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0" yWindow="0" windowWidth="24240" windowHeight="11235" tabRatio="776" activeTab="2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  <sheet name="ბალანსი 2" sheetId="14" r:id="rId5"/>
    <sheet name="შემოსულობები,გადასახ.ნაშთ.ცვლილ" sheetId="15" r:id="rId6"/>
    <sheet name="შემოსავლები 3" sheetId="16" r:id="rId7"/>
    <sheet name="გადასახადები" sheetId="17" r:id="rId8"/>
    <sheet name="გრანტები" sheetId="18" r:id="rId9"/>
    <sheet name="სხვა შემოსავლები" sheetId="20" r:id="rId10"/>
    <sheet name="ხარჯები" sheetId="21" r:id="rId11"/>
    <sheet name="ფუნქციონალური კლასიფიკაცია" sheetId="22" r:id="rId12"/>
    <sheet name="გადასახდელები 2" sheetId="23" r:id="rId13"/>
    <sheet name="Лист1" sheetId="24" r:id="rId14"/>
  </sheets>
  <externalReferences>
    <externalReference r:id="rId15"/>
  </externalReferences>
  <definedNames>
    <definedName name="_xlnm._FilterDatabase" localSheetId="0" hidden="1">'ბალანსი 1'!$A$5:$I$55</definedName>
    <definedName name="_xlnm._FilterDatabase" localSheetId="2" hidden="1">გადასახდელები!$B$5:$S$17485</definedName>
    <definedName name="_xlnm._FilterDatabase" localSheetId="3" hidden="1">ფუნქციონალური!$A$5:$J$136</definedName>
    <definedName name="_xlnm._FilterDatabase" localSheetId="1" hidden="1">შემოსულობები!$A$4:$M$101</definedName>
    <definedName name="_xlnm.Print_Area" localSheetId="0">'ბალანსი 1'!$B$2:$I$60</definedName>
    <definedName name="_xlnm.Print_Area" localSheetId="2">გადასახდელები!$F$3:$N$17025</definedName>
    <definedName name="_xlnm.Print_Area" localSheetId="3">ფუნქციონალური!$B$2:$J$136</definedName>
    <definedName name="_xlnm.Print_Area" localSheetId="1">შემოსულობები!$B$3:$J$99</definedName>
    <definedName name="_xlnm.Print_Titles" localSheetId="0">'ბალანსი 1'!$B:$B,'ბალანსი 1'!$3:$5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გადასახდელები!$B$5:$N$235</definedName>
    <definedName name="Z_B166EF19_E706_4F3D_8E0C_5B5B993D948D_.wvu.FilterData" localSheetId="3" hidden="1">ფუნქციონალური!$A$5:$E$138</definedName>
    <definedName name="Z_B166EF19_E706_4F3D_8E0C_5B5B993D948D_.wvu.FilterData" localSheetId="1" hidden="1">შემოსულობები!$A$4:$A$101</definedName>
    <definedName name="Z_B166EF19_E706_4F3D_8E0C_5B5B993D948D_.wvu.PrintArea" localSheetId="0" hidden="1">'ბალანსი 1'!$B$4:$I$55</definedName>
    <definedName name="Z_B166EF19_E706_4F3D_8E0C_5B5B993D948D_.wvu.PrintArea" localSheetId="2" hidden="1">გადასახდელები!$F$5:$N$235</definedName>
    <definedName name="Z_B166EF19_E706_4F3D_8E0C_5B5B993D948D_.wvu.PrintArea" localSheetId="3" hidden="1">ფუნქციონალური!$B$4:$J$136</definedName>
    <definedName name="Z_B166EF19_E706_4F3D_8E0C_5B5B993D948D_.wvu.PrintArea" localSheetId="1" hidden="1">შემოსულობები!$B$5:$J$101</definedName>
    <definedName name="Z_B166EF19_E706_4F3D_8E0C_5B5B993D948D_.wvu.PrintTitles" localSheetId="1" hidden="1">შემოსულობები!$6:$6</definedName>
  </definedNames>
  <calcPr calcId="125725" calcOnSave="0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  <fileRecoveryPr autoRecover="0"/>
</workbook>
</file>

<file path=xl/calcChain.xml><?xml version="1.0" encoding="utf-8"?>
<calcChain xmlns="http://schemas.openxmlformats.org/spreadsheetml/2006/main">
  <c r="J5673" i="13"/>
  <c r="N6766" l="1"/>
  <c r="N7456"/>
  <c r="N9756"/>
  <c r="N4696"/>
  <c r="N16213"/>
  <c r="N15982"/>
  <c r="N757"/>
  <c r="N713"/>
  <c r="N13682"/>
  <c r="N14602"/>
  <c r="N1006"/>
  <c r="N12056" l="1"/>
  <c r="N9526"/>
  <c r="N4236" l="1"/>
  <c r="N1236"/>
  <c r="N5112"/>
  <c r="N546"/>
  <c r="N772"/>
  <c r="N13912"/>
  <c r="N13206"/>
  <c r="N5386"/>
  <c r="N3776"/>
  <c r="N734"/>
  <c r="N776"/>
  <c r="N15292"/>
  <c r="N2556"/>
  <c r="N716"/>
  <c r="N486"/>
  <c r="N2599"/>
  <c r="N2553"/>
  <c r="N2613"/>
  <c r="N15983"/>
  <c r="N743"/>
  <c r="N4973" l="1"/>
  <c r="N9986" l="1"/>
  <c r="N15046"/>
  <c r="N16212"/>
  <c r="N483"/>
  <c r="N15752"/>
  <c r="N12976"/>
  <c r="N2542"/>
  <c r="N481"/>
  <c r="N472"/>
  <c r="N711"/>
  <c r="N702"/>
  <c r="N14142"/>
  <c r="N773" l="1"/>
  <c r="N514"/>
  <c r="N744"/>
  <c r="M4983"/>
  <c r="N2579"/>
  <c r="N509"/>
  <c r="N739"/>
  <c r="N740"/>
  <c r="N756"/>
  <c r="N2596"/>
  <c r="N526"/>
  <c r="N14372"/>
  <c r="N770"/>
  <c r="N717"/>
  <c r="M6593"/>
  <c r="N758" l="1"/>
  <c r="N12762" l="1"/>
  <c r="N3589" l="1"/>
  <c r="N14832"/>
  <c r="N751" l="1"/>
  <c r="N7728"/>
  <c r="I526" l="1"/>
  <c r="I17025"/>
  <c r="I17024"/>
  <c r="I17023"/>
  <c r="I17022"/>
  <c r="I17021"/>
  <c r="I17020"/>
  <c r="I17019"/>
  <c r="K17018"/>
  <c r="J17018"/>
  <c r="I17017"/>
  <c r="I17016"/>
  <c r="I17015"/>
  <c r="I17014"/>
  <c r="I17013"/>
  <c r="I17012"/>
  <c r="I17011"/>
  <c r="K17010"/>
  <c r="J17010"/>
  <c r="I17008"/>
  <c r="I17007"/>
  <c r="I17006"/>
  <c r="I17005"/>
  <c r="I17004"/>
  <c r="I17003"/>
  <c r="I17002"/>
  <c r="K17001"/>
  <c r="J17001"/>
  <c r="I17000"/>
  <c r="I16999"/>
  <c r="I16998"/>
  <c r="I16997"/>
  <c r="I16996"/>
  <c r="I16995"/>
  <c r="K16994"/>
  <c r="J16994"/>
  <c r="I16992"/>
  <c r="I16991"/>
  <c r="I16990"/>
  <c r="K16989"/>
  <c r="K16986" s="1"/>
  <c r="J16989"/>
  <c r="J16986" s="1"/>
  <c r="I16988"/>
  <c r="I16987"/>
  <c r="I16985"/>
  <c r="I16984"/>
  <c r="I16983"/>
  <c r="I16982"/>
  <c r="I16981"/>
  <c r="K16980"/>
  <c r="K16978" s="1"/>
  <c r="J16980"/>
  <c r="I16979"/>
  <c r="I16977"/>
  <c r="I16976"/>
  <c r="K16975"/>
  <c r="K16973" s="1"/>
  <c r="J16975"/>
  <c r="J16973" s="1"/>
  <c r="I16974"/>
  <c r="I16972"/>
  <c r="I16971"/>
  <c r="I16970"/>
  <c r="I16969"/>
  <c r="I16968"/>
  <c r="I16967"/>
  <c r="I16966"/>
  <c r="I16965"/>
  <c r="I16964"/>
  <c r="I16963"/>
  <c r="I16962"/>
  <c r="I16961"/>
  <c r="I16960"/>
  <c r="I16959"/>
  <c r="I16958"/>
  <c r="I16957"/>
  <c r="I16956"/>
  <c r="I16955"/>
  <c r="I16954"/>
  <c r="I16953"/>
  <c r="K16952"/>
  <c r="J16952"/>
  <c r="I16952" s="1"/>
  <c r="I16951"/>
  <c r="I16950"/>
  <c r="I16949"/>
  <c r="I16948"/>
  <c r="I16947"/>
  <c r="I16946"/>
  <c r="K16945"/>
  <c r="J16945"/>
  <c r="I16943"/>
  <c r="I16942"/>
  <c r="I16941"/>
  <c r="I16940"/>
  <c r="I16939"/>
  <c r="I16938"/>
  <c r="I16937"/>
  <c r="I16936"/>
  <c r="I16935"/>
  <c r="I16934"/>
  <c r="I16933"/>
  <c r="K16932"/>
  <c r="J16932"/>
  <c r="I16929"/>
  <c r="I16928"/>
  <c r="I16927"/>
  <c r="I16926"/>
  <c r="I16925"/>
  <c r="I16924"/>
  <c r="I16923"/>
  <c r="I16922"/>
  <c r="I16921"/>
  <c r="I16920"/>
  <c r="I16919"/>
  <c r="I16918"/>
  <c r="I16917"/>
  <c r="I16916"/>
  <c r="I16915"/>
  <c r="I16914"/>
  <c r="I16913"/>
  <c r="I16912"/>
  <c r="I16911"/>
  <c r="K16910"/>
  <c r="K16909" s="1"/>
  <c r="K16907" s="1"/>
  <c r="J16910"/>
  <c r="J16909" s="1"/>
  <c r="I16908"/>
  <c r="I16906"/>
  <c r="I16905"/>
  <c r="K16904"/>
  <c r="J16904"/>
  <c r="I16903"/>
  <c r="I16902"/>
  <c r="K16901"/>
  <c r="J16901"/>
  <c r="I16901" s="1"/>
  <c r="I16900"/>
  <c r="I16899"/>
  <c r="K16898"/>
  <c r="J16898"/>
  <c r="I16896"/>
  <c r="I16895"/>
  <c r="K16894"/>
  <c r="J16894"/>
  <c r="I16893"/>
  <c r="I16892"/>
  <c r="K16891"/>
  <c r="J16891"/>
  <c r="I16890"/>
  <c r="I16889"/>
  <c r="K16888"/>
  <c r="K16887" s="1"/>
  <c r="J16888"/>
  <c r="I16886"/>
  <c r="I16885"/>
  <c r="I16884"/>
  <c r="I16883"/>
  <c r="I16882"/>
  <c r="I16881"/>
  <c r="I16880"/>
  <c r="K16879"/>
  <c r="K16878" s="1"/>
  <c r="J16879"/>
  <c r="I16877"/>
  <c r="I16876"/>
  <c r="I16875"/>
  <c r="I16874"/>
  <c r="I16873"/>
  <c r="I16872"/>
  <c r="I16871"/>
  <c r="I16870"/>
  <c r="I16869"/>
  <c r="I16868"/>
  <c r="I16867"/>
  <c r="I16866"/>
  <c r="I16865"/>
  <c r="I16864"/>
  <c r="K16863"/>
  <c r="J16863"/>
  <c r="I16862"/>
  <c r="I16861"/>
  <c r="I16860"/>
  <c r="I16859"/>
  <c r="I16858"/>
  <c r="I16857"/>
  <c r="I16856"/>
  <c r="K16855"/>
  <c r="J16855"/>
  <c r="I16854"/>
  <c r="I16853"/>
  <c r="I16852"/>
  <c r="I16851"/>
  <c r="I16850"/>
  <c r="I16849"/>
  <c r="I16848"/>
  <c r="I16847"/>
  <c r="I16846"/>
  <c r="I16845"/>
  <c r="I16844"/>
  <c r="I16843"/>
  <c r="I16842"/>
  <c r="K16841"/>
  <c r="J16841"/>
  <c r="I16840"/>
  <c r="I16839"/>
  <c r="I16838"/>
  <c r="I16837"/>
  <c r="I16836"/>
  <c r="I16835"/>
  <c r="I16834"/>
  <c r="I16833"/>
  <c r="I16832"/>
  <c r="K16831"/>
  <c r="J16831"/>
  <c r="I16830"/>
  <c r="I16829"/>
  <c r="I16828"/>
  <c r="I16827"/>
  <c r="I16826"/>
  <c r="I16825"/>
  <c r="I16824"/>
  <c r="I16823"/>
  <c r="I16822"/>
  <c r="I16821"/>
  <c r="I16820"/>
  <c r="K16819"/>
  <c r="J16819"/>
  <c r="I16818"/>
  <c r="I16817"/>
  <c r="I16816"/>
  <c r="I16814"/>
  <c r="I16813"/>
  <c r="K16812"/>
  <c r="J16812"/>
  <c r="I16811"/>
  <c r="I16809"/>
  <c r="I16808"/>
  <c r="I16807"/>
  <c r="I16806"/>
  <c r="I16805"/>
  <c r="I16804"/>
  <c r="I16803"/>
  <c r="I16802"/>
  <c r="K16801"/>
  <c r="K16800" s="1"/>
  <c r="K16799" s="1"/>
  <c r="J16801"/>
  <c r="I16797"/>
  <c r="I16795"/>
  <c r="I16794"/>
  <c r="I16793"/>
  <c r="I16792"/>
  <c r="I16791"/>
  <c r="I16790"/>
  <c r="I16789"/>
  <c r="K16788"/>
  <c r="J16788"/>
  <c r="I16787"/>
  <c r="I16786"/>
  <c r="I16785"/>
  <c r="I16784"/>
  <c r="I16783"/>
  <c r="I16782"/>
  <c r="I16781"/>
  <c r="K16780"/>
  <c r="J16780"/>
  <c r="I16778"/>
  <c r="I16777"/>
  <c r="I16776"/>
  <c r="I16775"/>
  <c r="I16774"/>
  <c r="I16773"/>
  <c r="I16772"/>
  <c r="K16771"/>
  <c r="J16771"/>
  <c r="I16770"/>
  <c r="I16769"/>
  <c r="I16768"/>
  <c r="I16767"/>
  <c r="I16766"/>
  <c r="I16765"/>
  <c r="K16764"/>
  <c r="J16764"/>
  <c r="I16762"/>
  <c r="I16761"/>
  <c r="I16760"/>
  <c r="K16759"/>
  <c r="J16759"/>
  <c r="I16758"/>
  <c r="I16757"/>
  <c r="K16756"/>
  <c r="I16755"/>
  <c r="I16754"/>
  <c r="I16753"/>
  <c r="I16752"/>
  <c r="I16751"/>
  <c r="K16750"/>
  <c r="K16748" s="1"/>
  <c r="J16750"/>
  <c r="I16749"/>
  <c r="I16747"/>
  <c r="I16746"/>
  <c r="K16745"/>
  <c r="K16743" s="1"/>
  <c r="J16745"/>
  <c r="I16744"/>
  <c r="I16742"/>
  <c r="I16741"/>
  <c r="I16740"/>
  <c r="I16739"/>
  <c r="I16738"/>
  <c r="I16737"/>
  <c r="I16736"/>
  <c r="I16735"/>
  <c r="I16734"/>
  <c r="I16733"/>
  <c r="I16732"/>
  <c r="I16731"/>
  <c r="I16730"/>
  <c r="I16729"/>
  <c r="I16728"/>
  <c r="I16727"/>
  <c r="I16726"/>
  <c r="I16725"/>
  <c r="I16724"/>
  <c r="I16723"/>
  <c r="K16722"/>
  <c r="J16722"/>
  <c r="I16721"/>
  <c r="I16720"/>
  <c r="I16719"/>
  <c r="I16718"/>
  <c r="I16717"/>
  <c r="I16716"/>
  <c r="K16715"/>
  <c r="K16714" s="1"/>
  <c r="J16715"/>
  <c r="I16713"/>
  <c r="I16712"/>
  <c r="I16711"/>
  <c r="I16710"/>
  <c r="I16709"/>
  <c r="I16708"/>
  <c r="I16707"/>
  <c r="I16706"/>
  <c r="I16705"/>
  <c r="I16704"/>
  <c r="I16703"/>
  <c r="K16702"/>
  <c r="J16702"/>
  <c r="I16699"/>
  <c r="I16698"/>
  <c r="I16697"/>
  <c r="I16696"/>
  <c r="I16695"/>
  <c r="I16694"/>
  <c r="I16693"/>
  <c r="I16692"/>
  <c r="I16691"/>
  <c r="I16690"/>
  <c r="I16689"/>
  <c r="I16688"/>
  <c r="I16687"/>
  <c r="I16686"/>
  <c r="I16685"/>
  <c r="I16684"/>
  <c r="I16683"/>
  <c r="I16682"/>
  <c r="I16681"/>
  <c r="K16680"/>
  <c r="K16679" s="1"/>
  <c r="K16677" s="1"/>
  <c r="J16680"/>
  <c r="J16679" s="1"/>
  <c r="I16678"/>
  <c r="I16676"/>
  <c r="I16675"/>
  <c r="K16674"/>
  <c r="J16674"/>
  <c r="I16673"/>
  <c r="I16672"/>
  <c r="K16671"/>
  <c r="J16671"/>
  <c r="I16670"/>
  <c r="I16669"/>
  <c r="K16668"/>
  <c r="J16668"/>
  <c r="I16666"/>
  <c r="I16665"/>
  <c r="K16664"/>
  <c r="J16664"/>
  <c r="I16663"/>
  <c r="I16662"/>
  <c r="K16661"/>
  <c r="J16661"/>
  <c r="I16661" s="1"/>
  <c r="I16660"/>
  <c r="I16659"/>
  <c r="K16658"/>
  <c r="J16658"/>
  <c r="I16656"/>
  <c r="I16655"/>
  <c r="I16654"/>
  <c r="I16653"/>
  <c r="I16652"/>
  <c r="I16651"/>
  <c r="I16650"/>
  <c r="K16649"/>
  <c r="K16648" s="1"/>
  <c r="J16649"/>
  <c r="J16648" s="1"/>
  <c r="I16647"/>
  <c r="I16646"/>
  <c r="I16645"/>
  <c r="I16644"/>
  <c r="I16643"/>
  <c r="I16642"/>
  <c r="I16641"/>
  <c r="I16640"/>
  <c r="I16639"/>
  <c r="I16638"/>
  <c r="I16637"/>
  <c r="I16636"/>
  <c r="I16635"/>
  <c r="I16634"/>
  <c r="K16633"/>
  <c r="J16633"/>
  <c r="I16632"/>
  <c r="I16631"/>
  <c r="I16630"/>
  <c r="I16629"/>
  <c r="I16628"/>
  <c r="I16627"/>
  <c r="I16626"/>
  <c r="K16625"/>
  <c r="J16625"/>
  <c r="I16625" s="1"/>
  <c r="I16624"/>
  <c r="I16623"/>
  <c r="I16622"/>
  <c r="I16621"/>
  <c r="I16620"/>
  <c r="I16619"/>
  <c r="I16618"/>
  <c r="I16617"/>
  <c r="I16616"/>
  <c r="I16615"/>
  <c r="I16614"/>
  <c r="I16613"/>
  <c r="I16612"/>
  <c r="K16611"/>
  <c r="J16611"/>
  <c r="I16610"/>
  <c r="I16609"/>
  <c r="I16608"/>
  <c r="I16607"/>
  <c r="I16606"/>
  <c r="I16605"/>
  <c r="I16604"/>
  <c r="I16603"/>
  <c r="I16602"/>
  <c r="K16601"/>
  <c r="J16601"/>
  <c r="I16600"/>
  <c r="I16599"/>
  <c r="I16598"/>
  <c r="I16597"/>
  <c r="I16596"/>
  <c r="I16595"/>
  <c r="I16594"/>
  <c r="I16593"/>
  <c r="I16592"/>
  <c r="I16591"/>
  <c r="I16590"/>
  <c r="K16589"/>
  <c r="J16589"/>
  <c r="I16588"/>
  <c r="I16587"/>
  <c r="I16586"/>
  <c r="I16584"/>
  <c r="I16583"/>
  <c r="K16582"/>
  <c r="J16582"/>
  <c r="I16581"/>
  <c r="I16579"/>
  <c r="I16578"/>
  <c r="I16577"/>
  <c r="I16576"/>
  <c r="I16575"/>
  <c r="I16574"/>
  <c r="I16573"/>
  <c r="I16572"/>
  <c r="K16571"/>
  <c r="K16570" s="1"/>
  <c r="K16569" s="1"/>
  <c r="J16571"/>
  <c r="I16567"/>
  <c r="I16565"/>
  <c r="I16564"/>
  <c r="I16563"/>
  <c r="I16562"/>
  <c r="I16561"/>
  <c r="I16560"/>
  <c r="I16559"/>
  <c r="K16558"/>
  <c r="J16558"/>
  <c r="I16557"/>
  <c r="I16556"/>
  <c r="I16555"/>
  <c r="I16554"/>
  <c r="I16553"/>
  <c r="I16552"/>
  <c r="I16551"/>
  <c r="K16550"/>
  <c r="J16550"/>
  <c r="I16548"/>
  <c r="I16547"/>
  <c r="I16546"/>
  <c r="I16545"/>
  <c r="I16544"/>
  <c r="I16543"/>
  <c r="I16542"/>
  <c r="K16541"/>
  <c r="J16541"/>
  <c r="I16540"/>
  <c r="I16539"/>
  <c r="I16538"/>
  <c r="I16537"/>
  <c r="I16536"/>
  <c r="I16535"/>
  <c r="K16534"/>
  <c r="K16533" s="1"/>
  <c r="J16534"/>
  <c r="I16532"/>
  <c r="I16531"/>
  <c r="I16530"/>
  <c r="K16529"/>
  <c r="K16526" s="1"/>
  <c r="J16529"/>
  <c r="I16528"/>
  <c r="I16527"/>
  <c r="I16525"/>
  <c r="I16524"/>
  <c r="I16523"/>
  <c r="I16522"/>
  <c r="I16521"/>
  <c r="K16520"/>
  <c r="K16518" s="1"/>
  <c r="J16520"/>
  <c r="I16519"/>
  <c r="I16517"/>
  <c r="I16516"/>
  <c r="K16515"/>
  <c r="K16513" s="1"/>
  <c r="J16515"/>
  <c r="J16513" s="1"/>
  <c r="I16514"/>
  <c r="I16512"/>
  <c r="I16511"/>
  <c r="I16510"/>
  <c r="I16509"/>
  <c r="I16508"/>
  <c r="I16507"/>
  <c r="I16506"/>
  <c r="I16505"/>
  <c r="I16504"/>
  <c r="I16503"/>
  <c r="I16502"/>
  <c r="I16501"/>
  <c r="I16500"/>
  <c r="I16499"/>
  <c r="I16498"/>
  <c r="I16497"/>
  <c r="I16496"/>
  <c r="I16495"/>
  <c r="I16494"/>
  <c r="I16493"/>
  <c r="K16492"/>
  <c r="J16492"/>
  <c r="I16491"/>
  <c r="I16490"/>
  <c r="I16489"/>
  <c r="I16488"/>
  <c r="I16487"/>
  <c r="I16486"/>
  <c r="K16485"/>
  <c r="K16484" s="1"/>
  <c r="J16485"/>
  <c r="J16484"/>
  <c r="I16483"/>
  <c r="I16482"/>
  <c r="I16481"/>
  <c r="I16480"/>
  <c r="I16479"/>
  <c r="I16478"/>
  <c r="I16477"/>
  <c r="I16476"/>
  <c r="I16475"/>
  <c r="I16474"/>
  <c r="I16473"/>
  <c r="K16472"/>
  <c r="J16472"/>
  <c r="I16469"/>
  <c r="I16468"/>
  <c r="I16467"/>
  <c r="I16466"/>
  <c r="I16465"/>
  <c r="I16464"/>
  <c r="I16463"/>
  <c r="I16462"/>
  <c r="I16461"/>
  <c r="I16460"/>
  <c r="I16459"/>
  <c r="I16458"/>
  <c r="I16457"/>
  <c r="I16456"/>
  <c r="I16455"/>
  <c r="I16454"/>
  <c r="I16453"/>
  <c r="I16452"/>
  <c r="I16451"/>
  <c r="K16450"/>
  <c r="K16449" s="1"/>
  <c r="K16447" s="1"/>
  <c r="J16450"/>
  <c r="J16449" s="1"/>
  <c r="J16447" s="1"/>
  <c r="I16448"/>
  <c r="I16446"/>
  <c r="I16445"/>
  <c r="K16444"/>
  <c r="J16444"/>
  <c r="I16443"/>
  <c r="I16442"/>
  <c r="K16441"/>
  <c r="J16441"/>
  <c r="I16440"/>
  <c r="I16439"/>
  <c r="K16438"/>
  <c r="J16438"/>
  <c r="I16436"/>
  <c r="I16435"/>
  <c r="K16434"/>
  <c r="J16434"/>
  <c r="I16433"/>
  <c r="I16432"/>
  <c r="K16431"/>
  <c r="J16431"/>
  <c r="I16430"/>
  <c r="I16429"/>
  <c r="K16428"/>
  <c r="K16427" s="1"/>
  <c r="J16428"/>
  <c r="I16426"/>
  <c r="I16425"/>
  <c r="I16424"/>
  <c r="I16423"/>
  <c r="I16422"/>
  <c r="I16421"/>
  <c r="I16420"/>
  <c r="K16419"/>
  <c r="K16418" s="1"/>
  <c r="J16419"/>
  <c r="I16417"/>
  <c r="I16416"/>
  <c r="I16415"/>
  <c r="I16414"/>
  <c r="I16413"/>
  <c r="I16412"/>
  <c r="I16411"/>
  <c r="I16410"/>
  <c r="I16409"/>
  <c r="I16408"/>
  <c r="I16407"/>
  <c r="I16406"/>
  <c r="I16405"/>
  <c r="I16404"/>
  <c r="K16403"/>
  <c r="J16403"/>
  <c r="I16402"/>
  <c r="I16401"/>
  <c r="I16400"/>
  <c r="I16399"/>
  <c r="I16398"/>
  <c r="I16397"/>
  <c r="I16396"/>
  <c r="K16395"/>
  <c r="J16395"/>
  <c r="I16394"/>
  <c r="I16393"/>
  <c r="I16392"/>
  <c r="I16391"/>
  <c r="I16390"/>
  <c r="I16389"/>
  <c r="I16388"/>
  <c r="I16387"/>
  <c r="I16386"/>
  <c r="I16385"/>
  <c r="I16384"/>
  <c r="I16383"/>
  <c r="I16382"/>
  <c r="K16381"/>
  <c r="J16381"/>
  <c r="I16380"/>
  <c r="I16379"/>
  <c r="I16378"/>
  <c r="I16377"/>
  <c r="I16376"/>
  <c r="I16375"/>
  <c r="I16374"/>
  <c r="I16373"/>
  <c r="I16372"/>
  <c r="K16371"/>
  <c r="J16371"/>
  <c r="J16355" s="1"/>
  <c r="I16370"/>
  <c r="I16369"/>
  <c r="I16368"/>
  <c r="I16367"/>
  <c r="I16366"/>
  <c r="I16365"/>
  <c r="I16364"/>
  <c r="I16363"/>
  <c r="I16362"/>
  <c r="I16361"/>
  <c r="I16360"/>
  <c r="K16359"/>
  <c r="J16359"/>
  <c r="I16358"/>
  <c r="I16357"/>
  <c r="I16356"/>
  <c r="I16354"/>
  <c r="I16353"/>
  <c r="K16352"/>
  <c r="J16352"/>
  <c r="I16351"/>
  <c r="I16349"/>
  <c r="I16348"/>
  <c r="I16347"/>
  <c r="I16346"/>
  <c r="I16345"/>
  <c r="I16344"/>
  <c r="I16343"/>
  <c r="I16342"/>
  <c r="K16341"/>
  <c r="K16340" s="1"/>
  <c r="K16339" s="1"/>
  <c r="J16341"/>
  <c r="I16337"/>
  <c r="I16335"/>
  <c r="I16334"/>
  <c r="I16333"/>
  <c r="I16332"/>
  <c r="I16331"/>
  <c r="I16330"/>
  <c r="I16329"/>
  <c r="K16328"/>
  <c r="J16328"/>
  <c r="I16327"/>
  <c r="I16326"/>
  <c r="I16325"/>
  <c r="I16324"/>
  <c r="I16323"/>
  <c r="I16322"/>
  <c r="I16321"/>
  <c r="K16320"/>
  <c r="J16320"/>
  <c r="I16318"/>
  <c r="I16317"/>
  <c r="I16316"/>
  <c r="I16315"/>
  <c r="I16314"/>
  <c r="I16313"/>
  <c r="I16312"/>
  <c r="K16311"/>
  <c r="J16311"/>
  <c r="I16310"/>
  <c r="I16309"/>
  <c r="I16308"/>
  <c r="I16307"/>
  <c r="I16306"/>
  <c r="I16305"/>
  <c r="K16304"/>
  <c r="J16304"/>
  <c r="I16302"/>
  <c r="I16301"/>
  <c r="I16300"/>
  <c r="K16299"/>
  <c r="J16299"/>
  <c r="I16298"/>
  <c r="I16297"/>
  <c r="K16296"/>
  <c r="I16295"/>
  <c r="I16294"/>
  <c r="I16293"/>
  <c r="I16292"/>
  <c r="I16291"/>
  <c r="K16290"/>
  <c r="K16288" s="1"/>
  <c r="J16290"/>
  <c r="I16289"/>
  <c r="I16287"/>
  <c r="I16286"/>
  <c r="K16285"/>
  <c r="J16285"/>
  <c r="I16285" s="1"/>
  <c r="I16284"/>
  <c r="K16283"/>
  <c r="J16283"/>
  <c r="I16283" s="1"/>
  <c r="I16282"/>
  <c r="I16281"/>
  <c r="I16280"/>
  <c r="I16279"/>
  <c r="I16278"/>
  <c r="I16277"/>
  <c r="I16276"/>
  <c r="I16275"/>
  <c r="I16274"/>
  <c r="I16273"/>
  <c r="I16272"/>
  <c r="I16271"/>
  <c r="I16270"/>
  <c r="I16269"/>
  <c r="I16268"/>
  <c r="I16267"/>
  <c r="I16266"/>
  <c r="I16265"/>
  <c r="I16264"/>
  <c r="I16263"/>
  <c r="K16262"/>
  <c r="J16262"/>
  <c r="I16261"/>
  <c r="I16260"/>
  <c r="I16259"/>
  <c r="I16258"/>
  <c r="I16257"/>
  <c r="I16256"/>
  <c r="K16255"/>
  <c r="J16255"/>
  <c r="I16253"/>
  <c r="I16252"/>
  <c r="I16251"/>
  <c r="I16250"/>
  <c r="I16249"/>
  <c r="I16248"/>
  <c r="I16247"/>
  <c r="I16246"/>
  <c r="I16245"/>
  <c r="I16244"/>
  <c r="I16243"/>
  <c r="K16242"/>
  <c r="J16242"/>
  <c r="I16239"/>
  <c r="I16238"/>
  <c r="I16237"/>
  <c r="I16236"/>
  <c r="I16235"/>
  <c r="I16234"/>
  <c r="I16233"/>
  <c r="I16232"/>
  <c r="I16231"/>
  <c r="I16230"/>
  <c r="I16229"/>
  <c r="I16228"/>
  <c r="I16227"/>
  <c r="I16226"/>
  <c r="I16225"/>
  <c r="I16224"/>
  <c r="I16223"/>
  <c r="I16222"/>
  <c r="I16221"/>
  <c r="K16220"/>
  <c r="K16219" s="1"/>
  <c r="J16220"/>
  <c r="J16219" s="1"/>
  <c r="J16217" s="1"/>
  <c r="I16218"/>
  <c r="I16216"/>
  <c r="I16215"/>
  <c r="K16214"/>
  <c r="J16214"/>
  <c r="I16213"/>
  <c r="I16212"/>
  <c r="K16211"/>
  <c r="J16211"/>
  <c r="I16210"/>
  <c r="I16209"/>
  <c r="K16208"/>
  <c r="K16207" s="1"/>
  <c r="J16208"/>
  <c r="I16206"/>
  <c r="I16205"/>
  <c r="K16204"/>
  <c r="J16204"/>
  <c r="I16203"/>
  <c r="I16202"/>
  <c r="K16201"/>
  <c r="J16201"/>
  <c r="I16200"/>
  <c r="I16199"/>
  <c r="K16198"/>
  <c r="J16198"/>
  <c r="I16196"/>
  <c r="I16195"/>
  <c r="I16194"/>
  <c r="I16193"/>
  <c r="I16192"/>
  <c r="I16191"/>
  <c r="I16190"/>
  <c r="K16189"/>
  <c r="K16188" s="1"/>
  <c r="J16189"/>
  <c r="I16187"/>
  <c r="I16186"/>
  <c r="I16185"/>
  <c r="I16184"/>
  <c r="I16183"/>
  <c r="I16182"/>
  <c r="I16181"/>
  <c r="I16180"/>
  <c r="I16179"/>
  <c r="I16178"/>
  <c r="I16177"/>
  <c r="I16176"/>
  <c r="I16175"/>
  <c r="I16174"/>
  <c r="K16173"/>
  <c r="J16173"/>
  <c r="I16172"/>
  <c r="I16171"/>
  <c r="I16170"/>
  <c r="I16169"/>
  <c r="I16168"/>
  <c r="I16167"/>
  <c r="I16166"/>
  <c r="K16165"/>
  <c r="J16165"/>
  <c r="I16164"/>
  <c r="I16163"/>
  <c r="I16162"/>
  <c r="I16161"/>
  <c r="I16160"/>
  <c r="I16159"/>
  <c r="I16158"/>
  <c r="I16157"/>
  <c r="I16156"/>
  <c r="I16155"/>
  <c r="I16154"/>
  <c r="I16153"/>
  <c r="I16152"/>
  <c r="K16151"/>
  <c r="J16151"/>
  <c r="I16150"/>
  <c r="I16149"/>
  <c r="I16148"/>
  <c r="I16147"/>
  <c r="I16146"/>
  <c r="I16145"/>
  <c r="I16144"/>
  <c r="I16143"/>
  <c r="I16142"/>
  <c r="K16141"/>
  <c r="J16141"/>
  <c r="I16140"/>
  <c r="I16139"/>
  <c r="I16138"/>
  <c r="I16137"/>
  <c r="I16136"/>
  <c r="I16135"/>
  <c r="I16134"/>
  <c r="I16133"/>
  <c r="I16132"/>
  <c r="I16131"/>
  <c r="I16130"/>
  <c r="K16129"/>
  <c r="J16129"/>
  <c r="I16128"/>
  <c r="I16127"/>
  <c r="I16126"/>
  <c r="I16124"/>
  <c r="I16123"/>
  <c r="K16122"/>
  <c r="J16122"/>
  <c r="I16121"/>
  <c r="I16119"/>
  <c r="I16118"/>
  <c r="I16117"/>
  <c r="I16116"/>
  <c r="I16115"/>
  <c r="I16114"/>
  <c r="I16113"/>
  <c r="I16112"/>
  <c r="K16111"/>
  <c r="J16111"/>
  <c r="J16110"/>
  <c r="I16107"/>
  <c r="I16105"/>
  <c r="I16104"/>
  <c r="I16103"/>
  <c r="I16102"/>
  <c r="I16101"/>
  <c r="I16100"/>
  <c r="I16099"/>
  <c r="K16098"/>
  <c r="J16098"/>
  <c r="I16097"/>
  <c r="I16096"/>
  <c r="I16095"/>
  <c r="I16094"/>
  <c r="I16093"/>
  <c r="I16092"/>
  <c r="I16091"/>
  <c r="K16090"/>
  <c r="K16089" s="1"/>
  <c r="J16090"/>
  <c r="I16088"/>
  <c r="I16087"/>
  <c r="I16086"/>
  <c r="I16085"/>
  <c r="I16084"/>
  <c r="I16083"/>
  <c r="I16082"/>
  <c r="K16081"/>
  <c r="J16081"/>
  <c r="I16080"/>
  <c r="I16079"/>
  <c r="I16078"/>
  <c r="I16077"/>
  <c r="I16076"/>
  <c r="I16075"/>
  <c r="K16074"/>
  <c r="J16074"/>
  <c r="K16073"/>
  <c r="I16072"/>
  <c r="I16071"/>
  <c r="I16070"/>
  <c r="K16069"/>
  <c r="K16066" s="1"/>
  <c r="J16069"/>
  <c r="I16068"/>
  <c r="I16067"/>
  <c r="I16065"/>
  <c r="I16064"/>
  <c r="I16063"/>
  <c r="I16062"/>
  <c r="I16061"/>
  <c r="K16060"/>
  <c r="K16058" s="1"/>
  <c r="J16060"/>
  <c r="I16059"/>
  <c r="I16057"/>
  <c r="I16056"/>
  <c r="K16055"/>
  <c r="K16053" s="1"/>
  <c r="J16055"/>
  <c r="I16054"/>
  <c r="I16052"/>
  <c r="I16051"/>
  <c r="I16050"/>
  <c r="I16049"/>
  <c r="I16048"/>
  <c r="I16047"/>
  <c r="I16046"/>
  <c r="I16045"/>
  <c r="I16044"/>
  <c r="I16043"/>
  <c r="I16042"/>
  <c r="I16041"/>
  <c r="I16040"/>
  <c r="I16039"/>
  <c r="I16038"/>
  <c r="I16037"/>
  <c r="I16036"/>
  <c r="I16035"/>
  <c r="I16034"/>
  <c r="I16033"/>
  <c r="K16032"/>
  <c r="J16032"/>
  <c r="I16031"/>
  <c r="I16030"/>
  <c r="I16029"/>
  <c r="I16028"/>
  <c r="I16027"/>
  <c r="I16026"/>
  <c r="K16025"/>
  <c r="K16024" s="1"/>
  <c r="J16025"/>
  <c r="I16023"/>
  <c r="I16022"/>
  <c r="I16021"/>
  <c r="I16020"/>
  <c r="I16019"/>
  <c r="I16018"/>
  <c r="I16017"/>
  <c r="I16016"/>
  <c r="I16015"/>
  <c r="I16014"/>
  <c r="I16013"/>
  <c r="K16012"/>
  <c r="J16012"/>
  <c r="I16009"/>
  <c r="I16008"/>
  <c r="I16007"/>
  <c r="I16006"/>
  <c r="I16005"/>
  <c r="I16004"/>
  <c r="I16003"/>
  <c r="I16002"/>
  <c r="I16001"/>
  <c r="I16000"/>
  <c r="I15999"/>
  <c r="I15998"/>
  <c r="I15997"/>
  <c r="I15996"/>
  <c r="I15995"/>
  <c r="I15994"/>
  <c r="I15993"/>
  <c r="I15992"/>
  <c r="I15991"/>
  <c r="K15990"/>
  <c r="K15989" s="1"/>
  <c r="K15987" s="1"/>
  <c r="J15990"/>
  <c r="J15989" s="1"/>
  <c r="J15987" s="1"/>
  <c r="I15988"/>
  <c r="I15986"/>
  <c r="I15985"/>
  <c r="K15984"/>
  <c r="J15984"/>
  <c r="K15983"/>
  <c r="I15983"/>
  <c r="I15982"/>
  <c r="K15981"/>
  <c r="J15981"/>
  <c r="I15980"/>
  <c r="I15979"/>
  <c r="K15978"/>
  <c r="J15978"/>
  <c r="I15976"/>
  <c r="I15975"/>
  <c r="K15974"/>
  <c r="J15974"/>
  <c r="I15973"/>
  <c r="I15972"/>
  <c r="K15971"/>
  <c r="J15971"/>
  <c r="I15970"/>
  <c r="I15969"/>
  <c r="K15968"/>
  <c r="K15967" s="1"/>
  <c r="J15968"/>
  <c r="I15966"/>
  <c r="I15965"/>
  <c r="I15964"/>
  <c r="I15963"/>
  <c r="I15962"/>
  <c r="I15961"/>
  <c r="I15960"/>
  <c r="K15959"/>
  <c r="J15959"/>
  <c r="K15958"/>
  <c r="I15957"/>
  <c r="I15956"/>
  <c r="I15955"/>
  <c r="I15954"/>
  <c r="I15953"/>
  <c r="I15952"/>
  <c r="I15951"/>
  <c r="I15950"/>
  <c r="I15949"/>
  <c r="I15948"/>
  <c r="I15947"/>
  <c r="I15946"/>
  <c r="I15945"/>
  <c r="I15944"/>
  <c r="K15943"/>
  <c r="J15943"/>
  <c r="I15942"/>
  <c r="I15941"/>
  <c r="I15940"/>
  <c r="I15939"/>
  <c r="I15938"/>
  <c r="I15937"/>
  <c r="I15936"/>
  <c r="K15935"/>
  <c r="J15935"/>
  <c r="I15934"/>
  <c r="I15933"/>
  <c r="I15932"/>
  <c r="I15931"/>
  <c r="I15930"/>
  <c r="I15929"/>
  <c r="I15928"/>
  <c r="I15927"/>
  <c r="I15926"/>
  <c r="I15925"/>
  <c r="I15924"/>
  <c r="I15923"/>
  <c r="I15922"/>
  <c r="K15921"/>
  <c r="J15921"/>
  <c r="I15920"/>
  <c r="I15919"/>
  <c r="I15918"/>
  <c r="I15917"/>
  <c r="I15916"/>
  <c r="I15915"/>
  <c r="I15914"/>
  <c r="I15913"/>
  <c r="I15912"/>
  <c r="K15911"/>
  <c r="J15911"/>
  <c r="I15910"/>
  <c r="I15909"/>
  <c r="I15908"/>
  <c r="I15907"/>
  <c r="I15906"/>
  <c r="I15905"/>
  <c r="I15904"/>
  <c r="I15903"/>
  <c r="I15902"/>
  <c r="I15901"/>
  <c r="I15900"/>
  <c r="K15899"/>
  <c r="J15899"/>
  <c r="I15898"/>
  <c r="I15897"/>
  <c r="I15896"/>
  <c r="I15894"/>
  <c r="I15893"/>
  <c r="K15892"/>
  <c r="J15892"/>
  <c r="I15891"/>
  <c r="I15889"/>
  <c r="I15888"/>
  <c r="I15887"/>
  <c r="I15886"/>
  <c r="I15885"/>
  <c r="I15884"/>
  <c r="I15883"/>
  <c r="I15882"/>
  <c r="K15881"/>
  <c r="K15880" s="1"/>
  <c r="K15879" s="1"/>
  <c r="J15881"/>
  <c r="I15877"/>
  <c r="I15875"/>
  <c r="I15874"/>
  <c r="I15873"/>
  <c r="I15872"/>
  <c r="I15871"/>
  <c r="I15870"/>
  <c r="I15869"/>
  <c r="K15868"/>
  <c r="J15868"/>
  <c r="I15867"/>
  <c r="I15866"/>
  <c r="I15865"/>
  <c r="I15864"/>
  <c r="I15863"/>
  <c r="I15862"/>
  <c r="I15861"/>
  <c r="K15860"/>
  <c r="J15860"/>
  <c r="I15858"/>
  <c r="I15857"/>
  <c r="I15856"/>
  <c r="I15855"/>
  <c r="I15854"/>
  <c r="I15853"/>
  <c r="I15852"/>
  <c r="K15851"/>
  <c r="J15851"/>
  <c r="I15850"/>
  <c r="I15849"/>
  <c r="I15848"/>
  <c r="I15847"/>
  <c r="I15846"/>
  <c r="I15845"/>
  <c r="K15844"/>
  <c r="K15843" s="1"/>
  <c r="J15844"/>
  <c r="I15842"/>
  <c r="I15841"/>
  <c r="I15840"/>
  <c r="K15839"/>
  <c r="K15836" s="1"/>
  <c r="J15839"/>
  <c r="I15838"/>
  <c r="I15837"/>
  <c r="I15835"/>
  <c r="I15834"/>
  <c r="I15833"/>
  <c r="I15832"/>
  <c r="I15831"/>
  <c r="K15830"/>
  <c r="K15828" s="1"/>
  <c r="J15830"/>
  <c r="J15828" s="1"/>
  <c r="I15829"/>
  <c r="I15827"/>
  <c r="I15826"/>
  <c r="K15825"/>
  <c r="J15825"/>
  <c r="J15823" s="1"/>
  <c r="I15824"/>
  <c r="I15822"/>
  <c r="I15821"/>
  <c r="I15820"/>
  <c r="I15819"/>
  <c r="I15818"/>
  <c r="I15817"/>
  <c r="I15816"/>
  <c r="I15815"/>
  <c r="I15814"/>
  <c r="I15813"/>
  <c r="I15812"/>
  <c r="I15811"/>
  <c r="I15810"/>
  <c r="I15809"/>
  <c r="I15808"/>
  <c r="I15807"/>
  <c r="I15806"/>
  <c r="I15805"/>
  <c r="I15804"/>
  <c r="I15803"/>
  <c r="K15802"/>
  <c r="J15802"/>
  <c r="I15801"/>
  <c r="I15800"/>
  <c r="I15799"/>
  <c r="I15798"/>
  <c r="I15797"/>
  <c r="I15796"/>
  <c r="K15795"/>
  <c r="J15795"/>
  <c r="I15793"/>
  <c r="I15792"/>
  <c r="I15791"/>
  <c r="I15790"/>
  <c r="I15789"/>
  <c r="I15788"/>
  <c r="I15787"/>
  <c r="I15786"/>
  <c r="I15785"/>
  <c r="I15784"/>
  <c r="I15783"/>
  <c r="K15782"/>
  <c r="J15782"/>
  <c r="I15779"/>
  <c r="I15778"/>
  <c r="I15777"/>
  <c r="I15776"/>
  <c r="I15775"/>
  <c r="I15774"/>
  <c r="I15773"/>
  <c r="I15772"/>
  <c r="I15771"/>
  <c r="I15770"/>
  <c r="I15769"/>
  <c r="I15768"/>
  <c r="I15767"/>
  <c r="I15766"/>
  <c r="I15765"/>
  <c r="I15764"/>
  <c r="I15763"/>
  <c r="I15762"/>
  <c r="I15761"/>
  <c r="K15760"/>
  <c r="K15759" s="1"/>
  <c r="J15760"/>
  <c r="I15758"/>
  <c r="I15756"/>
  <c r="I15755"/>
  <c r="K15754"/>
  <c r="J15754"/>
  <c r="I15753"/>
  <c r="I15752"/>
  <c r="K15751"/>
  <c r="J15751"/>
  <c r="I15750"/>
  <c r="I15749"/>
  <c r="K15748"/>
  <c r="J15748"/>
  <c r="K15747"/>
  <c r="I15746"/>
  <c r="I15745"/>
  <c r="K15744"/>
  <c r="J15744"/>
  <c r="I15743"/>
  <c r="I15742"/>
  <c r="K15741"/>
  <c r="J15741"/>
  <c r="I15740"/>
  <c r="I15739"/>
  <c r="K15738"/>
  <c r="K15737" s="1"/>
  <c r="J15738"/>
  <c r="I15736"/>
  <c r="I15735"/>
  <c r="I15734"/>
  <c r="I15733"/>
  <c r="I15732"/>
  <c r="I15731"/>
  <c r="I15730"/>
  <c r="K15729"/>
  <c r="K15728" s="1"/>
  <c r="J15729"/>
  <c r="J15728" s="1"/>
  <c r="I15727"/>
  <c r="I15726"/>
  <c r="I15725"/>
  <c r="I15724"/>
  <c r="I15723"/>
  <c r="I15722"/>
  <c r="I15721"/>
  <c r="I15720"/>
  <c r="I15719"/>
  <c r="I15718"/>
  <c r="I15717"/>
  <c r="I15716"/>
  <c r="I15715"/>
  <c r="I15714"/>
  <c r="K15713"/>
  <c r="J15713"/>
  <c r="I15712"/>
  <c r="I15711"/>
  <c r="I15710"/>
  <c r="I15709"/>
  <c r="I15708"/>
  <c r="I15707"/>
  <c r="I15706"/>
  <c r="K15705"/>
  <c r="J15705"/>
  <c r="I15704"/>
  <c r="I15703"/>
  <c r="I15702"/>
  <c r="I15701"/>
  <c r="I15700"/>
  <c r="I15699"/>
  <c r="I15698"/>
  <c r="I15697"/>
  <c r="I15696"/>
  <c r="I15695"/>
  <c r="I15694"/>
  <c r="I15693"/>
  <c r="I15692"/>
  <c r="K15691"/>
  <c r="J15691"/>
  <c r="I15690"/>
  <c r="I15689"/>
  <c r="I15688"/>
  <c r="I15687"/>
  <c r="I15686"/>
  <c r="I15685"/>
  <c r="I15684"/>
  <c r="I15683"/>
  <c r="I15682"/>
  <c r="K15681"/>
  <c r="J15681"/>
  <c r="I15680"/>
  <c r="I15679"/>
  <c r="I15678"/>
  <c r="I15677"/>
  <c r="I15676"/>
  <c r="I15675"/>
  <c r="I15674"/>
  <c r="I15673"/>
  <c r="I15672"/>
  <c r="I15671"/>
  <c r="I15670"/>
  <c r="K15669"/>
  <c r="J15669"/>
  <c r="I15668"/>
  <c r="I15667"/>
  <c r="I15666"/>
  <c r="I15664"/>
  <c r="I15663"/>
  <c r="K15662"/>
  <c r="J15662"/>
  <c r="I15661"/>
  <c r="I15659"/>
  <c r="I15658"/>
  <c r="I15657"/>
  <c r="I15656"/>
  <c r="I15655"/>
  <c r="I15654"/>
  <c r="I15653"/>
  <c r="I15652"/>
  <c r="K15651"/>
  <c r="J15651"/>
  <c r="J15650" s="1"/>
  <c r="I15647"/>
  <c r="I15645"/>
  <c r="I15644"/>
  <c r="I15643"/>
  <c r="I15642"/>
  <c r="I15641"/>
  <c r="I15640"/>
  <c r="I15639"/>
  <c r="K15638"/>
  <c r="J15638"/>
  <c r="I15637"/>
  <c r="I15636"/>
  <c r="I15635"/>
  <c r="I15634"/>
  <c r="I15633"/>
  <c r="I15632"/>
  <c r="I15631"/>
  <c r="K15630"/>
  <c r="J15630"/>
  <c r="I15628"/>
  <c r="I15627"/>
  <c r="I15626"/>
  <c r="I15625"/>
  <c r="I15624"/>
  <c r="I15623"/>
  <c r="I15622"/>
  <c r="K15621"/>
  <c r="J15621"/>
  <c r="I15620"/>
  <c r="I15619"/>
  <c r="I15618"/>
  <c r="I15617"/>
  <c r="I15616"/>
  <c r="I15615"/>
  <c r="K15614"/>
  <c r="K15613" s="1"/>
  <c r="J15614"/>
  <c r="I15612"/>
  <c r="I15611"/>
  <c r="I15610"/>
  <c r="K15609"/>
  <c r="J15609"/>
  <c r="I15608"/>
  <c r="I15607"/>
  <c r="K15606"/>
  <c r="I15605"/>
  <c r="I15604"/>
  <c r="I15603"/>
  <c r="I15602"/>
  <c r="I15601"/>
  <c r="K15600"/>
  <c r="K15598" s="1"/>
  <c r="J15600"/>
  <c r="J15598" s="1"/>
  <c r="I15599"/>
  <c r="I15597"/>
  <c r="I15596"/>
  <c r="K15595"/>
  <c r="K15593" s="1"/>
  <c r="J15595"/>
  <c r="J15593" s="1"/>
  <c r="I15594"/>
  <c r="I15592"/>
  <c r="I15591"/>
  <c r="I15590"/>
  <c r="I15589"/>
  <c r="I15588"/>
  <c r="I15587"/>
  <c r="I15586"/>
  <c r="I15585"/>
  <c r="I15584"/>
  <c r="I15583"/>
  <c r="I15582"/>
  <c r="I15581"/>
  <c r="I15580"/>
  <c r="I15579"/>
  <c r="I15578"/>
  <c r="I15577"/>
  <c r="I15576"/>
  <c r="I15575"/>
  <c r="I15574"/>
  <c r="I15573"/>
  <c r="K15572"/>
  <c r="J15572"/>
  <c r="I15571"/>
  <c r="I15570"/>
  <c r="I15569"/>
  <c r="I15568"/>
  <c r="I15567"/>
  <c r="I15566"/>
  <c r="K15565"/>
  <c r="K15564" s="1"/>
  <c r="J15565"/>
  <c r="J15564" s="1"/>
  <c r="I15563"/>
  <c r="I15562"/>
  <c r="I15561"/>
  <c r="I15560"/>
  <c r="I15559"/>
  <c r="I15558"/>
  <c r="I15557"/>
  <c r="I15556"/>
  <c r="I15555"/>
  <c r="I15554"/>
  <c r="I15553"/>
  <c r="K15552"/>
  <c r="J15552"/>
  <c r="I15552" s="1"/>
  <c r="I15549"/>
  <c r="I15548"/>
  <c r="I15547"/>
  <c r="I15546"/>
  <c r="I15545"/>
  <c r="I15544"/>
  <c r="I15543"/>
  <c r="I15542"/>
  <c r="I15541"/>
  <c r="I15540"/>
  <c r="I15539"/>
  <c r="I15538"/>
  <c r="I15537"/>
  <c r="I15536"/>
  <c r="I15535"/>
  <c r="I15534"/>
  <c r="I15533"/>
  <c r="I15532"/>
  <c r="I15531"/>
  <c r="K15530"/>
  <c r="K15529" s="1"/>
  <c r="K15527" s="1"/>
  <c r="J15530"/>
  <c r="J15529" s="1"/>
  <c r="I15528"/>
  <c r="I15526"/>
  <c r="I15525"/>
  <c r="K15524"/>
  <c r="J15524"/>
  <c r="I15523"/>
  <c r="I15522"/>
  <c r="K15521"/>
  <c r="J15521"/>
  <c r="I15520"/>
  <c r="I15519"/>
  <c r="K15518"/>
  <c r="J15518"/>
  <c r="I15516"/>
  <c r="I15515"/>
  <c r="K15514"/>
  <c r="J15514"/>
  <c r="I15513"/>
  <c r="I15512"/>
  <c r="K15511"/>
  <c r="J15511"/>
  <c r="I15510"/>
  <c r="I15509"/>
  <c r="K15508"/>
  <c r="K15507" s="1"/>
  <c r="J15508"/>
  <c r="I15506"/>
  <c r="I15505"/>
  <c r="I15504"/>
  <c r="I15503"/>
  <c r="I15502"/>
  <c r="I15501"/>
  <c r="I15500"/>
  <c r="K15499"/>
  <c r="J15499"/>
  <c r="K15498"/>
  <c r="I15497"/>
  <c r="I15496"/>
  <c r="I15495"/>
  <c r="I15494"/>
  <c r="I15493"/>
  <c r="I15492"/>
  <c r="I15491"/>
  <c r="I15490"/>
  <c r="I15489"/>
  <c r="I15488"/>
  <c r="I15487"/>
  <c r="I15486"/>
  <c r="I15485"/>
  <c r="I15484"/>
  <c r="K15483"/>
  <c r="J15483"/>
  <c r="I15482"/>
  <c r="I15481"/>
  <c r="I15480"/>
  <c r="I15479"/>
  <c r="I15478"/>
  <c r="I15477"/>
  <c r="I15476"/>
  <c r="K15475"/>
  <c r="J15475"/>
  <c r="I15474"/>
  <c r="I15473"/>
  <c r="I15472"/>
  <c r="I15471"/>
  <c r="I15470"/>
  <c r="I15469"/>
  <c r="I15468"/>
  <c r="I15467"/>
  <c r="I15466"/>
  <c r="I15465"/>
  <c r="I15464"/>
  <c r="I15463"/>
  <c r="I15462"/>
  <c r="K15461"/>
  <c r="J15461"/>
  <c r="I15460"/>
  <c r="I15459"/>
  <c r="I15458"/>
  <c r="I15457"/>
  <c r="I15456"/>
  <c r="I15455"/>
  <c r="I15454"/>
  <c r="I15453"/>
  <c r="I15452"/>
  <c r="K15451"/>
  <c r="J15451"/>
  <c r="I15450"/>
  <c r="I15449"/>
  <c r="I15448"/>
  <c r="I15447"/>
  <c r="I15446"/>
  <c r="I15445"/>
  <c r="I15444"/>
  <c r="I15443"/>
  <c r="I15442"/>
  <c r="I15441"/>
  <c r="I15440"/>
  <c r="K15439"/>
  <c r="J15439"/>
  <c r="I15439" s="1"/>
  <c r="I15438"/>
  <c r="I15437"/>
  <c r="I15436"/>
  <c r="I15434"/>
  <c r="I15433"/>
  <c r="K15432"/>
  <c r="J15432"/>
  <c r="I15431"/>
  <c r="I15429"/>
  <c r="I15428"/>
  <c r="I15427"/>
  <c r="I15426"/>
  <c r="I15425"/>
  <c r="I15424"/>
  <c r="I15423"/>
  <c r="I15422"/>
  <c r="K15421"/>
  <c r="K15420" s="1"/>
  <c r="K15419" s="1"/>
  <c r="J15421"/>
  <c r="J15420" s="1"/>
  <c r="J15419" s="1"/>
  <c r="I15417"/>
  <c r="I15415"/>
  <c r="I15414"/>
  <c r="I15413"/>
  <c r="I15412"/>
  <c r="I15411"/>
  <c r="I15410"/>
  <c r="I15409"/>
  <c r="K15408"/>
  <c r="J15408"/>
  <c r="I15407"/>
  <c r="I15406"/>
  <c r="I15405"/>
  <c r="I15404"/>
  <c r="I15403"/>
  <c r="I15402"/>
  <c r="I15401"/>
  <c r="K15400"/>
  <c r="J15400"/>
  <c r="I15398"/>
  <c r="I15397"/>
  <c r="I15396"/>
  <c r="I15395"/>
  <c r="I15394"/>
  <c r="I15393"/>
  <c r="I15392"/>
  <c r="K15391"/>
  <c r="J15391"/>
  <c r="I15390"/>
  <c r="I15389"/>
  <c r="I15388"/>
  <c r="I15387"/>
  <c r="I15386"/>
  <c r="I15385"/>
  <c r="K15384"/>
  <c r="K15383" s="1"/>
  <c r="J15384"/>
  <c r="J15383" s="1"/>
  <c r="I15382"/>
  <c r="I15381"/>
  <c r="I15380"/>
  <c r="K15379"/>
  <c r="K15376" s="1"/>
  <c r="J15379"/>
  <c r="I15378"/>
  <c r="I15377"/>
  <c r="I15375"/>
  <c r="I15374"/>
  <c r="I15373"/>
  <c r="I15372"/>
  <c r="I15371"/>
  <c r="K15370"/>
  <c r="K15368" s="1"/>
  <c r="J15370"/>
  <c r="J15368" s="1"/>
  <c r="I15369"/>
  <c r="I15367"/>
  <c r="I15366"/>
  <c r="K15365"/>
  <c r="K15363" s="1"/>
  <c r="J15365"/>
  <c r="J15363" s="1"/>
  <c r="I15364"/>
  <c r="I15362"/>
  <c r="I15361"/>
  <c r="I15360"/>
  <c r="I15359"/>
  <c r="I15358"/>
  <c r="I15357"/>
  <c r="I15356"/>
  <c r="I15355"/>
  <c r="I15354"/>
  <c r="I15353"/>
  <c r="I15352"/>
  <c r="I15351"/>
  <c r="I15350"/>
  <c r="I15349"/>
  <c r="I15348"/>
  <c r="I15347"/>
  <c r="I15346"/>
  <c r="I15345"/>
  <c r="I15344"/>
  <c r="I15343"/>
  <c r="K15342"/>
  <c r="J15342"/>
  <c r="I15341"/>
  <c r="I15340"/>
  <c r="I15339"/>
  <c r="I15338"/>
  <c r="I15337"/>
  <c r="I15336"/>
  <c r="K15335"/>
  <c r="K15334" s="1"/>
  <c r="J15335"/>
  <c r="I15333"/>
  <c r="I15332"/>
  <c r="I15331"/>
  <c r="I15330"/>
  <c r="I15329"/>
  <c r="I15328"/>
  <c r="I15327"/>
  <c r="I15326"/>
  <c r="I15325"/>
  <c r="I15324"/>
  <c r="I15323"/>
  <c r="K15322"/>
  <c r="J15322"/>
  <c r="I15319"/>
  <c r="I15318"/>
  <c r="I15317"/>
  <c r="I15316"/>
  <c r="I15315"/>
  <c r="I15314"/>
  <c r="I15313"/>
  <c r="I15312"/>
  <c r="I15311"/>
  <c r="I15310"/>
  <c r="I15309"/>
  <c r="I15308"/>
  <c r="I15307"/>
  <c r="I15306"/>
  <c r="I15305"/>
  <c r="I15304"/>
  <c r="I15303"/>
  <c r="I15302"/>
  <c r="I15301"/>
  <c r="K15300"/>
  <c r="K15299" s="1"/>
  <c r="K15297" s="1"/>
  <c r="J15300"/>
  <c r="J15299" s="1"/>
  <c r="I15298"/>
  <c r="I15296"/>
  <c r="I15295"/>
  <c r="K15294"/>
  <c r="J15294"/>
  <c r="I15293"/>
  <c r="I15292"/>
  <c r="K15291"/>
  <c r="J15291"/>
  <c r="I15290"/>
  <c r="I15289"/>
  <c r="K15288"/>
  <c r="J15288"/>
  <c r="I15286"/>
  <c r="I15285"/>
  <c r="K15284"/>
  <c r="J15284"/>
  <c r="I15283"/>
  <c r="I15282"/>
  <c r="K15281"/>
  <c r="J15281"/>
  <c r="I15280"/>
  <c r="I15279"/>
  <c r="K15278"/>
  <c r="J15278"/>
  <c r="I15276"/>
  <c r="I15275"/>
  <c r="I15274"/>
  <c r="I15273"/>
  <c r="I15272"/>
  <c r="I15271"/>
  <c r="I15270"/>
  <c r="K15269"/>
  <c r="K15268" s="1"/>
  <c r="J15269"/>
  <c r="I15267"/>
  <c r="I15266"/>
  <c r="I15265"/>
  <c r="I15264"/>
  <c r="I15263"/>
  <c r="I15262"/>
  <c r="I15261"/>
  <c r="I15260"/>
  <c r="I15259"/>
  <c r="I15258"/>
  <c r="I15257"/>
  <c r="I15256"/>
  <c r="I15255"/>
  <c r="I15254"/>
  <c r="K15253"/>
  <c r="J15253"/>
  <c r="I15252"/>
  <c r="I15251"/>
  <c r="I15250"/>
  <c r="I15249"/>
  <c r="I15248"/>
  <c r="I15247"/>
  <c r="I15246"/>
  <c r="K15245"/>
  <c r="I15245" s="1"/>
  <c r="J15245"/>
  <c r="I15244"/>
  <c r="I15243"/>
  <c r="I15242"/>
  <c r="I15241"/>
  <c r="I15240"/>
  <c r="I15239"/>
  <c r="I15238"/>
  <c r="I15237"/>
  <c r="I15236"/>
  <c r="I15235"/>
  <c r="I15234"/>
  <c r="I15233"/>
  <c r="I15232"/>
  <c r="K15231"/>
  <c r="I15231" s="1"/>
  <c r="J15231"/>
  <c r="I15230"/>
  <c r="I15229"/>
  <c r="I15228"/>
  <c r="I15227"/>
  <c r="I15226"/>
  <c r="I15225"/>
  <c r="I15224"/>
  <c r="I15223"/>
  <c r="I15222"/>
  <c r="K15221"/>
  <c r="J15221"/>
  <c r="J15205" s="1"/>
  <c r="I15220"/>
  <c r="I15219"/>
  <c r="I15218"/>
  <c r="I15217"/>
  <c r="I15216"/>
  <c r="I15215"/>
  <c r="I15214"/>
  <c r="I15213"/>
  <c r="I15212"/>
  <c r="I15211"/>
  <c r="I15210"/>
  <c r="K15209"/>
  <c r="J15209"/>
  <c r="I15208"/>
  <c r="I15207"/>
  <c r="I15206"/>
  <c r="I15204"/>
  <c r="I15203"/>
  <c r="K15202"/>
  <c r="J15202"/>
  <c r="I15201"/>
  <c r="I15199"/>
  <c r="I15198"/>
  <c r="I15197"/>
  <c r="I15196"/>
  <c r="I15195"/>
  <c r="I15194"/>
  <c r="I15193"/>
  <c r="I15192"/>
  <c r="K15191"/>
  <c r="K15190" s="1"/>
  <c r="K15189" s="1"/>
  <c r="J15191"/>
  <c r="I15187"/>
  <c r="I15185"/>
  <c r="I15184"/>
  <c r="I15183"/>
  <c r="I15182"/>
  <c r="I15181"/>
  <c r="I15180"/>
  <c r="I15179"/>
  <c r="K15178"/>
  <c r="J15178"/>
  <c r="J15169" s="1"/>
  <c r="I15177"/>
  <c r="I15176"/>
  <c r="I15175"/>
  <c r="I15174"/>
  <c r="I15173"/>
  <c r="I15172"/>
  <c r="I15171"/>
  <c r="K15170"/>
  <c r="J15170"/>
  <c r="I15168"/>
  <c r="I15167"/>
  <c r="I15166"/>
  <c r="I15165"/>
  <c r="I15164"/>
  <c r="I15163"/>
  <c r="I15162"/>
  <c r="K15161"/>
  <c r="J15161"/>
  <c r="I15160"/>
  <c r="I15159"/>
  <c r="I15158"/>
  <c r="I15157"/>
  <c r="I15156"/>
  <c r="I15155"/>
  <c r="K15154"/>
  <c r="K15153" s="1"/>
  <c r="J15154"/>
  <c r="J15153"/>
  <c r="I15152"/>
  <c r="I15151"/>
  <c r="I15150"/>
  <c r="K15149"/>
  <c r="J15149"/>
  <c r="I15148"/>
  <c r="I15147"/>
  <c r="K15146"/>
  <c r="I15145"/>
  <c r="I15144"/>
  <c r="I15143"/>
  <c r="I15142"/>
  <c r="I15141"/>
  <c r="K15140"/>
  <c r="K15138" s="1"/>
  <c r="J15140"/>
  <c r="J15138" s="1"/>
  <c r="I15139"/>
  <c r="I15137"/>
  <c r="I15136"/>
  <c r="K15135"/>
  <c r="K15133" s="1"/>
  <c r="J15135"/>
  <c r="J15133" s="1"/>
  <c r="I15134"/>
  <c r="I15132"/>
  <c r="I15131"/>
  <c r="I15130"/>
  <c r="I15129"/>
  <c r="I15128"/>
  <c r="I15127"/>
  <c r="I15126"/>
  <c r="I15125"/>
  <c r="I15124"/>
  <c r="I15123"/>
  <c r="I15122"/>
  <c r="I15121"/>
  <c r="I15120"/>
  <c r="I15119"/>
  <c r="I15118"/>
  <c r="I15117"/>
  <c r="I15116"/>
  <c r="I15115"/>
  <c r="I15114"/>
  <c r="I15113"/>
  <c r="K15112"/>
  <c r="J15112"/>
  <c r="I15111"/>
  <c r="I15110"/>
  <c r="I15109"/>
  <c r="I15108"/>
  <c r="I15107"/>
  <c r="I15106"/>
  <c r="K15105"/>
  <c r="K15104" s="1"/>
  <c r="J15105"/>
  <c r="J15104" s="1"/>
  <c r="I15103"/>
  <c r="I15102"/>
  <c r="I15101"/>
  <c r="I15100"/>
  <c r="I15099"/>
  <c r="I15098"/>
  <c r="I15097"/>
  <c r="I15096"/>
  <c r="I15095"/>
  <c r="I15094"/>
  <c r="I15093"/>
  <c r="K15092"/>
  <c r="J15092"/>
  <c r="I15089"/>
  <c r="I15088"/>
  <c r="I15087"/>
  <c r="I15086"/>
  <c r="I15085"/>
  <c r="I15084"/>
  <c r="I15083"/>
  <c r="I15082"/>
  <c r="I15081"/>
  <c r="I15080"/>
  <c r="I15079"/>
  <c r="I15078"/>
  <c r="I15077"/>
  <c r="I15076"/>
  <c r="I15075"/>
  <c r="I15074"/>
  <c r="I15073"/>
  <c r="I15072"/>
  <c r="I15071"/>
  <c r="K15070"/>
  <c r="K15069" s="1"/>
  <c r="K15067" s="1"/>
  <c r="J15070"/>
  <c r="I15068"/>
  <c r="I15066"/>
  <c r="I15065"/>
  <c r="K15064"/>
  <c r="J15064"/>
  <c r="I15063"/>
  <c r="I15062"/>
  <c r="K15061"/>
  <c r="J15061"/>
  <c r="I15060"/>
  <c r="I15059"/>
  <c r="K15058"/>
  <c r="K15057" s="1"/>
  <c r="J15058"/>
  <c r="I15056"/>
  <c r="I15055"/>
  <c r="K15054"/>
  <c r="J15054"/>
  <c r="I15053"/>
  <c r="I15052"/>
  <c r="K15051"/>
  <c r="J15051"/>
  <c r="I15050"/>
  <c r="I15049"/>
  <c r="K15048"/>
  <c r="K15047" s="1"/>
  <c r="J15048"/>
  <c r="I15046"/>
  <c r="I15045"/>
  <c r="I15044"/>
  <c r="I15043"/>
  <c r="I15042"/>
  <c r="I15041"/>
  <c r="I15040"/>
  <c r="K15039"/>
  <c r="K15038" s="1"/>
  <c r="J15039"/>
  <c r="I15037"/>
  <c r="I15036"/>
  <c r="I15035"/>
  <c r="I15034"/>
  <c r="I15033"/>
  <c r="I15032"/>
  <c r="I15031"/>
  <c r="I15030"/>
  <c r="I15029"/>
  <c r="I15028"/>
  <c r="I15027"/>
  <c r="I15026"/>
  <c r="I15025"/>
  <c r="I15024"/>
  <c r="K15023"/>
  <c r="J15023"/>
  <c r="I15022"/>
  <c r="I15021"/>
  <c r="I15020"/>
  <c r="I15019"/>
  <c r="I15018"/>
  <c r="I15017"/>
  <c r="I15016"/>
  <c r="K15015"/>
  <c r="J15015"/>
  <c r="I15014"/>
  <c r="I15013"/>
  <c r="I15012"/>
  <c r="I15011"/>
  <c r="I15010"/>
  <c r="I15009"/>
  <c r="I15008"/>
  <c r="I15007"/>
  <c r="I15006"/>
  <c r="I15005"/>
  <c r="I15004"/>
  <c r="I15003"/>
  <c r="I15002"/>
  <c r="K15001"/>
  <c r="J15001"/>
  <c r="I15000"/>
  <c r="I14999"/>
  <c r="I14998"/>
  <c r="I14997"/>
  <c r="I14996"/>
  <c r="I14995"/>
  <c r="I14994"/>
  <c r="I14993"/>
  <c r="I14992"/>
  <c r="K14991"/>
  <c r="J14991"/>
  <c r="I14990"/>
  <c r="I14989"/>
  <c r="I14988"/>
  <c r="I14987"/>
  <c r="I14986"/>
  <c r="I14985"/>
  <c r="I14984"/>
  <c r="I14983"/>
  <c r="I14982"/>
  <c r="I14981"/>
  <c r="I14980"/>
  <c r="K14979"/>
  <c r="J14979"/>
  <c r="I14978"/>
  <c r="I14977"/>
  <c r="I14976"/>
  <c r="I14974"/>
  <c r="I14973"/>
  <c r="K14972"/>
  <c r="J14972"/>
  <c r="I14971"/>
  <c r="I14969"/>
  <c r="I14968"/>
  <c r="I14967"/>
  <c r="I14966"/>
  <c r="I14965"/>
  <c r="I14964"/>
  <c r="I14963"/>
  <c r="I14962"/>
  <c r="K14961"/>
  <c r="K14960" s="1"/>
  <c r="K14959" s="1"/>
  <c r="J14961"/>
  <c r="I14957"/>
  <c r="I14955"/>
  <c r="I14954"/>
  <c r="I14953"/>
  <c r="I14952"/>
  <c r="I14951"/>
  <c r="I14950"/>
  <c r="I14949"/>
  <c r="K14948"/>
  <c r="J14948"/>
  <c r="I14947"/>
  <c r="I14946"/>
  <c r="I14945"/>
  <c r="I14944"/>
  <c r="I14943"/>
  <c r="I14942"/>
  <c r="I14941"/>
  <c r="K14940"/>
  <c r="J14940"/>
  <c r="I14938"/>
  <c r="I14937"/>
  <c r="I14936"/>
  <c r="I14935"/>
  <c r="I14934"/>
  <c r="I14933"/>
  <c r="I14932"/>
  <c r="K14931"/>
  <c r="J14931"/>
  <c r="I14930"/>
  <c r="I14929"/>
  <c r="I14928"/>
  <c r="I14927"/>
  <c r="I14926"/>
  <c r="I14925"/>
  <c r="K14924"/>
  <c r="K14923" s="1"/>
  <c r="J14924"/>
  <c r="J14923" s="1"/>
  <c r="I14922"/>
  <c r="I14921"/>
  <c r="I14920"/>
  <c r="K14919"/>
  <c r="K14916" s="1"/>
  <c r="J14919"/>
  <c r="I14918"/>
  <c r="I14917"/>
  <c r="I14915"/>
  <c r="I14914"/>
  <c r="I14913"/>
  <c r="I14912"/>
  <c r="I14911"/>
  <c r="K14910"/>
  <c r="K14908" s="1"/>
  <c r="J14910"/>
  <c r="I14909"/>
  <c r="I14907"/>
  <c r="I14906"/>
  <c r="K14905"/>
  <c r="J14905"/>
  <c r="J14903" s="1"/>
  <c r="I14904"/>
  <c r="I14902"/>
  <c r="I14901"/>
  <c r="I14900"/>
  <c r="I14899"/>
  <c r="I14898"/>
  <c r="I14897"/>
  <c r="I14896"/>
  <c r="I14895"/>
  <c r="I14894"/>
  <c r="I14893"/>
  <c r="I14892"/>
  <c r="I14891"/>
  <c r="I14890"/>
  <c r="I14889"/>
  <c r="I14888"/>
  <c r="I14887"/>
  <c r="I14886"/>
  <c r="I14885"/>
  <c r="I14884"/>
  <c r="I14883"/>
  <c r="K14882"/>
  <c r="J14882"/>
  <c r="I14881"/>
  <c r="I14880"/>
  <c r="I14879"/>
  <c r="I14878"/>
  <c r="I14877"/>
  <c r="I14876"/>
  <c r="K14875"/>
  <c r="K14874" s="1"/>
  <c r="J14875"/>
  <c r="I14873"/>
  <c r="I14872"/>
  <c r="I14871"/>
  <c r="I14870"/>
  <c r="I14869"/>
  <c r="I14868"/>
  <c r="I14867"/>
  <c r="I14866"/>
  <c r="I14865"/>
  <c r="I14864"/>
  <c r="I14863"/>
  <c r="K14862"/>
  <c r="J14862"/>
  <c r="I14859"/>
  <c r="I14858"/>
  <c r="I14857"/>
  <c r="I14856"/>
  <c r="I14855"/>
  <c r="I14854"/>
  <c r="I14853"/>
  <c r="I14852"/>
  <c r="I14851"/>
  <c r="I14850"/>
  <c r="I14849"/>
  <c r="I14848"/>
  <c r="I14847"/>
  <c r="I14846"/>
  <c r="I14845"/>
  <c r="I14844"/>
  <c r="I14843"/>
  <c r="I14842"/>
  <c r="I14841"/>
  <c r="K14840"/>
  <c r="K14839" s="1"/>
  <c r="K14837" s="1"/>
  <c r="J14840"/>
  <c r="J14839" s="1"/>
  <c r="J14837" s="1"/>
  <c r="I14838"/>
  <c r="I14836"/>
  <c r="I14835"/>
  <c r="K14834"/>
  <c r="J14834"/>
  <c r="I14833"/>
  <c r="I14832"/>
  <c r="K14831"/>
  <c r="J14831"/>
  <c r="I14830"/>
  <c r="I14829"/>
  <c r="K14828"/>
  <c r="J14828"/>
  <c r="J14827" s="1"/>
  <c r="I14826"/>
  <c r="I14825"/>
  <c r="K14824"/>
  <c r="I14824" s="1"/>
  <c r="J14824"/>
  <c r="I14823"/>
  <c r="I14822"/>
  <c r="K14821"/>
  <c r="J14821"/>
  <c r="I14820"/>
  <c r="I14819"/>
  <c r="K14818"/>
  <c r="J14818"/>
  <c r="I14816"/>
  <c r="I14815"/>
  <c r="I14814"/>
  <c r="I14813"/>
  <c r="I14812"/>
  <c r="I14811"/>
  <c r="I14810"/>
  <c r="K14809"/>
  <c r="K14808" s="1"/>
  <c r="J14809"/>
  <c r="J14808" s="1"/>
  <c r="I14808" s="1"/>
  <c r="I14807"/>
  <c r="I14806"/>
  <c r="I14805"/>
  <c r="I14804"/>
  <c r="I14803"/>
  <c r="I14802"/>
  <c r="I14801"/>
  <c r="I14800"/>
  <c r="I14799"/>
  <c r="I14798"/>
  <c r="I14797"/>
  <c r="I14796"/>
  <c r="I14795"/>
  <c r="I14794"/>
  <c r="K14793"/>
  <c r="J14793"/>
  <c r="I14792"/>
  <c r="I14791"/>
  <c r="I14790"/>
  <c r="I14789"/>
  <c r="I14788"/>
  <c r="I14787"/>
  <c r="I14786"/>
  <c r="K14785"/>
  <c r="J14785"/>
  <c r="I14784"/>
  <c r="I14783"/>
  <c r="I14782"/>
  <c r="I14781"/>
  <c r="I14780"/>
  <c r="I14779"/>
  <c r="I14778"/>
  <c r="I14777"/>
  <c r="I14776"/>
  <c r="I14775"/>
  <c r="I14774"/>
  <c r="I14773"/>
  <c r="I14772"/>
  <c r="K14771"/>
  <c r="J14771"/>
  <c r="I14770"/>
  <c r="I14769"/>
  <c r="I14768"/>
  <c r="I14767"/>
  <c r="I14766"/>
  <c r="I14765"/>
  <c r="I14764"/>
  <c r="I14763"/>
  <c r="I14762"/>
  <c r="K14761"/>
  <c r="J14761"/>
  <c r="I14760"/>
  <c r="I14759"/>
  <c r="I14758"/>
  <c r="I14757"/>
  <c r="I14756"/>
  <c r="I14755"/>
  <c r="I14754"/>
  <c r="I14753"/>
  <c r="I14752"/>
  <c r="I14751"/>
  <c r="I14750"/>
  <c r="K14749"/>
  <c r="J14749"/>
  <c r="I14748"/>
  <c r="I14747"/>
  <c r="I14746"/>
  <c r="I14744"/>
  <c r="I14743"/>
  <c r="K14742"/>
  <c r="J14742"/>
  <c r="I14741"/>
  <c r="I14739"/>
  <c r="I14738"/>
  <c r="I14737"/>
  <c r="I14736"/>
  <c r="I14735"/>
  <c r="I14734"/>
  <c r="I14733"/>
  <c r="I14732"/>
  <c r="K14731"/>
  <c r="K14730" s="1"/>
  <c r="K14729" s="1"/>
  <c r="J14731"/>
  <c r="I14727"/>
  <c r="I14725"/>
  <c r="I14724"/>
  <c r="I14723"/>
  <c r="I14722"/>
  <c r="I14721"/>
  <c r="I14720"/>
  <c r="I14719"/>
  <c r="K14718"/>
  <c r="J14718"/>
  <c r="I14717"/>
  <c r="I14716"/>
  <c r="I14715"/>
  <c r="I14714"/>
  <c r="I14713"/>
  <c r="I14712"/>
  <c r="I14711"/>
  <c r="K14710"/>
  <c r="J14710"/>
  <c r="I14708"/>
  <c r="I14707"/>
  <c r="I14706"/>
  <c r="I14705"/>
  <c r="I14704"/>
  <c r="I14703"/>
  <c r="I14702"/>
  <c r="K14701"/>
  <c r="J14701"/>
  <c r="I14700"/>
  <c r="I14699"/>
  <c r="I14698"/>
  <c r="I14697"/>
  <c r="I14696"/>
  <c r="I14695"/>
  <c r="K14694"/>
  <c r="J14694"/>
  <c r="J14693" s="1"/>
  <c r="I14692"/>
  <c r="I14691"/>
  <c r="I14690"/>
  <c r="K14689"/>
  <c r="J14689"/>
  <c r="J14686" s="1"/>
  <c r="I14688"/>
  <c r="I14687"/>
  <c r="I14685"/>
  <c r="I14684"/>
  <c r="I14683"/>
  <c r="I14682"/>
  <c r="I14681"/>
  <c r="K14680"/>
  <c r="K14678" s="1"/>
  <c r="J14680"/>
  <c r="J14678" s="1"/>
  <c r="I14679"/>
  <c r="I14677"/>
  <c r="I14676"/>
  <c r="K14675"/>
  <c r="K14673" s="1"/>
  <c r="J14675"/>
  <c r="J14673" s="1"/>
  <c r="I14674"/>
  <c r="I14672"/>
  <c r="I14671"/>
  <c r="I14670"/>
  <c r="I14669"/>
  <c r="I14668"/>
  <c r="I14667"/>
  <c r="I14666"/>
  <c r="I14665"/>
  <c r="I14664"/>
  <c r="I14663"/>
  <c r="I14662"/>
  <c r="I14661"/>
  <c r="I14660"/>
  <c r="I14659"/>
  <c r="I14658"/>
  <c r="I14657"/>
  <c r="I14656"/>
  <c r="I14655"/>
  <c r="I14654"/>
  <c r="I14653"/>
  <c r="K14652"/>
  <c r="J14652"/>
  <c r="I14651"/>
  <c r="I14650"/>
  <c r="I14649"/>
  <c r="I14648"/>
  <c r="I14647"/>
  <c r="I14646"/>
  <c r="K14645"/>
  <c r="J14645"/>
  <c r="J14644" s="1"/>
  <c r="I14643"/>
  <c r="I14642"/>
  <c r="I14641"/>
  <c r="I14640"/>
  <c r="I14639"/>
  <c r="I14638"/>
  <c r="I14637"/>
  <c r="I14636"/>
  <c r="I14635"/>
  <c r="I14634"/>
  <c r="I14633"/>
  <c r="K14632"/>
  <c r="I14632" s="1"/>
  <c r="J14632"/>
  <c r="I14629"/>
  <c r="I14628"/>
  <c r="I14627"/>
  <c r="I14626"/>
  <c r="I14625"/>
  <c r="I14624"/>
  <c r="I14623"/>
  <c r="I14622"/>
  <c r="I14621"/>
  <c r="I14620"/>
  <c r="I14619"/>
  <c r="I14618"/>
  <c r="I14617"/>
  <c r="I14616"/>
  <c r="I14615"/>
  <c r="I14614"/>
  <c r="I14613"/>
  <c r="I14612"/>
  <c r="I14611"/>
  <c r="K14610"/>
  <c r="J14610"/>
  <c r="J14609" s="1"/>
  <c r="I14608"/>
  <c r="I14606"/>
  <c r="I14605"/>
  <c r="K14604"/>
  <c r="J14604"/>
  <c r="I14603"/>
  <c r="I14602"/>
  <c r="K14601"/>
  <c r="J14601"/>
  <c r="I14600"/>
  <c r="I14599"/>
  <c r="K14598"/>
  <c r="J14598"/>
  <c r="J14597" s="1"/>
  <c r="I14596"/>
  <c r="I14595"/>
  <c r="K14594"/>
  <c r="J14594"/>
  <c r="I14593"/>
  <c r="I14592"/>
  <c r="K14591"/>
  <c r="J14591"/>
  <c r="I14590"/>
  <c r="I14589"/>
  <c r="K14588"/>
  <c r="J14588"/>
  <c r="I14586"/>
  <c r="I14585"/>
  <c r="I14584"/>
  <c r="I14583"/>
  <c r="I14582"/>
  <c r="I14581"/>
  <c r="I14580"/>
  <c r="K14579"/>
  <c r="K14578" s="1"/>
  <c r="I14578" s="1"/>
  <c r="J14579"/>
  <c r="J14578" s="1"/>
  <c r="I14577"/>
  <c r="I14576"/>
  <c r="I14575"/>
  <c r="I14574"/>
  <c r="I14573"/>
  <c r="I14572"/>
  <c r="I14571"/>
  <c r="I14570"/>
  <c r="I14569"/>
  <c r="I14568"/>
  <c r="I14567"/>
  <c r="I14566"/>
  <c r="I14565"/>
  <c r="I14564"/>
  <c r="K14563"/>
  <c r="J14563"/>
  <c r="I14562"/>
  <c r="I14561"/>
  <c r="I14560"/>
  <c r="I14559"/>
  <c r="I14558"/>
  <c r="I14557"/>
  <c r="I14556"/>
  <c r="K14555"/>
  <c r="J14555"/>
  <c r="I14554"/>
  <c r="I14553"/>
  <c r="I14552"/>
  <c r="I14551"/>
  <c r="I14550"/>
  <c r="I14549"/>
  <c r="I14548"/>
  <c r="I14547"/>
  <c r="I14546"/>
  <c r="I14545"/>
  <c r="I14544"/>
  <c r="I14543"/>
  <c r="I14542"/>
  <c r="K14541"/>
  <c r="J14541"/>
  <c r="I14540"/>
  <c r="I14539"/>
  <c r="I14538"/>
  <c r="I14537"/>
  <c r="I14536"/>
  <c r="I14535"/>
  <c r="I14534"/>
  <c r="I14533"/>
  <c r="I14532"/>
  <c r="K14531"/>
  <c r="J14531"/>
  <c r="I14530"/>
  <c r="I14529"/>
  <c r="I14528"/>
  <c r="I14527"/>
  <c r="I14526"/>
  <c r="I14525"/>
  <c r="I14524"/>
  <c r="I14523"/>
  <c r="I14522"/>
  <c r="I14521"/>
  <c r="I14520"/>
  <c r="K14519"/>
  <c r="J14519"/>
  <c r="I14518"/>
  <c r="I14517"/>
  <c r="I14516"/>
  <c r="I14514"/>
  <c r="I14513"/>
  <c r="K14512"/>
  <c r="J14512"/>
  <c r="I14511"/>
  <c r="I14509"/>
  <c r="I14508"/>
  <c r="I14507"/>
  <c r="I14506"/>
  <c r="I14505"/>
  <c r="I14504"/>
  <c r="I14503"/>
  <c r="I14502"/>
  <c r="K14501"/>
  <c r="K14500" s="1"/>
  <c r="K14499" s="1"/>
  <c r="J14501"/>
  <c r="J14500" s="1"/>
  <c r="I14497"/>
  <c r="I14495"/>
  <c r="I14494"/>
  <c r="I14493"/>
  <c r="I14492"/>
  <c r="I14491"/>
  <c r="I14490"/>
  <c r="I14489"/>
  <c r="K14488"/>
  <c r="J14488"/>
  <c r="I14487"/>
  <c r="I14486"/>
  <c r="I14485"/>
  <c r="I14484"/>
  <c r="I14483"/>
  <c r="I14482"/>
  <c r="I14481"/>
  <c r="K14480"/>
  <c r="J14480"/>
  <c r="I14478"/>
  <c r="I14477"/>
  <c r="I14476"/>
  <c r="I14475"/>
  <c r="I14474"/>
  <c r="I14473"/>
  <c r="I14472"/>
  <c r="K14471"/>
  <c r="J14471"/>
  <c r="I14470"/>
  <c r="I14469"/>
  <c r="I14468"/>
  <c r="I14467"/>
  <c r="I14466"/>
  <c r="I14465"/>
  <c r="K14464"/>
  <c r="K14463" s="1"/>
  <c r="J14464"/>
  <c r="I14462"/>
  <c r="I14461"/>
  <c r="I14460"/>
  <c r="K14459"/>
  <c r="J14459"/>
  <c r="I14458"/>
  <c r="I14457"/>
  <c r="K14456"/>
  <c r="I14455"/>
  <c r="I14454"/>
  <c r="I14453"/>
  <c r="I14452"/>
  <c r="I14451"/>
  <c r="K14450"/>
  <c r="J14450"/>
  <c r="J14448" s="1"/>
  <c r="I14449"/>
  <c r="K14448"/>
  <c r="I14447"/>
  <c r="I14446"/>
  <c r="K14445"/>
  <c r="K14443" s="1"/>
  <c r="J14445"/>
  <c r="J14443" s="1"/>
  <c r="I14444"/>
  <c r="I14442"/>
  <c r="I14441"/>
  <c r="I14440"/>
  <c r="I14439"/>
  <c r="I14438"/>
  <c r="I14437"/>
  <c r="I14436"/>
  <c r="I14435"/>
  <c r="I14434"/>
  <c r="I14433"/>
  <c r="I14432"/>
  <c r="I14431"/>
  <c r="I14430"/>
  <c r="I14429"/>
  <c r="I14428"/>
  <c r="I14427"/>
  <c r="I14426"/>
  <c r="I14425"/>
  <c r="I14424"/>
  <c r="I14423"/>
  <c r="K14422"/>
  <c r="J14422"/>
  <c r="I14422" s="1"/>
  <c r="I14421"/>
  <c r="I14420"/>
  <c r="I14419"/>
  <c r="I14418"/>
  <c r="I14417"/>
  <c r="I14416"/>
  <c r="K14415"/>
  <c r="K14414" s="1"/>
  <c r="J14415"/>
  <c r="I14413"/>
  <c r="I14412"/>
  <c r="I14411"/>
  <c r="I14410"/>
  <c r="I14409"/>
  <c r="I14408"/>
  <c r="I14407"/>
  <c r="I14406"/>
  <c r="I14405"/>
  <c r="I14404"/>
  <c r="I14403"/>
  <c r="K14402"/>
  <c r="J14402"/>
  <c r="I14399"/>
  <c r="I14398"/>
  <c r="I14397"/>
  <c r="I14396"/>
  <c r="I14395"/>
  <c r="I14394"/>
  <c r="I14393"/>
  <c r="I14392"/>
  <c r="I14391"/>
  <c r="I14390"/>
  <c r="I14389"/>
  <c r="I14388"/>
  <c r="I14387"/>
  <c r="I14386"/>
  <c r="I14385"/>
  <c r="I14384"/>
  <c r="I14383"/>
  <c r="I14382"/>
  <c r="I14381"/>
  <c r="K14380"/>
  <c r="K14379" s="1"/>
  <c r="K14377" s="1"/>
  <c r="J14380"/>
  <c r="I14378"/>
  <c r="I14376"/>
  <c r="I14375"/>
  <c r="K14374"/>
  <c r="J14374"/>
  <c r="I14373"/>
  <c r="I14372"/>
  <c r="K14371"/>
  <c r="J14371"/>
  <c r="I14370"/>
  <c r="I14369"/>
  <c r="K14368"/>
  <c r="J14368"/>
  <c r="I14366"/>
  <c r="I14365"/>
  <c r="K14364"/>
  <c r="J14364"/>
  <c r="I14364"/>
  <c r="I14363"/>
  <c r="I14362"/>
  <c r="K14361"/>
  <c r="J14361"/>
  <c r="I14361" s="1"/>
  <c r="I14360"/>
  <c r="I14359"/>
  <c r="K14358"/>
  <c r="J14358"/>
  <c r="J14357" s="1"/>
  <c r="I14356"/>
  <c r="I14355"/>
  <c r="I14354"/>
  <c r="I14353"/>
  <c r="I14352"/>
  <c r="I14351"/>
  <c r="I14350"/>
  <c r="K14349"/>
  <c r="K14348" s="1"/>
  <c r="J14349"/>
  <c r="J14348" s="1"/>
  <c r="I14347"/>
  <c r="I14346"/>
  <c r="I14345"/>
  <c r="I14344"/>
  <c r="I14343"/>
  <c r="I14342"/>
  <c r="I14341"/>
  <c r="I14340"/>
  <c r="I14339"/>
  <c r="I14338"/>
  <c r="I14337"/>
  <c r="I14336"/>
  <c r="I14335"/>
  <c r="I14334"/>
  <c r="K14333"/>
  <c r="J14333"/>
  <c r="I14332"/>
  <c r="I14331"/>
  <c r="I14330"/>
  <c r="I14329"/>
  <c r="I14328"/>
  <c r="I14327"/>
  <c r="I14326"/>
  <c r="K14325"/>
  <c r="J14325"/>
  <c r="I14324"/>
  <c r="I14323"/>
  <c r="I14322"/>
  <c r="I14321"/>
  <c r="I14320"/>
  <c r="I14319"/>
  <c r="I14318"/>
  <c r="I14317"/>
  <c r="I14316"/>
  <c r="I14315"/>
  <c r="I14314"/>
  <c r="I14313"/>
  <c r="I14312"/>
  <c r="K14311"/>
  <c r="J14311"/>
  <c r="I14310"/>
  <c r="I14309"/>
  <c r="I14308"/>
  <c r="I14307"/>
  <c r="I14306"/>
  <c r="I14305"/>
  <c r="I14304"/>
  <c r="I14303"/>
  <c r="I14302"/>
  <c r="K14301"/>
  <c r="J14301"/>
  <c r="I14300"/>
  <c r="I14299"/>
  <c r="I14298"/>
  <c r="I14297"/>
  <c r="I14296"/>
  <c r="I14295"/>
  <c r="I14294"/>
  <c r="I14293"/>
  <c r="I14292"/>
  <c r="I14291"/>
  <c r="I14290"/>
  <c r="K14289"/>
  <c r="J14289"/>
  <c r="I14288"/>
  <c r="I14287"/>
  <c r="I14286"/>
  <c r="I14284"/>
  <c r="I14283"/>
  <c r="K14282"/>
  <c r="J14282"/>
  <c r="I14281"/>
  <c r="I14279"/>
  <c r="I14278"/>
  <c r="I14277"/>
  <c r="I14276"/>
  <c r="I14275"/>
  <c r="I14274"/>
  <c r="I14273"/>
  <c r="I14272"/>
  <c r="K14271"/>
  <c r="K14270" s="1"/>
  <c r="K14269" s="1"/>
  <c r="J14271"/>
  <c r="J14270" s="1"/>
  <c r="J14269" s="1"/>
  <c r="I14267"/>
  <c r="I14265"/>
  <c r="I14264"/>
  <c r="I14263"/>
  <c r="I14262"/>
  <c r="I14261"/>
  <c r="I14260"/>
  <c r="I14259"/>
  <c r="K14258"/>
  <c r="J14258"/>
  <c r="I14257"/>
  <c r="I14256"/>
  <c r="I14255"/>
  <c r="I14254"/>
  <c r="I14253"/>
  <c r="I14252"/>
  <c r="I14251"/>
  <c r="K14250"/>
  <c r="J14250"/>
  <c r="I14248"/>
  <c r="I14247"/>
  <c r="I14246"/>
  <c r="I14245"/>
  <c r="I14244"/>
  <c r="I14243"/>
  <c r="I14242"/>
  <c r="K14241"/>
  <c r="J14241"/>
  <c r="I14240"/>
  <c r="I14239"/>
  <c r="I14238"/>
  <c r="I14237"/>
  <c r="I14236"/>
  <c r="I14235"/>
  <c r="K14234"/>
  <c r="K14233" s="1"/>
  <c r="J14234"/>
  <c r="J14233" s="1"/>
  <c r="I14232"/>
  <c r="I14231"/>
  <c r="I14230"/>
  <c r="K14229"/>
  <c r="K14226" s="1"/>
  <c r="J14229"/>
  <c r="I14228"/>
  <c r="I14227"/>
  <c r="I14225"/>
  <c r="I14224"/>
  <c r="I14223"/>
  <c r="I14222"/>
  <c r="I14221"/>
  <c r="K14220"/>
  <c r="I14220" s="1"/>
  <c r="J14220"/>
  <c r="I14219"/>
  <c r="J14218"/>
  <c r="I14217"/>
  <c r="I14216"/>
  <c r="K14215"/>
  <c r="K14213" s="1"/>
  <c r="J14215"/>
  <c r="I14214"/>
  <c r="I14212"/>
  <c r="I14211"/>
  <c r="I14210"/>
  <c r="I14209"/>
  <c r="I14208"/>
  <c r="I14207"/>
  <c r="I14206"/>
  <c r="I14205"/>
  <c r="I14204"/>
  <c r="I14203"/>
  <c r="I14202"/>
  <c r="I14201"/>
  <c r="I14200"/>
  <c r="I14199"/>
  <c r="I14198"/>
  <c r="I14197"/>
  <c r="I14196"/>
  <c r="I14195"/>
  <c r="I14194"/>
  <c r="I14193"/>
  <c r="K14192"/>
  <c r="J14192"/>
  <c r="I14191"/>
  <c r="I14190"/>
  <c r="I14189"/>
  <c r="I14188"/>
  <c r="I14187"/>
  <c r="I14186"/>
  <c r="K14185"/>
  <c r="K14184" s="1"/>
  <c r="J14185"/>
  <c r="I14183"/>
  <c r="I14182"/>
  <c r="I14181"/>
  <c r="I14180"/>
  <c r="I14179"/>
  <c r="I14178"/>
  <c r="I14177"/>
  <c r="I14176"/>
  <c r="I14175"/>
  <c r="I14174"/>
  <c r="I14173"/>
  <c r="K14172"/>
  <c r="J14172"/>
  <c r="I14169"/>
  <c r="I14168"/>
  <c r="I14167"/>
  <c r="I14166"/>
  <c r="I14165"/>
  <c r="I14164"/>
  <c r="I14163"/>
  <c r="I14162"/>
  <c r="I14161"/>
  <c r="I14160"/>
  <c r="I14159"/>
  <c r="I14158"/>
  <c r="I14157"/>
  <c r="I14156"/>
  <c r="I14155"/>
  <c r="I14154"/>
  <c r="I14153"/>
  <c r="I14152"/>
  <c r="I14151"/>
  <c r="K14150"/>
  <c r="K14149" s="1"/>
  <c r="K14147" s="1"/>
  <c r="J14150"/>
  <c r="I14148"/>
  <c r="I14146"/>
  <c r="I14145"/>
  <c r="K14144"/>
  <c r="J14144"/>
  <c r="I14143"/>
  <c r="I14142"/>
  <c r="K14141"/>
  <c r="J14141"/>
  <c r="I14140"/>
  <c r="I14139"/>
  <c r="K14138"/>
  <c r="J14138"/>
  <c r="I14136"/>
  <c r="I14135"/>
  <c r="K14134"/>
  <c r="J14134"/>
  <c r="I14133"/>
  <c r="I14132"/>
  <c r="K14131"/>
  <c r="J14131"/>
  <c r="I14130"/>
  <c r="I14129"/>
  <c r="K14128"/>
  <c r="J14128"/>
  <c r="I14126"/>
  <c r="I14125"/>
  <c r="I14124"/>
  <c r="I14123"/>
  <c r="I14122"/>
  <c r="I14121"/>
  <c r="I14120"/>
  <c r="K14119"/>
  <c r="K14118" s="1"/>
  <c r="J14119"/>
  <c r="J14118" s="1"/>
  <c r="I14117"/>
  <c r="I14116"/>
  <c r="I14115"/>
  <c r="I14114"/>
  <c r="I14113"/>
  <c r="I14112"/>
  <c r="I14111"/>
  <c r="I14110"/>
  <c r="I14109"/>
  <c r="I14108"/>
  <c r="I14107"/>
  <c r="I14106"/>
  <c r="I14105"/>
  <c r="I14104"/>
  <c r="K14103"/>
  <c r="J14103"/>
  <c r="I14102"/>
  <c r="I14101"/>
  <c r="I14100"/>
  <c r="I14099"/>
  <c r="I14098"/>
  <c r="I14097"/>
  <c r="I14096"/>
  <c r="K14095"/>
  <c r="J14095"/>
  <c r="I14094"/>
  <c r="I14093"/>
  <c r="I14092"/>
  <c r="I14091"/>
  <c r="I14090"/>
  <c r="I14089"/>
  <c r="I14088"/>
  <c r="I14087"/>
  <c r="I14086"/>
  <c r="I14085"/>
  <c r="I14084"/>
  <c r="I14083"/>
  <c r="I14082"/>
  <c r="K14081"/>
  <c r="J14081"/>
  <c r="I14080"/>
  <c r="I14079"/>
  <c r="I14078"/>
  <c r="I14077"/>
  <c r="I14076"/>
  <c r="I14075"/>
  <c r="I14074"/>
  <c r="I14073"/>
  <c r="I14072"/>
  <c r="K14071"/>
  <c r="J14071"/>
  <c r="I14070"/>
  <c r="I14069"/>
  <c r="I14068"/>
  <c r="I14067"/>
  <c r="I14066"/>
  <c r="I14065"/>
  <c r="I14064"/>
  <c r="I14063"/>
  <c r="I14062"/>
  <c r="I14061"/>
  <c r="I14060"/>
  <c r="K14059"/>
  <c r="J14059"/>
  <c r="I14058"/>
  <c r="I14057"/>
  <c r="I14056"/>
  <c r="I14054"/>
  <c r="I14053"/>
  <c r="K14052"/>
  <c r="J14052"/>
  <c r="I14051"/>
  <c r="I14049"/>
  <c r="I14048"/>
  <c r="I14047"/>
  <c r="I14046"/>
  <c r="I14045"/>
  <c r="I14044"/>
  <c r="I14043"/>
  <c r="I14042"/>
  <c r="K14041"/>
  <c r="K14040" s="1"/>
  <c r="K14039" s="1"/>
  <c r="J14041"/>
  <c r="J14040" s="1"/>
  <c r="I14037"/>
  <c r="I14035"/>
  <c r="I14034"/>
  <c r="I14033"/>
  <c r="I14032"/>
  <c r="I14031"/>
  <c r="I14030"/>
  <c r="I14029"/>
  <c r="K14028"/>
  <c r="J14028"/>
  <c r="I14027"/>
  <c r="I14026"/>
  <c r="I14025"/>
  <c r="I14024"/>
  <c r="I14023"/>
  <c r="I14022"/>
  <c r="I14021"/>
  <c r="K14020"/>
  <c r="J14020"/>
  <c r="I14018"/>
  <c r="I14017"/>
  <c r="I14016"/>
  <c r="I14015"/>
  <c r="I14014"/>
  <c r="I14013"/>
  <c r="I14012"/>
  <c r="K14011"/>
  <c r="J14011"/>
  <c r="I14010"/>
  <c r="I14009"/>
  <c r="I14008"/>
  <c r="I14007"/>
  <c r="I14006"/>
  <c r="I14005"/>
  <c r="K14004"/>
  <c r="K14003" s="1"/>
  <c r="J14004"/>
  <c r="J14003" s="1"/>
  <c r="I14002"/>
  <c r="I14001"/>
  <c r="I14000"/>
  <c r="K13999"/>
  <c r="J13999"/>
  <c r="I13998"/>
  <c r="I13997"/>
  <c r="K13996"/>
  <c r="I13995"/>
  <c r="I13994"/>
  <c r="I13993"/>
  <c r="I13992"/>
  <c r="I13991"/>
  <c r="K13990"/>
  <c r="J13990"/>
  <c r="J13988" s="1"/>
  <c r="I13989"/>
  <c r="K13988"/>
  <c r="I13987"/>
  <c r="I13986"/>
  <c r="K13985"/>
  <c r="K13983" s="1"/>
  <c r="J13985"/>
  <c r="J13983" s="1"/>
  <c r="I13984"/>
  <c r="I13982"/>
  <c r="I13981"/>
  <c r="I13980"/>
  <c r="I13979"/>
  <c r="I13978"/>
  <c r="I13977"/>
  <c r="I13976"/>
  <c r="I13975"/>
  <c r="I13974"/>
  <c r="I13973"/>
  <c r="I13972"/>
  <c r="I13971"/>
  <c r="I13970"/>
  <c r="I13969"/>
  <c r="I13968"/>
  <c r="I13967"/>
  <c r="I13966"/>
  <c r="I13965"/>
  <c r="I13964"/>
  <c r="I13963"/>
  <c r="K13962"/>
  <c r="J13962"/>
  <c r="I13961"/>
  <c r="I13960"/>
  <c r="I13959"/>
  <c r="I13958"/>
  <c r="I13957"/>
  <c r="I13956"/>
  <c r="K13955"/>
  <c r="K13954" s="1"/>
  <c r="J13955"/>
  <c r="J13954" s="1"/>
  <c r="I13953"/>
  <c r="I13952"/>
  <c r="I13951"/>
  <c r="I13950"/>
  <c r="I13949"/>
  <c r="I13948"/>
  <c r="I13947"/>
  <c r="I13946"/>
  <c r="I13945"/>
  <c r="I13944"/>
  <c r="I13943"/>
  <c r="K13942"/>
  <c r="J13942"/>
  <c r="I13942" s="1"/>
  <c r="I13939"/>
  <c r="I13938"/>
  <c r="I13937"/>
  <c r="I13936"/>
  <c r="I13935"/>
  <c r="I13934"/>
  <c r="I13933"/>
  <c r="I13932"/>
  <c r="I13931"/>
  <c r="I13930"/>
  <c r="I13929"/>
  <c r="I13928"/>
  <c r="I13927"/>
  <c r="I13926"/>
  <c r="I13925"/>
  <c r="I13924"/>
  <c r="I13923"/>
  <c r="I13922"/>
  <c r="I13921"/>
  <c r="K13920"/>
  <c r="K13919" s="1"/>
  <c r="K13917" s="1"/>
  <c r="J13920"/>
  <c r="J13919" s="1"/>
  <c r="J13917" s="1"/>
  <c r="I13918"/>
  <c r="I13916"/>
  <c r="I13915"/>
  <c r="K13914"/>
  <c r="J13914"/>
  <c r="I13913"/>
  <c r="I13912"/>
  <c r="K13911"/>
  <c r="J13911"/>
  <c r="I13910"/>
  <c r="I13909"/>
  <c r="K13908"/>
  <c r="J13908"/>
  <c r="I13906"/>
  <c r="I13905"/>
  <c r="K13904"/>
  <c r="J13904"/>
  <c r="I13903"/>
  <c r="I13902"/>
  <c r="K13901"/>
  <c r="J13901"/>
  <c r="I13900"/>
  <c r="I13899"/>
  <c r="K13898"/>
  <c r="J13898"/>
  <c r="I13896"/>
  <c r="I13895"/>
  <c r="I13894"/>
  <c r="I13893"/>
  <c r="I13892"/>
  <c r="I13891"/>
  <c r="I13890"/>
  <c r="K13889"/>
  <c r="K13888" s="1"/>
  <c r="J13889"/>
  <c r="I13887"/>
  <c r="I13886"/>
  <c r="I13885"/>
  <c r="I13884"/>
  <c r="I13883"/>
  <c r="I13882"/>
  <c r="I13881"/>
  <c r="I13880"/>
  <c r="I13879"/>
  <c r="I13878"/>
  <c r="I13877"/>
  <c r="I13876"/>
  <c r="I13875"/>
  <c r="I13874"/>
  <c r="K13873"/>
  <c r="J13873"/>
  <c r="I13872"/>
  <c r="I13871"/>
  <c r="I13870"/>
  <c r="I13869"/>
  <c r="I13868"/>
  <c r="I13867"/>
  <c r="I13866"/>
  <c r="K13865"/>
  <c r="J13865"/>
  <c r="I13864"/>
  <c r="I13863"/>
  <c r="I13862"/>
  <c r="I13861"/>
  <c r="I13860"/>
  <c r="I13859"/>
  <c r="I13858"/>
  <c r="I13857"/>
  <c r="I13856"/>
  <c r="I13855"/>
  <c r="I13854"/>
  <c r="I13853"/>
  <c r="I13852"/>
  <c r="K13851"/>
  <c r="J13851"/>
  <c r="I13850"/>
  <c r="I13849"/>
  <c r="I13848"/>
  <c r="I13847"/>
  <c r="I13846"/>
  <c r="I13845"/>
  <c r="I13844"/>
  <c r="I13843"/>
  <c r="I13842"/>
  <c r="K13841"/>
  <c r="J13841"/>
  <c r="I13840"/>
  <c r="I13839"/>
  <c r="I13838"/>
  <c r="I13837"/>
  <c r="I13836"/>
  <c r="I13835"/>
  <c r="I13834"/>
  <c r="I13833"/>
  <c r="I13832"/>
  <c r="I13831"/>
  <c r="I13830"/>
  <c r="K13829"/>
  <c r="J13829"/>
  <c r="I13828"/>
  <c r="I13827"/>
  <c r="I13826"/>
  <c r="I13824"/>
  <c r="I13823"/>
  <c r="K13822"/>
  <c r="I13822" s="1"/>
  <c r="J13822"/>
  <c r="I13821"/>
  <c r="I13819"/>
  <c r="I13818"/>
  <c r="I13817"/>
  <c r="I13816"/>
  <c r="I13815"/>
  <c r="I13814"/>
  <c r="I13813"/>
  <c r="I13812"/>
  <c r="K13811"/>
  <c r="K13810" s="1"/>
  <c r="K13809" s="1"/>
  <c r="J13811"/>
  <c r="J13810" s="1"/>
  <c r="I13807"/>
  <c r="I13805"/>
  <c r="I13804"/>
  <c r="I13803"/>
  <c r="I13802"/>
  <c r="I13801"/>
  <c r="I13800"/>
  <c r="I13799"/>
  <c r="K13798"/>
  <c r="J13798"/>
  <c r="I13797"/>
  <c r="I13796"/>
  <c r="I13795"/>
  <c r="I13794"/>
  <c r="I13793"/>
  <c r="I13792"/>
  <c r="I13791"/>
  <c r="K13790"/>
  <c r="K13789" s="1"/>
  <c r="J13790"/>
  <c r="I13788"/>
  <c r="I13787"/>
  <c r="I13786"/>
  <c r="I13785"/>
  <c r="I13784"/>
  <c r="I13783"/>
  <c r="I13782"/>
  <c r="K13781"/>
  <c r="J13781"/>
  <c r="I13780"/>
  <c r="I13779"/>
  <c r="I13778"/>
  <c r="I13777"/>
  <c r="I13776"/>
  <c r="I13775"/>
  <c r="K13774"/>
  <c r="K13773" s="1"/>
  <c r="J13774"/>
  <c r="J13773" s="1"/>
  <c r="I13772"/>
  <c r="I13771"/>
  <c r="I13770"/>
  <c r="K13769"/>
  <c r="K13766" s="1"/>
  <c r="J13769"/>
  <c r="I13768"/>
  <c r="I13767"/>
  <c r="I13765"/>
  <c r="I13764"/>
  <c r="I13763"/>
  <c r="I13762"/>
  <c r="I13761"/>
  <c r="K13760"/>
  <c r="K13758" s="1"/>
  <c r="J13760"/>
  <c r="J13758" s="1"/>
  <c r="I13759"/>
  <c r="I13757"/>
  <c r="I13756"/>
  <c r="K13755"/>
  <c r="K13753" s="1"/>
  <c r="J13755"/>
  <c r="J13753" s="1"/>
  <c r="I13754"/>
  <c r="I13752"/>
  <c r="I13751"/>
  <c r="I13750"/>
  <c r="I13749"/>
  <c r="I13748"/>
  <c r="I13747"/>
  <c r="I13746"/>
  <c r="I13745"/>
  <c r="I13744"/>
  <c r="I13743"/>
  <c r="I13742"/>
  <c r="I13741"/>
  <c r="I13740"/>
  <c r="I13739"/>
  <c r="I13738"/>
  <c r="I13737"/>
  <c r="I13736"/>
  <c r="I13735"/>
  <c r="I13734"/>
  <c r="I13733"/>
  <c r="K13732"/>
  <c r="J13732"/>
  <c r="I13732" s="1"/>
  <c r="I13731"/>
  <c r="I13730"/>
  <c r="I13729"/>
  <c r="I13728"/>
  <c r="I13727"/>
  <c r="I13726"/>
  <c r="K13725"/>
  <c r="J13725"/>
  <c r="I13723"/>
  <c r="I13722"/>
  <c r="I13721"/>
  <c r="I13720"/>
  <c r="I13719"/>
  <c r="I13718"/>
  <c r="I13717"/>
  <c r="I13716"/>
  <c r="I13715"/>
  <c r="I13714"/>
  <c r="I13713"/>
  <c r="K13712"/>
  <c r="J13712"/>
  <c r="I13709"/>
  <c r="I13708"/>
  <c r="I13707"/>
  <c r="I13706"/>
  <c r="I13705"/>
  <c r="I13704"/>
  <c r="I13703"/>
  <c r="I13702"/>
  <c r="I13701"/>
  <c r="I13700"/>
  <c r="I13699"/>
  <c r="I13698"/>
  <c r="I13697"/>
  <c r="I13696"/>
  <c r="I13695"/>
  <c r="I13694"/>
  <c r="I13693"/>
  <c r="I13692"/>
  <c r="I13691"/>
  <c r="K13690"/>
  <c r="K13689" s="1"/>
  <c r="K13687" s="1"/>
  <c r="J13690"/>
  <c r="I13688"/>
  <c r="I13686"/>
  <c r="I13685"/>
  <c r="K13684"/>
  <c r="J13684"/>
  <c r="I13683"/>
  <c r="I13682"/>
  <c r="K13681"/>
  <c r="J13681"/>
  <c r="I13680"/>
  <c r="I13679"/>
  <c r="K13678"/>
  <c r="K13677" s="1"/>
  <c r="J13678"/>
  <c r="I13676"/>
  <c r="I13675"/>
  <c r="K13674"/>
  <c r="J13674"/>
  <c r="I13673"/>
  <c r="I13672"/>
  <c r="K13671"/>
  <c r="J13671"/>
  <c r="I13670"/>
  <c r="I13669"/>
  <c r="K13668"/>
  <c r="J13668"/>
  <c r="I13666"/>
  <c r="I13665"/>
  <c r="I13664"/>
  <c r="I13663"/>
  <c r="I13662"/>
  <c r="I13661"/>
  <c r="I13660"/>
  <c r="K13659"/>
  <c r="J13659"/>
  <c r="J13658" s="1"/>
  <c r="I13657"/>
  <c r="I13656"/>
  <c r="I13655"/>
  <c r="I13654"/>
  <c r="I13653"/>
  <c r="I13652"/>
  <c r="I13651"/>
  <c r="I13650"/>
  <c r="I13649"/>
  <c r="I13648"/>
  <c r="I13647"/>
  <c r="I13646"/>
  <c r="I13645"/>
  <c r="I13644"/>
  <c r="K13643"/>
  <c r="J13643"/>
  <c r="I13642"/>
  <c r="I13641"/>
  <c r="I13640"/>
  <c r="I13639"/>
  <c r="I13638"/>
  <c r="I13637"/>
  <c r="I13636"/>
  <c r="K13635"/>
  <c r="J13635"/>
  <c r="I13634"/>
  <c r="I13633"/>
  <c r="I13632"/>
  <c r="I13631"/>
  <c r="I13630"/>
  <c r="I13629"/>
  <c r="I13628"/>
  <c r="I13627"/>
  <c r="I13626"/>
  <c r="I13625"/>
  <c r="I13624"/>
  <c r="I13623"/>
  <c r="I13622"/>
  <c r="K13621"/>
  <c r="J13621"/>
  <c r="I13620"/>
  <c r="I13619"/>
  <c r="I13618"/>
  <c r="I13617"/>
  <c r="I13616"/>
  <c r="I13615"/>
  <c r="I13614"/>
  <c r="I13613"/>
  <c r="I13612"/>
  <c r="K13611"/>
  <c r="J13611"/>
  <c r="I13610"/>
  <c r="I13609"/>
  <c r="I13608"/>
  <c r="I13607"/>
  <c r="I13606"/>
  <c r="I13605"/>
  <c r="I13604"/>
  <c r="I13603"/>
  <c r="I13602"/>
  <c r="I13601"/>
  <c r="I13600"/>
  <c r="K13599"/>
  <c r="J13599"/>
  <c r="I13598"/>
  <c r="I13597"/>
  <c r="I13596"/>
  <c r="I13594"/>
  <c r="I13593"/>
  <c r="K13592"/>
  <c r="J13592"/>
  <c r="I13591"/>
  <c r="I13589"/>
  <c r="I13588"/>
  <c r="I13587"/>
  <c r="I13586"/>
  <c r="I13585"/>
  <c r="I13584"/>
  <c r="I13583"/>
  <c r="I13582"/>
  <c r="K13581"/>
  <c r="K13580" s="1"/>
  <c r="K13579" s="1"/>
  <c r="J13581"/>
  <c r="I13577"/>
  <c r="I13575"/>
  <c r="I13574"/>
  <c r="I13573"/>
  <c r="I13572"/>
  <c r="I13571"/>
  <c r="I13570"/>
  <c r="I13569"/>
  <c r="K13568"/>
  <c r="J13568"/>
  <c r="I13567"/>
  <c r="I13566"/>
  <c r="I13565"/>
  <c r="I13564"/>
  <c r="I13563"/>
  <c r="I13562"/>
  <c r="I13561"/>
  <c r="K13560"/>
  <c r="J13560"/>
  <c r="I13558"/>
  <c r="I13557"/>
  <c r="I13556"/>
  <c r="I13555"/>
  <c r="I13554"/>
  <c r="I13553"/>
  <c r="I13552"/>
  <c r="K13551"/>
  <c r="J13551"/>
  <c r="I13550"/>
  <c r="I13549"/>
  <c r="I13548"/>
  <c r="I13547"/>
  <c r="I13546"/>
  <c r="I13545"/>
  <c r="K13544"/>
  <c r="K13543" s="1"/>
  <c r="J13544"/>
  <c r="I13542"/>
  <c r="I13541"/>
  <c r="I13540"/>
  <c r="K13539"/>
  <c r="J13539"/>
  <c r="I13538"/>
  <c r="I13537"/>
  <c r="K13536"/>
  <c r="I13535"/>
  <c r="I13534"/>
  <c r="I13533"/>
  <c r="I13532"/>
  <c r="I13531"/>
  <c r="K13530"/>
  <c r="K13528" s="1"/>
  <c r="J13530"/>
  <c r="J13528" s="1"/>
  <c r="I13529"/>
  <c r="I13527"/>
  <c r="I13526"/>
  <c r="K13525"/>
  <c r="K13523" s="1"/>
  <c r="J13525"/>
  <c r="J13523" s="1"/>
  <c r="I13524"/>
  <c r="I13522"/>
  <c r="I13521"/>
  <c r="I13520"/>
  <c r="I13519"/>
  <c r="I13518"/>
  <c r="I13517"/>
  <c r="I13516"/>
  <c r="I13515"/>
  <c r="I13514"/>
  <c r="I13513"/>
  <c r="I13512"/>
  <c r="I13511"/>
  <c r="I13510"/>
  <c r="I13509"/>
  <c r="I13508"/>
  <c r="I13507"/>
  <c r="I13506"/>
  <c r="I13505"/>
  <c r="I13504"/>
  <c r="I13503"/>
  <c r="K13502"/>
  <c r="J13502"/>
  <c r="I13501"/>
  <c r="I13500"/>
  <c r="I13499"/>
  <c r="I13498"/>
  <c r="I13497"/>
  <c r="I13496"/>
  <c r="K13495"/>
  <c r="K13494" s="1"/>
  <c r="J13495"/>
  <c r="J13494" s="1"/>
  <c r="I13493"/>
  <c r="I13492"/>
  <c r="I13491"/>
  <c r="I13490"/>
  <c r="I13489"/>
  <c r="I13488"/>
  <c r="I13487"/>
  <c r="I13486"/>
  <c r="I13485"/>
  <c r="I13484"/>
  <c r="I13483"/>
  <c r="K13482"/>
  <c r="J13482"/>
  <c r="I13479"/>
  <c r="I13478"/>
  <c r="I13477"/>
  <c r="I13476"/>
  <c r="I13475"/>
  <c r="I13474"/>
  <c r="I13473"/>
  <c r="I13472"/>
  <c r="I13471"/>
  <c r="I13470"/>
  <c r="I13469"/>
  <c r="I13468"/>
  <c r="I13467"/>
  <c r="I13466"/>
  <c r="I13465"/>
  <c r="I13464"/>
  <c r="I13463"/>
  <c r="I13462"/>
  <c r="I13461"/>
  <c r="K13460"/>
  <c r="K13459" s="1"/>
  <c r="K13457" s="1"/>
  <c r="J13460"/>
  <c r="I13458"/>
  <c r="I13456"/>
  <c r="I13455"/>
  <c r="K13454"/>
  <c r="J13454"/>
  <c r="I13454" s="1"/>
  <c r="I13453"/>
  <c r="I13452"/>
  <c r="K13451"/>
  <c r="J13451"/>
  <c r="I13450"/>
  <c r="I13449"/>
  <c r="K13448"/>
  <c r="J13448"/>
  <c r="I13446"/>
  <c r="I13445"/>
  <c r="K13444"/>
  <c r="J13444"/>
  <c r="I13443"/>
  <c r="I13442"/>
  <c r="K13441"/>
  <c r="J13441"/>
  <c r="I13440"/>
  <c r="I13439"/>
  <c r="K13438"/>
  <c r="J13438"/>
  <c r="I13436"/>
  <c r="I13435"/>
  <c r="I13434"/>
  <c r="I13433"/>
  <c r="I13432"/>
  <c r="I13431"/>
  <c r="I13430"/>
  <c r="K13429"/>
  <c r="K13428" s="1"/>
  <c r="J13429"/>
  <c r="J13428" s="1"/>
  <c r="I13427"/>
  <c r="I13426"/>
  <c r="I13425"/>
  <c r="I13424"/>
  <c r="I13423"/>
  <c r="I13422"/>
  <c r="I13421"/>
  <c r="I13420"/>
  <c r="I13419"/>
  <c r="I13418"/>
  <c r="I13417"/>
  <c r="I13416"/>
  <c r="I13415"/>
  <c r="I13414"/>
  <c r="K13413"/>
  <c r="J13413"/>
  <c r="I13412"/>
  <c r="I13411"/>
  <c r="I13410"/>
  <c r="I13409"/>
  <c r="I13408"/>
  <c r="I13407"/>
  <c r="I13406"/>
  <c r="K13405"/>
  <c r="J13405"/>
  <c r="I13404"/>
  <c r="I13403"/>
  <c r="I13402"/>
  <c r="I13401"/>
  <c r="I13400"/>
  <c r="I13399"/>
  <c r="I13398"/>
  <c r="I13397"/>
  <c r="I13396"/>
  <c r="I13395"/>
  <c r="I13394"/>
  <c r="I13393"/>
  <c r="I13392"/>
  <c r="K13391"/>
  <c r="J13391"/>
  <c r="I13390"/>
  <c r="I13389"/>
  <c r="I13388"/>
  <c r="I13387"/>
  <c r="I13386"/>
  <c r="I13385"/>
  <c r="I13384"/>
  <c r="I13383"/>
  <c r="I13382"/>
  <c r="K13381"/>
  <c r="J13381"/>
  <c r="I13380"/>
  <c r="I13379"/>
  <c r="I13378"/>
  <c r="I13377"/>
  <c r="I13376"/>
  <c r="I13375"/>
  <c r="I13374"/>
  <c r="I13373"/>
  <c r="I13372"/>
  <c r="I13371"/>
  <c r="I13370"/>
  <c r="K13369"/>
  <c r="J13369"/>
  <c r="I13368"/>
  <c r="I13367"/>
  <c r="I13366"/>
  <c r="I13364"/>
  <c r="I13363"/>
  <c r="K13362"/>
  <c r="J13362"/>
  <c r="I13361"/>
  <c r="I13359"/>
  <c r="I13358"/>
  <c r="I13357"/>
  <c r="I13356"/>
  <c r="I13355"/>
  <c r="I13354"/>
  <c r="I13353"/>
  <c r="I13352"/>
  <c r="K13351"/>
  <c r="K13350" s="1"/>
  <c r="K13349" s="1"/>
  <c r="J13351"/>
  <c r="J13350" s="1"/>
  <c r="J13349" s="1"/>
  <c r="I13347"/>
  <c r="I13345"/>
  <c r="I13344"/>
  <c r="I13343"/>
  <c r="I13342"/>
  <c r="I13341"/>
  <c r="I13340"/>
  <c r="I13339"/>
  <c r="K13338"/>
  <c r="J13338"/>
  <c r="I13337"/>
  <c r="I13336"/>
  <c r="I13335"/>
  <c r="I13334"/>
  <c r="I13333"/>
  <c r="I13332"/>
  <c r="I13331"/>
  <c r="K13330"/>
  <c r="J13330"/>
  <c r="I13328"/>
  <c r="I13327"/>
  <c r="I13326"/>
  <c r="I13325"/>
  <c r="I13324"/>
  <c r="I13323"/>
  <c r="I13322"/>
  <c r="K13321"/>
  <c r="J13321"/>
  <c r="I13320"/>
  <c r="I13319"/>
  <c r="I13318"/>
  <c r="I13317"/>
  <c r="I13316"/>
  <c r="I13315"/>
  <c r="K13314"/>
  <c r="K13313" s="1"/>
  <c r="J13314"/>
  <c r="I13312"/>
  <c r="I13311"/>
  <c r="I13310"/>
  <c r="K13309"/>
  <c r="K13306" s="1"/>
  <c r="J13309"/>
  <c r="I13308"/>
  <c r="I13307"/>
  <c r="I13305"/>
  <c r="I13304"/>
  <c r="I13303"/>
  <c r="I13302"/>
  <c r="I13301"/>
  <c r="K13300"/>
  <c r="K13298" s="1"/>
  <c r="J13300"/>
  <c r="I13299"/>
  <c r="I13297"/>
  <c r="I13296"/>
  <c r="K13295"/>
  <c r="J13295"/>
  <c r="J13293" s="1"/>
  <c r="I13294"/>
  <c r="K13293"/>
  <c r="I13292"/>
  <c r="I13291"/>
  <c r="I13290"/>
  <c r="I13289"/>
  <c r="I13288"/>
  <c r="I13287"/>
  <c r="I13286"/>
  <c r="I13285"/>
  <c r="I13284"/>
  <c r="I13283"/>
  <c r="I13282"/>
  <c r="I13281"/>
  <c r="I13280"/>
  <c r="I13279"/>
  <c r="I13278"/>
  <c r="I13277"/>
  <c r="I13276"/>
  <c r="I13275"/>
  <c r="I13274"/>
  <c r="I13273"/>
  <c r="K13272"/>
  <c r="I13272" s="1"/>
  <c r="J13272"/>
  <c r="I13271"/>
  <c r="I13270"/>
  <c r="I13269"/>
  <c r="I13268"/>
  <c r="I13267"/>
  <c r="I13266"/>
  <c r="K13265"/>
  <c r="J13265"/>
  <c r="J13264" s="1"/>
  <c r="I13263"/>
  <c r="I13262"/>
  <c r="I13261"/>
  <c r="I13260"/>
  <c r="I13259"/>
  <c r="I13258"/>
  <c r="I13257"/>
  <c r="I13256"/>
  <c r="I13255"/>
  <c r="I13254"/>
  <c r="I13253"/>
  <c r="K13252"/>
  <c r="J13252"/>
  <c r="I13249"/>
  <c r="I13248"/>
  <c r="I13247"/>
  <c r="I13246"/>
  <c r="I13245"/>
  <c r="I13244"/>
  <c r="I13243"/>
  <c r="I13242"/>
  <c r="I13241"/>
  <c r="I13240"/>
  <c r="I13239"/>
  <c r="I13238"/>
  <c r="I13237"/>
  <c r="I13236"/>
  <c r="I13235"/>
  <c r="I13234"/>
  <c r="I13233"/>
  <c r="I13232"/>
  <c r="I13231"/>
  <c r="K13230"/>
  <c r="J13230"/>
  <c r="I13228"/>
  <c r="I13226"/>
  <c r="I13225"/>
  <c r="K13224"/>
  <c r="J13224"/>
  <c r="I13223"/>
  <c r="I13222"/>
  <c r="K13221"/>
  <c r="J13221"/>
  <c r="I13220"/>
  <c r="I13219"/>
  <c r="K13218"/>
  <c r="J13218"/>
  <c r="I13216"/>
  <c r="I13215"/>
  <c r="K13214"/>
  <c r="I13214" s="1"/>
  <c r="J13214"/>
  <c r="I13213"/>
  <c r="I13212"/>
  <c r="K13211"/>
  <c r="J13211"/>
  <c r="I13210"/>
  <c r="I13209"/>
  <c r="K13208"/>
  <c r="J13208"/>
  <c r="I13206"/>
  <c r="I13205"/>
  <c r="I13204"/>
  <c r="I13203"/>
  <c r="I13202"/>
  <c r="I13201"/>
  <c r="I13200"/>
  <c r="K13199"/>
  <c r="K13198" s="1"/>
  <c r="J13199"/>
  <c r="J13198" s="1"/>
  <c r="I13197"/>
  <c r="I13196"/>
  <c r="I13195"/>
  <c r="I13194"/>
  <c r="I13193"/>
  <c r="I13192"/>
  <c r="I13191"/>
  <c r="I13190"/>
  <c r="I13189"/>
  <c r="I13188"/>
  <c r="I13187"/>
  <c r="I13186"/>
  <c r="I13185"/>
  <c r="I13184"/>
  <c r="K13183"/>
  <c r="J13183"/>
  <c r="I13182"/>
  <c r="I13181"/>
  <c r="I13180"/>
  <c r="I13179"/>
  <c r="I13178"/>
  <c r="I13177"/>
  <c r="I13176"/>
  <c r="K13175"/>
  <c r="J13175"/>
  <c r="I13174"/>
  <c r="I13173"/>
  <c r="I13172"/>
  <c r="I13171"/>
  <c r="I13170"/>
  <c r="I13169"/>
  <c r="I13168"/>
  <c r="I13167"/>
  <c r="I13166"/>
  <c r="I13165"/>
  <c r="I13164"/>
  <c r="I13163"/>
  <c r="I13162"/>
  <c r="K13161"/>
  <c r="J13161"/>
  <c r="I13160"/>
  <c r="I13159"/>
  <c r="I13158"/>
  <c r="I13157"/>
  <c r="I13156"/>
  <c r="I13155"/>
  <c r="I13154"/>
  <c r="I13153"/>
  <c r="I13152"/>
  <c r="K13151"/>
  <c r="J13151"/>
  <c r="I13150"/>
  <c r="I13149"/>
  <c r="I13148"/>
  <c r="I13147"/>
  <c r="I13146"/>
  <c r="I13145"/>
  <c r="I13144"/>
  <c r="I13143"/>
  <c r="I13142"/>
  <c r="I13141"/>
  <c r="I13140"/>
  <c r="K13139"/>
  <c r="J13139"/>
  <c r="I13138"/>
  <c r="I13137"/>
  <c r="I13136"/>
  <c r="I13134"/>
  <c r="I13133"/>
  <c r="K13132"/>
  <c r="J13132"/>
  <c r="I13131"/>
  <c r="I13129"/>
  <c r="I13128"/>
  <c r="I13127"/>
  <c r="I13126"/>
  <c r="I13125"/>
  <c r="I13124"/>
  <c r="I13123"/>
  <c r="I13122"/>
  <c r="K13121"/>
  <c r="K13120" s="1"/>
  <c r="K13119" s="1"/>
  <c r="J13121"/>
  <c r="J13120" s="1"/>
  <c r="I13117"/>
  <c r="I13115"/>
  <c r="I13114"/>
  <c r="I13113"/>
  <c r="I13112"/>
  <c r="I13111"/>
  <c r="I13110"/>
  <c r="I13109"/>
  <c r="K13108"/>
  <c r="J13108"/>
  <c r="I13108" s="1"/>
  <c r="I13107"/>
  <c r="I13106"/>
  <c r="I13105"/>
  <c r="I13104"/>
  <c r="I13103"/>
  <c r="I13102"/>
  <c r="I13101"/>
  <c r="K13100"/>
  <c r="J13100"/>
  <c r="I13098"/>
  <c r="I13097"/>
  <c r="I13096"/>
  <c r="I13095"/>
  <c r="I13094"/>
  <c r="I13093"/>
  <c r="I13092"/>
  <c r="K13091"/>
  <c r="J13091"/>
  <c r="I13090"/>
  <c r="I13089"/>
  <c r="I13088"/>
  <c r="I13087"/>
  <c r="I13086"/>
  <c r="I13085"/>
  <c r="K13084"/>
  <c r="K13083" s="1"/>
  <c r="J13084"/>
  <c r="J13083" s="1"/>
  <c r="I13082"/>
  <c r="I13081"/>
  <c r="I13080"/>
  <c r="K13079"/>
  <c r="K13076" s="1"/>
  <c r="J13079"/>
  <c r="I13078"/>
  <c r="I13077"/>
  <c r="I13075"/>
  <c r="I13074"/>
  <c r="I13073"/>
  <c r="I13072"/>
  <c r="I13071"/>
  <c r="K13070"/>
  <c r="K13068" s="1"/>
  <c r="J13070"/>
  <c r="J13068" s="1"/>
  <c r="I13069"/>
  <c r="I13067"/>
  <c r="I13066"/>
  <c r="K13065"/>
  <c r="K13063" s="1"/>
  <c r="J13065"/>
  <c r="J13063" s="1"/>
  <c r="I13064"/>
  <c r="I13062"/>
  <c r="I13061"/>
  <c r="I13060"/>
  <c r="I13059"/>
  <c r="I13058"/>
  <c r="I13057"/>
  <c r="I13056"/>
  <c r="I13055"/>
  <c r="I13054"/>
  <c r="I13053"/>
  <c r="I13052"/>
  <c r="I13051"/>
  <c r="I13050"/>
  <c r="I13049"/>
  <c r="I13048"/>
  <c r="I13047"/>
  <c r="I13046"/>
  <c r="I13045"/>
  <c r="I13044"/>
  <c r="I13043"/>
  <c r="K13042"/>
  <c r="J13042"/>
  <c r="I13041"/>
  <c r="I13040"/>
  <c r="I13039"/>
  <c r="I13038"/>
  <c r="I13037"/>
  <c r="I13036"/>
  <c r="K13035"/>
  <c r="K13034" s="1"/>
  <c r="J13035"/>
  <c r="J13034" s="1"/>
  <c r="I13033"/>
  <c r="I13032"/>
  <c r="I13031"/>
  <c r="I13030"/>
  <c r="I13029"/>
  <c r="I13028"/>
  <c r="I13027"/>
  <c r="I13026"/>
  <c r="I13025"/>
  <c r="I13024"/>
  <c r="I13023"/>
  <c r="K13022"/>
  <c r="J13022"/>
  <c r="I13019"/>
  <c r="I13018"/>
  <c r="I13017"/>
  <c r="I13016"/>
  <c r="I13015"/>
  <c r="I13014"/>
  <c r="I13013"/>
  <c r="I13012"/>
  <c r="I13011"/>
  <c r="I13010"/>
  <c r="I13009"/>
  <c r="I13008"/>
  <c r="I13007"/>
  <c r="I13006"/>
  <c r="I13005"/>
  <c r="I13004"/>
  <c r="I13003"/>
  <c r="I13002"/>
  <c r="I13001"/>
  <c r="K13000"/>
  <c r="K12999" s="1"/>
  <c r="K12997" s="1"/>
  <c r="J13000"/>
  <c r="J12999" s="1"/>
  <c r="J12997" s="1"/>
  <c r="I12998"/>
  <c r="I12996"/>
  <c r="I12995"/>
  <c r="K12994"/>
  <c r="J12994"/>
  <c r="I12993"/>
  <c r="I12992"/>
  <c r="K12991"/>
  <c r="J12991"/>
  <c r="I12990"/>
  <c r="I12989"/>
  <c r="K12988"/>
  <c r="J12988"/>
  <c r="I12986"/>
  <c r="I12985"/>
  <c r="K12984"/>
  <c r="J12984"/>
  <c r="I12983"/>
  <c r="I12982"/>
  <c r="K12981"/>
  <c r="J12981"/>
  <c r="I12980"/>
  <c r="I12979"/>
  <c r="K12978"/>
  <c r="J12978"/>
  <c r="I12976"/>
  <c r="I12975"/>
  <c r="I12974"/>
  <c r="I12973"/>
  <c r="I12972"/>
  <c r="I12971"/>
  <c r="I12970"/>
  <c r="K12969"/>
  <c r="K12968" s="1"/>
  <c r="J12969"/>
  <c r="I12967"/>
  <c r="I12966"/>
  <c r="I12965"/>
  <c r="I12964"/>
  <c r="I12963"/>
  <c r="I12962"/>
  <c r="I12961"/>
  <c r="I12960"/>
  <c r="I12959"/>
  <c r="I12958"/>
  <c r="I12957"/>
  <c r="I12956"/>
  <c r="I12955"/>
  <c r="I12954"/>
  <c r="K12953"/>
  <c r="J12953"/>
  <c r="I12952"/>
  <c r="I12951"/>
  <c r="I12950"/>
  <c r="I12949"/>
  <c r="I12948"/>
  <c r="I12947"/>
  <c r="I12946"/>
  <c r="K12945"/>
  <c r="J12945"/>
  <c r="I12944"/>
  <c r="I12943"/>
  <c r="I12942"/>
  <c r="I12941"/>
  <c r="I12940"/>
  <c r="I12939"/>
  <c r="I12938"/>
  <c r="I12937"/>
  <c r="I12936"/>
  <c r="I12935"/>
  <c r="I12934"/>
  <c r="I12933"/>
  <c r="I12932"/>
  <c r="K12931"/>
  <c r="J12931"/>
  <c r="I12930"/>
  <c r="I12929"/>
  <c r="I12928"/>
  <c r="I12927"/>
  <c r="I12926"/>
  <c r="I12925"/>
  <c r="I12924"/>
  <c r="I12923"/>
  <c r="I12922"/>
  <c r="K12921"/>
  <c r="J12921"/>
  <c r="I12920"/>
  <c r="I12919"/>
  <c r="I12918"/>
  <c r="I12917"/>
  <c r="I12916"/>
  <c r="I12915"/>
  <c r="I12914"/>
  <c r="I12913"/>
  <c r="I12912"/>
  <c r="I12911"/>
  <c r="I12910"/>
  <c r="K12909"/>
  <c r="J12909"/>
  <c r="I12908"/>
  <c r="I12907"/>
  <c r="I12906"/>
  <c r="I12904"/>
  <c r="I12903"/>
  <c r="K12902"/>
  <c r="J12902"/>
  <c r="I12901"/>
  <c r="I12899"/>
  <c r="I12898"/>
  <c r="I12897"/>
  <c r="I12896"/>
  <c r="I12895"/>
  <c r="I12894"/>
  <c r="I12893"/>
  <c r="I12892"/>
  <c r="K12891"/>
  <c r="K12890" s="1"/>
  <c r="K12889" s="1"/>
  <c r="J12891"/>
  <c r="J12890" s="1"/>
  <c r="I12887"/>
  <c r="I12885"/>
  <c r="I12884"/>
  <c r="I12883"/>
  <c r="I12882"/>
  <c r="I12881"/>
  <c r="I12880"/>
  <c r="I12879"/>
  <c r="K12878"/>
  <c r="I12878" s="1"/>
  <c r="J12878"/>
  <c r="I12877"/>
  <c r="I12876"/>
  <c r="I12875"/>
  <c r="I12874"/>
  <c r="I12873"/>
  <c r="I12872"/>
  <c r="I12871"/>
  <c r="K12870"/>
  <c r="J12870"/>
  <c r="I12870" s="1"/>
  <c r="J12869"/>
  <c r="I12868"/>
  <c r="I12867"/>
  <c r="I12866"/>
  <c r="I12865"/>
  <c r="I12864"/>
  <c r="I12863"/>
  <c r="I12862"/>
  <c r="K12861"/>
  <c r="J12861"/>
  <c r="I12860"/>
  <c r="I12859"/>
  <c r="I12858"/>
  <c r="I12857"/>
  <c r="I12856"/>
  <c r="I12855"/>
  <c r="K12854"/>
  <c r="J12854"/>
  <c r="I12852"/>
  <c r="I12851"/>
  <c r="I12850"/>
  <c r="K12849"/>
  <c r="J12849"/>
  <c r="I12848"/>
  <c r="I12847"/>
  <c r="K12846"/>
  <c r="I12845"/>
  <c r="I12844"/>
  <c r="I12843"/>
  <c r="I12842"/>
  <c r="I12841"/>
  <c r="K12840"/>
  <c r="J12840"/>
  <c r="J12838" s="1"/>
  <c r="I12839"/>
  <c r="I12837"/>
  <c r="I12836"/>
  <c r="K12835"/>
  <c r="K12833" s="1"/>
  <c r="J12835"/>
  <c r="I12834"/>
  <c r="I12832"/>
  <c r="I12831"/>
  <c r="I12830"/>
  <c r="I12829"/>
  <c r="I12828"/>
  <c r="I12827"/>
  <c r="I12826"/>
  <c r="I12825"/>
  <c r="I12824"/>
  <c r="I12823"/>
  <c r="I12822"/>
  <c r="I12821"/>
  <c r="I12820"/>
  <c r="I12819"/>
  <c r="I12818"/>
  <c r="I12817"/>
  <c r="I12816"/>
  <c r="I12815"/>
  <c r="I12814"/>
  <c r="I12813"/>
  <c r="K12812"/>
  <c r="J12812"/>
  <c r="I12811"/>
  <c r="I12810"/>
  <c r="I12809"/>
  <c r="I12808"/>
  <c r="I12807"/>
  <c r="I12806"/>
  <c r="K12805"/>
  <c r="K12804" s="1"/>
  <c r="J12805"/>
  <c r="I12803"/>
  <c r="I12802"/>
  <c r="I12801"/>
  <c r="I12800"/>
  <c r="I12799"/>
  <c r="I12798"/>
  <c r="I12797"/>
  <c r="I12796"/>
  <c r="I12795"/>
  <c r="I12794"/>
  <c r="I12793"/>
  <c r="K12792"/>
  <c r="J12792"/>
  <c r="I12789"/>
  <c r="I12788"/>
  <c r="I12787"/>
  <c r="I12786"/>
  <c r="I12785"/>
  <c r="I12784"/>
  <c r="I12783"/>
  <c r="I12782"/>
  <c r="I12781"/>
  <c r="I12780"/>
  <c r="I12779"/>
  <c r="I12778"/>
  <c r="I12777"/>
  <c r="I12776"/>
  <c r="I12775"/>
  <c r="I12774"/>
  <c r="I12773"/>
  <c r="I12772"/>
  <c r="I12771"/>
  <c r="K12770"/>
  <c r="K12769" s="1"/>
  <c r="K12767" s="1"/>
  <c r="J12770"/>
  <c r="I12768"/>
  <c r="I12766"/>
  <c r="I12765"/>
  <c r="K12764"/>
  <c r="J12764"/>
  <c r="I12763"/>
  <c r="I12762"/>
  <c r="K12761"/>
  <c r="J12761"/>
  <c r="I12760"/>
  <c r="I12759"/>
  <c r="K12758"/>
  <c r="J12758"/>
  <c r="J12757"/>
  <c r="I12756"/>
  <c r="I12755"/>
  <c r="K12754"/>
  <c r="J12754"/>
  <c r="I12753"/>
  <c r="I12752"/>
  <c r="K12751"/>
  <c r="J12751"/>
  <c r="I12750"/>
  <c r="I12749"/>
  <c r="K12748"/>
  <c r="J12748"/>
  <c r="I12746"/>
  <c r="I12745"/>
  <c r="I12744"/>
  <c r="I12743"/>
  <c r="I12742"/>
  <c r="I12741"/>
  <c r="I12740"/>
  <c r="K12739"/>
  <c r="K12738" s="1"/>
  <c r="J12739"/>
  <c r="I12737"/>
  <c r="I12736"/>
  <c r="I12735"/>
  <c r="I12734"/>
  <c r="I12733"/>
  <c r="I12732"/>
  <c r="I12731"/>
  <c r="I12730"/>
  <c r="I12729"/>
  <c r="I12728"/>
  <c r="I12727"/>
  <c r="I12726"/>
  <c r="I12725"/>
  <c r="I12724"/>
  <c r="K12723"/>
  <c r="J12723"/>
  <c r="I12722"/>
  <c r="I12721"/>
  <c r="I12720"/>
  <c r="I12719"/>
  <c r="I12718"/>
  <c r="I12717"/>
  <c r="I12716"/>
  <c r="K12715"/>
  <c r="J12715"/>
  <c r="I12714"/>
  <c r="I12713"/>
  <c r="I12712"/>
  <c r="I12711"/>
  <c r="I12710"/>
  <c r="I12709"/>
  <c r="I12708"/>
  <c r="I12707"/>
  <c r="I12706"/>
  <c r="I12705"/>
  <c r="I12704"/>
  <c r="I12703"/>
  <c r="I12702"/>
  <c r="K12701"/>
  <c r="J12701"/>
  <c r="I12700"/>
  <c r="I12699"/>
  <c r="I12698"/>
  <c r="I12697"/>
  <c r="I12696"/>
  <c r="I12695"/>
  <c r="I12694"/>
  <c r="I12693"/>
  <c r="I12692"/>
  <c r="K12691"/>
  <c r="J12691"/>
  <c r="I12690"/>
  <c r="I12689"/>
  <c r="I12688"/>
  <c r="I12687"/>
  <c r="I12686"/>
  <c r="I12685"/>
  <c r="I12684"/>
  <c r="I12683"/>
  <c r="I12682"/>
  <c r="I12681"/>
  <c r="I12680"/>
  <c r="K12679"/>
  <c r="J12679"/>
  <c r="I12678"/>
  <c r="I12677"/>
  <c r="I12676"/>
  <c r="I12674"/>
  <c r="I12673"/>
  <c r="K12672"/>
  <c r="J12672"/>
  <c r="I12671"/>
  <c r="I12669"/>
  <c r="I12668"/>
  <c r="I12667"/>
  <c r="I12666"/>
  <c r="I12665"/>
  <c r="I12664"/>
  <c r="I12663"/>
  <c r="I12662"/>
  <c r="K12661"/>
  <c r="K12660" s="1"/>
  <c r="J12661"/>
  <c r="I12657"/>
  <c r="K12655"/>
  <c r="J12655"/>
  <c r="K12654"/>
  <c r="J12654"/>
  <c r="K12653"/>
  <c r="J12653"/>
  <c r="K12652"/>
  <c r="J12652"/>
  <c r="K12651"/>
  <c r="I12651" s="1"/>
  <c r="J12651"/>
  <c r="K12650"/>
  <c r="J12650"/>
  <c r="J11730" s="1"/>
  <c r="K12649"/>
  <c r="J12649"/>
  <c r="K12647"/>
  <c r="J12647"/>
  <c r="K12646"/>
  <c r="J12646"/>
  <c r="K12645"/>
  <c r="J12645"/>
  <c r="K12644"/>
  <c r="J12644"/>
  <c r="K12643"/>
  <c r="J12643"/>
  <c r="I12643" s="1"/>
  <c r="K12642"/>
  <c r="J12642"/>
  <c r="K12641"/>
  <c r="J12641"/>
  <c r="K12638"/>
  <c r="I12638" s="1"/>
  <c r="J12638"/>
  <c r="K12637"/>
  <c r="J12637"/>
  <c r="J11717" s="1"/>
  <c r="K12636"/>
  <c r="J12636"/>
  <c r="K12635"/>
  <c r="J12635"/>
  <c r="K12634"/>
  <c r="I12634" s="1"/>
  <c r="J12634"/>
  <c r="K12633"/>
  <c r="J12633"/>
  <c r="K12632"/>
  <c r="J12632"/>
  <c r="K12630"/>
  <c r="J12630"/>
  <c r="J11710" s="1"/>
  <c r="K12629"/>
  <c r="J12629"/>
  <c r="K12628"/>
  <c r="J12628"/>
  <c r="K12627"/>
  <c r="I12627" s="1"/>
  <c r="J12627"/>
  <c r="K12626"/>
  <c r="J12626"/>
  <c r="K12625"/>
  <c r="J12625"/>
  <c r="K12622"/>
  <c r="J12622"/>
  <c r="I12622" s="1"/>
  <c r="K12621"/>
  <c r="J12621"/>
  <c r="K12620"/>
  <c r="J12620"/>
  <c r="K12618"/>
  <c r="I12618" s="1"/>
  <c r="J12618"/>
  <c r="K12617"/>
  <c r="J12617"/>
  <c r="K12615"/>
  <c r="J12615"/>
  <c r="K12614"/>
  <c r="J12614"/>
  <c r="K12613"/>
  <c r="J12613"/>
  <c r="K12612"/>
  <c r="J12612"/>
  <c r="K12611"/>
  <c r="J12611"/>
  <c r="K12609"/>
  <c r="J12609"/>
  <c r="K12607"/>
  <c r="J12607"/>
  <c r="K12606"/>
  <c r="J12606"/>
  <c r="K12604"/>
  <c r="J12604"/>
  <c r="K12602"/>
  <c r="J12602"/>
  <c r="K12601"/>
  <c r="J12601"/>
  <c r="K12600"/>
  <c r="J12600"/>
  <c r="K12599"/>
  <c r="J12599"/>
  <c r="K12598"/>
  <c r="J12598"/>
  <c r="K12597"/>
  <c r="J12597"/>
  <c r="K12596"/>
  <c r="J12596"/>
  <c r="K12595"/>
  <c r="J12595"/>
  <c r="K12594"/>
  <c r="J12594"/>
  <c r="I12594" s="1"/>
  <c r="K12593"/>
  <c r="J12593"/>
  <c r="K12592"/>
  <c r="J12592"/>
  <c r="K12591"/>
  <c r="J12591"/>
  <c r="K12590"/>
  <c r="J12590"/>
  <c r="K12589"/>
  <c r="J12589"/>
  <c r="K12588"/>
  <c r="J12588"/>
  <c r="K12587"/>
  <c r="J12587"/>
  <c r="K12586"/>
  <c r="J12586"/>
  <c r="K12585"/>
  <c r="J12585"/>
  <c r="K12584"/>
  <c r="J12584"/>
  <c r="K12583"/>
  <c r="J12583"/>
  <c r="K12581"/>
  <c r="J12581"/>
  <c r="K12580"/>
  <c r="J12580"/>
  <c r="K12579"/>
  <c r="J12579"/>
  <c r="K12578"/>
  <c r="J12578"/>
  <c r="K12577"/>
  <c r="J12577"/>
  <c r="K12576"/>
  <c r="J12576"/>
  <c r="K12573"/>
  <c r="J12573"/>
  <c r="K12572"/>
  <c r="J12572"/>
  <c r="K12571"/>
  <c r="J12571"/>
  <c r="K12570"/>
  <c r="J12570"/>
  <c r="K12569"/>
  <c r="J12569"/>
  <c r="K12568"/>
  <c r="J12568"/>
  <c r="K12567"/>
  <c r="J12567"/>
  <c r="K12566"/>
  <c r="J12566"/>
  <c r="K12565"/>
  <c r="J12565"/>
  <c r="K12564"/>
  <c r="I12564" s="1"/>
  <c r="J12564"/>
  <c r="K12563"/>
  <c r="J12563"/>
  <c r="K12559"/>
  <c r="J12559"/>
  <c r="I12559" s="1"/>
  <c r="K12558"/>
  <c r="K11638" s="1"/>
  <c r="J12558"/>
  <c r="K12557"/>
  <c r="J12557"/>
  <c r="K12556"/>
  <c r="J12556"/>
  <c r="K12555"/>
  <c r="J12555"/>
  <c r="I12555" s="1"/>
  <c r="K12554"/>
  <c r="J12554"/>
  <c r="K12553"/>
  <c r="J12553"/>
  <c r="K12552"/>
  <c r="J12552"/>
  <c r="K12551"/>
  <c r="J12551"/>
  <c r="K12550"/>
  <c r="J12550"/>
  <c r="K12549"/>
  <c r="J12549"/>
  <c r="K12548"/>
  <c r="J12548"/>
  <c r="K12547"/>
  <c r="J12547"/>
  <c r="I12547" s="1"/>
  <c r="K12546"/>
  <c r="J12546"/>
  <c r="K12545"/>
  <c r="J12545"/>
  <c r="I12545" s="1"/>
  <c r="K12544"/>
  <c r="J12544"/>
  <c r="K12543"/>
  <c r="J12543"/>
  <c r="K12542"/>
  <c r="J12542"/>
  <c r="K12541"/>
  <c r="J12541"/>
  <c r="K12538"/>
  <c r="J12538"/>
  <c r="K12536"/>
  <c r="J12536"/>
  <c r="K12535"/>
  <c r="J12535"/>
  <c r="K12533"/>
  <c r="J12533"/>
  <c r="K12532"/>
  <c r="J12532"/>
  <c r="K12530"/>
  <c r="J12530"/>
  <c r="K12529"/>
  <c r="I12529" s="1"/>
  <c r="J12529"/>
  <c r="K12526"/>
  <c r="J12526"/>
  <c r="K12525"/>
  <c r="J12525"/>
  <c r="K12523"/>
  <c r="J12523"/>
  <c r="K12522"/>
  <c r="J12522"/>
  <c r="K12520"/>
  <c r="J12520"/>
  <c r="K12519"/>
  <c r="J12519"/>
  <c r="K12516"/>
  <c r="J12516"/>
  <c r="I12516" s="1"/>
  <c r="K12515"/>
  <c r="J12515"/>
  <c r="K12514"/>
  <c r="J12514"/>
  <c r="K12513"/>
  <c r="J12513"/>
  <c r="K12512"/>
  <c r="J12512"/>
  <c r="K12511"/>
  <c r="J12511"/>
  <c r="K12510"/>
  <c r="J12510"/>
  <c r="K12507"/>
  <c r="J12507"/>
  <c r="K12506"/>
  <c r="J12506"/>
  <c r="K12505"/>
  <c r="J12505"/>
  <c r="K12504"/>
  <c r="J12504"/>
  <c r="K12503"/>
  <c r="J12503"/>
  <c r="K12502"/>
  <c r="J12502"/>
  <c r="K12501"/>
  <c r="J12501"/>
  <c r="K12500"/>
  <c r="J12500"/>
  <c r="I12500" s="1"/>
  <c r="K12499"/>
  <c r="J12499"/>
  <c r="K12498"/>
  <c r="J12498"/>
  <c r="K12497"/>
  <c r="K11577" s="1"/>
  <c r="J12497"/>
  <c r="K12496"/>
  <c r="J12496"/>
  <c r="K12495"/>
  <c r="J12495"/>
  <c r="K12494"/>
  <c r="J12494"/>
  <c r="K12492"/>
  <c r="J12492"/>
  <c r="K12491"/>
  <c r="J12491"/>
  <c r="I12491" s="1"/>
  <c r="K12490"/>
  <c r="J12490"/>
  <c r="K12489"/>
  <c r="J12489"/>
  <c r="K12488"/>
  <c r="J12488"/>
  <c r="K12487"/>
  <c r="J12487"/>
  <c r="K12486"/>
  <c r="J12486"/>
  <c r="K12484"/>
  <c r="J12484"/>
  <c r="K12483"/>
  <c r="J12483"/>
  <c r="K12482"/>
  <c r="J12482"/>
  <c r="K12481"/>
  <c r="J12481"/>
  <c r="K12480"/>
  <c r="J12480"/>
  <c r="K12479"/>
  <c r="J12479"/>
  <c r="K12478"/>
  <c r="J12478"/>
  <c r="K12477"/>
  <c r="J12477"/>
  <c r="K12476"/>
  <c r="J12476"/>
  <c r="K12475"/>
  <c r="J12475"/>
  <c r="K12474"/>
  <c r="J12474"/>
  <c r="K12473"/>
  <c r="J12473"/>
  <c r="K12472"/>
  <c r="J12472"/>
  <c r="K12470"/>
  <c r="J12470"/>
  <c r="K12469"/>
  <c r="J12469"/>
  <c r="K12468"/>
  <c r="J12468"/>
  <c r="K12467"/>
  <c r="J12467"/>
  <c r="K12466"/>
  <c r="K11546" s="1"/>
  <c r="J12466"/>
  <c r="K12465"/>
  <c r="J12465"/>
  <c r="K12464"/>
  <c r="K11544" s="1"/>
  <c r="J12464"/>
  <c r="K12463"/>
  <c r="J12463"/>
  <c r="K12462"/>
  <c r="K11542" s="1"/>
  <c r="J12462"/>
  <c r="K12460"/>
  <c r="J12460"/>
  <c r="K12459"/>
  <c r="J12459"/>
  <c r="K12458"/>
  <c r="J12458"/>
  <c r="K12457"/>
  <c r="J12457"/>
  <c r="K12456"/>
  <c r="J12456"/>
  <c r="K12455"/>
  <c r="J12455"/>
  <c r="K12454"/>
  <c r="J12454"/>
  <c r="K12453"/>
  <c r="J12453"/>
  <c r="K12452"/>
  <c r="J12452"/>
  <c r="K12451"/>
  <c r="J12451"/>
  <c r="K12450"/>
  <c r="J12450"/>
  <c r="I12450" s="1"/>
  <c r="K12448"/>
  <c r="J12448"/>
  <c r="K12447"/>
  <c r="J12447"/>
  <c r="K12446"/>
  <c r="J12446"/>
  <c r="K12444"/>
  <c r="J12444"/>
  <c r="I12444" s="1"/>
  <c r="K12443"/>
  <c r="J12443"/>
  <c r="K12441"/>
  <c r="J12441"/>
  <c r="K12439"/>
  <c r="J12439"/>
  <c r="K12438"/>
  <c r="J12438"/>
  <c r="K12437"/>
  <c r="J12437"/>
  <c r="K12436"/>
  <c r="J12436"/>
  <c r="I12436" s="1"/>
  <c r="K12435"/>
  <c r="J12435"/>
  <c r="K12434"/>
  <c r="J12434"/>
  <c r="K12433"/>
  <c r="J12433"/>
  <c r="K12432"/>
  <c r="J12432"/>
  <c r="K12427"/>
  <c r="J12427"/>
  <c r="I12425"/>
  <c r="I12424"/>
  <c r="I12423"/>
  <c r="I12422"/>
  <c r="I12421"/>
  <c r="I12420"/>
  <c r="I12419"/>
  <c r="K12418"/>
  <c r="K11958" s="1"/>
  <c r="J12418"/>
  <c r="I12417"/>
  <c r="I12416"/>
  <c r="I12415"/>
  <c r="I12414"/>
  <c r="I12413"/>
  <c r="I12412"/>
  <c r="I12411"/>
  <c r="K12410"/>
  <c r="J12410"/>
  <c r="I12408"/>
  <c r="I12407"/>
  <c r="I12406"/>
  <c r="I12405"/>
  <c r="I12404"/>
  <c r="I12403"/>
  <c r="I12402"/>
  <c r="K12401"/>
  <c r="J12401"/>
  <c r="I12400"/>
  <c r="I12399"/>
  <c r="I12398"/>
  <c r="I12397"/>
  <c r="I12396"/>
  <c r="I12395"/>
  <c r="K12394"/>
  <c r="J12394"/>
  <c r="J12393" s="1"/>
  <c r="I12392"/>
  <c r="I12391"/>
  <c r="I12390"/>
  <c r="K12389"/>
  <c r="J12389"/>
  <c r="I12388"/>
  <c r="I12387"/>
  <c r="K12386"/>
  <c r="K11926" s="1"/>
  <c r="I12385"/>
  <c r="I12384"/>
  <c r="I12383"/>
  <c r="I12382"/>
  <c r="I12381"/>
  <c r="K12380"/>
  <c r="J12380"/>
  <c r="I12379"/>
  <c r="I12377"/>
  <c r="I12376"/>
  <c r="K12375"/>
  <c r="J12375"/>
  <c r="I12374"/>
  <c r="I12372"/>
  <c r="I12371"/>
  <c r="I12370"/>
  <c r="I12369"/>
  <c r="I12368"/>
  <c r="I12367"/>
  <c r="I12366"/>
  <c r="I12365"/>
  <c r="I12364"/>
  <c r="I12363"/>
  <c r="I12362"/>
  <c r="I12361"/>
  <c r="I12360"/>
  <c r="I12359"/>
  <c r="I12358"/>
  <c r="I12357"/>
  <c r="I12356"/>
  <c r="I12355"/>
  <c r="I12354"/>
  <c r="I12353"/>
  <c r="K12352"/>
  <c r="J12352"/>
  <c r="I12351"/>
  <c r="I12350"/>
  <c r="I12349"/>
  <c r="I12348"/>
  <c r="I12347"/>
  <c r="I12346"/>
  <c r="K12345"/>
  <c r="K12344" s="1"/>
  <c r="J12345"/>
  <c r="J12344" s="1"/>
  <c r="I12343"/>
  <c r="I12342"/>
  <c r="I12341"/>
  <c r="I12340"/>
  <c r="I12339"/>
  <c r="I12338"/>
  <c r="I12337"/>
  <c r="I12336"/>
  <c r="I12335"/>
  <c r="I12334"/>
  <c r="I12333"/>
  <c r="K12332"/>
  <c r="J12332"/>
  <c r="I12329"/>
  <c r="I12328"/>
  <c r="I12327"/>
  <c r="I12326"/>
  <c r="I12325"/>
  <c r="I12324"/>
  <c r="I12323"/>
  <c r="I12322"/>
  <c r="I12321"/>
  <c r="I12320"/>
  <c r="I12319"/>
  <c r="I12318"/>
  <c r="I12317"/>
  <c r="I12316"/>
  <c r="I12315"/>
  <c r="I12314"/>
  <c r="I12313"/>
  <c r="I12312"/>
  <c r="I12311"/>
  <c r="K12310"/>
  <c r="K12309" s="1"/>
  <c r="K12307" s="1"/>
  <c r="J12310"/>
  <c r="J12309" s="1"/>
  <c r="I12308"/>
  <c r="I12306"/>
  <c r="I12305"/>
  <c r="K12304"/>
  <c r="J12304"/>
  <c r="I12303"/>
  <c r="I12302"/>
  <c r="K12301"/>
  <c r="J12301"/>
  <c r="I12300"/>
  <c r="I12299"/>
  <c r="K12298"/>
  <c r="J12298"/>
  <c r="I12296"/>
  <c r="I12295"/>
  <c r="K12294"/>
  <c r="J12294"/>
  <c r="I12293"/>
  <c r="I12292"/>
  <c r="K12291"/>
  <c r="J12291"/>
  <c r="I12290"/>
  <c r="I12289"/>
  <c r="K12288"/>
  <c r="K12287" s="1"/>
  <c r="J12288"/>
  <c r="I12286"/>
  <c r="I12285"/>
  <c r="I12284"/>
  <c r="I12283"/>
  <c r="I12282"/>
  <c r="I12281"/>
  <c r="I12280"/>
  <c r="K12279"/>
  <c r="J12279"/>
  <c r="K12278"/>
  <c r="I12277"/>
  <c r="I12276"/>
  <c r="I12275"/>
  <c r="I12274"/>
  <c r="I12273"/>
  <c r="I12272"/>
  <c r="I12271"/>
  <c r="I12270"/>
  <c r="I12269"/>
  <c r="I12268"/>
  <c r="I12267"/>
  <c r="I12266"/>
  <c r="I12265"/>
  <c r="I12264"/>
  <c r="K12263"/>
  <c r="J12263"/>
  <c r="I12262"/>
  <c r="I12261"/>
  <c r="I12260"/>
  <c r="I12259"/>
  <c r="I12258"/>
  <c r="I12257"/>
  <c r="I12256"/>
  <c r="K12255"/>
  <c r="J12255"/>
  <c r="I12254"/>
  <c r="I12253"/>
  <c r="I12252"/>
  <c r="I12251"/>
  <c r="I12250"/>
  <c r="I12249"/>
  <c r="I12248"/>
  <c r="I12247"/>
  <c r="I12246"/>
  <c r="I12245"/>
  <c r="I12244"/>
  <c r="I12243"/>
  <c r="I12242"/>
  <c r="K12241"/>
  <c r="J12241"/>
  <c r="I12240"/>
  <c r="I12239"/>
  <c r="I12238"/>
  <c r="I12237"/>
  <c r="I12236"/>
  <c r="I12235"/>
  <c r="I12234"/>
  <c r="I12233"/>
  <c r="I12232"/>
  <c r="K12231"/>
  <c r="J12231"/>
  <c r="I12230"/>
  <c r="I12229"/>
  <c r="I12228"/>
  <c r="I12227"/>
  <c r="I12226"/>
  <c r="I12225"/>
  <c r="I12224"/>
  <c r="I12223"/>
  <c r="I12222"/>
  <c r="I12221"/>
  <c r="I12220"/>
  <c r="K12219"/>
  <c r="J12219"/>
  <c r="I12219" s="1"/>
  <c r="I12218"/>
  <c r="I12217"/>
  <c r="I12216"/>
  <c r="I12214"/>
  <c r="I12213"/>
  <c r="K12212"/>
  <c r="J12212"/>
  <c r="I12211"/>
  <c r="I12209"/>
  <c r="I12208"/>
  <c r="I12207"/>
  <c r="I12206"/>
  <c r="I12205"/>
  <c r="I12204"/>
  <c r="I12203"/>
  <c r="I12202"/>
  <c r="K12201"/>
  <c r="K12200" s="1"/>
  <c r="K12199" s="1"/>
  <c r="J12201"/>
  <c r="I12197"/>
  <c r="I12195"/>
  <c r="I12194"/>
  <c r="I12193"/>
  <c r="I12192"/>
  <c r="I12191"/>
  <c r="I12190"/>
  <c r="I12189"/>
  <c r="K12188"/>
  <c r="J12188"/>
  <c r="I12187"/>
  <c r="I12186"/>
  <c r="I12185"/>
  <c r="I12184"/>
  <c r="I12183"/>
  <c r="I12182"/>
  <c r="I12181"/>
  <c r="K12180"/>
  <c r="J12180"/>
  <c r="I12178"/>
  <c r="I12177"/>
  <c r="I12176"/>
  <c r="I12175"/>
  <c r="I12174"/>
  <c r="I12173"/>
  <c r="I12172"/>
  <c r="K12171"/>
  <c r="K11941" s="1"/>
  <c r="J12171"/>
  <c r="I12170"/>
  <c r="I12169"/>
  <c r="I12168"/>
  <c r="I12167"/>
  <c r="I12166"/>
  <c r="I12165"/>
  <c r="K12164"/>
  <c r="J12164"/>
  <c r="I12162"/>
  <c r="I12161"/>
  <c r="I12160"/>
  <c r="K12159"/>
  <c r="K12156" s="1"/>
  <c r="J12159"/>
  <c r="I12158"/>
  <c r="I12157"/>
  <c r="I12155"/>
  <c r="I12154"/>
  <c r="I12153"/>
  <c r="I12152"/>
  <c r="I12151"/>
  <c r="K12150"/>
  <c r="K12148" s="1"/>
  <c r="J12150"/>
  <c r="J12148" s="1"/>
  <c r="I12149"/>
  <c r="I12147"/>
  <c r="I12146"/>
  <c r="K12145"/>
  <c r="K12143" s="1"/>
  <c r="J12145"/>
  <c r="J12143" s="1"/>
  <c r="I12144"/>
  <c r="I12142"/>
  <c r="I12141"/>
  <c r="I12140"/>
  <c r="I12139"/>
  <c r="I12138"/>
  <c r="I12137"/>
  <c r="I12136"/>
  <c r="I12135"/>
  <c r="I12134"/>
  <c r="I12133"/>
  <c r="I12132"/>
  <c r="I12131"/>
  <c r="I12130"/>
  <c r="I12129"/>
  <c r="I12128"/>
  <c r="I12127"/>
  <c r="I12126"/>
  <c r="I12125"/>
  <c r="I12124"/>
  <c r="I12123"/>
  <c r="K12122"/>
  <c r="I12122" s="1"/>
  <c r="J12122"/>
  <c r="I12121"/>
  <c r="I12120"/>
  <c r="I12119"/>
  <c r="I12118"/>
  <c r="I12117"/>
  <c r="I12116"/>
  <c r="K12115"/>
  <c r="K12114" s="1"/>
  <c r="J12115"/>
  <c r="I12113"/>
  <c r="I12112"/>
  <c r="I12111"/>
  <c r="I12110"/>
  <c r="I12109"/>
  <c r="I12108"/>
  <c r="I12107"/>
  <c r="I12106"/>
  <c r="I12105"/>
  <c r="I12104"/>
  <c r="I12103"/>
  <c r="K12102"/>
  <c r="J12102"/>
  <c r="I12099"/>
  <c r="I12098"/>
  <c r="I12097"/>
  <c r="I12096"/>
  <c r="I12095"/>
  <c r="I12094"/>
  <c r="I12093"/>
  <c r="I12092"/>
  <c r="I12091"/>
  <c r="I12090"/>
  <c r="I12089"/>
  <c r="I12088"/>
  <c r="I12087"/>
  <c r="I12086"/>
  <c r="I12085"/>
  <c r="I12084"/>
  <c r="I12083"/>
  <c r="I12082"/>
  <c r="I12081"/>
  <c r="K12080"/>
  <c r="J12080"/>
  <c r="J12079"/>
  <c r="J11849" s="1"/>
  <c r="I12078"/>
  <c r="I12076"/>
  <c r="I12075"/>
  <c r="K12074"/>
  <c r="K11844" s="1"/>
  <c r="J12074"/>
  <c r="I12073"/>
  <c r="I12072"/>
  <c r="K12071"/>
  <c r="K11841" s="1"/>
  <c r="J12071"/>
  <c r="I12070"/>
  <c r="I12069"/>
  <c r="K12068"/>
  <c r="K11838" s="1"/>
  <c r="J12068"/>
  <c r="I12066"/>
  <c r="I12065"/>
  <c r="K12064"/>
  <c r="J12064"/>
  <c r="I12063"/>
  <c r="I12062"/>
  <c r="K12061"/>
  <c r="K11831" s="1"/>
  <c r="J12061"/>
  <c r="I12060"/>
  <c r="I12059"/>
  <c r="K12058"/>
  <c r="J12058"/>
  <c r="I12056"/>
  <c r="I12055"/>
  <c r="I12054"/>
  <c r="I12053"/>
  <c r="I12052"/>
  <c r="I12051"/>
  <c r="I12050"/>
  <c r="K12049"/>
  <c r="K12048" s="1"/>
  <c r="J12049"/>
  <c r="J12048"/>
  <c r="I12047"/>
  <c r="I12046"/>
  <c r="I12045"/>
  <c r="I12044"/>
  <c r="I12043"/>
  <c r="I12042"/>
  <c r="I12041"/>
  <c r="I12040"/>
  <c r="I12039"/>
  <c r="I12038"/>
  <c r="I12037"/>
  <c r="I12036"/>
  <c r="I12035"/>
  <c r="I12034"/>
  <c r="K12033"/>
  <c r="K11803" s="1"/>
  <c r="J12033"/>
  <c r="I12032"/>
  <c r="I12031"/>
  <c r="I12030"/>
  <c r="I12029"/>
  <c r="I12028"/>
  <c r="I12027"/>
  <c r="I12026"/>
  <c r="K12025"/>
  <c r="J12025"/>
  <c r="I12024"/>
  <c r="I12023"/>
  <c r="I12022"/>
  <c r="I12021"/>
  <c r="I12020"/>
  <c r="I12019"/>
  <c r="I12018"/>
  <c r="I12017"/>
  <c r="I12016"/>
  <c r="I12015"/>
  <c r="I12014"/>
  <c r="I12013"/>
  <c r="I12012"/>
  <c r="K12011"/>
  <c r="K11781" s="1"/>
  <c r="J12011"/>
  <c r="I12010"/>
  <c r="I12009"/>
  <c r="I12008"/>
  <c r="I12007"/>
  <c r="I12006"/>
  <c r="I12005"/>
  <c r="I12004"/>
  <c r="I12003"/>
  <c r="I12002"/>
  <c r="K12001"/>
  <c r="J12001"/>
  <c r="I12000"/>
  <c r="I11999"/>
  <c r="I11998"/>
  <c r="I11997"/>
  <c r="I11996"/>
  <c r="I11995"/>
  <c r="I11994"/>
  <c r="I11993"/>
  <c r="I11992"/>
  <c r="I11991"/>
  <c r="I11990"/>
  <c r="K11989"/>
  <c r="K11759" s="1"/>
  <c r="J11989"/>
  <c r="I11988"/>
  <c r="I11987"/>
  <c r="I11986"/>
  <c r="I11984"/>
  <c r="I11983"/>
  <c r="K11982"/>
  <c r="J11982"/>
  <c r="I11981"/>
  <c r="I11979"/>
  <c r="I11978"/>
  <c r="I11977"/>
  <c r="I11976"/>
  <c r="I11975"/>
  <c r="I11974"/>
  <c r="I11973"/>
  <c r="I11972"/>
  <c r="K11971"/>
  <c r="J11971"/>
  <c r="I11967"/>
  <c r="K11965"/>
  <c r="J11965"/>
  <c r="K11964"/>
  <c r="J11964"/>
  <c r="K11963"/>
  <c r="I11963" s="1"/>
  <c r="J11963"/>
  <c r="J11733" s="1"/>
  <c r="K11962"/>
  <c r="J11962"/>
  <c r="K11961"/>
  <c r="J11961"/>
  <c r="K11960"/>
  <c r="J11960"/>
  <c r="K11959"/>
  <c r="J11959"/>
  <c r="K11957"/>
  <c r="J11957"/>
  <c r="K11956"/>
  <c r="J11956"/>
  <c r="K11955"/>
  <c r="K11725" s="1"/>
  <c r="J11955"/>
  <c r="K11954"/>
  <c r="J11954"/>
  <c r="K11953"/>
  <c r="K11723" s="1"/>
  <c r="J11953"/>
  <c r="K11952"/>
  <c r="J11952"/>
  <c r="K11951"/>
  <c r="J11951"/>
  <c r="K11948"/>
  <c r="K11718" s="1"/>
  <c r="J11948"/>
  <c r="K11947"/>
  <c r="K11717" s="1"/>
  <c r="J11947"/>
  <c r="K11946"/>
  <c r="J11946"/>
  <c r="K11945"/>
  <c r="K11715" s="1"/>
  <c r="J11945"/>
  <c r="K11944"/>
  <c r="K11714" s="1"/>
  <c r="J11944"/>
  <c r="K11943"/>
  <c r="J11943"/>
  <c r="K11942"/>
  <c r="K11712" s="1"/>
  <c r="J11942"/>
  <c r="K11940"/>
  <c r="K11710" s="1"/>
  <c r="J11940"/>
  <c r="K11939"/>
  <c r="J11939"/>
  <c r="K11938"/>
  <c r="K11708" s="1"/>
  <c r="J11938"/>
  <c r="K11937"/>
  <c r="K11707" s="1"/>
  <c r="J11937"/>
  <c r="K11936"/>
  <c r="K11706" s="1"/>
  <c r="J11936"/>
  <c r="K11935"/>
  <c r="J11935"/>
  <c r="K11932"/>
  <c r="K11702" s="1"/>
  <c r="J11932"/>
  <c r="K11931"/>
  <c r="J11931"/>
  <c r="K11930"/>
  <c r="K11700" s="1"/>
  <c r="J11930"/>
  <c r="K11928"/>
  <c r="K11698" s="1"/>
  <c r="J11928"/>
  <c r="K11927"/>
  <c r="K11697" s="1"/>
  <c r="J11927"/>
  <c r="K11925"/>
  <c r="J11925"/>
  <c r="K11924"/>
  <c r="J11924"/>
  <c r="K11923"/>
  <c r="J11923"/>
  <c r="K11922"/>
  <c r="J11922"/>
  <c r="K11921"/>
  <c r="J11921"/>
  <c r="K11919"/>
  <c r="J11919"/>
  <c r="K11917"/>
  <c r="J11917"/>
  <c r="K11916"/>
  <c r="J11916"/>
  <c r="K11914"/>
  <c r="J11914"/>
  <c r="K11912"/>
  <c r="J11912"/>
  <c r="K11911"/>
  <c r="J11911"/>
  <c r="K11910"/>
  <c r="J11910"/>
  <c r="K11909"/>
  <c r="J11909"/>
  <c r="K11908"/>
  <c r="J11908"/>
  <c r="K11907"/>
  <c r="J11907"/>
  <c r="J11677" s="1"/>
  <c r="K11906"/>
  <c r="J11906"/>
  <c r="K11905"/>
  <c r="J11905"/>
  <c r="K11904"/>
  <c r="J11904"/>
  <c r="K11903"/>
  <c r="J11903"/>
  <c r="J11673" s="1"/>
  <c r="K11902"/>
  <c r="J11902"/>
  <c r="I11902" s="1"/>
  <c r="K11901"/>
  <c r="J11901"/>
  <c r="K11900"/>
  <c r="K11670" s="1"/>
  <c r="J11900"/>
  <c r="K11899"/>
  <c r="J11899"/>
  <c r="J11669" s="1"/>
  <c r="K11898"/>
  <c r="J11898"/>
  <c r="K11897"/>
  <c r="J11897"/>
  <c r="K11896"/>
  <c r="J11896"/>
  <c r="K11895"/>
  <c r="K11665" s="1"/>
  <c r="J11895"/>
  <c r="K11894"/>
  <c r="J11894"/>
  <c r="K11893"/>
  <c r="K11663" s="1"/>
  <c r="J11893"/>
  <c r="K11891"/>
  <c r="J11891"/>
  <c r="K11890"/>
  <c r="K11660" s="1"/>
  <c r="J11890"/>
  <c r="K11889"/>
  <c r="J11889"/>
  <c r="K11888"/>
  <c r="K11658" s="1"/>
  <c r="J11888"/>
  <c r="K11887"/>
  <c r="J11887"/>
  <c r="K11886"/>
  <c r="K11656" s="1"/>
  <c r="J11886"/>
  <c r="K11883"/>
  <c r="J11883"/>
  <c r="K11882"/>
  <c r="J11882"/>
  <c r="K11881"/>
  <c r="J11881"/>
  <c r="K11880"/>
  <c r="J11880"/>
  <c r="K11879"/>
  <c r="J11879"/>
  <c r="K11878"/>
  <c r="J11878"/>
  <c r="K11877"/>
  <c r="J11877"/>
  <c r="K11876"/>
  <c r="J11876"/>
  <c r="J11646" s="1"/>
  <c r="K11875"/>
  <c r="K11645" s="1"/>
  <c r="J11875"/>
  <c r="K11874"/>
  <c r="K11644" s="1"/>
  <c r="J11874"/>
  <c r="J11644" s="1"/>
  <c r="K11873"/>
  <c r="J11873"/>
  <c r="K11869"/>
  <c r="J11869"/>
  <c r="K11868"/>
  <c r="J11868"/>
  <c r="K11867"/>
  <c r="J11867"/>
  <c r="K11866"/>
  <c r="J11866"/>
  <c r="K11865"/>
  <c r="J11865"/>
  <c r="K11864"/>
  <c r="J11864"/>
  <c r="K11863"/>
  <c r="J11863"/>
  <c r="J11633" s="1"/>
  <c r="K11862"/>
  <c r="J11862"/>
  <c r="J11632" s="1"/>
  <c r="K11861"/>
  <c r="J11861"/>
  <c r="K11860"/>
  <c r="K11630" s="1"/>
  <c r="J11860"/>
  <c r="K11859"/>
  <c r="J11859"/>
  <c r="J11629" s="1"/>
  <c r="K11858"/>
  <c r="J11858"/>
  <c r="K11857"/>
  <c r="K11627" s="1"/>
  <c r="J11857"/>
  <c r="K11856"/>
  <c r="J11856"/>
  <c r="K11855"/>
  <c r="J11855"/>
  <c r="J11625" s="1"/>
  <c r="K11854"/>
  <c r="J11854"/>
  <c r="J11624" s="1"/>
  <c r="K11853"/>
  <c r="J11853"/>
  <c r="J11623" s="1"/>
  <c r="K11852"/>
  <c r="J11852"/>
  <c r="K11851"/>
  <c r="J11851"/>
  <c r="K11848"/>
  <c r="J11848"/>
  <c r="K11846"/>
  <c r="J11846"/>
  <c r="K11845"/>
  <c r="J11845"/>
  <c r="K11843"/>
  <c r="J11843"/>
  <c r="K11842"/>
  <c r="J11842"/>
  <c r="J11612" s="1"/>
  <c r="K11840"/>
  <c r="I11840" s="1"/>
  <c r="J11840"/>
  <c r="K11839"/>
  <c r="J11839"/>
  <c r="J11609" s="1"/>
  <c r="K11836"/>
  <c r="I11836" s="1"/>
  <c r="J11836"/>
  <c r="K11835"/>
  <c r="J11835"/>
  <c r="K11833"/>
  <c r="J11833"/>
  <c r="K11832"/>
  <c r="J11832"/>
  <c r="K11830"/>
  <c r="J11830"/>
  <c r="K11829"/>
  <c r="J11829"/>
  <c r="K11826"/>
  <c r="J11826"/>
  <c r="K11825"/>
  <c r="J11825"/>
  <c r="J11595" s="1"/>
  <c r="K11824"/>
  <c r="J11824"/>
  <c r="K11823"/>
  <c r="J11823"/>
  <c r="K11822"/>
  <c r="J11822"/>
  <c r="K11821"/>
  <c r="J11821"/>
  <c r="K11820"/>
  <c r="K11590" s="1"/>
  <c r="J11820"/>
  <c r="K11817"/>
  <c r="J11817"/>
  <c r="K11816"/>
  <c r="J11816"/>
  <c r="K11815"/>
  <c r="J11815"/>
  <c r="K11814"/>
  <c r="J11814"/>
  <c r="K11813"/>
  <c r="J11813"/>
  <c r="J11583" s="1"/>
  <c r="K11812"/>
  <c r="J11812"/>
  <c r="K11811"/>
  <c r="J11811"/>
  <c r="K11810"/>
  <c r="J11810"/>
  <c r="K11809"/>
  <c r="J11809"/>
  <c r="K11808"/>
  <c r="J11808"/>
  <c r="K11807"/>
  <c r="J11807"/>
  <c r="K11806"/>
  <c r="J11806"/>
  <c r="K11805"/>
  <c r="J11805"/>
  <c r="K11804"/>
  <c r="K11574" s="1"/>
  <c r="J11804"/>
  <c r="K11802"/>
  <c r="J11802"/>
  <c r="K11801"/>
  <c r="J11801"/>
  <c r="K11800"/>
  <c r="J11800"/>
  <c r="K11799"/>
  <c r="J11799"/>
  <c r="K11798"/>
  <c r="J11798"/>
  <c r="J11568" s="1"/>
  <c r="K11797"/>
  <c r="J11797"/>
  <c r="K11796"/>
  <c r="J11796"/>
  <c r="K11794"/>
  <c r="J11794"/>
  <c r="J11564" s="1"/>
  <c r="K11793"/>
  <c r="J11793"/>
  <c r="K11792"/>
  <c r="J11792"/>
  <c r="K11791"/>
  <c r="J11791"/>
  <c r="J11561" s="1"/>
  <c r="K11790"/>
  <c r="J11790"/>
  <c r="K11789"/>
  <c r="J11789"/>
  <c r="K11788"/>
  <c r="J11788"/>
  <c r="K11787"/>
  <c r="J11787"/>
  <c r="K11786"/>
  <c r="J11786"/>
  <c r="K11785"/>
  <c r="J11785"/>
  <c r="K11784"/>
  <c r="J11784"/>
  <c r="K11783"/>
  <c r="J11783"/>
  <c r="K11782"/>
  <c r="J11782"/>
  <c r="J11552" s="1"/>
  <c r="K11780"/>
  <c r="J11780"/>
  <c r="K11779"/>
  <c r="J11779"/>
  <c r="K11778"/>
  <c r="J11778"/>
  <c r="K11777"/>
  <c r="J11777"/>
  <c r="K11776"/>
  <c r="J11776"/>
  <c r="I11776" s="1"/>
  <c r="K11775"/>
  <c r="J11775"/>
  <c r="K11774"/>
  <c r="J11774"/>
  <c r="J11544" s="1"/>
  <c r="K11773"/>
  <c r="J11773"/>
  <c r="K11772"/>
  <c r="J11772"/>
  <c r="K11770"/>
  <c r="J11770"/>
  <c r="K11769"/>
  <c r="J11769"/>
  <c r="K11768"/>
  <c r="J11768"/>
  <c r="K11767"/>
  <c r="J11767"/>
  <c r="J11537" s="1"/>
  <c r="K11766"/>
  <c r="J11766"/>
  <c r="K11765"/>
  <c r="K11535" s="1"/>
  <c r="J11765"/>
  <c r="K11764"/>
  <c r="J11764"/>
  <c r="K11763"/>
  <c r="J11763"/>
  <c r="K11762"/>
  <c r="J11762"/>
  <c r="K11761"/>
  <c r="J11761"/>
  <c r="K11760"/>
  <c r="K11530" s="1"/>
  <c r="J11760"/>
  <c r="K11758"/>
  <c r="J11758"/>
  <c r="K11757"/>
  <c r="K11527" s="1"/>
  <c r="J11757"/>
  <c r="K11756"/>
  <c r="J11756"/>
  <c r="I11756" s="1"/>
  <c r="K11754"/>
  <c r="J11754"/>
  <c r="J11524" s="1"/>
  <c r="K11753"/>
  <c r="J11753"/>
  <c r="J11523" s="1"/>
  <c r="K11751"/>
  <c r="J11751"/>
  <c r="J11521" s="1"/>
  <c r="K11749"/>
  <c r="J11749"/>
  <c r="K11748"/>
  <c r="J11748"/>
  <c r="K11747"/>
  <c r="J11747"/>
  <c r="K11746"/>
  <c r="J11746"/>
  <c r="K11745"/>
  <c r="J11745"/>
  <c r="J11515" s="1"/>
  <c r="K11744"/>
  <c r="J11744"/>
  <c r="K11743"/>
  <c r="J11743"/>
  <c r="J11513" s="1"/>
  <c r="K11742"/>
  <c r="J11742"/>
  <c r="K11737"/>
  <c r="J11737"/>
  <c r="J11701"/>
  <c r="K11693"/>
  <c r="J11665"/>
  <c r="K11646"/>
  <c r="K11634"/>
  <c r="K11631"/>
  <c r="J11613"/>
  <c r="K11603"/>
  <c r="K11580"/>
  <c r="J11559"/>
  <c r="J11556"/>
  <c r="K11521"/>
  <c r="J11517"/>
  <c r="I11505"/>
  <c r="I11504"/>
  <c r="I11503"/>
  <c r="I11502"/>
  <c r="I11501"/>
  <c r="I11500"/>
  <c r="I11499"/>
  <c r="K11498"/>
  <c r="J11498"/>
  <c r="I11497"/>
  <c r="I11496"/>
  <c r="I11495"/>
  <c r="I11494"/>
  <c r="I11493"/>
  <c r="I11492"/>
  <c r="I11491"/>
  <c r="K11490"/>
  <c r="J11490"/>
  <c r="I11488"/>
  <c r="I11487"/>
  <c r="I11486"/>
  <c r="I11485"/>
  <c r="I11484"/>
  <c r="I11483"/>
  <c r="I11482"/>
  <c r="K11481"/>
  <c r="J11481"/>
  <c r="I11481" s="1"/>
  <c r="I11480"/>
  <c r="I11479"/>
  <c r="I11478"/>
  <c r="I11477"/>
  <c r="I11476"/>
  <c r="I11475"/>
  <c r="K11474"/>
  <c r="J11474"/>
  <c r="I11472"/>
  <c r="I11471"/>
  <c r="I11470"/>
  <c r="K11469"/>
  <c r="J11469"/>
  <c r="I11468"/>
  <c r="I11467"/>
  <c r="K11466"/>
  <c r="I11465"/>
  <c r="I11464"/>
  <c r="I11463"/>
  <c r="I11462"/>
  <c r="I11461"/>
  <c r="K11460"/>
  <c r="K11458" s="1"/>
  <c r="I11458" s="1"/>
  <c r="J11460"/>
  <c r="J11458" s="1"/>
  <c r="I11459"/>
  <c r="I11457"/>
  <c r="I11456"/>
  <c r="K11455"/>
  <c r="J11455"/>
  <c r="I11454"/>
  <c r="J11453"/>
  <c r="I11452"/>
  <c r="I11451"/>
  <c r="I11450"/>
  <c r="I11449"/>
  <c r="I11448"/>
  <c r="I11447"/>
  <c r="I11446"/>
  <c r="I11445"/>
  <c r="I11444"/>
  <c r="I11443"/>
  <c r="I11442"/>
  <c r="I11441"/>
  <c r="I11440"/>
  <c r="I11439"/>
  <c r="I11438"/>
  <c r="I11437"/>
  <c r="I11436"/>
  <c r="I11435"/>
  <c r="I11434"/>
  <c r="I11433"/>
  <c r="K11432"/>
  <c r="J11432"/>
  <c r="I11431"/>
  <c r="I11430"/>
  <c r="I11429"/>
  <c r="I11428"/>
  <c r="I11427"/>
  <c r="I11426"/>
  <c r="K11425"/>
  <c r="J11425"/>
  <c r="I11423"/>
  <c r="I11422"/>
  <c r="I11421"/>
  <c r="I11420"/>
  <c r="I11419"/>
  <c r="I11418"/>
  <c r="I11417"/>
  <c r="I11416"/>
  <c r="I11415"/>
  <c r="I11414"/>
  <c r="I11413"/>
  <c r="K11412"/>
  <c r="J11412"/>
  <c r="I11412" s="1"/>
  <c r="I11409"/>
  <c r="I11408"/>
  <c r="I11407"/>
  <c r="I11406"/>
  <c r="I11405"/>
  <c r="I11404"/>
  <c r="I11403"/>
  <c r="I11402"/>
  <c r="I11401"/>
  <c r="I11400"/>
  <c r="I11399"/>
  <c r="I11398"/>
  <c r="I11397"/>
  <c r="I11396"/>
  <c r="I11395"/>
  <c r="I11394"/>
  <c r="I11393"/>
  <c r="I11392"/>
  <c r="I11391"/>
  <c r="K11390"/>
  <c r="K11389" s="1"/>
  <c r="K11387" s="1"/>
  <c r="J11390"/>
  <c r="J11389" s="1"/>
  <c r="I11388"/>
  <c r="I11386"/>
  <c r="I11385"/>
  <c r="K11384"/>
  <c r="J11384"/>
  <c r="I11383"/>
  <c r="I11382"/>
  <c r="K11381"/>
  <c r="J11381"/>
  <c r="I11380"/>
  <c r="I11379"/>
  <c r="K11378"/>
  <c r="J11378"/>
  <c r="I11376"/>
  <c r="I11375"/>
  <c r="K11374"/>
  <c r="J11374"/>
  <c r="I11373"/>
  <c r="I11372"/>
  <c r="K11371"/>
  <c r="J11371"/>
  <c r="I11370"/>
  <c r="I11369"/>
  <c r="K11368"/>
  <c r="J11368"/>
  <c r="I11366"/>
  <c r="I11365"/>
  <c r="I11364"/>
  <c r="I11363"/>
  <c r="I11362"/>
  <c r="I11361"/>
  <c r="I11360"/>
  <c r="K11359"/>
  <c r="K11358" s="1"/>
  <c r="J11359"/>
  <c r="J11358" s="1"/>
  <c r="I11357"/>
  <c r="I11356"/>
  <c r="I11355"/>
  <c r="I11354"/>
  <c r="I11353"/>
  <c r="I11352"/>
  <c r="I11351"/>
  <c r="I11350"/>
  <c r="I11349"/>
  <c r="I11348"/>
  <c r="I11347"/>
  <c r="I11346"/>
  <c r="I11345"/>
  <c r="I11344"/>
  <c r="K11343"/>
  <c r="J11343"/>
  <c r="I11342"/>
  <c r="I11341"/>
  <c r="I11340"/>
  <c r="I11339"/>
  <c r="I11338"/>
  <c r="I11337"/>
  <c r="I11336"/>
  <c r="K11335"/>
  <c r="J11335"/>
  <c r="I11335" s="1"/>
  <c r="I11334"/>
  <c r="I11333"/>
  <c r="I11332"/>
  <c r="I11331"/>
  <c r="I11330"/>
  <c r="I11329"/>
  <c r="I11328"/>
  <c r="I11327"/>
  <c r="I11326"/>
  <c r="I11325"/>
  <c r="I11324"/>
  <c r="I11323"/>
  <c r="I11322"/>
  <c r="K11321"/>
  <c r="J11321"/>
  <c r="I11320"/>
  <c r="I11319"/>
  <c r="I11318"/>
  <c r="I11317"/>
  <c r="I11316"/>
  <c r="I11315"/>
  <c r="I11314"/>
  <c r="I11313"/>
  <c r="I11312"/>
  <c r="K11311"/>
  <c r="J11311"/>
  <c r="I11310"/>
  <c r="I11309"/>
  <c r="I11308"/>
  <c r="I11307"/>
  <c r="I11306"/>
  <c r="I11305"/>
  <c r="I11304"/>
  <c r="I11303"/>
  <c r="I11302"/>
  <c r="I11301"/>
  <c r="I11300"/>
  <c r="K11299"/>
  <c r="J11299"/>
  <c r="I11298"/>
  <c r="I11297"/>
  <c r="I11296"/>
  <c r="I11294"/>
  <c r="I11293"/>
  <c r="K11292"/>
  <c r="J11292"/>
  <c r="I11291"/>
  <c r="I11289"/>
  <c r="I11288"/>
  <c r="I11287"/>
  <c r="I11286"/>
  <c r="I11285"/>
  <c r="I11284"/>
  <c r="I11283"/>
  <c r="I11282"/>
  <c r="K11281"/>
  <c r="K11280" s="1"/>
  <c r="K11279" s="1"/>
  <c r="J11281"/>
  <c r="I11277"/>
  <c r="I11275"/>
  <c r="I11274"/>
  <c r="I11273"/>
  <c r="I11272"/>
  <c r="I11271"/>
  <c r="I11270"/>
  <c r="I11269"/>
  <c r="K11268"/>
  <c r="J11268"/>
  <c r="I11267"/>
  <c r="I11266"/>
  <c r="I11265"/>
  <c r="I11264"/>
  <c r="I11263"/>
  <c r="I11262"/>
  <c r="I11261"/>
  <c r="K11260"/>
  <c r="J11260"/>
  <c r="I11258"/>
  <c r="I11257"/>
  <c r="I11256"/>
  <c r="I11255"/>
  <c r="I11254"/>
  <c r="I11253"/>
  <c r="I11252"/>
  <c r="K11251"/>
  <c r="J11251"/>
  <c r="I11250"/>
  <c r="I11249"/>
  <c r="I11248"/>
  <c r="I11247"/>
  <c r="I11246"/>
  <c r="I11245"/>
  <c r="K11244"/>
  <c r="K11243" s="1"/>
  <c r="J11244"/>
  <c r="I11242"/>
  <c r="I11241"/>
  <c r="I11240"/>
  <c r="K11239"/>
  <c r="J11239"/>
  <c r="J11236" s="1"/>
  <c r="I11238"/>
  <c r="I11237"/>
  <c r="I11235"/>
  <c r="I11234"/>
  <c r="I11233"/>
  <c r="I11232"/>
  <c r="I11231"/>
  <c r="K11230"/>
  <c r="J11230"/>
  <c r="J11228" s="1"/>
  <c r="I11229"/>
  <c r="K11228"/>
  <c r="I11227"/>
  <c r="I11226"/>
  <c r="K11225"/>
  <c r="K11223" s="1"/>
  <c r="J11225"/>
  <c r="J11223" s="1"/>
  <c r="I11224"/>
  <c r="I11222"/>
  <c r="I11221"/>
  <c r="I11220"/>
  <c r="I11219"/>
  <c r="I11218"/>
  <c r="I11217"/>
  <c r="I11216"/>
  <c r="I11215"/>
  <c r="I11214"/>
  <c r="I11213"/>
  <c r="I11212"/>
  <c r="I11211"/>
  <c r="I11210"/>
  <c r="I11209"/>
  <c r="I11208"/>
  <c r="I11207"/>
  <c r="I11206"/>
  <c r="I11205"/>
  <c r="I11204"/>
  <c r="I11203"/>
  <c r="K11202"/>
  <c r="J11202"/>
  <c r="I11201"/>
  <c r="I11200"/>
  <c r="I11199"/>
  <c r="I11198"/>
  <c r="I11197"/>
  <c r="I11196"/>
  <c r="K11195"/>
  <c r="K11194" s="1"/>
  <c r="J11195"/>
  <c r="J11194" s="1"/>
  <c r="I11193"/>
  <c r="I11192"/>
  <c r="I11191"/>
  <c r="I11190"/>
  <c r="I11189"/>
  <c r="I11188"/>
  <c r="I11187"/>
  <c r="I11186"/>
  <c r="I11185"/>
  <c r="I11184"/>
  <c r="I11183"/>
  <c r="K11182"/>
  <c r="J11182"/>
  <c r="I11179"/>
  <c r="I11178"/>
  <c r="I11177"/>
  <c r="I11176"/>
  <c r="I11175"/>
  <c r="I11174"/>
  <c r="I11173"/>
  <c r="I11172"/>
  <c r="I11171"/>
  <c r="I11170"/>
  <c r="I11169"/>
  <c r="I11168"/>
  <c r="I11167"/>
  <c r="I11166"/>
  <c r="I11165"/>
  <c r="I11164"/>
  <c r="I11163"/>
  <c r="I11162"/>
  <c r="I11161"/>
  <c r="K11160"/>
  <c r="J11160"/>
  <c r="J11159" s="1"/>
  <c r="I11158"/>
  <c r="J11157"/>
  <c r="I11156"/>
  <c r="I11155"/>
  <c r="K11154"/>
  <c r="J11154"/>
  <c r="I11153"/>
  <c r="I11152"/>
  <c r="K11151"/>
  <c r="J11151"/>
  <c r="I11150"/>
  <c r="I11149"/>
  <c r="K11148"/>
  <c r="K11147" s="1"/>
  <c r="J11148"/>
  <c r="I11146"/>
  <c r="I11145"/>
  <c r="K11144"/>
  <c r="J11144"/>
  <c r="I11143"/>
  <c r="I11142"/>
  <c r="K11141"/>
  <c r="J11141"/>
  <c r="I11140"/>
  <c r="I11139"/>
  <c r="K11138"/>
  <c r="J11138"/>
  <c r="I11136"/>
  <c r="I11135"/>
  <c r="I11134"/>
  <c r="I11133"/>
  <c r="I11132"/>
  <c r="I11131"/>
  <c r="I11130"/>
  <c r="K11129"/>
  <c r="K11128" s="1"/>
  <c r="J11129"/>
  <c r="I11127"/>
  <c r="I11126"/>
  <c r="I11125"/>
  <c r="I11124"/>
  <c r="I11123"/>
  <c r="I11122"/>
  <c r="I11121"/>
  <c r="I11120"/>
  <c r="I11119"/>
  <c r="I11118"/>
  <c r="I11117"/>
  <c r="I11116"/>
  <c r="I11115"/>
  <c r="I11114"/>
  <c r="K11113"/>
  <c r="J11113"/>
  <c r="I11112"/>
  <c r="I11111"/>
  <c r="I11110"/>
  <c r="I11109"/>
  <c r="I11108"/>
  <c r="I11107"/>
  <c r="I11106"/>
  <c r="K11105"/>
  <c r="J11105"/>
  <c r="I11104"/>
  <c r="I11103"/>
  <c r="I11102"/>
  <c r="I11101"/>
  <c r="I11100"/>
  <c r="I11099"/>
  <c r="I11098"/>
  <c r="I11097"/>
  <c r="I11096"/>
  <c r="I11095"/>
  <c r="I11094"/>
  <c r="I11093"/>
  <c r="I11092"/>
  <c r="K11091"/>
  <c r="J11091"/>
  <c r="I11090"/>
  <c r="I11089"/>
  <c r="I11088"/>
  <c r="I11087"/>
  <c r="I11086"/>
  <c r="I11085"/>
  <c r="I11084"/>
  <c r="I11083"/>
  <c r="I11082"/>
  <c r="K11081"/>
  <c r="J11081"/>
  <c r="I11080"/>
  <c r="I11079"/>
  <c r="I11078"/>
  <c r="I11077"/>
  <c r="I11076"/>
  <c r="I11075"/>
  <c r="I11074"/>
  <c r="I11073"/>
  <c r="I11072"/>
  <c r="I11071"/>
  <c r="I11070"/>
  <c r="K11069"/>
  <c r="J11069"/>
  <c r="I11068"/>
  <c r="I11067"/>
  <c r="I11066"/>
  <c r="I11064"/>
  <c r="I11063"/>
  <c r="K11062"/>
  <c r="J11062"/>
  <c r="I11061"/>
  <c r="I11059"/>
  <c r="I11058"/>
  <c r="I11057"/>
  <c r="I11056"/>
  <c r="I11055"/>
  <c r="I11054"/>
  <c r="I11053"/>
  <c r="I11052"/>
  <c r="K11051"/>
  <c r="K11050" s="1"/>
  <c r="K11049" s="1"/>
  <c r="J11051"/>
  <c r="I11047"/>
  <c r="I11045"/>
  <c r="I11044"/>
  <c r="I11043"/>
  <c r="I11042"/>
  <c r="I11041"/>
  <c r="I11040"/>
  <c r="I11039"/>
  <c r="K11038"/>
  <c r="J11038"/>
  <c r="I11037"/>
  <c r="I11036"/>
  <c r="I11035"/>
  <c r="I11034"/>
  <c r="I11033"/>
  <c r="I11032"/>
  <c r="I11031"/>
  <c r="K11030"/>
  <c r="J11030"/>
  <c r="I11028"/>
  <c r="I11027"/>
  <c r="I11026"/>
  <c r="I11025"/>
  <c r="I11024"/>
  <c r="I11023"/>
  <c r="I11022"/>
  <c r="K11021"/>
  <c r="J11021"/>
  <c r="I11021" s="1"/>
  <c r="I11020"/>
  <c r="I11019"/>
  <c r="I11018"/>
  <c r="I11017"/>
  <c r="I11016"/>
  <c r="I11015"/>
  <c r="K11014"/>
  <c r="K11013" s="1"/>
  <c r="J11014"/>
  <c r="I11012"/>
  <c r="I11011"/>
  <c r="I11010"/>
  <c r="K11009"/>
  <c r="J11009"/>
  <c r="I11008"/>
  <c r="I11007"/>
  <c r="K11006"/>
  <c r="I11005"/>
  <c r="I11004"/>
  <c r="I11003"/>
  <c r="I11002"/>
  <c r="I11001"/>
  <c r="K11000"/>
  <c r="K10998" s="1"/>
  <c r="J11000"/>
  <c r="J10998" s="1"/>
  <c r="I10999"/>
  <c r="I10997"/>
  <c r="I10996"/>
  <c r="K10995"/>
  <c r="K10993" s="1"/>
  <c r="J10995"/>
  <c r="J10993" s="1"/>
  <c r="I10994"/>
  <c r="I10992"/>
  <c r="I10991"/>
  <c r="I10990"/>
  <c r="I10989"/>
  <c r="I10988"/>
  <c r="I10987"/>
  <c r="I10986"/>
  <c r="I10985"/>
  <c r="I10984"/>
  <c r="I10983"/>
  <c r="I10982"/>
  <c r="I10981"/>
  <c r="I10980"/>
  <c r="I10979"/>
  <c r="I10978"/>
  <c r="I10977"/>
  <c r="I10976"/>
  <c r="I10975"/>
  <c r="I10974"/>
  <c r="I10973"/>
  <c r="K10972"/>
  <c r="J10972"/>
  <c r="I10971"/>
  <c r="I10970"/>
  <c r="I10969"/>
  <c r="I10968"/>
  <c r="I10967"/>
  <c r="I10966"/>
  <c r="K10965"/>
  <c r="K10964" s="1"/>
  <c r="J10965"/>
  <c r="I10963"/>
  <c r="I10962"/>
  <c r="I10961"/>
  <c r="I10960"/>
  <c r="I10959"/>
  <c r="I10958"/>
  <c r="I10957"/>
  <c r="I10956"/>
  <c r="I10955"/>
  <c r="I10954"/>
  <c r="I10953"/>
  <c r="K10952"/>
  <c r="J10952"/>
  <c r="I10952" s="1"/>
  <c r="I10949"/>
  <c r="I10948"/>
  <c r="I10947"/>
  <c r="I10946"/>
  <c r="I10945"/>
  <c r="I10944"/>
  <c r="I10943"/>
  <c r="I10942"/>
  <c r="I10941"/>
  <c r="I10940"/>
  <c r="I10939"/>
  <c r="I10938"/>
  <c r="I10937"/>
  <c r="I10936"/>
  <c r="I10935"/>
  <c r="I10934"/>
  <c r="I10933"/>
  <c r="I10932"/>
  <c r="I10931"/>
  <c r="K10930"/>
  <c r="J10930"/>
  <c r="J10929" s="1"/>
  <c r="J10927" s="1"/>
  <c r="I10928"/>
  <c r="I10926"/>
  <c r="I10925"/>
  <c r="K10924"/>
  <c r="J10924"/>
  <c r="I10923"/>
  <c r="I10922"/>
  <c r="K10921"/>
  <c r="J10921"/>
  <c r="I10920"/>
  <c r="I10919"/>
  <c r="K10918"/>
  <c r="J10918"/>
  <c r="I10916"/>
  <c r="I10915"/>
  <c r="K10914"/>
  <c r="J10914"/>
  <c r="I10913"/>
  <c r="I10912"/>
  <c r="K10911"/>
  <c r="J10911"/>
  <c r="I10910"/>
  <c r="I10909"/>
  <c r="K10908"/>
  <c r="J10908"/>
  <c r="I10906"/>
  <c r="I10905"/>
  <c r="I10904"/>
  <c r="I10903"/>
  <c r="I10902"/>
  <c r="I10901"/>
  <c r="I10900"/>
  <c r="K10899"/>
  <c r="K10898" s="1"/>
  <c r="J10899"/>
  <c r="J10898" s="1"/>
  <c r="I10897"/>
  <c r="I10896"/>
  <c r="I10895"/>
  <c r="I10894"/>
  <c r="I10893"/>
  <c r="I10892"/>
  <c r="I10891"/>
  <c r="I10890"/>
  <c r="I10889"/>
  <c r="I10888"/>
  <c r="I10887"/>
  <c r="I10886"/>
  <c r="I10885"/>
  <c r="I10884"/>
  <c r="K10883"/>
  <c r="J10883"/>
  <c r="I10882"/>
  <c r="I10881"/>
  <c r="I10880"/>
  <c r="I10879"/>
  <c r="I10878"/>
  <c r="I10877"/>
  <c r="I10876"/>
  <c r="K10875"/>
  <c r="J10875"/>
  <c r="I10874"/>
  <c r="I10873"/>
  <c r="I10872"/>
  <c r="I10871"/>
  <c r="I10870"/>
  <c r="I10869"/>
  <c r="I10868"/>
  <c r="I10867"/>
  <c r="I10866"/>
  <c r="I10865"/>
  <c r="I10864"/>
  <c r="I10863"/>
  <c r="I10862"/>
  <c r="K10861"/>
  <c r="J10861"/>
  <c r="I10860"/>
  <c r="I10859"/>
  <c r="I10858"/>
  <c r="I10857"/>
  <c r="I10856"/>
  <c r="I10855"/>
  <c r="I10854"/>
  <c r="I10853"/>
  <c r="I10852"/>
  <c r="K10851"/>
  <c r="J10851"/>
  <c r="I10850"/>
  <c r="I10849"/>
  <c r="I10848"/>
  <c r="I10847"/>
  <c r="I10846"/>
  <c r="I10845"/>
  <c r="I10844"/>
  <c r="I10843"/>
  <c r="I10842"/>
  <c r="I10841"/>
  <c r="I10840"/>
  <c r="K10839"/>
  <c r="J10839"/>
  <c r="I10838"/>
  <c r="I10837"/>
  <c r="I10836"/>
  <c r="I10834"/>
  <c r="I10833"/>
  <c r="K10832"/>
  <c r="J10832"/>
  <c r="I10831"/>
  <c r="I10829"/>
  <c r="I10828"/>
  <c r="I10827"/>
  <c r="I10826"/>
  <c r="I10825"/>
  <c r="I10824"/>
  <c r="I10823"/>
  <c r="I10822"/>
  <c r="K10821"/>
  <c r="K10820" s="1"/>
  <c r="K10819" s="1"/>
  <c r="J10821"/>
  <c r="I10817"/>
  <c r="I10815"/>
  <c r="I10814"/>
  <c r="I10813"/>
  <c r="I10812"/>
  <c r="I10811"/>
  <c r="I10810"/>
  <c r="I10809"/>
  <c r="K10808"/>
  <c r="J10808"/>
  <c r="I10807"/>
  <c r="I10806"/>
  <c r="I10805"/>
  <c r="I10804"/>
  <c r="I10803"/>
  <c r="I10802"/>
  <c r="I10801"/>
  <c r="K10800"/>
  <c r="J10800"/>
  <c r="I10798"/>
  <c r="I10797"/>
  <c r="I10796"/>
  <c r="I10795"/>
  <c r="I10794"/>
  <c r="I10793"/>
  <c r="I10792"/>
  <c r="K10791"/>
  <c r="J10791"/>
  <c r="I10790"/>
  <c r="I10789"/>
  <c r="I10788"/>
  <c r="I10787"/>
  <c r="I10786"/>
  <c r="I10785"/>
  <c r="K10784"/>
  <c r="J10784"/>
  <c r="J10783" s="1"/>
  <c r="I10782"/>
  <c r="I10781"/>
  <c r="I10780"/>
  <c r="K10779"/>
  <c r="J10779"/>
  <c r="I10778"/>
  <c r="I10777"/>
  <c r="K10776"/>
  <c r="I10775"/>
  <c r="I10774"/>
  <c r="I10773"/>
  <c r="I10772"/>
  <c r="I10771"/>
  <c r="K10770"/>
  <c r="J10770"/>
  <c r="J10768" s="1"/>
  <c r="I10769"/>
  <c r="I10767"/>
  <c r="I10766"/>
  <c r="K10765"/>
  <c r="K10763" s="1"/>
  <c r="J10765"/>
  <c r="I10764"/>
  <c r="I10762"/>
  <c r="I10761"/>
  <c r="I10760"/>
  <c r="I10759"/>
  <c r="I10758"/>
  <c r="I10757"/>
  <c r="I10756"/>
  <c r="I10755"/>
  <c r="I10754"/>
  <c r="I10753"/>
  <c r="I10752"/>
  <c r="I10751"/>
  <c r="I10750"/>
  <c r="I10749"/>
  <c r="I10748"/>
  <c r="I10747"/>
  <c r="I10746"/>
  <c r="I10745"/>
  <c r="I10744"/>
  <c r="I10743"/>
  <c r="K10742"/>
  <c r="J10742"/>
  <c r="I10742" s="1"/>
  <c r="I10741"/>
  <c r="I10740"/>
  <c r="I10739"/>
  <c r="I10738"/>
  <c r="I10737"/>
  <c r="I10736"/>
  <c r="K10735"/>
  <c r="K10734" s="1"/>
  <c r="J10735"/>
  <c r="J10734" s="1"/>
  <c r="I10734" s="1"/>
  <c r="I10733"/>
  <c r="I10732"/>
  <c r="I10731"/>
  <c r="I10730"/>
  <c r="I10729"/>
  <c r="I10728"/>
  <c r="I10727"/>
  <c r="I10726"/>
  <c r="I10725"/>
  <c r="I10724"/>
  <c r="I10723"/>
  <c r="K10722"/>
  <c r="J10722"/>
  <c r="I10719"/>
  <c r="I10718"/>
  <c r="I10717"/>
  <c r="I10716"/>
  <c r="I10715"/>
  <c r="I10714"/>
  <c r="I10713"/>
  <c r="I10712"/>
  <c r="I10711"/>
  <c r="I10710"/>
  <c r="I10709"/>
  <c r="I10708"/>
  <c r="I10707"/>
  <c r="I10706"/>
  <c r="I10705"/>
  <c r="I10704"/>
  <c r="I10703"/>
  <c r="I10702"/>
  <c r="I10701"/>
  <c r="K10700"/>
  <c r="J10700"/>
  <c r="J10699" s="1"/>
  <c r="I10698"/>
  <c r="I10696"/>
  <c r="I10695"/>
  <c r="K10694"/>
  <c r="J10694"/>
  <c r="I10693"/>
  <c r="I10692"/>
  <c r="K10691"/>
  <c r="J10691"/>
  <c r="I10691"/>
  <c r="I10690"/>
  <c r="I10689"/>
  <c r="K10688"/>
  <c r="J10688"/>
  <c r="J10687" s="1"/>
  <c r="I10686"/>
  <c r="I10685"/>
  <c r="K10684"/>
  <c r="J10684"/>
  <c r="I10684" s="1"/>
  <c r="I10683"/>
  <c r="I10682"/>
  <c r="K10681"/>
  <c r="J10681"/>
  <c r="I10680"/>
  <c r="I10679"/>
  <c r="K10678"/>
  <c r="K10677" s="1"/>
  <c r="J10678"/>
  <c r="J10677" s="1"/>
  <c r="I10677" s="1"/>
  <c r="I10676"/>
  <c r="I10675"/>
  <c r="I10674"/>
  <c r="I10673"/>
  <c r="I10672"/>
  <c r="I10671"/>
  <c r="I10670"/>
  <c r="K10669"/>
  <c r="K10668" s="1"/>
  <c r="J10669"/>
  <c r="I10667"/>
  <c r="I10666"/>
  <c r="I10665"/>
  <c r="I10664"/>
  <c r="I10663"/>
  <c r="I10662"/>
  <c r="I10661"/>
  <c r="I10660"/>
  <c r="I10659"/>
  <c r="I10658"/>
  <c r="I10657"/>
  <c r="I10656"/>
  <c r="I10655"/>
  <c r="I10654"/>
  <c r="K10653"/>
  <c r="J10653"/>
  <c r="I10653" s="1"/>
  <c r="I10652"/>
  <c r="I10651"/>
  <c r="I10650"/>
  <c r="I10649"/>
  <c r="I10648"/>
  <c r="I10647"/>
  <c r="I10646"/>
  <c r="K10645"/>
  <c r="J10645"/>
  <c r="I10644"/>
  <c r="I10643"/>
  <c r="I10642"/>
  <c r="I10641"/>
  <c r="I10640"/>
  <c r="I10639"/>
  <c r="I10638"/>
  <c r="I10637"/>
  <c r="I10636"/>
  <c r="I10635"/>
  <c r="I10634"/>
  <c r="I10633"/>
  <c r="I10632"/>
  <c r="K10631"/>
  <c r="J10631"/>
  <c r="I10630"/>
  <c r="I10629"/>
  <c r="I10628"/>
  <c r="I10627"/>
  <c r="I10626"/>
  <c r="I10625"/>
  <c r="I10624"/>
  <c r="I10623"/>
  <c r="I10622"/>
  <c r="K10621"/>
  <c r="J10621"/>
  <c r="I10620"/>
  <c r="I10619"/>
  <c r="I10618"/>
  <c r="I10617"/>
  <c r="I10616"/>
  <c r="I10615"/>
  <c r="I10614"/>
  <c r="I10613"/>
  <c r="I10612"/>
  <c r="I10611"/>
  <c r="I10610"/>
  <c r="K10609"/>
  <c r="J10609"/>
  <c r="I10608"/>
  <c r="I10607"/>
  <c r="I10606"/>
  <c r="I10604"/>
  <c r="I10603"/>
  <c r="K10602"/>
  <c r="I10602" s="1"/>
  <c r="J10602"/>
  <c r="I10601"/>
  <c r="I10599"/>
  <c r="I10598"/>
  <c r="I10597"/>
  <c r="I10596"/>
  <c r="I10595"/>
  <c r="I10594"/>
  <c r="I10593"/>
  <c r="I10592"/>
  <c r="K10591"/>
  <c r="K10590" s="1"/>
  <c r="K10589" s="1"/>
  <c r="J10591"/>
  <c r="J10590" s="1"/>
  <c r="J10589" s="1"/>
  <c r="I10587"/>
  <c r="I10585"/>
  <c r="I10584"/>
  <c r="I10583"/>
  <c r="I10582"/>
  <c r="I10581"/>
  <c r="I10580"/>
  <c r="I10579"/>
  <c r="K10578"/>
  <c r="J10578"/>
  <c r="I10578" s="1"/>
  <c r="I10577"/>
  <c r="I10576"/>
  <c r="I10575"/>
  <c r="I10574"/>
  <c r="I10573"/>
  <c r="I10572"/>
  <c r="I10571"/>
  <c r="K10570"/>
  <c r="J10570"/>
  <c r="I10568"/>
  <c r="I10567"/>
  <c r="I10566"/>
  <c r="I10565"/>
  <c r="I10564"/>
  <c r="I10563"/>
  <c r="I10562"/>
  <c r="K10561"/>
  <c r="J10561"/>
  <c r="I10560"/>
  <c r="I10559"/>
  <c r="I10558"/>
  <c r="I10557"/>
  <c r="I10556"/>
  <c r="I10555"/>
  <c r="K10554"/>
  <c r="K10553" s="1"/>
  <c r="J10554"/>
  <c r="I10552"/>
  <c r="I10551"/>
  <c r="I10550"/>
  <c r="K10549"/>
  <c r="J10549"/>
  <c r="I10548"/>
  <c r="I10547"/>
  <c r="K10546"/>
  <c r="I10545"/>
  <c r="I10544"/>
  <c r="I10543"/>
  <c r="I10542"/>
  <c r="I10541"/>
  <c r="K10540"/>
  <c r="J10540"/>
  <c r="J10538" s="1"/>
  <c r="I10539"/>
  <c r="I10537"/>
  <c r="I10536"/>
  <c r="K10535"/>
  <c r="K10533" s="1"/>
  <c r="J10535"/>
  <c r="J10533" s="1"/>
  <c r="I10534"/>
  <c r="I10532"/>
  <c r="I10531"/>
  <c r="I10530"/>
  <c r="I10529"/>
  <c r="I10528"/>
  <c r="I10527"/>
  <c r="I10526"/>
  <c r="I10525"/>
  <c r="I10524"/>
  <c r="I10523"/>
  <c r="I10522"/>
  <c r="I10521"/>
  <c r="I10520"/>
  <c r="I10519"/>
  <c r="I10518"/>
  <c r="I10517"/>
  <c r="I10516"/>
  <c r="I10515"/>
  <c r="I10514"/>
  <c r="I10513"/>
  <c r="K10512"/>
  <c r="J10512"/>
  <c r="I10511"/>
  <c r="I10510"/>
  <c r="I10509"/>
  <c r="I10508"/>
  <c r="I10507"/>
  <c r="I10506"/>
  <c r="K10505"/>
  <c r="J10505"/>
  <c r="J10504" s="1"/>
  <c r="I10503"/>
  <c r="I10502"/>
  <c r="I10501"/>
  <c r="I10500"/>
  <c r="I10499"/>
  <c r="I10498"/>
  <c r="I10497"/>
  <c r="I10496"/>
  <c r="I10495"/>
  <c r="I10494"/>
  <c r="I10493"/>
  <c r="K10492"/>
  <c r="J10492"/>
  <c r="I10489"/>
  <c r="I10488"/>
  <c r="I10487"/>
  <c r="I10486"/>
  <c r="I10485"/>
  <c r="I10484"/>
  <c r="I10483"/>
  <c r="I10482"/>
  <c r="I10481"/>
  <c r="I10480"/>
  <c r="I10479"/>
  <c r="I10478"/>
  <c r="I10477"/>
  <c r="I10476"/>
  <c r="I10475"/>
  <c r="I10474"/>
  <c r="I10473"/>
  <c r="I10472"/>
  <c r="I10471"/>
  <c r="K10470"/>
  <c r="K10469" s="1"/>
  <c r="J10470"/>
  <c r="J10469" s="1"/>
  <c r="J10467" s="1"/>
  <c r="I10468"/>
  <c r="I10466"/>
  <c r="I10465"/>
  <c r="K10464"/>
  <c r="J10464"/>
  <c r="I10463"/>
  <c r="I10462"/>
  <c r="K10461"/>
  <c r="J10461"/>
  <c r="I10460"/>
  <c r="I10459"/>
  <c r="K10458"/>
  <c r="K10457" s="1"/>
  <c r="J10458"/>
  <c r="J10457" s="1"/>
  <c r="I10456"/>
  <c r="I10455"/>
  <c r="K10454"/>
  <c r="J10454"/>
  <c r="I10453"/>
  <c r="I10452"/>
  <c r="K10451"/>
  <c r="J10451"/>
  <c r="I10450"/>
  <c r="I10449"/>
  <c r="K10448"/>
  <c r="J10448"/>
  <c r="J10447" s="1"/>
  <c r="I10446"/>
  <c r="I10445"/>
  <c r="I10444"/>
  <c r="I10443"/>
  <c r="I10442"/>
  <c r="I10441"/>
  <c r="I10440"/>
  <c r="K10439"/>
  <c r="K10438" s="1"/>
  <c r="J10439"/>
  <c r="I10437"/>
  <c r="I10436"/>
  <c r="I10435"/>
  <c r="I10434"/>
  <c r="I10433"/>
  <c r="I10432"/>
  <c r="I10431"/>
  <c r="I10430"/>
  <c r="I10429"/>
  <c r="I10428"/>
  <c r="I10427"/>
  <c r="I10426"/>
  <c r="I10425"/>
  <c r="I10424"/>
  <c r="K10423"/>
  <c r="J10423"/>
  <c r="I10422"/>
  <c r="I10421"/>
  <c r="I10420"/>
  <c r="I10419"/>
  <c r="I10418"/>
  <c r="I10417"/>
  <c r="I10416"/>
  <c r="K10415"/>
  <c r="J10415"/>
  <c r="I10414"/>
  <c r="I10413"/>
  <c r="I10412"/>
  <c r="I10411"/>
  <c r="I10410"/>
  <c r="I10409"/>
  <c r="I10408"/>
  <c r="I10407"/>
  <c r="I10406"/>
  <c r="I10405"/>
  <c r="I10404"/>
  <c r="I10403"/>
  <c r="I10402"/>
  <c r="K10401"/>
  <c r="J10401"/>
  <c r="I10400"/>
  <c r="I10399"/>
  <c r="I10398"/>
  <c r="I10397"/>
  <c r="I10396"/>
  <c r="I10395"/>
  <c r="I10394"/>
  <c r="I10393"/>
  <c r="I10392"/>
  <c r="K10391"/>
  <c r="J10391"/>
  <c r="I10390"/>
  <c r="I10389"/>
  <c r="I10388"/>
  <c r="I10387"/>
  <c r="I10386"/>
  <c r="I10385"/>
  <c r="I10384"/>
  <c r="I10383"/>
  <c r="I10382"/>
  <c r="I10381"/>
  <c r="I10380"/>
  <c r="K10379"/>
  <c r="J10379"/>
  <c r="I10378"/>
  <c r="I10377"/>
  <c r="I10376"/>
  <c r="I10374"/>
  <c r="I10373"/>
  <c r="K10372"/>
  <c r="J10372"/>
  <c r="I10371"/>
  <c r="I10369"/>
  <c r="I10368"/>
  <c r="I10367"/>
  <c r="I10366"/>
  <c r="I10365"/>
  <c r="I10364"/>
  <c r="I10363"/>
  <c r="I10362"/>
  <c r="K10361"/>
  <c r="K10360" s="1"/>
  <c r="K10359" s="1"/>
  <c r="J10361"/>
  <c r="I10357"/>
  <c r="I10355"/>
  <c r="I10354"/>
  <c r="I10353"/>
  <c r="I10352"/>
  <c r="I10351"/>
  <c r="I10350"/>
  <c r="I10349"/>
  <c r="K10348"/>
  <c r="J10348"/>
  <c r="I10347"/>
  <c r="I10346"/>
  <c r="I10345"/>
  <c r="I10344"/>
  <c r="I10343"/>
  <c r="I10342"/>
  <c r="I10341"/>
  <c r="K10340"/>
  <c r="J10340"/>
  <c r="I10338"/>
  <c r="I10337"/>
  <c r="I10336"/>
  <c r="I10335"/>
  <c r="I10334"/>
  <c r="I10333"/>
  <c r="I10332"/>
  <c r="K10331"/>
  <c r="J10331"/>
  <c r="I10330"/>
  <c r="I10329"/>
  <c r="I10328"/>
  <c r="I10327"/>
  <c r="I10326"/>
  <c r="I10325"/>
  <c r="K10324"/>
  <c r="J10324"/>
  <c r="I10322"/>
  <c r="I10321"/>
  <c r="I10320"/>
  <c r="K10319"/>
  <c r="J10319"/>
  <c r="I10318"/>
  <c r="I10317"/>
  <c r="K10316"/>
  <c r="I10315"/>
  <c r="I10314"/>
  <c r="I10313"/>
  <c r="I10312"/>
  <c r="I10311"/>
  <c r="K10310"/>
  <c r="K10308" s="1"/>
  <c r="J10310"/>
  <c r="I10309"/>
  <c r="I10307"/>
  <c r="I10306"/>
  <c r="K10305"/>
  <c r="K10303" s="1"/>
  <c r="J10305"/>
  <c r="J10303" s="1"/>
  <c r="I10304"/>
  <c r="I10302"/>
  <c r="I10301"/>
  <c r="I10300"/>
  <c r="I10299"/>
  <c r="I10298"/>
  <c r="I10297"/>
  <c r="I10296"/>
  <c r="I10295"/>
  <c r="I10294"/>
  <c r="I10293"/>
  <c r="I10292"/>
  <c r="I10291"/>
  <c r="I10290"/>
  <c r="I10289"/>
  <c r="I10288"/>
  <c r="I10287"/>
  <c r="I10286"/>
  <c r="I10285"/>
  <c r="I10284"/>
  <c r="I10283"/>
  <c r="K10282"/>
  <c r="J10282"/>
  <c r="I10281"/>
  <c r="I10280"/>
  <c r="I10279"/>
  <c r="I10278"/>
  <c r="I10277"/>
  <c r="I10276"/>
  <c r="K10275"/>
  <c r="K10274" s="1"/>
  <c r="J10275"/>
  <c r="I10273"/>
  <c r="I10272"/>
  <c r="I10271"/>
  <c r="I10270"/>
  <c r="I10269"/>
  <c r="I10268"/>
  <c r="I10267"/>
  <c r="I10266"/>
  <c r="I10265"/>
  <c r="I10264"/>
  <c r="I10263"/>
  <c r="K10262"/>
  <c r="J10262"/>
  <c r="I10259"/>
  <c r="I10258"/>
  <c r="I10257"/>
  <c r="I10256"/>
  <c r="I10255"/>
  <c r="I10254"/>
  <c r="I10253"/>
  <c r="I10252"/>
  <c r="I10251"/>
  <c r="I10250"/>
  <c r="I10249"/>
  <c r="I10248"/>
  <c r="I10247"/>
  <c r="I10246"/>
  <c r="I10245"/>
  <c r="I10244"/>
  <c r="I10243"/>
  <c r="I10242"/>
  <c r="I10241"/>
  <c r="K10240"/>
  <c r="J10240"/>
  <c r="J10239" s="1"/>
  <c r="J10237" s="1"/>
  <c r="I10238"/>
  <c r="I10236"/>
  <c r="I10235"/>
  <c r="K10234"/>
  <c r="J10234"/>
  <c r="I10233"/>
  <c r="I10232"/>
  <c r="K10231"/>
  <c r="J10231"/>
  <c r="I10230"/>
  <c r="I10229"/>
  <c r="K10228"/>
  <c r="J10228"/>
  <c r="I10226"/>
  <c r="I10225"/>
  <c r="K10224"/>
  <c r="J10224"/>
  <c r="I10223"/>
  <c r="I10222"/>
  <c r="K10221"/>
  <c r="J10221"/>
  <c r="I10220"/>
  <c r="I10219"/>
  <c r="K10218"/>
  <c r="J10218"/>
  <c r="I10216"/>
  <c r="I10215"/>
  <c r="I10214"/>
  <c r="I10213"/>
  <c r="I10212"/>
  <c r="I10211"/>
  <c r="I10210"/>
  <c r="K10209"/>
  <c r="K10208" s="1"/>
  <c r="J10209"/>
  <c r="J10208" s="1"/>
  <c r="I10207"/>
  <c r="I10206"/>
  <c r="I10205"/>
  <c r="I10204"/>
  <c r="I10203"/>
  <c r="I10202"/>
  <c r="I10201"/>
  <c r="I10200"/>
  <c r="I10199"/>
  <c r="I10198"/>
  <c r="I10197"/>
  <c r="I10196"/>
  <c r="I10195"/>
  <c r="I10194"/>
  <c r="K10193"/>
  <c r="J10193"/>
  <c r="I10192"/>
  <c r="I10191"/>
  <c r="I10190"/>
  <c r="I10189"/>
  <c r="I10188"/>
  <c r="I10187"/>
  <c r="I10186"/>
  <c r="K10185"/>
  <c r="J10185"/>
  <c r="I10184"/>
  <c r="I10183"/>
  <c r="I10182"/>
  <c r="I10181"/>
  <c r="I10180"/>
  <c r="I10179"/>
  <c r="I10178"/>
  <c r="I10177"/>
  <c r="I10176"/>
  <c r="I10175"/>
  <c r="I10174"/>
  <c r="I10173"/>
  <c r="I10172"/>
  <c r="K10171"/>
  <c r="J10171"/>
  <c r="I10170"/>
  <c r="I10169"/>
  <c r="I10168"/>
  <c r="I10167"/>
  <c r="I10166"/>
  <c r="I10165"/>
  <c r="I10164"/>
  <c r="I10163"/>
  <c r="I10162"/>
  <c r="K10161"/>
  <c r="J10161"/>
  <c r="I10160"/>
  <c r="I10159"/>
  <c r="I10158"/>
  <c r="I10157"/>
  <c r="I10156"/>
  <c r="I10155"/>
  <c r="I10154"/>
  <c r="I10153"/>
  <c r="I10152"/>
  <c r="I10151"/>
  <c r="I10150"/>
  <c r="K10149"/>
  <c r="J10149"/>
  <c r="I10148"/>
  <c r="I10147"/>
  <c r="I10146"/>
  <c r="I10144"/>
  <c r="I10143"/>
  <c r="K10142"/>
  <c r="J10142"/>
  <c r="I10141"/>
  <c r="I10139"/>
  <c r="I10138"/>
  <c r="I10137"/>
  <c r="I10136"/>
  <c r="I10135"/>
  <c r="I10134"/>
  <c r="I10133"/>
  <c r="I10132"/>
  <c r="K10131"/>
  <c r="K10130" s="1"/>
  <c r="K10129" s="1"/>
  <c r="J10131"/>
  <c r="J10130" s="1"/>
  <c r="I10127"/>
  <c r="I10125"/>
  <c r="I10124"/>
  <c r="I10123"/>
  <c r="I10122"/>
  <c r="I10121"/>
  <c r="I10120"/>
  <c r="I10119"/>
  <c r="K10118"/>
  <c r="J10118"/>
  <c r="I10117"/>
  <c r="I10116"/>
  <c r="I10115"/>
  <c r="I10114"/>
  <c r="I10113"/>
  <c r="I10112"/>
  <c r="I10111"/>
  <c r="K10110"/>
  <c r="J10110"/>
  <c r="I10108"/>
  <c r="I10107"/>
  <c r="I10106"/>
  <c r="I10105"/>
  <c r="I10104"/>
  <c r="I10103"/>
  <c r="I10102"/>
  <c r="K10101"/>
  <c r="J10101"/>
  <c r="I10100"/>
  <c r="I10099"/>
  <c r="I10098"/>
  <c r="I10097"/>
  <c r="I10096"/>
  <c r="I10095"/>
  <c r="K10094"/>
  <c r="K10093" s="1"/>
  <c r="J10094"/>
  <c r="I10092"/>
  <c r="I10091"/>
  <c r="I10090"/>
  <c r="K10089"/>
  <c r="J10089"/>
  <c r="I10088"/>
  <c r="I10087"/>
  <c r="K10086"/>
  <c r="I10085"/>
  <c r="I10084"/>
  <c r="I10083"/>
  <c r="I10082"/>
  <c r="I10081"/>
  <c r="K10080"/>
  <c r="J10080"/>
  <c r="J10078" s="1"/>
  <c r="I10079"/>
  <c r="I10077"/>
  <c r="I10076"/>
  <c r="K10075"/>
  <c r="J10075"/>
  <c r="I10074"/>
  <c r="K10073"/>
  <c r="I10072"/>
  <c r="I10071"/>
  <c r="I10070"/>
  <c r="I10069"/>
  <c r="I10068"/>
  <c r="I10067"/>
  <c r="I10066"/>
  <c r="I10065"/>
  <c r="I10064"/>
  <c r="I10063"/>
  <c r="I10062"/>
  <c r="I10061"/>
  <c r="I10060"/>
  <c r="I10059"/>
  <c r="I10058"/>
  <c r="I10057"/>
  <c r="I10056"/>
  <c r="I10055"/>
  <c r="I10054"/>
  <c r="I10053"/>
  <c r="K10052"/>
  <c r="J10052"/>
  <c r="I10051"/>
  <c r="I10050"/>
  <c r="I10049"/>
  <c r="I10048"/>
  <c r="I10047"/>
  <c r="I10046"/>
  <c r="K10045"/>
  <c r="K10044" s="1"/>
  <c r="J10045"/>
  <c r="J10044" s="1"/>
  <c r="I10043"/>
  <c r="I10042"/>
  <c r="I10041"/>
  <c r="I10040"/>
  <c r="I10039"/>
  <c r="I10038"/>
  <c r="I10037"/>
  <c r="I10036"/>
  <c r="I10035"/>
  <c r="I10034"/>
  <c r="I10033"/>
  <c r="K10032"/>
  <c r="J10032"/>
  <c r="I10029"/>
  <c r="I10028"/>
  <c r="I10027"/>
  <c r="I10026"/>
  <c r="I10025"/>
  <c r="I10024"/>
  <c r="I10023"/>
  <c r="I10022"/>
  <c r="I10021"/>
  <c r="I10020"/>
  <c r="I10019"/>
  <c r="I10018"/>
  <c r="I10017"/>
  <c r="I10016"/>
  <c r="I10015"/>
  <c r="I10014"/>
  <c r="I10013"/>
  <c r="I10012"/>
  <c r="I10011"/>
  <c r="K10010"/>
  <c r="K10009" s="1"/>
  <c r="K10007" s="1"/>
  <c r="J10010"/>
  <c r="I10008"/>
  <c r="I10006"/>
  <c r="I10005"/>
  <c r="K10004"/>
  <c r="J10004"/>
  <c r="I10003"/>
  <c r="I10002"/>
  <c r="K10001"/>
  <c r="J10001"/>
  <c r="I10000"/>
  <c r="I9999"/>
  <c r="K9998"/>
  <c r="J9998"/>
  <c r="J9997" s="1"/>
  <c r="I9996"/>
  <c r="I9995"/>
  <c r="K9994"/>
  <c r="J9994"/>
  <c r="I9993"/>
  <c r="I9992"/>
  <c r="K9991"/>
  <c r="J9991"/>
  <c r="I9990"/>
  <c r="I9989"/>
  <c r="K9988"/>
  <c r="J9988"/>
  <c r="I9986"/>
  <c r="I9985"/>
  <c r="I9984"/>
  <c r="I9983"/>
  <c r="I9982"/>
  <c r="I9981"/>
  <c r="I9980"/>
  <c r="K9979"/>
  <c r="K9978" s="1"/>
  <c r="J9979"/>
  <c r="I9977"/>
  <c r="I9976"/>
  <c r="I9975"/>
  <c r="I9974"/>
  <c r="I9973"/>
  <c r="I9972"/>
  <c r="I9971"/>
  <c r="I9970"/>
  <c r="I9969"/>
  <c r="I9968"/>
  <c r="I9967"/>
  <c r="I9966"/>
  <c r="I9965"/>
  <c r="I9964"/>
  <c r="K9963"/>
  <c r="J9963"/>
  <c r="I9962"/>
  <c r="I9961"/>
  <c r="I9960"/>
  <c r="I9959"/>
  <c r="I9958"/>
  <c r="I9957"/>
  <c r="I9956"/>
  <c r="K9955"/>
  <c r="J9955"/>
  <c r="I9954"/>
  <c r="I9953"/>
  <c r="I9952"/>
  <c r="I9951"/>
  <c r="I9950"/>
  <c r="I9949"/>
  <c r="I9948"/>
  <c r="I9947"/>
  <c r="I9946"/>
  <c r="I9945"/>
  <c r="I9944"/>
  <c r="I9943"/>
  <c r="I9942"/>
  <c r="K9941"/>
  <c r="J9941"/>
  <c r="I9940"/>
  <c r="I9939"/>
  <c r="I9938"/>
  <c r="I9937"/>
  <c r="I9936"/>
  <c r="I9935"/>
  <c r="I9934"/>
  <c r="I9933"/>
  <c r="I9932"/>
  <c r="K9931"/>
  <c r="J9931"/>
  <c r="I9930"/>
  <c r="I9929"/>
  <c r="I9928"/>
  <c r="I9927"/>
  <c r="I9926"/>
  <c r="I9925"/>
  <c r="I9924"/>
  <c r="I9923"/>
  <c r="I9922"/>
  <c r="I9921"/>
  <c r="I9920"/>
  <c r="K9919"/>
  <c r="J9919"/>
  <c r="I9918"/>
  <c r="I9917"/>
  <c r="I9916"/>
  <c r="I9914"/>
  <c r="I9913"/>
  <c r="K9912"/>
  <c r="J9912"/>
  <c r="I9911"/>
  <c r="I9909"/>
  <c r="I9908"/>
  <c r="I9907"/>
  <c r="I9906"/>
  <c r="I9905"/>
  <c r="I9904"/>
  <c r="I9903"/>
  <c r="I9902"/>
  <c r="K9901"/>
  <c r="K9900" s="1"/>
  <c r="K9899" s="1"/>
  <c r="J9901"/>
  <c r="I9897"/>
  <c r="I9895"/>
  <c r="I9894"/>
  <c r="I9893"/>
  <c r="I9892"/>
  <c r="I9891"/>
  <c r="I9890"/>
  <c r="I9889"/>
  <c r="K9888"/>
  <c r="J9888"/>
  <c r="I9887"/>
  <c r="I9886"/>
  <c r="I9885"/>
  <c r="I9884"/>
  <c r="I9883"/>
  <c r="I9882"/>
  <c r="I9881"/>
  <c r="K9880"/>
  <c r="J9880"/>
  <c r="I9878"/>
  <c r="I9877"/>
  <c r="I9876"/>
  <c r="I9875"/>
  <c r="I9874"/>
  <c r="I9873"/>
  <c r="I9872"/>
  <c r="K9871"/>
  <c r="J9871"/>
  <c r="I9870"/>
  <c r="I9869"/>
  <c r="I9868"/>
  <c r="I9867"/>
  <c r="I9866"/>
  <c r="I9865"/>
  <c r="K9864"/>
  <c r="J9864"/>
  <c r="I9862"/>
  <c r="I9861"/>
  <c r="I9860"/>
  <c r="K9859"/>
  <c r="J9859"/>
  <c r="I9858"/>
  <c r="I9857"/>
  <c r="K9856"/>
  <c r="I9855"/>
  <c r="I9854"/>
  <c r="I9853"/>
  <c r="I9852"/>
  <c r="I9851"/>
  <c r="K9850"/>
  <c r="K9848" s="1"/>
  <c r="J9850"/>
  <c r="J9848" s="1"/>
  <c r="I9849"/>
  <c r="I9847"/>
  <c r="I9846"/>
  <c r="K9845"/>
  <c r="K9843" s="1"/>
  <c r="J9845"/>
  <c r="J9843" s="1"/>
  <c r="I9844"/>
  <c r="I9842"/>
  <c r="I9841"/>
  <c r="I9840"/>
  <c r="I9839"/>
  <c r="I9838"/>
  <c r="I9837"/>
  <c r="I9836"/>
  <c r="I9835"/>
  <c r="I9834"/>
  <c r="I9833"/>
  <c r="I9832"/>
  <c r="I9831"/>
  <c r="I9830"/>
  <c r="I9829"/>
  <c r="I9828"/>
  <c r="I9827"/>
  <c r="I9826"/>
  <c r="I9825"/>
  <c r="I9824"/>
  <c r="I9823"/>
  <c r="K9822"/>
  <c r="J9822"/>
  <c r="I9821"/>
  <c r="I9820"/>
  <c r="I9819"/>
  <c r="I9818"/>
  <c r="I9817"/>
  <c r="I9816"/>
  <c r="K9815"/>
  <c r="K9814" s="1"/>
  <c r="J9815"/>
  <c r="I9813"/>
  <c r="I9812"/>
  <c r="I9811"/>
  <c r="I9810"/>
  <c r="I9809"/>
  <c r="I9808"/>
  <c r="I9807"/>
  <c r="I9806"/>
  <c r="I9805"/>
  <c r="I9804"/>
  <c r="I9803"/>
  <c r="K9802"/>
  <c r="J9802"/>
  <c r="I9799"/>
  <c r="I9798"/>
  <c r="I9797"/>
  <c r="I9796"/>
  <c r="I9795"/>
  <c r="I9794"/>
  <c r="I9793"/>
  <c r="I9792"/>
  <c r="I9791"/>
  <c r="I9790"/>
  <c r="I9789"/>
  <c r="I9788"/>
  <c r="I9787"/>
  <c r="I9786"/>
  <c r="I9785"/>
  <c r="I9784"/>
  <c r="I9783"/>
  <c r="I9782"/>
  <c r="I9781"/>
  <c r="K9780"/>
  <c r="K9779" s="1"/>
  <c r="K9777" s="1"/>
  <c r="J9780"/>
  <c r="J9779" s="1"/>
  <c r="J9777" s="1"/>
  <c r="I9778"/>
  <c r="I9776"/>
  <c r="I9775"/>
  <c r="K9774"/>
  <c r="I9774" s="1"/>
  <c r="J9774"/>
  <c r="I9773"/>
  <c r="I9772"/>
  <c r="K9771"/>
  <c r="J9771"/>
  <c r="I9770"/>
  <c r="I9769"/>
  <c r="K9768"/>
  <c r="J9768"/>
  <c r="I9766"/>
  <c r="I9765"/>
  <c r="K9764"/>
  <c r="I9764" s="1"/>
  <c r="J9764"/>
  <c r="I9763"/>
  <c r="I9762"/>
  <c r="K9761"/>
  <c r="J9761"/>
  <c r="I9760"/>
  <c r="I9759"/>
  <c r="K9758"/>
  <c r="J9758"/>
  <c r="I9756"/>
  <c r="I9755"/>
  <c r="I9754"/>
  <c r="I9753"/>
  <c r="I9752"/>
  <c r="I9751"/>
  <c r="I9750"/>
  <c r="K9749"/>
  <c r="K9748" s="1"/>
  <c r="J9749"/>
  <c r="I9747"/>
  <c r="I9746"/>
  <c r="I9745"/>
  <c r="I9744"/>
  <c r="I9743"/>
  <c r="I9742"/>
  <c r="I9741"/>
  <c r="I9740"/>
  <c r="I9739"/>
  <c r="I9738"/>
  <c r="I9737"/>
  <c r="I9736"/>
  <c r="I9735"/>
  <c r="I9734"/>
  <c r="K9733"/>
  <c r="J9733"/>
  <c r="I9732"/>
  <c r="I9731"/>
  <c r="I9730"/>
  <c r="I9729"/>
  <c r="I9728"/>
  <c r="I9727"/>
  <c r="I9726"/>
  <c r="K9725"/>
  <c r="J9725"/>
  <c r="I9725" s="1"/>
  <c r="I9724"/>
  <c r="I9723"/>
  <c r="I9722"/>
  <c r="I9721"/>
  <c r="I9720"/>
  <c r="I9719"/>
  <c r="I9718"/>
  <c r="I9717"/>
  <c r="I9716"/>
  <c r="I9715"/>
  <c r="I9714"/>
  <c r="I9713"/>
  <c r="I9712"/>
  <c r="K9711"/>
  <c r="J9711"/>
  <c r="I9710"/>
  <c r="I9709"/>
  <c r="I9708"/>
  <c r="I9707"/>
  <c r="I9706"/>
  <c r="I9705"/>
  <c r="I9704"/>
  <c r="I9703"/>
  <c r="I9702"/>
  <c r="K9701"/>
  <c r="J9701"/>
  <c r="I9700"/>
  <c r="I9699"/>
  <c r="I9698"/>
  <c r="I9697"/>
  <c r="I9696"/>
  <c r="I9695"/>
  <c r="I9694"/>
  <c r="I9693"/>
  <c r="I9692"/>
  <c r="I9691"/>
  <c r="I9690"/>
  <c r="K9689"/>
  <c r="J9689"/>
  <c r="I9688"/>
  <c r="I9687"/>
  <c r="I9686"/>
  <c r="I9684"/>
  <c r="I9683"/>
  <c r="K9682"/>
  <c r="J9682"/>
  <c r="I9681"/>
  <c r="I9679"/>
  <c r="I9678"/>
  <c r="I9677"/>
  <c r="I9676"/>
  <c r="I9675"/>
  <c r="I9674"/>
  <c r="I9673"/>
  <c r="I9672"/>
  <c r="K9671"/>
  <c r="K9670" s="1"/>
  <c r="K9669" s="1"/>
  <c r="J9671"/>
  <c r="I9667"/>
  <c r="I9665"/>
  <c r="I9664"/>
  <c r="I9663"/>
  <c r="I9662"/>
  <c r="I9661"/>
  <c r="I9660"/>
  <c r="I9659"/>
  <c r="K9658"/>
  <c r="J9658"/>
  <c r="I9657"/>
  <c r="I9656"/>
  <c r="I9655"/>
  <c r="I9654"/>
  <c r="I9653"/>
  <c r="I9652"/>
  <c r="I9651"/>
  <c r="K9650"/>
  <c r="J9650"/>
  <c r="J9649" s="1"/>
  <c r="I9648"/>
  <c r="I9647"/>
  <c r="I9646"/>
  <c r="I9645"/>
  <c r="I9644"/>
  <c r="I9643"/>
  <c r="I9642"/>
  <c r="K9641"/>
  <c r="J9641"/>
  <c r="I9640"/>
  <c r="I9639"/>
  <c r="I9638"/>
  <c r="I9637"/>
  <c r="I9636"/>
  <c r="I9635"/>
  <c r="K9634"/>
  <c r="K9633" s="1"/>
  <c r="J9634"/>
  <c r="I9632"/>
  <c r="I9631"/>
  <c r="I9630"/>
  <c r="K9629"/>
  <c r="J9629"/>
  <c r="I9628"/>
  <c r="I9627"/>
  <c r="K9626"/>
  <c r="I9625"/>
  <c r="I9624"/>
  <c r="I9623"/>
  <c r="I9622"/>
  <c r="I9621"/>
  <c r="K9620"/>
  <c r="J9620"/>
  <c r="J9618" s="1"/>
  <c r="I9619"/>
  <c r="I9617"/>
  <c r="I9616"/>
  <c r="K9615"/>
  <c r="K9613" s="1"/>
  <c r="J9615"/>
  <c r="I9614"/>
  <c r="I9612"/>
  <c r="I9611"/>
  <c r="I9610"/>
  <c r="I9609"/>
  <c r="I9608"/>
  <c r="I9607"/>
  <c r="I9606"/>
  <c r="I9605"/>
  <c r="I9604"/>
  <c r="I9603"/>
  <c r="I9602"/>
  <c r="I9601"/>
  <c r="I9600"/>
  <c r="I9599"/>
  <c r="I9598"/>
  <c r="I9597"/>
  <c r="I9596"/>
  <c r="I9595"/>
  <c r="I9594"/>
  <c r="I9593"/>
  <c r="K9592"/>
  <c r="J9592"/>
  <c r="I9591"/>
  <c r="I9590"/>
  <c r="I9589"/>
  <c r="I9588"/>
  <c r="I9587"/>
  <c r="I9586"/>
  <c r="K9585"/>
  <c r="J9585"/>
  <c r="J9584" s="1"/>
  <c r="I9583"/>
  <c r="I9582"/>
  <c r="I9581"/>
  <c r="I9580"/>
  <c r="I9579"/>
  <c r="I9578"/>
  <c r="I9577"/>
  <c r="I9576"/>
  <c r="I9575"/>
  <c r="I9574"/>
  <c r="I9573"/>
  <c r="K9572"/>
  <c r="J9572"/>
  <c r="I9569"/>
  <c r="I9568"/>
  <c r="I9567"/>
  <c r="I9566"/>
  <c r="I9565"/>
  <c r="I9564"/>
  <c r="I9563"/>
  <c r="I9562"/>
  <c r="I9561"/>
  <c r="I9560"/>
  <c r="I9559"/>
  <c r="I9558"/>
  <c r="I9557"/>
  <c r="I9556"/>
  <c r="I9555"/>
  <c r="I9554"/>
  <c r="I9553"/>
  <c r="I9552"/>
  <c r="I9551"/>
  <c r="K9550"/>
  <c r="K9549" s="1"/>
  <c r="K9547" s="1"/>
  <c r="J9550"/>
  <c r="I9548"/>
  <c r="I9546"/>
  <c r="I9545"/>
  <c r="K9544"/>
  <c r="J9544"/>
  <c r="I9543"/>
  <c r="I9542"/>
  <c r="K9541"/>
  <c r="J9541"/>
  <c r="I9540"/>
  <c r="I9539"/>
  <c r="K9538"/>
  <c r="J9538"/>
  <c r="I9536"/>
  <c r="I9535"/>
  <c r="K9534"/>
  <c r="J9534"/>
  <c r="I9533"/>
  <c r="I9532"/>
  <c r="K9531"/>
  <c r="J9531"/>
  <c r="I9530"/>
  <c r="I9529"/>
  <c r="K9528"/>
  <c r="J9528"/>
  <c r="I9526"/>
  <c r="I9525"/>
  <c r="I9524"/>
  <c r="I9523"/>
  <c r="I9522"/>
  <c r="I9521"/>
  <c r="I9520"/>
  <c r="K9519"/>
  <c r="K9518" s="1"/>
  <c r="J9519"/>
  <c r="J9518" s="1"/>
  <c r="I9517"/>
  <c r="I9516"/>
  <c r="I9515"/>
  <c r="I9514"/>
  <c r="I9513"/>
  <c r="I9512"/>
  <c r="I9511"/>
  <c r="I9510"/>
  <c r="I9509"/>
  <c r="I9508"/>
  <c r="I9507"/>
  <c r="I9506"/>
  <c r="I9505"/>
  <c r="I9504"/>
  <c r="K9503"/>
  <c r="J9503"/>
  <c r="I9502"/>
  <c r="I9501"/>
  <c r="I9500"/>
  <c r="I9499"/>
  <c r="I9498"/>
  <c r="I9497"/>
  <c r="I9496"/>
  <c r="K9495"/>
  <c r="J9495"/>
  <c r="I9494"/>
  <c r="I9493"/>
  <c r="I9492"/>
  <c r="I9491"/>
  <c r="I9490"/>
  <c r="I9489"/>
  <c r="I9488"/>
  <c r="I9487"/>
  <c r="I9486"/>
  <c r="I9485"/>
  <c r="I9484"/>
  <c r="I9483"/>
  <c r="I9482"/>
  <c r="K9481"/>
  <c r="J9481"/>
  <c r="I9480"/>
  <c r="I9479"/>
  <c r="I9478"/>
  <c r="I9477"/>
  <c r="I9476"/>
  <c r="I9475"/>
  <c r="I9474"/>
  <c r="I9473"/>
  <c r="I9472"/>
  <c r="K9471"/>
  <c r="J9471"/>
  <c r="I9470"/>
  <c r="I9469"/>
  <c r="I9468"/>
  <c r="I9467"/>
  <c r="I9466"/>
  <c r="I9465"/>
  <c r="I9464"/>
  <c r="I9463"/>
  <c r="I9462"/>
  <c r="I9461"/>
  <c r="I9460"/>
  <c r="K9459"/>
  <c r="J9459"/>
  <c r="I9458"/>
  <c r="I9457"/>
  <c r="I9456"/>
  <c r="I9454"/>
  <c r="I9453"/>
  <c r="K9452"/>
  <c r="J9452"/>
  <c r="I9451"/>
  <c r="I9449"/>
  <c r="I9448"/>
  <c r="I9447"/>
  <c r="I9446"/>
  <c r="I9445"/>
  <c r="I9444"/>
  <c r="I9443"/>
  <c r="I9442"/>
  <c r="K9441"/>
  <c r="K9440" s="1"/>
  <c r="K9439" s="1"/>
  <c r="J9441"/>
  <c r="I9437"/>
  <c r="I9435"/>
  <c r="I9434"/>
  <c r="I9433"/>
  <c r="I9432"/>
  <c r="I9431"/>
  <c r="I9430"/>
  <c r="I9429"/>
  <c r="K9428"/>
  <c r="J9428"/>
  <c r="I9427"/>
  <c r="I9426"/>
  <c r="I9425"/>
  <c r="I9424"/>
  <c r="I9423"/>
  <c r="I9422"/>
  <c r="I9421"/>
  <c r="K9420"/>
  <c r="J9420"/>
  <c r="I9418"/>
  <c r="I9417"/>
  <c r="I9416"/>
  <c r="I9415"/>
  <c r="I9414"/>
  <c r="I9413"/>
  <c r="I9412"/>
  <c r="K9411"/>
  <c r="J9411"/>
  <c r="I9410"/>
  <c r="I9409"/>
  <c r="I9408"/>
  <c r="I9407"/>
  <c r="I9406"/>
  <c r="I9405"/>
  <c r="K9404"/>
  <c r="K9403" s="1"/>
  <c r="J9404"/>
  <c r="J9403"/>
  <c r="I9402"/>
  <c r="I9401"/>
  <c r="I9400"/>
  <c r="K9399"/>
  <c r="K9396" s="1"/>
  <c r="J9399"/>
  <c r="J9396" s="1"/>
  <c r="I9398"/>
  <c r="I9397"/>
  <c r="I9395"/>
  <c r="I9394"/>
  <c r="I9393"/>
  <c r="I9392"/>
  <c r="I9391"/>
  <c r="K9390"/>
  <c r="J9390"/>
  <c r="I9389"/>
  <c r="J9388"/>
  <c r="I9387"/>
  <c r="I9386"/>
  <c r="K9385"/>
  <c r="K9383" s="1"/>
  <c r="J9385"/>
  <c r="I9384"/>
  <c r="I9382"/>
  <c r="I9381"/>
  <c r="I9380"/>
  <c r="I9379"/>
  <c r="I9378"/>
  <c r="I9377"/>
  <c r="I9376"/>
  <c r="I9375"/>
  <c r="I9374"/>
  <c r="I9373"/>
  <c r="I9372"/>
  <c r="I9371"/>
  <c r="I9370"/>
  <c r="I9369"/>
  <c r="I9368"/>
  <c r="I9367"/>
  <c r="I9366"/>
  <c r="I9365"/>
  <c r="I9364"/>
  <c r="I9363"/>
  <c r="K9362"/>
  <c r="K9132" s="1"/>
  <c r="J9362"/>
  <c r="I9361"/>
  <c r="I9360"/>
  <c r="I9359"/>
  <c r="I9358"/>
  <c r="I9357"/>
  <c r="I9356"/>
  <c r="K9355"/>
  <c r="K9354" s="1"/>
  <c r="K9124" s="1"/>
  <c r="J9355"/>
  <c r="J9354" s="1"/>
  <c r="I9353"/>
  <c r="I9352"/>
  <c r="I9351"/>
  <c r="I9350"/>
  <c r="I9349"/>
  <c r="I9348"/>
  <c r="I9347"/>
  <c r="I9346"/>
  <c r="I9345"/>
  <c r="I9344"/>
  <c r="I9343"/>
  <c r="K9342"/>
  <c r="J9342"/>
  <c r="I9339"/>
  <c r="I9338"/>
  <c r="I9337"/>
  <c r="I9336"/>
  <c r="I9335"/>
  <c r="I9334"/>
  <c r="I9333"/>
  <c r="I9332"/>
  <c r="I9331"/>
  <c r="I9330"/>
  <c r="I9329"/>
  <c r="I9328"/>
  <c r="I9327"/>
  <c r="I9326"/>
  <c r="I9325"/>
  <c r="I9324"/>
  <c r="I9323"/>
  <c r="I9322"/>
  <c r="I9321"/>
  <c r="K9320"/>
  <c r="K9319" s="1"/>
  <c r="J9320"/>
  <c r="I9318"/>
  <c r="I9316"/>
  <c r="I9315"/>
  <c r="K9314"/>
  <c r="J9314"/>
  <c r="I9313"/>
  <c r="I9312"/>
  <c r="K9311"/>
  <c r="J9311"/>
  <c r="I9310"/>
  <c r="I9309"/>
  <c r="K9308"/>
  <c r="J9308"/>
  <c r="I9306"/>
  <c r="I9305"/>
  <c r="K9304"/>
  <c r="J9304"/>
  <c r="J9074" s="1"/>
  <c r="I9303"/>
  <c r="I9302"/>
  <c r="K9301"/>
  <c r="J9301"/>
  <c r="J9071" s="1"/>
  <c r="I9300"/>
  <c r="I9299"/>
  <c r="K9298"/>
  <c r="K9297" s="1"/>
  <c r="J9298"/>
  <c r="I9296"/>
  <c r="I9295"/>
  <c r="I9294"/>
  <c r="I9293"/>
  <c r="I9292"/>
  <c r="I9291"/>
  <c r="I9290"/>
  <c r="K9289"/>
  <c r="K9288" s="1"/>
  <c r="K9058" s="1"/>
  <c r="J9289"/>
  <c r="J9288" s="1"/>
  <c r="I9287"/>
  <c r="K9286"/>
  <c r="I9286" s="1"/>
  <c r="I9285"/>
  <c r="I9284"/>
  <c r="I9283"/>
  <c r="I9282"/>
  <c r="I9281"/>
  <c r="I9280"/>
  <c r="I9279"/>
  <c r="I9278"/>
  <c r="I9277"/>
  <c r="I9276"/>
  <c r="I9275"/>
  <c r="I9274"/>
  <c r="K9273"/>
  <c r="J9273"/>
  <c r="I9272"/>
  <c r="I9271"/>
  <c r="I9270"/>
  <c r="I9269"/>
  <c r="I9268"/>
  <c r="I9267"/>
  <c r="I9266"/>
  <c r="K9265"/>
  <c r="J9265"/>
  <c r="I9264"/>
  <c r="I9263"/>
  <c r="I9262"/>
  <c r="I9261"/>
  <c r="I9260"/>
  <c r="I9259"/>
  <c r="I9258"/>
  <c r="I9257"/>
  <c r="I9256"/>
  <c r="I9255"/>
  <c r="I9254"/>
  <c r="I9253"/>
  <c r="I9252"/>
  <c r="K9251"/>
  <c r="K9021" s="1"/>
  <c r="J9251"/>
  <c r="I9250"/>
  <c r="I9249"/>
  <c r="I9248"/>
  <c r="I9247"/>
  <c r="I9246"/>
  <c r="I9245"/>
  <c r="I9244"/>
  <c r="I9243"/>
  <c r="I9242"/>
  <c r="K9241"/>
  <c r="J9241"/>
  <c r="I9240"/>
  <c r="I9239"/>
  <c r="I9238"/>
  <c r="I9237"/>
  <c r="I9236"/>
  <c r="I9235"/>
  <c r="I9234"/>
  <c r="I9233"/>
  <c r="I9232"/>
  <c r="I9231"/>
  <c r="I9230"/>
  <c r="K9229"/>
  <c r="J9229"/>
  <c r="I9228"/>
  <c r="I9227"/>
  <c r="I9226"/>
  <c r="I9224"/>
  <c r="I9223"/>
  <c r="K9222"/>
  <c r="J9222"/>
  <c r="I9221"/>
  <c r="I9219"/>
  <c r="I9218"/>
  <c r="I9217"/>
  <c r="I9216"/>
  <c r="I9215"/>
  <c r="I9214"/>
  <c r="I9213"/>
  <c r="I9212"/>
  <c r="K9211"/>
  <c r="J9211"/>
  <c r="J9210" s="1"/>
  <c r="I9207"/>
  <c r="K9205"/>
  <c r="J9205"/>
  <c r="K9204"/>
  <c r="J9204"/>
  <c r="K9203"/>
  <c r="J9203"/>
  <c r="K9202"/>
  <c r="J9202"/>
  <c r="K9201"/>
  <c r="J9201"/>
  <c r="K9200"/>
  <c r="J9200"/>
  <c r="K9199"/>
  <c r="J9199"/>
  <c r="K9197"/>
  <c r="J9197"/>
  <c r="K9196"/>
  <c r="J9196"/>
  <c r="K9195"/>
  <c r="J9195"/>
  <c r="I9195" s="1"/>
  <c r="K9194"/>
  <c r="J9194"/>
  <c r="K9193"/>
  <c r="J9193"/>
  <c r="K9192"/>
  <c r="J9192"/>
  <c r="K9191"/>
  <c r="J9191"/>
  <c r="I9191" s="1"/>
  <c r="K9188"/>
  <c r="J9188"/>
  <c r="K9187"/>
  <c r="J9187"/>
  <c r="K9186"/>
  <c r="J9186"/>
  <c r="K9185"/>
  <c r="J9185"/>
  <c r="K9184"/>
  <c r="J9184"/>
  <c r="K9183"/>
  <c r="J9183"/>
  <c r="K9182"/>
  <c r="J9182"/>
  <c r="K9180"/>
  <c r="J9180"/>
  <c r="K9179"/>
  <c r="J9179"/>
  <c r="K9178"/>
  <c r="J9178"/>
  <c r="K9177"/>
  <c r="J9177"/>
  <c r="K9176"/>
  <c r="J9176"/>
  <c r="K9175"/>
  <c r="J9175"/>
  <c r="K9172"/>
  <c r="J9172"/>
  <c r="K9171"/>
  <c r="J9171"/>
  <c r="K9170"/>
  <c r="J9170"/>
  <c r="K9168"/>
  <c r="J9168"/>
  <c r="K9167"/>
  <c r="J9167"/>
  <c r="K9165"/>
  <c r="J9165"/>
  <c r="K9164"/>
  <c r="J9164"/>
  <c r="K9163"/>
  <c r="J9163"/>
  <c r="K9162"/>
  <c r="J9162"/>
  <c r="K9161"/>
  <c r="J9161"/>
  <c r="I9161" s="1"/>
  <c r="K9159"/>
  <c r="J9159"/>
  <c r="K9157"/>
  <c r="J9157"/>
  <c r="K9156"/>
  <c r="J9156"/>
  <c r="K9155"/>
  <c r="K9154"/>
  <c r="J9154"/>
  <c r="K9152"/>
  <c r="J9152"/>
  <c r="K9151"/>
  <c r="J9151"/>
  <c r="K9150"/>
  <c r="J9150"/>
  <c r="K9149"/>
  <c r="J9149"/>
  <c r="K9148"/>
  <c r="J9148"/>
  <c r="K9147"/>
  <c r="J9147"/>
  <c r="K9146"/>
  <c r="J9146"/>
  <c r="I9146" s="1"/>
  <c r="K9145"/>
  <c r="J9145"/>
  <c r="K9144"/>
  <c r="J9144"/>
  <c r="K9143"/>
  <c r="J9143"/>
  <c r="K9142"/>
  <c r="J9142"/>
  <c r="I9142" s="1"/>
  <c r="K9141"/>
  <c r="J9141"/>
  <c r="K9140"/>
  <c r="J9140"/>
  <c r="K9139"/>
  <c r="J9139"/>
  <c r="K9138"/>
  <c r="J9138"/>
  <c r="K9137"/>
  <c r="J9137"/>
  <c r="K9136"/>
  <c r="J9136"/>
  <c r="K9135"/>
  <c r="J9135"/>
  <c r="K9134"/>
  <c r="J9134"/>
  <c r="I9134" s="1"/>
  <c r="K9133"/>
  <c r="J9133"/>
  <c r="K9131"/>
  <c r="J9131"/>
  <c r="K9130"/>
  <c r="J9130"/>
  <c r="K9129"/>
  <c r="J9129"/>
  <c r="K9128"/>
  <c r="J9128"/>
  <c r="K9127"/>
  <c r="J9127"/>
  <c r="K9126"/>
  <c r="J9126"/>
  <c r="K9123"/>
  <c r="J9123"/>
  <c r="K9122"/>
  <c r="J9122"/>
  <c r="K9121"/>
  <c r="J9121"/>
  <c r="K9120"/>
  <c r="J9120"/>
  <c r="K9119"/>
  <c r="J9119"/>
  <c r="K9118"/>
  <c r="J9118"/>
  <c r="K9117"/>
  <c r="J9117"/>
  <c r="K9116"/>
  <c r="J9116"/>
  <c r="K9115"/>
  <c r="J9115"/>
  <c r="K9114"/>
  <c r="J9114"/>
  <c r="K9113"/>
  <c r="J9113"/>
  <c r="I9113" s="1"/>
  <c r="K9109"/>
  <c r="J9109"/>
  <c r="K9108"/>
  <c r="J9108"/>
  <c r="K9107"/>
  <c r="J9107"/>
  <c r="K9106"/>
  <c r="J9106"/>
  <c r="K9105"/>
  <c r="I9105" s="1"/>
  <c r="J9105"/>
  <c r="K9104"/>
  <c r="J9104"/>
  <c r="K9103"/>
  <c r="J9103"/>
  <c r="K9102"/>
  <c r="J9102"/>
  <c r="K9101"/>
  <c r="I9101" s="1"/>
  <c r="J9101"/>
  <c r="K9100"/>
  <c r="J9100"/>
  <c r="K9099"/>
  <c r="J9099"/>
  <c r="K9098"/>
  <c r="J9098"/>
  <c r="K9097"/>
  <c r="J9097"/>
  <c r="K9096"/>
  <c r="J9096"/>
  <c r="K9095"/>
  <c r="J9095"/>
  <c r="K9094"/>
  <c r="J9094"/>
  <c r="I9094" s="1"/>
  <c r="K9093"/>
  <c r="J9093"/>
  <c r="K9092"/>
  <c r="J9092"/>
  <c r="K9091"/>
  <c r="K8171" s="1"/>
  <c r="J9091"/>
  <c r="K9088"/>
  <c r="J9088"/>
  <c r="K9086"/>
  <c r="J9086"/>
  <c r="K9085"/>
  <c r="J9085"/>
  <c r="K9083"/>
  <c r="J9083"/>
  <c r="K9082"/>
  <c r="J9082"/>
  <c r="K9080"/>
  <c r="J9080"/>
  <c r="K9079"/>
  <c r="J9079"/>
  <c r="J8159" s="1"/>
  <c r="K9076"/>
  <c r="J9076"/>
  <c r="K9075"/>
  <c r="J9075"/>
  <c r="I9075" s="1"/>
  <c r="K9073"/>
  <c r="I9073" s="1"/>
  <c r="J9073"/>
  <c r="K9072"/>
  <c r="J9072"/>
  <c r="K9070"/>
  <c r="J9070"/>
  <c r="K9069"/>
  <c r="J9069"/>
  <c r="K9066"/>
  <c r="J9066"/>
  <c r="K9065"/>
  <c r="J9065"/>
  <c r="K9064"/>
  <c r="J9064"/>
  <c r="K9063"/>
  <c r="J9063"/>
  <c r="K9062"/>
  <c r="J9062"/>
  <c r="K9061"/>
  <c r="J9061"/>
  <c r="I9061" s="1"/>
  <c r="K9060"/>
  <c r="J9060"/>
  <c r="K9057"/>
  <c r="J9057"/>
  <c r="K9056"/>
  <c r="J9056"/>
  <c r="K9055"/>
  <c r="J9055"/>
  <c r="K9054"/>
  <c r="J9054"/>
  <c r="K9053"/>
  <c r="J9053"/>
  <c r="K9052"/>
  <c r="J9052"/>
  <c r="K9051"/>
  <c r="J9051"/>
  <c r="K9050"/>
  <c r="J9050"/>
  <c r="K9049"/>
  <c r="J9049"/>
  <c r="K9048"/>
  <c r="J9048"/>
  <c r="K9047"/>
  <c r="J9047"/>
  <c r="K9046"/>
  <c r="J9046"/>
  <c r="K9045"/>
  <c r="J9045"/>
  <c r="K9044"/>
  <c r="J9044"/>
  <c r="K9042"/>
  <c r="J9042"/>
  <c r="K9041"/>
  <c r="K8121" s="1"/>
  <c r="J9041"/>
  <c r="K9040"/>
  <c r="J9040"/>
  <c r="K9039"/>
  <c r="J9039"/>
  <c r="K9038"/>
  <c r="J9038"/>
  <c r="K9037"/>
  <c r="J9037"/>
  <c r="K9036"/>
  <c r="J9036"/>
  <c r="K9034"/>
  <c r="J9034"/>
  <c r="K9033"/>
  <c r="J9033"/>
  <c r="K9032"/>
  <c r="J9032"/>
  <c r="K9031"/>
  <c r="J9031"/>
  <c r="K9030"/>
  <c r="J9030"/>
  <c r="K9029"/>
  <c r="J9029"/>
  <c r="K9028"/>
  <c r="J9028"/>
  <c r="K9027"/>
  <c r="J9027"/>
  <c r="K9026"/>
  <c r="I9026" s="1"/>
  <c r="J9026"/>
  <c r="K9025"/>
  <c r="J9025"/>
  <c r="K9024"/>
  <c r="J9024"/>
  <c r="I9024" s="1"/>
  <c r="K9023"/>
  <c r="J9023"/>
  <c r="K9022"/>
  <c r="J9022"/>
  <c r="I9022" s="1"/>
  <c r="K9020"/>
  <c r="J9020"/>
  <c r="K9019"/>
  <c r="J9019"/>
  <c r="K9018"/>
  <c r="J9018"/>
  <c r="K9017"/>
  <c r="J9017"/>
  <c r="K9016"/>
  <c r="J9016"/>
  <c r="K9015"/>
  <c r="J9015"/>
  <c r="K9014"/>
  <c r="J9014"/>
  <c r="K9013"/>
  <c r="J9013"/>
  <c r="K9012"/>
  <c r="J9012"/>
  <c r="K9010"/>
  <c r="J9010"/>
  <c r="K9009"/>
  <c r="J9009"/>
  <c r="K9008"/>
  <c r="J9008"/>
  <c r="K9007"/>
  <c r="J9007"/>
  <c r="K9006"/>
  <c r="J9006"/>
  <c r="K9005"/>
  <c r="J9005"/>
  <c r="K9004"/>
  <c r="J9004"/>
  <c r="K9003"/>
  <c r="J9003"/>
  <c r="K9002"/>
  <c r="J9002"/>
  <c r="K9001"/>
  <c r="J9001"/>
  <c r="K9000"/>
  <c r="J9000"/>
  <c r="K8998"/>
  <c r="J8998"/>
  <c r="K8997"/>
  <c r="J8997"/>
  <c r="K8996"/>
  <c r="J8996"/>
  <c r="K8994"/>
  <c r="J8994"/>
  <c r="K8993"/>
  <c r="J8993"/>
  <c r="K8991"/>
  <c r="J8991"/>
  <c r="K8989"/>
  <c r="J8989"/>
  <c r="K8988"/>
  <c r="J8988"/>
  <c r="K8987"/>
  <c r="J8987"/>
  <c r="K8986"/>
  <c r="J8986"/>
  <c r="K8985"/>
  <c r="J8985"/>
  <c r="K8984"/>
  <c r="J8984"/>
  <c r="K8983"/>
  <c r="J8983"/>
  <c r="K8982"/>
  <c r="J8982"/>
  <c r="K8977"/>
  <c r="J8977"/>
  <c r="I8975"/>
  <c r="I8974"/>
  <c r="I8973"/>
  <c r="I8972"/>
  <c r="I8971"/>
  <c r="I8970"/>
  <c r="I8969"/>
  <c r="K8968"/>
  <c r="J8968"/>
  <c r="I8967"/>
  <c r="I8966"/>
  <c r="I8965"/>
  <c r="I8964"/>
  <c r="I8963"/>
  <c r="I8962"/>
  <c r="I8961"/>
  <c r="K8960"/>
  <c r="J8960"/>
  <c r="I8958"/>
  <c r="I8957"/>
  <c r="I8956"/>
  <c r="I8955"/>
  <c r="I8954"/>
  <c r="I8953"/>
  <c r="I8952"/>
  <c r="K8951"/>
  <c r="J8951"/>
  <c r="I8950"/>
  <c r="I8949"/>
  <c r="I8948"/>
  <c r="I8947"/>
  <c r="I8946"/>
  <c r="I8945"/>
  <c r="K8944"/>
  <c r="K8943" s="1"/>
  <c r="J8944"/>
  <c r="I8942"/>
  <c r="I8941"/>
  <c r="I8940"/>
  <c r="K8939"/>
  <c r="J8939"/>
  <c r="I8938"/>
  <c r="I8937"/>
  <c r="K8936"/>
  <c r="I8935"/>
  <c r="I8934"/>
  <c r="I8933"/>
  <c r="I8932"/>
  <c r="I8931"/>
  <c r="K8930"/>
  <c r="K8928" s="1"/>
  <c r="J8930"/>
  <c r="I8929"/>
  <c r="I8927"/>
  <c r="I8926"/>
  <c r="K8925"/>
  <c r="K8923" s="1"/>
  <c r="J8925"/>
  <c r="J8923" s="1"/>
  <c r="I8924"/>
  <c r="I8922"/>
  <c r="I8921"/>
  <c r="I8920"/>
  <c r="I8919"/>
  <c r="I8918"/>
  <c r="I8917"/>
  <c r="I8916"/>
  <c r="I8915"/>
  <c r="I8914"/>
  <c r="I8913"/>
  <c r="I8912"/>
  <c r="I8911"/>
  <c r="I8910"/>
  <c r="I8909"/>
  <c r="I8908"/>
  <c r="I8907"/>
  <c r="I8906"/>
  <c r="I8905"/>
  <c r="I8904"/>
  <c r="I8903"/>
  <c r="K8902"/>
  <c r="J8902"/>
  <c r="I8901"/>
  <c r="I8900"/>
  <c r="I8899"/>
  <c r="I8898"/>
  <c r="I8897"/>
  <c r="I8896"/>
  <c r="K8895"/>
  <c r="J8895"/>
  <c r="I8893"/>
  <c r="I8892"/>
  <c r="I8891"/>
  <c r="I8890"/>
  <c r="I8889"/>
  <c r="I8888"/>
  <c r="I8887"/>
  <c r="I8886"/>
  <c r="I8885"/>
  <c r="I8884"/>
  <c r="I8883"/>
  <c r="K8882"/>
  <c r="J8882"/>
  <c r="I8879"/>
  <c r="I8878"/>
  <c r="I8877"/>
  <c r="I8876"/>
  <c r="I8875"/>
  <c r="I8874"/>
  <c r="I8873"/>
  <c r="I8872"/>
  <c r="I8871"/>
  <c r="I8870"/>
  <c r="I8869"/>
  <c r="I8868"/>
  <c r="I8867"/>
  <c r="I8866"/>
  <c r="I8865"/>
  <c r="I8864"/>
  <c r="I8863"/>
  <c r="I8862"/>
  <c r="I8861"/>
  <c r="K8860"/>
  <c r="K8859" s="1"/>
  <c r="K8857" s="1"/>
  <c r="J8860"/>
  <c r="I8858"/>
  <c r="I8856"/>
  <c r="I8855"/>
  <c r="K8854"/>
  <c r="J8854"/>
  <c r="I8854" s="1"/>
  <c r="I8853"/>
  <c r="I8852"/>
  <c r="K8851"/>
  <c r="J8851"/>
  <c r="I8850"/>
  <c r="I8849"/>
  <c r="K8848"/>
  <c r="K8847" s="1"/>
  <c r="J8848"/>
  <c r="I8846"/>
  <c r="I8845"/>
  <c r="K8844"/>
  <c r="J8844"/>
  <c r="I8843"/>
  <c r="I8842"/>
  <c r="K8841"/>
  <c r="J8841"/>
  <c r="I8840"/>
  <c r="I8839"/>
  <c r="K8838"/>
  <c r="J8838"/>
  <c r="I8836"/>
  <c r="I8835"/>
  <c r="I8834"/>
  <c r="I8833"/>
  <c r="I8832"/>
  <c r="I8831"/>
  <c r="I8830"/>
  <c r="K8829"/>
  <c r="K8828" s="1"/>
  <c r="J8829"/>
  <c r="J8828" s="1"/>
  <c r="I8827"/>
  <c r="I8826"/>
  <c r="I8825"/>
  <c r="I8824"/>
  <c r="I8823"/>
  <c r="I8822"/>
  <c r="I8821"/>
  <c r="I8820"/>
  <c r="I8819"/>
  <c r="I8818"/>
  <c r="I8817"/>
  <c r="I8816"/>
  <c r="I8815"/>
  <c r="I8814"/>
  <c r="K8813"/>
  <c r="K8353" s="1"/>
  <c r="J8813"/>
  <c r="I8812"/>
  <c r="I8811"/>
  <c r="I8810"/>
  <c r="I8809"/>
  <c r="I8808"/>
  <c r="I8807"/>
  <c r="I8806"/>
  <c r="K8805"/>
  <c r="J8805"/>
  <c r="I8804"/>
  <c r="I8803"/>
  <c r="I8802"/>
  <c r="I8801"/>
  <c r="I8800"/>
  <c r="I8799"/>
  <c r="I8798"/>
  <c r="I8797"/>
  <c r="I8796"/>
  <c r="I8795"/>
  <c r="I8794"/>
  <c r="I8793"/>
  <c r="I8792"/>
  <c r="K8791"/>
  <c r="J8791"/>
  <c r="I8790"/>
  <c r="I8789"/>
  <c r="I8788"/>
  <c r="I8787"/>
  <c r="I8786"/>
  <c r="I8785"/>
  <c r="I8784"/>
  <c r="I8783"/>
  <c r="I8782"/>
  <c r="K8781"/>
  <c r="J8781"/>
  <c r="I8780"/>
  <c r="I8779"/>
  <c r="I8778"/>
  <c r="I8777"/>
  <c r="I8776"/>
  <c r="I8775"/>
  <c r="I8774"/>
  <c r="I8773"/>
  <c r="I8772"/>
  <c r="I8771"/>
  <c r="I8770"/>
  <c r="K8769"/>
  <c r="J8769"/>
  <c r="I8768"/>
  <c r="I8767"/>
  <c r="I8766"/>
  <c r="I8764"/>
  <c r="I8763"/>
  <c r="K8762"/>
  <c r="J8762"/>
  <c r="I8761"/>
  <c r="I8759"/>
  <c r="I8758"/>
  <c r="I8757"/>
  <c r="I8756"/>
  <c r="I8755"/>
  <c r="I8754"/>
  <c r="I8753"/>
  <c r="I8752"/>
  <c r="K8751"/>
  <c r="J8751"/>
  <c r="K8750"/>
  <c r="K8749" s="1"/>
  <c r="I8747"/>
  <c r="I8745"/>
  <c r="I8744"/>
  <c r="I8743"/>
  <c r="I8742"/>
  <c r="I8741"/>
  <c r="I8740"/>
  <c r="I8739"/>
  <c r="K8738"/>
  <c r="I8738" s="1"/>
  <c r="J8738"/>
  <c r="I8737"/>
  <c r="I8736"/>
  <c r="I8735"/>
  <c r="I8734"/>
  <c r="I8733"/>
  <c r="I8732"/>
  <c r="I8731"/>
  <c r="K8730"/>
  <c r="J8730"/>
  <c r="J8729" s="1"/>
  <c r="I8728"/>
  <c r="I8727"/>
  <c r="I8726"/>
  <c r="I8725"/>
  <c r="I8724"/>
  <c r="I8723"/>
  <c r="I8722"/>
  <c r="K8721"/>
  <c r="J8721"/>
  <c r="I8720"/>
  <c r="I8719"/>
  <c r="I8718"/>
  <c r="I8717"/>
  <c r="I8716"/>
  <c r="I8715"/>
  <c r="K8714"/>
  <c r="J8714"/>
  <c r="J8713" s="1"/>
  <c r="I8712"/>
  <c r="I8711"/>
  <c r="I8710"/>
  <c r="K8709"/>
  <c r="J8709"/>
  <c r="I8708"/>
  <c r="I8707"/>
  <c r="K8706"/>
  <c r="I8705"/>
  <c r="I8704"/>
  <c r="I8703"/>
  <c r="I8702"/>
  <c r="I8701"/>
  <c r="K8700"/>
  <c r="J8700"/>
  <c r="J8698" s="1"/>
  <c r="I8699"/>
  <c r="I8697"/>
  <c r="I8696"/>
  <c r="K8695"/>
  <c r="K8693" s="1"/>
  <c r="J8695"/>
  <c r="I8694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K8672"/>
  <c r="J8672"/>
  <c r="I8671"/>
  <c r="I8670"/>
  <c r="I8669"/>
  <c r="I8668"/>
  <c r="I8667"/>
  <c r="I8666"/>
  <c r="K8665"/>
  <c r="J8665"/>
  <c r="I8663"/>
  <c r="I8662"/>
  <c r="I8661"/>
  <c r="I8660"/>
  <c r="I8659"/>
  <c r="I8658"/>
  <c r="I8657"/>
  <c r="I8656"/>
  <c r="I8655"/>
  <c r="I8654"/>
  <c r="I8653"/>
  <c r="K8652"/>
  <c r="J8652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K8630"/>
  <c r="K8629" s="1"/>
  <c r="J8630"/>
  <c r="I8628"/>
  <c r="I8626"/>
  <c r="I8625"/>
  <c r="K8624"/>
  <c r="K8394" s="1"/>
  <c r="J8624"/>
  <c r="I8623"/>
  <c r="I8622"/>
  <c r="K8621"/>
  <c r="K8391" s="1"/>
  <c r="J8621"/>
  <c r="I8620"/>
  <c r="I8619"/>
  <c r="K8618"/>
  <c r="J8618"/>
  <c r="J8617" s="1"/>
  <c r="I8616"/>
  <c r="I8615"/>
  <c r="K8614"/>
  <c r="J8614"/>
  <c r="I8613"/>
  <c r="I8612"/>
  <c r="K8611"/>
  <c r="K8381" s="1"/>
  <c r="J8611"/>
  <c r="I8610"/>
  <c r="I8609"/>
  <c r="K8608"/>
  <c r="K8378" s="1"/>
  <c r="J8608"/>
  <c r="I8606"/>
  <c r="I8605"/>
  <c r="I8604"/>
  <c r="I8603"/>
  <c r="I8602"/>
  <c r="I8601"/>
  <c r="I8600"/>
  <c r="K8599"/>
  <c r="K8598" s="1"/>
  <c r="J8599"/>
  <c r="I8597"/>
  <c r="I8596"/>
  <c r="I8595"/>
  <c r="I8594"/>
  <c r="I8593"/>
  <c r="I8592"/>
  <c r="I8591"/>
  <c r="I8590"/>
  <c r="I8589"/>
  <c r="I8588"/>
  <c r="I8587"/>
  <c r="I8586"/>
  <c r="I8585"/>
  <c r="I8584"/>
  <c r="K8583"/>
  <c r="J8583"/>
  <c r="I8582"/>
  <c r="I8581"/>
  <c r="I8580"/>
  <c r="I8579"/>
  <c r="I8578"/>
  <c r="I8577"/>
  <c r="I8576"/>
  <c r="K8575"/>
  <c r="J8575"/>
  <c r="J8345" s="1"/>
  <c r="I8574"/>
  <c r="I8573"/>
  <c r="I8572"/>
  <c r="I8571"/>
  <c r="I8570"/>
  <c r="I8569"/>
  <c r="I8568"/>
  <c r="I8567"/>
  <c r="I8566"/>
  <c r="I8565"/>
  <c r="I8564"/>
  <c r="I8563"/>
  <c r="I8562"/>
  <c r="K8561"/>
  <c r="J8561"/>
  <c r="I8560"/>
  <c r="I8559"/>
  <c r="I8558"/>
  <c r="I8557"/>
  <c r="I8556"/>
  <c r="I8555"/>
  <c r="I8554"/>
  <c r="I8553"/>
  <c r="I8552"/>
  <c r="K8551"/>
  <c r="J8551"/>
  <c r="I8550"/>
  <c r="I8549"/>
  <c r="I8548"/>
  <c r="I8547"/>
  <c r="I8546"/>
  <c r="I8545"/>
  <c r="I8544"/>
  <c r="I8543"/>
  <c r="I8542"/>
  <c r="I8541"/>
  <c r="I8540"/>
  <c r="K8539"/>
  <c r="J8539"/>
  <c r="I8538"/>
  <c r="I8537"/>
  <c r="I8536"/>
  <c r="I8534"/>
  <c r="I8533"/>
  <c r="K8532"/>
  <c r="J8532"/>
  <c r="I8531"/>
  <c r="I8529"/>
  <c r="I8528"/>
  <c r="I8527"/>
  <c r="I8526"/>
  <c r="I8525"/>
  <c r="I8524"/>
  <c r="I8523"/>
  <c r="I8522"/>
  <c r="K8521"/>
  <c r="K8520" s="1"/>
  <c r="J8521"/>
  <c r="I8517"/>
  <c r="K8515"/>
  <c r="J8515"/>
  <c r="K8514"/>
  <c r="J8514"/>
  <c r="I8514" s="1"/>
  <c r="K8513"/>
  <c r="J8513"/>
  <c r="K8512"/>
  <c r="J8512"/>
  <c r="K8511"/>
  <c r="J8511"/>
  <c r="K8510"/>
  <c r="J8510"/>
  <c r="K8509"/>
  <c r="J8509"/>
  <c r="K8507"/>
  <c r="K8277" s="1"/>
  <c r="J8507"/>
  <c r="I8507" s="1"/>
  <c r="K8506"/>
  <c r="J8506"/>
  <c r="K8505"/>
  <c r="J8505"/>
  <c r="K8504"/>
  <c r="J8504"/>
  <c r="K8503"/>
  <c r="J8503"/>
  <c r="K8502"/>
  <c r="J8502"/>
  <c r="K8501"/>
  <c r="J8501"/>
  <c r="K8498"/>
  <c r="J8498"/>
  <c r="J8268" s="1"/>
  <c r="K8497"/>
  <c r="J8497"/>
  <c r="K8496"/>
  <c r="J8496"/>
  <c r="K8495"/>
  <c r="K8265" s="1"/>
  <c r="J8495"/>
  <c r="K8494"/>
  <c r="J8494"/>
  <c r="J8264" s="1"/>
  <c r="K8493"/>
  <c r="K8263" s="1"/>
  <c r="J8493"/>
  <c r="K8492"/>
  <c r="J8492"/>
  <c r="K8490"/>
  <c r="J8490"/>
  <c r="K8489"/>
  <c r="J8489"/>
  <c r="K8488"/>
  <c r="K8258" s="1"/>
  <c r="J8488"/>
  <c r="K8487"/>
  <c r="J8487"/>
  <c r="J8257" s="1"/>
  <c r="K8486"/>
  <c r="J8486"/>
  <c r="K8485"/>
  <c r="K8255" s="1"/>
  <c r="J8485"/>
  <c r="K8482"/>
  <c r="J8482"/>
  <c r="K8481"/>
  <c r="J8481"/>
  <c r="J8251" s="1"/>
  <c r="K8480"/>
  <c r="J8480"/>
  <c r="K8478"/>
  <c r="J8478"/>
  <c r="K8477"/>
  <c r="K8247" s="1"/>
  <c r="J8477"/>
  <c r="K8475"/>
  <c r="K8245" s="1"/>
  <c r="J8475"/>
  <c r="K8474"/>
  <c r="K8244" s="1"/>
  <c r="J8474"/>
  <c r="K8473"/>
  <c r="K8243" s="1"/>
  <c r="J8473"/>
  <c r="K8472"/>
  <c r="J8472"/>
  <c r="K8471"/>
  <c r="K8241" s="1"/>
  <c r="J8471"/>
  <c r="K8469"/>
  <c r="J8469"/>
  <c r="K8467"/>
  <c r="J8467"/>
  <c r="K8466"/>
  <c r="J8466"/>
  <c r="K8465"/>
  <c r="K8464"/>
  <c r="J8464"/>
  <c r="K8462"/>
  <c r="K8232" s="1"/>
  <c r="J8462"/>
  <c r="K8461"/>
  <c r="J8461"/>
  <c r="K8460"/>
  <c r="K8230" s="1"/>
  <c r="J8460"/>
  <c r="K8459"/>
  <c r="J8459"/>
  <c r="K8458"/>
  <c r="J8458"/>
  <c r="K8457"/>
  <c r="J8457"/>
  <c r="K8456"/>
  <c r="K8226" s="1"/>
  <c r="J8456"/>
  <c r="K8455"/>
  <c r="J8455"/>
  <c r="K8454"/>
  <c r="J8454"/>
  <c r="K8453"/>
  <c r="J8453"/>
  <c r="J8223" s="1"/>
  <c r="K8452"/>
  <c r="K8222" s="1"/>
  <c r="J8452"/>
  <c r="K8451"/>
  <c r="J8451"/>
  <c r="K8450"/>
  <c r="J8450"/>
  <c r="K8449"/>
  <c r="J8449"/>
  <c r="K8448"/>
  <c r="J8448"/>
  <c r="K8447"/>
  <c r="K8217" s="1"/>
  <c r="J8447"/>
  <c r="K8446"/>
  <c r="J8446"/>
  <c r="K8445"/>
  <c r="J8445"/>
  <c r="K8444"/>
  <c r="K8214" s="1"/>
  <c r="J8444"/>
  <c r="K8443"/>
  <c r="J8443"/>
  <c r="K8441"/>
  <c r="J8441"/>
  <c r="K8440"/>
  <c r="J8440"/>
  <c r="K8439"/>
  <c r="J8439"/>
  <c r="K8438"/>
  <c r="J8438"/>
  <c r="K8437"/>
  <c r="J8437"/>
  <c r="K8436"/>
  <c r="J8436"/>
  <c r="K8433"/>
  <c r="J8433"/>
  <c r="K8432"/>
  <c r="J8432"/>
  <c r="K8431"/>
  <c r="K8201" s="1"/>
  <c r="J8431"/>
  <c r="K8430"/>
  <c r="J8430"/>
  <c r="K8429"/>
  <c r="J8429"/>
  <c r="K8428"/>
  <c r="J8428"/>
  <c r="K8427"/>
  <c r="K8197" s="1"/>
  <c r="J8427"/>
  <c r="K8426"/>
  <c r="J8426"/>
  <c r="K8425"/>
  <c r="J8425"/>
  <c r="K8424"/>
  <c r="J8424"/>
  <c r="K8423"/>
  <c r="J8423"/>
  <c r="K8419"/>
  <c r="J8419"/>
  <c r="K8418"/>
  <c r="J8418"/>
  <c r="K8417"/>
  <c r="J8417"/>
  <c r="K8416"/>
  <c r="J8416"/>
  <c r="K8415"/>
  <c r="J8415"/>
  <c r="K8414"/>
  <c r="J8414"/>
  <c r="K8413"/>
  <c r="J8413"/>
  <c r="K8412"/>
  <c r="J8412"/>
  <c r="K8411"/>
  <c r="J8411"/>
  <c r="K8410"/>
  <c r="K8180" s="1"/>
  <c r="J8410"/>
  <c r="K8409"/>
  <c r="I8409" s="1"/>
  <c r="J8409"/>
  <c r="K8408"/>
  <c r="J8408"/>
  <c r="K8407"/>
  <c r="J8407"/>
  <c r="K8406"/>
  <c r="J8406"/>
  <c r="K8405"/>
  <c r="J8405"/>
  <c r="K8404"/>
  <c r="K8174" s="1"/>
  <c r="J8404"/>
  <c r="K8403"/>
  <c r="J8403"/>
  <c r="K8402"/>
  <c r="J8402"/>
  <c r="K8401"/>
  <c r="J8401"/>
  <c r="I8401" s="1"/>
  <c r="K8400"/>
  <c r="K8398"/>
  <c r="J8398"/>
  <c r="K8396"/>
  <c r="J8396"/>
  <c r="J8166" s="1"/>
  <c r="K8395"/>
  <c r="J8395"/>
  <c r="K8393"/>
  <c r="J8393"/>
  <c r="J8163" s="1"/>
  <c r="K8392"/>
  <c r="J8392"/>
  <c r="K8390"/>
  <c r="K8160" s="1"/>
  <c r="J8390"/>
  <c r="K8389"/>
  <c r="J8389"/>
  <c r="K8386"/>
  <c r="K8156" s="1"/>
  <c r="J8386"/>
  <c r="J8156" s="1"/>
  <c r="K8385"/>
  <c r="J8385"/>
  <c r="I8385"/>
  <c r="K8383"/>
  <c r="J8383"/>
  <c r="K8382"/>
  <c r="J8382"/>
  <c r="K8380"/>
  <c r="J8380"/>
  <c r="J8150" s="1"/>
  <c r="K8379"/>
  <c r="J8379"/>
  <c r="K8376"/>
  <c r="J8376"/>
  <c r="J8146" s="1"/>
  <c r="K8375"/>
  <c r="J8375"/>
  <c r="K8374"/>
  <c r="J8374"/>
  <c r="K8373"/>
  <c r="J8373"/>
  <c r="K8372"/>
  <c r="J8372"/>
  <c r="K8371"/>
  <c r="J8371"/>
  <c r="K8370"/>
  <c r="J8370"/>
  <c r="J8140" s="1"/>
  <c r="K8367"/>
  <c r="J8367"/>
  <c r="K8366"/>
  <c r="I8366" s="1"/>
  <c r="J8366"/>
  <c r="K8365"/>
  <c r="J8365"/>
  <c r="K8364"/>
  <c r="K8134" s="1"/>
  <c r="J8364"/>
  <c r="K8363"/>
  <c r="J8363"/>
  <c r="K8362"/>
  <c r="K8132" s="1"/>
  <c r="J8362"/>
  <c r="K8361"/>
  <c r="J8361"/>
  <c r="I8361" s="1"/>
  <c r="K8360"/>
  <c r="J8360"/>
  <c r="K8359"/>
  <c r="J8359"/>
  <c r="K8358"/>
  <c r="J8358"/>
  <c r="K8357"/>
  <c r="J8357"/>
  <c r="K8356"/>
  <c r="J8356"/>
  <c r="J8126" s="1"/>
  <c r="K8355"/>
  <c r="J8355"/>
  <c r="K8354"/>
  <c r="J8354"/>
  <c r="K8352"/>
  <c r="J8352"/>
  <c r="K8351"/>
  <c r="J8351"/>
  <c r="K8350"/>
  <c r="J8350"/>
  <c r="K8349"/>
  <c r="J8349"/>
  <c r="K8348"/>
  <c r="J8348"/>
  <c r="J8118" s="1"/>
  <c r="K8347"/>
  <c r="J8347"/>
  <c r="K8346"/>
  <c r="J8346"/>
  <c r="K8344"/>
  <c r="J8344"/>
  <c r="J8114" s="1"/>
  <c r="K8343"/>
  <c r="J8343"/>
  <c r="K8342"/>
  <c r="J8342"/>
  <c r="K8341"/>
  <c r="J8341"/>
  <c r="K8340"/>
  <c r="J8340"/>
  <c r="J8110" s="1"/>
  <c r="K8339"/>
  <c r="J8339"/>
  <c r="K8338"/>
  <c r="J8338"/>
  <c r="K8337"/>
  <c r="J8337"/>
  <c r="K8336"/>
  <c r="J8336"/>
  <c r="K8335"/>
  <c r="J8335"/>
  <c r="K8334"/>
  <c r="J8334"/>
  <c r="K8333"/>
  <c r="J8333"/>
  <c r="K8332"/>
  <c r="J8332"/>
  <c r="K8330"/>
  <c r="K8100" s="1"/>
  <c r="J8330"/>
  <c r="K8329"/>
  <c r="J8329"/>
  <c r="K8328"/>
  <c r="K8098" s="1"/>
  <c r="J8328"/>
  <c r="K8327"/>
  <c r="J8327"/>
  <c r="K8326"/>
  <c r="K8096" s="1"/>
  <c r="J8326"/>
  <c r="K8325"/>
  <c r="J8325"/>
  <c r="K8324"/>
  <c r="K8094" s="1"/>
  <c r="J8324"/>
  <c r="K8323"/>
  <c r="K8093" s="1"/>
  <c r="J8323"/>
  <c r="K8322"/>
  <c r="K8092" s="1"/>
  <c r="J8322"/>
  <c r="K8320"/>
  <c r="J8320"/>
  <c r="K8319"/>
  <c r="J8319"/>
  <c r="K8318"/>
  <c r="J8318"/>
  <c r="K8317"/>
  <c r="J8317"/>
  <c r="J8087" s="1"/>
  <c r="K8316"/>
  <c r="J8316"/>
  <c r="K8315"/>
  <c r="J8315"/>
  <c r="K8314"/>
  <c r="K8084" s="1"/>
  <c r="J8314"/>
  <c r="K8313"/>
  <c r="J8313"/>
  <c r="J8083" s="1"/>
  <c r="K8312"/>
  <c r="J8312"/>
  <c r="K8311"/>
  <c r="J8311"/>
  <c r="J8081" s="1"/>
  <c r="K8310"/>
  <c r="K8080" s="1"/>
  <c r="J8310"/>
  <c r="K8308"/>
  <c r="K8078" s="1"/>
  <c r="J8308"/>
  <c r="K8307"/>
  <c r="J8307"/>
  <c r="K8306"/>
  <c r="J8306"/>
  <c r="K8304"/>
  <c r="J8304"/>
  <c r="K8303"/>
  <c r="K8073" s="1"/>
  <c r="J8303"/>
  <c r="K8301"/>
  <c r="K8071" s="1"/>
  <c r="J8301"/>
  <c r="K8299"/>
  <c r="J8299"/>
  <c r="K8298"/>
  <c r="J8298"/>
  <c r="K8297"/>
  <c r="J8297"/>
  <c r="K8296"/>
  <c r="J8296"/>
  <c r="K8295"/>
  <c r="J8295"/>
  <c r="K8294"/>
  <c r="J8294"/>
  <c r="K8293"/>
  <c r="J8293"/>
  <c r="K8292"/>
  <c r="J8292"/>
  <c r="K8291"/>
  <c r="K8287"/>
  <c r="J8287"/>
  <c r="K8275"/>
  <c r="K8271"/>
  <c r="K8248"/>
  <c r="J8243"/>
  <c r="K8193"/>
  <c r="K8175"/>
  <c r="J8142"/>
  <c r="K8128"/>
  <c r="K8124"/>
  <c r="J8106"/>
  <c r="K8088"/>
  <c r="I8055"/>
  <c r="I8054"/>
  <c r="I8053"/>
  <c r="I8052"/>
  <c r="I8051"/>
  <c r="I8050"/>
  <c r="I8049"/>
  <c r="K8048"/>
  <c r="J8048"/>
  <c r="I8047"/>
  <c r="I8046"/>
  <c r="I8045"/>
  <c r="I8044"/>
  <c r="I8043"/>
  <c r="I8042"/>
  <c r="I8041"/>
  <c r="K8040"/>
  <c r="J8040"/>
  <c r="I8038"/>
  <c r="I8037"/>
  <c r="I8036"/>
  <c r="I8035"/>
  <c r="I8034"/>
  <c r="I8033"/>
  <c r="I8032"/>
  <c r="K8031"/>
  <c r="J8031"/>
  <c r="I8030"/>
  <c r="I8029"/>
  <c r="I8028"/>
  <c r="I8027"/>
  <c r="I8026"/>
  <c r="I8025"/>
  <c r="K8024"/>
  <c r="J8024"/>
  <c r="I8022"/>
  <c r="I8021"/>
  <c r="I8020"/>
  <c r="K8019"/>
  <c r="K8016" s="1"/>
  <c r="J8019"/>
  <c r="J8016" s="1"/>
  <c r="I8018"/>
  <c r="I8017"/>
  <c r="I8015"/>
  <c r="I8014"/>
  <c r="I8013"/>
  <c r="I8012"/>
  <c r="I8011"/>
  <c r="K8010"/>
  <c r="K8008" s="1"/>
  <c r="J8010"/>
  <c r="J8008" s="1"/>
  <c r="I8009"/>
  <c r="I8007"/>
  <c r="I8006"/>
  <c r="K8005"/>
  <c r="J8005"/>
  <c r="J8003" s="1"/>
  <c r="I8004"/>
  <c r="K8003"/>
  <c r="I8003" s="1"/>
  <c r="I8002"/>
  <c r="I8001"/>
  <c r="I8000"/>
  <c r="I7999"/>
  <c r="I7998"/>
  <c r="I7997"/>
  <c r="I7996"/>
  <c r="I7995"/>
  <c r="I7994"/>
  <c r="I7993"/>
  <c r="I7992"/>
  <c r="I7991"/>
  <c r="I7990"/>
  <c r="I7989"/>
  <c r="I7988"/>
  <c r="I7987"/>
  <c r="I7986"/>
  <c r="I7985"/>
  <c r="I7984"/>
  <c r="I7983"/>
  <c r="K7982"/>
  <c r="J7982"/>
  <c r="I7981"/>
  <c r="I7980"/>
  <c r="I7979"/>
  <c r="I7978"/>
  <c r="I7977"/>
  <c r="I7976"/>
  <c r="K7975"/>
  <c r="J7975"/>
  <c r="J7974"/>
  <c r="I7973"/>
  <c r="I7972"/>
  <c r="I7971"/>
  <c r="I7970"/>
  <c r="I7969"/>
  <c r="I7968"/>
  <c r="I7967"/>
  <c r="I7966"/>
  <c r="I7965"/>
  <c r="I7964"/>
  <c r="I7963"/>
  <c r="K7962"/>
  <c r="J7962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K7940"/>
  <c r="K7939" s="1"/>
  <c r="J7940"/>
  <c r="I7938"/>
  <c r="I7936"/>
  <c r="I7935"/>
  <c r="K7934"/>
  <c r="J7934"/>
  <c r="I7933"/>
  <c r="I7932"/>
  <c r="K7931"/>
  <c r="J7931"/>
  <c r="I7930"/>
  <c r="I7929"/>
  <c r="K7928"/>
  <c r="J7928"/>
  <c r="J7927" s="1"/>
  <c r="I7926"/>
  <c r="I7925"/>
  <c r="K7924"/>
  <c r="J7924"/>
  <c r="I7923"/>
  <c r="I7922"/>
  <c r="K7921"/>
  <c r="J7921"/>
  <c r="I7920"/>
  <c r="I7919"/>
  <c r="K7918"/>
  <c r="J7918"/>
  <c r="I7916"/>
  <c r="I7915"/>
  <c r="I7914"/>
  <c r="I7913"/>
  <c r="I7912"/>
  <c r="I7911"/>
  <c r="I7910"/>
  <c r="K7909"/>
  <c r="K7908" s="1"/>
  <c r="J7909"/>
  <c r="I7907"/>
  <c r="I7906"/>
  <c r="I7905"/>
  <c r="I7904"/>
  <c r="I7903"/>
  <c r="I7902"/>
  <c r="I7901"/>
  <c r="I7900"/>
  <c r="I7899"/>
  <c r="I7898"/>
  <c r="I7897"/>
  <c r="I7896"/>
  <c r="I7895"/>
  <c r="I7894"/>
  <c r="K7893"/>
  <c r="J7893"/>
  <c r="I7892"/>
  <c r="I7891"/>
  <c r="I7890"/>
  <c r="I7889"/>
  <c r="I7888"/>
  <c r="I7887"/>
  <c r="I7886"/>
  <c r="K7885"/>
  <c r="J7885"/>
  <c r="I7884"/>
  <c r="I7883"/>
  <c r="I7882"/>
  <c r="I7881"/>
  <c r="I7880"/>
  <c r="I7879"/>
  <c r="I7878"/>
  <c r="I7877"/>
  <c r="I7876"/>
  <c r="I7875"/>
  <c r="I7874"/>
  <c r="I7873"/>
  <c r="I7872"/>
  <c r="K7871"/>
  <c r="J7871"/>
  <c r="I7870"/>
  <c r="I7869"/>
  <c r="I7868"/>
  <c r="I7867"/>
  <c r="I7866"/>
  <c r="I7865"/>
  <c r="I7864"/>
  <c r="I7863"/>
  <c r="I7862"/>
  <c r="K7861"/>
  <c r="J7861"/>
  <c r="I7860"/>
  <c r="I7859"/>
  <c r="I7858"/>
  <c r="I7857"/>
  <c r="I7856"/>
  <c r="I7855"/>
  <c r="I7854"/>
  <c r="I7853"/>
  <c r="I7852"/>
  <c r="I7851"/>
  <c r="I7850"/>
  <c r="K7849"/>
  <c r="J7849"/>
  <c r="I7848"/>
  <c r="I7847"/>
  <c r="I7846"/>
  <c r="I7844"/>
  <c r="I7843"/>
  <c r="K7842"/>
  <c r="J7842"/>
  <c r="I7841"/>
  <c r="I7839"/>
  <c r="I7838"/>
  <c r="I7837"/>
  <c r="I7836"/>
  <c r="I7835"/>
  <c r="I7834"/>
  <c r="I7833"/>
  <c r="I7832"/>
  <c r="K7831"/>
  <c r="J7831"/>
  <c r="J7830" s="1"/>
  <c r="I7827"/>
  <c r="I7825"/>
  <c r="I7824"/>
  <c r="I7823"/>
  <c r="I7822"/>
  <c r="I7821"/>
  <c r="I7820"/>
  <c r="I7819"/>
  <c r="K7818"/>
  <c r="J7818"/>
  <c r="I7817"/>
  <c r="I7816"/>
  <c r="I7815"/>
  <c r="I7814"/>
  <c r="I7813"/>
  <c r="I7812"/>
  <c r="I7811"/>
  <c r="K7810"/>
  <c r="J7810"/>
  <c r="I7810" s="1"/>
  <c r="I7808"/>
  <c r="I7807"/>
  <c r="I7806"/>
  <c r="I7805"/>
  <c r="I7804"/>
  <c r="I7803"/>
  <c r="I7802"/>
  <c r="K7801"/>
  <c r="J7801"/>
  <c r="I7800"/>
  <c r="I7799"/>
  <c r="I7798"/>
  <c r="I7797"/>
  <c r="I7796"/>
  <c r="I7795"/>
  <c r="K7794"/>
  <c r="J7794"/>
  <c r="I7792"/>
  <c r="I7791"/>
  <c r="I7790"/>
  <c r="K7789"/>
  <c r="K7786" s="1"/>
  <c r="J7789"/>
  <c r="J7786" s="1"/>
  <c r="I7786" s="1"/>
  <c r="I7788"/>
  <c r="I7787"/>
  <c r="I7785"/>
  <c r="I7784"/>
  <c r="I7783"/>
  <c r="I7782"/>
  <c r="I7781"/>
  <c r="K7780"/>
  <c r="K7778" s="1"/>
  <c r="J7780"/>
  <c r="J7778" s="1"/>
  <c r="I7779"/>
  <c r="I7777"/>
  <c r="I7776"/>
  <c r="K7775"/>
  <c r="J7775"/>
  <c r="I7774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K7752"/>
  <c r="J7752"/>
  <c r="I7751"/>
  <c r="I7750"/>
  <c r="I7749"/>
  <c r="I7748"/>
  <c r="I7747"/>
  <c r="I7746"/>
  <c r="K7745"/>
  <c r="K7744" s="1"/>
  <c r="J7745"/>
  <c r="I7743"/>
  <c r="I7742"/>
  <c r="I7741"/>
  <c r="I7740"/>
  <c r="I7739"/>
  <c r="I7738"/>
  <c r="I7737"/>
  <c r="I7736"/>
  <c r="I7735"/>
  <c r="I7734"/>
  <c r="I7733"/>
  <c r="K7732"/>
  <c r="J7732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K7710"/>
  <c r="K7709" s="1"/>
  <c r="K7707" s="1"/>
  <c r="J7710"/>
  <c r="J7709" s="1"/>
  <c r="J7707" s="1"/>
  <c r="I7708"/>
  <c r="I7706"/>
  <c r="I7705"/>
  <c r="K7704"/>
  <c r="J7704"/>
  <c r="I7703"/>
  <c r="I7702"/>
  <c r="K7701"/>
  <c r="J7701"/>
  <c r="I7700"/>
  <c r="I7699"/>
  <c r="K7698"/>
  <c r="J7698"/>
  <c r="I7696"/>
  <c r="I7695"/>
  <c r="K7694"/>
  <c r="J7694"/>
  <c r="I7693"/>
  <c r="I7692"/>
  <c r="K7691"/>
  <c r="J7691"/>
  <c r="I7690"/>
  <c r="I7689"/>
  <c r="K7688"/>
  <c r="J7688"/>
  <c r="I7686"/>
  <c r="I7685"/>
  <c r="I7684"/>
  <c r="I7683"/>
  <c r="I7682"/>
  <c r="I7681"/>
  <c r="I7680"/>
  <c r="K7679"/>
  <c r="J7679"/>
  <c r="J7678" s="1"/>
  <c r="I7677"/>
  <c r="I7676"/>
  <c r="I7675"/>
  <c r="I7674"/>
  <c r="I7673"/>
  <c r="I7672"/>
  <c r="I7671"/>
  <c r="I7670"/>
  <c r="I7669"/>
  <c r="I7668"/>
  <c r="I7667"/>
  <c r="I7666"/>
  <c r="I7665"/>
  <c r="I7664"/>
  <c r="K7663"/>
  <c r="J7663"/>
  <c r="I7662"/>
  <c r="I7661"/>
  <c r="I7660"/>
  <c r="I7659"/>
  <c r="I7658"/>
  <c r="I7657"/>
  <c r="I7656"/>
  <c r="K7655"/>
  <c r="J7655"/>
  <c r="I7654"/>
  <c r="I7653"/>
  <c r="I7652"/>
  <c r="I7651"/>
  <c r="I7650"/>
  <c r="I7649"/>
  <c r="I7648"/>
  <c r="I7647"/>
  <c r="I7646"/>
  <c r="I7645"/>
  <c r="I7644"/>
  <c r="I7643"/>
  <c r="I7642"/>
  <c r="K7641"/>
  <c r="J7641"/>
  <c r="I7640"/>
  <c r="I7639"/>
  <c r="I7638"/>
  <c r="I7637"/>
  <c r="I7636"/>
  <c r="I7635"/>
  <c r="I7634"/>
  <c r="I7633"/>
  <c r="I7632"/>
  <c r="K7631"/>
  <c r="J7631"/>
  <c r="I7630"/>
  <c r="I7629"/>
  <c r="I7628"/>
  <c r="I7627"/>
  <c r="I7626"/>
  <c r="I7625"/>
  <c r="I7624"/>
  <c r="I7623"/>
  <c r="I7622"/>
  <c r="I7621"/>
  <c r="I7620"/>
  <c r="K7619"/>
  <c r="J7619"/>
  <c r="I7618"/>
  <c r="I7617"/>
  <c r="I7616"/>
  <c r="I7614"/>
  <c r="I7613"/>
  <c r="K7612"/>
  <c r="J7612"/>
  <c r="I7611"/>
  <c r="I7609"/>
  <c r="I7608"/>
  <c r="I7607"/>
  <c r="I7606"/>
  <c r="I7605"/>
  <c r="I7604"/>
  <c r="I7603"/>
  <c r="I7602"/>
  <c r="K7601"/>
  <c r="J7601"/>
  <c r="I7597"/>
  <c r="I7595"/>
  <c r="I7594"/>
  <c r="I7593"/>
  <c r="I7592"/>
  <c r="I7591"/>
  <c r="I7590"/>
  <c r="I7589"/>
  <c r="K7588"/>
  <c r="J7588"/>
  <c r="I7587"/>
  <c r="I7586"/>
  <c r="I7585"/>
  <c r="I7584"/>
  <c r="I7583"/>
  <c r="I7582"/>
  <c r="I7581"/>
  <c r="K7580"/>
  <c r="J7580"/>
  <c r="I7578"/>
  <c r="I7577"/>
  <c r="I7576"/>
  <c r="I7575"/>
  <c r="I7574"/>
  <c r="I7573"/>
  <c r="I7572"/>
  <c r="K7571"/>
  <c r="J7571"/>
  <c r="I7570"/>
  <c r="I7569"/>
  <c r="I7568"/>
  <c r="I7567"/>
  <c r="I7566"/>
  <c r="I7565"/>
  <c r="K7564"/>
  <c r="J7564"/>
  <c r="I7562"/>
  <c r="I7561"/>
  <c r="I7560"/>
  <c r="K7559"/>
  <c r="J7559"/>
  <c r="I7558"/>
  <c r="I7557"/>
  <c r="K7556"/>
  <c r="I7555"/>
  <c r="I7554"/>
  <c r="I7553"/>
  <c r="I7552"/>
  <c r="I7551"/>
  <c r="K7550"/>
  <c r="K7548" s="1"/>
  <c r="J7550"/>
  <c r="J7548" s="1"/>
  <c r="I7549"/>
  <c r="I7547"/>
  <c r="I7546"/>
  <c r="K7545"/>
  <c r="K7543" s="1"/>
  <c r="J7545"/>
  <c r="I7544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K7522"/>
  <c r="J7522"/>
  <c r="I7521"/>
  <c r="I7520"/>
  <c r="I7519"/>
  <c r="I7518"/>
  <c r="I7517"/>
  <c r="I7516"/>
  <c r="K7515"/>
  <c r="K7514" s="1"/>
  <c r="J7515"/>
  <c r="J7514"/>
  <c r="I7513"/>
  <c r="I7512"/>
  <c r="I7511"/>
  <c r="I7510"/>
  <c r="I7509"/>
  <c r="I7508"/>
  <c r="I7507"/>
  <c r="I7506"/>
  <c r="I7505"/>
  <c r="I7504"/>
  <c r="I7503"/>
  <c r="K7502"/>
  <c r="J7502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K7480"/>
  <c r="K7479" s="1"/>
  <c r="K7477" s="1"/>
  <c r="J7480"/>
  <c r="I7478"/>
  <c r="I7476"/>
  <c r="I7475"/>
  <c r="K7474"/>
  <c r="J7474"/>
  <c r="I7474" s="1"/>
  <c r="I7473"/>
  <c r="I7472"/>
  <c r="K7471"/>
  <c r="J7471"/>
  <c r="I7470"/>
  <c r="I7469"/>
  <c r="K7468"/>
  <c r="J7468"/>
  <c r="I7466"/>
  <c r="I7465"/>
  <c r="K7464"/>
  <c r="J7464"/>
  <c r="I7463"/>
  <c r="I7462"/>
  <c r="K7461"/>
  <c r="J7461"/>
  <c r="I7460"/>
  <c r="I7459"/>
  <c r="K7458"/>
  <c r="J7458"/>
  <c r="K7456"/>
  <c r="I7456" s="1"/>
  <c r="I7455"/>
  <c r="I7454"/>
  <c r="I7453"/>
  <c r="I7452"/>
  <c r="I7451"/>
  <c r="I7450"/>
  <c r="K7449"/>
  <c r="K7448" s="1"/>
  <c r="J7449"/>
  <c r="J7448" s="1"/>
  <c r="I7447"/>
  <c r="I7446"/>
  <c r="I7445"/>
  <c r="I7444"/>
  <c r="I7443"/>
  <c r="I7442"/>
  <c r="I7441"/>
  <c r="I7440"/>
  <c r="I7439"/>
  <c r="I7438"/>
  <c r="I7437"/>
  <c r="I7436"/>
  <c r="I7435"/>
  <c r="I7434"/>
  <c r="K7433"/>
  <c r="J7433"/>
  <c r="I7432"/>
  <c r="I7431"/>
  <c r="I7430"/>
  <c r="I7429"/>
  <c r="I7428"/>
  <c r="I7427"/>
  <c r="I7426"/>
  <c r="K7425"/>
  <c r="J7425"/>
  <c r="I7425" s="1"/>
  <c r="I7424"/>
  <c r="I7423"/>
  <c r="I7422"/>
  <c r="I7421"/>
  <c r="I7420"/>
  <c r="I7419"/>
  <c r="I7418"/>
  <c r="I7417"/>
  <c r="I7416"/>
  <c r="I7415"/>
  <c r="I7414"/>
  <c r="I7413"/>
  <c r="I7412"/>
  <c r="K7411"/>
  <c r="J7411"/>
  <c r="I7410"/>
  <c r="I7409"/>
  <c r="I7408"/>
  <c r="I7407"/>
  <c r="I7406"/>
  <c r="I7405"/>
  <c r="I7404"/>
  <c r="I7403"/>
  <c r="I7402"/>
  <c r="K7401"/>
  <c r="J7401"/>
  <c r="I7400"/>
  <c r="I7399"/>
  <c r="I7398"/>
  <c r="I7397"/>
  <c r="I7396"/>
  <c r="I7395"/>
  <c r="I7394"/>
  <c r="I7393"/>
  <c r="I7392"/>
  <c r="I7391"/>
  <c r="I7390"/>
  <c r="K7389"/>
  <c r="J7389"/>
  <c r="I7388"/>
  <c r="I7387"/>
  <c r="I7386"/>
  <c r="I7384"/>
  <c r="I7383"/>
  <c r="K7382"/>
  <c r="J7382"/>
  <c r="I7381"/>
  <c r="I7379"/>
  <c r="I7378"/>
  <c r="I7377"/>
  <c r="I7376"/>
  <c r="I7375"/>
  <c r="I7374"/>
  <c r="I7373"/>
  <c r="I7372"/>
  <c r="K7371"/>
  <c r="K7370" s="1"/>
  <c r="K7369" s="1"/>
  <c r="J7371"/>
  <c r="J7370" s="1"/>
  <c r="J7369"/>
  <c r="I7367"/>
  <c r="K7365"/>
  <c r="J7365"/>
  <c r="K7364"/>
  <c r="J7364"/>
  <c r="K7363"/>
  <c r="J7363"/>
  <c r="K7362"/>
  <c r="J7362"/>
  <c r="K7361"/>
  <c r="J7361"/>
  <c r="K7360"/>
  <c r="J7360"/>
  <c r="K7359"/>
  <c r="J7359"/>
  <c r="K7357"/>
  <c r="J7357"/>
  <c r="K7356"/>
  <c r="J7356"/>
  <c r="K7355"/>
  <c r="J7355"/>
  <c r="K7354"/>
  <c r="J7354"/>
  <c r="K7353"/>
  <c r="J7353"/>
  <c r="I7353" s="1"/>
  <c r="K7352"/>
  <c r="J7352"/>
  <c r="K7351"/>
  <c r="J7351"/>
  <c r="K7348"/>
  <c r="J7348"/>
  <c r="I7348" s="1"/>
  <c r="K7347"/>
  <c r="J7347"/>
  <c r="K7346"/>
  <c r="J7346"/>
  <c r="K7345"/>
  <c r="J7345"/>
  <c r="K7344"/>
  <c r="J7344"/>
  <c r="I7344" s="1"/>
  <c r="K7343"/>
  <c r="J7343"/>
  <c r="K7342"/>
  <c r="J7342"/>
  <c r="I7342" s="1"/>
  <c r="K7340"/>
  <c r="J7340"/>
  <c r="K7339"/>
  <c r="J7339"/>
  <c r="K7338"/>
  <c r="J7338"/>
  <c r="K7337"/>
  <c r="J7337"/>
  <c r="K7336"/>
  <c r="J7336"/>
  <c r="K7335"/>
  <c r="J7335"/>
  <c r="K7332"/>
  <c r="J7332"/>
  <c r="K7331"/>
  <c r="J7331"/>
  <c r="K7330"/>
  <c r="J7330"/>
  <c r="K7328"/>
  <c r="J7328"/>
  <c r="I7328" s="1"/>
  <c r="K7327"/>
  <c r="J7327"/>
  <c r="K7325"/>
  <c r="J7325"/>
  <c r="K7324"/>
  <c r="J7324"/>
  <c r="I7324" s="1"/>
  <c r="K7323"/>
  <c r="J7323"/>
  <c r="K7322"/>
  <c r="J7322"/>
  <c r="K7321"/>
  <c r="J7321"/>
  <c r="K7319"/>
  <c r="J7319"/>
  <c r="K7317"/>
  <c r="J7317"/>
  <c r="K7316"/>
  <c r="J7316"/>
  <c r="K7314"/>
  <c r="J7314"/>
  <c r="K7312"/>
  <c r="J7312"/>
  <c r="K7311"/>
  <c r="J7311"/>
  <c r="K7310"/>
  <c r="J7310"/>
  <c r="K7309"/>
  <c r="J7309"/>
  <c r="K7308"/>
  <c r="J7308"/>
  <c r="K7307"/>
  <c r="J7307"/>
  <c r="K7306"/>
  <c r="J7306"/>
  <c r="K7305"/>
  <c r="J7305"/>
  <c r="K7304"/>
  <c r="J7304"/>
  <c r="K7303"/>
  <c r="J7303"/>
  <c r="K7302"/>
  <c r="J7302"/>
  <c r="K7301"/>
  <c r="J7301"/>
  <c r="K7300"/>
  <c r="J7300"/>
  <c r="K7299"/>
  <c r="J7299"/>
  <c r="K7298"/>
  <c r="J7298"/>
  <c r="I7298" s="1"/>
  <c r="K7297"/>
  <c r="J7297"/>
  <c r="K7296"/>
  <c r="J7296"/>
  <c r="K7295"/>
  <c r="J7295"/>
  <c r="K7294"/>
  <c r="J7294"/>
  <c r="I7294" s="1"/>
  <c r="K7293"/>
  <c r="J7293"/>
  <c r="K7291"/>
  <c r="J7291"/>
  <c r="K7290"/>
  <c r="J7290"/>
  <c r="K7289"/>
  <c r="J7289"/>
  <c r="K7288"/>
  <c r="J7288"/>
  <c r="K7287"/>
  <c r="J7287"/>
  <c r="K7286"/>
  <c r="J7286"/>
  <c r="K7283"/>
  <c r="J7283"/>
  <c r="K7282"/>
  <c r="J7282"/>
  <c r="K7281"/>
  <c r="J7281"/>
  <c r="K7280"/>
  <c r="J7280"/>
  <c r="K7279"/>
  <c r="J7279"/>
  <c r="K7278"/>
  <c r="J7278"/>
  <c r="K7277"/>
  <c r="J7277"/>
  <c r="I7277" s="1"/>
  <c r="K7276"/>
  <c r="J7276"/>
  <c r="K7275"/>
  <c r="J7275"/>
  <c r="K7274"/>
  <c r="J7274"/>
  <c r="K7273"/>
  <c r="J7273"/>
  <c r="K7269"/>
  <c r="J7269"/>
  <c r="K7268"/>
  <c r="J7268"/>
  <c r="K7267"/>
  <c r="J7267"/>
  <c r="K7266"/>
  <c r="J7266"/>
  <c r="K7265"/>
  <c r="J7265"/>
  <c r="K7264"/>
  <c r="J7264"/>
  <c r="K7263"/>
  <c r="J7263"/>
  <c r="K7262"/>
  <c r="J7262"/>
  <c r="K7261"/>
  <c r="J7261"/>
  <c r="K7260"/>
  <c r="J7260"/>
  <c r="K7259"/>
  <c r="J7259"/>
  <c r="K7258"/>
  <c r="J7258"/>
  <c r="K7257"/>
  <c r="J7257"/>
  <c r="K7256"/>
  <c r="J7256"/>
  <c r="K7255"/>
  <c r="J7255"/>
  <c r="K7254"/>
  <c r="J7254"/>
  <c r="K7253"/>
  <c r="J7253"/>
  <c r="K7252"/>
  <c r="J7252"/>
  <c r="K7251"/>
  <c r="J7251"/>
  <c r="K7248"/>
  <c r="J7248"/>
  <c r="K7246"/>
  <c r="J7246"/>
  <c r="K7245"/>
  <c r="J7245"/>
  <c r="K7243"/>
  <c r="J7243"/>
  <c r="K7242"/>
  <c r="J7242"/>
  <c r="K7240"/>
  <c r="J7240"/>
  <c r="K7239"/>
  <c r="J7239"/>
  <c r="K7236"/>
  <c r="J7236"/>
  <c r="K7235"/>
  <c r="J7235"/>
  <c r="K7233"/>
  <c r="J7233"/>
  <c r="K7232"/>
  <c r="J7232"/>
  <c r="K7230"/>
  <c r="J7230"/>
  <c r="K7229"/>
  <c r="J7229"/>
  <c r="K7226"/>
  <c r="J7226"/>
  <c r="K7225"/>
  <c r="J7225"/>
  <c r="K7224"/>
  <c r="J7224"/>
  <c r="K7223"/>
  <c r="J7223"/>
  <c r="K7222"/>
  <c r="J7222"/>
  <c r="K7221"/>
  <c r="J7221"/>
  <c r="K7220"/>
  <c r="J7220"/>
  <c r="K7217"/>
  <c r="J7217"/>
  <c r="K7216"/>
  <c r="J7216"/>
  <c r="K7215"/>
  <c r="J7215"/>
  <c r="K7214"/>
  <c r="J7214"/>
  <c r="K7213"/>
  <c r="J7213"/>
  <c r="K7212"/>
  <c r="I7212" s="1"/>
  <c r="J7212"/>
  <c r="K7211"/>
  <c r="J7211"/>
  <c r="K7210"/>
  <c r="J7210"/>
  <c r="K7209"/>
  <c r="J7209"/>
  <c r="K7208"/>
  <c r="I7208" s="1"/>
  <c r="J7208"/>
  <c r="K7207"/>
  <c r="J7207"/>
  <c r="K7206"/>
  <c r="I7206" s="1"/>
  <c r="J7206"/>
  <c r="K7205"/>
  <c r="J7205"/>
  <c r="K7204"/>
  <c r="J7204"/>
  <c r="K7202"/>
  <c r="J7202"/>
  <c r="K7201"/>
  <c r="J7201"/>
  <c r="K7200"/>
  <c r="J7200"/>
  <c r="K7199"/>
  <c r="J7199"/>
  <c r="K7198"/>
  <c r="J7198"/>
  <c r="K7197"/>
  <c r="J7197"/>
  <c r="K7196"/>
  <c r="J7196"/>
  <c r="K7194"/>
  <c r="J7194"/>
  <c r="K7193"/>
  <c r="J7193"/>
  <c r="K7192"/>
  <c r="J7192"/>
  <c r="K7191"/>
  <c r="J7191"/>
  <c r="K7190"/>
  <c r="J7190"/>
  <c r="K7189"/>
  <c r="J7189"/>
  <c r="K7188"/>
  <c r="J7188"/>
  <c r="K7187"/>
  <c r="J7187"/>
  <c r="K7186"/>
  <c r="J7186"/>
  <c r="K7185"/>
  <c r="J7185"/>
  <c r="K7184"/>
  <c r="J7184"/>
  <c r="K7183"/>
  <c r="J7183"/>
  <c r="K7182"/>
  <c r="J7182"/>
  <c r="K7180"/>
  <c r="J7180"/>
  <c r="K7179"/>
  <c r="J7179"/>
  <c r="K7178"/>
  <c r="J7178"/>
  <c r="K7177"/>
  <c r="J7177"/>
  <c r="K7176"/>
  <c r="J7176"/>
  <c r="K7175"/>
  <c r="J7175"/>
  <c r="K7174"/>
  <c r="J7174"/>
  <c r="K7173"/>
  <c r="J7173"/>
  <c r="K7172"/>
  <c r="J7172"/>
  <c r="K7170"/>
  <c r="J7170"/>
  <c r="K7169"/>
  <c r="J7169"/>
  <c r="K7168"/>
  <c r="J7168"/>
  <c r="K7167"/>
  <c r="J7167"/>
  <c r="K7166"/>
  <c r="J7166"/>
  <c r="K7165"/>
  <c r="J7165"/>
  <c r="K7164"/>
  <c r="J7164"/>
  <c r="K7163"/>
  <c r="J7163"/>
  <c r="K7162"/>
  <c r="J7162"/>
  <c r="K7161"/>
  <c r="J7161"/>
  <c r="K7160"/>
  <c r="I7160" s="1"/>
  <c r="J7160"/>
  <c r="K7158"/>
  <c r="J7158"/>
  <c r="K7157"/>
  <c r="J7157"/>
  <c r="K7156"/>
  <c r="J7156"/>
  <c r="K7154"/>
  <c r="J7154"/>
  <c r="K7153"/>
  <c r="J7153"/>
  <c r="K7151"/>
  <c r="J7151"/>
  <c r="K7149"/>
  <c r="J7149"/>
  <c r="K7148"/>
  <c r="J7148"/>
  <c r="K7147"/>
  <c r="J7147"/>
  <c r="K7146"/>
  <c r="J7146"/>
  <c r="I7146" s="1"/>
  <c r="K7145"/>
  <c r="J7145"/>
  <c r="K7144"/>
  <c r="J7144"/>
  <c r="K7143"/>
  <c r="J7143"/>
  <c r="K7142"/>
  <c r="J7142"/>
  <c r="K7137"/>
  <c r="J7137"/>
  <c r="I7135"/>
  <c r="I7134"/>
  <c r="I7133"/>
  <c r="I7132"/>
  <c r="I7131"/>
  <c r="I7130"/>
  <c r="I7129"/>
  <c r="K7128"/>
  <c r="J7128"/>
  <c r="I7127"/>
  <c r="I7126"/>
  <c r="I7125"/>
  <c r="I7124"/>
  <c r="I7123"/>
  <c r="I7122"/>
  <c r="I7121"/>
  <c r="K7120"/>
  <c r="J7120"/>
  <c r="I7118"/>
  <c r="I7117"/>
  <c r="I7116"/>
  <c r="I7115"/>
  <c r="I7114"/>
  <c r="I7113"/>
  <c r="I7112"/>
  <c r="K7111"/>
  <c r="J7111"/>
  <c r="I7110"/>
  <c r="I7109"/>
  <c r="I7108"/>
  <c r="I7107"/>
  <c r="I7106"/>
  <c r="I7105"/>
  <c r="K7104"/>
  <c r="K7103" s="1"/>
  <c r="J7104"/>
  <c r="J7103" s="1"/>
  <c r="I7102"/>
  <c r="I7101"/>
  <c r="I7100"/>
  <c r="K7099"/>
  <c r="K7096" s="1"/>
  <c r="J7099"/>
  <c r="J7096" s="1"/>
  <c r="I7096" s="1"/>
  <c r="I7098"/>
  <c r="I7097"/>
  <c r="I7095"/>
  <c r="I7094"/>
  <c r="I7093"/>
  <c r="I7092"/>
  <c r="I7091"/>
  <c r="K7090"/>
  <c r="K7088" s="1"/>
  <c r="J7090"/>
  <c r="J7088" s="1"/>
  <c r="I7089"/>
  <c r="I7087"/>
  <c r="I7086"/>
  <c r="K7085"/>
  <c r="K7083" s="1"/>
  <c r="J7085"/>
  <c r="J7083" s="1"/>
  <c r="I7084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K7062"/>
  <c r="J7062"/>
  <c r="I7061"/>
  <c r="I7060"/>
  <c r="I7059"/>
  <c r="I7058"/>
  <c r="I7057"/>
  <c r="I7056"/>
  <c r="K7055"/>
  <c r="K7054" s="1"/>
  <c r="J7055"/>
  <c r="I7053"/>
  <c r="I7052"/>
  <c r="I7051"/>
  <c r="I7050"/>
  <c r="I7049"/>
  <c r="I7048"/>
  <c r="I7047"/>
  <c r="I7046"/>
  <c r="I7045"/>
  <c r="I7044"/>
  <c r="I7043"/>
  <c r="K7042"/>
  <c r="J7042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K7020"/>
  <c r="K7019" s="1"/>
  <c r="K7017" s="1"/>
  <c r="J7020"/>
  <c r="I7018"/>
  <c r="I7016"/>
  <c r="I7015"/>
  <c r="K7014"/>
  <c r="J7014"/>
  <c r="I7013"/>
  <c r="I7012"/>
  <c r="K7011"/>
  <c r="J7011"/>
  <c r="I7010"/>
  <c r="I7009"/>
  <c r="K7008"/>
  <c r="J7008"/>
  <c r="I7006"/>
  <c r="I7005"/>
  <c r="K7004"/>
  <c r="J7004"/>
  <c r="I7003"/>
  <c r="I7002"/>
  <c r="K7001"/>
  <c r="J7001"/>
  <c r="I7000"/>
  <c r="I6999"/>
  <c r="K6998"/>
  <c r="J6998"/>
  <c r="I6996"/>
  <c r="I6995"/>
  <c r="I6994"/>
  <c r="I6993"/>
  <c r="I6992"/>
  <c r="I6991"/>
  <c r="I6990"/>
  <c r="K6989"/>
  <c r="K6988" s="1"/>
  <c r="J6989"/>
  <c r="I6987"/>
  <c r="I6986"/>
  <c r="I6985"/>
  <c r="I6984"/>
  <c r="I6983"/>
  <c r="I6982"/>
  <c r="I6981"/>
  <c r="I6980"/>
  <c r="I6979"/>
  <c r="I6978"/>
  <c r="I6977"/>
  <c r="I6976"/>
  <c r="I6975"/>
  <c r="I6974"/>
  <c r="K6973"/>
  <c r="J6973"/>
  <c r="I6972"/>
  <c r="I6971"/>
  <c r="I6970"/>
  <c r="I6969"/>
  <c r="I6968"/>
  <c r="I6967"/>
  <c r="I6966"/>
  <c r="K6965"/>
  <c r="J6965"/>
  <c r="I6964"/>
  <c r="I6963"/>
  <c r="I6962"/>
  <c r="I6961"/>
  <c r="I6960"/>
  <c r="I6959"/>
  <c r="I6958"/>
  <c r="I6957"/>
  <c r="I6956"/>
  <c r="I6955"/>
  <c r="I6954"/>
  <c r="I6953"/>
  <c r="I6952"/>
  <c r="K6951"/>
  <c r="J6951"/>
  <c r="I6950"/>
  <c r="I6949"/>
  <c r="I6948"/>
  <c r="I6947"/>
  <c r="I6946"/>
  <c r="I6945"/>
  <c r="I6944"/>
  <c r="I6943"/>
  <c r="I6942"/>
  <c r="K6941"/>
  <c r="J6941"/>
  <c r="I6941" s="1"/>
  <c r="I6940"/>
  <c r="I6939"/>
  <c r="I6938"/>
  <c r="I6937"/>
  <c r="I6936"/>
  <c r="I6935"/>
  <c r="I6934"/>
  <c r="I6933"/>
  <c r="I6932"/>
  <c r="I6931"/>
  <c r="I6930"/>
  <c r="K6929"/>
  <c r="J6929"/>
  <c r="I6928"/>
  <c r="I6927"/>
  <c r="I6926"/>
  <c r="I6924"/>
  <c r="I6923"/>
  <c r="K6922"/>
  <c r="J6922"/>
  <c r="I6921"/>
  <c r="I6919"/>
  <c r="I6918"/>
  <c r="I6917"/>
  <c r="I6916"/>
  <c r="I6915"/>
  <c r="I6914"/>
  <c r="I6913"/>
  <c r="I6912"/>
  <c r="K6911"/>
  <c r="K6910" s="1"/>
  <c r="K6909" s="1"/>
  <c r="J6911"/>
  <c r="J6910" s="1"/>
  <c r="J6909" s="1"/>
  <c r="I6907"/>
  <c r="I6905"/>
  <c r="I6904"/>
  <c r="I6903"/>
  <c r="I6902"/>
  <c r="I6901"/>
  <c r="I6900"/>
  <c r="I6899"/>
  <c r="K6898"/>
  <c r="J6898"/>
  <c r="I6897"/>
  <c r="I6896"/>
  <c r="I6895"/>
  <c r="I6894"/>
  <c r="I6893"/>
  <c r="I6892"/>
  <c r="I6891"/>
  <c r="K6890"/>
  <c r="J6890"/>
  <c r="I6888"/>
  <c r="I6887"/>
  <c r="I6886"/>
  <c r="I6885"/>
  <c r="I6884"/>
  <c r="I6883"/>
  <c r="I6882"/>
  <c r="K6881"/>
  <c r="J6881"/>
  <c r="I6880"/>
  <c r="I6879"/>
  <c r="I6878"/>
  <c r="I6877"/>
  <c r="I6876"/>
  <c r="I6875"/>
  <c r="K6874"/>
  <c r="K6873" s="1"/>
  <c r="J6874"/>
  <c r="I6872"/>
  <c r="I6871"/>
  <c r="I6870"/>
  <c r="K6869"/>
  <c r="J6869"/>
  <c r="I6868"/>
  <c r="I6867"/>
  <c r="K6866"/>
  <c r="I6865"/>
  <c r="I6864"/>
  <c r="I6863"/>
  <c r="I6862"/>
  <c r="I6861"/>
  <c r="K6860"/>
  <c r="K6858" s="1"/>
  <c r="J6860"/>
  <c r="J6858" s="1"/>
  <c r="I6859"/>
  <c r="I6857"/>
  <c r="I6856"/>
  <c r="K6855"/>
  <c r="J6855"/>
  <c r="I6854"/>
  <c r="K6853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K6832"/>
  <c r="J6832"/>
  <c r="I6831"/>
  <c r="I6830"/>
  <c r="I6829"/>
  <c r="I6828"/>
  <c r="I6827"/>
  <c r="I6826"/>
  <c r="K6825"/>
  <c r="K6824" s="1"/>
  <c r="J6825"/>
  <c r="J6824" s="1"/>
  <c r="I6823"/>
  <c r="I6822"/>
  <c r="I6821"/>
  <c r="I6820"/>
  <c r="I6819"/>
  <c r="I6818"/>
  <c r="I6817"/>
  <c r="I6816"/>
  <c r="I6815"/>
  <c r="I6814"/>
  <c r="I6813"/>
  <c r="K6812"/>
  <c r="J6812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K6790"/>
  <c r="J6790"/>
  <c r="J6789" s="1"/>
  <c r="J6787" s="1"/>
  <c r="I6788"/>
  <c r="I6786"/>
  <c r="I6785"/>
  <c r="K6784"/>
  <c r="J6784"/>
  <c r="I6783"/>
  <c r="I6782"/>
  <c r="K6781"/>
  <c r="J6781"/>
  <c r="I6780"/>
  <c r="I6779"/>
  <c r="K6778"/>
  <c r="K6777" s="1"/>
  <c r="J6778"/>
  <c r="I6776"/>
  <c r="I6775"/>
  <c r="K6774"/>
  <c r="J6774"/>
  <c r="I6773"/>
  <c r="I6772"/>
  <c r="K6771"/>
  <c r="J6771"/>
  <c r="I6770"/>
  <c r="I6769"/>
  <c r="K6768"/>
  <c r="J6768"/>
  <c r="I6766"/>
  <c r="I6765"/>
  <c r="I6764"/>
  <c r="I6763"/>
  <c r="I6762"/>
  <c r="I6761"/>
  <c r="I6760"/>
  <c r="K6759"/>
  <c r="K6758" s="1"/>
  <c r="J6759"/>
  <c r="I6757"/>
  <c r="I6756"/>
  <c r="I6755"/>
  <c r="I6754"/>
  <c r="I6753"/>
  <c r="I6752"/>
  <c r="I6751"/>
  <c r="I6750"/>
  <c r="I6749"/>
  <c r="I6748"/>
  <c r="I6747"/>
  <c r="I6746"/>
  <c r="I6745"/>
  <c r="I6744"/>
  <c r="K6743"/>
  <c r="J6743"/>
  <c r="I6742"/>
  <c r="I6741"/>
  <c r="I6740"/>
  <c r="I6739"/>
  <c r="I6738"/>
  <c r="I6737"/>
  <c r="I6736"/>
  <c r="K6735"/>
  <c r="J6735"/>
  <c r="I6735" s="1"/>
  <c r="I6734"/>
  <c r="I6733"/>
  <c r="I6732"/>
  <c r="I6731"/>
  <c r="I6730"/>
  <c r="I6729"/>
  <c r="I6728"/>
  <c r="I6727"/>
  <c r="I6726"/>
  <c r="I6725"/>
  <c r="I6724"/>
  <c r="I6723"/>
  <c r="I6722"/>
  <c r="K6721"/>
  <c r="J6721"/>
  <c r="I6720"/>
  <c r="I6719"/>
  <c r="I6718"/>
  <c r="I6717"/>
  <c r="I6716"/>
  <c r="I6715"/>
  <c r="I6714"/>
  <c r="I6713"/>
  <c r="I6712"/>
  <c r="K6711"/>
  <c r="J6711"/>
  <c r="I6710"/>
  <c r="I6709"/>
  <c r="I6708"/>
  <c r="I6707"/>
  <c r="I6706"/>
  <c r="I6705"/>
  <c r="I6704"/>
  <c r="I6703"/>
  <c r="I6702"/>
  <c r="I6701"/>
  <c r="I6700"/>
  <c r="K6699"/>
  <c r="J6699"/>
  <c r="I6698"/>
  <c r="I6697"/>
  <c r="I6696"/>
  <c r="I6694"/>
  <c r="I6693"/>
  <c r="K6692"/>
  <c r="J6692"/>
  <c r="I6691"/>
  <c r="I6689"/>
  <c r="I6688"/>
  <c r="I6687"/>
  <c r="I6686"/>
  <c r="I6685"/>
  <c r="I6684"/>
  <c r="I6683"/>
  <c r="I6682"/>
  <c r="K6681"/>
  <c r="K6680" s="1"/>
  <c r="K6679" s="1"/>
  <c r="J6681"/>
  <c r="I6677"/>
  <c r="I6675"/>
  <c r="I6674"/>
  <c r="I6673"/>
  <c r="I6672"/>
  <c r="I6671"/>
  <c r="I6670"/>
  <c r="I6669"/>
  <c r="K6668"/>
  <c r="J6668"/>
  <c r="I6667"/>
  <c r="I6666"/>
  <c r="I6665"/>
  <c r="I6664"/>
  <c r="I6663"/>
  <c r="I6662"/>
  <c r="I6661"/>
  <c r="K6660"/>
  <c r="I6660" s="1"/>
  <c r="J6660"/>
  <c r="I6658"/>
  <c r="I6657"/>
  <c r="I6656"/>
  <c r="I6655"/>
  <c r="I6654"/>
  <c r="I6653"/>
  <c r="I6652"/>
  <c r="K6651"/>
  <c r="J6651"/>
  <c r="I6650"/>
  <c r="I6649"/>
  <c r="I6648"/>
  <c r="I6647"/>
  <c r="I6646"/>
  <c r="I6645"/>
  <c r="K6644"/>
  <c r="K6643" s="1"/>
  <c r="J6644"/>
  <c r="J6643" s="1"/>
  <c r="I6642"/>
  <c r="I6641"/>
  <c r="I6640"/>
  <c r="K6639"/>
  <c r="K6636" s="1"/>
  <c r="J6639"/>
  <c r="J6636" s="1"/>
  <c r="I6636" s="1"/>
  <c r="I6638"/>
  <c r="I6637"/>
  <c r="I6635"/>
  <c r="I6634"/>
  <c r="I6633"/>
  <c r="I6632"/>
  <c r="I6631"/>
  <c r="K6630"/>
  <c r="K6628" s="1"/>
  <c r="J6630"/>
  <c r="J6628" s="1"/>
  <c r="I6629"/>
  <c r="I6627"/>
  <c r="I6626"/>
  <c r="K6625"/>
  <c r="K6623" s="1"/>
  <c r="J6625"/>
  <c r="J6623" s="1"/>
  <c r="I6624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K6602"/>
  <c r="J6602"/>
  <c r="I6601"/>
  <c r="I6600"/>
  <c r="I6599"/>
  <c r="I6598"/>
  <c r="I6597"/>
  <c r="I6596"/>
  <c r="K6595"/>
  <c r="K6594" s="1"/>
  <c r="J6595"/>
  <c r="J6593"/>
  <c r="I6593" s="1"/>
  <c r="I6592"/>
  <c r="I6591"/>
  <c r="I6590"/>
  <c r="I6589"/>
  <c r="I6588"/>
  <c r="I6587"/>
  <c r="I6586"/>
  <c r="I6585"/>
  <c r="I6584"/>
  <c r="I6583"/>
  <c r="K6582"/>
  <c r="J6579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K6560"/>
  <c r="K6559" s="1"/>
  <c r="K6557" s="1"/>
  <c r="J6560"/>
  <c r="I6558"/>
  <c r="I6556"/>
  <c r="I6555"/>
  <c r="K6554"/>
  <c r="J6554"/>
  <c r="I6553"/>
  <c r="I6552"/>
  <c r="K6551"/>
  <c r="J6551"/>
  <c r="I6550"/>
  <c r="I6549"/>
  <c r="K6548"/>
  <c r="K6547" s="1"/>
  <c r="J6548"/>
  <c r="J6547" s="1"/>
  <c r="I6546"/>
  <c r="I6545"/>
  <c r="K6544"/>
  <c r="J6544"/>
  <c r="I6543"/>
  <c r="I6542"/>
  <c r="K6541"/>
  <c r="J6541"/>
  <c r="I6540"/>
  <c r="I6539"/>
  <c r="K6538"/>
  <c r="J6538"/>
  <c r="I6536"/>
  <c r="I6535"/>
  <c r="I6534"/>
  <c r="I6533"/>
  <c r="I6532"/>
  <c r="I6531"/>
  <c r="I6530"/>
  <c r="K6529"/>
  <c r="K6528" s="1"/>
  <c r="J6529"/>
  <c r="I6527"/>
  <c r="I6526"/>
  <c r="I6525"/>
  <c r="I6524"/>
  <c r="I6523"/>
  <c r="I6522"/>
  <c r="I6521"/>
  <c r="I6520"/>
  <c r="I6519"/>
  <c r="I6518"/>
  <c r="I6517"/>
  <c r="I6516"/>
  <c r="I6515"/>
  <c r="I6514"/>
  <c r="K6513"/>
  <c r="J6513"/>
  <c r="I6512"/>
  <c r="I6511"/>
  <c r="I6510"/>
  <c r="I6509"/>
  <c r="I6508"/>
  <c r="I6507"/>
  <c r="I6506"/>
  <c r="K6505"/>
  <c r="J6505"/>
  <c r="I6504"/>
  <c r="I6503"/>
  <c r="I6502"/>
  <c r="I6501"/>
  <c r="I6500"/>
  <c r="I6499"/>
  <c r="I6498"/>
  <c r="I6497"/>
  <c r="I6496"/>
  <c r="I6495"/>
  <c r="I6494"/>
  <c r="I6493"/>
  <c r="I6492"/>
  <c r="K6491"/>
  <c r="J6491"/>
  <c r="I6490"/>
  <c r="I6489"/>
  <c r="I6488"/>
  <c r="I6487"/>
  <c r="I6486"/>
  <c r="I6485"/>
  <c r="I6484"/>
  <c r="I6483"/>
  <c r="I6482"/>
  <c r="K6481"/>
  <c r="J6481"/>
  <c r="I6480"/>
  <c r="I6479"/>
  <c r="I6478"/>
  <c r="I6477"/>
  <c r="I6476"/>
  <c r="I6475"/>
  <c r="I6474"/>
  <c r="I6473"/>
  <c r="I6472"/>
  <c r="I6471"/>
  <c r="I6470"/>
  <c r="K6469"/>
  <c r="J6469"/>
  <c r="I6468"/>
  <c r="I6467"/>
  <c r="I6466"/>
  <c r="I6464"/>
  <c r="I6463"/>
  <c r="K6462"/>
  <c r="J6462"/>
  <c r="I6461"/>
  <c r="I6459"/>
  <c r="I6458"/>
  <c r="I6457"/>
  <c r="I6456"/>
  <c r="I6455"/>
  <c r="I6454"/>
  <c r="I6453"/>
  <c r="I6452"/>
  <c r="K6451"/>
  <c r="K6450" s="1"/>
  <c r="K6449" s="1"/>
  <c r="J6451"/>
  <c r="J6450" s="1"/>
  <c r="I6447"/>
  <c r="I6445"/>
  <c r="I6444"/>
  <c r="I6443"/>
  <c r="I6442"/>
  <c r="I6441"/>
  <c r="I6440"/>
  <c r="I6439"/>
  <c r="K6438"/>
  <c r="J6438"/>
  <c r="I6437"/>
  <c r="I6436"/>
  <c r="I6435"/>
  <c r="I6434"/>
  <c r="I6433"/>
  <c r="I6432"/>
  <c r="I6431"/>
  <c r="K6430"/>
  <c r="I6430" s="1"/>
  <c r="J6430"/>
  <c r="I6428"/>
  <c r="I6427"/>
  <c r="I6426"/>
  <c r="I6425"/>
  <c r="I6424"/>
  <c r="I6423"/>
  <c r="I6422"/>
  <c r="K6421"/>
  <c r="J6421"/>
  <c r="I6420"/>
  <c r="I6419"/>
  <c r="I6418"/>
  <c r="I6417"/>
  <c r="I6416"/>
  <c r="I6415"/>
  <c r="K6414"/>
  <c r="K6413" s="1"/>
  <c r="J6414"/>
  <c r="I6412"/>
  <c r="I6411"/>
  <c r="I6410"/>
  <c r="K6409"/>
  <c r="K6406" s="1"/>
  <c r="J6409"/>
  <c r="I6408"/>
  <c r="I6407"/>
  <c r="I6405"/>
  <c r="I6404"/>
  <c r="I6403"/>
  <c r="I6402"/>
  <c r="I6401"/>
  <c r="K6400"/>
  <c r="K6398" s="1"/>
  <c r="J6400"/>
  <c r="J6398" s="1"/>
  <c r="I6399"/>
  <c r="I6397"/>
  <c r="I6396"/>
  <c r="K6395"/>
  <c r="K6393" s="1"/>
  <c r="J6395"/>
  <c r="I6394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K6372"/>
  <c r="J6372"/>
  <c r="I6371"/>
  <c r="I6370"/>
  <c r="I6369"/>
  <c r="I6368"/>
  <c r="I6367"/>
  <c r="I6366"/>
  <c r="K6365"/>
  <c r="K6364" s="1"/>
  <c r="J6365"/>
  <c r="I6363"/>
  <c r="I6362"/>
  <c r="I6361"/>
  <c r="I6360"/>
  <c r="I6359"/>
  <c r="I6358"/>
  <c r="I6357"/>
  <c r="I6356"/>
  <c r="I6355"/>
  <c r="I6354"/>
  <c r="I6353"/>
  <c r="K6352"/>
  <c r="J6352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K6330"/>
  <c r="K6329" s="1"/>
  <c r="K6327" s="1"/>
  <c r="J6330"/>
  <c r="I6328"/>
  <c r="I6326"/>
  <c r="I6325"/>
  <c r="K6324"/>
  <c r="J6324"/>
  <c r="I6323"/>
  <c r="I6322"/>
  <c r="K6321"/>
  <c r="J6321"/>
  <c r="I6320"/>
  <c r="I6319"/>
  <c r="K6318"/>
  <c r="J6318"/>
  <c r="I6316"/>
  <c r="I6315"/>
  <c r="K6314"/>
  <c r="J6314"/>
  <c r="I6313"/>
  <c r="I6312"/>
  <c r="K6311"/>
  <c r="J6311"/>
  <c r="I6310"/>
  <c r="I6309"/>
  <c r="K6308"/>
  <c r="K6307" s="1"/>
  <c r="J6308"/>
  <c r="I6306"/>
  <c r="I6305"/>
  <c r="I6304"/>
  <c r="I6303"/>
  <c r="I6302"/>
  <c r="I6301"/>
  <c r="I6300"/>
  <c r="K6299"/>
  <c r="K6298" s="1"/>
  <c r="J6299"/>
  <c r="I6297"/>
  <c r="I6296"/>
  <c r="I6295"/>
  <c r="I6294"/>
  <c r="I6293"/>
  <c r="I6292"/>
  <c r="I6291"/>
  <c r="I6290"/>
  <c r="I6289"/>
  <c r="I6288"/>
  <c r="I6287"/>
  <c r="I6286"/>
  <c r="I6285"/>
  <c r="I6284"/>
  <c r="K6283"/>
  <c r="J6283"/>
  <c r="I6282"/>
  <c r="I6281"/>
  <c r="I6280"/>
  <c r="I6279"/>
  <c r="I6278"/>
  <c r="I6277"/>
  <c r="I6276"/>
  <c r="K6275"/>
  <c r="J6275"/>
  <c r="I6274"/>
  <c r="I6273"/>
  <c r="I6272"/>
  <c r="I6271"/>
  <c r="I6270"/>
  <c r="I6269"/>
  <c r="I6268"/>
  <c r="I6267"/>
  <c r="I6266"/>
  <c r="I6265"/>
  <c r="I6264"/>
  <c r="I6263"/>
  <c r="I6262"/>
  <c r="K6261"/>
  <c r="J6261"/>
  <c r="I6260"/>
  <c r="I6259"/>
  <c r="I6258"/>
  <c r="I6257"/>
  <c r="I6256"/>
  <c r="I6255"/>
  <c r="I6254"/>
  <c r="I6253"/>
  <c r="I6252"/>
  <c r="K6251"/>
  <c r="J6251"/>
  <c r="I6250"/>
  <c r="I6249"/>
  <c r="I6248"/>
  <c r="I6247"/>
  <c r="I6246"/>
  <c r="I6245"/>
  <c r="I6244"/>
  <c r="I6243"/>
  <c r="I6242"/>
  <c r="I6241"/>
  <c r="I6240"/>
  <c r="K6239"/>
  <c r="I6239" s="1"/>
  <c r="J6239"/>
  <c r="I6238"/>
  <c r="I6237"/>
  <c r="I6236"/>
  <c r="I6234"/>
  <c r="I6233"/>
  <c r="K6232"/>
  <c r="J6232"/>
  <c r="I6231"/>
  <c r="I6229"/>
  <c r="I6228"/>
  <c r="I6227"/>
  <c r="I6226"/>
  <c r="I6225"/>
  <c r="I6224"/>
  <c r="I6223"/>
  <c r="I6222"/>
  <c r="K6221"/>
  <c r="K6220" s="1"/>
  <c r="K6219" s="1"/>
  <c r="J6221"/>
  <c r="I6217"/>
  <c r="I6215"/>
  <c r="I6214"/>
  <c r="I6213"/>
  <c r="I6212"/>
  <c r="I6211"/>
  <c r="I6210"/>
  <c r="I6209"/>
  <c r="K6208"/>
  <c r="J6208"/>
  <c r="I6207"/>
  <c r="I6206"/>
  <c r="I6205"/>
  <c r="I6204"/>
  <c r="I6203"/>
  <c r="I6202"/>
  <c r="I6201"/>
  <c r="K6200"/>
  <c r="J6200"/>
  <c r="K6199"/>
  <c r="I6198"/>
  <c r="I6197"/>
  <c r="I6196"/>
  <c r="I6195"/>
  <c r="I6194"/>
  <c r="I6193"/>
  <c r="I6192"/>
  <c r="K6191"/>
  <c r="J6191"/>
  <c r="I6190"/>
  <c r="I6189"/>
  <c r="I6188"/>
  <c r="I6187"/>
  <c r="I6186"/>
  <c r="I6185"/>
  <c r="K6184"/>
  <c r="J6184"/>
  <c r="J6183" s="1"/>
  <c r="I6182"/>
  <c r="I6181"/>
  <c r="I6180"/>
  <c r="K6179"/>
  <c r="J6179"/>
  <c r="I6178"/>
  <c r="I6177"/>
  <c r="K6176"/>
  <c r="I6175"/>
  <c r="I6174"/>
  <c r="I6173"/>
  <c r="I6172"/>
  <c r="I6171"/>
  <c r="K6170"/>
  <c r="K6168" s="1"/>
  <c r="J6170"/>
  <c r="J6168" s="1"/>
  <c r="I6169"/>
  <c r="I6167"/>
  <c r="I6166"/>
  <c r="K6165"/>
  <c r="K6163" s="1"/>
  <c r="I6163" s="1"/>
  <c r="J6165"/>
  <c r="J6163" s="1"/>
  <c r="I6164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K6142"/>
  <c r="J6142"/>
  <c r="I6141"/>
  <c r="I6140"/>
  <c r="I6139"/>
  <c r="I6138"/>
  <c r="I6137"/>
  <c r="I6136"/>
  <c r="K6135"/>
  <c r="J6135"/>
  <c r="J6134" s="1"/>
  <c r="I6133"/>
  <c r="I6132"/>
  <c r="I6131"/>
  <c r="I6130"/>
  <c r="I6129"/>
  <c r="I6128"/>
  <c r="I6127"/>
  <c r="I6126"/>
  <c r="I6125"/>
  <c r="I6124"/>
  <c r="I6123"/>
  <c r="K6122"/>
  <c r="J6122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K6100"/>
  <c r="K6099" s="1"/>
  <c r="K6097" s="1"/>
  <c r="J6100"/>
  <c r="J6099" s="1"/>
  <c r="J6097" s="1"/>
  <c r="I6098"/>
  <c r="I6096"/>
  <c r="I6095"/>
  <c r="K6094"/>
  <c r="J6094"/>
  <c r="I6094" s="1"/>
  <c r="I6093"/>
  <c r="I6092"/>
  <c r="K6091"/>
  <c r="J6091"/>
  <c r="I6090"/>
  <c r="I6089"/>
  <c r="K6088"/>
  <c r="K6087" s="1"/>
  <c r="J6088"/>
  <c r="I6086"/>
  <c r="I6085"/>
  <c r="K6084"/>
  <c r="J6084"/>
  <c r="I6083"/>
  <c r="I6082"/>
  <c r="K6081"/>
  <c r="J6081"/>
  <c r="I6080"/>
  <c r="I6079"/>
  <c r="K6078"/>
  <c r="J6078"/>
  <c r="I6076"/>
  <c r="I6075"/>
  <c r="I6074"/>
  <c r="I6073"/>
  <c r="I6072"/>
  <c r="I6071"/>
  <c r="I6070"/>
  <c r="K6069"/>
  <c r="K6068" s="1"/>
  <c r="J6069"/>
  <c r="I6067"/>
  <c r="I6066"/>
  <c r="I6065"/>
  <c r="I6064"/>
  <c r="I6063"/>
  <c r="I6062"/>
  <c r="I6061"/>
  <c r="I6060"/>
  <c r="I6059"/>
  <c r="I6058"/>
  <c r="I6057"/>
  <c r="I6056"/>
  <c r="I6055"/>
  <c r="I6054"/>
  <c r="K6053"/>
  <c r="J6053"/>
  <c r="I6052"/>
  <c r="I6051"/>
  <c r="I6050"/>
  <c r="I6049"/>
  <c r="I6048"/>
  <c r="I6047"/>
  <c r="I6046"/>
  <c r="K6045"/>
  <c r="J6045"/>
  <c r="I6044"/>
  <c r="I6043"/>
  <c r="I6042"/>
  <c r="I6041"/>
  <c r="I6040"/>
  <c r="I6039"/>
  <c r="I6038"/>
  <c r="I6037"/>
  <c r="I6036"/>
  <c r="I6035"/>
  <c r="I6034"/>
  <c r="I6033"/>
  <c r="I6032"/>
  <c r="K6031"/>
  <c r="J6031"/>
  <c r="I6030"/>
  <c r="I6029"/>
  <c r="I6028"/>
  <c r="I6027"/>
  <c r="I6026"/>
  <c r="I6025"/>
  <c r="I6024"/>
  <c r="I6023"/>
  <c r="I6022"/>
  <c r="K6021"/>
  <c r="J6021"/>
  <c r="I6020"/>
  <c r="I6019"/>
  <c r="I6018"/>
  <c r="I6017"/>
  <c r="I6016"/>
  <c r="I6015"/>
  <c r="I6014"/>
  <c r="I6013"/>
  <c r="I6012"/>
  <c r="I6011"/>
  <c r="I6010"/>
  <c r="K6009"/>
  <c r="J6009"/>
  <c r="I6008"/>
  <c r="I6007"/>
  <c r="I6006"/>
  <c r="I6004"/>
  <c r="I6003"/>
  <c r="K6002"/>
  <c r="J6002"/>
  <c r="I6002" s="1"/>
  <c r="I6001"/>
  <c r="I5999"/>
  <c r="I5998"/>
  <c r="I5997"/>
  <c r="I5996"/>
  <c r="I5995"/>
  <c r="I5994"/>
  <c r="I5993"/>
  <c r="I5992"/>
  <c r="K5991"/>
  <c r="K5990" s="1"/>
  <c r="K5989" s="1"/>
  <c r="J5991"/>
  <c r="I5991" s="1"/>
  <c r="I5987"/>
  <c r="I5985"/>
  <c r="I5984"/>
  <c r="I5983"/>
  <c r="I5982"/>
  <c r="I5981"/>
  <c r="I5980"/>
  <c r="I5979"/>
  <c r="K5978"/>
  <c r="J5978"/>
  <c r="I5977"/>
  <c r="I5976"/>
  <c r="I5975"/>
  <c r="I5974"/>
  <c r="I5973"/>
  <c r="I5972"/>
  <c r="I5971"/>
  <c r="K5970"/>
  <c r="J5970"/>
  <c r="I5968"/>
  <c r="I5967"/>
  <c r="I5966"/>
  <c r="I5965"/>
  <c r="I5964"/>
  <c r="I5963"/>
  <c r="I5962"/>
  <c r="K5961"/>
  <c r="J5961"/>
  <c r="I5960"/>
  <c r="I5959"/>
  <c r="I5958"/>
  <c r="I5957"/>
  <c r="I5956"/>
  <c r="I5955"/>
  <c r="K5954"/>
  <c r="K5953" s="1"/>
  <c r="J5954"/>
  <c r="I5952"/>
  <c r="I5951"/>
  <c r="I5950"/>
  <c r="K5949"/>
  <c r="K5946" s="1"/>
  <c r="J5949"/>
  <c r="J5946" s="1"/>
  <c r="I5948"/>
  <c r="I5947"/>
  <c r="I5945"/>
  <c r="I5944"/>
  <c r="I5943"/>
  <c r="I5942"/>
  <c r="I5941"/>
  <c r="K5940"/>
  <c r="J5940"/>
  <c r="I5940" s="1"/>
  <c r="I5939"/>
  <c r="K5938"/>
  <c r="J5938"/>
  <c r="I5938" s="1"/>
  <c r="I5937"/>
  <c r="I5936"/>
  <c r="K5935"/>
  <c r="K5933" s="1"/>
  <c r="J5935"/>
  <c r="I5934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K5912"/>
  <c r="J5912"/>
  <c r="I5911"/>
  <c r="I5910"/>
  <c r="I5909"/>
  <c r="I5908"/>
  <c r="I5907"/>
  <c r="I5906"/>
  <c r="K5905"/>
  <c r="K5904" s="1"/>
  <c r="J5905"/>
  <c r="I5903"/>
  <c r="I5902"/>
  <c r="I5901"/>
  <c r="I5900"/>
  <c r="I5899"/>
  <c r="I5898"/>
  <c r="I5897"/>
  <c r="I5896"/>
  <c r="I5895"/>
  <c r="I5894"/>
  <c r="I5893"/>
  <c r="K5892"/>
  <c r="J5892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K5870"/>
  <c r="K5869" s="1"/>
  <c r="K5867" s="1"/>
  <c r="J5870"/>
  <c r="I5868"/>
  <c r="I5866"/>
  <c r="I5865"/>
  <c r="K5864"/>
  <c r="J5864"/>
  <c r="I5863"/>
  <c r="I5862"/>
  <c r="K5861"/>
  <c r="J5861"/>
  <c r="I5860"/>
  <c r="I5859"/>
  <c r="K5858"/>
  <c r="J5858"/>
  <c r="I5858" s="1"/>
  <c r="I5856"/>
  <c r="I5855"/>
  <c r="K5854"/>
  <c r="J5854"/>
  <c r="I5853"/>
  <c r="I5852"/>
  <c r="K5851"/>
  <c r="J5851"/>
  <c r="I5850"/>
  <c r="I5849"/>
  <c r="K5848"/>
  <c r="K5847" s="1"/>
  <c r="J5848"/>
  <c r="I5846"/>
  <c r="I5845"/>
  <c r="I5844"/>
  <c r="I5843"/>
  <c r="I5842"/>
  <c r="I5841"/>
  <c r="I5840"/>
  <c r="K5839"/>
  <c r="K5838" s="1"/>
  <c r="J5839"/>
  <c r="J5838" s="1"/>
  <c r="I5837"/>
  <c r="I5836"/>
  <c r="I5835"/>
  <c r="I5834"/>
  <c r="I5833"/>
  <c r="I5832"/>
  <c r="I5831"/>
  <c r="I5830"/>
  <c r="I5829"/>
  <c r="I5828"/>
  <c r="I5827"/>
  <c r="I5826"/>
  <c r="I5825"/>
  <c r="I5824"/>
  <c r="K5823"/>
  <c r="J5823"/>
  <c r="I5822"/>
  <c r="I5821"/>
  <c r="I5820"/>
  <c r="I5819"/>
  <c r="I5818"/>
  <c r="I5817"/>
  <c r="I5816"/>
  <c r="K5815"/>
  <c r="J5815"/>
  <c r="I5814"/>
  <c r="I5813"/>
  <c r="I5812"/>
  <c r="I5811"/>
  <c r="I5810"/>
  <c r="I5809"/>
  <c r="I5808"/>
  <c r="I5807"/>
  <c r="I5806"/>
  <c r="I5805"/>
  <c r="I5804"/>
  <c r="I5803"/>
  <c r="I5802"/>
  <c r="K5801"/>
  <c r="J5801"/>
  <c r="I5800"/>
  <c r="I5799"/>
  <c r="I5798"/>
  <c r="I5797"/>
  <c r="I5796"/>
  <c r="I5795"/>
  <c r="I5794"/>
  <c r="I5793"/>
  <c r="I5792"/>
  <c r="K5791"/>
  <c r="J5791"/>
  <c r="I5790"/>
  <c r="I5789"/>
  <c r="I5788"/>
  <c r="I5787"/>
  <c r="I5786"/>
  <c r="I5785"/>
  <c r="I5784"/>
  <c r="I5783"/>
  <c r="I5782"/>
  <c r="I5781"/>
  <c r="I5780"/>
  <c r="K5779"/>
  <c r="J5779"/>
  <c r="I5778"/>
  <c r="I5777"/>
  <c r="I5776"/>
  <c r="I5774"/>
  <c r="I5773"/>
  <c r="K5772"/>
  <c r="J5772"/>
  <c r="I5771"/>
  <c r="I5769"/>
  <c r="I5768"/>
  <c r="I5767"/>
  <c r="I5766"/>
  <c r="I5765"/>
  <c r="I5764"/>
  <c r="I5763"/>
  <c r="I5762"/>
  <c r="K5761"/>
  <c r="K5760" s="1"/>
  <c r="K5759" s="1"/>
  <c r="J5761"/>
  <c r="I5757"/>
  <c r="I5755"/>
  <c r="I5754"/>
  <c r="I5753"/>
  <c r="I5752"/>
  <c r="I5751"/>
  <c r="I5750"/>
  <c r="I5749"/>
  <c r="K5748"/>
  <c r="K5739" s="1"/>
  <c r="J5748"/>
  <c r="I5747"/>
  <c r="I5746"/>
  <c r="I5745"/>
  <c r="I5744"/>
  <c r="I5743"/>
  <c r="I5742"/>
  <c r="I5741"/>
  <c r="K5740"/>
  <c r="J5740"/>
  <c r="I5738"/>
  <c r="I5737"/>
  <c r="I5736"/>
  <c r="I5735"/>
  <c r="I5734"/>
  <c r="I5733"/>
  <c r="I5732"/>
  <c r="K5731"/>
  <c r="J5731"/>
  <c r="I5730"/>
  <c r="I5729"/>
  <c r="I5728"/>
  <c r="I5727"/>
  <c r="I5726"/>
  <c r="I5725"/>
  <c r="K5724"/>
  <c r="K5723" s="1"/>
  <c r="J5724"/>
  <c r="I5722"/>
  <c r="I5721"/>
  <c r="I5720"/>
  <c r="K5719"/>
  <c r="J5719"/>
  <c r="I5718"/>
  <c r="I5717"/>
  <c r="K5716"/>
  <c r="I5715"/>
  <c r="I5714"/>
  <c r="I5713"/>
  <c r="I5712"/>
  <c r="I5711"/>
  <c r="K5710"/>
  <c r="K5708" s="1"/>
  <c r="J5710"/>
  <c r="J5708" s="1"/>
  <c r="I5709"/>
  <c r="I5707"/>
  <c r="I5706"/>
  <c r="K5705"/>
  <c r="K5703" s="1"/>
  <c r="J5705"/>
  <c r="J5703" s="1"/>
  <c r="I5704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K5682"/>
  <c r="J5682"/>
  <c r="I5681"/>
  <c r="I5680"/>
  <c r="I5679"/>
  <c r="I5678"/>
  <c r="I5677"/>
  <c r="I5676"/>
  <c r="K5675"/>
  <c r="J5675"/>
  <c r="I5673"/>
  <c r="I5672"/>
  <c r="I5671"/>
  <c r="I5670"/>
  <c r="I5669"/>
  <c r="I5668"/>
  <c r="I5667"/>
  <c r="I5666"/>
  <c r="I5665"/>
  <c r="I5664"/>
  <c r="I5663"/>
  <c r="K5662"/>
  <c r="J5662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K5640"/>
  <c r="K5639" s="1"/>
  <c r="K5637" s="1"/>
  <c r="J5640"/>
  <c r="J5639" s="1"/>
  <c r="J5637" s="1"/>
  <c r="I5638"/>
  <c r="I5636"/>
  <c r="I5635"/>
  <c r="K5634"/>
  <c r="J5634"/>
  <c r="I5633"/>
  <c r="I5632"/>
  <c r="K5631"/>
  <c r="J5631"/>
  <c r="I5630"/>
  <c r="I5629"/>
  <c r="K5628"/>
  <c r="K5627" s="1"/>
  <c r="J5628"/>
  <c r="J5627" s="1"/>
  <c r="I5626"/>
  <c r="I5625"/>
  <c r="K5624"/>
  <c r="J5624"/>
  <c r="I5623"/>
  <c r="I5622"/>
  <c r="K5621"/>
  <c r="J5621"/>
  <c r="I5620"/>
  <c r="I5619"/>
  <c r="K5618"/>
  <c r="J5618"/>
  <c r="I5616"/>
  <c r="I5615"/>
  <c r="I5614"/>
  <c r="I5613"/>
  <c r="I5612"/>
  <c r="I5611"/>
  <c r="I5610"/>
  <c r="K5609"/>
  <c r="K5608" s="1"/>
  <c r="J5609"/>
  <c r="I5607"/>
  <c r="I5606"/>
  <c r="I5605"/>
  <c r="I5604"/>
  <c r="I5603"/>
  <c r="I5602"/>
  <c r="I5601"/>
  <c r="I5600"/>
  <c r="I5599"/>
  <c r="I5598"/>
  <c r="I5597"/>
  <c r="I5596"/>
  <c r="I5595"/>
  <c r="I5594"/>
  <c r="K5593"/>
  <c r="J5593"/>
  <c r="I5592"/>
  <c r="I5591"/>
  <c r="I5590"/>
  <c r="I5589"/>
  <c r="I5588"/>
  <c r="I5587"/>
  <c r="I5586"/>
  <c r="K5585"/>
  <c r="J5585"/>
  <c r="I5584"/>
  <c r="I5583"/>
  <c r="I5582"/>
  <c r="I5581"/>
  <c r="I5580"/>
  <c r="I5579"/>
  <c r="I5578"/>
  <c r="I5577"/>
  <c r="I5576"/>
  <c r="I5575"/>
  <c r="I5574"/>
  <c r="I5573"/>
  <c r="I5572"/>
  <c r="K5571"/>
  <c r="J5571"/>
  <c r="I5570"/>
  <c r="I5569"/>
  <c r="I5568"/>
  <c r="I5567"/>
  <c r="I5566"/>
  <c r="I5565"/>
  <c r="I5564"/>
  <c r="I5563"/>
  <c r="I5562"/>
  <c r="K5561"/>
  <c r="J5561"/>
  <c r="I5560"/>
  <c r="I5559"/>
  <c r="I5558"/>
  <c r="I5557"/>
  <c r="I5556"/>
  <c r="I5555"/>
  <c r="I5554"/>
  <c r="I5553"/>
  <c r="I5552"/>
  <c r="I5551"/>
  <c r="I5550"/>
  <c r="K5549"/>
  <c r="J5549"/>
  <c r="I5548"/>
  <c r="I5547"/>
  <c r="I5546"/>
  <c r="I5544"/>
  <c r="I5543"/>
  <c r="K5542"/>
  <c r="J5542"/>
  <c r="I5541"/>
  <c r="I5539"/>
  <c r="I5538"/>
  <c r="I5537"/>
  <c r="I5536"/>
  <c r="I5535"/>
  <c r="I5534"/>
  <c r="I5533"/>
  <c r="I5532"/>
  <c r="K5531"/>
  <c r="K5530" s="1"/>
  <c r="K5529" s="1"/>
  <c r="J5531"/>
  <c r="J5530" s="1"/>
  <c r="J5529" s="1"/>
  <c r="I5527"/>
  <c r="I5525"/>
  <c r="I5524"/>
  <c r="I5523"/>
  <c r="I5522"/>
  <c r="I5521"/>
  <c r="I5520"/>
  <c r="I5519"/>
  <c r="K5518"/>
  <c r="J5518"/>
  <c r="I5517"/>
  <c r="I5516"/>
  <c r="I5515"/>
  <c r="I5514"/>
  <c r="I5513"/>
  <c r="I5512"/>
  <c r="I5511"/>
  <c r="K5510"/>
  <c r="J5510"/>
  <c r="I5508"/>
  <c r="I5507"/>
  <c r="I5506"/>
  <c r="I5505"/>
  <c r="I5504"/>
  <c r="I5503"/>
  <c r="I5502"/>
  <c r="K5501"/>
  <c r="J5501"/>
  <c r="I5500"/>
  <c r="I5499"/>
  <c r="I5498"/>
  <c r="I5497"/>
  <c r="I5496"/>
  <c r="I5495"/>
  <c r="K5494"/>
  <c r="K5493" s="1"/>
  <c r="J5494"/>
  <c r="I5492"/>
  <c r="I5491"/>
  <c r="I5490"/>
  <c r="K5489"/>
  <c r="J5489"/>
  <c r="J5486" s="1"/>
  <c r="I5488"/>
  <c r="I5487"/>
  <c r="I5485"/>
  <c r="I5484"/>
  <c r="I5483"/>
  <c r="I5482"/>
  <c r="I5481"/>
  <c r="K5480"/>
  <c r="J5480"/>
  <c r="I5479"/>
  <c r="K5478"/>
  <c r="I5477"/>
  <c r="I5476"/>
  <c r="K5475"/>
  <c r="K5473" s="1"/>
  <c r="J5475"/>
  <c r="I5474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K5452"/>
  <c r="J5452"/>
  <c r="I5451"/>
  <c r="I5450"/>
  <c r="I5449"/>
  <c r="I5448"/>
  <c r="I5447"/>
  <c r="I5446"/>
  <c r="K5445"/>
  <c r="K5444" s="1"/>
  <c r="J5445"/>
  <c r="I5443"/>
  <c r="I5442"/>
  <c r="I5441"/>
  <c r="I5440"/>
  <c r="I5439"/>
  <c r="I5438"/>
  <c r="I5437"/>
  <c r="I5436"/>
  <c r="I5435"/>
  <c r="I5434"/>
  <c r="I5433"/>
  <c r="K5432"/>
  <c r="J5432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K5410"/>
  <c r="K5409" s="1"/>
  <c r="K5407" s="1"/>
  <c r="J5410"/>
  <c r="I5408"/>
  <c r="I5406"/>
  <c r="I5405"/>
  <c r="K5404"/>
  <c r="J5404"/>
  <c r="I5403"/>
  <c r="I5402"/>
  <c r="K5401"/>
  <c r="J5401"/>
  <c r="I5400"/>
  <c r="I5399"/>
  <c r="K5398"/>
  <c r="J5398"/>
  <c r="I5396"/>
  <c r="I5395"/>
  <c r="K5394"/>
  <c r="J5394"/>
  <c r="I5393"/>
  <c r="I5392"/>
  <c r="K5391"/>
  <c r="J5391"/>
  <c r="I5390"/>
  <c r="I5389"/>
  <c r="K5388"/>
  <c r="K5387" s="1"/>
  <c r="J5388"/>
  <c r="I5386"/>
  <c r="I5385"/>
  <c r="I5384"/>
  <c r="I5383"/>
  <c r="I5382"/>
  <c r="I5381"/>
  <c r="I5380"/>
  <c r="K5379"/>
  <c r="K5378" s="1"/>
  <c r="J5379"/>
  <c r="I5377"/>
  <c r="I5376"/>
  <c r="I5375"/>
  <c r="I5374"/>
  <c r="I5373"/>
  <c r="I5372"/>
  <c r="I5371"/>
  <c r="I5370"/>
  <c r="I5369"/>
  <c r="I5368"/>
  <c r="I5367"/>
  <c r="I5366"/>
  <c r="I5365"/>
  <c r="I5364"/>
  <c r="K5363"/>
  <c r="J5363"/>
  <c r="I5362"/>
  <c r="I5361"/>
  <c r="I5360"/>
  <c r="I5359"/>
  <c r="I5358"/>
  <c r="I5357"/>
  <c r="I5356"/>
  <c r="K5355"/>
  <c r="J5355"/>
  <c r="I5354"/>
  <c r="I5353"/>
  <c r="I5352"/>
  <c r="I5351"/>
  <c r="I5350"/>
  <c r="I5349"/>
  <c r="I5348"/>
  <c r="I5347"/>
  <c r="I5346"/>
  <c r="I5345"/>
  <c r="I5344"/>
  <c r="I5343"/>
  <c r="I5342"/>
  <c r="K5341"/>
  <c r="J5341"/>
  <c r="I5340"/>
  <c r="I5339"/>
  <c r="I5338"/>
  <c r="I5337"/>
  <c r="I5336"/>
  <c r="I5335"/>
  <c r="I5334"/>
  <c r="I5333"/>
  <c r="I5332"/>
  <c r="K5331"/>
  <c r="J5331"/>
  <c r="I5330"/>
  <c r="I5329"/>
  <c r="I5328"/>
  <c r="I5327"/>
  <c r="I5326"/>
  <c r="I5325"/>
  <c r="I5324"/>
  <c r="I5323"/>
  <c r="I5322"/>
  <c r="I5321"/>
  <c r="I5320"/>
  <c r="K5319"/>
  <c r="J5319"/>
  <c r="I5318"/>
  <c r="I5317"/>
  <c r="I5316"/>
  <c r="I5314"/>
  <c r="I5313"/>
  <c r="K5312"/>
  <c r="J5312"/>
  <c r="I5311"/>
  <c r="I5309"/>
  <c r="I5308"/>
  <c r="I5307"/>
  <c r="I5306"/>
  <c r="I5305"/>
  <c r="I5304"/>
  <c r="I5303"/>
  <c r="I5302"/>
  <c r="K5301"/>
  <c r="K5300" s="1"/>
  <c r="K5299" s="1"/>
  <c r="J5301"/>
  <c r="I5297"/>
  <c r="I5295"/>
  <c r="I5294"/>
  <c r="I5293"/>
  <c r="I5292"/>
  <c r="I5291"/>
  <c r="I5290"/>
  <c r="I5289"/>
  <c r="K5288"/>
  <c r="J5288"/>
  <c r="I5287"/>
  <c r="I5286"/>
  <c r="I5285"/>
  <c r="I5284"/>
  <c r="I5283"/>
  <c r="I5282"/>
  <c r="I5281"/>
  <c r="K5280"/>
  <c r="J5280"/>
  <c r="I5278"/>
  <c r="I5277"/>
  <c r="I5276"/>
  <c r="I5275"/>
  <c r="I5274"/>
  <c r="I5273"/>
  <c r="I5272"/>
  <c r="K5271"/>
  <c r="J5271"/>
  <c r="I5271"/>
  <c r="I5270"/>
  <c r="I5269"/>
  <c r="I5268"/>
  <c r="I5267"/>
  <c r="I5266"/>
  <c r="I5265"/>
  <c r="K5264"/>
  <c r="K5263" s="1"/>
  <c r="J5264"/>
  <c r="I5262"/>
  <c r="I5261"/>
  <c r="I5260"/>
  <c r="K5259"/>
  <c r="J5259"/>
  <c r="I5258"/>
  <c r="I5257"/>
  <c r="K5256"/>
  <c r="I5255"/>
  <c r="I5254"/>
  <c r="I5253"/>
  <c r="I5252"/>
  <c r="I5251"/>
  <c r="K5250"/>
  <c r="K5248" s="1"/>
  <c r="J5250"/>
  <c r="J5248" s="1"/>
  <c r="I5249"/>
  <c r="I5247"/>
  <c r="I5246"/>
  <c r="K5245"/>
  <c r="K5243" s="1"/>
  <c r="J5245"/>
  <c r="I5244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K5222"/>
  <c r="J5222"/>
  <c r="I5221"/>
  <c r="I5220"/>
  <c r="I5219"/>
  <c r="I5218"/>
  <c r="I5217"/>
  <c r="I5216"/>
  <c r="K5215"/>
  <c r="J5215"/>
  <c r="J5214" s="1"/>
  <c r="I5213"/>
  <c r="I5212"/>
  <c r="I5211"/>
  <c r="I5210"/>
  <c r="I5209"/>
  <c r="I5208"/>
  <c r="I5207"/>
  <c r="I5206"/>
  <c r="I5205"/>
  <c r="I5204"/>
  <c r="I5203"/>
  <c r="K5202"/>
  <c r="J5202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K5180"/>
  <c r="J5180"/>
  <c r="K5179"/>
  <c r="K5177" s="1"/>
  <c r="I5178"/>
  <c r="I5176"/>
  <c r="I5175"/>
  <c r="K5174"/>
  <c r="J5174"/>
  <c r="I5173"/>
  <c r="I5172"/>
  <c r="K5171"/>
  <c r="J5171"/>
  <c r="I5170"/>
  <c r="I5169"/>
  <c r="K5168"/>
  <c r="J5168"/>
  <c r="I5166"/>
  <c r="I5165"/>
  <c r="K5164"/>
  <c r="J5164"/>
  <c r="I5163"/>
  <c r="I5162"/>
  <c r="K5161"/>
  <c r="J5161"/>
  <c r="I5160"/>
  <c r="I5159"/>
  <c r="K5158"/>
  <c r="J5158"/>
  <c r="I5156"/>
  <c r="I5155"/>
  <c r="I5154"/>
  <c r="I5153"/>
  <c r="I5152"/>
  <c r="I5151"/>
  <c r="I5150"/>
  <c r="K5149"/>
  <c r="K5148" s="1"/>
  <c r="J5149"/>
  <c r="I5147"/>
  <c r="I5146"/>
  <c r="I5145"/>
  <c r="I5144"/>
  <c r="I5143"/>
  <c r="I5142"/>
  <c r="I5141"/>
  <c r="I5140"/>
  <c r="I5139"/>
  <c r="I5138"/>
  <c r="I5137"/>
  <c r="I5136"/>
  <c r="I5135"/>
  <c r="I5134"/>
  <c r="K5133"/>
  <c r="J5133"/>
  <c r="I5132"/>
  <c r="I5131"/>
  <c r="I5130"/>
  <c r="I5129"/>
  <c r="I5128"/>
  <c r="I5127"/>
  <c r="I5126"/>
  <c r="K5125"/>
  <c r="J5125"/>
  <c r="I5124"/>
  <c r="I5123"/>
  <c r="I5122"/>
  <c r="I5121"/>
  <c r="I5120"/>
  <c r="I5119"/>
  <c r="I5118"/>
  <c r="I5117"/>
  <c r="I5116"/>
  <c r="I5115"/>
  <c r="I5114"/>
  <c r="I5113"/>
  <c r="I5112"/>
  <c r="K5111"/>
  <c r="J5111"/>
  <c r="I5110"/>
  <c r="I5109"/>
  <c r="I5108"/>
  <c r="I5107"/>
  <c r="I5106"/>
  <c r="I5105"/>
  <c r="I5104"/>
  <c r="I5103"/>
  <c r="I5102"/>
  <c r="K5101"/>
  <c r="J5101"/>
  <c r="I5100"/>
  <c r="I5099"/>
  <c r="I5098"/>
  <c r="I5097"/>
  <c r="I5096"/>
  <c r="I5095"/>
  <c r="I5094"/>
  <c r="I5093"/>
  <c r="I5092"/>
  <c r="I5091"/>
  <c r="I5090"/>
  <c r="K5089"/>
  <c r="J5089"/>
  <c r="I5088"/>
  <c r="I5087"/>
  <c r="I5086"/>
  <c r="I5084"/>
  <c r="I5083"/>
  <c r="K5082"/>
  <c r="J5082"/>
  <c r="I5081"/>
  <c r="I5079"/>
  <c r="I5078"/>
  <c r="I5077"/>
  <c r="I5076"/>
  <c r="I5075"/>
  <c r="I5074"/>
  <c r="I5073"/>
  <c r="I5072"/>
  <c r="K5071"/>
  <c r="K5070" s="1"/>
  <c r="K5069" s="1"/>
  <c r="J5071"/>
  <c r="I5067"/>
  <c r="I5065"/>
  <c r="I5064"/>
  <c r="I5063"/>
  <c r="I5062"/>
  <c r="I5061"/>
  <c r="I5060"/>
  <c r="I5059"/>
  <c r="K5058"/>
  <c r="J5058"/>
  <c r="I5057"/>
  <c r="I5056"/>
  <c r="I5055"/>
  <c r="I5054"/>
  <c r="I5053"/>
  <c r="I5052"/>
  <c r="I5051"/>
  <c r="K5050"/>
  <c r="J5050"/>
  <c r="I5050" s="1"/>
  <c r="I5048"/>
  <c r="I5047"/>
  <c r="I5046"/>
  <c r="I5045"/>
  <c r="I5044"/>
  <c r="I5043"/>
  <c r="I5042"/>
  <c r="K5041"/>
  <c r="J5041"/>
  <c r="I5040"/>
  <c r="I5039"/>
  <c r="I5038"/>
  <c r="I5037"/>
  <c r="I5036"/>
  <c r="I5035"/>
  <c r="K5034"/>
  <c r="K5033" s="1"/>
  <c r="J5034"/>
  <c r="I5032"/>
  <c r="I5031"/>
  <c r="I5030"/>
  <c r="K5029"/>
  <c r="K5026" s="1"/>
  <c r="J5029"/>
  <c r="I5028"/>
  <c r="I5027"/>
  <c r="I5025"/>
  <c r="I5024"/>
  <c r="I5023"/>
  <c r="I5022"/>
  <c r="I5021"/>
  <c r="K5020"/>
  <c r="I5020" s="1"/>
  <c r="J5020"/>
  <c r="I5019"/>
  <c r="K5018"/>
  <c r="I5018" s="1"/>
  <c r="J5018"/>
  <c r="I5017"/>
  <c r="I5016"/>
  <c r="K5015"/>
  <c r="K5013" s="1"/>
  <c r="J5015"/>
  <c r="I5014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K4992"/>
  <c r="J4992"/>
  <c r="I4991"/>
  <c r="I4990"/>
  <c r="I4989"/>
  <c r="I4988"/>
  <c r="I4987"/>
  <c r="I4986"/>
  <c r="K4985"/>
  <c r="K4984" s="1"/>
  <c r="J4985"/>
  <c r="J4983"/>
  <c r="I4983" s="1"/>
  <c r="I4982"/>
  <c r="I4981"/>
  <c r="I4980"/>
  <c r="I4979"/>
  <c r="I4978"/>
  <c r="K4977"/>
  <c r="I4976"/>
  <c r="I4975"/>
  <c r="I4974"/>
  <c r="I4973"/>
  <c r="J4972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K4950"/>
  <c r="K4949" s="1"/>
  <c r="K4947" s="1"/>
  <c r="J4950"/>
  <c r="J4949" s="1"/>
  <c r="J4947" s="1"/>
  <c r="I4948"/>
  <c r="I4946"/>
  <c r="I4945"/>
  <c r="K4944"/>
  <c r="J4944"/>
  <c r="I4943"/>
  <c r="I4942"/>
  <c r="K4941"/>
  <c r="J4941"/>
  <c r="I4940"/>
  <c r="I4939"/>
  <c r="K4938"/>
  <c r="K4937" s="1"/>
  <c r="J4938"/>
  <c r="I4936"/>
  <c r="I4935"/>
  <c r="K4934"/>
  <c r="J4934"/>
  <c r="I4933"/>
  <c r="I4932"/>
  <c r="K4931"/>
  <c r="J4931"/>
  <c r="I4930"/>
  <c r="I4929"/>
  <c r="K4928"/>
  <c r="J4928"/>
  <c r="I4926"/>
  <c r="I4925"/>
  <c r="I4924"/>
  <c r="I4923"/>
  <c r="I4922"/>
  <c r="I4921"/>
  <c r="I4920"/>
  <c r="K4919"/>
  <c r="K4918" s="1"/>
  <c r="J4919"/>
  <c r="I4917"/>
  <c r="I4916"/>
  <c r="I4915"/>
  <c r="I4914"/>
  <c r="I4913"/>
  <c r="I4912"/>
  <c r="I4911"/>
  <c r="I4910"/>
  <c r="I4909"/>
  <c r="I4908"/>
  <c r="I4907"/>
  <c r="I4906"/>
  <c r="I4905"/>
  <c r="I4904"/>
  <c r="K4903"/>
  <c r="J4903"/>
  <c r="I4902"/>
  <c r="I4901"/>
  <c r="I4900"/>
  <c r="I4899"/>
  <c r="I4898"/>
  <c r="I4897"/>
  <c r="I4896"/>
  <c r="K4895"/>
  <c r="J4895"/>
  <c r="I4894"/>
  <c r="I4893"/>
  <c r="I4892"/>
  <c r="I4891"/>
  <c r="I4890"/>
  <c r="I4889"/>
  <c r="I4888"/>
  <c r="I4887"/>
  <c r="I4886"/>
  <c r="I4885"/>
  <c r="I4884"/>
  <c r="I4883"/>
  <c r="I4882"/>
  <c r="K4881"/>
  <c r="J4881"/>
  <c r="I4881" s="1"/>
  <c r="I4880"/>
  <c r="I4879"/>
  <c r="I4878"/>
  <c r="I4877"/>
  <c r="I4876"/>
  <c r="I4875"/>
  <c r="I4874"/>
  <c r="I4873"/>
  <c r="I4872"/>
  <c r="K4871"/>
  <c r="J4871"/>
  <c r="I4870"/>
  <c r="I4869"/>
  <c r="I4868"/>
  <c r="I4867"/>
  <c r="I4866"/>
  <c r="I4865"/>
  <c r="I4864"/>
  <c r="I4863"/>
  <c r="I4862"/>
  <c r="I4861"/>
  <c r="I4860"/>
  <c r="K4859"/>
  <c r="J4859"/>
  <c r="I4858"/>
  <c r="I4857"/>
  <c r="I4856"/>
  <c r="I4854"/>
  <c r="I4853"/>
  <c r="K4852"/>
  <c r="J4852"/>
  <c r="I4851"/>
  <c r="I4849"/>
  <c r="I4848"/>
  <c r="I4847"/>
  <c r="I4846"/>
  <c r="I4845"/>
  <c r="I4844"/>
  <c r="I4843"/>
  <c r="I4842"/>
  <c r="K4841"/>
  <c r="K4840" s="1"/>
  <c r="K4839" s="1"/>
  <c r="J4841"/>
  <c r="I4837"/>
  <c r="I4835"/>
  <c r="I4834"/>
  <c r="I4833"/>
  <c r="I4832"/>
  <c r="I4831"/>
  <c r="I4830"/>
  <c r="I4829"/>
  <c r="K4828"/>
  <c r="J4828"/>
  <c r="I4827"/>
  <c r="I4826"/>
  <c r="I4825"/>
  <c r="I4824"/>
  <c r="I4823"/>
  <c r="I4822"/>
  <c r="I4821"/>
  <c r="K4820"/>
  <c r="J4820"/>
  <c r="I4818"/>
  <c r="I4817"/>
  <c r="I4816"/>
  <c r="I4815"/>
  <c r="I4814"/>
  <c r="I4813"/>
  <c r="I4812"/>
  <c r="K4811"/>
  <c r="J4811"/>
  <c r="I4810"/>
  <c r="I4809"/>
  <c r="I4808"/>
  <c r="I4807"/>
  <c r="I4806"/>
  <c r="I4805"/>
  <c r="K4804"/>
  <c r="J4804"/>
  <c r="J4803" s="1"/>
  <c r="I4802"/>
  <c r="I4801"/>
  <c r="I4800"/>
  <c r="K4799"/>
  <c r="K4796" s="1"/>
  <c r="J4799"/>
  <c r="I4798"/>
  <c r="I4797"/>
  <c r="I4795"/>
  <c r="I4794"/>
  <c r="I4793"/>
  <c r="I4792"/>
  <c r="I4791"/>
  <c r="K4790"/>
  <c r="K4788" s="1"/>
  <c r="J4790"/>
  <c r="I4789"/>
  <c r="I4787"/>
  <c r="I4786"/>
  <c r="K4785"/>
  <c r="K4783" s="1"/>
  <c r="J4785"/>
  <c r="J4783" s="1"/>
  <c r="I4784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K4762"/>
  <c r="J4762"/>
  <c r="I4761"/>
  <c r="I4760"/>
  <c r="I4759"/>
  <c r="I4758"/>
  <c r="I4757"/>
  <c r="I4756"/>
  <c r="K4755"/>
  <c r="J4755"/>
  <c r="I4753"/>
  <c r="I4752"/>
  <c r="I4751"/>
  <c r="I4750"/>
  <c r="I4749"/>
  <c r="I4748"/>
  <c r="I4747"/>
  <c r="I4746"/>
  <c r="I4745"/>
  <c r="I4744"/>
  <c r="I4743"/>
  <c r="K4742"/>
  <c r="J4742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K4720"/>
  <c r="K4719" s="1"/>
  <c r="K4717" s="1"/>
  <c r="J4720"/>
  <c r="J4719" s="1"/>
  <c r="J4717" s="1"/>
  <c r="I4718"/>
  <c r="I4716"/>
  <c r="I4715"/>
  <c r="K4714"/>
  <c r="J4714"/>
  <c r="I4714" s="1"/>
  <c r="I4713"/>
  <c r="I4712"/>
  <c r="K4711"/>
  <c r="J4711"/>
  <c r="I4711" s="1"/>
  <c r="I4710"/>
  <c r="I4709"/>
  <c r="K4708"/>
  <c r="J4708"/>
  <c r="I4706"/>
  <c r="I4705"/>
  <c r="K4704"/>
  <c r="J4704"/>
  <c r="I4703"/>
  <c r="I4702"/>
  <c r="K4701"/>
  <c r="J4701"/>
  <c r="I4700"/>
  <c r="I4699"/>
  <c r="K4698"/>
  <c r="J4698"/>
  <c r="I4696"/>
  <c r="I4695"/>
  <c r="I4694"/>
  <c r="I4693"/>
  <c r="I4692"/>
  <c r="I4691"/>
  <c r="I4690"/>
  <c r="K4689"/>
  <c r="K4688" s="1"/>
  <c r="J4689"/>
  <c r="I4687"/>
  <c r="I4686"/>
  <c r="I4685"/>
  <c r="I4684"/>
  <c r="I4683"/>
  <c r="I4682"/>
  <c r="I4681"/>
  <c r="I4680"/>
  <c r="I4679"/>
  <c r="I4678"/>
  <c r="I4677"/>
  <c r="I4676"/>
  <c r="I4675"/>
  <c r="I4674"/>
  <c r="K4673"/>
  <c r="J4673"/>
  <c r="I4672"/>
  <c r="I4671"/>
  <c r="I4670"/>
  <c r="I4669"/>
  <c r="I4668"/>
  <c r="I4667"/>
  <c r="I4666"/>
  <c r="K4665"/>
  <c r="J4665"/>
  <c r="I4664"/>
  <c r="I4663"/>
  <c r="I4662"/>
  <c r="I4661"/>
  <c r="I4660"/>
  <c r="I4659"/>
  <c r="I4658"/>
  <c r="I4657"/>
  <c r="I4656"/>
  <c r="I4655"/>
  <c r="I4654"/>
  <c r="I4653"/>
  <c r="I4652"/>
  <c r="K4651"/>
  <c r="J4651"/>
  <c r="I4650"/>
  <c r="I4649"/>
  <c r="I4648"/>
  <c r="I4647"/>
  <c r="I4646"/>
  <c r="I4645"/>
  <c r="I4644"/>
  <c r="I4643"/>
  <c r="I4642"/>
  <c r="K4641"/>
  <c r="J4641"/>
  <c r="I4640"/>
  <c r="I4639"/>
  <c r="I4638"/>
  <c r="I4637"/>
  <c r="I4636"/>
  <c r="I4635"/>
  <c r="I4634"/>
  <c r="I4633"/>
  <c r="I4632"/>
  <c r="I4631"/>
  <c r="I4630"/>
  <c r="K4629"/>
  <c r="J4629"/>
  <c r="I4628"/>
  <c r="I4627"/>
  <c r="I4626"/>
  <c r="I4624"/>
  <c r="I4623"/>
  <c r="K4622"/>
  <c r="J4622"/>
  <c r="I4621"/>
  <c r="I4619"/>
  <c r="I4618"/>
  <c r="I4617"/>
  <c r="I4616"/>
  <c r="I4615"/>
  <c r="I4614"/>
  <c r="I4613"/>
  <c r="I4612"/>
  <c r="K4611"/>
  <c r="K4610" s="1"/>
  <c r="J4611"/>
  <c r="J4610" s="1"/>
  <c r="J4609" s="1"/>
  <c r="I4607"/>
  <c r="I4605"/>
  <c r="I4604"/>
  <c r="I4603"/>
  <c r="I4602"/>
  <c r="I4601"/>
  <c r="I4600"/>
  <c r="I4599"/>
  <c r="K4598"/>
  <c r="J4598"/>
  <c r="I4597"/>
  <c r="I4596"/>
  <c r="I4595"/>
  <c r="I4594"/>
  <c r="I4593"/>
  <c r="I4592"/>
  <c r="I4591"/>
  <c r="K4590"/>
  <c r="J4590"/>
  <c r="I4588"/>
  <c r="I4587"/>
  <c r="I4586"/>
  <c r="I4585"/>
  <c r="I4584"/>
  <c r="I4583"/>
  <c r="I4582"/>
  <c r="K4581"/>
  <c r="J4581"/>
  <c r="I4580"/>
  <c r="I4579"/>
  <c r="I4578"/>
  <c r="I4577"/>
  <c r="I4576"/>
  <c r="I4575"/>
  <c r="K4574"/>
  <c r="K4573" s="1"/>
  <c r="J4574"/>
  <c r="I4572"/>
  <c r="I4571"/>
  <c r="I4570"/>
  <c r="K4569"/>
  <c r="J4569"/>
  <c r="I4568"/>
  <c r="I4567"/>
  <c r="K4566"/>
  <c r="I4565"/>
  <c r="I4564"/>
  <c r="I4563"/>
  <c r="I4562"/>
  <c r="I4561"/>
  <c r="K4560"/>
  <c r="K4558" s="1"/>
  <c r="J4560"/>
  <c r="I4559"/>
  <c r="I4557"/>
  <c r="I4556"/>
  <c r="K4555"/>
  <c r="I4555" s="1"/>
  <c r="J4555"/>
  <c r="I4554"/>
  <c r="K4553"/>
  <c r="I4553" s="1"/>
  <c r="J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K4532"/>
  <c r="J4532"/>
  <c r="I4531"/>
  <c r="I4530"/>
  <c r="I4529"/>
  <c r="I4528"/>
  <c r="I4527"/>
  <c r="I4526"/>
  <c r="K4525"/>
  <c r="J4525"/>
  <c r="J4524" s="1"/>
  <c r="J4511" s="1"/>
  <c r="K4524"/>
  <c r="I4523"/>
  <c r="I4522"/>
  <c r="I4521"/>
  <c r="I4520"/>
  <c r="I4519"/>
  <c r="I4518"/>
  <c r="I4517"/>
  <c r="I4516"/>
  <c r="I4515"/>
  <c r="I4514"/>
  <c r="K4513"/>
  <c r="I4513" s="1"/>
  <c r="J4512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K4490"/>
  <c r="J4490"/>
  <c r="J4489" s="1"/>
  <c r="I4488"/>
  <c r="I4486"/>
  <c r="I4485"/>
  <c r="K4484"/>
  <c r="J4484"/>
  <c r="I4483"/>
  <c r="I4482"/>
  <c r="K4481"/>
  <c r="J4481"/>
  <c r="I4480"/>
  <c r="I4479"/>
  <c r="K4478"/>
  <c r="J4478"/>
  <c r="I4476"/>
  <c r="I4475"/>
  <c r="K4474"/>
  <c r="J4474"/>
  <c r="I4474" s="1"/>
  <c r="I4473"/>
  <c r="I4472"/>
  <c r="K4471"/>
  <c r="J4471"/>
  <c r="I4470"/>
  <c r="I4469"/>
  <c r="K4468"/>
  <c r="K4467" s="1"/>
  <c r="J4468"/>
  <c r="I4466"/>
  <c r="I4465"/>
  <c r="I4464"/>
  <c r="I4463"/>
  <c r="I4462"/>
  <c r="I4461"/>
  <c r="I4460"/>
  <c r="K4459"/>
  <c r="K4458" s="1"/>
  <c r="J4459"/>
  <c r="I4457"/>
  <c r="I4456"/>
  <c r="I4455"/>
  <c r="I4454"/>
  <c r="I4453"/>
  <c r="I4452"/>
  <c r="I4451"/>
  <c r="I4450"/>
  <c r="I4449"/>
  <c r="I4448"/>
  <c r="I4447"/>
  <c r="I4446"/>
  <c r="I4445"/>
  <c r="I4444"/>
  <c r="K4443"/>
  <c r="J4443"/>
  <c r="I4442"/>
  <c r="I4441"/>
  <c r="I4440"/>
  <c r="I4439"/>
  <c r="I4438"/>
  <c r="I4437"/>
  <c r="I4436"/>
  <c r="K4435"/>
  <c r="J4435"/>
  <c r="I4434"/>
  <c r="I4433"/>
  <c r="I4432"/>
  <c r="I4431"/>
  <c r="I4430"/>
  <c r="I4429"/>
  <c r="I4428"/>
  <c r="I4427"/>
  <c r="I4426"/>
  <c r="I4425"/>
  <c r="I4424"/>
  <c r="I4423"/>
  <c r="I4422"/>
  <c r="K4421"/>
  <c r="J4421"/>
  <c r="I4420"/>
  <c r="I4419"/>
  <c r="I4418"/>
  <c r="I4417"/>
  <c r="I4416"/>
  <c r="I4415"/>
  <c r="I4414"/>
  <c r="I4413"/>
  <c r="I4412"/>
  <c r="K4411"/>
  <c r="J4411"/>
  <c r="J4395" s="1"/>
  <c r="I4410"/>
  <c r="I4409"/>
  <c r="I4408"/>
  <c r="I4407"/>
  <c r="I4406"/>
  <c r="I4405"/>
  <c r="I4404"/>
  <c r="I4403"/>
  <c r="I4402"/>
  <c r="I4401"/>
  <c r="I4400"/>
  <c r="K4399"/>
  <c r="J4399"/>
  <c r="I4398"/>
  <c r="I4397"/>
  <c r="I4396"/>
  <c r="I4394"/>
  <c r="I4393"/>
  <c r="K4392"/>
  <c r="J4392"/>
  <c r="I4391"/>
  <c r="I4389"/>
  <c r="I4388"/>
  <c r="I4387"/>
  <c r="I4386"/>
  <c r="I4385"/>
  <c r="I4384"/>
  <c r="I4383"/>
  <c r="I4382"/>
  <c r="K4381"/>
  <c r="J4381"/>
  <c r="K4380"/>
  <c r="K4379" s="1"/>
  <c r="I4377"/>
  <c r="I4375"/>
  <c r="I4374"/>
  <c r="I4373"/>
  <c r="I4372"/>
  <c r="I4371"/>
  <c r="I4370"/>
  <c r="I4369"/>
  <c r="K4368"/>
  <c r="J4368"/>
  <c r="I4367"/>
  <c r="I4366"/>
  <c r="I4365"/>
  <c r="I4364"/>
  <c r="I4363"/>
  <c r="I4362"/>
  <c r="I4361"/>
  <c r="K4360"/>
  <c r="J4360"/>
  <c r="J4359"/>
  <c r="I4358"/>
  <c r="I4357"/>
  <c r="I4356"/>
  <c r="I4355"/>
  <c r="I4354"/>
  <c r="I4353"/>
  <c r="I4352"/>
  <c r="K4351"/>
  <c r="J4351"/>
  <c r="I4350"/>
  <c r="I4349"/>
  <c r="I4348"/>
  <c r="I4347"/>
  <c r="I4346"/>
  <c r="I4345"/>
  <c r="K4344"/>
  <c r="J4344"/>
  <c r="J4343" s="1"/>
  <c r="I4342"/>
  <c r="I4341"/>
  <c r="I4340"/>
  <c r="K4339"/>
  <c r="J4339"/>
  <c r="I4338"/>
  <c r="I4337"/>
  <c r="K4336"/>
  <c r="I4335"/>
  <c r="I4334"/>
  <c r="I4333"/>
  <c r="I4332"/>
  <c r="I4331"/>
  <c r="K4330"/>
  <c r="K4328" s="1"/>
  <c r="J4330"/>
  <c r="I4329"/>
  <c r="I4327"/>
  <c r="I4326"/>
  <c r="K4325"/>
  <c r="J4325"/>
  <c r="J4323" s="1"/>
  <c r="I4324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K4302"/>
  <c r="J4302"/>
  <c r="I4301"/>
  <c r="I4300"/>
  <c r="I4299"/>
  <c r="I4298"/>
  <c r="I4297"/>
  <c r="I4296"/>
  <c r="K4295"/>
  <c r="J4295"/>
  <c r="I4293"/>
  <c r="I4292"/>
  <c r="I4291"/>
  <c r="I4290"/>
  <c r="I4289"/>
  <c r="I4288"/>
  <c r="I4287"/>
  <c r="I4286"/>
  <c r="I4285"/>
  <c r="I4284"/>
  <c r="I4283"/>
  <c r="K4282"/>
  <c r="J4282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K4260"/>
  <c r="K4259" s="1"/>
  <c r="K4257" s="1"/>
  <c r="J4260"/>
  <c r="J4259"/>
  <c r="I4258"/>
  <c r="I4256"/>
  <c r="I4255"/>
  <c r="K4254"/>
  <c r="I4254" s="1"/>
  <c r="J4254"/>
  <c r="I4253"/>
  <c r="I4252"/>
  <c r="K4251"/>
  <c r="J4251"/>
  <c r="I4250"/>
  <c r="I4249"/>
  <c r="K4248"/>
  <c r="J4248"/>
  <c r="I4246"/>
  <c r="I4245"/>
  <c r="K4244"/>
  <c r="J4244"/>
  <c r="I4243"/>
  <c r="I4242"/>
  <c r="K4241"/>
  <c r="J4241"/>
  <c r="I4240"/>
  <c r="I4239"/>
  <c r="K4238"/>
  <c r="K4237" s="1"/>
  <c r="J4238"/>
  <c r="I4236"/>
  <c r="I4235"/>
  <c r="I4234"/>
  <c r="I4233"/>
  <c r="I4232"/>
  <c r="I4231"/>
  <c r="I4230"/>
  <c r="K4229"/>
  <c r="K4228" s="1"/>
  <c r="J4229"/>
  <c r="I4227"/>
  <c r="I4226"/>
  <c r="I4225"/>
  <c r="I4224"/>
  <c r="I4223"/>
  <c r="I4222"/>
  <c r="I4221"/>
  <c r="I4220"/>
  <c r="I4219"/>
  <c r="I4218"/>
  <c r="I4217"/>
  <c r="I4216"/>
  <c r="I4215"/>
  <c r="I4214"/>
  <c r="K4213"/>
  <c r="J4213"/>
  <c r="I4212"/>
  <c r="I4211"/>
  <c r="I4210"/>
  <c r="I4209"/>
  <c r="I4208"/>
  <c r="I4207"/>
  <c r="I4206"/>
  <c r="K4205"/>
  <c r="J4205"/>
  <c r="I4204"/>
  <c r="I4203"/>
  <c r="I4202"/>
  <c r="I4201"/>
  <c r="I4200"/>
  <c r="I4199"/>
  <c r="I4198"/>
  <c r="I4197"/>
  <c r="I4196"/>
  <c r="I4195"/>
  <c r="I4194"/>
  <c r="I4193"/>
  <c r="I4192"/>
  <c r="K4191"/>
  <c r="J4191"/>
  <c r="I4190"/>
  <c r="I4189"/>
  <c r="I4188"/>
  <c r="I4187"/>
  <c r="I4186"/>
  <c r="I4185"/>
  <c r="I4184"/>
  <c r="I4183"/>
  <c r="I4182"/>
  <c r="K4181"/>
  <c r="J4181"/>
  <c r="I4180"/>
  <c r="I4179"/>
  <c r="I4178"/>
  <c r="I4177"/>
  <c r="I4176"/>
  <c r="I4175"/>
  <c r="I4174"/>
  <c r="I4173"/>
  <c r="I4172"/>
  <c r="I4171"/>
  <c r="I4170"/>
  <c r="K4169"/>
  <c r="J4169"/>
  <c r="I4168"/>
  <c r="I4167"/>
  <c r="I4166"/>
  <c r="I4164"/>
  <c r="I4163"/>
  <c r="K4162"/>
  <c r="J4162"/>
  <c r="I4161"/>
  <c r="I4159"/>
  <c r="I4158"/>
  <c r="I4157"/>
  <c r="I4156"/>
  <c r="I4155"/>
  <c r="I4154"/>
  <c r="I4153"/>
  <c r="I4152"/>
  <c r="K4151"/>
  <c r="K4150" s="1"/>
  <c r="J4151"/>
  <c r="J4150" s="1"/>
  <c r="J4149" s="1"/>
  <c r="I4147"/>
  <c r="K4145"/>
  <c r="J4145"/>
  <c r="K4144"/>
  <c r="J4144"/>
  <c r="K4143"/>
  <c r="J4143"/>
  <c r="K4142"/>
  <c r="J4142"/>
  <c r="K4141"/>
  <c r="J4141"/>
  <c r="K4140"/>
  <c r="J4140"/>
  <c r="K4139"/>
  <c r="J4139"/>
  <c r="K4137"/>
  <c r="J4137"/>
  <c r="K4136"/>
  <c r="J4136"/>
  <c r="K4135"/>
  <c r="J4135"/>
  <c r="K4134"/>
  <c r="J4134"/>
  <c r="K4133"/>
  <c r="J4133"/>
  <c r="K4132"/>
  <c r="J4132"/>
  <c r="K4131"/>
  <c r="J4131"/>
  <c r="K4128"/>
  <c r="J4128"/>
  <c r="K4127"/>
  <c r="J4127"/>
  <c r="K4126"/>
  <c r="J4126"/>
  <c r="K4125"/>
  <c r="J4125"/>
  <c r="K4124"/>
  <c r="J4124"/>
  <c r="K4123"/>
  <c r="J4123"/>
  <c r="K4122"/>
  <c r="J4122"/>
  <c r="K4120"/>
  <c r="J4120"/>
  <c r="K4119"/>
  <c r="J4119"/>
  <c r="K4118"/>
  <c r="J4118"/>
  <c r="K4117"/>
  <c r="J4117"/>
  <c r="K4116"/>
  <c r="J4116"/>
  <c r="K4115"/>
  <c r="J4115"/>
  <c r="K4112"/>
  <c r="J4112"/>
  <c r="K4111"/>
  <c r="J4111"/>
  <c r="K4110"/>
  <c r="J4110"/>
  <c r="K4108"/>
  <c r="J4108"/>
  <c r="K4107"/>
  <c r="J4107"/>
  <c r="K4105"/>
  <c r="J4105"/>
  <c r="K4104"/>
  <c r="J4104"/>
  <c r="K4103"/>
  <c r="J4103"/>
  <c r="K4102"/>
  <c r="J4102"/>
  <c r="K4101"/>
  <c r="J4101"/>
  <c r="K4099"/>
  <c r="I4099" s="1"/>
  <c r="J4099"/>
  <c r="K4097"/>
  <c r="J4097"/>
  <c r="K4096"/>
  <c r="J4096"/>
  <c r="K4094"/>
  <c r="J4094"/>
  <c r="K4092"/>
  <c r="J4092"/>
  <c r="K4091"/>
  <c r="J4091"/>
  <c r="K4090"/>
  <c r="J4090"/>
  <c r="K4089"/>
  <c r="J4089"/>
  <c r="K4088"/>
  <c r="J4088"/>
  <c r="K4087"/>
  <c r="J4087"/>
  <c r="K4086"/>
  <c r="I4086" s="1"/>
  <c r="J4086"/>
  <c r="K4085"/>
  <c r="J4085"/>
  <c r="K4084"/>
  <c r="J4084"/>
  <c r="K4083"/>
  <c r="J4083"/>
  <c r="K4082"/>
  <c r="I4082" s="1"/>
  <c r="J4082"/>
  <c r="K4081"/>
  <c r="J4081"/>
  <c r="K4080"/>
  <c r="J4080"/>
  <c r="K4079"/>
  <c r="J4079"/>
  <c r="K4078"/>
  <c r="J4078"/>
  <c r="K4077"/>
  <c r="J4077"/>
  <c r="K4076"/>
  <c r="J4076"/>
  <c r="K4075"/>
  <c r="J4075"/>
  <c r="K4074"/>
  <c r="J4074"/>
  <c r="K4073"/>
  <c r="J4073"/>
  <c r="K4071"/>
  <c r="J4071"/>
  <c r="K4070"/>
  <c r="J4070"/>
  <c r="K4069"/>
  <c r="J4069"/>
  <c r="K4068"/>
  <c r="J4068"/>
  <c r="K4067"/>
  <c r="J4067"/>
  <c r="K4066"/>
  <c r="J4066"/>
  <c r="K4063"/>
  <c r="J4063"/>
  <c r="K4062"/>
  <c r="J4062"/>
  <c r="K4061"/>
  <c r="J4061"/>
  <c r="K4060"/>
  <c r="J4060"/>
  <c r="K4059"/>
  <c r="J4059"/>
  <c r="I4059" s="1"/>
  <c r="K4058"/>
  <c r="J4058"/>
  <c r="K4057"/>
  <c r="J4057"/>
  <c r="I4057" s="1"/>
  <c r="K4056"/>
  <c r="J4056"/>
  <c r="K4055"/>
  <c r="J4055"/>
  <c r="K4054"/>
  <c r="J4054"/>
  <c r="J4053"/>
  <c r="K4049"/>
  <c r="J4049"/>
  <c r="K4048"/>
  <c r="J4048"/>
  <c r="K4047"/>
  <c r="J4047"/>
  <c r="K4046"/>
  <c r="J4046"/>
  <c r="K4045"/>
  <c r="J4045"/>
  <c r="K4044"/>
  <c r="J4044"/>
  <c r="K4043"/>
  <c r="J4043"/>
  <c r="K4042"/>
  <c r="J4042"/>
  <c r="I4042" s="1"/>
  <c r="K4041"/>
  <c r="J4041"/>
  <c r="K4040"/>
  <c r="J4040"/>
  <c r="K4039"/>
  <c r="J4039"/>
  <c r="K4038"/>
  <c r="J4038"/>
  <c r="K4037"/>
  <c r="J4037"/>
  <c r="K4036"/>
  <c r="J4036"/>
  <c r="K4035"/>
  <c r="J4035"/>
  <c r="K4034"/>
  <c r="J4034"/>
  <c r="K4033"/>
  <c r="J4033"/>
  <c r="K4032"/>
  <c r="J4032"/>
  <c r="K4031"/>
  <c r="J4031"/>
  <c r="K4028"/>
  <c r="J4028"/>
  <c r="K4026"/>
  <c r="J4026"/>
  <c r="K4025"/>
  <c r="J4025"/>
  <c r="K4023"/>
  <c r="J4023"/>
  <c r="K4022"/>
  <c r="J4022"/>
  <c r="K4020"/>
  <c r="J4020"/>
  <c r="K4019"/>
  <c r="J4019"/>
  <c r="K4016"/>
  <c r="J4016"/>
  <c r="K4015"/>
  <c r="J4015"/>
  <c r="K4013"/>
  <c r="J4013"/>
  <c r="K4012"/>
  <c r="J4012"/>
  <c r="K4010"/>
  <c r="J4010"/>
  <c r="K4009"/>
  <c r="J4009"/>
  <c r="K4006"/>
  <c r="J4006"/>
  <c r="K4005"/>
  <c r="J4005"/>
  <c r="K4004"/>
  <c r="J4004"/>
  <c r="K4003"/>
  <c r="J4003"/>
  <c r="K4002"/>
  <c r="K3082" s="1"/>
  <c r="J4002"/>
  <c r="K4001"/>
  <c r="J4001"/>
  <c r="K4000"/>
  <c r="K3080" s="1"/>
  <c r="J4000"/>
  <c r="K3997"/>
  <c r="J3997"/>
  <c r="K3996"/>
  <c r="J3996"/>
  <c r="K3995"/>
  <c r="J3995"/>
  <c r="K3994"/>
  <c r="K3074" s="1"/>
  <c r="J3994"/>
  <c r="K3993"/>
  <c r="J3993"/>
  <c r="K3992"/>
  <c r="J3992"/>
  <c r="K3991"/>
  <c r="J3991"/>
  <c r="K3990"/>
  <c r="I3990" s="1"/>
  <c r="J3990"/>
  <c r="K3989"/>
  <c r="J3989"/>
  <c r="K3988"/>
  <c r="J3988"/>
  <c r="K3987"/>
  <c r="J3987"/>
  <c r="K3986"/>
  <c r="J3986"/>
  <c r="K3985"/>
  <c r="J3985"/>
  <c r="K3984"/>
  <c r="J3984"/>
  <c r="K3982"/>
  <c r="J3982"/>
  <c r="K3981"/>
  <c r="K3061" s="1"/>
  <c r="J3981"/>
  <c r="K3980"/>
  <c r="J3980"/>
  <c r="K3979"/>
  <c r="J3979"/>
  <c r="K3978"/>
  <c r="I3978" s="1"/>
  <c r="J3978"/>
  <c r="K3977"/>
  <c r="J3977"/>
  <c r="K3976"/>
  <c r="J3976"/>
  <c r="K3974"/>
  <c r="J3974"/>
  <c r="K3973"/>
  <c r="J3973"/>
  <c r="K3972"/>
  <c r="J3972"/>
  <c r="K3971"/>
  <c r="J3971"/>
  <c r="K3970"/>
  <c r="J3970"/>
  <c r="K3969"/>
  <c r="J3969"/>
  <c r="K3968"/>
  <c r="J3968"/>
  <c r="K3967"/>
  <c r="I3967" s="1"/>
  <c r="J3967"/>
  <c r="K3966"/>
  <c r="J3966"/>
  <c r="K3965"/>
  <c r="J3965"/>
  <c r="K3964"/>
  <c r="J3964"/>
  <c r="K3963"/>
  <c r="J3963"/>
  <c r="K3962"/>
  <c r="J3962"/>
  <c r="K3960"/>
  <c r="J3960"/>
  <c r="K3959"/>
  <c r="J3959"/>
  <c r="K3958"/>
  <c r="J3958"/>
  <c r="K3957"/>
  <c r="J3957"/>
  <c r="K3956"/>
  <c r="J3956"/>
  <c r="K3955"/>
  <c r="J3955"/>
  <c r="K3954"/>
  <c r="J3954"/>
  <c r="K3953"/>
  <c r="K3033" s="1"/>
  <c r="J3953"/>
  <c r="K3952"/>
  <c r="J3952"/>
  <c r="K3950"/>
  <c r="J3950"/>
  <c r="K3949"/>
  <c r="J3949"/>
  <c r="K3948"/>
  <c r="J3948"/>
  <c r="K3947"/>
  <c r="I3947" s="1"/>
  <c r="J3947"/>
  <c r="K3946"/>
  <c r="J3946"/>
  <c r="K3945"/>
  <c r="J3945"/>
  <c r="K3944"/>
  <c r="J3944"/>
  <c r="K3943"/>
  <c r="J3943"/>
  <c r="K3942"/>
  <c r="J3942"/>
  <c r="K3941"/>
  <c r="J3941"/>
  <c r="K3940"/>
  <c r="J3940"/>
  <c r="K3938"/>
  <c r="I3938" s="1"/>
  <c r="J3938"/>
  <c r="K3937"/>
  <c r="J3937"/>
  <c r="K3936"/>
  <c r="J3936"/>
  <c r="K3934"/>
  <c r="J3934"/>
  <c r="K3933"/>
  <c r="J3933"/>
  <c r="K3931"/>
  <c r="I3931" s="1"/>
  <c r="J3931"/>
  <c r="K3929"/>
  <c r="J3929"/>
  <c r="K3928"/>
  <c r="J3928"/>
  <c r="K3927"/>
  <c r="J3927"/>
  <c r="K3926"/>
  <c r="J3926"/>
  <c r="K3925"/>
  <c r="J3925"/>
  <c r="K3924"/>
  <c r="J3924"/>
  <c r="K3923"/>
  <c r="J3923"/>
  <c r="K3922"/>
  <c r="I3922" s="1"/>
  <c r="J3922"/>
  <c r="K3917"/>
  <c r="J3917"/>
  <c r="I3915"/>
  <c r="I3914"/>
  <c r="I3913"/>
  <c r="I3912"/>
  <c r="I3911"/>
  <c r="I3910"/>
  <c r="I3909"/>
  <c r="K3908"/>
  <c r="J3908"/>
  <c r="I3907"/>
  <c r="I3906"/>
  <c r="I3905"/>
  <c r="I3904"/>
  <c r="I3903"/>
  <c r="I3902"/>
  <c r="I3901"/>
  <c r="K3900"/>
  <c r="J3900"/>
  <c r="I3898"/>
  <c r="I3897"/>
  <c r="I3896"/>
  <c r="I3895"/>
  <c r="I3894"/>
  <c r="I3893"/>
  <c r="I3892"/>
  <c r="K3891"/>
  <c r="J3891"/>
  <c r="I3890"/>
  <c r="I3889"/>
  <c r="I3888"/>
  <c r="I3887"/>
  <c r="I3886"/>
  <c r="I3885"/>
  <c r="K3884"/>
  <c r="J3884"/>
  <c r="I3882"/>
  <c r="I3881"/>
  <c r="I3880"/>
  <c r="K3879"/>
  <c r="J3879"/>
  <c r="I3878"/>
  <c r="I3877"/>
  <c r="K3876"/>
  <c r="I3875"/>
  <c r="I3874"/>
  <c r="I3873"/>
  <c r="I3872"/>
  <c r="I3871"/>
  <c r="K3870"/>
  <c r="K3868" s="1"/>
  <c r="J3870"/>
  <c r="I3869"/>
  <c r="I3867"/>
  <c r="I3866"/>
  <c r="K3865"/>
  <c r="K3863" s="1"/>
  <c r="J3865"/>
  <c r="J3863" s="1"/>
  <c r="I3864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K3842"/>
  <c r="J3842"/>
  <c r="I3841"/>
  <c r="I3840"/>
  <c r="I3839"/>
  <c r="I3838"/>
  <c r="I3837"/>
  <c r="I3836"/>
  <c r="K3835"/>
  <c r="K3834" s="1"/>
  <c r="J3835"/>
  <c r="I3833"/>
  <c r="I3832"/>
  <c r="I3831"/>
  <c r="I3830"/>
  <c r="I3829"/>
  <c r="I3828"/>
  <c r="I3827"/>
  <c r="I3826"/>
  <c r="I3825"/>
  <c r="I3824"/>
  <c r="I3823"/>
  <c r="K3822"/>
  <c r="J3822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K3800"/>
  <c r="K3799" s="1"/>
  <c r="K3797" s="1"/>
  <c r="J3800"/>
  <c r="J3799" s="1"/>
  <c r="J3797" s="1"/>
  <c r="I3798"/>
  <c r="I3796"/>
  <c r="I3795"/>
  <c r="K3794"/>
  <c r="J3794"/>
  <c r="I3793"/>
  <c r="I3792"/>
  <c r="K3791"/>
  <c r="J3791"/>
  <c r="I3790"/>
  <c r="I3789"/>
  <c r="K3788"/>
  <c r="J3788"/>
  <c r="I3786"/>
  <c r="I3785"/>
  <c r="K3784"/>
  <c r="J3784"/>
  <c r="I3783"/>
  <c r="I3782"/>
  <c r="K3781"/>
  <c r="J3781"/>
  <c r="I3780"/>
  <c r="I3779"/>
  <c r="K3778"/>
  <c r="J3778"/>
  <c r="I3778" s="1"/>
  <c r="I3776"/>
  <c r="I3775"/>
  <c r="I3774"/>
  <c r="I3773"/>
  <c r="I3772"/>
  <c r="I3771"/>
  <c r="I3770"/>
  <c r="K3769"/>
  <c r="K3768" s="1"/>
  <c r="J3769"/>
  <c r="I3767"/>
  <c r="I3766"/>
  <c r="I3765"/>
  <c r="I3764"/>
  <c r="I3763"/>
  <c r="I3762"/>
  <c r="I3761"/>
  <c r="I3760"/>
  <c r="I3759"/>
  <c r="I3758"/>
  <c r="I3757"/>
  <c r="I3756"/>
  <c r="I3755"/>
  <c r="I3754"/>
  <c r="K3753"/>
  <c r="J3753"/>
  <c r="I3753" s="1"/>
  <c r="I3752"/>
  <c r="I3751"/>
  <c r="I3750"/>
  <c r="I3749"/>
  <c r="I3748"/>
  <c r="I3747"/>
  <c r="I3746"/>
  <c r="K3745"/>
  <c r="J3745"/>
  <c r="I3744"/>
  <c r="I3743"/>
  <c r="I3742"/>
  <c r="I3741"/>
  <c r="I3740"/>
  <c r="I3739"/>
  <c r="I3738"/>
  <c r="I3737"/>
  <c r="I3736"/>
  <c r="I3735"/>
  <c r="I3734"/>
  <c r="I3733"/>
  <c r="I3732"/>
  <c r="K3731"/>
  <c r="J3731"/>
  <c r="I3730"/>
  <c r="I3729"/>
  <c r="I3728"/>
  <c r="I3727"/>
  <c r="I3726"/>
  <c r="I3725"/>
  <c r="I3724"/>
  <c r="I3723"/>
  <c r="I3722"/>
  <c r="K3721"/>
  <c r="J3721"/>
  <c r="J3261" s="1"/>
  <c r="I3720"/>
  <c r="I3719"/>
  <c r="I3718"/>
  <c r="I3717"/>
  <c r="I3716"/>
  <c r="I3715"/>
  <c r="I3714"/>
  <c r="I3713"/>
  <c r="I3712"/>
  <c r="I3711"/>
  <c r="I3710"/>
  <c r="K3709"/>
  <c r="J3709"/>
  <c r="I3708"/>
  <c r="I3707"/>
  <c r="I3706"/>
  <c r="I3704"/>
  <c r="I3703"/>
  <c r="K3702"/>
  <c r="J3702"/>
  <c r="I3701"/>
  <c r="I3699"/>
  <c r="I3698"/>
  <c r="I3697"/>
  <c r="I3696"/>
  <c r="I3695"/>
  <c r="I3694"/>
  <c r="I3693"/>
  <c r="I3692"/>
  <c r="K3691"/>
  <c r="J3691"/>
  <c r="K3690"/>
  <c r="K3689" s="1"/>
  <c r="I3687"/>
  <c r="I3685"/>
  <c r="I3684"/>
  <c r="I3683"/>
  <c r="I3682"/>
  <c r="I3681"/>
  <c r="I3680"/>
  <c r="I3679"/>
  <c r="K3678"/>
  <c r="J3678"/>
  <c r="I3677"/>
  <c r="I3676"/>
  <c r="I3675"/>
  <c r="I3674"/>
  <c r="I3673"/>
  <c r="I3672"/>
  <c r="I3671"/>
  <c r="K3670"/>
  <c r="J3670"/>
  <c r="I3668"/>
  <c r="I3667"/>
  <c r="I3666"/>
  <c r="I3665"/>
  <c r="I3664"/>
  <c r="I3663"/>
  <c r="I3662"/>
  <c r="K3661"/>
  <c r="J3661"/>
  <c r="I3660"/>
  <c r="I3659"/>
  <c r="I3658"/>
  <c r="I3657"/>
  <c r="I3656"/>
  <c r="I3655"/>
  <c r="K3654"/>
  <c r="J3654"/>
  <c r="I3652"/>
  <c r="I3651"/>
  <c r="I3650"/>
  <c r="K3649"/>
  <c r="J3649"/>
  <c r="I3648"/>
  <c r="I3647"/>
  <c r="K3646"/>
  <c r="I3645"/>
  <c r="I3644"/>
  <c r="I3643"/>
  <c r="I3642"/>
  <c r="I3641"/>
  <c r="K3640"/>
  <c r="J3640"/>
  <c r="I3640"/>
  <c r="I3639"/>
  <c r="K3638"/>
  <c r="J3638"/>
  <c r="I3638"/>
  <c r="I3637"/>
  <c r="I3636"/>
  <c r="K3635"/>
  <c r="J3635"/>
  <c r="I3634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K3612"/>
  <c r="J3612"/>
  <c r="I3611"/>
  <c r="I3610"/>
  <c r="I3609"/>
  <c r="I3608"/>
  <c r="I3607"/>
  <c r="I3606"/>
  <c r="K3605"/>
  <c r="K3604" s="1"/>
  <c r="J3605"/>
  <c r="I3603"/>
  <c r="I3602"/>
  <c r="I3601"/>
  <c r="I3600"/>
  <c r="I3599"/>
  <c r="I3598"/>
  <c r="I3597"/>
  <c r="I3596"/>
  <c r="I3595"/>
  <c r="I3594"/>
  <c r="I3593"/>
  <c r="K3592"/>
  <c r="J3592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K3570"/>
  <c r="J3570"/>
  <c r="J3569" s="1"/>
  <c r="I3568"/>
  <c r="I3566"/>
  <c r="I3565"/>
  <c r="K3564"/>
  <c r="K3334" s="1"/>
  <c r="J3564"/>
  <c r="I3563"/>
  <c r="I3562"/>
  <c r="K3561"/>
  <c r="K3331" s="1"/>
  <c r="J3561"/>
  <c r="I3560"/>
  <c r="I3559"/>
  <c r="K3558"/>
  <c r="J3558"/>
  <c r="I3556"/>
  <c r="I3555"/>
  <c r="K3554"/>
  <c r="J3554"/>
  <c r="I3553"/>
  <c r="I3552"/>
  <c r="K3551"/>
  <c r="K3321" s="1"/>
  <c r="J3551"/>
  <c r="I3550"/>
  <c r="I3549"/>
  <c r="K3548"/>
  <c r="J3548"/>
  <c r="I3546"/>
  <c r="I3545"/>
  <c r="I3544"/>
  <c r="I3543"/>
  <c r="I3542"/>
  <c r="I3541"/>
  <c r="I3540"/>
  <c r="K3539"/>
  <c r="J3539"/>
  <c r="I3537"/>
  <c r="I3536"/>
  <c r="I3535"/>
  <c r="I3534"/>
  <c r="I3533"/>
  <c r="I3532"/>
  <c r="I3531"/>
  <c r="I3530"/>
  <c r="I3529"/>
  <c r="I3528"/>
  <c r="I3527"/>
  <c r="I3526"/>
  <c r="I3525"/>
  <c r="I3524"/>
  <c r="K3523"/>
  <c r="J3523"/>
  <c r="I3522"/>
  <c r="I3521"/>
  <c r="I3520"/>
  <c r="I3519"/>
  <c r="I3518"/>
  <c r="I3517"/>
  <c r="I3516"/>
  <c r="K3515"/>
  <c r="K3285" s="1"/>
  <c r="J3515"/>
  <c r="J3285" s="1"/>
  <c r="I3514"/>
  <c r="I3513"/>
  <c r="I3512"/>
  <c r="I3511"/>
  <c r="I3510"/>
  <c r="I3509"/>
  <c r="I3508"/>
  <c r="I3507"/>
  <c r="I3506"/>
  <c r="I3505"/>
  <c r="I3504"/>
  <c r="I3503"/>
  <c r="I3502"/>
  <c r="K3501"/>
  <c r="J3501"/>
  <c r="I3500"/>
  <c r="I3499"/>
  <c r="I3498"/>
  <c r="I3497"/>
  <c r="I3496"/>
  <c r="I3495"/>
  <c r="I3494"/>
  <c r="I3493"/>
  <c r="I3492"/>
  <c r="K3491"/>
  <c r="I3491" s="1"/>
  <c r="J3491"/>
  <c r="I3490"/>
  <c r="I3489"/>
  <c r="I3488"/>
  <c r="I3487"/>
  <c r="I3486"/>
  <c r="I3485"/>
  <c r="I3484"/>
  <c r="I3483"/>
  <c r="I3482"/>
  <c r="I3481"/>
  <c r="I3480"/>
  <c r="K3479"/>
  <c r="J3479"/>
  <c r="I3478"/>
  <c r="I3477"/>
  <c r="I3476"/>
  <c r="I3474"/>
  <c r="I3473"/>
  <c r="K3472"/>
  <c r="J3472"/>
  <c r="I3471"/>
  <c r="I3469"/>
  <c r="I3468"/>
  <c r="I3467"/>
  <c r="I3466"/>
  <c r="I3465"/>
  <c r="I3464"/>
  <c r="I3463"/>
  <c r="I3462"/>
  <c r="K3461"/>
  <c r="K3460" s="1"/>
  <c r="K3459" s="1"/>
  <c r="J3461"/>
  <c r="I3457"/>
  <c r="K3455"/>
  <c r="J3455"/>
  <c r="K3454"/>
  <c r="J3454"/>
  <c r="K3453"/>
  <c r="J3453"/>
  <c r="K3452"/>
  <c r="J3452"/>
  <c r="K3451"/>
  <c r="K3221" s="1"/>
  <c r="J3451"/>
  <c r="K3450"/>
  <c r="J3450"/>
  <c r="K3449"/>
  <c r="K3219" s="1"/>
  <c r="J3449"/>
  <c r="K3447"/>
  <c r="J3447"/>
  <c r="K3446"/>
  <c r="J3446"/>
  <c r="K3445"/>
  <c r="J3445"/>
  <c r="K3444"/>
  <c r="K3214" s="1"/>
  <c r="J3444"/>
  <c r="K3443"/>
  <c r="J3443"/>
  <c r="K3442"/>
  <c r="K3212" s="1"/>
  <c r="J3442"/>
  <c r="K3441"/>
  <c r="J3441"/>
  <c r="K3438"/>
  <c r="J3438"/>
  <c r="K3437"/>
  <c r="J3437"/>
  <c r="K3436"/>
  <c r="J3436"/>
  <c r="K3435"/>
  <c r="J3435"/>
  <c r="K3434"/>
  <c r="J3434"/>
  <c r="K3433"/>
  <c r="J3433"/>
  <c r="K3432"/>
  <c r="J3432"/>
  <c r="K3430"/>
  <c r="J3430"/>
  <c r="K3429"/>
  <c r="J3429"/>
  <c r="K3428"/>
  <c r="J3428"/>
  <c r="K3427"/>
  <c r="J3427"/>
  <c r="K3426"/>
  <c r="J3426"/>
  <c r="J3196" s="1"/>
  <c r="K3425"/>
  <c r="J3425"/>
  <c r="K3422"/>
  <c r="J3422"/>
  <c r="K3421"/>
  <c r="J3421"/>
  <c r="K3420"/>
  <c r="J3420"/>
  <c r="K3418"/>
  <c r="J3418"/>
  <c r="K3417"/>
  <c r="J3417"/>
  <c r="K3415"/>
  <c r="K3185" s="1"/>
  <c r="J3415"/>
  <c r="K3414"/>
  <c r="J3414"/>
  <c r="K3413"/>
  <c r="J3413"/>
  <c r="K3412"/>
  <c r="J3412"/>
  <c r="K3411"/>
  <c r="J3411"/>
  <c r="K3409"/>
  <c r="J3409"/>
  <c r="K3407"/>
  <c r="K3177" s="1"/>
  <c r="J3407"/>
  <c r="K3406"/>
  <c r="J3406"/>
  <c r="K3404"/>
  <c r="J3404"/>
  <c r="K3402"/>
  <c r="J3402"/>
  <c r="K3401"/>
  <c r="J3401"/>
  <c r="K3400"/>
  <c r="J3400"/>
  <c r="J3170" s="1"/>
  <c r="K3399"/>
  <c r="J3399"/>
  <c r="I3399" s="1"/>
  <c r="K3398"/>
  <c r="J3398"/>
  <c r="K3397"/>
  <c r="J3397"/>
  <c r="K3396"/>
  <c r="J3396"/>
  <c r="J3166" s="1"/>
  <c r="K3395"/>
  <c r="J3395"/>
  <c r="K3394"/>
  <c r="J3394"/>
  <c r="J3164" s="1"/>
  <c r="K3393"/>
  <c r="J3393"/>
  <c r="K3392"/>
  <c r="J3392"/>
  <c r="J3162" s="1"/>
  <c r="K3391"/>
  <c r="J3391"/>
  <c r="K3390"/>
  <c r="K3160" s="1"/>
  <c r="J3390"/>
  <c r="K3389"/>
  <c r="K3159" s="1"/>
  <c r="J3389"/>
  <c r="K3388"/>
  <c r="K3158" s="1"/>
  <c r="J3388"/>
  <c r="K3387"/>
  <c r="J3387"/>
  <c r="K3386"/>
  <c r="I3386" s="1"/>
  <c r="J3386"/>
  <c r="K3385"/>
  <c r="J3385"/>
  <c r="K3384"/>
  <c r="K3154" s="1"/>
  <c r="J3384"/>
  <c r="K3383"/>
  <c r="K3153" s="1"/>
  <c r="J3383"/>
  <c r="K3381"/>
  <c r="K3151" s="1"/>
  <c r="J3381"/>
  <c r="K3380"/>
  <c r="J3380"/>
  <c r="K3379"/>
  <c r="K3149" s="1"/>
  <c r="J3379"/>
  <c r="K3378"/>
  <c r="K3148" s="1"/>
  <c r="J3378"/>
  <c r="K3377"/>
  <c r="K3147" s="1"/>
  <c r="J3377"/>
  <c r="K3376"/>
  <c r="K3146" s="1"/>
  <c r="J3376"/>
  <c r="K3373"/>
  <c r="J3373"/>
  <c r="K3372"/>
  <c r="J3372"/>
  <c r="K3371"/>
  <c r="J3371"/>
  <c r="K3370"/>
  <c r="J3370"/>
  <c r="K3369"/>
  <c r="K3139" s="1"/>
  <c r="J3369"/>
  <c r="K3368"/>
  <c r="J3368"/>
  <c r="K3367"/>
  <c r="K3137" s="1"/>
  <c r="J3367"/>
  <c r="K3366"/>
  <c r="J3366"/>
  <c r="K3365"/>
  <c r="K3135" s="1"/>
  <c r="J3365"/>
  <c r="K3364"/>
  <c r="K3134" s="1"/>
  <c r="J3364"/>
  <c r="K3363"/>
  <c r="J3363"/>
  <c r="K3359"/>
  <c r="J3359"/>
  <c r="K3358"/>
  <c r="I3358" s="1"/>
  <c r="J3358"/>
  <c r="K3357"/>
  <c r="K3127" s="1"/>
  <c r="J3357"/>
  <c r="K3356"/>
  <c r="J3356"/>
  <c r="K3355"/>
  <c r="K3125" s="1"/>
  <c r="J3355"/>
  <c r="K3354"/>
  <c r="J3354"/>
  <c r="K3353"/>
  <c r="K3123" s="1"/>
  <c r="J3353"/>
  <c r="K3352"/>
  <c r="K3122" s="1"/>
  <c r="J3352"/>
  <c r="K3351"/>
  <c r="J3351"/>
  <c r="K3350"/>
  <c r="J3350"/>
  <c r="K3349"/>
  <c r="J3349"/>
  <c r="K3348"/>
  <c r="J3348"/>
  <c r="K3347"/>
  <c r="J3347"/>
  <c r="J3117" s="1"/>
  <c r="K3346"/>
  <c r="J3346"/>
  <c r="K3345"/>
  <c r="J3345"/>
  <c r="K3344"/>
  <c r="J3344"/>
  <c r="K3343"/>
  <c r="J3343"/>
  <c r="K3342"/>
  <c r="J3342"/>
  <c r="K3341"/>
  <c r="J3341"/>
  <c r="K3338"/>
  <c r="J3338"/>
  <c r="K3336"/>
  <c r="J3336"/>
  <c r="K3335"/>
  <c r="J3335"/>
  <c r="K3333"/>
  <c r="J3333"/>
  <c r="K3332"/>
  <c r="J3332"/>
  <c r="K3330"/>
  <c r="J3330"/>
  <c r="K3329"/>
  <c r="J3329"/>
  <c r="J3328"/>
  <c r="K3326"/>
  <c r="J3326"/>
  <c r="K3325"/>
  <c r="J3325"/>
  <c r="K3323"/>
  <c r="J3323"/>
  <c r="K3322"/>
  <c r="J3322"/>
  <c r="K3320"/>
  <c r="J3320"/>
  <c r="K3319"/>
  <c r="J3319"/>
  <c r="J3089" s="1"/>
  <c r="K3316"/>
  <c r="J3316"/>
  <c r="K3315"/>
  <c r="K3085" s="1"/>
  <c r="J3315"/>
  <c r="K3314"/>
  <c r="J3314"/>
  <c r="I3314" s="1"/>
  <c r="K3313"/>
  <c r="J3313"/>
  <c r="J3083" s="1"/>
  <c r="K3312"/>
  <c r="J3312"/>
  <c r="K3311"/>
  <c r="J3311"/>
  <c r="J3081" s="1"/>
  <c r="K3310"/>
  <c r="J3310"/>
  <c r="K3307"/>
  <c r="J3307"/>
  <c r="K3306"/>
  <c r="J3306"/>
  <c r="J3076" s="1"/>
  <c r="K3305"/>
  <c r="J3305"/>
  <c r="J3075" s="1"/>
  <c r="K3304"/>
  <c r="J3304"/>
  <c r="J3074" s="1"/>
  <c r="K3303"/>
  <c r="J3303"/>
  <c r="I3303" s="1"/>
  <c r="K3302"/>
  <c r="J3302"/>
  <c r="J3072" s="1"/>
  <c r="K3301"/>
  <c r="J3301"/>
  <c r="K3300"/>
  <c r="J3300"/>
  <c r="J3070" s="1"/>
  <c r="K3299"/>
  <c r="J3299"/>
  <c r="K3298"/>
  <c r="J3298"/>
  <c r="K3297"/>
  <c r="J3297"/>
  <c r="K3296"/>
  <c r="J3296"/>
  <c r="K3295"/>
  <c r="J3295"/>
  <c r="K3294"/>
  <c r="J3294"/>
  <c r="K3292"/>
  <c r="J3292"/>
  <c r="K3291"/>
  <c r="J3291"/>
  <c r="J3061" s="1"/>
  <c r="K3290"/>
  <c r="J3290"/>
  <c r="K3289"/>
  <c r="J3289"/>
  <c r="K3288"/>
  <c r="J3288"/>
  <c r="K3287"/>
  <c r="J3287"/>
  <c r="K3286"/>
  <c r="J3286"/>
  <c r="K3284"/>
  <c r="J3284"/>
  <c r="J3054" s="1"/>
  <c r="K3283"/>
  <c r="J3283"/>
  <c r="K3282"/>
  <c r="J3282"/>
  <c r="K3281"/>
  <c r="J3281"/>
  <c r="K3280"/>
  <c r="J3280"/>
  <c r="K3279"/>
  <c r="J3279"/>
  <c r="K3278"/>
  <c r="J3278"/>
  <c r="J3048" s="1"/>
  <c r="K3277"/>
  <c r="J3277"/>
  <c r="J3047" s="1"/>
  <c r="K3276"/>
  <c r="J3276"/>
  <c r="K3275"/>
  <c r="J3275"/>
  <c r="K3274"/>
  <c r="J3274"/>
  <c r="K3273"/>
  <c r="J3273"/>
  <c r="K3272"/>
  <c r="J3272"/>
  <c r="K3270"/>
  <c r="J3270"/>
  <c r="K3269"/>
  <c r="J3269"/>
  <c r="K3268"/>
  <c r="J3268"/>
  <c r="K3267"/>
  <c r="J3267"/>
  <c r="J3037" s="1"/>
  <c r="K3266"/>
  <c r="J3266"/>
  <c r="K3265"/>
  <c r="J3265"/>
  <c r="K3264"/>
  <c r="J3264"/>
  <c r="K3263"/>
  <c r="J3263"/>
  <c r="J3033" s="1"/>
  <c r="K3262"/>
  <c r="J3262"/>
  <c r="K3260"/>
  <c r="J3260"/>
  <c r="K3259"/>
  <c r="J3259"/>
  <c r="K3258"/>
  <c r="J3258"/>
  <c r="J3028" s="1"/>
  <c r="K3257"/>
  <c r="J3257"/>
  <c r="J3027" s="1"/>
  <c r="K3256"/>
  <c r="J3256"/>
  <c r="J3026" s="1"/>
  <c r="K3255"/>
  <c r="J3255"/>
  <c r="K3254"/>
  <c r="J3254"/>
  <c r="J3024" s="1"/>
  <c r="K3253"/>
  <c r="K3023" s="1"/>
  <c r="J3253"/>
  <c r="K3252"/>
  <c r="J3252"/>
  <c r="K3251"/>
  <c r="J3251"/>
  <c r="K3250"/>
  <c r="J3250"/>
  <c r="K3248"/>
  <c r="K3018" s="1"/>
  <c r="J3248"/>
  <c r="K3247"/>
  <c r="J3247"/>
  <c r="I3247"/>
  <c r="K3246"/>
  <c r="J3246"/>
  <c r="K3244"/>
  <c r="J3244"/>
  <c r="K3243"/>
  <c r="J3243"/>
  <c r="K3241"/>
  <c r="J3241"/>
  <c r="J3011" s="1"/>
  <c r="K3239"/>
  <c r="J3239"/>
  <c r="K3238"/>
  <c r="J3238"/>
  <c r="J3008" s="1"/>
  <c r="K3237"/>
  <c r="J3237"/>
  <c r="K3236"/>
  <c r="J3236"/>
  <c r="J3006" s="1"/>
  <c r="K3235"/>
  <c r="J3235"/>
  <c r="K3234"/>
  <c r="J3234"/>
  <c r="J3004" s="1"/>
  <c r="K3233"/>
  <c r="J3233"/>
  <c r="K3232"/>
  <c r="J3232"/>
  <c r="J3002" s="1"/>
  <c r="K3227"/>
  <c r="J3227"/>
  <c r="K3217"/>
  <c r="J3208"/>
  <c r="K3176"/>
  <c r="J3168"/>
  <c r="K3128"/>
  <c r="J3120"/>
  <c r="J3092"/>
  <c r="J3077"/>
  <c r="I2995"/>
  <c r="I2994"/>
  <c r="I2993"/>
  <c r="I2992"/>
  <c r="I2991"/>
  <c r="I2990"/>
  <c r="I2989"/>
  <c r="K2988"/>
  <c r="J2988"/>
  <c r="I2987"/>
  <c r="I2986"/>
  <c r="I2985"/>
  <c r="I2984"/>
  <c r="I2983"/>
  <c r="I2982"/>
  <c r="I2981"/>
  <c r="K2980"/>
  <c r="J2980"/>
  <c r="I2978"/>
  <c r="I2977"/>
  <c r="I2976"/>
  <c r="I2975"/>
  <c r="I2974"/>
  <c r="I2973"/>
  <c r="I2972"/>
  <c r="K2971"/>
  <c r="J2971"/>
  <c r="I2970"/>
  <c r="I2969"/>
  <c r="I2968"/>
  <c r="I2967"/>
  <c r="I2966"/>
  <c r="I2965"/>
  <c r="K2964"/>
  <c r="J2964"/>
  <c r="I2962"/>
  <c r="I2961"/>
  <c r="I2960"/>
  <c r="K2959"/>
  <c r="J2959"/>
  <c r="I2958"/>
  <c r="I2957"/>
  <c r="K2956"/>
  <c r="I2955"/>
  <c r="I2954"/>
  <c r="I2953"/>
  <c r="I2952"/>
  <c r="I2951"/>
  <c r="K2950"/>
  <c r="K2948" s="1"/>
  <c r="J2950"/>
  <c r="I2949"/>
  <c r="I2947"/>
  <c r="I2946"/>
  <c r="K2945"/>
  <c r="K2943" s="1"/>
  <c r="J2945"/>
  <c r="I2944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K2922"/>
  <c r="J2922"/>
  <c r="I2921"/>
  <c r="I2920"/>
  <c r="I2919"/>
  <c r="I2918"/>
  <c r="I2917"/>
  <c r="I2916"/>
  <c r="K2915"/>
  <c r="K2225" s="1"/>
  <c r="J2915"/>
  <c r="J2914" s="1"/>
  <c r="I2913"/>
  <c r="I2912"/>
  <c r="I2911"/>
  <c r="I2910"/>
  <c r="I2909"/>
  <c r="I2908"/>
  <c r="I2907"/>
  <c r="I2906"/>
  <c r="I2905"/>
  <c r="I2904"/>
  <c r="I2903"/>
  <c r="K2902"/>
  <c r="J2902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K2880"/>
  <c r="J2880"/>
  <c r="J2879" s="1"/>
  <c r="I2878"/>
  <c r="I2876"/>
  <c r="I2875"/>
  <c r="K2874"/>
  <c r="J2874"/>
  <c r="I2873"/>
  <c r="I2872"/>
  <c r="K2871"/>
  <c r="J2871"/>
  <c r="I2870"/>
  <c r="I2869"/>
  <c r="K2868"/>
  <c r="J2868"/>
  <c r="I2866"/>
  <c r="I2865"/>
  <c r="K2864"/>
  <c r="J2864"/>
  <c r="I2863"/>
  <c r="I2862"/>
  <c r="K2861"/>
  <c r="J2861"/>
  <c r="I2860"/>
  <c r="I2859"/>
  <c r="K2858"/>
  <c r="J2858"/>
  <c r="I2856"/>
  <c r="I2855"/>
  <c r="I2854"/>
  <c r="I2853"/>
  <c r="I2852"/>
  <c r="I2851"/>
  <c r="I2850"/>
  <c r="K2849"/>
  <c r="K2848" s="1"/>
  <c r="J2849"/>
  <c r="J2848" s="1"/>
  <c r="I2847"/>
  <c r="I2846"/>
  <c r="I2845"/>
  <c r="I2844"/>
  <c r="I2843"/>
  <c r="I2842"/>
  <c r="I2841"/>
  <c r="I2840"/>
  <c r="I2839"/>
  <c r="I2838"/>
  <c r="I2837"/>
  <c r="I2836"/>
  <c r="I2835"/>
  <c r="I2834"/>
  <c r="K2833"/>
  <c r="J2833"/>
  <c r="I2832"/>
  <c r="I2831"/>
  <c r="I2830"/>
  <c r="I2829"/>
  <c r="I2828"/>
  <c r="I2827"/>
  <c r="I2826"/>
  <c r="K2825"/>
  <c r="J2825"/>
  <c r="I2824"/>
  <c r="I2823"/>
  <c r="I2822"/>
  <c r="I2821"/>
  <c r="I2820"/>
  <c r="I2819"/>
  <c r="I2818"/>
  <c r="I2817"/>
  <c r="I2816"/>
  <c r="I2815"/>
  <c r="I2814"/>
  <c r="I2813"/>
  <c r="I2812"/>
  <c r="K2811"/>
  <c r="J2811"/>
  <c r="I2810"/>
  <c r="I2809"/>
  <c r="I2808"/>
  <c r="I2807"/>
  <c r="I2806"/>
  <c r="I2805"/>
  <c r="I2804"/>
  <c r="I2803"/>
  <c r="I2802"/>
  <c r="K2801"/>
  <c r="J2801"/>
  <c r="I2800"/>
  <c r="I2799"/>
  <c r="I2798"/>
  <c r="I2797"/>
  <c r="I2796"/>
  <c r="I2795"/>
  <c r="I2794"/>
  <c r="I2793"/>
  <c r="I2792"/>
  <c r="I2791"/>
  <c r="I2790"/>
  <c r="K2789"/>
  <c r="J2789"/>
  <c r="I2788"/>
  <c r="I2787"/>
  <c r="I2786"/>
  <c r="I2784"/>
  <c r="I2783"/>
  <c r="K2782"/>
  <c r="J2782"/>
  <c r="I2781"/>
  <c r="I2779"/>
  <c r="I2778"/>
  <c r="I2777"/>
  <c r="I2776"/>
  <c r="I2775"/>
  <c r="I2774"/>
  <c r="I2773"/>
  <c r="I2772"/>
  <c r="K2771"/>
  <c r="K2770" s="1"/>
  <c r="K2769" s="1"/>
  <c r="J2771"/>
  <c r="J2770" s="1"/>
  <c r="J2769" s="1"/>
  <c r="I2767"/>
  <c r="I2765"/>
  <c r="I2764"/>
  <c r="I2763"/>
  <c r="I2762"/>
  <c r="I2761"/>
  <c r="I2760"/>
  <c r="I2759"/>
  <c r="K2758"/>
  <c r="K2749" s="1"/>
  <c r="J2758"/>
  <c r="I2757"/>
  <c r="I2756"/>
  <c r="I2755"/>
  <c r="I2754"/>
  <c r="I2753"/>
  <c r="I2752"/>
  <c r="I2751"/>
  <c r="K2750"/>
  <c r="J2750"/>
  <c r="I2748"/>
  <c r="I2747"/>
  <c r="I2746"/>
  <c r="I2745"/>
  <c r="I2744"/>
  <c r="I2743"/>
  <c r="I2742"/>
  <c r="K2741"/>
  <c r="J2741"/>
  <c r="I2740"/>
  <c r="I2739"/>
  <c r="I2738"/>
  <c r="I2737"/>
  <c r="I2736"/>
  <c r="I2735"/>
  <c r="K2734"/>
  <c r="J2734"/>
  <c r="J2733" s="1"/>
  <c r="I2732"/>
  <c r="I2731"/>
  <c r="I2730"/>
  <c r="K2729"/>
  <c r="J2729"/>
  <c r="I2728"/>
  <c r="I2727"/>
  <c r="K2726"/>
  <c r="I2725"/>
  <c r="I2724"/>
  <c r="I2723"/>
  <c r="I2722"/>
  <c r="I2721"/>
  <c r="K2720"/>
  <c r="K2718" s="1"/>
  <c r="J2720"/>
  <c r="I2719"/>
  <c r="I2717"/>
  <c r="I2716"/>
  <c r="K2715"/>
  <c r="J2715"/>
  <c r="I2715" s="1"/>
  <c r="I2714"/>
  <c r="K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K2692"/>
  <c r="J2692"/>
  <c r="I2691"/>
  <c r="I2690"/>
  <c r="I2689"/>
  <c r="I2688"/>
  <c r="I2687"/>
  <c r="I2686"/>
  <c r="K2685"/>
  <c r="K2684" s="1"/>
  <c r="J2685"/>
  <c r="I2683"/>
  <c r="I2682"/>
  <c r="I2681"/>
  <c r="I2680"/>
  <c r="I2679"/>
  <c r="I2678"/>
  <c r="I2677"/>
  <c r="I2676"/>
  <c r="I2675"/>
  <c r="I2674"/>
  <c r="I2673"/>
  <c r="K2672"/>
  <c r="J2672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K2650"/>
  <c r="J2650"/>
  <c r="J2649" s="1"/>
  <c r="J2647" s="1"/>
  <c r="I2648"/>
  <c r="I2646"/>
  <c r="I2645"/>
  <c r="K2644"/>
  <c r="J2644"/>
  <c r="I2643"/>
  <c r="I2642"/>
  <c r="K2641"/>
  <c r="J2641"/>
  <c r="I2640"/>
  <c r="I2639"/>
  <c r="K2638"/>
  <c r="J2638"/>
  <c r="I2636"/>
  <c r="I2635"/>
  <c r="K2634"/>
  <c r="J2634"/>
  <c r="I2633"/>
  <c r="I2632"/>
  <c r="K2631"/>
  <c r="J2631"/>
  <c r="I2630"/>
  <c r="I2629"/>
  <c r="K2628"/>
  <c r="J2628"/>
  <c r="I2626"/>
  <c r="I2625"/>
  <c r="I2624"/>
  <c r="I2623"/>
  <c r="I2622"/>
  <c r="I2621"/>
  <c r="I2620"/>
  <c r="K2619"/>
  <c r="J2619"/>
  <c r="I2617"/>
  <c r="I2616"/>
  <c r="I2615"/>
  <c r="I2614"/>
  <c r="I2613"/>
  <c r="I2612"/>
  <c r="I2611"/>
  <c r="I2610"/>
  <c r="I2609"/>
  <c r="I2608"/>
  <c r="I2607"/>
  <c r="I2606"/>
  <c r="I2605"/>
  <c r="I2604"/>
  <c r="K2603"/>
  <c r="J2603"/>
  <c r="I2602"/>
  <c r="I2601"/>
  <c r="I2600"/>
  <c r="I2599"/>
  <c r="I2598"/>
  <c r="I2597"/>
  <c r="I2596"/>
  <c r="K2595"/>
  <c r="J2595"/>
  <c r="I2594"/>
  <c r="I2593"/>
  <c r="I2592"/>
  <c r="I2591"/>
  <c r="I2590"/>
  <c r="I2589"/>
  <c r="I2588"/>
  <c r="I2587"/>
  <c r="I2586"/>
  <c r="I2585"/>
  <c r="I2584"/>
  <c r="I2583"/>
  <c r="I2582"/>
  <c r="K2581"/>
  <c r="J2581"/>
  <c r="I2580"/>
  <c r="I2579"/>
  <c r="I2578"/>
  <c r="I2577"/>
  <c r="I2576"/>
  <c r="I2575"/>
  <c r="I2574"/>
  <c r="I2573"/>
  <c r="I2572"/>
  <c r="K2571"/>
  <c r="J2571"/>
  <c r="I2570"/>
  <c r="I2569"/>
  <c r="I2568"/>
  <c r="I2567"/>
  <c r="I2566"/>
  <c r="I2565"/>
  <c r="I2564"/>
  <c r="I2563"/>
  <c r="I2562"/>
  <c r="I2561"/>
  <c r="I2560"/>
  <c r="K2559"/>
  <c r="J2559"/>
  <c r="I2558"/>
  <c r="I2557"/>
  <c r="I2556"/>
  <c r="I2554"/>
  <c r="I2553"/>
  <c r="K2552"/>
  <c r="J2552"/>
  <c r="I2551"/>
  <c r="I2549"/>
  <c r="I2548"/>
  <c r="I2547"/>
  <c r="I2546"/>
  <c r="I2545"/>
  <c r="I2544"/>
  <c r="I2543"/>
  <c r="I2542"/>
  <c r="K2541"/>
  <c r="K2540" s="1"/>
  <c r="K2539" s="1"/>
  <c r="J2541"/>
  <c r="I2537"/>
  <c r="I2535"/>
  <c r="I2534"/>
  <c r="I2533"/>
  <c r="I2532"/>
  <c r="I2531"/>
  <c r="I2530"/>
  <c r="I2529"/>
  <c r="K2528"/>
  <c r="J2528"/>
  <c r="I2527"/>
  <c r="I2526"/>
  <c r="I2525"/>
  <c r="I2524"/>
  <c r="I2523"/>
  <c r="I2522"/>
  <c r="I2521"/>
  <c r="K2520"/>
  <c r="J2520"/>
  <c r="I2518"/>
  <c r="I2517"/>
  <c r="I2516"/>
  <c r="I2515"/>
  <c r="I2514"/>
  <c r="I2513"/>
  <c r="I2512"/>
  <c r="K2511"/>
  <c r="J2511"/>
  <c r="I2510"/>
  <c r="I2509"/>
  <c r="I2508"/>
  <c r="I2507"/>
  <c r="I2506"/>
  <c r="I2505"/>
  <c r="K2504"/>
  <c r="K2503" s="1"/>
  <c r="J2504"/>
  <c r="I2502"/>
  <c r="I2501"/>
  <c r="I2500"/>
  <c r="K2499"/>
  <c r="K2496" s="1"/>
  <c r="J2499"/>
  <c r="J2496" s="1"/>
  <c r="I2498"/>
  <c r="I2497"/>
  <c r="I2495"/>
  <c r="I2494"/>
  <c r="I2493"/>
  <c r="I2492"/>
  <c r="I2491"/>
  <c r="K2490"/>
  <c r="K2488" s="1"/>
  <c r="J2490"/>
  <c r="I2489"/>
  <c r="I2487"/>
  <c r="I2486"/>
  <c r="K2485"/>
  <c r="K2483" s="1"/>
  <c r="J2485"/>
  <c r="J2483" s="1"/>
  <c r="I2484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K2462"/>
  <c r="J2462"/>
  <c r="I2461"/>
  <c r="I2460"/>
  <c r="I2459"/>
  <c r="I2458"/>
  <c r="I2457"/>
  <c r="I2456"/>
  <c r="K2455"/>
  <c r="J2455"/>
  <c r="J2454" s="1"/>
  <c r="I2453"/>
  <c r="I2452"/>
  <c r="I2451"/>
  <c r="I2450"/>
  <c r="I2449"/>
  <c r="I2448"/>
  <c r="I2447"/>
  <c r="I2446"/>
  <c r="I2445"/>
  <c r="I2444"/>
  <c r="I2443"/>
  <c r="K2442"/>
  <c r="J2442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K2420"/>
  <c r="K2419" s="1"/>
  <c r="K2417" s="1"/>
  <c r="J2420"/>
  <c r="I2418"/>
  <c r="I2416"/>
  <c r="I2415"/>
  <c r="K2414"/>
  <c r="J2414"/>
  <c r="I2413"/>
  <c r="I2412"/>
  <c r="K2411"/>
  <c r="J2411"/>
  <c r="I2410"/>
  <c r="I2409"/>
  <c r="K2408"/>
  <c r="J2408"/>
  <c r="I2406"/>
  <c r="I2405"/>
  <c r="K2404"/>
  <c r="J2404"/>
  <c r="I2403"/>
  <c r="I2402"/>
  <c r="K2401"/>
  <c r="J2401"/>
  <c r="I2400"/>
  <c r="I2399"/>
  <c r="K2398"/>
  <c r="J2398"/>
  <c r="I2396"/>
  <c r="I2395"/>
  <c r="I2394"/>
  <c r="I2393"/>
  <c r="I2392"/>
  <c r="I2391"/>
  <c r="I2390"/>
  <c r="K2389"/>
  <c r="K2388" s="1"/>
  <c r="J2389"/>
  <c r="J2388" s="1"/>
  <c r="I2387"/>
  <c r="I2386"/>
  <c r="I2385"/>
  <c r="I2384"/>
  <c r="I2383"/>
  <c r="I2382"/>
  <c r="I2381"/>
  <c r="I2380"/>
  <c r="I2379"/>
  <c r="I2378"/>
  <c r="I2377"/>
  <c r="I2376"/>
  <c r="I2375"/>
  <c r="I2374"/>
  <c r="K2373"/>
  <c r="J2373"/>
  <c r="I2372"/>
  <c r="I2371"/>
  <c r="I2370"/>
  <c r="I2369"/>
  <c r="I2368"/>
  <c r="I2367"/>
  <c r="I2366"/>
  <c r="K2365"/>
  <c r="J2365"/>
  <c r="I2364"/>
  <c r="I2363"/>
  <c r="I2362"/>
  <c r="I2361"/>
  <c r="I2360"/>
  <c r="I2359"/>
  <c r="I2358"/>
  <c r="I2357"/>
  <c r="I2356"/>
  <c r="I2355"/>
  <c r="I2354"/>
  <c r="I2353"/>
  <c r="I2352"/>
  <c r="K2351"/>
  <c r="J2351"/>
  <c r="I2350"/>
  <c r="I2349"/>
  <c r="I2348"/>
  <c r="I2347"/>
  <c r="I2346"/>
  <c r="I2345"/>
  <c r="I2344"/>
  <c r="I2343"/>
  <c r="I2342"/>
  <c r="K2341"/>
  <c r="K2325" s="1"/>
  <c r="J2341"/>
  <c r="I2340"/>
  <c r="I2339"/>
  <c r="I2338"/>
  <c r="I2337"/>
  <c r="I2336"/>
  <c r="I2335"/>
  <c r="I2334"/>
  <c r="I2333"/>
  <c r="I2332"/>
  <c r="I2331"/>
  <c r="I2330"/>
  <c r="K2329"/>
  <c r="J2329"/>
  <c r="I2329" s="1"/>
  <c r="I2328"/>
  <c r="I2327"/>
  <c r="I2326"/>
  <c r="I2324"/>
  <c r="I2323"/>
  <c r="K2322"/>
  <c r="J2322"/>
  <c r="I2321"/>
  <c r="I2319"/>
  <c r="I2318"/>
  <c r="I2317"/>
  <c r="I2316"/>
  <c r="I2315"/>
  <c r="I2314"/>
  <c r="I2313"/>
  <c r="I2312"/>
  <c r="K2311"/>
  <c r="K2081" s="1"/>
  <c r="J2311"/>
  <c r="J2310" s="1"/>
  <c r="I2307"/>
  <c r="K2305"/>
  <c r="J2305"/>
  <c r="K2304"/>
  <c r="J2304"/>
  <c r="K2303"/>
  <c r="J2303"/>
  <c r="K2302"/>
  <c r="J2302"/>
  <c r="K2301"/>
  <c r="J2301"/>
  <c r="K2300"/>
  <c r="J2300"/>
  <c r="K2299"/>
  <c r="J2299"/>
  <c r="K2297"/>
  <c r="J2297"/>
  <c r="K2296"/>
  <c r="J2296"/>
  <c r="K2295"/>
  <c r="J2295"/>
  <c r="I2295"/>
  <c r="K2294"/>
  <c r="J2294"/>
  <c r="K2293"/>
  <c r="J2293"/>
  <c r="K2292"/>
  <c r="J2292"/>
  <c r="K2291"/>
  <c r="J2291"/>
  <c r="K2288"/>
  <c r="J2288"/>
  <c r="K2287"/>
  <c r="J2287"/>
  <c r="K2286"/>
  <c r="J2286"/>
  <c r="K2285"/>
  <c r="J2285"/>
  <c r="K2284"/>
  <c r="J2284"/>
  <c r="K2283"/>
  <c r="J2283"/>
  <c r="K2282"/>
  <c r="J2282"/>
  <c r="K2280"/>
  <c r="J2280"/>
  <c r="K2279"/>
  <c r="J2279"/>
  <c r="K2278"/>
  <c r="J2278"/>
  <c r="I2278" s="1"/>
  <c r="K2277"/>
  <c r="J2277"/>
  <c r="K2276"/>
  <c r="J2276"/>
  <c r="K2275"/>
  <c r="J2275"/>
  <c r="K2272"/>
  <c r="J2272"/>
  <c r="K2271"/>
  <c r="J2271"/>
  <c r="K2270"/>
  <c r="J2270"/>
  <c r="K2268"/>
  <c r="J2268"/>
  <c r="K2267"/>
  <c r="J2267"/>
  <c r="K2265"/>
  <c r="J2265"/>
  <c r="K2264"/>
  <c r="J2264"/>
  <c r="K2263"/>
  <c r="J2263"/>
  <c r="K2262"/>
  <c r="J2262"/>
  <c r="K2261"/>
  <c r="J2261"/>
  <c r="K2259"/>
  <c r="J2259"/>
  <c r="K2257"/>
  <c r="J2257"/>
  <c r="K2256"/>
  <c r="J2256"/>
  <c r="K2254"/>
  <c r="J2254"/>
  <c r="K2252"/>
  <c r="J2252"/>
  <c r="K2251"/>
  <c r="J2251"/>
  <c r="K2250"/>
  <c r="J2250"/>
  <c r="K2249"/>
  <c r="J2249"/>
  <c r="K2248"/>
  <c r="J2248"/>
  <c r="K2247"/>
  <c r="J2247"/>
  <c r="K2246"/>
  <c r="J2246"/>
  <c r="K2245"/>
  <c r="J2245"/>
  <c r="K2244"/>
  <c r="J2244"/>
  <c r="K2243"/>
  <c r="J2243"/>
  <c r="K2242"/>
  <c r="J2242"/>
  <c r="K2241"/>
  <c r="J2241"/>
  <c r="K2240"/>
  <c r="J2240"/>
  <c r="K2239"/>
  <c r="J2239"/>
  <c r="K2238"/>
  <c r="J2238"/>
  <c r="K2237"/>
  <c r="J2237"/>
  <c r="K2236"/>
  <c r="J2236"/>
  <c r="K2235"/>
  <c r="J2235"/>
  <c r="K2234"/>
  <c r="J2234"/>
  <c r="K2233"/>
  <c r="J2233"/>
  <c r="K2231"/>
  <c r="J2231"/>
  <c r="K2230"/>
  <c r="J2230"/>
  <c r="K2229"/>
  <c r="J2229"/>
  <c r="K2228"/>
  <c r="J2228"/>
  <c r="K2227"/>
  <c r="J2227"/>
  <c r="K2226"/>
  <c r="J2226"/>
  <c r="K2223"/>
  <c r="J2223"/>
  <c r="K2222"/>
  <c r="J2222"/>
  <c r="K2221"/>
  <c r="J2221"/>
  <c r="K2220"/>
  <c r="J2220"/>
  <c r="K2219"/>
  <c r="J2219"/>
  <c r="K2218"/>
  <c r="J2218"/>
  <c r="K2217"/>
  <c r="J2217"/>
  <c r="K2216"/>
  <c r="J2216"/>
  <c r="K2215"/>
  <c r="J2215"/>
  <c r="K2214"/>
  <c r="J2214"/>
  <c r="K2213"/>
  <c r="J2213"/>
  <c r="K2209"/>
  <c r="J2209"/>
  <c r="K2208"/>
  <c r="J2208"/>
  <c r="K2207"/>
  <c r="J2207"/>
  <c r="K2206"/>
  <c r="J2206"/>
  <c r="K2205"/>
  <c r="J2205"/>
  <c r="K2204"/>
  <c r="J2204"/>
  <c r="K2203"/>
  <c r="J2203"/>
  <c r="K2202"/>
  <c r="J2202"/>
  <c r="K2201"/>
  <c r="J2201"/>
  <c r="K2200"/>
  <c r="J2200"/>
  <c r="K2199"/>
  <c r="J2199"/>
  <c r="K2198"/>
  <c r="J2198"/>
  <c r="I2198" s="1"/>
  <c r="K2197"/>
  <c r="J2197"/>
  <c r="K2196"/>
  <c r="J2196"/>
  <c r="K2195"/>
  <c r="J2195"/>
  <c r="K2194"/>
  <c r="J2194"/>
  <c r="K2193"/>
  <c r="J2193"/>
  <c r="K2192"/>
  <c r="J2192"/>
  <c r="K2191"/>
  <c r="J2191"/>
  <c r="K2188"/>
  <c r="J2188"/>
  <c r="K2186"/>
  <c r="J2186"/>
  <c r="I2186"/>
  <c r="K2185"/>
  <c r="J2185"/>
  <c r="K2183"/>
  <c r="J2183"/>
  <c r="K2182"/>
  <c r="J2182"/>
  <c r="K2180"/>
  <c r="J2180"/>
  <c r="K2179"/>
  <c r="J2179"/>
  <c r="K2176"/>
  <c r="J2176"/>
  <c r="K2175"/>
  <c r="J2175"/>
  <c r="K2173"/>
  <c r="J2173"/>
  <c r="K2172"/>
  <c r="J2172"/>
  <c r="K2170"/>
  <c r="J2170"/>
  <c r="K2169"/>
  <c r="J2169"/>
  <c r="K2166"/>
  <c r="J2166"/>
  <c r="K2165"/>
  <c r="J2165"/>
  <c r="K2164"/>
  <c r="J2164"/>
  <c r="K2163"/>
  <c r="J2163"/>
  <c r="K2162"/>
  <c r="J2162"/>
  <c r="K2161"/>
  <c r="J2161"/>
  <c r="K2160"/>
  <c r="J2160"/>
  <c r="K2157"/>
  <c r="J2157"/>
  <c r="K2156"/>
  <c r="J2156"/>
  <c r="K2155"/>
  <c r="I2155" s="1"/>
  <c r="J2155"/>
  <c r="K2154"/>
  <c r="J2154"/>
  <c r="K2153"/>
  <c r="J2153"/>
  <c r="K2152"/>
  <c r="J2152"/>
  <c r="K2151"/>
  <c r="J2151"/>
  <c r="K2150"/>
  <c r="J2150"/>
  <c r="K2149"/>
  <c r="J2149"/>
  <c r="K2148"/>
  <c r="J2148"/>
  <c r="K2147"/>
  <c r="I2147" s="1"/>
  <c r="J2147"/>
  <c r="K2146"/>
  <c r="J2146"/>
  <c r="K2145"/>
  <c r="J2145"/>
  <c r="K2144"/>
  <c r="J2144"/>
  <c r="K2142"/>
  <c r="J2142"/>
  <c r="K2141"/>
  <c r="J2141"/>
  <c r="K2140"/>
  <c r="J2140"/>
  <c r="K2139"/>
  <c r="J2139"/>
  <c r="I2139" s="1"/>
  <c r="K2138"/>
  <c r="J2138"/>
  <c r="K2137"/>
  <c r="J2137"/>
  <c r="K2136"/>
  <c r="J2136"/>
  <c r="K2134"/>
  <c r="J2134"/>
  <c r="K2133"/>
  <c r="J2133"/>
  <c r="K2132"/>
  <c r="J2132"/>
  <c r="K2131"/>
  <c r="J2131"/>
  <c r="K2130"/>
  <c r="J2130"/>
  <c r="K2129"/>
  <c r="J2129"/>
  <c r="K2128"/>
  <c r="J2128"/>
  <c r="K2127"/>
  <c r="J2127"/>
  <c r="K2126"/>
  <c r="J2126"/>
  <c r="K2125"/>
  <c r="J2125"/>
  <c r="K2124"/>
  <c r="J2124"/>
  <c r="I2124" s="1"/>
  <c r="K2123"/>
  <c r="J2123"/>
  <c r="K2122"/>
  <c r="J2122"/>
  <c r="I2122" s="1"/>
  <c r="K2120"/>
  <c r="J2120"/>
  <c r="K2119"/>
  <c r="J2119"/>
  <c r="I2119" s="1"/>
  <c r="K2118"/>
  <c r="J2118"/>
  <c r="K2117"/>
  <c r="J2117"/>
  <c r="K2116"/>
  <c r="J2116"/>
  <c r="K2115"/>
  <c r="J2115"/>
  <c r="I2115" s="1"/>
  <c r="K2114"/>
  <c r="J2114"/>
  <c r="K2113"/>
  <c r="J2113"/>
  <c r="K2112"/>
  <c r="J2112"/>
  <c r="K2110"/>
  <c r="J2110"/>
  <c r="K2109"/>
  <c r="J2109"/>
  <c r="K2108"/>
  <c r="J2108"/>
  <c r="K2107"/>
  <c r="J2107"/>
  <c r="K2106"/>
  <c r="J2106"/>
  <c r="K2105"/>
  <c r="J2105"/>
  <c r="K2104"/>
  <c r="J2104"/>
  <c r="K2103"/>
  <c r="J2103"/>
  <c r="K2102"/>
  <c r="J2102"/>
  <c r="K2101"/>
  <c r="J2101"/>
  <c r="K2100"/>
  <c r="J2100"/>
  <c r="K2098"/>
  <c r="J2098"/>
  <c r="K2097"/>
  <c r="J2097"/>
  <c r="K2096"/>
  <c r="J2096"/>
  <c r="K2094"/>
  <c r="J2094"/>
  <c r="K2093"/>
  <c r="J2093"/>
  <c r="K2091"/>
  <c r="I2091" s="1"/>
  <c r="J2091"/>
  <c r="K2089"/>
  <c r="J2089"/>
  <c r="K2088"/>
  <c r="J2088"/>
  <c r="K2087"/>
  <c r="J2087"/>
  <c r="K2086"/>
  <c r="J2086"/>
  <c r="K2085"/>
  <c r="J2085"/>
  <c r="K2084"/>
  <c r="J2084"/>
  <c r="K2083"/>
  <c r="J2083"/>
  <c r="I2083" s="1"/>
  <c r="K2082"/>
  <c r="J2082"/>
  <c r="K2077"/>
  <c r="J2077"/>
  <c r="I2075"/>
  <c r="I2074"/>
  <c r="I2073"/>
  <c r="I2072"/>
  <c r="I2071"/>
  <c r="I2070"/>
  <c r="I2069"/>
  <c r="K2068"/>
  <c r="J2068"/>
  <c r="I2067"/>
  <c r="I2066"/>
  <c r="I2065"/>
  <c r="I2064"/>
  <c r="I2063"/>
  <c r="I2062"/>
  <c r="I2061"/>
  <c r="K2060"/>
  <c r="J2060"/>
  <c r="I2058"/>
  <c r="I2057"/>
  <c r="I2056"/>
  <c r="I2055"/>
  <c r="I2054"/>
  <c r="I2053"/>
  <c r="I2052"/>
  <c r="K2051"/>
  <c r="J2051"/>
  <c r="I2050"/>
  <c r="I2049"/>
  <c r="I2048"/>
  <c r="I2047"/>
  <c r="I2046"/>
  <c r="I2045"/>
  <c r="K2044"/>
  <c r="J2044"/>
  <c r="J2043" s="1"/>
  <c r="I2042"/>
  <c r="I2041"/>
  <c r="I2040"/>
  <c r="K2039"/>
  <c r="K2036" s="1"/>
  <c r="J2039"/>
  <c r="I2038"/>
  <c r="I2037"/>
  <c r="I2035"/>
  <c r="I2034"/>
  <c r="I2033"/>
  <c r="I2032"/>
  <c r="I2031"/>
  <c r="K2030"/>
  <c r="K2028" s="1"/>
  <c r="J2030"/>
  <c r="I2029"/>
  <c r="I2027"/>
  <c r="I2026"/>
  <c r="K2025"/>
  <c r="J2025"/>
  <c r="J2023" s="1"/>
  <c r="I2024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K2002"/>
  <c r="J2002"/>
  <c r="I2001"/>
  <c r="I2000"/>
  <c r="I1999"/>
  <c r="I1998"/>
  <c r="I1997"/>
  <c r="I1996"/>
  <c r="K1995"/>
  <c r="J1995"/>
  <c r="I1993"/>
  <c r="I1992"/>
  <c r="I1991"/>
  <c r="I1990"/>
  <c r="I1989"/>
  <c r="I1988"/>
  <c r="I1987"/>
  <c r="I1986"/>
  <c r="I1985"/>
  <c r="I1984"/>
  <c r="I1983"/>
  <c r="K1982"/>
  <c r="J1982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K1960"/>
  <c r="J1960"/>
  <c r="J1959" s="1"/>
  <c r="I1958"/>
  <c r="I1956"/>
  <c r="I1955"/>
  <c r="K1954"/>
  <c r="J1954"/>
  <c r="I1953"/>
  <c r="I1952"/>
  <c r="K1951"/>
  <c r="J1951"/>
  <c r="I1950"/>
  <c r="I1949"/>
  <c r="K1948"/>
  <c r="J1948"/>
  <c r="I1946"/>
  <c r="I1945"/>
  <c r="K1944"/>
  <c r="J1944"/>
  <c r="I1944" s="1"/>
  <c r="I1943"/>
  <c r="I1942"/>
  <c r="K1941"/>
  <c r="J1941"/>
  <c r="I1940"/>
  <c r="I1939"/>
  <c r="K1938"/>
  <c r="J1938"/>
  <c r="J1937" s="1"/>
  <c r="I1936"/>
  <c r="I1935"/>
  <c r="I1934"/>
  <c r="I1933"/>
  <c r="I1932"/>
  <c r="I1931"/>
  <c r="I1930"/>
  <c r="K1929"/>
  <c r="K1928" s="1"/>
  <c r="J1929"/>
  <c r="I1927"/>
  <c r="I1926"/>
  <c r="I1925"/>
  <c r="I1924"/>
  <c r="I1923"/>
  <c r="I1922"/>
  <c r="I1921"/>
  <c r="I1920"/>
  <c r="I1919"/>
  <c r="I1918"/>
  <c r="I1917"/>
  <c r="I1916"/>
  <c r="I1915"/>
  <c r="I1914"/>
  <c r="K1913"/>
  <c r="I1913" s="1"/>
  <c r="J1913"/>
  <c r="I1912"/>
  <c r="I1911"/>
  <c r="I1910"/>
  <c r="I1909"/>
  <c r="I1908"/>
  <c r="I1907"/>
  <c r="I1906"/>
  <c r="K1905"/>
  <c r="J1905"/>
  <c r="I1904"/>
  <c r="I1903"/>
  <c r="I1902"/>
  <c r="I1901"/>
  <c r="I1900"/>
  <c r="I1899"/>
  <c r="I1898"/>
  <c r="I1897"/>
  <c r="I1896"/>
  <c r="I1895"/>
  <c r="I1894"/>
  <c r="I1893"/>
  <c r="I1892"/>
  <c r="K1891"/>
  <c r="J1891"/>
  <c r="I1890"/>
  <c r="I1889"/>
  <c r="I1888"/>
  <c r="I1887"/>
  <c r="I1886"/>
  <c r="I1885"/>
  <c r="I1884"/>
  <c r="I1883"/>
  <c r="I1882"/>
  <c r="K1881"/>
  <c r="J1881"/>
  <c r="I1880"/>
  <c r="I1879"/>
  <c r="I1878"/>
  <c r="I1877"/>
  <c r="I1876"/>
  <c r="I1875"/>
  <c r="I1874"/>
  <c r="I1873"/>
  <c r="I1872"/>
  <c r="I1871"/>
  <c r="I1870"/>
  <c r="K1869"/>
  <c r="J1869"/>
  <c r="I1868"/>
  <c r="I1867"/>
  <c r="I1866"/>
  <c r="I1864"/>
  <c r="I1863"/>
  <c r="K1862"/>
  <c r="J1862"/>
  <c r="I1862" s="1"/>
  <c r="I1861"/>
  <c r="I1859"/>
  <c r="I1858"/>
  <c r="I1857"/>
  <c r="I1856"/>
  <c r="I1855"/>
  <c r="I1854"/>
  <c r="I1853"/>
  <c r="I1852"/>
  <c r="K1851"/>
  <c r="J1851"/>
  <c r="J1850" s="1"/>
  <c r="I1847"/>
  <c r="I1845"/>
  <c r="I1844"/>
  <c r="I1843"/>
  <c r="I1842"/>
  <c r="I1841"/>
  <c r="I1840"/>
  <c r="I1839"/>
  <c r="K1838"/>
  <c r="K1829" s="1"/>
  <c r="J1838"/>
  <c r="I1837"/>
  <c r="I1836"/>
  <c r="I1835"/>
  <c r="I1834"/>
  <c r="I1833"/>
  <c r="I1832"/>
  <c r="I1831"/>
  <c r="K1830"/>
  <c r="J1830"/>
  <c r="I1828"/>
  <c r="I1827"/>
  <c r="I1826"/>
  <c r="I1825"/>
  <c r="I1824"/>
  <c r="I1823"/>
  <c r="I1822"/>
  <c r="K1821"/>
  <c r="J1821"/>
  <c r="I1821" s="1"/>
  <c r="I1820"/>
  <c r="I1819"/>
  <c r="I1818"/>
  <c r="I1817"/>
  <c r="I1816"/>
  <c r="I1815"/>
  <c r="K1814"/>
  <c r="J1814"/>
  <c r="I1812"/>
  <c r="I1811"/>
  <c r="I1810"/>
  <c r="K1809"/>
  <c r="J1809"/>
  <c r="J1806" s="1"/>
  <c r="I1808"/>
  <c r="I1807"/>
  <c r="I1805"/>
  <c r="I1804"/>
  <c r="I1803"/>
  <c r="I1802"/>
  <c r="I1801"/>
  <c r="K1800"/>
  <c r="K1798" s="1"/>
  <c r="J1800"/>
  <c r="I1799"/>
  <c r="I1797"/>
  <c r="I1796"/>
  <c r="K1795"/>
  <c r="J1795"/>
  <c r="J1793" s="1"/>
  <c r="I1794"/>
  <c r="K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K1772"/>
  <c r="J1772"/>
  <c r="I1771"/>
  <c r="I1770"/>
  <c r="I1769"/>
  <c r="I1768"/>
  <c r="I1767"/>
  <c r="I1766"/>
  <c r="K1765"/>
  <c r="J1765"/>
  <c r="I1763"/>
  <c r="I1762"/>
  <c r="I1761"/>
  <c r="I1760"/>
  <c r="I1759"/>
  <c r="I1758"/>
  <c r="I1757"/>
  <c r="I1756"/>
  <c r="I1755"/>
  <c r="I1754"/>
  <c r="I1753"/>
  <c r="K1752"/>
  <c r="J1752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K1730"/>
  <c r="K1729" s="1"/>
  <c r="K1727" s="1"/>
  <c r="J1730"/>
  <c r="I1728"/>
  <c r="I1726"/>
  <c r="I1725"/>
  <c r="K1724"/>
  <c r="J1724"/>
  <c r="I1723"/>
  <c r="I1722"/>
  <c r="K1721"/>
  <c r="I1721" s="1"/>
  <c r="J1721"/>
  <c r="I1720"/>
  <c r="I1719"/>
  <c r="K1718"/>
  <c r="I1718" s="1"/>
  <c r="J1718"/>
  <c r="J1717" s="1"/>
  <c r="I1716"/>
  <c r="I1715"/>
  <c r="K1714"/>
  <c r="I1714" s="1"/>
  <c r="J1714"/>
  <c r="I1713"/>
  <c r="I1712"/>
  <c r="K1711"/>
  <c r="J1711"/>
  <c r="I1710"/>
  <c r="I1709"/>
  <c r="K1708"/>
  <c r="K1707" s="1"/>
  <c r="J1708"/>
  <c r="I1706"/>
  <c r="I1705"/>
  <c r="I1704"/>
  <c r="I1703"/>
  <c r="I1702"/>
  <c r="I1701"/>
  <c r="I1700"/>
  <c r="K1699"/>
  <c r="J1699"/>
  <c r="J1698" s="1"/>
  <c r="I1697"/>
  <c r="I1696"/>
  <c r="I1695"/>
  <c r="I1694"/>
  <c r="I1693"/>
  <c r="I1692"/>
  <c r="I1691"/>
  <c r="I1690"/>
  <c r="I1689"/>
  <c r="I1688"/>
  <c r="I1687"/>
  <c r="I1686"/>
  <c r="I1685"/>
  <c r="I1684"/>
  <c r="K1683"/>
  <c r="J1683"/>
  <c r="I1682"/>
  <c r="I1681"/>
  <c r="I1680"/>
  <c r="I1679"/>
  <c r="I1678"/>
  <c r="I1677"/>
  <c r="I1676"/>
  <c r="K1675"/>
  <c r="J1675"/>
  <c r="I1674"/>
  <c r="I1673"/>
  <c r="I1672"/>
  <c r="I1671"/>
  <c r="I1670"/>
  <c r="I1669"/>
  <c r="I1668"/>
  <c r="I1667"/>
  <c r="I1666"/>
  <c r="I1665"/>
  <c r="I1664"/>
  <c r="I1663"/>
  <c r="I1662"/>
  <c r="K1661"/>
  <c r="J1661"/>
  <c r="I1660"/>
  <c r="I1659"/>
  <c r="I1658"/>
  <c r="I1657"/>
  <c r="I1656"/>
  <c r="I1655"/>
  <c r="I1654"/>
  <c r="I1653"/>
  <c r="I1652"/>
  <c r="K1651"/>
  <c r="J1651"/>
  <c r="I1650"/>
  <c r="I1649"/>
  <c r="I1648"/>
  <c r="I1647"/>
  <c r="I1646"/>
  <c r="I1645"/>
  <c r="I1644"/>
  <c r="I1643"/>
  <c r="I1642"/>
  <c r="I1641"/>
  <c r="I1640"/>
  <c r="K1639"/>
  <c r="J1639"/>
  <c r="I1638"/>
  <c r="I1637"/>
  <c r="I1636"/>
  <c r="I1634"/>
  <c r="I1633"/>
  <c r="K1632"/>
  <c r="J1632"/>
  <c r="I1631"/>
  <c r="I1629"/>
  <c r="I1628"/>
  <c r="I1627"/>
  <c r="I1626"/>
  <c r="I1625"/>
  <c r="I1624"/>
  <c r="I1623"/>
  <c r="I1622"/>
  <c r="K1621"/>
  <c r="K1620" s="1"/>
  <c r="K1619" s="1"/>
  <c r="J1621"/>
  <c r="J1620" s="1"/>
  <c r="I1617"/>
  <c r="I1615"/>
  <c r="I1614"/>
  <c r="I1613"/>
  <c r="I1612"/>
  <c r="I1611"/>
  <c r="I1610"/>
  <c r="I1609"/>
  <c r="K1608"/>
  <c r="J1608"/>
  <c r="I1607"/>
  <c r="I1606"/>
  <c r="I1605"/>
  <c r="I1604"/>
  <c r="I1603"/>
  <c r="I1602"/>
  <c r="I1601"/>
  <c r="K1600"/>
  <c r="J1600"/>
  <c r="I1598"/>
  <c r="I1597"/>
  <c r="I1596"/>
  <c r="I1595"/>
  <c r="I1594"/>
  <c r="I1593"/>
  <c r="I1592"/>
  <c r="K1591"/>
  <c r="J1591"/>
  <c r="I1590"/>
  <c r="I1589"/>
  <c r="I1588"/>
  <c r="I1587"/>
  <c r="I1586"/>
  <c r="I1585"/>
  <c r="K1584"/>
  <c r="J1584"/>
  <c r="I1582"/>
  <c r="I1581"/>
  <c r="I1580"/>
  <c r="K1579"/>
  <c r="J1579"/>
  <c r="I1578"/>
  <c r="I1577"/>
  <c r="K1576"/>
  <c r="I1575"/>
  <c r="I1574"/>
  <c r="I1573"/>
  <c r="I1572"/>
  <c r="I1571"/>
  <c r="K1570"/>
  <c r="K1568" s="1"/>
  <c r="J1570"/>
  <c r="I1569"/>
  <c r="I1567"/>
  <c r="I1566"/>
  <c r="K1565"/>
  <c r="J1565"/>
  <c r="J1563" s="1"/>
  <c r="I1564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K1542"/>
  <c r="J1542"/>
  <c r="I1541"/>
  <c r="I1540"/>
  <c r="I1539"/>
  <c r="I1538"/>
  <c r="I1537"/>
  <c r="I1536"/>
  <c r="K1535"/>
  <c r="J1535"/>
  <c r="J1534" s="1"/>
  <c r="I1533"/>
  <c r="I1532"/>
  <c r="I1531"/>
  <c r="I1530"/>
  <c r="I1529"/>
  <c r="I1528"/>
  <c r="I1527"/>
  <c r="I1526"/>
  <c r="I1525"/>
  <c r="I1524"/>
  <c r="I1523"/>
  <c r="K1522"/>
  <c r="J1522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K1500"/>
  <c r="K1499" s="1"/>
  <c r="K1497" s="1"/>
  <c r="J1500"/>
  <c r="J1499" s="1"/>
  <c r="I1498"/>
  <c r="I1496"/>
  <c r="I1495"/>
  <c r="K1494"/>
  <c r="J1494"/>
  <c r="I1493"/>
  <c r="I1492"/>
  <c r="K1491"/>
  <c r="J1491"/>
  <c r="I1490"/>
  <c r="I1489"/>
  <c r="K1488"/>
  <c r="J1488"/>
  <c r="I1486"/>
  <c r="I1485"/>
  <c r="K1484"/>
  <c r="J1484"/>
  <c r="I1483"/>
  <c r="I1482"/>
  <c r="K1481"/>
  <c r="J1481"/>
  <c r="I1480"/>
  <c r="I1479"/>
  <c r="K1478"/>
  <c r="I1478" s="1"/>
  <c r="J1478"/>
  <c r="J1477" s="1"/>
  <c r="I1476"/>
  <c r="I1475"/>
  <c r="I1474"/>
  <c r="I1473"/>
  <c r="I1472"/>
  <c r="I1471"/>
  <c r="I1470"/>
  <c r="K1469"/>
  <c r="K1468" s="1"/>
  <c r="J1469"/>
  <c r="I1467"/>
  <c r="I1466"/>
  <c r="I1465"/>
  <c r="I1464"/>
  <c r="I1463"/>
  <c r="I1462"/>
  <c r="I1461"/>
  <c r="I1460"/>
  <c r="I1459"/>
  <c r="I1458"/>
  <c r="I1457"/>
  <c r="I1456"/>
  <c r="I1455"/>
  <c r="I1454"/>
  <c r="K1453"/>
  <c r="J1453"/>
  <c r="I1452"/>
  <c r="I1451"/>
  <c r="I1450"/>
  <c r="I1449"/>
  <c r="I1448"/>
  <c r="I1447"/>
  <c r="I1446"/>
  <c r="K1445"/>
  <c r="J1445"/>
  <c r="I1444"/>
  <c r="I1443"/>
  <c r="I1442"/>
  <c r="I1441"/>
  <c r="I1440"/>
  <c r="I1439"/>
  <c r="I1438"/>
  <c r="I1437"/>
  <c r="I1436"/>
  <c r="I1435"/>
  <c r="I1434"/>
  <c r="I1433"/>
  <c r="I1432"/>
  <c r="K1431"/>
  <c r="J1431"/>
  <c r="I1430"/>
  <c r="I1429"/>
  <c r="I1428"/>
  <c r="I1427"/>
  <c r="I1426"/>
  <c r="I1425"/>
  <c r="I1424"/>
  <c r="I1423"/>
  <c r="I1422"/>
  <c r="K1421"/>
  <c r="J1421"/>
  <c r="I1420"/>
  <c r="I1419"/>
  <c r="I1418"/>
  <c r="I1417"/>
  <c r="I1416"/>
  <c r="I1415"/>
  <c r="I1414"/>
  <c r="I1413"/>
  <c r="I1412"/>
  <c r="I1411"/>
  <c r="I1410"/>
  <c r="K1409"/>
  <c r="J1409"/>
  <c r="I1408"/>
  <c r="I1407"/>
  <c r="I1406"/>
  <c r="I1404"/>
  <c r="I1403"/>
  <c r="K1402"/>
  <c r="I1402" s="1"/>
  <c r="J1402"/>
  <c r="I1401"/>
  <c r="I1399"/>
  <c r="I1398"/>
  <c r="I1397"/>
  <c r="I1396"/>
  <c r="I1395"/>
  <c r="I1394"/>
  <c r="I1393"/>
  <c r="I1392"/>
  <c r="K1391"/>
  <c r="J1391"/>
  <c r="J1390" s="1"/>
  <c r="I1387"/>
  <c r="I1385"/>
  <c r="I1384"/>
  <c r="I1383"/>
  <c r="I1382"/>
  <c r="I1381"/>
  <c r="I1380"/>
  <c r="I1379"/>
  <c r="K1378"/>
  <c r="J1378"/>
  <c r="I1377"/>
  <c r="I1376"/>
  <c r="I1375"/>
  <c r="I1374"/>
  <c r="I1373"/>
  <c r="I1372"/>
  <c r="I1371"/>
  <c r="K1370"/>
  <c r="J1370"/>
  <c r="I1368"/>
  <c r="I1367"/>
  <c r="I1366"/>
  <c r="I1365"/>
  <c r="I1364"/>
  <c r="I1363"/>
  <c r="I1362"/>
  <c r="K1361"/>
  <c r="J1361"/>
  <c r="I1360"/>
  <c r="I1359"/>
  <c r="I1358"/>
  <c r="I1357"/>
  <c r="I1356"/>
  <c r="I1355"/>
  <c r="K1354"/>
  <c r="J1354"/>
  <c r="I1352"/>
  <c r="I1351"/>
  <c r="I1350"/>
  <c r="K1349"/>
  <c r="J1349"/>
  <c r="J1346" s="1"/>
  <c r="I1348"/>
  <c r="I1347"/>
  <c r="I1345"/>
  <c r="I1344"/>
  <c r="I1343"/>
  <c r="I1342"/>
  <c r="I1341"/>
  <c r="K1340"/>
  <c r="J1340"/>
  <c r="J1338" s="1"/>
  <c r="I1339"/>
  <c r="I1337"/>
  <c r="I1336"/>
  <c r="K1335"/>
  <c r="K1333" s="1"/>
  <c r="J1335"/>
  <c r="J1333" s="1"/>
  <c r="I1334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K1312"/>
  <c r="J1312"/>
  <c r="I1311"/>
  <c r="I1310"/>
  <c r="I1309"/>
  <c r="I1308"/>
  <c r="I1307"/>
  <c r="I1306"/>
  <c r="K1305"/>
  <c r="K1304" s="1"/>
  <c r="J1305"/>
  <c r="I1303"/>
  <c r="I1302"/>
  <c r="I1301"/>
  <c r="I1300"/>
  <c r="I1299"/>
  <c r="I1298"/>
  <c r="I1297"/>
  <c r="I1296"/>
  <c r="I1295"/>
  <c r="I1294"/>
  <c r="I1293"/>
  <c r="K1292"/>
  <c r="J1292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K1270"/>
  <c r="K1269" s="1"/>
  <c r="K1267" s="1"/>
  <c r="J1270"/>
  <c r="I1268"/>
  <c r="I1266"/>
  <c r="I1265"/>
  <c r="K1264"/>
  <c r="J1264"/>
  <c r="I1263"/>
  <c r="I1262"/>
  <c r="K1261"/>
  <c r="J1261"/>
  <c r="I1260"/>
  <c r="I1259"/>
  <c r="K1258"/>
  <c r="J1258"/>
  <c r="I1256"/>
  <c r="I1255"/>
  <c r="K1254"/>
  <c r="J1254"/>
  <c r="I1253"/>
  <c r="I1252"/>
  <c r="K1251"/>
  <c r="J1251"/>
  <c r="I1251" s="1"/>
  <c r="I1250"/>
  <c r="I1249"/>
  <c r="K1248"/>
  <c r="J1248"/>
  <c r="I1246"/>
  <c r="I1245"/>
  <c r="I1244"/>
  <c r="I1243"/>
  <c r="I1242"/>
  <c r="I1241"/>
  <c r="I1240"/>
  <c r="K1239"/>
  <c r="K1238" s="1"/>
  <c r="J1239"/>
  <c r="I1237"/>
  <c r="I1236"/>
  <c r="I1235"/>
  <c r="I1234"/>
  <c r="I1233"/>
  <c r="I1232"/>
  <c r="I1231"/>
  <c r="I1230"/>
  <c r="I1229"/>
  <c r="I1228"/>
  <c r="I1227"/>
  <c r="I1226"/>
  <c r="I1225"/>
  <c r="I1224"/>
  <c r="K1223"/>
  <c r="J1223"/>
  <c r="I1222"/>
  <c r="I1221"/>
  <c r="I1220"/>
  <c r="I1219"/>
  <c r="I1218"/>
  <c r="I1217"/>
  <c r="I1216"/>
  <c r="K1215"/>
  <c r="J1215"/>
  <c r="I1214"/>
  <c r="I1213"/>
  <c r="I1212"/>
  <c r="I1211"/>
  <c r="I1210"/>
  <c r="I1209"/>
  <c r="I1208"/>
  <c r="I1207"/>
  <c r="I1206"/>
  <c r="I1205"/>
  <c r="I1204"/>
  <c r="I1203"/>
  <c r="I1202"/>
  <c r="K1201"/>
  <c r="J1201"/>
  <c r="I1200"/>
  <c r="I1199"/>
  <c r="I1198"/>
  <c r="I1197"/>
  <c r="I1196"/>
  <c r="I1195"/>
  <c r="I1194"/>
  <c r="I1193"/>
  <c r="I1192"/>
  <c r="K1191"/>
  <c r="J1191"/>
  <c r="I1191" s="1"/>
  <c r="I1190"/>
  <c r="I1189"/>
  <c r="I1188"/>
  <c r="I1187"/>
  <c r="I1186"/>
  <c r="I1185"/>
  <c r="I1184"/>
  <c r="I1183"/>
  <c r="I1182"/>
  <c r="I1181"/>
  <c r="I1180"/>
  <c r="K1179"/>
  <c r="J1179"/>
  <c r="I1178"/>
  <c r="I1177"/>
  <c r="I1176"/>
  <c r="I1174"/>
  <c r="I1173"/>
  <c r="K1172"/>
  <c r="J1172"/>
  <c r="I1172" s="1"/>
  <c r="I1171"/>
  <c r="I1169"/>
  <c r="I1168"/>
  <c r="I1167"/>
  <c r="I1166"/>
  <c r="I1165"/>
  <c r="I1164"/>
  <c r="I1163"/>
  <c r="I1162"/>
  <c r="K1161"/>
  <c r="J1161"/>
  <c r="J1160" s="1"/>
  <c r="K1160"/>
  <c r="K1159" s="1"/>
  <c r="I1157"/>
  <c r="I1155"/>
  <c r="I1154"/>
  <c r="I1153"/>
  <c r="I1152"/>
  <c r="I1151"/>
  <c r="I1150"/>
  <c r="I1149"/>
  <c r="K1148"/>
  <c r="J1148"/>
  <c r="I1147"/>
  <c r="I1146"/>
  <c r="I1145"/>
  <c r="I1144"/>
  <c r="I1143"/>
  <c r="I1142"/>
  <c r="I1141"/>
  <c r="K1140"/>
  <c r="J1140"/>
  <c r="I1138"/>
  <c r="I1137"/>
  <c r="I1136"/>
  <c r="I1135"/>
  <c r="I1134"/>
  <c r="I1133"/>
  <c r="I1132"/>
  <c r="K1131"/>
  <c r="J1131"/>
  <c r="I1131" s="1"/>
  <c r="I1130"/>
  <c r="I1129"/>
  <c r="I1128"/>
  <c r="I1127"/>
  <c r="I1126"/>
  <c r="I1125"/>
  <c r="K1124"/>
  <c r="J1124"/>
  <c r="I1124" s="1"/>
  <c r="I1122"/>
  <c r="I1121"/>
  <c r="I1120"/>
  <c r="K1119"/>
  <c r="K1116" s="1"/>
  <c r="J1119"/>
  <c r="J1116" s="1"/>
  <c r="I1118"/>
  <c r="I1117"/>
  <c r="I1115"/>
  <c r="I1114"/>
  <c r="I1113"/>
  <c r="I1112"/>
  <c r="I1111"/>
  <c r="K1110"/>
  <c r="J1110"/>
  <c r="I1109"/>
  <c r="K1108"/>
  <c r="I1107"/>
  <c r="I1106"/>
  <c r="K1105"/>
  <c r="J1105"/>
  <c r="I1104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K1082"/>
  <c r="J1082"/>
  <c r="I1081"/>
  <c r="I1080"/>
  <c r="I1079"/>
  <c r="I1078"/>
  <c r="I1077"/>
  <c r="I1076"/>
  <c r="K1075"/>
  <c r="J1075"/>
  <c r="I1073"/>
  <c r="I1072"/>
  <c r="I1071"/>
  <c r="I1070"/>
  <c r="I1069"/>
  <c r="I1068"/>
  <c r="I1067"/>
  <c r="I1066"/>
  <c r="I1065"/>
  <c r="I1064"/>
  <c r="I1063"/>
  <c r="K1062"/>
  <c r="J1062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K1040"/>
  <c r="K1039" s="1"/>
  <c r="K1037" s="1"/>
  <c r="J1040"/>
  <c r="J1039" s="1"/>
  <c r="I1038"/>
  <c r="J1037"/>
  <c r="I1036"/>
  <c r="I1035"/>
  <c r="K1034"/>
  <c r="J1034"/>
  <c r="I1034" s="1"/>
  <c r="I1033"/>
  <c r="I1032"/>
  <c r="K1031"/>
  <c r="J1031"/>
  <c r="I1030"/>
  <c r="I1029"/>
  <c r="K1028"/>
  <c r="J1028"/>
  <c r="I1026"/>
  <c r="I1025"/>
  <c r="K1024"/>
  <c r="J1024"/>
  <c r="I1023"/>
  <c r="I1022"/>
  <c r="K1021"/>
  <c r="J1021"/>
  <c r="I1020"/>
  <c r="I1019"/>
  <c r="K1018"/>
  <c r="J1018"/>
  <c r="I1018" s="1"/>
  <c r="I1016"/>
  <c r="I1015"/>
  <c r="I1014"/>
  <c r="I1013"/>
  <c r="I1012"/>
  <c r="I1011"/>
  <c r="I1010"/>
  <c r="K1009"/>
  <c r="K1008" s="1"/>
  <c r="J1009"/>
  <c r="J1008" s="1"/>
  <c r="I1007"/>
  <c r="I1006"/>
  <c r="I1005"/>
  <c r="I1004"/>
  <c r="I1003"/>
  <c r="I1002"/>
  <c r="I1001"/>
  <c r="I1000"/>
  <c r="I999"/>
  <c r="I998"/>
  <c r="I997"/>
  <c r="I996"/>
  <c r="I995"/>
  <c r="I994"/>
  <c r="K993"/>
  <c r="J993"/>
  <c r="I992"/>
  <c r="I991"/>
  <c r="I990"/>
  <c r="I989"/>
  <c r="I988"/>
  <c r="I987"/>
  <c r="I986"/>
  <c r="K985"/>
  <c r="J985"/>
  <c r="I984"/>
  <c r="I983"/>
  <c r="I982"/>
  <c r="I981"/>
  <c r="I980"/>
  <c r="I979"/>
  <c r="I978"/>
  <c r="I977"/>
  <c r="I976"/>
  <c r="I975"/>
  <c r="I974"/>
  <c r="I973"/>
  <c r="I972"/>
  <c r="K971"/>
  <c r="J971"/>
  <c r="I970"/>
  <c r="I969"/>
  <c r="I968"/>
  <c r="I967"/>
  <c r="I966"/>
  <c r="I965"/>
  <c r="I964"/>
  <c r="I963"/>
  <c r="I962"/>
  <c r="K961"/>
  <c r="J961"/>
  <c r="I960"/>
  <c r="I959"/>
  <c r="I958"/>
  <c r="I957"/>
  <c r="I956"/>
  <c r="I955"/>
  <c r="I954"/>
  <c r="I953"/>
  <c r="I952"/>
  <c r="I951"/>
  <c r="I950"/>
  <c r="K949"/>
  <c r="J949"/>
  <c r="I948"/>
  <c r="I947"/>
  <c r="I946"/>
  <c r="I944"/>
  <c r="I943"/>
  <c r="K942"/>
  <c r="J942"/>
  <c r="I942" s="1"/>
  <c r="I941"/>
  <c r="I939"/>
  <c r="I938"/>
  <c r="I937"/>
  <c r="I936"/>
  <c r="I935"/>
  <c r="I934"/>
  <c r="I933"/>
  <c r="I932"/>
  <c r="K931"/>
  <c r="K930" s="1"/>
  <c r="K929" s="1"/>
  <c r="J931"/>
  <c r="J930" s="1"/>
  <c r="I927"/>
  <c r="I925"/>
  <c r="I924"/>
  <c r="I923"/>
  <c r="I922"/>
  <c r="I921"/>
  <c r="I920"/>
  <c r="I919"/>
  <c r="K918"/>
  <c r="J918"/>
  <c r="I917"/>
  <c r="I916"/>
  <c r="I915"/>
  <c r="I914"/>
  <c r="I913"/>
  <c r="I912"/>
  <c r="I911"/>
  <c r="K910"/>
  <c r="K909" s="1"/>
  <c r="J910"/>
  <c r="I908"/>
  <c r="I907"/>
  <c r="I906"/>
  <c r="I905"/>
  <c r="I904"/>
  <c r="I903"/>
  <c r="I902"/>
  <c r="K901"/>
  <c r="J901"/>
  <c r="I900"/>
  <c r="I899"/>
  <c r="I898"/>
  <c r="I897"/>
  <c r="I896"/>
  <c r="I895"/>
  <c r="K894"/>
  <c r="J894"/>
  <c r="I892"/>
  <c r="I891"/>
  <c r="I890"/>
  <c r="K889"/>
  <c r="K886" s="1"/>
  <c r="J889"/>
  <c r="I888"/>
  <c r="I887"/>
  <c r="I885"/>
  <c r="I884"/>
  <c r="I883"/>
  <c r="I882"/>
  <c r="I881"/>
  <c r="K880"/>
  <c r="K878" s="1"/>
  <c r="J880"/>
  <c r="J878" s="1"/>
  <c r="I879"/>
  <c r="I877"/>
  <c r="I876"/>
  <c r="K875"/>
  <c r="K873" s="1"/>
  <c r="J875"/>
  <c r="J873" s="1"/>
  <c r="I874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K852"/>
  <c r="J852"/>
  <c r="I851"/>
  <c r="I850"/>
  <c r="I849"/>
  <c r="I848"/>
  <c r="I847"/>
  <c r="I846"/>
  <c r="K845"/>
  <c r="K844" s="1"/>
  <c r="J845"/>
  <c r="I843"/>
  <c r="I842"/>
  <c r="I841"/>
  <c r="I840"/>
  <c r="I839"/>
  <c r="I838"/>
  <c r="I837"/>
  <c r="I836"/>
  <c r="I835"/>
  <c r="I834"/>
  <c r="I833"/>
  <c r="K832"/>
  <c r="J832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K810"/>
  <c r="K809" s="1"/>
  <c r="J810"/>
  <c r="I808"/>
  <c r="I806"/>
  <c r="I805"/>
  <c r="K804"/>
  <c r="J804"/>
  <c r="I803"/>
  <c r="I802"/>
  <c r="K801"/>
  <c r="J801"/>
  <c r="I800"/>
  <c r="I799"/>
  <c r="K798"/>
  <c r="J798"/>
  <c r="I798" s="1"/>
  <c r="I796"/>
  <c r="I795"/>
  <c r="K794"/>
  <c r="J794"/>
  <c r="I794" s="1"/>
  <c r="I793"/>
  <c r="I792"/>
  <c r="K791"/>
  <c r="J791"/>
  <c r="I790"/>
  <c r="I789"/>
  <c r="K788"/>
  <c r="J788"/>
  <c r="I786"/>
  <c r="I785"/>
  <c r="I784"/>
  <c r="I783"/>
  <c r="I782"/>
  <c r="I781"/>
  <c r="I780"/>
  <c r="K779"/>
  <c r="J779"/>
  <c r="J778" s="1"/>
  <c r="I777"/>
  <c r="I776"/>
  <c r="I775"/>
  <c r="I774"/>
  <c r="K773"/>
  <c r="I773"/>
  <c r="I772"/>
  <c r="I771"/>
  <c r="I770"/>
  <c r="I769"/>
  <c r="I768"/>
  <c r="I767"/>
  <c r="I766"/>
  <c r="I765"/>
  <c r="I764"/>
  <c r="K763"/>
  <c r="J763"/>
  <c r="I762"/>
  <c r="I761"/>
  <c r="I760"/>
  <c r="I759"/>
  <c r="I758"/>
  <c r="I757"/>
  <c r="I756"/>
  <c r="K755"/>
  <c r="J755"/>
  <c r="I754"/>
  <c r="I753"/>
  <c r="I752"/>
  <c r="I751"/>
  <c r="I750"/>
  <c r="I749"/>
  <c r="I748"/>
  <c r="I747"/>
  <c r="I746"/>
  <c r="I745"/>
  <c r="I744"/>
  <c r="I743"/>
  <c r="I742"/>
  <c r="K741"/>
  <c r="J741"/>
  <c r="I740"/>
  <c r="I739"/>
  <c r="I738"/>
  <c r="I737"/>
  <c r="I736"/>
  <c r="I735"/>
  <c r="I734"/>
  <c r="I733"/>
  <c r="I732"/>
  <c r="K731"/>
  <c r="J731"/>
  <c r="I730"/>
  <c r="I729"/>
  <c r="I728"/>
  <c r="I727"/>
  <c r="I726"/>
  <c r="I725"/>
  <c r="I724"/>
  <c r="I723"/>
  <c r="I722"/>
  <c r="I721"/>
  <c r="I720"/>
  <c r="K719"/>
  <c r="J719"/>
  <c r="I718"/>
  <c r="I717"/>
  <c r="I716"/>
  <c r="I714"/>
  <c r="I713"/>
  <c r="K712"/>
  <c r="J712"/>
  <c r="I711"/>
  <c r="I709"/>
  <c r="I708"/>
  <c r="I707"/>
  <c r="I706"/>
  <c r="I705"/>
  <c r="I704"/>
  <c r="I703"/>
  <c r="I702"/>
  <c r="K701"/>
  <c r="J701"/>
  <c r="I697"/>
  <c r="I695"/>
  <c r="I694"/>
  <c r="I693"/>
  <c r="I692"/>
  <c r="I691"/>
  <c r="I690"/>
  <c r="I689"/>
  <c r="K688"/>
  <c r="J688"/>
  <c r="I687"/>
  <c r="I686"/>
  <c r="I685"/>
  <c r="I684"/>
  <c r="I683"/>
  <c r="I682"/>
  <c r="I681"/>
  <c r="K680"/>
  <c r="J680"/>
  <c r="I678"/>
  <c r="I677"/>
  <c r="I676"/>
  <c r="I675"/>
  <c r="I674"/>
  <c r="I673"/>
  <c r="I672"/>
  <c r="K671"/>
  <c r="J671"/>
  <c r="I670"/>
  <c r="I669"/>
  <c r="I668"/>
  <c r="I667"/>
  <c r="I666"/>
  <c r="I665"/>
  <c r="K664"/>
  <c r="K663" s="1"/>
  <c r="J664"/>
  <c r="I662"/>
  <c r="I661"/>
  <c r="I660"/>
  <c r="K659"/>
  <c r="J659"/>
  <c r="I658"/>
  <c r="I657"/>
  <c r="K656"/>
  <c r="I655"/>
  <c r="I654"/>
  <c r="I653"/>
  <c r="I652"/>
  <c r="I651"/>
  <c r="K650"/>
  <c r="K648" s="1"/>
  <c r="J650"/>
  <c r="J648" s="1"/>
  <c r="I649"/>
  <c r="I647"/>
  <c r="I646"/>
  <c r="K645"/>
  <c r="K643" s="1"/>
  <c r="J645"/>
  <c r="I644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K622"/>
  <c r="J622"/>
  <c r="I621"/>
  <c r="I620"/>
  <c r="I619"/>
  <c r="I618"/>
  <c r="I617"/>
  <c r="I616"/>
  <c r="K615"/>
  <c r="J615"/>
  <c r="J614" s="1"/>
  <c r="I613"/>
  <c r="I612"/>
  <c r="I611"/>
  <c r="I610"/>
  <c r="I609"/>
  <c r="I608"/>
  <c r="I607"/>
  <c r="I606"/>
  <c r="I605"/>
  <c r="I604"/>
  <c r="I603"/>
  <c r="K602"/>
  <c r="J602"/>
  <c r="I602" s="1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K580"/>
  <c r="K579" s="1"/>
  <c r="K577" s="1"/>
  <c r="J580"/>
  <c r="J579" s="1"/>
  <c r="I578"/>
  <c r="I576"/>
  <c r="I575"/>
  <c r="K574"/>
  <c r="J574"/>
  <c r="I573"/>
  <c r="I572"/>
  <c r="K571"/>
  <c r="J571"/>
  <c r="I570"/>
  <c r="I569"/>
  <c r="K568"/>
  <c r="J568"/>
  <c r="J567" s="1"/>
  <c r="I566"/>
  <c r="I565"/>
  <c r="K564"/>
  <c r="J564"/>
  <c r="I563"/>
  <c r="I562"/>
  <c r="K561"/>
  <c r="J561"/>
  <c r="I560"/>
  <c r="I559"/>
  <c r="K558"/>
  <c r="J558"/>
  <c r="I556"/>
  <c r="I555"/>
  <c r="I554"/>
  <c r="I553"/>
  <c r="I552"/>
  <c r="I551"/>
  <c r="I550"/>
  <c r="K549"/>
  <c r="K548" s="1"/>
  <c r="J549"/>
  <c r="I547"/>
  <c r="I546"/>
  <c r="I545"/>
  <c r="I544"/>
  <c r="I543"/>
  <c r="I542"/>
  <c r="I541"/>
  <c r="I540"/>
  <c r="I539"/>
  <c r="I538"/>
  <c r="I537"/>
  <c r="I536"/>
  <c r="I535"/>
  <c r="I534"/>
  <c r="K533"/>
  <c r="J533"/>
  <c r="I532"/>
  <c r="I531"/>
  <c r="I530"/>
  <c r="I529"/>
  <c r="I528"/>
  <c r="I527"/>
  <c r="K525"/>
  <c r="J525"/>
  <c r="I524"/>
  <c r="I523"/>
  <c r="I522"/>
  <c r="I521"/>
  <c r="I520"/>
  <c r="I519"/>
  <c r="I518"/>
  <c r="I517"/>
  <c r="I516"/>
  <c r="I515"/>
  <c r="I514"/>
  <c r="I513"/>
  <c r="I512"/>
  <c r="K511"/>
  <c r="J511"/>
  <c r="I510"/>
  <c r="I509"/>
  <c r="I508"/>
  <c r="I507"/>
  <c r="I506"/>
  <c r="I505"/>
  <c r="I504"/>
  <c r="I503"/>
  <c r="I502"/>
  <c r="K501"/>
  <c r="J501"/>
  <c r="I500"/>
  <c r="I499"/>
  <c r="I498"/>
  <c r="I497"/>
  <c r="I496"/>
  <c r="I495"/>
  <c r="I494"/>
  <c r="I493"/>
  <c r="I492"/>
  <c r="I491"/>
  <c r="I490"/>
  <c r="K489"/>
  <c r="J489"/>
  <c r="I488"/>
  <c r="I487"/>
  <c r="I486"/>
  <c r="I484"/>
  <c r="I483"/>
  <c r="K482"/>
  <c r="J482"/>
  <c r="I481"/>
  <c r="I479"/>
  <c r="I478"/>
  <c r="I477"/>
  <c r="I476"/>
  <c r="I475"/>
  <c r="I474"/>
  <c r="I473"/>
  <c r="I472"/>
  <c r="K471"/>
  <c r="K470" s="1"/>
  <c r="K469" s="1"/>
  <c r="J471"/>
  <c r="J470" s="1"/>
  <c r="I467"/>
  <c r="K465"/>
  <c r="J465"/>
  <c r="K464"/>
  <c r="J464"/>
  <c r="K463"/>
  <c r="J463"/>
  <c r="K462"/>
  <c r="J462"/>
  <c r="K461"/>
  <c r="J461"/>
  <c r="K460"/>
  <c r="J460"/>
  <c r="K459"/>
  <c r="J459"/>
  <c r="K457"/>
  <c r="J457"/>
  <c r="K456"/>
  <c r="J456"/>
  <c r="K455"/>
  <c r="J455"/>
  <c r="K454"/>
  <c r="J454"/>
  <c r="K453"/>
  <c r="J453"/>
  <c r="K452"/>
  <c r="J452"/>
  <c r="K451"/>
  <c r="J451"/>
  <c r="K448"/>
  <c r="J448"/>
  <c r="K447"/>
  <c r="J447"/>
  <c r="K446"/>
  <c r="J446"/>
  <c r="K445"/>
  <c r="J445"/>
  <c r="K444"/>
  <c r="J444"/>
  <c r="K443"/>
  <c r="J443"/>
  <c r="K442"/>
  <c r="J442"/>
  <c r="K440"/>
  <c r="J440"/>
  <c r="K439"/>
  <c r="J439"/>
  <c r="K438"/>
  <c r="J438"/>
  <c r="K437"/>
  <c r="J437"/>
  <c r="K436"/>
  <c r="J436"/>
  <c r="K435"/>
  <c r="J435"/>
  <c r="K432"/>
  <c r="J432"/>
  <c r="K431"/>
  <c r="J431"/>
  <c r="K430"/>
  <c r="J430"/>
  <c r="K428"/>
  <c r="J428"/>
  <c r="K427"/>
  <c r="J427"/>
  <c r="K425"/>
  <c r="J425"/>
  <c r="K424"/>
  <c r="J424"/>
  <c r="K423"/>
  <c r="J423"/>
  <c r="K422"/>
  <c r="J422"/>
  <c r="K421"/>
  <c r="J421"/>
  <c r="I421" s="1"/>
  <c r="K419"/>
  <c r="J419"/>
  <c r="K417"/>
  <c r="J417"/>
  <c r="I417" s="1"/>
  <c r="K416"/>
  <c r="J416"/>
  <c r="K414"/>
  <c r="J414"/>
  <c r="K412"/>
  <c r="J412"/>
  <c r="K411"/>
  <c r="J411"/>
  <c r="K410"/>
  <c r="J410"/>
  <c r="K409"/>
  <c r="J409"/>
  <c r="I409" s="1"/>
  <c r="K408"/>
  <c r="J408"/>
  <c r="K407"/>
  <c r="J407"/>
  <c r="K406"/>
  <c r="J406"/>
  <c r="K405"/>
  <c r="J405"/>
  <c r="K404"/>
  <c r="J404"/>
  <c r="K403"/>
  <c r="J403"/>
  <c r="K402"/>
  <c r="I402" s="1"/>
  <c r="J402"/>
  <c r="K401"/>
  <c r="J401"/>
  <c r="I401" s="1"/>
  <c r="K400"/>
  <c r="J400"/>
  <c r="K399"/>
  <c r="J399"/>
  <c r="K398"/>
  <c r="J398"/>
  <c r="K397"/>
  <c r="J397"/>
  <c r="K396"/>
  <c r="J396"/>
  <c r="K395"/>
  <c r="J395"/>
  <c r="K394"/>
  <c r="I394" s="1"/>
  <c r="J394"/>
  <c r="K393"/>
  <c r="J393"/>
  <c r="K391"/>
  <c r="J391"/>
  <c r="K390"/>
  <c r="J390"/>
  <c r="K389"/>
  <c r="J389"/>
  <c r="K388"/>
  <c r="J388"/>
  <c r="K387"/>
  <c r="J387"/>
  <c r="K386"/>
  <c r="J386"/>
  <c r="K383"/>
  <c r="J383"/>
  <c r="K382"/>
  <c r="J382"/>
  <c r="K381"/>
  <c r="I381" s="1"/>
  <c r="J381"/>
  <c r="K380"/>
  <c r="J380"/>
  <c r="K379"/>
  <c r="J379"/>
  <c r="K378"/>
  <c r="J378"/>
  <c r="K377"/>
  <c r="J377"/>
  <c r="K376"/>
  <c r="J376"/>
  <c r="K375"/>
  <c r="J375"/>
  <c r="K374"/>
  <c r="J374"/>
  <c r="K373"/>
  <c r="I373" s="1"/>
  <c r="J373"/>
  <c r="K369"/>
  <c r="J369"/>
  <c r="I369" s="1"/>
  <c r="K368"/>
  <c r="J368"/>
  <c r="K367"/>
  <c r="J367"/>
  <c r="K366"/>
  <c r="J366"/>
  <c r="K365"/>
  <c r="J365"/>
  <c r="K364"/>
  <c r="J364"/>
  <c r="K363"/>
  <c r="J363"/>
  <c r="K362"/>
  <c r="J362"/>
  <c r="K361"/>
  <c r="J361"/>
  <c r="K360"/>
  <c r="J360"/>
  <c r="K359"/>
  <c r="J359"/>
  <c r="K358"/>
  <c r="J358"/>
  <c r="K357"/>
  <c r="J357"/>
  <c r="K356"/>
  <c r="J356"/>
  <c r="K355"/>
  <c r="J355"/>
  <c r="K354"/>
  <c r="J354"/>
  <c r="K353"/>
  <c r="J353"/>
  <c r="K352"/>
  <c r="J352"/>
  <c r="K351"/>
  <c r="J351"/>
  <c r="K348"/>
  <c r="J348"/>
  <c r="K346"/>
  <c r="J346"/>
  <c r="I346" s="1"/>
  <c r="K345"/>
  <c r="J345"/>
  <c r="K343"/>
  <c r="J343"/>
  <c r="K342"/>
  <c r="J342"/>
  <c r="K340"/>
  <c r="J340"/>
  <c r="K339"/>
  <c r="J339"/>
  <c r="K336"/>
  <c r="J336"/>
  <c r="K335"/>
  <c r="J335"/>
  <c r="K333"/>
  <c r="J333"/>
  <c r="I333"/>
  <c r="K332"/>
  <c r="J332"/>
  <c r="K330"/>
  <c r="J330"/>
  <c r="K329"/>
  <c r="J329"/>
  <c r="K326"/>
  <c r="J326"/>
  <c r="I326" s="1"/>
  <c r="K325"/>
  <c r="J325"/>
  <c r="K324"/>
  <c r="J324"/>
  <c r="K323"/>
  <c r="J323"/>
  <c r="K322"/>
  <c r="J322"/>
  <c r="K321"/>
  <c r="J321"/>
  <c r="K320"/>
  <c r="J320"/>
  <c r="I320" s="1"/>
  <c r="K317"/>
  <c r="J317"/>
  <c r="K316"/>
  <c r="J316"/>
  <c r="K315"/>
  <c r="J315"/>
  <c r="K314"/>
  <c r="J314"/>
  <c r="I314" s="1"/>
  <c r="K313"/>
  <c r="J313"/>
  <c r="K312"/>
  <c r="J312"/>
  <c r="K311"/>
  <c r="J311"/>
  <c r="K310"/>
  <c r="J310"/>
  <c r="K309"/>
  <c r="J309"/>
  <c r="K308"/>
  <c r="J308"/>
  <c r="K307"/>
  <c r="J307"/>
  <c r="K306"/>
  <c r="I306" s="1"/>
  <c r="J306"/>
  <c r="K305"/>
  <c r="J305"/>
  <c r="K304"/>
  <c r="J304"/>
  <c r="K302"/>
  <c r="J302"/>
  <c r="K301"/>
  <c r="I301" s="1"/>
  <c r="J301"/>
  <c r="K300"/>
  <c r="J300"/>
  <c r="K299"/>
  <c r="J299"/>
  <c r="K298"/>
  <c r="J298"/>
  <c r="K297"/>
  <c r="I297" s="1"/>
  <c r="J297"/>
  <c r="J296"/>
  <c r="K294"/>
  <c r="J294"/>
  <c r="K293"/>
  <c r="J293"/>
  <c r="K292"/>
  <c r="J292"/>
  <c r="I292" s="1"/>
  <c r="K291"/>
  <c r="J291"/>
  <c r="K290"/>
  <c r="J290"/>
  <c r="I290" s="1"/>
  <c r="K289"/>
  <c r="J289"/>
  <c r="K288"/>
  <c r="J288"/>
  <c r="K287"/>
  <c r="J287"/>
  <c r="K286"/>
  <c r="J286"/>
  <c r="K285"/>
  <c r="J285"/>
  <c r="K284"/>
  <c r="J284"/>
  <c r="I284" s="1"/>
  <c r="K283"/>
  <c r="J283"/>
  <c r="K282"/>
  <c r="J282"/>
  <c r="I282" s="1"/>
  <c r="K280"/>
  <c r="J280"/>
  <c r="K279"/>
  <c r="J279"/>
  <c r="K278"/>
  <c r="J278"/>
  <c r="K277"/>
  <c r="J277"/>
  <c r="K276"/>
  <c r="J276"/>
  <c r="K275"/>
  <c r="J275"/>
  <c r="K274"/>
  <c r="J274"/>
  <c r="K273"/>
  <c r="J273"/>
  <c r="I273" s="1"/>
  <c r="K272"/>
  <c r="J272"/>
  <c r="K270"/>
  <c r="J270"/>
  <c r="K269"/>
  <c r="J269"/>
  <c r="K268"/>
  <c r="J268"/>
  <c r="K267"/>
  <c r="J267"/>
  <c r="K266"/>
  <c r="J266"/>
  <c r="I266" s="1"/>
  <c r="K265"/>
  <c r="J265"/>
  <c r="K264"/>
  <c r="J264"/>
  <c r="K263"/>
  <c r="J263"/>
  <c r="K262"/>
  <c r="J262"/>
  <c r="K261"/>
  <c r="J261"/>
  <c r="K260"/>
  <c r="J260"/>
  <c r="K258"/>
  <c r="J258"/>
  <c r="K257"/>
  <c r="J257"/>
  <c r="K256"/>
  <c r="J256"/>
  <c r="K254"/>
  <c r="J254"/>
  <c r="K253"/>
  <c r="J253"/>
  <c r="K251"/>
  <c r="J251"/>
  <c r="K249"/>
  <c r="I249" s="1"/>
  <c r="J249"/>
  <c r="K248"/>
  <c r="J248"/>
  <c r="K247"/>
  <c r="J247"/>
  <c r="K246"/>
  <c r="J246"/>
  <c r="K245"/>
  <c r="J245"/>
  <c r="I245" s="1"/>
  <c r="K244"/>
  <c r="J244"/>
  <c r="K243"/>
  <c r="J243"/>
  <c r="K242"/>
  <c r="J242"/>
  <c r="K237"/>
  <c r="J237"/>
  <c r="I317" l="1"/>
  <c r="I325"/>
  <c r="I329"/>
  <c r="I332"/>
  <c r="I353"/>
  <c r="I361"/>
  <c r="I386"/>
  <c r="I425"/>
  <c r="I442"/>
  <c r="I465"/>
  <c r="I511"/>
  <c r="I558"/>
  <c r="K392"/>
  <c r="I1661"/>
  <c r="J1829"/>
  <c r="I1982"/>
  <c r="I2093"/>
  <c r="I2142"/>
  <c r="I2203"/>
  <c r="I2238"/>
  <c r="I2246"/>
  <c r="I2571"/>
  <c r="I2644"/>
  <c r="I2750"/>
  <c r="I3239"/>
  <c r="I3243"/>
  <c r="K3022"/>
  <c r="I3294"/>
  <c r="I3310"/>
  <c r="I3402"/>
  <c r="K3382"/>
  <c r="I3891"/>
  <c r="K3016"/>
  <c r="K3049"/>
  <c r="K3053"/>
  <c r="K3073"/>
  <c r="K4053"/>
  <c r="K3182"/>
  <c r="K3222"/>
  <c r="K3224"/>
  <c r="K234" s="1"/>
  <c r="I4162"/>
  <c r="K4855"/>
  <c r="I4871"/>
  <c r="I5935"/>
  <c r="J5990"/>
  <c r="J5989" s="1"/>
  <c r="K6695"/>
  <c r="I6711"/>
  <c r="I7190"/>
  <c r="I7371"/>
  <c r="K7159"/>
  <c r="K7228"/>
  <c r="K7687"/>
  <c r="I8429"/>
  <c r="J8199"/>
  <c r="K8183"/>
  <c r="K8187"/>
  <c r="K137" s="1"/>
  <c r="J8283"/>
  <c r="I11038"/>
  <c r="I11113"/>
  <c r="I265"/>
  <c r="I278"/>
  <c r="I285"/>
  <c r="I293"/>
  <c r="I345"/>
  <c r="I410"/>
  <c r="I422"/>
  <c r="I457"/>
  <c r="I462"/>
  <c r="I1333"/>
  <c r="I1800"/>
  <c r="I2100"/>
  <c r="I2104"/>
  <c r="I2194"/>
  <c r="I2230"/>
  <c r="I2254"/>
  <c r="I2282"/>
  <c r="K2092"/>
  <c r="I3273"/>
  <c r="K3057"/>
  <c r="I3326"/>
  <c r="I3709"/>
  <c r="I3800"/>
  <c r="I3835"/>
  <c r="J3136"/>
  <c r="J146" s="1"/>
  <c r="I4062"/>
  <c r="I4070"/>
  <c r="J3155"/>
  <c r="I4081"/>
  <c r="I4091"/>
  <c r="J3191"/>
  <c r="J3197"/>
  <c r="J3221"/>
  <c r="I3221" s="1"/>
  <c r="K4512"/>
  <c r="K4589"/>
  <c r="I4673"/>
  <c r="I4689"/>
  <c r="I5029"/>
  <c r="I5158"/>
  <c r="I5171"/>
  <c r="I5245"/>
  <c r="K5279"/>
  <c r="I5838"/>
  <c r="I5970"/>
  <c r="I6438"/>
  <c r="K7579"/>
  <c r="J8172"/>
  <c r="J8176"/>
  <c r="J8180"/>
  <c r="J8195"/>
  <c r="J8232"/>
  <c r="I9157"/>
  <c r="I10533"/>
  <c r="J11645"/>
  <c r="I11645" s="1"/>
  <c r="J11657"/>
  <c r="J11674"/>
  <c r="J11676"/>
  <c r="I11676" s="1"/>
  <c r="J11678"/>
  <c r="J11680"/>
  <c r="J11686"/>
  <c r="J11692"/>
  <c r="J2135"/>
  <c r="K3096"/>
  <c r="K3169"/>
  <c r="K6183"/>
  <c r="I6183" s="1"/>
  <c r="J8069"/>
  <c r="I8299"/>
  <c r="I8337"/>
  <c r="J8107"/>
  <c r="J57" s="1"/>
  <c r="J8479"/>
  <c r="I9009"/>
  <c r="I2215"/>
  <c r="J2979"/>
  <c r="I3286"/>
  <c r="I3438"/>
  <c r="J3293"/>
  <c r="I3293" s="1"/>
  <c r="I4142"/>
  <c r="K5775"/>
  <c r="K5969"/>
  <c r="I6462"/>
  <c r="I7332"/>
  <c r="I8496"/>
  <c r="I8502"/>
  <c r="I10512"/>
  <c r="I12389"/>
  <c r="K11681"/>
  <c r="I12978"/>
  <c r="I13362"/>
  <c r="I13438"/>
  <c r="I13451"/>
  <c r="I14402"/>
  <c r="I14512"/>
  <c r="I14940"/>
  <c r="I15133"/>
  <c r="I15400"/>
  <c r="K15629"/>
  <c r="I15911"/>
  <c r="I16141"/>
  <c r="I16819"/>
  <c r="J16815"/>
  <c r="I16894"/>
  <c r="I16973"/>
  <c r="I15221"/>
  <c r="I7502"/>
  <c r="I7679"/>
  <c r="K7809"/>
  <c r="I7871"/>
  <c r="K8163"/>
  <c r="I8163" s="1"/>
  <c r="I8762"/>
  <c r="J8071"/>
  <c r="K8107"/>
  <c r="K8111"/>
  <c r="K8133"/>
  <c r="J8244"/>
  <c r="I9534"/>
  <c r="K10261"/>
  <c r="K10260" s="1"/>
  <c r="K9169"/>
  <c r="I10451"/>
  <c r="I10454"/>
  <c r="K11526"/>
  <c r="K26" s="1"/>
  <c r="K11528"/>
  <c r="K11548"/>
  <c r="K11550"/>
  <c r="K11553"/>
  <c r="K11555"/>
  <c r="K11557"/>
  <c r="K11563"/>
  <c r="K11566"/>
  <c r="K11568"/>
  <c r="K11570"/>
  <c r="K11572"/>
  <c r="K11579"/>
  <c r="I11811"/>
  <c r="K11585"/>
  <c r="K11587"/>
  <c r="K11591"/>
  <c r="K11593"/>
  <c r="K11599"/>
  <c r="J11850"/>
  <c r="K11686"/>
  <c r="I14004"/>
  <c r="K14218"/>
  <c r="I14218" s="1"/>
  <c r="K14975"/>
  <c r="K14970" s="1"/>
  <c r="I15064"/>
  <c r="I15432"/>
  <c r="I16165"/>
  <c r="J16319"/>
  <c r="I16441"/>
  <c r="J16779"/>
  <c r="I16855"/>
  <c r="I6771"/>
  <c r="I6774"/>
  <c r="I6784"/>
  <c r="K6811"/>
  <c r="K6810" s="1"/>
  <c r="J6889"/>
  <c r="I6965"/>
  <c r="I7149"/>
  <c r="I7153"/>
  <c r="I7193"/>
  <c r="I7202"/>
  <c r="I7209"/>
  <c r="I7221"/>
  <c r="I7274"/>
  <c r="I7276"/>
  <c r="I7280"/>
  <c r="I7691"/>
  <c r="I7694"/>
  <c r="I7861"/>
  <c r="K8057"/>
  <c r="K8106"/>
  <c r="K8117"/>
  <c r="K8119"/>
  <c r="I8360"/>
  <c r="I8449"/>
  <c r="K8959"/>
  <c r="I8968"/>
  <c r="K8064"/>
  <c r="J8132"/>
  <c r="J8134"/>
  <c r="I9137"/>
  <c r="I9151"/>
  <c r="I9572"/>
  <c r="I10101"/>
  <c r="K10145"/>
  <c r="K10140" s="1"/>
  <c r="I10310"/>
  <c r="I10911"/>
  <c r="I11799"/>
  <c r="I11816"/>
  <c r="I11857"/>
  <c r="I11867"/>
  <c r="I11644"/>
  <c r="I11895"/>
  <c r="I11960"/>
  <c r="J11872"/>
  <c r="I12288"/>
  <c r="J11834"/>
  <c r="J11841"/>
  <c r="I12304"/>
  <c r="K11512"/>
  <c r="K11518"/>
  <c r="K11610"/>
  <c r="K11613"/>
  <c r="K11633"/>
  <c r="K11637"/>
  <c r="I12578"/>
  <c r="J13135"/>
  <c r="I14134"/>
  <c r="I14673"/>
  <c r="K2258"/>
  <c r="I5480"/>
  <c r="J5478"/>
  <c r="I5478" s="1"/>
  <c r="I237"/>
  <c r="I270"/>
  <c r="I393"/>
  <c r="I430"/>
  <c r="I432"/>
  <c r="I436"/>
  <c r="I438"/>
  <c r="I445"/>
  <c r="I453"/>
  <c r="I501"/>
  <c r="I561"/>
  <c r="K341"/>
  <c r="K344"/>
  <c r="I949"/>
  <c r="I993"/>
  <c r="I1008"/>
  <c r="I1062"/>
  <c r="K372"/>
  <c r="I1312"/>
  <c r="I1409"/>
  <c r="I1453"/>
  <c r="I1491"/>
  <c r="I1565"/>
  <c r="I1675"/>
  <c r="I2082"/>
  <c r="I2086"/>
  <c r="I2088"/>
  <c r="I2120"/>
  <c r="I2123"/>
  <c r="I2127"/>
  <c r="I2150"/>
  <c r="I2162"/>
  <c r="I2166"/>
  <c r="K2260"/>
  <c r="J3073"/>
  <c r="I3390"/>
  <c r="I3515"/>
  <c r="K3340"/>
  <c r="K3416"/>
  <c r="K3419"/>
  <c r="I4035"/>
  <c r="I4043"/>
  <c r="I4045"/>
  <c r="I4054"/>
  <c r="I4060"/>
  <c r="I4169"/>
  <c r="I4411"/>
  <c r="J8274"/>
  <c r="J8281"/>
  <c r="K8321"/>
  <c r="I8244"/>
  <c r="I9167"/>
  <c r="J8247"/>
  <c r="I8247" s="1"/>
  <c r="K8264"/>
  <c r="I8264" s="1"/>
  <c r="K9166"/>
  <c r="I10149"/>
  <c r="J8999"/>
  <c r="J11592"/>
  <c r="I16484"/>
  <c r="K3062"/>
  <c r="K3102"/>
  <c r="K3105"/>
  <c r="K3112"/>
  <c r="J3222"/>
  <c r="K3030"/>
  <c r="K40" s="1"/>
  <c r="J8186"/>
  <c r="J8214"/>
  <c r="I8214" s="1"/>
  <c r="J8216"/>
  <c r="J8218"/>
  <c r="I8923"/>
  <c r="K8239"/>
  <c r="J11547"/>
  <c r="I11777"/>
  <c r="I16090"/>
  <c r="K16125"/>
  <c r="K16120" s="1"/>
  <c r="I1829"/>
  <c r="J3225"/>
  <c r="I3455"/>
  <c r="I4459"/>
  <c r="J4458"/>
  <c r="I4458" s="1"/>
  <c r="K197"/>
  <c r="J1798"/>
  <c r="I1798" s="1"/>
  <c r="I6191"/>
  <c r="I6929"/>
  <c r="K6925"/>
  <c r="J8226"/>
  <c r="I8226" s="1"/>
  <c r="I289"/>
  <c r="I304"/>
  <c r="I310"/>
  <c r="I312"/>
  <c r="I357"/>
  <c r="I365"/>
  <c r="I377"/>
  <c r="I389"/>
  <c r="I454"/>
  <c r="I461"/>
  <c r="I791"/>
  <c r="K945"/>
  <c r="K940" s="1"/>
  <c r="I1254"/>
  <c r="I1258"/>
  <c r="I1881"/>
  <c r="I1951"/>
  <c r="I2106"/>
  <c r="I2110"/>
  <c r="I2113"/>
  <c r="I2182"/>
  <c r="I2199"/>
  <c r="I2227"/>
  <c r="I2234"/>
  <c r="I2250"/>
  <c r="I2303"/>
  <c r="I2442"/>
  <c r="K2266"/>
  <c r="J2713"/>
  <c r="I2713" s="1"/>
  <c r="I2720"/>
  <c r="I2741"/>
  <c r="I2789"/>
  <c r="I2849"/>
  <c r="I2902"/>
  <c r="K3002"/>
  <c r="I3002" s="1"/>
  <c r="K2997"/>
  <c r="K3007"/>
  <c r="K3035"/>
  <c r="K3042"/>
  <c r="K3046"/>
  <c r="I3278"/>
  <c r="K3052"/>
  <c r="K3067"/>
  <c r="K3075"/>
  <c r="I3075" s="1"/>
  <c r="K3077"/>
  <c r="I3319"/>
  <c r="K3090"/>
  <c r="K3093"/>
  <c r="I3341"/>
  <c r="I3345"/>
  <c r="J3121"/>
  <c r="J3142"/>
  <c r="J3153"/>
  <c r="I3153" s="1"/>
  <c r="I3389"/>
  <c r="J3171"/>
  <c r="I3406"/>
  <c r="I3414"/>
  <c r="K3184"/>
  <c r="K3187"/>
  <c r="K3190"/>
  <c r="K3192"/>
  <c r="K3196"/>
  <c r="K3198"/>
  <c r="K208" s="1"/>
  <c r="K3203"/>
  <c r="I3443"/>
  <c r="K3215"/>
  <c r="J3448"/>
  <c r="I3908"/>
  <c r="I3917"/>
  <c r="I3943"/>
  <c r="I3958"/>
  <c r="I3982"/>
  <c r="J3065"/>
  <c r="I3995"/>
  <c r="I4022"/>
  <c r="I4025"/>
  <c r="I4119"/>
  <c r="I4134"/>
  <c r="I4238"/>
  <c r="J5026"/>
  <c r="K5167"/>
  <c r="I5319"/>
  <c r="I8349"/>
  <c r="J8119"/>
  <c r="K8131"/>
  <c r="J8271"/>
  <c r="I8271" s="1"/>
  <c r="J8280"/>
  <c r="J8331"/>
  <c r="K8260"/>
  <c r="K9160"/>
  <c r="K9388"/>
  <c r="I9388" s="1"/>
  <c r="J10907"/>
  <c r="I10908"/>
  <c r="J11586"/>
  <c r="K5509"/>
  <c r="I5542"/>
  <c r="I5912"/>
  <c r="I6321"/>
  <c r="I6721"/>
  <c r="I6855"/>
  <c r="J6853"/>
  <c r="I6853" s="1"/>
  <c r="I6909"/>
  <c r="I7004"/>
  <c r="I7168"/>
  <c r="I7173"/>
  <c r="I7601"/>
  <c r="I7842"/>
  <c r="K7845"/>
  <c r="K7840" s="1"/>
  <c r="I7918"/>
  <c r="J7234"/>
  <c r="I8297"/>
  <c r="K8135"/>
  <c r="K8137"/>
  <c r="I8425"/>
  <c r="I8986"/>
  <c r="K8083"/>
  <c r="I8083" s="1"/>
  <c r="I9033"/>
  <c r="I9049"/>
  <c r="J8131"/>
  <c r="I9055"/>
  <c r="I9133"/>
  <c r="I9201"/>
  <c r="K9035"/>
  <c r="J9058"/>
  <c r="I10464"/>
  <c r="I10535"/>
  <c r="I10561"/>
  <c r="K10835"/>
  <c r="K10830" s="1"/>
  <c r="I10851"/>
  <c r="I10898"/>
  <c r="I10993"/>
  <c r="I11764"/>
  <c r="J11540"/>
  <c r="J11543"/>
  <c r="J11545"/>
  <c r="I11951"/>
  <c r="K11950"/>
  <c r="J11958"/>
  <c r="I11958" s="1"/>
  <c r="J11781"/>
  <c r="K11795"/>
  <c r="J11803"/>
  <c r="K11532"/>
  <c r="I12472"/>
  <c r="J11650"/>
  <c r="J11660"/>
  <c r="I11660" s="1"/>
  <c r="I12598"/>
  <c r="I12602"/>
  <c r="I12672"/>
  <c r="K14285"/>
  <c r="I15070"/>
  <c r="J15069"/>
  <c r="J15067" s="1"/>
  <c r="I16069"/>
  <c r="I16151"/>
  <c r="I16201"/>
  <c r="I16395"/>
  <c r="I16715"/>
  <c r="J16714"/>
  <c r="I16745"/>
  <c r="I16771"/>
  <c r="I242"/>
  <c r="I244"/>
  <c r="I258"/>
  <c r="I274"/>
  <c r="I302"/>
  <c r="I309"/>
  <c r="K84"/>
  <c r="I322"/>
  <c r="I354"/>
  <c r="I362"/>
  <c r="I366"/>
  <c r="I374"/>
  <c r="I376"/>
  <c r="I378"/>
  <c r="I382"/>
  <c r="I437"/>
  <c r="I446"/>
  <c r="I448"/>
  <c r="I452"/>
  <c r="K225"/>
  <c r="J252"/>
  <c r="K485"/>
  <c r="I622"/>
  <c r="I645"/>
  <c r="K715"/>
  <c r="K710" s="1"/>
  <c r="I731"/>
  <c r="I910"/>
  <c r="I1148"/>
  <c r="I1370"/>
  <c r="I1522"/>
  <c r="I1651"/>
  <c r="I1711"/>
  <c r="I1795"/>
  <c r="J1865"/>
  <c r="I2068"/>
  <c r="I2103"/>
  <c r="I2114"/>
  <c r="I2130"/>
  <c r="I2134"/>
  <c r="I2151"/>
  <c r="I2163"/>
  <c r="I2175"/>
  <c r="I2191"/>
  <c r="I2219"/>
  <c r="I2275"/>
  <c r="I2279"/>
  <c r="I2322"/>
  <c r="I2414"/>
  <c r="K2290"/>
  <c r="I2559"/>
  <c r="I2950"/>
  <c r="I2964"/>
  <c r="K3006"/>
  <c r="I3006" s="1"/>
  <c r="K3008"/>
  <c r="K3034"/>
  <c r="K44" s="1"/>
  <c r="K3038"/>
  <c r="K48" s="1"/>
  <c r="K3047"/>
  <c r="I3047" s="1"/>
  <c r="J3056"/>
  <c r="K3064"/>
  <c r="K74" s="1"/>
  <c r="I3298"/>
  <c r="I3302"/>
  <c r="K3089"/>
  <c r="K3092"/>
  <c r="I3092" s="1"/>
  <c r="K3095"/>
  <c r="J3116"/>
  <c r="K3171"/>
  <c r="K181" s="1"/>
  <c r="J3181"/>
  <c r="J3188"/>
  <c r="I3446"/>
  <c r="J3219"/>
  <c r="K3475"/>
  <c r="K3470" s="1"/>
  <c r="I3501"/>
  <c r="J3324"/>
  <c r="J3331"/>
  <c r="I3661"/>
  <c r="I3702"/>
  <c r="I3942"/>
  <c r="I3962"/>
  <c r="J3068"/>
  <c r="I4000"/>
  <c r="I4010"/>
  <c r="I4013"/>
  <c r="I4016"/>
  <c r="J3100"/>
  <c r="I4074"/>
  <c r="I4078"/>
  <c r="I4080"/>
  <c r="I4110"/>
  <c r="J3192"/>
  <c r="I4118"/>
  <c r="I4123"/>
  <c r="I4135"/>
  <c r="I4137"/>
  <c r="I4368"/>
  <c r="I4895"/>
  <c r="I4992"/>
  <c r="I5015"/>
  <c r="I5510"/>
  <c r="I6165"/>
  <c r="I7178"/>
  <c r="I7278"/>
  <c r="I7297"/>
  <c r="I7325"/>
  <c r="J7159"/>
  <c r="I7159" s="1"/>
  <c r="I8342"/>
  <c r="K8120"/>
  <c r="K8122"/>
  <c r="J8127"/>
  <c r="K8142"/>
  <c r="K8144"/>
  <c r="K8146"/>
  <c r="I8146" s="1"/>
  <c r="I8402"/>
  <c r="I8406"/>
  <c r="K8181"/>
  <c r="K8202"/>
  <c r="K8206"/>
  <c r="K156" s="1"/>
  <c r="K8208"/>
  <c r="K8223"/>
  <c r="K8225"/>
  <c r="K8229"/>
  <c r="I8461"/>
  <c r="K8231"/>
  <c r="K8234"/>
  <c r="I8487"/>
  <c r="K8267"/>
  <c r="J8442"/>
  <c r="I8134"/>
  <c r="J9059"/>
  <c r="K8152"/>
  <c r="I9085"/>
  <c r="K8184"/>
  <c r="K8199"/>
  <c r="I8199" s="1"/>
  <c r="I9404"/>
  <c r="I9888"/>
  <c r="I9931"/>
  <c r="I10004"/>
  <c r="K11295"/>
  <c r="K11290" s="1"/>
  <c r="I11311"/>
  <c r="I11384"/>
  <c r="J11721"/>
  <c r="I11745"/>
  <c r="I11747"/>
  <c r="I11779"/>
  <c r="K11552"/>
  <c r="I11552" s="1"/>
  <c r="K11556"/>
  <c r="I11556" s="1"/>
  <c r="K11558"/>
  <c r="K11560"/>
  <c r="I11804"/>
  <c r="K11578"/>
  <c r="K11582"/>
  <c r="K11584"/>
  <c r="K11586"/>
  <c r="K11592"/>
  <c r="K11594"/>
  <c r="I12148"/>
  <c r="J11920"/>
  <c r="J12409"/>
  <c r="I12432"/>
  <c r="I12434"/>
  <c r="K11615"/>
  <c r="I12567"/>
  <c r="J11649"/>
  <c r="J11661"/>
  <c r="I12588"/>
  <c r="I12590"/>
  <c r="I12835"/>
  <c r="I12902"/>
  <c r="K13021"/>
  <c r="K13020" s="1"/>
  <c r="K13365"/>
  <c r="I13621"/>
  <c r="I14905"/>
  <c r="K14903"/>
  <c r="I14903" s="1"/>
  <c r="I14979"/>
  <c r="I15092"/>
  <c r="K15205"/>
  <c r="J16743"/>
  <c r="I16743" s="1"/>
  <c r="I4435"/>
  <c r="I4443"/>
  <c r="I4581"/>
  <c r="I4704"/>
  <c r="I4762"/>
  <c r="I4931"/>
  <c r="I5082"/>
  <c r="I5401"/>
  <c r="I5452"/>
  <c r="I5475"/>
  <c r="I5501"/>
  <c r="I5571"/>
  <c r="I5593"/>
  <c r="I5779"/>
  <c r="I5823"/>
  <c r="I5870"/>
  <c r="I6078"/>
  <c r="K6351"/>
  <c r="K6350" s="1"/>
  <c r="I6547"/>
  <c r="I6602"/>
  <c r="I7062"/>
  <c r="I7088"/>
  <c r="I7158"/>
  <c r="I7184"/>
  <c r="I7248"/>
  <c r="I7260"/>
  <c r="I7264"/>
  <c r="I7268"/>
  <c r="I7300"/>
  <c r="I7308"/>
  <c r="I7312"/>
  <c r="I7336"/>
  <c r="I7351"/>
  <c r="J7329"/>
  <c r="I7885"/>
  <c r="I7893"/>
  <c r="I8142"/>
  <c r="I8310"/>
  <c r="I8314"/>
  <c r="J8090"/>
  <c r="K8103"/>
  <c r="K8105"/>
  <c r="K8113"/>
  <c r="K8116"/>
  <c r="K8118"/>
  <c r="I8118" s="1"/>
  <c r="K8155"/>
  <c r="I8389"/>
  <c r="J8162"/>
  <c r="J8168"/>
  <c r="I8469"/>
  <c r="J8242"/>
  <c r="J8260"/>
  <c r="K8435"/>
  <c r="I8984"/>
  <c r="I9014"/>
  <c r="I9018"/>
  <c r="J8103"/>
  <c r="I8103" s="1"/>
  <c r="K8112"/>
  <c r="I9039"/>
  <c r="I9041"/>
  <c r="I9070"/>
  <c r="I9076"/>
  <c r="I9083"/>
  <c r="J8196"/>
  <c r="J8198"/>
  <c r="I9122"/>
  <c r="K8280"/>
  <c r="K8282"/>
  <c r="K9011"/>
  <c r="K9074"/>
  <c r="I9074" s="1"/>
  <c r="I9518"/>
  <c r="I9689"/>
  <c r="J9685"/>
  <c r="J9680" s="1"/>
  <c r="I9733"/>
  <c r="I9848"/>
  <c r="J9879"/>
  <c r="I10340"/>
  <c r="J9198"/>
  <c r="I10401"/>
  <c r="I10875"/>
  <c r="J11029"/>
  <c r="I11321"/>
  <c r="J11473"/>
  <c r="K11514"/>
  <c r="K11516"/>
  <c r="I11751"/>
  <c r="K11524"/>
  <c r="I11823"/>
  <c r="K11621"/>
  <c r="K11635"/>
  <c r="I11880"/>
  <c r="K13329"/>
  <c r="I13678"/>
  <c r="I13914"/>
  <c r="I14311"/>
  <c r="J14709"/>
  <c r="I14837"/>
  <c r="K15399"/>
  <c r="K16585"/>
  <c r="K16580" s="1"/>
  <c r="I16601"/>
  <c r="K11596"/>
  <c r="K11600"/>
  <c r="I11843"/>
  <c r="K11622"/>
  <c r="K11624"/>
  <c r="K11626"/>
  <c r="K11628"/>
  <c r="K11632"/>
  <c r="I11632" s="1"/>
  <c r="K11636"/>
  <c r="K11651"/>
  <c r="K11657"/>
  <c r="I11657" s="1"/>
  <c r="I11891"/>
  <c r="K11664"/>
  <c r="K164" s="1"/>
  <c r="K11668"/>
  <c r="K11674"/>
  <c r="I11674" s="1"/>
  <c r="K11676"/>
  <c r="K11678"/>
  <c r="I11678" s="1"/>
  <c r="K11680"/>
  <c r="I11916"/>
  <c r="J11702"/>
  <c r="I11702" s="1"/>
  <c r="K11819"/>
  <c r="J11831"/>
  <c r="I12064"/>
  <c r="I12150"/>
  <c r="I12332"/>
  <c r="I12448"/>
  <c r="J11531"/>
  <c r="I12488"/>
  <c r="I12497"/>
  <c r="J11581"/>
  <c r="I12519"/>
  <c r="I12544"/>
  <c r="I12552"/>
  <c r="I12566"/>
  <c r="I13084"/>
  <c r="I13391"/>
  <c r="I13773"/>
  <c r="I13898"/>
  <c r="J13907"/>
  <c r="I13911"/>
  <c r="I14604"/>
  <c r="J14745"/>
  <c r="I14972"/>
  <c r="I15015"/>
  <c r="I15342"/>
  <c r="K15435"/>
  <c r="K15430" s="1"/>
  <c r="I15524"/>
  <c r="K15551"/>
  <c r="K15550" s="1"/>
  <c r="I15839"/>
  <c r="I15943"/>
  <c r="I16081"/>
  <c r="I16311"/>
  <c r="I16359"/>
  <c r="I16529"/>
  <c r="K16549"/>
  <c r="I16611"/>
  <c r="I16812"/>
  <c r="I16863"/>
  <c r="J4052"/>
  <c r="K21"/>
  <c r="K458"/>
  <c r="I1119"/>
  <c r="I1500"/>
  <c r="J2159"/>
  <c r="I2685"/>
  <c r="J2718"/>
  <c r="I2718" s="1"/>
  <c r="I3236"/>
  <c r="J3021"/>
  <c r="J31" s="1"/>
  <c r="I3251"/>
  <c r="I3259"/>
  <c r="J3029"/>
  <c r="I3282"/>
  <c r="J3052"/>
  <c r="I3384"/>
  <c r="I3731"/>
  <c r="J3271"/>
  <c r="K3036"/>
  <c r="K3225"/>
  <c r="I3225" s="1"/>
  <c r="J6317"/>
  <c r="I6318"/>
  <c r="J6988"/>
  <c r="I6988" s="1"/>
  <c r="I6989"/>
  <c r="I7545"/>
  <c r="J7543"/>
  <c r="I7543" s="1"/>
  <c r="J8023"/>
  <c r="I8024"/>
  <c r="I8413"/>
  <c r="J8183"/>
  <c r="I8183" s="1"/>
  <c r="I8417"/>
  <c r="J8187"/>
  <c r="I8187" s="1"/>
  <c r="I8424"/>
  <c r="J8194"/>
  <c r="I10319"/>
  <c r="J10316"/>
  <c r="J10668"/>
  <c r="I10669"/>
  <c r="J10799"/>
  <c r="I10800"/>
  <c r="I12068"/>
  <c r="I253"/>
  <c r="I261"/>
  <c r="I268"/>
  <c r="I280"/>
  <c r="I286"/>
  <c r="I305"/>
  <c r="I316"/>
  <c r="I321"/>
  <c r="I336"/>
  <c r="I340"/>
  <c r="K133"/>
  <c r="I396"/>
  <c r="I398"/>
  <c r="I405"/>
  <c r="I412"/>
  <c r="I525"/>
  <c r="I664"/>
  <c r="I671"/>
  <c r="I880"/>
  <c r="I985"/>
  <c r="I1075"/>
  <c r="I1116"/>
  <c r="I1179"/>
  <c r="I1239"/>
  <c r="I1361"/>
  <c r="K1369"/>
  <c r="I1421"/>
  <c r="I1484"/>
  <c r="I1579"/>
  <c r="I1608"/>
  <c r="I1830"/>
  <c r="I1869"/>
  <c r="J295"/>
  <c r="I1954"/>
  <c r="I2002"/>
  <c r="I2044"/>
  <c r="I2089"/>
  <c r="J2092"/>
  <c r="I2094"/>
  <c r="J2099"/>
  <c r="I2107"/>
  <c r="I2112"/>
  <c r="I2131"/>
  <c r="I2179"/>
  <c r="J2184"/>
  <c r="I2207"/>
  <c r="I2214"/>
  <c r="I2218"/>
  <c r="I2223"/>
  <c r="I2239"/>
  <c r="I2243"/>
  <c r="I2247"/>
  <c r="I2262"/>
  <c r="I2270"/>
  <c r="I2286"/>
  <c r="J2397"/>
  <c r="I2398"/>
  <c r="I2411"/>
  <c r="K2143"/>
  <c r="I3061"/>
  <c r="K3071"/>
  <c r="K3118"/>
  <c r="K3163"/>
  <c r="K3165"/>
  <c r="K3167"/>
  <c r="I3407"/>
  <c r="J3177"/>
  <c r="I3177" s="1"/>
  <c r="I3884"/>
  <c r="J3883"/>
  <c r="K3017"/>
  <c r="K3084"/>
  <c r="K94" s="1"/>
  <c r="I4132"/>
  <c r="J3212"/>
  <c r="I3212" s="1"/>
  <c r="I5379"/>
  <c r="J5378"/>
  <c r="I5378" s="1"/>
  <c r="I5724"/>
  <c r="J6680"/>
  <c r="J6679" s="1"/>
  <c r="I6679" s="1"/>
  <c r="I6681"/>
  <c r="K8195"/>
  <c r="K145" s="1"/>
  <c r="K8345"/>
  <c r="K8115" s="1"/>
  <c r="K8069"/>
  <c r="I8069" s="1"/>
  <c r="K8076"/>
  <c r="K11547"/>
  <c r="I11547" s="1"/>
  <c r="K252"/>
  <c r="J1635"/>
  <c r="J1630" s="1"/>
  <c r="I3008"/>
  <c r="I3227"/>
  <c r="J2997"/>
  <c r="I3262"/>
  <c r="K3032"/>
  <c r="K42" s="1"/>
  <c r="J3049"/>
  <c r="I3279"/>
  <c r="I3074"/>
  <c r="I3548"/>
  <c r="K3318"/>
  <c r="I3222"/>
  <c r="J4840"/>
  <c r="J4839" s="1"/>
  <c r="I4839" s="1"/>
  <c r="I4841"/>
  <c r="J5179"/>
  <c r="J5177" s="1"/>
  <c r="I5180"/>
  <c r="K5486"/>
  <c r="K4106" s="1"/>
  <c r="K3186" s="1"/>
  <c r="K4109"/>
  <c r="J8100"/>
  <c r="I8330"/>
  <c r="I8373"/>
  <c r="J8143"/>
  <c r="I9091"/>
  <c r="J8171"/>
  <c r="I8171" s="1"/>
  <c r="J9297"/>
  <c r="I9297" s="1"/>
  <c r="J9068"/>
  <c r="I9314"/>
  <c r="J9084"/>
  <c r="I10045"/>
  <c r="I11935"/>
  <c r="K11705"/>
  <c r="J11734"/>
  <c r="I11964"/>
  <c r="I11982"/>
  <c r="J11752"/>
  <c r="I16255"/>
  <c r="J16254"/>
  <c r="J16241" s="1"/>
  <c r="I16419"/>
  <c r="J16418"/>
  <c r="I257"/>
  <c r="I260"/>
  <c r="I269"/>
  <c r="I272"/>
  <c r="I277"/>
  <c r="I294"/>
  <c r="I308"/>
  <c r="I313"/>
  <c r="I342"/>
  <c r="I397"/>
  <c r="I404"/>
  <c r="I414"/>
  <c r="I471"/>
  <c r="I482"/>
  <c r="I574"/>
  <c r="I615"/>
  <c r="I688"/>
  <c r="I719"/>
  <c r="I763"/>
  <c r="K787"/>
  <c r="I845"/>
  <c r="I852"/>
  <c r="I875"/>
  <c r="I878"/>
  <c r="I901"/>
  <c r="I1335"/>
  <c r="I1340"/>
  <c r="J1369"/>
  <c r="J1405"/>
  <c r="K1563"/>
  <c r="I1563" s="1"/>
  <c r="I1570"/>
  <c r="I1793"/>
  <c r="I1960"/>
  <c r="I2030"/>
  <c r="I2098"/>
  <c r="I2102"/>
  <c r="I2108"/>
  <c r="I2126"/>
  <c r="I2138"/>
  <c r="I2170"/>
  <c r="I2195"/>
  <c r="I2206"/>
  <c r="I2242"/>
  <c r="I2263"/>
  <c r="I2271"/>
  <c r="I2283"/>
  <c r="I2287"/>
  <c r="I2294"/>
  <c r="I2299"/>
  <c r="J2519"/>
  <c r="I2782"/>
  <c r="J2948"/>
  <c r="I2948" s="1"/>
  <c r="I2980"/>
  <c r="I3276"/>
  <c r="J3058"/>
  <c r="J68" s="1"/>
  <c r="I3288"/>
  <c r="J3062"/>
  <c r="J3108"/>
  <c r="J3114"/>
  <c r="I3348"/>
  <c r="K3119"/>
  <c r="K3121"/>
  <c r="I3121" s="1"/>
  <c r="I3387"/>
  <c r="J3157"/>
  <c r="K3162"/>
  <c r="I3162" s="1"/>
  <c r="K3199"/>
  <c r="K3202"/>
  <c r="K3899"/>
  <c r="J3045"/>
  <c r="I4002"/>
  <c r="J4688"/>
  <c r="I4688" s="1"/>
  <c r="J5070"/>
  <c r="J5069" s="1"/>
  <c r="I5069" s="1"/>
  <c r="I5071"/>
  <c r="I5174"/>
  <c r="J5243"/>
  <c r="I5243" s="1"/>
  <c r="J5263"/>
  <c r="I5263" s="1"/>
  <c r="I5264"/>
  <c r="I5531"/>
  <c r="I5989"/>
  <c r="I6100"/>
  <c r="J6298"/>
  <c r="I6298" s="1"/>
  <c r="I6299"/>
  <c r="I6398"/>
  <c r="I6825"/>
  <c r="K7501"/>
  <c r="K7500" s="1"/>
  <c r="I7801"/>
  <c r="J7341"/>
  <c r="K8185"/>
  <c r="I8298"/>
  <c r="J8068"/>
  <c r="J8211"/>
  <c r="I8441"/>
  <c r="I8473"/>
  <c r="K8369"/>
  <c r="K8894"/>
  <c r="K8881" s="1"/>
  <c r="I8983"/>
  <c r="J8063"/>
  <c r="I9128"/>
  <c r="J8208"/>
  <c r="J8266"/>
  <c r="I9186"/>
  <c r="K9685"/>
  <c r="I9685" s="1"/>
  <c r="I10075"/>
  <c r="J10073"/>
  <c r="I10073" s="1"/>
  <c r="J11535"/>
  <c r="I11765"/>
  <c r="I11792"/>
  <c r="K11562"/>
  <c r="I12452"/>
  <c r="K3003"/>
  <c r="K3011"/>
  <c r="I3011" s="1"/>
  <c r="K3014"/>
  <c r="K3027"/>
  <c r="K3029"/>
  <c r="I3264"/>
  <c r="I3266"/>
  <c r="I3270"/>
  <c r="J3046"/>
  <c r="I3046" s="1"/>
  <c r="K3059"/>
  <c r="I3311"/>
  <c r="K3083"/>
  <c r="I3083" s="1"/>
  <c r="J3090"/>
  <c r="I3090" s="1"/>
  <c r="J3105"/>
  <c r="K3115"/>
  <c r="I3347"/>
  <c r="I3355"/>
  <c r="I3357"/>
  <c r="I3366"/>
  <c r="I3378"/>
  <c r="J3150"/>
  <c r="K3170"/>
  <c r="K180" s="1"/>
  <c r="I3411"/>
  <c r="K3183"/>
  <c r="K193" s="1"/>
  <c r="I3427"/>
  <c r="I3452"/>
  <c r="I3454"/>
  <c r="K3293"/>
  <c r="I3551"/>
  <c r="J3431"/>
  <c r="K3821"/>
  <c r="K3820" s="1"/>
  <c r="I3923"/>
  <c r="I3925"/>
  <c r="I3927"/>
  <c r="I3936"/>
  <c r="K3024"/>
  <c r="I3024" s="1"/>
  <c r="I3950"/>
  <c r="I3953"/>
  <c r="I3976"/>
  <c r="K3066"/>
  <c r="I4003"/>
  <c r="I4005"/>
  <c r="K3113"/>
  <c r="K3157"/>
  <c r="I4087"/>
  <c r="I4089"/>
  <c r="K3172"/>
  <c r="I4102"/>
  <c r="I4104"/>
  <c r="I4107"/>
  <c r="I4111"/>
  <c r="K3197"/>
  <c r="K207" s="1"/>
  <c r="I4122"/>
  <c r="I4127"/>
  <c r="K3213"/>
  <c r="K3216"/>
  <c r="I4143"/>
  <c r="I4145"/>
  <c r="I4205"/>
  <c r="J4021"/>
  <c r="J3101" s="1"/>
  <c r="I4471"/>
  <c r="I4525"/>
  <c r="I4698"/>
  <c r="I4720"/>
  <c r="K5049"/>
  <c r="I5489"/>
  <c r="I5634"/>
  <c r="I6021"/>
  <c r="K6235"/>
  <c r="K6230" s="1"/>
  <c r="I6451"/>
  <c r="I6505"/>
  <c r="I6692"/>
  <c r="I6832"/>
  <c r="I6998"/>
  <c r="I7001"/>
  <c r="I7515"/>
  <c r="I7778"/>
  <c r="I8223"/>
  <c r="J8057"/>
  <c r="I8057" s="1"/>
  <c r="I8287"/>
  <c r="J8077"/>
  <c r="I8307"/>
  <c r="I8354"/>
  <c r="J8124"/>
  <c r="I8124" s="1"/>
  <c r="K8182"/>
  <c r="I9150"/>
  <c r="J8230"/>
  <c r="I8230" s="1"/>
  <c r="K8252"/>
  <c r="I9288"/>
  <c r="I10209"/>
  <c r="I11069"/>
  <c r="J11065"/>
  <c r="I11065" s="1"/>
  <c r="I11568"/>
  <c r="I12496"/>
  <c r="J11576"/>
  <c r="I12504"/>
  <c r="J11584"/>
  <c r="J11672"/>
  <c r="K11679"/>
  <c r="I13999"/>
  <c r="J13996"/>
  <c r="I13996" s="1"/>
  <c r="K2099"/>
  <c r="I2351"/>
  <c r="I2504"/>
  <c r="I2511"/>
  <c r="I2638"/>
  <c r="I2692"/>
  <c r="I2825"/>
  <c r="I2874"/>
  <c r="K2212"/>
  <c r="I2988"/>
  <c r="K3009"/>
  <c r="K19" s="1"/>
  <c r="I3275"/>
  <c r="K3050"/>
  <c r="I3301"/>
  <c r="I3322"/>
  <c r="I3333"/>
  <c r="I3344"/>
  <c r="I3346"/>
  <c r="I3354"/>
  <c r="I3363"/>
  <c r="I3369"/>
  <c r="I3371"/>
  <c r="I3373"/>
  <c r="I3377"/>
  <c r="I3383"/>
  <c r="J3174"/>
  <c r="K3179"/>
  <c r="I3422"/>
  <c r="I3433"/>
  <c r="I3435"/>
  <c r="J3213"/>
  <c r="I3213" s="1"/>
  <c r="J3475"/>
  <c r="J3470" s="1"/>
  <c r="K3669"/>
  <c r="I3781"/>
  <c r="I3791"/>
  <c r="I3928"/>
  <c r="J3017"/>
  <c r="I3954"/>
  <c r="I3956"/>
  <c r="I3970"/>
  <c r="I3974"/>
  <c r="I3977"/>
  <c r="I3979"/>
  <c r="I3981"/>
  <c r="I3987"/>
  <c r="I3991"/>
  <c r="I4006"/>
  <c r="I4038"/>
  <c r="I4040"/>
  <c r="I4058"/>
  <c r="I4068"/>
  <c r="I4084"/>
  <c r="J3999"/>
  <c r="K4098"/>
  <c r="I4381"/>
  <c r="I4421"/>
  <c r="I4478"/>
  <c r="I4574"/>
  <c r="K4625"/>
  <c r="I4641"/>
  <c r="I4717"/>
  <c r="J4754"/>
  <c r="I5161"/>
  <c r="I5215"/>
  <c r="K5315"/>
  <c r="K5310" s="1"/>
  <c r="I5731"/>
  <c r="I5949"/>
  <c r="I6091"/>
  <c r="I6283"/>
  <c r="I6400"/>
  <c r="I6541"/>
  <c r="I6544"/>
  <c r="I6639"/>
  <c r="K6659"/>
  <c r="I6973"/>
  <c r="J7231"/>
  <c r="J7939"/>
  <c r="J7937" s="1"/>
  <c r="I7940"/>
  <c r="I8107"/>
  <c r="K8140"/>
  <c r="K90" s="1"/>
  <c r="J8178"/>
  <c r="J8202"/>
  <c r="I8202" s="1"/>
  <c r="J8491"/>
  <c r="J8078"/>
  <c r="I8998"/>
  <c r="I9119"/>
  <c r="I9147"/>
  <c r="J8227"/>
  <c r="K8251"/>
  <c r="I9177"/>
  <c r="K8257"/>
  <c r="I8257" s="1"/>
  <c r="J8276"/>
  <c r="I9390"/>
  <c r="I9396"/>
  <c r="I9399"/>
  <c r="J9748"/>
  <c r="I9749"/>
  <c r="J9112"/>
  <c r="J10491"/>
  <c r="I11051"/>
  <c r="J11050"/>
  <c r="I11050" s="1"/>
  <c r="J11577"/>
  <c r="I11577" s="1"/>
  <c r="I11807"/>
  <c r="I11904"/>
  <c r="K12179"/>
  <c r="I7148"/>
  <c r="I7161"/>
  <c r="I7186"/>
  <c r="I7196"/>
  <c r="I7198"/>
  <c r="I7204"/>
  <c r="I7230"/>
  <c r="I7232"/>
  <c r="I7252"/>
  <c r="I7266"/>
  <c r="I7296"/>
  <c r="I7316"/>
  <c r="I7319"/>
  <c r="I7322"/>
  <c r="I7340"/>
  <c r="I7356"/>
  <c r="I7571"/>
  <c r="I7619"/>
  <c r="I7631"/>
  <c r="K7181"/>
  <c r="I7698"/>
  <c r="I7701"/>
  <c r="I7752"/>
  <c r="K7315"/>
  <c r="I7789"/>
  <c r="I7831"/>
  <c r="J7181"/>
  <c r="I8005"/>
  <c r="K7326"/>
  <c r="K7358"/>
  <c r="I8324"/>
  <c r="I8328"/>
  <c r="K8109"/>
  <c r="I8341"/>
  <c r="K8126"/>
  <c r="I8126" s="1"/>
  <c r="K8149"/>
  <c r="K99" s="1"/>
  <c r="K8189"/>
  <c r="K8213"/>
  <c r="K163" s="1"/>
  <c r="I8453"/>
  <c r="I8457"/>
  <c r="K8236"/>
  <c r="K186" s="1"/>
  <c r="I8477"/>
  <c r="K8273"/>
  <c r="K8284"/>
  <c r="K8535"/>
  <c r="K8530" s="1"/>
  <c r="I8551"/>
  <c r="I8618"/>
  <c r="I8630"/>
  <c r="K8765"/>
  <c r="K8305" s="1"/>
  <c r="K8331"/>
  <c r="K8101" s="1"/>
  <c r="I8925"/>
  <c r="J8076"/>
  <c r="I8076" s="1"/>
  <c r="J8080"/>
  <c r="I8080" s="1"/>
  <c r="I9002"/>
  <c r="J8084"/>
  <c r="I8084" s="1"/>
  <c r="I9025"/>
  <c r="I9029"/>
  <c r="J8111"/>
  <c r="I9046"/>
  <c r="I9053"/>
  <c r="K8172"/>
  <c r="I8172" s="1"/>
  <c r="I9120"/>
  <c r="K8203"/>
  <c r="K8207"/>
  <c r="K157" s="1"/>
  <c r="K8211"/>
  <c r="K8219"/>
  <c r="I9145"/>
  <c r="K8227"/>
  <c r="I9149"/>
  <c r="I9175"/>
  <c r="K8276"/>
  <c r="I9203"/>
  <c r="I9822"/>
  <c r="K9801"/>
  <c r="K9800" s="1"/>
  <c r="I9991"/>
  <c r="I9994"/>
  <c r="J10093"/>
  <c r="I10093" s="1"/>
  <c r="J8992"/>
  <c r="I10228"/>
  <c r="K9081"/>
  <c r="I10348"/>
  <c r="I11762"/>
  <c r="J11532"/>
  <c r="J11572"/>
  <c r="K11618"/>
  <c r="I11860"/>
  <c r="J11630"/>
  <c r="I11630" s="1"/>
  <c r="I11911"/>
  <c r="J11681"/>
  <c r="I11681" s="1"/>
  <c r="J11731"/>
  <c r="I11961"/>
  <c r="I12468"/>
  <c r="J11548"/>
  <c r="K11554"/>
  <c r="I7142"/>
  <c r="I7164"/>
  <c r="I7166"/>
  <c r="I7172"/>
  <c r="I7176"/>
  <c r="I7180"/>
  <c r="I7183"/>
  <c r="I7185"/>
  <c r="I7197"/>
  <c r="I7199"/>
  <c r="I7201"/>
  <c r="I7205"/>
  <c r="I7214"/>
  <c r="I7233"/>
  <c r="I7236"/>
  <c r="I7253"/>
  <c r="I7257"/>
  <c r="I7259"/>
  <c r="I7261"/>
  <c r="I7265"/>
  <c r="I7281"/>
  <c r="I7289"/>
  <c r="I7305"/>
  <c r="I7307"/>
  <c r="I7309"/>
  <c r="I7345"/>
  <c r="I7360"/>
  <c r="I7362"/>
  <c r="K7318"/>
  <c r="I7655"/>
  <c r="I7780"/>
  <c r="I7982"/>
  <c r="I8031"/>
  <c r="I8251"/>
  <c r="I8292"/>
  <c r="I8294"/>
  <c r="I8306"/>
  <c r="K8082"/>
  <c r="K8086"/>
  <c r="K8090"/>
  <c r="I8333"/>
  <c r="K8108"/>
  <c r="K8110"/>
  <c r="I8110" s="1"/>
  <c r="K8125"/>
  <c r="K8127"/>
  <c r="I8398"/>
  <c r="K8186"/>
  <c r="I8186" s="1"/>
  <c r="I8418"/>
  <c r="K8200"/>
  <c r="I8438"/>
  <c r="I8458"/>
  <c r="I8460"/>
  <c r="I8462"/>
  <c r="I8481"/>
  <c r="I8506"/>
  <c r="K8279"/>
  <c r="K8281"/>
  <c r="K8283"/>
  <c r="I8283" s="1"/>
  <c r="I8345"/>
  <c r="I8614"/>
  <c r="K8617"/>
  <c r="K8387" s="1"/>
  <c r="K8463"/>
  <c r="I9042"/>
  <c r="I9045"/>
  <c r="I9107"/>
  <c r="I9165"/>
  <c r="J8256"/>
  <c r="I8256" s="1"/>
  <c r="I9183"/>
  <c r="I9298"/>
  <c r="I9362"/>
  <c r="J9160"/>
  <c r="I9160" s="1"/>
  <c r="J9169"/>
  <c r="J8249" s="1"/>
  <c r="I9471"/>
  <c r="I9941"/>
  <c r="I9979"/>
  <c r="K10031"/>
  <c r="I10193"/>
  <c r="J10339"/>
  <c r="I10415"/>
  <c r="I10609"/>
  <c r="I10861"/>
  <c r="I10883"/>
  <c r="J11518"/>
  <c r="I11518" s="1"/>
  <c r="I11748"/>
  <c r="K11534"/>
  <c r="I11848"/>
  <c r="K11687"/>
  <c r="J12378"/>
  <c r="J11918" s="1"/>
  <c r="J11729"/>
  <c r="I13264"/>
  <c r="I11154"/>
  <c r="I11268"/>
  <c r="I11292"/>
  <c r="I11371"/>
  <c r="I11374"/>
  <c r="K11473"/>
  <c r="I11717"/>
  <c r="J11550"/>
  <c r="I11550" s="1"/>
  <c r="I11787"/>
  <c r="I11798"/>
  <c r="J11574"/>
  <c r="J11590"/>
  <c r="J11605"/>
  <c r="I11842"/>
  <c r="K11616"/>
  <c r="I11856"/>
  <c r="I11859"/>
  <c r="I11863"/>
  <c r="I11876"/>
  <c r="I11890"/>
  <c r="K11692"/>
  <c r="I11692" s="1"/>
  <c r="I11940"/>
  <c r="I11947"/>
  <c r="K11731"/>
  <c r="K11752"/>
  <c r="I12212"/>
  <c r="I12279"/>
  <c r="K11834"/>
  <c r="I12455"/>
  <c r="I12457"/>
  <c r="I12464"/>
  <c r="I12480"/>
  <c r="K11581"/>
  <c r="I11581" s="1"/>
  <c r="K11721"/>
  <c r="K13724"/>
  <c r="I13790"/>
  <c r="I13810"/>
  <c r="K13941"/>
  <c r="K13940" s="1"/>
  <c r="I15630"/>
  <c r="I15729"/>
  <c r="I10995"/>
  <c r="I11358"/>
  <c r="I11498"/>
  <c r="I11624"/>
  <c r="I11646"/>
  <c r="K11519"/>
  <c r="J11527"/>
  <c r="I11527" s="1"/>
  <c r="K11536"/>
  <c r="K11538"/>
  <c r="K11540"/>
  <c r="I11540" s="1"/>
  <c r="I11814"/>
  <c r="J11606"/>
  <c r="I11875"/>
  <c r="J11647"/>
  <c r="J11653"/>
  <c r="I11899"/>
  <c r="K11682"/>
  <c r="K11691"/>
  <c r="I11923"/>
  <c r="I11925"/>
  <c r="I11928"/>
  <c r="J11727"/>
  <c r="K11732"/>
  <c r="K11735"/>
  <c r="I11831"/>
  <c r="I12180"/>
  <c r="I12437"/>
  <c r="I12439"/>
  <c r="I12463"/>
  <c r="I12475"/>
  <c r="I12481"/>
  <c r="I12483"/>
  <c r="I12486"/>
  <c r="K11569"/>
  <c r="J15498"/>
  <c r="I15498" s="1"/>
  <c r="I15499"/>
  <c r="I16571"/>
  <c r="J16570"/>
  <c r="J16569" s="1"/>
  <c r="I16569" s="1"/>
  <c r="I12533"/>
  <c r="I12604"/>
  <c r="I12626"/>
  <c r="I12628"/>
  <c r="I12633"/>
  <c r="I12635"/>
  <c r="I12655"/>
  <c r="I12715"/>
  <c r="I12812"/>
  <c r="I13022"/>
  <c r="I13211"/>
  <c r="I13218"/>
  <c r="K13264"/>
  <c r="I13482"/>
  <c r="I14131"/>
  <c r="K14249"/>
  <c r="I14471"/>
  <c r="K14515"/>
  <c r="I14601"/>
  <c r="I14718"/>
  <c r="J14740"/>
  <c r="I14749"/>
  <c r="I14771"/>
  <c r="I14875"/>
  <c r="K14939"/>
  <c r="I15048"/>
  <c r="I15051"/>
  <c r="J15057"/>
  <c r="I15057" s="1"/>
  <c r="I15061"/>
  <c r="J15665"/>
  <c r="I15728"/>
  <c r="I15738"/>
  <c r="I15981"/>
  <c r="K16303"/>
  <c r="I16434"/>
  <c r="I16648"/>
  <c r="K16763"/>
  <c r="I16904"/>
  <c r="K16944"/>
  <c r="I17010"/>
  <c r="I12532"/>
  <c r="I12542"/>
  <c r="I12600"/>
  <c r="I12606"/>
  <c r="J11689"/>
  <c r="I12620"/>
  <c r="I12953"/>
  <c r="I13161"/>
  <c r="I13330"/>
  <c r="I13413"/>
  <c r="I13560"/>
  <c r="K13907"/>
  <c r="I13907" s="1"/>
  <c r="K14019"/>
  <c r="I14028"/>
  <c r="I14233"/>
  <c r="I14241"/>
  <c r="K14479"/>
  <c r="I14710"/>
  <c r="I14834"/>
  <c r="I14931"/>
  <c r="I14961"/>
  <c r="K15091"/>
  <c r="K15090" s="1"/>
  <c r="I15138"/>
  <c r="I15154"/>
  <c r="J15334"/>
  <c r="I15334" s="1"/>
  <c r="I15475"/>
  <c r="J15517"/>
  <c r="I15521"/>
  <c r="I15593"/>
  <c r="I16060"/>
  <c r="J16197"/>
  <c r="K16355"/>
  <c r="K16350" s="1"/>
  <c r="K16338" s="1"/>
  <c r="I16447"/>
  <c r="K16471"/>
  <c r="I16513"/>
  <c r="K16815"/>
  <c r="I16815" s="1"/>
  <c r="I16989"/>
  <c r="K296"/>
  <c r="I296" s="1"/>
  <c r="I873"/>
  <c r="I470"/>
  <c r="J469"/>
  <c r="I2222"/>
  <c r="I2251"/>
  <c r="I2291"/>
  <c r="J2419"/>
  <c r="I2420"/>
  <c r="J2190"/>
  <c r="I2483"/>
  <c r="I2520"/>
  <c r="J2555"/>
  <c r="I2581"/>
  <c r="J2121"/>
  <c r="J2618"/>
  <c r="J3005"/>
  <c r="K3116"/>
  <c r="I3116" s="1"/>
  <c r="J3125"/>
  <c r="I3125" s="1"/>
  <c r="I3170"/>
  <c r="J3184"/>
  <c r="I3219"/>
  <c r="I3232"/>
  <c r="J3007"/>
  <c r="J3018"/>
  <c r="I3248"/>
  <c r="I3254"/>
  <c r="I3033"/>
  <c r="K3039"/>
  <c r="J3042"/>
  <c r="J52" s="1"/>
  <c r="I3272"/>
  <c r="I3295"/>
  <c r="I3297"/>
  <c r="I3304"/>
  <c r="I3320"/>
  <c r="I3342"/>
  <c r="K3140"/>
  <c r="K150" s="1"/>
  <c r="I3370"/>
  <c r="I3395"/>
  <c r="K3204"/>
  <c r="K214" s="1"/>
  <c r="I3434"/>
  <c r="I3451"/>
  <c r="K3538"/>
  <c r="K3308" s="1"/>
  <c r="K3309"/>
  <c r="J3547"/>
  <c r="K3569"/>
  <c r="I3569" s="1"/>
  <c r="I3570"/>
  <c r="J3768"/>
  <c r="I3768" s="1"/>
  <c r="I3769"/>
  <c r="I3822"/>
  <c r="I3959"/>
  <c r="K3045"/>
  <c r="K55" s="1"/>
  <c r="I3971"/>
  <c r="I4019"/>
  <c r="I4063"/>
  <c r="I4083"/>
  <c r="I4085"/>
  <c r="K3951"/>
  <c r="I4282"/>
  <c r="I4629"/>
  <c r="I4799"/>
  <c r="J4796"/>
  <c r="I4796" s="1"/>
  <c r="I5494"/>
  <c r="J5493"/>
  <c r="I5493" s="1"/>
  <c r="I5748"/>
  <c r="J5739"/>
  <c r="I7909"/>
  <c r="J7908"/>
  <c r="I7908" s="1"/>
  <c r="J7219"/>
  <c r="K7927"/>
  <c r="I7927" s="1"/>
  <c r="I7939"/>
  <c r="K7937"/>
  <c r="K8085"/>
  <c r="I8315"/>
  <c r="I8317"/>
  <c r="K8087"/>
  <c r="I8087" s="1"/>
  <c r="I8319"/>
  <c r="K8089"/>
  <c r="I8326"/>
  <c r="J8096"/>
  <c r="I8096" s="1"/>
  <c r="J9190"/>
  <c r="J9419"/>
  <c r="J9189" s="1"/>
  <c r="I9420"/>
  <c r="I9859"/>
  <c r="J9856"/>
  <c r="I9856" s="1"/>
  <c r="J643"/>
  <c r="I643" s="1"/>
  <c r="I1105"/>
  <c r="J1103"/>
  <c r="K1338"/>
  <c r="I1338" s="1"/>
  <c r="K1764"/>
  <c r="J271"/>
  <c r="K46"/>
  <c r="J331"/>
  <c r="K831"/>
  <c r="K830" s="1"/>
  <c r="K415"/>
  <c r="I1905"/>
  <c r="I2109"/>
  <c r="I2997"/>
  <c r="I3077"/>
  <c r="J3137"/>
  <c r="I3367"/>
  <c r="I3192"/>
  <c r="J3198"/>
  <c r="I3428"/>
  <c r="I3437"/>
  <c r="J3207"/>
  <c r="K4477"/>
  <c r="I406"/>
  <c r="J415"/>
  <c r="K420"/>
  <c r="I428"/>
  <c r="I444"/>
  <c r="I564"/>
  <c r="J372"/>
  <c r="K614"/>
  <c r="I712"/>
  <c r="I755"/>
  <c r="I801"/>
  <c r="I931"/>
  <c r="J945"/>
  <c r="J940" s="1"/>
  <c r="I1031"/>
  <c r="I1040"/>
  <c r="J1123"/>
  <c r="K1139"/>
  <c r="I1161"/>
  <c r="I1215"/>
  <c r="K1247"/>
  <c r="K1257"/>
  <c r="I1445"/>
  <c r="I1494"/>
  <c r="I1591"/>
  <c r="I1765"/>
  <c r="J1928"/>
  <c r="I1928" s="1"/>
  <c r="I1929"/>
  <c r="K1959"/>
  <c r="K1957" s="1"/>
  <c r="I2087"/>
  <c r="I2096"/>
  <c r="I2101"/>
  <c r="I2117"/>
  <c r="I2154"/>
  <c r="I2226"/>
  <c r="I2235"/>
  <c r="I2267"/>
  <c r="K2269"/>
  <c r="J2290"/>
  <c r="I2290" s="1"/>
  <c r="I2373"/>
  <c r="I2389"/>
  <c r="K2397"/>
  <c r="K2174"/>
  <c r="K2181"/>
  <c r="J2212"/>
  <c r="I2212" s="1"/>
  <c r="I2634"/>
  <c r="J2684"/>
  <c r="I2684" s="1"/>
  <c r="I2734"/>
  <c r="I2770"/>
  <c r="K2785"/>
  <c r="K2780" s="1"/>
  <c r="I2848"/>
  <c r="K2963"/>
  <c r="K3058"/>
  <c r="I3058" s="1"/>
  <c r="K3117"/>
  <c r="I3117" s="1"/>
  <c r="J3133"/>
  <c r="J3139"/>
  <c r="I3139" s="1"/>
  <c r="K3181"/>
  <c r="I3196"/>
  <c r="J3203"/>
  <c r="I3203" s="1"/>
  <c r="I3238"/>
  <c r="K3249"/>
  <c r="J3030"/>
  <c r="I3260"/>
  <c r="I3267"/>
  <c r="I3049"/>
  <c r="I3281"/>
  <c r="J3051"/>
  <c r="I3287"/>
  <c r="J3057"/>
  <c r="I3057" s="1"/>
  <c r="I3292"/>
  <c r="I3323"/>
  <c r="J3093"/>
  <c r="I3093" s="1"/>
  <c r="K3103"/>
  <c r="K3106"/>
  <c r="I3336"/>
  <c r="J3122"/>
  <c r="I3122" s="1"/>
  <c r="I3352"/>
  <c r="J3134"/>
  <c r="I3134" s="1"/>
  <c r="I3364"/>
  <c r="I3425"/>
  <c r="I3285"/>
  <c r="I3554"/>
  <c r="I3612"/>
  <c r="K3633"/>
  <c r="K3403" s="1"/>
  <c r="K3405"/>
  <c r="K3653"/>
  <c r="K3424"/>
  <c r="J3705"/>
  <c r="I3745"/>
  <c r="I3788"/>
  <c r="J3787"/>
  <c r="I3879"/>
  <c r="J3876"/>
  <c r="I3876" s="1"/>
  <c r="K3021"/>
  <c r="I3021" s="1"/>
  <c r="K3069"/>
  <c r="K3081"/>
  <c r="I4066"/>
  <c r="K4100"/>
  <c r="I4126"/>
  <c r="I4259"/>
  <c r="J4257"/>
  <c r="I4257" s="1"/>
  <c r="I4468"/>
  <c r="J4467"/>
  <c r="I4467" s="1"/>
  <c r="I4560"/>
  <c r="J4100"/>
  <c r="J4558"/>
  <c r="I5410"/>
  <c r="J5409"/>
  <c r="I5409" s="1"/>
  <c r="I7663"/>
  <c r="J7203"/>
  <c r="J8098"/>
  <c r="I8098" s="1"/>
  <c r="K303"/>
  <c r="K28"/>
  <c r="J679"/>
  <c r="I679" s="1"/>
  <c r="J1583"/>
  <c r="I1584"/>
  <c r="I2959"/>
  <c r="J2956"/>
  <c r="I2956" s="1"/>
  <c r="I5280"/>
  <c r="J5279"/>
  <c r="I5279" s="1"/>
  <c r="I5662"/>
  <c r="I16980"/>
  <c r="J16978"/>
  <c r="I16978" s="1"/>
  <c r="I246"/>
  <c r="I254"/>
  <c r="I262"/>
  <c r="J84"/>
  <c r="K328"/>
  <c r="I330"/>
  <c r="I358"/>
  <c r="I264"/>
  <c r="J40"/>
  <c r="I288"/>
  <c r="J64"/>
  <c r="I298"/>
  <c r="J319"/>
  <c r="I348"/>
  <c r="I352"/>
  <c r="I360"/>
  <c r="I368"/>
  <c r="K158"/>
  <c r="I390"/>
  <c r="I400"/>
  <c r="I408"/>
  <c r="I416"/>
  <c r="I424"/>
  <c r="I464"/>
  <c r="I533"/>
  <c r="I568"/>
  <c r="I580"/>
  <c r="J663"/>
  <c r="I663" s="1"/>
  <c r="K797"/>
  <c r="J844"/>
  <c r="I844" s="1"/>
  <c r="K893"/>
  <c r="J441"/>
  <c r="I961"/>
  <c r="I1009"/>
  <c r="K1027"/>
  <c r="J1175"/>
  <c r="J1170" s="1"/>
  <c r="I1201"/>
  <c r="J1238"/>
  <c r="I1238" s="1"/>
  <c r="K1291"/>
  <c r="I1305"/>
  <c r="J1468"/>
  <c r="I1468" s="1"/>
  <c r="I1469"/>
  <c r="J1576"/>
  <c r="I1576" s="1"/>
  <c r="K1599"/>
  <c r="I1621"/>
  <c r="I1772"/>
  <c r="I1938"/>
  <c r="I2039"/>
  <c r="J2036"/>
  <c r="I2036" s="1"/>
  <c r="K2059"/>
  <c r="I2084"/>
  <c r="I2092"/>
  <c r="I2118"/>
  <c r="I2146"/>
  <c r="I2183"/>
  <c r="I2202"/>
  <c r="I2231"/>
  <c r="I2259"/>
  <c r="K2281"/>
  <c r="I2302"/>
  <c r="K2184"/>
  <c r="I2184" s="1"/>
  <c r="I2462"/>
  <c r="I2499"/>
  <c r="J2540"/>
  <c r="J2080" s="1"/>
  <c r="I2541"/>
  <c r="I2552"/>
  <c r="I2595"/>
  <c r="I2672"/>
  <c r="J2857"/>
  <c r="J2168"/>
  <c r="I2864"/>
  <c r="J3013"/>
  <c r="I3027"/>
  <c r="J3036"/>
  <c r="I3036" s="1"/>
  <c r="K3114"/>
  <c r="I3114" s="1"/>
  <c r="J3123"/>
  <c r="I3123" s="1"/>
  <c r="J3143"/>
  <c r="J3165"/>
  <c r="I3235"/>
  <c r="I3241"/>
  <c r="I3244"/>
  <c r="I3250"/>
  <c r="J3020"/>
  <c r="I3257"/>
  <c r="I3263"/>
  <c r="J3034"/>
  <c r="I3269"/>
  <c r="I3289"/>
  <c r="I3291"/>
  <c r="I3307"/>
  <c r="I3335"/>
  <c r="I3351"/>
  <c r="K3155"/>
  <c r="I3155" s="1"/>
  <c r="K3166"/>
  <c r="I3166" s="1"/>
  <c r="I3396"/>
  <c r="I3400"/>
  <c r="J3190"/>
  <c r="I3190" s="1"/>
  <c r="I3420"/>
  <c r="K3195"/>
  <c r="I3442"/>
  <c r="I3539"/>
  <c r="J3538"/>
  <c r="J3308" s="1"/>
  <c r="K3374"/>
  <c r="I3670"/>
  <c r="J3669"/>
  <c r="I3691"/>
  <c r="J3690"/>
  <c r="J3231"/>
  <c r="I3797"/>
  <c r="I3926"/>
  <c r="I3934"/>
  <c r="I3937"/>
  <c r="I3963"/>
  <c r="K3048"/>
  <c r="I3048" s="1"/>
  <c r="I3986"/>
  <c r="I4026"/>
  <c r="I4033"/>
  <c r="I4046"/>
  <c r="J3135"/>
  <c r="I4055"/>
  <c r="I4075"/>
  <c r="J4228"/>
  <c r="I4228" s="1"/>
  <c r="I4229"/>
  <c r="K4343"/>
  <c r="J4707"/>
  <c r="I4708"/>
  <c r="J5397"/>
  <c r="I5398"/>
  <c r="I6409"/>
  <c r="J6406"/>
  <c r="I6406" s="1"/>
  <c r="I8365"/>
  <c r="J8135"/>
  <c r="I10080"/>
  <c r="K10078"/>
  <c r="I10078" s="1"/>
  <c r="J4819"/>
  <c r="I4820"/>
  <c r="I4919"/>
  <c r="I4947"/>
  <c r="I5101"/>
  <c r="I5363"/>
  <c r="I5585"/>
  <c r="K5617"/>
  <c r="I5703"/>
  <c r="I5954"/>
  <c r="J5953"/>
  <c r="I5953" s="1"/>
  <c r="I5961"/>
  <c r="I6031"/>
  <c r="I6053"/>
  <c r="I6069"/>
  <c r="J6121"/>
  <c r="I6122"/>
  <c r="I6330"/>
  <c r="J6329"/>
  <c r="I6329" s="1"/>
  <c r="J6537"/>
  <c r="I6538"/>
  <c r="K7007"/>
  <c r="I7174"/>
  <c r="I7224"/>
  <c r="I7301"/>
  <c r="I7321"/>
  <c r="I7330"/>
  <c r="K7231"/>
  <c r="K7457"/>
  <c r="I7461"/>
  <c r="K7467"/>
  <c r="K7238"/>
  <c r="I8280"/>
  <c r="I8327"/>
  <c r="K8097"/>
  <c r="I8329"/>
  <c r="K8099"/>
  <c r="I8340"/>
  <c r="I8357"/>
  <c r="I8374"/>
  <c r="J8144"/>
  <c r="I8405"/>
  <c r="J8175"/>
  <c r="I8175" s="1"/>
  <c r="K8196"/>
  <c r="K8198"/>
  <c r="I8437"/>
  <c r="J8207"/>
  <c r="K8215"/>
  <c r="I8492"/>
  <c r="J8262"/>
  <c r="I8505"/>
  <c r="J8275"/>
  <c r="I8275" s="1"/>
  <c r="J8353"/>
  <c r="I8353" s="1"/>
  <c r="I8813"/>
  <c r="I9135"/>
  <c r="I9241"/>
  <c r="J9011"/>
  <c r="J9319"/>
  <c r="J9317" s="1"/>
  <c r="J9090"/>
  <c r="J10129"/>
  <c r="I10129" s="1"/>
  <c r="I10130"/>
  <c r="I10505"/>
  <c r="K10504"/>
  <c r="K10491" s="1"/>
  <c r="I10570"/>
  <c r="K10569"/>
  <c r="J3086"/>
  <c r="K3099"/>
  <c r="K3111"/>
  <c r="J3118"/>
  <c r="K3143"/>
  <c r="J3154"/>
  <c r="I3154" s="1"/>
  <c r="I3392"/>
  <c r="I3394"/>
  <c r="J3169"/>
  <c r="I3169" s="1"/>
  <c r="I3418"/>
  <c r="K3207"/>
  <c r="K3211"/>
  <c r="K221" s="1"/>
  <c r="I3450"/>
  <c r="K3223"/>
  <c r="K3408"/>
  <c r="K3410"/>
  <c r="I3678"/>
  <c r="K3231"/>
  <c r="K3271"/>
  <c r="I3794"/>
  <c r="K3020"/>
  <c r="K30" s="1"/>
  <c r="K3025"/>
  <c r="I3966"/>
  <c r="K3068"/>
  <c r="I3068" s="1"/>
  <c r="I4034"/>
  <c r="I4039"/>
  <c r="I4041"/>
  <c r="K3129"/>
  <c r="I4067"/>
  <c r="I4069"/>
  <c r="K3156"/>
  <c r="I4094"/>
  <c r="I4097"/>
  <c r="I4103"/>
  <c r="I4105"/>
  <c r="I4108"/>
  <c r="I4116"/>
  <c r="K3208"/>
  <c r="I3208" s="1"/>
  <c r="I4241"/>
  <c r="I4251"/>
  <c r="I4344"/>
  <c r="I4399"/>
  <c r="K3998"/>
  <c r="I5125"/>
  <c r="K5157"/>
  <c r="I5168"/>
  <c r="J5167"/>
  <c r="K5214"/>
  <c r="K5201" s="1"/>
  <c r="K5200" s="1"/>
  <c r="I5288"/>
  <c r="I5561"/>
  <c r="J5674"/>
  <c r="J5661" s="1"/>
  <c r="I5675"/>
  <c r="I5682"/>
  <c r="I5791"/>
  <c r="I5861"/>
  <c r="K5891"/>
  <c r="K5890" s="1"/>
  <c r="I5905"/>
  <c r="I6081"/>
  <c r="I6135"/>
  <c r="I6184"/>
  <c r="I6200"/>
  <c r="J6199"/>
  <c r="I6199" s="1"/>
  <c r="I6395"/>
  <c r="J6594"/>
  <c r="I6594" s="1"/>
  <c r="I6628"/>
  <c r="J7119"/>
  <c r="I7120"/>
  <c r="J7141"/>
  <c r="I7147"/>
  <c r="I7242"/>
  <c r="I7245"/>
  <c r="I7295"/>
  <c r="I7310"/>
  <c r="I7354"/>
  <c r="J7600"/>
  <c r="J7599" s="1"/>
  <c r="K7678"/>
  <c r="I7678" s="1"/>
  <c r="I8296"/>
  <c r="J8066"/>
  <c r="J8073"/>
  <c r="I8073" s="1"/>
  <c r="I8312"/>
  <c r="J8082"/>
  <c r="I8082" s="1"/>
  <c r="J8152"/>
  <c r="I8382"/>
  <c r="J8174"/>
  <c r="I8174" s="1"/>
  <c r="I8695"/>
  <c r="J8693"/>
  <c r="I8993"/>
  <c r="K9112"/>
  <c r="I9112" s="1"/>
  <c r="I9342"/>
  <c r="K9341"/>
  <c r="I9620"/>
  <c r="K9618"/>
  <c r="I9618" s="1"/>
  <c r="I11151"/>
  <c r="I11194"/>
  <c r="I11202"/>
  <c r="I11455"/>
  <c r="K11453"/>
  <c r="I11453" s="1"/>
  <c r="J11538"/>
  <c r="I11768"/>
  <c r="J11615"/>
  <c r="I11615" s="1"/>
  <c r="I11845"/>
  <c r="I11936"/>
  <c r="J11706"/>
  <c r="I11706" s="1"/>
  <c r="I11938"/>
  <c r="J11708"/>
  <c r="I11708" s="1"/>
  <c r="I11952"/>
  <c r="J11722"/>
  <c r="I11954"/>
  <c r="J11724"/>
  <c r="I11956"/>
  <c r="J11726"/>
  <c r="I12584"/>
  <c r="J11664"/>
  <c r="I11664" s="1"/>
  <c r="J14285"/>
  <c r="J14280" s="1"/>
  <c r="I14289"/>
  <c r="I14333"/>
  <c r="I1021"/>
  <c r="I1261"/>
  <c r="J1304"/>
  <c r="I1304" s="1"/>
  <c r="K1353"/>
  <c r="I1378"/>
  <c r="I1431"/>
  <c r="I1481"/>
  <c r="K1487"/>
  <c r="I1542"/>
  <c r="I1632"/>
  <c r="I1683"/>
  <c r="I1724"/>
  <c r="J1764"/>
  <c r="K1813"/>
  <c r="I1838"/>
  <c r="I1891"/>
  <c r="I1941"/>
  <c r="K1947"/>
  <c r="I2025"/>
  <c r="I2051"/>
  <c r="I2077"/>
  <c r="I2085"/>
  <c r="I2097"/>
  <c r="I2105"/>
  <c r="I2116"/>
  <c r="J2325"/>
  <c r="I2325" s="1"/>
  <c r="I2490"/>
  <c r="J2269"/>
  <c r="I2528"/>
  <c r="K2555"/>
  <c r="K2550" s="1"/>
  <c r="K2671"/>
  <c r="K2670" s="1"/>
  <c r="K2733"/>
  <c r="K2273" s="1"/>
  <c r="I2833"/>
  <c r="I2915"/>
  <c r="I2971"/>
  <c r="J3147"/>
  <c r="I3147" s="1"/>
  <c r="K3164"/>
  <c r="I3164" s="1"/>
  <c r="J3009"/>
  <c r="J3014"/>
  <c r="I3014" s="1"/>
  <c r="I3246"/>
  <c r="I3253"/>
  <c r="I3258"/>
  <c r="K3043"/>
  <c r="K3051"/>
  <c r="I3305"/>
  <c r="I3313"/>
  <c r="I3325"/>
  <c r="J3106"/>
  <c r="J3340"/>
  <c r="K3126"/>
  <c r="K3362"/>
  <c r="K3138"/>
  <c r="I3381"/>
  <c r="I3393"/>
  <c r="I3413"/>
  <c r="I3417"/>
  <c r="K3191"/>
  <c r="I3191" s="1"/>
  <c r="I3426"/>
  <c r="K212"/>
  <c r="J3206"/>
  <c r="I3445"/>
  <c r="I3449"/>
  <c r="J3242"/>
  <c r="J3318"/>
  <c r="I3318" s="1"/>
  <c r="K3375"/>
  <c r="I3865"/>
  <c r="K3431"/>
  <c r="K3013"/>
  <c r="I3946"/>
  <c r="K3037"/>
  <c r="K47" s="1"/>
  <c r="K3040"/>
  <c r="K50" s="1"/>
  <c r="K3065"/>
  <c r="I3994"/>
  <c r="I4001"/>
  <c r="I4004"/>
  <c r="I4012"/>
  <c r="I4023"/>
  <c r="I4036"/>
  <c r="K3124"/>
  <c r="I4048"/>
  <c r="I4071"/>
  <c r="I4077"/>
  <c r="I4090"/>
  <c r="K3205"/>
  <c r="K215" s="1"/>
  <c r="I4139"/>
  <c r="I4141"/>
  <c r="I4181"/>
  <c r="K3961"/>
  <c r="K3041" s="1"/>
  <c r="I4260"/>
  <c r="K4294"/>
  <c r="K4065"/>
  <c r="K4072"/>
  <c r="K3152" s="1"/>
  <c r="I4351"/>
  <c r="I4590"/>
  <c r="J4589"/>
  <c r="I4589" s="1"/>
  <c r="I4651"/>
  <c r="I4742"/>
  <c r="J4741"/>
  <c r="I4790"/>
  <c r="J4918"/>
  <c r="I4918" s="1"/>
  <c r="I5034"/>
  <c r="J5033"/>
  <c r="I5033" s="1"/>
  <c r="I5041"/>
  <c r="I5111"/>
  <c r="I5133"/>
  <c r="J5201"/>
  <c r="I5202"/>
  <c r="K5431"/>
  <c r="I5621"/>
  <c r="I5624"/>
  <c r="I5627"/>
  <c r="K5674"/>
  <c r="K5661" s="1"/>
  <c r="K5660" s="1"/>
  <c r="I5705"/>
  <c r="I5761"/>
  <c r="J5760"/>
  <c r="I5839"/>
  <c r="K5857"/>
  <c r="J5869"/>
  <c r="I5869" s="1"/>
  <c r="I6045"/>
  <c r="K6077"/>
  <c r="I6088"/>
  <c r="J6087"/>
  <c r="I6087" s="1"/>
  <c r="K6134"/>
  <c r="K6121" s="1"/>
  <c r="K6120" s="1"/>
  <c r="I6208"/>
  <c r="I6372"/>
  <c r="I6450"/>
  <c r="J6449"/>
  <c r="I6449" s="1"/>
  <c r="K6789"/>
  <c r="K6787" s="1"/>
  <c r="I6787" s="1"/>
  <c r="I6790"/>
  <c r="I6881"/>
  <c r="I7011"/>
  <c r="I7014"/>
  <c r="I7099"/>
  <c r="I7182"/>
  <c r="I7262"/>
  <c r="I7273"/>
  <c r="J7241"/>
  <c r="I7471"/>
  <c r="K7244"/>
  <c r="I8019"/>
  <c r="J8112"/>
  <c r="I8112" s="1"/>
  <c r="K8136"/>
  <c r="I8445"/>
  <c r="J8215"/>
  <c r="J165" s="1"/>
  <c r="K8220"/>
  <c r="K170" s="1"/>
  <c r="I8454"/>
  <c r="K8224"/>
  <c r="K8272"/>
  <c r="J8664"/>
  <c r="J8435"/>
  <c r="I8895"/>
  <c r="J8894"/>
  <c r="J8881" s="1"/>
  <c r="I9615"/>
  <c r="J9613"/>
  <c r="I9613" s="1"/>
  <c r="J10964"/>
  <c r="I10964" s="1"/>
  <c r="I10965"/>
  <c r="I11144"/>
  <c r="K11137"/>
  <c r="K11236"/>
  <c r="I11236" s="1"/>
  <c r="I11239"/>
  <c r="I11763"/>
  <c r="K11533"/>
  <c r="I11775"/>
  <c r="K11545"/>
  <c r="I11545" s="1"/>
  <c r="K4927"/>
  <c r="I5058"/>
  <c r="I5164"/>
  <c r="I5222"/>
  <c r="I5301"/>
  <c r="I5331"/>
  <c r="K5397"/>
  <c r="I5432"/>
  <c r="I5518"/>
  <c r="I5530"/>
  <c r="J5617"/>
  <c r="I5617" s="1"/>
  <c r="I5637"/>
  <c r="I5772"/>
  <c r="I5801"/>
  <c r="K5770"/>
  <c r="K5758" s="1"/>
  <c r="I5892"/>
  <c r="I5978"/>
  <c r="I5990"/>
  <c r="I6084"/>
  <c r="I6142"/>
  <c r="I6221"/>
  <c r="I6251"/>
  <c r="I6314"/>
  <c r="K6317"/>
  <c r="I6317" s="1"/>
  <c r="I6365"/>
  <c r="I6481"/>
  <c r="I6554"/>
  <c r="J6767"/>
  <c r="J6873"/>
  <c r="I6873" s="1"/>
  <c r="I6874"/>
  <c r="K6889"/>
  <c r="I6889" s="1"/>
  <c r="I6898"/>
  <c r="J7007"/>
  <c r="I7008"/>
  <c r="I7020"/>
  <c r="J7019"/>
  <c r="J7017" s="1"/>
  <c r="I7017" s="1"/>
  <c r="I7055"/>
  <c r="I7143"/>
  <c r="I7145"/>
  <c r="I7154"/>
  <c r="I7157"/>
  <c r="I7162"/>
  <c r="I7169"/>
  <c r="I7189"/>
  <c r="I7222"/>
  <c r="I7229"/>
  <c r="I7239"/>
  <c r="I7288"/>
  <c r="I7290"/>
  <c r="I7293"/>
  <c r="I7337"/>
  <c r="I7339"/>
  <c r="I7357"/>
  <c r="I7361"/>
  <c r="I7363"/>
  <c r="I7365"/>
  <c r="K7272"/>
  <c r="K7563"/>
  <c r="K7334"/>
  <c r="K7250"/>
  <c r="K7793"/>
  <c r="I8016"/>
  <c r="I8048"/>
  <c r="I8071"/>
  <c r="I8131"/>
  <c r="I8180"/>
  <c r="I8301"/>
  <c r="I8352"/>
  <c r="J8122"/>
  <c r="I8372"/>
  <c r="I8386"/>
  <c r="I8390"/>
  <c r="J8160"/>
  <c r="I8160" s="1"/>
  <c r="K8162"/>
  <c r="I8162" s="1"/>
  <c r="I8611"/>
  <c r="I8791"/>
  <c r="I9086"/>
  <c r="I9138"/>
  <c r="I9144"/>
  <c r="J8224"/>
  <c r="I8224" s="1"/>
  <c r="K8235"/>
  <c r="I9251"/>
  <c r="I9273"/>
  <c r="J9043"/>
  <c r="J8123" s="1"/>
  <c r="I9481"/>
  <c r="K8161"/>
  <c r="J10323"/>
  <c r="J9174"/>
  <c r="J10569"/>
  <c r="I10770"/>
  <c r="K10768"/>
  <c r="I10768" s="1"/>
  <c r="I10784"/>
  <c r="K10783"/>
  <c r="I11924"/>
  <c r="J11694"/>
  <c r="I11939"/>
  <c r="K11709"/>
  <c r="K11727"/>
  <c r="I11727" s="1"/>
  <c r="I11957"/>
  <c r="I12375"/>
  <c r="J12373"/>
  <c r="K3005"/>
  <c r="I3941"/>
  <c r="I3944"/>
  <c r="I3949"/>
  <c r="I3957"/>
  <c r="I3964"/>
  <c r="I3969"/>
  <c r="I3972"/>
  <c r="I3984"/>
  <c r="J3067"/>
  <c r="I3989"/>
  <c r="I3992"/>
  <c r="I3997"/>
  <c r="I4020"/>
  <c r="I4032"/>
  <c r="I4037"/>
  <c r="I4049"/>
  <c r="K3133"/>
  <c r="K3136"/>
  <c r="K3141"/>
  <c r="I4073"/>
  <c r="K3161"/>
  <c r="I4088"/>
  <c r="I4101"/>
  <c r="I4115"/>
  <c r="I4117"/>
  <c r="I4124"/>
  <c r="I4133"/>
  <c r="I4144"/>
  <c r="I4151"/>
  <c r="J4165"/>
  <c r="J4160" s="1"/>
  <c r="I4213"/>
  <c r="I4295"/>
  <c r="I4325"/>
  <c r="I4481"/>
  <c r="I4512"/>
  <c r="I4532"/>
  <c r="K4697"/>
  <c r="K4007" s="1"/>
  <c r="K4707"/>
  <c r="K4754"/>
  <c r="I4934"/>
  <c r="I4950"/>
  <c r="I5026"/>
  <c r="J5049"/>
  <c r="K5085"/>
  <c r="K5080" s="1"/>
  <c r="J5157"/>
  <c r="I5177"/>
  <c r="J5300"/>
  <c r="I5312"/>
  <c r="I5341"/>
  <c r="J5509"/>
  <c r="I5509" s="1"/>
  <c r="K5545"/>
  <c r="K5540" s="1"/>
  <c r="K5528" s="1"/>
  <c r="I5618"/>
  <c r="I5628"/>
  <c r="I5631"/>
  <c r="I5640"/>
  <c r="J5723"/>
  <c r="I5723" s="1"/>
  <c r="I5740"/>
  <c r="J5857"/>
  <c r="I5946"/>
  <c r="J5969"/>
  <c r="I5969" s="1"/>
  <c r="K6005"/>
  <c r="K6000" s="1"/>
  <c r="J6077"/>
  <c r="I6097"/>
  <c r="J6220"/>
  <c r="I6232"/>
  <c r="I6261"/>
  <c r="I6352"/>
  <c r="I6414"/>
  <c r="J6413"/>
  <c r="I6413" s="1"/>
  <c r="I6421"/>
  <c r="K6429"/>
  <c r="I6491"/>
  <c r="I6513"/>
  <c r="I6529"/>
  <c r="K6537"/>
  <c r="J6559"/>
  <c r="J6557" s="1"/>
  <c r="I6557" s="1"/>
  <c r="I6560"/>
  <c r="K6581"/>
  <c r="K6580" s="1"/>
  <c r="I6759"/>
  <c r="J6758"/>
  <c r="I6758" s="1"/>
  <c r="I6812"/>
  <c r="I6890"/>
  <c r="K6920"/>
  <c r="I6951"/>
  <c r="J7054"/>
  <c r="I7090"/>
  <c r="I7177"/>
  <c r="I7188"/>
  <c r="I7192"/>
  <c r="I7200"/>
  <c r="I7216"/>
  <c r="I7225"/>
  <c r="I7256"/>
  <c r="I7258"/>
  <c r="I7269"/>
  <c r="I7304"/>
  <c r="I7306"/>
  <c r="I7317"/>
  <c r="I7346"/>
  <c r="K7385"/>
  <c r="K7380" s="1"/>
  <c r="I7401"/>
  <c r="J7385"/>
  <c r="I7588"/>
  <c r="K7171"/>
  <c r="I8100"/>
  <c r="K8062"/>
  <c r="I8318"/>
  <c r="J8088"/>
  <c r="J38" s="1"/>
  <c r="I8346"/>
  <c r="I8358"/>
  <c r="J8128"/>
  <c r="I8128" s="1"/>
  <c r="J8381"/>
  <c r="I8381" s="1"/>
  <c r="J8394"/>
  <c r="I8394" s="1"/>
  <c r="K8166"/>
  <c r="I8166" s="1"/>
  <c r="K8177"/>
  <c r="I8474"/>
  <c r="I8486"/>
  <c r="K8256"/>
  <c r="K206" s="1"/>
  <c r="I8490"/>
  <c r="K8262"/>
  <c r="I8494"/>
  <c r="I8841"/>
  <c r="I8851"/>
  <c r="J8391"/>
  <c r="I8951"/>
  <c r="I9005"/>
  <c r="I9017"/>
  <c r="I9027"/>
  <c r="I9034"/>
  <c r="I9097"/>
  <c r="I9126"/>
  <c r="J8206"/>
  <c r="I9130"/>
  <c r="J8210"/>
  <c r="I9265"/>
  <c r="I10918"/>
  <c r="K10917"/>
  <c r="I10972"/>
  <c r="I11062"/>
  <c r="J11280"/>
  <c r="J11279" s="1"/>
  <c r="I11279" s="1"/>
  <c r="I11281"/>
  <c r="J11553"/>
  <c r="I11553" s="1"/>
  <c r="I12473"/>
  <c r="I12520"/>
  <c r="J11600"/>
  <c r="I11600" s="1"/>
  <c r="I8426"/>
  <c r="K8218"/>
  <c r="K168" s="1"/>
  <c r="I8452"/>
  <c r="I8478"/>
  <c r="K8250"/>
  <c r="K200" s="1"/>
  <c r="K8259"/>
  <c r="K8274"/>
  <c r="J8520"/>
  <c r="J8519" s="1"/>
  <c r="J8291"/>
  <c r="J8302"/>
  <c r="J8072" s="1"/>
  <c r="K8508"/>
  <c r="I8989"/>
  <c r="I9023"/>
  <c r="I9030"/>
  <c r="I9040"/>
  <c r="K8143"/>
  <c r="I9095"/>
  <c r="I9102"/>
  <c r="I9104"/>
  <c r="I9106"/>
  <c r="I9131"/>
  <c r="K8216"/>
  <c r="I8216" s="1"/>
  <c r="I9194"/>
  <c r="I9200"/>
  <c r="I9202"/>
  <c r="I9222"/>
  <c r="I9495"/>
  <c r="I9641"/>
  <c r="I9771"/>
  <c r="I9955"/>
  <c r="I10231"/>
  <c r="J10360"/>
  <c r="I10361"/>
  <c r="J10820"/>
  <c r="I10821"/>
  <c r="I10924"/>
  <c r="I11160"/>
  <c r="K11159"/>
  <c r="K11157" s="1"/>
  <c r="I11157" s="1"/>
  <c r="I11228"/>
  <c r="J11424"/>
  <c r="I11425"/>
  <c r="J11489"/>
  <c r="I11544"/>
  <c r="I11710"/>
  <c r="I11793"/>
  <c r="J11563"/>
  <c r="I11563" s="1"/>
  <c r="I11832"/>
  <c r="I11851"/>
  <c r="J11651"/>
  <c r="I11651" s="1"/>
  <c r="I11881"/>
  <c r="J11675"/>
  <c r="I11905"/>
  <c r="J11714"/>
  <c r="I11714" s="1"/>
  <c r="I11944"/>
  <c r="I11959"/>
  <c r="K11729"/>
  <c r="I12505"/>
  <c r="J11585"/>
  <c r="I12654"/>
  <c r="K11734"/>
  <c r="I12751"/>
  <c r="I13300"/>
  <c r="J13298"/>
  <c r="I13298" s="1"/>
  <c r="J6429"/>
  <c r="K6465"/>
  <c r="K6460" s="1"/>
  <c r="K6448" s="1"/>
  <c r="K6446" s="1"/>
  <c r="I6548"/>
  <c r="I6551"/>
  <c r="I6595"/>
  <c r="I6630"/>
  <c r="J6659"/>
  <c r="K6767"/>
  <c r="I6860"/>
  <c r="K6997"/>
  <c r="K6908" s="1"/>
  <c r="I7042"/>
  <c r="K7041"/>
  <c r="K7040" s="1"/>
  <c r="K7119"/>
  <c r="I7137"/>
  <c r="I7144"/>
  <c r="I7156"/>
  <c r="I7165"/>
  <c r="I7175"/>
  <c r="I7187"/>
  <c r="I7213"/>
  <c r="I7215"/>
  <c r="I7217"/>
  <c r="I7220"/>
  <c r="I7240"/>
  <c r="I7246"/>
  <c r="I7254"/>
  <c r="I7263"/>
  <c r="I7282"/>
  <c r="I7286"/>
  <c r="I7314"/>
  <c r="I7331"/>
  <c r="I7338"/>
  <c r="I7352"/>
  <c r="I7364"/>
  <c r="K7152"/>
  <c r="I7389"/>
  <c r="I7411"/>
  <c r="I7433"/>
  <c r="I7464"/>
  <c r="K7329"/>
  <c r="I7329" s="1"/>
  <c r="K7195"/>
  <c r="J7840"/>
  <c r="J7845"/>
  <c r="K7203"/>
  <c r="I7921"/>
  <c r="K7234"/>
  <c r="I7234" s="1"/>
  <c r="I7934"/>
  <c r="K7292"/>
  <c r="I8106"/>
  <c r="I8119"/>
  <c r="I8132"/>
  <c r="J8155"/>
  <c r="I8155" s="1"/>
  <c r="J8222"/>
  <c r="I8222" s="1"/>
  <c r="J8231"/>
  <c r="J181" s="1"/>
  <c r="I8243"/>
  <c r="J8065"/>
  <c r="I8295"/>
  <c r="K8309"/>
  <c r="I8309" s="1"/>
  <c r="K8081"/>
  <c r="I8313"/>
  <c r="J8085"/>
  <c r="J8093"/>
  <c r="I8093" s="1"/>
  <c r="J8102"/>
  <c r="J8109"/>
  <c r="K8114"/>
  <c r="I8114" s="1"/>
  <c r="K8130"/>
  <c r="I8362"/>
  <c r="I8393"/>
  <c r="I8410"/>
  <c r="I8433"/>
  <c r="I8436"/>
  <c r="I8446"/>
  <c r="K8221"/>
  <c r="I8466"/>
  <c r="I8511"/>
  <c r="I8532"/>
  <c r="J8309"/>
  <c r="I8561"/>
  <c r="K8368"/>
  <c r="K8138" s="1"/>
  <c r="K8627"/>
  <c r="K8397" s="1"/>
  <c r="K8399"/>
  <c r="I8882"/>
  <c r="J8422"/>
  <c r="K8491"/>
  <c r="I8977"/>
  <c r="K8068"/>
  <c r="K18" s="1"/>
  <c r="I9001"/>
  <c r="I9036"/>
  <c r="I9038"/>
  <c r="K9059"/>
  <c r="K8139" s="1"/>
  <c r="I9063"/>
  <c r="I9098"/>
  <c r="I9109"/>
  <c r="I9117"/>
  <c r="I9141"/>
  <c r="I9143"/>
  <c r="K8228"/>
  <c r="J8239"/>
  <c r="I8239" s="1"/>
  <c r="I9178"/>
  <c r="I9193"/>
  <c r="I9197"/>
  <c r="I9058"/>
  <c r="J9440"/>
  <c r="J9439" s="1"/>
  <c r="I9441"/>
  <c r="I9531"/>
  <c r="I9544"/>
  <c r="I9585"/>
  <c r="I9748"/>
  <c r="I9850"/>
  <c r="J9900"/>
  <c r="J9899" s="1"/>
  <c r="I9899" s="1"/>
  <c r="I9901"/>
  <c r="I10094"/>
  <c r="I10110"/>
  <c r="K10109"/>
  <c r="I10208"/>
  <c r="K9181"/>
  <c r="K8261" s="1"/>
  <c r="I10391"/>
  <c r="J10553"/>
  <c r="I10553" s="1"/>
  <c r="I10554"/>
  <c r="K10605"/>
  <c r="K10600" s="1"/>
  <c r="I10779"/>
  <c r="J10776"/>
  <c r="I10776" s="1"/>
  <c r="I10832"/>
  <c r="K10929"/>
  <c r="I10930"/>
  <c r="J11128"/>
  <c r="I11129"/>
  <c r="J11571"/>
  <c r="K11606"/>
  <c r="J11698"/>
  <c r="I11698" s="1"/>
  <c r="I11737"/>
  <c r="J11507"/>
  <c r="I11535"/>
  <c r="I11839"/>
  <c r="K11609"/>
  <c r="I11609" s="1"/>
  <c r="K11970"/>
  <c r="K11969" s="1"/>
  <c r="K11739" s="1"/>
  <c r="K11741"/>
  <c r="I12201"/>
  <c r="J12200"/>
  <c r="J12199" s="1"/>
  <c r="I12199" s="1"/>
  <c r="I12453"/>
  <c r="J11533"/>
  <c r="I11533" s="1"/>
  <c r="J11587"/>
  <c r="I11587" s="1"/>
  <c r="I11817"/>
  <c r="I11830"/>
  <c r="K11643"/>
  <c r="K143" s="1"/>
  <c r="I11886"/>
  <c r="I11898"/>
  <c r="I11680"/>
  <c r="J11687"/>
  <c r="I11917"/>
  <c r="I11922"/>
  <c r="J11771"/>
  <c r="I12001"/>
  <c r="K11818"/>
  <c r="K12079"/>
  <c r="I12079" s="1"/>
  <c r="K11850"/>
  <c r="I11850" s="1"/>
  <c r="J12114"/>
  <c r="J11885"/>
  <c r="J11913"/>
  <c r="J11915"/>
  <c r="K12163"/>
  <c r="K11934"/>
  <c r="I12255"/>
  <c r="K12393"/>
  <c r="I12393" s="1"/>
  <c r="I12484"/>
  <c r="I12495"/>
  <c r="I12501"/>
  <c r="K11602"/>
  <c r="I12558"/>
  <c r="I12570"/>
  <c r="I12572"/>
  <c r="I12595"/>
  <c r="I12597"/>
  <c r="I12599"/>
  <c r="I12642"/>
  <c r="I12652"/>
  <c r="J12675"/>
  <c r="J12670" s="1"/>
  <c r="I12691"/>
  <c r="J12833"/>
  <c r="I12833" s="1"/>
  <c r="I12861"/>
  <c r="I12994"/>
  <c r="K13099"/>
  <c r="I13139"/>
  <c r="I13568"/>
  <c r="K14137"/>
  <c r="I14282"/>
  <c r="K14280"/>
  <c r="I14325"/>
  <c r="J15038"/>
  <c r="I15038" s="1"/>
  <c r="I15039"/>
  <c r="J15759"/>
  <c r="J15757" s="1"/>
  <c r="I15760"/>
  <c r="J15836"/>
  <c r="I15836" s="1"/>
  <c r="J15843"/>
  <c r="I15843" s="1"/>
  <c r="I15844"/>
  <c r="I9780"/>
  <c r="I10262"/>
  <c r="I10458"/>
  <c r="I10678"/>
  <c r="K10951"/>
  <c r="K10950" s="1"/>
  <c r="I11244"/>
  <c r="J11528"/>
  <c r="I11528" s="1"/>
  <c r="I11548"/>
  <c r="J11557"/>
  <c r="I11572"/>
  <c r="J11621"/>
  <c r="K11650"/>
  <c r="K11695"/>
  <c r="K195" s="1"/>
  <c r="I11783"/>
  <c r="K11567"/>
  <c r="K67" s="1"/>
  <c r="K11575"/>
  <c r="J11603"/>
  <c r="I11603" s="1"/>
  <c r="I11833"/>
  <c r="J11618"/>
  <c r="I11887"/>
  <c r="K11675"/>
  <c r="K175" s="1"/>
  <c r="I11907"/>
  <c r="J11713"/>
  <c r="J11718"/>
  <c r="J218" s="1"/>
  <c r="I11948"/>
  <c r="K11722"/>
  <c r="J11795"/>
  <c r="I12025"/>
  <c r="I12061"/>
  <c r="K12067"/>
  <c r="I12309"/>
  <c r="J12307"/>
  <c r="I12307" s="1"/>
  <c r="K12373"/>
  <c r="K11913" s="1"/>
  <c r="K11915"/>
  <c r="I12630"/>
  <c r="I12754"/>
  <c r="I12764"/>
  <c r="J12968"/>
  <c r="I12968" s="1"/>
  <c r="I13460"/>
  <c r="J13459"/>
  <c r="J13457" s="1"/>
  <c r="I13457" s="1"/>
  <c r="I13544"/>
  <c r="J13543"/>
  <c r="I13543" s="1"/>
  <c r="J13888"/>
  <c r="I13888" s="1"/>
  <c r="I13889"/>
  <c r="I16122"/>
  <c r="K16701"/>
  <c r="K16700" s="1"/>
  <c r="J16878"/>
  <c r="I16879"/>
  <c r="K8066"/>
  <c r="K16" s="1"/>
  <c r="K8074"/>
  <c r="J8089"/>
  <c r="J8097"/>
  <c r="K8102"/>
  <c r="J8104"/>
  <c r="K8129"/>
  <c r="J8136"/>
  <c r="K8141"/>
  <c r="K8150"/>
  <c r="I8150" s="1"/>
  <c r="K8153"/>
  <c r="K103" s="1"/>
  <c r="K8178"/>
  <c r="K8194"/>
  <c r="K144" s="1"/>
  <c r="K8210"/>
  <c r="K8242"/>
  <c r="I8493"/>
  <c r="I8495"/>
  <c r="K8266"/>
  <c r="I8498"/>
  <c r="I8510"/>
  <c r="J8607"/>
  <c r="I8652"/>
  <c r="I8714"/>
  <c r="I8721"/>
  <c r="I8828"/>
  <c r="K8476"/>
  <c r="K8246" s="1"/>
  <c r="K8479"/>
  <c r="K8249" s="1"/>
  <c r="I8982"/>
  <c r="J8067"/>
  <c r="J17" s="1"/>
  <c r="I8994"/>
  <c r="I9006"/>
  <c r="I9008"/>
  <c r="I9010"/>
  <c r="I9013"/>
  <c r="I9015"/>
  <c r="K8104"/>
  <c r="I9037"/>
  <c r="I9050"/>
  <c r="I9052"/>
  <c r="I9054"/>
  <c r="I9057"/>
  <c r="I9062"/>
  <c r="I9064"/>
  <c r="I9066"/>
  <c r="I9069"/>
  <c r="J8151"/>
  <c r="K8159"/>
  <c r="I8159" s="1"/>
  <c r="I9082"/>
  <c r="K8168"/>
  <c r="I8168" s="1"/>
  <c r="I9093"/>
  <c r="K8176"/>
  <c r="K8179"/>
  <c r="I9103"/>
  <c r="K8188"/>
  <c r="I9114"/>
  <c r="I9116"/>
  <c r="I9118"/>
  <c r="I9121"/>
  <c r="I9123"/>
  <c r="I9139"/>
  <c r="I9148"/>
  <c r="I9162"/>
  <c r="J8250"/>
  <c r="I9179"/>
  <c r="I9182"/>
  <c r="I9185"/>
  <c r="I9187"/>
  <c r="K9043"/>
  <c r="K8123" s="1"/>
  <c r="K9158"/>
  <c r="K9455"/>
  <c r="J9527"/>
  <c r="J9633"/>
  <c r="I9633" s="1"/>
  <c r="I9658"/>
  <c r="J9767"/>
  <c r="I9802"/>
  <c r="I9815"/>
  <c r="I9912"/>
  <c r="K9915"/>
  <c r="K9910" s="1"/>
  <c r="K9987"/>
  <c r="I10052"/>
  <c r="J10227"/>
  <c r="J10308"/>
  <c r="I10308" s="1"/>
  <c r="I10372"/>
  <c r="K10375"/>
  <c r="K10370" s="1"/>
  <c r="I10631"/>
  <c r="I10694"/>
  <c r="I10808"/>
  <c r="I10914"/>
  <c r="I11000"/>
  <c r="K11065"/>
  <c r="K11060" s="1"/>
  <c r="I11138"/>
  <c r="I11230"/>
  <c r="K11259"/>
  <c r="I11343"/>
  <c r="I11460"/>
  <c r="J11512"/>
  <c r="I11512" s="1"/>
  <c r="I11524"/>
  <c r="K11549"/>
  <c r="J11580"/>
  <c r="I11580" s="1"/>
  <c r="I11613"/>
  <c r="J11626"/>
  <c r="J126" s="1"/>
  <c r="J11637"/>
  <c r="K11661"/>
  <c r="I11661" s="1"/>
  <c r="I11744"/>
  <c r="I11754"/>
  <c r="I11766"/>
  <c r="I11780"/>
  <c r="K11648"/>
  <c r="I11908"/>
  <c r="I11914"/>
  <c r="I11932"/>
  <c r="J11705"/>
  <c r="J11715"/>
  <c r="I11715" s="1"/>
  <c r="I11945"/>
  <c r="J11985"/>
  <c r="J11980" s="1"/>
  <c r="I12011"/>
  <c r="I12080"/>
  <c r="I12115"/>
  <c r="I12143"/>
  <c r="I12145"/>
  <c r="I12310"/>
  <c r="K11892"/>
  <c r="I12394"/>
  <c r="I12418"/>
  <c r="I12441"/>
  <c r="I12446"/>
  <c r="I12456"/>
  <c r="I12460"/>
  <c r="I12465"/>
  <c r="I12476"/>
  <c r="I12478"/>
  <c r="I12492"/>
  <c r="I12512"/>
  <c r="I12525"/>
  <c r="I12530"/>
  <c r="I12536"/>
  <c r="I12548"/>
  <c r="I12550"/>
  <c r="I12587"/>
  <c r="I12591"/>
  <c r="I12636"/>
  <c r="I12701"/>
  <c r="I12770"/>
  <c r="K12838"/>
  <c r="I12838" s="1"/>
  <c r="K12905"/>
  <c r="I13000"/>
  <c r="I13079"/>
  <c r="I13175"/>
  <c r="K13217"/>
  <c r="I13635"/>
  <c r="K13711"/>
  <c r="K13710" s="1"/>
  <c r="I13753"/>
  <c r="K14686"/>
  <c r="I14686" s="1"/>
  <c r="I14689"/>
  <c r="I14839"/>
  <c r="K15287"/>
  <c r="J16066"/>
  <c r="I16066" s="1"/>
  <c r="I12159"/>
  <c r="K12297"/>
  <c r="K12409"/>
  <c r="K11515"/>
  <c r="I11515" s="1"/>
  <c r="I12443"/>
  <c r="I12458"/>
  <c r="I12498"/>
  <c r="I12503"/>
  <c r="I12510"/>
  <c r="I12541"/>
  <c r="I12553"/>
  <c r="I12563"/>
  <c r="I12568"/>
  <c r="I12579"/>
  <c r="I12585"/>
  <c r="K11733"/>
  <c r="I11733" s="1"/>
  <c r="K12853"/>
  <c r="K12977"/>
  <c r="K12987"/>
  <c r="I13293"/>
  <c r="I13428"/>
  <c r="K13481"/>
  <c r="K13480" s="1"/>
  <c r="I13674"/>
  <c r="I13758"/>
  <c r="K13825"/>
  <c r="I14138"/>
  <c r="I14448"/>
  <c r="I14480"/>
  <c r="K14693"/>
  <c r="I14693" s="1"/>
  <c r="I14694"/>
  <c r="I14910"/>
  <c r="J14908"/>
  <c r="I14908" s="1"/>
  <c r="J15190"/>
  <c r="I15191"/>
  <c r="I15284"/>
  <c r="I15288"/>
  <c r="K15321"/>
  <c r="K15320" s="1"/>
  <c r="I15363"/>
  <c r="I15530"/>
  <c r="I15609"/>
  <c r="I15681"/>
  <c r="I15868"/>
  <c r="J15859"/>
  <c r="J16526"/>
  <c r="I16526" s="1"/>
  <c r="I11742"/>
  <c r="J11539"/>
  <c r="I11774"/>
  <c r="I11786"/>
  <c r="K11564"/>
  <c r="I11564" s="1"/>
  <c r="I11802"/>
  <c r="K11576"/>
  <c r="I11810"/>
  <c r="I11815"/>
  <c r="I11822"/>
  <c r="K11612"/>
  <c r="I11612" s="1"/>
  <c r="J11844"/>
  <c r="I11844" s="1"/>
  <c r="I11854"/>
  <c r="J11627"/>
  <c r="I11627" s="1"/>
  <c r="I11866"/>
  <c r="I11874"/>
  <c r="K11652"/>
  <c r="K11667"/>
  <c r="I11927"/>
  <c r="J11929"/>
  <c r="K11716"/>
  <c r="J11950"/>
  <c r="I11950" s="1"/>
  <c r="I11955"/>
  <c r="I11989"/>
  <c r="I12049"/>
  <c r="I12071"/>
  <c r="I12102"/>
  <c r="I12291"/>
  <c r="I12301"/>
  <c r="K11507"/>
  <c r="K7" s="1"/>
  <c r="I12433"/>
  <c r="I12477"/>
  <c r="I12506"/>
  <c r="I12515"/>
  <c r="I12526"/>
  <c r="I12549"/>
  <c r="I12551"/>
  <c r="I12554"/>
  <c r="I12556"/>
  <c r="I12571"/>
  <c r="I12583"/>
  <c r="K11669"/>
  <c r="I12596"/>
  <c r="I12607"/>
  <c r="I12611"/>
  <c r="I12613"/>
  <c r="I12615"/>
  <c r="I12645"/>
  <c r="I12647"/>
  <c r="J12905"/>
  <c r="J12900" s="1"/>
  <c r="I12931"/>
  <c r="I12981"/>
  <c r="I12991"/>
  <c r="J13076"/>
  <c r="I13076" s="1"/>
  <c r="K13135"/>
  <c r="K13130" s="1"/>
  <c r="I13151"/>
  <c r="J13251"/>
  <c r="I13539"/>
  <c r="J13536"/>
  <c r="I13536" s="1"/>
  <c r="J13559"/>
  <c r="J13595"/>
  <c r="I13611"/>
  <c r="I13760"/>
  <c r="I13873"/>
  <c r="I13920"/>
  <c r="K14055"/>
  <c r="K14050" s="1"/>
  <c r="I14192"/>
  <c r="I14250"/>
  <c r="I14380"/>
  <c r="J14379"/>
  <c r="I14379" s="1"/>
  <c r="I14450"/>
  <c r="K14510"/>
  <c r="J14960"/>
  <c r="J14959" s="1"/>
  <c r="I14959" s="1"/>
  <c r="J15958"/>
  <c r="I15959"/>
  <c r="I15987"/>
  <c r="K16217"/>
  <c r="I16217" s="1"/>
  <c r="I16219"/>
  <c r="J16677"/>
  <c r="I16677" s="1"/>
  <c r="I16679"/>
  <c r="K13667"/>
  <c r="I13755"/>
  <c r="I13781"/>
  <c r="I14020"/>
  <c r="I14348"/>
  <c r="I14443"/>
  <c r="J14463"/>
  <c r="I14463" s="1"/>
  <c r="K14644"/>
  <c r="K14631" s="1"/>
  <c r="I14882"/>
  <c r="I15178"/>
  <c r="I15209"/>
  <c r="K15200"/>
  <c r="I15269"/>
  <c r="J15268"/>
  <c r="I15368"/>
  <c r="I15508"/>
  <c r="I15511"/>
  <c r="I15691"/>
  <c r="J16058"/>
  <c r="I16058" s="1"/>
  <c r="I16189"/>
  <c r="J16188"/>
  <c r="I16188" s="1"/>
  <c r="K16254"/>
  <c r="K16241" s="1"/>
  <c r="I16290"/>
  <c r="J16288"/>
  <c r="I16288" s="1"/>
  <c r="I16403"/>
  <c r="I16428"/>
  <c r="I16674"/>
  <c r="I16750"/>
  <c r="J16748"/>
  <c r="I16748" s="1"/>
  <c r="I16788"/>
  <c r="K17009"/>
  <c r="K13207"/>
  <c r="K13251"/>
  <c r="K13250" s="1"/>
  <c r="I13295"/>
  <c r="K13437"/>
  <c r="K13447"/>
  <c r="K13559"/>
  <c r="K13595"/>
  <c r="K13590" s="1"/>
  <c r="I13671"/>
  <c r="J13825"/>
  <c r="I13851"/>
  <c r="J14019"/>
  <c r="I14019" s="1"/>
  <c r="K14127"/>
  <c r="K14357"/>
  <c r="I14357" s="1"/>
  <c r="I14374"/>
  <c r="I14445"/>
  <c r="I14464"/>
  <c r="I14519"/>
  <c r="I14563"/>
  <c r="K14597"/>
  <c r="I14597" s="1"/>
  <c r="I14678"/>
  <c r="K14745"/>
  <c r="K14740" s="1"/>
  <c r="I14740" s="1"/>
  <c r="I14761"/>
  <c r="I14919"/>
  <c r="I15370"/>
  <c r="I15529"/>
  <c r="J15527"/>
  <c r="I15527" s="1"/>
  <c r="I15621"/>
  <c r="I15651"/>
  <c r="K15650"/>
  <c r="K15649" s="1"/>
  <c r="I15705"/>
  <c r="I15851"/>
  <c r="I16111"/>
  <c r="K16110"/>
  <c r="K16109" s="1"/>
  <c r="K16470"/>
  <c r="I16520"/>
  <c r="J16518"/>
  <c r="I16518" s="1"/>
  <c r="I16945"/>
  <c r="J16944"/>
  <c r="I14680"/>
  <c r="I14785"/>
  <c r="K14817"/>
  <c r="J14874"/>
  <c r="I14874" s="1"/>
  <c r="J14975"/>
  <c r="I15023"/>
  <c r="K15169"/>
  <c r="I15169" s="1"/>
  <c r="I15281"/>
  <c r="I15300"/>
  <c r="I15391"/>
  <c r="J15435"/>
  <c r="J15430" s="1"/>
  <c r="I15483"/>
  <c r="K15517"/>
  <c r="I15517" s="1"/>
  <c r="J15660"/>
  <c r="K15665"/>
  <c r="K15660" s="1"/>
  <c r="I15741"/>
  <c r="I15751"/>
  <c r="I15974"/>
  <c r="K15977"/>
  <c r="I16173"/>
  <c r="I16214"/>
  <c r="J16303"/>
  <c r="I16303" s="1"/>
  <c r="K16319"/>
  <c r="I16319" s="1"/>
  <c r="I16328"/>
  <c r="I16444"/>
  <c r="I16492"/>
  <c r="I16668"/>
  <c r="J16763"/>
  <c r="I16763" s="1"/>
  <c r="K16779"/>
  <c r="K16897"/>
  <c r="I15135"/>
  <c r="I15149"/>
  <c r="K15277"/>
  <c r="I15365"/>
  <c r="J15794"/>
  <c r="J15781" s="1"/>
  <c r="K15859"/>
  <c r="J15977"/>
  <c r="I16032"/>
  <c r="J16125"/>
  <c r="I16125" s="1"/>
  <c r="K16197"/>
  <c r="I16197" s="1"/>
  <c r="K16437"/>
  <c r="J16549"/>
  <c r="I16549" s="1"/>
  <c r="K16657"/>
  <c r="K16667"/>
  <c r="I16888"/>
  <c r="K16931"/>
  <c r="K16930" s="1"/>
  <c r="I16986"/>
  <c r="J17009"/>
  <c r="K601"/>
  <c r="K2320"/>
  <c r="I287"/>
  <c r="I395"/>
  <c r="I403"/>
  <c r="I411"/>
  <c r="I443"/>
  <c r="I648"/>
  <c r="K450"/>
  <c r="K679"/>
  <c r="I741"/>
  <c r="J281"/>
  <c r="K778"/>
  <c r="K319"/>
  <c r="I810"/>
  <c r="J809"/>
  <c r="J350"/>
  <c r="I1037"/>
  <c r="I1082"/>
  <c r="J392"/>
  <c r="I1110"/>
  <c r="J420"/>
  <c r="K1346"/>
  <c r="I1346" s="1"/>
  <c r="I1349"/>
  <c r="I1639"/>
  <c r="K1635"/>
  <c r="K1698"/>
  <c r="I1698" s="1"/>
  <c r="I1699"/>
  <c r="I1730"/>
  <c r="J1729"/>
  <c r="I1814"/>
  <c r="J1813"/>
  <c r="J1849"/>
  <c r="I1948"/>
  <c r="J1947"/>
  <c r="I2125"/>
  <c r="I2133"/>
  <c r="K63"/>
  <c r="I2140"/>
  <c r="I2144"/>
  <c r="I2152"/>
  <c r="I2160"/>
  <c r="I2169"/>
  <c r="I2173"/>
  <c r="I2176"/>
  <c r="I2196"/>
  <c r="I2204"/>
  <c r="I2217"/>
  <c r="I2229"/>
  <c r="I2236"/>
  <c r="I2244"/>
  <c r="I2252"/>
  <c r="I2264"/>
  <c r="I2272"/>
  <c r="I2280"/>
  <c r="I2285"/>
  <c r="I2292"/>
  <c r="K231"/>
  <c r="I2301"/>
  <c r="I2404"/>
  <c r="J2174"/>
  <c r="I2496"/>
  <c r="K2627"/>
  <c r="K2168"/>
  <c r="I2628"/>
  <c r="I2641"/>
  <c r="J2637"/>
  <c r="K2857"/>
  <c r="I2858"/>
  <c r="I2871"/>
  <c r="J2867"/>
  <c r="K2879"/>
  <c r="K2877" s="1"/>
  <c r="I2880"/>
  <c r="I2945"/>
  <c r="J2943"/>
  <c r="J2255"/>
  <c r="I3233"/>
  <c r="J3003"/>
  <c r="J3022"/>
  <c r="I3022" s="1"/>
  <c r="I3252"/>
  <c r="K3044"/>
  <c r="I3274"/>
  <c r="K3070"/>
  <c r="I3300"/>
  <c r="K3086"/>
  <c r="I3316"/>
  <c r="J3102"/>
  <c r="I3332"/>
  <c r="I3349"/>
  <c r="J3119"/>
  <c r="I3119" s="1"/>
  <c r="I3379"/>
  <c r="J3149"/>
  <c r="I3391"/>
  <c r="J3161"/>
  <c r="I3430"/>
  <c r="K3200"/>
  <c r="I3447"/>
  <c r="J3217"/>
  <c r="J3334"/>
  <c r="I3564"/>
  <c r="J3604"/>
  <c r="I3605"/>
  <c r="J3375"/>
  <c r="I3431"/>
  <c r="I3690"/>
  <c r="J3689"/>
  <c r="I3900"/>
  <c r="J3899"/>
  <c r="J3440"/>
  <c r="I3980"/>
  <c r="J3060"/>
  <c r="I4015"/>
  <c r="J3095"/>
  <c r="I4047"/>
  <c r="J3127"/>
  <c r="I3127" s="1"/>
  <c r="I4079"/>
  <c r="J3159"/>
  <c r="I4096"/>
  <c r="J3176"/>
  <c r="I3176" s="1"/>
  <c r="I4302"/>
  <c r="J4294"/>
  <c r="J4072"/>
  <c r="K4609"/>
  <c r="I4610"/>
  <c r="I4701"/>
  <c r="J4697"/>
  <c r="J4011"/>
  <c r="I5149"/>
  <c r="J5148"/>
  <c r="I5148" s="1"/>
  <c r="I5529"/>
  <c r="I5609"/>
  <c r="J5608"/>
  <c r="I5608" s="1"/>
  <c r="I4330"/>
  <c r="J4328"/>
  <c r="K4130"/>
  <c r="K4359"/>
  <c r="J4788"/>
  <c r="I4788" s="1"/>
  <c r="I4859"/>
  <c r="J4855"/>
  <c r="I4855" s="1"/>
  <c r="J3939"/>
  <c r="I5394"/>
  <c r="J5387"/>
  <c r="I5387" s="1"/>
  <c r="I267"/>
  <c r="J37"/>
  <c r="I291"/>
  <c r="J61"/>
  <c r="I311"/>
  <c r="I335"/>
  <c r="K146"/>
  <c r="I419"/>
  <c r="I431"/>
  <c r="J201"/>
  <c r="K480"/>
  <c r="I579"/>
  <c r="J577"/>
  <c r="I614"/>
  <c r="K429"/>
  <c r="I701"/>
  <c r="J241"/>
  <c r="J700"/>
  <c r="I918"/>
  <c r="J909"/>
  <c r="I909" s="1"/>
  <c r="J458"/>
  <c r="I1028"/>
  <c r="J338"/>
  <c r="J1027"/>
  <c r="I1027" s="1"/>
  <c r="K1405"/>
  <c r="K1400" s="1"/>
  <c r="K1477"/>
  <c r="I1477" s="1"/>
  <c r="K1583"/>
  <c r="I1583" s="1"/>
  <c r="I1600"/>
  <c r="J1599"/>
  <c r="J1619"/>
  <c r="I1620"/>
  <c r="I1752"/>
  <c r="J1860"/>
  <c r="K2121"/>
  <c r="I2136"/>
  <c r="I2156"/>
  <c r="I2185"/>
  <c r="I2200"/>
  <c r="I2213"/>
  <c r="I2240"/>
  <c r="K2253"/>
  <c r="I2257"/>
  <c r="J2260"/>
  <c r="I2260" s="1"/>
  <c r="I2276"/>
  <c r="J2181"/>
  <c r="I2181" s="1"/>
  <c r="J2488"/>
  <c r="J2877"/>
  <c r="J3043"/>
  <c r="J3148"/>
  <c r="I3148" s="1"/>
  <c r="J3187"/>
  <c r="J3205"/>
  <c r="I3256"/>
  <c r="K3026"/>
  <c r="J3038"/>
  <c r="I3038" s="1"/>
  <c r="I3268"/>
  <c r="I3283"/>
  <c r="J3053"/>
  <c r="J3066"/>
  <c r="I3066" s="1"/>
  <c r="I3296"/>
  <c r="K3076"/>
  <c r="I3076" s="1"/>
  <c r="I3306"/>
  <c r="J3082"/>
  <c r="I3082" s="1"/>
  <c r="I3312"/>
  <c r="K3100"/>
  <c r="I3330"/>
  <c r="K3108"/>
  <c r="I3338"/>
  <c r="I3343"/>
  <c r="J3113"/>
  <c r="J3126"/>
  <c r="I3356"/>
  <c r="I3397"/>
  <c r="J3167"/>
  <c r="I3167" s="1"/>
  <c r="I3409"/>
  <c r="J3179"/>
  <c r="I3415"/>
  <c r="J3185"/>
  <c r="I3453"/>
  <c r="J3223"/>
  <c r="J3460"/>
  <c r="I3461"/>
  <c r="I3475"/>
  <c r="I3479"/>
  <c r="J3249"/>
  <c r="J3567"/>
  <c r="J3339"/>
  <c r="J3362"/>
  <c r="I3592"/>
  <c r="I3635"/>
  <c r="J3405"/>
  <c r="I3649"/>
  <c r="J3646"/>
  <c r="J3419"/>
  <c r="K3324"/>
  <c r="I3324" s="1"/>
  <c r="I3784"/>
  <c r="I3955"/>
  <c r="J3035"/>
  <c r="I3960"/>
  <c r="J3040"/>
  <c r="I4031"/>
  <c r="J3111"/>
  <c r="I3111" s="1"/>
  <c r="I3135"/>
  <c r="I4120"/>
  <c r="J3200"/>
  <c r="I4131"/>
  <c r="J3211"/>
  <c r="I3211" s="1"/>
  <c r="I4136"/>
  <c r="J3216"/>
  <c r="I4140"/>
  <c r="J3220"/>
  <c r="J230" s="1"/>
  <c r="I4248"/>
  <c r="J4018"/>
  <c r="J4247"/>
  <c r="I4665"/>
  <c r="J3975"/>
  <c r="J3055" s="1"/>
  <c r="K4114"/>
  <c r="K4803"/>
  <c r="I4803" s="1"/>
  <c r="K4819"/>
  <c r="K4138"/>
  <c r="J4927"/>
  <c r="I4928"/>
  <c r="J4008"/>
  <c r="I4985"/>
  <c r="J4984"/>
  <c r="I4984" s="1"/>
  <c r="I5248"/>
  <c r="I5445"/>
  <c r="J5444"/>
  <c r="I5854"/>
  <c r="J5847"/>
  <c r="I5847" s="1"/>
  <c r="I263"/>
  <c r="I307"/>
  <c r="I315"/>
  <c r="I247"/>
  <c r="I251"/>
  <c r="J21"/>
  <c r="I275"/>
  <c r="I299"/>
  <c r="I323"/>
  <c r="I355"/>
  <c r="I363"/>
  <c r="J133"/>
  <c r="I379"/>
  <c r="J149"/>
  <c r="I387"/>
  <c r="I439"/>
  <c r="I455"/>
  <c r="I459"/>
  <c r="I469"/>
  <c r="I489"/>
  <c r="J485"/>
  <c r="I549"/>
  <c r="J548"/>
  <c r="K557"/>
  <c r="K334"/>
  <c r="I571"/>
  <c r="J341"/>
  <c r="I659"/>
  <c r="J656"/>
  <c r="J429"/>
  <c r="K281"/>
  <c r="I788"/>
  <c r="J787"/>
  <c r="I804"/>
  <c r="J797"/>
  <c r="K807"/>
  <c r="I894"/>
  <c r="J893"/>
  <c r="J434"/>
  <c r="I930"/>
  <c r="J929"/>
  <c r="K271"/>
  <c r="I1024"/>
  <c r="J1017"/>
  <c r="J334"/>
  <c r="K385"/>
  <c r="K1074"/>
  <c r="J1108"/>
  <c r="K441"/>
  <c r="K1175"/>
  <c r="K259"/>
  <c r="I1270"/>
  <c r="J1269"/>
  <c r="I1354"/>
  <c r="J1353"/>
  <c r="J1389"/>
  <c r="I1488"/>
  <c r="J1487"/>
  <c r="I1708"/>
  <c r="J1707"/>
  <c r="I1707" s="1"/>
  <c r="K1865"/>
  <c r="K1860" s="1"/>
  <c r="K1937"/>
  <c r="I1937" s="1"/>
  <c r="I1995"/>
  <c r="K1994"/>
  <c r="J2028"/>
  <c r="I2028" s="1"/>
  <c r="K2043"/>
  <c r="I2043" s="1"/>
  <c r="I2060"/>
  <c r="J2059"/>
  <c r="I2132"/>
  <c r="I2137"/>
  <c r="I2149"/>
  <c r="I2157"/>
  <c r="I2165"/>
  <c r="I2172"/>
  <c r="I2193"/>
  <c r="I2201"/>
  <c r="K131"/>
  <c r="I2209"/>
  <c r="I2216"/>
  <c r="I2228"/>
  <c r="I2233"/>
  <c r="I2241"/>
  <c r="I2249"/>
  <c r="I2261"/>
  <c r="I2277"/>
  <c r="I2284"/>
  <c r="I2297"/>
  <c r="I2300"/>
  <c r="J2309"/>
  <c r="I2341"/>
  <c r="K2111"/>
  <c r="I2388"/>
  <c r="J2158"/>
  <c r="I2401"/>
  <c r="K2171"/>
  <c r="I2408"/>
  <c r="J2407"/>
  <c r="J2178"/>
  <c r="K2649"/>
  <c r="K2190"/>
  <c r="I2650"/>
  <c r="I2758"/>
  <c r="J2749"/>
  <c r="J2298"/>
  <c r="I2769"/>
  <c r="K2867"/>
  <c r="I2868"/>
  <c r="K3054"/>
  <c r="I3284"/>
  <c r="I3299"/>
  <c r="J3069"/>
  <c r="I3315"/>
  <c r="J3085"/>
  <c r="I3359"/>
  <c r="J3129"/>
  <c r="I3137"/>
  <c r="K3142"/>
  <c r="I3372"/>
  <c r="J3146"/>
  <c r="I3146" s="1"/>
  <c r="I3376"/>
  <c r="J3158"/>
  <c r="I3158" s="1"/>
  <c r="I3388"/>
  <c r="I3398"/>
  <c r="K3168"/>
  <c r="I3429"/>
  <c r="J3199"/>
  <c r="J3202"/>
  <c r="I3432"/>
  <c r="J3214"/>
  <c r="I3214" s="1"/>
  <c r="I3444"/>
  <c r="K3328"/>
  <c r="K3557"/>
  <c r="I3558"/>
  <c r="I3331"/>
  <c r="K3705"/>
  <c r="I3705" s="1"/>
  <c r="K3261"/>
  <c r="I4044"/>
  <c r="J3124"/>
  <c r="I4076"/>
  <c r="J3156"/>
  <c r="I3156" s="1"/>
  <c r="I4852"/>
  <c r="I283"/>
  <c r="I343"/>
  <c r="K130"/>
  <c r="K138"/>
  <c r="I399"/>
  <c r="I407"/>
  <c r="I447"/>
  <c r="K567"/>
  <c r="K338"/>
  <c r="J344"/>
  <c r="J715"/>
  <c r="I832"/>
  <c r="K331"/>
  <c r="K1123"/>
  <c r="I1123" s="1"/>
  <c r="I1140"/>
  <c r="J1139"/>
  <c r="J450"/>
  <c r="I1248"/>
  <c r="J1247"/>
  <c r="I1264"/>
  <c r="J1257"/>
  <c r="K1534"/>
  <c r="K1521" s="1"/>
  <c r="K1520" s="1"/>
  <c r="I1535"/>
  <c r="J1568"/>
  <c r="I1568" s="1"/>
  <c r="I1851"/>
  <c r="K1850"/>
  <c r="K1849" s="1"/>
  <c r="J1957"/>
  <c r="I2129"/>
  <c r="I2148"/>
  <c r="I2164"/>
  <c r="I2180"/>
  <c r="I2192"/>
  <c r="I2208"/>
  <c r="K151"/>
  <c r="I2221"/>
  <c r="I2248"/>
  <c r="I2296"/>
  <c r="I2305"/>
  <c r="K2178"/>
  <c r="K2454"/>
  <c r="I2455"/>
  <c r="K2618"/>
  <c r="K2159"/>
  <c r="K2914"/>
  <c r="K2901" s="1"/>
  <c r="K2900" s="1"/>
  <c r="K2232"/>
  <c r="I2922"/>
  <c r="J3059"/>
  <c r="I3059" s="1"/>
  <c r="I243"/>
  <c r="J13"/>
  <c r="I248"/>
  <c r="I256"/>
  <c r="J259"/>
  <c r="I276"/>
  <c r="I279"/>
  <c r="I300"/>
  <c r="J303"/>
  <c r="I324"/>
  <c r="I339"/>
  <c r="I351"/>
  <c r="I356"/>
  <c r="I359"/>
  <c r="I364"/>
  <c r="I367"/>
  <c r="I375"/>
  <c r="J145"/>
  <c r="I380"/>
  <c r="I383"/>
  <c r="I388"/>
  <c r="I391"/>
  <c r="I423"/>
  <c r="I427"/>
  <c r="I435"/>
  <c r="I440"/>
  <c r="I451"/>
  <c r="I456"/>
  <c r="I460"/>
  <c r="I463"/>
  <c r="J328"/>
  <c r="I650"/>
  <c r="I680"/>
  <c r="K241"/>
  <c r="I779"/>
  <c r="I889"/>
  <c r="I971"/>
  <c r="K295"/>
  <c r="K1017"/>
  <c r="I1039"/>
  <c r="J1074"/>
  <c r="K1103"/>
  <c r="J1159"/>
  <c r="I1160"/>
  <c r="I1223"/>
  <c r="I1292"/>
  <c r="J1291"/>
  <c r="I1391"/>
  <c r="K1390"/>
  <c r="K1389" s="1"/>
  <c r="J1400"/>
  <c r="J1497"/>
  <c r="I1497" s="1"/>
  <c r="I1499"/>
  <c r="J1521"/>
  <c r="K1717"/>
  <c r="I1717" s="1"/>
  <c r="K1751"/>
  <c r="K1806"/>
  <c r="I1809"/>
  <c r="J1994"/>
  <c r="K2023"/>
  <c r="I2023" s="1"/>
  <c r="I2128"/>
  <c r="I2141"/>
  <c r="I2145"/>
  <c r="I2153"/>
  <c r="I2161"/>
  <c r="I2188"/>
  <c r="I2197"/>
  <c r="I2205"/>
  <c r="I2220"/>
  <c r="J2232"/>
  <c r="I2237"/>
  <c r="I2245"/>
  <c r="I2256"/>
  <c r="I2265"/>
  <c r="I2268"/>
  <c r="I2288"/>
  <c r="I2293"/>
  <c r="I2304"/>
  <c r="K2310"/>
  <c r="I2311"/>
  <c r="J2320"/>
  <c r="I2365"/>
  <c r="K2135"/>
  <c r="I2135" s="1"/>
  <c r="J2417"/>
  <c r="J2189"/>
  <c r="I2419"/>
  <c r="J2441"/>
  <c r="I2485"/>
  <c r="K2255"/>
  <c r="I2603"/>
  <c r="J2143"/>
  <c r="I2143" s="1"/>
  <c r="I2631"/>
  <c r="J2627"/>
  <c r="J2171"/>
  <c r="I2801"/>
  <c r="J2785"/>
  <c r="J2111"/>
  <c r="J3084"/>
  <c r="J3141"/>
  <c r="K3229"/>
  <c r="K3004"/>
  <c r="I3234"/>
  <c r="I3255"/>
  <c r="J3025"/>
  <c r="J3050"/>
  <c r="I3280"/>
  <c r="K3060"/>
  <c r="K70" s="1"/>
  <c r="I3290"/>
  <c r="I3089"/>
  <c r="I3329"/>
  <c r="J3099"/>
  <c r="I3340"/>
  <c r="I3350"/>
  <c r="K3120"/>
  <c r="I3120" s="1"/>
  <c r="J3138"/>
  <c r="I3368"/>
  <c r="K3150"/>
  <c r="I3380"/>
  <c r="K3174"/>
  <c r="I3404"/>
  <c r="J3182"/>
  <c r="I3182" s="1"/>
  <c r="I3412"/>
  <c r="K3206"/>
  <c r="I3436"/>
  <c r="K3448"/>
  <c r="K3242"/>
  <c r="I3472"/>
  <c r="J3557"/>
  <c r="J3633"/>
  <c r="I3654"/>
  <c r="J3424"/>
  <c r="J3653"/>
  <c r="K3777"/>
  <c r="K3921"/>
  <c r="I3952"/>
  <c r="J3032"/>
  <c r="J3983"/>
  <c r="I4092"/>
  <c r="J3172"/>
  <c r="K4149"/>
  <c r="K3920"/>
  <c r="J4109"/>
  <c r="I4339"/>
  <c r="J4336"/>
  <c r="I4392"/>
  <c r="J3932"/>
  <c r="J4390"/>
  <c r="K4024"/>
  <c r="K3104" s="1"/>
  <c r="J4138"/>
  <c r="I4138" s="1"/>
  <c r="I4598"/>
  <c r="K4620"/>
  <c r="I4783"/>
  <c r="I4944"/>
  <c r="J4937"/>
  <c r="I4937" s="1"/>
  <c r="I5708"/>
  <c r="I6168"/>
  <c r="I6623"/>
  <c r="I6699"/>
  <c r="J6695"/>
  <c r="I6695" s="1"/>
  <c r="I7083"/>
  <c r="J7152"/>
  <c r="I7152" s="1"/>
  <c r="I7382"/>
  <c r="I7468"/>
  <c r="J7238"/>
  <c r="I7238" s="1"/>
  <c r="J7467"/>
  <c r="J7563"/>
  <c r="I7564"/>
  <c r="I7707"/>
  <c r="I7732"/>
  <c r="I7775"/>
  <c r="J7315"/>
  <c r="K8165"/>
  <c r="J8228"/>
  <c r="I8293"/>
  <c r="K8063"/>
  <c r="I8304"/>
  <c r="J8074"/>
  <c r="I8322"/>
  <c r="J8092"/>
  <c r="I8092" s="1"/>
  <c r="I8334"/>
  <c r="I8347"/>
  <c r="J8117"/>
  <c r="J8120"/>
  <c r="I8120" s="1"/>
  <c r="I8370"/>
  <c r="I8375"/>
  <c r="J8145"/>
  <c r="I8391"/>
  <c r="I8408"/>
  <c r="I8411"/>
  <c r="J8181"/>
  <c r="I8181" s="1"/>
  <c r="I8430"/>
  <c r="J8200"/>
  <c r="I8200" s="1"/>
  <c r="I8432"/>
  <c r="I8439"/>
  <c r="J8209"/>
  <c r="I8503"/>
  <c r="J8273"/>
  <c r="I8700"/>
  <c r="K8470"/>
  <c r="K8698"/>
  <c r="J8765"/>
  <c r="I8769"/>
  <c r="I8844"/>
  <c r="J8384"/>
  <c r="I8985"/>
  <c r="K8065"/>
  <c r="I8987"/>
  <c r="I9007"/>
  <c r="I9099"/>
  <c r="J8179"/>
  <c r="I9108"/>
  <c r="J8188"/>
  <c r="I8188" s="1"/>
  <c r="I9156"/>
  <c r="J8236"/>
  <c r="I9159"/>
  <c r="I9168"/>
  <c r="J8248"/>
  <c r="K9307"/>
  <c r="K9078"/>
  <c r="J9087"/>
  <c r="K9198"/>
  <c r="I9198" s="1"/>
  <c r="I9428"/>
  <c r="I9541"/>
  <c r="J9537"/>
  <c r="I9592"/>
  <c r="K9584"/>
  <c r="K9571" s="1"/>
  <c r="J9814"/>
  <c r="I9843"/>
  <c r="I9864"/>
  <c r="K9863"/>
  <c r="J9987"/>
  <c r="I9987" s="1"/>
  <c r="I9988"/>
  <c r="I10224"/>
  <c r="J10217"/>
  <c r="I10234"/>
  <c r="K9084"/>
  <c r="K8164" s="1"/>
  <c r="I10240"/>
  <c r="K10239"/>
  <c r="K10237" s="1"/>
  <c r="I10237" s="1"/>
  <c r="I10439"/>
  <c r="J10438"/>
  <c r="I10438" s="1"/>
  <c r="I10998"/>
  <c r="I11009"/>
  <c r="J11006"/>
  <c r="I11006" s="1"/>
  <c r="J11147"/>
  <c r="I11147" s="1"/>
  <c r="I11148"/>
  <c r="J11367"/>
  <c r="I11368"/>
  <c r="J11387"/>
  <c r="I11387" s="1"/>
  <c r="I11389"/>
  <c r="J11610"/>
  <c r="J11519"/>
  <c r="I11749"/>
  <c r="I11781"/>
  <c r="I11788"/>
  <c r="J11558"/>
  <c r="I11558" s="1"/>
  <c r="I11790"/>
  <c r="J11560"/>
  <c r="J11575"/>
  <c r="I11805"/>
  <c r="I11812"/>
  <c r="J11582"/>
  <c r="J11631"/>
  <c r="I11631" s="1"/>
  <c r="I11861"/>
  <c r="I11877"/>
  <c r="K11647"/>
  <c r="I11879"/>
  <c r="K11649"/>
  <c r="K149" s="1"/>
  <c r="I11943"/>
  <c r="K11713"/>
  <c r="K213" s="1"/>
  <c r="I3842"/>
  <c r="J3382"/>
  <c r="I3870"/>
  <c r="J3410"/>
  <c r="K3983"/>
  <c r="K3063" s="1"/>
  <c r="I4484"/>
  <c r="J4477"/>
  <c r="I4755"/>
  <c r="J4065"/>
  <c r="I5259"/>
  <c r="J5256"/>
  <c r="I5256" s="1"/>
  <c r="I5719"/>
  <c r="J5716"/>
  <c r="I6179"/>
  <c r="J6176"/>
  <c r="I6176" s="1"/>
  <c r="I6643"/>
  <c r="K6690"/>
  <c r="J6777"/>
  <c r="I6777" s="1"/>
  <c r="J7171"/>
  <c r="I7203"/>
  <c r="J7334"/>
  <c r="I7448"/>
  <c r="I7548"/>
  <c r="J7318"/>
  <c r="I7318" s="1"/>
  <c r="I7559"/>
  <c r="J7556"/>
  <c r="J7615"/>
  <c r="I7688"/>
  <c r="J7687"/>
  <c r="J7773"/>
  <c r="K8023"/>
  <c r="I8023" s="1"/>
  <c r="J8039"/>
  <c r="I8176"/>
  <c r="I8343"/>
  <c r="J8113"/>
  <c r="I8113" s="1"/>
  <c r="I8403"/>
  <c r="J8173"/>
  <c r="I8427"/>
  <c r="J8197"/>
  <c r="I8197" s="1"/>
  <c r="I8467"/>
  <c r="J8237"/>
  <c r="I8482"/>
  <c r="J8252"/>
  <c r="I8497"/>
  <c r="J8267"/>
  <c r="J8285"/>
  <c r="I8515"/>
  <c r="K8519"/>
  <c r="K8290"/>
  <c r="I8672"/>
  <c r="K8442"/>
  <c r="K8212" s="1"/>
  <c r="K8664"/>
  <c r="K8651" s="1"/>
  <c r="J8859"/>
  <c r="I8860"/>
  <c r="I8930"/>
  <c r="J8928"/>
  <c r="I8960"/>
  <c r="J8959"/>
  <c r="I8959" s="1"/>
  <c r="I8997"/>
  <c r="K8077"/>
  <c r="I9154"/>
  <c r="J8234"/>
  <c r="I8234" s="1"/>
  <c r="I9211"/>
  <c r="K9210"/>
  <c r="I9210" s="1"/>
  <c r="K8981"/>
  <c r="K8061" s="1"/>
  <c r="I9385"/>
  <c r="J9155"/>
  <c r="I9155" s="1"/>
  <c r="J9383"/>
  <c r="J9341" s="1"/>
  <c r="I9538"/>
  <c r="K9537"/>
  <c r="I9761"/>
  <c r="J9757"/>
  <c r="I10218"/>
  <c r="K10217"/>
  <c r="K9067" s="1"/>
  <c r="J10697"/>
  <c r="J11013"/>
  <c r="I11013" s="1"/>
  <c r="I11014"/>
  <c r="I11030"/>
  <c r="K11029"/>
  <c r="J11049"/>
  <c r="I11381"/>
  <c r="J11377"/>
  <c r="I11746"/>
  <c r="J11516"/>
  <c r="I11858"/>
  <c r="J11628"/>
  <c r="I11628" s="1"/>
  <c r="J11666"/>
  <c r="I11896"/>
  <c r="I11901"/>
  <c r="K11671"/>
  <c r="I11903"/>
  <c r="K11673"/>
  <c r="I11673" s="1"/>
  <c r="K11689"/>
  <c r="I11919"/>
  <c r="I11930"/>
  <c r="J11700"/>
  <c r="I11700" s="1"/>
  <c r="K16993"/>
  <c r="K350"/>
  <c r="J385"/>
  <c r="K434"/>
  <c r="J557"/>
  <c r="J601"/>
  <c r="K700"/>
  <c r="J886"/>
  <c r="I886" s="1"/>
  <c r="J2274"/>
  <c r="K2407"/>
  <c r="K2637"/>
  <c r="J3044"/>
  <c r="K3056"/>
  <c r="I3056" s="1"/>
  <c r="K3072"/>
  <c r="I3072" s="1"/>
  <c r="J3115"/>
  <c r="J3140"/>
  <c r="J3163"/>
  <c r="J3195"/>
  <c r="I3195" s="1"/>
  <c r="J3204"/>
  <c r="K3230"/>
  <c r="J3098"/>
  <c r="K3440"/>
  <c r="J3868"/>
  <c r="K3932"/>
  <c r="K4008"/>
  <c r="K3088" s="1"/>
  <c r="J4024"/>
  <c r="K4121"/>
  <c r="K3201" s="1"/>
  <c r="K4165"/>
  <c r="I4244"/>
  <c r="J4237"/>
  <c r="J4014"/>
  <c r="K4095"/>
  <c r="K4395"/>
  <c r="K3939"/>
  <c r="J4487"/>
  <c r="I4490"/>
  <c r="J4030"/>
  <c r="I4569"/>
  <c r="J4566"/>
  <c r="I4566" s="1"/>
  <c r="J4573"/>
  <c r="J4114"/>
  <c r="I5179"/>
  <c r="I5214"/>
  <c r="J5315"/>
  <c r="I5639"/>
  <c r="J5775"/>
  <c r="I6099"/>
  <c r="J6235"/>
  <c r="I6869"/>
  <c r="J6866"/>
  <c r="I6866" s="1"/>
  <c r="J6997"/>
  <c r="K7219"/>
  <c r="K7320"/>
  <c r="J7218"/>
  <c r="J7457"/>
  <c r="J7228"/>
  <c r="I7228" s="1"/>
  <c r="I7458"/>
  <c r="K7247"/>
  <c r="J7479"/>
  <c r="I7480"/>
  <c r="K7615"/>
  <c r="K7697"/>
  <c r="I7745"/>
  <c r="J7285"/>
  <c r="J7744"/>
  <c r="I7744" s="1"/>
  <c r="K7773"/>
  <c r="K7731" s="1"/>
  <c r="K7730" s="1"/>
  <c r="J7829"/>
  <c r="I7975"/>
  <c r="K7974"/>
  <c r="K7961" s="1"/>
  <c r="K7960" s="1"/>
  <c r="J8064"/>
  <c r="K8067"/>
  <c r="J8259"/>
  <c r="I8316"/>
  <c r="J8086"/>
  <c r="I8338"/>
  <c r="J8108"/>
  <c r="I8363"/>
  <c r="J8133"/>
  <c r="I8379"/>
  <c r="J8149"/>
  <c r="K8384"/>
  <c r="K8154" s="1"/>
  <c r="K8173"/>
  <c r="I8450"/>
  <c r="J8220"/>
  <c r="I8455"/>
  <c r="J8225"/>
  <c r="J8470"/>
  <c r="I8488"/>
  <c r="J8258"/>
  <c r="J8500"/>
  <c r="I8512"/>
  <c r="J8282"/>
  <c r="I8599"/>
  <c r="J8598"/>
  <c r="J8369"/>
  <c r="I8730"/>
  <c r="K8729"/>
  <c r="K8499" s="1"/>
  <c r="K8500"/>
  <c r="K8760"/>
  <c r="K8300" s="1"/>
  <c r="I9129"/>
  <c r="K8209"/>
  <c r="I9205"/>
  <c r="K8285"/>
  <c r="I9452"/>
  <c r="I9459"/>
  <c r="J9455"/>
  <c r="I9455" s="1"/>
  <c r="I9758"/>
  <c r="K9757"/>
  <c r="I10621"/>
  <c r="J10605"/>
  <c r="I11299"/>
  <c r="J11295"/>
  <c r="I11295" s="1"/>
  <c r="J11599"/>
  <c r="I11599" s="1"/>
  <c r="I11829"/>
  <c r="I11834"/>
  <c r="J11663"/>
  <c r="I11663" s="1"/>
  <c r="I11893"/>
  <c r="J11682"/>
  <c r="I11912"/>
  <c r="I12469"/>
  <c r="J11549"/>
  <c r="I11549" s="1"/>
  <c r="I12489"/>
  <c r="J11569"/>
  <c r="I11569" s="1"/>
  <c r="K13658"/>
  <c r="I2729"/>
  <c r="J2726"/>
  <c r="I3081"/>
  <c r="K4018"/>
  <c r="K4247"/>
  <c r="I4343"/>
  <c r="I4558"/>
  <c r="K4850"/>
  <c r="J6307"/>
  <c r="I6307" s="1"/>
  <c r="I6858"/>
  <c r="I6910"/>
  <c r="I7103"/>
  <c r="J2081"/>
  <c r="I2081" s="1"/>
  <c r="J2225"/>
  <c r="I2225" s="1"/>
  <c r="K2274"/>
  <c r="J2281"/>
  <c r="K2298"/>
  <c r="J2503"/>
  <c r="K2519"/>
  <c r="I2619"/>
  <c r="I2771"/>
  <c r="I2811"/>
  <c r="I2861"/>
  <c r="J2963"/>
  <c r="I2963" s="1"/>
  <c r="K2979"/>
  <c r="I2979" s="1"/>
  <c r="J3016"/>
  <c r="J3023"/>
  <c r="K3028"/>
  <c r="I3028" s="1"/>
  <c r="J3039"/>
  <c r="J3064"/>
  <c r="I3064" s="1"/>
  <c r="J3071"/>
  <c r="I3071" s="1"/>
  <c r="I3073"/>
  <c r="J3080"/>
  <c r="I3080" s="1"/>
  <c r="J3096"/>
  <c r="J3103"/>
  <c r="I3105"/>
  <c r="J3112"/>
  <c r="J3128"/>
  <c r="J3151"/>
  <c r="I3151" s="1"/>
  <c r="J3160"/>
  <c r="J3183"/>
  <c r="K3188"/>
  <c r="I3188" s="1"/>
  <c r="J3215"/>
  <c r="K3220"/>
  <c r="J3224"/>
  <c r="I3237"/>
  <c r="I3265"/>
  <c r="I3277"/>
  <c r="J3309"/>
  <c r="J3321"/>
  <c r="I3353"/>
  <c r="I3365"/>
  <c r="I3385"/>
  <c r="I3401"/>
  <c r="I3421"/>
  <c r="I3441"/>
  <c r="I3523"/>
  <c r="K3547"/>
  <c r="I3561"/>
  <c r="K3567"/>
  <c r="K3337" s="1"/>
  <c r="K3339"/>
  <c r="I3721"/>
  <c r="J3777"/>
  <c r="K3787"/>
  <c r="I3799"/>
  <c r="J3834"/>
  <c r="I3863"/>
  <c r="K3883"/>
  <c r="I3924"/>
  <c r="I3929"/>
  <c r="I3933"/>
  <c r="I3940"/>
  <c r="I3945"/>
  <c r="I3948"/>
  <c r="J3951"/>
  <c r="J3031" s="1"/>
  <c r="I3965"/>
  <c r="I3968"/>
  <c r="I3973"/>
  <c r="I3985"/>
  <c r="I3988"/>
  <c r="I3993"/>
  <c r="I3996"/>
  <c r="I4009"/>
  <c r="K4021"/>
  <c r="K3101" s="1"/>
  <c r="I4028"/>
  <c r="I4053"/>
  <c r="I4056"/>
  <c r="I4061"/>
  <c r="J4095"/>
  <c r="I4095" s="1"/>
  <c r="I4112"/>
  <c r="I4125"/>
  <c r="I4128"/>
  <c r="I4150"/>
  <c r="I4191"/>
  <c r="K3975"/>
  <c r="K3055" s="1"/>
  <c r="K4011"/>
  <c r="K3091" s="1"/>
  <c r="K4014"/>
  <c r="K4323"/>
  <c r="I4360"/>
  <c r="J4130"/>
  <c r="J3921"/>
  <c r="J4380"/>
  <c r="J3961"/>
  <c r="K3999"/>
  <c r="K3079" s="1"/>
  <c r="K4030"/>
  <c r="K4489"/>
  <c r="K4511"/>
  <c r="I4524"/>
  <c r="I4611"/>
  <c r="I4622"/>
  <c r="J4625"/>
  <c r="I4719"/>
  <c r="I4785"/>
  <c r="I4804"/>
  <c r="I4811"/>
  <c r="J4121"/>
  <c r="I4828"/>
  <c r="I4903"/>
  <c r="I4938"/>
  <c r="I4941"/>
  <c r="I4949"/>
  <c r="I4977"/>
  <c r="K4972"/>
  <c r="J5013"/>
  <c r="I5013" s="1"/>
  <c r="I5089"/>
  <c r="J5085"/>
  <c r="I5250"/>
  <c r="I5355"/>
  <c r="I5388"/>
  <c r="I5391"/>
  <c r="I5404"/>
  <c r="J5473"/>
  <c r="I5473" s="1"/>
  <c r="I5549"/>
  <c r="J5545"/>
  <c r="I5710"/>
  <c r="I5739"/>
  <c r="I5815"/>
  <c r="I5848"/>
  <c r="I5851"/>
  <c r="I5864"/>
  <c r="J5904"/>
  <c r="J5933"/>
  <c r="I5933" s="1"/>
  <c r="I6009"/>
  <c r="J6005"/>
  <c r="J6068"/>
  <c r="I6068" s="1"/>
  <c r="I6121"/>
  <c r="I6170"/>
  <c r="I6275"/>
  <c r="I6308"/>
  <c r="I6311"/>
  <c r="I6324"/>
  <c r="J6364"/>
  <c r="J6393"/>
  <c r="I6393" s="1"/>
  <c r="I6469"/>
  <c r="J6465"/>
  <c r="J6528"/>
  <c r="I6528" s="1"/>
  <c r="I6625"/>
  <c r="I6644"/>
  <c r="I6651"/>
  <c r="I6668"/>
  <c r="I6743"/>
  <c r="I6768"/>
  <c r="I6778"/>
  <c r="I6781"/>
  <c r="I6824"/>
  <c r="I6911"/>
  <c r="I6922"/>
  <c r="J6925"/>
  <c r="I7019"/>
  <c r="I7085"/>
  <c r="I7104"/>
  <c r="I7111"/>
  <c r="I7128"/>
  <c r="I7170"/>
  <c r="I7194"/>
  <c r="I7210"/>
  <c r="I7226"/>
  <c r="J7250"/>
  <c r="I7275"/>
  <c r="I7302"/>
  <c r="I7311"/>
  <c r="J7358"/>
  <c r="I7369"/>
  <c r="I7370"/>
  <c r="I7550"/>
  <c r="J7320"/>
  <c r="I7580"/>
  <c r="J7579"/>
  <c r="J7350"/>
  <c r="I7641"/>
  <c r="I7709"/>
  <c r="I7794"/>
  <c r="J7793"/>
  <c r="K7830"/>
  <c r="K7829" s="1"/>
  <c r="K7917"/>
  <c r="I7931"/>
  <c r="J7961"/>
  <c r="I7962"/>
  <c r="K7350"/>
  <c r="K8039"/>
  <c r="K7349" s="1"/>
  <c r="J8062"/>
  <c r="I8078"/>
  <c r="J8094"/>
  <c r="I8094" s="1"/>
  <c r="J8116"/>
  <c r="J8130"/>
  <c r="I8135"/>
  <c r="I8144"/>
  <c r="J8164"/>
  <c r="I8164" s="1"/>
  <c r="J8203"/>
  <c r="I8203" s="1"/>
  <c r="J8219"/>
  <c r="I8291"/>
  <c r="I8081"/>
  <c r="I8325"/>
  <c r="K8095"/>
  <c r="J8105"/>
  <c r="I8335"/>
  <c r="I8350"/>
  <c r="I8355"/>
  <c r="J8125"/>
  <c r="I8396"/>
  <c r="I8414"/>
  <c r="J8184"/>
  <c r="I8184" s="1"/>
  <c r="I8416"/>
  <c r="I8419"/>
  <c r="J8189"/>
  <c r="I8444"/>
  <c r="I8447"/>
  <c r="J8217"/>
  <c r="I8471"/>
  <c r="J8241"/>
  <c r="I8485"/>
  <c r="J8255"/>
  <c r="I8255" s="1"/>
  <c r="I8509"/>
  <c r="J8279"/>
  <c r="I8279" s="1"/>
  <c r="I8838"/>
  <c r="J8837"/>
  <c r="I8837" s="1"/>
  <c r="J8378"/>
  <c r="I9019"/>
  <c r="J8099"/>
  <c r="I9065"/>
  <c r="K8145"/>
  <c r="I9170"/>
  <c r="I9184"/>
  <c r="I9192"/>
  <c r="J8272"/>
  <c r="I9204"/>
  <c r="J8284"/>
  <c r="I9308"/>
  <c r="J9081"/>
  <c r="I9311"/>
  <c r="J9307"/>
  <c r="K9317"/>
  <c r="K9089"/>
  <c r="J9549"/>
  <c r="I9550"/>
  <c r="I9629"/>
  <c r="J9626"/>
  <c r="I9626" s="1"/>
  <c r="J10009"/>
  <c r="I10010"/>
  <c r="I10118"/>
  <c r="J10109"/>
  <c r="I10282"/>
  <c r="J9132"/>
  <c r="K10467"/>
  <c r="I10467" s="1"/>
  <c r="I10469"/>
  <c r="I11182"/>
  <c r="K11181"/>
  <c r="K11180" s="1"/>
  <c r="I11223"/>
  <c r="J11181"/>
  <c r="J11259"/>
  <c r="I11260"/>
  <c r="I11390"/>
  <c r="I11469"/>
  <c r="J11466"/>
  <c r="I11466" s="1"/>
  <c r="J11554"/>
  <c r="I11784"/>
  <c r="K11559"/>
  <c r="I11559" s="1"/>
  <c r="I11789"/>
  <c r="I11791"/>
  <c r="K11561"/>
  <c r="I11561" s="1"/>
  <c r="I11800"/>
  <c r="J11570"/>
  <c r="I11570" s="1"/>
  <c r="J11578"/>
  <c r="I11808"/>
  <c r="K11583"/>
  <c r="I11583" s="1"/>
  <c r="I11813"/>
  <c r="J11634"/>
  <c r="I11634" s="1"/>
  <c r="I11864"/>
  <c r="I11869"/>
  <c r="K11639"/>
  <c r="I14095"/>
  <c r="K14171"/>
  <c r="K14170" s="1"/>
  <c r="J6582"/>
  <c r="I7167"/>
  <c r="J7195"/>
  <c r="I7195" s="1"/>
  <c r="I7211"/>
  <c r="I7255"/>
  <c r="I7283"/>
  <c r="I7291"/>
  <c r="I7303"/>
  <c r="I7327"/>
  <c r="I7335"/>
  <c r="I7347"/>
  <c r="I7359"/>
  <c r="K7241"/>
  <c r="I7241" s="1"/>
  <c r="J7244"/>
  <c r="K7249"/>
  <c r="J7501"/>
  <c r="J7272"/>
  <c r="I7272" s="1"/>
  <c r="I7522"/>
  <c r="J7292"/>
  <c r="I7292" s="1"/>
  <c r="K7341"/>
  <c r="I7341" s="1"/>
  <c r="J7697"/>
  <c r="I7697" s="1"/>
  <c r="I7710"/>
  <c r="J7809"/>
  <c r="I7809" s="1"/>
  <c r="I7849"/>
  <c r="J7917"/>
  <c r="I7928"/>
  <c r="I8010"/>
  <c r="I8088"/>
  <c r="J8095"/>
  <c r="J8182"/>
  <c r="I8232"/>
  <c r="K8237"/>
  <c r="J8263"/>
  <c r="I8263" s="1"/>
  <c r="K8268"/>
  <c r="I8303"/>
  <c r="I8311"/>
  <c r="I8323"/>
  <c r="I8336"/>
  <c r="I8339"/>
  <c r="K8388"/>
  <c r="K8158" s="1"/>
  <c r="I8395"/>
  <c r="J8165"/>
  <c r="I8404"/>
  <c r="I8407"/>
  <c r="J8177"/>
  <c r="I8412"/>
  <c r="I8415"/>
  <c r="J8185"/>
  <c r="I8423"/>
  <c r="J8193"/>
  <c r="I8428"/>
  <c r="I8431"/>
  <c r="J8201"/>
  <c r="I8201" s="1"/>
  <c r="I8443"/>
  <c r="J8213"/>
  <c r="I8448"/>
  <c r="I8451"/>
  <c r="J8221"/>
  <c r="I8456"/>
  <c r="I8459"/>
  <c r="J8229"/>
  <c r="I8464"/>
  <c r="I8480"/>
  <c r="I8504"/>
  <c r="I8575"/>
  <c r="I8608"/>
  <c r="J8629"/>
  <c r="J8400"/>
  <c r="K8422"/>
  <c r="K8713"/>
  <c r="K8483" s="1"/>
  <c r="K8484"/>
  <c r="I8829"/>
  <c r="I8848"/>
  <c r="J8388"/>
  <c r="J8847"/>
  <c r="K8880"/>
  <c r="J8943"/>
  <c r="I8943" s="1"/>
  <c r="I8944"/>
  <c r="I8991"/>
  <c r="I8996"/>
  <c r="I9031"/>
  <c r="I9047"/>
  <c r="I9056"/>
  <c r="K9068"/>
  <c r="K8148" s="1"/>
  <c r="I9092"/>
  <c r="I9115"/>
  <c r="I9163"/>
  <c r="I9199"/>
  <c r="J9209"/>
  <c r="J8980"/>
  <c r="J9225"/>
  <c r="I9229"/>
  <c r="I9304"/>
  <c r="K9090"/>
  <c r="K8170" s="1"/>
  <c r="I9320"/>
  <c r="K9125"/>
  <c r="K8205" s="1"/>
  <c r="K9153"/>
  <c r="I9528"/>
  <c r="I9650"/>
  <c r="K9649"/>
  <c r="I9649" s="1"/>
  <c r="K9879"/>
  <c r="J9978"/>
  <c r="I9978" s="1"/>
  <c r="I10032"/>
  <c r="I10185"/>
  <c r="J9035"/>
  <c r="I10590"/>
  <c r="I10688"/>
  <c r="I10722"/>
  <c r="K10721"/>
  <c r="K10720" s="1"/>
  <c r="I10783"/>
  <c r="I10921"/>
  <c r="J10917"/>
  <c r="I11378"/>
  <c r="K11377"/>
  <c r="I11432"/>
  <c r="K11424"/>
  <c r="J11536"/>
  <c r="K11629"/>
  <c r="I11665"/>
  <c r="I11743"/>
  <c r="K11513"/>
  <c r="I11757"/>
  <c r="I11767"/>
  <c r="K11537"/>
  <c r="I11769"/>
  <c r="I11778"/>
  <c r="I11824"/>
  <c r="J11594"/>
  <c r="I11594" s="1"/>
  <c r="I11826"/>
  <c r="J11596"/>
  <c r="I11878"/>
  <c r="J11648"/>
  <c r="J11679"/>
  <c r="I11909"/>
  <c r="J11691"/>
  <c r="I11691" s="1"/>
  <c r="I11921"/>
  <c r="J12077"/>
  <c r="K12215"/>
  <c r="K12210" s="1"/>
  <c r="K11771"/>
  <c r="K11920"/>
  <c r="K12378"/>
  <c r="K11918" s="1"/>
  <c r="I12466"/>
  <c r="J11546"/>
  <c r="I12576"/>
  <c r="J11656"/>
  <c r="I11656" s="1"/>
  <c r="I12629"/>
  <c r="J11709"/>
  <c r="I11709" s="1"/>
  <c r="I12646"/>
  <c r="K11726"/>
  <c r="K226" s="1"/>
  <c r="I7151"/>
  <c r="I7163"/>
  <c r="I7179"/>
  <c r="I7191"/>
  <c r="I7207"/>
  <c r="I7223"/>
  <c r="I7235"/>
  <c r="I7243"/>
  <c r="I7251"/>
  <c r="I7267"/>
  <c r="I7279"/>
  <c r="I7287"/>
  <c r="I7299"/>
  <c r="I7323"/>
  <c r="I7343"/>
  <c r="I7355"/>
  <c r="I7449"/>
  <c r="I7514"/>
  <c r="K7285"/>
  <c r="K7600"/>
  <c r="K7141"/>
  <c r="I7612"/>
  <c r="I7704"/>
  <c r="I7818"/>
  <c r="I7924"/>
  <c r="I8008"/>
  <c r="I8040"/>
  <c r="I8156"/>
  <c r="I8308"/>
  <c r="I8320"/>
  <c r="I8332"/>
  <c r="I8344"/>
  <c r="I8348"/>
  <c r="I8351"/>
  <c r="J8121"/>
  <c r="I8356"/>
  <c r="I8359"/>
  <c r="J8129"/>
  <c r="I8364"/>
  <c r="I8367"/>
  <c r="J8137"/>
  <c r="I8371"/>
  <c r="J8141"/>
  <c r="I8376"/>
  <c r="I8380"/>
  <c r="I8383"/>
  <c r="J8153"/>
  <c r="I8392"/>
  <c r="I8440"/>
  <c r="I8472"/>
  <c r="I8475"/>
  <c r="J8245"/>
  <c r="I8245" s="1"/>
  <c r="K8302"/>
  <c r="J8535"/>
  <c r="J8321"/>
  <c r="I8624"/>
  <c r="I8751"/>
  <c r="J8750"/>
  <c r="I8805"/>
  <c r="I8939"/>
  <c r="J8936"/>
  <c r="I8936" s="1"/>
  <c r="I9003"/>
  <c r="I9012"/>
  <c r="I9051"/>
  <c r="I9079"/>
  <c r="I9127"/>
  <c r="I9171"/>
  <c r="K9225"/>
  <c r="K8999"/>
  <c r="K9071"/>
  <c r="I9354"/>
  <c r="I9503"/>
  <c r="I9671"/>
  <c r="J9670"/>
  <c r="I9682"/>
  <c r="K9767"/>
  <c r="I9767" s="1"/>
  <c r="I9777"/>
  <c r="I9871"/>
  <c r="J9863"/>
  <c r="I9863" s="1"/>
  <c r="I9919"/>
  <c r="J9915"/>
  <c r="I9998"/>
  <c r="K9997"/>
  <c r="I9997" s="1"/>
  <c r="I10142"/>
  <c r="K8992"/>
  <c r="I10171"/>
  <c r="J9021"/>
  <c r="I9021" s="1"/>
  <c r="J10145"/>
  <c r="I10275"/>
  <c r="J10274"/>
  <c r="J9124" s="1"/>
  <c r="I10324"/>
  <c r="K10323"/>
  <c r="K9173" s="1"/>
  <c r="K10447"/>
  <c r="I10457"/>
  <c r="I10540"/>
  <c r="K10538"/>
  <c r="I10589"/>
  <c r="I10700"/>
  <c r="K10699"/>
  <c r="K10697" s="1"/>
  <c r="I10765"/>
  <c r="J10763"/>
  <c r="I10763" s="1"/>
  <c r="I11081"/>
  <c r="I11141"/>
  <c r="J11137"/>
  <c r="I11225"/>
  <c r="I11251"/>
  <c r="J11243"/>
  <c r="I11243" s="1"/>
  <c r="J11411"/>
  <c r="I11490"/>
  <c r="K11489"/>
  <c r="K11523"/>
  <c r="I11753"/>
  <c r="K11543"/>
  <c r="I11773"/>
  <c r="J11566"/>
  <c r="I11566" s="1"/>
  <c r="I11796"/>
  <c r="K11571"/>
  <c r="I11801"/>
  <c r="I11574"/>
  <c r="J11591"/>
  <c r="I11821"/>
  <c r="I11841"/>
  <c r="I11888"/>
  <c r="J11658"/>
  <c r="I11658" s="1"/>
  <c r="I11906"/>
  <c r="J11707"/>
  <c r="I11937"/>
  <c r="J11941"/>
  <c r="I12171"/>
  <c r="I12188"/>
  <c r="J12179"/>
  <c r="I12614"/>
  <c r="K11694"/>
  <c r="K194" s="1"/>
  <c r="I12617"/>
  <c r="J11697"/>
  <c r="I11697" s="1"/>
  <c r="J8265"/>
  <c r="I8265" s="1"/>
  <c r="J8277"/>
  <c r="I8277" s="1"/>
  <c r="J8465"/>
  <c r="J8484"/>
  <c r="I8501"/>
  <c r="J8508"/>
  <c r="I8521"/>
  <c r="I8583"/>
  <c r="K8607"/>
  <c r="K8377" s="1"/>
  <c r="I8621"/>
  <c r="I8665"/>
  <c r="I8781"/>
  <c r="I8902"/>
  <c r="I9004"/>
  <c r="I9020"/>
  <c r="I9032"/>
  <c r="I9048"/>
  <c r="I9060"/>
  <c r="J9078"/>
  <c r="I9078" s="1"/>
  <c r="I9080"/>
  <c r="I9100"/>
  <c r="I9140"/>
  <c r="I9164"/>
  <c r="I9172"/>
  <c r="I9180"/>
  <c r="I9289"/>
  <c r="I9355"/>
  <c r="J9125"/>
  <c r="I9411"/>
  <c r="J9181"/>
  <c r="K9450"/>
  <c r="I9519"/>
  <c r="K9527"/>
  <c r="I9527" s="1"/>
  <c r="I9634"/>
  <c r="I9711"/>
  <c r="I9768"/>
  <c r="I9880"/>
  <c r="I10161"/>
  <c r="I10305"/>
  <c r="I10423"/>
  <c r="I10448"/>
  <c r="I10461"/>
  <c r="I10470"/>
  <c r="I10492"/>
  <c r="I10549"/>
  <c r="J10546"/>
  <c r="I10546" s="1"/>
  <c r="I10591"/>
  <c r="I10681"/>
  <c r="K10687"/>
  <c r="I10687" s="1"/>
  <c r="I10791"/>
  <c r="K10799"/>
  <c r="I10799" s="1"/>
  <c r="I10839"/>
  <c r="J10835"/>
  <c r="J10951"/>
  <c r="I11105"/>
  <c r="I11128"/>
  <c r="I11195"/>
  <c r="I11359"/>
  <c r="K11367"/>
  <c r="I11474"/>
  <c r="K11517"/>
  <c r="I11517" s="1"/>
  <c r="K11677"/>
  <c r="J11526"/>
  <c r="K11531"/>
  <c r="I11761"/>
  <c r="K11539"/>
  <c r="I11772"/>
  <c r="J11542"/>
  <c r="I11542" s="1"/>
  <c r="I11785"/>
  <c r="J11555"/>
  <c r="I11555" s="1"/>
  <c r="I11797"/>
  <c r="J11567"/>
  <c r="I11567" s="1"/>
  <c r="I11809"/>
  <c r="J11579"/>
  <c r="I11579" s="1"/>
  <c r="I11820"/>
  <c r="I11853"/>
  <c r="K11623"/>
  <c r="I11623" s="1"/>
  <c r="I11855"/>
  <c r="K11625"/>
  <c r="I11625" s="1"/>
  <c r="I11868"/>
  <c r="J11638"/>
  <c r="I11638" s="1"/>
  <c r="J11643"/>
  <c r="I11643" s="1"/>
  <c r="I11873"/>
  <c r="I11883"/>
  <c r="K11653"/>
  <c r="K11885"/>
  <c r="I11900"/>
  <c r="J11670"/>
  <c r="I11670" s="1"/>
  <c r="I11942"/>
  <c r="J11712"/>
  <c r="I11712" s="1"/>
  <c r="J11735"/>
  <c r="I11965"/>
  <c r="J11970"/>
  <c r="J11741"/>
  <c r="I11971"/>
  <c r="I12074"/>
  <c r="J12067"/>
  <c r="I11803"/>
  <c r="J11593"/>
  <c r="I12513"/>
  <c r="I12586"/>
  <c r="K11666"/>
  <c r="K12659"/>
  <c r="I8489"/>
  <c r="I8513"/>
  <c r="I8539"/>
  <c r="I8617"/>
  <c r="I8709"/>
  <c r="J8706"/>
  <c r="I8988"/>
  <c r="I9000"/>
  <c r="I9016"/>
  <c r="I9028"/>
  <c r="I9044"/>
  <c r="I9072"/>
  <c r="I9088"/>
  <c r="I9096"/>
  <c r="I9136"/>
  <c r="I9152"/>
  <c r="I9176"/>
  <c r="I9188"/>
  <c r="I9196"/>
  <c r="I9301"/>
  <c r="I9403"/>
  <c r="J9173"/>
  <c r="K9174"/>
  <c r="K9419"/>
  <c r="K9190"/>
  <c r="I9439"/>
  <c r="I9440"/>
  <c r="I9701"/>
  <c r="I9779"/>
  <c r="I9845"/>
  <c r="I9963"/>
  <c r="I10001"/>
  <c r="I10044"/>
  <c r="I10089"/>
  <c r="J10086"/>
  <c r="I10086" s="1"/>
  <c r="I10131"/>
  <c r="J8981"/>
  <c r="I10221"/>
  <c r="K10227"/>
  <c r="I10303"/>
  <c r="I10331"/>
  <c r="K10339"/>
  <c r="I10379"/>
  <c r="J10375"/>
  <c r="I10569"/>
  <c r="I10645"/>
  <c r="I10668"/>
  <c r="I10735"/>
  <c r="I10899"/>
  <c r="K10907"/>
  <c r="I11091"/>
  <c r="I11280"/>
  <c r="I11521"/>
  <c r="I11557"/>
  <c r="I11633"/>
  <c r="I11722"/>
  <c r="I11760"/>
  <c r="J11530"/>
  <c r="I11794"/>
  <c r="I11590"/>
  <c r="K11595"/>
  <c r="I11595" s="1"/>
  <c r="I11825"/>
  <c r="I11835"/>
  <c r="K11605"/>
  <c r="I11846"/>
  <c r="J11616"/>
  <c r="I11616" s="1"/>
  <c r="I11852"/>
  <c r="J11622"/>
  <c r="J11635"/>
  <c r="I11635" s="1"/>
  <c r="I11865"/>
  <c r="I11882"/>
  <c r="J11652"/>
  <c r="K11659"/>
  <c r="I11889"/>
  <c r="J11667"/>
  <c r="I11897"/>
  <c r="I11931"/>
  <c r="K11701"/>
  <c r="I12058"/>
  <c r="J11828"/>
  <c r="J12057"/>
  <c r="K11884"/>
  <c r="I12522"/>
  <c r="J11602"/>
  <c r="I12650"/>
  <c r="K11730"/>
  <c r="I11730" s="1"/>
  <c r="I13321"/>
  <c r="J13313"/>
  <c r="I13313" s="1"/>
  <c r="I13338"/>
  <c r="J13329"/>
  <c r="I11946"/>
  <c r="J11723"/>
  <c r="I11723" s="1"/>
  <c r="I11962"/>
  <c r="K11985"/>
  <c r="I12033"/>
  <c r="I12048"/>
  <c r="I12164"/>
  <c r="I12231"/>
  <c r="I12298"/>
  <c r="I12345"/>
  <c r="I12352"/>
  <c r="I12380"/>
  <c r="I12401"/>
  <c r="I12427"/>
  <c r="I12435"/>
  <c r="I12438"/>
  <c r="I12451"/>
  <c r="I12454"/>
  <c r="I12459"/>
  <c r="I12474"/>
  <c r="I12479"/>
  <c r="I12482"/>
  <c r="I12494"/>
  <c r="I12499"/>
  <c r="I12502"/>
  <c r="I12507"/>
  <c r="I12535"/>
  <c r="I12543"/>
  <c r="I12546"/>
  <c r="I12565"/>
  <c r="I12592"/>
  <c r="I12601"/>
  <c r="I12609"/>
  <c r="I12653"/>
  <c r="K12675"/>
  <c r="I12748"/>
  <c r="J12747"/>
  <c r="I12792"/>
  <c r="J13130"/>
  <c r="K13229"/>
  <c r="I13494"/>
  <c r="J13481"/>
  <c r="I13712"/>
  <c r="I14215"/>
  <c r="J14213"/>
  <c r="I14213" s="1"/>
  <c r="I14269"/>
  <c r="I14368"/>
  <c r="K14367"/>
  <c r="J14499"/>
  <c r="I14500"/>
  <c r="I15205"/>
  <c r="J15200"/>
  <c r="K11672"/>
  <c r="K172" s="1"/>
  <c r="K11828"/>
  <c r="K12057"/>
  <c r="K11827" s="1"/>
  <c r="I12294"/>
  <c r="J12287"/>
  <c r="I12287" s="1"/>
  <c r="I12344"/>
  <c r="J12331"/>
  <c r="J12769"/>
  <c r="J12804"/>
  <c r="J12791" s="1"/>
  <c r="I12805"/>
  <c r="I12854"/>
  <c r="J12853"/>
  <c r="I12890"/>
  <c r="J12889"/>
  <c r="I13100"/>
  <c r="J13099"/>
  <c r="J13365"/>
  <c r="I13369"/>
  <c r="J13580"/>
  <c r="I13581"/>
  <c r="K13897"/>
  <c r="I14081"/>
  <c r="J14730"/>
  <c r="I14731"/>
  <c r="I15564"/>
  <c r="J15551"/>
  <c r="I15614"/>
  <c r="J15613"/>
  <c r="I15613" s="1"/>
  <c r="J11514"/>
  <c r="I11514" s="1"/>
  <c r="J11534"/>
  <c r="J11562"/>
  <c r="I11562" s="1"/>
  <c r="J11636"/>
  <c r="J11668"/>
  <c r="I11668" s="1"/>
  <c r="J11684"/>
  <c r="I11686"/>
  <c r="J11693"/>
  <c r="I11693" s="1"/>
  <c r="J11716"/>
  <c r="J11725"/>
  <c r="I11725" s="1"/>
  <c r="J11732"/>
  <c r="I11732" s="1"/>
  <c r="I11758"/>
  <c r="I11770"/>
  <c r="I11782"/>
  <c r="I11806"/>
  <c r="J11838"/>
  <c r="I11862"/>
  <c r="J11639"/>
  <c r="J11659"/>
  <c r="J11892"/>
  <c r="I11894"/>
  <c r="J11671"/>
  <c r="I11910"/>
  <c r="K11684"/>
  <c r="J11695"/>
  <c r="I11695" s="1"/>
  <c r="K11929"/>
  <c r="J11934"/>
  <c r="I11953"/>
  <c r="K11724"/>
  <c r="K11872"/>
  <c r="K12101"/>
  <c r="J12163"/>
  <c r="J12215"/>
  <c r="J11759"/>
  <c r="I12241"/>
  <c r="I12263"/>
  <c r="J11819"/>
  <c r="J12278"/>
  <c r="J12297"/>
  <c r="J12386"/>
  <c r="I12386" s="1"/>
  <c r="I12410"/>
  <c r="I12447"/>
  <c r="I12462"/>
  <c r="I12467"/>
  <c r="I12470"/>
  <c r="I12487"/>
  <c r="I12490"/>
  <c r="I12511"/>
  <c r="I12514"/>
  <c r="I12523"/>
  <c r="I12538"/>
  <c r="I12580"/>
  <c r="I12679"/>
  <c r="I12739"/>
  <c r="J12738"/>
  <c r="I12758"/>
  <c r="K12757"/>
  <c r="I12757" s="1"/>
  <c r="I12984"/>
  <c r="J12977"/>
  <c r="I13349"/>
  <c r="I13523"/>
  <c r="J14055"/>
  <c r="I14071"/>
  <c r="I14588"/>
  <c r="K14587"/>
  <c r="I12997"/>
  <c r="I13034"/>
  <c r="J13021"/>
  <c r="I13063"/>
  <c r="J13119"/>
  <c r="I13120"/>
  <c r="I13208"/>
  <c r="J13207"/>
  <c r="I13221"/>
  <c r="I13224"/>
  <c r="J13217"/>
  <c r="I13230"/>
  <c r="K13360"/>
  <c r="K13348" s="1"/>
  <c r="I13405"/>
  <c r="I13525"/>
  <c r="I13528"/>
  <c r="I13659"/>
  <c r="J13724"/>
  <c r="I13724" s="1"/>
  <c r="I13725"/>
  <c r="I13901"/>
  <c r="I13904"/>
  <c r="J13897"/>
  <c r="J14039"/>
  <c r="I14040"/>
  <c r="I14172"/>
  <c r="I14371"/>
  <c r="J14367"/>
  <c r="J14414"/>
  <c r="I14414" s="1"/>
  <c r="I14415"/>
  <c r="I14594"/>
  <c r="J14587"/>
  <c r="J14607"/>
  <c r="I14818"/>
  <c r="I14821"/>
  <c r="J14817"/>
  <c r="I14817" s="1"/>
  <c r="I15322"/>
  <c r="J15321"/>
  <c r="J15649"/>
  <c r="J12156"/>
  <c r="I12573"/>
  <c r="I12581"/>
  <c r="I12593"/>
  <c r="I12612"/>
  <c r="I12625"/>
  <c r="I12649"/>
  <c r="J12660"/>
  <c r="I12661"/>
  <c r="K12791"/>
  <c r="I12840"/>
  <c r="I12849"/>
  <c r="J12846"/>
  <c r="K12869"/>
  <c r="I12869" s="1"/>
  <c r="I12891"/>
  <c r="I12969"/>
  <c r="J12987"/>
  <c r="I12987" s="1"/>
  <c r="I13199"/>
  <c r="I13265"/>
  <c r="I13309"/>
  <c r="I13350"/>
  <c r="I13441"/>
  <c r="I13444"/>
  <c r="J13437"/>
  <c r="J13590"/>
  <c r="I13590" s="1"/>
  <c r="K13820"/>
  <c r="I13829"/>
  <c r="I13865"/>
  <c r="I13954"/>
  <c r="J13941"/>
  <c r="I13983"/>
  <c r="I14150"/>
  <c r="J14149"/>
  <c r="I14285"/>
  <c r="I14459"/>
  <c r="J14456"/>
  <c r="I14456" s="1"/>
  <c r="I14610"/>
  <c r="K14609"/>
  <c r="K14607" s="1"/>
  <c r="J14631"/>
  <c r="I14923"/>
  <c r="I15054"/>
  <c r="J15047"/>
  <c r="I15047" s="1"/>
  <c r="I15069"/>
  <c r="I15104"/>
  <c r="J15091"/>
  <c r="I15299"/>
  <c r="J15297"/>
  <c r="I15297" s="1"/>
  <c r="I15419"/>
  <c r="I15514"/>
  <c r="J15507"/>
  <c r="I15507" s="1"/>
  <c r="I16909"/>
  <c r="J16907"/>
  <c r="I16907" s="1"/>
  <c r="I12557"/>
  <c r="I12569"/>
  <c r="I12577"/>
  <c r="I12589"/>
  <c r="I12632"/>
  <c r="I12637"/>
  <c r="I12644"/>
  <c r="I12909"/>
  <c r="I12945"/>
  <c r="I12999"/>
  <c r="I13065"/>
  <c r="I13068"/>
  <c r="I13083"/>
  <c r="I13121"/>
  <c r="J13229"/>
  <c r="I13252"/>
  <c r="I13351"/>
  <c r="I13429"/>
  <c r="J13447"/>
  <c r="I13690"/>
  <c r="J13689"/>
  <c r="J13809"/>
  <c r="I13917"/>
  <c r="I14041"/>
  <c r="I14119"/>
  <c r="J14184"/>
  <c r="I14184" s="1"/>
  <c r="I14185"/>
  <c r="I14270"/>
  <c r="J14377"/>
  <c r="I14377" s="1"/>
  <c r="I14531"/>
  <c r="J14515"/>
  <c r="I15383"/>
  <c r="I15408"/>
  <c r="J15399"/>
  <c r="I15399" s="1"/>
  <c r="K15757"/>
  <c r="I15782"/>
  <c r="I13599"/>
  <c r="I13668"/>
  <c r="I13681"/>
  <c r="I13684"/>
  <c r="J13677"/>
  <c r="I13677" s="1"/>
  <c r="I13769"/>
  <c r="I13798"/>
  <c r="J13789"/>
  <c r="I13789" s="1"/>
  <c r="I13811"/>
  <c r="I13919"/>
  <c r="I13985"/>
  <c r="I13988"/>
  <c r="I14003"/>
  <c r="I14059"/>
  <c r="I14128"/>
  <c r="I14141"/>
  <c r="I14144"/>
  <c r="J14137"/>
  <c r="I14229"/>
  <c r="I14258"/>
  <c r="J14249"/>
  <c r="I14271"/>
  <c r="I14488"/>
  <c r="J14479"/>
  <c r="I14479" s="1"/>
  <c r="I14652"/>
  <c r="I14675"/>
  <c r="I14793"/>
  <c r="I14828"/>
  <c r="K14827"/>
  <c r="I14827" s="1"/>
  <c r="I14840"/>
  <c r="I14948"/>
  <c r="J14939"/>
  <c r="I14939" s="1"/>
  <c r="I15153"/>
  <c r="I15278"/>
  <c r="J15277"/>
  <c r="I15277" s="1"/>
  <c r="K15418"/>
  <c r="I15754"/>
  <c r="J15747"/>
  <c r="I15747" s="1"/>
  <c r="I15795"/>
  <c r="K15794"/>
  <c r="I15825"/>
  <c r="K15823"/>
  <c r="I15823" s="1"/>
  <c r="I15968"/>
  <c r="I15971"/>
  <c r="J15967"/>
  <c r="I15967" s="1"/>
  <c r="I16994"/>
  <c r="I17001"/>
  <c r="J16993"/>
  <c r="I16993" s="1"/>
  <c r="I17018"/>
  <c r="I12621"/>
  <c r="I12641"/>
  <c r="I12723"/>
  <c r="K12747"/>
  <c r="I12761"/>
  <c r="I12921"/>
  <c r="I12988"/>
  <c r="I13035"/>
  <c r="I13042"/>
  <c r="I13070"/>
  <c r="I13091"/>
  <c r="I13132"/>
  <c r="I13183"/>
  <c r="I13198"/>
  <c r="I13314"/>
  <c r="I13381"/>
  <c r="I13448"/>
  <c r="I13495"/>
  <c r="I13502"/>
  <c r="I13530"/>
  <c r="I13551"/>
  <c r="I13592"/>
  <c r="I13643"/>
  <c r="I13658"/>
  <c r="J13667"/>
  <c r="I13774"/>
  <c r="I13841"/>
  <c r="I13908"/>
  <c r="I13955"/>
  <c r="I13962"/>
  <c r="I13990"/>
  <c r="I14011"/>
  <c r="I14052"/>
  <c r="I14103"/>
  <c r="I14118"/>
  <c r="J14127"/>
  <c r="I14234"/>
  <c r="I14301"/>
  <c r="I14358"/>
  <c r="I14598"/>
  <c r="I14742"/>
  <c r="I14831"/>
  <c r="I14862"/>
  <c r="K14958"/>
  <c r="I15067"/>
  <c r="I15291"/>
  <c r="I15294"/>
  <c r="J15287"/>
  <c r="I15335"/>
  <c r="I15379"/>
  <c r="I15421"/>
  <c r="I15595"/>
  <c r="I15598"/>
  <c r="I16582"/>
  <c r="J16585"/>
  <c r="I16585" s="1"/>
  <c r="I16589"/>
  <c r="J13306"/>
  <c r="I13306" s="1"/>
  <c r="J13766"/>
  <c r="I13766" s="1"/>
  <c r="J14226"/>
  <c r="I14226" s="1"/>
  <c r="K14401"/>
  <c r="K14400" s="1"/>
  <c r="I14555"/>
  <c r="I14579"/>
  <c r="I14645"/>
  <c r="I14701"/>
  <c r="I14975"/>
  <c r="J14970"/>
  <c r="I14970" s="1"/>
  <c r="I15001"/>
  <c r="J15146"/>
  <c r="I15146" s="1"/>
  <c r="I15170"/>
  <c r="I15420"/>
  <c r="I15435"/>
  <c r="I15461"/>
  <c r="J15606"/>
  <c r="I15606" s="1"/>
  <c r="I15662"/>
  <c r="I15713"/>
  <c r="I15892"/>
  <c r="I15935"/>
  <c r="I15989"/>
  <c r="I16012"/>
  <c r="I16074"/>
  <c r="J16073"/>
  <c r="I16073" s="1"/>
  <c r="I16198"/>
  <c r="J16471"/>
  <c r="I16534"/>
  <c r="I16541"/>
  <c r="J16533"/>
  <c r="I16533" s="1"/>
  <c r="J16657"/>
  <c r="I16658"/>
  <c r="I16891"/>
  <c r="J16887"/>
  <c r="I16887" s="1"/>
  <c r="I14349"/>
  <c r="I14501"/>
  <c r="I14541"/>
  <c r="I14591"/>
  <c r="K14709"/>
  <c r="I14709" s="1"/>
  <c r="I14809"/>
  <c r="I14924"/>
  <c r="I14991"/>
  <c r="I15058"/>
  <c r="I15105"/>
  <c r="I15112"/>
  <c r="I15140"/>
  <c r="I15161"/>
  <c r="I15202"/>
  <c r="I15253"/>
  <c r="I15268"/>
  <c r="I15384"/>
  <c r="I15451"/>
  <c r="I15518"/>
  <c r="I15565"/>
  <c r="I15572"/>
  <c r="I15600"/>
  <c r="I15802"/>
  <c r="I15881"/>
  <c r="J15880"/>
  <c r="I15899"/>
  <c r="K15895"/>
  <c r="K15890" s="1"/>
  <c r="I15921"/>
  <c r="J15895"/>
  <c r="I16055"/>
  <c r="J16053"/>
  <c r="I16053" s="1"/>
  <c r="I16633"/>
  <c r="I16671"/>
  <c r="J16667"/>
  <c r="J16810"/>
  <c r="J14916"/>
  <c r="I14916" s="1"/>
  <c r="J15376"/>
  <c r="I15376" s="1"/>
  <c r="J15629"/>
  <c r="I15669"/>
  <c r="J15737"/>
  <c r="I15737" s="1"/>
  <c r="I15748"/>
  <c r="I15830"/>
  <c r="I15958"/>
  <c r="I15978"/>
  <c r="K16011"/>
  <c r="K16010" s="1"/>
  <c r="I16208"/>
  <c r="I16211"/>
  <c r="J16207"/>
  <c r="I16207" s="1"/>
  <c r="I16352"/>
  <c r="J16350"/>
  <c r="I16431"/>
  <c r="J16427"/>
  <c r="I16427" s="1"/>
  <c r="I16449"/>
  <c r="I16515"/>
  <c r="I16801"/>
  <c r="J16800"/>
  <c r="J16897"/>
  <c r="I16898"/>
  <c r="I16975"/>
  <c r="I15638"/>
  <c r="I15744"/>
  <c r="I15828"/>
  <c r="I15860"/>
  <c r="I16025"/>
  <c r="J16024"/>
  <c r="I16024" s="1"/>
  <c r="J16109"/>
  <c r="I16341"/>
  <c r="J16340"/>
  <c r="J16437"/>
  <c r="I16437" s="1"/>
  <c r="I16438"/>
  <c r="I16558"/>
  <c r="I16714"/>
  <c r="I16779"/>
  <c r="I15990"/>
  <c r="J16089"/>
  <c r="I16089" s="1"/>
  <c r="I16129"/>
  <c r="I16204"/>
  <c r="I16220"/>
  <c r="I16242"/>
  <c r="I16304"/>
  <c r="I16381"/>
  <c r="I16450"/>
  <c r="I16485"/>
  <c r="I16550"/>
  <c r="I16649"/>
  <c r="I16664"/>
  <c r="I16680"/>
  <c r="I16702"/>
  <c r="I16764"/>
  <c r="I16841"/>
  <c r="I16910"/>
  <c r="I15984"/>
  <c r="I16098"/>
  <c r="I16262"/>
  <c r="I16299"/>
  <c r="J16296"/>
  <c r="I16296" s="1"/>
  <c r="I16320"/>
  <c r="I16371"/>
  <c r="I16418"/>
  <c r="I16472"/>
  <c r="I16722"/>
  <c r="I16759"/>
  <c r="J16756"/>
  <c r="I16756" s="1"/>
  <c r="I16780"/>
  <c r="I16831"/>
  <c r="I16878"/>
  <c r="I16932"/>
  <c r="I15629" l="1"/>
  <c r="I16667"/>
  <c r="K14861"/>
  <c r="K14860" s="1"/>
  <c r="I15757"/>
  <c r="I13897"/>
  <c r="I13459"/>
  <c r="I11652"/>
  <c r="I11622"/>
  <c r="J8061"/>
  <c r="I8061" s="1"/>
  <c r="I9190"/>
  <c r="I11591"/>
  <c r="I11137"/>
  <c r="I9084"/>
  <c r="K3423"/>
  <c r="I3224"/>
  <c r="I3183"/>
  <c r="I3197"/>
  <c r="I8252"/>
  <c r="I11575"/>
  <c r="K8240"/>
  <c r="I3084"/>
  <c r="I133"/>
  <c r="I3035"/>
  <c r="K54"/>
  <c r="I13825"/>
  <c r="I8250"/>
  <c r="K126"/>
  <c r="I11795"/>
  <c r="J8079"/>
  <c r="K93"/>
  <c r="I8519"/>
  <c r="I5486"/>
  <c r="K3180"/>
  <c r="K4113"/>
  <c r="I3231"/>
  <c r="I4100"/>
  <c r="K113"/>
  <c r="K191"/>
  <c r="J28"/>
  <c r="I28" s="1"/>
  <c r="I3184"/>
  <c r="K232"/>
  <c r="I7181"/>
  <c r="I8195"/>
  <c r="K179"/>
  <c r="K223"/>
  <c r="K62"/>
  <c r="K135"/>
  <c r="I3157"/>
  <c r="I3052"/>
  <c r="I8260"/>
  <c r="K81"/>
  <c r="K202"/>
  <c r="K87"/>
  <c r="I3007"/>
  <c r="K85"/>
  <c r="K72"/>
  <c r="K3189"/>
  <c r="I15759"/>
  <c r="I11716"/>
  <c r="I8189"/>
  <c r="J11060"/>
  <c r="I11060" s="1"/>
  <c r="J7731"/>
  <c r="K115"/>
  <c r="I1353"/>
  <c r="I3216"/>
  <c r="I3100"/>
  <c r="I3043"/>
  <c r="I11637"/>
  <c r="I8491"/>
  <c r="I8206"/>
  <c r="I3136"/>
  <c r="K222"/>
  <c r="K5430"/>
  <c r="K165"/>
  <c r="I8196"/>
  <c r="K3078"/>
  <c r="K69"/>
  <c r="I8281"/>
  <c r="I8127"/>
  <c r="I8276"/>
  <c r="I3271"/>
  <c r="K122"/>
  <c r="I181"/>
  <c r="I13329"/>
  <c r="I11526"/>
  <c r="I11648"/>
  <c r="K37"/>
  <c r="I11536"/>
  <c r="I9879"/>
  <c r="I9584"/>
  <c r="K9087"/>
  <c r="I4840"/>
  <c r="I8282"/>
  <c r="I11649"/>
  <c r="I7687"/>
  <c r="I2190"/>
  <c r="I1487"/>
  <c r="I3179"/>
  <c r="I3102"/>
  <c r="J16701"/>
  <c r="I16701" s="1"/>
  <c r="K167"/>
  <c r="K76"/>
  <c r="I126"/>
  <c r="K91"/>
  <c r="K52"/>
  <c r="J8192"/>
  <c r="K127"/>
  <c r="K5068"/>
  <c r="K5066" s="1"/>
  <c r="J6811"/>
  <c r="I6811" s="1"/>
  <c r="I3106"/>
  <c r="I1764"/>
  <c r="K79"/>
  <c r="I3133"/>
  <c r="J4029"/>
  <c r="I11721"/>
  <c r="K10030"/>
  <c r="I8249"/>
  <c r="I8090"/>
  <c r="J231"/>
  <c r="I8111"/>
  <c r="I7231"/>
  <c r="K6218"/>
  <c r="K6216" s="1"/>
  <c r="J118"/>
  <c r="I2397"/>
  <c r="I2099"/>
  <c r="I11029"/>
  <c r="I8198"/>
  <c r="K217"/>
  <c r="I8208"/>
  <c r="K92"/>
  <c r="I252"/>
  <c r="I11586"/>
  <c r="I3171"/>
  <c r="K8091"/>
  <c r="K148"/>
  <c r="I9169"/>
  <c r="K209"/>
  <c r="K16810"/>
  <c r="K16798" s="1"/>
  <c r="K16796" s="1"/>
  <c r="I16355"/>
  <c r="J13820"/>
  <c r="I13820" s="1"/>
  <c r="I13207"/>
  <c r="K14498"/>
  <c r="I12297"/>
  <c r="I11636"/>
  <c r="I9125"/>
  <c r="K187"/>
  <c r="I8219"/>
  <c r="I7793"/>
  <c r="I7358"/>
  <c r="J5867"/>
  <c r="I5867" s="1"/>
  <c r="I3787"/>
  <c r="I3112"/>
  <c r="K235"/>
  <c r="I8220"/>
  <c r="I8259"/>
  <c r="K7155"/>
  <c r="K2177"/>
  <c r="I11519"/>
  <c r="I7315"/>
  <c r="I945"/>
  <c r="J92"/>
  <c r="I271"/>
  <c r="I1599"/>
  <c r="I4697"/>
  <c r="J2253"/>
  <c r="I2637"/>
  <c r="K2167"/>
  <c r="I11731"/>
  <c r="I8136"/>
  <c r="J47"/>
  <c r="I11650"/>
  <c r="I11734"/>
  <c r="K229"/>
  <c r="K12"/>
  <c r="I3067"/>
  <c r="K5756"/>
  <c r="K53"/>
  <c r="I5157"/>
  <c r="J157"/>
  <c r="I157" s="1"/>
  <c r="I3062"/>
  <c r="I3034"/>
  <c r="I3165"/>
  <c r="I319"/>
  <c r="I3030"/>
  <c r="I940"/>
  <c r="J27"/>
  <c r="K3439"/>
  <c r="I11576"/>
  <c r="K56"/>
  <c r="J192"/>
  <c r="K49"/>
  <c r="I13447"/>
  <c r="I15650"/>
  <c r="I13099"/>
  <c r="I10227"/>
  <c r="I9174"/>
  <c r="I11735"/>
  <c r="K11411"/>
  <c r="K11410" s="1"/>
  <c r="I11596"/>
  <c r="I11554"/>
  <c r="I3204"/>
  <c r="I8267"/>
  <c r="I3138"/>
  <c r="I3045"/>
  <c r="K928"/>
  <c r="I3199"/>
  <c r="I2877"/>
  <c r="K169"/>
  <c r="K192"/>
  <c r="I11621"/>
  <c r="K102"/>
  <c r="K10588"/>
  <c r="J15"/>
  <c r="I8218"/>
  <c r="I5049"/>
  <c r="I4754"/>
  <c r="K75"/>
  <c r="K136"/>
  <c r="I9011"/>
  <c r="I84"/>
  <c r="I415"/>
  <c r="K32"/>
  <c r="I1369"/>
  <c r="I11592"/>
  <c r="K14956"/>
  <c r="J11755"/>
  <c r="I11671"/>
  <c r="I11684"/>
  <c r="K14268"/>
  <c r="I12373"/>
  <c r="K12331"/>
  <c r="I10907"/>
  <c r="I10339"/>
  <c r="K166"/>
  <c r="I8129"/>
  <c r="J7284"/>
  <c r="J10031"/>
  <c r="K218"/>
  <c r="I8099"/>
  <c r="J7140"/>
  <c r="I6680"/>
  <c r="K3110"/>
  <c r="I6559"/>
  <c r="I3115"/>
  <c r="I4477"/>
  <c r="I11647"/>
  <c r="I11560"/>
  <c r="I4109"/>
  <c r="K3001"/>
  <c r="I3018"/>
  <c r="J2167"/>
  <c r="I2159"/>
  <c r="I1247"/>
  <c r="I3899"/>
  <c r="K210"/>
  <c r="J14958"/>
  <c r="I14958" s="1"/>
  <c r="K11048"/>
  <c r="K11837"/>
  <c r="I11687"/>
  <c r="I11606"/>
  <c r="I7845"/>
  <c r="I6659"/>
  <c r="I8274"/>
  <c r="K5988"/>
  <c r="K5986" s="1"/>
  <c r="I8122"/>
  <c r="K33"/>
  <c r="I8435"/>
  <c r="K134"/>
  <c r="I3009"/>
  <c r="K9340"/>
  <c r="K9110" s="1"/>
  <c r="I8152"/>
  <c r="I5661"/>
  <c r="I5167"/>
  <c r="K3178"/>
  <c r="K121"/>
  <c r="I8331"/>
  <c r="I2733"/>
  <c r="K57"/>
  <c r="I57" s="1"/>
  <c r="J3245"/>
  <c r="I372"/>
  <c r="I3198"/>
  <c r="J172"/>
  <c r="I172" s="1"/>
  <c r="I3042"/>
  <c r="K124"/>
  <c r="K182"/>
  <c r="I11538"/>
  <c r="I11473"/>
  <c r="I11918"/>
  <c r="K34"/>
  <c r="I11532"/>
  <c r="I11584"/>
  <c r="K132"/>
  <c r="I8211"/>
  <c r="I11752"/>
  <c r="J176"/>
  <c r="J144"/>
  <c r="I144" s="1"/>
  <c r="I3005"/>
  <c r="K77"/>
  <c r="J180"/>
  <c r="I180" s="1"/>
  <c r="I10316"/>
  <c r="J9166"/>
  <c r="I9166" s="1"/>
  <c r="I14960"/>
  <c r="K9680"/>
  <c r="K9668" s="1"/>
  <c r="K9666" s="1"/>
  <c r="I11679"/>
  <c r="K13"/>
  <c r="I13" s="1"/>
  <c r="J8499"/>
  <c r="I8499" s="1"/>
  <c r="K4017"/>
  <c r="I3065"/>
  <c r="I8479"/>
  <c r="I7830"/>
  <c r="I7219"/>
  <c r="K3175"/>
  <c r="I4165"/>
  <c r="I3163"/>
  <c r="I7171"/>
  <c r="K9570"/>
  <c r="I8063"/>
  <c r="I8215"/>
  <c r="I3172"/>
  <c r="I1994"/>
  <c r="I295"/>
  <c r="J137"/>
  <c r="I137" s="1"/>
  <c r="I1959"/>
  <c r="I1257"/>
  <c r="I331"/>
  <c r="J4740"/>
  <c r="J158"/>
  <c r="I158" s="1"/>
  <c r="I21"/>
  <c r="I4927"/>
  <c r="K3194"/>
  <c r="J1751"/>
  <c r="I1751" s="1"/>
  <c r="I2168"/>
  <c r="J202"/>
  <c r="I202" s="1"/>
  <c r="K15188"/>
  <c r="K14630"/>
  <c r="I14745"/>
  <c r="J39"/>
  <c r="K11949"/>
  <c r="I12905"/>
  <c r="I11669"/>
  <c r="K128"/>
  <c r="I47"/>
  <c r="J7"/>
  <c r="I7" s="1"/>
  <c r="J85"/>
  <c r="I85" s="1"/>
  <c r="K8278"/>
  <c r="I8140"/>
  <c r="I14280"/>
  <c r="I3118"/>
  <c r="I7007"/>
  <c r="I4707"/>
  <c r="I3669"/>
  <c r="J124"/>
  <c r="K60"/>
  <c r="J18"/>
  <c r="J56"/>
  <c r="J6327"/>
  <c r="I6327" s="1"/>
  <c r="I3999"/>
  <c r="I15895"/>
  <c r="I14249"/>
  <c r="K13346"/>
  <c r="I12378"/>
  <c r="I3017"/>
  <c r="I8065"/>
  <c r="I92"/>
  <c r="I787"/>
  <c r="J206"/>
  <c r="I2253"/>
  <c r="K14038"/>
  <c r="K14036" s="1"/>
  <c r="I13559"/>
  <c r="I18"/>
  <c r="K6906"/>
  <c r="K7218"/>
  <c r="I7218" s="1"/>
  <c r="K7333"/>
  <c r="I6767"/>
  <c r="I5070"/>
  <c r="K418"/>
  <c r="K38"/>
  <c r="I38" s="1"/>
  <c r="I11726"/>
  <c r="I3013"/>
  <c r="K15416"/>
  <c r="I14137"/>
  <c r="K13808"/>
  <c r="K13806" s="1"/>
  <c r="I11667"/>
  <c r="I8894"/>
  <c r="I7250"/>
  <c r="I16110"/>
  <c r="I8284"/>
  <c r="K3193"/>
  <c r="K4838"/>
  <c r="K7237"/>
  <c r="J384"/>
  <c r="J121"/>
  <c r="I121" s="1"/>
  <c r="I1957"/>
  <c r="I1139"/>
  <c r="K347"/>
  <c r="J130"/>
  <c r="I3003"/>
  <c r="K318"/>
  <c r="J200"/>
  <c r="I200" s="1"/>
  <c r="I16897"/>
  <c r="I16350"/>
  <c r="I13667"/>
  <c r="I14587"/>
  <c r="I14367"/>
  <c r="I12977"/>
  <c r="J13711"/>
  <c r="I13251"/>
  <c r="I11626"/>
  <c r="I9900"/>
  <c r="I11571"/>
  <c r="I8992"/>
  <c r="K12198"/>
  <c r="I11424"/>
  <c r="I10917"/>
  <c r="K7313"/>
  <c r="K61"/>
  <c r="I10109"/>
  <c r="I8268"/>
  <c r="K7227"/>
  <c r="K230"/>
  <c r="J6690"/>
  <c r="I6690" s="1"/>
  <c r="I11682"/>
  <c r="J9450"/>
  <c r="I9450" s="1"/>
  <c r="I8086"/>
  <c r="I6134"/>
  <c r="I5674"/>
  <c r="K3210"/>
  <c r="K9111"/>
  <c r="I4065"/>
  <c r="I145"/>
  <c r="J122"/>
  <c r="I122" s="1"/>
  <c r="K1848"/>
  <c r="J32"/>
  <c r="I32" s="1"/>
  <c r="J214"/>
  <c r="I214" s="1"/>
  <c r="K349"/>
  <c r="K118"/>
  <c r="I4819"/>
  <c r="I3126"/>
  <c r="I3108"/>
  <c r="I2121"/>
  <c r="I16570"/>
  <c r="I15660"/>
  <c r="K14728"/>
  <c r="I16241"/>
  <c r="K15186"/>
  <c r="I11705"/>
  <c r="I8266"/>
  <c r="K24"/>
  <c r="I11618"/>
  <c r="I11913"/>
  <c r="I6429"/>
  <c r="I8210"/>
  <c r="I7385"/>
  <c r="I5857"/>
  <c r="K174"/>
  <c r="K35"/>
  <c r="K233"/>
  <c r="K109"/>
  <c r="I10491"/>
  <c r="I9090"/>
  <c r="K205"/>
  <c r="I3143"/>
  <c r="I8207"/>
  <c r="I2269"/>
  <c r="I7937"/>
  <c r="J43"/>
  <c r="I8227"/>
  <c r="I3029"/>
  <c r="I15430"/>
  <c r="J15418"/>
  <c r="I11672"/>
  <c r="I1850"/>
  <c r="I16944"/>
  <c r="J16931"/>
  <c r="I8123"/>
  <c r="I6077"/>
  <c r="J100"/>
  <c r="I15287"/>
  <c r="I11489"/>
  <c r="K8233"/>
  <c r="K8253"/>
  <c r="I7320"/>
  <c r="I6789"/>
  <c r="I3921"/>
  <c r="J3218"/>
  <c r="J6120"/>
  <c r="I6120" s="1"/>
  <c r="K3019"/>
  <c r="J7380"/>
  <c r="K5526"/>
  <c r="I9043"/>
  <c r="I3099"/>
  <c r="J156"/>
  <c r="I156" s="1"/>
  <c r="K337"/>
  <c r="K173"/>
  <c r="J96"/>
  <c r="I206"/>
  <c r="J174"/>
  <c r="I1947"/>
  <c r="K1290"/>
  <c r="I165"/>
  <c r="K12077"/>
  <c r="K11847" s="1"/>
  <c r="K11849"/>
  <c r="I11849" s="1"/>
  <c r="I11675"/>
  <c r="I10820"/>
  <c r="J10819"/>
  <c r="I10819" s="1"/>
  <c r="I7054"/>
  <c r="J7041"/>
  <c r="J5299"/>
  <c r="I5299" s="1"/>
  <c r="I5300"/>
  <c r="J5759"/>
  <c r="I5759" s="1"/>
  <c r="I5760"/>
  <c r="I3181"/>
  <c r="I8066"/>
  <c r="I3037"/>
  <c r="I3020"/>
  <c r="K106"/>
  <c r="J72"/>
  <c r="I72" s="1"/>
  <c r="I8143"/>
  <c r="J160"/>
  <c r="I52"/>
  <c r="J2671"/>
  <c r="I2671" s="1"/>
  <c r="I2555"/>
  <c r="J2550"/>
  <c r="I2550" s="1"/>
  <c r="K16568"/>
  <c r="K16566" s="1"/>
  <c r="I16657"/>
  <c r="J16580"/>
  <c r="I15665"/>
  <c r="K12900"/>
  <c r="K12888" s="1"/>
  <c r="K12886" s="1"/>
  <c r="I14644"/>
  <c r="I13595"/>
  <c r="K16240"/>
  <c r="K11740"/>
  <c r="I13130"/>
  <c r="K12330"/>
  <c r="J10490"/>
  <c r="I8981"/>
  <c r="I11718"/>
  <c r="K153"/>
  <c r="I10504"/>
  <c r="K9438"/>
  <c r="J10721"/>
  <c r="J10720" s="1"/>
  <c r="I10720" s="1"/>
  <c r="J9089"/>
  <c r="I9089" s="1"/>
  <c r="I9059"/>
  <c r="K8072"/>
  <c r="I8072" s="1"/>
  <c r="I7141"/>
  <c r="I11713"/>
  <c r="I9680"/>
  <c r="J9571"/>
  <c r="K8748"/>
  <c r="K8746" s="1"/>
  <c r="I8221"/>
  <c r="I7244"/>
  <c r="K139"/>
  <c r="K11046"/>
  <c r="K8169"/>
  <c r="K45"/>
  <c r="J5407"/>
  <c r="I5407" s="1"/>
  <c r="I5201"/>
  <c r="I4130"/>
  <c r="I3951"/>
  <c r="I3777"/>
  <c r="K13578"/>
  <c r="K13576" s="1"/>
  <c r="K8270"/>
  <c r="I7840"/>
  <c r="I6997"/>
  <c r="I4114"/>
  <c r="J3110"/>
  <c r="K3000"/>
  <c r="I7334"/>
  <c r="K6678"/>
  <c r="K6676" s="1"/>
  <c r="I10217"/>
  <c r="I8231"/>
  <c r="J224"/>
  <c r="J109"/>
  <c r="I109" s="1"/>
  <c r="K86"/>
  <c r="K58"/>
  <c r="J226"/>
  <c r="K110"/>
  <c r="I8442"/>
  <c r="I3538"/>
  <c r="J2224"/>
  <c r="I2059"/>
  <c r="J413"/>
  <c r="J125"/>
  <c r="J48"/>
  <c r="I48" s="1"/>
  <c r="I2879"/>
  <c r="J86"/>
  <c r="I86" s="1"/>
  <c r="J1981"/>
  <c r="J1980" s="1"/>
  <c r="J194"/>
  <c r="K147"/>
  <c r="J74"/>
  <c r="I74" s="1"/>
  <c r="K449"/>
  <c r="I567"/>
  <c r="K2095"/>
  <c r="I17009"/>
  <c r="K16108"/>
  <c r="I11507"/>
  <c r="I8089"/>
  <c r="J14861"/>
  <c r="I14861" s="1"/>
  <c r="I8109"/>
  <c r="J59"/>
  <c r="J6219"/>
  <c r="I6219" s="1"/>
  <c r="I6220"/>
  <c r="K5298"/>
  <c r="K5296" s="1"/>
  <c r="K112"/>
  <c r="J8651"/>
  <c r="I8651" s="1"/>
  <c r="J8434"/>
  <c r="J8204" s="1"/>
  <c r="K4741"/>
  <c r="K3145"/>
  <c r="I8178"/>
  <c r="I7119"/>
  <c r="I8262"/>
  <c r="I2540"/>
  <c r="J2539"/>
  <c r="I40"/>
  <c r="J164"/>
  <c r="I164" s="1"/>
  <c r="I3051"/>
  <c r="I8085"/>
  <c r="K176"/>
  <c r="I176" s="1"/>
  <c r="K12196"/>
  <c r="J15189"/>
  <c r="I15189" s="1"/>
  <c r="I15190"/>
  <c r="I8693"/>
  <c r="J8463"/>
  <c r="I8463" s="1"/>
  <c r="I9173"/>
  <c r="I8068"/>
  <c r="J77"/>
  <c r="I77" s="1"/>
  <c r="I1813"/>
  <c r="I1534"/>
  <c r="K16336"/>
  <c r="I15859"/>
  <c r="J16120"/>
  <c r="I16120" s="1"/>
  <c r="I11915"/>
  <c r="J16700"/>
  <c r="I16700" s="1"/>
  <c r="J16240"/>
  <c r="K15878"/>
  <c r="K15876" s="1"/>
  <c r="I15794"/>
  <c r="I14127"/>
  <c r="I13437"/>
  <c r="I13217"/>
  <c r="I12200"/>
  <c r="I11659"/>
  <c r="I13135"/>
  <c r="I11729"/>
  <c r="I11585"/>
  <c r="K11278"/>
  <c r="I9181"/>
  <c r="I11159"/>
  <c r="I9319"/>
  <c r="I11259"/>
  <c r="J3998"/>
  <c r="I3998" s="1"/>
  <c r="J3439"/>
  <c r="K159"/>
  <c r="J4129"/>
  <c r="J3209" s="1"/>
  <c r="J4148"/>
  <c r="I4024"/>
  <c r="K171"/>
  <c r="I8520"/>
  <c r="I118"/>
  <c r="K1388"/>
  <c r="K1386" s="1"/>
  <c r="J221"/>
  <c r="I221" s="1"/>
  <c r="J831"/>
  <c r="J830" s="1"/>
  <c r="I830" s="1"/>
  <c r="J177"/>
  <c r="J53"/>
  <c r="J4850"/>
  <c r="I4850" s="1"/>
  <c r="K227"/>
  <c r="I797"/>
  <c r="J136"/>
  <c r="J3700"/>
  <c r="J3240" s="1"/>
  <c r="K433"/>
  <c r="I4072"/>
  <c r="J3317"/>
  <c r="I2174"/>
  <c r="I231"/>
  <c r="J166"/>
  <c r="I166" s="1"/>
  <c r="K2090"/>
  <c r="I15977"/>
  <c r="I16254"/>
  <c r="I8104"/>
  <c r="K11933"/>
  <c r="I12114"/>
  <c r="J11884"/>
  <c r="J12101"/>
  <c r="I12101" s="1"/>
  <c r="K10927"/>
  <c r="I10927" s="1"/>
  <c r="I10929"/>
  <c r="J9158"/>
  <c r="I9158" s="1"/>
  <c r="I8102"/>
  <c r="I12409"/>
  <c r="I10360"/>
  <c r="J10359"/>
  <c r="I10359" s="1"/>
  <c r="I8242"/>
  <c r="I8194"/>
  <c r="K4064"/>
  <c r="K3144" s="1"/>
  <c r="K3591"/>
  <c r="I8097"/>
  <c r="I6537"/>
  <c r="I5397"/>
  <c r="K161"/>
  <c r="K78"/>
  <c r="J23"/>
  <c r="K116"/>
  <c r="I3207"/>
  <c r="K68"/>
  <c r="I68" s="1"/>
  <c r="K100"/>
  <c r="I15418"/>
  <c r="I12900"/>
  <c r="I12331"/>
  <c r="J12330"/>
  <c r="I12330" s="1"/>
  <c r="I11701"/>
  <c r="K201"/>
  <c r="I201" s="1"/>
  <c r="I8137"/>
  <c r="J87"/>
  <c r="I87" s="1"/>
  <c r="K10586"/>
  <c r="I8272"/>
  <c r="J222"/>
  <c r="I222" s="1"/>
  <c r="I7579"/>
  <c r="J7349"/>
  <c r="I7349" s="1"/>
  <c r="K4487"/>
  <c r="K4027" s="1"/>
  <c r="K4029"/>
  <c r="I4029" s="1"/>
  <c r="I4489"/>
  <c r="I16109"/>
  <c r="I13941"/>
  <c r="J13940"/>
  <c r="I13940" s="1"/>
  <c r="K12790"/>
  <c r="J15320"/>
  <c r="I15320" s="1"/>
  <c r="I15321"/>
  <c r="I13021"/>
  <c r="J13020"/>
  <c r="I13020" s="1"/>
  <c r="J12790"/>
  <c r="I12791"/>
  <c r="I12738"/>
  <c r="I11534"/>
  <c r="J34"/>
  <c r="I34" s="1"/>
  <c r="I14730"/>
  <c r="J14729"/>
  <c r="J13579"/>
  <c r="I13580"/>
  <c r="J16339"/>
  <c r="I16340"/>
  <c r="I14515"/>
  <c r="J14510"/>
  <c r="I14510" s="1"/>
  <c r="J13808"/>
  <c r="I13809"/>
  <c r="I15091"/>
  <c r="J15090"/>
  <c r="I15090" s="1"/>
  <c r="J14401"/>
  <c r="J12659"/>
  <c r="I12660"/>
  <c r="I15649"/>
  <c r="J15648"/>
  <c r="I14609"/>
  <c r="J14171"/>
  <c r="I13119"/>
  <c r="I12278"/>
  <c r="J11818"/>
  <c r="I11759"/>
  <c r="K12100"/>
  <c r="K11870" s="1"/>
  <c r="K11871"/>
  <c r="I11724"/>
  <c r="K224"/>
  <c r="I11929"/>
  <c r="I11639"/>
  <c r="I13365"/>
  <c r="J13360"/>
  <c r="J12888"/>
  <c r="I12889"/>
  <c r="I13481"/>
  <c r="J13480"/>
  <c r="I13480" s="1"/>
  <c r="K12670"/>
  <c r="I12670" s="1"/>
  <c r="J13250"/>
  <c r="I13250" s="1"/>
  <c r="I11602"/>
  <c r="J102"/>
  <c r="I102" s="1"/>
  <c r="I11605"/>
  <c r="K105"/>
  <c r="K9189"/>
  <c r="I9189" s="1"/>
  <c r="I9419"/>
  <c r="K12658"/>
  <c r="I11531"/>
  <c r="K31"/>
  <c r="I31" s="1"/>
  <c r="I11513"/>
  <c r="J8235"/>
  <c r="I8235" s="1"/>
  <c r="I8465"/>
  <c r="I11523"/>
  <c r="K23"/>
  <c r="I10145"/>
  <c r="J10140"/>
  <c r="I9915"/>
  <c r="J9910"/>
  <c r="J9669"/>
  <c r="I9670"/>
  <c r="K9220"/>
  <c r="K8990" s="1"/>
  <c r="K8070" s="1"/>
  <c r="K8995"/>
  <c r="K8075" s="1"/>
  <c r="J8091"/>
  <c r="I8091" s="1"/>
  <c r="I8321"/>
  <c r="J8205"/>
  <c r="I8205" s="1"/>
  <c r="K7140"/>
  <c r="K7599"/>
  <c r="I7599" s="1"/>
  <c r="I11920"/>
  <c r="J11847"/>
  <c r="I12077"/>
  <c r="I11629"/>
  <c r="K129"/>
  <c r="J8979"/>
  <c r="K8254"/>
  <c r="I8400"/>
  <c r="J8170"/>
  <c r="I8170" s="1"/>
  <c r="I8185"/>
  <c r="J135"/>
  <c r="I135" s="1"/>
  <c r="I8095"/>
  <c r="J45"/>
  <c r="I7917"/>
  <c r="I7501"/>
  <c r="J7271"/>
  <c r="J7500"/>
  <c r="J9547"/>
  <c r="I9547" s="1"/>
  <c r="I9549"/>
  <c r="K95"/>
  <c r="I8378"/>
  <c r="J8148"/>
  <c r="I8148" s="1"/>
  <c r="I8062"/>
  <c r="J12"/>
  <c r="I12" s="1"/>
  <c r="J7960"/>
  <c r="I7960" s="1"/>
  <c r="I7961"/>
  <c r="I7350"/>
  <c r="I6925"/>
  <c r="J6920"/>
  <c r="I5545"/>
  <c r="J5540"/>
  <c r="I5085"/>
  <c r="J5080"/>
  <c r="I4625"/>
  <c r="J4620"/>
  <c r="J3935"/>
  <c r="K4510"/>
  <c r="I4511"/>
  <c r="I3961"/>
  <c r="J3041"/>
  <c r="I3041" s="1"/>
  <c r="I3834"/>
  <c r="J3821"/>
  <c r="K3317"/>
  <c r="K3087" s="1"/>
  <c r="I3547"/>
  <c r="I3023"/>
  <c r="J33"/>
  <c r="K2289"/>
  <c r="I2519"/>
  <c r="K9898"/>
  <c r="K9896" s="1"/>
  <c r="J8483"/>
  <c r="I8500"/>
  <c r="J8270"/>
  <c r="K17"/>
  <c r="I8067"/>
  <c r="J4113"/>
  <c r="I4113" s="1"/>
  <c r="I4573"/>
  <c r="I4014"/>
  <c r="I3101"/>
  <c r="I11666"/>
  <c r="I10699"/>
  <c r="I9757"/>
  <c r="I9383"/>
  <c r="J9153"/>
  <c r="K8980"/>
  <c r="I8980" s="1"/>
  <c r="K9209"/>
  <c r="I8077"/>
  <c r="K27"/>
  <c r="I27" s="1"/>
  <c r="I8928"/>
  <c r="J8468"/>
  <c r="K8434"/>
  <c r="I8664"/>
  <c r="K8060"/>
  <c r="I8173"/>
  <c r="J8101"/>
  <c r="I8101" s="1"/>
  <c r="I11610"/>
  <c r="J110"/>
  <c r="I11367"/>
  <c r="K9077"/>
  <c r="K8157" s="1"/>
  <c r="I8236"/>
  <c r="J186"/>
  <c r="I186" s="1"/>
  <c r="I8179"/>
  <c r="J129"/>
  <c r="I8384"/>
  <c r="J8154"/>
  <c r="I8154" s="1"/>
  <c r="I8698"/>
  <c r="K8468"/>
  <c r="K8238" s="1"/>
  <c r="I8074"/>
  <c r="J24"/>
  <c r="I24" s="1"/>
  <c r="I4336"/>
  <c r="J4106"/>
  <c r="I4106" s="1"/>
  <c r="I3983"/>
  <c r="J3063"/>
  <c r="I3063" s="1"/>
  <c r="I3633"/>
  <c r="J3403"/>
  <c r="J3591"/>
  <c r="K3012"/>
  <c r="I3242"/>
  <c r="J3094"/>
  <c r="I2417"/>
  <c r="J2187"/>
  <c r="I303"/>
  <c r="I226"/>
  <c r="K59"/>
  <c r="I59" s="1"/>
  <c r="J217"/>
  <c r="I217" s="1"/>
  <c r="I3124"/>
  <c r="J134"/>
  <c r="I134" s="1"/>
  <c r="I2178"/>
  <c r="K1061"/>
  <c r="K1060" s="1"/>
  <c r="K926" s="1"/>
  <c r="K384"/>
  <c r="I434"/>
  <c r="I485"/>
  <c r="J480"/>
  <c r="J255"/>
  <c r="J229"/>
  <c r="I229" s="1"/>
  <c r="K82"/>
  <c r="I4018"/>
  <c r="I3200"/>
  <c r="J210"/>
  <c r="I210" s="1"/>
  <c r="I3362"/>
  <c r="J3132"/>
  <c r="I3470"/>
  <c r="I3223"/>
  <c r="J233"/>
  <c r="J189"/>
  <c r="K66"/>
  <c r="I37"/>
  <c r="I3939"/>
  <c r="K4129"/>
  <c r="K3209" s="1"/>
  <c r="I4359"/>
  <c r="I4011"/>
  <c r="K4608"/>
  <c r="I4609"/>
  <c r="I3217"/>
  <c r="J227"/>
  <c r="I227" s="1"/>
  <c r="I3161"/>
  <c r="J171"/>
  <c r="I171" s="1"/>
  <c r="K2768"/>
  <c r="K2766" s="1"/>
  <c r="I2857"/>
  <c r="J213"/>
  <c r="I213" s="1"/>
  <c r="I8713"/>
  <c r="I8369"/>
  <c r="J8139"/>
  <c r="I8139" s="1"/>
  <c r="I8258"/>
  <c r="J208"/>
  <c r="I208" s="1"/>
  <c r="I8470"/>
  <c r="J8240"/>
  <c r="I8240" s="1"/>
  <c r="I8149"/>
  <c r="J99"/>
  <c r="I99" s="1"/>
  <c r="I8108"/>
  <c r="J58"/>
  <c r="I8064"/>
  <c r="J14"/>
  <c r="I7829"/>
  <c r="J7828"/>
  <c r="I7285"/>
  <c r="I7600"/>
  <c r="J7477"/>
  <c r="J7249"/>
  <c r="I7249" s="1"/>
  <c r="I7479"/>
  <c r="J7227"/>
  <c r="I7227" s="1"/>
  <c r="I7457"/>
  <c r="J4971"/>
  <c r="J4027"/>
  <c r="I4237"/>
  <c r="J4007"/>
  <c r="I4007" s="1"/>
  <c r="I3883"/>
  <c r="I3140"/>
  <c r="J150"/>
  <c r="I150" s="1"/>
  <c r="K699"/>
  <c r="K240"/>
  <c r="I385"/>
  <c r="I11516"/>
  <c r="J16"/>
  <c r="I16" s="1"/>
  <c r="I11377"/>
  <c r="J9067"/>
  <c r="I9067" s="1"/>
  <c r="I7773"/>
  <c r="J7313"/>
  <c r="I7615"/>
  <c r="J7610"/>
  <c r="J7155"/>
  <c r="I7155" s="1"/>
  <c r="J4510"/>
  <c r="I4021"/>
  <c r="I3382"/>
  <c r="J3152"/>
  <c r="I3152" s="1"/>
  <c r="I10323"/>
  <c r="I9814"/>
  <c r="J9801"/>
  <c r="I9087"/>
  <c r="I8248"/>
  <c r="J198"/>
  <c r="I8209"/>
  <c r="K7271"/>
  <c r="I2111"/>
  <c r="I2232"/>
  <c r="I1521"/>
  <c r="J1520"/>
  <c r="I1520" s="1"/>
  <c r="I1405"/>
  <c r="I1159"/>
  <c r="I328"/>
  <c r="J193"/>
  <c r="I193" s="1"/>
  <c r="I2618"/>
  <c r="K2158"/>
  <c r="K2224"/>
  <c r="I2224" s="1"/>
  <c r="K2441"/>
  <c r="I2454"/>
  <c r="J94"/>
  <c r="I94" s="1"/>
  <c r="I344"/>
  <c r="I2298"/>
  <c r="J1388"/>
  <c r="I1389"/>
  <c r="J1267"/>
  <c r="I1267" s="1"/>
  <c r="I1269"/>
  <c r="I893"/>
  <c r="J433"/>
  <c r="I429"/>
  <c r="K327"/>
  <c r="J128"/>
  <c r="J116"/>
  <c r="I116" s="1"/>
  <c r="J5431"/>
  <c r="I5444"/>
  <c r="I3975"/>
  <c r="I3040"/>
  <c r="J50"/>
  <c r="I50" s="1"/>
  <c r="I3405"/>
  <c r="J3175"/>
  <c r="I577"/>
  <c r="I61"/>
  <c r="K7610"/>
  <c r="K7150" s="1"/>
  <c r="I3375"/>
  <c r="J3145"/>
  <c r="I3145" s="1"/>
  <c r="J3104"/>
  <c r="I3104" s="1"/>
  <c r="I3334"/>
  <c r="I2943"/>
  <c r="J2901"/>
  <c r="J2211" s="1"/>
  <c r="J337"/>
  <c r="J14860"/>
  <c r="I14860" s="1"/>
  <c r="I11819"/>
  <c r="I11741"/>
  <c r="I11539"/>
  <c r="K39"/>
  <c r="I8508"/>
  <c r="J8278"/>
  <c r="I8278" s="1"/>
  <c r="I8535"/>
  <c r="J8530"/>
  <c r="J8305"/>
  <c r="I11546"/>
  <c r="J46"/>
  <c r="I46" s="1"/>
  <c r="J8387"/>
  <c r="I8847"/>
  <c r="I8213"/>
  <c r="J163"/>
  <c r="I163" s="1"/>
  <c r="I11578"/>
  <c r="J78"/>
  <c r="I11181"/>
  <c r="J11180"/>
  <c r="I11180" s="1"/>
  <c r="I3055"/>
  <c r="J2273"/>
  <c r="I2273" s="1"/>
  <c r="I2503"/>
  <c r="J15879"/>
  <c r="I15880"/>
  <c r="I14631"/>
  <c r="J14630"/>
  <c r="I14630" s="1"/>
  <c r="I11892"/>
  <c r="I15551"/>
  <c r="J15550"/>
  <c r="I15550" s="1"/>
  <c r="I12853"/>
  <c r="I14499"/>
  <c r="J13710"/>
  <c r="I13710" s="1"/>
  <c r="I13711"/>
  <c r="J11969"/>
  <c r="I11970"/>
  <c r="J11740"/>
  <c r="I11707"/>
  <c r="J207"/>
  <c r="I207" s="1"/>
  <c r="J8377"/>
  <c r="I9035"/>
  <c r="J8115"/>
  <c r="I8115" s="1"/>
  <c r="I8422"/>
  <c r="K8192"/>
  <c r="I8192" s="1"/>
  <c r="J10007"/>
  <c r="I10007" s="1"/>
  <c r="I10009"/>
  <c r="I6005"/>
  <c r="J6000"/>
  <c r="K3107"/>
  <c r="I3215"/>
  <c r="J225"/>
  <c r="I225" s="1"/>
  <c r="I8225"/>
  <c r="J175"/>
  <c r="I175" s="1"/>
  <c r="I5315"/>
  <c r="J5310"/>
  <c r="J600"/>
  <c r="I601"/>
  <c r="I7556"/>
  <c r="J7326"/>
  <c r="I7326" s="1"/>
  <c r="I5716"/>
  <c r="J5660"/>
  <c r="I5660" s="1"/>
  <c r="I7467"/>
  <c r="J7237"/>
  <c r="I7237" s="1"/>
  <c r="J4093"/>
  <c r="J3194"/>
  <c r="I3194" s="1"/>
  <c r="I3424"/>
  <c r="I3557"/>
  <c r="J3327"/>
  <c r="I3150"/>
  <c r="K160"/>
  <c r="I160" s="1"/>
  <c r="I3050"/>
  <c r="J60"/>
  <c r="I3141"/>
  <c r="J151"/>
  <c r="I151" s="1"/>
  <c r="I2785"/>
  <c r="J2780"/>
  <c r="J2095"/>
  <c r="I2095" s="1"/>
  <c r="K2080"/>
  <c r="I2080" s="1"/>
  <c r="K2309"/>
  <c r="I2309" s="1"/>
  <c r="I2310"/>
  <c r="I1806"/>
  <c r="K426"/>
  <c r="K413"/>
  <c r="I1103"/>
  <c r="J205"/>
  <c r="I205" s="1"/>
  <c r="J148"/>
  <c r="I148" s="1"/>
  <c r="I715"/>
  <c r="J710"/>
  <c r="I710" s="1"/>
  <c r="J3078"/>
  <c r="I3078" s="1"/>
  <c r="I3308"/>
  <c r="I3168"/>
  <c r="K178"/>
  <c r="I3085"/>
  <c r="J95"/>
  <c r="I2749"/>
  <c r="J2289"/>
  <c r="K2647"/>
  <c r="K2538" s="1"/>
  <c r="I2649"/>
  <c r="K2189"/>
  <c r="I2189" s="1"/>
  <c r="I230"/>
  <c r="I1390"/>
  <c r="J152"/>
  <c r="I17"/>
  <c r="K7284"/>
  <c r="J1750"/>
  <c r="J81"/>
  <c r="I81" s="1"/>
  <c r="J131"/>
  <c r="I131" s="1"/>
  <c r="I4294"/>
  <c r="J4281"/>
  <c r="J4064"/>
  <c r="I4064" s="1"/>
  <c r="I3159"/>
  <c r="J169"/>
  <c r="I169" s="1"/>
  <c r="I3095"/>
  <c r="J105"/>
  <c r="J3210"/>
  <c r="I3440"/>
  <c r="J3001"/>
  <c r="I3001" s="1"/>
  <c r="J182"/>
  <c r="I182" s="1"/>
  <c r="I350"/>
  <c r="K15"/>
  <c r="I15" s="1"/>
  <c r="J16568"/>
  <c r="I16580"/>
  <c r="I13689"/>
  <c r="J13687"/>
  <c r="I13687" s="1"/>
  <c r="I12156"/>
  <c r="J11926"/>
  <c r="I12215"/>
  <c r="J12210"/>
  <c r="J11750" s="1"/>
  <c r="I11872"/>
  <c r="I12769"/>
  <c r="J12767"/>
  <c r="I12747"/>
  <c r="I11985"/>
  <c r="K11980"/>
  <c r="K11755"/>
  <c r="I11593"/>
  <c r="J93"/>
  <c r="I93" s="1"/>
  <c r="K10128"/>
  <c r="K10126" s="1"/>
  <c r="I9124"/>
  <c r="I11771"/>
  <c r="J9570"/>
  <c r="I9571"/>
  <c r="I8629"/>
  <c r="J8627"/>
  <c r="J8399"/>
  <c r="I9132"/>
  <c r="J8212"/>
  <c r="I8212" s="1"/>
  <c r="I9081"/>
  <c r="J8161"/>
  <c r="I8161" s="1"/>
  <c r="I8217"/>
  <c r="J167"/>
  <c r="I167" s="1"/>
  <c r="I8130"/>
  <c r="J80"/>
  <c r="J4379"/>
  <c r="J3920"/>
  <c r="I3920" s="1"/>
  <c r="I4380"/>
  <c r="K4093"/>
  <c r="K3173" s="1"/>
  <c r="K4281"/>
  <c r="I3160"/>
  <c r="J170"/>
  <c r="I170" s="1"/>
  <c r="I3016"/>
  <c r="J26"/>
  <c r="I26" s="1"/>
  <c r="J16799"/>
  <c r="I16800"/>
  <c r="K14726"/>
  <c r="J15780"/>
  <c r="J14268"/>
  <c r="J11827"/>
  <c r="I12057"/>
  <c r="I11530"/>
  <c r="J30"/>
  <c r="I30" s="1"/>
  <c r="I12067"/>
  <c r="J11837"/>
  <c r="J10950"/>
  <c r="I10950" s="1"/>
  <c r="I10951"/>
  <c r="K9436"/>
  <c r="I8881"/>
  <c r="J8880"/>
  <c r="I8880" s="1"/>
  <c r="K8147"/>
  <c r="I11941"/>
  <c r="I11543"/>
  <c r="K43"/>
  <c r="I43" s="1"/>
  <c r="J11410"/>
  <c r="I11410" s="1"/>
  <c r="I11411"/>
  <c r="I10447"/>
  <c r="K10358"/>
  <c r="J10261"/>
  <c r="J9111" s="1"/>
  <c r="I9111" s="1"/>
  <c r="I10274"/>
  <c r="I9341"/>
  <c r="J9340"/>
  <c r="I9071"/>
  <c r="K8151"/>
  <c r="I8151" s="1"/>
  <c r="J10030"/>
  <c r="I10030" s="1"/>
  <c r="I10031"/>
  <c r="J9220"/>
  <c r="J9208" s="1"/>
  <c r="I9225"/>
  <c r="J8995"/>
  <c r="I8388"/>
  <c r="J8158"/>
  <c r="I8158" s="1"/>
  <c r="J8269"/>
  <c r="I8193"/>
  <c r="J143"/>
  <c r="I143" s="1"/>
  <c r="I8165"/>
  <c r="J115"/>
  <c r="I115" s="1"/>
  <c r="I8116"/>
  <c r="J66"/>
  <c r="I7140"/>
  <c r="J5891"/>
  <c r="I5904"/>
  <c r="I3321"/>
  <c r="J3091"/>
  <c r="I3103"/>
  <c r="J113"/>
  <c r="I113" s="1"/>
  <c r="I3039"/>
  <c r="J49"/>
  <c r="I49" s="1"/>
  <c r="I10605"/>
  <c r="J10600"/>
  <c r="K8269"/>
  <c r="J8368"/>
  <c r="I8598"/>
  <c r="K123"/>
  <c r="J7598"/>
  <c r="J7139"/>
  <c r="I6235"/>
  <c r="J6230"/>
  <c r="I5775"/>
  <c r="J5770"/>
  <c r="I4323"/>
  <c r="I3868"/>
  <c r="J3408"/>
  <c r="I11689"/>
  <c r="K189"/>
  <c r="I8237"/>
  <c r="J187"/>
  <c r="I8039"/>
  <c r="I9317"/>
  <c r="I8302"/>
  <c r="I7731"/>
  <c r="J7730"/>
  <c r="I7730" s="1"/>
  <c r="I16471"/>
  <c r="J16470"/>
  <c r="I16470" s="1"/>
  <c r="J16011"/>
  <c r="J15890"/>
  <c r="I15890" s="1"/>
  <c r="K15648"/>
  <c r="K15781"/>
  <c r="K15780" s="1"/>
  <c r="I13229"/>
  <c r="J13227"/>
  <c r="J13118" s="1"/>
  <c r="I14149"/>
  <c r="J14147"/>
  <c r="I14147" s="1"/>
  <c r="I12846"/>
  <c r="I14607"/>
  <c r="I14039"/>
  <c r="I14055"/>
  <c r="J14050"/>
  <c r="I14050" s="1"/>
  <c r="I12675"/>
  <c r="I12163"/>
  <c r="J11933"/>
  <c r="I11934"/>
  <c r="I11838"/>
  <c r="K14266"/>
  <c r="I12804"/>
  <c r="I15200"/>
  <c r="J15188"/>
  <c r="K13227"/>
  <c r="I11884"/>
  <c r="I11828"/>
  <c r="I11694"/>
  <c r="I10375"/>
  <c r="J10370"/>
  <c r="I8706"/>
  <c r="J8476"/>
  <c r="I11677"/>
  <c r="K177"/>
  <c r="I177" s="1"/>
  <c r="J10830"/>
  <c r="I10835"/>
  <c r="I10239"/>
  <c r="I8484"/>
  <c r="J8254"/>
  <c r="I12179"/>
  <c r="J11949"/>
  <c r="I11537"/>
  <c r="I10538"/>
  <c r="K10490"/>
  <c r="K8079"/>
  <c r="I8079" s="1"/>
  <c r="I8999"/>
  <c r="I8750"/>
  <c r="J8749"/>
  <c r="J8290"/>
  <c r="I8607"/>
  <c r="I8153"/>
  <c r="J103"/>
  <c r="I103" s="1"/>
  <c r="I8141"/>
  <c r="J91"/>
  <c r="I91" s="1"/>
  <c r="I8121"/>
  <c r="J71"/>
  <c r="I11653"/>
  <c r="I8729"/>
  <c r="K8650"/>
  <c r="K8420" s="1"/>
  <c r="K8421"/>
  <c r="K8191" s="1"/>
  <c r="I8229"/>
  <c r="J179"/>
  <c r="I179" s="1"/>
  <c r="I8177"/>
  <c r="J127"/>
  <c r="I127" s="1"/>
  <c r="I8182"/>
  <c r="J132"/>
  <c r="I132" s="1"/>
  <c r="J6581"/>
  <c r="I6582"/>
  <c r="J9077"/>
  <c r="I9307"/>
  <c r="I9068"/>
  <c r="I8241"/>
  <c r="J191"/>
  <c r="I191" s="1"/>
  <c r="I8125"/>
  <c r="J75"/>
  <c r="I75" s="1"/>
  <c r="I8105"/>
  <c r="J55"/>
  <c r="I55" s="1"/>
  <c r="K7828"/>
  <c r="K7826" s="1"/>
  <c r="I6465"/>
  <c r="J6460"/>
  <c r="J6351"/>
  <c r="I6364"/>
  <c r="K4971"/>
  <c r="K4970" s="1"/>
  <c r="K4052"/>
  <c r="I4972"/>
  <c r="I4121"/>
  <c r="J3201"/>
  <c r="I3201" s="1"/>
  <c r="I3309"/>
  <c r="J3079"/>
  <c r="I3128"/>
  <c r="J138"/>
  <c r="I138" s="1"/>
  <c r="I3096"/>
  <c r="J106"/>
  <c r="I2281"/>
  <c r="J5200"/>
  <c r="I5200" s="1"/>
  <c r="I2726"/>
  <c r="J11290"/>
  <c r="J8421"/>
  <c r="I8133"/>
  <c r="J83"/>
  <c r="J6810"/>
  <c r="I6810" s="1"/>
  <c r="I4030"/>
  <c r="I4395"/>
  <c r="K4390"/>
  <c r="K4160"/>
  <c r="K4148" s="1"/>
  <c r="K3935"/>
  <c r="I3044"/>
  <c r="J54"/>
  <c r="I54" s="1"/>
  <c r="I2274"/>
  <c r="I557"/>
  <c r="J327"/>
  <c r="I10697"/>
  <c r="J8857"/>
  <c r="I8857" s="1"/>
  <c r="I8859"/>
  <c r="I8285"/>
  <c r="J235"/>
  <c r="I235" s="1"/>
  <c r="J8261"/>
  <c r="I8261" s="1"/>
  <c r="I11885"/>
  <c r="I11582"/>
  <c r="J82"/>
  <c r="I8273"/>
  <c r="J223"/>
  <c r="I223" s="1"/>
  <c r="I8145"/>
  <c r="I8117"/>
  <c r="J67"/>
  <c r="I67" s="1"/>
  <c r="I8228"/>
  <c r="J178"/>
  <c r="I7974"/>
  <c r="J7333"/>
  <c r="I7563"/>
  <c r="K7368"/>
  <c r="I3206"/>
  <c r="K216"/>
  <c r="I3174"/>
  <c r="K184"/>
  <c r="I3025"/>
  <c r="J35"/>
  <c r="I35" s="1"/>
  <c r="I3004"/>
  <c r="K14"/>
  <c r="I2167"/>
  <c r="I2320"/>
  <c r="J2090"/>
  <c r="J234"/>
  <c r="I234" s="1"/>
  <c r="I218"/>
  <c r="K83"/>
  <c r="K71"/>
  <c r="J161"/>
  <c r="J153"/>
  <c r="I153" s="1"/>
  <c r="J44"/>
  <c r="I44" s="1"/>
  <c r="J19"/>
  <c r="I19" s="1"/>
  <c r="I441"/>
  <c r="J449"/>
  <c r="J147"/>
  <c r="K3031"/>
  <c r="I3031" s="1"/>
  <c r="I3261"/>
  <c r="I3202"/>
  <c r="J212"/>
  <c r="I212" s="1"/>
  <c r="I3129"/>
  <c r="J139"/>
  <c r="I139" s="1"/>
  <c r="J62"/>
  <c r="I62" s="1"/>
  <c r="J232"/>
  <c r="I232" s="1"/>
  <c r="J36"/>
  <c r="J3230"/>
  <c r="J3459"/>
  <c r="I3460"/>
  <c r="I3113"/>
  <c r="J123"/>
  <c r="I3053"/>
  <c r="J63"/>
  <c r="I63" s="1"/>
  <c r="I3026"/>
  <c r="K36"/>
  <c r="I3187"/>
  <c r="J197"/>
  <c r="I197" s="1"/>
  <c r="I458"/>
  <c r="I778"/>
  <c r="K468"/>
  <c r="K198"/>
  <c r="K125"/>
  <c r="K3458"/>
  <c r="I3086"/>
  <c r="K96"/>
  <c r="I96" s="1"/>
  <c r="J2266"/>
  <c r="I2266" s="1"/>
  <c r="J90"/>
  <c r="I90" s="1"/>
  <c r="I392"/>
  <c r="J807"/>
  <c r="I807" s="1"/>
  <c r="I809"/>
  <c r="J349"/>
  <c r="I281"/>
  <c r="J216"/>
  <c r="J173"/>
  <c r="K600"/>
  <c r="I2171"/>
  <c r="J2440"/>
  <c r="K1750"/>
  <c r="I1074"/>
  <c r="J1061"/>
  <c r="I831"/>
  <c r="K3700"/>
  <c r="K3245"/>
  <c r="K3327"/>
  <c r="K3097" s="1"/>
  <c r="I3054"/>
  <c r="K64"/>
  <c r="I64" s="1"/>
  <c r="J2177"/>
  <c r="I2177" s="1"/>
  <c r="I2407"/>
  <c r="I2158"/>
  <c r="J2308"/>
  <c r="I334"/>
  <c r="J928"/>
  <c r="I929"/>
  <c r="I656"/>
  <c r="J426"/>
  <c r="I341"/>
  <c r="J318"/>
  <c r="I548"/>
  <c r="J184"/>
  <c r="I149"/>
  <c r="J69"/>
  <c r="I69" s="1"/>
  <c r="I4008"/>
  <c r="J3088"/>
  <c r="I3088" s="1"/>
  <c r="I3220"/>
  <c r="K3094"/>
  <c r="I3419"/>
  <c r="J3189"/>
  <c r="I3189" s="1"/>
  <c r="I3339"/>
  <c r="J3109"/>
  <c r="I1860"/>
  <c r="J240"/>
  <c r="J699"/>
  <c r="I700"/>
  <c r="I3060"/>
  <c r="J3374"/>
  <c r="I3604"/>
  <c r="I2867"/>
  <c r="I194"/>
  <c r="J70"/>
  <c r="I70" s="1"/>
  <c r="J112"/>
  <c r="I112" s="1"/>
  <c r="J11048"/>
  <c r="I11049"/>
  <c r="K8289"/>
  <c r="K8518"/>
  <c r="I3410"/>
  <c r="J3180"/>
  <c r="I3180" s="1"/>
  <c r="I9537"/>
  <c r="I8765"/>
  <c r="J8760"/>
  <c r="I8760" s="1"/>
  <c r="K7270"/>
  <c r="I3932"/>
  <c r="J3012"/>
  <c r="K3919"/>
  <c r="K2999" s="1"/>
  <c r="I4149"/>
  <c r="I3032"/>
  <c r="J42"/>
  <c r="I42" s="1"/>
  <c r="I3653"/>
  <c r="J3423"/>
  <c r="I3448"/>
  <c r="K3218"/>
  <c r="I3218" s="1"/>
  <c r="I2627"/>
  <c r="I1400"/>
  <c r="J1290"/>
  <c r="I1290" s="1"/>
  <c r="I1291"/>
  <c r="I224"/>
  <c r="I259"/>
  <c r="I450"/>
  <c r="I3328"/>
  <c r="K3098"/>
  <c r="I3098" s="1"/>
  <c r="I3142"/>
  <c r="K152"/>
  <c r="I3069"/>
  <c r="J79"/>
  <c r="I79" s="1"/>
  <c r="I146"/>
  <c r="K1981"/>
  <c r="K1980" s="1"/>
  <c r="K1846" s="1"/>
  <c r="K1170"/>
  <c r="I1175"/>
  <c r="I1108"/>
  <c r="J418"/>
  <c r="I1017"/>
  <c r="J209"/>
  <c r="I209" s="1"/>
  <c r="J4017"/>
  <c r="I4017" s="1"/>
  <c r="I4247"/>
  <c r="J3416"/>
  <c r="I3646"/>
  <c r="I3567"/>
  <c r="J3337"/>
  <c r="I3249"/>
  <c r="J3019"/>
  <c r="I3019" s="1"/>
  <c r="I3185"/>
  <c r="J195"/>
  <c r="I195" s="1"/>
  <c r="I3205"/>
  <c r="J215"/>
  <c r="I215" s="1"/>
  <c r="I2488"/>
  <c r="J2258"/>
  <c r="I2258" s="1"/>
  <c r="I130"/>
  <c r="I1865"/>
  <c r="I1619"/>
  <c r="I338"/>
  <c r="I241"/>
  <c r="K255"/>
  <c r="J76"/>
  <c r="I76" s="1"/>
  <c r="I4328"/>
  <c r="J4098"/>
  <c r="I4098" s="1"/>
  <c r="J3688"/>
  <c r="I3689"/>
  <c r="I3149"/>
  <c r="J159"/>
  <c r="K80"/>
  <c r="I3070"/>
  <c r="I2255"/>
  <c r="I2914"/>
  <c r="J1848"/>
  <c r="I1849"/>
  <c r="J1727"/>
  <c r="I1727" s="1"/>
  <c r="I1729"/>
  <c r="K1630"/>
  <c r="I1635"/>
  <c r="I420"/>
  <c r="J168"/>
  <c r="I168" s="1"/>
  <c r="I14" l="1"/>
  <c r="J7150"/>
  <c r="I10490"/>
  <c r="I147"/>
  <c r="I7333"/>
  <c r="I10721"/>
  <c r="I7284"/>
  <c r="I60"/>
  <c r="I128"/>
  <c r="I4510"/>
  <c r="I33"/>
  <c r="K11276"/>
  <c r="I16240"/>
  <c r="I3110"/>
  <c r="I124"/>
  <c r="I105"/>
  <c r="J3930"/>
  <c r="J6678"/>
  <c r="I6678" s="1"/>
  <c r="I39"/>
  <c r="I16810"/>
  <c r="I56"/>
  <c r="K14496"/>
  <c r="I159"/>
  <c r="K4836"/>
  <c r="K8190"/>
  <c r="I8254"/>
  <c r="I187"/>
  <c r="K3109"/>
  <c r="I3109" s="1"/>
  <c r="J14498"/>
  <c r="J16108"/>
  <c r="I16108" s="1"/>
  <c r="J11871"/>
  <c r="J3087"/>
  <c r="I3087" s="1"/>
  <c r="I136"/>
  <c r="I53"/>
  <c r="I3439"/>
  <c r="I192"/>
  <c r="K10356"/>
  <c r="K10818"/>
  <c r="K10816" s="1"/>
  <c r="I36"/>
  <c r="I8995"/>
  <c r="I3210"/>
  <c r="I2289"/>
  <c r="I233"/>
  <c r="I110"/>
  <c r="I23"/>
  <c r="I413"/>
  <c r="K3930"/>
  <c r="I3930" s="1"/>
  <c r="I106"/>
  <c r="J14038"/>
  <c r="I9570"/>
  <c r="I95"/>
  <c r="I7313"/>
  <c r="I384"/>
  <c r="J12100"/>
  <c r="J11870" s="1"/>
  <c r="I174"/>
  <c r="K370"/>
  <c r="K8167"/>
  <c r="J4838"/>
  <c r="I4838" s="1"/>
  <c r="I173"/>
  <c r="I2539"/>
  <c r="J2538"/>
  <c r="I2538" s="1"/>
  <c r="I216"/>
  <c r="I125"/>
  <c r="I161"/>
  <c r="I82"/>
  <c r="K4378"/>
  <c r="K4376" s="1"/>
  <c r="J2670"/>
  <c r="I2670" s="1"/>
  <c r="I66"/>
  <c r="I8269"/>
  <c r="I7380"/>
  <c r="I4027"/>
  <c r="I45"/>
  <c r="K3590"/>
  <c r="K3360" s="1"/>
  <c r="K3361"/>
  <c r="K16106"/>
  <c r="J7368"/>
  <c r="J7366" s="1"/>
  <c r="I3317"/>
  <c r="J1158"/>
  <c r="J1156" s="1"/>
  <c r="I4487"/>
  <c r="I189"/>
  <c r="K250"/>
  <c r="J2079"/>
  <c r="I2090"/>
  <c r="I178"/>
  <c r="I9077"/>
  <c r="I4093"/>
  <c r="I78"/>
  <c r="I58"/>
  <c r="I8270"/>
  <c r="K4740"/>
  <c r="I4740" s="1"/>
  <c r="I4741"/>
  <c r="J8650"/>
  <c r="J7040"/>
  <c r="I7040" s="1"/>
  <c r="I7041"/>
  <c r="I100"/>
  <c r="J16930"/>
  <c r="I16930" s="1"/>
  <c r="I16931"/>
  <c r="K2536"/>
  <c r="J13116"/>
  <c r="I318"/>
  <c r="I1061"/>
  <c r="J1060"/>
  <c r="I1060" s="1"/>
  <c r="I3079"/>
  <c r="I10830"/>
  <c r="J10818"/>
  <c r="I4281"/>
  <c r="J4280"/>
  <c r="J4051"/>
  <c r="J371"/>
  <c r="I11740"/>
  <c r="J11046"/>
  <c r="I11046" s="1"/>
  <c r="I11048"/>
  <c r="I426"/>
  <c r="I928"/>
  <c r="K3456"/>
  <c r="K7366"/>
  <c r="I327"/>
  <c r="I83"/>
  <c r="I4052"/>
  <c r="K3132"/>
  <c r="I3132" s="1"/>
  <c r="I6460"/>
  <c r="J6448"/>
  <c r="I10370"/>
  <c r="J10358"/>
  <c r="K13118"/>
  <c r="K13116" s="1"/>
  <c r="I11933"/>
  <c r="J16010"/>
  <c r="I16010" s="1"/>
  <c r="I16011"/>
  <c r="I9340"/>
  <c r="I11827"/>
  <c r="I15781"/>
  <c r="J16798"/>
  <c r="I16799"/>
  <c r="I8627"/>
  <c r="J8397"/>
  <c r="I12210"/>
  <c r="J12198"/>
  <c r="I152"/>
  <c r="I7610"/>
  <c r="I7477"/>
  <c r="J7247"/>
  <c r="I7247" s="1"/>
  <c r="I4390"/>
  <c r="I9153"/>
  <c r="J8233"/>
  <c r="I8233" s="1"/>
  <c r="I8483"/>
  <c r="J8253"/>
  <c r="I8253" s="1"/>
  <c r="I4620"/>
  <c r="J4608"/>
  <c r="I5540"/>
  <c r="J5528"/>
  <c r="J9898"/>
  <c r="I9910"/>
  <c r="K12656"/>
  <c r="J12886"/>
  <c r="I12886" s="1"/>
  <c r="I12888"/>
  <c r="I15648"/>
  <c r="J15646"/>
  <c r="J16338"/>
  <c r="I16339"/>
  <c r="J14956"/>
  <c r="I14956" s="1"/>
  <c r="I4148"/>
  <c r="I8650"/>
  <c r="K1158"/>
  <c r="K1156" s="1"/>
  <c r="I1170"/>
  <c r="I3175"/>
  <c r="K2440"/>
  <c r="K2210" s="1"/>
  <c r="K2211"/>
  <c r="I2211" s="1"/>
  <c r="J3590"/>
  <c r="I3591"/>
  <c r="J3361"/>
  <c r="I8434"/>
  <c r="K8204"/>
  <c r="J9206"/>
  <c r="I12659"/>
  <c r="J12658"/>
  <c r="J1846"/>
  <c r="I1846" s="1"/>
  <c r="I1848"/>
  <c r="J3186"/>
  <c r="I3186" s="1"/>
  <c r="I3416"/>
  <c r="I3374"/>
  <c r="J3144"/>
  <c r="I2441"/>
  <c r="J7138"/>
  <c r="I6581"/>
  <c r="J6580"/>
  <c r="I6580" s="1"/>
  <c r="J8060"/>
  <c r="I8060" s="1"/>
  <c r="I8290"/>
  <c r="I8476"/>
  <c r="J8246"/>
  <c r="I8246" s="1"/>
  <c r="I14038"/>
  <c r="K15646"/>
  <c r="J3178"/>
  <c r="I3178" s="1"/>
  <c r="I3408"/>
  <c r="I8368"/>
  <c r="J8138"/>
  <c r="I8138" s="1"/>
  <c r="I9220"/>
  <c r="J8990"/>
  <c r="I8990" s="1"/>
  <c r="I11837"/>
  <c r="I14268"/>
  <c r="K4051"/>
  <c r="K4280"/>
  <c r="K4146" s="1"/>
  <c r="I4379"/>
  <c r="J4378"/>
  <c r="J3919"/>
  <c r="I3919" s="1"/>
  <c r="K11750"/>
  <c r="K11968"/>
  <c r="I12767"/>
  <c r="I11926"/>
  <c r="K2187"/>
  <c r="I2647"/>
  <c r="I2780"/>
  <c r="J2768"/>
  <c r="I3327"/>
  <c r="J3097"/>
  <c r="I3097" s="1"/>
  <c r="J8147"/>
  <c r="I8147" s="1"/>
  <c r="I8377"/>
  <c r="I8305"/>
  <c r="J8075"/>
  <c r="I8075" s="1"/>
  <c r="J1386"/>
  <c r="I1386" s="1"/>
  <c r="I1388"/>
  <c r="I9801"/>
  <c r="J9800"/>
  <c r="I9800" s="1"/>
  <c r="I1980"/>
  <c r="J250"/>
  <c r="I480"/>
  <c r="J468"/>
  <c r="I3094"/>
  <c r="I3403"/>
  <c r="J3173"/>
  <c r="I8468"/>
  <c r="J8238"/>
  <c r="I8238" s="1"/>
  <c r="K9208"/>
  <c r="I9208" s="1"/>
  <c r="K8979"/>
  <c r="K8059" s="1"/>
  <c r="I3209"/>
  <c r="I5080"/>
  <c r="J5068"/>
  <c r="I6920"/>
  <c r="J6908"/>
  <c r="I7500"/>
  <c r="J7270"/>
  <c r="I7270" s="1"/>
  <c r="I8979"/>
  <c r="K7598"/>
  <c r="K7596" s="1"/>
  <c r="K7139"/>
  <c r="I7139" s="1"/>
  <c r="I10140"/>
  <c r="J10128"/>
  <c r="I13360"/>
  <c r="J13348"/>
  <c r="I11818"/>
  <c r="J14170"/>
  <c r="I14170" s="1"/>
  <c r="I14171"/>
  <c r="I13579"/>
  <c r="J13578"/>
  <c r="J15416"/>
  <c r="I15416" s="1"/>
  <c r="J9438"/>
  <c r="I3012"/>
  <c r="K8516"/>
  <c r="K8286" s="1"/>
  <c r="K8288"/>
  <c r="I5770"/>
  <c r="J5758"/>
  <c r="I10600"/>
  <c r="J10588"/>
  <c r="I15780"/>
  <c r="I5310"/>
  <c r="J5298"/>
  <c r="I337"/>
  <c r="I7150"/>
  <c r="I255"/>
  <c r="I4129"/>
  <c r="I3821"/>
  <c r="J3820"/>
  <c r="I3820" s="1"/>
  <c r="J8420"/>
  <c r="K1618"/>
  <c r="K1616" s="1"/>
  <c r="I1630"/>
  <c r="I418"/>
  <c r="J3193"/>
  <c r="I3193" s="1"/>
  <c r="I3423"/>
  <c r="J698"/>
  <c r="I699"/>
  <c r="J239"/>
  <c r="K3015"/>
  <c r="I3245"/>
  <c r="K371"/>
  <c r="I3459"/>
  <c r="J3229"/>
  <c r="J3458"/>
  <c r="I449"/>
  <c r="I8421"/>
  <c r="J8191"/>
  <c r="I8191" s="1"/>
  <c r="J1618"/>
  <c r="I3337"/>
  <c r="J3107"/>
  <c r="I3107" s="1"/>
  <c r="I240"/>
  <c r="I184"/>
  <c r="J2306"/>
  <c r="K3688"/>
  <c r="K3686" s="1"/>
  <c r="K3240"/>
  <c r="I349"/>
  <c r="K466"/>
  <c r="I123"/>
  <c r="J3000"/>
  <c r="I3000" s="1"/>
  <c r="I3230"/>
  <c r="I11290"/>
  <c r="J11278"/>
  <c r="I4160"/>
  <c r="I6351"/>
  <c r="J6350"/>
  <c r="I6350" s="1"/>
  <c r="I71"/>
  <c r="J8748"/>
  <c r="I8749"/>
  <c r="J8289"/>
  <c r="I11949"/>
  <c r="I15188"/>
  <c r="J15186"/>
  <c r="I15186" s="1"/>
  <c r="I11980"/>
  <c r="I13227"/>
  <c r="I6230"/>
  <c r="J6218"/>
  <c r="J7596"/>
  <c r="I3091"/>
  <c r="I5891"/>
  <c r="J5890"/>
  <c r="I5890" s="1"/>
  <c r="I10261"/>
  <c r="J10260"/>
  <c r="I10260" s="1"/>
  <c r="I80"/>
  <c r="I8399"/>
  <c r="J8169"/>
  <c r="I8169" s="1"/>
  <c r="I8204"/>
  <c r="J16566"/>
  <c r="I16566" s="1"/>
  <c r="I16568"/>
  <c r="I1750"/>
  <c r="K2308"/>
  <c r="I2308" s="1"/>
  <c r="K2079"/>
  <c r="I600"/>
  <c r="I6000"/>
  <c r="J5988"/>
  <c r="J11739"/>
  <c r="J11968"/>
  <c r="I11969"/>
  <c r="J14496"/>
  <c r="I14498"/>
  <c r="I15879"/>
  <c r="J15878"/>
  <c r="I8387"/>
  <c r="J8157"/>
  <c r="I8157" s="1"/>
  <c r="I8530"/>
  <c r="J8300"/>
  <c r="J8518"/>
  <c r="I2901"/>
  <c r="J2900"/>
  <c r="I2900" s="1"/>
  <c r="J347"/>
  <c r="I5431"/>
  <c r="J5430"/>
  <c r="I5430" s="1"/>
  <c r="I433"/>
  <c r="I198"/>
  <c r="K698"/>
  <c r="K696" s="1"/>
  <c r="K239"/>
  <c r="J4970"/>
  <c r="I4970" s="1"/>
  <c r="I4971"/>
  <c r="I7828"/>
  <c r="J7826"/>
  <c r="I7826" s="1"/>
  <c r="I1981"/>
  <c r="J3010"/>
  <c r="I3700"/>
  <c r="I129"/>
  <c r="I3935"/>
  <c r="J3015"/>
  <c r="I7271"/>
  <c r="I9209"/>
  <c r="I11847"/>
  <c r="J9668"/>
  <c r="I9669"/>
  <c r="J14400"/>
  <c r="I14400" s="1"/>
  <c r="I14401"/>
  <c r="J13806"/>
  <c r="I13806" s="1"/>
  <c r="I13808"/>
  <c r="I14729"/>
  <c r="J14728"/>
  <c r="I12790"/>
  <c r="J16106"/>
  <c r="I11871"/>
  <c r="I11755"/>
  <c r="H2082"/>
  <c r="H9066"/>
  <c r="H12516"/>
  <c r="I14496" l="1"/>
  <c r="I7368"/>
  <c r="I2079"/>
  <c r="I12100"/>
  <c r="J6676"/>
  <c r="I6676" s="1"/>
  <c r="J926"/>
  <c r="I926" s="1"/>
  <c r="K3918"/>
  <c r="J2536"/>
  <c r="I2536" s="1"/>
  <c r="I16106"/>
  <c r="J370"/>
  <c r="I370" s="1"/>
  <c r="K3010"/>
  <c r="J14266"/>
  <c r="I14266" s="1"/>
  <c r="K4606"/>
  <c r="K3916" s="1"/>
  <c r="K238"/>
  <c r="I15646"/>
  <c r="K4050"/>
  <c r="K3130" s="1"/>
  <c r="K3226"/>
  <c r="I3015"/>
  <c r="J3686"/>
  <c r="I3686" s="1"/>
  <c r="K3131"/>
  <c r="J14036"/>
  <c r="I14036" s="1"/>
  <c r="I3229"/>
  <c r="J2999"/>
  <c r="I2999" s="1"/>
  <c r="I7596"/>
  <c r="I1618"/>
  <c r="J1616"/>
  <c r="I1616" s="1"/>
  <c r="J696"/>
  <c r="I696" s="1"/>
  <c r="I698"/>
  <c r="J10586"/>
  <c r="I10586" s="1"/>
  <c r="I10588"/>
  <c r="J10126"/>
  <c r="I10126" s="1"/>
  <c r="I10128"/>
  <c r="I3173"/>
  <c r="I11750"/>
  <c r="I3144"/>
  <c r="J8978"/>
  <c r="I3361"/>
  <c r="J3131"/>
  <c r="I2187"/>
  <c r="I16798"/>
  <c r="J16796"/>
  <c r="I16796" s="1"/>
  <c r="I6448"/>
  <c r="J6446"/>
  <c r="I6446" s="1"/>
  <c r="K7136"/>
  <c r="J2210"/>
  <c r="I2210" s="1"/>
  <c r="I371"/>
  <c r="I11968"/>
  <c r="J11966"/>
  <c r="J11738"/>
  <c r="J466"/>
  <c r="J238"/>
  <c r="I468"/>
  <c r="K11966"/>
  <c r="K11736" s="1"/>
  <c r="K11738"/>
  <c r="I5528"/>
  <c r="J5526"/>
  <c r="I5526" s="1"/>
  <c r="J12196"/>
  <c r="I12196" s="1"/>
  <c r="I12198"/>
  <c r="K7138"/>
  <c r="I7138" s="1"/>
  <c r="J8746"/>
  <c r="I8746" s="1"/>
  <c r="I8748"/>
  <c r="I347"/>
  <c r="I5988"/>
  <c r="J5986"/>
  <c r="I5986" s="1"/>
  <c r="J5296"/>
  <c r="I5296" s="1"/>
  <c r="I5298"/>
  <c r="I5068"/>
  <c r="J5066"/>
  <c r="I5066" s="1"/>
  <c r="K9206"/>
  <c r="K8976" s="1"/>
  <c r="K8056" s="1"/>
  <c r="K8978"/>
  <c r="K8058" s="1"/>
  <c r="I250"/>
  <c r="J7136"/>
  <c r="I7366"/>
  <c r="I12658"/>
  <c r="J12656"/>
  <c r="J4606"/>
  <c r="I4608"/>
  <c r="I8397"/>
  <c r="J8167"/>
  <c r="I8167" s="1"/>
  <c r="J9110"/>
  <c r="I9110" s="1"/>
  <c r="I2440"/>
  <c r="I4051"/>
  <c r="I10818"/>
  <c r="J10816"/>
  <c r="I10816" s="1"/>
  <c r="I13116"/>
  <c r="I11870"/>
  <c r="J6906"/>
  <c r="I6906" s="1"/>
  <c r="I6908"/>
  <c r="J2766"/>
  <c r="I2766" s="1"/>
  <c r="I2768"/>
  <c r="I8518"/>
  <c r="J8516"/>
  <c r="J8288"/>
  <c r="I11739"/>
  <c r="K236"/>
  <c r="J14726"/>
  <c r="I14726" s="1"/>
  <c r="I14728"/>
  <c r="I3240"/>
  <c r="I8300"/>
  <c r="J8070"/>
  <c r="I8070" s="1"/>
  <c r="I15878"/>
  <c r="J15876"/>
  <c r="I15876" s="1"/>
  <c r="I7598"/>
  <c r="I1156"/>
  <c r="I13578"/>
  <c r="J13576"/>
  <c r="I13576" s="1"/>
  <c r="J9666"/>
  <c r="I9666" s="1"/>
  <c r="I9668"/>
  <c r="I3010"/>
  <c r="K2306"/>
  <c r="K2076" s="1"/>
  <c r="K2078"/>
  <c r="J6216"/>
  <c r="I6216" s="1"/>
  <c r="I6218"/>
  <c r="I8289"/>
  <c r="J8059"/>
  <c r="I8059" s="1"/>
  <c r="J11276"/>
  <c r="I11276" s="1"/>
  <c r="I11278"/>
  <c r="J2078"/>
  <c r="J3456"/>
  <c r="J3228"/>
  <c r="I3458"/>
  <c r="I239"/>
  <c r="I3688"/>
  <c r="I8420"/>
  <c r="I1158"/>
  <c r="J5756"/>
  <c r="I5756" s="1"/>
  <c r="I5758"/>
  <c r="J9436"/>
  <c r="I9436" s="1"/>
  <c r="I9438"/>
  <c r="J13346"/>
  <c r="I13346" s="1"/>
  <c r="I13348"/>
  <c r="I4378"/>
  <c r="J4376"/>
  <c r="I4376" s="1"/>
  <c r="J3918"/>
  <c r="I3918" s="1"/>
  <c r="I3590"/>
  <c r="J3360"/>
  <c r="I16338"/>
  <c r="J16336"/>
  <c r="I16336" s="1"/>
  <c r="J9896"/>
  <c r="I9896" s="1"/>
  <c r="I9898"/>
  <c r="I10358"/>
  <c r="J10356"/>
  <c r="I10356" s="1"/>
  <c r="K3228"/>
  <c r="K2998" s="1"/>
  <c r="J4836"/>
  <c r="I4836" s="1"/>
  <c r="I4280"/>
  <c r="J4050"/>
  <c r="J4146"/>
  <c r="I13118"/>
  <c r="N9066"/>
  <c r="I4050" l="1"/>
  <c r="I3131"/>
  <c r="J8190"/>
  <c r="I8190" s="1"/>
  <c r="I7136"/>
  <c r="I4606"/>
  <c r="K2996"/>
  <c r="I12656"/>
  <c r="J236"/>
  <c r="I466"/>
  <c r="J2998"/>
  <c r="I2998" s="1"/>
  <c r="I3228"/>
  <c r="I8288"/>
  <c r="J8058"/>
  <c r="I8058" s="1"/>
  <c r="I11738"/>
  <c r="I8978"/>
  <c r="J2076"/>
  <c r="I2076" s="1"/>
  <c r="J3130"/>
  <c r="I3360"/>
  <c r="J3226"/>
  <c r="I3456"/>
  <c r="I8516"/>
  <c r="J8286"/>
  <c r="I9206"/>
  <c r="I11966"/>
  <c r="J11736"/>
  <c r="I2306"/>
  <c r="J3916"/>
  <c r="I3916" s="1"/>
  <c r="I4146"/>
  <c r="I2078"/>
  <c r="J8976"/>
  <c r="I8976" s="1"/>
  <c r="I238"/>
  <c r="L5295"/>
  <c r="R5295" s="1"/>
  <c r="L5294"/>
  <c r="R5294" s="1"/>
  <c r="L5293"/>
  <c r="R5293" s="1"/>
  <c r="L5292"/>
  <c r="R5292" s="1"/>
  <c r="L5291"/>
  <c r="R5291" s="1"/>
  <c r="L5290"/>
  <c r="R5290" s="1"/>
  <c r="L5289"/>
  <c r="R5289" s="1"/>
  <c r="N5288"/>
  <c r="M5288"/>
  <c r="H5288"/>
  <c r="L5287"/>
  <c r="R5287" s="1"/>
  <c r="L5286"/>
  <c r="R5286" s="1"/>
  <c r="L5285"/>
  <c r="R5285" s="1"/>
  <c r="L5284"/>
  <c r="R5284" s="1"/>
  <c r="L5283"/>
  <c r="R5283" s="1"/>
  <c r="L5282"/>
  <c r="R5282" s="1"/>
  <c r="L5281"/>
  <c r="R5281" s="1"/>
  <c r="N5280"/>
  <c r="M5280"/>
  <c r="H5280"/>
  <c r="L5278"/>
  <c r="R5278" s="1"/>
  <c r="L5277"/>
  <c r="R5277" s="1"/>
  <c r="L5276"/>
  <c r="R5276" s="1"/>
  <c r="L5275"/>
  <c r="R5275" s="1"/>
  <c r="L5274"/>
  <c r="R5274" s="1"/>
  <c r="L5273"/>
  <c r="R5273" s="1"/>
  <c r="L5272"/>
  <c r="R5272" s="1"/>
  <c r="N5271"/>
  <c r="M5271"/>
  <c r="H5271"/>
  <c r="L5270"/>
  <c r="R5270" s="1"/>
  <c r="L5269"/>
  <c r="R5269" s="1"/>
  <c r="L5268"/>
  <c r="R5268" s="1"/>
  <c r="L5267"/>
  <c r="R5267" s="1"/>
  <c r="L5266"/>
  <c r="R5266" s="1"/>
  <c r="L5265"/>
  <c r="R5265" s="1"/>
  <c r="N5264"/>
  <c r="M5264"/>
  <c r="H5264"/>
  <c r="L5262"/>
  <c r="R5262" s="1"/>
  <c r="L5261"/>
  <c r="R5261" s="1"/>
  <c r="L5260"/>
  <c r="R5260" s="1"/>
  <c r="N5259"/>
  <c r="N5256" s="1"/>
  <c r="M5259"/>
  <c r="H5259"/>
  <c r="H5256" s="1"/>
  <c r="L5258"/>
  <c r="R5258" s="1"/>
  <c r="L5257"/>
  <c r="R5257" s="1"/>
  <c r="L5255"/>
  <c r="L5254"/>
  <c r="L5253"/>
  <c r="R5253" s="1"/>
  <c r="L5252"/>
  <c r="L5251"/>
  <c r="N5250"/>
  <c r="N5248" s="1"/>
  <c r="M5250"/>
  <c r="H5250"/>
  <c r="L5249"/>
  <c r="R5249" s="1"/>
  <c r="L5247"/>
  <c r="R5247" s="1"/>
  <c r="L5246"/>
  <c r="R5246" s="1"/>
  <c r="N5245"/>
  <c r="N5243" s="1"/>
  <c r="M5245"/>
  <c r="M5243" s="1"/>
  <c r="H5245"/>
  <c r="H5243" s="1"/>
  <c r="L5244"/>
  <c r="R5244" s="1"/>
  <c r="L5242"/>
  <c r="R5242" s="1"/>
  <c r="L5241"/>
  <c r="R5241" s="1"/>
  <c r="L5240"/>
  <c r="R5240" s="1"/>
  <c r="L5239"/>
  <c r="R5239" s="1"/>
  <c r="L5238"/>
  <c r="R5238" s="1"/>
  <c r="L5237"/>
  <c r="R5237" s="1"/>
  <c r="L5236"/>
  <c r="R5236" s="1"/>
  <c r="L5235"/>
  <c r="R5235" s="1"/>
  <c r="L5234"/>
  <c r="R5234" s="1"/>
  <c r="L5233"/>
  <c r="R5233" s="1"/>
  <c r="L5232"/>
  <c r="R5232" s="1"/>
  <c r="L5231"/>
  <c r="R5231" s="1"/>
  <c r="L5230"/>
  <c r="R5230" s="1"/>
  <c r="L5229"/>
  <c r="R5229" s="1"/>
  <c r="L5228"/>
  <c r="R5228" s="1"/>
  <c r="L5227"/>
  <c r="R5227" s="1"/>
  <c r="L5226"/>
  <c r="R5226" s="1"/>
  <c r="L5225"/>
  <c r="R5225" s="1"/>
  <c r="L5224"/>
  <c r="R5224" s="1"/>
  <c r="L5223"/>
  <c r="R5223" s="1"/>
  <c r="N5222"/>
  <c r="M5222"/>
  <c r="H5222"/>
  <c r="L5221"/>
  <c r="R5221" s="1"/>
  <c r="L5220"/>
  <c r="R5220" s="1"/>
  <c r="L5219"/>
  <c r="R5219" s="1"/>
  <c r="L5218"/>
  <c r="R5218" s="1"/>
  <c r="L5217"/>
  <c r="R5217" s="1"/>
  <c r="L5216"/>
  <c r="R5216" s="1"/>
  <c r="N5215"/>
  <c r="M5215"/>
  <c r="H5215"/>
  <c r="L5213"/>
  <c r="R5213" s="1"/>
  <c r="L5212"/>
  <c r="R5212" s="1"/>
  <c r="L5211"/>
  <c r="R5211" s="1"/>
  <c r="L5210"/>
  <c r="R5210" s="1"/>
  <c r="L5209"/>
  <c r="R5209" s="1"/>
  <c r="L5208"/>
  <c r="R5208" s="1"/>
  <c r="L5207"/>
  <c r="R5207" s="1"/>
  <c r="L5206"/>
  <c r="R5206" s="1"/>
  <c r="L5205"/>
  <c r="R5205" s="1"/>
  <c r="L5204"/>
  <c r="R5204" s="1"/>
  <c r="L5203"/>
  <c r="R5203" s="1"/>
  <c r="N5202"/>
  <c r="M5202"/>
  <c r="H5202"/>
  <c r="L5199"/>
  <c r="R5199" s="1"/>
  <c r="L5198"/>
  <c r="R5198" s="1"/>
  <c r="L5197"/>
  <c r="R5197" s="1"/>
  <c r="L5196"/>
  <c r="R5196" s="1"/>
  <c r="L5195"/>
  <c r="R5195" s="1"/>
  <c r="L5194"/>
  <c r="R5194" s="1"/>
  <c r="L5193"/>
  <c r="R5193" s="1"/>
  <c r="L5192"/>
  <c r="R5192" s="1"/>
  <c r="L5191"/>
  <c r="R5191" s="1"/>
  <c r="L5190"/>
  <c r="R5190" s="1"/>
  <c r="L5189"/>
  <c r="R5189" s="1"/>
  <c r="L5188"/>
  <c r="R5188" s="1"/>
  <c r="L5187"/>
  <c r="R5187" s="1"/>
  <c r="L5186"/>
  <c r="R5186" s="1"/>
  <c r="L5185"/>
  <c r="R5185" s="1"/>
  <c r="L5184"/>
  <c r="R5184" s="1"/>
  <c r="L5183"/>
  <c r="R5183" s="1"/>
  <c r="L5182"/>
  <c r="R5182" s="1"/>
  <c r="L5181"/>
  <c r="R5181" s="1"/>
  <c r="N5180"/>
  <c r="N5179" s="1"/>
  <c r="N5177" s="1"/>
  <c r="M5180"/>
  <c r="M5179" s="1"/>
  <c r="H5180"/>
  <c r="H5179" s="1"/>
  <c r="H5177" s="1"/>
  <c r="L5178"/>
  <c r="R5178" s="1"/>
  <c r="L5176"/>
  <c r="R5176" s="1"/>
  <c r="L5175"/>
  <c r="R5175" s="1"/>
  <c r="N5174"/>
  <c r="M5174"/>
  <c r="H5174"/>
  <c r="L5173"/>
  <c r="L5172"/>
  <c r="R5172" s="1"/>
  <c r="N5171"/>
  <c r="M5171"/>
  <c r="H5171"/>
  <c r="L5170"/>
  <c r="R5170" s="1"/>
  <c r="L5169"/>
  <c r="R5169" s="1"/>
  <c r="N5168"/>
  <c r="M5168"/>
  <c r="H5168"/>
  <c r="L5166"/>
  <c r="R5166" s="1"/>
  <c r="L5165"/>
  <c r="R5165" s="1"/>
  <c r="N5164"/>
  <c r="M5164"/>
  <c r="H5164"/>
  <c r="L5163"/>
  <c r="R5163" s="1"/>
  <c r="L5162"/>
  <c r="R5162" s="1"/>
  <c r="N5161"/>
  <c r="M5161"/>
  <c r="H5161"/>
  <c r="L5160"/>
  <c r="R5160" s="1"/>
  <c r="L5159"/>
  <c r="R5159" s="1"/>
  <c r="N5158"/>
  <c r="M5158"/>
  <c r="H5158"/>
  <c r="L5156"/>
  <c r="R5156" s="1"/>
  <c r="L5155"/>
  <c r="R5155" s="1"/>
  <c r="L5154"/>
  <c r="R5154" s="1"/>
  <c r="L5153"/>
  <c r="R5153" s="1"/>
  <c r="L5152"/>
  <c r="R5152" s="1"/>
  <c r="L5151"/>
  <c r="R5151" s="1"/>
  <c r="L5150"/>
  <c r="R5150" s="1"/>
  <c r="N5149"/>
  <c r="N5148" s="1"/>
  <c r="M5149"/>
  <c r="H5149"/>
  <c r="L5147"/>
  <c r="L5146"/>
  <c r="R5146" s="1"/>
  <c r="L5145"/>
  <c r="L5144"/>
  <c r="L5143"/>
  <c r="L5142"/>
  <c r="R5142" s="1"/>
  <c r="L5141"/>
  <c r="L5140"/>
  <c r="L5139"/>
  <c r="R5139" s="1"/>
  <c r="L5138"/>
  <c r="L5137"/>
  <c r="L5136"/>
  <c r="L5135"/>
  <c r="L5134"/>
  <c r="R5134" s="1"/>
  <c r="N5133"/>
  <c r="M5133"/>
  <c r="H5133"/>
  <c r="L5132"/>
  <c r="R5132" s="1"/>
  <c r="L5131"/>
  <c r="R5131" s="1"/>
  <c r="L5130"/>
  <c r="R5130" s="1"/>
  <c r="L5129"/>
  <c r="R5129" s="1"/>
  <c r="L5128"/>
  <c r="R5128" s="1"/>
  <c r="L5127"/>
  <c r="R5127" s="1"/>
  <c r="Q5126"/>
  <c r="L5126"/>
  <c r="R5126" s="1"/>
  <c r="N5125"/>
  <c r="M5125"/>
  <c r="H5125"/>
  <c r="L5124"/>
  <c r="R5124" s="1"/>
  <c r="L5123"/>
  <c r="R5123" s="1"/>
  <c r="L5122"/>
  <c r="R5122" s="1"/>
  <c r="L5121"/>
  <c r="R5121" s="1"/>
  <c r="L5120"/>
  <c r="R5120" s="1"/>
  <c r="L5119"/>
  <c r="R5119" s="1"/>
  <c r="L5118"/>
  <c r="R5118" s="1"/>
  <c r="L5117"/>
  <c r="R5117" s="1"/>
  <c r="L5116"/>
  <c r="R5116" s="1"/>
  <c r="L5115"/>
  <c r="R5115" s="1"/>
  <c r="L5114"/>
  <c r="R5114" s="1"/>
  <c r="L5113"/>
  <c r="R5113" s="1"/>
  <c r="L5112"/>
  <c r="R5112" s="1"/>
  <c r="N5111"/>
  <c r="M5111"/>
  <c r="H5111"/>
  <c r="L5110"/>
  <c r="L5109"/>
  <c r="L5108"/>
  <c r="R5108" s="1"/>
  <c r="L5107"/>
  <c r="L5106"/>
  <c r="L5105"/>
  <c r="L5104"/>
  <c r="R5104" s="1"/>
  <c r="L5103"/>
  <c r="L5102"/>
  <c r="N5101"/>
  <c r="M5101"/>
  <c r="H5101"/>
  <c r="L5100"/>
  <c r="R5100" s="1"/>
  <c r="L5099"/>
  <c r="R5099" s="1"/>
  <c r="L5098"/>
  <c r="R5098" s="1"/>
  <c r="L5097"/>
  <c r="R5097" s="1"/>
  <c r="L5096"/>
  <c r="R5096" s="1"/>
  <c r="L5095"/>
  <c r="R5095" s="1"/>
  <c r="L5094"/>
  <c r="R5094" s="1"/>
  <c r="L5093"/>
  <c r="R5093" s="1"/>
  <c r="L5092"/>
  <c r="R5092" s="1"/>
  <c r="L5091"/>
  <c r="R5091" s="1"/>
  <c r="L5090"/>
  <c r="R5090" s="1"/>
  <c r="N5089"/>
  <c r="M5089"/>
  <c r="H5089"/>
  <c r="L5088"/>
  <c r="R5088" s="1"/>
  <c r="L5087"/>
  <c r="R5087" s="1"/>
  <c r="L5086"/>
  <c r="R5086" s="1"/>
  <c r="L5084"/>
  <c r="R5084" s="1"/>
  <c r="L5083"/>
  <c r="R5083" s="1"/>
  <c r="N5082"/>
  <c r="M5082"/>
  <c r="H5082"/>
  <c r="L5081"/>
  <c r="R5081" s="1"/>
  <c r="L5079"/>
  <c r="R5079" s="1"/>
  <c r="L5078"/>
  <c r="R5078" s="1"/>
  <c r="L5077"/>
  <c r="R5077" s="1"/>
  <c r="L5076"/>
  <c r="R5076" s="1"/>
  <c r="L5075"/>
  <c r="R5075" s="1"/>
  <c r="L5074"/>
  <c r="R5074" s="1"/>
  <c r="L5073"/>
  <c r="R5073" s="1"/>
  <c r="L5072"/>
  <c r="R5072" s="1"/>
  <c r="N5071"/>
  <c r="N5070" s="1"/>
  <c r="N5069" s="1"/>
  <c r="M5071"/>
  <c r="H5071"/>
  <c r="L5067"/>
  <c r="R5067" s="1"/>
  <c r="L9895"/>
  <c r="R9895" s="1"/>
  <c r="L9894"/>
  <c r="L9893"/>
  <c r="R9893" s="1"/>
  <c r="L9892"/>
  <c r="R9892" s="1"/>
  <c r="L9891"/>
  <c r="R9891" s="1"/>
  <c r="L9890"/>
  <c r="L9889"/>
  <c r="R9889" s="1"/>
  <c r="N9888"/>
  <c r="M9888"/>
  <c r="H9888"/>
  <c r="L9887"/>
  <c r="R9887" s="1"/>
  <c r="L9886"/>
  <c r="R9886" s="1"/>
  <c r="L9885"/>
  <c r="R9885" s="1"/>
  <c r="L9884"/>
  <c r="R9884" s="1"/>
  <c r="L9883"/>
  <c r="R9883" s="1"/>
  <c r="L9882"/>
  <c r="R9882" s="1"/>
  <c r="L9881"/>
  <c r="R9881" s="1"/>
  <c r="N9880"/>
  <c r="M9880"/>
  <c r="H9880"/>
  <c r="L9878"/>
  <c r="R9878" s="1"/>
  <c r="L9877"/>
  <c r="R9877" s="1"/>
  <c r="L9876"/>
  <c r="R9876" s="1"/>
  <c r="L9875"/>
  <c r="R9875" s="1"/>
  <c r="L9874"/>
  <c r="R9874" s="1"/>
  <c r="L9873"/>
  <c r="R9873" s="1"/>
  <c r="L9872"/>
  <c r="R9872" s="1"/>
  <c r="N9871"/>
  <c r="M9871"/>
  <c r="H9871"/>
  <c r="L9870"/>
  <c r="L9869"/>
  <c r="R9869" s="1"/>
  <c r="L9868"/>
  <c r="L9867"/>
  <c r="R9867" s="1"/>
  <c r="L9866"/>
  <c r="R9866" s="1"/>
  <c r="L9865"/>
  <c r="R9865" s="1"/>
  <c r="N9864"/>
  <c r="M9864"/>
  <c r="H9864"/>
  <c r="L9862"/>
  <c r="L9861"/>
  <c r="L9860"/>
  <c r="N9859"/>
  <c r="M9859"/>
  <c r="M9856" s="1"/>
  <c r="H9859"/>
  <c r="H9856" s="1"/>
  <c r="L9858"/>
  <c r="R9858" s="1"/>
  <c r="L9857"/>
  <c r="R9857" s="1"/>
  <c r="L9855"/>
  <c r="R9855" s="1"/>
  <c r="L9854"/>
  <c r="L9853"/>
  <c r="R9853" s="1"/>
  <c r="L9852"/>
  <c r="R9852" s="1"/>
  <c r="L9851"/>
  <c r="R9851" s="1"/>
  <c r="N9850"/>
  <c r="N9848" s="1"/>
  <c r="M9850"/>
  <c r="M9848" s="1"/>
  <c r="H9850"/>
  <c r="L9849"/>
  <c r="R9849" s="1"/>
  <c r="L9847"/>
  <c r="R9847" s="1"/>
  <c r="L9846"/>
  <c r="R9846" s="1"/>
  <c r="N9845"/>
  <c r="N9843" s="1"/>
  <c r="M9845"/>
  <c r="H9845"/>
  <c r="H9843" s="1"/>
  <c r="L9844"/>
  <c r="R9844" s="1"/>
  <c r="L9842"/>
  <c r="L9841"/>
  <c r="R9841" s="1"/>
  <c r="L9840"/>
  <c r="R9840" s="1"/>
  <c r="L9839"/>
  <c r="R9839" s="1"/>
  <c r="L9838"/>
  <c r="L9837"/>
  <c r="R9837" s="1"/>
  <c r="L9836"/>
  <c r="R9836" s="1"/>
  <c r="L9835"/>
  <c r="R9835" s="1"/>
  <c r="L9834"/>
  <c r="L9833"/>
  <c r="R9833" s="1"/>
  <c r="L9832"/>
  <c r="R9832" s="1"/>
  <c r="L9831"/>
  <c r="R9831" s="1"/>
  <c r="L9830"/>
  <c r="L9829"/>
  <c r="R9829" s="1"/>
  <c r="L9828"/>
  <c r="R9828" s="1"/>
  <c r="L9827"/>
  <c r="R9827" s="1"/>
  <c r="L9826"/>
  <c r="L9825"/>
  <c r="R9825" s="1"/>
  <c r="L9824"/>
  <c r="R9824" s="1"/>
  <c r="L9823"/>
  <c r="R9823" s="1"/>
  <c r="N9822"/>
  <c r="M9822"/>
  <c r="H9822"/>
  <c r="L9821"/>
  <c r="R9821" s="1"/>
  <c r="L9820"/>
  <c r="R9820" s="1"/>
  <c r="L9819"/>
  <c r="R9819" s="1"/>
  <c r="L9818"/>
  <c r="R9818" s="1"/>
  <c r="L9817"/>
  <c r="R9817" s="1"/>
  <c r="L9816"/>
  <c r="R9816" s="1"/>
  <c r="N9815"/>
  <c r="M9815"/>
  <c r="H9815"/>
  <c r="L9813"/>
  <c r="R9813" s="1"/>
  <c r="L9812"/>
  <c r="R9812" s="1"/>
  <c r="L9811"/>
  <c r="R9811" s="1"/>
  <c r="L9810"/>
  <c r="R9810" s="1"/>
  <c r="L9809"/>
  <c r="R9809" s="1"/>
  <c r="L9808"/>
  <c r="R9808" s="1"/>
  <c r="L9807"/>
  <c r="R9807" s="1"/>
  <c r="L9806"/>
  <c r="R9806" s="1"/>
  <c r="L9805"/>
  <c r="R9805" s="1"/>
  <c r="L9804"/>
  <c r="R9804" s="1"/>
  <c r="L9803"/>
  <c r="R9803" s="1"/>
  <c r="N9802"/>
  <c r="M9802"/>
  <c r="H9802"/>
  <c r="L9799"/>
  <c r="R9799" s="1"/>
  <c r="L9798"/>
  <c r="L9797"/>
  <c r="L9796"/>
  <c r="L9795"/>
  <c r="R9795" s="1"/>
  <c r="L9794"/>
  <c r="L9793"/>
  <c r="L9792"/>
  <c r="L9791"/>
  <c r="L9790"/>
  <c r="L9789"/>
  <c r="L9788"/>
  <c r="L9787"/>
  <c r="L9786"/>
  <c r="L9785"/>
  <c r="L9784"/>
  <c r="L9783"/>
  <c r="R9783" s="1"/>
  <c r="L9782"/>
  <c r="L9781"/>
  <c r="N9780"/>
  <c r="M9780"/>
  <c r="M9779" s="1"/>
  <c r="H9780"/>
  <c r="H9779" s="1"/>
  <c r="H9777" s="1"/>
  <c r="L9778"/>
  <c r="R9778" s="1"/>
  <c r="L9776"/>
  <c r="R9776" s="1"/>
  <c r="L9775"/>
  <c r="R9775" s="1"/>
  <c r="N9774"/>
  <c r="M9774"/>
  <c r="H9774"/>
  <c r="L9773"/>
  <c r="R9773" s="1"/>
  <c r="L9772"/>
  <c r="R9772" s="1"/>
  <c r="N9771"/>
  <c r="M9771"/>
  <c r="H9771"/>
  <c r="L9770"/>
  <c r="L9769"/>
  <c r="N9768"/>
  <c r="M9768"/>
  <c r="H9768"/>
  <c r="L9766"/>
  <c r="R9766" s="1"/>
  <c r="L9765"/>
  <c r="R9765" s="1"/>
  <c r="N9764"/>
  <c r="M9764"/>
  <c r="H9764"/>
  <c r="L9763"/>
  <c r="R9763" s="1"/>
  <c r="L9762"/>
  <c r="R9762" s="1"/>
  <c r="N9761"/>
  <c r="M9761"/>
  <c r="H9761"/>
  <c r="L9760"/>
  <c r="R9760" s="1"/>
  <c r="L9759"/>
  <c r="R9759" s="1"/>
  <c r="N9758"/>
  <c r="M9758"/>
  <c r="H9758"/>
  <c r="L9756"/>
  <c r="R9756" s="1"/>
  <c r="L9755"/>
  <c r="R9755" s="1"/>
  <c r="L9754"/>
  <c r="R9754" s="1"/>
  <c r="L9753"/>
  <c r="R9753" s="1"/>
  <c r="L9752"/>
  <c r="R9752" s="1"/>
  <c r="L9751"/>
  <c r="R9751" s="1"/>
  <c r="L9750"/>
  <c r="R9750" s="1"/>
  <c r="N9749"/>
  <c r="N9748" s="1"/>
  <c r="M9749"/>
  <c r="M9748" s="1"/>
  <c r="H9749"/>
  <c r="L9747"/>
  <c r="L9746"/>
  <c r="L9745"/>
  <c r="L9744"/>
  <c r="L9743"/>
  <c r="L9742"/>
  <c r="L9741"/>
  <c r="L9740"/>
  <c r="L9739"/>
  <c r="L9738"/>
  <c r="L9737"/>
  <c r="L9736"/>
  <c r="L9735"/>
  <c r="L9734"/>
  <c r="N9733"/>
  <c r="M9733"/>
  <c r="H9733"/>
  <c r="L9732"/>
  <c r="R9732" s="1"/>
  <c r="L9731"/>
  <c r="R9731" s="1"/>
  <c r="L9730"/>
  <c r="R9730" s="1"/>
  <c r="L9729"/>
  <c r="R9729" s="1"/>
  <c r="L9728"/>
  <c r="R9728" s="1"/>
  <c r="L9727"/>
  <c r="R9727" s="1"/>
  <c r="Q9726"/>
  <c r="L9726"/>
  <c r="R9726" s="1"/>
  <c r="N9725"/>
  <c r="M9725"/>
  <c r="H9725"/>
  <c r="L9724"/>
  <c r="R9724" s="1"/>
  <c r="L9723"/>
  <c r="R9723" s="1"/>
  <c r="L9722"/>
  <c r="R9722" s="1"/>
  <c r="L9721"/>
  <c r="R9721" s="1"/>
  <c r="L9720"/>
  <c r="R9720" s="1"/>
  <c r="L9719"/>
  <c r="R9719" s="1"/>
  <c r="L9718"/>
  <c r="R9718" s="1"/>
  <c r="L9717"/>
  <c r="R9717" s="1"/>
  <c r="L9716"/>
  <c r="R9716" s="1"/>
  <c r="L9715"/>
  <c r="R9715" s="1"/>
  <c r="L9714"/>
  <c r="R9714" s="1"/>
  <c r="L9713"/>
  <c r="R9713" s="1"/>
  <c r="L9712"/>
  <c r="R9712" s="1"/>
  <c r="N9711"/>
  <c r="M9711"/>
  <c r="H9711"/>
  <c r="L9710"/>
  <c r="R9710" s="1"/>
  <c r="L9709"/>
  <c r="R9709" s="1"/>
  <c r="L9708"/>
  <c r="R9708" s="1"/>
  <c r="L9707"/>
  <c r="R9707" s="1"/>
  <c r="L9706"/>
  <c r="R9706" s="1"/>
  <c r="L9705"/>
  <c r="R9705" s="1"/>
  <c r="L9704"/>
  <c r="R9704" s="1"/>
  <c r="L9703"/>
  <c r="R9703" s="1"/>
  <c r="L9702"/>
  <c r="R9702" s="1"/>
  <c r="N9701"/>
  <c r="M9701"/>
  <c r="H9701"/>
  <c r="L9700"/>
  <c r="R9700" s="1"/>
  <c r="L9699"/>
  <c r="R9699" s="1"/>
  <c r="L9698"/>
  <c r="R9698" s="1"/>
  <c r="L9697"/>
  <c r="R9697" s="1"/>
  <c r="L9696"/>
  <c r="R9696" s="1"/>
  <c r="L9695"/>
  <c r="R9695" s="1"/>
  <c r="L9694"/>
  <c r="R9694" s="1"/>
  <c r="L9693"/>
  <c r="R9693" s="1"/>
  <c r="L9692"/>
  <c r="R9692" s="1"/>
  <c r="L9691"/>
  <c r="R9691" s="1"/>
  <c r="L9690"/>
  <c r="R9690" s="1"/>
  <c r="N9689"/>
  <c r="M9689"/>
  <c r="H9689"/>
  <c r="L9688"/>
  <c r="R9688" s="1"/>
  <c r="L9687"/>
  <c r="R9687" s="1"/>
  <c r="L9686"/>
  <c r="R9686" s="1"/>
  <c r="L9684"/>
  <c r="R9684" s="1"/>
  <c r="L9683"/>
  <c r="R9683" s="1"/>
  <c r="N9682"/>
  <c r="M9682"/>
  <c r="H9682"/>
  <c r="L9681"/>
  <c r="L9679"/>
  <c r="R9679" s="1"/>
  <c r="L9678"/>
  <c r="R9678" s="1"/>
  <c r="L9677"/>
  <c r="R9677" s="1"/>
  <c r="L9676"/>
  <c r="R9676" s="1"/>
  <c r="L9675"/>
  <c r="R9675" s="1"/>
  <c r="L9674"/>
  <c r="R9674" s="1"/>
  <c r="L9673"/>
  <c r="R9673" s="1"/>
  <c r="L9672"/>
  <c r="R9672" s="1"/>
  <c r="N9671"/>
  <c r="N9670" s="1"/>
  <c r="N9669" s="1"/>
  <c r="M9671"/>
  <c r="H9671"/>
  <c r="H9670" s="1"/>
  <c r="L9667"/>
  <c r="R9667" s="1"/>
  <c r="L9665"/>
  <c r="R9665" s="1"/>
  <c r="L9664"/>
  <c r="L9663"/>
  <c r="R9663" s="1"/>
  <c r="L9662"/>
  <c r="R9662" s="1"/>
  <c r="L9661"/>
  <c r="R9661" s="1"/>
  <c r="L9660"/>
  <c r="L9659"/>
  <c r="R9659" s="1"/>
  <c r="N9658"/>
  <c r="M9658"/>
  <c r="H9658"/>
  <c r="L9657"/>
  <c r="R9657" s="1"/>
  <c r="L9656"/>
  <c r="R9656" s="1"/>
  <c r="L9655"/>
  <c r="R9655" s="1"/>
  <c r="L9654"/>
  <c r="R9654" s="1"/>
  <c r="L9653"/>
  <c r="R9653" s="1"/>
  <c r="L9652"/>
  <c r="R9652" s="1"/>
  <c r="L9651"/>
  <c r="R9651" s="1"/>
  <c r="N9650"/>
  <c r="M9650"/>
  <c r="H9650"/>
  <c r="L9648"/>
  <c r="R9648" s="1"/>
  <c r="L9647"/>
  <c r="R9647" s="1"/>
  <c r="L9646"/>
  <c r="R9646" s="1"/>
  <c r="L9645"/>
  <c r="L9644"/>
  <c r="R9644" s="1"/>
  <c r="L9643"/>
  <c r="R9643" s="1"/>
  <c r="L9642"/>
  <c r="R9642" s="1"/>
  <c r="N9641"/>
  <c r="M9641"/>
  <c r="H9641"/>
  <c r="L9640"/>
  <c r="R9640" s="1"/>
  <c r="L9639"/>
  <c r="R9639" s="1"/>
  <c r="L9638"/>
  <c r="L9637"/>
  <c r="R9637" s="1"/>
  <c r="L9636"/>
  <c r="R9636" s="1"/>
  <c r="L9635"/>
  <c r="R9635" s="1"/>
  <c r="N9634"/>
  <c r="M9634"/>
  <c r="H9634"/>
  <c r="L9632"/>
  <c r="L9631"/>
  <c r="L9630"/>
  <c r="N9629"/>
  <c r="M9629"/>
  <c r="M9626" s="1"/>
  <c r="H9629"/>
  <c r="H9626" s="1"/>
  <c r="L9628"/>
  <c r="R9628" s="1"/>
  <c r="L9627"/>
  <c r="R9627" s="1"/>
  <c r="L9625"/>
  <c r="R9625" s="1"/>
  <c r="L9624"/>
  <c r="L9623"/>
  <c r="R9623" s="1"/>
  <c r="L9622"/>
  <c r="L9621"/>
  <c r="R9621" s="1"/>
  <c r="N9620"/>
  <c r="M9620"/>
  <c r="M9618" s="1"/>
  <c r="H9620"/>
  <c r="L9619"/>
  <c r="R9619" s="1"/>
  <c r="L9617"/>
  <c r="R9617" s="1"/>
  <c r="L9616"/>
  <c r="R9616" s="1"/>
  <c r="N9615"/>
  <c r="N9613" s="1"/>
  <c r="M9615"/>
  <c r="M9613" s="1"/>
  <c r="H9615"/>
  <c r="H9613" s="1"/>
  <c r="L9614"/>
  <c r="R9614" s="1"/>
  <c r="L9612"/>
  <c r="L9611"/>
  <c r="R9611" s="1"/>
  <c r="L9610"/>
  <c r="R9610" s="1"/>
  <c r="L9609"/>
  <c r="L9608"/>
  <c r="L9607"/>
  <c r="R9607" s="1"/>
  <c r="L9606"/>
  <c r="R9606" s="1"/>
  <c r="L9605"/>
  <c r="R9605" s="1"/>
  <c r="L9604"/>
  <c r="L9603"/>
  <c r="R9603" s="1"/>
  <c r="L9602"/>
  <c r="R9602" s="1"/>
  <c r="L9601"/>
  <c r="L9600"/>
  <c r="L9599"/>
  <c r="R9599" s="1"/>
  <c r="L9598"/>
  <c r="R9598" s="1"/>
  <c r="L9597"/>
  <c r="L9596"/>
  <c r="L9595"/>
  <c r="R9595" s="1"/>
  <c r="L9594"/>
  <c r="R9594" s="1"/>
  <c r="L9593"/>
  <c r="R9593" s="1"/>
  <c r="N9592"/>
  <c r="M9592"/>
  <c r="H9592"/>
  <c r="L9591"/>
  <c r="R9591" s="1"/>
  <c r="L9590"/>
  <c r="R9590" s="1"/>
  <c r="L9589"/>
  <c r="R9589" s="1"/>
  <c r="L9588"/>
  <c r="R9588" s="1"/>
  <c r="L9587"/>
  <c r="R9587" s="1"/>
  <c r="L9586"/>
  <c r="R9586" s="1"/>
  <c r="N9585"/>
  <c r="M9585"/>
  <c r="H9585"/>
  <c r="L9583"/>
  <c r="R9583" s="1"/>
  <c r="L9582"/>
  <c r="R9582" s="1"/>
  <c r="L9581"/>
  <c r="R9581" s="1"/>
  <c r="L9580"/>
  <c r="R9580" s="1"/>
  <c r="L9579"/>
  <c r="R9579" s="1"/>
  <c r="L9578"/>
  <c r="R9578" s="1"/>
  <c r="L9577"/>
  <c r="R9577" s="1"/>
  <c r="L9576"/>
  <c r="R9576" s="1"/>
  <c r="L9575"/>
  <c r="R9575" s="1"/>
  <c r="L9574"/>
  <c r="R9574" s="1"/>
  <c r="L9573"/>
  <c r="R9573" s="1"/>
  <c r="N9572"/>
  <c r="M9572"/>
  <c r="H9572"/>
  <c r="L9569"/>
  <c r="L9568"/>
  <c r="L9567"/>
  <c r="L9566"/>
  <c r="L9565"/>
  <c r="R9565" s="1"/>
  <c r="L9564"/>
  <c r="L9563"/>
  <c r="L9562"/>
  <c r="L9561"/>
  <c r="L9560"/>
  <c r="L9559"/>
  <c r="L9558"/>
  <c r="L9557"/>
  <c r="L9556"/>
  <c r="L9555"/>
  <c r="L9554"/>
  <c r="L9553"/>
  <c r="L9552"/>
  <c r="L9551"/>
  <c r="N9550"/>
  <c r="M9550"/>
  <c r="M9549" s="1"/>
  <c r="H9550"/>
  <c r="H9549" s="1"/>
  <c r="H9547" s="1"/>
  <c r="L9548"/>
  <c r="R9548" s="1"/>
  <c r="L9546"/>
  <c r="R9546" s="1"/>
  <c r="L9545"/>
  <c r="R9545" s="1"/>
  <c r="N9544"/>
  <c r="M9544"/>
  <c r="H9544"/>
  <c r="L9543"/>
  <c r="R9543" s="1"/>
  <c r="L9542"/>
  <c r="R9542" s="1"/>
  <c r="N9541"/>
  <c r="M9541"/>
  <c r="H9541"/>
  <c r="L9540"/>
  <c r="L9539"/>
  <c r="N9538"/>
  <c r="M9538"/>
  <c r="H9538"/>
  <c r="L9536"/>
  <c r="L9535"/>
  <c r="R9535" s="1"/>
  <c r="N9534"/>
  <c r="M9534"/>
  <c r="H9534"/>
  <c r="L9533"/>
  <c r="R9533" s="1"/>
  <c r="L9532"/>
  <c r="R9532" s="1"/>
  <c r="N9531"/>
  <c r="M9531"/>
  <c r="H9531"/>
  <c r="L9530"/>
  <c r="L9529"/>
  <c r="R9529" s="1"/>
  <c r="N9528"/>
  <c r="M9528"/>
  <c r="H9528"/>
  <c r="L9526"/>
  <c r="R9526" s="1"/>
  <c r="L9525"/>
  <c r="R9525" s="1"/>
  <c r="L9524"/>
  <c r="R9524" s="1"/>
  <c r="L9523"/>
  <c r="R9523" s="1"/>
  <c r="L9522"/>
  <c r="R9522" s="1"/>
  <c r="L9521"/>
  <c r="L9520"/>
  <c r="R9520" s="1"/>
  <c r="N9519"/>
  <c r="N9518" s="1"/>
  <c r="M9519"/>
  <c r="M9518" s="1"/>
  <c r="H9519"/>
  <c r="L9517"/>
  <c r="L9516"/>
  <c r="L9515"/>
  <c r="L9514"/>
  <c r="L9513"/>
  <c r="L9512"/>
  <c r="L9511"/>
  <c r="L9510"/>
  <c r="L9509"/>
  <c r="L9508"/>
  <c r="L9507"/>
  <c r="L9506"/>
  <c r="L9505"/>
  <c r="L9504"/>
  <c r="N9503"/>
  <c r="M9503"/>
  <c r="H9503"/>
  <c r="L9502"/>
  <c r="R9502" s="1"/>
  <c r="L9501"/>
  <c r="R9501" s="1"/>
  <c r="L9500"/>
  <c r="R9500" s="1"/>
  <c r="L9499"/>
  <c r="R9499" s="1"/>
  <c r="L9498"/>
  <c r="R9498" s="1"/>
  <c r="L9497"/>
  <c r="R9497" s="1"/>
  <c r="Q9496"/>
  <c r="L9496"/>
  <c r="R9496" s="1"/>
  <c r="N9495"/>
  <c r="M9495"/>
  <c r="H9495"/>
  <c r="L9494"/>
  <c r="R9494" s="1"/>
  <c r="L9493"/>
  <c r="R9493" s="1"/>
  <c r="L9492"/>
  <c r="R9492" s="1"/>
  <c r="L9491"/>
  <c r="R9491" s="1"/>
  <c r="L9490"/>
  <c r="R9490" s="1"/>
  <c r="L9489"/>
  <c r="R9489" s="1"/>
  <c r="L9488"/>
  <c r="R9488" s="1"/>
  <c r="L9487"/>
  <c r="R9487" s="1"/>
  <c r="L9486"/>
  <c r="R9486" s="1"/>
  <c r="L9485"/>
  <c r="R9485" s="1"/>
  <c r="L9484"/>
  <c r="R9484" s="1"/>
  <c r="L9483"/>
  <c r="R9483" s="1"/>
  <c r="L9482"/>
  <c r="R9482" s="1"/>
  <c r="N9481"/>
  <c r="M9481"/>
  <c r="H9481"/>
  <c r="L9480"/>
  <c r="R9480" s="1"/>
  <c r="L9479"/>
  <c r="R9479" s="1"/>
  <c r="L9478"/>
  <c r="R9478" s="1"/>
  <c r="L9477"/>
  <c r="R9477" s="1"/>
  <c r="L9476"/>
  <c r="R9476" s="1"/>
  <c r="L9475"/>
  <c r="R9475" s="1"/>
  <c r="L9474"/>
  <c r="R9474" s="1"/>
  <c r="L9473"/>
  <c r="R9473" s="1"/>
  <c r="L9472"/>
  <c r="N9471"/>
  <c r="M9471"/>
  <c r="H9471"/>
  <c r="L9470"/>
  <c r="R9470" s="1"/>
  <c r="L9469"/>
  <c r="R9469" s="1"/>
  <c r="L9468"/>
  <c r="R9468" s="1"/>
  <c r="L9467"/>
  <c r="R9467" s="1"/>
  <c r="L9466"/>
  <c r="R9466" s="1"/>
  <c r="L9465"/>
  <c r="R9465" s="1"/>
  <c r="L9464"/>
  <c r="R9464" s="1"/>
  <c r="L9463"/>
  <c r="R9463" s="1"/>
  <c r="L9462"/>
  <c r="R9462" s="1"/>
  <c r="L9461"/>
  <c r="R9461" s="1"/>
  <c r="L9460"/>
  <c r="R9460" s="1"/>
  <c r="N9459"/>
  <c r="M9459"/>
  <c r="H9459"/>
  <c r="L9458"/>
  <c r="R9458" s="1"/>
  <c r="L9457"/>
  <c r="R9457" s="1"/>
  <c r="L9456"/>
  <c r="R9456" s="1"/>
  <c r="L9454"/>
  <c r="R9454" s="1"/>
  <c r="L9453"/>
  <c r="R9453" s="1"/>
  <c r="N9452"/>
  <c r="M9452"/>
  <c r="H9452"/>
  <c r="L9451"/>
  <c r="L9449"/>
  <c r="R9449" s="1"/>
  <c r="L9448"/>
  <c r="R9448" s="1"/>
  <c r="L9447"/>
  <c r="R9447" s="1"/>
  <c r="L9446"/>
  <c r="R9446" s="1"/>
  <c r="L9445"/>
  <c r="R9445" s="1"/>
  <c r="L9444"/>
  <c r="R9444" s="1"/>
  <c r="L9443"/>
  <c r="R9443" s="1"/>
  <c r="L9442"/>
  <c r="R9442" s="1"/>
  <c r="N9441"/>
  <c r="N9440" s="1"/>
  <c r="N9439" s="1"/>
  <c r="M9441"/>
  <c r="M9440" s="1"/>
  <c r="H9441"/>
  <c r="H9440" s="1"/>
  <c r="L9437"/>
  <c r="R9437" s="1"/>
  <c r="L10125"/>
  <c r="R10125" s="1"/>
  <c r="L10124"/>
  <c r="R10124" s="1"/>
  <c r="L10123"/>
  <c r="R10123" s="1"/>
  <c r="L10122"/>
  <c r="L10121"/>
  <c r="R10121" s="1"/>
  <c r="L10120"/>
  <c r="R10120" s="1"/>
  <c r="L10119"/>
  <c r="R10119" s="1"/>
  <c r="N10118"/>
  <c r="M10118"/>
  <c r="H10118"/>
  <c r="L10117"/>
  <c r="R10117" s="1"/>
  <c r="L10116"/>
  <c r="R10116" s="1"/>
  <c r="L10115"/>
  <c r="R10115" s="1"/>
  <c r="L10114"/>
  <c r="R10114" s="1"/>
  <c r="L10113"/>
  <c r="R10113" s="1"/>
  <c r="L10112"/>
  <c r="R10112" s="1"/>
  <c r="L10111"/>
  <c r="R10111" s="1"/>
  <c r="N10110"/>
  <c r="M10110"/>
  <c r="H10110"/>
  <c r="L10108"/>
  <c r="L10107"/>
  <c r="L10106"/>
  <c r="L10105"/>
  <c r="L10104"/>
  <c r="L10103"/>
  <c r="L10102"/>
  <c r="N10101"/>
  <c r="M10101"/>
  <c r="H10101"/>
  <c r="L10100"/>
  <c r="R10100" s="1"/>
  <c r="L10099"/>
  <c r="R10099" s="1"/>
  <c r="L10098"/>
  <c r="R10098" s="1"/>
  <c r="L10097"/>
  <c r="R10097" s="1"/>
  <c r="L10096"/>
  <c r="R10096" s="1"/>
  <c r="L10095"/>
  <c r="R10095" s="1"/>
  <c r="N10094"/>
  <c r="M10094"/>
  <c r="H10094"/>
  <c r="L10092"/>
  <c r="R10092" s="1"/>
  <c r="L10091"/>
  <c r="R10091" s="1"/>
  <c r="L10090"/>
  <c r="R10090" s="1"/>
  <c r="N10089"/>
  <c r="N10086" s="1"/>
  <c r="M10089"/>
  <c r="H10089"/>
  <c r="H10086" s="1"/>
  <c r="L10088"/>
  <c r="R10088" s="1"/>
  <c r="L10087"/>
  <c r="R10087" s="1"/>
  <c r="L10085"/>
  <c r="R10085" s="1"/>
  <c r="L10084"/>
  <c r="R10084" s="1"/>
  <c r="L10083"/>
  <c r="R10083" s="1"/>
  <c r="L10082"/>
  <c r="R10082" s="1"/>
  <c r="L10081"/>
  <c r="R10081" s="1"/>
  <c r="N10080"/>
  <c r="N10078" s="1"/>
  <c r="M10080"/>
  <c r="M10078" s="1"/>
  <c r="H10080"/>
  <c r="L10079"/>
  <c r="R10079" s="1"/>
  <c r="L10077"/>
  <c r="R10077" s="1"/>
  <c r="L10076"/>
  <c r="R10076" s="1"/>
  <c r="N10075"/>
  <c r="N10073" s="1"/>
  <c r="M10075"/>
  <c r="H10075"/>
  <c r="H10073" s="1"/>
  <c r="L10074"/>
  <c r="R10074" s="1"/>
  <c r="L10072"/>
  <c r="L10071"/>
  <c r="L10070"/>
  <c r="L10069"/>
  <c r="L10068"/>
  <c r="L10067"/>
  <c r="L10066"/>
  <c r="L10065"/>
  <c r="L10064"/>
  <c r="L10063"/>
  <c r="R10063" s="1"/>
  <c r="L10062"/>
  <c r="L10061"/>
  <c r="L10060"/>
  <c r="L10059"/>
  <c r="L10058"/>
  <c r="L10057"/>
  <c r="L10056"/>
  <c r="L10055"/>
  <c r="L10054"/>
  <c r="L10053"/>
  <c r="N10052"/>
  <c r="M10052"/>
  <c r="H10052"/>
  <c r="L10051"/>
  <c r="R10051" s="1"/>
  <c r="L10050"/>
  <c r="R10050" s="1"/>
  <c r="L10049"/>
  <c r="R10049" s="1"/>
  <c r="L10048"/>
  <c r="R10048" s="1"/>
  <c r="L10047"/>
  <c r="R10047" s="1"/>
  <c r="L10046"/>
  <c r="R10046" s="1"/>
  <c r="N10045"/>
  <c r="M10045"/>
  <c r="H10045"/>
  <c r="L10043"/>
  <c r="R10043" s="1"/>
  <c r="L10042"/>
  <c r="R10042" s="1"/>
  <c r="L10041"/>
  <c r="R10041" s="1"/>
  <c r="L10040"/>
  <c r="R10040" s="1"/>
  <c r="L10039"/>
  <c r="R10039" s="1"/>
  <c r="L10038"/>
  <c r="R10038" s="1"/>
  <c r="L10037"/>
  <c r="R10037" s="1"/>
  <c r="L10036"/>
  <c r="R10036" s="1"/>
  <c r="L10035"/>
  <c r="R10035" s="1"/>
  <c r="L10034"/>
  <c r="R10034" s="1"/>
  <c r="L10033"/>
  <c r="R10033" s="1"/>
  <c r="N10032"/>
  <c r="M10032"/>
  <c r="H10032"/>
  <c r="L10029"/>
  <c r="R10029" s="1"/>
  <c r="L10028"/>
  <c r="R10028" s="1"/>
  <c r="L10027"/>
  <c r="R10027" s="1"/>
  <c r="L10026"/>
  <c r="R10026" s="1"/>
  <c r="L10025"/>
  <c r="R10025" s="1"/>
  <c r="L10024"/>
  <c r="R10024" s="1"/>
  <c r="L10023"/>
  <c r="R10023" s="1"/>
  <c r="L10022"/>
  <c r="R10022" s="1"/>
  <c r="L10021"/>
  <c r="R10021" s="1"/>
  <c r="L10020"/>
  <c r="R10020" s="1"/>
  <c r="L10019"/>
  <c r="R10019" s="1"/>
  <c r="L10018"/>
  <c r="R10018" s="1"/>
  <c r="L10017"/>
  <c r="R10017" s="1"/>
  <c r="L10016"/>
  <c r="R10016" s="1"/>
  <c r="L10015"/>
  <c r="R10015" s="1"/>
  <c r="L10014"/>
  <c r="R10014" s="1"/>
  <c r="L10013"/>
  <c r="R10013" s="1"/>
  <c r="L10012"/>
  <c r="R10012" s="1"/>
  <c r="L10011"/>
  <c r="R10011" s="1"/>
  <c r="N10010"/>
  <c r="N10009" s="1"/>
  <c r="N10007" s="1"/>
  <c r="M10010"/>
  <c r="H10010"/>
  <c r="H10009" s="1"/>
  <c r="H10007" s="1"/>
  <c r="L10008"/>
  <c r="R10008" s="1"/>
  <c r="L10006"/>
  <c r="R10006" s="1"/>
  <c r="L10005"/>
  <c r="R10005" s="1"/>
  <c r="N10004"/>
  <c r="M10004"/>
  <c r="H10004"/>
  <c r="L10003"/>
  <c r="R10003" s="1"/>
  <c r="L10002"/>
  <c r="R10002" s="1"/>
  <c r="N10001"/>
  <c r="M10001"/>
  <c r="H10001"/>
  <c r="L10000"/>
  <c r="R10000" s="1"/>
  <c r="L9999"/>
  <c r="R9999" s="1"/>
  <c r="N9998"/>
  <c r="M9998"/>
  <c r="H9998"/>
  <c r="L9996"/>
  <c r="R9996" s="1"/>
  <c r="L9995"/>
  <c r="R9995" s="1"/>
  <c r="N9994"/>
  <c r="M9994"/>
  <c r="H9994"/>
  <c r="L9993"/>
  <c r="R9993" s="1"/>
  <c r="L9992"/>
  <c r="R9992" s="1"/>
  <c r="N9991"/>
  <c r="M9991"/>
  <c r="H9991"/>
  <c r="L9990"/>
  <c r="R9990" s="1"/>
  <c r="L9989"/>
  <c r="R9989" s="1"/>
  <c r="N9988"/>
  <c r="M9988"/>
  <c r="H9988"/>
  <c r="L9986"/>
  <c r="R9986" s="1"/>
  <c r="L9985"/>
  <c r="R9985" s="1"/>
  <c r="L9984"/>
  <c r="R9984" s="1"/>
  <c r="L9983"/>
  <c r="R9983" s="1"/>
  <c r="L9982"/>
  <c r="R9982" s="1"/>
  <c r="L9981"/>
  <c r="R9981" s="1"/>
  <c r="L9980"/>
  <c r="R9980" s="1"/>
  <c r="N9979"/>
  <c r="N9978" s="1"/>
  <c r="M9979"/>
  <c r="H9979"/>
  <c r="L9977"/>
  <c r="R9977" s="1"/>
  <c r="L9976"/>
  <c r="R9976" s="1"/>
  <c r="L9975"/>
  <c r="R9975" s="1"/>
  <c r="L9974"/>
  <c r="R9974" s="1"/>
  <c r="L9973"/>
  <c r="R9973" s="1"/>
  <c r="L9972"/>
  <c r="R9972" s="1"/>
  <c r="L9971"/>
  <c r="R9971" s="1"/>
  <c r="L9970"/>
  <c r="R9970" s="1"/>
  <c r="L9969"/>
  <c r="R9969" s="1"/>
  <c r="L9968"/>
  <c r="R9968" s="1"/>
  <c r="L9967"/>
  <c r="L9966"/>
  <c r="R9966" s="1"/>
  <c r="L9965"/>
  <c r="R9965" s="1"/>
  <c r="L9964"/>
  <c r="R9964" s="1"/>
  <c r="N9963"/>
  <c r="M9963"/>
  <c r="H9963"/>
  <c r="L9962"/>
  <c r="R9962" s="1"/>
  <c r="L9961"/>
  <c r="R9961" s="1"/>
  <c r="L9960"/>
  <c r="R9960" s="1"/>
  <c r="L9959"/>
  <c r="R9959" s="1"/>
  <c r="L9958"/>
  <c r="R9958" s="1"/>
  <c r="L9957"/>
  <c r="R9957" s="1"/>
  <c r="Q9956"/>
  <c r="L9956"/>
  <c r="R9956" s="1"/>
  <c r="N9955"/>
  <c r="M9955"/>
  <c r="H9955"/>
  <c r="L9954"/>
  <c r="R9954" s="1"/>
  <c r="L9953"/>
  <c r="R9953" s="1"/>
  <c r="L9952"/>
  <c r="R9952" s="1"/>
  <c r="L9951"/>
  <c r="R9951" s="1"/>
  <c r="L9950"/>
  <c r="R9950" s="1"/>
  <c r="L9949"/>
  <c r="R9949" s="1"/>
  <c r="L9948"/>
  <c r="R9948" s="1"/>
  <c r="L9947"/>
  <c r="R9947" s="1"/>
  <c r="L9946"/>
  <c r="R9946" s="1"/>
  <c r="L9945"/>
  <c r="R9945" s="1"/>
  <c r="L9944"/>
  <c r="R9944" s="1"/>
  <c r="L9943"/>
  <c r="R9943" s="1"/>
  <c r="L9942"/>
  <c r="R9942" s="1"/>
  <c r="N9941"/>
  <c r="M9941"/>
  <c r="H9941"/>
  <c r="L9940"/>
  <c r="L9939"/>
  <c r="R9939" s="1"/>
  <c r="L9938"/>
  <c r="R9938" s="1"/>
  <c r="L9937"/>
  <c r="R9937" s="1"/>
  <c r="L9936"/>
  <c r="R9936" s="1"/>
  <c r="L9935"/>
  <c r="R9935" s="1"/>
  <c r="L9934"/>
  <c r="R9934" s="1"/>
  <c r="L9933"/>
  <c r="R9933" s="1"/>
  <c r="L9932"/>
  <c r="R9932" s="1"/>
  <c r="N9931"/>
  <c r="M9931"/>
  <c r="H9931"/>
  <c r="L9930"/>
  <c r="R9930" s="1"/>
  <c r="L9929"/>
  <c r="R9929" s="1"/>
  <c r="L9928"/>
  <c r="R9928" s="1"/>
  <c r="L9927"/>
  <c r="R9927" s="1"/>
  <c r="L9926"/>
  <c r="R9926" s="1"/>
  <c r="L9925"/>
  <c r="R9925" s="1"/>
  <c r="L9924"/>
  <c r="R9924" s="1"/>
  <c r="L9923"/>
  <c r="R9923" s="1"/>
  <c r="L9922"/>
  <c r="R9922" s="1"/>
  <c r="L9921"/>
  <c r="R9921" s="1"/>
  <c r="L9920"/>
  <c r="R9920" s="1"/>
  <c r="N9919"/>
  <c r="M9919"/>
  <c r="H9919"/>
  <c r="L9918"/>
  <c r="L9917"/>
  <c r="L9916"/>
  <c r="L9914"/>
  <c r="R9914" s="1"/>
  <c r="L9913"/>
  <c r="R9913" s="1"/>
  <c r="N9912"/>
  <c r="M9912"/>
  <c r="H9912"/>
  <c r="L9911"/>
  <c r="R9911" s="1"/>
  <c r="L9909"/>
  <c r="R9909" s="1"/>
  <c r="L9908"/>
  <c r="R9908" s="1"/>
  <c r="L9907"/>
  <c r="R9907" s="1"/>
  <c r="L9906"/>
  <c r="R9906" s="1"/>
  <c r="L9905"/>
  <c r="R9905" s="1"/>
  <c r="L9904"/>
  <c r="R9904" s="1"/>
  <c r="L9903"/>
  <c r="R9903" s="1"/>
  <c r="L9902"/>
  <c r="R9902" s="1"/>
  <c r="N9901"/>
  <c r="N9900" s="1"/>
  <c r="N9899" s="1"/>
  <c r="M9901"/>
  <c r="H9901"/>
  <c r="H9900" s="1"/>
  <c r="L9897"/>
  <c r="R9897" s="1"/>
  <c r="L10585"/>
  <c r="R10585" s="1"/>
  <c r="L10584"/>
  <c r="R10584" s="1"/>
  <c r="L10583"/>
  <c r="R10583" s="1"/>
  <c r="L10582"/>
  <c r="R10582" s="1"/>
  <c r="L10581"/>
  <c r="R10581" s="1"/>
  <c r="L10580"/>
  <c r="R10580" s="1"/>
  <c r="L10579"/>
  <c r="R10579" s="1"/>
  <c r="N10578"/>
  <c r="M10578"/>
  <c r="H10578"/>
  <c r="L10577"/>
  <c r="R10577" s="1"/>
  <c r="L10576"/>
  <c r="L10575"/>
  <c r="R10575" s="1"/>
  <c r="L10574"/>
  <c r="R10574" s="1"/>
  <c r="L10573"/>
  <c r="R10573" s="1"/>
  <c r="L10572"/>
  <c r="L10571"/>
  <c r="R10571" s="1"/>
  <c r="N10570"/>
  <c r="M10570"/>
  <c r="H10570"/>
  <c r="L10568"/>
  <c r="L10567"/>
  <c r="L10566"/>
  <c r="L10565"/>
  <c r="L10564"/>
  <c r="L10563"/>
  <c r="R10563" s="1"/>
  <c r="L10562"/>
  <c r="N10561"/>
  <c r="M10561"/>
  <c r="H10561"/>
  <c r="L10560"/>
  <c r="R10560" s="1"/>
  <c r="L10559"/>
  <c r="R10559" s="1"/>
  <c r="L10558"/>
  <c r="R10558" s="1"/>
  <c r="L10557"/>
  <c r="R10557" s="1"/>
  <c r="L10556"/>
  <c r="R10556" s="1"/>
  <c r="L10555"/>
  <c r="R10555" s="1"/>
  <c r="N10554"/>
  <c r="M10554"/>
  <c r="H10554"/>
  <c r="L10552"/>
  <c r="R10552" s="1"/>
  <c r="L10551"/>
  <c r="R10551" s="1"/>
  <c r="L10550"/>
  <c r="R10550" s="1"/>
  <c r="N10549"/>
  <c r="N10546" s="1"/>
  <c r="M10549"/>
  <c r="H10549"/>
  <c r="H10546" s="1"/>
  <c r="L10548"/>
  <c r="R10548" s="1"/>
  <c r="L10547"/>
  <c r="R10547" s="1"/>
  <c r="L10545"/>
  <c r="R10545" s="1"/>
  <c r="L10544"/>
  <c r="R10544" s="1"/>
  <c r="L10543"/>
  <c r="R10543" s="1"/>
  <c r="L10542"/>
  <c r="R10542" s="1"/>
  <c r="L10541"/>
  <c r="R10541" s="1"/>
  <c r="N10540"/>
  <c r="N10538" s="1"/>
  <c r="M10540"/>
  <c r="H10540"/>
  <c r="H10538" s="1"/>
  <c r="L10539"/>
  <c r="L10537"/>
  <c r="R10537" s="1"/>
  <c r="L10536"/>
  <c r="R10536" s="1"/>
  <c r="N10535"/>
  <c r="N10533" s="1"/>
  <c r="M10535"/>
  <c r="H10535"/>
  <c r="H10533" s="1"/>
  <c r="L10534"/>
  <c r="L10532"/>
  <c r="R10532" s="1"/>
  <c r="L10531"/>
  <c r="R10531" s="1"/>
  <c r="L10530"/>
  <c r="R10530" s="1"/>
  <c r="L10529"/>
  <c r="R10529" s="1"/>
  <c r="L10528"/>
  <c r="R10528" s="1"/>
  <c r="L10527"/>
  <c r="R10527" s="1"/>
  <c r="L10526"/>
  <c r="R10526" s="1"/>
  <c r="L10525"/>
  <c r="R10525" s="1"/>
  <c r="L10524"/>
  <c r="R10524" s="1"/>
  <c r="L10523"/>
  <c r="R10523" s="1"/>
  <c r="L10522"/>
  <c r="R10522" s="1"/>
  <c r="L10521"/>
  <c r="R10521" s="1"/>
  <c r="L10520"/>
  <c r="R10520" s="1"/>
  <c r="L10519"/>
  <c r="R10519" s="1"/>
  <c r="L10518"/>
  <c r="R10518" s="1"/>
  <c r="L10517"/>
  <c r="R10517" s="1"/>
  <c r="L10516"/>
  <c r="R10516" s="1"/>
  <c r="L10515"/>
  <c r="R10515" s="1"/>
  <c r="L10514"/>
  <c r="R10514" s="1"/>
  <c r="L10513"/>
  <c r="R10513" s="1"/>
  <c r="N10512"/>
  <c r="M10512"/>
  <c r="H10512"/>
  <c r="L10511"/>
  <c r="R10511" s="1"/>
  <c r="L10510"/>
  <c r="R10510" s="1"/>
  <c r="L10509"/>
  <c r="L10508"/>
  <c r="L10507"/>
  <c r="R10507" s="1"/>
  <c r="L10506"/>
  <c r="R10506" s="1"/>
  <c r="N10505"/>
  <c r="M10505"/>
  <c r="H10505"/>
  <c r="L10503"/>
  <c r="L10502"/>
  <c r="L10501"/>
  <c r="R10501" s="1"/>
  <c r="L10500"/>
  <c r="L10499"/>
  <c r="L10498"/>
  <c r="L10497"/>
  <c r="L10496"/>
  <c r="L10495"/>
  <c r="L10494"/>
  <c r="L10493"/>
  <c r="R10493" s="1"/>
  <c r="N10492"/>
  <c r="M10492"/>
  <c r="H10492"/>
  <c r="L10489"/>
  <c r="R10489" s="1"/>
  <c r="L10488"/>
  <c r="R10488" s="1"/>
  <c r="L10487"/>
  <c r="R10487" s="1"/>
  <c r="L10486"/>
  <c r="R10486" s="1"/>
  <c r="L10485"/>
  <c r="R10485" s="1"/>
  <c r="L10484"/>
  <c r="R10484" s="1"/>
  <c r="L10483"/>
  <c r="R10483" s="1"/>
  <c r="L10482"/>
  <c r="R10482" s="1"/>
  <c r="L10481"/>
  <c r="R10481" s="1"/>
  <c r="L10480"/>
  <c r="R10480" s="1"/>
  <c r="L10479"/>
  <c r="R10479" s="1"/>
  <c r="L10478"/>
  <c r="R10478" s="1"/>
  <c r="L10477"/>
  <c r="R10477" s="1"/>
  <c r="L10476"/>
  <c r="R10476" s="1"/>
  <c r="L10475"/>
  <c r="R10475" s="1"/>
  <c r="L10474"/>
  <c r="R10474" s="1"/>
  <c r="L10473"/>
  <c r="R10473" s="1"/>
  <c r="L10472"/>
  <c r="R10472" s="1"/>
  <c r="L10471"/>
  <c r="R10471" s="1"/>
  <c r="N10470"/>
  <c r="N10469" s="1"/>
  <c r="N10467" s="1"/>
  <c r="M10470"/>
  <c r="H10470"/>
  <c r="H10469" s="1"/>
  <c r="H10467" s="1"/>
  <c r="L10468"/>
  <c r="R10468" s="1"/>
  <c r="L10466"/>
  <c r="R10466" s="1"/>
  <c r="L10465"/>
  <c r="R10465" s="1"/>
  <c r="N10464"/>
  <c r="M10464"/>
  <c r="H10464"/>
  <c r="L10463"/>
  <c r="R10463" s="1"/>
  <c r="L10462"/>
  <c r="R10462" s="1"/>
  <c r="N10461"/>
  <c r="M10461"/>
  <c r="H10461"/>
  <c r="L10460"/>
  <c r="L10459"/>
  <c r="N10458"/>
  <c r="M10458"/>
  <c r="H10458"/>
  <c r="L10456"/>
  <c r="R10456" s="1"/>
  <c r="L10455"/>
  <c r="R10455" s="1"/>
  <c r="N10454"/>
  <c r="M10454"/>
  <c r="H10454"/>
  <c r="L10453"/>
  <c r="R10453" s="1"/>
  <c r="L10452"/>
  <c r="R10452" s="1"/>
  <c r="N10451"/>
  <c r="M10451"/>
  <c r="H10451"/>
  <c r="L10450"/>
  <c r="R10450" s="1"/>
  <c r="L10449"/>
  <c r="R10449" s="1"/>
  <c r="N10448"/>
  <c r="M10448"/>
  <c r="H10448"/>
  <c r="L10446"/>
  <c r="R10446" s="1"/>
  <c r="L10445"/>
  <c r="R10445" s="1"/>
  <c r="L10444"/>
  <c r="R10444" s="1"/>
  <c r="L10443"/>
  <c r="R10443" s="1"/>
  <c r="L10442"/>
  <c r="R10442" s="1"/>
  <c r="L10441"/>
  <c r="R10441" s="1"/>
  <c r="L10440"/>
  <c r="R10440" s="1"/>
  <c r="N10439"/>
  <c r="N10438" s="1"/>
  <c r="M10439"/>
  <c r="M10438" s="1"/>
  <c r="H10439"/>
  <c r="H10438" s="1"/>
  <c r="L10437"/>
  <c r="R10437" s="1"/>
  <c r="L10436"/>
  <c r="R10436" s="1"/>
  <c r="L10435"/>
  <c r="R10435" s="1"/>
  <c r="L10434"/>
  <c r="R10434" s="1"/>
  <c r="L10433"/>
  <c r="R10433" s="1"/>
  <c r="L10432"/>
  <c r="R10432" s="1"/>
  <c r="L10431"/>
  <c r="R10431" s="1"/>
  <c r="L10430"/>
  <c r="R10430" s="1"/>
  <c r="L10429"/>
  <c r="R10429" s="1"/>
  <c r="L10428"/>
  <c r="R10428" s="1"/>
  <c r="L10427"/>
  <c r="R10427" s="1"/>
  <c r="L10426"/>
  <c r="R10426" s="1"/>
  <c r="L10425"/>
  <c r="R10425" s="1"/>
  <c r="L10424"/>
  <c r="R10424" s="1"/>
  <c r="N10423"/>
  <c r="M10423"/>
  <c r="H10423"/>
  <c r="L10422"/>
  <c r="R10422" s="1"/>
  <c r="L10421"/>
  <c r="R10421" s="1"/>
  <c r="L10420"/>
  <c r="R10420" s="1"/>
  <c r="L10419"/>
  <c r="R10419" s="1"/>
  <c r="L10418"/>
  <c r="R10418" s="1"/>
  <c r="L10417"/>
  <c r="R10417" s="1"/>
  <c r="Q10416"/>
  <c r="L10416"/>
  <c r="R10416" s="1"/>
  <c r="N10415"/>
  <c r="M10415"/>
  <c r="H10415"/>
  <c r="L10414"/>
  <c r="L10413"/>
  <c r="R10413" s="1"/>
  <c r="L10412"/>
  <c r="R10412" s="1"/>
  <c r="L10411"/>
  <c r="R10411" s="1"/>
  <c r="L10410"/>
  <c r="R10410" s="1"/>
  <c r="L10409"/>
  <c r="R10409" s="1"/>
  <c r="L10408"/>
  <c r="R10408" s="1"/>
  <c r="L10407"/>
  <c r="R10407" s="1"/>
  <c r="L10406"/>
  <c r="R10406" s="1"/>
  <c r="L10405"/>
  <c r="R10405" s="1"/>
  <c r="L10404"/>
  <c r="R10404" s="1"/>
  <c r="L10403"/>
  <c r="R10403" s="1"/>
  <c r="L10402"/>
  <c r="R10402" s="1"/>
  <c r="N10401"/>
  <c r="M10401"/>
  <c r="H10401"/>
  <c r="L10400"/>
  <c r="R10400" s="1"/>
  <c r="L10399"/>
  <c r="R10399" s="1"/>
  <c r="L10398"/>
  <c r="R10398" s="1"/>
  <c r="L10397"/>
  <c r="R10397" s="1"/>
  <c r="L10396"/>
  <c r="R10396" s="1"/>
  <c r="L10395"/>
  <c r="R10395" s="1"/>
  <c r="L10394"/>
  <c r="R10394" s="1"/>
  <c r="L10393"/>
  <c r="R10393" s="1"/>
  <c r="L10392"/>
  <c r="R10392" s="1"/>
  <c r="N10391"/>
  <c r="M10391"/>
  <c r="H10391"/>
  <c r="L10390"/>
  <c r="L10389"/>
  <c r="L10388"/>
  <c r="L10387"/>
  <c r="L10386"/>
  <c r="L10385"/>
  <c r="L10384"/>
  <c r="L10383"/>
  <c r="L10382"/>
  <c r="L10381"/>
  <c r="L10380"/>
  <c r="N10379"/>
  <c r="M10379"/>
  <c r="H10379"/>
  <c r="L10378"/>
  <c r="R10378" s="1"/>
  <c r="L10377"/>
  <c r="R10377" s="1"/>
  <c r="L10376"/>
  <c r="R10376" s="1"/>
  <c r="L10374"/>
  <c r="R10374" s="1"/>
  <c r="L10373"/>
  <c r="R10373" s="1"/>
  <c r="N10372"/>
  <c r="M10372"/>
  <c r="H10372"/>
  <c r="L10371"/>
  <c r="R10371" s="1"/>
  <c r="L10369"/>
  <c r="R10369" s="1"/>
  <c r="L10368"/>
  <c r="R10368" s="1"/>
  <c r="L10367"/>
  <c r="R10367" s="1"/>
  <c r="L10366"/>
  <c r="R10366" s="1"/>
  <c r="L10365"/>
  <c r="R10365" s="1"/>
  <c r="L10364"/>
  <c r="R10364" s="1"/>
  <c r="L10363"/>
  <c r="R10363" s="1"/>
  <c r="L10362"/>
  <c r="R10362" s="1"/>
  <c r="N10361"/>
  <c r="N10360" s="1"/>
  <c r="N10359" s="1"/>
  <c r="M10361"/>
  <c r="M10360" s="1"/>
  <c r="H10361"/>
  <c r="H10360" s="1"/>
  <c r="L10357"/>
  <c r="L10815"/>
  <c r="R10815" s="1"/>
  <c r="L10814"/>
  <c r="R10814" s="1"/>
  <c r="L10813"/>
  <c r="R10813" s="1"/>
  <c r="L10812"/>
  <c r="R10812" s="1"/>
  <c r="L10811"/>
  <c r="R10811" s="1"/>
  <c r="L10810"/>
  <c r="R10810" s="1"/>
  <c r="L10809"/>
  <c r="N10808"/>
  <c r="M10808"/>
  <c r="H10808"/>
  <c r="L10807"/>
  <c r="R10807" s="1"/>
  <c r="L10806"/>
  <c r="R10806" s="1"/>
  <c r="L10805"/>
  <c r="R10805" s="1"/>
  <c r="L10804"/>
  <c r="R10804" s="1"/>
  <c r="L10803"/>
  <c r="R10803" s="1"/>
  <c r="L10802"/>
  <c r="R10802" s="1"/>
  <c r="L10801"/>
  <c r="R10801" s="1"/>
  <c r="N10800"/>
  <c r="M10800"/>
  <c r="H10800"/>
  <c r="L10798"/>
  <c r="R10798" s="1"/>
  <c r="L10797"/>
  <c r="R10797" s="1"/>
  <c r="L10796"/>
  <c r="R10796" s="1"/>
  <c r="L10795"/>
  <c r="R10795" s="1"/>
  <c r="L10794"/>
  <c r="R10794" s="1"/>
  <c r="L10793"/>
  <c r="R10793" s="1"/>
  <c r="L10792"/>
  <c r="R10792" s="1"/>
  <c r="N10791"/>
  <c r="M10791"/>
  <c r="H10791"/>
  <c r="L10790"/>
  <c r="L10789"/>
  <c r="R10789" s="1"/>
  <c r="L10788"/>
  <c r="R10788" s="1"/>
  <c r="L10787"/>
  <c r="R10787" s="1"/>
  <c r="L10786"/>
  <c r="L10785"/>
  <c r="R10785" s="1"/>
  <c r="N10784"/>
  <c r="M10784"/>
  <c r="H10784"/>
  <c r="L10782"/>
  <c r="L10781"/>
  <c r="L10780"/>
  <c r="N10779"/>
  <c r="N10776" s="1"/>
  <c r="M10779"/>
  <c r="H10779"/>
  <c r="H10776" s="1"/>
  <c r="L10778"/>
  <c r="R10778" s="1"/>
  <c r="L10777"/>
  <c r="R10777" s="1"/>
  <c r="L10775"/>
  <c r="R10775" s="1"/>
  <c r="L10774"/>
  <c r="L10773"/>
  <c r="R10773" s="1"/>
  <c r="L10772"/>
  <c r="R10772" s="1"/>
  <c r="L10771"/>
  <c r="R10771" s="1"/>
  <c r="N10770"/>
  <c r="N10768" s="1"/>
  <c r="M10770"/>
  <c r="H10770"/>
  <c r="L10769"/>
  <c r="R10769" s="1"/>
  <c r="L10767"/>
  <c r="R10767" s="1"/>
  <c r="L10766"/>
  <c r="R10766" s="1"/>
  <c r="N10765"/>
  <c r="M10765"/>
  <c r="M10763" s="1"/>
  <c r="H10765"/>
  <c r="H10763" s="1"/>
  <c r="L10764"/>
  <c r="R10764" s="1"/>
  <c r="L10762"/>
  <c r="R10762" s="1"/>
  <c r="L10761"/>
  <c r="R10761" s="1"/>
  <c r="L10760"/>
  <c r="R10760" s="1"/>
  <c r="L10759"/>
  <c r="R10759" s="1"/>
  <c r="L10758"/>
  <c r="R10758" s="1"/>
  <c r="L10757"/>
  <c r="R10757" s="1"/>
  <c r="L10756"/>
  <c r="L10755"/>
  <c r="R10755" s="1"/>
  <c r="L10754"/>
  <c r="L10753"/>
  <c r="R10753" s="1"/>
  <c r="L10752"/>
  <c r="R10752" s="1"/>
  <c r="L10751"/>
  <c r="R10751" s="1"/>
  <c r="L10750"/>
  <c r="R10750" s="1"/>
  <c r="L10749"/>
  <c r="R10749" s="1"/>
  <c r="L10748"/>
  <c r="R10748" s="1"/>
  <c r="L10747"/>
  <c r="R10747" s="1"/>
  <c r="L10746"/>
  <c r="L10745"/>
  <c r="R10745" s="1"/>
  <c r="L10744"/>
  <c r="R10744" s="1"/>
  <c r="L10743"/>
  <c r="R10743" s="1"/>
  <c r="N10742"/>
  <c r="M10742"/>
  <c r="H10742"/>
  <c r="L10741"/>
  <c r="R10741" s="1"/>
  <c r="L10740"/>
  <c r="R10740" s="1"/>
  <c r="L10739"/>
  <c r="R10739" s="1"/>
  <c r="L10738"/>
  <c r="R10738" s="1"/>
  <c r="L10737"/>
  <c r="R10737" s="1"/>
  <c r="L10736"/>
  <c r="R10736" s="1"/>
  <c r="N10735"/>
  <c r="M10735"/>
  <c r="H10735"/>
  <c r="L10733"/>
  <c r="R10733" s="1"/>
  <c r="L10732"/>
  <c r="R10732" s="1"/>
  <c r="L10731"/>
  <c r="R10731" s="1"/>
  <c r="L10730"/>
  <c r="R10730" s="1"/>
  <c r="L10729"/>
  <c r="R10729" s="1"/>
  <c r="L10728"/>
  <c r="R10728" s="1"/>
  <c r="L10727"/>
  <c r="R10727" s="1"/>
  <c r="L10726"/>
  <c r="R10726" s="1"/>
  <c r="L10725"/>
  <c r="R10725" s="1"/>
  <c r="L10724"/>
  <c r="R10724" s="1"/>
  <c r="L10723"/>
  <c r="R10723" s="1"/>
  <c r="N10722"/>
  <c r="M10722"/>
  <c r="H10722"/>
  <c r="L10719"/>
  <c r="R10719" s="1"/>
  <c r="L10718"/>
  <c r="R10718" s="1"/>
  <c r="L10717"/>
  <c r="R10717" s="1"/>
  <c r="L10716"/>
  <c r="R10716" s="1"/>
  <c r="L10715"/>
  <c r="R10715" s="1"/>
  <c r="L10714"/>
  <c r="R10714" s="1"/>
  <c r="L10713"/>
  <c r="R10713" s="1"/>
  <c r="L10712"/>
  <c r="R10712" s="1"/>
  <c r="L10711"/>
  <c r="R10711" s="1"/>
  <c r="L10710"/>
  <c r="R10710" s="1"/>
  <c r="L10709"/>
  <c r="R10709" s="1"/>
  <c r="L10708"/>
  <c r="R10708" s="1"/>
  <c r="L10707"/>
  <c r="R10707" s="1"/>
  <c r="L10706"/>
  <c r="R10706" s="1"/>
  <c r="L10705"/>
  <c r="R10705" s="1"/>
  <c r="L10704"/>
  <c r="R10704" s="1"/>
  <c r="L10703"/>
  <c r="R10703" s="1"/>
  <c r="L10702"/>
  <c r="R10702" s="1"/>
  <c r="L10701"/>
  <c r="R10701" s="1"/>
  <c r="N10700"/>
  <c r="N10699" s="1"/>
  <c r="N10697" s="1"/>
  <c r="M10700"/>
  <c r="M10699" s="1"/>
  <c r="M10697" s="1"/>
  <c r="H10700"/>
  <c r="H10699" s="1"/>
  <c r="L10698"/>
  <c r="R10698" s="1"/>
  <c r="L10696"/>
  <c r="L10695"/>
  <c r="N10694"/>
  <c r="M10694"/>
  <c r="H10694"/>
  <c r="L10693"/>
  <c r="L10692"/>
  <c r="N10691"/>
  <c r="M10691"/>
  <c r="H10691"/>
  <c r="L10690"/>
  <c r="R10690" s="1"/>
  <c r="L10689"/>
  <c r="R10689" s="1"/>
  <c r="N10688"/>
  <c r="M10688"/>
  <c r="H10688"/>
  <c r="L10686"/>
  <c r="R10686" s="1"/>
  <c r="L10685"/>
  <c r="R10685" s="1"/>
  <c r="N10684"/>
  <c r="M10684"/>
  <c r="H10684"/>
  <c r="L10683"/>
  <c r="R10683" s="1"/>
  <c r="L10682"/>
  <c r="R10682" s="1"/>
  <c r="N10681"/>
  <c r="M10681"/>
  <c r="H10681"/>
  <c r="L10680"/>
  <c r="R10680" s="1"/>
  <c r="L10679"/>
  <c r="R10679" s="1"/>
  <c r="N10678"/>
  <c r="M10678"/>
  <c r="H10678"/>
  <c r="L10676"/>
  <c r="R10676" s="1"/>
  <c r="L10675"/>
  <c r="R10675" s="1"/>
  <c r="L10674"/>
  <c r="L10673"/>
  <c r="R10673" s="1"/>
  <c r="L10672"/>
  <c r="R10672" s="1"/>
  <c r="L10671"/>
  <c r="R10671" s="1"/>
  <c r="L10670"/>
  <c r="N10669"/>
  <c r="N10668" s="1"/>
  <c r="M10669"/>
  <c r="M10668" s="1"/>
  <c r="H10669"/>
  <c r="L10667"/>
  <c r="R10667" s="1"/>
  <c r="L10666"/>
  <c r="R10666" s="1"/>
  <c r="L10665"/>
  <c r="L10664"/>
  <c r="R10664" s="1"/>
  <c r="L10663"/>
  <c r="R10663" s="1"/>
  <c r="L10662"/>
  <c r="R10662" s="1"/>
  <c r="L10661"/>
  <c r="R10661" s="1"/>
  <c r="L10660"/>
  <c r="R10660" s="1"/>
  <c r="L10659"/>
  <c r="R10659" s="1"/>
  <c r="L10658"/>
  <c r="R10658" s="1"/>
  <c r="L10657"/>
  <c r="R10657" s="1"/>
  <c r="L10656"/>
  <c r="R10656" s="1"/>
  <c r="L10655"/>
  <c r="L10654"/>
  <c r="R10654" s="1"/>
  <c r="N10653"/>
  <c r="M10653"/>
  <c r="H10653"/>
  <c r="L10652"/>
  <c r="R10652" s="1"/>
  <c r="L10651"/>
  <c r="R10651" s="1"/>
  <c r="L10650"/>
  <c r="R10650" s="1"/>
  <c r="L10649"/>
  <c r="R10649" s="1"/>
  <c r="L10648"/>
  <c r="R10648" s="1"/>
  <c r="L10647"/>
  <c r="R10647" s="1"/>
  <c r="Q10646"/>
  <c r="L10646"/>
  <c r="N10645"/>
  <c r="M10645"/>
  <c r="H10645"/>
  <c r="L10644"/>
  <c r="R10644" s="1"/>
  <c r="L10643"/>
  <c r="R10643" s="1"/>
  <c r="L10642"/>
  <c r="R10642" s="1"/>
  <c r="L10641"/>
  <c r="R10641" s="1"/>
  <c r="L10640"/>
  <c r="R10640" s="1"/>
  <c r="L10639"/>
  <c r="R10639" s="1"/>
  <c r="L10638"/>
  <c r="R10638" s="1"/>
  <c r="L10637"/>
  <c r="R10637" s="1"/>
  <c r="L10636"/>
  <c r="R10636" s="1"/>
  <c r="L10635"/>
  <c r="R10635" s="1"/>
  <c r="L10634"/>
  <c r="R10634" s="1"/>
  <c r="L10633"/>
  <c r="R10633" s="1"/>
  <c r="L10632"/>
  <c r="R10632" s="1"/>
  <c r="N10631"/>
  <c r="M10631"/>
  <c r="H10631"/>
  <c r="L10630"/>
  <c r="L10629"/>
  <c r="R10629" s="1"/>
  <c r="L10628"/>
  <c r="R10628" s="1"/>
  <c r="L10627"/>
  <c r="R10627" s="1"/>
  <c r="L10626"/>
  <c r="L10625"/>
  <c r="R10625" s="1"/>
  <c r="L10624"/>
  <c r="R10624" s="1"/>
  <c r="L10623"/>
  <c r="R10623" s="1"/>
  <c r="L10622"/>
  <c r="N10621"/>
  <c r="M10621"/>
  <c r="H10621"/>
  <c r="L10620"/>
  <c r="R10620" s="1"/>
  <c r="L10619"/>
  <c r="R10619" s="1"/>
  <c r="L10618"/>
  <c r="R10618" s="1"/>
  <c r="L10617"/>
  <c r="R10617" s="1"/>
  <c r="L10616"/>
  <c r="R10616" s="1"/>
  <c r="L10615"/>
  <c r="R10615" s="1"/>
  <c r="L10614"/>
  <c r="R10614" s="1"/>
  <c r="L10613"/>
  <c r="R10613" s="1"/>
  <c r="L10612"/>
  <c r="R10612" s="1"/>
  <c r="L10611"/>
  <c r="R10611" s="1"/>
  <c r="L10610"/>
  <c r="R10610" s="1"/>
  <c r="N10609"/>
  <c r="M10609"/>
  <c r="H10609"/>
  <c r="L10608"/>
  <c r="L10607"/>
  <c r="L10606"/>
  <c r="L10604"/>
  <c r="R10604" s="1"/>
  <c r="L10603"/>
  <c r="R10603" s="1"/>
  <c r="N10602"/>
  <c r="M10602"/>
  <c r="H10602"/>
  <c r="L10601"/>
  <c r="L10599"/>
  <c r="R10599" s="1"/>
  <c r="L10598"/>
  <c r="R10598" s="1"/>
  <c r="L10597"/>
  <c r="R10597" s="1"/>
  <c r="L10596"/>
  <c r="R10596" s="1"/>
  <c r="L10595"/>
  <c r="R10595" s="1"/>
  <c r="L10594"/>
  <c r="R10594" s="1"/>
  <c r="L10593"/>
  <c r="R10593" s="1"/>
  <c r="L10592"/>
  <c r="R10592" s="1"/>
  <c r="N10591"/>
  <c r="N10590" s="1"/>
  <c r="N10589" s="1"/>
  <c r="M10591"/>
  <c r="M10590" s="1"/>
  <c r="M10589" s="1"/>
  <c r="H10591"/>
  <c r="H10590" s="1"/>
  <c r="L10587"/>
  <c r="R10587" s="1"/>
  <c r="I236" l="1"/>
  <c r="I3130"/>
  <c r="I11736"/>
  <c r="I8286"/>
  <c r="J8056"/>
  <c r="I8056" s="1"/>
  <c r="I3226"/>
  <c r="J2996"/>
  <c r="I2996" s="1"/>
  <c r="B5132"/>
  <c r="B5255"/>
  <c r="N5279"/>
  <c r="B10033"/>
  <c r="B9734"/>
  <c r="B9736"/>
  <c r="B9738"/>
  <c r="B9740"/>
  <c r="B9742"/>
  <c r="B9744"/>
  <c r="B9746"/>
  <c r="B5252"/>
  <c r="B10040"/>
  <c r="R5252"/>
  <c r="N5263"/>
  <c r="B10707"/>
  <c r="B10715"/>
  <c r="L9963"/>
  <c r="R9963" s="1"/>
  <c r="B9975"/>
  <c r="B10051"/>
  <c r="B9702"/>
  <c r="B9710"/>
  <c r="L9802"/>
  <c r="R9802" s="1"/>
  <c r="L5149"/>
  <c r="R5149" s="1"/>
  <c r="B5153"/>
  <c r="B5189"/>
  <c r="B5194"/>
  <c r="L5202"/>
  <c r="R5202" s="1"/>
  <c r="B5227"/>
  <c r="B5229"/>
  <c r="B5231"/>
  <c r="B5233"/>
  <c r="B5238"/>
  <c r="N10109"/>
  <c r="B9485"/>
  <c r="M9685"/>
  <c r="M9680" s="1"/>
  <c r="B9695"/>
  <c r="B9831"/>
  <c r="B5090"/>
  <c r="B5098"/>
  <c r="B5100"/>
  <c r="B5127"/>
  <c r="B5251"/>
  <c r="B10037"/>
  <c r="L9888"/>
  <c r="R9888" s="1"/>
  <c r="B5086"/>
  <c r="B5190"/>
  <c r="B5197"/>
  <c r="B5199"/>
  <c r="B5234"/>
  <c r="L5264"/>
  <c r="R5264" s="1"/>
  <c r="B5266"/>
  <c r="B10363"/>
  <c r="B10367"/>
  <c r="B10417"/>
  <c r="B10419"/>
  <c r="B10038"/>
  <c r="L10045"/>
  <c r="R10045" s="1"/>
  <c r="L10080"/>
  <c r="R10080" s="1"/>
  <c r="B10112"/>
  <c r="B10114"/>
  <c r="B10116"/>
  <c r="L9528"/>
  <c r="R9528" s="1"/>
  <c r="L9541"/>
  <c r="R9541" s="1"/>
  <c r="B9543"/>
  <c r="L9572"/>
  <c r="R9572" s="1"/>
  <c r="B9574"/>
  <c r="B9576"/>
  <c r="B9602"/>
  <c r="B9635"/>
  <c r="B9639"/>
  <c r="B9754"/>
  <c r="B9762"/>
  <c r="B9778"/>
  <c r="B9807"/>
  <c r="B9809"/>
  <c r="B9839"/>
  <c r="B9844"/>
  <c r="B9865"/>
  <c r="B9883"/>
  <c r="B9887"/>
  <c r="B5128"/>
  <c r="B5170"/>
  <c r="B5246"/>
  <c r="B5267"/>
  <c r="B5291"/>
  <c r="B9566"/>
  <c r="R5251"/>
  <c r="B5254"/>
  <c r="R5255"/>
  <c r="M9455"/>
  <c r="M9450" s="1"/>
  <c r="B9788"/>
  <c r="B9790"/>
  <c r="B9792"/>
  <c r="B9794"/>
  <c r="B9823"/>
  <c r="B9827"/>
  <c r="N9879"/>
  <c r="B9895"/>
  <c r="B5091"/>
  <c r="B5093"/>
  <c r="B5131"/>
  <c r="B5217"/>
  <c r="B5219"/>
  <c r="B5221"/>
  <c r="B5253"/>
  <c r="R5254"/>
  <c r="B9947"/>
  <c r="B10035"/>
  <c r="B10042"/>
  <c r="L10078"/>
  <c r="R10078" s="1"/>
  <c r="N9537"/>
  <c r="B9681"/>
  <c r="B9687"/>
  <c r="H9814"/>
  <c r="H9801" s="1"/>
  <c r="B5095"/>
  <c r="B5141"/>
  <c r="N5167"/>
  <c r="B5293"/>
  <c r="B10422"/>
  <c r="B10432"/>
  <c r="B10436"/>
  <c r="B10544"/>
  <c r="B10555"/>
  <c r="B10559"/>
  <c r="B10571"/>
  <c r="B9908"/>
  <c r="B9921"/>
  <c r="B10012"/>
  <c r="B9679"/>
  <c r="B9715"/>
  <c r="B9751"/>
  <c r="B9797"/>
  <c r="B9799"/>
  <c r="B9806"/>
  <c r="B9811"/>
  <c r="B9813"/>
  <c r="B5072"/>
  <c r="B5074"/>
  <c r="B5076"/>
  <c r="B5078"/>
  <c r="B5099"/>
  <c r="L5101"/>
  <c r="R5101" s="1"/>
  <c r="B5126"/>
  <c r="B5130"/>
  <c r="B5136"/>
  <c r="B5138"/>
  <c r="L5168"/>
  <c r="R5168" s="1"/>
  <c r="B5206"/>
  <c r="B5226"/>
  <c r="B5235"/>
  <c r="B5237"/>
  <c r="B5242"/>
  <c r="B5249"/>
  <c r="B5257"/>
  <c r="B5265"/>
  <c r="L5271"/>
  <c r="R5271" s="1"/>
  <c r="B5273"/>
  <c r="B5275"/>
  <c r="B5277"/>
  <c r="L5288"/>
  <c r="R5288" s="1"/>
  <c r="B5290"/>
  <c r="B10702"/>
  <c r="B10795"/>
  <c r="B10444"/>
  <c r="B9980"/>
  <c r="B9984"/>
  <c r="B9992"/>
  <c r="L9998"/>
  <c r="R9998" s="1"/>
  <c r="B10008"/>
  <c r="B9446"/>
  <c r="B9448"/>
  <c r="B9577"/>
  <c r="B9579"/>
  <c r="B9593"/>
  <c r="B9616"/>
  <c r="B9621"/>
  <c r="B9625"/>
  <c r="B9674"/>
  <c r="B9766"/>
  <c r="B9805"/>
  <c r="B5094"/>
  <c r="B5129"/>
  <c r="M5148"/>
  <c r="L5148" s="1"/>
  <c r="R5148" s="1"/>
  <c r="L5158"/>
  <c r="R5158" s="1"/>
  <c r="B5160"/>
  <c r="B5210"/>
  <c r="B5223"/>
  <c r="B5225"/>
  <c r="B5230"/>
  <c r="B5239"/>
  <c r="B5241"/>
  <c r="B5269"/>
  <c r="B5294"/>
  <c r="N5085"/>
  <c r="N5080" s="1"/>
  <c r="M10783"/>
  <c r="M10553"/>
  <c r="B9551"/>
  <c r="N9649"/>
  <c r="B10421"/>
  <c r="B10065"/>
  <c r="B9567"/>
  <c r="B9569"/>
  <c r="B9770"/>
  <c r="B5169"/>
  <c r="M5263"/>
  <c r="H10734"/>
  <c r="H10721" s="1"/>
  <c r="B9460"/>
  <c r="B9504"/>
  <c r="B9506"/>
  <c r="L9658"/>
  <c r="R9658" s="1"/>
  <c r="B9667"/>
  <c r="B9688"/>
  <c r="B9703"/>
  <c r="H9685"/>
  <c r="H9680" s="1"/>
  <c r="B9803"/>
  <c r="B9810"/>
  <c r="M9863"/>
  <c r="B9873"/>
  <c r="B9875"/>
  <c r="L5082"/>
  <c r="R5082" s="1"/>
  <c r="L5089"/>
  <c r="R5089" s="1"/>
  <c r="B5096"/>
  <c r="B5103"/>
  <c r="L5133"/>
  <c r="R5133" s="1"/>
  <c r="R5138"/>
  <c r="B5147"/>
  <c r="R5147"/>
  <c r="B5150"/>
  <c r="B5154"/>
  <c r="B5156"/>
  <c r="N5157"/>
  <c r="B5203"/>
  <c r="B5211"/>
  <c r="B5224"/>
  <c r="B5228"/>
  <c r="B5232"/>
  <c r="B5236"/>
  <c r="B5240"/>
  <c r="B9508"/>
  <c r="B9510"/>
  <c r="B9512"/>
  <c r="B9514"/>
  <c r="B9516"/>
  <c r="B9522"/>
  <c r="L9544"/>
  <c r="R9544" s="1"/>
  <c r="B9642"/>
  <c r="B9646"/>
  <c r="B9706"/>
  <c r="B9712"/>
  <c r="B9714"/>
  <c r="B9719"/>
  <c r="L9764"/>
  <c r="R9764" s="1"/>
  <c r="B9785"/>
  <c r="B9804"/>
  <c r="B9808"/>
  <c r="B9812"/>
  <c r="B9840"/>
  <c r="L9845"/>
  <c r="R9845" s="1"/>
  <c r="B9847"/>
  <c r="B9852"/>
  <c r="B9866"/>
  <c r="B5067"/>
  <c r="B5092"/>
  <c r="B5097"/>
  <c r="B5139"/>
  <c r="B5144"/>
  <c r="B5146"/>
  <c r="H5157"/>
  <c r="B5175"/>
  <c r="B5182"/>
  <c r="L5243"/>
  <c r="R5243" s="1"/>
  <c r="B5268"/>
  <c r="B5270"/>
  <c r="B5281"/>
  <c r="B5283"/>
  <c r="B5285"/>
  <c r="B5287"/>
  <c r="B5289"/>
  <c r="B10703"/>
  <c r="B10743"/>
  <c r="B10749"/>
  <c r="B10751"/>
  <c r="B10753"/>
  <c r="B10755"/>
  <c r="B10761"/>
  <c r="B10441"/>
  <c r="B10510"/>
  <c r="B10524"/>
  <c r="B9909"/>
  <c r="B9934"/>
  <c r="B9970"/>
  <c r="B9983"/>
  <c r="L9991"/>
  <c r="R9991" s="1"/>
  <c r="B10034"/>
  <c r="B10041"/>
  <c r="B10043"/>
  <c r="L10052"/>
  <c r="R10052" s="1"/>
  <c r="B10083"/>
  <c r="B10087"/>
  <c r="L10089"/>
  <c r="R10089" s="1"/>
  <c r="B10091"/>
  <c r="B10096"/>
  <c r="B10098"/>
  <c r="B10111"/>
  <c r="B10113"/>
  <c r="B10115"/>
  <c r="B10117"/>
  <c r="B9467"/>
  <c r="B9529"/>
  <c r="L9534"/>
  <c r="R9534" s="1"/>
  <c r="B9610"/>
  <c r="N9685"/>
  <c r="N9680" s="1"/>
  <c r="B9693"/>
  <c r="B9707"/>
  <c r="B9832"/>
  <c r="B9836"/>
  <c r="H5085"/>
  <c r="H5080" s="1"/>
  <c r="B5109"/>
  <c r="R5109"/>
  <c r="B5207"/>
  <c r="L10118"/>
  <c r="R10118" s="1"/>
  <c r="M9843"/>
  <c r="L9843" s="1"/>
  <c r="R9843" s="1"/>
  <c r="B5143"/>
  <c r="R5143"/>
  <c r="L5179"/>
  <c r="R5179" s="1"/>
  <c r="M5177"/>
  <c r="L5177" s="1"/>
  <c r="R5177" s="1"/>
  <c r="B10594"/>
  <c r="B10596"/>
  <c r="B10615"/>
  <c r="B10634"/>
  <c r="B10642"/>
  <c r="B10648"/>
  <c r="B10710"/>
  <c r="B10714"/>
  <c r="B10416"/>
  <c r="B9929"/>
  <c r="N9915"/>
  <c r="N9910" s="1"/>
  <c r="B9942"/>
  <c r="B9946"/>
  <c r="B9961"/>
  <c r="B10026"/>
  <c r="B10028"/>
  <c r="L9440"/>
  <c r="R9440" s="1"/>
  <c r="B9454"/>
  <c r="B9461"/>
  <c r="B9463"/>
  <c r="B9473"/>
  <c r="B9477"/>
  <c r="B9499"/>
  <c r="L9503"/>
  <c r="R9503" s="1"/>
  <c r="B9505"/>
  <c r="B9507"/>
  <c r="B9509"/>
  <c r="B9511"/>
  <c r="B9513"/>
  <c r="B9515"/>
  <c r="B9517"/>
  <c r="B9548"/>
  <c r="B9580"/>
  <c r="B9582"/>
  <c r="H9584"/>
  <c r="H9571" s="1"/>
  <c r="B9594"/>
  <c r="B9598"/>
  <c r="B9643"/>
  <c r="B9750"/>
  <c r="L9774"/>
  <c r="R9774" s="1"/>
  <c r="B5105"/>
  <c r="R5105"/>
  <c r="B5135"/>
  <c r="R5135"/>
  <c r="B9661"/>
  <c r="B9663"/>
  <c r="B9684"/>
  <c r="B9691"/>
  <c r="B9699"/>
  <c r="B9724"/>
  <c r="B9729"/>
  <c r="B9755"/>
  <c r="H9757"/>
  <c r="N9767"/>
  <c r="L9771"/>
  <c r="R9771" s="1"/>
  <c r="B9773"/>
  <c r="B9824"/>
  <c r="B9828"/>
  <c r="B9851"/>
  <c r="B9853"/>
  <c r="B9855"/>
  <c r="B9872"/>
  <c r="B9874"/>
  <c r="B9876"/>
  <c r="B9878"/>
  <c r="L5071"/>
  <c r="R5071" s="1"/>
  <c r="B5073"/>
  <c r="B5075"/>
  <c r="B5077"/>
  <c r="B5079"/>
  <c r="B5087"/>
  <c r="B5159"/>
  <c r="B5163"/>
  <c r="B5204"/>
  <c r="B5208"/>
  <c r="B5212"/>
  <c r="B5258"/>
  <c r="B9445"/>
  <c r="B9451"/>
  <c r="B9480"/>
  <c r="B9525"/>
  <c r="B9578"/>
  <c r="B9605"/>
  <c r="L9620"/>
  <c r="R9620" s="1"/>
  <c r="B9647"/>
  <c r="B9678"/>
  <c r="B9697"/>
  <c r="B9781"/>
  <c r="B9783"/>
  <c r="B9796"/>
  <c r="B9835"/>
  <c r="B9846"/>
  <c r="L9850"/>
  <c r="R9850" s="1"/>
  <c r="B5081"/>
  <c r="B5083"/>
  <c r="B5106"/>
  <c r="B5108"/>
  <c r="B5112"/>
  <c r="B5114"/>
  <c r="B5116"/>
  <c r="B5118"/>
  <c r="B5120"/>
  <c r="B5122"/>
  <c r="B5124"/>
  <c r="B5151"/>
  <c r="B5173"/>
  <c r="B5178"/>
  <c r="B5205"/>
  <c r="B5209"/>
  <c r="B5213"/>
  <c r="N5214"/>
  <c r="N5201" s="1"/>
  <c r="N5200" s="1"/>
  <c r="L5222"/>
  <c r="R5222" s="1"/>
  <c r="B5244"/>
  <c r="B5260"/>
  <c r="B5272"/>
  <c r="B5274"/>
  <c r="B5276"/>
  <c r="B5278"/>
  <c r="B5295"/>
  <c r="B9877"/>
  <c r="B9882"/>
  <c r="B9893"/>
  <c r="B5088"/>
  <c r="B5102"/>
  <c r="B5104"/>
  <c r="B5107"/>
  <c r="B5110"/>
  <c r="M5085"/>
  <c r="M5080" s="1"/>
  <c r="L5125"/>
  <c r="R5125" s="1"/>
  <c r="B5134"/>
  <c r="B5137"/>
  <c r="B5140"/>
  <c r="B5142"/>
  <c r="B5145"/>
  <c r="B5152"/>
  <c r="B5155"/>
  <c r="B5172"/>
  <c r="B5181"/>
  <c r="B5186"/>
  <c r="B5191"/>
  <c r="B5193"/>
  <c r="B5216"/>
  <c r="B5218"/>
  <c r="B5220"/>
  <c r="L5161"/>
  <c r="R5161" s="1"/>
  <c r="B5166"/>
  <c r="B5183"/>
  <c r="B5185"/>
  <c r="B5198"/>
  <c r="B5247"/>
  <c r="B5261"/>
  <c r="B5292"/>
  <c r="B9798"/>
  <c r="B9568"/>
  <c r="H5167"/>
  <c r="L5215"/>
  <c r="R5215" s="1"/>
  <c r="M5214"/>
  <c r="R5103"/>
  <c r="R5107"/>
  <c r="R5141"/>
  <c r="H5070"/>
  <c r="R5102"/>
  <c r="R5106"/>
  <c r="R5110"/>
  <c r="R5136"/>
  <c r="R5140"/>
  <c r="R5144"/>
  <c r="L5174"/>
  <c r="R5174" s="1"/>
  <c r="M5167"/>
  <c r="B5176"/>
  <c r="L5250"/>
  <c r="R5250" s="1"/>
  <c r="M5248"/>
  <c r="L5248" s="1"/>
  <c r="R5248" s="1"/>
  <c r="B5262"/>
  <c r="L5164"/>
  <c r="R5164" s="1"/>
  <c r="M5157"/>
  <c r="R5137"/>
  <c r="R5145"/>
  <c r="H5148"/>
  <c r="M5070"/>
  <c r="B5084"/>
  <c r="L5111"/>
  <c r="R5111" s="1"/>
  <c r="B5113"/>
  <c r="B5115"/>
  <c r="B5117"/>
  <c r="B5119"/>
  <c r="B5121"/>
  <c r="B5123"/>
  <c r="B5187"/>
  <c r="B5195"/>
  <c r="H5214"/>
  <c r="B5162"/>
  <c r="B5165"/>
  <c r="L5171"/>
  <c r="R5171" s="1"/>
  <c r="R5173"/>
  <c r="L5180"/>
  <c r="R5180" s="1"/>
  <c r="B5184"/>
  <c r="B5188"/>
  <c r="B5192"/>
  <c r="B5196"/>
  <c r="L5245"/>
  <c r="R5245" s="1"/>
  <c r="H5248"/>
  <c r="L5259"/>
  <c r="R5259" s="1"/>
  <c r="H5263"/>
  <c r="L5280"/>
  <c r="R5280" s="1"/>
  <c r="M5279"/>
  <c r="B5282"/>
  <c r="B5284"/>
  <c r="B5286"/>
  <c r="M5256"/>
  <c r="L5256" s="1"/>
  <c r="R5256" s="1"/>
  <c r="H5279"/>
  <c r="B10595"/>
  <c r="B10796"/>
  <c r="B10798"/>
  <c r="B10810"/>
  <c r="B10814"/>
  <c r="B10392"/>
  <c r="B10398"/>
  <c r="B10400"/>
  <c r="B10406"/>
  <c r="B10442"/>
  <c r="H10457"/>
  <c r="B10503"/>
  <c r="B10515"/>
  <c r="B10517"/>
  <c r="B10519"/>
  <c r="B10521"/>
  <c r="B10523"/>
  <c r="B10545"/>
  <c r="B10574"/>
  <c r="B9950"/>
  <c r="B9952"/>
  <c r="N9987"/>
  <c r="B10067"/>
  <c r="R10067"/>
  <c r="B9478"/>
  <c r="B9553"/>
  <c r="R9553"/>
  <c r="B9575"/>
  <c r="B9583"/>
  <c r="L9671"/>
  <c r="R9671" s="1"/>
  <c r="M9670"/>
  <c r="L9670" s="1"/>
  <c r="R9670" s="1"/>
  <c r="B9787"/>
  <c r="R9787"/>
  <c r="R9870"/>
  <c r="B9870"/>
  <c r="B10629"/>
  <c r="B10656"/>
  <c r="B10660"/>
  <c r="B10662"/>
  <c r="B10664"/>
  <c r="B10666"/>
  <c r="L10668"/>
  <c r="R10668" s="1"/>
  <c r="B10708"/>
  <c r="B10368"/>
  <c r="L10415"/>
  <c r="R10415" s="1"/>
  <c r="B10428"/>
  <c r="B10446"/>
  <c r="N10447"/>
  <c r="B10456"/>
  <c r="B10482"/>
  <c r="B10507"/>
  <c r="B10583"/>
  <c r="B9933"/>
  <c r="B9935"/>
  <c r="L9941"/>
  <c r="R9941" s="1"/>
  <c r="L9864"/>
  <c r="R9864" s="1"/>
  <c r="N9863"/>
  <c r="L10591"/>
  <c r="R10591" s="1"/>
  <c r="B10624"/>
  <c r="B10792"/>
  <c r="B10369"/>
  <c r="B10374"/>
  <c r="B9936"/>
  <c r="B9474"/>
  <c r="B9524"/>
  <c r="B9573"/>
  <c r="B9581"/>
  <c r="B10541"/>
  <c r="B10543"/>
  <c r="B10580"/>
  <c r="B9903"/>
  <c r="B9914"/>
  <c r="B9925"/>
  <c r="B9989"/>
  <c r="L10004"/>
  <c r="R10004" s="1"/>
  <c r="B10018"/>
  <c r="B10020"/>
  <c r="N10044"/>
  <c r="N10031" s="1"/>
  <c r="N10030" s="1"/>
  <c r="N10093"/>
  <c r="B9437"/>
  <c r="L9441"/>
  <c r="R9441" s="1"/>
  <c r="B9468"/>
  <c r="B9475"/>
  <c r="B9482"/>
  <c r="B9484"/>
  <c r="B9489"/>
  <c r="B9500"/>
  <c r="B9533"/>
  <c r="B9555"/>
  <c r="B9557"/>
  <c r="B9588"/>
  <c r="B9603"/>
  <c r="L9615"/>
  <c r="R9615" s="1"/>
  <c r="B9617"/>
  <c r="B9627"/>
  <c r="B9644"/>
  <c r="B9653"/>
  <c r="L9689"/>
  <c r="R9689" s="1"/>
  <c r="B9692"/>
  <c r="B9696"/>
  <c r="B9700"/>
  <c r="B9705"/>
  <c r="B9708"/>
  <c r="L9749"/>
  <c r="R9749" s="1"/>
  <c r="L9758"/>
  <c r="R9758" s="1"/>
  <c r="B9760"/>
  <c r="B9775"/>
  <c r="B9782"/>
  <c r="B9789"/>
  <c r="B9791"/>
  <c r="R9791"/>
  <c r="B9869"/>
  <c r="B9892"/>
  <c r="H9997"/>
  <c r="B10005"/>
  <c r="L10032"/>
  <c r="R10032" s="1"/>
  <c r="B10056"/>
  <c r="B10058"/>
  <c r="B10060"/>
  <c r="B10062"/>
  <c r="B10069"/>
  <c r="B10079"/>
  <c r="B10088"/>
  <c r="B10121"/>
  <c r="B10123"/>
  <c r="B10125"/>
  <c r="B9444"/>
  <c r="B9449"/>
  <c r="B9458"/>
  <c r="B9464"/>
  <c r="B9469"/>
  <c r="B9494"/>
  <c r="B9501"/>
  <c r="B9532"/>
  <c r="B9558"/>
  <c r="B9560"/>
  <c r="L9613"/>
  <c r="R9613" s="1"/>
  <c r="B9675"/>
  <c r="B9690"/>
  <c r="B9694"/>
  <c r="B9698"/>
  <c r="L9701"/>
  <c r="R9701" s="1"/>
  <c r="B9704"/>
  <c r="B9709"/>
  <c r="B9730"/>
  <c r="L9733"/>
  <c r="R9733" s="1"/>
  <c r="B9735"/>
  <c r="B9737"/>
  <c r="B9739"/>
  <c r="B9741"/>
  <c r="B9743"/>
  <c r="B9745"/>
  <c r="B9747"/>
  <c r="B9752"/>
  <c r="B9759"/>
  <c r="B9820"/>
  <c r="B9891"/>
  <c r="B9595"/>
  <c r="B9606"/>
  <c r="B9636"/>
  <c r="B9640"/>
  <c r="B9654"/>
  <c r="B9656"/>
  <c r="B9673"/>
  <c r="B9677"/>
  <c r="B9683"/>
  <c r="B9716"/>
  <c r="B9718"/>
  <c r="B9723"/>
  <c r="L9725"/>
  <c r="R9725" s="1"/>
  <c r="B9728"/>
  <c r="B9732"/>
  <c r="B9756"/>
  <c r="L9761"/>
  <c r="R9761" s="1"/>
  <c r="B9769"/>
  <c r="B9776"/>
  <c r="B9784"/>
  <c r="B9786"/>
  <c r="B9793"/>
  <c r="B9795"/>
  <c r="B9819"/>
  <c r="B9858"/>
  <c r="B9662"/>
  <c r="B9672"/>
  <c r="B9676"/>
  <c r="L9711"/>
  <c r="R9711" s="1"/>
  <c r="B9720"/>
  <c r="B9722"/>
  <c r="B9727"/>
  <c r="B9731"/>
  <c r="B9763"/>
  <c r="B9818"/>
  <c r="B9825"/>
  <c r="B9833"/>
  <c r="B9841"/>
  <c r="L9848"/>
  <c r="R9848" s="1"/>
  <c r="B9857"/>
  <c r="B9867"/>
  <c r="B9884"/>
  <c r="B9886"/>
  <c r="H9669"/>
  <c r="R9826"/>
  <c r="B9826"/>
  <c r="R9834"/>
  <c r="B9834"/>
  <c r="R9842"/>
  <c r="B9842"/>
  <c r="R9854"/>
  <c r="B9854"/>
  <c r="B9860"/>
  <c r="R9860"/>
  <c r="B9862"/>
  <c r="R9862"/>
  <c r="R9868"/>
  <c r="B9868"/>
  <c r="L9880"/>
  <c r="R9880" s="1"/>
  <c r="M9879"/>
  <c r="R9894"/>
  <c r="B9894"/>
  <c r="R9681"/>
  <c r="H9767"/>
  <c r="M9767"/>
  <c r="R9782"/>
  <c r="R9786"/>
  <c r="R9790"/>
  <c r="R9794"/>
  <c r="R9798"/>
  <c r="L9815"/>
  <c r="R9815" s="1"/>
  <c r="M9814"/>
  <c r="B9686"/>
  <c r="B9726"/>
  <c r="R9734"/>
  <c r="R9735"/>
  <c r="R9736"/>
  <c r="R9737"/>
  <c r="R9738"/>
  <c r="R9739"/>
  <c r="R9740"/>
  <c r="R9741"/>
  <c r="R9742"/>
  <c r="R9743"/>
  <c r="R9744"/>
  <c r="R9745"/>
  <c r="R9746"/>
  <c r="R9747"/>
  <c r="H9748"/>
  <c r="B9753"/>
  <c r="B9765"/>
  <c r="R9769"/>
  <c r="R9770"/>
  <c r="N9779"/>
  <c r="N9777" s="1"/>
  <c r="L9780"/>
  <c r="R9780" s="1"/>
  <c r="R9781"/>
  <c r="R9785"/>
  <c r="R9789"/>
  <c r="R9793"/>
  <c r="R9797"/>
  <c r="L9822"/>
  <c r="R9822" s="1"/>
  <c r="N9814"/>
  <c r="N9801" s="1"/>
  <c r="R9830"/>
  <c r="B9830"/>
  <c r="R9838"/>
  <c r="B9838"/>
  <c r="N9856"/>
  <c r="L9856" s="1"/>
  <c r="R9856" s="1"/>
  <c r="L9859"/>
  <c r="R9859" s="1"/>
  <c r="B9861"/>
  <c r="R9861"/>
  <c r="R9890"/>
  <c r="B9890"/>
  <c r="L9682"/>
  <c r="R9682" s="1"/>
  <c r="B9713"/>
  <c r="B9717"/>
  <c r="B9721"/>
  <c r="L9748"/>
  <c r="R9748" s="1"/>
  <c r="M9757"/>
  <c r="N9757"/>
  <c r="L9768"/>
  <c r="R9768" s="1"/>
  <c r="B9772"/>
  <c r="M9777"/>
  <c r="R9784"/>
  <c r="R9788"/>
  <c r="R9792"/>
  <c r="R9796"/>
  <c r="B9816"/>
  <c r="B9829"/>
  <c r="B9837"/>
  <c r="L9871"/>
  <c r="R9871" s="1"/>
  <c r="H9879"/>
  <c r="B9889"/>
  <c r="H9848"/>
  <c r="H9863"/>
  <c r="B9817"/>
  <c r="B9821"/>
  <c r="B9849"/>
  <c r="B9881"/>
  <c r="B9885"/>
  <c r="L9979"/>
  <c r="R9979" s="1"/>
  <c r="M9978"/>
  <c r="L9978" s="1"/>
  <c r="R9978" s="1"/>
  <c r="B10071"/>
  <c r="R10071"/>
  <c r="H9455"/>
  <c r="H9450" s="1"/>
  <c r="R9530"/>
  <c r="B9530"/>
  <c r="R9645"/>
  <c r="B9645"/>
  <c r="B10494"/>
  <c r="B10496"/>
  <c r="B10498"/>
  <c r="B10500"/>
  <c r="B9916"/>
  <c r="B9918"/>
  <c r="B10053"/>
  <c r="B10055"/>
  <c r="B10064"/>
  <c r="B10066"/>
  <c r="M10093"/>
  <c r="L10094"/>
  <c r="R10094" s="1"/>
  <c r="N9455"/>
  <c r="N9450" s="1"/>
  <c r="B9545"/>
  <c r="B9552"/>
  <c r="R9557"/>
  <c r="B9559"/>
  <c r="B9561"/>
  <c r="R9561"/>
  <c r="R9597"/>
  <c r="B9597"/>
  <c r="R9601"/>
  <c r="B9601"/>
  <c r="H10375"/>
  <c r="H10370" s="1"/>
  <c r="N10375"/>
  <c r="N10370" s="1"/>
  <c r="B10418"/>
  <c r="B10440"/>
  <c r="B9932"/>
  <c r="B10036"/>
  <c r="R10055"/>
  <c r="B10057"/>
  <c r="B10059"/>
  <c r="R10059"/>
  <c r="R9472"/>
  <c r="B9472"/>
  <c r="R9521"/>
  <c r="B9521"/>
  <c r="R9536"/>
  <c r="B9536"/>
  <c r="B10641"/>
  <c r="B10643"/>
  <c r="L10678"/>
  <c r="R10678" s="1"/>
  <c r="B10711"/>
  <c r="B10793"/>
  <c r="B10445"/>
  <c r="B10487"/>
  <c r="B10489"/>
  <c r="B10531"/>
  <c r="L10540"/>
  <c r="R10540" s="1"/>
  <c r="B9923"/>
  <c r="B9966"/>
  <c r="L9988"/>
  <c r="R9988" s="1"/>
  <c r="M9997"/>
  <c r="B10039"/>
  <c r="B10120"/>
  <c r="B10124"/>
  <c r="B9442"/>
  <c r="B9457"/>
  <c r="L9459"/>
  <c r="R9459" s="1"/>
  <c r="B9465"/>
  <c r="L9471"/>
  <c r="R9471" s="1"/>
  <c r="B9476"/>
  <c r="B9520"/>
  <c r="H9527"/>
  <c r="B9540"/>
  <c r="R9609"/>
  <c r="B9609"/>
  <c r="B9611"/>
  <c r="R9622"/>
  <c r="B9622"/>
  <c r="L9634"/>
  <c r="R9634" s="1"/>
  <c r="N9633"/>
  <c r="B9648"/>
  <c r="B9665"/>
  <c r="B10610"/>
  <c r="B10612"/>
  <c r="B10614"/>
  <c r="B10616"/>
  <c r="B10618"/>
  <c r="B10633"/>
  <c r="B10635"/>
  <c r="B10639"/>
  <c r="B10657"/>
  <c r="B10676"/>
  <c r="B10682"/>
  <c r="B10690"/>
  <c r="B10718"/>
  <c r="B10726"/>
  <c r="B10785"/>
  <c r="L10791"/>
  <c r="R10791" s="1"/>
  <c r="B10378"/>
  <c r="L10401"/>
  <c r="R10401" s="1"/>
  <c r="B10405"/>
  <c r="B10409"/>
  <c r="B10413"/>
  <c r="B10468"/>
  <c r="B10471"/>
  <c r="B10473"/>
  <c r="B10534"/>
  <c r="B10537"/>
  <c r="B10542"/>
  <c r="B10547"/>
  <c r="H10553"/>
  <c r="B10565"/>
  <c r="B10567"/>
  <c r="B10579"/>
  <c r="B10585"/>
  <c r="B9905"/>
  <c r="B9907"/>
  <c r="L9912"/>
  <c r="R9912" s="1"/>
  <c r="L9919"/>
  <c r="R9919" s="1"/>
  <c r="B9922"/>
  <c r="B9927"/>
  <c r="B9930"/>
  <c r="B9937"/>
  <c r="B9939"/>
  <c r="B9943"/>
  <c r="B9954"/>
  <c r="B9971"/>
  <c r="B10054"/>
  <c r="B10061"/>
  <c r="B10063"/>
  <c r="B10068"/>
  <c r="B10070"/>
  <c r="B10072"/>
  <c r="L10101"/>
  <c r="R10101" s="1"/>
  <c r="B9462"/>
  <c r="B9466"/>
  <c r="B9470"/>
  <c r="B9479"/>
  <c r="L9481"/>
  <c r="R9481" s="1"/>
  <c r="B9490"/>
  <c r="B9492"/>
  <c r="B9497"/>
  <c r="L9519"/>
  <c r="R9519" s="1"/>
  <c r="B9562"/>
  <c r="B9564"/>
  <c r="R9569"/>
  <c r="B9590"/>
  <c r="B9614"/>
  <c r="N9618"/>
  <c r="L9618" s="1"/>
  <c r="R9618" s="1"/>
  <c r="B9637"/>
  <c r="M9633"/>
  <c r="B10074"/>
  <c r="B10082"/>
  <c r="B10100"/>
  <c r="B9443"/>
  <c r="B9447"/>
  <c r="B9453"/>
  <c r="B9486"/>
  <c r="B9488"/>
  <c r="B9493"/>
  <c r="L9495"/>
  <c r="R9495" s="1"/>
  <c r="B9498"/>
  <c r="B9502"/>
  <c r="B9526"/>
  <c r="L9531"/>
  <c r="R9531" s="1"/>
  <c r="B9539"/>
  <c r="B9546"/>
  <c r="B9554"/>
  <c r="B9556"/>
  <c r="B9563"/>
  <c r="B9565"/>
  <c r="B9589"/>
  <c r="B9623"/>
  <c r="B9628"/>
  <c r="B9652"/>
  <c r="B9657"/>
  <c r="H9439"/>
  <c r="R9596"/>
  <c r="B9596"/>
  <c r="R9604"/>
  <c r="B9604"/>
  <c r="R9612"/>
  <c r="B9612"/>
  <c r="R9624"/>
  <c r="B9624"/>
  <c r="B9630"/>
  <c r="R9630"/>
  <c r="B9632"/>
  <c r="R9632"/>
  <c r="R9638"/>
  <c r="B9638"/>
  <c r="L9650"/>
  <c r="R9650" s="1"/>
  <c r="M9649"/>
  <c r="R9664"/>
  <c r="B9664"/>
  <c r="M9439"/>
  <c r="R9451"/>
  <c r="H9537"/>
  <c r="M9537"/>
  <c r="R9552"/>
  <c r="R9556"/>
  <c r="R9560"/>
  <c r="R9564"/>
  <c r="R9568"/>
  <c r="L9585"/>
  <c r="R9585" s="1"/>
  <c r="M9584"/>
  <c r="B9456"/>
  <c r="B9496"/>
  <c r="R9504"/>
  <c r="R9505"/>
  <c r="R9506"/>
  <c r="R9507"/>
  <c r="R9508"/>
  <c r="R9509"/>
  <c r="R9510"/>
  <c r="R9511"/>
  <c r="R9512"/>
  <c r="R9513"/>
  <c r="R9514"/>
  <c r="R9515"/>
  <c r="R9516"/>
  <c r="R9517"/>
  <c r="H9518"/>
  <c r="B9523"/>
  <c r="B9535"/>
  <c r="R9539"/>
  <c r="R9540"/>
  <c r="N9549"/>
  <c r="N9547" s="1"/>
  <c r="L9550"/>
  <c r="R9550" s="1"/>
  <c r="R9551"/>
  <c r="R9555"/>
  <c r="R9559"/>
  <c r="R9563"/>
  <c r="R9567"/>
  <c r="L9592"/>
  <c r="R9592" s="1"/>
  <c r="N9584"/>
  <c r="N9571" s="1"/>
  <c r="R9600"/>
  <c r="B9600"/>
  <c r="R9608"/>
  <c r="B9608"/>
  <c r="N9626"/>
  <c r="L9626" s="1"/>
  <c r="R9626" s="1"/>
  <c r="L9629"/>
  <c r="R9629" s="1"/>
  <c r="B9631"/>
  <c r="R9631"/>
  <c r="R9660"/>
  <c r="B9660"/>
  <c r="L9452"/>
  <c r="R9452" s="1"/>
  <c r="B9483"/>
  <c r="B9487"/>
  <c r="B9491"/>
  <c r="L9518"/>
  <c r="R9518" s="1"/>
  <c r="M9527"/>
  <c r="N9527"/>
  <c r="L9538"/>
  <c r="R9538" s="1"/>
  <c r="B9542"/>
  <c r="M9547"/>
  <c r="R9554"/>
  <c r="R9558"/>
  <c r="R9562"/>
  <c r="R9566"/>
  <c r="B9586"/>
  <c r="B9599"/>
  <c r="B9607"/>
  <c r="L9641"/>
  <c r="R9641" s="1"/>
  <c r="H9649"/>
  <c r="B9659"/>
  <c r="H9618"/>
  <c r="H9633"/>
  <c r="B9587"/>
  <c r="B9591"/>
  <c r="B9619"/>
  <c r="B9651"/>
  <c r="B9655"/>
  <c r="R9940"/>
  <c r="B9940"/>
  <c r="R10509"/>
  <c r="B10509"/>
  <c r="R10058"/>
  <c r="R10062"/>
  <c r="R10070"/>
  <c r="B10107"/>
  <c r="R10107"/>
  <c r="B10599"/>
  <c r="L10361"/>
  <c r="R10361" s="1"/>
  <c r="B10384"/>
  <c r="B10388"/>
  <c r="B10390"/>
  <c r="L10439"/>
  <c r="R10439" s="1"/>
  <c r="B10443"/>
  <c r="B9938"/>
  <c r="B10692"/>
  <c r="B10780"/>
  <c r="B10562"/>
  <c r="R10567"/>
  <c r="N10569"/>
  <c r="B9917"/>
  <c r="R10054"/>
  <c r="R10066"/>
  <c r="B10103"/>
  <c r="R10103"/>
  <c r="B10105"/>
  <c r="R10105"/>
  <c r="R10122"/>
  <c r="B10122"/>
  <c r="H10605"/>
  <c r="H10600" s="1"/>
  <c r="B10659"/>
  <c r="B10719"/>
  <c r="B10777"/>
  <c r="B10364"/>
  <c r="B10380"/>
  <c r="B10382"/>
  <c r="B10386"/>
  <c r="M10375"/>
  <c r="B10420"/>
  <c r="R10053"/>
  <c r="R10057"/>
  <c r="R10061"/>
  <c r="R10065"/>
  <c r="R10069"/>
  <c r="B10592"/>
  <c r="B10638"/>
  <c r="B10706"/>
  <c r="B10716"/>
  <c r="B10725"/>
  <c r="B10766"/>
  <c r="B10366"/>
  <c r="B10437"/>
  <c r="B10449"/>
  <c r="H10447"/>
  <c r="L10451"/>
  <c r="R10451" s="1"/>
  <c r="B10453"/>
  <c r="B10460"/>
  <c r="B10463"/>
  <c r="B10478"/>
  <c r="B10520"/>
  <c r="B10529"/>
  <c r="M10538"/>
  <c r="L10538" s="1"/>
  <c r="R10538" s="1"/>
  <c r="L10578"/>
  <c r="R10578" s="1"/>
  <c r="B10584"/>
  <c r="B9944"/>
  <c r="B9951"/>
  <c r="B9958"/>
  <c r="R9967"/>
  <c r="B9967"/>
  <c r="B9999"/>
  <c r="B10016"/>
  <c r="R10056"/>
  <c r="R10060"/>
  <c r="R10064"/>
  <c r="R10068"/>
  <c r="R10072"/>
  <c r="B10095"/>
  <c r="B10102"/>
  <c r="R10102"/>
  <c r="B10104"/>
  <c r="R10104"/>
  <c r="B10106"/>
  <c r="R10106"/>
  <c r="B10108"/>
  <c r="R10108"/>
  <c r="L9994"/>
  <c r="R9994" s="1"/>
  <c r="M10044"/>
  <c r="L10621"/>
  <c r="R10621" s="1"/>
  <c r="L10631"/>
  <c r="R10631" s="1"/>
  <c r="B10654"/>
  <c r="L10681"/>
  <c r="R10681" s="1"/>
  <c r="L10684"/>
  <c r="R10684" s="1"/>
  <c r="B10686"/>
  <c r="L10691"/>
  <c r="R10691" s="1"/>
  <c r="B10693"/>
  <c r="B10704"/>
  <c r="B10712"/>
  <c r="B10731"/>
  <c r="B10733"/>
  <c r="B10748"/>
  <c r="B10752"/>
  <c r="B10760"/>
  <c r="B10762"/>
  <c r="B10764"/>
  <c r="B10771"/>
  <c r="B10797"/>
  <c r="B10365"/>
  <c r="B10377"/>
  <c r="B10402"/>
  <c r="B10425"/>
  <c r="B10427"/>
  <c r="B10429"/>
  <c r="B10431"/>
  <c r="B10483"/>
  <c r="B10527"/>
  <c r="B10557"/>
  <c r="B10564"/>
  <c r="B10566"/>
  <c r="B10581"/>
  <c r="L9901"/>
  <c r="R9901" s="1"/>
  <c r="B9904"/>
  <c r="B9911"/>
  <c r="B9926"/>
  <c r="L9931"/>
  <c r="R9931" s="1"/>
  <c r="B9948"/>
  <c r="L9955"/>
  <c r="R9955" s="1"/>
  <c r="B9957"/>
  <c r="B9974"/>
  <c r="B10024"/>
  <c r="B10076"/>
  <c r="B10084"/>
  <c r="B10099"/>
  <c r="B10495"/>
  <c r="N10504"/>
  <c r="N10491" s="1"/>
  <c r="N10490" s="1"/>
  <c r="B10513"/>
  <c r="B10528"/>
  <c r="B10556"/>
  <c r="L10561"/>
  <c r="R10561" s="1"/>
  <c r="B10563"/>
  <c r="B10568"/>
  <c r="B10582"/>
  <c r="B9897"/>
  <c r="B9902"/>
  <c r="B9906"/>
  <c r="B9913"/>
  <c r="B9920"/>
  <c r="B9924"/>
  <c r="B9928"/>
  <c r="B9945"/>
  <c r="B9949"/>
  <c r="B9953"/>
  <c r="B9959"/>
  <c r="B9995"/>
  <c r="N9997"/>
  <c r="B10002"/>
  <c r="B10014"/>
  <c r="B10022"/>
  <c r="B10046"/>
  <c r="B10048"/>
  <c r="B10050"/>
  <c r="B10081"/>
  <c r="B10085"/>
  <c r="B10097"/>
  <c r="B10119"/>
  <c r="H10078"/>
  <c r="L10110"/>
  <c r="R10110" s="1"/>
  <c r="M10109"/>
  <c r="H10109"/>
  <c r="H9899"/>
  <c r="R9916"/>
  <c r="R9917"/>
  <c r="R9918"/>
  <c r="B9962"/>
  <c r="B9965"/>
  <c r="B9969"/>
  <c r="B9973"/>
  <c r="B9977"/>
  <c r="H9978"/>
  <c r="B9982"/>
  <c r="B9986"/>
  <c r="H9987"/>
  <c r="B10006"/>
  <c r="L10010"/>
  <c r="R10010" s="1"/>
  <c r="M10009"/>
  <c r="H10044"/>
  <c r="H10031" s="1"/>
  <c r="B10047"/>
  <c r="H9915"/>
  <c r="B9956"/>
  <c r="B9964"/>
  <c r="B9968"/>
  <c r="B9972"/>
  <c r="B9976"/>
  <c r="B9981"/>
  <c r="B9985"/>
  <c r="B9990"/>
  <c r="B9996"/>
  <c r="B10000"/>
  <c r="B10049"/>
  <c r="H10093"/>
  <c r="M9900"/>
  <c r="M9915"/>
  <c r="B9960"/>
  <c r="M9987"/>
  <c r="B9993"/>
  <c r="L10001"/>
  <c r="R10001" s="1"/>
  <c r="B10011"/>
  <c r="B10015"/>
  <c r="B10019"/>
  <c r="B10023"/>
  <c r="B10027"/>
  <c r="L10075"/>
  <c r="R10075" s="1"/>
  <c r="B10092"/>
  <c r="B10003"/>
  <c r="B10013"/>
  <c r="B10017"/>
  <c r="B10021"/>
  <c r="B10025"/>
  <c r="B10029"/>
  <c r="B10077"/>
  <c r="B10090"/>
  <c r="M10073"/>
  <c r="L10073" s="1"/>
  <c r="R10073" s="1"/>
  <c r="M10086"/>
  <c r="L10086" s="1"/>
  <c r="R10086" s="1"/>
  <c r="L10645"/>
  <c r="R10645" s="1"/>
  <c r="B10701"/>
  <c r="B10705"/>
  <c r="B10709"/>
  <c r="B10713"/>
  <c r="B10717"/>
  <c r="N10734"/>
  <c r="B10757"/>
  <c r="B10787"/>
  <c r="R10357"/>
  <c r="B10357"/>
  <c r="B10410"/>
  <c r="L10438"/>
  <c r="R10438" s="1"/>
  <c r="B10497"/>
  <c r="R10497"/>
  <c r="L10505"/>
  <c r="R10505" s="1"/>
  <c r="R10565"/>
  <c r="B10573"/>
  <c r="B10587"/>
  <c r="B10603"/>
  <c r="B10619"/>
  <c r="B10649"/>
  <c r="L10653"/>
  <c r="R10653" s="1"/>
  <c r="B10672"/>
  <c r="B10729"/>
  <c r="B10736"/>
  <c r="B10738"/>
  <c r="B10794"/>
  <c r="B10813"/>
  <c r="B10373"/>
  <c r="B10394"/>
  <c r="B10396"/>
  <c r="L10423"/>
  <c r="R10423" s="1"/>
  <c r="L10464"/>
  <c r="R10464" s="1"/>
  <c r="B10466"/>
  <c r="B10474"/>
  <c r="B10481"/>
  <c r="B10548"/>
  <c r="N10553"/>
  <c r="B10560"/>
  <c r="R10564"/>
  <c r="R10568"/>
  <c r="R10414"/>
  <c r="B10414"/>
  <c r="M10569"/>
  <c r="L10570"/>
  <c r="R10570" s="1"/>
  <c r="B10781"/>
  <c r="R10781"/>
  <c r="M10359"/>
  <c r="L10359" s="1"/>
  <c r="R10359" s="1"/>
  <c r="L10360"/>
  <c r="R10360" s="1"/>
  <c r="L10461"/>
  <c r="R10461" s="1"/>
  <c r="M10457"/>
  <c r="R10562"/>
  <c r="R10566"/>
  <c r="L10590"/>
  <c r="R10590" s="1"/>
  <c r="B10598"/>
  <c r="B10623"/>
  <c r="B10628"/>
  <c r="B10637"/>
  <c r="B10689"/>
  <c r="B10695"/>
  <c r="B10698"/>
  <c r="L10699"/>
  <c r="R10699" s="1"/>
  <c r="B10727"/>
  <c r="B10744"/>
  <c r="B10767"/>
  <c r="B10778"/>
  <c r="B10782"/>
  <c r="B10789"/>
  <c r="B10362"/>
  <c r="L10372"/>
  <c r="R10372" s="1"/>
  <c r="B10376"/>
  <c r="B10397"/>
  <c r="B10407"/>
  <c r="B10459"/>
  <c r="B10493"/>
  <c r="B10502"/>
  <c r="B10506"/>
  <c r="B10516"/>
  <c r="B10525"/>
  <c r="B10532"/>
  <c r="B10550"/>
  <c r="L10554"/>
  <c r="R10554" s="1"/>
  <c r="B10558"/>
  <c r="B10577"/>
  <c r="B10758"/>
  <c r="B10788"/>
  <c r="B10811"/>
  <c r="B10381"/>
  <c r="B10383"/>
  <c r="B10385"/>
  <c r="B10387"/>
  <c r="B10389"/>
  <c r="B10393"/>
  <c r="B10403"/>
  <c r="B10411"/>
  <c r="B10424"/>
  <c r="B10433"/>
  <c r="B10435"/>
  <c r="B10450"/>
  <c r="L10454"/>
  <c r="R10454" s="1"/>
  <c r="B10475"/>
  <c r="B10477"/>
  <c r="B10485"/>
  <c r="B10499"/>
  <c r="B10501"/>
  <c r="B10514"/>
  <c r="B10518"/>
  <c r="B10522"/>
  <c r="B10526"/>
  <c r="B10530"/>
  <c r="B10536"/>
  <c r="B10551"/>
  <c r="B10575"/>
  <c r="H10359"/>
  <c r="L10492"/>
  <c r="R10492" s="1"/>
  <c r="R10508"/>
  <c r="B10508"/>
  <c r="R10380"/>
  <c r="R10381"/>
  <c r="R10382"/>
  <c r="R10383"/>
  <c r="R10384"/>
  <c r="R10385"/>
  <c r="R10386"/>
  <c r="R10387"/>
  <c r="R10388"/>
  <c r="R10389"/>
  <c r="R10390"/>
  <c r="R10460"/>
  <c r="R10496"/>
  <c r="R10500"/>
  <c r="L10512"/>
  <c r="R10512" s="1"/>
  <c r="M10504"/>
  <c r="R10539"/>
  <c r="B10539"/>
  <c r="H10569"/>
  <c r="R10576"/>
  <c r="B10576"/>
  <c r="L10379"/>
  <c r="R10379" s="1"/>
  <c r="B10404"/>
  <c r="B10408"/>
  <c r="B10412"/>
  <c r="L10448"/>
  <c r="R10448" s="1"/>
  <c r="M10447"/>
  <c r="B10452"/>
  <c r="B10455"/>
  <c r="N10457"/>
  <c r="L10458"/>
  <c r="R10458" s="1"/>
  <c r="R10459"/>
  <c r="B10465"/>
  <c r="R10495"/>
  <c r="R10499"/>
  <c r="R10503"/>
  <c r="R10534"/>
  <c r="B10371"/>
  <c r="L10391"/>
  <c r="R10391" s="1"/>
  <c r="B10395"/>
  <c r="B10399"/>
  <c r="B10426"/>
  <c r="B10430"/>
  <c r="B10434"/>
  <c r="L10470"/>
  <c r="R10470" s="1"/>
  <c r="M10469"/>
  <c r="B10479"/>
  <c r="B10486"/>
  <c r="R10494"/>
  <c r="R10498"/>
  <c r="R10502"/>
  <c r="H10504"/>
  <c r="B10511"/>
  <c r="R10572"/>
  <c r="B10572"/>
  <c r="L10549"/>
  <c r="R10549" s="1"/>
  <c r="M10546"/>
  <c r="L10546" s="1"/>
  <c r="R10546" s="1"/>
  <c r="B10462"/>
  <c r="B10472"/>
  <c r="B10476"/>
  <c r="B10480"/>
  <c r="B10484"/>
  <c r="B10488"/>
  <c r="L10535"/>
  <c r="R10535" s="1"/>
  <c r="M10533"/>
  <c r="L10533" s="1"/>
  <c r="R10533" s="1"/>
  <c r="B10552"/>
  <c r="L10779"/>
  <c r="R10779" s="1"/>
  <c r="M10776"/>
  <c r="L10776" s="1"/>
  <c r="R10776" s="1"/>
  <c r="R10780"/>
  <c r="R10809"/>
  <c r="B10809"/>
  <c r="B10593"/>
  <c r="B10597"/>
  <c r="N10605"/>
  <c r="N10600" s="1"/>
  <c r="B10632"/>
  <c r="B10636"/>
  <c r="B10640"/>
  <c r="B10644"/>
  <c r="B10671"/>
  <c r="B10680"/>
  <c r="B10683"/>
  <c r="N10687"/>
  <c r="R10692"/>
  <c r="R10693"/>
  <c r="L10697"/>
  <c r="R10697" s="1"/>
  <c r="L10700"/>
  <c r="R10700" s="1"/>
  <c r="B10772"/>
  <c r="B10627"/>
  <c r="B10663"/>
  <c r="B10675"/>
  <c r="B10685"/>
  <c r="L10694"/>
  <c r="R10694" s="1"/>
  <c r="B10696"/>
  <c r="B10723"/>
  <c r="B10730"/>
  <c r="L10742"/>
  <c r="R10742" s="1"/>
  <c r="R10782"/>
  <c r="B10806"/>
  <c r="B10604"/>
  <c r="B10611"/>
  <c r="B10620"/>
  <c r="B10625"/>
  <c r="B10650"/>
  <c r="B10652"/>
  <c r="B10661"/>
  <c r="N10677"/>
  <c r="B10724"/>
  <c r="B10728"/>
  <c r="B10732"/>
  <c r="B10740"/>
  <c r="B10745"/>
  <c r="B10750"/>
  <c r="B10773"/>
  <c r="B10775"/>
  <c r="L10784"/>
  <c r="R10784" s="1"/>
  <c r="B10801"/>
  <c r="B10804"/>
  <c r="L10602"/>
  <c r="R10602" s="1"/>
  <c r="B10607"/>
  <c r="R10607"/>
  <c r="R10670"/>
  <c r="B10670"/>
  <c r="R10746"/>
  <c r="B10746"/>
  <c r="R10774"/>
  <c r="B10774"/>
  <c r="L10589"/>
  <c r="R10589" s="1"/>
  <c r="R10622"/>
  <c r="B10622"/>
  <c r="R10630"/>
  <c r="B10630"/>
  <c r="R10655"/>
  <c r="B10655"/>
  <c r="R10790"/>
  <c r="B10790"/>
  <c r="B10606"/>
  <c r="R10606"/>
  <c r="B10608"/>
  <c r="R10608"/>
  <c r="R10665"/>
  <c r="B10665"/>
  <c r="H10668"/>
  <c r="R10674"/>
  <c r="B10674"/>
  <c r="L10688"/>
  <c r="R10688" s="1"/>
  <c r="M10687"/>
  <c r="H10589"/>
  <c r="B10601"/>
  <c r="R10601"/>
  <c r="R10626"/>
  <c r="B10626"/>
  <c r="R10646"/>
  <c r="B10646"/>
  <c r="L10722"/>
  <c r="R10722" s="1"/>
  <c r="R10754"/>
  <c r="B10754"/>
  <c r="R10756"/>
  <c r="B10756"/>
  <c r="N10763"/>
  <c r="L10765"/>
  <c r="R10765" s="1"/>
  <c r="H10783"/>
  <c r="H10697"/>
  <c r="L10770"/>
  <c r="R10770" s="1"/>
  <c r="M10768"/>
  <c r="L10768" s="1"/>
  <c r="R10768" s="1"/>
  <c r="R10786"/>
  <c r="B10786"/>
  <c r="L10800"/>
  <c r="R10800" s="1"/>
  <c r="M10799"/>
  <c r="M10677"/>
  <c r="R10695"/>
  <c r="R10696"/>
  <c r="H10799"/>
  <c r="N10799"/>
  <c r="L10808"/>
  <c r="R10808" s="1"/>
  <c r="L10609"/>
  <c r="R10609" s="1"/>
  <c r="M10605"/>
  <c r="B10613"/>
  <c r="B10617"/>
  <c r="B10647"/>
  <c r="B10651"/>
  <c r="B10658"/>
  <c r="B10667"/>
  <c r="L10669"/>
  <c r="R10669" s="1"/>
  <c r="B10673"/>
  <c r="B10679"/>
  <c r="H10687"/>
  <c r="B10737"/>
  <c r="B10759"/>
  <c r="B10769"/>
  <c r="N10783"/>
  <c r="B10805"/>
  <c r="B10812"/>
  <c r="H10677"/>
  <c r="B10741"/>
  <c r="B10747"/>
  <c r="H10768"/>
  <c r="B10802"/>
  <c r="B10815"/>
  <c r="L10735"/>
  <c r="R10735" s="1"/>
  <c r="M10734"/>
  <c r="B10739"/>
  <c r="B10803"/>
  <c r="B10807"/>
  <c r="H131" i="4"/>
  <c r="E131"/>
  <c r="J68" i="2"/>
  <c r="L10677" i="13" l="1"/>
  <c r="R10677" s="1"/>
  <c r="B9733"/>
  <c r="B9888"/>
  <c r="B10591"/>
  <c r="L10783"/>
  <c r="R10783" s="1"/>
  <c r="B9998"/>
  <c r="H9800"/>
  <c r="B9528"/>
  <c r="B9802"/>
  <c r="B9941"/>
  <c r="B9991"/>
  <c r="L5279"/>
  <c r="R5279" s="1"/>
  <c r="B5202"/>
  <c r="B5149"/>
  <c r="B10742"/>
  <c r="B9658"/>
  <c r="L9680"/>
  <c r="R9680" s="1"/>
  <c r="B10505"/>
  <c r="B9912"/>
  <c r="B9541"/>
  <c r="B9963"/>
  <c r="B9534"/>
  <c r="B10415"/>
  <c r="B9843"/>
  <c r="B5133"/>
  <c r="B10684"/>
  <c r="B10681"/>
  <c r="B5101"/>
  <c r="B5264"/>
  <c r="B9441"/>
  <c r="B5250"/>
  <c r="B5158"/>
  <c r="B9850"/>
  <c r="L9767"/>
  <c r="R9767" s="1"/>
  <c r="M9669"/>
  <c r="L9669" s="1"/>
  <c r="R9669" s="1"/>
  <c r="B5082"/>
  <c r="B9550"/>
  <c r="L5157"/>
  <c r="R5157" s="1"/>
  <c r="L5263"/>
  <c r="R5263" s="1"/>
  <c r="L10109"/>
  <c r="R10109" s="1"/>
  <c r="B10052"/>
  <c r="B9503"/>
  <c r="B9650"/>
  <c r="B9845"/>
  <c r="N5068"/>
  <c r="N5066" s="1"/>
  <c r="L9649"/>
  <c r="R9649" s="1"/>
  <c r="B9572"/>
  <c r="B10109"/>
  <c r="B9774"/>
  <c r="B9519"/>
  <c r="B9481"/>
  <c r="B5215"/>
  <c r="B10110"/>
  <c r="B10080"/>
  <c r="B10045"/>
  <c r="L9537"/>
  <c r="R9537" s="1"/>
  <c r="L9879"/>
  <c r="R9879" s="1"/>
  <c r="L9863"/>
  <c r="R9863" s="1"/>
  <c r="B5280"/>
  <c r="B5271"/>
  <c r="B5243"/>
  <c r="L5167"/>
  <c r="R5167" s="1"/>
  <c r="B5089"/>
  <c r="L9915"/>
  <c r="R9915" s="1"/>
  <c r="H9570"/>
  <c r="B5174"/>
  <c r="L10447"/>
  <c r="R10447" s="1"/>
  <c r="B10538"/>
  <c r="B9701"/>
  <c r="B5288"/>
  <c r="L10553"/>
  <c r="R10553" s="1"/>
  <c r="B10089"/>
  <c r="B10004"/>
  <c r="B9592"/>
  <c r="L10093"/>
  <c r="R10093" s="1"/>
  <c r="B5168"/>
  <c r="B9864"/>
  <c r="L5080"/>
  <c r="R5080" s="1"/>
  <c r="L9987"/>
  <c r="R9987" s="1"/>
  <c r="B9613"/>
  <c r="B9634"/>
  <c r="B9689"/>
  <c r="B9711"/>
  <c r="B10439"/>
  <c r="B9994"/>
  <c r="B10512"/>
  <c r="B9758"/>
  <c r="B9768"/>
  <c r="B9544"/>
  <c r="B5248"/>
  <c r="B5071"/>
  <c r="L5085"/>
  <c r="R5085" s="1"/>
  <c r="B9764"/>
  <c r="B9671"/>
  <c r="B9822"/>
  <c r="N9668"/>
  <c r="B9749"/>
  <c r="B9725"/>
  <c r="B10118"/>
  <c r="B9761"/>
  <c r="B5279"/>
  <c r="B5125"/>
  <c r="L9685"/>
  <c r="R9685" s="1"/>
  <c r="B5161"/>
  <c r="B9615"/>
  <c r="B9620"/>
  <c r="N9438"/>
  <c r="B9771"/>
  <c r="B5245"/>
  <c r="B10423"/>
  <c r="B5171"/>
  <c r="B10621"/>
  <c r="B10010"/>
  <c r="B9780"/>
  <c r="B5222"/>
  <c r="B5164"/>
  <c r="L5070"/>
  <c r="R5070" s="1"/>
  <c r="M5069"/>
  <c r="B5256"/>
  <c r="H5201"/>
  <c r="B5179"/>
  <c r="B5177"/>
  <c r="B5259"/>
  <c r="H5069"/>
  <c r="L5214"/>
  <c r="R5214" s="1"/>
  <c r="M5201"/>
  <c r="B5180"/>
  <c r="B5148"/>
  <c r="B5111"/>
  <c r="B9931"/>
  <c r="B10464"/>
  <c r="B9538"/>
  <c r="B9670"/>
  <c r="B10032"/>
  <c r="B10578"/>
  <c r="L9633"/>
  <c r="R9633" s="1"/>
  <c r="B9471"/>
  <c r="L9757"/>
  <c r="R9757" s="1"/>
  <c r="B9880"/>
  <c r="B10361"/>
  <c r="B10570"/>
  <c r="B10554"/>
  <c r="B9901"/>
  <c r="B9495"/>
  <c r="B9955"/>
  <c r="B10454"/>
  <c r="B9859"/>
  <c r="L9779"/>
  <c r="R9779" s="1"/>
  <c r="B9779"/>
  <c r="M9801"/>
  <c r="L9814"/>
  <c r="R9814" s="1"/>
  <c r="B9848"/>
  <c r="B9871"/>
  <c r="N9800"/>
  <c r="B9748"/>
  <c r="H9668"/>
  <c r="B9682"/>
  <c r="B9856"/>
  <c r="L9777"/>
  <c r="R9777" s="1"/>
  <c r="B9815"/>
  <c r="B10700"/>
  <c r="B10800"/>
  <c r="B10688"/>
  <c r="B10438"/>
  <c r="B9988"/>
  <c r="B9979"/>
  <c r="B9629"/>
  <c r="B10678"/>
  <c r="B10645"/>
  <c r="B10791"/>
  <c r="B10540"/>
  <c r="L10569"/>
  <c r="R10569" s="1"/>
  <c r="B10101"/>
  <c r="B10094"/>
  <c r="B10401"/>
  <c r="L10375"/>
  <c r="R10375" s="1"/>
  <c r="L9450"/>
  <c r="R9450" s="1"/>
  <c r="B9440"/>
  <c r="B9459"/>
  <c r="B10631"/>
  <c r="B10561"/>
  <c r="B10451"/>
  <c r="M10370"/>
  <c r="L10370" s="1"/>
  <c r="R10370" s="1"/>
  <c r="B10078"/>
  <c r="B9919"/>
  <c r="N9898"/>
  <c r="N9896" s="1"/>
  <c r="B10461"/>
  <c r="M10031"/>
  <c r="M10030" s="1"/>
  <c r="L10030" s="1"/>
  <c r="R10030" s="1"/>
  <c r="L9527"/>
  <c r="R9527" s="1"/>
  <c r="B9531"/>
  <c r="L9455"/>
  <c r="R9455" s="1"/>
  <c r="L9549"/>
  <c r="R9549" s="1"/>
  <c r="M9571"/>
  <c r="L9584"/>
  <c r="R9584" s="1"/>
  <c r="B9618"/>
  <c r="B9641"/>
  <c r="N9570"/>
  <c r="B9518"/>
  <c r="H9438"/>
  <c r="B9452"/>
  <c r="B9626"/>
  <c r="L9547"/>
  <c r="R9547" s="1"/>
  <c r="L9439"/>
  <c r="R9439" s="1"/>
  <c r="M9438"/>
  <c r="B9585"/>
  <c r="B10379"/>
  <c r="B10784"/>
  <c r="B10691"/>
  <c r="B10546"/>
  <c r="B10372"/>
  <c r="B10086"/>
  <c r="M9910"/>
  <c r="L9910" s="1"/>
  <c r="R9910" s="1"/>
  <c r="B10653"/>
  <c r="L9997"/>
  <c r="R9997" s="1"/>
  <c r="B10001"/>
  <c r="L10687"/>
  <c r="R10687" s="1"/>
  <c r="L10044"/>
  <c r="R10044" s="1"/>
  <c r="L10009"/>
  <c r="R10009" s="1"/>
  <c r="M10007"/>
  <c r="L10007" s="1"/>
  <c r="R10007" s="1"/>
  <c r="B10073"/>
  <c r="H9910"/>
  <c r="H9898" s="1"/>
  <c r="L9900"/>
  <c r="M9899"/>
  <c r="B10075"/>
  <c r="H10030"/>
  <c r="B9978"/>
  <c r="L10734"/>
  <c r="R10734" s="1"/>
  <c r="N10721"/>
  <c r="N10720" s="1"/>
  <c r="B10533"/>
  <c r="B10776"/>
  <c r="M10721"/>
  <c r="M10720" s="1"/>
  <c r="B10779"/>
  <c r="B10768"/>
  <c r="B10694"/>
  <c r="N10588"/>
  <c r="B10458"/>
  <c r="N10358"/>
  <c r="N10356" s="1"/>
  <c r="B10765"/>
  <c r="B10668"/>
  <c r="H10491"/>
  <c r="M10467"/>
  <c r="L10467" s="1"/>
  <c r="L10469"/>
  <c r="R10469" s="1"/>
  <c r="B10549"/>
  <c r="L10504"/>
  <c r="R10504" s="1"/>
  <c r="M10491"/>
  <c r="B10470"/>
  <c r="H10358"/>
  <c r="B10360"/>
  <c r="B10492"/>
  <c r="B10535"/>
  <c r="L10457"/>
  <c r="R10457" s="1"/>
  <c r="B10448"/>
  <c r="B10391"/>
  <c r="B10808"/>
  <c r="B10602"/>
  <c r="L10799"/>
  <c r="R10799" s="1"/>
  <c r="L10605"/>
  <c r="R10605" s="1"/>
  <c r="B10699"/>
  <c r="B10697"/>
  <c r="B10783"/>
  <c r="L10763"/>
  <c r="R10763" s="1"/>
  <c r="B10669"/>
  <c r="M10600"/>
  <c r="B10770"/>
  <c r="B10735"/>
  <c r="B10590"/>
  <c r="H10720"/>
  <c r="B10609"/>
  <c r="B10722"/>
  <c r="H10588"/>
  <c r="A131" i="4"/>
  <c r="G16"/>
  <c r="B10677" i="13" l="1"/>
  <c r="N9436"/>
  <c r="B9863"/>
  <c r="B5263"/>
  <c r="B9549"/>
  <c r="B5080"/>
  <c r="B9987"/>
  <c r="M9668"/>
  <c r="B9879"/>
  <c r="B9685"/>
  <c r="B9649"/>
  <c r="B9767"/>
  <c r="B5157"/>
  <c r="B9537"/>
  <c r="N9666"/>
  <c r="B9757"/>
  <c r="B9915"/>
  <c r="B5167"/>
  <c r="B10447"/>
  <c r="B10009"/>
  <c r="B10734"/>
  <c r="B5214"/>
  <c r="B10553"/>
  <c r="B10093"/>
  <c r="B5070"/>
  <c r="B5085"/>
  <c r="L10031"/>
  <c r="R10031" s="1"/>
  <c r="B9633"/>
  <c r="H5068"/>
  <c r="L5069"/>
  <c r="R5069" s="1"/>
  <c r="M5068"/>
  <c r="M5200"/>
  <c r="L5200" s="1"/>
  <c r="R5200" s="1"/>
  <c r="L5201"/>
  <c r="R5201" s="1"/>
  <c r="H5200"/>
  <c r="B10044"/>
  <c r="B10569"/>
  <c r="B10007"/>
  <c r="B9910"/>
  <c r="B10370"/>
  <c r="L9668"/>
  <c r="R9668" s="1"/>
  <c r="M9800"/>
  <c r="L9800" s="1"/>
  <c r="R9800" s="1"/>
  <c r="L9801"/>
  <c r="R9801" s="1"/>
  <c r="B9814"/>
  <c r="B9669"/>
  <c r="B9680"/>
  <c r="H9666"/>
  <c r="B9777"/>
  <c r="L10720"/>
  <c r="R10720" s="1"/>
  <c r="B9455"/>
  <c r="B10375"/>
  <c r="B9527"/>
  <c r="L9438"/>
  <c r="R9438" s="1"/>
  <c r="M9570"/>
  <c r="L9570" s="1"/>
  <c r="R9570" s="1"/>
  <c r="L9571"/>
  <c r="R9571" s="1"/>
  <c r="B9584"/>
  <c r="B9439"/>
  <c r="B9450"/>
  <c r="H9436"/>
  <c r="B9547"/>
  <c r="L10721"/>
  <c r="R10721" s="1"/>
  <c r="N10586"/>
  <c r="B10687"/>
  <c r="B9997"/>
  <c r="H9896"/>
  <c r="L9899"/>
  <c r="M9898"/>
  <c r="B10030"/>
  <c r="R9900"/>
  <c r="B9900"/>
  <c r="B10359"/>
  <c r="B10469"/>
  <c r="L10491"/>
  <c r="R10491" s="1"/>
  <c r="M10490"/>
  <c r="L10490" s="1"/>
  <c r="R10490" s="1"/>
  <c r="R10467"/>
  <c r="B10467"/>
  <c r="M10358"/>
  <c r="B10457"/>
  <c r="H10490"/>
  <c r="B10504"/>
  <c r="B10799"/>
  <c r="B10763"/>
  <c r="B10605"/>
  <c r="L10600"/>
  <c r="M10588"/>
  <c r="B10589"/>
  <c r="N4513"/>
  <c r="B10031" l="1"/>
  <c r="B9801"/>
  <c r="B5069"/>
  <c r="M9436"/>
  <c r="L9436" s="1"/>
  <c r="R9436" s="1"/>
  <c r="B5200"/>
  <c r="H5066"/>
  <c r="B5201"/>
  <c r="M5066"/>
  <c r="L5066" s="1"/>
  <c r="R5066" s="1"/>
  <c r="L5068"/>
  <c r="R5068" s="1"/>
  <c r="B9571"/>
  <c r="M9666"/>
  <c r="L9666" s="1"/>
  <c r="R9666" s="1"/>
  <c r="B9800"/>
  <c r="B9668"/>
  <c r="B10721"/>
  <c r="B10720"/>
  <c r="B9570"/>
  <c r="B9438"/>
  <c r="R9899"/>
  <c r="B9899"/>
  <c r="L9898"/>
  <c r="R9898" s="1"/>
  <c r="M9896"/>
  <c r="L9896" s="1"/>
  <c r="R9896" s="1"/>
  <c r="L10358"/>
  <c r="R10358" s="1"/>
  <c r="M10356"/>
  <c r="L10356" s="1"/>
  <c r="R10356" s="1"/>
  <c r="B10490"/>
  <c r="B10491"/>
  <c r="R10600"/>
  <c r="B10600"/>
  <c r="L10588"/>
  <c r="R10588" s="1"/>
  <c r="M10586"/>
  <c r="L10586" s="1"/>
  <c r="R10586" s="1"/>
  <c r="B9436" l="1"/>
  <c r="B5068"/>
  <c r="B5066"/>
  <c r="B9896"/>
  <c r="B9666"/>
  <c r="B9898"/>
  <c r="B10586"/>
  <c r="B10356"/>
  <c r="B10358"/>
  <c r="B10588"/>
  <c r="D134" i="4"/>
  <c r="D132"/>
  <c r="D129"/>
  <c r="D127"/>
  <c r="D126"/>
  <c r="D122"/>
  <c r="D121"/>
  <c r="D120"/>
  <c r="D119"/>
  <c r="D118"/>
  <c r="D117"/>
  <c r="D116"/>
  <c r="D114"/>
  <c r="D113"/>
  <c r="D109"/>
  <c r="D108"/>
  <c r="D106"/>
  <c r="D101"/>
  <c r="D99"/>
  <c r="D98"/>
  <c r="D97"/>
  <c r="D96"/>
  <c r="D94"/>
  <c r="D93"/>
  <c r="D92"/>
  <c r="D91"/>
  <c r="D89"/>
  <c r="D88"/>
  <c r="D87"/>
  <c r="D83"/>
  <c r="D82"/>
  <c r="D76"/>
  <c r="D75"/>
  <c r="D74"/>
  <c r="D73"/>
  <c r="D69"/>
  <c r="D68"/>
  <c r="D67"/>
  <c r="D66"/>
  <c r="D65"/>
  <c r="D64"/>
  <c r="D63"/>
  <c r="D61"/>
  <c r="D60"/>
  <c r="D59"/>
  <c r="D58"/>
  <c r="D56"/>
  <c r="D55"/>
  <c r="D54"/>
  <c r="D53"/>
  <c r="D52"/>
  <c r="D49"/>
  <c r="D48"/>
  <c r="D47"/>
  <c r="D45"/>
  <c r="D44"/>
  <c r="D43"/>
  <c r="D42"/>
  <c r="D41"/>
  <c r="D40"/>
  <c r="D38"/>
  <c r="D37"/>
  <c r="D36"/>
  <c r="D34"/>
  <c r="D30"/>
  <c r="D29"/>
  <c r="D28"/>
  <c r="D27"/>
  <c r="D19"/>
  <c r="D18"/>
  <c r="D16"/>
  <c r="D15"/>
  <c r="D13"/>
  <c r="D12"/>
  <c r="D10"/>
  <c r="I17027" i="13" l="1"/>
  <c r="L17027"/>
  <c r="H17031"/>
  <c r="H17030" s="1"/>
  <c r="H17029" s="1"/>
  <c r="J17031"/>
  <c r="K17031"/>
  <c r="M17031"/>
  <c r="M17030" s="1"/>
  <c r="N17031"/>
  <c r="N17030" s="1"/>
  <c r="N17029" s="1"/>
  <c r="I17032"/>
  <c r="L17032"/>
  <c r="I17033"/>
  <c r="L17033"/>
  <c r="I17034"/>
  <c r="L17034"/>
  <c r="I17035"/>
  <c r="L17035"/>
  <c r="I17036"/>
  <c r="L17036"/>
  <c r="I17037"/>
  <c r="L17037"/>
  <c r="I17038"/>
  <c r="L17038"/>
  <c r="I17039"/>
  <c r="L17039"/>
  <c r="I17041"/>
  <c r="L17041"/>
  <c r="H17042"/>
  <c r="J17042"/>
  <c r="K17042"/>
  <c r="M17042"/>
  <c r="N17042"/>
  <c r="I17043"/>
  <c r="L17043"/>
  <c r="I17044"/>
  <c r="L17044"/>
  <c r="I17046"/>
  <c r="L17046"/>
  <c r="I17047"/>
  <c r="L17047"/>
  <c r="I17048"/>
  <c r="L17048"/>
  <c r="H17049"/>
  <c r="J17049"/>
  <c r="K17049"/>
  <c r="M17049"/>
  <c r="N17049"/>
  <c r="I17050"/>
  <c r="L17050"/>
  <c r="I17051"/>
  <c r="L17051"/>
  <c r="I17052"/>
  <c r="L17052"/>
  <c r="I17053"/>
  <c r="L17053"/>
  <c r="I17054"/>
  <c r="L17054"/>
  <c r="I17055"/>
  <c r="L17055"/>
  <c r="I17056"/>
  <c r="L17056"/>
  <c r="I17057"/>
  <c r="L17057"/>
  <c r="I17058"/>
  <c r="L17058"/>
  <c r="I17059"/>
  <c r="L17059"/>
  <c r="I17060"/>
  <c r="L17060"/>
  <c r="H17061"/>
  <c r="J17061"/>
  <c r="K17061"/>
  <c r="M17061"/>
  <c r="N17061"/>
  <c r="I17062"/>
  <c r="L17062"/>
  <c r="I17063"/>
  <c r="L17063"/>
  <c r="I17064"/>
  <c r="L17064"/>
  <c r="I17065"/>
  <c r="L17065"/>
  <c r="I17066"/>
  <c r="L17066"/>
  <c r="I17067"/>
  <c r="L17067"/>
  <c r="I17068"/>
  <c r="L17068"/>
  <c r="I17069"/>
  <c r="L17069"/>
  <c r="I17070"/>
  <c r="L17070"/>
  <c r="H17071"/>
  <c r="J17071"/>
  <c r="K17071"/>
  <c r="M17071"/>
  <c r="N17071"/>
  <c r="I17072"/>
  <c r="L17072"/>
  <c r="I17073"/>
  <c r="L17073"/>
  <c r="I17074"/>
  <c r="L17074"/>
  <c r="I17075"/>
  <c r="L17075"/>
  <c r="I17076"/>
  <c r="L17076"/>
  <c r="I17077"/>
  <c r="L17077"/>
  <c r="I17078"/>
  <c r="L17078"/>
  <c r="I17079"/>
  <c r="L17079"/>
  <c r="I17080"/>
  <c r="L17080"/>
  <c r="I17081"/>
  <c r="L17081"/>
  <c r="I17082"/>
  <c r="L17082"/>
  <c r="I17083"/>
  <c r="L17083"/>
  <c r="I17084"/>
  <c r="L17084"/>
  <c r="H17085"/>
  <c r="J17085"/>
  <c r="K17085"/>
  <c r="M17085"/>
  <c r="N17085"/>
  <c r="I17086"/>
  <c r="L17086"/>
  <c r="Q17086"/>
  <c r="I17087"/>
  <c r="L17087"/>
  <c r="I17088"/>
  <c r="L17088"/>
  <c r="I17089"/>
  <c r="L17089"/>
  <c r="I17090"/>
  <c r="L17090"/>
  <c r="I17091"/>
  <c r="L17091"/>
  <c r="I17092"/>
  <c r="L17092"/>
  <c r="H17093"/>
  <c r="J17093"/>
  <c r="K17093"/>
  <c r="M17093"/>
  <c r="N17093"/>
  <c r="I17094"/>
  <c r="L17094"/>
  <c r="I17095"/>
  <c r="L17095"/>
  <c r="I17096"/>
  <c r="L17096"/>
  <c r="I17097"/>
  <c r="L17097"/>
  <c r="I17098"/>
  <c r="L17098"/>
  <c r="I17099"/>
  <c r="L17099"/>
  <c r="I17100"/>
  <c r="L17100"/>
  <c r="I17101"/>
  <c r="L17101"/>
  <c r="I17102"/>
  <c r="L17102"/>
  <c r="I17103"/>
  <c r="L17103"/>
  <c r="I17104"/>
  <c r="L17104"/>
  <c r="I17105"/>
  <c r="L17105"/>
  <c r="I17106"/>
  <c r="L17106"/>
  <c r="I17107"/>
  <c r="L17107"/>
  <c r="H17109"/>
  <c r="H17108" s="1"/>
  <c r="J17109"/>
  <c r="K17109"/>
  <c r="M17109"/>
  <c r="M17108" s="1"/>
  <c r="N17109"/>
  <c r="N17108" s="1"/>
  <c r="I17110"/>
  <c r="L17110"/>
  <c r="I17111"/>
  <c r="L17111"/>
  <c r="I17112"/>
  <c r="L17112"/>
  <c r="I17113"/>
  <c r="L17113"/>
  <c r="I17114"/>
  <c r="L17114"/>
  <c r="I17115"/>
  <c r="L17115"/>
  <c r="I17116"/>
  <c r="L17116"/>
  <c r="H17118"/>
  <c r="J17118"/>
  <c r="K17118"/>
  <c r="M17118"/>
  <c r="N17118"/>
  <c r="I17119"/>
  <c r="L17119"/>
  <c r="I17120"/>
  <c r="L17120"/>
  <c r="H17121"/>
  <c r="J17121"/>
  <c r="K17121"/>
  <c r="M17121"/>
  <c r="N17121"/>
  <c r="I17122"/>
  <c r="L17122"/>
  <c r="I17123"/>
  <c r="L17123"/>
  <c r="H17124"/>
  <c r="J17124"/>
  <c r="K17124"/>
  <c r="M17124"/>
  <c r="N17124"/>
  <c r="I17125"/>
  <c r="L17125"/>
  <c r="I17126"/>
  <c r="L17126"/>
  <c r="H17128"/>
  <c r="J17128"/>
  <c r="K17128"/>
  <c r="M17128"/>
  <c r="N17128"/>
  <c r="I17129"/>
  <c r="L17129"/>
  <c r="I17130"/>
  <c r="L17130"/>
  <c r="H17131"/>
  <c r="J17131"/>
  <c r="K17131"/>
  <c r="M17131"/>
  <c r="N17131"/>
  <c r="I17132"/>
  <c r="L17132"/>
  <c r="I17133"/>
  <c r="L17133"/>
  <c r="H17134"/>
  <c r="J17134"/>
  <c r="K17134"/>
  <c r="M17134"/>
  <c r="N17134"/>
  <c r="I17135"/>
  <c r="L17135"/>
  <c r="I17136"/>
  <c r="L17136"/>
  <c r="I17138"/>
  <c r="L17138"/>
  <c r="H17140"/>
  <c r="H17139" s="1"/>
  <c r="H17137" s="1"/>
  <c r="J17140"/>
  <c r="K17140"/>
  <c r="M17140"/>
  <c r="M17139" s="1"/>
  <c r="N17140"/>
  <c r="N17139" s="1"/>
  <c r="N17137" s="1"/>
  <c r="I17141"/>
  <c r="L17141"/>
  <c r="I17142"/>
  <c r="L17142"/>
  <c r="I17143"/>
  <c r="L17143"/>
  <c r="I17144"/>
  <c r="L17144"/>
  <c r="I17145"/>
  <c r="L17145"/>
  <c r="I17146"/>
  <c r="L17146"/>
  <c r="I17147"/>
  <c r="L17147"/>
  <c r="I17148"/>
  <c r="L17148"/>
  <c r="I17149"/>
  <c r="L17149"/>
  <c r="I17150"/>
  <c r="L17150"/>
  <c r="I17151"/>
  <c r="L17151"/>
  <c r="I17152"/>
  <c r="L17152"/>
  <c r="I17153"/>
  <c r="L17153"/>
  <c r="I17154"/>
  <c r="L17154"/>
  <c r="I17155"/>
  <c r="L17155"/>
  <c r="I17156"/>
  <c r="L17156"/>
  <c r="I17157"/>
  <c r="L17157"/>
  <c r="I17158"/>
  <c r="L17158"/>
  <c r="I17159"/>
  <c r="L17159"/>
  <c r="H17162"/>
  <c r="J17162"/>
  <c r="K17162"/>
  <c r="M17162"/>
  <c r="N17162"/>
  <c r="I17163"/>
  <c r="L17163"/>
  <c r="I17164"/>
  <c r="L17164"/>
  <c r="I17165"/>
  <c r="L17165"/>
  <c r="I17166"/>
  <c r="L17166"/>
  <c r="I17167"/>
  <c r="L17167"/>
  <c r="I17168"/>
  <c r="L17168"/>
  <c r="I17169"/>
  <c r="L17169"/>
  <c r="I17170"/>
  <c r="L17170"/>
  <c r="I17171"/>
  <c r="L17171"/>
  <c r="I17172"/>
  <c r="L17172"/>
  <c r="I17173"/>
  <c r="L17173"/>
  <c r="H17175"/>
  <c r="J17175"/>
  <c r="K17175"/>
  <c r="M17175"/>
  <c r="N17175"/>
  <c r="I17176"/>
  <c r="L17176"/>
  <c r="I17177"/>
  <c r="L17177"/>
  <c r="I17178"/>
  <c r="L17178"/>
  <c r="I17179"/>
  <c r="L17179"/>
  <c r="I17180"/>
  <c r="L17180"/>
  <c r="I17181"/>
  <c r="L17181"/>
  <c r="H17182"/>
  <c r="J17182"/>
  <c r="K17182"/>
  <c r="M17182"/>
  <c r="N17182"/>
  <c r="I17183"/>
  <c r="L17183"/>
  <c r="I17184"/>
  <c r="L17184"/>
  <c r="I17185"/>
  <c r="L17185"/>
  <c r="I17186"/>
  <c r="L17186"/>
  <c r="I17187"/>
  <c r="L17187"/>
  <c r="I17188"/>
  <c r="L17188"/>
  <c r="I17189"/>
  <c r="L17189"/>
  <c r="I17190"/>
  <c r="L17190"/>
  <c r="I17191"/>
  <c r="L17191"/>
  <c r="I17192"/>
  <c r="L17192"/>
  <c r="I17193"/>
  <c r="L17193"/>
  <c r="I17194"/>
  <c r="L17194"/>
  <c r="I17195"/>
  <c r="L17195"/>
  <c r="I17196"/>
  <c r="L17196"/>
  <c r="I17197"/>
  <c r="L17197"/>
  <c r="I17198"/>
  <c r="L17198"/>
  <c r="I17199"/>
  <c r="L17199"/>
  <c r="I17200"/>
  <c r="L17200"/>
  <c r="I17201"/>
  <c r="L17201"/>
  <c r="I17202"/>
  <c r="L17202"/>
  <c r="I17204"/>
  <c r="L17204"/>
  <c r="H17205"/>
  <c r="H17203" s="1"/>
  <c r="J17205"/>
  <c r="K17205"/>
  <c r="M17205"/>
  <c r="M17203" s="1"/>
  <c r="N17205"/>
  <c r="N17203" s="1"/>
  <c r="I17206"/>
  <c r="L17206"/>
  <c r="I17207"/>
  <c r="L17207"/>
  <c r="I17209"/>
  <c r="L17209"/>
  <c r="H17210"/>
  <c r="H17208" s="1"/>
  <c r="J17210"/>
  <c r="K17210"/>
  <c r="M17210"/>
  <c r="M17208" s="1"/>
  <c r="N17210"/>
  <c r="N17208" s="1"/>
  <c r="I17211"/>
  <c r="L17211"/>
  <c r="I17212"/>
  <c r="L17212"/>
  <c r="I17213"/>
  <c r="L17213"/>
  <c r="I17214"/>
  <c r="L17214"/>
  <c r="I17215"/>
  <c r="L17215"/>
  <c r="I17217"/>
  <c r="L17217"/>
  <c r="I17218"/>
  <c r="L17218"/>
  <c r="H17219"/>
  <c r="H17216" s="1"/>
  <c r="J17219"/>
  <c r="K17219"/>
  <c r="M17219"/>
  <c r="M17216" s="1"/>
  <c r="N17219"/>
  <c r="N17216" s="1"/>
  <c r="I17220"/>
  <c r="L17220"/>
  <c r="I17221"/>
  <c r="L17221"/>
  <c r="I17222"/>
  <c r="L17222"/>
  <c r="H17224"/>
  <c r="J17224"/>
  <c r="K17224"/>
  <c r="M17224"/>
  <c r="N17224"/>
  <c r="I17225"/>
  <c r="L17225"/>
  <c r="I17226"/>
  <c r="L17226"/>
  <c r="I17227"/>
  <c r="L17227"/>
  <c r="I17228"/>
  <c r="L17228"/>
  <c r="I17229"/>
  <c r="L17229"/>
  <c r="I17230"/>
  <c r="L17230"/>
  <c r="H17231"/>
  <c r="J17231"/>
  <c r="K17231"/>
  <c r="M17231"/>
  <c r="N17231"/>
  <c r="I17232"/>
  <c r="L17232"/>
  <c r="I17233"/>
  <c r="L17233"/>
  <c r="I17234"/>
  <c r="L17234"/>
  <c r="I17235"/>
  <c r="L17235"/>
  <c r="I17236"/>
  <c r="L17236"/>
  <c r="I17237"/>
  <c r="L17237"/>
  <c r="I17238"/>
  <c r="L17238"/>
  <c r="H17240"/>
  <c r="J17240"/>
  <c r="K17240"/>
  <c r="M17240"/>
  <c r="N17240"/>
  <c r="I17241"/>
  <c r="L17241"/>
  <c r="I17242"/>
  <c r="L17242"/>
  <c r="I17243"/>
  <c r="L17243"/>
  <c r="I17244"/>
  <c r="L17244"/>
  <c r="I17245"/>
  <c r="L17245"/>
  <c r="I17246"/>
  <c r="L17246"/>
  <c r="I17247"/>
  <c r="L17247"/>
  <c r="H17248"/>
  <c r="J17248"/>
  <c r="K17248"/>
  <c r="M17248"/>
  <c r="N17248"/>
  <c r="I17249"/>
  <c r="L17249"/>
  <c r="I17250"/>
  <c r="L17250"/>
  <c r="I17251"/>
  <c r="L17251"/>
  <c r="I17252"/>
  <c r="L17252"/>
  <c r="I17253"/>
  <c r="L17253"/>
  <c r="I17254"/>
  <c r="L17254"/>
  <c r="I17255"/>
  <c r="L17255"/>
  <c r="I17257"/>
  <c r="L17257"/>
  <c r="R17027" s="1"/>
  <c r="H17261"/>
  <c r="J17261"/>
  <c r="K17261"/>
  <c r="K17260" s="1"/>
  <c r="K17259" s="1"/>
  <c r="M17261"/>
  <c r="M17260" s="1"/>
  <c r="N17261"/>
  <c r="N17260" s="1"/>
  <c r="N17259" s="1"/>
  <c r="I17262"/>
  <c r="L17262"/>
  <c r="R17032" s="1"/>
  <c r="I17263"/>
  <c r="L17263"/>
  <c r="R17033" s="1"/>
  <c r="I17264"/>
  <c r="L17264"/>
  <c r="R17034" s="1"/>
  <c r="I17265"/>
  <c r="L17265"/>
  <c r="R17035" s="1"/>
  <c r="I17266"/>
  <c r="L17266"/>
  <c r="R17036" s="1"/>
  <c r="I17267"/>
  <c r="L17267"/>
  <c r="R17037" s="1"/>
  <c r="I17268"/>
  <c r="L17268"/>
  <c r="R17038" s="1"/>
  <c r="I17269"/>
  <c r="L17269"/>
  <c r="R17039" s="1"/>
  <c r="I17271"/>
  <c r="L17271"/>
  <c r="R17041" s="1"/>
  <c r="H17272"/>
  <c r="J17272"/>
  <c r="K17272"/>
  <c r="M17272"/>
  <c r="N17272"/>
  <c r="I17273"/>
  <c r="L17273"/>
  <c r="R17043" s="1"/>
  <c r="I17274"/>
  <c r="L17274"/>
  <c r="R17044" s="1"/>
  <c r="I17276"/>
  <c r="L17276"/>
  <c r="R17046" s="1"/>
  <c r="I17277"/>
  <c r="L17277"/>
  <c r="R17047" s="1"/>
  <c r="I17278"/>
  <c r="L17278"/>
  <c r="R17048" s="1"/>
  <c r="H17279"/>
  <c r="J17279"/>
  <c r="K17279"/>
  <c r="M17279"/>
  <c r="N17279"/>
  <c r="I17280"/>
  <c r="L17280"/>
  <c r="R17050" s="1"/>
  <c r="I17281"/>
  <c r="L17281"/>
  <c r="R17051" s="1"/>
  <c r="I17282"/>
  <c r="L17282"/>
  <c r="R17052" s="1"/>
  <c r="I17283"/>
  <c r="L17283"/>
  <c r="R17053" s="1"/>
  <c r="I17284"/>
  <c r="L17284"/>
  <c r="R17054" s="1"/>
  <c r="I17285"/>
  <c r="L17285"/>
  <c r="R17055" s="1"/>
  <c r="I17286"/>
  <c r="L17286"/>
  <c r="R17056" s="1"/>
  <c r="I17287"/>
  <c r="L17287"/>
  <c r="R17057" s="1"/>
  <c r="I17288"/>
  <c r="L17288"/>
  <c r="R17058" s="1"/>
  <c r="I17289"/>
  <c r="L17289"/>
  <c r="R17059" s="1"/>
  <c r="I17290"/>
  <c r="L17290"/>
  <c r="R17060" s="1"/>
  <c r="H17291"/>
  <c r="J17291"/>
  <c r="K17291"/>
  <c r="M17291"/>
  <c r="N17291"/>
  <c r="I17292"/>
  <c r="L17292"/>
  <c r="R17062" s="1"/>
  <c r="I17293"/>
  <c r="L17293"/>
  <c r="R17063" s="1"/>
  <c r="I17294"/>
  <c r="L17294"/>
  <c r="R17064" s="1"/>
  <c r="I17295"/>
  <c r="L17295"/>
  <c r="R17065" s="1"/>
  <c r="I17296"/>
  <c r="L17296"/>
  <c r="R17066" s="1"/>
  <c r="I17297"/>
  <c r="L17297"/>
  <c r="R17067" s="1"/>
  <c r="I17298"/>
  <c r="L17298"/>
  <c r="R17068" s="1"/>
  <c r="I17299"/>
  <c r="L17299"/>
  <c r="R17069" s="1"/>
  <c r="I17300"/>
  <c r="L17300"/>
  <c r="R17070" s="1"/>
  <c r="H17301"/>
  <c r="J17301"/>
  <c r="K17301"/>
  <c r="M17301"/>
  <c r="N17301"/>
  <c r="I17302"/>
  <c r="L17302"/>
  <c r="R17072" s="1"/>
  <c r="I17303"/>
  <c r="L17303"/>
  <c r="R17073" s="1"/>
  <c r="I17304"/>
  <c r="L17304"/>
  <c r="R17074" s="1"/>
  <c r="I17305"/>
  <c r="L17305"/>
  <c r="R17075" s="1"/>
  <c r="I17306"/>
  <c r="L17306"/>
  <c r="R17076" s="1"/>
  <c r="I17307"/>
  <c r="L17307"/>
  <c r="R17077" s="1"/>
  <c r="I17308"/>
  <c r="L17308"/>
  <c r="R17078" s="1"/>
  <c r="I17309"/>
  <c r="L17309"/>
  <c r="R17079" s="1"/>
  <c r="I17310"/>
  <c r="L17310"/>
  <c r="R17080" s="1"/>
  <c r="I17311"/>
  <c r="L17311"/>
  <c r="R17081" s="1"/>
  <c r="I17312"/>
  <c r="L17312"/>
  <c r="R17082" s="1"/>
  <c r="I17313"/>
  <c r="L17313"/>
  <c r="R17083" s="1"/>
  <c r="I17314"/>
  <c r="L17314"/>
  <c r="R17084" s="1"/>
  <c r="H17315"/>
  <c r="J17315"/>
  <c r="K17315"/>
  <c r="M17315"/>
  <c r="N17315"/>
  <c r="I17316"/>
  <c r="L17316"/>
  <c r="R17086" s="1"/>
  <c r="I17317"/>
  <c r="L17317"/>
  <c r="R17087" s="1"/>
  <c r="I17318"/>
  <c r="L17318"/>
  <c r="R17088" s="1"/>
  <c r="I17319"/>
  <c r="L17319"/>
  <c r="R17089" s="1"/>
  <c r="I17320"/>
  <c r="L17320"/>
  <c r="R17090" s="1"/>
  <c r="I17321"/>
  <c r="L17321"/>
  <c r="R17091" s="1"/>
  <c r="I17322"/>
  <c r="L17322"/>
  <c r="R17092" s="1"/>
  <c r="H17323"/>
  <c r="J17323"/>
  <c r="K17323"/>
  <c r="M17323"/>
  <c r="N17323"/>
  <c r="I17324"/>
  <c r="L17324"/>
  <c r="R17094" s="1"/>
  <c r="I17325"/>
  <c r="L17325"/>
  <c r="R17095" s="1"/>
  <c r="I17326"/>
  <c r="L17326"/>
  <c r="R17096" s="1"/>
  <c r="I17327"/>
  <c r="L17327"/>
  <c r="R17097" s="1"/>
  <c r="I17328"/>
  <c r="L17328"/>
  <c r="R17098" s="1"/>
  <c r="I17329"/>
  <c r="L17329"/>
  <c r="R17099" s="1"/>
  <c r="I17330"/>
  <c r="L17330"/>
  <c r="R17100" s="1"/>
  <c r="I17331"/>
  <c r="L17331"/>
  <c r="R17101" s="1"/>
  <c r="I17332"/>
  <c r="L17332"/>
  <c r="R17102" s="1"/>
  <c r="I17333"/>
  <c r="L17333"/>
  <c r="R17103" s="1"/>
  <c r="I17334"/>
  <c r="L17334"/>
  <c r="R17104" s="1"/>
  <c r="I17335"/>
  <c r="L17335"/>
  <c r="R17105" s="1"/>
  <c r="I17336"/>
  <c r="L17336"/>
  <c r="R17106" s="1"/>
  <c r="I17337"/>
  <c r="L17337"/>
  <c r="R17107" s="1"/>
  <c r="H17339"/>
  <c r="J17339"/>
  <c r="K17339"/>
  <c r="K17338" s="1"/>
  <c r="M17339"/>
  <c r="M17338" s="1"/>
  <c r="N17339"/>
  <c r="N17338" s="1"/>
  <c r="I17340"/>
  <c r="L17340"/>
  <c r="R17110" s="1"/>
  <c r="I17341"/>
  <c r="L17341"/>
  <c r="R17111" s="1"/>
  <c r="I17342"/>
  <c r="L17342"/>
  <c r="R17112" s="1"/>
  <c r="I17343"/>
  <c r="L17343"/>
  <c r="R17113" s="1"/>
  <c r="I17344"/>
  <c r="L17344"/>
  <c r="R17114" s="1"/>
  <c r="I17345"/>
  <c r="L17345"/>
  <c r="R17115" s="1"/>
  <c r="I17346"/>
  <c r="L17346"/>
  <c r="R17116" s="1"/>
  <c r="H17348"/>
  <c r="J17348"/>
  <c r="K17348"/>
  <c r="M17348"/>
  <c r="N17348"/>
  <c r="I17349"/>
  <c r="L17349"/>
  <c r="R17119" s="1"/>
  <c r="I17350"/>
  <c r="L17350"/>
  <c r="R17120" s="1"/>
  <c r="H17351"/>
  <c r="J17351"/>
  <c r="K17351"/>
  <c r="M17351"/>
  <c r="N17351"/>
  <c r="I17352"/>
  <c r="L17352"/>
  <c r="R17122" s="1"/>
  <c r="I17353"/>
  <c r="L17353"/>
  <c r="R17123" s="1"/>
  <c r="H17354"/>
  <c r="J17354"/>
  <c r="K17354"/>
  <c r="M17354"/>
  <c r="N17354"/>
  <c r="I17355"/>
  <c r="L17355"/>
  <c r="R17125" s="1"/>
  <c r="I17356"/>
  <c r="L17356"/>
  <c r="R17126" s="1"/>
  <c r="H17358"/>
  <c r="J17358"/>
  <c r="K17358"/>
  <c r="M17358"/>
  <c r="N17358"/>
  <c r="I17359"/>
  <c r="L17359"/>
  <c r="R17129" s="1"/>
  <c r="I17360"/>
  <c r="L17360"/>
  <c r="R17130" s="1"/>
  <c r="H17361"/>
  <c r="J17361"/>
  <c r="K17361"/>
  <c r="M17361"/>
  <c r="N17361"/>
  <c r="I17362"/>
  <c r="L17362"/>
  <c r="R17132" s="1"/>
  <c r="I17363"/>
  <c r="L17363"/>
  <c r="R17133" s="1"/>
  <c r="H17364"/>
  <c r="J17364"/>
  <c r="K17364"/>
  <c r="M17364"/>
  <c r="N17364"/>
  <c r="I17365"/>
  <c r="L17365"/>
  <c r="R17135" s="1"/>
  <c r="I17366"/>
  <c r="L17366"/>
  <c r="R17136" s="1"/>
  <c r="I17368"/>
  <c r="L17368"/>
  <c r="R17138" s="1"/>
  <c r="H17370"/>
  <c r="J17370"/>
  <c r="J17369" s="1"/>
  <c r="K17370"/>
  <c r="K17369" s="1"/>
  <c r="K17367" s="1"/>
  <c r="M17370"/>
  <c r="N17370"/>
  <c r="N17369" s="1"/>
  <c r="N17367" s="1"/>
  <c r="I17371"/>
  <c r="L17371"/>
  <c r="R17141" s="1"/>
  <c r="I17372"/>
  <c r="L17372"/>
  <c r="R17142" s="1"/>
  <c r="I17373"/>
  <c r="L17373"/>
  <c r="R17143" s="1"/>
  <c r="I17374"/>
  <c r="L17374"/>
  <c r="R17144" s="1"/>
  <c r="I17375"/>
  <c r="L17375"/>
  <c r="R17145" s="1"/>
  <c r="I17376"/>
  <c r="L17376"/>
  <c r="R17146" s="1"/>
  <c r="I17377"/>
  <c r="L17377"/>
  <c r="R17147" s="1"/>
  <c r="I17378"/>
  <c r="L17378"/>
  <c r="R17148" s="1"/>
  <c r="I17379"/>
  <c r="L17379"/>
  <c r="R17149" s="1"/>
  <c r="I17380"/>
  <c r="L17380"/>
  <c r="R17150" s="1"/>
  <c r="I17381"/>
  <c r="L17381"/>
  <c r="R17151" s="1"/>
  <c r="I17382"/>
  <c r="L17382"/>
  <c r="R17152" s="1"/>
  <c r="I17383"/>
  <c r="L17383"/>
  <c r="R17153" s="1"/>
  <c r="I17384"/>
  <c r="L17384"/>
  <c r="R17154" s="1"/>
  <c r="I17385"/>
  <c r="L17385"/>
  <c r="R17155" s="1"/>
  <c r="I17386"/>
  <c r="L17386"/>
  <c r="R17156" s="1"/>
  <c r="I17387"/>
  <c r="L17387"/>
  <c r="R17157" s="1"/>
  <c r="I17388"/>
  <c r="L17388"/>
  <c r="R17158" s="1"/>
  <c r="I17389"/>
  <c r="L17389"/>
  <c r="R17159" s="1"/>
  <c r="H17392"/>
  <c r="J17392"/>
  <c r="K17392"/>
  <c r="M17392"/>
  <c r="N17392"/>
  <c r="I17393"/>
  <c r="L17393"/>
  <c r="R17163" s="1"/>
  <c r="I17394"/>
  <c r="L17394"/>
  <c r="R17164" s="1"/>
  <c r="I17395"/>
  <c r="L17395"/>
  <c r="R17165" s="1"/>
  <c r="I17396"/>
  <c r="L17396"/>
  <c r="R17166" s="1"/>
  <c r="I17397"/>
  <c r="L17397"/>
  <c r="R17167" s="1"/>
  <c r="I17398"/>
  <c r="L17398"/>
  <c r="R17168" s="1"/>
  <c r="I17399"/>
  <c r="L17399"/>
  <c r="R17169" s="1"/>
  <c r="I17400"/>
  <c r="L17400"/>
  <c r="R17170" s="1"/>
  <c r="I17401"/>
  <c r="L17401"/>
  <c r="R17171" s="1"/>
  <c r="I17402"/>
  <c r="L17402"/>
  <c r="R17172" s="1"/>
  <c r="I17403"/>
  <c r="L17403"/>
  <c r="R17173" s="1"/>
  <c r="H17405"/>
  <c r="J17405"/>
  <c r="K17405"/>
  <c r="M17405"/>
  <c r="N17405"/>
  <c r="I17406"/>
  <c r="L17406"/>
  <c r="R17176" s="1"/>
  <c r="I17407"/>
  <c r="L17407"/>
  <c r="R17177" s="1"/>
  <c r="I17408"/>
  <c r="L17408"/>
  <c r="R17178" s="1"/>
  <c r="I17409"/>
  <c r="L17409"/>
  <c r="R17179" s="1"/>
  <c r="I17410"/>
  <c r="L17410"/>
  <c r="R17180" s="1"/>
  <c r="I17411"/>
  <c r="L17411"/>
  <c r="R17181" s="1"/>
  <c r="H17412"/>
  <c r="J17412"/>
  <c r="K17412"/>
  <c r="M17412"/>
  <c r="N17412"/>
  <c r="I17413"/>
  <c r="L17413"/>
  <c r="R17183" s="1"/>
  <c r="I17414"/>
  <c r="L17414"/>
  <c r="R17184" s="1"/>
  <c r="I17415"/>
  <c r="L17415"/>
  <c r="R17185" s="1"/>
  <c r="I17416"/>
  <c r="L17416"/>
  <c r="R17186" s="1"/>
  <c r="I17417"/>
  <c r="L17417"/>
  <c r="R17187" s="1"/>
  <c r="I17418"/>
  <c r="L17418"/>
  <c r="R17188" s="1"/>
  <c r="I17419"/>
  <c r="L17419"/>
  <c r="R17189" s="1"/>
  <c r="I17420"/>
  <c r="L17420"/>
  <c r="R17190" s="1"/>
  <c r="I17421"/>
  <c r="L17421"/>
  <c r="R17191" s="1"/>
  <c r="I17422"/>
  <c r="L17422"/>
  <c r="R17192" s="1"/>
  <c r="I17423"/>
  <c r="L17423"/>
  <c r="R17193" s="1"/>
  <c r="I17424"/>
  <c r="L17424"/>
  <c r="R17194" s="1"/>
  <c r="I17425"/>
  <c r="L17425"/>
  <c r="R17195" s="1"/>
  <c r="I17426"/>
  <c r="L17426"/>
  <c r="R17196" s="1"/>
  <c r="I17427"/>
  <c r="L17427"/>
  <c r="R17197" s="1"/>
  <c r="I17428"/>
  <c r="L17428"/>
  <c r="R17198" s="1"/>
  <c r="I17429"/>
  <c r="L17429"/>
  <c r="R17199" s="1"/>
  <c r="I17430"/>
  <c r="L17430"/>
  <c r="R17200" s="1"/>
  <c r="I17431"/>
  <c r="L17431"/>
  <c r="R17201" s="1"/>
  <c r="I17432"/>
  <c r="L17432"/>
  <c r="R17202" s="1"/>
  <c r="I17434"/>
  <c r="L17434"/>
  <c r="R17204" s="1"/>
  <c r="H17435"/>
  <c r="J17435"/>
  <c r="J17433" s="1"/>
  <c r="K17435"/>
  <c r="K17433" s="1"/>
  <c r="M17435"/>
  <c r="N17435"/>
  <c r="N17433" s="1"/>
  <c r="I17436"/>
  <c r="L17436"/>
  <c r="R17206" s="1"/>
  <c r="I17437"/>
  <c r="L17437"/>
  <c r="R17207" s="1"/>
  <c r="I17439"/>
  <c r="L17439"/>
  <c r="R17209" s="1"/>
  <c r="H17440"/>
  <c r="J17440"/>
  <c r="J17438" s="1"/>
  <c r="K17440"/>
  <c r="K17438" s="1"/>
  <c r="M17440"/>
  <c r="N17440"/>
  <c r="N17438" s="1"/>
  <c r="I17441"/>
  <c r="L17441"/>
  <c r="R17211" s="1"/>
  <c r="I17442"/>
  <c r="L17442"/>
  <c r="R17212" s="1"/>
  <c r="I17443"/>
  <c r="L17443"/>
  <c r="R17213" s="1"/>
  <c r="I17444"/>
  <c r="L17444"/>
  <c r="R17214" s="1"/>
  <c r="I17445"/>
  <c r="L17445"/>
  <c r="R17215" s="1"/>
  <c r="I17447"/>
  <c r="L17447"/>
  <c r="R17217" s="1"/>
  <c r="I17448"/>
  <c r="L17448"/>
  <c r="R17218" s="1"/>
  <c r="H17449"/>
  <c r="J17449"/>
  <c r="J17446" s="1"/>
  <c r="K17449"/>
  <c r="K17446" s="1"/>
  <c r="M17449"/>
  <c r="N17449"/>
  <c r="N17446" s="1"/>
  <c r="I17450"/>
  <c r="L17450"/>
  <c r="R17220" s="1"/>
  <c r="I17451"/>
  <c r="L17451"/>
  <c r="R17221" s="1"/>
  <c r="I17452"/>
  <c r="L17452"/>
  <c r="R17222" s="1"/>
  <c r="H17454"/>
  <c r="J17454"/>
  <c r="K17454"/>
  <c r="M17454"/>
  <c r="N17454"/>
  <c r="I17455"/>
  <c r="L17455"/>
  <c r="R17225" s="1"/>
  <c r="I17456"/>
  <c r="L17456"/>
  <c r="R17226" s="1"/>
  <c r="I17457"/>
  <c r="L17457"/>
  <c r="R17227" s="1"/>
  <c r="I17458"/>
  <c r="L17458"/>
  <c r="R17228" s="1"/>
  <c r="I17459"/>
  <c r="L17459"/>
  <c r="R17229" s="1"/>
  <c r="I17460"/>
  <c r="L17460"/>
  <c r="R17230" s="1"/>
  <c r="H17461"/>
  <c r="J17461"/>
  <c r="K17461"/>
  <c r="M17461"/>
  <c r="N17461"/>
  <c r="I17462"/>
  <c r="L17462"/>
  <c r="R17232" s="1"/>
  <c r="I17463"/>
  <c r="L17463"/>
  <c r="R17233" s="1"/>
  <c r="I17464"/>
  <c r="L17464"/>
  <c r="R17234" s="1"/>
  <c r="I17465"/>
  <c r="L17465"/>
  <c r="R17235" s="1"/>
  <c r="I17466"/>
  <c r="L17466"/>
  <c r="R17236" s="1"/>
  <c r="I17467"/>
  <c r="L17467"/>
  <c r="R17237" s="1"/>
  <c r="I17468"/>
  <c r="L17468"/>
  <c r="R17238" s="1"/>
  <c r="H17470"/>
  <c r="J17470"/>
  <c r="K17470"/>
  <c r="M17470"/>
  <c r="N17470"/>
  <c r="I17471"/>
  <c r="L17471"/>
  <c r="R17241" s="1"/>
  <c r="I17472"/>
  <c r="L17472"/>
  <c r="R17242" s="1"/>
  <c r="I17473"/>
  <c r="L17473"/>
  <c r="R17243" s="1"/>
  <c r="I17474"/>
  <c r="L17474"/>
  <c r="R17244" s="1"/>
  <c r="I17475"/>
  <c r="L17475"/>
  <c r="R17245" s="1"/>
  <c r="I17476"/>
  <c r="L17476"/>
  <c r="R17246" s="1"/>
  <c r="I17477"/>
  <c r="L17477"/>
  <c r="R17247" s="1"/>
  <c r="H17478"/>
  <c r="J17478"/>
  <c r="K17478"/>
  <c r="M17478"/>
  <c r="N17478"/>
  <c r="I17479"/>
  <c r="L17479"/>
  <c r="R17249" s="1"/>
  <c r="I17480"/>
  <c r="L17480"/>
  <c r="R17250" s="1"/>
  <c r="I17481"/>
  <c r="L17481"/>
  <c r="R17251" s="1"/>
  <c r="I17482"/>
  <c r="L17482"/>
  <c r="R17252" s="1"/>
  <c r="I17483"/>
  <c r="L17483"/>
  <c r="R17253" s="1"/>
  <c r="I17484"/>
  <c r="L17484"/>
  <c r="R17254" s="1"/>
  <c r="I17485"/>
  <c r="L17485"/>
  <c r="R17255" s="1"/>
  <c r="K12485" l="1"/>
  <c r="K11565" s="1"/>
  <c r="K65" s="1"/>
  <c r="J12471"/>
  <c r="J11551" s="1"/>
  <c r="K12442"/>
  <c r="K11522" s="1"/>
  <c r="K22" s="1"/>
  <c r="J12648"/>
  <c r="J11728" s="1"/>
  <c r="J12575"/>
  <c r="J12534"/>
  <c r="K12518"/>
  <c r="K11598" s="1"/>
  <c r="K98" s="1"/>
  <c r="K12493"/>
  <c r="K11573" s="1"/>
  <c r="K12531"/>
  <c r="K11611" s="1"/>
  <c r="K111" s="1"/>
  <c r="J12521"/>
  <c r="J11601" s="1"/>
  <c r="J101" s="1"/>
  <c r="K12619"/>
  <c r="K11699" s="1"/>
  <c r="K199" s="1"/>
  <c r="K17139"/>
  <c r="K12540"/>
  <c r="K11620" s="1"/>
  <c r="K120" s="1"/>
  <c r="J11614"/>
  <c r="J17030"/>
  <c r="J12431"/>
  <c r="K12640"/>
  <c r="K11720" s="1"/>
  <c r="K220" s="1"/>
  <c r="J12631"/>
  <c r="K12624"/>
  <c r="K11704" s="1"/>
  <c r="K204" s="1"/>
  <c r="J17216"/>
  <c r="J12616" s="1"/>
  <c r="J12619"/>
  <c r="K12582"/>
  <c r="K11662" s="1"/>
  <c r="K162" s="1"/>
  <c r="K12562"/>
  <c r="K11642" s="1"/>
  <c r="K142" s="1"/>
  <c r="J17139"/>
  <c r="J12539" s="1"/>
  <c r="J12540"/>
  <c r="J12531"/>
  <c r="K12528"/>
  <c r="J12518"/>
  <c r="J12493"/>
  <c r="J11573" s="1"/>
  <c r="J73" s="1"/>
  <c r="J12485"/>
  <c r="K12449"/>
  <c r="K11529" s="1"/>
  <c r="K29" s="1"/>
  <c r="J12442"/>
  <c r="K12631"/>
  <c r="K11711" s="1"/>
  <c r="K211" s="1"/>
  <c r="J17208"/>
  <c r="J12608" s="1"/>
  <c r="J12610"/>
  <c r="J17108"/>
  <c r="J12509"/>
  <c r="K12648"/>
  <c r="K11728" s="1"/>
  <c r="K228" s="1"/>
  <c r="J12640"/>
  <c r="J12624"/>
  <c r="K17203"/>
  <c r="K12603" s="1"/>
  <c r="K11683" s="1"/>
  <c r="K183" s="1"/>
  <c r="K12605"/>
  <c r="K11685" s="1"/>
  <c r="K185" s="1"/>
  <c r="J12582"/>
  <c r="K12575"/>
  <c r="K11655" s="1"/>
  <c r="J12562"/>
  <c r="J12528"/>
  <c r="J11608" s="1"/>
  <c r="K12524"/>
  <c r="K11604" s="1"/>
  <c r="K104" s="1"/>
  <c r="K12461"/>
  <c r="J12449"/>
  <c r="I12648"/>
  <c r="K17208"/>
  <c r="K12608" s="1"/>
  <c r="K11688" s="1"/>
  <c r="K188" s="1"/>
  <c r="K12610"/>
  <c r="K11690" s="1"/>
  <c r="K190" s="1"/>
  <c r="J17203"/>
  <c r="J12603" s="1"/>
  <c r="J12605"/>
  <c r="J11655"/>
  <c r="J155" s="1"/>
  <c r="K12534"/>
  <c r="K11614" s="1"/>
  <c r="K114" s="1"/>
  <c r="J12524"/>
  <c r="K12521"/>
  <c r="K17108"/>
  <c r="K12508" s="1"/>
  <c r="K11588" s="1"/>
  <c r="K88" s="1"/>
  <c r="K12509"/>
  <c r="K11589" s="1"/>
  <c r="K89" s="1"/>
  <c r="K12471"/>
  <c r="K11551" s="1"/>
  <c r="K51" s="1"/>
  <c r="J12461"/>
  <c r="J11541" s="1"/>
  <c r="J41" s="1"/>
  <c r="K17030"/>
  <c r="K12431"/>
  <c r="K11511" s="1"/>
  <c r="K11" s="1"/>
  <c r="I17219"/>
  <c r="B17476"/>
  <c r="B17474"/>
  <c r="B17472"/>
  <c r="B17460"/>
  <c r="B17458"/>
  <c r="B17456"/>
  <c r="B17448"/>
  <c r="B17445"/>
  <c r="B17443"/>
  <c r="B17441"/>
  <c r="B17432"/>
  <c r="B17430"/>
  <c r="B17428"/>
  <c r="B17426"/>
  <c r="B17424"/>
  <c r="B17422"/>
  <c r="B17420"/>
  <c r="B17418"/>
  <c r="B17416"/>
  <c r="B17414"/>
  <c r="B17402"/>
  <c r="B17400"/>
  <c r="B17398"/>
  <c r="B17396"/>
  <c r="B17394"/>
  <c r="B17368"/>
  <c r="B17365"/>
  <c r="B17360"/>
  <c r="B17352"/>
  <c r="B17346"/>
  <c r="B17344"/>
  <c r="B17342"/>
  <c r="B17340"/>
  <c r="B17322"/>
  <c r="B17320"/>
  <c r="B17318"/>
  <c r="B17316"/>
  <c r="B17299"/>
  <c r="B17297"/>
  <c r="B17295"/>
  <c r="B17293"/>
  <c r="B17278"/>
  <c r="B17276"/>
  <c r="B17273"/>
  <c r="L17240"/>
  <c r="I17134"/>
  <c r="L17128"/>
  <c r="I17121"/>
  <c r="L17093"/>
  <c r="I17071"/>
  <c r="B17477"/>
  <c r="B17475"/>
  <c r="B17473"/>
  <c r="B17471"/>
  <c r="B17459"/>
  <c r="B17457"/>
  <c r="B17455"/>
  <c r="B17447"/>
  <c r="B17444"/>
  <c r="B17442"/>
  <c r="B17434"/>
  <c r="B17431"/>
  <c r="B17429"/>
  <c r="B17427"/>
  <c r="B17425"/>
  <c r="B17423"/>
  <c r="B17421"/>
  <c r="B17419"/>
  <c r="B17417"/>
  <c r="B17415"/>
  <c r="B17413"/>
  <c r="B17403"/>
  <c r="B17401"/>
  <c r="B17399"/>
  <c r="B17397"/>
  <c r="B17395"/>
  <c r="B17393"/>
  <c r="B17366"/>
  <c r="B17359"/>
  <c r="B17353"/>
  <c r="B17345"/>
  <c r="B17343"/>
  <c r="B17341"/>
  <c r="B17321"/>
  <c r="B17319"/>
  <c r="B17317"/>
  <c r="B17300"/>
  <c r="B17298"/>
  <c r="B17296"/>
  <c r="B17294"/>
  <c r="B17292"/>
  <c r="B17277"/>
  <c r="B17274"/>
  <c r="L17061"/>
  <c r="L17175"/>
  <c r="B17255"/>
  <c r="B17485"/>
  <c r="B17254"/>
  <c r="B17484"/>
  <c r="B17253"/>
  <c r="B17483"/>
  <c r="B17252"/>
  <c r="B17482"/>
  <c r="B17251"/>
  <c r="B17481"/>
  <c r="B17250"/>
  <c r="B17480"/>
  <c r="B17249"/>
  <c r="B17479"/>
  <c r="B17238"/>
  <c r="B17468"/>
  <c r="B17237"/>
  <c r="B17467"/>
  <c r="B17236"/>
  <c r="B17466"/>
  <c r="B17235"/>
  <c r="B17234"/>
  <c r="B17233"/>
  <c r="B17232"/>
  <c r="I17461"/>
  <c r="B17222"/>
  <c r="B17221"/>
  <c r="B17220"/>
  <c r="B17209"/>
  <c r="B17207"/>
  <c r="B17206"/>
  <c r="I17412"/>
  <c r="B17181"/>
  <c r="B17411"/>
  <c r="B17180"/>
  <c r="B17410"/>
  <c r="B17179"/>
  <c r="B17409"/>
  <c r="B17178"/>
  <c r="B17408"/>
  <c r="B17177"/>
  <c r="B17407"/>
  <c r="B17176"/>
  <c r="B17406"/>
  <c r="B17159"/>
  <c r="B17389"/>
  <c r="B17158"/>
  <c r="B17388"/>
  <c r="B17157"/>
  <c r="B17387"/>
  <c r="B17156"/>
  <c r="B17386"/>
  <c r="B17155"/>
  <c r="B17385"/>
  <c r="B17154"/>
  <c r="B17384"/>
  <c r="B17153"/>
  <c r="B17383"/>
  <c r="B17152"/>
  <c r="B17382"/>
  <c r="B17151"/>
  <c r="B17381"/>
  <c r="B17150"/>
  <c r="B17380"/>
  <c r="B17149"/>
  <c r="B17379"/>
  <c r="B17148"/>
  <c r="B17378"/>
  <c r="B17147"/>
  <c r="B17377"/>
  <c r="B17146"/>
  <c r="B17376"/>
  <c r="B17145"/>
  <c r="B17375"/>
  <c r="B17144"/>
  <c r="B17374"/>
  <c r="B17143"/>
  <c r="B17373"/>
  <c r="B17142"/>
  <c r="B17372"/>
  <c r="B17141"/>
  <c r="B17371"/>
  <c r="B17133"/>
  <c r="B17363"/>
  <c r="B17132"/>
  <c r="B17362"/>
  <c r="B17126"/>
  <c r="B17356"/>
  <c r="B17125"/>
  <c r="B17355"/>
  <c r="I17351"/>
  <c r="B17120"/>
  <c r="B17350"/>
  <c r="B17119"/>
  <c r="B17349"/>
  <c r="B17107"/>
  <c r="B17337"/>
  <c r="B17106"/>
  <c r="B17336"/>
  <c r="B17105"/>
  <c r="B17335"/>
  <c r="B17104"/>
  <c r="B17334"/>
  <c r="B17103"/>
  <c r="B17333"/>
  <c r="B17102"/>
  <c r="B17332"/>
  <c r="B17101"/>
  <c r="B17331"/>
  <c r="B17100"/>
  <c r="B17330"/>
  <c r="B17099"/>
  <c r="B17329"/>
  <c r="B17098"/>
  <c r="B17328"/>
  <c r="B17097"/>
  <c r="B17327"/>
  <c r="B17096"/>
  <c r="B17326"/>
  <c r="B17095"/>
  <c r="B17325"/>
  <c r="B17094"/>
  <c r="B17324"/>
  <c r="I17315"/>
  <c r="B17084"/>
  <c r="B17314"/>
  <c r="B17083"/>
  <c r="B17313"/>
  <c r="B17082"/>
  <c r="B17312"/>
  <c r="B17081"/>
  <c r="B17311"/>
  <c r="B17080"/>
  <c r="B17310"/>
  <c r="B17079"/>
  <c r="B17309"/>
  <c r="B17078"/>
  <c r="B17308"/>
  <c r="B17077"/>
  <c r="B17307"/>
  <c r="B17076"/>
  <c r="B17306"/>
  <c r="B17075"/>
  <c r="B17305"/>
  <c r="B17074"/>
  <c r="B17304"/>
  <c r="B17073"/>
  <c r="B17303"/>
  <c r="B17072"/>
  <c r="B17302"/>
  <c r="I17291"/>
  <c r="B17060"/>
  <c r="B17290"/>
  <c r="B17059"/>
  <c r="B17289"/>
  <c r="B17058"/>
  <c r="B17288"/>
  <c r="B17057"/>
  <c r="B17287"/>
  <c r="B17056"/>
  <c r="B17286"/>
  <c r="B17055"/>
  <c r="B17285"/>
  <c r="B17054"/>
  <c r="B17284"/>
  <c r="B17053"/>
  <c r="B17283"/>
  <c r="B17052"/>
  <c r="B17282"/>
  <c r="B17051"/>
  <c r="B17281"/>
  <c r="B17050"/>
  <c r="B17280"/>
  <c r="B17041"/>
  <c r="B17271"/>
  <c r="B17039"/>
  <c r="B17269"/>
  <c r="B17038"/>
  <c r="B17268"/>
  <c r="B17037"/>
  <c r="B17267"/>
  <c r="B17036"/>
  <c r="B17266"/>
  <c r="B17035"/>
  <c r="B17265"/>
  <c r="B17034"/>
  <c r="B17264"/>
  <c r="B17033"/>
  <c r="B17263"/>
  <c r="B17032"/>
  <c r="B17262"/>
  <c r="L17208"/>
  <c r="L17182"/>
  <c r="I17182"/>
  <c r="L17124"/>
  <c r="L17085"/>
  <c r="B17464"/>
  <c r="B17462"/>
  <c r="B17452"/>
  <c r="B17450"/>
  <c r="B17436"/>
  <c r="B17027"/>
  <c r="B17257"/>
  <c r="L17231"/>
  <c r="B17465"/>
  <c r="B17463"/>
  <c r="B17451"/>
  <c r="B17439"/>
  <c r="B17437"/>
  <c r="M17239"/>
  <c r="J17239"/>
  <c r="M17223"/>
  <c r="J17223"/>
  <c r="K17174"/>
  <c r="H17174"/>
  <c r="H17161" s="1"/>
  <c r="H17160" s="1"/>
  <c r="L17134"/>
  <c r="L17131"/>
  <c r="M17127"/>
  <c r="J17127"/>
  <c r="L17121"/>
  <c r="L17118"/>
  <c r="K17117"/>
  <c r="H17117"/>
  <c r="L17071"/>
  <c r="I17061"/>
  <c r="M17045"/>
  <c r="M17040" s="1"/>
  <c r="J17045"/>
  <c r="L17248"/>
  <c r="I17248"/>
  <c r="K17239"/>
  <c r="H17239"/>
  <c r="I17231"/>
  <c r="N17223"/>
  <c r="K17223"/>
  <c r="H17223"/>
  <c r="M17174"/>
  <c r="M17161" s="1"/>
  <c r="J17174"/>
  <c r="I17131"/>
  <c r="K17127"/>
  <c r="H17127"/>
  <c r="I17124"/>
  <c r="M17117"/>
  <c r="J17117"/>
  <c r="I17093"/>
  <c r="I17085"/>
  <c r="N17045"/>
  <c r="N17040" s="1"/>
  <c r="K17045"/>
  <c r="H17045"/>
  <c r="H17040" s="1"/>
  <c r="H17438"/>
  <c r="K17469"/>
  <c r="B17247"/>
  <c r="B17246"/>
  <c r="B17245"/>
  <c r="B17244"/>
  <c r="B17243"/>
  <c r="B17242"/>
  <c r="B17241"/>
  <c r="M17469"/>
  <c r="N17453"/>
  <c r="B17230"/>
  <c r="B17229"/>
  <c r="B17228"/>
  <c r="B17227"/>
  <c r="B17226"/>
  <c r="B17225"/>
  <c r="H17446"/>
  <c r="B17218"/>
  <c r="B17217"/>
  <c r="B17215"/>
  <c r="B17214"/>
  <c r="B17213"/>
  <c r="B17212"/>
  <c r="B17211"/>
  <c r="H17433"/>
  <c r="B17204"/>
  <c r="B17202"/>
  <c r="B17201"/>
  <c r="B17200"/>
  <c r="B17199"/>
  <c r="B17198"/>
  <c r="B17197"/>
  <c r="B17196"/>
  <c r="B17195"/>
  <c r="B17194"/>
  <c r="B17193"/>
  <c r="B17192"/>
  <c r="B17191"/>
  <c r="B17190"/>
  <c r="B17189"/>
  <c r="B17188"/>
  <c r="B17187"/>
  <c r="B17186"/>
  <c r="B17185"/>
  <c r="B17184"/>
  <c r="B17183"/>
  <c r="K17404"/>
  <c r="K17391" s="1"/>
  <c r="K17390" s="1"/>
  <c r="B17173"/>
  <c r="B17172"/>
  <c r="B17171"/>
  <c r="B17170"/>
  <c r="B17169"/>
  <c r="B17168"/>
  <c r="B17167"/>
  <c r="B17166"/>
  <c r="B17165"/>
  <c r="B17164"/>
  <c r="B17163"/>
  <c r="H17369"/>
  <c r="H17367" s="1"/>
  <c r="B17138"/>
  <c r="B17136"/>
  <c r="B17135"/>
  <c r="I17364"/>
  <c r="B17130"/>
  <c r="B17129"/>
  <c r="M17357"/>
  <c r="L17354"/>
  <c r="R17124" s="1"/>
  <c r="B17123"/>
  <c r="B17122"/>
  <c r="K17347"/>
  <c r="B17116"/>
  <c r="B17115"/>
  <c r="B17114"/>
  <c r="B17113"/>
  <c r="B17112"/>
  <c r="B17111"/>
  <c r="B17110"/>
  <c r="L17323"/>
  <c r="R17093" s="1"/>
  <c r="B17092"/>
  <c r="B17091"/>
  <c r="B17090"/>
  <c r="B17089"/>
  <c r="B17088"/>
  <c r="B17087"/>
  <c r="B17086"/>
  <c r="L17301"/>
  <c r="R17071" s="1"/>
  <c r="B17070"/>
  <c r="B17069"/>
  <c r="B17068"/>
  <c r="B17067"/>
  <c r="B17066"/>
  <c r="B17065"/>
  <c r="B17064"/>
  <c r="B17063"/>
  <c r="B17062"/>
  <c r="K17275"/>
  <c r="K17270" s="1"/>
  <c r="L17216"/>
  <c r="L17203"/>
  <c r="M17137"/>
  <c r="L17137" s="1"/>
  <c r="L17139"/>
  <c r="I17139"/>
  <c r="B17048"/>
  <c r="B17047"/>
  <c r="B17046"/>
  <c r="B17044"/>
  <c r="B17043"/>
  <c r="I17240"/>
  <c r="N17239"/>
  <c r="L17224"/>
  <c r="L17219"/>
  <c r="K17216"/>
  <c r="L17210"/>
  <c r="L17205"/>
  <c r="I17175"/>
  <c r="N17174"/>
  <c r="I17162"/>
  <c r="L17140"/>
  <c r="L17108"/>
  <c r="I17224"/>
  <c r="I17210"/>
  <c r="I17205"/>
  <c r="L17162"/>
  <c r="I17140"/>
  <c r="I17128"/>
  <c r="N17127"/>
  <c r="I17118"/>
  <c r="N17117"/>
  <c r="I17109"/>
  <c r="M17029"/>
  <c r="L17030"/>
  <c r="J17029"/>
  <c r="L17109"/>
  <c r="L17049"/>
  <c r="L17042"/>
  <c r="L17031"/>
  <c r="I17049"/>
  <c r="I17042"/>
  <c r="I17031"/>
  <c r="K17453"/>
  <c r="L17412"/>
  <c r="R17182" s="1"/>
  <c r="N17404"/>
  <c r="N17391" s="1"/>
  <c r="N17390" s="1"/>
  <c r="H17404"/>
  <c r="L17364"/>
  <c r="R17134" s="1"/>
  <c r="L17361"/>
  <c r="R17131" s="1"/>
  <c r="L17351"/>
  <c r="R17121" s="1"/>
  <c r="I17323"/>
  <c r="I17301"/>
  <c r="L17478"/>
  <c r="R17248" s="1"/>
  <c r="N17469"/>
  <c r="H17469"/>
  <c r="K17357"/>
  <c r="I17354"/>
  <c r="L17315"/>
  <c r="R17085" s="1"/>
  <c r="L17291"/>
  <c r="R17061" s="1"/>
  <c r="I17478"/>
  <c r="L17470"/>
  <c r="R17240" s="1"/>
  <c r="J17469"/>
  <c r="I17470"/>
  <c r="M17453"/>
  <c r="L17454"/>
  <c r="R17224" s="1"/>
  <c r="H17453"/>
  <c r="M17446"/>
  <c r="L17446" s="1"/>
  <c r="R17216" s="1"/>
  <c r="L17449"/>
  <c r="R17219" s="1"/>
  <c r="M17438"/>
  <c r="L17438" s="1"/>
  <c r="R17208" s="1"/>
  <c r="L17440"/>
  <c r="R17210" s="1"/>
  <c r="M17433"/>
  <c r="L17433" s="1"/>
  <c r="R17203" s="1"/>
  <c r="L17435"/>
  <c r="R17205" s="1"/>
  <c r="L17392"/>
  <c r="R17162" s="1"/>
  <c r="I17392"/>
  <c r="M17369"/>
  <c r="L17370"/>
  <c r="R17140" s="1"/>
  <c r="I17361"/>
  <c r="N17357"/>
  <c r="L17358"/>
  <c r="R17128" s="1"/>
  <c r="J17357"/>
  <c r="I17358"/>
  <c r="H17347"/>
  <c r="L17339"/>
  <c r="R17109" s="1"/>
  <c r="J17338"/>
  <c r="I17338" s="1"/>
  <c r="I17339"/>
  <c r="L17338"/>
  <c r="R17108" s="1"/>
  <c r="H17275"/>
  <c r="L17272"/>
  <c r="R17042" s="1"/>
  <c r="I17272"/>
  <c r="H17260"/>
  <c r="L17461"/>
  <c r="R17231" s="1"/>
  <c r="I17454"/>
  <c r="J17453"/>
  <c r="I17449"/>
  <c r="I17446"/>
  <c r="I17440"/>
  <c r="I17438"/>
  <c r="I17435"/>
  <c r="I17433"/>
  <c r="L17405"/>
  <c r="R17175" s="1"/>
  <c r="J17404"/>
  <c r="I17405"/>
  <c r="M17404"/>
  <c r="I17370"/>
  <c r="J17367"/>
  <c r="I17367" s="1"/>
  <c r="I17369"/>
  <c r="H17357"/>
  <c r="N17347"/>
  <c r="L17348"/>
  <c r="R17118" s="1"/>
  <c r="J17347"/>
  <c r="I17348"/>
  <c r="M17347"/>
  <c r="L17347" s="1"/>
  <c r="R17117" s="1"/>
  <c r="H17338"/>
  <c r="N17275"/>
  <c r="N17270" s="1"/>
  <c r="L17279"/>
  <c r="R17049" s="1"/>
  <c r="J17275"/>
  <c r="I17279"/>
  <c r="M17275"/>
  <c r="H17270"/>
  <c r="L17261"/>
  <c r="R17031" s="1"/>
  <c r="J17260"/>
  <c r="I17261"/>
  <c r="M17259"/>
  <c r="L17260"/>
  <c r="R17030" s="1"/>
  <c r="J12517" l="1"/>
  <c r="I17030"/>
  <c r="I17208"/>
  <c r="I12575"/>
  <c r="I17203"/>
  <c r="I17108"/>
  <c r="J17137"/>
  <c r="I12605"/>
  <c r="J11685"/>
  <c r="I11728"/>
  <c r="J228"/>
  <c r="I228" s="1"/>
  <c r="I12582"/>
  <c r="J11662"/>
  <c r="I12619"/>
  <c r="J11699"/>
  <c r="I12493"/>
  <c r="J11597"/>
  <c r="J12527"/>
  <c r="I12603"/>
  <c r="J11683"/>
  <c r="J108"/>
  <c r="J12508"/>
  <c r="I12442"/>
  <c r="J11522"/>
  <c r="I12518"/>
  <c r="J11598"/>
  <c r="J11619"/>
  <c r="J11696"/>
  <c r="I12431"/>
  <c r="J11511"/>
  <c r="J17161"/>
  <c r="J17160" s="1"/>
  <c r="J12574"/>
  <c r="J12623"/>
  <c r="I12524"/>
  <c r="J11604"/>
  <c r="I12640"/>
  <c r="J11720"/>
  <c r="I12509"/>
  <c r="J11589"/>
  <c r="J11620"/>
  <c r="I12540"/>
  <c r="I11614"/>
  <c r="J114"/>
  <c r="I114" s="1"/>
  <c r="J12537"/>
  <c r="K17040"/>
  <c r="K12440" s="1"/>
  <c r="K11520" s="1"/>
  <c r="K20" s="1"/>
  <c r="K12445"/>
  <c r="K11525" s="1"/>
  <c r="K25" s="1"/>
  <c r="K12527"/>
  <c r="K11607" s="1"/>
  <c r="K107" s="1"/>
  <c r="J17040"/>
  <c r="I17040" s="1"/>
  <c r="J12445"/>
  <c r="I17216"/>
  <c r="K12616"/>
  <c r="K11696" s="1"/>
  <c r="K196" s="1"/>
  <c r="K12623"/>
  <c r="K11703" s="1"/>
  <c r="K203" s="1"/>
  <c r="K12639"/>
  <c r="K11719" s="1"/>
  <c r="K219" s="1"/>
  <c r="K12517"/>
  <c r="K11597" s="1"/>
  <c r="K97" s="1"/>
  <c r="K12574"/>
  <c r="K11654" s="1"/>
  <c r="K154" s="1"/>
  <c r="J12639"/>
  <c r="K17029"/>
  <c r="K12429" s="1"/>
  <c r="K11509" s="1"/>
  <c r="K9" s="1"/>
  <c r="K12430"/>
  <c r="K11510" s="1"/>
  <c r="K10" s="1"/>
  <c r="J11529"/>
  <c r="I12449"/>
  <c r="I12562"/>
  <c r="J11642"/>
  <c r="I11551"/>
  <c r="J51"/>
  <c r="I51" s="1"/>
  <c r="I12610"/>
  <c r="J11690"/>
  <c r="I12528"/>
  <c r="K11608"/>
  <c r="K108" s="1"/>
  <c r="J12430"/>
  <c r="K17137"/>
  <c r="K12537" s="1"/>
  <c r="K11617" s="1"/>
  <c r="K117" s="1"/>
  <c r="K12539"/>
  <c r="K11619" s="1"/>
  <c r="K119" s="1"/>
  <c r="I12521"/>
  <c r="K11601"/>
  <c r="I12461"/>
  <c r="K11541"/>
  <c r="I11655"/>
  <c r="K155"/>
  <c r="I155" s="1"/>
  <c r="I12624"/>
  <c r="J11704"/>
  <c r="I12471"/>
  <c r="I12608"/>
  <c r="J11688"/>
  <c r="I12485"/>
  <c r="J11565"/>
  <c r="I12531"/>
  <c r="J11611"/>
  <c r="I12631"/>
  <c r="J11711"/>
  <c r="I11573"/>
  <c r="K73"/>
  <c r="I73" s="1"/>
  <c r="I12534"/>
  <c r="I17347"/>
  <c r="B17347" s="1"/>
  <c r="I17127"/>
  <c r="B17093"/>
  <c r="H17391"/>
  <c r="H17390" s="1"/>
  <c r="L17453"/>
  <c r="R17223" s="1"/>
  <c r="B17071"/>
  <c r="L17174"/>
  <c r="B17224"/>
  <c r="L17239"/>
  <c r="L17357"/>
  <c r="R17127" s="1"/>
  <c r="I17174"/>
  <c r="B17042"/>
  <c r="L17469"/>
  <c r="R17239" s="1"/>
  <c r="I17469"/>
  <c r="K17028"/>
  <c r="B17175"/>
  <c r="B17205"/>
  <c r="B17219"/>
  <c r="B17248"/>
  <c r="I17357"/>
  <c r="B17124"/>
  <c r="I17045"/>
  <c r="I17275"/>
  <c r="B17140"/>
  <c r="B17210"/>
  <c r="N17028"/>
  <c r="K17258"/>
  <c r="K17256" s="1"/>
  <c r="B17049"/>
  <c r="I17404"/>
  <c r="I17453"/>
  <c r="B17109"/>
  <c r="H17028"/>
  <c r="H17026" s="1"/>
  <c r="L17040"/>
  <c r="L17045"/>
  <c r="B17031"/>
  <c r="K17161"/>
  <c r="L17127"/>
  <c r="B17118"/>
  <c r="B17128"/>
  <c r="B17131"/>
  <c r="B17240"/>
  <c r="L17117"/>
  <c r="B17291"/>
  <c r="B17351"/>
  <c r="B17461"/>
  <c r="B17392"/>
  <c r="B17315"/>
  <c r="B17134"/>
  <c r="B17433"/>
  <c r="B17446"/>
  <c r="B17261"/>
  <c r="B17301"/>
  <c r="B17348"/>
  <c r="B17361"/>
  <c r="B17272"/>
  <c r="B17358"/>
  <c r="B17405"/>
  <c r="B17440"/>
  <c r="B17470"/>
  <c r="B17108"/>
  <c r="B17338"/>
  <c r="B17162"/>
  <c r="B17438"/>
  <c r="I17117"/>
  <c r="B17279"/>
  <c r="B17323"/>
  <c r="B17354"/>
  <c r="B17370"/>
  <c r="B17339"/>
  <c r="B17364"/>
  <c r="B17412"/>
  <c r="B17435"/>
  <c r="B17478"/>
  <c r="B17454"/>
  <c r="B17449"/>
  <c r="I17223"/>
  <c r="I17239"/>
  <c r="L17223"/>
  <c r="B17203"/>
  <c r="B17231"/>
  <c r="M17160"/>
  <c r="B17085"/>
  <c r="B17121"/>
  <c r="B17182"/>
  <c r="B17208"/>
  <c r="M17028"/>
  <c r="L17029"/>
  <c r="N17161"/>
  <c r="N17160" s="1"/>
  <c r="B17216"/>
  <c r="B17061"/>
  <c r="J17270"/>
  <c r="I17270" s="1"/>
  <c r="N17258"/>
  <c r="N17256" s="1"/>
  <c r="L17404"/>
  <c r="R17174" s="1"/>
  <c r="M17391"/>
  <c r="M17367"/>
  <c r="L17367" s="1"/>
  <c r="R17137" s="1"/>
  <c r="L17369"/>
  <c r="R17139" s="1"/>
  <c r="J17391"/>
  <c r="L17259"/>
  <c r="R17029" s="1"/>
  <c r="I17260"/>
  <c r="B17030" s="1"/>
  <c r="J17259"/>
  <c r="J12429" s="1"/>
  <c r="L17275"/>
  <c r="R17045" s="1"/>
  <c r="M17270"/>
  <c r="L17270" s="1"/>
  <c r="R17040" s="1"/>
  <c r="H17259"/>
  <c r="I17137" l="1"/>
  <c r="I11608"/>
  <c r="J17028"/>
  <c r="J17026" s="1"/>
  <c r="I12429"/>
  <c r="J11509"/>
  <c r="K12428"/>
  <c r="K11508" s="1"/>
  <c r="K8" s="1"/>
  <c r="I11688"/>
  <c r="J188"/>
  <c r="I188" s="1"/>
  <c r="I11720"/>
  <c r="J220"/>
  <c r="I220" s="1"/>
  <c r="I11619"/>
  <c r="J119"/>
  <c r="I119" s="1"/>
  <c r="K101"/>
  <c r="I101" s="1"/>
  <c r="I11601"/>
  <c r="I11690"/>
  <c r="J190"/>
  <c r="I190" s="1"/>
  <c r="J142"/>
  <c r="I142" s="1"/>
  <c r="I11642"/>
  <c r="I11620"/>
  <c r="J120"/>
  <c r="I120" s="1"/>
  <c r="I12574"/>
  <c r="J11654"/>
  <c r="I12539"/>
  <c r="I11683"/>
  <c r="J183"/>
  <c r="I183" s="1"/>
  <c r="I12517"/>
  <c r="I12445"/>
  <c r="J11525"/>
  <c r="I11589"/>
  <c r="J89"/>
  <c r="I89" s="1"/>
  <c r="I11604"/>
  <c r="J104"/>
  <c r="I104" s="1"/>
  <c r="J12561"/>
  <c r="I11696"/>
  <c r="J196"/>
  <c r="I196" s="1"/>
  <c r="I11598"/>
  <c r="J98"/>
  <c r="I98" s="1"/>
  <c r="I12508"/>
  <c r="J11588"/>
  <c r="I11662"/>
  <c r="J162"/>
  <c r="I162" s="1"/>
  <c r="I11685"/>
  <c r="J185"/>
  <c r="I185" s="1"/>
  <c r="J111"/>
  <c r="I111" s="1"/>
  <c r="I11611"/>
  <c r="I11529"/>
  <c r="J29"/>
  <c r="I29" s="1"/>
  <c r="I12623"/>
  <c r="J11703"/>
  <c r="I11511"/>
  <c r="J11"/>
  <c r="I11" s="1"/>
  <c r="I11522"/>
  <c r="J22"/>
  <c r="I22" s="1"/>
  <c r="I11597"/>
  <c r="J97"/>
  <c r="I97" s="1"/>
  <c r="K17160"/>
  <c r="K12560" s="1"/>
  <c r="K11640" s="1"/>
  <c r="K140" s="1"/>
  <c r="K12561"/>
  <c r="K11641" s="1"/>
  <c r="K141" s="1"/>
  <c r="I11711"/>
  <c r="J211"/>
  <c r="I211" s="1"/>
  <c r="I11565"/>
  <c r="J65"/>
  <c r="I65" s="1"/>
  <c r="I12430"/>
  <c r="J11510"/>
  <c r="I17029"/>
  <c r="I11704"/>
  <c r="J204"/>
  <c r="I204" s="1"/>
  <c r="I11541"/>
  <c r="K41"/>
  <c r="I41" s="1"/>
  <c r="I12639"/>
  <c r="J11719"/>
  <c r="J12440"/>
  <c r="I12537"/>
  <c r="J11617"/>
  <c r="I12616"/>
  <c r="I108"/>
  <c r="I12527"/>
  <c r="J11607"/>
  <c r="I11699"/>
  <c r="J199"/>
  <c r="I199" s="1"/>
  <c r="B17117"/>
  <c r="B17223"/>
  <c r="B17357"/>
  <c r="I17161"/>
  <c r="B17453"/>
  <c r="B17469"/>
  <c r="B17127"/>
  <c r="N17026"/>
  <c r="B17239"/>
  <c r="B17367"/>
  <c r="B17040"/>
  <c r="B17404"/>
  <c r="B17260"/>
  <c r="B17270"/>
  <c r="B17369"/>
  <c r="B17275"/>
  <c r="M17026"/>
  <c r="L17028"/>
  <c r="B17045"/>
  <c r="L17160"/>
  <c r="B17174"/>
  <c r="B17137"/>
  <c r="L17161"/>
  <c r="B17139"/>
  <c r="M17258"/>
  <c r="L17258" s="1"/>
  <c r="R17028" s="1"/>
  <c r="J17258"/>
  <c r="I17259"/>
  <c r="B17029" s="1"/>
  <c r="H17258"/>
  <c r="J17390"/>
  <c r="I17390" s="1"/>
  <c r="I17391"/>
  <c r="M17390"/>
  <c r="L17390" s="1"/>
  <c r="R17160" s="1"/>
  <c r="L17391"/>
  <c r="R17161" s="1"/>
  <c r="J12428" l="1"/>
  <c r="I17028"/>
  <c r="I17160"/>
  <c r="I12428"/>
  <c r="J11508"/>
  <c r="I12440"/>
  <c r="J11520"/>
  <c r="I11510"/>
  <c r="J10"/>
  <c r="I10" s="1"/>
  <c r="J12560"/>
  <c r="I11525"/>
  <c r="J25"/>
  <c r="I25" s="1"/>
  <c r="I11607"/>
  <c r="J107"/>
  <c r="I107" s="1"/>
  <c r="I11617"/>
  <c r="J117"/>
  <c r="I117" s="1"/>
  <c r="I11719"/>
  <c r="J219"/>
  <c r="I219" s="1"/>
  <c r="I11588"/>
  <c r="J88"/>
  <c r="I88" s="1"/>
  <c r="I11654"/>
  <c r="J154"/>
  <c r="I154" s="1"/>
  <c r="I11509"/>
  <c r="J9"/>
  <c r="I9" s="1"/>
  <c r="I11703"/>
  <c r="J203"/>
  <c r="I203" s="1"/>
  <c r="J11641"/>
  <c r="I12561"/>
  <c r="K17026"/>
  <c r="K12426" s="1"/>
  <c r="K11506" s="1"/>
  <c r="K6" s="1"/>
  <c r="L17026"/>
  <c r="B17160"/>
  <c r="B17391"/>
  <c r="B17390"/>
  <c r="B17259"/>
  <c r="B17161"/>
  <c r="M17256"/>
  <c r="L17256" s="1"/>
  <c r="R17026" s="1"/>
  <c r="H17256"/>
  <c r="J17256"/>
  <c r="I17256" s="1"/>
  <c r="I17258"/>
  <c r="B17028" s="1"/>
  <c r="J12426" l="1"/>
  <c r="J11506" s="1"/>
  <c r="I12560"/>
  <c r="J11640"/>
  <c r="I11641"/>
  <c r="J141"/>
  <c r="I141" s="1"/>
  <c r="I17026"/>
  <c r="I11508"/>
  <c r="J8"/>
  <c r="I8" s="1"/>
  <c r="I11520"/>
  <c r="J20"/>
  <c r="I20" s="1"/>
  <c r="B17256"/>
  <c r="B17258"/>
  <c r="B17026"/>
  <c r="I12426" l="1"/>
  <c r="I11506"/>
  <c r="J6"/>
  <c r="I6" s="1"/>
  <c r="I11640"/>
  <c r="J140"/>
  <c r="I140" s="1"/>
  <c r="L11275"/>
  <c r="L11274"/>
  <c r="L11273"/>
  <c r="L11272"/>
  <c r="L11271"/>
  <c r="L11270"/>
  <c r="L11269"/>
  <c r="N11268"/>
  <c r="M11268"/>
  <c r="H11268"/>
  <c r="L11267"/>
  <c r="L11266"/>
  <c r="L11265"/>
  <c r="L11264"/>
  <c r="L11263"/>
  <c r="L11262"/>
  <c r="L11261"/>
  <c r="N11260"/>
  <c r="M11260"/>
  <c r="H11260"/>
  <c r="L11258"/>
  <c r="L11257"/>
  <c r="L11256"/>
  <c r="L11255"/>
  <c r="L11254"/>
  <c r="L11253"/>
  <c r="L11252"/>
  <c r="N11251"/>
  <c r="M11251"/>
  <c r="H11251"/>
  <c r="L11250"/>
  <c r="L11249"/>
  <c r="L11248"/>
  <c r="L11247"/>
  <c r="L11246"/>
  <c r="L11245"/>
  <c r="N11244"/>
  <c r="M11244"/>
  <c r="H11244"/>
  <c r="L11242"/>
  <c r="L11241"/>
  <c r="L11240"/>
  <c r="N11239"/>
  <c r="N11236" s="1"/>
  <c r="M11239"/>
  <c r="H11239"/>
  <c r="H11236" s="1"/>
  <c r="L11238"/>
  <c r="L11237"/>
  <c r="L11235"/>
  <c r="L11234"/>
  <c r="L11233"/>
  <c r="L11232"/>
  <c r="L11231"/>
  <c r="N11230"/>
  <c r="N11228" s="1"/>
  <c r="M11230"/>
  <c r="M11228" s="1"/>
  <c r="H11230"/>
  <c r="H11228" s="1"/>
  <c r="L11229"/>
  <c r="L11227"/>
  <c r="L11226"/>
  <c r="N11225"/>
  <c r="N11223" s="1"/>
  <c r="M11225"/>
  <c r="M11223" s="1"/>
  <c r="H11225"/>
  <c r="L11224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L11204"/>
  <c r="L11203"/>
  <c r="N11202"/>
  <c r="M11202"/>
  <c r="H11202"/>
  <c r="L11201"/>
  <c r="L11200"/>
  <c r="L11199"/>
  <c r="L11198"/>
  <c r="L11197"/>
  <c r="L11196"/>
  <c r="N11195"/>
  <c r="M11195"/>
  <c r="H11195"/>
  <c r="L11193"/>
  <c r="L11192"/>
  <c r="L11191"/>
  <c r="L11190"/>
  <c r="L11189"/>
  <c r="L11188"/>
  <c r="L11187"/>
  <c r="L11186"/>
  <c r="L11185"/>
  <c r="L11184"/>
  <c r="L11183"/>
  <c r="N11182"/>
  <c r="M11182"/>
  <c r="H11182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N11160"/>
  <c r="N11159" s="1"/>
  <c r="N11157" s="1"/>
  <c r="M11160"/>
  <c r="M11159" s="1"/>
  <c r="M11157" s="1"/>
  <c r="H11160"/>
  <c r="H11159" s="1"/>
  <c r="H11157" s="1"/>
  <c r="L11158"/>
  <c r="L11156"/>
  <c r="L11155"/>
  <c r="N11154"/>
  <c r="M11154"/>
  <c r="H11154"/>
  <c r="L11153"/>
  <c r="L11152"/>
  <c r="N11151"/>
  <c r="M11151"/>
  <c r="H11151"/>
  <c r="L11150"/>
  <c r="L11149"/>
  <c r="N11148"/>
  <c r="M11148"/>
  <c r="H11148"/>
  <c r="L11146"/>
  <c r="L11145"/>
  <c r="N11144"/>
  <c r="M11144"/>
  <c r="H11144"/>
  <c r="L11143"/>
  <c r="L11142"/>
  <c r="N11141"/>
  <c r="M11141"/>
  <c r="H11141"/>
  <c r="L11140"/>
  <c r="L11139"/>
  <c r="N11138"/>
  <c r="M11138"/>
  <c r="H11138"/>
  <c r="L11136"/>
  <c r="L11135"/>
  <c r="L11134"/>
  <c r="L11133"/>
  <c r="L11132"/>
  <c r="L11131"/>
  <c r="L11130"/>
  <c r="N11129"/>
  <c r="N11128" s="1"/>
  <c r="M11129"/>
  <c r="M11128" s="1"/>
  <c r="H11129"/>
  <c r="L11127"/>
  <c r="L11126"/>
  <c r="L11125"/>
  <c r="L11124"/>
  <c r="L11123"/>
  <c r="L11122"/>
  <c r="L11121"/>
  <c r="L11120"/>
  <c r="L11119"/>
  <c r="L11118"/>
  <c r="L11117"/>
  <c r="L11116"/>
  <c r="L11115"/>
  <c r="L11114"/>
  <c r="N11113"/>
  <c r="M11113"/>
  <c r="H11113"/>
  <c r="L11112"/>
  <c r="L11111"/>
  <c r="L11110"/>
  <c r="L11109"/>
  <c r="L11108"/>
  <c r="L11107"/>
  <c r="L11106"/>
  <c r="N11105"/>
  <c r="M11105"/>
  <c r="H11105"/>
  <c r="L11104"/>
  <c r="L11103"/>
  <c r="L11102"/>
  <c r="L11101"/>
  <c r="L11100"/>
  <c r="L11099"/>
  <c r="L11098"/>
  <c r="L11097"/>
  <c r="L11096"/>
  <c r="L11095"/>
  <c r="L11094"/>
  <c r="L11093"/>
  <c r="L11092"/>
  <c r="N11091"/>
  <c r="M11091"/>
  <c r="H11091"/>
  <c r="L11090"/>
  <c r="L11089"/>
  <c r="L11088"/>
  <c r="L11087"/>
  <c r="L11086"/>
  <c r="L11085"/>
  <c r="L11084"/>
  <c r="L11083"/>
  <c r="L11082"/>
  <c r="N11081"/>
  <c r="M11081"/>
  <c r="H11081"/>
  <c r="L11080"/>
  <c r="L11079"/>
  <c r="L11078"/>
  <c r="L11077"/>
  <c r="L11076"/>
  <c r="L11075"/>
  <c r="L11074"/>
  <c r="L11073"/>
  <c r="L11072"/>
  <c r="L11071"/>
  <c r="L11070"/>
  <c r="N11069"/>
  <c r="M11069"/>
  <c r="H11069"/>
  <c r="L11068"/>
  <c r="L11067"/>
  <c r="L11066"/>
  <c r="L11064"/>
  <c r="L11063"/>
  <c r="N11062"/>
  <c r="M11062"/>
  <c r="H11062"/>
  <c r="L11061"/>
  <c r="L11059"/>
  <c r="L11058"/>
  <c r="L11057"/>
  <c r="L11056"/>
  <c r="L11055"/>
  <c r="L11054"/>
  <c r="L11053"/>
  <c r="L11052"/>
  <c r="N11051"/>
  <c r="N11050" s="1"/>
  <c r="N11049" s="1"/>
  <c r="M11051"/>
  <c r="H11051"/>
  <c r="H11050" s="1"/>
  <c r="L11047"/>
  <c r="L11277"/>
  <c r="H11281"/>
  <c r="M11281"/>
  <c r="M11280" s="1"/>
  <c r="N11281"/>
  <c r="L11282"/>
  <c r="L11283"/>
  <c r="L11284"/>
  <c r="L11285"/>
  <c r="L11286"/>
  <c r="L11287"/>
  <c r="L11288"/>
  <c r="L11289"/>
  <c r="L11291"/>
  <c r="H11292"/>
  <c r="M11292"/>
  <c r="N11292"/>
  <c r="L11293"/>
  <c r="L11294"/>
  <c r="L11296"/>
  <c r="L11297"/>
  <c r="L11298"/>
  <c r="H11299"/>
  <c r="M11299"/>
  <c r="N11299"/>
  <c r="L11300"/>
  <c r="L11301"/>
  <c r="L11302"/>
  <c r="L11303"/>
  <c r="L11304"/>
  <c r="L11305"/>
  <c r="L11306"/>
  <c r="L11307"/>
  <c r="L11308"/>
  <c r="L11309"/>
  <c r="L11310"/>
  <c r="H11311"/>
  <c r="M11311"/>
  <c r="N11311"/>
  <c r="L11312"/>
  <c r="L11313"/>
  <c r="L11314"/>
  <c r="L11315"/>
  <c r="L11316"/>
  <c r="L11317"/>
  <c r="L11318"/>
  <c r="L11319"/>
  <c r="L11320"/>
  <c r="H11321"/>
  <c r="M11321"/>
  <c r="N11321"/>
  <c r="L11322"/>
  <c r="L11323"/>
  <c r="L11324"/>
  <c r="L11325"/>
  <c r="L11326"/>
  <c r="L11327"/>
  <c r="L11328"/>
  <c r="L11329"/>
  <c r="L11330"/>
  <c r="L11331"/>
  <c r="L11332"/>
  <c r="L11333"/>
  <c r="L11334"/>
  <c r="H11335"/>
  <c r="M11335"/>
  <c r="N11335"/>
  <c r="L11336"/>
  <c r="L11337"/>
  <c r="L11338"/>
  <c r="L11339"/>
  <c r="L11340"/>
  <c r="L11341"/>
  <c r="L11342"/>
  <c r="H11343"/>
  <c r="M11343"/>
  <c r="N11343"/>
  <c r="L11344"/>
  <c r="L11345"/>
  <c r="L11346"/>
  <c r="L11347"/>
  <c r="L11348"/>
  <c r="L11349"/>
  <c r="L11350"/>
  <c r="L11351"/>
  <c r="L11352"/>
  <c r="L11353"/>
  <c r="L11354"/>
  <c r="L11355"/>
  <c r="L11356"/>
  <c r="L11357"/>
  <c r="H11359"/>
  <c r="M11359"/>
  <c r="M11358" s="1"/>
  <c r="N11359"/>
  <c r="N11358" s="1"/>
  <c r="L11360"/>
  <c r="L11361"/>
  <c r="L11362"/>
  <c r="L11363"/>
  <c r="L11364"/>
  <c r="L11365"/>
  <c r="L11366"/>
  <c r="H11368"/>
  <c r="M11368"/>
  <c r="N11368"/>
  <c r="L11369"/>
  <c r="L11370"/>
  <c r="H11371"/>
  <c r="M11371"/>
  <c r="N11371"/>
  <c r="L11372"/>
  <c r="L11373"/>
  <c r="H11374"/>
  <c r="M11374"/>
  <c r="N11374"/>
  <c r="L11375"/>
  <c r="L11376"/>
  <c r="H11378"/>
  <c r="M11378"/>
  <c r="N11378"/>
  <c r="L11379"/>
  <c r="L11380"/>
  <c r="H11381"/>
  <c r="M11381"/>
  <c r="N11381"/>
  <c r="L11382"/>
  <c r="L11383"/>
  <c r="H11384"/>
  <c r="M11384"/>
  <c r="N11384"/>
  <c r="L11385"/>
  <c r="L11386"/>
  <c r="L11388"/>
  <c r="H11390"/>
  <c r="M11390"/>
  <c r="M11389" s="1"/>
  <c r="N11390"/>
  <c r="N11389" s="1"/>
  <c r="N11387" s="1"/>
  <c r="L11391"/>
  <c r="L11392"/>
  <c r="L11393"/>
  <c r="L11394"/>
  <c r="L11395"/>
  <c r="L11396"/>
  <c r="L11397"/>
  <c r="L11398"/>
  <c r="L11399"/>
  <c r="L11400"/>
  <c r="L11401"/>
  <c r="L11402"/>
  <c r="L11403"/>
  <c r="L11404"/>
  <c r="L11405"/>
  <c r="L11406"/>
  <c r="L11407"/>
  <c r="L11408"/>
  <c r="L11409"/>
  <c r="H11412"/>
  <c r="M11412"/>
  <c r="N11412"/>
  <c r="L11413"/>
  <c r="L11414"/>
  <c r="L11415"/>
  <c r="L11416"/>
  <c r="L11417"/>
  <c r="L11418"/>
  <c r="L11419"/>
  <c r="L11420"/>
  <c r="L11421"/>
  <c r="L11422"/>
  <c r="L11423"/>
  <c r="H11425"/>
  <c r="M11425"/>
  <c r="N11425"/>
  <c r="L11426"/>
  <c r="L11427"/>
  <c r="L11428"/>
  <c r="L11429"/>
  <c r="L11430"/>
  <c r="L11431"/>
  <c r="H11432"/>
  <c r="M11432"/>
  <c r="N11432"/>
  <c r="L11433"/>
  <c r="L11434"/>
  <c r="L11435"/>
  <c r="L11436"/>
  <c r="L11437"/>
  <c r="L11438"/>
  <c r="L11439"/>
  <c r="L11440"/>
  <c r="L11441"/>
  <c r="L11442"/>
  <c r="L11443"/>
  <c r="L11444"/>
  <c r="L11445"/>
  <c r="L11446"/>
  <c r="L11447"/>
  <c r="L11448"/>
  <c r="L11449"/>
  <c r="L11450"/>
  <c r="L11451"/>
  <c r="L11452"/>
  <c r="L11454"/>
  <c r="H11455"/>
  <c r="M11455"/>
  <c r="M11453" s="1"/>
  <c r="N11455"/>
  <c r="N11453" s="1"/>
  <c r="L11456"/>
  <c r="L11457"/>
  <c r="L11459"/>
  <c r="H11460"/>
  <c r="M11460"/>
  <c r="M11458" s="1"/>
  <c r="N11460"/>
  <c r="N11458" s="1"/>
  <c r="L11461"/>
  <c r="L11462"/>
  <c r="L11463"/>
  <c r="L11464"/>
  <c r="L11465"/>
  <c r="L11467"/>
  <c r="L11468"/>
  <c r="H11469"/>
  <c r="M11469"/>
  <c r="M11466" s="1"/>
  <c r="N11469"/>
  <c r="N11466" s="1"/>
  <c r="L11470"/>
  <c r="L11471"/>
  <c r="L11472"/>
  <c r="H11474"/>
  <c r="M11474"/>
  <c r="N11474"/>
  <c r="L11475"/>
  <c r="L11476"/>
  <c r="L11477"/>
  <c r="L11478"/>
  <c r="L11479"/>
  <c r="L11480"/>
  <c r="H11481"/>
  <c r="M11481"/>
  <c r="N11481"/>
  <c r="L11482"/>
  <c r="L11483"/>
  <c r="L11484"/>
  <c r="L11485"/>
  <c r="L11486"/>
  <c r="L11487"/>
  <c r="L11488"/>
  <c r="H11490"/>
  <c r="M11490"/>
  <c r="N11490"/>
  <c r="L11491"/>
  <c r="L11492"/>
  <c r="L11493"/>
  <c r="L11494"/>
  <c r="L11495"/>
  <c r="L11496"/>
  <c r="L11497"/>
  <c r="H11498"/>
  <c r="M11498"/>
  <c r="N11498"/>
  <c r="L11499"/>
  <c r="L11500"/>
  <c r="L11501"/>
  <c r="L11502"/>
  <c r="L11503"/>
  <c r="L11504"/>
  <c r="L11505"/>
  <c r="N9056"/>
  <c r="N11259" l="1"/>
  <c r="B11497"/>
  <c r="B11495"/>
  <c r="B11493"/>
  <c r="B11386"/>
  <c r="L11268"/>
  <c r="B11270"/>
  <c r="B11272"/>
  <c r="B11274"/>
  <c r="M11243"/>
  <c r="B11150"/>
  <c r="B11155"/>
  <c r="B11496"/>
  <c r="B11494"/>
  <c r="B11492"/>
  <c r="B11388"/>
  <c r="B11385"/>
  <c r="B11372"/>
  <c r="N11137"/>
  <c r="B11203"/>
  <c r="B11366"/>
  <c r="L11091"/>
  <c r="B11093"/>
  <c r="B11095"/>
  <c r="B11097"/>
  <c r="B11099"/>
  <c r="B11101"/>
  <c r="B11103"/>
  <c r="N11147"/>
  <c r="B11183"/>
  <c r="B11205"/>
  <c r="N11065"/>
  <c r="N11060" s="1"/>
  <c r="B11092"/>
  <c r="B11096"/>
  <c r="B11100"/>
  <c r="B11149"/>
  <c r="B11156"/>
  <c r="B11184"/>
  <c r="H11194"/>
  <c r="B11204"/>
  <c r="H11243"/>
  <c r="B11273"/>
  <c r="B11491"/>
  <c r="B11373"/>
  <c r="L11474"/>
  <c r="L11069"/>
  <c r="H11065"/>
  <c r="B11094"/>
  <c r="B11098"/>
  <c r="B11102"/>
  <c r="H11147"/>
  <c r="L11182"/>
  <c r="N11194"/>
  <c r="N11181" s="1"/>
  <c r="N11180" s="1"/>
  <c r="L11202"/>
  <c r="N11243"/>
  <c r="B11269"/>
  <c r="B11271"/>
  <c r="B11275"/>
  <c r="M11137"/>
  <c r="M11147"/>
  <c r="L11228"/>
  <c r="B11206"/>
  <c r="B11207"/>
  <c r="B11459"/>
  <c r="B11457"/>
  <c r="B11114"/>
  <c r="B11115"/>
  <c r="B11116"/>
  <c r="B11117"/>
  <c r="B11118"/>
  <c r="B11119"/>
  <c r="B11120"/>
  <c r="B11121"/>
  <c r="B11122"/>
  <c r="B11480"/>
  <c r="L11239"/>
  <c r="B11240"/>
  <c r="B11241"/>
  <c r="B11242"/>
  <c r="L11244"/>
  <c r="B11479"/>
  <c r="B11478"/>
  <c r="B11477"/>
  <c r="B11139"/>
  <c r="B11140"/>
  <c r="B11145"/>
  <c r="B11146"/>
  <c r="B11185"/>
  <c r="B11186"/>
  <c r="B11187"/>
  <c r="L11251"/>
  <c r="B11456"/>
  <c r="L11157"/>
  <c r="B11476"/>
  <c r="B11342"/>
  <c r="B11341"/>
  <c r="B11340"/>
  <c r="B11339"/>
  <c r="B11320"/>
  <c r="B11319"/>
  <c r="B11318"/>
  <c r="B11317"/>
  <c r="B11316"/>
  <c r="B11315"/>
  <c r="B11314"/>
  <c r="B11313"/>
  <c r="B11312"/>
  <c r="L11311"/>
  <c r="B11298"/>
  <c r="B11297"/>
  <c r="B11296"/>
  <c r="B11294"/>
  <c r="B11293"/>
  <c r="B11277"/>
  <c r="L11051"/>
  <c r="B11052"/>
  <c r="B11053"/>
  <c r="B11054"/>
  <c r="B11055"/>
  <c r="B11056"/>
  <c r="B11057"/>
  <c r="B11058"/>
  <c r="M11065"/>
  <c r="L11160"/>
  <c r="M11194"/>
  <c r="M11181" s="1"/>
  <c r="M11259"/>
  <c r="B11475"/>
  <c r="B11468"/>
  <c r="B11467"/>
  <c r="B11465"/>
  <c r="B11059"/>
  <c r="B11061"/>
  <c r="L11081"/>
  <c r="B11082"/>
  <c r="B11083"/>
  <c r="B11084"/>
  <c r="B11085"/>
  <c r="B11086"/>
  <c r="B11087"/>
  <c r="B11088"/>
  <c r="B11089"/>
  <c r="B11090"/>
  <c r="B11106"/>
  <c r="B11107"/>
  <c r="L11141"/>
  <c r="B11142"/>
  <c r="B11143"/>
  <c r="B11158"/>
  <c r="B11161"/>
  <c r="B11162"/>
  <c r="B11224"/>
  <c r="B11431"/>
  <c r="B11430"/>
  <c r="B11429"/>
  <c r="B11428"/>
  <c r="B11427"/>
  <c r="B11426"/>
  <c r="L11412"/>
  <c r="B11409"/>
  <c r="B11408"/>
  <c r="B11407"/>
  <c r="B11406"/>
  <c r="B11405"/>
  <c r="B11404"/>
  <c r="B11403"/>
  <c r="B11402"/>
  <c r="B11401"/>
  <c r="B11400"/>
  <c r="B11399"/>
  <c r="B11398"/>
  <c r="B11397"/>
  <c r="B11357"/>
  <c r="B11356"/>
  <c r="B11355"/>
  <c r="B11354"/>
  <c r="B11353"/>
  <c r="B11188"/>
  <c r="B11189"/>
  <c r="B11190"/>
  <c r="B11191"/>
  <c r="B11192"/>
  <c r="B11193"/>
  <c r="L11260"/>
  <c r="B11261"/>
  <c r="B11262"/>
  <c r="B11263"/>
  <c r="B11264"/>
  <c r="B11265"/>
  <c r="B11266"/>
  <c r="B11267"/>
  <c r="B11505"/>
  <c r="B11504"/>
  <c r="B11503"/>
  <c r="B11502"/>
  <c r="B11501"/>
  <c r="B11500"/>
  <c r="B11499"/>
  <c r="B11488"/>
  <c r="B11487"/>
  <c r="B11486"/>
  <c r="B11485"/>
  <c r="B11484"/>
  <c r="B11483"/>
  <c r="B11482"/>
  <c r="B11472"/>
  <c r="B11471"/>
  <c r="B11470"/>
  <c r="H11458"/>
  <c r="B11396"/>
  <c r="B11395"/>
  <c r="B11394"/>
  <c r="B11393"/>
  <c r="B11392"/>
  <c r="B11391"/>
  <c r="B11383"/>
  <c r="B11382"/>
  <c r="B11376"/>
  <c r="B11375"/>
  <c r="B11370"/>
  <c r="B11369"/>
  <c r="H11358"/>
  <c r="B11352"/>
  <c r="B11351"/>
  <c r="B11350"/>
  <c r="B11349"/>
  <c r="B11348"/>
  <c r="B11347"/>
  <c r="B11346"/>
  <c r="B11345"/>
  <c r="B11344"/>
  <c r="B11334"/>
  <c r="B11333"/>
  <c r="B11332"/>
  <c r="B11331"/>
  <c r="B11330"/>
  <c r="B11329"/>
  <c r="B11328"/>
  <c r="B11327"/>
  <c r="B11326"/>
  <c r="B11325"/>
  <c r="B11324"/>
  <c r="B11323"/>
  <c r="B11322"/>
  <c r="B11310"/>
  <c r="B11309"/>
  <c r="B11308"/>
  <c r="B11307"/>
  <c r="B11306"/>
  <c r="B11305"/>
  <c r="B11304"/>
  <c r="B11303"/>
  <c r="B11302"/>
  <c r="B11301"/>
  <c r="B11300"/>
  <c r="B11291"/>
  <c r="B11289"/>
  <c r="B11288"/>
  <c r="B11287"/>
  <c r="B11286"/>
  <c r="B11285"/>
  <c r="B11284"/>
  <c r="B11283"/>
  <c r="B11282"/>
  <c r="B11047"/>
  <c r="H11049"/>
  <c r="L11062"/>
  <c r="B11063"/>
  <c r="B11064"/>
  <c r="B11066"/>
  <c r="B11067"/>
  <c r="B11068"/>
  <c r="B11070"/>
  <c r="B11071"/>
  <c r="B11072"/>
  <c r="B11073"/>
  <c r="B11074"/>
  <c r="B11075"/>
  <c r="B11076"/>
  <c r="B11077"/>
  <c r="B11078"/>
  <c r="B11079"/>
  <c r="B11080"/>
  <c r="B11108"/>
  <c r="B11109"/>
  <c r="B11110"/>
  <c r="B11111"/>
  <c r="B11112"/>
  <c r="L11128"/>
  <c r="H11128"/>
  <c r="B11163"/>
  <c r="B11164"/>
  <c r="B11165"/>
  <c r="B11166"/>
  <c r="B11167"/>
  <c r="B11168"/>
  <c r="B11169"/>
  <c r="B11170"/>
  <c r="B11171"/>
  <c r="B11172"/>
  <c r="B11173"/>
  <c r="B11174"/>
  <c r="B11175"/>
  <c r="B11176"/>
  <c r="B11177"/>
  <c r="B11178"/>
  <c r="B11179"/>
  <c r="L11195"/>
  <c r="B11196"/>
  <c r="B11197"/>
  <c r="B11198"/>
  <c r="B11199"/>
  <c r="B11200"/>
  <c r="B11201"/>
  <c r="L11223"/>
  <c r="H11466"/>
  <c r="B11464"/>
  <c r="B11463"/>
  <c r="B11462"/>
  <c r="B11461"/>
  <c r="H11453"/>
  <c r="B11454"/>
  <c r="B11452"/>
  <c r="B11451"/>
  <c r="B11450"/>
  <c r="B11449"/>
  <c r="B11448"/>
  <c r="B11447"/>
  <c r="B11446"/>
  <c r="B11445"/>
  <c r="B11444"/>
  <c r="B11443"/>
  <c r="B11442"/>
  <c r="B11441"/>
  <c r="B11440"/>
  <c r="B11439"/>
  <c r="B11438"/>
  <c r="B11437"/>
  <c r="B11436"/>
  <c r="B11435"/>
  <c r="B11434"/>
  <c r="B11433"/>
  <c r="B11423"/>
  <c r="B11422"/>
  <c r="B11421"/>
  <c r="B11420"/>
  <c r="B11419"/>
  <c r="B11418"/>
  <c r="B11417"/>
  <c r="B11416"/>
  <c r="B11415"/>
  <c r="B11414"/>
  <c r="B11413"/>
  <c r="H11389"/>
  <c r="B11380"/>
  <c r="B11379"/>
  <c r="B11365"/>
  <c r="B11364"/>
  <c r="B11363"/>
  <c r="B11362"/>
  <c r="B11361"/>
  <c r="B11360"/>
  <c r="B11338"/>
  <c r="B11337"/>
  <c r="B11336"/>
  <c r="H11280"/>
  <c r="B11104"/>
  <c r="B11123"/>
  <c r="B11124"/>
  <c r="B11125"/>
  <c r="B11126"/>
  <c r="B11127"/>
  <c r="L11129"/>
  <c r="B11130"/>
  <c r="B11131"/>
  <c r="B11132"/>
  <c r="B11133"/>
  <c r="B11134"/>
  <c r="B11135"/>
  <c r="B11136"/>
  <c r="H11137"/>
  <c r="L11151"/>
  <c r="B11152"/>
  <c r="B11153"/>
  <c r="B11208"/>
  <c r="B11209"/>
  <c r="B11210"/>
  <c r="B11211"/>
  <c r="B11212"/>
  <c r="B11213"/>
  <c r="B11214"/>
  <c r="B11215"/>
  <c r="B11216"/>
  <c r="B11217"/>
  <c r="B11218"/>
  <c r="B11219"/>
  <c r="B11220"/>
  <c r="B11221"/>
  <c r="B11222"/>
  <c r="H11223"/>
  <c r="B11226"/>
  <c r="B11227"/>
  <c r="B11229"/>
  <c r="B11231"/>
  <c r="B11232"/>
  <c r="B11233"/>
  <c r="B11234"/>
  <c r="B11235"/>
  <c r="M11236"/>
  <c r="L11236" s="1"/>
  <c r="B11237"/>
  <c r="B11238"/>
  <c r="B11245"/>
  <c r="B11246"/>
  <c r="B11247"/>
  <c r="B11248"/>
  <c r="B11249"/>
  <c r="B11250"/>
  <c r="B11252"/>
  <c r="B11253"/>
  <c r="B11254"/>
  <c r="B11255"/>
  <c r="B11256"/>
  <c r="B11257"/>
  <c r="B11258"/>
  <c r="H11259"/>
  <c r="L11138"/>
  <c r="L11113"/>
  <c r="L11384"/>
  <c r="L11105"/>
  <c r="L11498"/>
  <c r="L11154"/>
  <c r="L11425"/>
  <c r="L11481"/>
  <c r="L11321"/>
  <c r="L11225"/>
  <c r="L11432"/>
  <c r="L11371"/>
  <c r="L11335"/>
  <c r="L11281"/>
  <c r="N11489"/>
  <c r="H11489"/>
  <c r="L11144"/>
  <c r="L11148"/>
  <c r="L11159"/>
  <c r="L11230"/>
  <c r="M11424"/>
  <c r="M11411" s="1"/>
  <c r="L11381"/>
  <c r="N11377"/>
  <c r="H11377"/>
  <c r="L11374"/>
  <c r="M11367"/>
  <c r="L11343"/>
  <c r="M11295"/>
  <c r="M11050"/>
  <c r="M11489"/>
  <c r="L11458"/>
  <c r="H11424"/>
  <c r="M11377"/>
  <c r="N11367"/>
  <c r="H11367"/>
  <c r="L11358"/>
  <c r="N11295"/>
  <c r="N11290" s="1"/>
  <c r="H11295"/>
  <c r="H11290" s="1"/>
  <c r="L11490"/>
  <c r="M11473"/>
  <c r="N11473"/>
  <c r="L11466"/>
  <c r="L11453"/>
  <c r="M11387"/>
  <c r="L11387" s="1"/>
  <c r="L11389"/>
  <c r="M11279"/>
  <c r="H11473"/>
  <c r="L11469"/>
  <c r="L11460"/>
  <c r="L11455"/>
  <c r="N11424"/>
  <c r="L11390"/>
  <c r="N11280"/>
  <c r="N11279" s="1"/>
  <c r="L11378"/>
  <c r="L11368"/>
  <c r="L11359"/>
  <c r="L11299"/>
  <c r="L11292"/>
  <c r="L11045"/>
  <c r="L11044"/>
  <c r="L11043"/>
  <c r="L11042"/>
  <c r="L11041"/>
  <c r="L11040"/>
  <c r="L11039"/>
  <c r="N11038"/>
  <c r="M11038"/>
  <c r="H11038"/>
  <c r="L11037"/>
  <c r="L11036"/>
  <c r="L11035"/>
  <c r="L11034"/>
  <c r="L11033"/>
  <c r="L11032"/>
  <c r="L11031"/>
  <c r="N11030"/>
  <c r="M11030"/>
  <c r="H11030"/>
  <c r="L11028"/>
  <c r="L11027"/>
  <c r="L11026"/>
  <c r="L11025"/>
  <c r="L11024"/>
  <c r="L11023"/>
  <c r="L11022"/>
  <c r="N11021"/>
  <c r="M11021"/>
  <c r="H11021"/>
  <c r="L11020"/>
  <c r="L11019"/>
  <c r="L11018"/>
  <c r="L11017"/>
  <c r="L11016"/>
  <c r="L11015"/>
  <c r="N11014"/>
  <c r="M11014"/>
  <c r="H11014"/>
  <c r="L11012"/>
  <c r="L11011"/>
  <c r="L11010"/>
  <c r="N11009"/>
  <c r="N11006" s="1"/>
  <c r="M11009"/>
  <c r="M11006" s="1"/>
  <c r="H11009"/>
  <c r="H11006" s="1"/>
  <c r="L11008"/>
  <c r="L11007"/>
  <c r="L11005"/>
  <c r="L11004"/>
  <c r="L11003"/>
  <c r="L11002"/>
  <c r="L11001"/>
  <c r="N11000"/>
  <c r="N10998" s="1"/>
  <c r="M11000"/>
  <c r="H11000"/>
  <c r="H10998" s="1"/>
  <c r="L10999"/>
  <c r="L10997"/>
  <c r="L10996"/>
  <c r="N10995"/>
  <c r="N10993" s="1"/>
  <c r="M10995"/>
  <c r="M10993" s="1"/>
  <c r="H10995"/>
  <c r="H10993" s="1"/>
  <c r="L10994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N10972"/>
  <c r="M10972"/>
  <c r="H10972"/>
  <c r="L10971"/>
  <c r="L10970"/>
  <c r="L10969"/>
  <c r="L10968"/>
  <c r="L10967"/>
  <c r="L10966"/>
  <c r="N10965"/>
  <c r="M10965"/>
  <c r="H10965"/>
  <c r="L10963"/>
  <c r="L10962"/>
  <c r="L10961"/>
  <c r="L10960"/>
  <c r="L10959"/>
  <c r="L10958"/>
  <c r="L10957"/>
  <c r="L10956"/>
  <c r="L10955"/>
  <c r="L10954"/>
  <c r="L10953"/>
  <c r="N10952"/>
  <c r="M10952"/>
  <c r="H10952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N10930"/>
  <c r="N10929" s="1"/>
  <c r="N10927" s="1"/>
  <c r="M10930"/>
  <c r="H10930"/>
  <c r="H10929" s="1"/>
  <c r="H10927" s="1"/>
  <c r="L10928"/>
  <c r="L10926"/>
  <c r="L10925"/>
  <c r="N10924"/>
  <c r="M10924"/>
  <c r="H10924"/>
  <c r="L10923"/>
  <c r="L10922"/>
  <c r="N10921"/>
  <c r="M10921"/>
  <c r="H10921"/>
  <c r="L10920"/>
  <c r="L10919"/>
  <c r="N10918"/>
  <c r="M10918"/>
  <c r="H10918"/>
  <c r="L10916"/>
  <c r="L10915"/>
  <c r="N10914"/>
  <c r="M10914"/>
  <c r="H10914"/>
  <c r="L10913"/>
  <c r="L10912"/>
  <c r="N10911"/>
  <c r="M10911"/>
  <c r="H10911"/>
  <c r="L10910"/>
  <c r="L10909"/>
  <c r="N10908"/>
  <c r="M10908"/>
  <c r="H10908"/>
  <c r="L10906"/>
  <c r="L10905"/>
  <c r="L10904"/>
  <c r="L10903"/>
  <c r="L10902"/>
  <c r="L10901"/>
  <c r="L10900"/>
  <c r="N10899"/>
  <c r="N10898" s="1"/>
  <c r="M10899"/>
  <c r="H10899"/>
  <c r="H10898" s="1"/>
  <c r="L10897"/>
  <c r="L10896"/>
  <c r="L10895"/>
  <c r="L10894"/>
  <c r="L10893"/>
  <c r="L10892"/>
  <c r="L10891"/>
  <c r="L10890"/>
  <c r="L10889"/>
  <c r="L10888"/>
  <c r="L10887"/>
  <c r="L10886"/>
  <c r="L10885"/>
  <c r="L10884"/>
  <c r="N10883"/>
  <c r="M10883"/>
  <c r="H10883"/>
  <c r="L10882"/>
  <c r="L10881"/>
  <c r="L10880"/>
  <c r="L10879"/>
  <c r="L10878"/>
  <c r="L10877"/>
  <c r="L10876"/>
  <c r="N10875"/>
  <c r="M10875"/>
  <c r="H10875"/>
  <c r="L10874"/>
  <c r="L10873"/>
  <c r="L10872"/>
  <c r="L10871"/>
  <c r="L10870"/>
  <c r="L10869"/>
  <c r="L10868"/>
  <c r="L10867"/>
  <c r="L10866"/>
  <c r="L10865"/>
  <c r="L10864"/>
  <c r="L10863"/>
  <c r="L10862"/>
  <c r="N10861"/>
  <c r="M10861"/>
  <c r="H10861"/>
  <c r="L10860"/>
  <c r="L10859"/>
  <c r="L10858"/>
  <c r="L10857"/>
  <c r="L10856"/>
  <c r="L10855"/>
  <c r="L10854"/>
  <c r="L10853"/>
  <c r="L10852"/>
  <c r="N10851"/>
  <c r="M10851"/>
  <c r="H10851"/>
  <c r="L10850"/>
  <c r="L10849"/>
  <c r="L10848"/>
  <c r="L10847"/>
  <c r="L10846"/>
  <c r="L10845"/>
  <c r="L10844"/>
  <c r="L10843"/>
  <c r="L10842"/>
  <c r="L10841"/>
  <c r="L10840"/>
  <c r="N10839"/>
  <c r="M10839"/>
  <c r="H10839"/>
  <c r="L10838"/>
  <c r="L10837"/>
  <c r="L10836"/>
  <c r="L10834"/>
  <c r="L10833"/>
  <c r="N10832"/>
  <c r="M10832"/>
  <c r="H10832"/>
  <c r="L10831"/>
  <c r="L10829"/>
  <c r="L10828"/>
  <c r="L10827"/>
  <c r="L10826"/>
  <c r="L10825"/>
  <c r="L10824"/>
  <c r="L10823"/>
  <c r="L10822"/>
  <c r="N10821"/>
  <c r="N10820" s="1"/>
  <c r="N10819" s="1"/>
  <c r="M10821"/>
  <c r="H10821"/>
  <c r="H10820" s="1"/>
  <c r="H10819" s="1"/>
  <c r="L10817"/>
  <c r="D19" i="2"/>
  <c r="L11424" i="13" l="1"/>
  <c r="B11268"/>
  <c r="B11230"/>
  <c r="B11151"/>
  <c r="L11259"/>
  <c r="B11051"/>
  <c r="B11244"/>
  <c r="B11228"/>
  <c r="L11147"/>
  <c r="L11243"/>
  <c r="B11243" s="1"/>
  <c r="B11202"/>
  <c r="B11138"/>
  <c r="L11065"/>
  <c r="L11295"/>
  <c r="B11498"/>
  <c r="B11081"/>
  <c r="L11377"/>
  <c r="B11091"/>
  <c r="N11048"/>
  <c r="N11046" s="1"/>
  <c r="B11412"/>
  <c r="B11481"/>
  <c r="B11381"/>
  <c r="B11144"/>
  <c r="L11137"/>
  <c r="B11160"/>
  <c r="B11182"/>
  <c r="B11425"/>
  <c r="M11290"/>
  <c r="M11278" s="1"/>
  <c r="L11194"/>
  <c r="B11239"/>
  <c r="B11062"/>
  <c r="B11335"/>
  <c r="B11474"/>
  <c r="M11060"/>
  <c r="L11060" s="1"/>
  <c r="B11371"/>
  <c r="B11260"/>
  <c r="B11141"/>
  <c r="B11069"/>
  <c r="B11065"/>
  <c r="B11251"/>
  <c r="N11411"/>
  <c r="N11410" s="1"/>
  <c r="B11129"/>
  <c r="B11236"/>
  <c r="B11321"/>
  <c r="B11281"/>
  <c r="B11311"/>
  <c r="H11060"/>
  <c r="H11048" s="1"/>
  <c r="B11105"/>
  <c r="B11195"/>
  <c r="B11225"/>
  <c r="B11148"/>
  <c r="B11490"/>
  <c r="B11432"/>
  <c r="B11455"/>
  <c r="B11469"/>
  <c r="B11299"/>
  <c r="B11368"/>
  <c r="B11390"/>
  <c r="B11460"/>
  <c r="B11292"/>
  <c r="B11359"/>
  <c r="B11378"/>
  <c r="L11367"/>
  <c r="B11343"/>
  <c r="B11374"/>
  <c r="B11384"/>
  <c r="B11154"/>
  <c r="B11113"/>
  <c r="H11279"/>
  <c r="B11453"/>
  <c r="B11466"/>
  <c r="B11458"/>
  <c r="H11411"/>
  <c r="B11223"/>
  <c r="H11181"/>
  <c r="H11387"/>
  <c r="B11387" s="1"/>
  <c r="B11389"/>
  <c r="B11128"/>
  <c r="B11358"/>
  <c r="L11181"/>
  <c r="M11180"/>
  <c r="L11180" s="1"/>
  <c r="B11159"/>
  <c r="B11157"/>
  <c r="L11489"/>
  <c r="M11029"/>
  <c r="B11424"/>
  <c r="L11050"/>
  <c r="B11050" s="1"/>
  <c r="M11049"/>
  <c r="N11278"/>
  <c r="L11279"/>
  <c r="L11473"/>
  <c r="M11410"/>
  <c r="L11280"/>
  <c r="B11280" s="1"/>
  <c r="M11013"/>
  <c r="H10964"/>
  <c r="H10951" s="1"/>
  <c r="H10950" s="1"/>
  <c r="L10861"/>
  <c r="H11013"/>
  <c r="N11013"/>
  <c r="L11021"/>
  <c r="L10832"/>
  <c r="N10964"/>
  <c r="N10951" s="1"/>
  <c r="N10950" s="1"/>
  <c r="L10972"/>
  <c r="H11029"/>
  <c r="L10993"/>
  <c r="L11000"/>
  <c r="L11006"/>
  <c r="M10998"/>
  <c r="L10998" s="1"/>
  <c r="H10835"/>
  <c r="H10830" s="1"/>
  <c r="L10839"/>
  <c r="L10899"/>
  <c r="L10908"/>
  <c r="M10907"/>
  <c r="L10930"/>
  <c r="M10964"/>
  <c r="L10964" s="1"/>
  <c r="L11038"/>
  <c r="N10835"/>
  <c r="N10830" s="1"/>
  <c r="L10883"/>
  <c r="L11009"/>
  <c r="L11030"/>
  <c r="M10835"/>
  <c r="M10830" s="1"/>
  <c r="H10907"/>
  <c r="N11029"/>
  <c r="L10914"/>
  <c r="H10917"/>
  <c r="N10917"/>
  <c r="L10921"/>
  <c r="L10821"/>
  <c r="M10898"/>
  <c r="L10898" s="1"/>
  <c r="N10907"/>
  <c r="M10917"/>
  <c r="L10995"/>
  <c r="L10911"/>
  <c r="L10952"/>
  <c r="L10851"/>
  <c r="L10918"/>
  <c r="L10924"/>
  <c r="L10965"/>
  <c r="L11014"/>
  <c r="L10875"/>
  <c r="M10820"/>
  <c r="M10929"/>
  <c r="Q66"/>
  <c r="Q296"/>
  <c r="Q526"/>
  <c r="Q756"/>
  <c r="Q986"/>
  <c r="Q1216"/>
  <c r="Q1446"/>
  <c r="Q1676"/>
  <c r="Q1906"/>
  <c r="Q2136"/>
  <c r="Q2366"/>
  <c r="Q2596"/>
  <c r="Q2826"/>
  <c r="Q3056"/>
  <c r="Q3286"/>
  <c r="Q3516"/>
  <c r="Q3746"/>
  <c r="Q3976"/>
  <c r="Q4206"/>
  <c r="Q4436"/>
  <c r="Q4666"/>
  <c r="Q4896"/>
  <c r="Q5356"/>
  <c r="Q5586"/>
  <c r="Q5816"/>
  <c r="L12" i="2"/>
  <c r="L74"/>
  <c r="L82"/>
  <c r="L98"/>
  <c r="L11410" i="13" l="1"/>
  <c r="N11276"/>
  <c r="B11147"/>
  <c r="L11411"/>
  <c r="B11411" s="1"/>
  <c r="B11367"/>
  <c r="B11137"/>
  <c r="B11259"/>
  <c r="L11290"/>
  <c r="B11290" s="1"/>
  <c r="H11278"/>
  <c r="B11377"/>
  <c r="B11295"/>
  <c r="B11194"/>
  <c r="L11029"/>
  <c r="B11489"/>
  <c r="B11060"/>
  <c r="B11473"/>
  <c r="H11410"/>
  <c r="B11279"/>
  <c r="H11180"/>
  <c r="B11181"/>
  <c r="M10951"/>
  <c r="L10951" s="1"/>
  <c r="L11049"/>
  <c r="M11048"/>
  <c r="M11276"/>
  <c r="L11278"/>
  <c r="L11013"/>
  <c r="L10830"/>
  <c r="L10835"/>
  <c r="H10818"/>
  <c r="N10818"/>
  <c r="N10816" s="1"/>
  <c r="L10907"/>
  <c r="L10917"/>
  <c r="L10929"/>
  <c r="M10927"/>
  <c r="L10927" s="1"/>
  <c r="L10820"/>
  <c r="M10819"/>
  <c r="A12" i="2"/>
  <c r="A74"/>
  <c r="A82"/>
  <c r="A98"/>
  <c r="A10" i="1"/>
  <c r="A20"/>
  <c r="A22"/>
  <c r="A26"/>
  <c r="A28"/>
  <c r="A46"/>
  <c r="A54"/>
  <c r="C50"/>
  <c r="C49"/>
  <c r="C45"/>
  <c r="C44"/>
  <c r="C43"/>
  <c r="C42"/>
  <c r="C41"/>
  <c r="C40"/>
  <c r="C39"/>
  <c r="C31"/>
  <c r="H17018" i="13"/>
  <c r="H17010"/>
  <c r="H17001"/>
  <c r="H16994"/>
  <c r="H16989"/>
  <c r="H16980"/>
  <c r="H16975"/>
  <c r="H16952"/>
  <c r="H16945"/>
  <c r="H16932"/>
  <c r="H16910"/>
  <c r="H16904"/>
  <c r="H16901"/>
  <c r="H16898"/>
  <c r="H16894"/>
  <c r="H16891"/>
  <c r="H16888"/>
  <c r="H16879"/>
  <c r="H16863"/>
  <c r="H16855"/>
  <c r="H16841"/>
  <c r="H16831"/>
  <c r="H16819"/>
  <c r="H16812"/>
  <c r="H16801"/>
  <c r="H16788"/>
  <c r="H16780"/>
  <c r="H16771"/>
  <c r="H16764"/>
  <c r="H16759"/>
  <c r="H16750"/>
  <c r="H16745"/>
  <c r="H16722"/>
  <c r="H16715"/>
  <c r="H16702"/>
  <c r="H16680"/>
  <c r="H16674"/>
  <c r="H16671"/>
  <c r="H16668"/>
  <c r="H16664"/>
  <c r="H16661"/>
  <c r="H16658"/>
  <c r="H16649"/>
  <c r="H16633"/>
  <c r="H16625"/>
  <c r="H16611"/>
  <c r="H16601"/>
  <c r="H16589"/>
  <c r="H16582"/>
  <c r="H16571"/>
  <c r="H16558"/>
  <c r="H16550"/>
  <c r="H16541"/>
  <c r="H16534"/>
  <c r="H16529"/>
  <c r="H16520"/>
  <c r="H16515"/>
  <c r="H16492"/>
  <c r="H16485"/>
  <c r="H16472"/>
  <c r="H16450"/>
  <c r="H16444"/>
  <c r="H16441"/>
  <c r="H16438"/>
  <c r="H16434"/>
  <c r="H16431"/>
  <c r="H16428"/>
  <c r="H16419"/>
  <c r="H16403"/>
  <c r="H16395"/>
  <c r="H16381"/>
  <c r="H16371"/>
  <c r="H16359"/>
  <c r="H16352"/>
  <c r="H16341"/>
  <c r="H16328"/>
  <c r="H16320"/>
  <c r="H16311"/>
  <c r="H16304"/>
  <c r="H16299"/>
  <c r="H16290"/>
  <c r="H16285"/>
  <c r="H16262"/>
  <c r="H16255"/>
  <c r="H16242"/>
  <c r="H16220"/>
  <c r="H16214"/>
  <c r="H16211"/>
  <c r="H16208"/>
  <c r="H16204"/>
  <c r="H16201"/>
  <c r="H16198"/>
  <c r="H16189"/>
  <c r="H16173"/>
  <c r="H16165"/>
  <c r="H16151"/>
  <c r="H16141"/>
  <c r="H16129"/>
  <c r="H16122"/>
  <c r="H16111"/>
  <c r="H16098"/>
  <c r="H16090"/>
  <c r="H16081"/>
  <c r="H16074"/>
  <c r="H16069"/>
  <c r="H16060"/>
  <c r="H16055"/>
  <c r="H16032"/>
  <c r="H16025"/>
  <c r="H16012"/>
  <c r="H15990"/>
  <c r="H15984"/>
  <c r="H15981"/>
  <c r="H15978"/>
  <c r="H15974"/>
  <c r="H15971"/>
  <c r="H15968"/>
  <c r="H15959"/>
  <c r="H15943"/>
  <c r="H15935"/>
  <c r="H15921"/>
  <c r="H15911"/>
  <c r="H15899"/>
  <c r="H15892"/>
  <c r="H15881"/>
  <c r="H15868"/>
  <c r="H15860"/>
  <c r="H15851"/>
  <c r="H15844"/>
  <c r="H15839"/>
  <c r="H15830"/>
  <c r="H15825"/>
  <c r="H15802"/>
  <c r="H15795"/>
  <c r="H15782"/>
  <c r="H15760"/>
  <c r="H15754"/>
  <c r="H15751"/>
  <c r="H15748"/>
  <c r="H15744"/>
  <c r="H15741"/>
  <c r="H15738"/>
  <c r="H15729"/>
  <c r="H15713"/>
  <c r="H15705"/>
  <c r="H15691"/>
  <c r="H15681"/>
  <c r="H15669"/>
  <c r="H15662"/>
  <c r="H15651"/>
  <c r="H15638"/>
  <c r="H15630"/>
  <c r="H15621"/>
  <c r="H15614"/>
  <c r="H15609"/>
  <c r="H15600"/>
  <c r="H15595"/>
  <c r="H15572"/>
  <c r="H15565"/>
  <c r="H15552"/>
  <c r="H15530"/>
  <c r="H15524"/>
  <c r="H15521"/>
  <c r="H15518"/>
  <c r="H15514"/>
  <c r="H15511"/>
  <c r="H15508"/>
  <c r="H15499"/>
  <c r="H15483"/>
  <c r="H15475"/>
  <c r="H15461"/>
  <c r="H15451"/>
  <c r="H15439"/>
  <c r="H15432"/>
  <c r="H15421"/>
  <c r="H15408"/>
  <c r="H15400"/>
  <c r="H15391"/>
  <c r="H15384"/>
  <c r="H15379"/>
  <c r="H15370"/>
  <c r="H15365"/>
  <c r="H15342"/>
  <c r="H15335"/>
  <c r="H15322"/>
  <c r="H15300"/>
  <c r="H15294"/>
  <c r="H15291"/>
  <c r="H15288"/>
  <c r="H15284"/>
  <c r="H15281"/>
  <c r="H15278"/>
  <c r="H15269"/>
  <c r="H15253"/>
  <c r="H15245"/>
  <c r="H15231"/>
  <c r="H15221"/>
  <c r="H15209"/>
  <c r="H15202"/>
  <c r="H15191"/>
  <c r="H15178"/>
  <c r="H15170"/>
  <c r="H15161"/>
  <c r="H15154"/>
  <c r="H15149"/>
  <c r="H15140"/>
  <c r="H15135"/>
  <c r="H15112"/>
  <c r="H15105"/>
  <c r="H15092"/>
  <c r="H15070"/>
  <c r="H15064"/>
  <c r="H15061"/>
  <c r="H15058"/>
  <c r="H15054"/>
  <c r="H15051"/>
  <c r="H15048"/>
  <c r="H15039"/>
  <c r="H15023"/>
  <c r="H15015"/>
  <c r="H15001"/>
  <c r="H14991"/>
  <c r="H14979"/>
  <c r="H14972"/>
  <c r="H14961"/>
  <c r="H14948"/>
  <c r="H14940"/>
  <c r="H14931"/>
  <c r="H14924"/>
  <c r="H14919"/>
  <c r="H14910"/>
  <c r="H14905"/>
  <c r="H14882"/>
  <c r="H14875"/>
  <c r="H14862"/>
  <c r="H14840"/>
  <c r="H14834"/>
  <c r="H14831"/>
  <c r="H14828"/>
  <c r="H14824"/>
  <c r="H14821"/>
  <c r="H14818"/>
  <c r="H14809"/>
  <c r="H14793"/>
  <c r="H14785"/>
  <c r="H14771"/>
  <c r="H14761"/>
  <c r="H14749"/>
  <c r="H14742"/>
  <c r="H14731"/>
  <c r="H14718"/>
  <c r="H14710"/>
  <c r="H14701"/>
  <c r="H14694"/>
  <c r="H14689"/>
  <c r="H14680"/>
  <c r="H14675"/>
  <c r="H14652"/>
  <c r="H14645"/>
  <c r="H14632"/>
  <c r="H14610"/>
  <c r="H14604"/>
  <c r="H14601"/>
  <c r="H14598"/>
  <c r="H14594"/>
  <c r="H14591"/>
  <c r="H14588"/>
  <c r="H14579"/>
  <c r="H14563"/>
  <c r="H14555"/>
  <c r="H14541"/>
  <c r="H14531"/>
  <c r="H14519"/>
  <c r="H14512"/>
  <c r="H14501"/>
  <c r="H14488"/>
  <c r="H14480"/>
  <c r="H14471"/>
  <c r="H14464"/>
  <c r="H14459"/>
  <c r="H14450"/>
  <c r="H14445"/>
  <c r="H14422"/>
  <c r="H14415"/>
  <c r="H14402"/>
  <c r="H14380"/>
  <c r="H14374"/>
  <c r="H14371"/>
  <c r="H14368"/>
  <c r="H14364"/>
  <c r="H14361"/>
  <c r="H14358"/>
  <c r="H14349"/>
  <c r="H14333"/>
  <c r="H14325"/>
  <c r="H14311"/>
  <c r="H14301"/>
  <c r="H14289"/>
  <c r="H14282"/>
  <c r="H14271"/>
  <c r="H14258"/>
  <c r="H14250"/>
  <c r="H14241"/>
  <c r="H14234"/>
  <c r="H14229"/>
  <c r="H14220"/>
  <c r="H14215"/>
  <c r="H14192"/>
  <c r="H14185"/>
  <c r="H14172"/>
  <c r="H14150"/>
  <c r="H14144"/>
  <c r="H14141"/>
  <c r="H14138"/>
  <c r="H14134"/>
  <c r="H14131"/>
  <c r="H14128"/>
  <c r="H14119"/>
  <c r="H14103"/>
  <c r="H14095"/>
  <c r="H14081"/>
  <c r="H14071"/>
  <c r="H14059"/>
  <c r="H14052"/>
  <c r="H14041"/>
  <c r="H14028"/>
  <c r="H14020"/>
  <c r="H14011"/>
  <c r="H14004"/>
  <c r="H13999"/>
  <c r="H13990"/>
  <c r="H13985"/>
  <c r="H13962"/>
  <c r="H13955"/>
  <c r="H13942"/>
  <c r="H13920"/>
  <c r="H13914"/>
  <c r="H13911"/>
  <c r="H13908"/>
  <c r="H13904"/>
  <c r="H13901"/>
  <c r="H13898"/>
  <c r="H13889"/>
  <c r="H13873"/>
  <c r="H13865"/>
  <c r="H13851"/>
  <c r="H13841"/>
  <c r="H13829"/>
  <c r="H13822"/>
  <c r="H13811"/>
  <c r="H13798"/>
  <c r="H13790"/>
  <c r="H13781"/>
  <c r="H13774"/>
  <c r="H13769"/>
  <c r="H13760"/>
  <c r="H13755"/>
  <c r="H13732"/>
  <c r="H13725"/>
  <c r="H13712"/>
  <c r="H13690"/>
  <c r="H13684"/>
  <c r="H13681"/>
  <c r="H13678"/>
  <c r="H13674"/>
  <c r="H13671"/>
  <c r="H13668"/>
  <c r="H13659"/>
  <c r="H13643"/>
  <c r="H13635"/>
  <c r="H13621"/>
  <c r="H13611"/>
  <c r="H13599"/>
  <c r="H13592"/>
  <c r="H13581"/>
  <c r="H13568"/>
  <c r="H13560"/>
  <c r="H13551"/>
  <c r="H13544"/>
  <c r="H13539"/>
  <c r="H13530"/>
  <c r="H13525"/>
  <c r="H13502"/>
  <c r="H13495"/>
  <c r="H13482"/>
  <c r="H13460"/>
  <c r="H13454"/>
  <c r="H13451"/>
  <c r="H13448"/>
  <c r="H13444"/>
  <c r="H13441"/>
  <c r="H13438"/>
  <c r="H13429"/>
  <c r="H13413"/>
  <c r="H13405"/>
  <c r="H13391"/>
  <c r="H13381"/>
  <c r="H13369"/>
  <c r="H13362"/>
  <c r="H13351"/>
  <c r="H13338"/>
  <c r="H13330"/>
  <c r="H13321"/>
  <c r="H13314"/>
  <c r="H13309"/>
  <c r="H13300"/>
  <c r="H13295"/>
  <c r="H13272"/>
  <c r="H13265"/>
  <c r="H13252"/>
  <c r="H13230"/>
  <c r="H13224"/>
  <c r="H13221"/>
  <c r="H13218"/>
  <c r="H13214"/>
  <c r="H13211"/>
  <c r="H13208"/>
  <c r="H13199"/>
  <c r="H13183"/>
  <c r="H13175"/>
  <c r="H13161"/>
  <c r="H13151"/>
  <c r="H13139"/>
  <c r="H13132"/>
  <c r="H13121"/>
  <c r="H13108"/>
  <c r="H13100"/>
  <c r="H13091"/>
  <c r="H13084"/>
  <c r="H13079"/>
  <c r="H13070"/>
  <c r="H13065"/>
  <c r="H13042"/>
  <c r="H13035"/>
  <c r="H13022"/>
  <c r="H13000"/>
  <c r="H12994"/>
  <c r="H12991"/>
  <c r="H12988"/>
  <c r="H12984"/>
  <c r="H12981"/>
  <c r="H12978"/>
  <c r="H12969"/>
  <c r="H12953"/>
  <c r="H12945"/>
  <c r="H12931"/>
  <c r="H12921"/>
  <c r="H12909"/>
  <c r="H12902"/>
  <c r="H12891"/>
  <c r="H12878"/>
  <c r="H12870"/>
  <c r="H12861"/>
  <c r="H12854"/>
  <c r="H12849"/>
  <c r="H12840"/>
  <c r="H12835"/>
  <c r="H12833" s="1"/>
  <c r="H12812"/>
  <c r="H12805"/>
  <c r="H12792"/>
  <c r="H12770"/>
  <c r="H12764"/>
  <c r="H12761"/>
  <c r="H12758"/>
  <c r="H12754"/>
  <c r="H12751"/>
  <c r="H12748"/>
  <c r="H12739"/>
  <c r="H12723"/>
  <c r="H12715"/>
  <c r="H12701"/>
  <c r="H12691"/>
  <c r="H12679"/>
  <c r="H12672"/>
  <c r="H12661"/>
  <c r="H12655"/>
  <c r="H12654"/>
  <c r="H12653"/>
  <c r="H12652"/>
  <c r="H12651"/>
  <c r="H12650"/>
  <c r="H12649"/>
  <c r="H12647"/>
  <c r="H12646"/>
  <c r="H12645"/>
  <c r="H12644"/>
  <c r="H12643"/>
  <c r="H12642"/>
  <c r="H12641"/>
  <c r="H12638"/>
  <c r="H12637"/>
  <c r="H12636"/>
  <c r="H12635"/>
  <c r="H12634"/>
  <c r="H12633"/>
  <c r="H12632"/>
  <c r="H12630"/>
  <c r="H12629"/>
  <c r="H12628"/>
  <c r="H12627"/>
  <c r="H12626"/>
  <c r="H12625"/>
  <c r="H12622"/>
  <c r="H12621"/>
  <c r="H12620"/>
  <c r="H12618"/>
  <c r="H12617"/>
  <c r="H12615"/>
  <c r="H12614"/>
  <c r="H12613"/>
  <c r="H12612"/>
  <c r="H12611"/>
  <c r="H12609"/>
  <c r="H12607"/>
  <c r="H12606"/>
  <c r="H12604"/>
  <c r="H12602"/>
  <c r="H12601"/>
  <c r="H12600"/>
  <c r="H12599"/>
  <c r="H12598"/>
  <c r="H12597"/>
  <c r="H12596"/>
  <c r="H12595"/>
  <c r="H12594"/>
  <c r="H12593"/>
  <c r="H12592"/>
  <c r="H12591"/>
  <c r="H12590"/>
  <c r="H12589"/>
  <c r="H12588"/>
  <c r="H12587"/>
  <c r="H12586"/>
  <c r="H12585"/>
  <c r="H12584"/>
  <c r="H12583"/>
  <c r="H12581"/>
  <c r="H12580"/>
  <c r="H12579"/>
  <c r="H12578"/>
  <c r="H12577"/>
  <c r="H12576"/>
  <c r="H12573"/>
  <c r="H12572"/>
  <c r="H12571"/>
  <c r="H12570"/>
  <c r="H12569"/>
  <c r="H12568"/>
  <c r="H12567"/>
  <c r="H12566"/>
  <c r="H12565"/>
  <c r="H12564"/>
  <c r="H12563"/>
  <c r="H12559"/>
  <c r="H12558"/>
  <c r="H12557"/>
  <c r="H12556"/>
  <c r="H12555"/>
  <c r="H12554"/>
  <c r="H12553"/>
  <c r="H12552"/>
  <c r="H12551"/>
  <c r="H12550"/>
  <c r="H12549"/>
  <c r="H12548"/>
  <c r="H12547"/>
  <c r="H12546"/>
  <c r="H12545"/>
  <c r="H12544"/>
  <c r="H12543"/>
  <c r="H12542"/>
  <c r="H12541"/>
  <c r="H12538"/>
  <c r="H12536"/>
  <c r="H12535"/>
  <c r="H12533"/>
  <c r="H12532"/>
  <c r="H12530"/>
  <c r="H12529"/>
  <c r="H12526"/>
  <c r="H12525"/>
  <c r="H12523"/>
  <c r="H12522"/>
  <c r="H12520"/>
  <c r="H12519"/>
  <c r="H12515"/>
  <c r="H12514"/>
  <c r="H12513"/>
  <c r="H12512"/>
  <c r="H12511"/>
  <c r="H12510"/>
  <c r="H12507"/>
  <c r="H12506"/>
  <c r="H12505"/>
  <c r="H12504"/>
  <c r="H12503"/>
  <c r="H12502"/>
  <c r="H12501"/>
  <c r="H12500"/>
  <c r="H12499"/>
  <c r="H12498"/>
  <c r="H12497"/>
  <c r="H12496"/>
  <c r="H12495"/>
  <c r="H12494"/>
  <c r="H12492"/>
  <c r="H12491"/>
  <c r="H12490"/>
  <c r="H12489"/>
  <c r="H12488"/>
  <c r="H12487"/>
  <c r="H12486"/>
  <c r="H12484"/>
  <c r="H12483"/>
  <c r="H12482"/>
  <c r="H12481"/>
  <c r="H12480"/>
  <c r="H12479"/>
  <c r="H12478"/>
  <c r="H12477"/>
  <c r="H12476"/>
  <c r="H12475"/>
  <c r="H12474"/>
  <c r="H12473"/>
  <c r="H12472"/>
  <c r="H12470"/>
  <c r="H12469"/>
  <c r="H12468"/>
  <c r="H12467"/>
  <c r="H12466"/>
  <c r="H12465"/>
  <c r="H12464"/>
  <c r="H12463"/>
  <c r="H12462"/>
  <c r="H12460"/>
  <c r="H12459"/>
  <c r="H12458"/>
  <c r="H12457"/>
  <c r="H12456"/>
  <c r="H12455"/>
  <c r="H12454"/>
  <c r="H12453"/>
  <c r="H12452"/>
  <c r="H12451"/>
  <c r="H12450"/>
  <c r="H12448"/>
  <c r="H12447"/>
  <c r="H12446"/>
  <c r="H12444"/>
  <c r="H12443"/>
  <c r="H12441"/>
  <c r="H12439"/>
  <c r="H12438"/>
  <c r="H12437"/>
  <c r="H12436"/>
  <c r="H12435"/>
  <c r="H12434"/>
  <c r="H12433"/>
  <c r="H12432"/>
  <c r="H12427"/>
  <c r="H12418"/>
  <c r="H12410"/>
  <c r="H12401"/>
  <c r="H12394"/>
  <c r="H12389"/>
  <c r="H12380"/>
  <c r="H12375"/>
  <c r="H12352"/>
  <c r="H12345"/>
  <c r="H12332"/>
  <c r="H12310"/>
  <c r="H12304"/>
  <c r="H12301"/>
  <c r="H12298"/>
  <c r="H12294"/>
  <c r="H12291"/>
  <c r="H12288"/>
  <c r="H12279"/>
  <c r="H12263"/>
  <c r="H12255"/>
  <c r="H12241"/>
  <c r="H12231"/>
  <c r="H12219"/>
  <c r="H12212"/>
  <c r="H12201"/>
  <c r="H12188"/>
  <c r="H12180"/>
  <c r="H12171"/>
  <c r="H12164"/>
  <c r="H12159"/>
  <c r="H12150"/>
  <c r="H12145"/>
  <c r="H12143" s="1"/>
  <c r="H12122"/>
  <c r="H12115"/>
  <c r="H12102"/>
  <c r="H12080"/>
  <c r="H12074"/>
  <c r="H12071"/>
  <c r="H12068"/>
  <c r="H12064"/>
  <c r="H12061"/>
  <c r="H12058"/>
  <c r="H12049"/>
  <c r="H12033"/>
  <c r="H12025"/>
  <c r="H12011"/>
  <c r="H12001"/>
  <c r="H11989"/>
  <c r="H11982"/>
  <c r="H11971"/>
  <c r="H11965"/>
  <c r="H11964"/>
  <c r="H11963"/>
  <c r="H11962"/>
  <c r="H11961"/>
  <c r="H11960"/>
  <c r="H11959"/>
  <c r="H11957"/>
  <c r="H11956"/>
  <c r="H11955"/>
  <c r="H11954"/>
  <c r="H11953"/>
  <c r="H11952"/>
  <c r="H11951"/>
  <c r="H11948"/>
  <c r="H11947"/>
  <c r="H11946"/>
  <c r="H11945"/>
  <c r="H11944"/>
  <c r="H11943"/>
  <c r="H11942"/>
  <c r="H11940"/>
  <c r="H11939"/>
  <c r="H11938"/>
  <c r="H11937"/>
  <c r="H11936"/>
  <c r="H11935"/>
  <c r="H11932"/>
  <c r="H11931"/>
  <c r="H11930"/>
  <c r="H11928"/>
  <c r="H11927"/>
  <c r="H11925"/>
  <c r="H11924"/>
  <c r="H11923"/>
  <c r="H11922"/>
  <c r="H11921"/>
  <c r="H11919"/>
  <c r="H11917"/>
  <c r="H11916"/>
  <c r="H11914"/>
  <c r="H11912"/>
  <c r="H11911"/>
  <c r="H11910"/>
  <c r="H11909"/>
  <c r="H11908"/>
  <c r="H11907"/>
  <c r="H11906"/>
  <c r="H11905"/>
  <c r="H11904"/>
  <c r="H11903"/>
  <c r="H11902"/>
  <c r="H11901"/>
  <c r="H11900"/>
  <c r="H11899"/>
  <c r="H11898"/>
  <c r="H11897"/>
  <c r="H11896"/>
  <c r="H11895"/>
  <c r="H11894"/>
  <c r="H11893"/>
  <c r="H11891"/>
  <c r="H11890"/>
  <c r="H11889"/>
  <c r="H11888"/>
  <c r="H11887"/>
  <c r="H11886"/>
  <c r="H11883"/>
  <c r="H11882"/>
  <c r="H11881"/>
  <c r="H11880"/>
  <c r="H11879"/>
  <c r="H11878"/>
  <c r="H11877"/>
  <c r="H11876"/>
  <c r="H11875"/>
  <c r="H11874"/>
  <c r="H11873"/>
  <c r="H11869"/>
  <c r="H11868"/>
  <c r="H11867"/>
  <c r="H11866"/>
  <c r="H11865"/>
  <c r="H11864"/>
  <c r="H11863"/>
  <c r="H11862"/>
  <c r="H11861"/>
  <c r="H11860"/>
  <c r="H11859"/>
  <c r="H11858"/>
  <c r="H11857"/>
  <c r="H11856"/>
  <c r="H11855"/>
  <c r="H11854"/>
  <c r="H11853"/>
  <c r="H11852"/>
  <c r="H11851"/>
  <c r="H11848"/>
  <c r="H11846"/>
  <c r="H11845"/>
  <c r="H11843"/>
  <c r="H11842"/>
  <c r="H11840"/>
  <c r="H11839"/>
  <c r="H11836"/>
  <c r="H11835"/>
  <c r="H11833"/>
  <c r="H11832"/>
  <c r="H11830"/>
  <c r="H11829"/>
  <c r="H11826"/>
  <c r="H11825"/>
  <c r="H11824"/>
  <c r="H11823"/>
  <c r="H11822"/>
  <c r="H11821"/>
  <c r="H11820"/>
  <c r="H11817"/>
  <c r="H11816"/>
  <c r="H11815"/>
  <c r="H11814"/>
  <c r="H11813"/>
  <c r="H11812"/>
  <c r="H11811"/>
  <c r="H11810"/>
  <c r="H11809"/>
  <c r="H11808"/>
  <c r="H11807"/>
  <c r="H11806"/>
  <c r="H11805"/>
  <c r="H11804"/>
  <c r="H11802"/>
  <c r="H11801"/>
  <c r="H11800"/>
  <c r="H11799"/>
  <c r="H11798"/>
  <c r="H11797"/>
  <c r="H11796"/>
  <c r="H11794"/>
  <c r="H11793"/>
  <c r="H11792"/>
  <c r="H11791"/>
  <c r="H11790"/>
  <c r="H11789"/>
  <c r="H11788"/>
  <c r="H11787"/>
  <c r="H11786"/>
  <c r="H11785"/>
  <c r="H11784"/>
  <c r="H11783"/>
  <c r="H11782"/>
  <c r="H11780"/>
  <c r="H11779"/>
  <c r="H11778"/>
  <c r="H11548" s="1"/>
  <c r="H11777"/>
  <c r="H11776"/>
  <c r="H11775"/>
  <c r="H11774"/>
  <c r="H11773"/>
  <c r="H11772"/>
  <c r="H11770"/>
  <c r="H11769"/>
  <c r="H11768"/>
  <c r="H11767"/>
  <c r="H11766"/>
  <c r="H11765"/>
  <c r="H11764"/>
  <c r="H11763"/>
  <c r="H11762"/>
  <c r="H11761"/>
  <c r="H11760"/>
  <c r="H11758"/>
  <c r="H11757"/>
  <c r="H11756"/>
  <c r="H11526" s="1"/>
  <c r="H11754"/>
  <c r="H11753"/>
  <c r="H11751"/>
  <c r="H11749"/>
  <c r="H11519" s="1"/>
  <c r="H11748"/>
  <c r="H11747"/>
  <c r="H11746"/>
  <c r="H11745"/>
  <c r="H11515" s="1"/>
  <c r="H11744"/>
  <c r="H11743"/>
  <c r="H11742"/>
  <c r="H11737"/>
  <c r="H10348"/>
  <c r="H10340"/>
  <c r="H10331"/>
  <c r="H10324"/>
  <c r="H10319"/>
  <c r="H10316" s="1"/>
  <c r="H10310"/>
  <c r="H10305"/>
  <c r="H10282"/>
  <c r="H10275"/>
  <c r="H10262"/>
  <c r="H10240"/>
  <c r="H10239" s="1"/>
  <c r="H10234"/>
  <c r="H10231"/>
  <c r="H10228"/>
  <c r="H10224"/>
  <c r="H10221"/>
  <c r="H10218"/>
  <c r="H10209"/>
  <c r="H10208" s="1"/>
  <c r="H10193"/>
  <c r="H10185"/>
  <c r="H10171"/>
  <c r="H10161"/>
  <c r="H10149"/>
  <c r="H10142"/>
  <c r="H10131"/>
  <c r="H10130" s="1"/>
  <c r="H10129" s="1"/>
  <c r="H9428"/>
  <c r="H9420"/>
  <c r="H9411"/>
  <c r="H9404"/>
  <c r="H9399"/>
  <c r="H9390"/>
  <c r="H9388" s="1"/>
  <c r="H9385"/>
  <c r="H9383" s="1"/>
  <c r="H9362"/>
  <c r="H9355"/>
  <c r="H9342"/>
  <c r="H9320"/>
  <c r="H9319" s="1"/>
  <c r="H9317" s="1"/>
  <c r="H9314"/>
  <c r="H9311"/>
  <c r="H9308"/>
  <c r="H9304"/>
  <c r="H9301"/>
  <c r="H9298"/>
  <c r="H9289"/>
  <c r="H9288" s="1"/>
  <c r="H9273"/>
  <c r="H9265"/>
  <c r="H9251"/>
  <c r="H9241"/>
  <c r="H9229"/>
  <c r="H9222"/>
  <c r="H9211"/>
  <c r="H9205"/>
  <c r="H9204"/>
  <c r="H9203"/>
  <c r="H9202"/>
  <c r="H9201"/>
  <c r="H9200"/>
  <c r="H9199"/>
  <c r="H9197"/>
  <c r="H9196"/>
  <c r="H9195"/>
  <c r="H9194"/>
  <c r="H9193"/>
  <c r="H9192"/>
  <c r="H9191"/>
  <c r="H9188"/>
  <c r="H9187"/>
  <c r="H9186"/>
  <c r="H9185"/>
  <c r="H9184"/>
  <c r="H9183"/>
  <c r="H9182"/>
  <c r="H9180"/>
  <c r="H9179"/>
  <c r="H9178"/>
  <c r="H9177"/>
  <c r="H9176"/>
  <c r="H9175"/>
  <c r="H9172"/>
  <c r="H9171"/>
  <c r="H9170"/>
  <c r="H9168"/>
  <c r="H9167"/>
  <c r="H9165"/>
  <c r="H9164"/>
  <c r="H9163"/>
  <c r="H9162"/>
  <c r="H9161"/>
  <c r="H9159"/>
  <c r="H9157"/>
  <c r="H9156"/>
  <c r="H9154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1"/>
  <c r="H9130"/>
  <c r="H9129"/>
  <c r="H9128"/>
  <c r="H9127"/>
  <c r="H9126"/>
  <c r="H9123"/>
  <c r="H9122"/>
  <c r="H9121"/>
  <c r="H9120"/>
  <c r="H9119"/>
  <c r="H9118"/>
  <c r="H9117"/>
  <c r="H9116"/>
  <c r="H9115"/>
  <c r="H9114"/>
  <c r="H9113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88"/>
  <c r="H9086"/>
  <c r="H9085"/>
  <c r="H9083"/>
  <c r="H9082"/>
  <c r="H9080"/>
  <c r="H9079"/>
  <c r="H9076"/>
  <c r="H9075"/>
  <c r="H9073"/>
  <c r="H9072"/>
  <c r="H9070"/>
  <c r="H9069"/>
  <c r="H9065"/>
  <c r="H9064"/>
  <c r="H9063"/>
  <c r="H9062"/>
  <c r="H9061"/>
  <c r="H9060"/>
  <c r="H9057"/>
  <c r="H9056"/>
  <c r="H9055"/>
  <c r="H9054"/>
  <c r="H9053"/>
  <c r="H9052"/>
  <c r="H9051"/>
  <c r="H9050"/>
  <c r="H9049"/>
  <c r="H9048"/>
  <c r="H9047"/>
  <c r="H9046"/>
  <c r="H9045"/>
  <c r="H9044"/>
  <c r="H9042"/>
  <c r="H9041"/>
  <c r="H9040"/>
  <c r="H9039"/>
  <c r="H9038"/>
  <c r="H9037"/>
  <c r="H9036"/>
  <c r="H9034"/>
  <c r="H9033"/>
  <c r="H9032"/>
  <c r="H9031"/>
  <c r="H9030"/>
  <c r="H9029"/>
  <c r="H9028"/>
  <c r="H9027"/>
  <c r="H9026"/>
  <c r="H9025"/>
  <c r="H9024"/>
  <c r="H9023"/>
  <c r="H9022"/>
  <c r="H9020"/>
  <c r="H9019"/>
  <c r="H9018"/>
  <c r="H9017"/>
  <c r="H9016"/>
  <c r="H9015"/>
  <c r="H9014"/>
  <c r="H9013"/>
  <c r="H9012"/>
  <c r="H9010"/>
  <c r="H9009"/>
  <c r="H9008"/>
  <c r="H9007"/>
  <c r="H9006"/>
  <c r="H9005"/>
  <c r="H9004"/>
  <c r="H9003"/>
  <c r="H9002"/>
  <c r="H9001"/>
  <c r="H9000"/>
  <c r="H8998"/>
  <c r="H8997"/>
  <c r="H8996"/>
  <c r="H8994"/>
  <c r="H8993"/>
  <c r="H8991"/>
  <c r="H8989"/>
  <c r="H8988"/>
  <c r="H8987"/>
  <c r="H8986"/>
  <c r="H8985"/>
  <c r="H8984"/>
  <c r="H8983"/>
  <c r="H8982"/>
  <c r="H8977"/>
  <c r="H8968"/>
  <c r="H8960"/>
  <c r="H8951"/>
  <c r="H8944"/>
  <c r="H8939"/>
  <c r="H8936" s="1"/>
  <c r="H8930"/>
  <c r="H8928" s="1"/>
  <c r="H8925"/>
  <c r="H8923" s="1"/>
  <c r="H8902"/>
  <c r="H8895"/>
  <c r="H8882"/>
  <c r="H8860"/>
  <c r="H8859" s="1"/>
  <c r="H8857" s="1"/>
  <c r="H8854"/>
  <c r="H8851"/>
  <c r="H8848"/>
  <c r="H8844"/>
  <c r="H8841"/>
  <c r="H8838"/>
  <c r="H8829"/>
  <c r="H8813"/>
  <c r="H8805"/>
  <c r="H8791"/>
  <c r="H8781"/>
  <c r="H8769"/>
  <c r="H8762"/>
  <c r="H8751"/>
  <c r="H8750" s="1"/>
  <c r="H8749" s="1"/>
  <c r="H8738"/>
  <c r="H8730"/>
  <c r="H8721"/>
  <c r="H8714"/>
  <c r="H8709"/>
  <c r="H8706" s="1"/>
  <c r="H8700"/>
  <c r="H8698" s="1"/>
  <c r="H8695"/>
  <c r="H8693" s="1"/>
  <c r="H8672"/>
  <c r="H8665"/>
  <c r="H8652"/>
  <c r="H8630"/>
  <c r="H8629" s="1"/>
  <c r="H8627" s="1"/>
  <c r="H8624"/>
  <c r="H8621"/>
  <c r="H8618"/>
  <c r="H8614"/>
  <c r="H8611"/>
  <c r="H8608"/>
  <c r="H8599"/>
  <c r="H8598" s="1"/>
  <c r="H8583"/>
  <c r="H8575"/>
  <c r="H8561"/>
  <c r="H8551"/>
  <c r="H8539"/>
  <c r="H8532"/>
  <c r="H8521"/>
  <c r="H8515"/>
  <c r="H8514"/>
  <c r="H8513"/>
  <c r="H8512"/>
  <c r="H8511"/>
  <c r="H8510"/>
  <c r="H8509"/>
  <c r="H8507"/>
  <c r="H8506"/>
  <c r="H8505"/>
  <c r="H8504"/>
  <c r="H8503"/>
  <c r="H8502"/>
  <c r="H8501"/>
  <c r="H8498"/>
  <c r="H8497"/>
  <c r="H8496"/>
  <c r="H8495"/>
  <c r="H8494"/>
  <c r="H8493"/>
  <c r="H8492"/>
  <c r="H8490"/>
  <c r="H8489"/>
  <c r="H8488"/>
  <c r="H8487"/>
  <c r="H8486"/>
  <c r="H8485"/>
  <c r="H8482"/>
  <c r="H8481"/>
  <c r="H8480"/>
  <c r="H8478"/>
  <c r="H8477"/>
  <c r="H8475"/>
  <c r="H8474"/>
  <c r="H8473"/>
  <c r="H8472"/>
  <c r="H8471"/>
  <c r="H8469"/>
  <c r="H8467"/>
  <c r="H8466"/>
  <c r="H8464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1"/>
  <c r="H8440"/>
  <c r="H8439"/>
  <c r="H8438"/>
  <c r="H8437"/>
  <c r="H8436"/>
  <c r="H8433"/>
  <c r="H8432"/>
  <c r="H8431"/>
  <c r="H8430"/>
  <c r="H8429"/>
  <c r="H8428"/>
  <c r="H8427"/>
  <c r="H8426"/>
  <c r="H8425"/>
  <c r="H8424"/>
  <c r="H8423"/>
  <c r="H8419"/>
  <c r="H8418"/>
  <c r="H8417"/>
  <c r="H8416"/>
  <c r="H8415"/>
  <c r="H8414"/>
  <c r="H8413"/>
  <c r="H8412"/>
  <c r="H8411"/>
  <c r="H8410"/>
  <c r="H8409"/>
  <c r="H8408"/>
  <c r="H8407"/>
  <c r="H8406"/>
  <c r="H8405"/>
  <c r="H8404"/>
  <c r="H8403"/>
  <c r="H8402"/>
  <c r="H8401"/>
  <c r="H8398"/>
  <c r="H8396"/>
  <c r="H8395"/>
  <c r="H8393"/>
  <c r="H8392"/>
  <c r="H8390"/>
  <c r="H8389"/>
  <c r="H8386"/>
  <c r="H8385"/>
  <c r="H8383"/>
  <c r="H8382"/>
  <c r="H8380"/>
  <c r="H8379"/>
  <c r="H8376"/>
  <c r="H8146" s="1"/>
  <c r="H8375"/>
  <c r="H8145" s="1"/>
  <c r="H8374"/>
  <c r="H8144" s="1"/>
  <c r="H8373"/>
  <c r="H8143" s="1"/>
  <c r="H8372"/>
  <c r="H8142" s="1"/>
  <c r="H8371"/>
  <c r="H8370"/>
  <c r="H8140" s="1"/>
  <c r="H8367"/>
  <c r="H8137" s="1"/>
  <c r="H8366"/>
  <c r="H8136" s="1"/>
  <c r="H8365"/>
  <c r="H8364"/>
  <c r="H8134" s="1"/>
  <c r="H8363"/>
  <c r="H8133" s="1"/>
  <c r="H8362"/>
  <c r="H8132" s="1"/>
  <c r="H8361"/>
  <c r="H8360"/>
  <c r="H8130" s="1"/>
  <c r="H8359"/>
  <c r="H8129" s="1"/>
  <c r="H8358"/>
  <c r="H8357"/>
  <c r="H8356"/>
  <c r="H8126" s="1"/>
  <c r="H8355"/>
  <c r="H8125" s="1"/>
  <c r="H8354"/>
  <c r="H8124" s="1"/>
  <c r="H8352"/>
  <c r="H8122" s="1"/>
  <c r="H8351"/>
  <c r="H8121" s="1"/>
  <c r="H8350"/>
  <c r="H8120" s="1"/>
  <c r="H8349"/>
  <c r="H8119" s="1"/>
  <c r="H8348"/>
  <c r="H8347"/>
  <c r="H8117" s="1"/>
  <c r="H8346"/>
  <c r="H8116" s="1"/>
  <c r="H8344"/>
  <c r="H8114" s="1"/>
  <c r="H8343"/>
  <c r="H8113" s="1"/>
  <c r="H8342"/>
  <c r="H8112" s="1"/>
  <c r="H8341"/>
  <c r="H8111" s="1"/>
  <c r="H8340"/>
  <c r="H8339"/>
  <c r="H8109" s="1"/>
  <c r="H8338"/>
  <c r="H8108" s="1"/>
  <c r="H8337"/>
  <c r="H8107" s="1"/>
  <c r="H8336"/>
  <c r="H8335"/>
  <c r="H8334"/>
  <c r="H8333"/>
  <c r="H8103" s="1"/>
  <c r="H8332"/>
  <c r="H8102" s="1"/>
  <c r="H8330"/>
  <c r="H8329"/>
  <c r="H8099" s="1"/>
  <c r="H8328"/>
  <c r="H8098" s="1"/>
  <c r="H8327"/>
  <c r="H8097" s="1"/>
  <c r="H8326"/>
  <c r="H8096" s="1"/>
  <c r="H8325"/>
  <c r="H8095" s="1"/>
  <c r="H8324"/>
  <c r="H8094" s="1"/>
  <c r="H8323"/>
  <c r="H8093" s="1"/>
  <c r="H8322"/>
  <c r="H8320"/>
  <c r="H8090" s="1"/>
  <c r="H8319"/>
  <c r="H8089" s="1"/>
  <c r="H8318"/>
  <c r="H8088" s="1"/>
  <c r="H8317"/>
  <c r="H8087" s="1"/>
  <c r="H8316"/>
  <c r="H8315"/>
  <c r="H8085" s="1"/>
  <c r="H8314"/>
  <c r="H8313"/>
  <c r="H8312"/>
  <c r="H8311"/>
  <c r="H8081" s="1"/>
  <c r="H8310"/>
  <c r="H8308"/>
  <c r="H8307"/>
  <c r="H8306"/>
  <c r="H8076" s="1"/>
  <c r="H8304"/>
  <c r="H8074" s="1"/>
  <c r="H8303"/>
  <c r="H8301"/>
  <c r="H8071" s="1"/>
  <c r="H8299"/>
  <c r="H8069" s="1"/>
  <c r="H8298"/>
  <c r="H8297"/>
  <c r="H8067" s="1"/>
  <c r="H8296"/>
  <c r="H8066" s="1"/>
  <c r="H8295"/>
  <c r="H8065" s="1"/>
  <c r="H8294"/>
  <c r="H8064" s="1"/>
  <c r="H8293"/>
  <c r="H8063" s="1"/>
  <c r="H8292"/>
  <c r="H8062" s="1"/>
  <c r="H8287"/>
  <c r="H8057" s="1"/>
  <c r="H8048"/>
  <c r="H8040"/>
  <c r="H8031"/>
  <c r="H8024"/>
  <c r="H8019"/>
  <c r="H8016" s="1"/>
  <c r="H8010"/>
  <c r="H8005"/>
  <c r="H8003" s="1"/>
  <c r="H7982"/>
  <c r="H7975"/>
  <c r="H7962"/>
  <c r="H7940"/>
  <c r="H7939" s="1"/>
  <c r="H7937" s="1"/>
  <c r="H7934"/>
  <c r="H7931"/>
  <c r="H7928"/>
  <c r="H7924"/>
  <c r="H7921"/>
  <c r="H7918"/>
  <c r="H7909"/>
  <c r="H7908" s="1"/>
  <c r="H7893"/>
  <c r="H7885"/>
  <c r="H7871"/>
  <c r="H7861"/>
  <c r="H7849"/>
  <c r="H7842"/>
  <c r="H7831"/>
  <c r="H7830" s="1"/>
  <c r="H7829" s="1"/>
  <c r="H7818"/>
  <c r="H7810"/>
  <c r="H7801"/>
  <c r="H7794"/>
  <c r="H7789"/>
  <c r="H7780"/>
  <c r="H7778" s="1"/>
  <c r="H7775"/>
  <c r="H7773" s="1"/>
  <c r="H7752"/>
  <c r="H7745"/>
  <c r="H7732"/>
  <c r="H7710"/>
  <c r="H7709" s="1"/>
  <c r="H7707" s="1"/>
  <c r="H7704"/>
  <c r="H7701"/>
  <c r="H7698"/>
  <c r="H7694"/>
  <c r="H7691"/>
  <c r="H7688"/>
  <c r="H7679"/>
  <c r="H7678" s="1"/>
  <c r="H7663"/>
  <c r="H7655"/>
  <c r="H7641"/>
  <c r="H7631"/>
  <c r="H7619"/>
  <c r="H7612"/>
  <c r="H7601"/>
  <c r="H7588"/>
  <c r="H7580"/>
  <c r="H7571"/>
  <c r="H7564"/>
  <c r="H7559"/>
  <c r="H7556" s="1"/>
  <c r="H7550"/>
  <c r="H7548" s="1"/>
  <c r="H7545"/>
  <c r="H7543" s="1"/>
  <c r="H7522"/>
  <c r="H7515"/>
  <c r="H7502"/>
  <c r="H7480"/>
  <c r="H7479" s="1"/>
  <c r="H7477" s="1"/>
  <c r="H7474"/>
  <c r="H7471"/>
  <c r="H7468"/>
  <c r="H7464"/>
  <c r="H7461"/>
  <c r="H7458"/>
  <c r="H7449"/>
  <c r="H7448" s="1"/>
  <c r="H7433"/>
  <c r="H7425"/>
  <c r="H7411"/>
  <c r="H7401"/>
  <c r="H7389"/>
  <c r="H7382"/>
  <c r="H7371"/>
  <c r="H7370" s="1"/>
  <c r="H7365"/>
  <c r="H7364"/>
  <c r="H7363"/>
  <c r="H7362"/>
  <c r="H7361"/>
  <c r="H7360"/>
  <c r="H7359"/>
  <c r="H7357"/>
  <c r="H7356"/>
  <c r="H7355"/>
  <c r="H7354"/>
  <c r="H7353"/>
  <c r="H7352"/>
  <c r="H7351"/>
  <c r="H7348"/>
  <c r="H7347"/>
  <c r="H7346"/>
  <c r="H7345"/>
  <c r="H7344"/>
  <c r="H7343"/>
  <c r="H7342"/>
  <c r="H7340"/>
  <c r="H7339"/>
  <c r="H7338"/>
  <c r="H7337"/>
  <c r="H7336"/>
  <c r="H7335"/>
  <c r="H7332"/>
  <c r="H7331"/>
  <c r="H7330"/>
  <c r="H7328"/>
  <c r="H7327"/>
  <c r="H7325"/>
  <c r="H7324"/>
  <c r="H7323"/>
  <c r="H7322"/>
  <c r="H7321"/>
  <c r="H7319"/>
  <c r="H7317"/>
  <c r="H7316"/>
  <c r="H7314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1"/>
  <c r="H7290"/>
  <c r="H7289"/>
  <c r="H7288"/>
  <c r="H7287"/>
  <c r="H7286"/>
  <c r="H7283"/>
  <c r="H7282"/>
  <c r="H7281"/>
  <c r="H7280"/>
  <c r="H7279"/>
  <c r="H7278"/>
  <c r="H7277"/>
  <c r="H7276"/>
  <c r="H7275"/>
  <c r="H7274"/>
  <c r="H7273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48"/>
  <c r="H7246"/>
  <c r="H7245"/>
  <c r="H7243"/>
  <c r="H7242"/>
  <c r="H7240"/>
  <c r="H7239"/>
  <c r="H7236"/>
  <c r="H7235"/>
  <c r="H7233"/>
  <c r="H7232"/>
  <c r="H7230"/>
  <c r="H7229"/>
  <c r="H7226"/>
  <c r="H7225"/>
  <c r="H7224"/>
  <c r="H7223"/>
  <c r="H7222"/>
  <c r="H7221"/>
  <c r="H7220"/>
  <c r="H7217"/>
  <c r="H7216"/>
  <c r="H7215"/>
  <c r="H7214"/>
  <c r="H7213"/>
  <c r="H7212"/>
  <c r="H7211"/>
  <c r="H7210"/>
  <c r="H7209"/>
  <c r="H7208"/>
  <c r="H7207"/>
  <c r="H7206"/>
  <c r="H7205"/>
  <c r="H7204"/>
  <c r="H7202"/>
  <c r="H7201"/>
  <c r="H7200"/>
  <c r="H7199"/>
  <c r="H7198"/>
  <c r="H7197"/>
  <c r="H7196"/>
  <c r="H7194"/>
  <c r="H7193"/>
  <c r="H7192"/>
  <c r="H7191"/>
  <c r="H7190"/>
  <c r="H7189"/>
  <c r="H7188"/>
  <c r="H7187"/>
  <c r="H7186"/>
  <c r="H7185"/>
  <c r="H7184"/>
  <c r="H7183"/>
  <c r="H7182"/>
  <c r="H7180"/>
  <c r="H7179"/>
  <c r="H7178"/>
  <c r="H7177"/>
  <c r="H7176"/>
  <c r="H7175"/>
  <c r="H7174"/>
  <c r="H7173"/>
  <c r="H7172"/>
  <c r="H7170"/>
  <c r="H7169"/>
  <c r="H7168"/>
  <c r="H7167"/>
  <c r="H7166"/>
  <c r="H7165"/>
  <c r="H7164"/>
  <c r="H7163"/>
  <c r="H7162"/>
  <c r="H7161"/>
  <c r="H7160"/>
  <c r="H7158"/>
  <c r="H7157"/>
  <c r="H7156"/>
  <c r="H7154"/>
  <c r="H7153"/>
  <c r="H7151"/>
  <c r="H7149"/>
  <c r="H7148"/>
  <c r="H7147"/>
  <c r="H7146"/>
  <c r="H7145"/>
  <c r="H7144"/>
  <c r="H7143"/>
  <c r="H7142"/>
  <c r="H7137"/>
  <c r="H7128"/>
  <c r="H7120"/>
  <c r="H7111"/>
  <c r="H7104"/>
  <c r="H7099"/>
  <c r="H7096" s="1"/>
  <c r="H7090"/>
  <c r="H7088" s="1"/>
  <c r="H7085"/>
  <c r="H7083" s="1"/>
  <c r="H7062"/>
  <c r="H7055"/>
  <c r="H7042"/>
  <c r="H7020"/>
  <c r="H7019" s="1"/>
  <c r="H7017" s="1"/>
  <c r="H7014"/>
  <c r="H7011"/>
  <c r="H7008"/>
  <c r="H7004"/>
  <c r="H7001"/>
  <c r="H6998"/>
  <c r="H6989"/>
  <c r="H6988" s="1"/>
  <c r="H6973"/>
  <c r="H6965"/>
  <c r="H6951"/>
  <c r="H6941"/>
  <c r="H6929"/>
  <c r="H6922"/>
  <c r="H6911"/>
  <c r="H6910" s="1"/>
  <c r="H6909" s="1"/>
  <c r="H6898"/>
  <c r="H6890"/>
  <c r="H6881"/>
  <c r="H6874"/>
  <c r="H6869"/>
  <c r="H6866" s="1"/>
  <c r="H6860"/>
  <c r="H6858" s="1"/>
  <c r="H6855"/>
  <c r="H6853" s="1"/>
  <c r="H6832"/>
  <c r="H6825"/>
  <c r="H6812"/>
  <c r="H6790"/>
  <c r="H6789" s="1"/>
  <c r="H6784"/>
  <c r="H6781"/>
  <c r="H6778"/>
  <c r="H6774"/>
  <c r="H6771"/>
  <c r="H6768"/>
  <c r="H6759"/>
  <c r="H6758" s="1"/>
  <c r="H6743"/>
  <c r="H6735"/>
  <c r="H6721"/>
  <c r="H6711"/>
  <c r="H6699"/>
  <c r="H6692"/>
  <c r="H6681"/>
  <c r="H6680" s="1"/>
  <c r="H6679" s="1"/>
  <c r="H6668"/>
  <c r="H6660"/>
  <c r="H6651"/>
  <c r="H6644"/>
  <c r="H6639"/>
  <c r="H6636" s="1"/>
  <c r="H6630"/>
  <c r="H6628" s="1"/>
  <c r="H6625"/>
  <c r="H6623" s="1"/>
  <c r="H6602"/>
  <c r="H6595"/>
  <c r="H6582"/>
  <c r="H6560"/>
  <c r="H6559" s="1"/>
  <c r="H6554"/>
  <c r="H6551"/>
  <c r="H6548"/>
  <c r="H6544"/>
  <c r="H6541"/>
  <c r="H6538"/>
  <c r="H6529"/>
  <c r="H6528" s="1"/>
  <c r="H6513"/>
  <c r="H6505"/>
  <c r="H6491"/>
  <c r="H6481"/>
  <c r="H6469"/>
  <c r="H6462"/>
  <c r="H6451"/>
  <c r="H6450" s="1"/>
  <c r="H6449" s="1"/>
  <c r="H6438"/>
  <c r="H6430"/>
  <c r="H6421"/>
  <c r="H6414"/>
  <c r="H6409"/>
  <c r="H6406" s="1"/>
  <c r="H6400"/>
  <c r="H6398" s="1"/>
  <c r="H6395"/>
  <c r="H6393" s="1"/>
  <c r="H6372"/>
  <c r="H6365"/>
  <c r="H6352"/>
  <c r="H6330"/>
  <c r="H6329" s="1"/>
  <c r="H6324"/>
  <c r="H6321"/>
  <c r="H6318"/>
  <c r="H6314"/>
  <c r="H6311"/>
  <c r="H6308"/>
  <c r="H6299"/>
  <c r="H6298" s="1"/>
  <c r="H6283"/>
  <c r="H6275"/>
  <c r="H6261"/>
  <c r="H6251"/>
  <c r="H6239"/>
  <c r="H6232"/>
  <c r="H6221"/>
  <c r="H6220" s="1"/>
  <c r="H6219" s="1"/>
  <c r="H6208"/>
  <c r="H6200"/>
  <c r="H6191"/>
  <c r="H6184"/>
  <c r="H6179"/>
  <c r="H6176" s="1"/>
  <c r="H6170"/>
  <c r="H6168" s="1"/>
  <c r="H6165"/>
  <c r="H6163" s="1"/>
  <c r="H6142"/>
  <c r="H6135"/>
  <c r="H6122"/>
  <c r="H6100"/>
  <c r="H6099" s="1"/>
  <c r="H6094"/>
  <c r="H6091"/>
  <c r="H6088"/>
  <c r="H6084"/>
  <c r="H6081"/>
  <c r="H6078"/>
  <c r="H6069"/>
  <c r="H6068" s="1"/>
  <c r="H6053"/>
  <c r="H6045"/>
  <c r="H6031"/>
  <c r="H6021"/>
  <c r="H6009"/>
  <c r="H6002"/>
  <c r="H5991"/>
  <c r="H5990" s="1"/>
  <c r="H5989" s="1"/>
  <c r="H5978"/>
  <c r="H5970"/>
  <c r="H5961"/>
  <c r="H5954"/>
  <c r="H5949"/>
  <c r="H5946" s="1"/>
  <c r="H5940"/>
  <c r="H5938" s="1"/>
  <c r="H5935"/>
  <c r="H5933" s="1"/>
  <c r="H5912"/>
  <c r="H5905"/>
  <c r="H5892"/>
  <c r="H5870"/>
  <c r="H5869" s="1"/>
  <c r="H5867" s="1"/>
  <c r="H5864"/>
  <c r="H5861"/>
  <c r="H5858"/>
  <c r="H5854"/>
  <c r="H5851"/>
  <c r="H5848"/>
  <c r="H5839"/>
  <c r="H5838" s="1"/>
  <c r="H5823"/>
  <c r="H5815"/>
  <c r="H5801"/>
  <c r="H5791"/>
  <c r="H5779"/>
  <c r="H5772"/>
  <c r="H5761"/>
  <c r="H5760" s="1"/>
  <c r="H5759" s="1"/>
  <c r="H5748"/>
  <c r="H5740"/>
  <c r="H5731"/>
  <c r="H5724"/>
  <c r="H5719"/>
  <c r="H5716" s="1"/>
  <c r="H5710"/>
  <c r="H5708" s="1"/>
  <c r="H5705"/>
  <c r="H5703" s="1"/>
  <c r="H5682"/>
  <c r="H5675"/>
  <c r="H5662"/>
  <c r="H5640"/>
  <c r="H5639" s="1"/>
  <c r="H5637" s="1"/>
  <c r="H5634"/>
  <c r="H5631"/>
  <c r="H5628"/>
  <c r="H5624"/>
  <c r="H5621"/>
  <c r="H5618"/>
  <c r="H5609"/>
  <c r="H5608" s="1"/>
  <c r="H5593"/>
  <c r="H5585"/>
  <c r="H5571"/>
  <c r="H5561"/>
  <c r="H5549"/>
  <c r="H5542"/>
  <c r="H5531"/>
  <c r="H5530" s="1"/>
  <c r="H5529" s="1"/>
  <c r="H5518"/>
  <c r="H5510"/>
  <c r="H5501"/>
  <c r="H5494"/>
  <c r="H5489"/>
  <c r="H5486" s="1"/>
  <c r="H5480"/>
  <c r="H5478" s="1"/>
  <c r="H5475"/>
  <c r="H5473" s="1"/>
  <c r="H5452"/>
  <c r="H5445"/>
  <c r="H5432"/>
  <c r="H5410"/>
  <c r="H5409" s="1"/>
  <c r="H5407" s="1"/>
  <c r="H5404"/>
  <c r="H5401"/>
  <c r="H5398"/>
  <c r="H5394"/>
  <c r="H5391"/>
  <c r="H5388"/>
  <c r="H5379"/>
  <c r="H5378" s="1"/>
  <c r="H5363"/>
  <c r="H5355"/>
  <c r="H5341"/>
  <c r="H5331"/>
  <c r="H5319"/>
  <c r="H5312"/>
  <c r="H5301"/>
  <c r="H5300" s="1"/>
  <c r="H5299" s="1"/>
  <c r="H5058"/>
  <c r="H5050"/>
  <c r="H5041"/>
  <c r="H5034"/>
  <c r="H5029"/>
  <c r="H5020"/>
  <c r="H5018" s="1"/>
  <c r="H5015"/>
  <c r="H5013" s="1"/>
  <c r="H4992"/>
  <c r="H4985"/>
  <c r="H4972"/>
  <c r="H4950"/>
  <c r="H4949" s="1"/>
  <c r="H4947" s="1"/>
  <c r="H4944"/>
  <c r="H4941"/>
  <c r="H4938"/>
  <c r="H4934"/>
  <c r="H4931"/>
  <c r="H4928"/>
  <c r="H4919"/>
  <c r="H4918" s="1"/>
  <c r="H4903"/>
  <c r="H4895"/>
  <c r="H4881"/>
  <c r="H4871"/>
  <c r="H4859"/>
  <c r="H4852"/>
  <c r="H4841"/>
  <c r="H4828"/>
  <c r="H4820"/>
  <c r="H4811"/>
  <c r="H4804"/>
  <c r="H4799"/>
  <c r="H4796" s="1"/>
  <c r="H4790"/>
  <c r="H4788" s="1"/>
  <c r="H4785"/>
  <c r="H4783" s="1"/>
  <c r="H4762"/>
  <c r="H4755"/>
  <c r="H4742"/>
  <c r="H4720"/>
  <c r="H4719" s="1"/>
  <c r="H4714"/>
  <c r="H4711"/>
  <c r="H4708"/>
  <c r="H4704"/>
  <c r="H4701"/>
  <c r="H4698"/>
  <c r="H4689"/>
  <c r="H4688" s="1"/>
  <c r="H4673"/>
  <c r="H4665"/>
  <c r="H4651"/>
  <c r="H4641"/>
  <c r="H4629"/>
  <c r="H4622"/>
  <c r="H4611"/>
  <c r="H4610" s="1"/>
  <c r="H4609" s="1"/>
  <c r="H4598"/>
  <c r="H4590"/>
  <c r="H4581"/>
  <c r="H4574"/>
  <c r="H4569"/>
  <c r="H4566" s="1"/>
  <c r="H4560"/>
  <c r="H4558" s="1"/>
  <c r="H4555"/>
  <c r="H4532"/>
  <c r="H4525"/>
  <c r="H4512"/>
  <c r="H4490"/>
  <c r="H4489" s="1"/>
  <c r="H4487" s="1"/>
  <c r="H4484"/>
  <c r="H4481"/>
  <c r="H4478"/>
  <c r="H4474"/>
  <c r="H4471"/>
  <c r="H4468"/>
  <c r="H4459"/>
  <c r="H4458" s="1"/>
  <c r="H4443"/>
  <c r="H4435"/>
  <c r="H4421"/>
  <c r="H4411"/>
  <c r="H4399"/>
  <c r="H4392"/>
  <c r="H4381"/>
  <c r="H4380" s="1"/>
  <c r="H4379" s="1"/>
  <c r="H4368"/>
  <c r="H4360"/>
  <c r="H4351"/>
  <c r="H4344"/>
  <c r="H4339"/>
  <c r="H4336" s="1"/>
  <c r="H4330"/>
  <c r="H4328" s="1"/>
  <c r="H4325"/>
  <c r="H4323" s="1"/>
  <c r="H4302"/>
  <c r="H4295"/>
  <c r="H4282"/>
  <c r="H4260"/>
  <c r="H4259" s="1"/>
  <c r="H4257" s="1"/>
  <c r="H4254"/>
  <c r="H4251"/>
  <c r="H4248"/>
  <c r="H4244"/>
  <c r="H4241"/>
  <c r="H4238"/>
  <c r="H4229"/>
  <c r="H4213"/>
  <c r="H4205"/>
  <c r="H4191"/>
  <c r="H4181"/>
  <c r="H4169"/>
  <c r="H4162"/>
  <c r="H4151"/>
  <c r="H4150" s="1"/>
  <c r="H4145"/>
  <c r="H4144"/>
  <c r="H4143"/>
  <c r="H4142"/>
  <c r="H4141"/>
  <c r="H4140"/>
  <c r="H4139"/>
  <c r="H4137"/>
  <c r="H4136"/>
  <c r="H4135"/>
  <c r="H4134"/>
  <c r="H4133"/>
  <c r="H4132"/>
  <c r="H4131"/>
  <c r="H4128"/>
  <c r="H4127"/>
  <c r="H4126"/>
  <c r="H4125"/>
  <c r="H4124"/>
  <c r="H4123"/>
  <c r="H4122"/>
  <c r="H4120"/>
  <c r="H4119"/>
  <c r="H4118"/>
  <c r="H4117"/>
  <c r="H4116"/>
  <c r="H4115"/>
  <c r="H4112"/>
  <c r="H4111"/>
  <c r="H4110"/>
  <c r="H4108"/>
  <c r="H4107"/>
  <c r="H4105"/>
  <c r="H4104"/>
  <c r="H4103"/>
  <c r="H4102"/>
  <c r="H4101"/>
  <c r="H4099"/>
  <c r="H4097"/>
  <c r="H4096"/>
  <c r="H4094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1"/>
  <c r="H4070"/>
  <c r="H4069"/>
  <c r="H4068"/>
  <c r="H4067"/>
  <c r="H4066"/>
  <c r="H4063"/>
  <c r="H4062"/>
  <c r="H4061"/>
  <c r="H4060"/>
  <c r="H4059"/>
  <c r="H4058"/>
  <c r="H4057"/>
  <c r="H4056"/>
  <c r="H4055"/>
  <c r="H4054"/>
  <c r="H4053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28"/>
  <c r="H4026"/>
  <c r="H4025"/>
  <c r="H4023"/>
  <c r="H4022"/>
  <c r="H4020"/>
  <c r="H4019"/>
  <c r="H4016"/>
  <c r="H4015"/>
  <c r="H4013"/>
  <c r="H4012"/>
  <c r="H4010"/>
  <c r="H4009"/>
  <c r="H4006"/>
  <c r="H4005"/>
  <c r="H4004"/>
  <c r="H4003"/>
  <c r="H4002"/>
  <c r="H4001"/>
  <c r="H4000"/>
  <c r="H3997"/>
  <c r="H3996"/>
  <c r="H3995"/>
  <c r="H3994"/>
  <c r="H3993"/>
  <c r="H3992"/>
  <c r="H3991"/>
  <c r="H3990"/>
  <c r="H3989"/>
  <c r="H3988"/>
  <c r="H3987"/>
  <c r="H3986"/>
  <c r="H3985"/>
  <c r="H3984"/>
  <c r="H3982"/>
  <c r="H3981"/>
  <c r="H3980"/>
  <c r="H3979"/>
  <c r="H3978"/>
  <c r="H3977"/>
  <c r="H3976"/>
  <c r="H3974"/>
  <c r="H3973"/>
  <c r="H3972"/>
  <c r="H3971"/>
  <c r="H3970"/>
  <c r="H3969"/>
  <c r="H3968"/>
  <c r="H3967"/>
  <c r="H3966"/>
  <c r="H3965"/>
  <c r="H3964"/>
  <c r="H3963"/>
  <c r="H3962"/>
  <c r="H3960"/>
  <c r="H3959"/>
  <c r="H3958"/>
  <c r="H3957"/>
  <c r="H3956"/>
  <c r="H3955"/>
  <c r="H3954"/>
  <c r="H3953"/>
  <c r="H3952"/>
  <c r="H3950"/>
  <c r="H3949"/>
  <c r="H3948"/>
  <c r="H3947"/>
  <c r="H3946"/>
  <c r="H3945"/>
  <c r="H3944"/>
  <c r="H3943"/>
  <c r="H3942"/>
  <c r="H3941"/>
  <c r="H3940"/>
  <c r="H3938"/>
  <c r="H3937"/>
  <c r="H3936"/>
  <c r="H3934"/>
  <c r="H3933"/>
  <c r="H3931"/>
  <c r="H3929"/>
  <c r="H3928"/>
  <c r="H3927"/>
  <c r="H3926"/>
  <c r="H3925"/>
  <c r="H3924"/>
  <c r="H3923"/>
  <c r="H3922"/>
  <c r="H3917"/>
  <c r="H3908"/>
  <c r="H3900"/>
  <c r="H3891"/>
  <c r="H3884"/>
  <c r="H3879"/>
  <c r="H3876" s="1"/>
  <c r="H3870"/>
  <c r="H3868" s="1"/>
  <c r="H3865"/>
  <c r="H3842"/>
  <c r="H3835"/>
  <c r="H3822"/>
  <c r="H3800"/>
  <c r="H3794"/>
  <c r="H3791"/>
  <c r="H3788"/>
  <c r="H3784"/>
  <c r="H3781"/>
  <c r="H3778"/>
  <c r="H3769"/>
  <c r="H3768" s="1"/>
  <c r="H3753"/>
  <c r="H3745"/>
  <c r="H3731"/>
  <c r="H3721"/>
  <c r="H3709"/>
  <c r="H3702"/>
  <c r="H3691"/>
  <c r="H3690" s="1"/>
  <c r="H3689" s="1"/>
  <c r="H3678"/>
  <c r="H3670"/>
  <c r="H3661"/>
  <c r="H3654"/>
  <c r="H3649"/>
  <c r="H3646" s="1"/>
  <c r="H3640"/>
  <c r="H3638" s="1"/>
  <c r="H3635"/>
  <c r="H3633" s="1"/>
  <c r="H3612"/>
  <c r="H3605"/>
  <c r="H3592"/>
  <c r="H3570"/>
  <c r="H3569" s="1"/>
  <c r="H3564"/>
  <c r="H3561"/>
  <c r="H3558"/>
  <c r="H3554"/>
  <c r="H3551"/>
  <c r="H3548"/>
  <c r="H3539"/>
  <c r="H3523"/>
  <c r="H3515"/>
  <c r="H3501"/>
  <c r="H3491"/>
  <c r="H3479"/>
  <c r="H3472"/>
  <c r="H3461"/>
  <c r="H3460" s="1"/>
  <c r="H3459" s="1"/>
  <c r="H3455"/>
  <c r="H3454"/>
  <c r="H3224" s="1"/>
  <c r="H3453"/>
  <c r="H3452"/>
  <c r="H3222" s="1"/>
  <c r="H3451"/>
  <c r="H3221" s="1"/>
  <c r="H3450"/>
  <c r="H3220" s="1"/>
  <c r="H3449"/>
  <c r="H3447"/>
  <c r="H3217" s="1"/>
  <c r="H3446"/>
  <c r="H3445"/>
  <c r="H3215" s="1"/>
  <c r="H3444"/>
  <c r="H3214" s="1"/>
  <c r="H3443"/>
  <c r="H3213" s="1"/>
  <c r="H3442"/>
  <c r="H3212" s="1"/>
  <c r="H3441"/>
  <c r="H3211" s="1"/>
  <c r="H3438"/>
  <c r="H3208" s="1"/>
  <c r="H3437"/>
  <c r="H3207" s="1"/>
  <c r="H3436"/>
  <c r="H3435"/>
  <c r="H3434"/>
  <c r="H3204" s="1"/>
  <c r="H3433"/>
  <c r="H3203" s="1"/>
  <c r="H3432"/>
  <c r="H3430"/>
  <c r="H3200" s="1"/>
  <c r="H3429"/>
  <c r="H3428"/>
  <c r="H3198" s="1"/>
  <c r="H3427"/>
  <c r="H3197" s="1"/>
  <c r="H3426"/>
  <c r="H3196" s="1"/>
  <c r="H3425"/>
  <c r="H3422"/>
  <c r="H3192" s="1"/>
  <c r="H3421"/>
  <c r="H3420"/>
  <c r="H3190" s="1"/>
  <c r="H3418"/>
  <c r="H3417"/>
  <c r="H3187" s="1"/>
  <c r="H3415"/>
  <c r="H3414"/>
  <c r="H3184" s="1"/>
  <c r="H3413"/>
  <c r="H3412"/>
  <c r="H3182" s="1"/>
  <c r="H3411"/>
  <c r="H3409"/>
  <c r="H3179" s="1"/>
  <c r="H3407"/>
  <c r="H3177" s="1"/>
  <c r="H3406"/>
  <c r="H3176" s="1"/>
  <c r="H3404"/>
  <c r="H3174" s="1"/>
  <c r="H3402"/>
  <c r="H3172" s="1"/>
  <c r="H3401"/>
  <c r="H3171" s="1"/>
  <c r="H3400"/>
  <c r="H3170" s="1"/>
  <c r="H3399"/>
  <c r="H3169" s="1"/>
  <c r="H3398"/>
  <c r="H3168" s="1"/>
  <c r="H3397"/>
  <c r="H3167" s="1"/>
  <c r="H3396"/>
  <c r="H3166" s="1"/>
  <c r="H3395"/>
  <c r="H3165" s="1"/>
  <c r="H3394"/>
  <c r="H3164" s="1"/>
  <c r="H3393"/>
  <c r="H3163" s="1"/>
  <c r="H3392"/>
  <c r="H3162" s="1"/>
  <c r="H3391"/>
  <c r="H3161" s="1"/>
  <c r="H3390"/>
  <c r="H3160" s="1"/>
  <c r="H3389"/>
  <c r="H3159" s="1"/>
  <c r="H3388"/>
  <c r="H3158" s="1"/>
  <c r="H3387"/>
  <c r="H3157" s="1"/>
  <c r="H3386"/>
  <c r="H3156" s="1"/>
  <c r="H3385"/>
  <c r="H3155" s="1"/>
  <c r="H3384"/>
  <c r="H3154" s="1"/>
  <c r="H3383"/>
  <c r="H3153" s="1"/>
  <c r="H3381"/>
  <c r="H3151" s="1"/>
  <c r="H3380"/>
  <c r="H3150" s="1"/>
  <c r="H3379"/>
  <c r="H3149" s="1"/>
  <c r="H3378"/>
  <c r="H3148" s="1"/>
  <c r="H3377"/>
  <c r="H3147" s="1"/>
  <c r="H3376"/>
  <c r="H3146" s="1"/>
  <c r="H3373"/>
  <c r="H3143" s="1"/>
  <c r="H3372"/>
  <c r="H3142" s="1"/>
  <c r="H3371"/>
  <c r="H3141" s="1"/>
  <c r="H3370"/>
  <c r="H3140" s="1"/>
  <c r="H3369"/>
  <c r="H3139" s="1"/>
  <c r="H3368"/>
  <c r="H3138" s="1"/>
  <c r="H3367"/>
  <c r="H3137" s="1"/>
  <c r="H3366"/>
  <c r="H3136" s="1"/>
  <c r="H3365"/>
  <c r="H3135" s="1"/>
  <c r="H3364"/>
  <c r="H3134" s="1"/>
  <c r="H3363"/>
  <c r="H3133" s="1"/>
  <c r="H3359"/>
  <c r="H3129" s="1"/>
  <c r="H3358"/>
  <c r="H3128" s="1"/>
  <c r="H3357"/>
  <c r="H3127" s="1"/>
  <c r="H3356"/>
  <c r="H3126" s="1"/>
  <c r="H3355"/>
  <c r="H3125" s="1"/>
  <c r="H3354"/>
  <c r="H3124" s="1"/>
  <c r="H3353"/>
  <c r="H3123" s="1"/>
  <c r="H3352"/>
  <c r="H3122" s="1"/>
  <c r="H3351"/>
  <c r="H3121" s="1"/>
  <c r="H3350"/>
  <c r="H3120" s="1"/>
  <c r="H3349"/>
  <c r="H3119" s="1"/>
  <c r="H3348"/>
  <c r="H3118" s="1"/>
  <c r="H3347"/>
  <c r="H3117" s="1"/>
  <c r="H3346"/>
  <c r="H3116" s="1"/>
  <c r="H3345"/>
  <c r="H3115" s="1"/>
  <c r="H3344"/>
  <c r="H3114" s="1"/>
  <c r="H3343"/>
  <c r="H3113" s="1"/>
  <c r="H3342"/>
  <c r="H3112" s="1"/>
  <c r="H3341"/>
  <c r="H3111" s="1"/>
  <c r="H3338"/>
  <c r="H3108" s="1"/>
  <c r="H3336"/>
  <c r="H3106" s="1"/>
  <c r="H3335"/>
  <c r="H3105" s="1"/>
  <c r="H3333"/>
  <c r="H3103" s="1"/>
  <c r="H3332"/>
  <c r="H3102" s="1"/>
  <c r="H3330"/>
  <c r="H3329"/>
  <c r="H3099" s="1"/>
  <c r="H3326"/>
  <c r="H3096" s="1"/>
  <c r="H3325"/>
  <c r="H3323"/>
  <c r="H3093" s="1"/>
  <c r="H3322"/>
  <c r="H3092" s="1"/>
  <c r="H3320"/>
  <c r="H3090" s="1"/>
  <c r="H3319"/>
  <c r="H3089" s="1"/>
  <c r="H3316"/>
  <c r="H3086" s="1"/>
  <c r="H3315"/>
  <c r="H3085" s="1"/>
  <c r="H3314"/>
  <c r="H3084" s="1"/>
  <c r="H3313"/>
  <c r="H3083" s="1"/>
  <c r="H3312"/>
  <c r="H3082" s="1"/>
  <c r="H3311"/>
  <c r="H3081" s="1"/>
  <c r="H3310"/>
  <c r="H3080" s="1"/>
  <c r="H3307"/>
  <c r="H3077" s="1"/>
  <c r="H3306"/>
  <c r="H3076" s="1"/>
  <c r="H3305"/>
  <c r="H3075" s="1"/>
  <c r="H3304"/>
  <c r="H3074" s="1"/>
  <c r="H3303"/>
  <c r="H3073" s="1"/>
  <c r="H3302"/>
  <c r="H3072" s="1"/>
  <c r="H3301"/>
  <c r="H3071" s="1"/>
  <c r="H3300"/>
  <c r="H3070" s="1"/>
  <c r="H3299"/>
  <c r="H3069" s="1"/>
  <c r="H3298"/>
  <c r="H3068" s="1"/>
  <c r="H3297"/>
  <c r="H3067" s="1"/>
  <c r="H3296"/>
  <c r="H3066" s="1"/>
  <c r="H3295"/>
  <c r="H3065" s="1"/>
  <c r="H3294"/>
  <c r="H3064" s="1"/>
  <c r="H3292"/>
  <c r="H3062" s="1"/>
  <c r="H3291"/>
  <c r="H3061" s="1"/>
  <c r="H3290"/>
  <c r="H3060" s="1"/>
  <c r="H3289"/>
  <c r="H3059" s="1"/>
  <c r="H3288"/>
  <c r="H3058" s="1"/>
  <c r="H3287"/>
  <c r="H3057" s="1"/>
  <c r="H3286"/>
  <c r="H3056" s="1"/>
  <c r="H3284"/>
  <c r="H3054" s="1"/>
  <c r="H3283"/>
  <c r="H3053" s="1"/>
  <c r="H3282"/>
  <c r="H3052" s="1"/>
  <c r="H3281"/>
  <c r="H3051" s="1"/>
  <c r="H3280"/>
  <c r="H3279"/>
  <c r="H3049" s="1"/>
  <c r="H3278"/>
  <c r="H3048" s="1"/>
  <c r="H3277"/>
  <c r="H3047" s="1"/>
  <c r="H3276"/>
  <c r="H3046" s="1"/>
  <c r="H3275"/>
  <c r="H3045" s="1"/>
  <c r="H3274"/>
  <c r="H3044" s="1"/>
  <c r="H3273"/>
  <c r="H3043" s="1"/>
  <c r="H3272"/>
  <c r="H3042" s="1"/>
  <c r="H3270"/>
  <c r="H3040" s="1"/>
  <c r="H3269"/>
  <c r="H3039" s="1"/>
  <c r="H3268"/>
  <c r="H3038" s="1"/>
  <c r="H3267"/>
  <c r="H3037" s="1"/>
  <c r="H3266"/>
  <c r="H3036" s="1"/>
  <c r="H3265"/>
  <c r="H3035" s="1"/>
  <c r="H3264"/>
  <c r="H3034" s="1"/>
  <c r="H3263"/>
  <c r="H3033" s="1"/>
  <c r="H3262"/>
  <c r="H3032" s="1"/>
  <c r="H3260"/>
  <c r="H3030" s="1"/>
  <c r="H3259"/>
  <c r="H3029" s="1"/>
  <c r="H3258"/>
  <c r="H3028" s="1"/>
  <c r="H3257"/>
  <c r="H3027" s="1"/>
  <c r="H3256"/>
  <c r="H3026" s="1"/>
  <c r="H3255"/>
  <c r="H3025" s="1"/>
  <c r="H3254"/>
  <c r="H3024" s="1"/>
  <c r="H3253"/>
  <c r="H3023" s="1"/>
  <c r="H3252"/>
  <c r="H3022" s="1"/>
  <c r="H3251"/>
  <c r="H3021" s="1"/>
  <c r="H3250"/>
  <c r="H3020" s="1"/>
  <c r="H3248"/>
  <c r="H3018" s="1"/>
  <c r="H3247"/>
  <c r="H3017" s="1"/>
  <c r="H3246"/>
  <c r="H3016" s="1"/>
  <c r="H3244"/>
  <c r="H3014" s="1"/>
  <c r="H3243"/>
  <c r="H3013" s="1"/>
  <c r="H3241"/>
  <c r="H3011" s="1"/>
  <c r="H3239"/>
  <c r="H3009" s="1"/>
  <c r="H3238"/>
  <c r="H3237"/>
  <c r="H3007" s="1"/>
  <c r="H3236"/>
  <c r="H3235"/>
  <c r="H3005" s="1"/>
  <c r="H3234"/>
  <c r="H3004" s="1"/>
  <c r="H3233"/>
  <c r="H3003" s="1"/>
  <c r="H3232"/>
  <c r="H3002" s="1"/>
  <c r="H3227"/>
  <c r="H2997" s="1"/>
  <c r="H2988"/>
  <c r="H2980"/>
  <c r="H2971"/>
  <c r="H2964"/>
  <c r="H2959"/>
  <c r="H2956" s="1"/>
  <c r="H2950"/>
  <c r="H2948" s="1"/>
  <c r="H2945"/>
  <c r="H2922"/>
  <c r="H2915"/>
  <c r="H2902"/>
  <c r="H2880"/>
  <c r="H2874"/>
  <c r="H2871"/>
  <c r="H2868"/>
  <c r="H2864"/>
  <c r="H2861"/>
  <c r="H2858"/>
  <c r="H2849"/>
  <c r="H2848" s="1"/>
  <c r="H2833"/>
  <c r="H2825"/>
  <c r="H2811"/>
  <c r="H2801"/>
  <c r="H2789"/>
  <c r="H2782"/>
  <c r="H2771"/>
  <c r="H2770" s="1"/>
  <c r="H2769" s="1"/>
  <c r="H2758"/>
  <c r="H2750"/>
  <c r="H2741"/>
  <c r="H2734"/>
  <c r="H2729"/>
  <c r="H2726" s="1"/>
  <c r="H2720"/>
  <c r="H2718" s="1"/>
  <c r="H2715"/>
  <c r="H2713" s="1"/>
  <c r="H2692"/>
  <c r="H2685"/>
  <c r="H2672"/>
  <c r="H2650"/>
  <c r="H2649" s="1"/>
  <c r="H2644"/>
  <c r="H2641"/>
  <c r="H2638"/>
  <c r="H2634"/>
  <c r="H2631"/>
  <c r="H2628"/>
  <c r="H2619"/>
  <c r="H2603"/>
  <c r="H2595"/>
  <c r="H2581"/>
  <c r="H2571"/>
  <c r="H2559"/>
  <c r="H2552"/>
  <c r="H2541"/>
  <c r="H2540" s="1"/>
  <c r="H2539" s="1"/>
  <c r="H2528"/>
  <c r="H2520"/>
  <c r="H2511"/>
  <c r="H2504"/>
  <c r="H2499"/>
  <c r="H2496" s="1"/>
  <c r="H2490"/>
  <c r="H2488" s="1"/>
  <c r="H2485"/>
  <c r="H2483" s="1"/>
  <c r="H2462"/>
  <c r="H2455"/>
  <c r="H2442"/>
  <c r="H2420"/>
  <c r="H2419" s="1"/>
  <c r="H2414"/>
  <c r="H2411"/>
  <c r="H2408"/>
  <c r="H2404"/>
  <c r="H2401"/>
  <c r="H2398"/>
  <c r="H2389"/>
  <c r="H2388" s="1"/>
  <c r="H2373"/>
  <c r="H2365"/>
  <c r="H2351"/>
  <c r="H2341"/>
  <c r="H2329"/>
  <c r="H2322"/>
  <c r="H2311"/>
  <c r="H2305"/>
  <c r="H2304"/>
  <c r="H2303"/>
  <c r="H2302"/>
  <c r="H2301"/>
  <c r="H2300"/>
  <c r="H2299"/>
  <c r="H2297"/>
  <c r="H2296"/>
  <c r="H2295"/>
  <c r="H2294"/>
  <c r="H2293"/>
  <c r="H2292"/>
  <c r="H2291"/>
  <c r="H2288"/>
  <c r="H2287"/>
  <c r="H2286"/>
  <c r="H2285"/>
  <c r="H2284"/>
  <c r="H2283"/>
  <c r="H2282"/>
  <c r="H2280"/>
  <c r="H2279"/>
  <c r="H2278"/>
  <c r="H2277"/>
  <c r="H2276"/>
  <c r="H2275"/>
  <c r="H2272"/>
  <c r="H2271"/>
  <c r="H2270"/>
  <c r="H2268"/>
  <c r="H2267"/>
  <c r="H2265"/>
  <c r="H2264"/>
  <c r="H2263"/>
  <c r="H2262"/>
  <c r="H2261"/>
  <c r="H2259"/>
  <c r="H2257"/>
  <c r="H2256"/>
  <c r="H2254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1"/>
  <c r="H2230"/>
  <c r="H2229"/>
  <c r="H2228"/>
  <c r="H2227"/>
  <c r="H2226"/>
  <c r="H2223"/>
  <c r="H2222"/>
  <c r="H2221"/>
  <c r="H2220"/>
  <c r="H2219"/>
  <c r="H2218"/>
  <c r="H2217"/>
  <c r="H2216"/>
  <c r="H2215"/>
  <c r="H2214"/>
  <c r="H2213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88"/>
  <c r="H2186"/>
  <c r="H2185"/>
  <c r="H2183"/>
  <c r="H2182"/>
  <c r="H2180"/>
  <c r="H2179"/>
  <c r="H2176"/>
  <c r="H2175"/>
  <c r="H2173"/>
  <c r="H2172"/>
  <c r="H2170"/>
  <c r="H2169"/>
  <c r="H2166"/>
  <c r="H2165"/>
  <c r="H2164"/>
  <c r="H2163"/>
  <c r="H2162"/>
  <c r="H2161"/>
  <c r="H2160"/>
  <c r="H2157"/>
  <c r="H2156"/>
  <c r="H2155"/>
  <c r="H2154"/>
  <c r="H2153"/>
  <c r="H2152"/>
  <c r="H2151"/>
  <c r="H2150"/>
  <c r="H2149"/>
  <c r="H2148"/>
  <c r="H2147"/>
  <c r="H2146"/>
  <c r="H2145"/>
  <c r="H2144"/>
  <c r="H2142"/>
  <c r="H2141"/>
  <c r="H2140"/>
  <c r="H2139"/>
  <c r="H2138"/>
  <c r="H2137"/>
  <c r="H2136"/>
  <c r="H2134"/>
  <c r="H2133"/>
  <c r="H2132"/>
  <c r="H2131"/>
  <c r="H2130"/>
  <c r="H2129"/>
  <c r="H2128"/>
  <c r="H2127"/>
  <c r="H2126"/>
  <c r="H2125"/>
  <c r="H2124"/>
  <c r="H2123"/>
  <c r="H2122"/>
  <c r="H2120"/>
  <c r="H2119"/>
  <c r="H2118"/>
  <c r="H2117"/>
  <c r="H2116"/>
  <c r="H2115"/>
  <c r="H2114"/>
  <c r="H2113"/>
  <c r="H2112"/>
  <c r="H2110"/>
  <c r="H2109"/>
  <c r="H2108"/>
  <c r="H2107"/>
  <c r="H2106"/>
  <c r="H2105"/>
  <c r="H2104"/>
  <c r="H2103"/>
  <c r="H2102"/>
  <c r="H2101"/>
  <c r="H2100"/>
  <c r="H2098"/>
  <c r="H2097"/>
  <c r="H2096"/>
  <c r="H2094"/>
  <c r="H2093"/>
  <c r="H2091"/>
  <c r="H2089"/>
  <c r="H2088"/>
  <c r="H2087"/>
  <c r="H2086"/>
  <c r="H2085"/>
  <c r="H2084"/>
  <c r="H2083"/>
  <c r="H2077"/>
  <c r="H2068"/>
  <c r="H2060"/>
  <c r="H2051"/>
  <c r="H2044"/>
  <c r="H2039"/>
  <c r="H2036" s="1"/>
  <c r="H2030"/>
  <c r="H2028" s="1"/>
  <c r="H2025"/>
  <c r="H2023" s="1"/>
  <c r="H2002"/>
  <c r="H1995"/>
  <c r="H1982"/>
  <c r="H1960"/>
  <c r="H1959" s="1"/>
  <c r="H1957" s="1"/>
  <c r="H1954"/>
  <c r="H1951"/>
  <c r="H1948"/>
  <c r="H1944"/>
  <c r="H1941"/>
  <c r="H1938"/>
  <c r="H1929"/>
  <c r="H1928" s="1"/>
  <c r="H1913"/>
  <c r="H1905"/>
  <c r="H1891"/>
  <c r="H1881"/>
  <c r="H1869"/>
  <c r="H1862"/>
  <c r="H1851"/>
  <c r="H1850" s="1"/>
  <c r="H1849" s="1"/>
  <c r="H1838"/>
  <c r="H1830"/>
  <c r="H1821"/>
  <c r="H1814"/>
  <c r="H1809"/>
  <c r="H1806" s="1"/>
  <c r="H1800"/>
  <c r="H1798" s="1"/>
  <c r="H1795"/>
  <c r="H1793" s="1"/>
  <c r="H1772"/>
  <c r="H1765"/>
  <c r="H1752"/>
  <c r="H1730"/>
  <c r="H1729" s="1"/>
  <c r="H1724"/>
  <c r="H1721"/>
  <c r="H1718"/>
  <c r="H1714"/>
  <c r="H1711"/>
  <c r="H1708"/>
  <c r="H1699"/>
  <c r="H1698" s="1"/>
  <c r="H1683"/>
  <c r="H1675"/>
  <c r="H1661"/>
  <c r="H1651"/>
  <c r="H1639"/>
  <c r="H1632"/>
  <c r="H1621"/>
  <c r="H1620" s="1"/>
  <c r="H1619" s="1"/>
  <c r="H1608"/>
  <c r="H1600"/>
  <c r="H1591"/>
  <c r="H1584"/>
  <c r="H1579"/>
  <c r="H1576" s="1"/>
  <c r="H1570"/>
  <c r="H1568" s="1"/>
  <c r="H1565"/>
  <c r="H1563" s="1"/>
  <c r="H1542"/>
  <c r="H1535"/>
  <c r="H1522"/>
  <c r="H1500"/>
  <c r="H1499" s="1"/>
  <c r="H1494"/>
  <c r="H1491"/>
  <c r="H1488"/>
  <c r="H1484"/>
  <c r="H1481"/>
  <c r="H1478"/>
  <c r="H1469"/>
  <c r="H1453"/>
  <c r="H1445"/>
  <c r="H1431"/>
  <c r="H1421"/>
  <c r="H1409"/>
  <c r="H1402"/>
  <c r="H1391"/>
  <c r="H1390" s="1"/>
  <c r="H1389" s="1"/>
  <c r="H1378"/>
  <c r="H1370"/>
  <c r="H1361"/>
  <c r="H1354"/>
  <c r="H1349"/>
  <c r="H1340"/>
  <c r="H1338" s="1"/>
  <c r="H1335"/>
  <c r="H1333" s="1"/>
  <c r="H1312"/>
  <c r="H1305"/>
  <c r="H1292"/>
  <c r="H1270"/>
  <c r="H1269" s="1"/>
  <c r="H1267" s="1"/>
  <c r="H1264"/>
  <c r="H1261"/>
  <c r="H1258"/>
  <c r="H1254"/>
  <c r="H1251"/>
  <c r="H1248"/>
  <c r="H1239"/>
  <c r="H1238" s="1"/>
  <c r="H1223"/>
  <c r="H1215"/>
  <c r="H1201"/>
  <c r="H1191"/>
  <c r="H1179"/>
  <c r="H1172"/>
  <c r="H1161"/>
  <c r="H1160" s="1"/>
  <c r="H1159" s="1"/>
  <c r="H1148"/>
  <c r="H1140"/>
  <c r="H1131"/>
  <c r="H1124"/>
  <c r="H1119"/>
  <c r="H1116" s="1"/>
  <c r="H1110"/>
  <c r="H1108" s="1"/>
  <c r="H1105"/>
  <c r="H1103" s="1"/>
  <c r="H1082"/>
  <c r="H1075"/>
  <c r="H1062"/>
  <c r="H1040"/>
  <c r="H1039" s="1"/>
  <c r="H1037" s="1"/>
  <c r="H1034"/>
  <c r="H1031"/>
  <c r="H1028"/>
  <c r="H1024"/>
  <c r="H1021"/>
  <c r="H1018"/>
  <c r="H1009"/>
  <c r="H1008" s="1"/>
  <c r="H993"/>
  <c r="H985"/>
  <c r="H971"/>
  <c r="H961"/>
  <c r="H949"/>
  <c r="H942"/>
  <c r="H931"/>
  <c r="H930" s="1"/>
  <c r="H929" s="1"/>
  <c r="H918"/>
  <c r="H910"/>
  <c r="H901"/>
  <c r="H894"/>
  <c r="H889"/>
  <c r="H880"/>
  <c r="H878" s="1"/>
  <c r="H875"/>
  <c r="H873" s="1"/>
  <c r="H852"/>
  <c r="H845"/>
  <c r="H832"/>
  <c r="H810"/>
  <c r="H809" s="1"/>
  <c r="H807" s="1"/>
  <c r="H804"/>
  <c r="H801"/>
  <c r="H798"/>
  <c r="H794"/>
  <c r="H791"/>
  <c r="H788"/>
  <c r="H779"/>
  <c r="H778" s="1"/>
  <c r="H763"/>
  <c r="H755"/>
  <c r="H741"/>
  <c r="H731"/>
  <c r="H719"/>
  <c r="H712"/>
  <c r="H701"/>
  <c r="H700" s="1"/>
  <c r="H699" s="1"/>
  <c r="H688"/>
  <c r="H680"/>
  <c r="H671"/>
  <c r="H664"/>
  <c r="H659"/>
  <c r="H656" s="1"/>
  <c r="H650"/>
  <c r="H645"/>
  <c r="H643" s="1"/>
  <c r="H622"/>
  <c r="H615"/>
  <c r="H602"/>
  <c r="H580"/>
  <c r="H579" s="1"/>
  <c r="H577" s="1"/>
  <c r="H574"/>
  <c r="H571"/>
  <c r="H568"/>
  <c r="H564"/>
  <c r="H561"/>
  <c r="H558"/>
  <c r="H549"/>
  <c r="H533"/>
  <c r="H525"/>
  <c r="H511"/>
  <c r="H501"/>
  <c r="H489"/>
  <c r="H482"/>
  <c r="H471"/>
  <c r="H470" s="1"/>
  <c r="H465"/>
  <c r="H464"/>
  <c r="H463"/>
  <c r="H462"/>
  <c r="H461"/>
  <c r="H460"/>
  <c r="H459"/>
  <c r="H457"/>
  <c r="H456"/>
  <c r="H455"/>
  <c r="H454"/>
  <c r="H453"/>
  <c r="H452"/>
  <c r="H451"/>
  <c r="H448"/>
  <c r="H447"/>
  <c r="H446"/>
  <c r="H445"/>
  <c r="H444"/>
  <c r="H443"/>
  <c r="H442"/>
  <c r="H440"/>
  <c r="H439"/>
  <c r="H438"/>
  <c r="H437"/>
  <c r="H436"/>
  <c r="H435"/>
  <c r="H432"/>
  <c r="H431"/>
  <c r="H430"/>
  <c r="H428"/>
  <c r="H427"/>
  <c r="H425"/>
  <c r="H424"/>
  <c r="H423"/>
  <c r="H422"/>
  <c r="H421"/>
  <c r="H419"/>
  <c r="H417"/>
  <c r="H416"/>
  <c r="H414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1"/>
  <c r="H390"/>
  <c r="H389"/>
  <c r="H388"/>
  <c r="H387"/>
  <c r="H386"/>
  <c r="H383"/>
  <c r="H382"/>
  <c r="H381"/>
  <c r="H380"/>
  <c r="H379"/>
  <c r="H378"/>
  <c r="H377"/>
  <c r="H376"/>
  <c r="H375"/>
  <c r="H374"/>
  <c r="H373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48"/>
  <c r="H346"/>
  <c r="H345"/>
  <c r="H343"/>
  <c r="H342"/>
  <c r="H340"/>
  <c r="H339"/>
  <c r="H336"/>
  <c r="H335"/>
  <c r="H333"/>
  <c r="H332"/>
  <c r="H330"/>
  <c r="H329"/>
  <c r="H326"/>
  <c r="H325"/>
  <c r="H324"/>
  <c r="H323"/>
  <c r="H322"/>
  <c r="H321"/>
  <c r="H320"/>
  <c r="H317"/>
  <c r="H316"/>
  <c r="H315"/>
  <c r="H314"/>
  <c r="H313"/>
  <c r="H312"/>
  <c r="H311"/>
  <c r="H310"/>
  <c r="H309"/>
  <c r="H308"/>
  <c r="H307"/>
  <c r="H306"/>
  <c r="H305"/>
  <c r="H304"/>
  <c r="H302"/>
  <c r="H301"/>
  <c r="H300"/>
  <c r="H299"/>
  <c r="H298"/>
  <c r="H297"/>
  <c r="H296"/>
  <c r="H294"/>
  <c r="H293"/>
  <c r="H292"/>
  <c r="H291"/>
  <c r="H290"/>
  <c r="H289"/>
  <c r="H288"/>
  <c r="H287"/>
  <c r="H286"/>
  <c r="H285"/>
  <c r="H284"/>
  <c r="H283"/>
  <c r="H282"/>
  <c r="H280"/>
  <c r="H279"/>
  <c r="H278"/>
  <c r="H277"/>
  <c r="H276"/>
  <c r="H275"/>
  <c r="H274"/>
  <c r="H273"/>
  <c r="H272"/>
  <c r="H270"/>
  <c r="H269"/>
  <c r="H268"/>
  <c r="H267"/>
  <c r="H266"/>
  <c r="H265"/>
  <c r="H264"/>
  <c r="H263"/>
  <c r="H262"/>
  <c r="H261"/>
  <c r="H260"/>
  <c r="H258"/>
  <c r="H257"/>
  <c r="H256"/>
  <c r="H254"/>
  <c r="H253"/>
  <c r="H251"/>
  <c r="H249"/>
  <c r="H248"/>
  <c r="H247"/>
  <c r="H246"/>
  <c r="H245"/>
  <c r="H244"/>
  <c r="H243"/>
  <c r="H242"/>
  <c r="H237"/>
  <c r="D99" i="2"/>
  <c r="D11" s="1"/>
  <c r="D91"/>
  <c r="D84"/>
  <c r="D79"/>
  <c r="D75" s="1"/>
  <c r="D68"/>
  <c r="D57"/>
  <c r="D52"/>
  <c r="D49" s="1"/>
  <c r="D42"/>
  <c r="D38"/>
  <c r="D29"/>
  <c r="D26"/>
  <c r="N12655" i="13"/>
  <c r="N12654"/>
  <c r="N12653"/>
  <c r="N12652"/>
  <c r="N12651"/>
  <c r="N12650"/>
  <c r="N12649"/>
  <c r="N12647"/>
  <c r="N12646"/>
  <c r="N12645"/>
  <c r="N12644"/>
  <c r="N12643"/>
  <c r="N12642"/>
  <c r="N12641"/>
  <c r="N12638"/>
  <c r="N12637"/>
  <c r="N12636"/>
  <c r="N12635"/>
  <c r="N12634"/>
  <c r="N12633"/>
  <c r="N12632"/>
  <c r="N12630"/>
  <c r="N12629"/>
  <c r="N12628"/>
  <c r="N12627"/>
  <c r="N12626"/>
  <c r="N12625"/>
  <c r="N12622"/>
  <c r="N12621"/>
  <c r="N12620"/>
  <c r="N12618"/>
  <c r="N12617"/>
  <c r="N12615"/>
  <c r="N12614"/>
  <c r="N12613"/>
  <c r="N12612"/>
  <c r="N12611"/>
  <c r="N12609"/>
  <c r="N12607"/>
  <c r="N12606"/>
  <c r="N12604"/>
  <c r="N12602"/>
  <c r="N12601"/>
  <c r="N12600"/>
  <c r="N12599"/>
  <c r="N12598"/>
  <c r="N12597"/>
  <c r="N12596"/>
  <c r="N12595"/>
  <c r="N12594"/>
  <c r="N12593"/>
  <c r="N12592"/>
  <c r="N12591"/>
  <c r="N12590"/>
  <c r="N12589"/>
  <c r="N12588"/>
  <c r="N12587"/>
  <c r="N12586"/>
  <c r="N12585"/>
  <c r="N12584"/>
  <c r="N12583"/>
  <c r="N12581"/>
  <c r="N12580"/>
  <c r="N12579"/>
  <c r="N12578"/>
  <c r="N12577"/>
  <c r="N12576"/>
  <c r="N12573"/>
  <c r="N12572"/>
  <c r="N12571"/>
  <c r="N12570"/>
  <c r="N12569"/>
  <c r="N12568"/>
  <c r="N12567"/>
  <c r="N12566"/>
  <c r="N12565"/>
  <c r="N12564"/>
  <c r="N12563"/>
  <c r="N12559"/>
  <c r="N12558"/>
  <c r="N12557"/>
  <c r="N12556"/>
  <c r="N12555"/>
  <c r="N12554"/>
  <c r="N12553"/>
  <c r="N12552"/>
  <c r="N12551"/>
  <c r="N12550"/>
  <c r="N12549"/>
  <c r="N12548"/>
  <c r="N12547"/>
  <c r="N12546"/>
  <c r="N12545"/>
  <c r="N12544"/>
  <c r="N12543"/>
  <c r="N12542"/>
  <c r="N12541"/>
  <c r="N12538"/>
  <c r="N12536"/>
  <c r="N12535"/>
  <c r="N12533"/>
  <c r="N12532"/>
  <c r="N12530"/>
  <c r="N12529"/>
  <c r="N12526"/>
  <c r="N12525"/>
  <c r="N12523"/>
  <c r="N12522"/>
  <c r="N12520"/>
  <c r="N12519"/>
  <c r="N12516"/>
  <c r="N12515"/>
  <c r="N12514"/>
  <c r="N12513"/>
  <c r="N12512"/>
  <c r="N12511"/>
  <c r="N12510"/>
  <c r="N12507"/>
  <c r="N12506"/>
  <c r="N12505"/>
  <c r="N12504"/>
  <c r="N12503"/>
  <c r="N12502"/>
  <c r="N12501"/>
  <c r="N12500"/>
  <c r="N12499"/>
  <c r="N12498"/>
  <c r="N12497"/>
  <c r="N12496"/>
  <c r="N12495"/>
  <c r="N12494"/>
  <c r="N12492"/>
  <c r="N12491"/>
  <c r="N12490"/>
  <c r="N12489"/>
  <c r="N12488"/>
  <c r="N12487"/>
  <c r="N12486"/>
  <c r="N12484"/>
  <c r="N12483"/>
  <c r="N12482"/>
  <c r="N12481"/>
  <c r="N12480"/>
  <c r="N12479"/>
  <c r="N12478"/>
  <c r="N12477"/>
  <c r="N12476"/>
  <c r="N12475"/>
  <c r="N12474"/>
  <c r="N12473"/>
  <c r="N12472"/>
  <c r="N12470"/>
  <c r="N12469"/>
  <c r="N12468"/>
  <c r="N12467"/>
  <c r="N12466"/>
  <c r="N12465"/>
  <c r="N12464"/>
  <c r="N12463"/>
  <c r="N12462"/>
  <c r="N12460"/>
  <c r="N12459"/>
  <c r="N12458"/>
  <c r="N12457"/>
  <c r="N12456"/>
  <c r="N12455"/>
  <c r="N12454"/>
  <c r="N12453"/>
  <c r="N12452"/>
  <c r="N12451"/>
  <c r="N12450"/>
  <c r="N12448"/>
  <c r="N12447"/>
  <c r="N12446"/>
  <c r="N12444"/>
  <c r="N12443"/>
  <c r="N12441"/>
  <c r="N12439"/>
  <c r="N12438"/>
  <c r="N12437"/>
  <c r="N12436"/>
  <c r="N12435"/>
  <c r="N12434"/>
  <c r="N12433"/>
  <c r="N12432"/>
  <c r="N12427"/>
  <c r="M12655"/>
  <c r="M12654"/>
  <c r="M12653"/>
  <c r="M12652"/>
  <c r="M12651"/>
  <c r="M12650"/>
  <c r="M12649"/>
  <c r="M12647"/>
  <c r="M12646"/>
  <c r="M12645"/>
  <c r="M12644"/>
  <c r="M12643"/>
  <c r="M12642"/>
  <c r="M12641"/>
  <c r="M12638"/>
  <c r="M12637"/>
  <c r="M12636"/>
  <c r="M12635"/>
  <c r="M12634"/>
  <c r="M12633"/>
  <c r="M12632"/>
  <c r="M12630"/>
  <c r="M12629"/>
  <c r="M12628"/>
  <c r="M12627"/>
  <c r="M12626"/>
  <c r="M12625"/>
  <c r="M12622"/>
  <c r="M12621"/>
  <c r="M12620"/>
  <c r="M12618"/>
  <c r="M12617"/>
  <c r="M12615"/>
  <c r="M12614"/>
  <c r="M12613"/>
  <c r="M12612"/>
  <c r="M12611"/>
  <c r="M12609"/>
  <c r="M12607"/>
  <c r="M12606"/>
  <c r="M12604"/>
  <c r="M12602"/>
  <c r="M12601"/>
  <c r="M12600"/>
  <c r="M12599"/>
  <c r="M12598"/>
  <c r="M12597"/>
  <c r="M12596"/>
  <c r="M12595"/>
  <c r="M12594"/>
  <c r="M12593"/>
  <c r="M12592"/>
  <c r="M12591"/>
  <c r="M12590"/>
  <c r="M12589"/>
  <c r="M12588"/>
  <c r="M12587"/>
  <c r="M12586"/>
  <c r="M12585"/>
  <c r="M12584"/>
  <c r="M12583"/>
  <c r="M12581"/>
  <c r="M12580"/>
  <c r="M12579"/>
  <c r="M12578"/>
  <c r="M12577"/>
  <c r="M12576"/>
  <c r="M12573"/>
  <c r="M12572"/>
  <c r="M12571"/>
  <c r="M12570"/>
  <c r="M12569"/>
  <c r="M12568"/>
  <c r="M12567"/>
  <c r="M12566"/>
  <c r="M12565"/>
  <c r="M12564"/>
  <c r="M12563"/>
  <c r="M12559"/>
  <c r="M12558"/>
  <c r="M12557"/>
  <c r="M12556"/>
  <c r="M12555"/>
  <c r="M12554"/>
  <c r="M12553"/>
  <c r="M12552"/>
  <c r="M12551"/>
  <c r="M12550"/>
  <c r="M12549"/>
  <c r="M12548"/>
  <c r="M12547"/>
  <c r="M12546"/>
  <c r="M12545"/>
  <c r="M12544"/>
  <c r="M12543"/>
  <c r="M12542"/>
  <c r="M12541"/>
  <c r="M12538"/>
  <c r="M12536"/>
  <c r="M12535"/>
  <c r="M12533"/>
  <c r="M12532"/>
  <c r="M12530"/>
  <c r="M12529"/>
  <c r="M12526"/>
  <c r="M12525"/>
  <c r="M12523"/>
  <c r="M12522"/>
  <c r="M12520"/>
  <c r="M12519"/>
  <c r="M12516"/>
  <c r="M12515"/>
  <c r="M12514"/>
  <c r="M12513"/>
  <c r="M12512"/>
  <c r="M12511"/>
  <c r="M12510"/>
  <c r="M12507"/>
  <c r="M12506"/>
  <c r="M12505"/>
  <c r="M12504"/>
  <c r="M12503"/>
  <c r="M12502"/>
  <c r="M12501"/>
  <c r="M12500"/>
  <c r="M12499"/>
  <c r="M12498"/>
  <c r="M12497"/>
  <c r="M12496"/>
  <c r="M12495"/>
  <c r="M12494"/>
  <c r="M12492"/>
  <c r="M12491"/>
  <c r="M12490"/>
  <c r="M12489"/>
  <c r="M12488"/>
  <c r="M12487"/>
  <c r="M12486"/>
  <c r="M12484"/>
  <c r="M12483"/>
  <c r="M12482"/>
  <c r="M12481"/>
  <c r="M12480"/>
  <c r="M12479"/>
  <c r="M12478"/>
  <c r="M12477"/>
  <c r="M12476"/>
  <c r="M12475"/>
  <c r="M12474"/>
  <c r="M12473"/>
  <c r="M12472"/>
  <c r="M12470"/>
  <c r="M12469"/>
  <c r="M12468"/>
  <c r="M12467"/>
  <c r="M12466"/>
  <c r="M12465"/>
  <c r="M12464"/>
  <c r="M12463"/>
  <c r="M12462"/>
  <c r="M12460"/>
  <c r="M12459"/>
  <c r="M12458"/>
  <c r="M12457"/>
  <c r="M12456"/>
  <c r="M12455"/>
  <c r="M12454"/>
  <c r="M12453"/>
  <c r="M12452"/>
  <c r="M12451"/>
  <c r="M12450"/>
  <c r="M12448"/>
  <c r="M12447"/>
  <c r="M12446"/>
  <c r="M12444"/>
  <c r="M12443"/>
  <c r="M12441"/>
  <c r="M12439"/>
  <c r="M12438"/>
  <c r="M12437"/>
  <c r="M12436"/>
  <c r="M12435"/>
  <c r="M12434"/>
  <c r="M12433"/>
  <c r="M12432"/>
  <c r="M12427"/>
  <c r="R17025"/>
  <c r="R17024"/>
  <c r="R17021"/>
  <c r="R17020"/>
  <c r="R17015"/>
  <c r="R17014"/>
  <c r="R17013"/>
  <c r="R17012"/>
  <c r="R17008"/>
  <c r="R17007"/>
  <c r="R17006"/>
  <c r="R17005"/>
  <c r="R17004"/>
  <c r="R17002"/>
  <c r="R17000"/>
  <c r="R16998"/>
  <c r="R16996"/>
  <c r="R16995"/>
  <c r="R16992"/>
  <c r="R16991"/>
  <c r="R16985"/>
  <c r="R16984"/>
  <c r="R16983"/>
  <c r="R16981"/>
  <c r="R16979"/>
  <c r="R16972"/>
  <c r="R16971"/>
  <c r="R16970"/>
  <c r="R16969"/>
  <c r="R16968"/>
  <c r="R16964"/>
  <c r="R16963"/>
  <c r="R16962"/>
  <c r="R16961"/>
  <c r="R16960"/>
  <c r="R16956"/>
  <c r="R16955"/>
  <c r="R16954"/>
  <c r="R16953"/>
  <c r="R16951"/>
  <c r="R16947"/>
  <c r="R16946"/>
  <c r="R16943"/>
  <c r="R16942"/>
  <c r="R16941"/>
  <c r="R16937"/>
  <c r="R16936"/>
  <c r="R16935"/>
  <c r="R16934"/>
  <c r="R16933"/>
  <c r="R16926"/>
  <c r="R16925"/>
  <c r="R16924"/>
  <c r="R16923"/>
  <c r="R16922"/>
  <c r="R16918"/>
  <c r="R16917"/>
  <c r="R16916"/>
  <c r="R16915"/>
  <c r="R16914"/>
  <c r="R16908"/>
  <c r="R16906"/>
  <c r="R16905"/>
  <c r="R16903"/>
  <c r="R16902"/>
  <c r="R16895"/>
  <c r="R16893"/>
  <c r="R16892"/>
  <c r="R16890"/>
  <c r="R16889"/>
  <c r="R16884"/>
  <c r="R16883"/>
  <c r="R16882"/>
  <c r="R16881"/>
  <c r="R16880"/>
  <c r="R16877"/>
  <c r="R16876"/>
  <c r="R16875"/>
  <c r="R16874"/>
  <c r="R16873"/>
  <c r="R16871"/>
  <c r="R16869"/>
  <c r="R16868"/>
  <c r="R16866"/>
  <c r="R16865"/>
  <c r="R16864"/>
  <c r="R16862"/>
  <c r="R16861"/>
  <c r="R16860"/>
  <c r="R16859"/>
  <c r="R16858"/>
  <c r="R16857"/>
  <c r="Q16856"/>
  <c r="R16856"/>
  <c r="R16854"/>
  <c r="R16853"/>
  <c r="R16852"/>
  <c r="R16850"/>
  <c r="R16849"/>
  <c r="R16848"/>
  <c r="R16847"/>
  <c r="R16846"/>
  <c r="R16845"/>
  <c r="R16844"/>
  <c r="R16843"/>
  <c r="R16842"/>
  <c r="R16840"/>
  <c r="R16839"/>
  <c r="R16838"/>
  <c r="R16837"/>
  <c r="R16836"/>
  <c r="R16835"/>
  <c r="R16833"/>
  <c r="R16832"/>
  <c r="R16830"/>
  <c r="R16829"/>
  <c r="R16828"/>
  <c r="R16827"/>
  <c r="R16826"/>
  <c r="R16825"/>
  <c r="R16824"/>
  <c r="R16822"/>
  <c r="R16821"/>
  <c r="R16820"/>
  <c r="R16818"/>
  <c r="R16817"/>
  <c r="R16816"/>
  <c r="R16814"/>
  <c r="R16813"/>
  <c r="R16811"/>
  <c r="R16809"/>
  <c r="R16808"/>
  <c r="R16807"/>
  <c r="R16806"/>
  <c r="R16805"/>
  <c r="R16804"/>
  <c r="R16802"/>
  <c r="R16797"/>
  <c r="L17025"/>
  <c r="R16795" s="1"/>
  <c r="L17024"/>
  <c r="R16794" s="1"/>
  <c r="L17023"/>
  <c r="R16793" s="1"/>
  <c r="L17022"/>
  <c r="R16792" s="1"/>
  <c r="L17021"/>
  <c r="R16791" s="1"/>
  <c r="L17020"/>
  <c r="R16790" s="1"/>
  <c r="L17019"/>
  <c r="R16789" s="1"/>
  <c r="N17018"/>
  <c r="M17018"/>
  <c r="L17017"/>
  <c r="R16787" s="1"/>
  <c r="L17016"/>
  <c r="R16786" s="1"/>
  <c r="L17015"/>
  <c r="R16785" s="1"/>
  <c r="L17014"/>
  <c r="R16784" s="1"/>
  <c r="L17013"/>
  <c r="R16783" s="1"/>
  <c r="L17012"/>
  <c r="R16782" s="1"/>
  <c r="L17011"/>
  <c r="R16781" s="1"/>
  <c r="N17010"/>
  <c r="M17010"/>
  <c r="L17008"/>
  <c r="R16778" s="1"/>
  <c r="L17007"/>
  <c r="R16777" s="1"/>
  <c r="L17006"/>
  <c r="R16776" s="1"/>
  <c r="L17005"/>
  <c r="R16775" s="1"/>
  <c r="L17004"/>
  <c r="R16774" s="1"/>
  <c r="L17003"/>
  <c r="R16773" s="1"/>
  <c r="L17002"/>
  <c r="R16772" s="1"/>
  <c r="N17001"/>
  <c r="M17001"/>
  <c r="L17000"/>
  <c r="R16770" s="1"/>
  <c r="L16999"/>
  <c r="R16769" s="1"/>
  <c r="L16998"/>
  <c r="R16768" s="1"/>
  <c r="L16997"/>
  <c r="R16767" s="1"/>
  <c r="L16996"/>
  <c r="R16766" s="1"/>
  <c r="L16995"/>
  <c r="R16765" s="1"/>
  <c r="N16994"/>
  <c r="N16993" s="1"/>
  <c r="M16994"/>
  <c r="L16992"/>
  <c r="R16762" s="1"/>
  <c r="L16991"/>
  <c r="R16761" s="1"/>
  <c r="L16990"/>
  <c r="R16760" s="1"/>
  <c r="N16989"/>
  <c r="N16986" s="1"/>
  <c r="M16989"/>
  <c r="L16988"/>
  <c r="R16758" s="1"/>
  <c r="L16987"/>
  <c r="R16757" s="1"/>
  <c r="L16985"/>
  <c r="R16755" s="1"/>
  <c r="L16984"/>
  <c r="R16754" s="1"/>
  <c r="L16983"/>
  <c r="R16753" s="1"/>
  <c r="L16982"/>
  <c r="R16752" s="1"/>
  <c r="L16981"/>
  <c r="R16751" s="1"/>
  <c r="N16980"/>
  <c r="N16978" s="1"/>
  <c r="M16980"/>
  <c r="L16979"/>
  <c r="R16749" s="1"/>
  <c r="L16977"/>
  <c r="R16747" s="1"/>
  <c r="L16976"/>
  <c r="R16746" s="1"/>
  <c r="N16975"/>
  <c r="N16973" s="1"/>
  <c r="M16975"/>
  <c r="L16974"/>
  <c r="R16744" s="1"/>
  <c r="L16972"/>
  <c r="R16742" s="1"/>
  <c r="L16971"/>
  <c r="R16741" s="1"/>
  <c r="L16970"/>
  <c r="R16740" s="1"/>
  <c r="L16969"/>
  <c r="R16739" s="1"/>
  <c r="L16968"/>
  <c r="R16738" s="1"/>
  <c r="L16967"/>
  <c r="R16737" s="1"/>
  <c r="L16966"/>
  <c r="R16736" s="1"/>
  <c r="L16965"/>
  <c r="R16735" s="1"/>
  <c r="L16964"/>
  <c r="R16734" s="1"/>
  <c r="L16963"/>
  <c r="R16733" s="1"/>
  <c r="L16962"/>
  <c r="R16732" s="1"/>
  <c r="L16961"/>
  <c r="R16731" s="1"/>
  <c r="L16960"/>
  <c r="R16730" s="1"/>
  <c r="L16959"/>
  <c r="R16729" s="1"/>
  <c r="L16958"/>
  <c r="R16728" s="1"/>
  <c r="L16957"/>
  <c r="R16727" s="1"/>
  <c r="L16956"/>
  <c r="R16726" s="1"/>
  <c r="L16955"/>
  <c r="R16725" s="1"/>
  <c r="L16954"/>
  <c r="R16724" s="1"/>
  <c r="L16953"/>
  <c r="R16723" s="1"/>
  <c r="N16952"/>
  <c r="M16952"/>
  <c r="L16951"/>
  <c r="R16721" s="1"/>
  <c r="L16950"/>
  <c r="R16720" s="1"/>
  <c r="L16949"/>
  <c r="R16719" s="1"/>
  <c r="L16948"/>
  <c r="R16718" s="1"/>
  <c r="L16947"/>
  <c r="R16717" s="1"/>
  <c r="L16946"/>
  <c r="R16716" s="1"/>
  <c r="N16945"/>
  <c r="N16944" s="1"/>
  <c r="M16945"/>
  <c r="L16943"/>
  <c r="R16713" s="1"/>
  <c r="L16942"/>
  <c r="R16712" s="1"/>
  <c r="L16941"/>
  <c r="R16711" s="1"/>
  <c r="L16940"/>
  <c r="R16710" s="1"/>
  <c r="L16939"/>
  <c r="R16709" s="1"/>
  <c r="L16938"/>
  <c r="R16708" s="1"/>
  <c r="L16937"/>
  <c r="R16707" s="1"/>
  <c r="L16936"/>
  <c r="R16706" s="1"/>
  <c r="L16935"/>
  <c r="R16705" s="1"/>
  <c r="L16934"/>
  <c r="R16704" s="1"/>
  <c r="L16933"/>
  <c r="R16703" s="1"/>
  <c r="N16932"/>
  <c r="M16932"/>
  <c r="L16929"/>
  <c r="R16699" s="1"/>
  <c r="L16928"/>
  <c r="R16698" s="1"/>
  <c r="L16927"/>
  <c r="R16697" s="1"/>
  <c r="L16926"/>
  <c r="R16696" s="1"/>
  <c r="L16925"/>
  <c r="R16695" s="1"/>
  <c r="L16924"/>
  <c r="R16694" s="1"/>
  <c r="L16923"/>
  <c r="R16693" s="1"/>
  <c r="L16922"/>
  <c r="R16692" s="1"/>
  <c r="L16921"/>
  <c r="R16691" s="1"/>
  <c r="L16920"/>
  <c r="R16690" s="1"/>
  <c r="L16919"/>
  <c r="R16689" s="1"/>
  <c r="L16918"/>
  <c r="R16688" s="1"/>
  <c r="L16917"/>
  <c r="R16687" s="1"/>
  <c r="L16916"/>
  <c r="R16686" s="1"/>
  <c r="L16915"/>
  <c r="R16685" s="1"/>
  <c r="L16914"/>
  <c r="R16684" s="1"/>
  <c r="L16913"/>
  <c r="R16683" s="1"/>
  <c r="L16912"/>
  <c r="R16682" s="1"/>
  <c r="L16911"/>
  <c r="R16681" s="1"/>
  <c r="N16910"/>
  <c r="N16909" s="1"/>
  <c r="N16907" s="1"/>
  <c r="M16910"/>
  <c r="L16908"/>
  <c r="R16678" s="1"/>
  <c r="L16906"/>
  <c r="R16676" s="1"/>
  <c r="L16905"/>
  <c r="R16675" s="1"/>
  <c r="N16904"/>
  <c r="M16904"/>
  <c r="L16903"/>
  <c r="R16673" s="1"/>
  <c r="L16902"/>
  <c r="R16672" s="1"/>
  <c r="N16901"/>
  <c r="M16901"/>
  <c r="L16900"/>
  <c r="R16670" s="1"/>
  <c r="L16899"/>
  <c r="R16669" s="1"/>
  <c r="N16898"/>
  <c r="N16897" s="1"/>
  <c r="M16898"/>
  <c r="L16896"/>
  <c r="R16666" s="1"/>
  <c r="L16895"/>
  <c r="R16665" s="1"/>
  <c r="N16894"/>
  <c r="M16894"/>
  <c r="L16893"/>
  <c r="R16663" s="1"/>
  <c r="L16892"/>
  <c r="R16662" s="1"/>
  <c r="N16891"/>
  <c r="M16891"/>
  <c r="L16890"/>
  <c r="R16660" s="1"/>
  <c r="L16889"/>
  <c r="R16659" s="1"/>
  <c r="N16888"/>
  <c r="N16887" s="1"/>
  <c r="M16888"/>
  <c r="L16886"/>
  <c r="R16656" s="1"/>
  <c r="L16885"/>
  <c r="R16655" s="1"/>
  <c r="L16884"/>
  <c r="R16654" s="1"/>
  <c r="L16883"/>
  <c r="R16653" s="1"/>
  <c r="L16882"/>
  <c r="R16652" s="1"/>
  <c r="L16881"/>
  <c r="R16651" s="1"/>
  <c r="L16880"/>
  <c r="R16650" s="1"/>
  <c r="N16879"/>
  <c r="N16878" s="1"/>
  <c r="M16879"/>
  <c r="L16877"/>
  <c r="R16647" s="1"/>
  <c r="L16876"/>
  <c r="R16646" s="1"/>
  <c r="L16875"/>
  <c r="L16874"/>
  <c r="R16644" s="1"/>
  <c r="L16873"/>
  <c r="R16643" s="1"/>
  <c r="L16872"/>
  <c r="R16642" s="1"/>
  <c r="L16871"/>
  <c r="R16641" s="1"/>
  <c r="L16870"/>
  <c r="R16640" s="1"/>
  <c r="L16869"/>
  <c r="R16639" s="1"/>
  <c r="L16868"/>
  <c r="R16638" s="1"/>
  <c r="L16867"/>
  <c r="R16637" s="1"/>
  <c r="L16866"/>
  <c r="R16636" s="1"/>
  <c r="L16865"/>
  <c r="R16635" s="1"/>
  <c r="L16864"/>
  <c r="R16634" s="1"/>
  <c r="N16863"/>
  <c r="M16863"/>
  <c r="L16862"/>
  <c r="R16632" s="1"/>
  <c r="L16861"/>
  <c r="R16631" s="1"/>
  <c r="L16860"/>
  <c r="R16630" s="1"/>
  <c r="L16859"/>
  <c r="R16629" s="1"/>
  <c r="L16858"/>
  <c r="R16628" s="1"/>
  <c r="L16857"/>
  <c r="R16627" s="1"/>
  <c r="Q16626"/>
  <c r="L16856"/>
  <c r="N16855"/>
  <c r="M16855"/>
  <c r="L16854"/>
  <c r="R16624" s="1"/>
  <c r="L16853"/>
  <c r="L16852"/>
  <c r="R16622" s="1"/>
  <c r="L16851"/>
  <c r="R16621" s="1"/>
  <c r="L16850"/>
  <c r="R16620" s="1"/>
  <c r="L16849"/>
  <c r="R16619" s="1"/>
  <c r="L16848"/>
  <c r="R16618" s="1"/>
  <c r="L16847"/>
  <c r="L16846"/>
  <c r="R16616" s="1"/>
  <c r="L16845"/>
  <c r="L16844"/>
  <c r="R16614" s="1"/>
  <c r="L16843"/>
  <c r="R16613" s="1"/>
  <c r="L16842"/>
  <c r="N16841"/>
  <c r="M16841"/>
  <c r="L16840"/>
  <c r="R16610" s="1"/>
  <c r="L16839"/>
  <c r="R16609" s="1"/>
  <c r="L16838"/>
  <c r="L16837"/>
  <c r="R16607" s="1"/>
  <c r="L16836"/>
  <c r="L16835"/>
  <c r="R16605" s="1"/>
  <c r="L16834"/>
  <c r="R16604" s="1"/>
  <c r="L16833"/>
  <c r="R16603" s="1"/>
  <c r="L16832"/>
  <c r="R16602" s="1"/>
  <c r="N16831"/>
  <c r="M16831"/>
  <c r="L16830"/>
  <c r="R16600" s="1"/>
  <c r="L16829"/>
  <c r="L16828"/>
  <c r="R16598" s="1"/>
  <c r="L16827"/>
  <c r="L16826"/>
  <c r="R16596" s="1"/>
  <c r="L16825"/>
  <c r="R16595" s="1"/>
  <c r="L16824"/>
  <c r="L16823"/>
  <c r="R16593" s="1"/>
  <c r="L16822"/>
  <c r="R16592" s="1"/>
  <c r="L16821"/>
  <c r="L16820"/>
  <c r="R16590" s="1"/>
  <c r="N16819"/>
  <c r="M16819"/>
  <c r="L16818"/>
  <c r="L16817"/>
  <c r="R16587" s="1"/>
  <c r="L16816"/>
  <c r="R16586" s="1"/>
  <c r="L16814"/>
  <c r="R16584" s="1"/>
  <c r="L16813"/>
  <c r="R16583" s="1"/>
  <c r="N16812"/>
  <c r="M16812"/>
  <c r="L16811"/>
  <c r="R16581" s="1"/>
  <c r="L16809"/>
  <c r="L16808"/>
  <c r="R16578" s="1"/>
  <c r="L16807"/>
  <c r="L16806"/>
  <c r="R16576" s="1"/>
  <c r="L16805"/>
  <c r="R16575" s="1"/>
  <c r="L16804"/>
  <c r="L16803"/>
  <c r="R16573" s="1"/>
  <c r="L16802"/>
  <c r="R16572" s="1"/>
  <c r="N16801"/>
  <c r="M16801"/>
  <c r="M16800" s="1"/>
  <c r="M16799" s="1"/>
  <c r="L16797"/>
  <c r="L16795"/>
  <c r="R16565" s="1"/>
  <c r="L16794"/>
  <c r="L16793"/>
  <c r="R16563" s="1"/>
  <c r="L16792"/>
  <c r="R16562" s="1"/>
  <c r="L16791"/>
  <c r="R16561" s="1"/>
  <c r="L16790"/>
  <c r="R16560" s="1"/>
  <c r="L16789"/>
  <c r="R16559" s="1"/>
  <c r="N16788"/>
  <c r="M16788"/>
  <c r="L16787"/>
  <c r="L16786"/>
  <c r="R16556" s="1"/>
  <c r="L16785"/>
  <c r="L16784"/>
  <c r="R16554" s="1"/>
  <c r="L16783"/>
  <c r="R16553" s="1"/>
  <c r="L16782"/>
  <c r="L16781"/>
  <c r="R16551" s="1"/>
  <c r="N16780"/>
  <c r="M16780"/>
  <c r="L16778"/>
  <c r="R16548" s="1"/>
  <c r="L16777"/>
  <c r="L16776"/>
  <c r="R16546" s="1"/>
  <c r="L16775"/>
  <c r="L16774"/>
  <c r="R16544" s="1"/>
  <c r="L16773"/>
  <c r="R16543" s="1"/>
  <c r="L16772"/>
  <c r="R16542" s="1"/>
  <c r="N16771"/>
  <c r="M16771"/>
  <c r="L16770"/>
  <c r="R16540" s="1"/>
  <c r="L16769"/>
  <c r="R16539" s="1"/>
  <c r="L16768"/>
  <c r="R16538" s="1"/>
  <c r="L16767"/>
  <c r="R16537" s="1"/>
  <c r="L16766"/>
  <c r="L16765"/>
  <c r="N16764"/>
  <c r="M16764"/>
  <c r="M16763" s="1"/>
  <c r="L16762"/>
  <c r="R16532" s="1"/>
  <c r="L16761"/>
  <c r="R16531" s="1"/>
  <c r="L16760"/>
  <c r="N16759"/>
  <c r="N16756" s="1"/>
  <c r="M16759"/>
  <c r="M16756" s="1"/>
  <c r="L16758"/>
  <c r="R16528" s="1"/>
  <c r="L16757"/>
  <c r="L16755"/>
  <c r="R16525" s="1"/>
  <c r="L16754"/>
  <c r="R16524" s="1"/>
  <c r="L16753"/>
  <c r="L16752"/>
  <c r="R16522" s="1"/>
  <c r="L16751"/>
  <c r="R16521" s="1"/>
  <c r="N16750"/>
  <c r="M16750"/>
  <c r="M16748" s="1"/>
  <c r="L16749"/>
  <c r="L16747"/>
  <c r="R16517" s="1"/>
  <c r="L16746"/>
  <c r="N16745"/>
  <c r="M16745"/>
  <c r="M16743" s="1"/>
  <c r="L16744"/>
  <c r="R16514" s="1"/>
  <c r="L16742"/>
  <c r="R16512" s="1"/>
  <c r="L16741"/>
  <c r="R16511" s="1"/>
  <c r="L16740"/>
  <c r="R16510" s="1"/>
  <c r="L16739"/>
  <c r="R16509" s="1"/>
  <c r="L16738"/>
  <c r="L16737"/>
  <c r="R16507" s="1"/>
  <c r="L16736"/>
  <c r="L16735"/>
  <c r="R16505" s="1"/>
  <c r="L16734"/>
  <c r="R16504" s="1"/>
  <c r="L16733"/>
  <c r="L16732"/>
  <c r="R16502" s="1"/>
  <c r="L16731"/>
  <c r="R16501" s="1"/>
  <c r="L16730"/>
  <c r="L16729"/>
  <c r="L16728"/>
  <c r="L16727"/>
  <c r="R16497" s="1"/>
  <c r="L16726"/>
  <c r="R16496" s="1"/>
  <c r="L16725"/>
  <c r="R16495" s="1"/>
  <c r="L16724"/>
  <c r="R16494" s="1"/>
  <c r="L16723"/>
  <c r="R16493" s="1"/>
  <c r="N16722"/>
  <c r="M16722"/>
  <c r="L16721"/>
  <c r="L16720"/>
  <c r="R16490" s="1"/>
  <c r="L16719"/>
  <c r="L16718"/>
  <c r="R16488" s="1"/>
  <c r="L16717"/>
  <c r="R16487" s="1"/>
  <c r="L16716"/>
  <c r="N16715"/>
  <c r="M16715"/>
  <c r="M16714" s="1"/>
  <c r="L16713"/>
  <c r="R16483" s="1"/>
  <c r="L16712"/>
  <c r="R16482" s="1"/>
  <c r="L16711"/>
  <c r="L16710"/>
  <c r="L16709"/>
  <c r="L16708"/>
  <c r="R16478" s="1"/>
  <c r="L16707"/>
  <c r="R16477" s="1"/>
  <c r="L16706"/>
  <c r="R16476" s="1"/>
  <c r="L16705"/>
  <c r="R16475" s="1"/>
  <c r="L16704"/>
  <c r="R16474" s="1"/>
  <c r="L16703"/>
  <c r="N16702"/>
  <c r="M16702"/>
  <c r="L16699"/>
  <c r="R16469" s="1"/>
  <c r="L16698"/>
  <c r="L16697"/>
  <c r="R16467" s="1"/>
  <c r="L16696"/>
  <c r="R16466" s="1"/>
  <c r="L16695"/>
  <c r="L16694"/>
  <c r="R16464" s="1"/>
  <c r="L16693"/>
  <c r="R16463" s="1"/>
  <c r="L16692"/>
  <c r="L16691"/>
  <c r="L16690"/>
  <c r="L16689"/>
  <c r="R16459" s="1"/>
  <c r="L16688"/>
  <c r="R16458" s="1"/>
  <c r="L16687"/>
  <c r="R16457" s="1"/>
  <c r="L16686"/>
  <c r="R16456" s="1"/>
  <c r="L16685"/>
  <c r="R16455" s="1"/>
  <c r="L16684"/>
  <c r="L16683"/>
  <c r="R16453" s="1"/>
  <c r="L16682"/>
  <c r="L16681"/>
  <c r="R16451" s="1"/>
  <c r="N16680"/>
  <c r="N16679" s="1"/>
  <c r="M16680"/>
  <c r="M16679" s="1"/>
  <c r="M16677" s="1"/>
  <c r="L16678"/>
  <c r="R16448" s="1"/>
  <c r="L16676"/>
  <c r="L16675"/>
  <c r="R16445" s="1"/>
  <c r="N16674"/>
  <c r="M16674"/>
  <c r="L16673"/>
  <c r="R16443" s="1"/>
  <c r="L16672"/>
  <c r="N16671"/>
  <c r="M16671"/>
  <c r="L16670"/>
  <c r="L16669"/>
  <c r="N16668"/>
  <c r="M16668"/>
  <c r="M16667" s="1"/>
  <c r="L16666"/>
  <c r="R16436" s="1"/>
  <c r="L16665"/>
  <c r="R16435" s="1"/>
  <c r="N16664"/>
  <c r="M16664"/>
  <c r="L16663"/>
  <c r="R16433" s="1"/>
  <c r="L16662"/>
  <c r="R16432" s="1"/>
  <c r="N16661"/>
  <c r="M16661"/>
  <c r="L16660"/>
  <c r="R16430" s="1"/>
  <c r="L16659"/>
  <c r="N16658"/>
  <c r="M16658"/>
  <c r="M16657" s="1"/>
  <c r="L16656"/>
  <c r="R16426" s="1"/>
  <c r="L16655"/>
  <c r="R16425" s="1"/>
  <c r="L16654"/>
  <c r="L16653"/>
  <c r="R16423" s="1"/>
  <c r="L16652"/>
  <c r="R16422" s="1"/>
  <c r="L16651"/>
  <c r="R16421" s="1"/>
  <c r="L16650"/>
  <c r="R16420" s="1"/>
  <c r="N16649"/>
  <c r="M16649"/>
  <c r="M16648" s="1"/>
  <c r="L16647"/>
  <c r="R16417" s="1"/>
  <c r="L16646"/>
  <c r="L16645"/>
  <c r="L16644"/>
  <c r="L16643"/>
  <c r="L16642"/>
  <c r="R16412" s="1"/>
  <c r="L16641"/>
  <c r="L16640"/>
  <c r="R16410" s="1"/>
  <c r="L16639"/>
  <c r="R16409" s="1"/>
  <c r="L16638"/>
  <c r="L16637"/>
  <c r="L16636"/>
  <c r="L16635"/>
  <c r="L16634"/>
  <c r="R16404" s="1"/>
  <c r="N16633"/>
  <c r="M16633"/>
  <c r="L16632"/>
  <c r="L16631"/>
  <c r="R16401" s="1"/>
  <c r="L16630"/>
  <c r="R16400" s="1"/>
  <c r="L16629"/>
  <c r="L16628"/>
  <c r="L16627"/>
  <c r="R16397" s="1"/>
  <c r="Q16396"/>
  <c r="L16626"/>
  <c r="R16396" s="1"/>
  <c r="N16625"/>
  <c r="M16625"/>
  <c r="L16624"/>
  <c r="R16394" s="1"/>
  <c r="L16623"/>
  <c r="R16393" s="1"/>
  <c r="L16622"/>
  <c r="R16392" s="1"/>
  <c r="L16621"/>
  <c r="R16391" s="1"/>
  <c r="L16620"/>
  <c r="R16390" s="1"/>
  <c r="L16619"/>
  <c r="R16389" s="1"/>
  <c r="L16618"/>
  <c r="R16388" s="1"/>
  <c r="L16617"/>
  <c r="R16387" s="1"/>
  <c r="L16616"/>
  <c r="R16386" s="1"/>
  <c r="L16615"/>
  <c r="R16385" s="1"/>
  <c r="L16614"/>
  <c r="R16384" s="1"/>
  <c r="L16613"/>
  <c r="R16383" s="1"/>
  <c r="L16612"/>
  <c r="R16382" s="1"/>
  <c r="N16611"/>
  <c r="M16611"/>
  <c r="L16610"/>
  <c r="R16380" s="1"/>
  <c r="L16609"/>
  <c r="R16379" s="1"/>
  <c r="L16608"/>
  <c r="R16378" s="1"/>
  <c r="L16607"/>
  <c r="R16377" s="1"/>
  <c r="L16606"/>
  <c r="R16376" s="1"/>
  <c r="L16605"/>
  <c r="R16375" s="1"/>
  <c r="L16604"/>
  <c r="R16374" s="1"/>
  <c r="L16603"/>
  <c r="R16373" s="1"/>
  <c r="L16602"/>
  <c r="R16372" s="1"/>
  <c r="N16601"/>
  <c r="M16601"/>
  <c r="L16600"/>
  <c r="R16370" s="1"/>
  <c r="L16599"/>
  <c r="R16369" s="1"/>
  <c r="L16598"/>
  <c r="R16368" s="1"/>
  <c r="L16597"/>
  <c r="R16367" s="1"/>
  <c r="L16596"/>
  <c r="R16366" s="1"/>
  <c r="L16595"/>
  <c r="R16365" s="1"/>
  <c r="L16594"/>
  <c r="R16364" s="1"/>
  <c r="L16593"/>
  <c r="R16363" s="1"/>
  <c r="L16592"/>
  <c r="R16362" s="1"/>
  <c r="L16591"/>
  <c r="R16361" s="1"/>
  <c r="L16590"/>
  <c r="R16360" s="1"/>
  <c r="N16589"/>
  <c r="M16589"/>
  <c r="L16588"/>
  <c r="R16358" s="1"/>
  <c r="L16587"/>
  <c r="R16357" s="1"/>
  <c r="L16586"/>
  <c r="R16356" s="1"/>
  <c r="L16584"/>
  <c r="R16354" s="1"/>
  <c r="L16583"/>
  <c r="R16353" s="1"/>
  <c r="N16582"/>
  <c r="M16582"/>
  <c r="L16581"/>
  <c r="R16351" s="1"/>
  <c r="L16579"/>
  <c r="R16349" s="1"/>
  <c r="L16578"/>
  <c r="R16348" s="1"/>
  <c r="L16577"/>
  <c r="R16347" s="1"/>
  <c r="L16576"/>
  <c r="R16346" s="1"/>
  <c r="L16575"/>
  <c r="R16345" s="1"/>
  <c r="L16574"/>
  <c r="R16344" s="1"/>
  <c r="L16573"/>
  <c r="R16343" s="1"/>
  <c r="L16572"/>
  <c r="R16342" s="1"/>
  <c r="N16571"/>
  <c r="N16570" s="1"/>
  <c r="M16571"/>
  <c r="L16567"/>
  <c r="R16337" s="1"/>
  <c r="L16565"/>
  <c r="R16335" s="1"/>
  <c r="L16564"/>
  <c r="R16334" s="1"/>
  <c r="L16563"/>
  <c r="R16333" s="1"/>
  <c r="L16562"/>
  <c r="R16332" s="1"/>
  <c r="L16561"/>
  <c r="R16331" s="1"/>
  <c r="L16560"/>
  <c r="R16330" s="1"/>
  <c r="L16559"/>
  <c r="N16558"/>
  <c r="M16558"/>
  <c r="L16557"/>
  <c r="R16327" s="1"/>
  <c r="L16556"/>
  <c r="R16326" s="1"/>
  <c r="L16555"/>
  <c r="R16325" s="1"/>
  <c r="L16554"/>
  <c r="R16324" s="1"/>
  <c r="L16553"/>
  <c r="R16323" s="1"/>
  <c r="L16552"/>
  <c r="R16322" s="1"/>
  <c r="L16551"/>
  <c r="R16321" s="1"/>
  <c r="N16550"/>
  <c r="M16550"/>
  <c r="L16548"/>
  <c r="R16318" s="1"/>
  <c r="L16547"/>
  <c r="R16317" s="1"/>
  <c r="L16546"/>
  <c r="R16316" s="1"/>
  <c r="L16545"/>
  <c r="R16315" s="1"/>
  <c r="L16544"/>
  <c r="R16314" s="1"/>
  <c r="L16543"/>
  <c r="R16313" s="1"/>
  <c r="L16542"/>
  <c r="R16312" s="1"/>
  <c r="N16541"/>
  <c r="M16541"/>
  <c r="L16540"/>
  <c r="R16310" s="1"/>
  <c r="L16539"/>
  <c r="L16538"/>
  <c r="R16308" s="1"/>
  <c r="L16537"/>
  <c r="R16307" s="1"/>
  <c r="L16536"/>
  <c r="R16306" s="1"/>
  <c r="L16535"/>
  <c r="R16305" s="1"/>
  <c r="N16534"/>
  <c r="N16533" s="1"/>
  <c r="M16534"/>
  <c r="L16532"/>
  <c r="R16302" s="1"/>
  <c r="L16531"/>
  <c r="R16301" s="1"/>
  <c r="L16530"/>
  <c r="R16300" s="1"/>
  <c r="N16529"/>
  <c r="N16526" s="1"/>
  <c r="M16529"/>
  <c r="L16528"/>
  <c r="R16298" s="1"/>
  <c r="L16527"/>
  <c r="R16297" s="1"/>
  <c r="L16525"/>
  <c r="R16295" s="1"/>
  <c r="L16524"/>
  <c r="R16294" s="1"/>
  <c r="L16523"/>
  <c r="R16293" s="1"/>
  <c r="L16522"/>
  <c r="R16292" s="1"/>
  <c r="L16521"/>
  <c r="R16291" s="1"/>
  <c r="N16520"/>
  <c r="N16518" s="1"/>
  <c r="M16520"/>
  <c r="M16518" s="1"/>
  <c r="L16519"/>
  <c r="R16289" s="1"/>
  <c r="L16517"/>
  <c r="R16287" s="1"/>
  <c r="L16516"/>
  <c r="R16286" s="1"/>
  <c r="N16515"/>
  <c r="N16513" s="1"/>
  <c r="M16515"/>
  <c r="L16514"/>
  <c r="R16284" s="1"/>
  <c r="L16512"/>
  <c r="R16282" s="1"/>
  <c r="L16511"/>
  <c r="R16281" s="1"/>
  <c r="L16510"/>
  <c r="R16280" s="1"/>
  <c r="L16509"/>
  <c r="R16279" s="1"/>
  <c r="L16508"/>
  <c r="R16278" s="1"/>
  <c r="L16507"/>
  <c r="R16277" s="1"/>
  <c r="L16506"/>
  <c r="R16276" s="1"/>
  <c r="L16505"/>
  <c r="R16275" s="1"/>
  <c r="L16504"/>
  <c r="R16274" s="1"/>
  <c r="L16503"/>
  <c r="R16273" s="1"/>
  <c r="L16502"/>
  <c r="R16272" s="1"/>
  <c r="L16501"/>
  <c r="R16271" s="1"/>
  <c r="L16500"/>
  <c r="R16270" s="1"/>
  <c r="L16499"/>
  <c r="R16269" s="1"/>
  <c r="L16498"/>
  <c r="R16268" s="1"/>
  <c r="L16497"/>
  <c r="R16267" s="1"/>
  <c r="L16496"/>
  <c r="R16266" s="1"/>
  <c r="L16495"/>
  <c r="R16265" s="1"/>
  <c r="L16494"/>
  <c r="R16264" s="1"/>
  <c r="L16493"/>
  <c r="R16263" s="1"/>
  <c r="N16492"/>
  <c r="M16492"/>
  <c r="L16491"/>
  <c r="R16261" s="1"/>
  <c r="L16490"/>
  <c r="L16489"/>
  <c r="R16259" s="1"/>
  <c r="L16488"/>
  <c r="R16258" s="1"/>
  <c r="L16487"/>
  <c r="R16257" s="1"/>
  <c r="L16486"/>
  <c r="R16256" s="1"/>
  <c r="N16485"/>
  <c r="N16484" s="1"/>
  <c r="M16485"/>
  <c r="L16483"/>
  <c r="R16253" s="1"/>
  <c r="L16482"/>
  <c r="L16481"/>
  <c r="R16251" s="1"/>
  <c r="L16480"/>
  <c r="R16250" s="1"/>
  <c r="L16479"/>
  <c r="R16249" s="1"/>
  <c r="L16478"/>
  <c r="R16248" s="1"/>
  <c r="L16477"/>
  <c r="R16247" s="1"/>
  <c r="L16476"/>
  <c r="R16246" s="1"/>
  <c r="L16475"/>
  <c r="R16245" s="1"/>
  <c r="L16474"/>
  <c r="R16244" s="1"/>
  <c r="L16473"/>
  <c r="R16243" s="1"/>
  <c r="N16472"/>
  <c r="M16472"/>
  <c r="L16469"/>
  <c r="R16239" s="1"/>
  <c r="L16468"/>
  <c r="R16238" s="1"/>
  <c r="L16467"/>
  <c r="R16237" s="1"/>
  <c r="L16466"/>
  <c r="R16236" s="1"/>
  <c r="L16465"/>
  <c r="R16235" s="1"/>
  <c r="L16464"/>
  <c r="R16234" s="1"/>
  <c r="L16463"/>
  <c r="L16462"/>
  <c r="R16232" s="1"/>
  <c r="L16461"/>
  <c r="R16231" s="1"/>
  <c r="L16460"/>
  <c r="R16230" s="1"/>
  <c r="L16459"/>
  <c r="R16229" s="1"/>
  <c r="L16458"/>
  <c r="R16228" s="1"/>
  <c r="L16457"/>
  <c r="R16227" s="1"/>
  <c r="L16456"/>
  <c r="R16226" s="1"/>
  <c r="L16455"/>
  <c r="R16225" s="1"/>
  <c r="L16454"/>
  <c r="R16224" s="1"/>
  <c r="L16453"/>
  <c r="R16223" s="1"/>
  <c r="L16452"/>
  <c r="R16222" s="1"/>
  <c r="L16451"/>
  <c r="R16221" s="1"/>
  <c r="N16450"/>
  <c r="N16449" s="1"/>
  <c r="N16447" s="1"/>
  <c r="M16450"/>
  <c r="L16448"/>
  <c r="R16218" s="1"/>
  <c r="L16446"/>
  <c r="R16216" s="1"/>
  <c r="L16445"/>
  <c r="R16215" s="1"/>
  <c r="N16444"/>
  <c r="M16444"/>
  <c r="L16443"/>
  <c r="R16213" s="1"/>
  <c r="L16442"/>
  <c r="R16212" s="1"/>
  <c r="N16441"/>
  <c r="M16441"/>
  <c r="L16440"/>
  <c r="R16210" s="1"/>
  <c r="L16439"/>
  <c r="R16209" s="1"/>
  <c r="N16438"/>
  <c r="N16437" s="1"/>
  <c r="M16438"/>
  <c r="L16436"/>
  <c r="R16206" s="1"/>
  <c r="L16435"/>
  <c r="R16205" s="1"/>
  <c r="N16434"/>
  <c r="M16434"/>
  <c r="L16433"/>
  <c r="R16203" s="1"/>
  <c r="L16432"/>
  <c r="R16202" s="1"/>
  <c r="N16431"/>
  <c r="M16431"/>
  <c r="L16430"/>
  <c r="R16200" s="1"/>
  <c r="L16429"/>
  <c r="R16199" s="1"/>
  <c r="N16428"/>
  <c r="N16427" s="1"/>
  <c r="M16428"/>
  <c r="L16426"/>
  <c r="R16196" s="1"/>
  <c r="L16425"/>
  <c r="R16195" s="1"/>
  <c r="L16424"/>
  <c r="R16194" s="1"/>
  <c r="L16423"/>
  <c r="R16193" s="1"/>
  <c r="L16422"/>
  <c r="R16192" s="1"/>
  <c r="L16421"/>
  <c r="R16191" s="1"/>
  <c r="L16420"/>
  <c r="R16190" s="1"/>
  <c r="N16419"/>
  <c r="N16418" s="1"/>
  <c r="M16419"/>
  <c r="L16417"/>
  <c r="R16187" s="1"/>
  <c r="L16416"/>
  <c r="R16186" s="1"/>
  <c r="L16415"/>
  <c r="R16185" s="1"/>
  <c r="L16414"/>
  <c r="R16184" s="1"/>
  <c r="L16413"/>
  <c r="R16183" s="1"/>
  <c r="L16412"/>
  <c r="R16182" s="1"/>
  <c r="L16411"/>
  <c r="R16181" s="1"/>
  <c r="L16410"/>
  <c r="R16180" s="1"/>
  <c r="L16409"/>
  <c r="R16179" s="1"/>
  <c r="L16408"/>
  <c r="R16178" s="1"/>
  <c r="L16407"/>
  <c r="R16177" s="1"/>
  <c r="L16406"/>
  <c r="R16176" s="1"/>
  <c r="L16405"/>
  <c r="R16175" s="1"/>
  <c r="L16404"/>
  <c r="R16174" s="1"/>
  <c r="N16403"/>
  <c r="M16403"/>
  <c r="L16402"/>
  <c r="R16172" s="1"/>
  <c r="L16401"/>
  <c r="R16171" s="1"/>
  <c r="L16400"/>
  <c r="R16170" s="1"/>
  <c r="L16399"/>
  <c r="R16169" s="1"/>
  <c r="L16398"/>
  <c r="R16168" s="1"/>
  <c r="L16397"/>
  <c r="R16167" s="1"/>
  <c r="Q16166"/>
  <c r="L16396"/>
  <c r="N16395"/>
  <c r="M16395"/>
  <c r="L16394"/>
  <c r="R16164" s="1"/>
  <c r="L16393"/>
  <c r="R16163" s="1"/>
  <c r="L16392"/>
  <c r="L16391"/>
  <c r="L16390"/>
  <c r="L16389"/>
  <c r="L16388"/>
  <c r="L16387"/>
  <c r="R16157" s="1"/>
  <c r="L16386"/>
  <c r="L16385"/>
  <c r="R16155" s="1"/>
  <c r="L16384"/>
  <c r="L16383"/>
  <c r="L16382"/>
  <c r="N16381"/>
  <c r="M16381"/>
  <c r="L16380"/>
  <c r="L16379"/>
  <c r="L16378"/>
  <c r="R16148" s="1"/>
  <c r="L16377"/>
  <c r="R16147" s="1"/>
  <c r="L16376"/>
  <c r="L16375"/>
  <c r="L16374"/>
  <c r="L16373"/>
  <c r="L16372"/>
  <c r="R16142" s="1"/>
  <c r="N16371"/>
  <c r="M16371"/>
  <c r="L16370"/>
  <c r="L16369"/>
  <c r="R16139" s="1"/>
  <c r="L16368"/>
  <c r="L16367"/>
  <c r="L16366"/>
  <c r="L16365"/>
  <c r="L16364"/>
  <c r="L16363"/>
  <c r="R16133" s="1"/>
  <c r="L16362"/>
  <c r="L16361"/>
  <c r="R16131" s="1"/>
  <c r="L16360"/>
  <c r="R16130" s="1"/>
  <c r="N16359"/>
  <c r="M16359"/>
  <c r="L16358"/>
  <c r="L16357"/>
  <c r="L16356"/>
  <c r="L16354"/>
  <c r="L16353"/>
  <c r="R16123" s="1"/>
  <c r="N16352"/>
  <c r="M16352"/>
  <c r="L16351"/>
  <c r="L16349"/>
  <c r="R16119" s="1"/>
  <c r="L16348"/>
  <c r="L16347"/>
  <c r="L16346"/>
  <c r="L16345"/>
  <c r="L16344"/>
  <c r="L16343"/>
  <c r="R16113" s="1"/>
  <c r="L16342"/>
  <c r="N16341"/>
  <c r="M16341"/>
  <c r="M16340" s="1"/>
  <c r="M16339" s="1"/>
  <c r="L16337"/>
  <c r="R16107" s="1"/>
  <c r="L16335"/>
  <c r="R16105" s="1"/>
  <c r="L16334"/>
  <c r="L16333"/>
  <c r="L16332"/>
  <c r="R16102" s="1"/>
  <c r="L16331"/>
  <c r="L16330"/>
  <c r="R16100" s="1"/>
  <c r="L16329"/>
  <c r="N16328"/>
  <c r="M16328"/>
  <c r="L16327"/>
  <c r="L16326"/>
  <c r="L16325"/>
  <c r="L16324"/>
  <c r="L16323"/>
  <c r="R16093" s="1"/>
  <c r="L16322"/>
  <c r="L16321"/>
  <c r="R16091" s="1"/>
  <c r="N16320"/>
  <c r="M16320"/>
  <c r="L16318"/>
  <c r="L16317"/>
  <c r="L16316"/>
  <c r="R16086" s="1"/>
  <c r="L16315"/>
  <c r="L16314"/>
  <c r="L16313"/>
  <c r="R16083" s="1"/>
  <c r="L16312"/>
  <c r="N16311"/>
  <c r="M16311"/>
  <c r="L16310"/>
  <c r="R16080" s="1"/>
  <c r="L16309"/>
  <c r="L16308"/>
  <c r="L16307"/>
  <c r="L16306"/>
  <c r="L16305"/>
  <c r="N16304"/>
  <c r="M16304"/>
  <c r="M16303" s="1"/>
  <c r="L16302"/>
  <c r="R16072" s="1"/>
  <c r="L16301"/>
  <c r="L16300"/>
  <c r="R16070" s="1"/>
  <c r="N16299"/>
  <c r="M16299"/>
  <c r="M16296" s="1"/>
  <c r="L16298"/>
  <c r="L16297"/>
  <c r="L16295"/>
  <c r="R16065" s="1"/>
  <c r="L16294"/>
  <c r="R16064" s="1"/>
  <c r="L16293"/>
  <c r="L16292"/>
  <c r="R16062" s="1"/>
  <c r="L16291"/>
  <c r="N16290"/>
  <c r="N16288" s="1"/>
  <c r="M16290"/>
  <c r="M16288" s="1"/>
  <c r="L16289"/>
  <c r="L16287"/>
  <c r="L16286"/>
  <c r="N16285"/>
  <c r="M16285"/>
  <c r="M16283" s="1"/>
  <c r="L16284"/>
  <c r="L16282"/>
  <c r="R16052" s="1"/>
  <c r="L16281"/>
  <c r="R16051" s="1"/>
  <c r="L16280"/>
  <c r="L16279"/>
  <c r="L16278"/>
  <c r="R16048" s="1"/>
  <c r="L16277"/>
  <c r="L16276"/>
  <c r="R16046" s="1"/>
  <c r="L16275"/>
  <c r="L16274"/>
  <c r="R16044" s="1"/>
  <c r="L16273"/>
  <c r="L16272"/>
  <c r="R16042" s="1"/>
  <c r="L16271"/>
  <c r="L16270"/>
  <c r="R16040" s="1"/>
  <c r="L16269"/>
  <c r="L16268"/>
  <c r="R16038" s="1"/>
  <c r="L16267"/>
  <c r="L16266"/>
  <c r="R16036" s="1"/>
  <c r="L16265"/>
  <c r="L16264"/>
  <c r="L16263"/>
  <c r="N16262"/>
  <c r="M16262"/>
  <c r="L16261"/>
  <c r="L16260"/>
  <c r="R16030" s="1"/>
  <c r="L16259"/>
  <c r="R16029" s="1"/>
  <c r="L16258"/>
  <c r="L16257"/>
  <c r="R16027" s="1"/>
  <c r="L16256"/>
  <c r="R16026" s="1"/>
  <c r="N16255"/>
  <c r="M16255"/>
  <c r="M16254" s="1"/>
  <c r="L16253"/>
  <c r="R16023" s="1"/>
  <c r="L16252"/>
  <c r="L16251"/>
  <c r="R16021" s="1"/>
  <c r="L16250"/>
  <c r="L16249"/>
  <c r="R16019" s="1"/>
  <c r="L16248"/>
  <c r="L16247"/>
  <c r="R16017" s="1"/>
  <c r="L16246"/>
  <c r="L16245"/>
  <c r="L16244"/>
  <c r="L16243"/>
  <c r="R16013" s="1"/>
  <c r="N16242"/>
  <c r="M16242"/>
  <c r="L16239"/>
  <c r="L16238"/>
  <c r="R16008" s="1"/>
  <c r="L16237"/>
  <c r="L16236"/>
  <c r="R16006" s="1"/>
  <c r="L16235"/>
  <c r="R16005" s="1"/>
  <c r="L16234"/>
  <c r="R16004" s="1"/>
  <c r="L16233"/>
  <c r="R16003" s="1"/>
  <c r="L16232"/>
  <c r="R16002" s="1"/>
  <c r="L16231"/>
  <c r="L16230"/>
  <c r="R16000" s="1"/>
  <c r="L16229"/>
  <c r="L16228"/>
  <c r="R15998" s="1"/>
  <c r="L16227"/>
  <c r="L16226"/>
  <c r="L16225"/>
  <c r="R15995" s="1"/>
  <c r="L16224"/>
  <c r="L16223"/>
  <c r="L16222"/>
  <c r="R15992" s="1"/>
  <c r="L16221"/>
  <c r="R15991" s="1"/>
  <c r="N16220"/>
  <c r="M16220"/>
  <c r="M16219" s="1"/>
  <c r="L16218"/>
  <c r="R15988" s="1"/>
  <c r="L16216"/>
  <c r="L16215"/>
  <c r="R15985" s="1"/>
  <c r="N16214"/>
  <c r="M16214"/>
  <c r="L16213"/>
  <c r="L16212"/>
  <c r="R15982" s="1"/>
  <c r="N16211"/>
  <c r="M16211"/>
  <c r="L16210"/>
  <c r="R15980" s="1"/>
  <c r="L16209"/>
  <c r="R15979" s="1"/>
  <c r="N16208"/>
  <c r="M16208"/>
  <c r="L16206"/>
  <c r="L16205"/>
  <c r="N16204"/>
  <c r="M16204"/>
  <c r="L16203"/>
  <c r="L16202"/>
  <c r="R15972" s="1"/>
  <c r="N16201"/>
  <c r="M16201"/>
  <c r="L16200"/>
  <c r="L16199"/>
  <c r="R15969" s="1"/>
  <c r="N16198"/>
  <c r="M16198"/>
  <c r="M16197" s="1"/>
  <c r="L16196"/>
  <c r="R15966" s="1"/>
  <c r="L16195"/>
  <c r="R15965" s="1"/>
  <c r="L16194"/>
  <c r="L16193"/>
  <c r="R15963" s="1"/>
  <c r="L16192"/>
  <c r="L16191"/>
  <c r="R15961" s="1"/>
  <c r="L16190"/>
  <c r="N16189"/>
  <c r="M16189"/>
  <c r="M16188" s="1"/>
  <c r="L16187"/>
  <c r="R15957" s="1"/>
  <c r="L16186"/>
  <c r="L16185"/>
  <c r="R15955" s="1"/>
  <c r="L16184"/>
  <c r="L16183"/>
  <c r="L16182"/>
  <c r="L16181"/>
  <c r="R15951" s="1"/>
  <c r="L16180"/>
  <c r="L16179"/>
  <c r="R15949" s="1"/>
  <c r="L16178"/>
  <c r="R15948" s="1"/>
  <c r="L16177"/>
  <c r="L16176"/>
  <c r="R15946" s="1"/>
  <c r="L16175"/>
  <c r="R15945" s="1"/>
  <c r="L16174"/>
  <c r="N16173"/>
  <c r="M16173"/>
  <c r="L16172"/>
  <c r="R15942" s="1"/>
  <c r="L16171"/>
  <c r="L16170"/>
  <c r="R15940" s="1"/>
  <c r="L16169"/>
  <c r="R15939" s="1"/>
  <c r="L16168"/>
  <c r="R15938" s="1"/>
  <c r="L16167"/>
  <c r="Q15936"/>
  <c r="L16166"/>
  <c r="R15936" s="1"/>
  <c r="N16165"/>
  <c r="M16165"/>
  <c r="L16164"/>
  <c r="R15934" s="1"/>
  <c r="L16163"/>
  <c r="R15933" s="1"/>
  <c r="L16162"/>
  <c r="R15932" s="1"/>
  <c r="L16161"/>
  <c r="R15931" s="1"/>
  <c r="L16160"/>
  <c r="R15930" s="1"/>
  <c r="L16159"/>
  <c r="R15929" s="1"/>
  <c r="L16158"/>
  <c r="R15928" s="1"/>
  <c r="L16157"/>
  <c r="R15927" s="1"/>
  <c r="L16156"/>
  <c r="R15926" s="1"/>
  <c r="L16155"/>
  <c r="R15925" s="1"/>
  <c r="L16154"/>
  <c r="R15924" s="1"/>
  <c r="L16153"/>
  <c r="R15923" s="1"/>
  <c r="L16152"/>
  <c r="R15922" s="1"/>
  <c r="N16151"/>
  <c r="M16151"/>
  <c r="L16150"/>
  <c r="R15920" s="1"/>
  <c r="L16149"/>
  <c r="R15919" s="1"/>
  <c r="L16148"/>
  <c r="R15918" s="1"/>
  <c r="L16147"/>
  <c r="R15917" s="1"/>
  <c r="L16146"/>
  <c r="R15916" s="1"/>
  <c r="L16145"/>
  <c r="R15915" s="1"/>
  <c r="L16144"/>
  <c r="R15914" s="1"/>
  <c r="L16143"/>
  <c r="R15913" s="1"/>
  <c r="L16142"/>
  <c r="R15912" s="1"/>
  <c r="N16141"/>
  <c r="M16141"/>
  <c r="L16140"/>
  <c r="R15910" s="1"/>
  <c r="L16139"/>
  <c r="R15909" s="1"/>
  <c r="L16138"/>
  <c r="R15908" s="1"/>
  <c r="L16137"/>
  <c r="R15907" s="1"/>
  <c r="L16136"/>
  <c r="R15906" s="1"/>
  <c r="L16135"/>
  <c r="R15905" s="1"/>
  <c r="L16134"/>
  <c r="R15904" s="1"/>
  <c r="L16133"/>
  <c r="R15903" s="1"/>
  <c r="L16132"/>
  <c r="R15902" s="1"/>
  <c r="L16131"/>
  <c r="R15901" s="1"/>
  <c r="L16130"/>
  <c r="R15900" s="1"/>
  <c r="N16129"/>
  <c r="M16129"/>
  <c r="L16128"/>
  <c r="R15898" s="1"/>
  <c r="L16127"/>
  <c r="R15897" s="1"/>
  <c r="L16126"/>
  <c r="R15896" s="1"/>
  <c r="L16124"/>
  <c r="R15894" s="1"/>
  <c r="L16123"/>
  <c r="R15893" s="1"/>
  <c r="N16122"/>
  <c r="M16122"/>
  <c r="L16121"/>
  <c r="R15891" s="1"/>
  <c r="L16119"/>
  <c r="R15889" s="1"/>
  <c r="L16118"/>
  <c r="R15888" s="1"/>
  <c r="L16117"/>
  <c r="R15887" s="1"/>
  <c r="L16116"/>
  <c r="R15886" s="1"/>
  <c r="L16115"/>
  <c r="R15885" s="1"/>
  <c r="L16114"/>
  <c r="R15884" s="1"/>
  <c r="L16113"/>
  <c r="R15883" s="1"/>
  <c r="L16112"/>
  <c r="R15882" s="1"/>
  <c r="N16111"/>
  <c r="N16110" s="1"/>
  <c r="N16109" s="1"/>
  <c r="M16111"/>
  <c r="L16107"/>
  <c r="R15877" s="1"/>
  <c r="L16105"/>
  <c r="R15875" s="1"/>
  <c r="L16104"/>
  <c r="R15874" s="1"/>
  <c r="L16103"/>
  <c r="R15873" s="1"/>
  <c r="L16102"/>
  <c r="R15872" s="1"/>
  <c r="L16101"/>
  <c r="R15871" s="1"/>
  <c r="L16100"/>
  <c r="R15870" s="1"/>
  <c r="L16099"/>
  <c r="R15869" s="1"/>
  <c r="N16098"/>
  <c r="M16098"/>
  <c r="L16097"/>
  <c r="R15867" s="1"/>
  <c r="L16096"/>
  <c r="R15866" s="1"/>
  <c r="L16095"/>
  <c r="R15865" s="1"/>
  <c r="L16094"/>
  <c r="R15864" s="1"/>
  <c r="L16093"/>
  <c r="R15863" s="1"/>
  <c r="L16092"/>
  <c r="R15862" s="1"/>
  <c r="L16091"/>
  <c r="R15861" s="1"/>
  <c r="N16090"/>
  <c r="M16090"/>
  <c r="L16088"/>
  <c r="R15858" s="1"/>
  <c r="L16087"/>
  <c r="R15857" s="1"/>
  <c r="L16086"/>
  <c r="R15856" s="1"/>
  <c r="L16085"/>
  <c r="R15855" s="1"/>
  <c r="L16084"/>
  <c r="R15854" s="1"/>
  <c r="L16083"/>
  <c r="R15853" s="1"/>
  <c r="L16082"/>
  <c r="R15852" s="1"/>
  <c r="N16081"/>
  <c r="M16081"/>
  <c r="L16080"/>
  <c r="R15850" s="1"/>
  <c r="L16079"/>
  <c r="R15849" s="1"/>
  <c r="L16078"/>
  <c r="R15848" s="1"/>
  <c r="L16077"/>
  <c r="R15847" s="1"/>
  <c r="L16076"/>
  <c r="R15846" s="1"/>
  <c r="L16075"/>
  <c r="R15845" s="1"/>
  <c r="N16074"/>
  <c r="N16073" s="1"/>
  <c r="M16074"/>
  <c r="L16072"/>
  <c r="R15842" s="1"/>
  <c r="L16071"/>
  <c r="R15841" s="1"/>
  <c r="L16070"/>
  <c r="R15840" s="1"/>
  <c r="N16069"/>
  <c r="N16066" s="1"/>
  <c r="M16069"/>
  <c r="L16068"/>
  <c r="R15838" s="1"/>
  <c r="L16067"/>
  <c r="R15837" s="1"/>
  <c r="L16065"/>
  <c r="R15835" s="1"/>
  <c r="L16064"/>
  <c r="R15834" s="1"/>
  <c r="L16063"/>
  <c r="R15833" s="1"/>
  <c r="L16062"/>
  <c r="R15832" s="1"/>
  <c r="L16061"/>
  <c r="R15831" s="1"/>
  <c r="N16060"/>
  <c r="N16058" s="1"/>
  <c r="M16060"/>
  <c r="L16059"/>
  <c r="R15829" s="1"/>
  <c r="L16057"/>
  <c r="R15827" s="1"/>
  <c r="L16056"/>
  <c r="R15826" s="1"/>
  <c r="N16055"/>
  <c r="N16053" s="1"/>
  <c r="M16055"/>
  <c r="L16054"/>
  <c r="R15824" s="1"/>
  <c r="L16052"/>
  <c r="R15822" s="1"/>
  <c r="L16051"/>
  <c r="R15821" s="1"/>
  <c r="L16050"/>
  <c r="L16049"/>
  <c r="R15819" s="1"/>
  <c r="L16048"/>
  <c r="R15818" s="1"/>
  <c r="L16047"/>
  <c r="R15817" s="1"/>
  <c r="L16046"/>
  <c r="R15816" s="1"/>
  <c r="L16045"/>
  <c r="R15815" s="1"/>
  <c r="L16044"/>
  <c r="R15814" s="1"/>
  <c r="L16043"/>
  <c r="R15813" s="1"/>
  <c r="L16042"/>
  <c r="R15812" s="1"/>
  <c r="L16041"/>
  <c r="R15811" s="1"/>
  <c r="L16040"/>
  <c r="R15810" s="1"/>
  <c r="L16039"/>
  <c r="R15809" s="1"/>
  <c r="L16038"/>
  <c r="R15808" s="1"/>
  <c r="L16037"/>
  <c r="R15807" s="1"/>
  <c r="L16036"/>
  <c r="R15806" s="1"/>
  <c r="L16035"/>
  <c r="R15805" s="1"/>
  <c r="L16034"/>
  <c r="R15804" s="1"/>
  <c r="L16033"/>
  <c r="R15803" s="1"/>
  <c r="N16032"/>
  <c r="M16032"/>
  <c r="L16031"/>
  <c r="R15801" s="1"/>
  <c r="L16030"/>
  <c r="R15800" s="1"/>
  <c r="L16029"/>
  <c r="R15799" s="1"/>
  <c r="L16028"/>
  <c r="R15798" s="1"/>
  <c r="L16027"/>
  <c r="R15797" s="1"/>
  <c r="L16026"/>
  <c r="R15796" s="1"/>
  <c r="N16025"/>
  <c r="N16024" s="1"/>
  <c r="M16025"/>
  <c r="L16023"/>
  <c r="R15793" s="1"/>
  <c r="L16022"/>
  <c r="R15792" s="1"/>
  <c r="L16021"/>
  <c r="R15791" s="1"/>
  <c r="L16020"/>
  <c r="R15790" s="1"/>
  <c r="L16019"/>
  <c r="R15789" s="1"/>
  <c r="L16018"/>
  <c r="R15788" s="1"/>
  <c r="L16017"/>
  <c r="R15787" s="1"/>
  <c r="L16016"/>
  <c r="R15786" s="1"/>
  <c r="L16015"/>
  <c r="R15785" s="1"/>
  <c r="L16014"/>
  <c r="R15784" s="1"/>
  <c r="L16013"/>
  <c r="R15783" s="1"/>
  <c r="N16012"/>
  <c r="M16012"/>
  <c r="L16009"/>
  <c r="R15779" s="1"/>
  <c r="L16008"/>
  <c r="R15778" s="1"/>
  <c r="L16007"/>
  <c r="R15777" s="1"/>
  <c r="L16006"/>
  <c r="R15776" s="1"/>
  <c r="L16005"/>
  <c r="R15775" s="1"/>
  <c r="L16004"/>
  <c r="R15774" s="1"/>
  <c r="L16003"/>
  <c r="R15773" s="1"/>
  <c r="L16002"/>
  <c r="R15772" s="1"/>
  <c r="L16001"/>
  <c r="R15771" s="1"/>
  <c r="L16000"/>
  <c r="R15770" s="1"/>
  <c r="L15999"/>
  <c r="R15769" s="1"/>
  <c r="L15998"/>
  <c r="R15768" s="1"/>
  <c r="L15997"/>
  <c r="R15767" s="1"/>
  <c r="L15996"/>
  <c r="R15766" s="1"/>
  <c r="L15995"/>
  <c r="R15765" s="1"/>
  <c r="L15994"/>
  <c r="R15764" s="1"/>
  <c r="L15993"/>
  <c r="R15763" s="1"/>
  <c r="L15992"/>
  <c r="R15762" s="1"/>
  <c r="L15991"/>
  <c r="R15761" s="1"/>
  <c r="N15990"/>
  <c r="N15989" s="1"/>
  <c r="M15990"/>
  <c r="L15988"/>
  <c r="R15758" s="1"/>
  <c r="L15986"/>
  <c r="R15756" s="1"/>
  <c r="L15985"/>
  <c r="R15755" s="1"/>
  <c r="N15984"/>
  <c r="M15984"/>
  <c r="L15983"/>
  <c r="R15753" s="1"/>
  <c r="L15982"/>
  <c r="R15752" s="1"/>
  <c r="N15981"/>
  <c r="M15981"/>
  <c r="L15980"/>
  <c r="R15750" s="1"/>
  <c r="L15979"/>
  <c r="R15749" s="1"/>
  <c r="N15978"/>
  <c r="M15978"/>
  <c r="L15976"/>
  <c r="R15746" s="1"/>
  <c r="L15975"/>
  <c r="R15745" s="1"/>
  <c r="N15974"/>
  <c r="M15974"/>
  <c r="L15973"/>
  <c r="R15743" s="1"/>
  <c r="L15972"/>
  <c r="R15742" s="1"/>
  <c r="N15971"/>
  <c r="M15971"/>
  <c r="L15970"/>
  <c r="R15740" s="1"/>
  <c r="L15969"/>
  <c r="R15739" s="1"/>
  <c r="N15968"/>
  <c r="M15968"/>
  <c r="L15966"/>
  <c r="R15736" s="1"/>
  <c r="L15965"/>
  <c r="R15735" s="1"/>
  <c r="L15964"/>
  <c r="R15734" s="1"/>
  <c r="L15963"/>
  <c r="R15733" s="1"/>
  <c r="L15962"/>
  <c r="R15732" s="1"/>
  <c r="L15961"/>
  <c r="R15731" s="1"/>
  <c r="L15960"/>
  <c r="R15730" s="1"/>
  <c r="N15959"/>
  <c r="N15958" s="1"/>
  <c r="M15959"/>
  <c r="L15957"/>
  <c r="R15727" s="1"/>
  <c r="L15956"/>
  <c r="R15726" s="1"/>
  <c r="L15955"/>
  <c r="R15725" s="1"/>
  <c r="L15954"/>
  <c r="R15724" s="1"/>
  <c r="L15953"/>
  <c r="R15723" s="1"/>
  <c r="L15952"/>
  <c r="R15722" s="1"/>
  <c r="L15951"/>
  <c r="R15721" s="1"/>
  <c r="L15950"/>
  <c r="R15720" s="1"/>
  <c r="L15949"/>
  <c r="R15719" s="1"/>
  <c r="L15948"/>
  <c r="R15718" s="1"/>
  <c r="L15947"/>
  <c r="R15717" s="1"/>
  <c r="L15946"/>
  <c r="R15716" s="1"/>
  <c r="L15945"/>
  <c r="R15715" s="1"/>
  <c r="L15944"/>
  <c r="R15714" s="1"/>
  <c r="N15943"/>
  <c r="M15943"/>
  <c r="L15942"/>
  <c r="R15712" s="1"/>
  <c r="L15941"/>
  <c r="R15711" s="1"/>
  <c r="L15940"/>
  <c r="R15710" s="1"/>
  <c r="L15939"/>
  <c r="R15709" s="1"/>
  <c r="L15938"/>
  <c r="R15708" s="1"/>
  <c r="L15937"/>
  <c r="R15707" s="1"/>
  <c r="Q15706"/>
  <c r="L15936"/>
  <c r="N15935"/>
  <c r="M15935"/>
  <c r="L15934"/>
  <c r="R15704" s="1"/>
  <c r="L15933"/>
  <c r="R15703" s="1"/>
  <c r="L15932"/>
  <c r="R15702" s="1"/>
  <c r="L15931"/>
  <c r="R15701" s="1"/>
  <c r="L15930"/>
  <c r="R15700" s="1"/>
  <c r="L15929"/>
  <c r="L15928"/>
  <c r="R15698" s="1"/>
  <c r="L15927"/>
  <c r="L15926"/>
  <c r="R15696" s="1"/>
  <c r="L15925"/>
  <c r="L15924"/>
  <c r="R15694" s="1"/>
  <c r="L15923"/>
  <c r="L15922"/>
  <c r="R15692" s="1"/>
  <c r="N15921"/>
  <c r="M15921"/>
  <c r="L15920"/>
  <c r="L15919"/>
  <c r="R15689" s="1"/>
  <c r="L15918"/>
  <c r="R15688" s="1"/>
  <c r="L15917"/>
  <c r="L15916"/>
  <c r="L15915"/>
  <c r="R15685" s="1"/>
  <c r="L15914"/>
  <c r="L15913"/>
  <c r="R15683" s="1"/>
  <c r="L15912"/>
  <c r="R15682" s="1"/>
  <c r="N15911"/>
  <c r="M15911"/>
  <c r="L15910"/>
  <c r="L15909"/>
  <c r="L15908"/>
  <c r="R15678" s="1"/>
  <c r="L15907"/>
  <c r="L15906"/>
  <c r="R15676" s="1"/>
  <c r="L15905"/>
  <c r="L15904"/>
  <c r="L15903"/>
  <c r="R15673" s="1"/>
  <c r="L15902"/>
  <c r="R15672" s="1"/>
  <c r="L15901"/>
  <c r="L15900"/>
  <c r="R15670" s="1"/>
  <c r="N15899"/>
  <c r="M15899"/>
  <c r="L15898"/>
  <c r="L15897"/>
  <c r="R15667" s="1"/>
  <c r="L15896"/>
  <c r="L15894"/>
  <c r="R15664" s="1"/>
  <c r="L15893"/>
  <c r="N15892"/>
  <c r="M15892"/>
  <c r="L15891"/>
  <c r="R15661" s="1"/>
  <c r="L15889"/>
  <c r="R15659" s="1"/>
  <c r="L15888"/>
  <c r="R15658" s="1"/>
  <c r="L15887"/>
  <c r="R15657" s="1"/>
  <c r="L15886"/>
  <c r="L15885"/>
  <c r="L15884"/>
  <c r="R15654" s="1"/>
  <c r="L15883"/>
  <c r="L15882"/>
  <c r="R15652" s="1"/>
  <c r="N15881"/>
  <c r="M15881"/>
  <c r="M15880" s="1"/>
  <c r="M15879" s="1"/>
  <c r="L15877"/>
  <c r="L15875"/>
  <c r="R15645" s="1"/>
  <c r="L15874"/>
  <c r="R15644" s="1"/>
  <c r="L15873"/>
  <c r="R15643" s="1"/>
  <c r="L15872"/>
  <c r="R15642" s="1"/>
  <c r="L15871"/>
  <c r="R15641" s="1"/>
  <c r="L15870"/>
  <c r="R15640" s="1"/>
  <c r="L15869"/>
  <c r="R15639" s="1"/>
  <c r="N15868"/>
  <c r="M15868"/>
  <c r="L15867"/>
  <c r="L15866"/>
  <c r="R15636" s="1"/>
  <c r="L15865"/>
  <c r="L15864"/>
  <c r="R15634" s="1"/>
  <c r="L15863"/>
  <c r="L15862"/>
  <c r="R15632" s="1"/>
  <c r="L15861"/>
  <c r="N15860"/>
  <c r="M15860"/>
  <c r="L15858"/>
  <c r="L15857"/>
  <c r="L15856"/>
  <c r="R15626" s="1"/>
  <c r="L15855"/>
  <c r="L15854"/>
  <c r="R15624" s="1"/>
  <c r="L15853"/>
  <c r="L15852"/>
  <c r="R15622" s="1"/>
  <c r="N15851"/>
  <c r="M15851"/>
  <c r="L15850"/>
  <c r="R15620" s="1"/>
  <c r="L15849"/>
  <c r="R15619" s="1"/>
  <c r="L15848"/>
  <c r="L15847"/>
  <c r="R15617" s="1"/>
  <c r="L15846"/>
  <c r="L15845"/>
  <c r="R15615" s="1"/>
  <c r="N15844"/>
  <c r="M15844"/>
  <c r="M15843" s="1"/>
  <c r="L15842"/>
  <c r="L15841"/>
  <c r="L15840"/>
  <c r="N15839"/>
  <c r="M15839"/>
  <c r="M15836" s="1"/>
  <c r="L15838"/>
  <c r="R15608" s="1"/>
  <c r="L15837"/>
  <c r="L15835"/>
  <c r="R15605" s="1"/>
  <c r="L15834"/>
  <c r="R15604" s="1"/>
  <c r="L15833"/>
  <c r="L15832"/>
  <c r="L15831"/>
  <c r="N15830"/>
  <c r="M15830"/>
  <c r="M15828" s="1"/>
  <c r="L15829"/>
  <c r="R15599" s="1"/>
  <c r="L15827"/>
  <c r="R15597" s="1"/>
  <c r="L15826"/>
  <c r="N15825"/>
  <c r="M15825"/>
  <c r="M15823" s="1"/>
  <c r="L15824"/>
  <c r="L15822"/>
  <c r="L15821"/>
  <c r="R15591" s="1"/>
  <c r="L15820"/>
  <c r="L15819"/>
  <c r="R15589" s="1"/>
  <c r="L15818"/>
  <c r="L15817"/>
  <c r="R15587" s="1"/>
  <c r="L15816"/>
  <c r="R15586" s="1"/>
  <c r="L15815"/>
  <c r="R15585" s="1"/>
  <c r="L15814"/>
  <c r="L15813"/>
  <c r="R15583" s="1"/>
  <c r="L15812"/>
  <c r="R15582" s="1"/>
  <c r="L15811"/>
  <c r="R15581" s="1"/>
  <c r="L15810"/>
  <c r="R15580" s="1"/>
  <c r="L15809"/>
  <c r="R15579" s="1"/>
  <c r="L15808"/>
  <c r="L15807"/>
  <c r="R15577" s="1"/>
  <c r="L15806"/>
  <c r="L15805"/>
  <c r="L15804"/>
  <c r="R15574" s="1"/>
  <c r="L15803"/>
  <c r="N15802"/>
  <c r="M15802"/>
  <c r="L15801"/>
  <c r="R15571" s="1"/>
  <c r="L15800"/>
  <c r="R15570" s="1"/>
  <c r="L15799"/>
  <c r="R15569" s="1"/>
  <c r="L15798"/>
  <c r="R15568" s="1"/>
  <c r="L15797"/>
  <c r="R15567" s="1"/>
  <c r="L15796"/>
  <c r="R15566" s="1"/>
  <c r="N15795"/>
  <c r="M15795"/>
  <c r="M15794" s="1"/>
  <c r="L15793"/>
  <c r="R15563" s="1"/>
  <c r="L15792"/>
  <c r="R15562" s="1"/>
  <c r="L15791"/>
  <c r="L15790"/>
  <c r="R15560" s="1"/>
  <c r="L15789"/>
  <c r="L15788"/>
  <c r="R15558" s="1"/>
  <c r="L15787"/>
  <c r="L15786"/>
  <c r="R15556" s="1"/>
  <c r="L15785"/>
  <c r="R15555" s="1"/>
  <c r="L15784"/>
  <c r="R15554" s="1"/>
  <c r="L15783"/>
  <c r="N15782"/>
  <c r="M15782"/>
  <c r="L15779"/>
  <c r="R15549" s="1"/>
  <c r="L15778"/>
  <c r="R15548" s="1"/>
  <c r="L15777"/>
  <c r="R15547" s="1"/>
  <c r="L15776"/>
  <c r="R15546" s="1"/>
  <c r="L15775"/>
  <c r="L15774"/>
  <c r="L15773"/>
  <c r="R15543" s="1"/>
  <c r="L15772"/>
  <c r="L15771"/>
  <c r="R15541" s="1"/>
  <c r="L15770"/>
  <c r="L15769"/>
  <c r="L15768"/>
  <c r="L15767"/>
  <c r="R15537" s="1"/>
  <c r="L15766"/>
  <c r="R15536" s="1"/>
  <c r="L15765"/>
  <c r="R15535" s="1"/>
  <c r="L15764"/>
  <c r="L15763"/>
  <c r="R15533" s="1"/>
  <c r="L15762"/>
  <c r="L15761"/>
  <c r="R15531" s="1"/>
  <c r="N15760"/>
  <c r="M15760"/>
  <c r="M15759" s="1"/>
  <c r="M15757" s="1"/>
  <c r="L15758"/>
  <c r="L15756"/>
  <c r="R15526" s="1"/>
  <c r="L15755"/>
  <c r="N15754"/>
  <c r="M15754"/>
  <c r="L15753"/>
  <c r="R15523" s="1"/>
  <c r="L15752"/>
  <c r="N15751"/>
  <c r="M15751"/>
  <c r="L15750"/>
  <c r="R15520" s="1"/>
  <c r="L15749"/>
  <c r="N15748"/>
  <c r="M15748"/>
  <c r="M15747" s="1"/>
  <c r="L15746"/>
  <c r="R15516" s="1"/>
  <c r="L15745"/>
  <c r="N15744"/>
  <c r="M15744"/>
  <c r="L15743"/>
  <c r="R15513" s="1"/>
  <c r="L15742"/>
  <c r="N15741"/>
  <c r="M15741"/>
  <c r="L15740"/>
  <c r="L15739"/>
  <c r="N15738"/>
  <c r="M15738"/>
  <c r="M15737" s="1"/>
  <c r="L15736"/>
  <c r="R15506" s="1"/>
  <c r="L15735"/>
  <c r="R15505" s="1"/>
  <c r="L15734"/>
  <c r="L15733"/>
  <c r="L15732"/>
  <c r="R15502" s="1"/>
  <c r="L15731"/>
  <c r="R15501" s="1"/>
  <c r="L15730"/>
  <c r="R15500" s="1"/>
  <c r="N15729"/>
  <c r="M15729"/>
  <c r="M15728" s="1"/>
  <c r="L15727"/>
  <c r="L15726"/>
  <c r="R15496" s="1"/>
  <c r="L15725"/>
  <c r="L15724"/>
  <c r="R15494" s="1"/>
  <c r="L15723"/>
  <c r="L15722"/>
  <c r="R15492" s="1"/>
  <c r="L15721"/>
  <c r="L15720"/>
  <c r="R15490" s="1"/>
  <c r="L15719"/>
  <c r="L15718"/>
  <c r="R15488" s="1"/>
  <c r="L15717"/>
  <c r="L15716"/>
  <c r="L15715"/>
  <c r="R15485" s="1"/>
  <c r="L15714"/>
  <c r="R15484" s="1"/>
  <c r="N15713"/>
  <c r="M15713"/>
  <c r="L15712"/>
  <c r="R15482" s="1"/>
  <c r="L15711"/>
  <c r="R15481" s="1"/>
  <c r="L15710"/>
  <c r="L15709"/>
  <c r="L15708"/>
  <c r="L15707"/>
  <c r="R15477" s="1"/>
  <c r="Q15476"/>
  <c r="L15706"/>
  <c r="R15476" s="1"/>
  <c r="N15705"/>
  <c r="M15705"/>
  <c r="L15704"/>
  <c r="R15474" s="1"/>
  <c r="L15703"/>
  <c r="R15473" s="1"/>
  <c r="L15702"/>
  <c r="R15472" s="1"/>
  <c r="L15701"/>
  <c r="R15471" s="1"/>
  <c r="L15700"/>
  <c r="R15470" s="1"/>
  <c r="L15699"/>
  <c r="R15469" s="1"/>
  <c r="L15698"/>
  <c r="R15468" s="1"/>
  <c r="L15697"/>
  <c r="R15467" s="1"/>
  <c r="L15696"/>
  <c r="R15466" s="1"/>
  <c r="L15695"/>
  <c r="R15465" s="1"/>
  <c r="L15694"/>
  <c r="R15464" s="1"/>
  <c r="L15693"/>
  <c r="R15463" s="1"/>
  <c r="L15692"/>
  <c r="R15462" s="1"/>
  <c r="N15691"/>
  <c r="M15691"/>
  <c r="L15690"/>
  <c r="R15460" s="1"/>
  <c r="L15689"/>
  <c r="R15459" s="1"/>
  <c r="L15688"/>
  <c r="R15458" s="1"/>
  <c r="L15687"/>
  <c r="L15686"/>
  <c r="R15456" s="1"/>
  <c r="L15685"/>
  <c r="R15455" s="1"/>
  <c r="L15684"/>
  <c r="R15454" s="1"/>
  <c r="L15683"/>
  <c r="R15453" s="1"/>
  <c r="L15682"/>
  <c r="R15452" s="1"/>
  <c r="N15681"/>
  <c r="M15681"/>
  <c r="L15680"/>
  <c r="R15450" s="1"/>
  <c r="L15679"/>
  <c r="R15449" s="1"/>
  <c r="L15678"/>
  <c r="R15448" s="1"/>
  <c r="L15677"/>
  <c r="R15447" s="1"/>
  <c r="L15676"/>
  <c r="R15446" s="1"/>
  <c r="L15675"/>
  <c r="R15445" s="1"/>
  <c r="L15674"/>
  <c r="R15444" s="1"/>
  <c r="L15673"/>
  <c r="R15443" s="1"/>
  <c r="L15672"/>
  <c r="R15442" s="1"/>
  <c r="L15671"/>
  <c r="R15441" s="1"/>
  <c r="L15670"/>
  <c r="R15440" s="1"/>
  <c r="N15669"/>
  <c r="M15669"/>
  <c r="L15668"/>
  <c r="R15438" s="1"/>
  <c r="L15667"/>
  <c r="R15437" s="1"/>
  <c r="L15666"/>
  <c r="R15436" s="1"/>
  <c r="L15664"/>
  <c r="R15434" s="1"/>
  <c r="L15663"/>
  <c r="R15433" s="1"/>
  <c r="N15662"/>
  <c r="M15662"/>
  <c r="L15661"/>
  <c r="R15431" s="1"/>
  <c r="L15659"/>
  <c r="R15429" s="1"/>
  <c r="L15658"/>
  <c r="R15428" s="1"/>
  <c r="L15657"/>
  <c r="R15427" s="1"/>
  <c r="L15656"/>
  <c r="R15426" s="1"/>
  <c r="L15655"/>
  <c r="R15425" s="1"/>
  <c r="L15654"/>
  <c r="R15424" s="1"/>
  <c r="L15653"/>
  <c r="R15423" s="1"/>
  <c r="L15652"/>
  <c r="R15422" s="1"/>
  <c r="N15651"/>
  <c r="N15650" s="1"/>
  <c r="N15649" s="1"/>
  <c r="M15651"/>
  <c r="L15647"/>
  <c r="R15417" s="1"/>
  <c r="L15645"/>
  <c r="R15415" s="1"/>
  <c r="L15644"/>
  <c r="R15414" s="1"/>
  <c r="L15643"/>
  <c r="R15413" s="1"/>
  <c r="L15642"/>
  <c r="R15412" s="1"/>
  <c r="L15641"/>
  <c r="R15411" s="1"/>
  <c r="L15640"/>
  <c r="R15410" s="1"/>
  <c r="L15639"/>
  <c r="R15409" s="1"/>
  <c r="N15638"/>
  <c r="M15638"/>
  <c r="L15637"/>
  <c r="R15407" s="1"/>
  <c r="L15636"/>
  <c r="R15406" s="1"/>
  <c r="L15635"/>
  <c r="R15405" s="1"/>
  <c r="L15634"/>
  <c r="R15404" s="1"/>
  <c r="L15633"/>
  <c r="R15403" s="1"/>
  <c r="L15632"/>
  <c r="R15402" s="1"/>
  <c r="L15631"/>
  <c r="R15401" s="1"/>
  <c r="N15630"/>
  <c r="M15630"/>
  <c r="L15628"/>
  <c r="R15398" s="1"/>
  <c r="L15627"/>
  <c r="R15397" s="1"/>
  <c r="L15626"/>
  <c r="R15396" s="1"/>
  <c r="L15625"/>
  <c r="R15395" s="1"/>
  <c r="L15624"/>
  <c r="R15394" s="1"/>
  <c r="L15623"/>
  <c r="R15393" s="1"/>
  <c r="L15622"/>
  <c r="R15392" s="1"/>
  <c r="N15621"/>
  <c r="M15621"/>
  <c r="L15620"/>
  <c r="R15390" s="1"/>
  <c r="L15619"/>
  <c r="R15389" s="1"/>
  <c r="L15618"/>
  <c r="R15388" s="1"/>
  <c r="L15617"/>
  <c r="R15387" s="1"/>
  <c r="L15616"/>
  <c r="R15386" s="1"/>
  <c r="L15615"/>
  <c r="R15385" s="1"/>
  <c r="N15614"/>
  <c r="M15614"/>
  <c r="M15613" s="1"/>
  <c r="L15612"/>
  <c r="R15382" s="1"/>
  <c r="L15611"/>
  <c r="R15381" s="1"/>
  <c r="L15610"/>
  <c r="R15380" s="1"/>
  <c r="N15609"/>
  <c r="N15606" s="1"/>
  <c r="M15609"/>
  <c r="L15608"/>
  <c r="R15378" s="1"/>
  <c r="L15607"/>
  <c r="R15377" s="1"/>
  <c r="L15605"/>
  <c r="R15375" s="1"/>
  <c r="L15604"/>
  <c r="R15374" s="1"/>
  <c r="L15603"/>
  <c r="R15373" s="1"/>
  <c r="L15602"/>
  <c r="R15372" s="1"/>
  <c r="L15601"/>
  <c r="R15371" s="1"/>
  <c r="N15600"/>
  <c r="N15598" s="1"/>
  <c r="M15600"/>
  <c r="L15599"/>
  <c r="R15369" s="1"/>
  <c r="L15597"/>
  <c r="R15367" s="1"/>
  <c r="L15596"/>
  <c r="R15366" s="1"/>
  <c r="N15595"/>
  <c r="N15593" s="1"/>
  <c r="M15595"/>
  <c r="L15594"/>
  <c r="R15364" s="1"/>
  <c r="L15592"/>
  <c r="R15362" s="1"/>
  <c r="L15591"/>
  <c r="R15361" s="1"/>
  <c r="L15590"/>
  <c r="R15360" s="1"/>
  <c r="L15589"/>
  <c r="R15359" s="1"/>
  <c r="L15588"/>
  <c r="R15358" s="1"/>
  <c r="L15587"/>
  <c r="R15357" s="1"/>
  <c r="L15586"/>
  <c r="R15356" s="1"/>
  <c r="L15585"/>
  <c r="R15355" s="1"/>
  <c r="L15584"/>
  <c r="R15354" s="1"/>
  <c r="L15583"/>
  <c r="R15353" s="1"/>
  <c r="L15582"/>
  <c r="R15352" s="1"/>
  <c r="L15581"/>
  <c r="L15580"/>
  <c r="R15350" s="1"/>
  <c r="L15579"/>
  <c r="R15349" s="1"/>
  <c r="L15578"/>
  <c r="R15348" s="1"/>
  <c r="L15577"/>
  <c r="R15347" s="1"/>
  <c r="L15576"/>
  <c r="R15346" s="1"/>
  <c r="L15575"/>
  <c r="R15345" s="1"/>
  <c r="L15574"/>
  <c r="R15344" s="1"/>
  <c r="L15573"/>
  <c r="R15343" s="1"/>
  <c r="N15572"/>
  <c r="M15572"/>
  <c r="L15571"/>
  <c r="R15341" s="1"/>
  <c r="L15570"/>
  <c r="R15340" s="1"/>
  <c r="L15569"/>
  <c r="R15339" s="1"/>
  <c r="L15568"/>
  <c r="R15338" s="1"/>
  <c r="L15567"/>
  <c r="R15337" s="1"/>
  <c r="L15566"/>
  <c r="R15336" s="1"/>
  <c r="N15565"/>
  <c r="N15564" s="1"/>
  <c r="M15565"/>
  <c r="L15563"/>
  <c r="R15333" s="1"/>
  <c r="L15562"/>
  <c r="R15332" s="1"/>
  <c r="L15561"/>
  <c r="R15331" s="1"/>
  <c r="L15560"/>
  <c r="R15330" s="1"/>
  <c r="L15559"/>
  <c r="R15329" s="1"/>
  <c r="L15558"/>
  <c r="R15328" s="1"/>
  <c r="L15557"/>
  <c r="R15327" s="1"/>
  <c r="L15556"/>
  <c r="R15326" s="1"/>
  <c r="L15555"/>
  <c r="R15325" s="1"/>
  <c r="L15554"/>
  <c r="R15324" s="1"/>
  <c r="L15553"/>
  <c r="R15323" s="1"/>
  <c r="N15552"/>
  <c r="M15552"/>
  <c r="L15549"/>
  <c r="R15319" s="1"/>
  <c r="L15548"/>
  <c r="R15318" s="1"/>
  <c r="L15547"/>
  <c r="R15317" s="1"/>
  <c r="L15546"/>
  <c r="R15316" s="1"/>
  <c r="L15545"/>
  <c r="R15315" s="1"/>
  <c r="L15544"/>
  <c r="R15314" s="1"/>
  <c r="L15543"/>
  <c r="R15313" s="1"/>
  <c r="L15542"/>
  <c r="R15312" s="1"/>
  <c r="L15541"/>
  <c r="R15311" s="1"/>
  <c r="L15540"/>
  <c r="R15310" s="1"/>
  <c r="L15539"/>
  <c r="R15309" s="1"/>
  <c r="L15538"/>
  <c r="R15308" s="1"/>
  <c r="L15537"/>
  <c r="R15307" s="1"/>
  <c r="L15536"/>
  <c r="R15306" s="1"/>
  <c r="L15535"/>
  <c r="R15305" s="1"/>
  <c r="L15534"/>
  <c r="R15304" s="1"/>
  <c r="L15533"/>
  <c r="R15303" s="1"/>
  <c r="L15532"/>
  <c r="R15302" s="1"/>
  <c r="L15531"/>
  <c r="R15301" s="1"/>
  <c r="N15530"/>
  <c r="N15529" s="1"/>
  <c r="N15527" s="1"/>
  <c r="M15530"/>
  <c r="L15528"/>
  <c r="R15298" s="1"/>
  <c r="L15526"/>
  <c r="R15296" s="1"/>
  <c r="L15525"/>
  <c r="R15295" s="1"/>
  <c r="N15524"/>
  <c r="M15524"/>
  <c r="L15523"/>
  <c r="R15293" s="1"/>
  <c r="L15522"/>
  <c r="R15292" s="1"/>
  <c r="N15521"/>
  <c r="M15521"/>
  <c r="L15520"/>
  <c r="R15290" s="1"/>
  <c r="L15519"/>
  <c r="R15289" s="1"/>
  <c r="N15518"/>
  <c r="N15517" s="1"/>
  <c r="M15518"/>
  <c r="L15516"/>
  <c r="R15286" s="1"/>
  <c r="L15515"/>
  <c r="R15285" s="1"/>
  <c r="N15514"/>
  <c r="M15514"/>
  <c r="L15513"/>
  <c r="R15283" s="1"/>
  <c r="L15512"/>
  <c r="R15282" s="1"/>
  <c r="N15511"/>
  <c r="M15511"/>
  <c r="L15510"/>
  <c r="R15280" s="1"/>
  <c r="L15509"/>
  <c r="R15279" s="1"/>
  <c r="N15508"/>
  <c r="N15507" s="1"/>
  <c r="M15508"/>
  <c r="L15506"/>
  <c r="R15276" s="1"/>
  <c r="L15505"/>
  <c r="R15275" s="1"/>
  <c r="L15504"/>
  <c r="R15274" s="1"/>
  <c r="L15503"/>
  <c r="R15273" s="1"/>
  <c r="L15502"/>
  <c r="R15272" s="1"/>
  <c r="L15501"/>
  <c r="R15271" s="1"/>
  <c r="L15500"/>
  <c r="R15270" s="1"/>
  <c r="N15499"/>
  <c r="N15498" s="1"/>
  <c r="M15499"/>
  <c r="L15497"/>
  <c r="R15267" s="1"/>
  <c r="L15496"/>
  <c r="R15266" s="1"/>
  <c r="L15495"/>
  <c r="R15265" s="1"/>
  <c r="L15494"/>
  <c r="R15264" s="1"/>
  <c r="L15493"/>
  <c r="R15263" s="1"/>
  <c r="L15492"/>
  <c r="R15262" s="1"/>
  <c r="L15491"/>
  <c r="R15261" s="1"/>
  <c r="L15490"/>
  <c r="R15260" s="1"/>
  <c r="L15489"/>
  <c r="R15259" s="1"/>
  <c r="L15488"/>
  <c r="R15258" s="1"/>
  <c r="L15487"/>
  <c r="R15257" s="1"/>
  <c r="L15486"/>
  <c r="R15256" s="1"/>
  <c r="L15485"/>
  <c r="R15255" s="1"/>
  <c r="L15484"/>
  <c r="R15254" s="1"/>
  <c r="N15483"/>
  <c r="M15483"/>
  <c r="L15482"/>
  <c r="R15252" s="1"/>
  <c r="L15481"/>
  <c r="R15251" s="1"/>
  <c r="L15480"/>
  <c r="R15250" s="1"/>
  <c r="L15479"/>
  <c r="R15249" s="1"/>
  <c r="L15478"/>
  <c r="R15248" s="1"/>
  <c r="L15477"/>
  <c r="R15247" s="1"/>
  <c r="Q15246"/>
  <c r="L15476"/>
  <c r="R15246" s="1"/>
  <c r="N15475"/>
  <c r="M15475"/>
  <c r="L15474"/>
  <c r="L15473"/>
  <c r="L15472"/>
  <c r="L15471"/>
  <c r="R15241" s="1"/>
  <c r="L15470"/>
  <c r="R15240" s="1"/>
  <c r="L15469"/>
  <c r="L15468"/>
  <c r="R15238" s="1"/>
  <c r="L15467"/>
  <c r="R15237" s="1"/>
  <c r="L15466"/>
  <c r="L15465"/>
  <c r="L15464"/>
  <c r="L15463"/>
  <c r="R15233" s="1"/>
  <c r="L15462"/>
  <c r="R15232" s="1"/>
  <c r="N15461"/>
  <c r="M15461"/>
  <c r="L15460"/>
  <c r="R15230" s="1"/>
  <c r="L15459"/>
  <c r="R15229" s="1"/>
  <c r="L15458"/>
  <c r="R15228" s="1"/>
  <c r="L15457"/>
  <c r="L15456"/>
  <c r="L15455"/>
  <c r="L15454"/>
  <c r="R15224" s="1"/>
  <c r="L15453"/>
  <c r="R15223" s="1"/>
  <c r="L15452"/>
  <c r="R15222" s="1"/>
  <c r="N15451"/>
  <c r="M15451"/>
  <c r="L15450"/>
  <c r="R15220" s="1"/>
  <c r="L15449"/>
  <c r="R15219" s="1"/>
  <c r="L15448"/>
  <c r="L15447"/>
  <c r="L15446"/>
  <c r="L15445"/>
  <c r="R15215" s="1"/>
  <c r="L15444"/>
  <c r="R15214" s="1"/>
  <c r="L15443"/>
  <c r="L15442"/>
  <c r="R15212" s="1"/>
  <c r="L15441"/>
  <c r="R15211" s="1"/>
  <c r="L15440"/>
  <c r="N15439"/>
  <c r="M15439"/>
  <c r="L15438"/>
  <c r="L15437"/>
  <c r="L15436"/>
  <c r="R15206" s="1"/>
  <c r="L15434"/>
  <c r="R15204" s="1"/>
  <c r="L15433"/>
  <c r="N15432"/>
  <c r="M15432"/>
  <c r="L15431"/>
  <c r="R15201" s="1"/>
  <c r="L15429"/>
  <c r="R15199" s="1"/>
  <c r="L15428"/>
  <c r="L15427"/>
  <c r="L15426"/>
  <c r="L15425"/>
  <c r="R15195" s="1"/>
  <c r="L15424"/>
  <c r="R15194" s="1"/>
  <c r="L15423"/>
  <c r="L15422"/>
  <c r="R15192" s="1"/>
  <c r="N15421"/>
  <c r="M15421"/>
  <c r="M15420" s="1"/>
  <c r="M15419" s="1"/>
  <c r="L15417"/>
  <c r="N4060"/>
  <c r="L7135"/>
  <c r="R7135" s="1"/>
  <c r="L7134"/>
  <c r="R7134" s="1"/>
  <c r="L7133"/>
  <c r="R7133" s="1"/>
  <c r="L7132"/>
  <c r="R7132" s="1"/>
  <c r="L7131"/>
  <c r="R7131" s="1"/>
  <c r="L7130"/>
  <c r="R7130" s="1"/>
  <c r="L7129"/>
  <c r="R7129" s="1"/>
  <c r="N7128"/>
  <c r="M7128"/>
  <c r="L7127"/>
  <c r="R7127" s="1"/>
  <c r="L7126"/>
  <c r="R7126" s="1"/>
  <c r="L7125"/>
  <c r="R7125" s="1"/>
  <c r="L7124"/>
  <c r="R7124" s="1"/>
  <c r="L7123"/>
  <c r="R7123" s="1"/>
  <c r="L7122"/>
  <c r="R7122" s="1"/>
  <c r="L7121"/>
  <c r="R7121" s="1"/>
  <c r="N7120"/>
  <c r="M7120"/>
  <c r="L7118"/>
  <c r="R7118" s="1"/>
  <c r="L7117"/>
  <c r="R7117" s="1"/>
  <c r="L7116"/>
  <c r="R7116" s="1"/>
  <c r="L7115"/>
  <c r="R7115" s="1"/>
  <c r="L7114"/>
  <c r="R7114" s="1"/>
  <c r="L7113"/>
  <c r="R7113" s="1"/>
  <c r="L7112"/>
  <c r="R7112" s="1"/>
  <c r="N7111"/>
  <c r="M7111"/>
  <c r="L7110"/>
  <c r="R7110" s="1"/>
  <c r="L7109"/>
  <c r="R7109" s="1"/>
  <c r="L7108"/>
  <c r="R7108" s="1"/>
  <c r="L7107"/>
  <c r="R7107" s="1"/>
  <c r="L7106"/>
  <c r="R7106" s="1"/>
  <c r="L7105"/>
  <c r="R7105" s="1"/>
  <c r="N7104"/>
  <c r="N7103" s="1"/>
  <c r="M7104"/>
  <c r="L7102"/>
  <c r="R7102" s="1"/>
  <c r="L7101"/>
  <c r="R7101" s="1"/>
  <c r="L7100"/>
  <c r="R7100" s="1"/>
  <c r="N7099"/>
  <c r="N7096" s="1"/>
  <c r="M7099"/>
  <c r="L7098"/>
  <c r="R7098" s="1"/>
  <c r="L7097"/>
  <c r="R7097" s="1"/>
  <c r="L7095"/>
  <c r="R7095" s="1"/>
  <c r="L7094"/>
  <c r="R7094" s="1"/>
  <c r="L7093"/>
  <c r="R7093" s="1"/>
  <c r="L7092"/>
  <c r="R7092" s="1"/>
  <c r="L7091"/>
  <c r="R7091" s="1"/>
  <c r="N7090"/>
  <c r="N7088" s="1"/>
  <c r="M7090"/>
  <c r="L7089"/>
  <c r="R7089" s="1"/>
  <c r="L7087"/>
  <c r="R7087" s="1"/>
  <c r="L7086"/>
  <c r="R7086" s="1"/>
  <c r="N7085"/>
  <c r="N7083" s="1"/>
  <c r="M7085"/>
  <c r="L7084"/>
  <c r="R7084" s="1"/>
  <c r="L7082"/>
  <c r="R7082" s="1"/>
  <c r="L7081"/>
  <c r="R7081" s="1"/>
  <c r="L7080"/>
  <c r="R7080" s="1"/>
  <c r="L7079"/>
  <c r="R7079" s="1"/>
  <c r="L7078"/>
  <c r="R7078" s="1"/>
  <c r="L7077"/>
  <c r="R7077" s="1"/>
  <c r="L7076"/>
  <c r="R7076" s="1"/>
  <c r="L7075"/>
  <c r="R7075" s="1"/>
  <c r="L7074"/>
  <c r="R7074" s="1"/>
  <c r="L7073"/>
  <c r="R7073" s="1"/>
  <c r="L7072"/>
  <c r="R7072" s="1"/>
  <c r="L7071"/>
  <c r="R7071" s="1"/>
  <c r="L7070"/>
  <c r="R7070" s="1"/>
  <c r="L7069"/>
  <c r="R7069" s="1"/>
  <c r="L7068"/>
  <c r="R7068" s="1"/>
  <c r="L7067"/>
  <c r="R7067" s="1"/>
  <c r="L7066"/>
  <c r="R7066" s="1"/>
  <c r="L7065"/>
  <c r="R7065" s="1"/>
  <c r="L7064"/>
  <c r="R7064" s="1"/>
  <c r="L7063"/>
  <c r="R7063" s="1"/>
  <c r="N7062"/>
  <c r="M7062"/>
  <c r="L7061"/>
  <c r="R7061" s="1"/>
  <c r="L7060"/>
  <c r="R7060" s="1"/>
  <c r="L7059"/>
  <c r="R7059" s="1"/>
  <c r="L7058"/>
  <c r="R7058" s="1"/>
  <c r="L7057"/>
  <c r="R7057" s="1"/>
  <c r="L7056"/>
  <c r="R7056" s="1"/>
  <c r="N7055"/>
  <c r="N7054" s="1"/>
  <c r="M7055"/>
  <c r="L7053"/>
  <c r="R7053" s="1"/>
  <c r="L7052"/>
  <c r="R7052" s="1"/>
  <c r="L7051"/>
  <c r="R7051" s="1"/>
  <c r="L7050"/>
  <c r="R7050" s="1"/>
  <c r="L7049"/>
  <c r="R7049" s="1"/>
  <c r="L7048"/>
  <c r="R7048" s="1"/>
  <c r="L7047"/>
  <c r="R7047" s="1"/>
  <c r="L7046"/>
  <c r="R7046" s="1"/>
  <c r="L7045"/>
  <c r="R7045" s="1"/>
  <c r="L7044"/>
  <c r="R7044" s="1"/>
  <c r="L7043"/>
  <c r="R7043" s="1"/>
  <c r="N7042"/>
  <c r="M7042"/>
  <c r="L7039"/>
  <c r="R7039" s="1"/>
  <c r="L7038"/>
  <c r="R7038" s="1"/>
  <c r="L7037"/>
  <c r="R7037" s="1"/>
  <c r="L7036"/>
  <c r="R7036" s="1"/>
  <c r="L7035"/>
  <c r="R7035" s="1"/>
  <c r="L7034"/>
  <c r="R7034" s="1"/>
  <c r="L7033"/>
  <c r="R7033" s="1"/>
  <c r="L7032"/>
  <c r="R7032" s="1"/>
  <c r="L7031"/>
  <c r="R7031" s="1"/>
  <c r="L7030"/>
  <c r="R7030" s="1"/>
  <c r="L7029"/>
  <c r="R7029" s="1"/>
  <c r="L7028"/>
  <c r="R7028" s="1"/>
  <c r="L7027"/>
  <c r="R7027" s="1"/>
  <c r="L7026"/>
  <c r="R7026" s="1"/>
  <c r="L7025"/>
  <c r="R7025" s="1"/>
  <c r="L7024"/>
  <c r="R7024" s="1"/>
  <c r="L7023"/>
  <c r="R7023" s="1"/>
  <c r="L7022"/>
  <c r="R7022" s="1"/>
  <c r="L7021"/>
  <c r="R7021" s="1"/>
  <c r="N7020"/>
  <c r="N7019" s="1"/>
  <c r="N7017" s="1"/>
  <c r="M7020"/>
  <c r="L7018"/>
  <c r="R7018" s="1"/>
  <c r="L7016"/>
  <c r="R7016" s="1"/>
  <c r="L7015"/>
  <c r="R7015" s="1"/>
  <c r="N7014"/>
  <c r="M7014"/>
  <c r="L7013"/>
  <c r="R7013" s="1"/>
  <c r="L7012"/>
  <c r="R7012" s="1"/>
  <c r="N7011"/>
  <c r="M7011"/>
  <c r="L7010"/>
  <c r="R7010" s="1"/>
  <c r="L7009"/>
  <c r="R7009" s="1"/>
  <c r="N7008"/>
  <c r="M7008"/>
  <c r="L7006"/>
  <c r="R7006" s="1"/>
  <c r="L7005"/>
  <c r="R7005" s="1"/>
  <c r="N7004"/>
  <c r="M7004"/>
  <c r="L7003"/>
  <c r="R7003" s="1"/>
  <c r="L7002"/>
  <c r="R7002" s="1"/>
  <c r="N7001"/>
  <c r="M7001"/>
  <c r="L7000"/>
  <c r="R7000" s="1"/>
  <c r="L6999"/>
  <c r="R6999" s="1"/>
  <c r="N6998"/>
  <c r="M6998"/>
  <c r="L6996"/>
  <c r="R6996" s="1"/>
  <c r="L6995"/>
  <c r="R6995" s="1"/>
  <c r="L6994"/>
  <c r="R6994" s="1"/>
  <c r="L6993"/>
  <c r="L6992"/>
  <c r="R6992" s="1"/>
  <c r="L6991"/>
  <c r="R6991" s="1"/>
  <c r="L6990"/>
  <c r="R6990" s="1"/>
  <c r="N6989"/>
  <c r="N6988" s="1"/>
  <c r="M6989"/>
  <c r="L6987"/>
  <c r="R6987" s="1"/>
  <c r="L6986"/>
  <c r="R6986" s="1"/>
  <c r="L6985"/>
  <c r="R6985" s="1"/>
  <c r="L6984"/>
  <c r="R6984" s="1"/>
  <c r="L6983"/>
  <c r="R6983" s="1"/>
  <c r="L6982"/>
  <c r="R6982" s="1"/>
  <c r="L6981"/>
  <c r="R6981" s="1"/>
  <c r="L6980"/>
  <c r="R6980" s="1"/>
  <c r="L6979"/>
  <c r="R6979" s="1"/>
  <c r="L6978"/>
  <c r="R6978" s="1"/>
  <c r="L6977"/>
  <c r="R6977" s="1"/>
  <c r="L6976"/>
  <c r="R6976" s="1"/>
  <c r="L6975"/>
  <c r="R6975" s="1"/>
  <c r="L6974"/>
  <c r="R6974" s="1"/>
  <c r="N6973"/>
  <c r="M6973"/>
  <c r="L6972"/>
  <c r="R6972" s="1"/>
  <c r="L6971"/>
  <c r="R6971" s="1"/>
  <c r="L6970"/>
  <c r="R6970" s="1"/>
  <c r="L6969"/>
  <c r="R6969" s="1"/>
  <c r="L6968"/>
  <c r="R6968" s="1"/>
  <c r="L6967"/>
  <c r="R6967" s="1"/>
  <c r="Q6966"/>
  <c r="L6966"/>
  <c r="N6965"/>
  <c r="M6965"/>
  <c r="L6964"/>
  <c r="R6964" s="1"/>
  <c r="L6963"/>
  <c r="L6962"/>
  <c r="R6962" s="1"/>
  <c r="L6961"/>
  <c r="R6961" s="1"/>
  <c r="L6960"/>
  <c r="L6959"/>
  <c r="R6959" s="1"/>
  <c r="L6958"/>
  <c r="R6958" s="1"/>
  <c r="L6957"/>
  <c r="L6956"/>
  <c r="R6956" s="1"/>
  <c r="L6955"/>
  <c r="L6954"/>
  <c r="R6954" s="1"/>
  <c r="L6953"/>
  <c r="R6953" s="1"/>
  <c r="L6952"/>
  <c r="N6951"/>
  <c r="M6951"/>
  <c r="L6950"/>
  <c r="R6950" s="1"/>
  <c r="L6949"/>
  <c r="R6949" s="1"/>
  <c r="L6948"/>
  <c r="L6947"/>
  <c r="L6946"/>
  <c r="L6945"/>
  <c r="R6945" s="1"/>
  <c r="L6944"/>
  <c r="R6944" s="1"/>
  <c r="L6943"/>
  <c r="R6943" s="1"/>
  <c r="L6942"/>
  <c r="R6942" s="1"/>
  <c r="N6941"/>
  <c r="M6941"/>
  <c r="L6940"/>
  <c r="R6940" s="1"/>
  <c r="L6939"/>
  <c r="L6938"/>
  <c r="L6937"/>
  <c r="L6936"/>
  <c r="R6936" s="1"/>
  <c r="L6935"/>
  <c r="R6935" s="1"/>
  <c r="L6934"/>
  <c r="L6933"/>
  <c r="R6933" s="1"/>
  <c r="L6932"/>
  <c r="R6932" s="1"/>
  <c r="L6931"/>
  <c r="L6930"/>
  <c r="R6930" s="1"/>
  <c r="N6929"/>
  <c r="M6929"/>
  <c r="L6928"/>
  <c r="L6927"/>
  <c r="R6927" s="1"/>
  <c r="L6926"/>
  <c r="R6926" s="1"/>
  <c r="L6924"/>
  <c r="L6923"/>
  <c r="R6923" s="1"/>
  <c r="N6922"/>
  <c r="M6922"/>
  <c r="L6921"/>
  <c r="R6921" s="1"/>
  <c r="L6919"/>
  <c r="L6918"/>
  <c r="L6917"/>
  <c r="L6916"/>
  <c r="R6916" s="1"/>
  <c r="L6915"/>
  <c r="R6915" s="1"/>
  <c r="L6914"/>
  <c r="L6913"/>
  <c r="R6913" s="1"/>
  <c r="L6912"/>
  <c r="R6912" s="1"/>
  <c r="N6911"/>
  <c r="M6911"/>
  <c r="M6910" s="1"/>
  <c r="M6909" s="1"/>
  <c r="L6907"/>
  <c r="M7137"/>
  <c r="N7137"/>
  <c r="M7142"/>
  <c r="N7142"/>
  <c r="M7143"/>
  <c r="N7143"/>
  <c r="M7144"/>
  <c r="N7144"/>
  <c r="M7145"/>
  <c r="N7145"/>
  <c r="M7146"/>
  <c r="N7146"/>
  <c r="M7147"/>
  <c r="N7147"/>
  <c r="M7148"/>
  <c r="N7148"/>
  <c r="M7149"/>
  <c r="N7149"/>
  <c r="M7151"/>
  <c r="N7151"/>
  <c r="M7153"/>
  <c r="N7153"/>
  <c r="M7154"/>
  <c r="N7154"/>
  <c r="M7156"/>
  <c r="N7156"/>
  <c r="M7157"/>
  <c r="N7157"/>
  <c r="M7158"/>
  <c r="N7158"/>
  <c r="M7160"/>
  <c r="N7160"/>
  <c r="M7161"/>
  <c r="N7161"/>
  <c r="M7162"/>
  <c r="N7162"/>
  <c r="M7163"/>
  <c r="N7163"/>
  <c r="M7164"/>
  <c r="N7164"/>
  <c r="M7165"/>
  <c r="N7165"/>
  <c r="M7166"/>
  <c r="N7166"/>
  <c r="M7167"/>
  <c r="N7167"/>
  <c r="M7168"/>
  <c r="N7168"/>
  <c r="M7169"/>
  <c r="N7169"/>
  <c r="M7170"/>
  <c r="N7170"/>
  <c r="M7172"/>
  <c r="N7172"/>
  <c r="M7173"/>
  <c r="N7173"/>
  <c r="M7174"/>
  <c r="N7174"/>
  <c r="M7175"/>
  <c r="N7175"/>
  <c r="M7176"/>
  <c r="N7176"/>
  <c r="M7177"/>
  <c r="N7177"/>
  <c r="M7178"/>
  <c r="N7178"/>
  <c r="M7179"/>
  <c r="N7179"/>
  <c r="M7180"/>
  <c r="N7180"/>
  <c r="M7182"/>
  <c r="N7182"/>
  <c r="M7183"/>
  <c r="N7183"/>
  <c r="M7184"/>
  <c r="N7184"/>
  <c r="M7185"/>
  <c r="N7185"/>
  <c r="M7186"/>
  <c r="N7186"/>
  <c r="M7187"/>
  <c r="N7187"/>
  <c r="M7188"/>
  <c r="N7188"/>
  <c r="M7189"/>
  <c r="N7189"/>
  <c r="M7190"/>
  <c r="N7190"/>
  <c r="M7191"/>
  <c r="N7191"/>
  <c r="M7192"/>
  <c r="N7192"/>
  <c r="M7193"/>
  <c r="N7193"/>
  <c r="M7194"/>
  <c r="N7194"/>
  <c r="M7196"/>
  <c r="N7196"/>
  <c r="Q7196"/>
  <c r="M7197"/>
  <c r="N7197"/>
  <c r="M7198"/>
  <c r="N7198"/>
  <c r="M7199"/>
  <c r="N7199"/>
  <c r="M7200"/>
  <c r="N7200"/>
  <c r="M7201"/>
  <c r="N7201"/>
  <c r="M7202"/>
  <c r="N7202"/>
  <c r="M7204"/>
  <c r="N7204"/>
  <c r="M7205"/>
  <c r="N7205"/>
  <c r="M7206"/>
  <c r="N7206"/>
  <c r="M7207"/>
  <c r="N7207"/>
  <c r="M7208"/>
  <c r="N7208"/>
  <c r="M7209"/>
  <c r="N7209"/>
  <c r="M7210"/>
  <c r="N7210"/>
  <c r="M7211"/>
  <c r="N7211"/>
  <c r="M7212"/>
  <c r="N7212"/>
  <c r="M7213"/>
  <c r="N7213"/>
  <c r="M7214"/>
  <c r="N7214"/>
  <c r="M7215"/>
  <c r="N7215"/>
  <c r="M7216"/>
  <c r="N7216"/>
  <c r="M7217"/>
  <c r="N7217"/>
  <c r="M7220"/>
  <c r="N7220"/>
  <c r="M7221"/>
  <c r="N7221"/>
  <c r="M7222"/>
  <c r="N7222"/>
  <c r="M7223"/>
  <c r="N7223"/>
  <c r="M7224"/>
  <c r="N7224"/>
  <c r="M7225"/>
  <c r="N7225"/>
  <c r="M7226"/>
  <c r="N7226"/>
  <c r="M7229"/>
  <c r="N7229"/>
  <c r="M7230"/>
  <c r="N7230"/>
  <c r="M7232"/>
  <c r="N7232"/>
  <c r="M7233"/>
  <c r="N7233"/>
  <c r="M7235"/>
  <c r="N7235"/>
  <c r="M7236"/>
  <c r="N7236"/>
  <c r="M7239"/>
  <c r="N7239"/>
  <c r="M7240"/>
  <c r="N7240"/>
  <c r="M7242"/>
  <c r="N7242"/>
  <c r="M7243"/>
  <c r="N7243"/>
  <c r="M7245"/>
  <c r="N7245"/>
  <c r="M7246"/>
  <c r="N7246"/>
  <c r="M7248"/>
  <c r="N7248"/>
  <c r="M7251"/>
  <c r="N7251"/>
  <c r="M7252"/>
  <c r="N7252"/>
  <c r="M7253"/>
  <c r="N7253"/>
  <c r="M7254"/>
  <c r="N7254"/>
  <c r="M7255"/>
  <c r="N7255"/>
  <c r="M7256"/>
  <c r="N7256"/>
  <c r="M7257"/>
  <c r="N7257"/>
  <c r="M7258"/>
  <c r="N7258"/>
  <c r="M7259"/>
  <c r="N7259"/>
  <c r="M7260"/>
  <c r="N7260"/>
  <c r="M7261"/>
  <c r="N7261"/>
  <c r="M7262"/>
  <c r="N7262"/>
  <c r="M7263"/>
  <c r="N7263"/>
  <c r="M7264"/>
  <c r="N7264"/>
  <c r="M7265"/>
  <c r="N7265"/>
  <c r="M7266"/>
  <c r="N7266"/>
  <c r="M7267"/>
  <c r="N7267"/>
  <c r="M7268"/>
  <c r="N7268"/>
  <c r="M7269"/>
  <c r="N7269"/>
  <c r="M7273"/>
  <c r="N7273"/>
  <c r="M7274"/>
  <c r="N7274"/>
  <c r="M7275"/>
  <c r="N7275"/>
  <c r="M7276"/>
  <c r="N7276"/>
  <c r="M7277"/>
  <c r="N7277"/>
  <c r="M7278"/>
  <c r="N7278"/>
  <c r="M7279"/>
  <c r="N7279"/>
  <c r="M7280"/>
  <c r="N7280"/>
  <c r="M7281"/>
  <c r="N7281"/>
  <c r="M7282"/>
  <c r="N7282"/>
  <c r="M7283"/>
  <c r="N7283"/>
  <c r="M7286"/>
  <c r="N7286"/>
  <c r="M7287"/>
  <c r="N7287"/>
  <c r="M7288"/>
  <c r="N7288"/>
  <c r="M7289"/>
  <c r="N7289"/>
  <c r="M7290"/>
  <c r="N7290"/>
  <c r="M7291"/>
  <c r="N7291"/>
  <c r="M7293"/>
  <c r="N7293"/>
  <c r="M7294"/>
  <c r="N7294"/>
  <c r="M7295"/>
  <c r="N7295"/>
  <c r="M7296"/>
  <c r="N7296"/>
  <c r="M7297"/>
  <c r="N7297"/>
  <c r="M7298"/>
  <c r="N7298"/>
  <c r="M7299"/>
  <c r="N7299"/>
  <c r="M7300"/>
  <c r="N7300"/>
  <c r="M7301"/>
  <c r="N7301"/>
  <c r="M7302"/>
  <c r="N7302"/>
  <c r="M7303"/>
  <c r="N7303"/>
  <c r="M7304"/>
  <c r="N7304"/>
  <c r="M7305"/>
  <c r="N7305"/>
  <c r="M7306"/>
  <c r="N7306"/>
  <c r="M7307"/>
  <c r="N7307"/>
  <c r="M7308"/>
  <c r="N7308"/>
  <c r="M7309"/>
  <c r="N7309"/>
  <c r="M7310"/>
  <c r="N7310"/>
  <c r="M7311"/>
  <c r="N7311"/>
  <c r="M7312"/>
  <c r="N7312"/>
  <c r="M7314"/>
  <c r="N7314"/>
  <c r="M7316"/>
  <c r="N7316"/>
  <c r="M7317"/>
  <c r="N7317"/>
  <c r="M7319"/>
  <c r="N7319"/>
  <c r="M7321"/>
  <c r="N7321"/>
  <c r="M7322"/>
  <c r="N7322"/>
  <c r="M7323"/>
  <c r="N7323"/>
  <c r="M7324"/>
  <c r="N7324"/>
  <c r="M7325"/>
  <c r="N7325"/>
  <c r="M7327"/>
  <c r="N7327"/>
  <c r="M7328"/>
  <c r="N7328"/>
  <c r="M7330"/>
  <c r="N7330"/>
  <c r="M7331"/>
  <c r="N7331"/>
  <c r="M7332"/>
  <c r="N7332"/>
  <c r="M7335"/>
  <c r="N7335"/>
  <c r="M7336"/>
  <c r="N7336"/>
  <c r="M7337"/>
  <c r="N7337"/>
  <c r="M7338"/>
  <c r="N7338"/>
  <c r="M7339"/>
  <c r="N7339"/>
  <c r="M7340"/>
  <c r="N7340"/>
  <c r="M7342"/>
  <c r="N7342"/>
  <c r="M7343"/>
  <c r="N7343"/>
  <c r="M7344"/>
  <c r="N7344"/>
  <c r="M7345"/>
  <c r="N7345"/>
  <c r="M7346"/>
  <c r="N7346"/>
  <c r="M7347"/>
  <c r="N7347"/>
  <c r="M7348"/>
  <c r="N7348"/>
  <c r="M7351"/>
  <c r="N7351"/>
  <c r="M7352"/>
  <c r="N7352"/>
  <c r="M7353"/>
  <c r="N7353"/>
  <c r="M7354"/>
  <c r="N7354"/>
  <c r="M7355"/>
  <c r="N7355"/>
  <c r="M7356"/>
  <c r="N7356"/>
  <c r="M7357"/>
  <c r="N7357"/>
  <c r="M7359"/>
  <c r="N7359"/>
  <c r="M7360"/>
  <c r="N7360"/>
  <c r="M7361"/>
  <c r="N7361"/>
  <c r="M7362"/>
  <c r="N7362"/>
  <c r="M7363"/>
  <c r="N7363"/>
  <c r="M7364"/>
  <c r="N7364"/>
  <c r="M7365"/>
  <c r="N7365"/>
  <c r="L8055"/>
  <c r="R8055" s="1"/>
  <c r="L8054"/>
  <c r="R8054" s="1"/>
  <c r="L8053"/>
  <c r="R8053" s="1"/>
  <c r="L8052"/>
  <c r="R8052" s="1"/>
  <c r="L8051"/>
  <c r="R8051" s="1"/>
  <c r="L8050"/>
  <c r="R8050" s="1"/>
  <c r="L8049"/>
  <c r="R8049" s="1"/>
  <c r="N8048"/>
  <c r="M8048"/>
  <c r="L8047"/>
  <c r="R8047" s="1"/>
  <c r="L8046"/>
  <c r="R8046" s="1"/>
  <c r="L8045"/>
  <c r="R8045" s="1"/>
  <c r="L8044"/>
  <c r="R8044" s="1"/>
  <c r="L8043"/>
  <c r="R8043" s="1"/>
  <c r="L8042"/>
  <c r="R8042" s="1"/>
  <c r="L8041"/>
  <c r="R8041" s="1"/>
  <c r="N8040"/>
  <c r="M8040"/>
  <c r="L8038"/>
  <c r="R8038" s="1"/>
  <c r="L8037"/>
  <c r="R8037" s="1"/>
  <c r="L8036"/>
  <c r="R8036" s="1"/>
  <c r="L8035"/>
  <c r="R8035" s="1"/>
  <c r="L8034"/>
  <c r="R8034" s="1"/>
  <c r="L8033"/>
  <c r="R8033" s="1"/>
  <c r="L8032"/>
  <c r="R8032" s="1"/>
  <c r="N8031"/>
  <c r="M8031"/>
  <c r="L8030"/>
  <c r="R8030" s="1"/>
  <c r="L8029"/>
  <c r="R8029" s="1"/>
  <c r="L8028"/>
  <c r="R8028" s="1"/>
  <c r="L8027"/>
  <c r="R8027" s="1"/>
  <c r="L8026"/>
  <c r="R8026" s="1"/>
  <c r="L8025"/>
  <c r="R8025" s="1"/>
  <c r="N8024"/>
  <c r="N8023" s="1"/>
  <c r="M8024"/>
  <c r="L8022"/>
  <c r="R8022" s="1"/>
  <c r="L8021"/>
  <c r="R8021" s="1"/>
  <c r="L8020"/>
  <c r="R8020" s="1"/>
  <c r="N8019"/>
  <c r="N8016" s="1"/>
  <c r="M8019"/>
  <c r="L8018"/>
  <c r="R8018" s="1"/>
  <c r="L8017"/>
  <c r="R8017" s="1"/>
  <c r="L8015"/>
  <c r="R8015" s="1"/>
  <c r="L8014"/>
  <c r="R8014" s="1"/>
  <c r="L8013"/>
  <c r="R8013" s="1"/>
  <c r="L8012"/>
  <c r="R8012" s="1"/>
  <c r="L8011"/>
  <c r="R8011" s="1"/>
  <c r="N8010"/>
  <c r="N8008" s="1"/>
  <c r="M8010"/>
  <c r="L8009"/>
  <c r="R8009" s="1"/>
  <c r="L8007"/>
  <c r="R8007" s="1"/>
  <c r="L8006"/>
  <c r="R8006" s="1"/>
  <c r="N8005"/>
  <c r="N8003" s="1"/>
  <c r="M8005"/>
  <c r="L8004"/>
  <c r="R8004" s="1"/>
  <c r="L8002"/>
  <c r="R8002" s="1"/>
  <c r="L8001"/>
  <c r="R8001" s="1"/>
  <c r="L8000"/>
  <c r="R8000" s="1"/>
  <c r="L7999"/>
  <c r="R7999" s="1"/>
  <c r="L7998"/>
  <c r="R7998" s="1"/>
  <c r="L7997"/>
  <c r="R7997" s="1"/>
  <c r="L7996"/>
  <c r="R7996" s="1"/>
  <c r="L7995"/>
  <c r="R7995" s="1"/>
  <c r="L7994"/>
  <c r="R7994" s="1"/>
  <c r="L7993"/>
  <c r="R7993" s="1"/>
  <c r="L7992"/>
  <c r="R7992" s="1"/>
  <c r="L7991"/>
  <c r="R7991" s="1"/>
  <c r="L7990"/>
  <c r="R7990" s="1"/>
  <c r="L7989"/>
  <c r="R7989" s="1"/>
  <c r="L7988"/>
  <c r="R7988" s="1"/>
  <c r="L7987"/>
  <c r="R7987" s="1"/>
  <c r="L7986"/>
  <c r="R7986" s="1"/>
  <c r="L7985"/>
  <c r="R7985" s="1"/>
  <c r="L7984"/>
  <c r="R7984" s="1"/>
  <c r="L7983"/>
  <c r="R7983" s="1"/>
  <c r="N7982"/>
  <c r="M7982"/>
  <c r="L7981"/>
  <c r="R7981" s="1"/>
  <c r="L7980"/>
  <c r="R7980" s="1"/>
  <c r="L7979"/>
  <c r="R7979" s="1"/>
  <c r="L7978"/>
  <c r="R7978" s="1"/>
  <c r="L7977"/>
  <c r="R7977" s="1"/>
  <c r="L7976"/>
  <c r="R7976" s="1"/>
  <c r="N7975"/>
  <c r="N7974" s="1"/>
  <c r="M7975"/>
  <c r="L7973"/>
  <c r="R7973" s="1"/>
  <c r="L7972"/>
  <c r="R7972" s="1"/>
  <c r="L7971"/>
  <c r="R7971" s="1"/>
  <c r="L7970"/>
  <c r="R7970" s="1"/>
  <c r="L7969"/>
  <c r="R7969" s="1"/>
  <c r="L7968"/>
  <c r="R7968" s="1"/>
  <c r="L7967"/>
  <c r="R7967" s="1"/>
  <c r="L7966"/>
  <c r="R7966" s="1"/>
  <c r="L7965"/>
  <c r="R7965" s="1"/>
  <c r="L7964"/>
  <c r="R7964" s="1"/>
  <c r="L7963"/>
  <c r="R7963" s="1"/>
  <c r="N7962"/>
  <c r="M7962"/>
  <c r="L7959"/>
  <c r="R7959" s="1"/>
  <c r="L7958"/>
  <c r="R7958" s="1"/>
  <c r="L7957"/>
  <c r="R7957" s="1"/>
  <c r="L7956"/>
  <c r="R7956" s="1"/>
  <c r="L7955"/>
  <c r="R7955" s="1"/>
  <c r="L7954"/>
  <c r="R7954" s="1"/>
  <c r="L7953"/>
  <c r="R7953" s="1"/>
  <c r="L7952"/>
  <c r="R7952" s="1"/>
  <c r="L7951"/>
  <c r="R7951" s="1"/>
  <c r="L7950"/>
  <c r="R7950" s="1"/>
  <c r="L7949"/>
  <c r="R7949" s="1"/>
  <c r="L7948"/>
  <c r="R7948" s="1"/>
  <c r="L7947"/>
  <c r="R7947" s="1"/>
  <c r="L7946"/>
  <c r="R7946" s="1"/>
  <c r="L7945"/>
  <c r="R7945" s="1"/>
  <c r="L7944"/>
  <c r="R7944" s="1"/>
  <c r="L7943"/>
  <c r="R7943" s="1"/>
  <c r="L7942"/>
  <c r="R7942" s="1"/>
  <c r="L7941"/>
  <c r="R7941" s="1"/>
  <c r="N7940"/>
  <c r="N7939" s="1"/>
  <c r="N7937" s="1"/>
  <c r="M7940"/>
  <c r="L7938"/>
  <c r="R7938" s="1"/>
  <c r="L7936"/>
  <c r="R7936" s="1"/>
  <c r="L7935"/>
  <c r="R7935" s="1"/>
  <c r="N7934"/>
  <c r="M7934"/>
  <c r="L7933"/>
  <c r="R7933" s="1"/>
  <c r="L7932"/>
  <c r="R7932" s="1"/>
  <c r="N7931"/>
  <c r="M7931"/>
  <c r="L7930"/>
  <c r="R7930" s="1"/>
  <c r="L7929"/>
  <c r="R7929" s="1"/>
  <c r="N7928"/>
  <c r="N7927" s="1"/>
  <c r="M7928"/>
  <c r="L7926"/>
  <c r="R7926" s="1"/>
  <c r="L7925"/>
  <c r="R7925" s="1"/>
  <c r="N7924"/>
  <c r="M7924"/>
  <c r="L7923"/>
  <c r="R7923" s="1"/>
  <c r="L7922"/>
  <c r="R7922" s="1"/>
  <c r="N7921"/>
  <c r="M7921"/>
  <c r="L7920"/>
  <c r="R7920" s="1"/>
  <c r="L7919"/>
  <c r="R7919" s="1"/>
  <c r="N7918"/>
  <c r="N7917" s="1"/>
  <c r="M7918"/>
  <c r="L7916"/>
  <c r="R7916" s="1"/>
  <c r="L7915"/>
  <c r="R7915" s="1"/>
  <c r="L7914"/>
  <c r="R7914" s="1"/>
  <c r="L7913"/>
  <c r="R7913" s="1"/>
  <c r="L7912"/>
  <c r="R7912" s="1"/>
  <c r="L7911"/>
  <c r="R7911" s="1"/>
  <c r="L7910"/>
  <c r="R7910" s="1"/>
  <c r="N7909"/>
  <c r="N7908" s="1"/>
  <c r="M7909"/>
  <c r="L7907"/>
  <c r="R7907" s="1"/>
  <c r="L7906"/>
  <c r="R7906" s="1"/>
  <c r="L7905"/>
  <c r="R7905" s="1"/>
  <c r="L7904"/>
  <c r="R7904" s="1"/>
  <c r="L7903"/>
  <c r="R7903" s="1"/>
  <c r="L7902"/>
  <c r="R7902" s="1"/>
  <c r="L7901"/>
  <c r="R7901" s="1"/>
  <c r="L7900"/>
  <c r="R7900" s="1"/>
  <c r="L7899"/>
  <c r="R7899" s="1"/>
  <c r="L7898"/>
  <c r="R7898" s="1"/>
  <c r="L7897"/>
  <c r="R7897" s="1"/>
  <c r="L7896"/>
  <c r="R7896" s="1"/>
  <c r="L7895"/>
  <c r="R7895" s="1"/>
  <c r="L7894"/>
  <c r="R7894" s="1"/>
  <c r="N7893"/>
  <c r="M7893"/>
  <c r="L7892"/>
  <c r="R7892" s="1"/>
  <c r="L7891"/>
  <c r="R7891" s="1"/>
  <c r="L7890"/>
  <c r="R7890" s="1"/>
  <c r="L7889"/>
  <c r="R7889" s="1"/>
  <c r="L7888"/>
  <c r="R7888" s="1"/>
  <c r="L7887"/>
  <c r="R7887" s="1"/>
  <c r="Q7886"/>
  <c r="L7886"/>
  <c r="R7886" s="1"/>
  <c r="N7885"/>
  <c r="M7885"/>
  <c r="L7884"/>
  <c r="L7883"/>
  <c r="L7882"/>
  <c r="L7881"/>
  <c r="R7881" s="1"/>
  <c r="L7880"/>
  <c r="R7880" s="1"/>
  <c r="L7879"/>
  <c r="R7879" s="1"/>
  <c r="L7878"/>
  <c r="R7878" s="1"/>
  <c r="L7877"/>
  <c r="R7877" s="1"/>
  <c r="L7876"/>
  <c r="L7875"/>
  <c r="L7874"/>
  <c r="L7873"/>
  <c r="R7873" s="1"/>
  <c r="L7872"/>
  <c r="R7872" s="1"/>
  <c r="N7871"/>
  <c r="M7871"/>
  <c r="L7870"/>
  <c r="L7869"/>
  <c r="R7869" s="1"/>
  <c r="L7868"/>
  <c r="R7868" s="1"/>
  <c r="L7867"/>
  <c r="L7866"/>
  <c r="R7866" s="1"/>
  <c r="L7865"/>
  <c r="L7864"/>
  <c r="R7864" s="1"/>
  <c r="L7863"/>
  <c r="R7863" s="1"/>
  <c r="L7862"/>
  <c r="N7861"/>
  <c r="M7861"/>
  <c r="L7860"/>
  <c r="R7860" s="1"/>
  <c r="L7859"/>
  <c r="R7859" s="1"/>
  <c r="L7858"/>
  <c r="L7857"/>
  <c r="R7857" s="1"/>
  <c r="L7856"/>
  <c r="L7855"/>
  <c r="R7855" s="1"/>
  <c r="L7854"/>
  <c r="R7854" s="1"/>
  <c r="L7853"/>
  <c r="L7852"/>
  <c r="R7852" s="1"/>
  <c r="L7851"/>
  <c r="R7851" s="1"/>
  <c r="L7850"/>
  <c r="N7849"/>
  <c r="M7849"/>
  <c r="L7848"/>
  <c r="L7847"/>
  <c r="L7846"/>
  <c r="R7846" s="1"/>
  <c r="L7844"/>
  <c r="R7844" s="1"/>
  <c r="L7843"/>
  <c r="R7843" s="1"/>
  <c r="N7842"/>
  <c r="M7842"/>
  <c r="L7841"/>
  <c r="R7841" s="1"/>
  <c r="L7839"/>
  <c r="R7839" s="1"/>
  <c r="L7838"/>
  <c r="L7837"/>
  <c r="L7836"/>
  <c r="L7835"/>
  <c r="R7835" s="1"/>
  <c r="L7834"/>
  <c r="R7834" s="1"/>
  <c r="L7833"/>
  <c r="L7832"/>
  <c r="R7832" s="1"/>
  <c r="N7831"/>
  <c r="M7831"/>
  <c r="M7830" s="1"/>
  <c r="L7827"/>
  <c r="R7827" s="1"/>
  <c r="H47" i="2"/>
  <c r="L47" s="1"/>
  <c r="E47"/>
  <c r="F117" i="4"/>
  <c r="G117"/>
  <c r="N9205" i="13"/>
  <c r="M9205"/>
  <c r="N9204"/>
  <c r="M9204"/>
  <c r="N9203"/>
  <c r="M9203"/>
  <c r="N9202"/>
  <c r="M9202"/>
  <c r="N9201"/>
  <c r="M9201"/>
  <c r="N9200"/>
  <c r="M9200"/>
  <c r="N9199"/>
  <c r="M9199"/>
  <c r="N9197"/>
  <c r="M9197"/>
  <c r="N9196"/>
  <c r="M9196"/>
  <c r="N9195"/>
  <c r="M9195"/>
  <c r="N9194"/>
  <c r="M9194"/>
  <c r="N9193"/>
  <c r="M9193"/>
  <c r="N9192"/>
  <c r="M9192"/>
  <c r="N9191"/>
  <c r="M9191"/>
  <c r="N9188"/>
  <c r="M9188"/>
  <c r="N9187"/>
  <c r="M9187"/>
  <c r="N9186"/>
  <c r="M9186"/>
  <c r="N9185"/>
  <c r="M9185"/>
  <c r="N9184"/>
  <c r="M9184"/>
  <c r="N9183"/>
  <c r="M9183"/>
  <c r="N9182"/>
  <c r="M9182"/>
  <c r="N9180"/>
  <c r="M9180"/>
  <c r="N9179"/>
  <c r="M9179"/>
  <c r="N9178"/>
  <c r="M9178"/>
  <c r="N9177"/>
  <c r="M9177"/>
  <c r="N9176"/>
  <c r="M9176"/>
  <c r="N9175"/>
  <c r="M9175"/>
  <c r="N9172"/>
  <c r="M9172"/>
  <c r="N9171"/>
  <c r="M9171"/>
  <c r="N9170"/>
  <c r="M9170"/>
  <c r="N9168"/>
  <c r="M9168"/>
  <c r="N9167"/>
  <c r="M9167"/>
  <c r="N9165"/>
  <c r="M9165"/>
  <c r="N9164"/>
  <c r="M9164"/>
  <c r="N9163"/>
  <c r="M9163"/>
  <c r="N9162"/>
  <c r="M9162"/>
  <c r="N9161"/>
  <c r="M9161"/>
  <c r="N9159"/>
  <c r="M9159"/>
  <c r="N9157"/>
  <c r="M9157"/>
  <c r="N9156"/>
  <c r="M9156"/>
  <c r="N9154"/>
  <c r="M9154"/>
  <c r="N9152"/>
  <c r="M9152"/>
  <c r="N9151"/>
  <c r="M9151"/>
  <c r="N9150"/>
  <c r="M9150"/>
  <c r="N9149"/>
  <c r="M9149"/>
  <c r="N9148"/>
  <c r="M9148"/>
  <c r="N9147"/>
  <c r="M9147"/>
  <c r="N9146"/>
  <c r="M9146"/>
  <c r="N9145"/>
  <c r="M9145"/>
  <c r="N9144"/>
  <c r="M9144"/>
  <c r="N9143"/>
  <c r="M9143"/>
  <c r="N9142"/>
  <c r="M9142"/>
  <c r="N9141"/>
  <c r="M9141"/>
  <c r="N9140"/>
  <c r="M9140"/>
  <c r="N9139"/>
  <c r="M9139"/>
  <c r="N9138"/>
  <c r="M9138"/>
  <c r="N9137"/>
  <c r="M9137"/>
  <c r="N9136"/>
  <c r="M9136"/>
  <c r="N9135"/>
  <c r="M9135"/>
  <c r="N9134"/>
  <c r="M9134"/>
  <c r="N9133"/>
  <c r="M9133"/>
  <c r="N9131"/>
  <c r="M9131"/>
  <c r="N9130"/>
  <c r="M9130"/>
  <c r="N9129"/>
  <c r="M9129"/>
  <c r="N9128"/>
  <c r="M9128"/>
  <c r="N9127"/>
  <c r="M9127"/>
  <c r="N9126"/>
  <c r="M9126"/>
  <c r="N9123"/>
  <c r="M9123"/>
  <c r="N9122"/>
  <c r="M9122"/>
  <c r="N9121"/>
  <c r="M9121"/>
  <c r="N9120"/>
  <c r="M9120"/>
  <c r="N9119"/>
  <c r="M9119"/>
  <c r="N9118"/>
  <c r="M9118"/>
  <c r="N9117"/>
  <c r="M9117"/>
  <c r="N9116"/>
  <c r="M9116"/>
  <c r="N9115"/>
  <c r="M9115"/>
  <c r="N9114"/>
  <c r="M9114"/>
  <c r="N9113"/>
  <c r="M9113"/>
  <c r="N9109"/>
  <c r="M9109"/>
  <c r="N9108"/>
  <c r="M9108"/>
  <c r="N9107"/>
  <c r="M9107"/>
  <c r="N9106"/>
  <c r="M9106"/>
  <c r="N9105"/>
  <c r="M9105"/>
  <c r="N9104"/>
  <c r="M9104"/>
  <c r="N9103"/>
  <c r="M9103"/>
  <c r="N9102"/>
  <c r="M9102"/>
  <c r="N9101"/>
  <c r="M9101"/>
  <c r="N9100"/>
  <c r="M9100"/>
  <c r="N9099"/>
  <c r="M9099"/>
  <c r="N9098"/>
  <c r="M9098"/>
  <c r="N9097"/>
  <c r="M9097"/>
  <c r="N9096"/>
  <c r="M9096"/>
  <c r="N9095"/>
  <c r="M9095"/>
  <c r="N9094"/>
  <c r="M9094"/>
  <c r="N9093"/>
  <c r="M9093"/>
  <c r="N9092"/>
  <c r="M9092"/>
  <c r="N9091"/>
  <c r="M9091"/>
  <c r="N9088"/>
  <c r="M9088"/>
  <c r="N9086"/>
  <c r="M9086"/>
  <c r="N9085"/>
  <c r="M9085"/>
  <c r="N9083"/>
  <c r="M9083"/>
  <c r="N9082"/>
  <c r="M9082"/>
  <c r="N9080"/>
  <c r="M9080"/>
  <c r="N9079"/>
  <c r="M9079"/>
  <c r="N9076"/>
  <c r="M9076"/>
  <c r="N9075"/>
  <c r="M9075"/>
  <c r="N9073"/>
  <c r="M9073"/>
  <c r="N9072"/>
  <c r="M9072"/>
  <c r="N9070"/>
  <c r="M9070"/>
  <c r="N9069"/>
  <c r="M9069"/>
  <c r="M9066"/>
  <c r="N9065"/>
  <c r="M9065"/>
  <c r="N9064"/>
  <c r="M9064"/>
  <c r="N9063"/>
  <c r="M9063"/>
  <c r="N9062"/>
  <c r="M9062"/>
  <c r="N9061"/>
  <c r="M9061"/>
  <c r="N9060"/>
  <c r="M9060"/>
  <c r="N9057"/>
  <c r="M9057"/>
  <c r="M9056"/>
  <c r="N9055"/>
  <c r="M9055"/>
  <c r="N9054"/>
  <c r="M9054"/>
  <c r="N9053"/>
  <c r="M9053"/>
  <c r="N9052"/>
  <c r="M9052"/>
  <c r="N9051"/>
  <c r="M9051"/>
  <c r="N9050"/>
  <c r="M9050"/>
  <c r="N9049"/>
  <c r="M9049"/>
  <c r="N9048"/>
  <c r="M9048"/>
  <c r="N9047"/>
  <c r="M9047"/>
  <c r="N9046"/>
  <c r="M9046"/>
  <c r="N9045"/>
  <c r="M9045"/>
  <c r="N9044"/>
  <c r="M9044"/>
  <c r="N9042"/>
  <c r="M9042"/>
  <c r="N9041"/>
  <c r="M9041"/>
  <c r="N9040"/>
  <c r="M9040"/>
  <c r="N9039"/>
  <c r="M9039"/>
  <c r="N9038"/>
  <c r="M9038"/>
  <c r="N9037"/>
  <c r="M9037"/>
  <c r="N9036"/>
  <c r="M9036"/>
  <c r="N9034"/>
  <c r="M9034"/>
  <c r="N9033"/>
  <c r="M9033"/>
  <c r="N9032"/>
  <c r="M9032"/>
  <c r="N9031"/>
  <c r="M9031"/>
  <c r="N9030"/>
  <c r="M9030"/>
  <c r="N9029"/>
  <c r="M9029"/>
  <c r="N9028"/>
  <c r="M9028"/>
  <c r="N9027"/>
  <c r="M9027"/>
  <c r="N9026"/>
  <c r="M9026"/>
  <c r="N9025"/>
  <c r="M9025"/>
  <c r="N9024"/>
  <c r="M9024"/>
  <c r="N9023"/>
  <c r="M9023"/>
  <c r="N9022"/>
  <c r="M9022"/>
  <c r="N9020"/>
  <c r="M9020"/>
  <c r="N9019"/>
  <c r="M9019"/>
  <c r="N9018"/>
  <c r="M9018"/>
  <c r="N9017"/>
  <c r="M9017"/>
  <c r="N9016"/>
  <c r="M9016"/>
  <c r="N9015"/>
  <c r="M9015"/>
  <c r="N9014"/>
  <c r="M9014"/>
  <c r="N9013"/>
  <c r="M9013"/>
  <c r="N9012"/>
  <c r="M9012"/>
  <c r="N9010"/>
  <c r="M9010"/>
  <c r="N9009"/>
  <c r="M9009"/>
  <c r="N9008"/>
  <c r="M9008"/>
  <c r="N9007"/>
  <c r="M9007"/>
  <c r="N9006"/>
  <c r="M9006"/>
  <c r="N9005"/>
  <c r="M9005"/>
  <c r="N9004"/>
  <c r="M9004"/>
  <c r="N9003"/>
  <c r="M9003"/>
  <c r="N9002"/>
  <c r="M9002"/>
  <c r="N9001"/>
  <c r="M9001"/>
  <c r="N9000"/>
  <c r="M9000"/>
  <c r="N8998"/>
  <c r="M8998"/>
  <c r="N8997"/>
  <c r="M8997"/>
  <c r="N8996"/>
  <c r="M8996"/>
  <c r="N8994"/>
  <c r="M8994"/>
  <c r="N8993"/>
  <c r="M8993"/>
  <c r="N8991"/>
  <c r="M8991"/>
  <c r="N8989"/>
  <c r="M8989"/>
  <c r="N8988"/>
  <c r="M8988"/>
  <c r="N8987"/>
  <c r="M8987"/>
  <c r="N8986"/>
  <c r="M8986"/>
  <c r="N8985"/>
  <c r="M8985"/>
  <c r="N8984"/>
  <c r="M8984"/>
  <c r="N8983"/>
  <c r="M8983"/>
  <c r="N8982"/>
  <c r="M8982"/>
  <c r="N8977"/>
  <c r="M8977"/>
  <c r="N8515"/>
  <c r="N8514"/>
  <c r="N8513"/>
  <c r="N8512"/>
  <c r="N8511"/>
  <c r="N8510"/>
  <c r="N8509"/>
  <c r="N8507"/>
  <c r="N8506"/>
  <c r="N8505"/>
  <c r="N8504"/>
  <c r="N8503"/>
  <c r="N8502"/>
  <c r="N8501"/>
  <c r="N8498"/>
  <c r="N8497"/>
  <c r="N8496"/>
  <c r="N8495"/>
  <c r="N8494"/>
  <c r="N8493"/>
  <c r="N8492"/>
  <c r="N8490"/>
  <c r="N8489"/>
  <c r="N8488"/>
  <c r="N8487"/>
  <c r="N8486"/>
  <c r="N8485"/>
  <c r="N8482"/>
  <c r="N8481"/>
  <c r="N8480"/>
  <c r="N8478"/>
  <c r="N8477"/>
  <c r="N8475"/>
  <c r="N8474"/>
  <c r="N8473"/>
  <c r="N8472"/>
  <c r="N8471"/>
  <c r="N8469"/>
  <c r="N8467"/>
  <c r="N8466"/>
  <c r="N8464"/>
  <c r="N8462"/>
  <c r="N8461"/>
  <c r="N8460"/>
  <c r="N8459"/>
  <c r="N8458"/>
  <c r="N8457"/>
  <c r="N8456"/>
  <c r="N8455"/>
  <c r="N8454"/>
  <c r="N8453"/>
  <c r="N8452"/>
  <c r="N8451"/>
  <c r="N8450"/>
  <c r="N8449"/>
  <c r="N8448"/>
  <c r="N8447"/>
  <c r="N8446"/>
  <c r="N8445"/>
  <c r="N8444"/>
  <c r="N8443"/>
  <c r="N8441"/>
  <c r="N8440"/>
  <c r="N8439"/>
  <c r="N8438"/>
  <c r="N8437"/>
  <c r="N8436"/>
  <c r="N8433"/>
  <c r="N8432"/>
  <c r="N8431"/>
  <c r="N8430"/>
  <c r="N8429"/>
  <c r="N8428"/>
  <c r="N8427"/>
  <c r="N8426"/>
  <c r="N8425"/>
  <c r="N8424"/>
  <c r="N8423"/>
  <c r="N8419"/>
  <c r="N8418"/>
  <c r="N8417"/>
  <c r="N8416"/>
  <c r="N8415"/>
  <c r="N8414"/>
  <c r="N8413"/>
  <c r="N8412"/>
  <c r="N8411"/>
  <c r="N8410"/>
  <c r="N8409"/>
  <c r="N8408"/>
  <c r="N8407"/>
  <c r="N8406"/>
  <c r="N8405"/>
  <c r="N8404"/>
  <c r="N8403"/>
  <c r="N8402"/>
  <c r="N8401"/>
  <c r="N8398"/>
  <c r="N8396"/>
  <c r="N8395"/>
  <c r="N8393"/>
  <c r="N8392"/>
  <c r="N8390"/>
  <c r="N8389"/>
  <c r="N8386"/>
  <c r="N8385"/>
  <c r="N8383"/>
  <c r="N8382"/>
  <c r="N8380"/>
  <c r="N8379"/>
  <c r="N8376"/>
  <c r="N8375"/>
  <c r="N8374"/>
  <c r="N8373"/>
  <c r="N8372"/>
  <c r="N8371"/>
  <c r="N8370"/>
  <c r="N8367"/>
  <c r="N8366"/>
  <c r="N8365"/>
  <c r="N8364"/>
  <c r="N8134" s="1"/>
  <c r="N8363"/>
  <c r="N8362"/>
  <c r="N8361"/>
  <c r="N8360"/>
  <c r="N8130" s="1"/>
  <c r="N8359"/>
  <c r="N8358"/>
  <c r="N8357"/>
  <c r="N8356"/>
  <c r="N8126" s="1"/>
  <c r="N8355"/>
  <c r="N8354"/>
  <c r="N8352"/>
  <c r="N8351"/>
  <c r="N8121" s="1"/>
  <c r="N8350"/>
  <c r="N8349"/>
  <c r="N8348"/>
  <c r="N8347"/>
  <c r="N8117" s="1"/>
  <c r="N8346"/>
  <c r="N8344"/>
  <c r="N8343"/>
  <c r="N8342"/>
  <c r="N8112" s="1"/>
  <c r="N8341"/>
  <c r="N8340"/>
  <c r="N8339"/>
  <c r="N8338"/>
  <c r="N8108" s="1"/>
  <c r="N8337"/>
  <c r="N8336"/>
  <c r="N8335"/>
  <c r="N8334"/>
  <c r="N8104" s="1"/>
  <c r="N8333"/>
  <c r="N8332"/>
  <c r="N8330"/>
  <c r="N8329"/>
  <c r="N8099" s="1"/>
  <c r="N8328"/>
  <c r="N8327"/>
  <c r="N8326"/>
  <c r="N8325"/>
  <c r="N8095" s="1"/>
  <c r="N8324"/>
  <c r="N8323"/>
  <c r="N8322"/>
  <c r="N8320"/>
  <c r="N8090" s="1"/>
  <c r="N8319"/>
  <c r="N8318"/>
  <c r="N8317"/>
  <c r="N8316"/>
  <c r="N8086" s="1"/>
  <c r="N8315"/>
  <c r="N8314"/>
  <c r="N8313"/>
  <c r="N8312"/>
  <c r="N8082" s="1"/>
  <c r="N8311"/>
  <c r="N8310"/>
  <c r="N8308"/>
  <c r="N8307"/>
  <c r="N8077" s="1"/>
  <c r="N8306"/>
  <c r="N8304"/>
  <c r="N8303"/>
  <c r="N8301"/>
  <c r="N8071" s="1"/>
  <c r="N8299"/>
  <c r="N8298"/>
  <c r="N8297"/>
  <c r="N8296"/>
  <c r="N8066" s="1"/>
  <c r="N8295"/>
  <c r="N8294"/>
  <c r="N8293"/>
  <c r="N8292"/>
  <c r="N8062" s="1"/>
  <c r="N8287"/>
  <c r="M8515"/>
  <c r="M8514"/>
  <c r="M8513"/>
  <c r="M8512"/>
  <c r="M8511"/>
  <c r="M8510"/>
  <c r="M8509"/>
  <c r="M8507"/>
  <c r="M8506"/>
  <c r="M8505"/>
  <c r="M8504"/>
  <c r="M8503"/>
  <c r="M8502"/>
  <c r="M8501"/>
  <c r="M8498"/>
  <c r="M8497"/>
  <c r="M8496"/>
  <c r="M8495"/>
  <c r="M8494"/>
  <c r="M8493"/>
  <c r="M8492"/>
  <c r="M8490"/>
  <c r="M8489"/>
  <c r="M8488"/>
  <c r="M8487"/>
  <c r="M8486"/>
  <c r="M8485"/>
  <c r="M8482"/>
  <c r="M8481"/>
  <c r="M8480"/>
  <c r="M8478"/>
  <c r="M8477"/>
  <c r="M8475"/>
  <c r="M8474"/>
  <c r="M8473"/>
  <c r="M8472"/>
  <c r="M8471"/>
  <c r="M8469"/>
  <c r="M8467"/>
  <c r="M8466"/>
  <c r="M8464"/>
  <c r="M8462"/>
  <c r="M8461"/>
  <c r="M8460"/>
  <c r="M8459"/>
  <c r="M8458"/>
  <c r="M8457"/>
  <c r="M8456"/>
  <c r="M8455"/>
  <c r="M8454"/>
  <c r="M8453"/>
  <c r="M8452"/>
  <c r="M8451"/>
  <c r="M8450"/>
  <c r="M8449"/>
  <c r="M8448"/>
  <c r="M8447"/>
  <c r="M8446"/>
  <c r="M8445"/>
  <c r="M8444"/>
  <c r="M8443"/>
  <c r="M8441"/>
  <c r="M8440"/>
  <c r="M8439"/>
  <c r="M8438"/>
  <c r="M8437"/>
  <c r="M8436"/>
  <c r="M8433"/>
  <c r="M8432"/>
  <c r="M8431"/>
  <c r="M8430"/>
  <c r="M8429"/>
  <c r="M8428"/>
  <c r="M8427"/>
  <c r="M8426"/>
  <c r="M8425"/>
  <c r="M8424"/>
  <c r="M8423"/>
  <c r="M8419"/>
  <c r="M8418"/>
  <c r="M8417"/>
  <c r="M8416"/>
  <c r="M8415"/>
  <c r="M8414"/>
  <c r="M8413"/>
  <c r="M8412"/>
  <c r="M8411"/>
  <c r="M8410"/>
  <c r="M8409"/>
  <c r="M8408"/>
  <c r="M8407"/>
  <c r="M8406"/>
  <c r="M8405"/>
  <c r="M8404"/>
  <c r="M8403"/>
  <c r="M8402"/>
  <c r="M8401"/>
  <c r="M8398"/>
  <c r="M8396"/>
  <c r="M8395"/>
  <c r="M8393"/>
  <c r="M8392"/>
  <c r="M8390"/>
  <c r="M8389"/>
  <c r="M8386"/>
  <c r="M8385"/>
  <c r="M8383"/>
  <c r="M8382"/>
  <c r="M8380"/>
  <c r="M8379"/>
  <c r="M8376"/>
  <c r="M8375"/>
  <c r="M8374"/>
  <c r="M8373"/>
  <c r="M8372"/>
  <c r="M8371"/>
  <c r="M8370"/>
  <c r="M8367"/>
  <c r="M8366"/>
  <c r="M8365"/>
  <c r="M8364"/>
  <c r="M8363"/>
  <c r="M8362"/>
  <c r="M8361"/>
  <c r="M8360"/>
  <c r="M8359"/>
  <c r="M8358"/>
  <c r="M8357"/>
  <c r="M8356"/>
  <c r="M8355"/>
  <c r="M8354"/>
  <c r="M8352"/>
  <c r="M8351"/>
  <c r="M8350"/>
  <c r="M8349"/>
  <c r="M8348"/>
  <c r="M8347"/>
  <c r="M8346"/>
  <c r="M8344"/>
  <c r="M8343"/>
  <c r="M8342"/>
  <c r="M8341"/>
  <c r="M8340"/>
  <c r="M8339"/>
  <c r="M8338"/>
  <c r="M8337"/>
  <c r="M8336"/>
  <c r="M8335"/>
  <c r="M8334"/>
  <c r="M8333"/>
  <c r="M8332"/>
  <c r="M8330"/>
  <c r="M8329"/>
  <c r="M8328"/>
  <c r="M8327"/>
  <c r="M8326"/>
  <c r="M8325"/>
  <c r="M8324"/>
  <c r="M8323"/>
  <c r="M8322"/>
  <c r="M8320"/>
  <c r="M8319"/>
  <c r="M8318"/>
  <c r="M8317"/>
  <c r="M8316"/>
  <c r="M8315"/>
  <c r="M8314"/>
  <c r="M8313"/>
  <c r="M8312"/>
  <c r="M8311"/>
  <c r="M8310"/>
  <c r="M8308"/>
  <c r="M8307"/>
  <c r="M8306"/>
  <c r="M8304"/>
  <c r="M8303"/>
  <c r="M8301"/>
  <c r="M8299"/>
  <c r="M8298"/>
  <c r="M8297"/>
  <c r="M8296"/>
  <c r="M8295"/>
  <c r="M8294"/>
  <c r="M8293"/>
  <c r="M8292"/>
  <c r="M8287"/>
  <c r="L7825"/>
  <c r="L7824"/>
  <c r="L7823"/>
  <c r="L7822"/>
  <c r="L7821"/>
  <c r="L7820"/>
  <c r="L7819"/>
  <c r="R7819" s="1"/>
  <c r="N7818"/>
  <c r="M7818"/>
  <c r="L7817"/>
  <c r="L7816"/>
  <c r="R7816" s="1"/>
  <c r="L7815"/>
  <c r="L7814"/>
  <c r="R7814" s="1"/>
  <c r="L7813"/>
  <c r="L7812"/>
  <c r="L7811"/>
  <c r="N7810"/>
  <c r="M7810"/>
  <c r="L7808"/>
  <c r="L7807"/>
  <c r="L7806"/>
  <c r="R7806" s="1"/>
  <c r="L7805"/>
  <c r="L7804"/>
  <c r="L7803"/>
  <c r="L7802"/>
  <c r="N7801"/>
  <c r="M7801"/>
  <c r="L7800"/>
  <c r="L7799"/>
  <c r="L7798"/>
  <c r="L7797"/>
  <c r="L7796"/>
  <c r="L7795"/>
  <c r="R7795" s="1"/>
  <c r="N7794"/>
  <c r="M7794"/>
  <c r="M7793" s="1"/>
  <c r="L7792"/>
  <c r="R7792" s="1"/>
  <c r="L7791"/>
  <c r="R7791" s="1"/>
  <c r="L7790"/>
  <c r="N7789"/>
  <c r="M7789"/>
  <c r="M7786" s="1"/>
  <c r="L7788"/>
  <c r="L7787"/>
  <c r="R7787" s="1"/>
  <c r="L7785"/>
  <c r="L7784"/>
  <c r="L7783"/>
  <c r="L7782"/>
  <c r="L7781"/>
  <c r="N7780"/>
  <c r="M7780"/>
  <c r="M7778" s="1"/>
  <c r="L7779"/>
  <c r="L7777"/>
  <c r="R7777" s="1"/>
  <c r="L7776"/>
  <c r="R7776" s="1"/>
  <c r="N7775"/>
  <c r="N7773" s="1"/>
  <c r="M7775"/>
  <c r="L7774"/>
  <c r="R7774" s="1"/>
  <c r="L7772"/>
  <c r="R7772" s="1"/>
  <c r="L7771"/>
  <c r="R7771" s="1"/>
  <c r="L7770"/>
  <c r="R7770" s="1"/>
  <c r="L7769"/>
  <c r="R7769" s="1"/>
  <c r="L7768"/>
  <c r="R7768" s="1"/>
  <c r="L7767"/>
  <c r="R7767" s="1"/>
  <c r="L7766"/>
  <c r="R7766" s="1"/>
  <c r="L7765"/>
  <c r="R7765" s="1"/>
  <c r="L7764"/>
  <c r="R7764" s="1"/>
  <c r="L7763"/>
  <c r="R7763" s="1"/>
  <c r="L7762"/>
  <c r="R7762" s="1"/>
  <c r="L7761"/>
  <c r="R7761" s="1"/>
  <c r="L7760"/>
  <c r="R7760" s="1"/>
  <c r="L7759"/>
  <c r="R7759" s="1"/>
  <c r="L7758"/>
  <c r="R7758" s="1"/>
  <c r="L7757"/>
  <c r="R7757" s="1"/>
  <c r="L7756"/>
  <c r="R7756" s="1"/>
  <c r="L7755"/>
  <c r="R7755" s="1"/>
  <c r="L7754"/>
  <c r="R7754" s="1"/>
  <c r="L7753"/>
  <c r="R7753" s="1"/>
  <c r="N7752"/>
  <c r="M7752"/>
  <c r="L7751"/>
  <c r="R7751" s="1"/>
  <c r="L7750"/>
  <c r="R7750" s="1"/>
  <c r="L7749"/>
  <c r="R7749" s="1"/>
  <c r="L7748"/>
  <c r="R7748" s="1"/>
  <c r="L7747"/>
  <c r="R7747" s="1"/>
  <c r="L7746"/>
  <c r="R7746" s="1"/>
  <c r="N7745"/>
  <c r="N7744" s="1"/>
  <c r="M7745"/>
  <c r="L7743"/>
  <c r="R7743" s="1"/>
  <c r="L7742"/>
  <c r="R7742" s="1"/>
  <c r="L7741"/>
  <c r="R7741" s="1"/>
  <c r="L7740"/>
  <c r="R7740" s="1"/>
  <c r="L7739"/>
  <c r="R7739" s="1"/>
  <c r="L7738"/>
  <c r="R7738" s="1"/>
  <c r="L7737"/>
  <c r="R7737" s="1"/>
  <c r="L7736"/>
  <c r="R7736" s="1"/>
  <c r="L7735"/>
  <c r="R7735" s="1"/>
  <c r="L7734"/>
  <c r="R7734" s="1"/>
  <c r="L7733"/>
  <c r="R7733" s="1"/>
  <c r="N7732"/>
  <c r="M7732"/>
  <c r="L7729"/>
  <c r="R7729" s="1"/>
  <c r="L7728"/>
  <c r="R7728" s="1"/>
  <c r="L7727"/>
  <c r="R7727" s="1"/>
  <c r="L7726"/>
  <c r="R7726" s="1"/>
  <c r="L7725"/>
  <c r="R7725" s="1"/>
  <c r="L7724"/>
  <c r="R7724" s="1"/>
  <c r="L7723"/>
  <c r="R7723" s="1"/>
  <c r="L7722"/>
  <c r="R7722" s="1"/>
  <c r="L7721"/>
  <c r="R7721" s="1"/>
  <c r="L7720"/>
  <c r="R7720" s="1"/>
  <c r="L7719"/>
  <c r="R7719" s="1"/>
  <c r="L7718"/>
  <c r="R7718" s="1"/>
  <c r="L7717"/>
  <c r="R7717" s="1"/>
  <c r="L7716"/>
  <c r="R7716" s="1"/>
  <c r="L7715"/>
  <c r="R7715" s="1"/>
  <c r="L7714"/>
  <c r="R7714" s="1"/>
  <c r="L7713"/>
  <c r="R7713" s="1"/>
  <c r="L7712"/>
  <c r="R7712" s="1"/>
  <c r="L7711"/>
  <c r="R7711" s="1"/>
  <c r="N7710"/>
  <c r="N7709" s="1"/>
  <c r="M7710"/>
  <c r="L7708"/>
  <c r="R7708" s="1"/>
  <c r="L7706"/>
  <c r="R7706" s="1"/>
  <c r="L7705"/>
  <c r="R7705" s="1"/>
  <c r="N7704"/>
  <c r="M7704"/>
  <c r="L7703"/>
  <c r="R7703" s="1"/>
  <c r="L7702"/>
  <c r="R7702" s="1"/>
  <c r="N7701"/>
  <c r="M7701"/>
  <c r="L7700"/>
  <c r="R7700" s="1"/>
  <c r="L7699"/>
  <c r="R7699" s="1"/>
  <c r="N7698"/>
  <c r="M7698"/>
  <c r="L7696"/>
  <c r="R7696" s="1"/>
  <c r="L7695"/>
  <c r="R7695" s="1"/>
  <c r="N7694"/>
  <c r="M7694"/>
  <c r="L7693"/>
  <c r="R7693" s="1"/>
  <c r="L7692"/>
  <c r="R7692" s="1"/>
  <c r="N7691"/>
  <c r="M7691"/>
  <c r="L7690"/>
  <c r="R7690" s="1"/>
  <c r="L7689"/>
  <c r="R7689" s="1"/>
  <c r="N7688"/>
  <c r="N7687" s="1"/>
  <c r="M7688"/>
  <c r="L7686"/>
  <c r="R7686" s="1"/>
  <c r="L7685"/>
  <c r="R7685" s="1"/>
  <c r="L7684"/>
  <c r="R7684" s="1"/>
  <c r="L7683"/>
  <c r="R7683" s="1"/>
  <c r="L7682"/>
  <c r="R7682" s="1"/>
  <c r="L7681"/>
  <c r="R7681" s="1"/>
  <c r="L7680"/>
  <c r="R7680" s="1"/>
  <c r="N7679"/>
  <c r="N7678" s="1"/>
  <c r="M7679"/>
  <c r="L7677"/>
  <c r="R7677" s="1"/>
  <c r="L7676"/>
  <c r="R7676" s="1"/>
  <c r="L7675"/>
  <c r="R7675" s="1"/>
  <c r="L7674"/>
  <c r="R7674" s="1"/>
  <c r="L7673"/>
  <c r="R7673" s="1"/>
  <c r="L7672"/>
  <c r="R7672" s="1"/>
  <c r="L7671"/>
  <c r="R7671" s="1"/>
  <c r="L7670"/>
  <c r="R7670" s="1"/>
  <c r="L7669"/>
  <c r="R7669" s="1"/>
  <c r="L7668"/>
  <c r="R7668" s="1"/>
  <c r="L7667"/>
  <c r="R7667" s="1"/>
  <c r="L7666"/>
  <c r="R7666" s="1"/>
  <c r="L7665"/>
  <c r="R7665" s="1"/>
  <c r="L7664"/>
  <c r="R7664" s="1"/>
  <c r="N7663"/>
  <c r="M7663"/>
  <c r="L7662"/>
  <c r="R7662" s="1"/>
  <c r="L7661"/>
  <c r="R7661" s="1"/>
  <c r="L7660"/>
  <c r="R7660" s="1"/>
  <c r="L7659"/>
  <c r="R7659" s="1"/>
  <c r="L7658"/>
  <c r="R7658" s="1"/>
  <c r="L7657"/>
  <c r="R7657" s="1"/>
  <c r="L7656"/>
  <c r="R7656" s="1"/>
  <c r="N7655"/>
  <c r="M7655"/>
  <c r="L7654"/>
  <c r="R7654" s="1"/>
  <c r="L7653"/>
  <c r="R7653" s="1"/>
  <c r="L7652"/>
  <c r="R7652" s="1"/>
  <c r="L7651"/>
  <c r="R7651" s="1"/>
  <c r="L7650"/>
  <c r="R7650" s="1"/>
  <c r="L7649"/>
  <c r="R7649" s="1"/>
  <c r="L7648"/>
  <c r="R7648" s="1"/>
  <c r="L7647"/>
  <c r="R7647" s="1"/>
  <c r="L7646"/>
  <c r="R7646" s="1"/>
  <c r="L7645"/>
  <c r="R7645" s="1"/>
  <c r="L7644"/>
  <c r="R7644" s="1"/>
  <c r="L7643"/>
  <c r="R7643" s="1"/>
  <c r="L7642"/>
  <c r="R7642" s="1"/>
  <c r="N7641"/>
  <c r="M7641"/>
  <c r="L7640"/>
  <c r="R7640" s="1"/>
  <c r="L7639"/>
  <c r="R7639" s="1"/>
  <c r="L7638"/>
  <c r="L7637"/>
  <c r="R7637" s="1"/>
  <c r="L7636"/>
  <c r="R7636" s="1"/>
  <c r="L7635"/>
  <c r="R7635" s="1"/>
  <c r="L7634"/>
  <c r="R7634" s="1"/>
  <c r="L7633"/>
  <c r="R7633" s="1"/>
  <c r="L7632"/>
  <c r="R7632" s="1"/>
  <c r="N7631"/>
  <c r="M7631"/>
  <c r="L7630"/>
  <c r="R7630" s="1"/>
  <c r="L7629"/>
  <c r="R7629" s="1"/>
  <c r="L7628"/>
  <c r="R7628" s="1"/>
  <c r="L7627"/>
  <c r="R7627" s="1"/>
  <c r="L7626"/>
  <c r="R7626" s="1"/>
  <c r="L7625"/>
  <c r="R7625" s="1"/>
  <c r="L7624"/>
  <c r="R7624" s="1"/>
  <c r="L7623"/>
  <c r="R7623" s="1"/>
  <c r="L7622"/>
  <c r="R7622" s="1"/>
  <c r="L7621"/>
  <c r="R7621" s="1"/>
  <c r="L7620"/>
  <c r="R7620" s="1"/>
  <c r="N7619"/>
  <c r="M7619"/>
  <c r="L7618"/>
  <c r="R7618" s="1"/>
  <c r="L7617"/>
  <c r="R7617" s="1"/>
  <c r="L7616"/>
  <c r="R7616" s="1"/>
  <c r="L7614"/>
  <c r="R7614" s="1"/>
  <c r="L7613"/>
  <c r="R7613" s="1"/>
  <c r="N7612"/>
  <c r="M7612"/>
  <c r="L7611"/>
  <c r="R7611" s="1"/>
  <c r="L7609"/>
  <c r="R7609" s="1"/>
  <c r="L7608"/>
  <c r="R7608" s="1"/>
  <c r="L7607"/>
  <c r="R7607" s="1"/>
  <c r="L7606"/>
  <c r="R7606" s="1"/>
  <c r="L7605"/>
  <c r="R7605" s="1"/>
  <c r="L7604"/>
  <c r="R7604" s="1"/>
  <c r="L7603"/>
  <c r="L7602"/>
  <c r="R7602" s="1"/>
  <c r="N7601"/>
  <c r="N7600" s="1"/>
  <c r="N7599" s="1"/>
  <c r="M7601"/>
  <c r="L7597"/>
  <c r="R7597" s="1"/>
  <c r="J42" i="2"/>
  <c r="I42"/>
  <c r="G42"/>
  <c r="F42"/>
  <c r="H44"/>
  <c r="L44" s="1"/>
  <c r="H45"/>
  <c r="L45" s="1"/>
  <c r="H46"/>
  <c r="E44"/>
  <c r="E45"/>
  <c r="E46"/>
  <c r="H43"/>
  <c r="L43" s="1"/>
  <c r="E43"/>
  <c r="J94" i="4"/>
  <c r="J45"/>
  <c r="N11749" i="13"/>
  <c r="N11965"/>
  <c r="M11965"/>
  <c r="N11964"/>
  <c r="M11964"/>
  <c r="N11963"/>
  <c r="M11963"/>
  <c r="N11962"/>
  <c r="M11962"/>
  <c r="N11961"/>
  <c r="M11961"/>
  <c r="N11960"/>
  <c r="M11960"/>
  <c r="N11959"/>
  <c r="M11959"/>
  <c r="N11957"/>
  <c r="M11957"/>
  <c r="N11956"/>
  <c r="M11956"/>
  <c r="N11955"/>
  <c r="M11955"/>
  <c r="N11954"/>
  <c r="M11954"/>
  <c r="N11953"/>
  <c r="M11953"/>
  <c r="N11952"/>
  <c r="M11952"/>
  <c r="N11951"/>
  <c r="M11951"/>
  <c r="N11948"/>
  <c r="M11948"/>
  <c r="N11947"/>
  <c r="M11947"/>
  <c r="N11946"/>
  <c r="M11946"/>
  <c r="N11945"/>
  <c r="M11945"/>
  <c r="N11944"/>
  <c r="M11944"/>
  <c r="N11943"/>
  <c r="M11943"/>
  <c r="N11942"/>
  <c r="M11942"/>
  <c r="N11940"/>
  <c r="M11940"/>
  <c r="N11939"/>
  <c r="M11939"/>
  <c r="N11938"/>
  <c r="M11938"/>
  <c r="N11937"/>
  <c r="M11937"/>
  <c r="N11936"/>
  <c r="M11936"/>
  <c r="N11935"/>
  <c r="M11935"/>
  <c r="N11932"/>
  <c r="M11932"/>
  <c r="N11931"/>
  <c r="M11931"/>
  <c r="N11930"/>
  <c r="M11930"/>
  <c r="N11928"/>
  <c r="M11928"/>
  <c r="N11927"/>
  <c r="M11927"/>
  <c r="N11925"/>
  <c r="M11925"/>
  <c r="N11924"/>
  <c r="M11924"/>
  <c r="N11923"/>
  <c r="M11923"/>
  <c r="N11922"/>
  <c r="M11922"/>
  <c r="N11921"/>
  <c r="M11921"/>
  <c r="N11919"/>
  <c r="M11919"/>
  <c r="N11917"/>
  <c r="M11917"/>
  <c r="N11916"/>
  <c r="M11916"/>
  <c r="N11914"/>
  <c r="M11914"/>
  <c r="N11912"/>
  <c r="M11912"/>
  <c r="N11911"/>
  <c r="M11911"/>
  <c r="N11910"/>
  <c r="M11910"/>
  <c r="N11909"/>
  <c r="M11909"/>
  <c r="N11908"/>
  <c r="M11908"/>
  <c r="N11907"/>
  <c r="M11907"/>
  <c r="N11906"/>
  <c r="M11906"/>
  <c r="N11905"/>
  <c r="M11905"/>
  <c r="N11904"/>
  <c r="M11904"/>
  <c r="N11903"/>
  <c r="M11903"/>
  <c r="N11902"/>
  <c r="M11902"/>
  <c r="N11901"/>
  <c r="M11901"/>
  <c r="N11900"/>
  <c r="M11900"/>
  <c r="N11899"/>
  <c r="M11899"/>
  <c r="N11898"/>
  <c r="M11898"/>
  <c r="N11897"/>
  <c r="M11897"/>
  <c r="N11896"/>
  <c r="M11896"/>
  <c r="N11895"/>
  <c r="M11895"/>
  <c r="N11894"/>
  <c r="M11894"/>
  <c r="N11893"/>
  <c r="M11893"/>
  <c r="N11891"/>
  <c r="M11891"/>
  <c r="N11890"/>
  <c r="M11890"/>
  <c r="N11889"/>
  <c r="M11889"/>
  <c r="N11888"/>
  <c r="M11888"/>
  <c r="N11887"/>
  <c r="M11887"/>
  <c r="N11886"/>
  <c r="M11886"/>
  <c r="N11883"/>
  <c r="M11883"/>
  <c r="N11882"/>
  <c r="M11882"/>
  <c r="N11881"/>
  <c r="M11881"/>
  <c r="N11880"/>
  <c r="M11880"/>
  <c r="N11879"/>
  <c r="M11879"/>
  <c r="N11878"/>
  <c r="M11878"/>
  <c r="N11877"/>
  <c r="M11877"/>
  <c r="N11876"/>
  <c r="M11876"/>
  <c r="N11875"/>
  <c r="M11875"/>
  <c r="N11874"/>
  <c r="M11874"/>
  <c r="N11873"/>
  <c r="M11873"/>
  <c r="N11869"/>
  <c r="M11869"/>
  <c r="N11868"/>
  <c r="M11868"/>
  <c r="N11867"/>
  <c r="M11867"/>
  <c r="N11866"/>
  <c r="M11866"/>
  <c r="N11865"/>
  <c r="M11865"/>
  <c r="N11864"/>
  <c r="M11864"/>
  <c r="N11863"/>
  <c r="M11863"/>
  <c r="N11862"/>
  <c r="M11862"/>
  <c r="N11861"/>
  <c r="M11861"/>
  <c r="N11860"/>
  <c r="M11860"/>
  <c r="N11859"/>
  <c r="M11859"/>
  <c r="N11858"/>
  <c r="M11858"/>
  <c r="N11857"/>
  <c r="M11857"/>
  <c r="N11856"/>
  <c r="M11856"/>
  <c r="N11855"/>
  <c r="M11855"/>
  <c r="N11854"/>
  <c r="M11854"/>
  <c r="N11853"/>
  <c r="M11853"/>
  <c r="N11852"/>
  <c r="M11852"/>
  <c r="N11851"/>
  <c r="M11851"/>
  <c r="N11848"/>
  <c r="M11848"/>
  <c r="N11846"/>
  <c r="M11846"/>
  <c r="N11845"/>
  <c r="M11845"/>
  <c r="N11843"/>
  <c r="M11843"/>
  <c r="N11842"/>
  <c r="M11842"/>
  <c r="N11840"/>
  <c r="M11840"/>
  <c r="N11839"/>
  <c r="M11839"/>
  <c r="N11836"/>
  <c r="M11836"/>
  <c r="N11835"/>
  <c r="M11835"/>
  <c r="N11833"/>
  <c r="M11833"/>
  <c r="N11832"/>
  <c r="M11832"/>
  <c r="N11830"/>
  <c r="M11830"/>
  <c r="N11829"/>
  <c r="M11829"/>
  <c r="N11826"/>
  <c r="M11826"/>
  <c r="N11825"/>
  <c r="M11825"/>
  <c r="N11824"/>
  <c r="M11824"/>
  <c r="N11823"/>
  <c r="M11823"/>
  <c r="N11822"/>
  <c r="M11822"/>
  <c r="N11821"/>
  <c r="M11821"/>
  <c r="N11820"/>
  <c r="M11820"/>
  <c r="N11817"/>
  <c r="M11817"/>
  <c r="N11816"/>
  <c r="M11816"/>
  <c r="N11815"/>
  <c r="M11815"/>
  <c r="N11814"/>
  <c r="M11814"/>
  <c r="N11813"/>
  <c r="M11813"/>
  <c r="N11812"/>
  <c r="M11812"/>
  <c r="N11811"/>
  <c r="M11811"/>
  <c r="N11810"/>
  <c r="M11810"/>
  <c r="N11809"/>
  <c r="M11809"/>
  <c r="N11808"/>
  <c r="M11808"/>
  <c r="N11807"/>
  <c r="M11807"/>
  <c r="N11806"/>
  <c r="M11806"/>
  <c r="N11805"/>
  <c r="M11805"/>
  <c r="N11804"/>
  <c r="M11804"/>
  <c r="N11802"/>
  <c r="M11802"/>
  <c r="N11801"/>
  <c r="M11801"/>
  <c r="N11800"/>
  <c r="M11800"/>
  <c r="N11799"/>
  <c r="M11799"/>
  <c r="N11798"/>
  <c r="M11798"/>
  <c r="N11797"/>
  <c r="M11797"/>
  <c r="N11796"/>
  <c r="M11796"/>
  <c r="N11794"/>
  <c r="M11794"/>
  <c r="N11793"/>
  <c r="M11793"/>
  <c r="N11792"/>
  <c r="M11792"/>
  <c r="N11791"/>
  <c r="M11791"/>
  <c r="N11790"/>
  <c r="M11790"/>
  <c r="N11789"/>
  <c r="M11789"/>
  <c r="N11788"/>
  <c r="M11788"/>
  <c r="N11787"/>
  <c r="M11787"/>
  <c r="N11786"/>
  <c r="M11786"/>
  <c r="N11785"/>
  <c r="M11785"/>
  <c r="N11784"/>
  <c r="M11784"/>
  <c r="N11783"/>
  <c r="M11783"/>
  <c r="N11782"/>
  <c r="M11782"/>
  <c r="N11780"/>
  <c r="M11780"/>
  <c r="N11779"/>
  <c r="M11779"/>
  <c r="N11778"/>
  <c r="M11778"/>
  <c r="N11777"/>
  <c r="M11777"/>
  <c r="N11776"/>
  <c r="M11776"/>
  <c r="N11775"/>
  <c r="M11775"/>
  <c r="N11774"/>
  <c r="M11774"/>
  <c r="N11773"/>
  <c r="M11773"/>
  <c r="N11772"/>
  <c r="M11772"/>
  <c r="N11770"/>
  <c r="M11770"/>
  <c r="N11769"/>
  <c r="M11769"/>
  <c r="N11768"/>
  <c r="M11768"/>
  <c r="N11767"/>
  <c r="M11767"/>
  <c r="N11766"/>
  <c r="M11766"/>
  <c r="N11765"/>
  <c r="M11765"/>
  <c r="N11764"/>
  <c r="M11764"/>
  <c r="N11763"/>
  <c r="M11763"/>
  <c r="N11762"/>
  <c r="M11762"/>
  <c r="N11761"/>
  <c r="M11761"/>
  <c r="N11760"/>
  <c r="M11760"/>
  <c r="N11758"/>
  <c r="M11758"/>
  <c r="N11757"/>
  <c r="M11757"/>
  <c r="N11756"/>
  <c r="M11756"/>
  <c r="N11754"/>
  <c r="M11754"/>
  <c r="N11753"/>
  <c r="M11753"/>
  <c r="N11751"/>
  <c r="M11751"/>
  <c r="M11749"/>
  <c r="L11749" s="1"/>
  <c r="R11519" s="1"/>
  <c r="N11748"/>
  <c r="M11748"/>
  <c r="N11747"/>
  <c r="M11747"/>
  <c r="N11746"/>
  <c r="M11746"/>
  <c r="N11745"/>
  <c r="M11745"/>
  <c r="N11744"/>
  <c r="M11744"/>
  <c r="N11743"/>
  <c r="M11743"/>
  <c r="N11742"/>
  <c r="M11742"/>
  <c r="N11737"/>
  <c r="M11737"/>
  <c r="N5748"/>
  <c r="M5748"/>
  <c r="N5740"/>
  <c r="M5740"/>
  <c r="N5731"/>
  <c r="M5731"/>
  <c r="N5724"/>
  <c r="M5724"/>
  <c r="N5719"/>
  <c r="N5716" s="1"/>
  <c r="M5719"/>
  <c r="N5710"/>
  <c r="N5708" s="1"/>
  <c r="M5710"/>
  <c r="N5705"/>
  <c r="N5703" s="1"/>
  <c r="M5705"/>
  <c r="N5682"/>
  <c r="M5682"/>
  <c r="N5675"/>
  <c r="M5675"/>
  <c r="N5662"/>
  <c r="M5662"/>
  <c r="N5640"/>
  <c r="N5639" s="1"/>
  <c r="N5637" s="1"/>
  <c r="M5640"/>
  <c r="N5634"/>
  <c r="M5634"/>
  <c r="N5631"/>
  <c r="M5631"/>
  <c r="N5628"/>
  <c r="M5628"/>
  <c r="N5624"/>
  <c r="M5624"/>
  <c r="N5621"/>
  <c r="M5621"/>
  <c r="N5618"/>
  <c r="M5618"/>
  <c r="N5609"/>
  <c r="N5608" s="1"/>
  <c r="M5609"/>
  <c r="N5593"/>
  <c r="M5593"/>
  <c r="N5585"/>
  <c r="M5585"/>
  <c r="N5571"/>
  <c r="M5571"/>
  <c r="N5561"/>
  <c r="M5561"/>
  <c r="N5549"/>
  <c r="M5549"/>
  <c r="N5542"/>
  <c r="M5542"/>
  <c r="N5531"/>
  <c r="N5530" s="1"/>
  <c r="N5529" s="1"/>
  <c r="M5531"/>
  <c r="N4145"/>
  <c r="M4145"/>
  <c r="N4144"/>
  <c r="M4144"/>
  <c r="N4143"/>
  <c r="M4143"/>
  <c r="N4142"/>
  <c r="M4142"/>
  <c r="N4141"/>
  <c r="M4141"/>
  <c r="N4140"/>
  <c r="M4140"/>
  <c r="N4139"/>
  <c r="M4139"/>
  <c r="N4137"/>
  <c r="M4137"/>
  <c r="N4136"/>
  <c r="M4136"/>
  <c r="N4135"/>
  <c r="M4135"/>
  <c r="N4134"/>
  <c r="M4134"/>
  <c r="N4133"/>
  <c r="M4133"/>
  <c r="N4132"/>
  <c r="M4132"/>
  <c r="N4131"/>
  <c r="M4131"/>
  <c r="N4128"/>
  <c r="M4128"/>
  <c r="N4127"/>
  <c r="M4127"/>
  <c r="N4126"/>
  <c r="M4126"/>
  <c r="N4125"/>
  <c r="M4125"/>
  <c r="N4124"/>
  <c r="M4124"/>
  <c r="N4123"/>
  <c r="M4123"/>
  <c r="N4122"/>
  <c r="M4122"/>
  <c r="N4120"/>
  <c r="M4120"/>
  <c r="N4119"/>
  <c r="M4119"/>
  <c r="N4118"/>
  <c r="M4118"/>
  <c r="N4117"/>
  <c r="M4117"/>
  <c r="N4116"/>
  <c r="M4116"/>
  <c r="N4115"/>
  <c r="M4115"/>
  <c r="N4112"/>
  <c r="M4112"/>
  <c r="N4111"/>
  <c r="M4111"/>
  <c r="N4110"/>
  <c r="M4110"/>
  <c r="N4108"/>
  <c r="M4108"/>
  <c r="N4107"/>
  <c r="M4107"/>
  <c r="N4105"/>
  <c r="M4105"/>
  <c r="N4104"/>
  <c r="M4104"/>
  <c r="N4103"/>
  <c r="M4103"/>
  <c r="N4102"/>
  <c r="M4102"/>
  <c r="N4101"/>
  <c r="M4101"/>
  <c r="N4099"/>
  <c r="M4099"/>
  <c r="N4097"/>
  <c r="M4097"/>
  <c r="N4096"/>
  <c r="M4096"/>
  <c r="N4094"/>
  <c r="M4094"/>
  <c r="N4092"/>
  <c r="M4092"/>
  <c r="N4091"/>
  <c r="M4091"/>
  <c r="N4090"/>
  <c r="M4090"/>
  <c r="N4089"/>
  <c r="M4089"/>
  <c r="N4088"/>
  <c r="M4088"/>
  <c r="N4087"/>
  <c r="M4087"/>
  <c r="N4086"/>
  <c r="M4086"/>
  <c r="N4085"/>
  <c r="M4085"/>
  <c r="N4084"/>
  <c r="M4084"/>
  <c r="N4083"/>
  <c r="M4083"/>
  <c r="N4082"/>
  <c r="M4082"/>
  <c r="N4081"/>
  <c r="M4081"/>
  <c r="N4080"/>
  <c r="M4080"/>
  <c r="N4079"/>
  <c r="M4079"/>
  <c r="N4078"/>
  <c r="M4078"/>
  <c r="N4077"/>
  <c r="M4077"/>
  <c r="N4076"/>
  <c r="M4076"/>
  <c r="N4075"/>
  <c r="M4075"/>
  <c r="N4074"/>
  <c r="M4074"/>
  <c r="N4073"/>
  <c r="M4073"/>
  <c r="N4071"/>
  <c r="M4071"/>
  <c r="N4070"/>
  <c r="M4070"/>
  <c r="N4069"/>
  <c r="M4069"/>
  <c r="M3379"/>
  <c r="N4068"/>
  <c r="M4068"/>
  <c r="N4067"/>
  <c r="M4067"/>
  <c r="N4066"/>
  <c r="M4066"/>
  <c r="N4063"/>
  <c r="M4063"/>
  <c r="N4062"/>
  <c r="M4062"/>
  <c r="N4061"/>
  <c r="M4061"/>
  <c r="M4060"/>
  <c r="N4059"/>
  <c r="M4059"/>
  <c r="N4058"/>
  <c r="M4058"/>
  <c r="N4057"/>
  <c r="M4057"/>
  <c r="M3367"/>
  <c r="N4056"/>
  <c r="M4056"/>
  <c r="N4055"/>
  <c r="M4055"/>
  <c r="N4054"/>
  <c r="M4054"/>
  <c r="N4053"/>
  <c r="M4053"/>
  <c r="N4049"/>
  <c r="M4049"/>
  <c r="N4048"/>
  <c r="M4048"/>
  <c r="N4047"/>
  <c r="M4047"/>
  <c r="N4046"/>
  <c r="M4046"/>
  <c r="N4045"/>
  <c r="M4045"/>
  <c r="N4044"/>
  <c r="M4044"/>
  <c r="N4043"/>
  <c r="M4043"/>
  <c r="N4042"/>
  <c r="M4042"/>
  <c r="N4041"/>
  <c r="M4041"/>
  <c r="N4040"/>
  <c r="M4040"/>
  <c r="N4039"/>
  <c r="M4039"/>
  <c r="N4038"/>
  <c r="M4038"/>
  <c r="N4037"/>
  <c r="M4037"/>
  <c r="N4036"/>
  <c r="M4036"/>
  <c r="N4035"/>
  <c r="M4035"/>
  <c r="N4034"/>
  <c r="M4034"/>
  <c r="N4033"/>
  <c r="M4033"/>
  <c r="N4032"/>
  <c r="M4032"/>
  <c r="N4031"/>
  <c r="M4031"/>
  <c r="N4028"/>
  <c r="M4028"/>
  <c r="N4026"/>
  <c r="M4026"/>
  <c r="N4025"/>
  <c r="M4025"/>
  <c r="N4023"/>
  <c r="M4023"/>
  <c r="N4022"/>
  <c r="M4022"/>
  <c r="N4020"/>
  <c r="M4020"/>
  <c r="N4019"/>
  <c r="M4019"/>
  <c r="N4016"/>
  <c r="M4016"/>
  <c r="N4015"/>
  <c r="M4015"/>
  <c r="N4013"/>
  <c r="M4013"/>
  <c r="N4012"/>
  <c r="M4012"/>
  <c r="N4010"/>
  <c r="M4010"/>
  <c r="N4009"/>
  <c r="M4009"/>
  <c r="N4006"/>
  <c r="M4006"/>
  <c r="N4005"/>
  <c r="M4005"/>
  <c r="N4004"/>
  <c r="M4004"/>
  <c r="N4003"/>
  <c r="M4003"/>
  <c r="M3313"/>
  <c r="N4002"/>
  <c r="M4002"/>
  <c r="N4001"/>
  <c r="M4001"/>
  <c r="N4000"/>
  <c r="M4000"/>
  <c r="N3997"/>
  <c r="M3997"/>
  <c r="N3996"/>
  <c r="M3996"/>
  <c r="N3995"/>
  <c r="M3995"/>
  <c r="N3994"/>
  <c r="M3994"/>
  <c r="N3993"/>
  <c r="M3993"/>
  <c r="N3992"/>
  <c r="M3992"/>
  <c r="N3991"/>
  <c r="M3991"/>
  <c r="N3990"/>
  <c r="M3990"/>
  <c r="N3989"/>
  <c r="M3989"/>
  <c r="N3988"/>
  <c r="M3988"/>
  <c r="N3987"/>
  <c r="M3987"/>
  <c r="M3297"/>
  <c r="N3986"/>
  <c r="M3986"/>
  <c r="N3985"/>
  <c r="M3985"/>
  <c r="N3984"/>
  <c r="M3984"/>
  <c r="N3982"/>
  <c r="M3982"/>
  <c r="N3981"/>
  <c r="M3981"/>
  <c r="N3980"/>
  <c r="M3980"/>
  <c r="N3979"/>
  <c r="M3979"/>
  <c r="N3978"/>
  <c r="M3978"/>
  <c r="N3977"/>
  <c r="M3977"/>
  <c r="N3976"/>
  <c r="M3976"/>
  <c r="N3974"/>
  <c r="M3974"/>
  <c r="N3973"/>
  <c r="M3973"/>
  <c r="N3972"/>
  <c r="M3972"/>
  <c r="N3971"/>
  <c r="M3971"/>
  <c r="N3970"/>
  <c r="M3970"/>
  <c r="N3969"/>
  <c r="M3969"/>
  <c r="N3968"/>
  <c r="M3968"/>
  <c r="N3967"/>
  <c r="M3967"/>
  <c r="N3966"/>
  <c r="M3966"/>
  <c r="N3965"/>
  <c r="M3965"/>
  <c r="N3964"/>
  <c r="M3964"/>
  <c r="N3963"/>
  <c r="M3963"/>
  <c r="N3962"/>
  <c r="M3962"/>
  <c r="N3960"/>
  <c r="M3960"/>
  <c r="N3959"/>
  <c r="M3959"/>
  <c r="N3958"/>
  <c r="M3958"/>
  <c r="N3957"/>
  <c r="M3957"/>
  <c r="N3956"/>
  <c r="M3956"/>
  <c r="N3955"/>
  <c r="M3955"/>
  <c r="N3954"/>
  <c r="M3954"/>
  <c r="N3953"/>
  <c r="M3953"/>
  <c r="N3952"/>
  <c r="M3952"/>
  <c r="N3950"/>
  <c r="M3950"/>
  <c r="N3949"/>
  <c r="M3949"/>
  <c r="N3948"/>
  <c r="M3948"/>
  <c r="N3947"/>
  <c r="M3947"/>
  <c r="N3946"/>
  <c r="M3946"/>
  <c r="N3945"/>
  <c r="M3945"/>
  <c r="N3944"/>
  <c r="M3944"/>
  <c r="N3943"/>
  <c r="M3943"/>
  <c r="N3942"/>
  <c r="M3942"/>
  <c r="N3941"/>
  <c r="M3941"/>
  <c r="N3940"/>
  <c r="M3940"/>
  <c r="N3938"/>
  <c r="M3938"/>
  <c r="N3937"/>
  <c r="M3937"/>
  <c r="N3936"/>
  <c r="M3936"/>
  <c r="N3934"/>
  <c r="M3934"/>
  <c r="N3933"/>
  <c r="M3933"/>
  <c r="N3931"/>
  <c r="M3931"/>
  <c r="N3929"/>
  <c r="M3929"/>
  <c r="N3928"/>
  <c r="M3928"/>
  <c r="N3927"/>
  <c r="M3927"/>
  <c r="N3926"/>
  <c r="M3926"/>
  <c r="N3925"/>
  <c r="M3925"/>
  <c r="N3924"/>
  <c r="M3924"/>
  <c r="N3923"/>
  <c r="M3923"/>
  <c r="N3922"/>
  <c r="M3922"/>
  <c r="N3917"/>
  <c r="M3917"/>
  <c r="N3455"/>
  <c r="M3455"/>
  <c r="N3454"/>
  <c r="N3224" s="1"/>
  <c r="M3454"/>
  <c r="N3453"/>
  <c r="M3453"/>
  <c r="N3452"/>
  <c r="N3222" s="1"/>
  <c r="M3452"/>
  <c r="N3451"/>
  <c r="M3451"/>
  <c r="N3450"/>
  <c r="N3220" s="1"/>
  <c r="M3450"/>
  <c r="N3449"/>
  <c r="M3449"/>
  <c r="N3447"/>
  <c r="N3217" s="1"/>
  <c r="M3447"/>
  <c r="M3217" s="1"/>
  <c r="N3446"/>
  <c r="M3446"/>
  <c r="N3445"/>
  <c r="M3445"/>
  <c r="N3444"/>
  <c r="M3444"/>
  <c r="N3443"/>
  <c r="M3443"/>
  <c r="N3442"/>
  <c r="M3442"/>
  <c r="N3441"/>
  <c r="M3441"/>
  <c r="N3438"/>
  <c r="M3438"/>
  <c r="N3437"/>
  <c r="N3207" s="1"/>
  <c r="M3437"/>
  <c r="N3436"/>
  <c r="M3436"/>
  <c r="N3435"/>
  <c r="N3205" s="1"/>
  <c r="M3435"/>
  <c r="N3434"/>
  <c r="M3434"/>
  <c r="N3433"/>
  <c r="N3203" s="1"/>
  <c r="M3433"/>
  <c r="N3432"/>
  <c r="M3432"/>
  <c r="N3430"/>
  <c r="N3200" s="1"/>
  <c r="M3430"/>
  <c r="N3429"/>
  <c r="M3429"/>
  <c r="N3428"/>
  <c r="N3198" s="1"/>
  <c r="M3428"/>
  <c r="N3427"/>
  <c r="M3427"/>
  <c r="N3426"/>
  <c r="N3196" s="1"/>
  <c r="M3426"/>
  <c r="N3425"/>
  <c r="M3425"/>
  <c r="N3422"/>
  <c r="M3422"/>
  <c r="N3421"/>
  <c r="M3421"/>
  <c r="N3420"/>
  <c r="N3190" s="1"/>
  <c r="M3420"/>
  <c r="N3418"/>
  <c r="M3418"/>
  <c r="N3417"/>
  <c r="N3187" s="1"/>
  <c r="M3417"/>
  <c r="N3415"/>
  <c r="M3415"/>
  <c r="N3414"/>
  <c r="N3184" s="1"/>
  <c r="M3414"/>
  <c r="N3413"/>
  <c r="M3413"/>
  <c r="N3412"/>
  <c r="N3182" s="1"/>
  <c r="M3412"/>
  <c r="N3411"/>
  <c r="M3411"/>
  <c r="N3409"/>
  <c r="N3179" s="1"/>
  <c r="M3409"/>
  <c r="N3407"/>
  <c r="M3407"/>
  <c r="N3406"/>
  <c r="N3176" s="1"/>
  <c r="M3406"/>
  <c r="N3404"/>
  <c r="M3404"/>
  <c r="N3402"/>
  <c r="N3172" s="1"/>
  <c r="M3402"/>
  <c r="N3401"/>
  <c r="M3401"/>
  <c r="N3400"/>
  <c r="N3170" s="1"/>
  <c r="M3400"/>
  <c r="N3399"/>
  <c r="M3399"/>
  <c r="N3398"/>
  <c r="N3168" s="1"/>
  <c r="M3398"/>
  <c r="N3397"/>
  <c r="M3397"/>
  <c r="N3396"/>
  <c r="N3166" s="1"/>
  <c r="M3396"/>
  <c r="N3395"/>
  <c r="M3395"/>
  <c r="N3394"/>
  <c r="N3164" s="1"/>
  <c r="M3394"/>
  <c r="N3393"/>
  <c r="M3393"/>
  <c r="N3392"/>
  <c r="N3162" s="1"/>
  <c r="M3392"/>
  <c r="M3162" s="1"/>
  <c r="N3391"/>
  <c r="M3391"/>
  <c r="N3390"/>
  <c r="M3390"/>
  <c r="N3389"/>
  <c r="M3389"/>
  <c r="N3388"/>
  <c r="N3158" s="1"/>
  <c r="M3388"/>
  <c r="N3387"/>
  <c r="M3387"/>
  <c r="N3386"/>
  <c r="N3156" s="1"/>
  <c r="M3386"/>
  <c r="N3385"/>
  <c r="M3385"/>
  <c r="N3384"/>
  <c r="M3384"/>
  <c r="N3383"/>
  <c r="M3383"/>
  <c r="N3381"/>
  <c r="N3151" s="1"/>
  <c r="M3381"/>
  <c r="N3380"/>
  <c r="M3380"/>
  <c r="N3379"/>
  <c r="N3378"/>
  <c r="M3378"/>
  <c r="N3377"/>
  <c r="M3377"/>
  <c r="N3376"/>
  <c r="M3376"/>
  <c r="N3373"/>
  <c r="M3373"/>
  <c r="N3372"/>
  <c r="M3372"/>
  <c r="N3371"/>
  <c r="M3371"/>
  <c r="N3370"/>
  <c r="M3370"/>
  <c r="N3369"/>
  <c r="M3369"/>
  <c r="N3368"/>
  <c r="M3368"/>
  <c r="N3367"/>
  <c r="N3366"/>
  <c r="M3366"/>
  <c r="N3365"/>
  <c r="M3365"/>
  <c r="N3364"/>
  <c r="M3364"/>
  <c r="N3363"/>
  <c r="M3363"/>
  <c r="N3359"/>
  <c r="M3359"/>
  <c r="N3358"/>
  <c r="M3358"/>
  <c r="N3357"/>
  <c r="M3357"/>
  <c r="N3356"/>
  <c r="M3356"/>
  <c r="N3355"/>
  <c r="M3355"/>
  <c r="N3354"/>
  <c r="M3354"/>
  <c r="N3353"/>
  <c r="M3353"/>
  <c r="N3352"/>
  <c r="M3352"/>
  <c r="N3351"/>
  <c r="M3351"/>
  <c r="N3350"/>
  <c r="M3350"/>
  <c r="N3349"/>
  <c r="M3349"/>
  <c r="N3348"/>
  <c r="M3348"/>
  <c r="N3347"/>
  <c r="M3347"/>
  <c r="N3346"/>
  <c r="M3346"/>
  <c r="N3345"/>
  <c r="M3345"/>
  <c r="N3344"/>
  <c r="M3344"/>
  <c r="N3343"/>
  <c r="M3343"/>
  <c r="N3342"/>
  <c r="M3342"/>
  <c r="N3341"/>
  <c r="M3341"/>
  <c r="N3338"/>
  <c r="M3338"/>
  <c r="N3336"/>
  <c r="M3336"/>
  <c r="N3335"/>
  <c r="M3335"/>
  <c r="N3333"/>
  <c r="M3333"/>
  <c r="N3332"/>
  <c r="M3332"/>
  <c r="N3330"/>
  <c r="M3330"/>
  <c r="N3329"/>
  <c r="M3329"/>
  <c r="N3326"/>
  <c r="M3326"/>
  <c r="N3325"/>
  <c r="M3325"/>
  <c r="N3323"/>
  <c r="M3323"/>
  <c r="N3322"/>
  <c r="M3322"/>
  <c r="N3320"/>
  <c r="M3320"/>
  <c r="N3319"/>
  <c r="M3319"/>
  <c r="N3316"/>
  <c r="M3316"/>
  <c r="N3315"/>
  <c r="M3315"/>
  <c r="N3314"/>
  <c r="M3314"/>
  <c r="N3313"/>
  <c r="N3312"/>
  <c r="M3312"/>
  <c r="N3311"/>
  <c r="M3311"/>
  <c r="N3310"/>
  <c r="M3310"/>
  <c r="N3307"/>
  <c r="M3307"/>
  <c r="N3306"/>
  <c r="M3306"/>
  <c r="N3305"/>
  <c r="M3305"/>
  <c r="N3304"/>
  <c r="M3304"/>
  <c r="N3303"/>
  <c r="M3303"/>
  <c r="N3302"/>
  <c r="M3302"/>
  <c r="N3301"/>
  <c r="M3301"/>
  <c r="N3300"/>
  <c r="M3300"/>
  <c r="N3299"/>
  <c r="M3299"/>
  <c r="N3298"/>
  <c r="M3298"/>
  <c r="N3297"/>
  <c r="N3296"/>
  <c r="M3296"/>
  <c r="N3295"/>
  <c r="M3295"/>
  <c r="N3294"/>
  <c r="M3294"/>
  <c r="N3292"/>
  <c r="M3292"/>
  <c r="N3291"/>
  <c r="M3291"/>
  <c r="N3290"/>
  <c r="M3290"/>
  <c r="N3289"/>
  <c r="M3289"/>
  <c r="N3288"/>
  <c r="M3288"/>
  <c r="N3287"/>
  <c r="M3287"/>
  <c r="N3286"/>
  <c r="M3286"/>
  <c r="N3284"/>
  <c r="M3284"/>
  <c r="N3283"/>
  <c r="M3283"/>
  <c r="N3282"/>
  <c r="M3282"/>
  <c r="N3281"/>
  <c r="M3281"/>
  <c r="N3280"/>
  <c r="M3280"/>
  <c r="N3279"/>
  <c r="M3279"/>
  <c r="N3278"/>
  <c r="M3278"/>
  <c r="N3277"/>
  <c r="M3277"/>
  <c r="N3276"/>
  <c r="M3276"/>
  <c r="N3275"/>
  <c r="M3275"/>
  <c r="N3274"/>
  <c r="M3274"/>
  <c r="N3273"/>
  <c r="M3273"/>
  <c r="N3272"/>
  <c r="M3272"/>
  <c r="N3270"/>
  <c r="M3270"/>
  <c r="N3269"/>
  <c r="M3269"/>
  <c r="N3268"/>
  <c r="M3268"/>
  <c r="N3267"/>
  <c r="M3267"/>
  <c r="N3266"/>
  <c r="M3266"/>
  <c r="N3265"/>
  <c r="M3265"/>
  <c r="N3264"/>
  <c r="M3264"/>
  <c r="N3263"/>
  <c r="M3263"/>
  <c r="N3262"/>
  <c r="M3262"/>
  <c r="N3260"/>
  <c r="M3260"/>
  <c r="N3259"/>
  <c r="M3259"/>
  <c r="N3258"/>
  <c r="M3258"/>
  <c r="N3257"/>
  <c r="M3257"/>
  <c r="N3256"/>
  <c r="M3256"/>
  <c r="N3255"/>
  <c r="M3255"/>
  <c r="N3254"/>
  <c r="M3254"/>
  <c r="N3253"/>
  <c r="M3253"/>
  <c r="N3252"/>
  <c r="M3252"/>
  <c r="N3251"/>
  <c r="M3251"/>
  <c r="N3250"/>
  <c r="M3250"/>
  <c r="N3248"/>
  <c r="M3248"/>
  <c r="N3247"/>
  <c r="M3247"/>
  <c r="N3246"/>
  <c r="M3246"/>
  <c r="N3244"/>
  <c r="M3244"/>
  <c r="N3243"/>
  <c r="M3243"/>
  <c r="N3241"/>
  <c r="M3241"/>
  <c r="N3239"/>
  <c r="M3239"/>
  <c r="N3238"/>
  <c r="M3238"/>
  <c r="N3237"/>
  <c r="M3237"/>
  <c r="N3236"/>
  <c r="M3236"/>
  <c r="N3235"/>
  <c r="M3235"/>
  <c r="N3234"/>
  <c r="M3234"/>
  <c r="N3233"/>
  <c r="M3233"/>
  <c r="N3232"/>
  <c r="M3232"/>
  <c r="N3227"/>
  <c r="M3227"/>
  <c r="N2305"/>
  <c r="M2305"/>
  <c r="N2304"/>
  <c r="M2304"/>
  <c r="N2303"/>
  <c r="M2303"/>
  <c r="N2302"/>
  <c r="M2302"/>
  <c r="N2301"/>
  <c r="M2301"/>
  <c r="N2300"/>
  <c r="M2300"/>
  <c r="N2299"/>
  <c r="M2299"/>
  <c r="N2297"/>
  <c r="M2297"/>
  <c r="N2296"/>
  <c r="M2296"/>
  <c r="N2295"/>
  <c r="M2295"/>
  <c r="N2294"/>
  <c r="M2294"/>
  <c r="N2293"/>
  <c r="M2293"/>
  <c r="N2292"/>
  <c r="M2292"/>
  <c r="N2291"/>
  <c r="M2291"/>
  <c r="N2288"/>
  <c r="M2288"/>
  <c r="N2287"/>
  <c r="M2287"/>
  <c r="N2286"/>
  <c r="M2286"/>
  <c r="N2285"/>
  <c r="M2285"/>
  <c r="N2284"/>
  <c r="M2284"/>
  <c r="N2283"/>
  <c r="M2283"/>
  <c r="N2282"/>
  <c r="M2282"/>
  <c r="N2280"/>
  <c r="M2280"/>
  <c r="N2279"/>
  <c r="M2279"/>
  <c r="N2278"/>
  <c r="M2278"/>
  <c r="N2277"/>
  <c r="M2277"/>
  <c r="N2276"/>
  <c r="M2276"/>
  <c r="N2275"/>
  <c r="M2275"/>
  <c r="N2272"/>
  <c r="M2272"/>
  <c r="N2271"/>
  <c r="M2271"/>
  <c r="N2270"/>
  <c r="M2270"/>
  <c r="N2268"/>
  <c r="M2268"/>
  <c r="N2267"/>
  <c r="M2267"/>
  <c r="N2265"/>
  <c r="M2265"/>
  <c r="N2264"/>
  <c r="M2264"/>
  <c r="N2263"/>
  <c r="M2263"/>
  <c r="N2262"/>
  <c r="M2262"/>
  <c r="N2261"/>
  <c r="M2261"/>
  <c r="N2259"/>
  <c r="M2259"/>
  <c r="N2257"/>
  <c r="M2257"/>
  <c r="N2256"/>
  <c r="M2256"/>
  <c r="N2254"/>
  <c r="M2254"/>
  <c r="N2252"/>
  <c r="M2252"/>
  <c r="N2251"/>
  <c r="M2251"/>
  <c r="N2250"/>
  <c r="M2250"/>
  <c r="N2249"/>
  <c r="M2249"/>
  <c r="N2248"/>
  <c r="M2248"/>
  <c r="N2247"/>
  <c r="M2247"/>
  <c r="N2246"/>
  <c r="M2246"/>
  <c r="N2245"/>
  <c r="M2245"/>
  <c r="N2244"/>
  <c r="M2244"/>
  <c r="N2243"/>
  <c r="M2243"/>
  <c r="N2242"/>
  <c r="M2242"/>
  <c r="N2241"/>
  <c r="M2241"/>
  <c r="N2240"/>
  <c r="M2240"/>
  <c r="N2239"/>
  <c r="M2239"/>
  <c r="N2238"/>
  <c r="M2238"/>
  <c r="N2237"/>
  <c r="M2237"/>
  <c r="N2236"/>
  <c r="M2236"/>
  <c r="N2235"/>
  <c r="M2235"/>
  <c r="N2234"/>
  <c r="M2234"/>
  <c r="N2233"/>
  <c r="M2233"/>
  <c r="N2231"/>
  <c r="M2231"/>
  <c r="N2230"/>
  <c r="M2230"/>
  <c r="N2229"/>
  <c r="M2229"/>
  <c r="N2228"/>
  <c r="M2228"/>
  <c r="N2227"/>
  <c r="M2227"/>
  <c r="N2226"/>
  <c r="M2226"/>
  <c r="N2223"/>
  <c r="M2223"/>
  <c r="N2222"/>
  <c r="M2222"/>
  <c r="N2221"/>
  <c r="M2221"/>
  <c r="N2220"/>
  <c r="M2220"/>
  <c r="N2219"/>
  <c r="M2219"/>
  <c r="N2218"/>
  <c r="M2218"/>
  <c r="N2217"/>
  <c r="M2217"/>
  <c r="N2216"/>
  <c r="M2216"/>
  <c r="N2215"/>
  <c r="M2215"/>
  <c r="N2214"/>
  <c r="M2214"/>
  <c r="N2213"/>
  <c r="M2213"/>
  <c r="N2209"/>
  <c r="M2209"/>
  <c r="N2208"/>
  <c r="M2208"/>
  <c r="N2207"/>
  <c r="M2207"/>
  <c r="N2206"/>
  <c r="M2206"/>
  <c r="N2205"/>
  <c r="M2205"/>
  <c r="N2204"/>
  <c r="M2204"/>
  <c r="N2203"/>
  <c r="M2203"/>
  <c r="N2202"/>
  <c r="M2202"/>
  <c r="N2201"/>
  <c r="M2201"/>
  <c r="N2200"/>
  <c r="M2200"/>
  <c r="N2199"/>
  <c r="M2199"/>
  <c r="N2198"/>
  <c r="M2198"/>
  <c r="N2197"/>
  <c r="M2197"/>
  <c r="N2196"/>
  <c r="M2196"/>
  <c r="N2195"/>
  <c r="M2195"/>
  <c r="N2194"/>
  <c r="M2194"/>
  <c r="N2193"/>
  <c r="M2193"/>
  <c r="N2192"/>
  <c r="M2192"/>
  <c r="N2191"/>
  <c r="M2191"/>
  <c r="N2188"/>
  <c r="M2188"/>
  <c r="N2186"/>
  <c r="M2186"/>
  <c r="N2185"/>
  <c r="M2185"/>
  <c r="N2183"/>
  <c r="M2183"/>
  <c r="N2182"/>
  <c r="M2182"/>
  <c r="N2180"/>
  <c r="M2180"/>
  <c r="N2179"/>
  <c r="M2179"/>
  <c r="N2176"/>
  <c r="M2176"/>
  <c r="N2175"/>
  <c r="M2175"/>
  <c r="N2173"/>
  <c r="M2173"/>
  <c r="N2172"/>
  <c r="M2172"/>
  <c r="N2170"/>
  <c r="M2170"/>
  <c r="N2169"/>
  <c r="M2169"/>
  <c r="N2166"/>
  <c r="M2166"/>
  <c r="N2165"/>
  <c r="M2165"/>
  <c r="N2164"/>
  <c r="M2164"/>
  <c r="N2163"/>
  <c r="M2163"/>
  <c r="N2162"/>
  <c r="M2162"/>
  <c r="N2161"/>
  <c r="M2161"/>
  <c r="N2160"/>
  <c r="M2160"/>
  <c r="N2157"/>
  <c r="M2157"/>
  <c r="N2156"/>
  <c r="M2156"/>
  <c r="N2155"/>
  <c r="M2155"/>
  <c r="N2154"/>
  <c r="M2154"/>
  <c r="N2153"/>
  <c r="M2153"/>
  <c r="N2152"/>
  <c r="M2152"/>
  <c r="N2151"/>
  <c r="M2151"/>
  <c r="N2150"/>
  <c r="M2150"/>
  <c r="N2149"/>
  <c r="M2149"/>
  <c r="N2148"/>
  <c r="M2148"/>
  <c r="N2147"/>
  <c r="M2147"/>
  <c r="N2146"/>
  <c r="M2146"/>
  <c r="N2145"/>
  <c r="M2145"/>
  <c r="N2144"/>
  <c r="M2144"/>
  <c r="N2142"/>
  <c r="M2142"/>
  <c r="N2141"/>
  <c r="M2141"/>
  <c r="N2140"/>
  <c r="M2140"/>
  <c r="N2139"/>
  <c r="M2139"/>
  <c r="N2138"/>
  <c r="M2138"/>
  <c r="N2137"/>
  <c r="M2137"/>
  <c r="N2136"/>
  <c r="M2136"/>
  <c r="N2134"/>
  <c r="M2134"/>
  <c r="N2133"/>
  <c r="M2133"/>
  <c r="N2132"/>
  <c r="M2132"/>
  <c r="N2131"/>
  <c r="M2131"/>
  <c r="N2130"/>
  <c r="M2130"/>
  <c r="N2129"/>
  <c r="M2129"/>
  <c r="N2128"/>
  <c r="M2128"/>
  <c r="N2127"/>
  <c r="M2127"/>
  <c r="N2126"/>
  <c r="M2126"/>
  <c r="N2125"/>
  <c r="M2125"/>
  <c r="N2124"/>
  <c r="M2124"/>
  <c r="N2123"/>
  <c r="M2123"/>
  <c r="N2122"/>
  <c r="M2122"/>
  <c r="N2120"/>
  <c r="M2120"/>
  <c r="N2119"/>
  <c r="M2119"/>
  <c r="N2118"/>
  <c r="M2118"/>
  <c r="N2117"/>
  <c r="M2117"/>
  <c r="N2116"/>
  <c r="M2116"/>
  <c r="N2115"/>
  <c r="M2115"/>
  <c r="N2114"/>
  <c r="M2114"/>
  <c r="N2113"/>
  <c r="M2113"/>
  <c r="N2112"/>
  <c r="M2112"/>
  <c r="N2110"/>
  <c r="M2110"/>
  <c r="N2109"/>
  <c r="M2109"/>
  <c r="N2108"/>
  <c r="M2108"/>
  <c r="N2107"/>
  <c r="M2107"/>
  <c r="N2106"/>
  <c r="M2106"/>
  <c r="N2105"/>
  <c r="M2105"/>
  <c r="N2104"/>
  <c r="M2104"/>
  <c r="N2103"/>
  <c r="M2103"/>
  <c r="N2102"/>
  <c r="M2102"/>
  <c r="N2101"/>
  <c r="M2101"/>
  <c r="N2100"/>
  <c r="M2100"/>
  <c r="N2098"/>
  <c r="M2098"/>
  <c r="N2097"/>
  <c r="M2097"/>
  <c r="N2096"/>
  <c r="M2096"/>
  <c r="N2094"/>
  <c r="M2094"/>
  <c r="N2093"/>
  <c r="M2093"/>
  <c r="N2091"/>
  <c r="M2091"/>
  <c r="N2089"/>
  <c r="M2089"/>
  <c r="N2088"/>
  <c r="M2088"/>
  <c r="N2087"/>
  <c r="M2087"/>
  <c r="N2086"/>
  <c r="M2086"/>
  <c r="N2085"/>
  <c r="M2085"/>
  <c r="N2084"/>
  <c r="M2084"/>
  <c r="N2083"/>
  <c r="M2083"/>
  <c r="N2082"/>
  <c r="M2082"/>
  <c r="N2077"/>
  <c r="M2077"/>
  <c r="N465"/>
  <c r="M465"/>
  <c r="N464"/>
  <c r="M464"/>
  <c r="N463"/>
  <c r="M463"/>
  <c r="N462"/>
  <c r="M462"/>
  <c r="N461"/>
  <c r="M461"/>
  <c r="N460"/>
  <c r="M460"/>
  <c r="N459"/>
  <c r="M459"/>
  <c r="N457"/>
  <c r="M457"/>
  <c r="N456"/>
  <c r="M456"/>
  <c r="N455"/>
  <c r="M455"/>
  <c r="N454"/>
  <c r="M454"/>
  <c r="N453"/>
  <c r="M453"/>
  <c r="N452"/>
  <c r="M452"/>
  <c r="N451"/>
  <c r="M451"/>
  <c r="N448"/>
  <c r="M448"/>
  <c r="N447"/>
  <c r="M447"/>
  <c r="N446"/>
  <c r="M446"/>
  <c r="N445"/>
  <c r="M445"/>
  <c r="N444"/>
  <c r="M444"/>
  <c r="N443"/>
  <c r="M443"/>
  <c r="N442"/>
  <c r="M442"/>
  <c r="N440"/>
  <c r="M440"/>
  <c r="N439"/>
  <c r="M439"/>
  <c r="N438"/>
  <c r="M438"/>
  <c r="N437"/>
  <c r="M437"/>
  <c r="N436"/>
  <c r="M436"/>
  <c r="N435"/>
  <c r="M435"/>
  <c r="N432"/>
  <c r="M432"/>
  <c r="N431"/>
  <c r="M431"/>
  <c r="N430"/>
  <c r="M430"/>
  <c r="N428"/>
  <c r="M428"/>
  <c r="N427"/>
  <c r="M427"/>
  <c r="N425"/>
  <c r="M425"/>
  <c r="N424"/>
  <c r="M424"/>
  <c r="N423"/>
  <c r="M423"/>
  <c r="N422"/>
  <c r="M422"/>
  <c r="N421"/>
  <c r="M421"/>
  <c r="N419"/>
  <c r="M419"/>
  <c r="N417"/>
  <c r="M417"/>
  <c r="N416"/>
  <c r="M416"/>
  <c r="N414"/>
  <c r="M414"/>
  <c r="N412"/>
  <c r="M412"/>
  <c r="N411"/>
  <c r="M411"/>
  <c r="N410"/>
  <c r="M410"/>
  <c r="N409"/>
  <c r="M409"/>
  <c r="N408"/>
  <c r="M408"/>
  <c r="N407"/>
  <c r="M407"/>
  <c r="N406"/>
  <c r="M406"/>
  <c r="N405"/>
  <c r="M405"/>
  <c r="N404"/>
  <c r="M404"/>
  <c r="N403"/>
  <c r="M403"/>
  <c r="N402"/>
  <c r="M402"/>
  <c r="N401"/>
  <c r="M401"/>
  <c r="N400"/>
  <c r="M400"/>
  <c r="N399"/>
  <c r="M399"/>
  <c r="N398"/>
  <c r="M398"/>
  <c r="N397"/>
  <c r="M397"/>
  <c r="N396"/>
  <c r="M396"/>
  <c r="N395"/>
  <c r="M395"/>
  <c r="N394"/>
  <c r="M394"/>
  <c r="N393"/>
  <c r="M393"/>
  <c r="N391"/>
  <c r="M391"/>
  <c r="N390"/>
  <c r="M390"/>
  <c r="N389"/>
  <c r="M389"/>
  <c r="N388"/>
  <c r="M388"/>
  <c r="N387"/>
  <c r="M387"/>
  <c r="N386"/>
  <c r="M386"/>
  <c r="N383"/>
  <c r="M383"/>
  <c r="N382"/>
  <c r="M382"/>
  <c r="N381"/>
  <c r="M381"/>
  <c r="N380"/>
  <c r="M380"/>
  <c r="N379"/>
  <c r="M379"/>
  <c r="N378"/>
  <c r="M378"/>
  <c r="N377"/>
  <c r="M377"/>
  <c r="N376"/>
  <c r="M376"/>
  <c r="N375"/>
  <c r="M375"/>
  <c r="N374"/>
  <c r="M374"/>
  <c r="N373"/>
  <c r="M373"/>
  <c r="N369"/>
  <c r="M369"/>
  <c r="N368"/>
  <c r="M368"/>
  <c r="N367"/>
  <c r="M367"/>
  <c r="N366"/>
  <c r="M366"/>
  <c r="N365"/>
  <c r="M365"/>
  <c r="N364"/>
  <c r="M364"/>
  <c r="N363"/>
  <c r="M363"/>
  <c r="N362"/>
  <c r="M362"/>
  <c r="N361"/>
  <c r="M361"/>
  <c r="N360"/>
  <c r="M360"/>
  <c r="N359"/>
  <c r="M359"/>
  <c r="N358"/>
  <c r="M358"/>
  <c r="N357"/>
  <c r="M357"/>
  <c r="N356"/>
  <c r="M356"/>
  <c r="N355"/>
  <c r="M355"/>
  <c r="N354"/>
  <c r="M354"/>
  <c r="N353"/>
  <c r="M353"/>
  <c r="N352"/>
  <c r="M352"/>
  <c r="N351"/>
  <c r="M351"/>
  <c r="N348"/>
  <c r="M348"/>
  <c r="N346"/>
  <c r="M346"/>
  <c r="N345"/>
  <c r="M345"/>
  <c r="N343"/>
  <c r="M343"/>
  <c r="N342"/>
  <c r="M342"/>
  <c r="N340"/>
  <c r="M340"/>
  <c r="N339"/>
  <c r="M339"/>
  <c r="N336"/>
  <c r="M336"/>
  <c r="N335"/>
  <c r="M335"/>
  <c r="N333"/>
  <c r="M333"/>
  <c r="N332"/>
  <c r="M332"/>
  <c r="N330"/>
  <c r="M330"/>
  <c r="N329"/>
  <c r="M329"/>
  <c r="N326"/>
  <c r="M326"/>
  <c r="N325"/>
  <c r="M325"/>
  <c r="N324"/>
  <c r="M324"/>
  <c r="N323"/>
  <c r="M323"/>
  <c r="N322"/>
  <c r="M322"/>
  <c r="N321"/>
  <c r="M321"/>
  <c r="N320"/>
  <c r="M320"/>
  <c r="N317"/>
  <c r="M317"/>
  <c r="N316"/>
  <c r="M316"/>
  <c r="N315"/>
  <c r="M315"/>
  <c r="N314"/>
  <c r="M314"/>
  <c r="N313"/>
  <c r="M313"/>
  <c r="N312"/>
  <c r="M312"/>
  <c r="N311"/>
  <c r="M311"/>
  <c r="N310"/>
  <c r="M310"/>
  <c r="N309"/>
  <c r="M309"/>
  <c r="N308"/>
  <c r="M308"/>
  <c r="N307"/>
  <c r="M307"/>
  <c r="N306"/>
  <c r="M306"/>
  <c r="N305"/>
  <c r="M305"/>
  <c r="N304"/>
  <c r="M304"/>
  <c r="N302"/>
  <c r="M302"/>
  <c r="N301"/>
  <c r="M301"/>
  <c r="N300"/>
  <c r="M300"/>
  <c r="N299"/>
  <c r="M299"/>
  <c r="N298"/>
  <c r="M298"/>
  <c r="N297"/>
  <c r="M297"/>
  <c r="N296"/>
  <c r="M296"/>
  <c r="N294"/>
  <c r="M294"/>
  <c r="N293"/>
  <c r="M293"/>
  <c r="N292"/>
  <c r="M292"/>
  <c r="N291"/>
  <c r="M291"/>
  <c r="N290"/>
  <c r="M290"/>
  <c r="N289"/>
  <c r="M289"/>
  <c r="N288"/>
  <c r="M288"/>
  <c r="N287"/>
  <c r="M287"/>
  <c r="N286"/>
  <c r="M286"/>
  <c r="N285"/>
  <c r="M285"/>
  <c r="N284"/>
  <c r="M284"/>
  <c r="N283"/>
  <c r="M283"/>
  <c r="N282"/>
  <c r="M282"/>
  <c r="N280"/>
  <c r="M280"/>
  <c r="N279"/>
  <c r="M279"/>
  <c r="N278"/>
  <c r="M278"/>
  <c r="N277"/>
  <c r="M277"/>
  <c r="N276"/>
  <c r="M276"/>
  <c r="N275"/>
  <c r="M275"/>
  <c r="N274"/>
  <c r="M274"/>
  <c r="N273"/>
  <c r="M273"/>
  <c r="N272"/>
  <c r="M272"/>
  <c r="N270"/>
  <c r="M270"/>
  <c r="N269"/>
  <c r="M269"/>
  <c r="N268"/>
  <c r="M268"/>
  <c r="N267"/>
  <c r="M267"/>
  <c r="N266"/>
  <c r="M266"/>
  <c r="N265"/>
  <c r="M265"/>
  <c r="N264"/>
  <c r="M264"/>
  <c r="N263"/>
  <c r="M263"/>
  <c r="N262"/>
  <c r="M262"/>
  <c r="N261"/>
  <c r="M261"/>
  <c r="N260"/>
  <c r="M260"/>
  <c r="N258"/>
  <c r="M258"/>
  <c r="N257"/>
  <c r="M257"/>
  <c r="N256"/>
  <c r="M256"/>
  <c r="N254"/>
  <c r="M254"/>
  <c r="N253"/>
  <c r="M253"/>
  <c r="N251"/>
  <c r="M251"/>
  <c r="N249"/>
  <c r="M249"/>
  <c r="N248"/>
  <c r="M248"/>
  <c r="N247"/>
  <c r="M247"/>
  <c r="N246"/>
  <c r="M246"/>
  <c r="N245"/>
  <c r="M245"/>
  <c r="N244"/>
  <c r="M244"/>
  <c r="N243"/>
  <c r="M243"/>
  <c r="N242"/>
  <c r="M242"/>
  <c r="N237"/>
  <c r="M237"/>
  <c r="J134" i="4"/>
  <c r="I134"/>
  <c r="G134"/>
  <c r="F134"/>
  <c r="J132"/>
  <c r="I132"/>
  <c r="G132"/>
  <c r="F132"/>
  <c r="J129"/>
  <c r="I129"/>
  <c r="G129"/>
  <c r="F129"/>
  <c r="J127"/>
  <c r="I127"/>
  <c r="G127"/>
  <c r="F127"/>
  <c r="J126"/>
  <c r="I126"/>
  <c r="G126"/>
  <c r="F126"/>
  <c r="J122"/>
  <c r="I122"/>
  <c r="G122"/>
  <c r="F122"/>
  <c r="J121"/>
  <c r="I121"/>
  <c r="G121"/>
  <c r="F121"/>
  <c r="J120"/>
  <c r="I120"/>
  <c r="G120"/>
  <c r="F120"/>
  <c r="J119"/>
  <c r="I119"/>
  <c r="G119"/>
  <c r="F119"/>
  <c r="J118"/>
  <c r="I118"/>
  <c r="G118"/>
  <c r="F118"/>
  <c r="J116"/>
  <c r="I116"/>
  <c r="G116"/>
  <c r="F116"/>
  <c r="J113"/>
  <c r="I113"/>
  <c r="G113"/>
  <c r="F113"/>
  <c r="J109"/>
  <c r="I109"/>
  <c r="G109"/>
  <c r="F109"/>
  <c r="J108"/>
  <c r="I108"/>
  <c r="G108"/>
  <c r="F108"/>
  <c r="J106"/>
  <c r="I106"/>
  <c r="G106"/>
  <c r="F106"/>
  <c r="J101"/>
  <c r="I101"/>
  <c r="G101"/>
  <c r="F101"/>
  <c r="J99"/>
  <c r="I99"/>
  <c r="G99"/>
  <c r="F99"/>
  <c r="J98"/>
  <c r="I98"/>
  <c r="G98"/>
  <c r="F98"/>
  <c r="J97"/>
  <c r="I97"/>
  <c r="G97"/>
  <c r="F97"/>
  <c r="J96"/>
  <c r="I96"/>
  <c r="G96"/>
  <c r="F96"/>
  <c r="I94"/>
  <c r="G94"/>
  <c r="F94"/>
  <c r="J93"/>
  <c r="I93"/>
  <c r="G93"/>
  <c r="F93"/>
  <c r="J92"/>
  <c r="I92"/>
  <c r="G92"/>
  <c r="F92"/>
  <c r="J91"/>
  <c r="I91"/>
  <c r="G91"/>
  <c r="F91"/>
  <c r="J89"/>
  <c r="I89"/>
  <c r="G89"/>
  <c r="F89"/>
  <c r="J88"/>
  <c r="I88"/>
  <c r="G88"/>
  <c r="F88"/>
  <c r="J87"/>
  <c r="I87"/>
  <c r="G87"/>
  <c r="F87"/>
  <c r="J83"/>
  <c r="I83"/>
  <c r="G83"/>
  <c r="F83"/>
  <c r="J76"/>
  <c r="I76"/>
  <c r="G76"/>
  <c r="F76"/>
  <c r="J75"/>
  <c r="I75"/>
  <c r="G75"/>
  <c r="F75"/>
  <c r="J74"/>
  <c r="I74"/>
  <c r="G74"/>
  <c r="F74"/>
  <c r="J73"/>
  <c r="I73"/>
  <c r="G73"/>
  <c r="F73"/>
  <c r="J69"/>
  <c r="I69"/>
  <c r="G69"/>
  <c r="F69"/>
  <c r="J68"/>
  <c r="I68"/>
  <c r="G68"/>
  <c r="F68"/>
  <c r="J67"/>
  <c r="I67"/>
  <c r="G67"/>
  <c r="F67"/>
  <c r="J66"/>
  <c r="I66"/>
  <c r="G66"/>
  <c r="F66"/>
  <c r="J65"/>
  <c r="I65"/>
  <c r="G65"/>
  <c r="F65"/>
  <c r="J64"/>
  <c r="I64"/>
  <c r="G64"/>
  <c r="F64"/>
  <c r="J63"/>
  <c r="I63"/>
  <c r="G63"/>
  <c r="F63"/>
  <c r="J61"/>
  <c r="I61"/>
  <c r="G61"/>
  <c r="F61"/>
  <c r="J60"/>
  <c r="I60"/>
  <c r="G60"/>
  <c r="F60"/>
  <c r="J59"/>
  <c r="I59"/>
  <c r="G59"/>
  <c r="F59"/>
  <c r="J58"/>
  <c r="I58"/>
  <c r="G58"/>
  <c r="F58"/>
  <c r="J56"/>
  <c r="I56"/>
  <c r="G56"/>
  <c r="F56"/>
  <c r="J55"/>
  <c r="I55"/>
  <c r="G55"/>
  <c r="F55"/>
  <c r="J54"/>
  <c r="I54"/>
  <c r="G54"/>
  <c r="F54"/>
  <c r="J53"/>
  <c r="I53"/>
  <c r="G53"/>
  <c r="F53"/>
  <c r="J52"/>
  <c r="I52"/>
  <c r="G52"/>
  <c r="F52"/>
  <c r="J49"/>
  <c r="I49"/>
  <c r="G49"/>
  <c r="F49"/>
  <c r="J48"/>
  <c r="I48"/>
  <c r="G48"/>
  <c r="F48"/>
  <c r="J47"/>
  <c r="I47"/>
  <c r="G47"/>
  <c r="F47"/>
  <c r="I45"/>
  <c r="G45"/>
  <c r="F45"/>
  <c r="J44"/>
  <c r="I44"/>
  <c r="G44"/>
  <c r="F44"/>
  <c r="J43"/>
  <c r="I43"/>
  <c r="G43"/>
  <c r="F43"/>
  <c r="J42"/>
  <c r="I42"/>
  <c r="G42"/>
  <c r="F42"/>
  <c r="J41"/>
  <c r="I41"/>
  <c r="I40"/>
  <c r="G41"/>
  <c r="F41"/>
  <c r="J40"/>
  <c r="G40"/>
  <c r="F40"/>
  <c r="J38"/>
  <c r="I38"/>
  <c r="G38"/>
  <c r="F38"/>
  <c r="J37"/>
  <c r="I37"/>
  <c r="G37"/>
  <c r="F37"/>
  <c r="J34"/>
  <c r="I34"/>
  <c r="G34"/>
  <c r="F34"/>
  <c r="J30"/>
  <c r="I30"/>
  <c r="G30"/>
  <c r="F30"/>
  <c r="J29"/>
  <c r="I29"/>
  <c r="G29"/>
  <c r="F29"/>
  <c r="J28"/>
  <c r="I28"/>
  <c r="G28"/>
  <c r="F28"/>
  <c r="J27"/>
  <c r="I27"/>
  <c r="G27"/>
  <c r="F27"/>
  <c r="J19"/>
  <c r="I19"/>
  <c r="G19"/>
  <c r="F19"/>
  <c r="J18"/>
  <c r="I18"/>
  <c r="G18"/>
  <c r="F18"/>
  <c r="J16"/>
  <c r="I16"/>
  <c r="F16"/>
  <c r="J15"/>
  <c r="I15"/>
  <c r="G15"/>
  <c r="F15"/>
  <c r="J13"/>
  <c r="I13"/>
  <c r="G13"/>
  <c r="F13"/>
  <c r="J12"/>
  <c r="I12"/>
  <c r="G12"/>
  <c r="F12"/>
  <c r="J10"/>
  <c r="I10"/>
  <c r="G10"/>
  <c r="F10"/>
  <c r="L15415" i="13"/>
  <c r="R15185" s="1"/>
  <c r="L15414"/>
  <c r="R15184" s="1"/>
  <c r="L15413"/>
  <c r="L15412"/>
  <c r="L15411"/>
  <c r="R15181" s="1"/>
  <c r="L15410"/>
  <c r="L15409"/>
  <c r="N15408"/>
  <c r="M15408"/>
  <c r="L15407"/>
  <c r="L15406"/>
  <c r="L15405"/>
  <c r="L15404"/>
  <c r="L15403"/>
  <c r="R15173" s="1"/>
  <c r="L15402"/>
  <c r="L15401"/>
  <c r="R15171" s="1"/>
  <c r="N15400"/>
  <c r="M15400"/>
  <c r="L15398"/>
  <c r="L15397"/>
  <c r="L15396"/>
  <c r="L15395"/>
  <c r="L15394"/>
  <c r="L15393"/>
  <c r="L15392"/>
  <c r="N15391"/>
  <c r="M15391"/>
  <c r="L15390"/>
  <c r="L15389"/>
  <c r="L15388"/>
  <c r="R15158" s="1"/>
  <c r="L15387"/>
  <c r="L15386"/>
  <c r="L15385"/>
  <c r="N15384"/>
  <c r="M15384"/>
  <c r="M15383" s="1"/>
  <c r="L15382"/>
  <c r="L15381"/>
  <c r="R15151" s="1"/>
  <c r="L15380"/>
  <c r="N15379"/>
  <c r="M15379"/>
  <c r="M15376" s="1"/>
  <c r="L15378"/>
  <c r="L15377"/>
  <c r="L15375"/>
  <c r="L15374"/>
  <c r="L15373"/>
  <c r="L15372"/>
  <c r="L15371"/>
  <c r="N15370"/>
  <c r="M15370"/>
  <c r="M15368" s="1"/>
  <c r="L15369"/>
  <c r="R15139" s="1"/>
  <c r="L15367"/>
  <c r="L15366"/>
  <c r="N15365"/>
  <c r="M15365"/>
  <c r="M15363" s="1"/>
  <c r="L15364"/>
  <c r="L15362"/>
  <c r="L15361"/>
  <c r="L15360"/>
  <c r="L15359"/>
  <c r="L15358"/>
  <c r="L15357"/>
  <c r="L15356"/>
  <c r="R15126" s="1"/>
  <c r="L15355"/>
  <c r="L15354"/>
  <c r="L15353"/>
  <c r="L15352"/>
  <c r="R15122" s="1"/>
  <c r="L15351"/>
  <c r="L15350"/>
  <c r="L15349"/>
  <c r="L15348"/>
  <c r="R15118" s="1"/>
  <c r="L15347"/>
  <c r="L15346"/>
  <c r="L15345"/>
  <c r="L15344"/>
  <c r="L15343"/>
  <c r="R15113" s="1"/>
  <c r="N15342"/>
  <c r="M15342"/>
  <c r="L15341"/>
  <c r="L15340"/>
  <c r="L15339"/>
  <c r="L15338"/>
  <c r="L15337"/>
  <c r="L15336"/>
  <c r="N15335"/>
  <c r="M15335"/>
  <c r="M15334" s="1"/>
  <c r="L15333"/>
  <c r="L15332"/>
  <c r="L15331"/>
  <c r="L15330"/>
  <c r="L15329"/>
  <c r="L15328"/>
  <c r="L15327"/>
  <c r="R15097" s="1"/>
  <c r="L15326"/>
  <c r="L15325"/>
  <c r="R15095" s="1"/>
  <c r="L15324"/>
  <c r="L15323"/>
  <c r="N15322"/>
  <c r="M15322"/>
  <c r="L15319"/>
  <c r="L15318"/>
  <c r="L15317"/>
  <c r="L15316"/>
  <c r="L15315"/>
  <c r="L15314"/>
  <c r="L15313"/>
  <c r="L15312"/>
  <c r="L15311"/>
  <c r="L15310"/>
  <c r="L15309"/>
  <c r="L15308"/>
  <c r="L15307"/>
  <c r="L15306"/>
  <c r="L15305"/>
  <c r="L15304"/>
  <c r="L15303"/>
  <c r="R15073" s="1"/>
  <c r="L15302"/>
  <c r="L15301"/>
  <c r="N15300"/>
  <c r="N15299" s="1"/>
  <c r="N15297" s="1"/>
  <c r="M15300"/>
  <c r="M15299" s="1"/>
  <c r="M15297" s="1"/>
  <c r="L15298"/>
  <c r="R15068" s="1"/>
  <c r="L15296"/>
  <c r="R15066" s="1"/>
  <c r="L15295"/>
  <c r="N15294"/>
  <c r="M15294"/>
  <c r="L15293"/>
  <c r="L15292"/>
  <c r="N15291"/>
  <c r="M15291"/>
  <c r="L15290"/>
  <c r="L15289"/>
  <c r="R15059" s="1"/>
  <c r="N15288"/>
  <c r="M15288"/>
  <c r="M15287" s="1"/>
  <c r="L15286"/>
  <c r="R15056" s="1"/>
  <c r="L15285"/>
  <c r="N15284"/>
  <c r="M15284"/>
  <c r="L15283"/>
  <c r="L15282"/>
  <c r="R15052" s="1"/>
  <c r="N15281"/>
  <c r="M15281"/>
  <c r="L15280"/>
  <c r="L15279"/>
  <c r="R15049" s="1"/>
  <c r="N15278"/>
  <c r="M15278"/>
  <c r="L15276"/>
  <c r="L15275"/>
  <c r="R15045" s="1"/>
  <c r="L15274"/>
  <c r="L15273"/>
  <c r="R15043" s="1"/>
  <c r="L15272"/>
  <c r="L15271"/>
  <c r="L15270"/>
  <c r="N15269"/>
  <c r="M15269"/>
  <c r="M15268" s="1"/>
  <c r="L15267"/>
  <c r="L15266"/>
  <c r="L15265"/>
  <c r="L15264"/>
  <c r="L15263"/>
  <c r="L15262"/>
  <c r="R15032" s="1"/>
  <c r="L15261"/>
  <c r="L15260"/>
  <c r="L15259"/>
  <c r="L15258"/>
  <c r="L15257"/>
  <c r="L15256"/>
  <c r="L15255"/>
  <c r="L15254"/>
  <c r="R15024" s="1"/>
  <c r="N15253"/>
  <c r="M15253"/>
  <c r="L15252"/>
  <c r="R15022" s="1"/>
  <c r="L15251"/>
  <c r="L15250"/>
  <c r="L15249"/>
  <c r="L15248"/>
  <c r="L15247"/>
  <c r="Q15016"/>
  <c r="L15246"/>
  <c r="R15016" s="1"/>
  <c r="N15245"/>
  <c r="M15245"/>
  <c r="L15244"/>
  <c r="R15014" s="1"/>
  <c r="L15243"/>
  <c r="R15013" s="1"/>
  <c r="L15242"/>
  <c r="R15012" s="1"/>
  <c r="L15241"/>
  <c r="R15011" s="1"/>
  <c r="L15240"/>
  <c r="R15010" s="1"/>
  <c r="L15239"/>
  <c r="R15009" s="1"/>
  <c r="L15238"/>
  <c r="R15008" s="1"/>
  <c r="L15237"/>
  <c r="R15007" s="1"/>
  <c r="L15236"/>
  <c r="R15006" s="1"/>
  <c r="L15235"/>
  <c r="R15005" s="1"/>
  <c r="L15234"/>
  <c r="R15004" s="1"/>
  <c r="L15233"/>
  <c r="R15003" s="1"/>
  <c r="L15232"/>
  <c r="R15002" s="1"/>
  <c r="N15231"/>
  <c r="M15231"/>
  <c r="L15230"/>
  <c r="R15000" s="1"/>
  <c r="L15229"/>
  <c r="R14999" s="1"/>
  <c r="L15228"/>
  <c r="R14998" s="1"/>
  <c r="L15227"/>
  <c r="R14997" s="1"/>
  <c r="L15226"/>
  <c r="R14996" s="1"/>
  <c r="L15225"/>
  <c r="R14995" s="1"/>
  <c r="L15224"/>
  <c r="R14994" s="1"/>
  <c r="L15223"/>
  <c r="R14993" s="1"/>
  <c r="L15222"/>
  <c r="R14992" s="1"/>
  <c r="N15221"/>
  <c r="M15221"/>
  <c r="L15220"/>
  <c r="R14990" s="1"/>
  <c r="L15219"/>
  <c r="R14989" s="1"/>
  <c r="L15218"/>
  <c r="R14988" s="1"/>
  <c r="L15217"/>
  <c r="R14987" s="1"/>
  <c r="L15216"/>
  <c r="R14986" s="1"/>
  <c r="L15215"/>
  <c r="R14985" s="1"/>
  <c r="L15214"/>
  <c r="R14984" s="1"/>
  <c r="L15213"/>
  <c r="R14983" s="1"/>
  <c r="L15212"/>
  <c r="R14982" s="1"/>
  <c r="L15211"/>
  <c r="R14981" s="1"/>
  <c r="L15210"/>
  <c r="R14980" s="1"/>
  <c r="N15209"/>
  <c r="M15209"/>
  <c r="L15208"/>
  <c r="R14978" s="1"/>
  <c r="L15207"/>
  <c r="R14977" s="1"/>
  <c r="L15206"/>
  <c r="R14976" s="1"/>
  <c r="L15204"/>
  <c r="R14974" s="1"/>
  <c r="L15203"/>
  <c r="R14973" s="1"/>
  <c r="N15202"/>
  <c r="M15202"/>
  <c r="L15201"/>
  <c r="R14971" s="1"/>
  <c r="L15199"/>
  <c r="R14969" s="1"/>
  <c r="L15198"/>
  <c r="R14968" s="1"/>
  <c r="L15197"/>
  <c r="R14967" s="1"/>
  <c r="L15196"/>
  <c r="R14966" s="1"/>
  <c r="L15195"/>
  <c r="R14965" s="1"/>
  <c r="L15194"/>
  <c r="R14964" s="1"/>
  <c r="L15193"/>
  <c r="R14963" s="1"/>
  <c r="L15192"/>
  <c r="R14962" s="1"/>
  <c r="N15191"/>
  <c r="N15190" s="1"/>
  <c r="N15189" s="1"/>
  <c r="M15191"/>
  <c r="L15187"/>
  <c r="R14957" s="1"/>
  <c r="L15185"/>
  <c r="R14955" s="1"/>
  <c r="L15184"/>
  <c r="R14954" s="1"/>
  <c r="L15183"/>
  <c r="R14953" s="1"/>
  <c r="L15182"/>
  <c r="L15181"/>
  <c r="R14951" s="1"/>
  <c r="L15180"/>
  <c r="R14950" s="1"/>
  <c r="L15179"/>
  <c r="R14949" s="1"/>
  <c r="N15178"/>
  <c r="N15170"/>
  <c r="M15178"/>
  <c r="L15177"/>
  <c r="L15176"/>
  <c r="R14946" s="1"/>
  <c r="L15175"/>
  <c r="L15174"/>
  <c r="L15173"/>
  <c r="L15172"/>
  <c r="L15171"/>
  <c r="M15170"/>
  <c r="L15168"/>
  <c r="R14938" s="1"/>
  <c r="L15167"/>
  <c r="R14937" s="1"/>
  <c r="L15166"/>
  <c r="R14936" s="1"/>
  <c r="L15165"/>
  <c r="R14935" s="1"/>
  <c r="L15164"/>
  <c r="R14934" s="1"/>
  <c r="L15163"/>
  <c r="R14933" s="1"/>
  <c r="L15162"/>
  <c r="R14932" s="1"/>
  <c r="N15161"/>
  <c r="M15161"/>
  <c r="L15160"/>
  <c r="R14930" s="1"/>
  <c r="L15159"/>
  <c r="L15158"/>
  <c r="R14928" s="1"/>
  <c r="L15157"/>
  <c r="R14927" s="1"/>
  <c r="L15156"/>
  <c r="R14926" s="1"/>
  <c r="L15155"/>
  <c r="R14925" s="1"/>
  <c r="N15154"/>
  <c r="N15153" s="1"/>
  <c r="M15154"/>
  <c r="L15152"/>
  <c r="R14922" s="1"/>
  <c r="L15151"/>
  <c r="R14921" s="1"/>
  <c r="L15150"/>
  <c r="R14920" s="1"/>
  <c r="N15149"/>
  <c r="N15146" s="1"/>
  <c r="M15149"/>
  <c r="L15148"/>
  <c r="R14918" s="1"/>
  <c r="L15147"/>
  <c r="R14917" s="1"/>
  <c r="L15145"/>
  <c r="R14915" s="1"/>
  <c r="L15144"/>
  <c r="R14914" s="1"/>
  <c r="L15143"/>
  <c r="R14913" s="1"/>
  <c r="L15142"/>
  <c r="R14912" s="1"/>
  <c r="L15141"/>
  <c r="N15140"/>
  <c r="N15138" s="1"/>
  <c r="M15140"/>
  <c r="L15139"/>
  <c r="R14909" s="1"/>
  <c r="L15137"/>
  <c r="L15136"/>
  <c r="R14906" s="1"/>
  <c r="N15135"/>
  <c r="N15133" s="1"/>
  <c r="M15135"/>
  <c r="L15134"/>
  <c r="R14904" s="1"/>
  <c r="L15132"/>
  <c r="R14902" s="1"/>
  <c r="L15131"/>
  <c r="R14901" s="1"/>
  <c r="L15130"/>
  <c r="R14900" s="1"/>
  <c r="L15129"/>
  <c r="R14899" s="1"/>
  <c r="L15128"/>
  <c r="R14898" s="1"/>
  <c r="L15127"/>
  <c r="R14897" s="1"/>
  <c r="L15126"/>
  <c r="R14896" s="1"/>
  <c r="L15125"/>
  <c r="R14895" s="1"/>
  <c r="L15124"/>
  <c r="L15123"/>
  <c r="R14893" s="1"/>
  <c r="L15122"/>
  <c r="R14892" s="1"/>
  <c r="L15121"/>
  <c r="R14891" s="1"/>
  <c r="L15120"/>
  <c r="R14890" s="1"/>
  <c r="L15119"/>
  <c r="R14889" s="1"/>
  <c r="L15118"/>
  <c r="R14888" s="1"/>
  <c r="L15117"/>
  <c r="R14887" s="1"/>
  <c r="L15116"/>
  <c r="R14886" s="1"/>
  <c r="L15115"/>
  <c r="R14885" s="1"/>
  <c r="L15114"/>
  <c r="R14884" s="1"/>
  <c r="L15113"/>
  <c r="R14883" s="1"/>
  <c r="N15112"/>
  <c r="M15112"/>
  <c r="L15111"/>
  <c r="R14881" s="1"/>
  <c r="L15110"/>
  <c r="R14880" s="1"/>
  <c r="L15109"/>
  <c r="R14879" s="1"/>
  <c r="L15108"/>
  <c r="R14878" s="1"/>
  <c r="L15107"/>
  <c r="R14877" s="1"/>
  <c r="L15106"/>
  <c r="R14876" s="1"/>
  <c r="N15105"/>
  <c r="N15104" s="1"/>
  <c r="M15105"/>
  <c r="L15103"/>
  <c r="R14873" s="1"/>
  <c r="L15102"/>
  <c r="R14872" s="1"/>
  <c r="L15101"/>
  <c r="R14871" s="1"/>
  <c r="L15100"/>
  <c r="R14870" s="1"/>
  <c r="L15099"/>
  <c r="R14869" s="1"/>
  <c r="L15098"/>
  <c r="R14868" s="1"/>
  <c r="L15097"/>
  <c r="R14867" s="1"/>
  <c r="L15096"/>
  <c r="R14866" s="1"/>
  <c r="L15095"/>
  <c r="R14865" s="1"/>
  <c r="L15094"/>
  <c r="R14864" s="1"/>
  <c r="L15093"/>
  <c r="R14863" s="1"/>
  <c r="N15092"/>
  <c r="M15092"/>
  <c r="L15089"/>
  <c r="R14859" s="1"/>
  <c r="L15088"/>
  <c r="R14858" s="1"/>
  <c r="L15087"/>
  <c r="R14857" s="1"/>
  <c r="L15086"/>
  <c r="R14856" s="1"/>
  <c r="L15085"/>
  <c r="L15084"/>
  <c r="R14854" s="1"/>
  <c r="L15083"/>
  <c r="R14853" s="1"/>
  <c r="L15082"/>
  <c r="R14852" s="1"/>
  <c r="L15081"/>
  <c r="R14851" s="1"/>
  <c r="L15080"/>
  <c r="R14850" s="1"/>
  <c r="L15079"/>
  <c r="R14849" s="1"/>
  <c r="L15078"/>
  <c r="R14848" s="1"/>
  <c r="L15077"/>
  <c r="R14847" s="1"/>
  <c r="L15076"/>
  <c r="R14846" s="1"/>
  <c r="L15075"/>
  <c r="R14845" s="1"/>
  <c r="L15074"/>
  <c r="R14844" s="1"/>
  <c r="L15073"/>
  <c r="R14843" s="1"/>
  <c r="L15072"/>
  <c r="R14842" s="1"/>
  <c r="L15071"/>
  <c r="R14841" s="1"/>
  <c r="N15070"/>
  <c r="N15069" s="1"/>
  <c r="N15067" s="1"/>
  <c r="M15070"/>
  <c r="L15068"/>
  <c r="R14838" s="1"/>
  <c r="L15066"/>
  <c r="R14836" s="1"/>
  <c r="L15065"/>
  <c r="R14835" s="1"/>
  <c r="N15064"/>
  <c r="M15064"/>
  <c r="L15063"/>
  <c r="R14833" s="1"/>
  <c r="L15062"/>
  <c r="R14832" s="1"/>
  <c r="N15061"/>
  <c r="M15061"/>
  <c r="L15060"/>
  <c r="R14830" s="1"/>
  <c r="L15059"/>
  <c r="R14829" s="1"/>
  <c r="N15058"/>
  <c r="M15058"/>
  <c r="L15056"/>
  <c r="R14826" s="1"/>
  <c r="L15055"/>
  <c r="R14825" s="1"/>
  <c r="N15054"/>
  <c r="M15054"/>
  <c r="L15053"/>
  <c r="R14823" s="1"/>
  <c r="L15052"/>
  <c r="R14822" s="1"/>
  <c r="N15051"/>
  <c r="M15051"/>
  <c r="L15050"/>
  <c r="R14820" s="1"/>
  <c r="L15049"/>
  <c r="R14819" s="1"/>
  <c r="N15048"/>
  <c r="N15047" s="1"/>
  <c r="M15048"/>
  <c r="L15046"/>
  <c r="R14816" s="1"/>
  <c r="L15045"/>
  <c r="R14815" s="1"/>
  <c r="L15044"/>
  <c r="R14814" s="1"/>
  <c r="L15043"/>
  <c r="R14813" s="1"/>
  <c r="L15042"/>
  <c r="R14812" s="1"/>
  <c r="L15041"/>
  <c r="R14811" s="1"/>
  <c r="L15040"/>
  <c r="R14810" s="1"/>
  <c r="N15039"/>
  <c r="N15038" s="1"/>
  <c r="M15039"/>
  <c r="L15037"/>
  <c r="R14807" s="1"/>
  <c r="L15036"/>
  <c r="R14806" s="1"/>
  <c r="L15035"/>
  <c r="R14805" s="1"/>
  <c r="L15034"/>
  <c r="R14804" s="1"/>
  <c r="L15033"/>
  <c r="R14803" s="1"/>
  <c r="L15032"/>
  <c r="R14802" s="1"/>
  <c r="L15031"/>
  <c r="L15030"/>
  <c r="R14800" s="1"/>
  <c r="L15029"/>
  <c r="R14799" s="1"/>
  <c r="L15028"/>
  <c r="R14798" s="1"/>
  <c r="L15027"/>
  <c r="L15026"/>
  <c r="R14796" s="1"/>
  <c r="L15025"/>
  <c r="R14795" s="1"/>
  <c r="L15024"/>
  <c r="R14794" s="1"/>
  <c r="N15023"/>
  <c r="M15023"/>
  <c r="L15022"/>
  <c r="R14792" s="1"/>
  <c r="L15021"/>
  <c r="R14791" s="1"/>
  <c r="L15020"/>
  <c r="R14790" s="1"/>
  <c r="L15019"/>
  <c r="R14789" s="1"/>
  <c r="L15018"/>
  <c r="R14788" s="1"/>
  <c r="L15017"/>
  <c r="R14787" s="1"/>
  <c r="Q14786"/>
  <c r="L15016"/>
  <c r="R14786" s="1"/>
  <c r="N15015"/>
  <c r="M15015"/>
  <c r="L15014"/>
  <c r="L15013"/>
  <c r="L15012"/>
  <c r="L15011"/>
  <c r="L15010"/>
  <c r="R14780" s="1"/>
  <c r="L15009"/>
  <c r="L15008"/>
  <c r="L15007"/>
  <c r="L15006"/>
  <c r="L15005"/>
  <c r="L15004"/>
  <c r="L15003"/>
  <c r="L15002"/>
  <c r="R14772" s="1"/>
  <c r="N15001"/>
  <c r="M15001"/>
  <c r="L15000"/>
  <c r="L14999"/>
  <c r="L14998"/>
  <c r="L14997"/>
  <c r="L14996"/>
  <c r="L14995"/>
  <c r="L14994"/>
  <c r="L14993"/>
  <c r="R14763" s="1"/>
  <c r="L14992"/>
  <c r="R14762" s="1"/>
  <c r="N14991"/>
  <c r="M14991"/>
  <c r="L14990"/>
  <c r="L14989"/>
  <c r="L14988"/>
  <c r="L14987"/>
  <c r="L14986"/>
  <c r="R14756" s="1"/>
  <c r="L14985"/>
  <c r="L14984"/>
  <c r="L14983"/>
  <c r="L14982"/>
  <c r="R14752" s="1"/>
  <c r="L14981"/>
  <c r="L14980"/>
  <c r="N14979"/>
  <c r="M14979"/>
  <c r="L14978"/>
  <c r="L14977"/>
  <c r="R14747" s="1"/>
  <c r="L14976"/>
  <c r="R14746" s="1"/>
  <c r="L14974"/>
  <c r="L14973"/>
  <c r="N14972"/>
  <c r="M14972"/>
  <c r="L14971"/>
  <c r="L14969"/>
  <c r="L14968"/>
  <c r="R14738" s="1"/>
  <c r="L14967"/>
  <c r="L14966"/>
  <c r="L14965"/>
  <c r="L14964"/>
  <c r="R14734" s="1"/>
  <c r="L14963"/>
  <c r="L14962"/>
  <c r="N14961"/>
  <c r="M14961"/>
  <c r="M14960" s="1"/>
  <c r="M14959" s="1"/>
  <c r="L14957"/>
  <c r="N9241"/>
  <c r="N10161"/>
  <c r="M7550"/>
  <c r="N7502"/>
  <c r="H15" i="2"/>
  <c r="L15" s="1"/>
  <c r="E15"/>
  <c r="N12878" i="13"/>
  <c r="M12878"/>
  <c r="N12870"/>
  <c r="M12870"/>
  <c r="N12861"/>
  <c r="M12861"/>
  <c r="N12854"/>
  <c r="M12854"/>
  <c r="N12849"/>
  <c r="N12846" s="1"/>
  <c r="M12849"/>
  <c r="N12840"/>
  <c r="N12838" s="1"/>
  <c r="M12840"/>
  <c r="N12835"/>
  <c r="N12833" s="1"/>
  <c r="M12835"/>
  <c r="N12812"/>
  <c r="M12812"/>
  <c r="N12805"/>
  <c r="M12805"/>
  <c r="N12792"/>
  <c r="M12792"/>
  <c r="N12770"/>
  <c r="N12769" s="1"/>
  <c r="N12767" s="1"/>
  <c r="M12770"/>
  <c r="N12764"/>
  <c r="M12764"/>
  <c r="N12761"/>
  <c r="M12761"/>
  <c r="N12758"/>
  <c r="M12758"/>
  <c r="N12754"/>
  <c r="M12754"/>
  <c r="N12751"/>
  <c r="M12751"/>
  <c r="N12748"/>
  <c r="M12748"/>
  <c r="N12739"/>
  <c r="N12738" s="1"/>
  <c r="M12739"/>
  <c r="N12723"/>
  <c r="M12723"/>
  <c r="N12715"/>
  <c r="M12715"/>
  <c r="N12701"/>
  <c r="M12701"/>
  <c r="N12691"/>
  <c r="M12691"/>
  <c r="N12679"/>
  <c r="M12679"/>
  <c r="N12672"/>
  <c r="M12672"/>
  <c r="N12661"/>
  <c r="N12660" s="1"/>
  <c r="N12659" s="1"/>
  <c r="M12661"/>
  <c r="L14955"/>
  <c r="R14725" s="1"/>
  <c r="L14954"/>
  <c r="L14953"/>
  <c r="R14723" s="1"/>
  <c r="L14952"/>
  <c r="R14722" s="1"/>
  <c r="L14951"/>
  <c r="R14721" s="1"/>
  <c r="L14950"/>
  <c r="L14949"/>
  <c r="R14719" s="1"/>
  <c r="N14948"/>
  <c r="M14948"/>
  <c r="L14947"/>
  <c r="R14717" s="1"/>
  <c r="L14946"/>
  <c r="R14716" s="1"/>
  <c r="L14945"/>
  <c r="R14715" s="1"/>
  <c r="L14944"/>
  <c r="L14943"/>
  <c r="R14713" s="1"/>
  <c r="L14942"/>
  <c r="R14712" s="1"/>
  <c r="L14941"/>
  <c r="R14711" s="1"/>
  <c r="N14940"/>
  <c r="M14940"/>
  <c r="L14938"/>
  <c r="L14937"/>
  <c r="R14707" s="1"/>
  <c r="L14936"/>
  <c r="R14706" s="1"/>
  <c r="L14935"/>
  <c r="R14705" s="1"/>
  <c r="L14934"/>
  <c r="R14704" s="1"/>
  <c r="L14933"/>
  <c r="R14703" s="1"/>
  <c r="L14932"/>
  <c r="R14702" s="1"/>
  <c r="N14931"/>
  <c r="M14931"/>
  <c r="M14924"/>
  <c r="L14930"/>
  <c r="L14929"/>
  <c r="L14928"/>
  <c r="L14927"/>
  <c r="L14926"/>
  <c r="L14925"/>
  <c r="N14924"/>
  <c r="L14922"/>
  <c r="R14692" s="1"/>
  <c r="L14921"/>
  <c r="R14691" s="1"/>
  <c r="L14920"/>
  <c r="R14690" s="1"/>
  <c r="N14919"/>
  <c r="N14916" s="1"/>
  <c r="M14919"/>
  <c r="L14918"/>
  <c r="R14688" s="1"/>
  <c r="L14917"/>
  <c r="R14687" s="1"/>
  <c r="L14915"/>
  <c r="R14685" s="1"/>
  <c r="L14914"/>
  <c r="R14684" s="1"/>
  <c r="L14913"/>
  <c r="R14683" s="1"/>
  <c r="L14912"/>
  <c r="R14682" s="1"/>
  <c r="L14911"/>
  <c r="R14681" s="1"/>
  <c r="N14910"/>
  <c r="N14908" s="1"/>
  <c r="M14910"/>
  <c r="L14909"/>
  <c r="R14679" s="1"/>
  <c r="L14907"/>
  <c r="R14677" s="1"/>
  <c r="L14906"/>
  <c r="R14676" s="1"/>
  <c r="N14905"/>
  <c r="N14903" s="1"/>
  <c r="M14905"/>
  <c r="L14904"/>
  <c r="R14674" s="1"/>
  <c r="L14902"/>
  <c r="R14672" s="1"/>
  <c r="L14901"/>
  <c r="R14671" s="1"/>
  <c r="L14900"/>
  <c r="R14670" s="1"/>
  <c r="L14899"/>
  <c r="R14669" s="1"/>
  <c r="L14898"/>
  <c r="R14668" s="1"/>
  <c r="L14897"/>
  <c r="R14667" s="1"/>
  <c r="L14896"/>
  <c r="R14666" s="1"/>
  <c r="L14895"/>
  <c r="R14665" s="1"/>
  <c r="L14894"/>
  <c r="L14893"/>
  <c r="R14663" s="1"/>
  <c r="L14892"/>
  <c r="R14662" s="1"/>
  <c r="L14891"/>
  <c r="R14661" s="1"/>
  <c r="L14890"/>
  <c r="L14889"/>
  <c r="R14659" s="1"/>
  <c r="L14888"/>
  <c r="R14658" s="1"/>
  <c r="L14887"/>
  <c r="R14657" s="1"/>
  <c r="L14886"/>
  <c r="R14656" s="1"/>
  <c r="L14885"/>
  <c r="R14655" s="1"/>
  <c r="L14884"/>
  <c r="R14654" s="1"/>
  <c r="L14883"/>
  <c r="R14653" s="1"/>
  <c r="N14882"/>
  <c r="M14882"/>
  <c r="L14881"/>
  <c r="R14651" s="1"/>
  <c r="L14880"/>
  <c r="R14650" s="1"/>
  <c r="L14879"/>
  <c r="R14649" s="1"/>
  <c r="L14878"/>
  <c r="R14648" s="1"/>
  <c r="L14877"/>
  <c r="R14647" s="1"/>
  <c r="L14876"/>
  <c r="N14875"/>
  <c r="N14874" s="1"/>
  <c r="M14875"/>
  <c r="L14873"/>
  <c r="L14872"/>
  <c r="R14642" s="1"/>
  <c r="L14871"/>
  <c r="R14641" s="1"/>
  <c r="L14870"/>
  <c r="R14640" s="1"/>
  <c r="L14869"/>
  <c r="R14639" s="1"/>
  <c r="L14868"/>
  <c r="R14638" s="1"/>
  <c r="L14867"/>
  <c r="R14637" s="1"/>
  <c r="L14866"/>
  <c r="R14636" s="1"/>
  <c r="L14865"/>
  <c r="R14635" s="1"/>
  <c r="L14864"/>
  <c r="R14634" s="1"/>
  <c r="L14863"/>
  <c r="R14633" s="1"/>
  <c r="N14862"/>
  <c r="M14862"/>
  <c r="L14859"/>
  <c r="R14629" s="1"/>
  <c r="L14858"/>
  <c r="R14628" s="1"/>
  <c r="L14857"/>
  <c r="L14856"/>
  <c r="R14626" s="1"/>
  <c r="L14855"/>
  <c r="R14625" s="1"/>
  <c r="L14854"/>
  <c r="R14624" s="1"/>
  <c r="L14853"/>
  <c r="L14852"/>
  <c r="R14622" s="1"/>
  <c r="L14851"/>
  <c r="R14621" s="1"/>
  <c r="L14850"/>
  <c r="R14620" s="1"/>
  <c r="L14849"/>
  <c r="L14848"/>
  <c r="R14618" s="1"/>
  <c r="L14847"/>
  <c r="R14617" s="1"/>
  <c r="L14846"/>
  <c r="R14616" s="1"/>
  <c r="L14845"/>
  <c r="L14844"/>
  <c r="R14614" s="1"/>
  <c r="L14843"/>
  <c r="R14613" s="1"/>
  <c r="L14842"/>
  <c r="R14612" s="1"/>
  <c r="L14841"/>
  <c r="R14611" s="1"/>
  <c r="N14840"/>
  <c r="N14839" s="1"/>
  <c r="N14837" s="1"/>
  <c r="M14840"/>
  <c r="L14838"/>
  <c r="R14608" s="1"/>
  <c r="L14836"/>
  <c r="R14606" s="1"/>
  <c r="L14835"/>
  <c r="R14605" s="1"/>
  <c r="N14834"/>
  <c r="M14834"/>
  <c r="L14833"/>
  <c r="R14603" s="1"/>
  <c r="L14832"/>
  <c r="R14602" s="1"/>
  <c r="N14831"/>
  <c r="N14828"/>
  <c r="M14831"/>
  <c r="L14830"/>
  <c r="L14829"/>
  <c r="M14828"/>
  <c r="L14826"/>
  <c r="R14596" s="1"/>
  <c r="L14825"/>
  <c r="R14595" s="1"/>
  <c r="N14824"/>
  <c r="M14824"/>
  <c r="L14823"/>
  <c r="R14593" s="1"/>
  <c r="L14822"/>
  <c r="R14592" s="1"/>
  <c r="N14821"/>
  <c r="M14821"/>
  <c r="L14820"/>
  <c r="R14590" s="1"/>
  <c r="L14819"/>
  <c r="R14589" s="1"/>
  <c r="N14818"/>
  <c r="M14818"/>
  <c r="L14816"/>
  <c r="R14586" s="1"/>
  <c r="L14815"/>
  <c r="R14585" s="1"/>
  <c r="L14814"/>
  <c r="R14584" s="1"/>
  <c r="L14813"/>
  <c r="R14583" s="1"/>
  <c r="L14812"/>
  <c r="R14582" s="1"/>
  <c r="L14811"/>
  <c r="R14581" s="1"/>
  <c r="L14810"/>
  <c r="R14580" s="1"/>
  <c r="N14809"/>
  <c r="N14808" s="1"/>
  <c r="M14809"/>
  <c r="L14807"/>
  <c r="R14577" s="1"/>
  <c r="L14806"/>
  <c r="R14576" s="1"/>
  <c r="L14805"/>
  <c r="R14575" s="1"/>
  <c r="L14804"/>
  <c r="R14574" s="1"/>
  <c r="L14803"/>
  <c r="R14573" s="1"/>
  <c r="L14802"/>
  <c r="R14572" s="1"/>
  <c r="L14801"/>
  <c r="R14571" s="1"/>
  <c r="L14800"/>
  <c r="L14799"/>
  <c r="R14569" s="1"/>
  <c r="L14798"/>
  <c r="R14568" s="1"/>
  <c r="L14797"/>
  <c r="R14567" s="1"/>
  <c r="L14796"/>
  <c r="R14566" s="1"/>
  <c r="L14795"/>
  <c r="R14565" s="1"/>
  <c r="L14794"/>
  <c r="R14564" s="1"/>
  <c r="N14793"/>
  <c r="M14793"/>
  <c r="L14792"/>
  <c r="R14562" s="1"/>
  <c r="L14791"/>
  <c r="R14561" s="1"/>
  <c r="L14790"/>
  <c r="R14560" s="1"/>
  <c r="L14789"/>
  <c r="R14559" s="1"/>
  <c r="L14788"/>
  <c r="R14558" s="1"/>
  <c r="L14787"/>
  <c r="R14557" s="1"/>
  <c r="Q14556"/>
  <c r="L14786"/>
  <c r="R14556" s="1"/>
  <c r="N14785"/>
  <c r="M14785"/>
  <c r="L14784"/>
  <c r="L14783"/>
  <c r="R14553" s="1"/>
  <c r="L14782"/>
  <c r="L14781"/>
  <c r="L14780"/>
  <c r="L14779"/>
  <c r="L14778"/>
  <c r="L14777"/>
  <c r="L14776"/>
  <c r="L14775"/>
  <c r="L14774"/>
  <c r="R14544" s="1"/>
  <c r="L14773"/>
  <c r="L14772"/>
  <c r="N14771"/>
  <c r="M14771"/>
  <c r="L14770"/>
  <c r="L14769"/>
  <c r="L14768"/>
  <c r="L14767"/>
  <c r="R14537" s="1"/>
  <c r="L14766"/>
  <c r="L14765"/>
  <c r="L14764"/>
  <c r="L14763"/>
  <c r="L14762"/>
  <c r="N14761"/>
  <c r="M14761"/>
  <c r="L14760"/>
  <c r="R14530" s="1"/>
  <c r="L14759"/>
  <c r="R14529" s="1"/>
  <c r="L14758"/>
  <c r="R14528" s="1"/>
  <c r="L14757"/>
  <c r="R14527" s="1"/>
  <c r="L14756"/>
  <c r="R14526" s="1"/>
  <c r="L14755"/>
  <c r="R14525" s="1"/>
  <c r="L14754"/>
  <c r="R14524" s="1"/>
  <c r="L14753"/>
  <c r="R14523" s="1"/>
  <c r="L14752"/>
  <c r="L14751"/>
  <c r="R14521" s="1"/>
  <c r="L14750"/>
  <c r="R14520" s="1"/>
  <c r="N14749"/>
  <c r="M14749"/>
  <c r="L14748"/>
  <c r="L14747"/>
  <c r="L14746"/>
  <c r="L14744"/>
  <c r="L14743"/>
  <c r="N14742"/>
  <c r="M14742"/>
  <c r="L14741"/>
  <c r="L14739"/>
  <c r="L14738"/>
  <c r="L14737"/>
  <c r="L14736"/>
  <c r="R14506" s="1"/>
  <c r="L14735"/>
  <c r="L14734"/>
  <c r="L14733"/>
  <c r="L14732"/>
  <c r="N14731"/>
  <c r="M14731"/>
  <c r="M14730" s="1"/>
  <c r="M14729" s="1"/>
  <c r="L14727"/>
  <c r="L14725"/>
  <c r="R14495" s="1"/>
  <c r="L14724"/>
  <c r="R14494" s="1"/>
  <c r="L14723"/>
  <c r="L14722"/>
  <c r="L14721"/>
  <c r="L14720"/>
  <c r="R14490" s="1"/>
  <c r="L14719"/>
  <c r="N14718"/>
  <c r="M14718"/>
  <c r="L14717"/>
  <c r="R14487" s="1"/>
  <c r="L14716"/>
  <c r="L14715"/>
  <c r="L14714"/>
  <c r="L14713"/>
  <c r="L14712"/>
  <c r="R14482" s="1"/>
  <c r="L14711"/>
  <c r="N14710"/>
  <c r="M14710"/>
  <c r="L14708"/>
  <c r="L14707"/>
  <c r="L14706"/>
  <c r="L14705"/>
  <c r="R14475" s="1"/>
  <c r="L14704"/>
  <c r="L14703"/>
  <c r="L14702"/>
  <c r="N14701"/>
  <c r="M14701"/>
  <c r="L14700"/>
  <c r="L14699"/>
  <c r="L14698"/>
  <c r="L14697"/>
  <c r="L14696"/>
  <c r="L14695"/>
  <c r="N14694"/>
  <c r="N14693" s="1"/>
  <c r="M14694"/>
  <c r="L14692"/>
  <c r="L14691"/>
  <c r="L14690"/>
  <c r="R14460" s="1"/>
  <c r="N14689"/>
  <c r="M14689"/>
  <c r="M14686" s="1"/>
  <c r="L14688"/>
  <c r="L14687"/>
  <c r="L14685"/>
  <c r="L14684"/>
  <c r="R14454" s="1"/>
  <c r="L14683"/>
  <c r="L14682"/>
  <c r="L14681"/>
  <c r="N14680"/>
  <c r="M14680"/>
  <c r="M14678" s="1"/>
  <c r="L14679"/>
  <c r="L14677"/>
  <c r="L14676"/>
  <c r="N14675"/>
  <c r="M14675"/>
  <c r="M14673" s="1"/>
  <c r="L14674"/>
  <c r="L14672"/>
  <c r="L14671"/>
  <c r="L14670"/>
  <c r="L14669"/>
  <c r="L14668"/>
  <c r="L14667"/>
  <c r="L14666"/>
  <c r="L14665"/>
  <c r="L14664"/>
  <c r="R14434" s="1"/>
  <c r="L14663"/>
  <c r="L14662"/>
  <c r="L14661"/>
  <c r="L14660"/>
  <c r="L14659"/>
  <c r="L14658"/>
  <c r="L14657"/>
  <c r="L14656"/>
  <c r="L14655"/>
  <c r="L14654"/>
  <c r="R14424" s="1"/>
  <c r="L14653"/>
  <c r="N14652"/>
  <c r="M14652"/>
  <c r="M14645"/>
  <c r="M14632"/>
  <c r="L14651"/>
  <c r="R14421" s="1"/>
  <c r="L14650"/>
  <c r="L14649"/>
  <c r="L14648"/>
  <c r="L14647"/>
  <c r="L14646"/>
  <c r="N14645"/>
  <c r="L14643"/>
  <c r="R14413" s="1"/>
  <c r="L14642"/>
  <c r="R14412" s="1"/>
  <c r="L14641"/>
  <c r="R14411" s="1"/>
  <c r="L14640"/>
  <c r="L14639"/>
  <c r="L14638"/>
  <c r="L14637"/>
  <c r="R14407" s="1"/>
  <c r="L14636"/>
  <c r="R14406" s="1"/>
  <c r="L14635"/>
  <c r="L14634"/>
  <c r="R14404" s="1"/>
  <c r="L14633"/>
  <c r="R14403" s="1"/>
  <c r="N14632"/>
  <c r="L14629"/>
  <c r="L14628"/>
  <c r="R14398" s="1"/>
  <c r="L14627"/>
  <c r="L14626"/>
  <c r="L14625"/>
  <c r="R14395" s="1"/>
  <c r="L14624"/>
  <c r="R14394" s="1"/>
  <c r="L14623"/>
  <c r="L14622"/>
  <c r="L14621"/>
  <c r="L14620"/>
  <c r="L14619"/>
  <c r="L14618"/>
  <c r="L14617"/>
  <c r="L14616"/>
  <c r="R14386" s="1"/>
  <c r="L14615"/>
  <c r="R14385" s="1"/>
  <c r="L14614"/>
  <c r="L14613"/>
  <c r="L14612"/>
  <c r="L14611"/>
  <c r="R14381" s="1"/>
  <c r="N14610"/>
  <c r="M14610"/>
  <c r="M14609" s="1"/>
  <c r="M14607" s="1"/>
  <c r="L14608"/>
  <c r="R14378" s="1"/>
  <c r="L14606"/>
  <c r="L14605"/>
  <c r="R14375" s="1"/>
  <c r="N14604"/>
  <c r="M14604"/>
  <c r="L14603"/>
  <c r="N14601"/>
  <c r="M14601"/>
  <c r="L14600"/>
  <c r="R14370" s="1"/>
  <c r="L14599"/>
  <c r="R14369" s="1"/>
  <c r="N14598"/>
  <c r="M14598"/>
  <c r="L14596"/>
  <c r="R14366" s="1"/>
  <c r="L14595"/>
  <c r="R14365" s="1"/>
  <c r="N14594"/>
  <c r="M14594"/>
  <c r="L14593"/>
  <c r="R14363" s="1"/>
  <c r="L14592"/>
  <c r="R14362" s="1"/>
  <c r="N14591"/>
  <c r="M14591"/>
  <c r="L14590"/>
  <c r="R14360" s="1"/>
  <c r="L14589"/>
  <c r="R14359" s="1"/>
  <c r="N14588"/>
  <c r="M14588"/>
  <c r="L14586"/>
  <c r="R14356" s="1"/>
  <c r="L14585"/>
  <c r="R14355" s="1"/>
  <c r="L14584"/>
  <c r="R14354" s="1"/>
  <c r="L14583"/>
  <c r="R14353" s="1"/>
  <c r="L14582"/>
  <c r="R14352" s="1"/>
  <c r="L14581"/>
  <c r="R14351" s="1"/>
  <c r="L14580"/>
  <c r="R14350" s="1"/>
  <c r="N14579"/>
  <c r="N14578" s="1"/>
  <c r="M14579"/>
  <c r="L14577"/>
  <c r="L14576"/>
  <c r="R14346" s="1"/>
  <c r="L14575"/>
  <c r="R14345" s="1"/>
  <c r="L14574"/>
  <c r="R14344" s="1"/>
  <c r="L14573"/>
  <c r="L14572"/>
  <c r="R14342" s="1"/>
  <c r="L14571"/>
  <c r="R14341" s="1"/>
  <c r="L14570"/>
  <c r="R14340" s="1"/>
  <c r="L14569"/>
  <c r="L14568"/>
  <c r="R14338" s="1"/>
  <c r="L14567"/>
  <c r="R14337" s="1"/>
  <c r="L14566"/>
  <c r="R14336" s="1"/>
  <c r="L14565"/>
  <c r="R14335" s="1"/>
  <c r="L14564"/>
  <c r="R14334" s="1"/>
  <c r="N14563"/>
  <c r="M14563"/>
  <c r="L14562"/>
  <c r="R14332" s="1"/>
  <c r="L14561"/>
  <c r="R14331" s="1"/>
  <c r="L14560"/>
  <c r="R14330" s="1"/>
  <c r="L14559"/>
  <c r="L14558"/>
  <c r="R14328" s="1"/>
  <c r="L14557"/>
  <c r="R14327" s="1"/>
  <c r="Q14326"/>
  <c r="L14556"/>
  <c r="N14555"/>
  <c r="M14555"/>
  <c r="L14554"/>
  <c r="L14553"/>
  <c r="L14552"/>
  <c r="R14322" s="1"/>
  <c r="L14551"/>
  <c r="L14550"/>
  <c r="L14549"/>
  <c r="L14548"/>
  <c r="L14547"/>
  <c r="L14546"/>
  <c r="L14545"/>
  <c r="R14315" s="1"/>
  <c r="L14544"/>
  <c r="L14543"/>
  <c r="R14313" s="1"/>
  <c r="L14542"/>
  <c r="N14541"/>
  <c r="M14541"/>
  <c r="L14540"/>
  <c r="L14539"/>
  <c r="L14538"/>
  <c r="R14308" s="1"/>
  <c r="L14537"/>
  <c r="L14536"/>
  <c r="L14535"/>
  <c r="L14534"/>
  <c r="L14533"/>
  <c r="L14532"/>
  <c r="N14531"/>
  <c r="M14531"/>
  <c r="M14519"/>
  <c r="L14530"/>
  <c r="R14300" s="1"/>
  <c r="L14529"/>
  <c r="R14299" s="1"/>
  <c r="L14528"/>
  <c r="R14298" s="1"/>
  <c r="L14527"/>
  <c r="R14297" s="1"/>
  <c r="L14526"/>
  <c r="R14296" s="1"/>
  <c r="L14525"/>
  <c r="R14295" s="1"/>
  <c r="L14524"/>
  <c r="R14294" s="1"/>
  <c r="L14523"/>
  <c r="R14293" s="1"/>
  <c r="L14522"/>
  <c r="R14292" s="1"/>
  <c r="L14521"/>
  <c r="R14291" s="1"/>
  <c r="L14520"/>
  <c r="N14519"/>
  <c r="L14518"/>
  <c r="R14288" s="1"/>
  <c r="L14517"/>
  <c r="L14516"/>
  <c r="L14514"/>
  <c r="L14513"/>
  <c r="R14283" s="1"/>
  <c r="N14512"/>
  <c r="M14512"/>
  <c r="L14511"/>
  <c r="L14509"/>
  <c r="L14508"/>
  <c r="L14507"/>
  <c r="L14506"/>
  <c r="R14276" s="1"/>
  <c r="L14505"/>
  <c r="L14504"/>
  <c r="L14503"/>
  <c r="L14502"/>
  <c r="R14272" s="1"/>
  <c r="N14501"/>
  <c r="M14501"/>
  <c r="M14500" s="1"/>
  <c r="M14499" s="1"/>
  <c r="L14497"/>
  <c r="Q12256"/>
  <c r="Q12486"/>
  <c r="Q7656"/>
  <c r="L7595"/>
  <c r="R7595" s="1"/>
  <c r="L7594"/>
  <c r="R7594" s="1"/>
  <c r="L7593"/>
  <c r="R7593" s="1"/>
  <c r="L7592"/>
  <c r="R7592" s="1"/>
  <c r="L7591"/>
  <c r="R7591" s="1"/>
  <c r="L7590"/>
  <c r="R7590" s="1"/>
  <c r="L7589"/>
  <c r="R7589" s="1"/>
  <c r="N7588"/>
  <c r="M7588"/>
  <c r="L7587"/>
  <c r="R7587" s="1"/>
  <c r="L7586"/>
  <c r="R7586" s="1"/>
  <c r="L7585"/>
  <c r="R7585" s="1"/>
  <c r="L7584"/>
  <c r="R7584" s="1"/>
  <c r="L7583"/>
  <c r="R7583" s="1"/>
  <c r="L7582"/>
  <c r="R7582" s="1"/>
  <c r="L7581"/>
  <c r="R7581" s="1"/>
  <c r="N7580"/>
  <c r="M7580"/>
  <c r="L7578"/>
  <c r="R7578" s="1"/>
  <c r="L7577"/>
  <c r="R7577" s="1"/>
  <c r="L7576"/>
  <c r="R7576" s="1"/>
  <c r="L7575"/>
  <c r="R7575" s="1"/>
  <c r="L7574"/>
  <c r="R7574" s="1"/>
  <c r="L7573"/>
  <c r="R7573" s="1"/>
  <c r="L7572"/>
  <c r="R7572" s="1"/>
  <c r="N7571"/>
  <c r="M7571"/>
  <c r="L7570"/>
  <c r="R7570" s="1"/>
  <c r="L7569"/>
  <c r="R7569" s="1"/>
  <c r="L7568"/>
  <c r="R7568" s="1"/>
  <c r="L7567"/>
  <c r="R7567" s="1"/>
  <c r="L7566"/>
  <c r="R7566" s="1"/>
  <c r="L7565"/>
  <c r="R7565" s="1"/>
  <c r="N7564"/>
  <c r="N7563" s="1"/>
  <c r="M7564"/>
  <c r="L7562"/>
  <c r="R7562" s="1"/>
  <c r="L7561"/>
  <c r="R7561" s="1"/>
  <c r="L7560"/>
  <c r="R7560" s="1"/>
  <c r="N7559"/>
  <c r="N7556" s="1"/>
  <c r="M7559"/>
  <c r="L7558"/>
  <c r="R7558" s="1"/>
  <c r="L7557"/>
  <c r="R7557" s="1"/>
  <c r="L7555"/>
  <c r="R7555" s="1"/>
  <c r="L7554"/>
  <c r="R7554" s="1"/>
  <c r="L7553"/>
  <c r="R7553" s="1"/>
  <c r="L7552"/>
  <c r="R7552" s="1"/>
  <c r="L7551"/>
  <c r="R7551" s="1"/>
  <c r="N7550"/>
  <c r="N7548" s="1"/>
  <c r="L7549"/>
  <c r="L7547"/>
  <c r="L7546"/>
  <c r="N7545"/>
  <c r="M7545"/>
  <c r="M7543" s="1"/>
  <c r="L7544"/>
  <c r="L7542"/>
  <c r="L7541"/>
  <c r="L7540"/>
  <c r="L7539"/>
  <c r="L7538"/>
  <c r="L7537"/>
  <c r="L7536"/>
  <c r="R7536" s="1"/>
  <c r="L7535"/>
  <c r="R7535" s="1"/>
  <c r="L7534"/>
  <c r="L7533"/>
  <c r="L7532"/>
  <c r="L7531"/>
  <c r="L7530"/>
  <c r="L7529"/>
  <c r="L7528"/>
  <c r="L7527"/>
  <c r="L7526"/>
  <c r="L7525"/>
  <c r="L7524"/>
  <c r="L7523"/>
  <c r="N7522"/>
  <c r="M7522"/>
  <c r="L7521"/>
  <c r="L7520"/>
  <c r="L7519"/>
  <c r="L7518"/>
  <c r="L7517"/>
  <c r="L7516"/>
  <c r="N7515"/>
  <c r="M7515"/>
  <c r="M7514" s="1"/>
  <c r="L7513"/>
  <c r="L7512"/>
  <c r="L7511"/>
  <c r="L7510"/>
  <c r="R7510" s="1"/>
  <c r="L7509"/>
  <c r="L7508"/>
  <c r="L7507"/>
  <c r="L7506"/>
  <c r="L7505"/>
  <c r="L7504"/>
  <c r="L7503"/>
  <c r="M7502"/>
  <c r="L7499"/>
  <c r="L7498"/>
  <c r="R7498" s="1"/>
  <c r="L7497"/>
  <c r="L7496"/>
  <c r="L7495"/>
  <c r="L7494"/>
  <c r="L7493"/>
  <c r="L7492"/>
  <c r="L7491"/>
  <c r="L7490"/>
  <c r="L7489"/>
  <c r="R7489" s="1"/>
  <c r="L7488"/>
  <c r="L7487"/>
  <c r="L7486"/>
  <c r="R7486" s="1"/>
  <c r="L7485"/>
  <c r="L7484"/>
  <c r="L7483"/>
  <c r="R7483" s="1"/>
  <c r="L7482"/>
  <c r="L7481"/>
  <c r="N7480"/>
  <c r="M7480"/>
  <c r="M7479" s="1"/>
  <c r="L7478"/>
  <c r="L7476"/>
  <c r="L7475"/>
  <c r="N7474"/>
  <c r="M7474"/>
  <c r="L7473"/>
  <c r="L7472"/>
  <c r="N7471"/>
  <c r="M7471"/>
  <c r="L7470"/>
  <c r="L7469"/>
  <c r="N7468"/>
  <c r="M7468"/>
  <c r="M7467" s="1"/>
  <c r="L7466"/>
  <c r="L7465"/>
  <c r="N7464"/>
  <c r="M7464"/>
  <c r="L7463"/>
  <c r="L7462"/>
  <c r="N7461"/>
  <c r="M7461"/>
  <c r="L7460"/>
  <c r="L7459"/>
  <c r="N7458"/>
  <c r="M7458"/>
  <c r="M7457" s="1"/>
  <c r="L7456"/>
  <c r="L7455"/>
  <c r="L7454"/>
  <c r="L7453"/>
  <c r="L7452"/>
  <c r="L7451"/>
  <c r="L7450"/>
  <c r="N7449"/>
  <c r="M7449"/>
  <c r="M7448" s="1"/>
  <c r="L7447"/>
  <c r="L7446"/>
  <c r="L7445"/>
  <c r="L7444"/>
  <c r="L7443"/>
  <c r="L7442"/>
  <c r="L7441"/>
  <c r="L7440"/>
  <c r="L7439"/>
  <c r="L7438"/>
  <c r="L7437"/>
  <c r="L7436"/>
  <c r="L7435"/>
  <c r="L7434"/>
  <c r="N7433"/>
  <c r="M7433"/>
  <c r="L7432"/>
  <c r="L7431"/>
  <c r="L7430"/>
  <c r="L7429"/>
  <c r="L7428"/>
  <c r="L7427"/>
  <c r="Q7426"/>
  <c r="L7426"/>
  <c r="R7426" s="1"/>
  <c r="N7425"/>
  <c r="M7425"/>
  <c r="L7424"/>
  <c r="R7424" s="1"/>
  <c r="L7423"/>
  <c r="R7423" s="1"/>
  <c r="L7422"/>
  <c r="R7422" s="1"/>
  <c r="L7421"/>
  <c r="R7421" s="1"/>
  <c r="L7420"/>
  <c r="R7420" s="1"/>
  <c r="L7419"/>
  <c r="R7419" s="1"/>
  <c r="L7418"/>
  <c r="R7418" s="1"/>
  <c r="L7417"/>
  <c r="R7417" s="1"/>
  <c r="L7416"/>
  <c r="R7416" s="1"/>
  <c r="L7415"/>
  <c r="R7415" s="1"/>
  <c r="L7414"/>
  <c r="R7414" s="1"/>
  <c r="L7413"/>
  <c r="R7413" s="1"/>
  <c r="L7412"/>
  <c r="R7412" s="1"/>
  <c r="N7411"/>
  <c r="M7411"/>
  <c r="L7410"/>
  <c r="L7409"/>
  <c r="L7408"/>
  <c r="L7407"/>
  <c r="L7406"/>
  <c r="L7405"/>
  <c r="L7404"/>
  <c r="L7403"/>
  <c r="L7402"/>
  <c r="R7402" s="1"/>
  <c r="N7401"/>
  <c r="M7401"/>
  <c r="L7400"/>
  <c r="L7399"/>
  <c r="L7398"/>
  <c r="L7397"/>
  <c r="L7396"/>
  <c r="L7395"/>
  <c r="L7394"/>
  <c r="L7393"/>
  <c r="L7392"/>
  <c r="L7391"/>
  <c r="R7391" s="1"/>
  <c r="L7390"/>
  <c r="N7389"/>
  <c r="M7389"/>
  <c r="L7388"/>
  <c r="L7387"/>
  <c r="L7386"/>
  <c r="L7384"/>
  <c r="L7383"/>
  <c r="N7382"/>
  <c r="M7382"/>
  <c r="L7381"/>
  <c r="L7379"/>
  <c r="L7378"/>
  <c r="L7377"/>
  <c r="L7376"/>
  <c r="L7375"/>
  <c r="R7375" s="1"/>
  <c r="L7374"/>
  <c r="L7373"/>
  <c r="L7372"/>
  <c r="N7371"/>
  <c r="M7371"/>
  <c r="M7370" s="1"/>
  <c r="M7369" s="1"/>
  <c r="L7367"/>
  <c r="L3915"/>
  <c r="L3914"/>
  <c r="L3913"/>
  <c r="L3912"/>
  <c r="L3911"/>
  <c r="L3910"/>
  <c r="L3909"/>
  <c r="N3908"/>
  <c r="M3908"/>
  <c r="L3907"/>
  <c r="R3907" s="1"/>
  <c r="L3906"/>
  <c r="R3906" s="1"/>
  <c r="L3905"/>
  <c r="R3905" s="1"/>
  <c r="L3904"/>
  <c r="R3904" s="1"/>
  <c r="L3903"/>
  <c r="R3903" s="1"/>
  <c r="L3902"/>
  <c r="R3902" s="1"/>
  <c r="L3901"/>
  <c r="R3901" s="1"/>
  <c r="N3900"/>
  <c r="M3900"/>
  <c r="L3898"/>
  <c r="R3898" s="1"/>
  <c r="L3897"/>
  <c r="R3897" s="1"/>
  <c r="L3896"/>
  <c r="R3896" s="1"/>
  <c r="L3895"/>
  <c r="R3895" s="1"/>
  <c r="L3894"/>
  <c r="R3894" s="1"/>
  <c r="L3893"/>
  <c r="R3893" s="1"/>
  <c r="L3892"/>
  <c r="R3892" s="1"/>
  <c r="N3891"/>
  <c r="M3891"/>
  <c r="L3890"/>
  <c r="R3890" s="1"/>
  <c r="L3889"/>
  <c r="R3889" s="1"/>
  <c r="L3888"/>
  <c r="R3888" s="1"/>
  <c r="L3887"/>
  <c r="R3887" s="1"/>
  <c r="L3886"/>
  <c r="R3886" s="1"/>
  <c r="L3885"/>
  <c r="R3885" s="1"/>
  <c r="N3884"/>
  <c r="N3883" s="1"/>
  <c r="M3884"/>
  <c r="L3882"/>
  <c r="R3882" s="1"/>
  <c r="L3881"/>
  <c r="R3881" s="1"/>
  <c r="L3880"/>
  <c r="R3880" s="1"/>
  <c r="N3879"/>
  <c r="N3876" s="1"/>
  <c r="M3879"/>
  <c r="L3878"/>
  <c r="R3878" s="1"/>
  <c r="L3877"/>
  <c r="R3877" s="1"/>
  <c r="L3875"/>
  <c r="R3875" s="1"/>
  <c r="L3874"/>
  <c r="R3874" s="1"/>
  <c r="L3873"/>
  <c r="R3873" s="1"/>
  <c r="L3872"/>
  <c r="R3872" s="1"/>
  <c r="L3871"/>
  <c r="R3871" s="1"/>
  <c r="N3870"/>
  <c r="N3868" s="1"/>
  <c r="M3870"/>
  <c r="L3869"/>
  <c r="R3869" s="1"/>
  <c r="L3867"/>
  <c r="R3867" s="1"/>
  <c r="L3866"/>
  <c r="R3866" s="1"/>
  <c r="N3865"/>
  <c r="N3863" s="1"/>
  <c r="M3865"/>
  <c r="L3864"/>
  <c r="R3864" s="1"/>
  <c r="L3862"/>
  <c r="R3862" s="1"/>
  <c r="L3861"/>
  <c r="R3861" s="1"/>
  <c r="L3860"/>
  <c r="R3860" s="1"/>
  <c r="L3859"/>
  <c r="R3859" s="1"/>
  <c r="L3858"/>
  <c r="R3858" s="1"/>
  <c r="L3857"/>
  <c r="R3857" s="1"/>
  <c r="L3856"/>
  <c r="R3856" s="1"/>
  <c r="L3855"/>
  <c r="R3855" s="1"/>
  <c r="L3854"/>
  <c r="R3854" s="1"/>
  <c r="L3853"/>
  <c r="R3853" s="1"/>
  <c r="L3852"/>
  <c r="R3852" s="1"/>
  <c r="L3851"/>
  <c r="R3851" s="1"/>
  <c r="L3850"/>
  <c r="R3850" s="1"/>
  <c r="L3849"/>
  <c r="R3849" s="1"/>
  <c r="L3848"/>
  <c r="R3848" s="1"/>
  <c r="L3847"/>
  <c r="R3847" s="1"/>
  <c r="L3846"/>
  <c r="R3846" s="1"/>
  <c r="L3845"/>
  <c r="R3845" s="1"/>
  <c r="L3844"/>
  <c r="R3844" s="1"/>
  <c r="L3843"/>
  <c r="R3843" s="1"/>
  <c r="N3842"/>
  <c r="N3835"/>
  <c r="M3842"/>
  <c r="L3841"/>
  <c r="R3841" s="1"/>
  <c r="L3840"/>
  <c r="R3840" s="1"/>
  <c r="L3839"/>
  <c r="R3839" s="1"/>
  <c r="L3838"/>
  <c r="R3838" s="1"/>
  <c r="L3837"/>
  <c r="R3837" s="1"/>
  <c r="L3836"/>
  <c r="R3836" s="1"/>
  <c r="M3835"/>
  <c r="M3834" s="1"/>
  <c r="L3833"/>
  <c r="R3833" s="1"/>
  <c r="L3832"/>
  <c r="R3832" s="1"/>
  <c r="L3831"/>
  <c r="R3831" s="1"/>
  <c r="L3830"/>
  <c r="R3830" s="1"/>
  <c r="L3829"/>
  <c r="R3829" s="1"/>
  <c r="L3828"/>
  <c r="R3828" s="1"/>
  <c r="L3827"/>
  <c r="R3827" s="1"/>
  <c r="L3826"/>
  <c r="R3826" s="1"/>
  <c r="L3825"/>
  <c r="R3825" s="1"/>
  <c r="L3824"/>
  <c r="R3824" s="1"/>
  <c r="L3823"/>
  <c r="R3823" s="1"/>
  <c r="N3822"/>
  <c r="M3822"/>
  <c r="L3819"/>
  <c r="R3819" s="1"/>
  <c r="L3818"/>
  <c r="R3818" s="1"/>
  <c r="L3817"/>
  <c r="R3817" s="1"/>
  <c r="L3816"/>
  <c r="R3816" s="1"/>
  <c r="L3815"/>
  <c r="R3815" s="1"/>
  <c r="L3814"/>
  <c r="R3814" s="1"/>
  <c r="L3813"/>
  <c r="R3813" s="1"/>
  <c r="L3812"/>
  <c r="R3812" s="1"/>
  <c r="L3811"/>
  <c r="R3811" s="1"/>
  <c r="L3810"/>
  <c r="R3810" s="1"/>
  <c r="L3809"/>
  <c r="R3809" s="1"/>
  <c r="L3808"/>
  <c r="R3808" s="1"/>
  <c r="L3807"/>
  <c r="R3807" s="1"/>
  <c r="L3806"/>
  <c r="R3806" s="1"/>
  <c r="L3805"/>
  <c r="R3805" s="1"/>
  <c r="L3804"/>
  <c r="L3803"/>
  <c r="R3803" s="1"/>
  <c r="L3802"/>
  <c r="R3802" s="1"/>
  <c r="L3801"/>
  <c r="R3801" s="1"/>
  <c r="N3800"/>
  <c r="N3799" s="1"/>
  <c r="N3797" s="1"/>
  <c r="M3800"/>
  <c r="L3798"/>
  <c r="R3798" s="1"/>
  <c r="L3796"/>
  <c r="R3796" s="1"/>
  <c r="L3795"/>
  <c r="R3795" s="1"/>
  <c r="N3794"/>
  <c r="M3794"/>
  <c r="M3564"/>
  <c r="L3793"/>
  <c r="L3792"/>
  <c r="N3791"/>
  <c r="M3791"/>
  <c r="L3790"/>
  <c r="L3789"/>
  <c r="N3788"/>
  <c r="N3558"/>
  <c r="M3788"/>
  <c r="L3786"/>
  <c r="L3785"/>
  <c r="N3784"/>
  <c r="N3554"/>
  <c r="M3784"/>
  <c r="L3783"/>
  <c r="R3783" s="1"/>
  <c r="L3782"/>
  <c r="R3782" s="1"/>
  <c r="N3781"/>
  <c r="M3781"/>
  <c r="M3551"/>
  <c r="L3780"/>
  <c r="R3780" s="1"/>
  <c r="L3779"/>
  <c r="R3779" s="1"/>
  <c r="N3778"/>
  <c r="M3778"/>
  <c r="L3776"/>
  <c r="R3776" s="1"/>
  <c r="L3775"/>
  <c r="R3775" s="1"/>
  <c r="L3774"/>
  <c r="R3774" s="1"/>
  <c r="L3773"/>
  <c r="R3773" s="1"/>
  <c r="L3772"/>
  <c r="R3772" s="1"/>
  <c r="L3771"/>
  <c r="R3771" s="1"/>
  <c r="L3770"/>
  <c r="R3770" s="1"/>
  <c r="N3769"/>
  <c r="N3768" s="1"/>
  <c r="M3769"/>
  <c r="L3767"/>
  <c r="R3767" s="1"/>
  <c r="L3766"/>
  <c r="R3766" s="1"/>
  <c r="L3765"/>
  <c r="R3765" s="1"/>
  <c r="L3764"/>
  <c r="R3764" s="1"/>
  <c r="L3763"/>
  <c r="R3763" s="1"/>
  <c r="L3762"/>
  <c r="R3762" s="1"/>
  <c r="L3761"/>
  <c r="R3761" s="1"/>
  <c r="L3760"/>
  <c r="R3760" s="1"/>
  <c r="L3759"/>
  <c r="R3759" s="1"/>
  <c r="L3758"/>
  <c r="R3758" s="1"/>
  <c r="L3757"/>
  <c r="R3757" s="1"/>
  <c r="L3756"/>
  <c r="R3756" s="1"/>
  <c r="L3755"/>
  <c r="R3755" s="1"/>
  <c r="L3754"/>
  <c r="R3754" s="1"/>
  <c r="N3753"/>
  <c r="M3753"/>
  <c r="L3752"/>
  <c r="R3752" s="1"/>
  <c r="L3751"/>
  <c r="R3751" s="1"/>
  <c r="L3750"/>
  <c r="R3750" s="1"/>
  <c r="L3749"/>
  <c r="R3749" s="1"/>
  <c r="L3748"/>
  <c r="R3748" s="1"/>
  <c r="L3747"/>
  <c r="R3747" s="1"/>
  <c r="L3746"/>
  <c r="R3746" s="1"/>
  <c r="N3745"/>
  <c r="M3745"/>
  <c r="L3744"/>
  <c r="R3744" s="1"/>
  <c r="L3743"/>
  <c r="R3743" s="1"/>
  <c r="L3742"/>
  <c r="R3742" s="1"/>
  <c r="L3741"/>
  <c r="R3741" s="1"/>
  <c r="L3740"/>
  <c r="R3740" s="1"/>
  <c r="L3739"/>
  <c r="R3739" s="1"/>
  <c r="L3738"/>
  <c r="R3738" s="1"/>
  <c r="L3737"/>
  <c r="R3737" s="1"/>
  <c r="L3736"/>
  <c r="R3736" s="1"/>
  <c r="L3735"/>
  <c r="R3735" s="1"/>
  <c r="L3734"/>
  <c r="R3734" s="1"/>
  <c r="L3733"/>
  <c r="R3733" s="1"/>
  <c r="L3732"/>
  <c r="R3732" s="1"/>
  <c r="N3731"/>
  <c r="M3731"/>
  <c r="L3730"/>
  <c r="R3730" s="1"/>
  <c r="L3729"/>
  <c r="R3729" s="1"/>
  <c r="L3728"/>
  <c r="R3728" s="1"/>
  <c r="L3727"/>
  <c r="R3727" s="1"/>
  <c r="L3726"/>
  <c r="R3726" s="1"/>
  <c r="L3725"/>
  <c r="R3725" s="1"/>
  <c r="L3724"/>
  <c r="R3724" s="1"/>
  <c r="L3723"/>
  <c r="R3723" s="1"/>
  <c r="L3722"/>
  <c r="R3722" s="1"/>
  <c r="N3721"/>
  <c r="M3721"/>
  <c r="L3720"/>
  <c r="R3720" s="1"/>
  <c r="L3719"/>
  <c r="R3719" s="1"/>
  <c r="L3718"/>
  <c r="R3718" s="1"/>
  <c r="L3717"/>
  <c r="R3717" s="1"/>
  <c r="L3716"/>
  <c r="R3716" s="1"/>
  <c r="L3715"/>
  <c r="R3715" s="1"/>
  <c r="L3714"/>
  <c r="R3714" s="1"/>
  <c r="L3713"/>
  <c r="R3713" s="1"/>
  <c r="L3712"/>
  <c r="R3712" s="1"/>
  <c r="L3711"/>
  <c r="R3711" s="1"/>
  <c r="L3710"/>
  <c r="R3710" s="1"/>
  <c r="N3709"/>
  <c r="M3709"/>
  <c r="L3708"/>
  <c r="R3708" s="1"/>
  <c r="L3707"/>
  <c r="R3707" s="1"/>
  <c r="L3706"/>
  <c r="R3706" s="1"/>
  <c r="L3704"/>
  <c r="R3704" s="1"/>
  <c r="L3703"/>
  <c r="R3703" s="1"/>
  <c r="N3702"/>
  <c r="M3702"/>
  <c r="L3701"/>
  <c r="R3701" s="1"/>
  <c r="L3699"/>
  <c r="R3699" s="1"/>
  <c r="L3698"/>
  <c r="R3698" s="1"/>
  <c r="L3697"/>
  <c r="R3697" s="1"/>
  <c r="L3696"/>
  <c r="R3696" s="1"/>
  <c r="L3695"/>
  <c r="R3695" s="1"/>
  <c r="L3694"/>
  <c r="R3694" s="1"/>
  <c r="L3693"/>
  <c r="R3693" s="1"/>
  <c r="L3692"/>
  <c r="R3692" s="1"/>
  <c r="N3691"/>
  <c r="N3690" s="1"/>
  <c r="N3689" s="1"/>
  <c r="M3691"/>
  <c r="L3687"/>
  <c r="R3687" s="1"/>
  <c r="L3685"/>
  <c r="R3685" s="1"/>
  <c r="L3684"/>
  <c r="R3684" s="1"/>
  <c r="L3683"/>
  <c r="R3683" s="1"/>
  <c r="L3682"/>
  <c r="R3682" s="1"/>
  <c r="L3681"/>
  <c r="R3681" s="1"/>
  <c r="L3680"/>
  <c r="R3680" s="1"/>
  <c r="L3679"/>
  <c r="R3679" s="1"/>
  <c r="N3678"/>
  <c r="M3678"/>
  <c r="L3677"/>
  <c r="L3676"/>
  <c r="L3675"/>
  <c r="L3674"/>
  <c r="L3673"/>
  <c r="L3672"/>
  <c r="L3671"/>
  <c r="N3670"/>
  <c r="M3670"/>
  <c r="L3668"/>
  <c r="L3667"/>
  <c r="R3667" s="1"/>
  <c r="L3666"/>
  <c r="L3665"/>
  <c r="L3664"/>
  <c r="L3663"/>
  <c r="L3662"/>
  <c r="N3661"/>
  <c r="M3661"/>
  <c r="L3660"/>
  <c r="L3659"/>
  <c r="L3658"/>
  <c r="L3657"/>
  <c r="L3656"/>
  <c r="L3655"/>
  <c r="N3654"/>
  <c r="M3654"/>
  <c r="M3653" s="1"/>
  <c r="L3652"/>
  <c r="L3651"/>
  <c r="R3651" s="1"/>
  <c r="L3650"/>
  <c r="N3649"/>
  <c r="M3649"/>
  <c r="M3646" s="1"/>
  <c r="L3648"/>
  <c r="L3647"/>
  <c r="L3645"/>
  <c r="L3644"/>
  <c r="L3643"/>
  <c r="R3643" s="1"/>
  <c r="L3642"/>
  <c r="R3642" s="1"/>
  <c r="L3641"/>
  <c r="N3640"/>
  <c r="M3640"/>
  <c r="M3638" s="1"/>
  <c r="L3639"/>
  <c r="L3637"/>
  <c r="L3636"/>
  <c r="N3635"/>
  <c r="M3635"/>
  <c r="M3633" s="1"/>
  <c r="L3634"/>
  <c r="L3632"/>
  <c r="L3631"/>
  <c r="L3630"/>
  <c r="L3629"/>
  <c r="L3628"/>
  <c r="L3627"/>
  <c r="L3626"/>
  <c r="L3625"/>
  <c r="L3624"/>
  <c r="L3623"/>
  <c r="L3622"/>
  <c r="L3621"/>
  <c r="L3620"/>
  <c r="L3619"/>
  <c r="R3619" s="1"/>
  <c r="L3618"/>
  <c r="L3617"/>
  <c r="L3616"/>
  <c r="L3615"/>
  <c r="L3614"/>
  <c r="L3613"/>
  <c r="N3612"/>
  <c r="M3612"/>
  <c r="M3382" s="1"/>
  <c r="L3611"/>
  <c r="L3610"/>
  <c r="R3610" s="1"/>
  <c r="L3609"/>
  <c r="L3608"/>
  <c r="L3607"/>
  <c r="L3606"/>
  <c r="N3605"/>
  <c r="M3605"/>
  <c r="M3604" s="1"/>
  <c r="L3603"/>
  <c r="L3602"/>
  <c r="L3601"/>
  <c r="L3600"/>
  <c r="R3600" s="1"/>
  <c r="L3599"/>
  <c r="L3598"/>
  <c r="L3597"/>
  <c r="L3596"/>
  <c r="L3595"/>
  <c r="L3594"/>
  <c r="L3593"/>
  <c r="N3592"/>
  <c r="M3592"/>
  <c r="L3589"/>
  <c r="L3588"/>
  <c r="L3587"/>
  <c r="R3587" s="1"/>
  <c r="L3586"/>
  <c r="R3586" s="1"/>
  <c r="L3585"/>
  <c r="L3584"/>
  <c r="L3583"/>
  <c r="L3582"/>
  <c r="L3581"/>
  <c r="L3580"/>
  <c r="L3579"/>
  <c r="L3578"/>
  <c r="R3578" s="1"/>
  <c r="L3577"/>
  <c r="L3576"/>
  <c r="L3575"/>
  <c r="L3574"/>
  <c r="R3574" s="1"/>
  <c r="L3573"/>
  <c r="R3573" s="1"/>
  <c r="L3572"/>
  <c r="L3571"/>
  <c r="N3570"/>
  <c r="M3570"/>
  <c r="M3569" s="1"/>
  <c r="M3567" s="1"/>
  <c r="L3568"/>
  <c r="L3566"/>
  <c r="L3565"/>
  <c r="N3564"/>
  <c r="L3563"/>
  <c r="R3563" s="1"/>
  <c r="L3562"/>
  <c r="R3562" s="1"/>
  <c r="N3561"/>
  <c r="M3561"/>
  <c r="L3560"/>
  <c r="R3560" s="1"/>
  <c r="L3559"/>
  <c r="R3559" s="1"/>
  <c r="M3558"/>
  <c r="L3556"/>
  <c r="R3556" s="1"/>
  <c r="L3555"/>
  <c r="R3555" s="1"/>
  <c r="M3554"/>
  <c r="L3553"/>
  <c r="L3552"/>
  <c r="N3551"/>
  <c r="L3550"/>
  <c r="L3549"/>
  <c r="N3548"/>
  <c r="M3548"/>
  <c r="L3546"/>
  <c r="R3546" s="1"/>
  <c r="L3545"/>
  <c r="L3544"/>
  <c r="L3543"/>
  <c r="L3542"/>
  <c r="L3541"/>
  <c r="L3540"/>
  <c r="N3539"/>
  <c r="M3539"/>
  <c r="M3538" s="1"/>
  <c r="L3537"/>
  <c r="L3536"/>
  <c r="L3535"/>
  <c r="L3534"/>
  <c r="L3533"/>
  <c r="L3532"/>
  <c r="L3531"/>
  <c r="R3531" s="1"/>
  <c r="L3530"/>
  <c r="L3529"/>
  <c r="L3528"/>
  <c r="L3527"/>
  <c r="L3526"/>
  <c r="L3525"/>
  <c r="L3524"/>
  <c r="N3523"/>
  <c r="M3523"/>
  <c r="L3522"/>
  <c r="L3521"/>
  <c r="L3520"/>
  <c r="L3519"/>
  <c r="L3518"/>
  <c r="L3517"/>
  <c r="L3516"/>
  <c r="N3515"/>
  <c r="M3515"/>
  <c r="L3514"/>
  <c r="L3513"/>
  <c r="L3512"/>
  <c r="L3511"/>
  <c r="L3510"/>
  <c r="L3509"/>
  <c r="L3508"/>
  <c r="L3507"/>
  <c r="R3507" s="1"/>
  <c r="L3506"/>
  <c r="L3505"/>
  <c r="L3504"/>
  <c r="L3503"/>
  <c r="L3502"/>
  <c r="N3501"/>
  <c r="M3501"/>
  <c r="L3500"/>
  <c r="L3499"/>
  <c r="L3498"/>
  <c r="L3497"/>
  <c r="L3496"/>
  <c r="L3495"/>
  <c r="L3494"/>
  <c r="L3493"/>
  <c r="L3492"/>
  <c r="N3491"/>
  <c r="M3491"/>
  <c r="L3490"/>
  <c r="L3489"/>
  <c r="L3488"/>
  <c r="L3487"/>
  <c r="L3486"/>
  <c r="L3485"/>
  <c r="L3484"/>
  <c r="L3483"/>
  <c r="L3482"/>
  <c r="R3482" s="1"/>
  <c r="L3481"/>
  <c r="L3480"/>
  <c r="N3479"/>
  <c r="M3479"/>
  <c r="L3478"/>
  <c r="L3477"/>
  <c r="L3476"/>
  <c r="L3474"/>
  <c r="L3473"/>
  <c r="R3473" s="1"/>
  <c r="N3472"/>
  <c r="M3472"/>
  <c r="L3471"/>
  <c r="L3469"/>
  <c r="L3468"/>
  <c r="L3467"/>
  <c r="L3466"/>
  <c r="L3465"/>
  <c r="L3464"/>
  <c r="L3463"/>
  <c r="L3462"/>
  <c r="R3462" s="1"/>
  <c r="N3461"/>
  <c r="M3461"/>
  <c r="M3460" s="1"/>
  <c r="L3457"/>
  <c r="L2075"/>
  <c r="L2074"/>
  <c r="L2073"/>
  <c r="L2072"/>
  <c r="L2071"/>
  <c r="L2070"/>
  <c r="L2069"/>
  <c r="N2068"/>
  <c r="M2068"/>
  <c r="L2067"/>
  <c r="L2066"/>
  <c r="L2065"/>
  <c r="L2064"/>
  <c r="L2063"/>
  <c r="L2062"/>
  <c r="L2061"/>
  <c r="N2060"/>
  <c r="M2060"/>
  <c r="L2058"/>
  <c r="L2057"/>
  <c r="R2057" s="1"/>
  <c r="L2056"/>
  <c r="L2055"/>
  <c r="L2054"/>
  <c r="L2053"/>
  <c r="L2052"/>
  <c r="N2051"/>
  <c r="M2051"/>
  <c r="L2050"/>
  <c r="R2050" s="1"/>
  <c r="L2049"/>
  <c r="R2049" s="1"/>
  <c r="L2048"/>
  <c r="R2048" s="1"/>
  <c r="L2047"/>
  <c r="R2047" s="1"/>
  <c r="L2046"/>
  <c r="R2046" s="1"/>
  <c r="L2045"/>
  <c r="R2045" s="1"/>
  <c r="N2044"/>
  <c r="M2044"/>
  <c r="L2042"/>
  <c r="R2042" s="1"/>
  <c r="L2041"/>
  <c r="L2040"/>
  <c r="N2039"/>
  <c r="M2039"/>
  <c r="M2036" s="1"/>
  <c r="L2038"/>
  <c r="L2037"/>
  <c r="L2035"/>
  <c r="L2034"/>
  <c r="R2034" s="1"/>
  <c r="L2033"/>
  <c r="L2032"/>
  <c r="L2031"/>
  <c r="R2031" s="1"/>
  <c r="N2030"/>
  <c r="M2030"/>
  <c r="M2028" s="1"/>
  <c r="L2029"/>
  <c r="L2027"/>
  <c r="L2026"/>
  <c r="N2025"/>
  <c r="M2025"/>
  <c r="M2023" s="1"/>
  <c r="L2024"/>
  <c r="L2022"/>
  <c r="L2021"/>
  <c r="L2020"/>
  <c r="L2019"/>
  <c r="L2018"/>
  <c r="L2017"/>
  <c r="L2016"/>
  <c r="L2015"/>
  <c r="L2014"/>
  <c r="L2013"/>
  <c r="L2012"/>
  <c r="L2011"/>
  <c r="L2010"/>
  <c r="L2009"/>
  <c r="L2008"/>
  <c r="R2008" s="1"/>
  <c r="L2007"/>
  <c r="L2006"/>
  <c r="L2005"/>
  <c r="L2004"/>
  <c r="L2003"/>
  <c r="N2002"/>
  <c r="M2002"/>
  <c r="L2001"/>
  <c r="L2000"/>
  <c r="L1999"/>
  <c r="L1998"/>
  <c r="L1997"/>
  <c r="L1996"/>
  <c r="R1996" s="1"/>
  <c r="N1995"/>
  <c r="N1994" s="1"/>
  <c r="M1995"/>
  <c r="M1994" s="1"/>
  <c r="L1993"/>
  <c r="L1992"/>
  <c r="L1991"/>
  <c r="L1990"/>
  <c r="L1989"/>
  <c r="L1988"/>
  <c r="L1987"/>
  <c r="L1986"/>
  <c r="L1985"/>
  <c r="L1984"/>
  <c r="L1983"/>
  <c r="N1982"/>
  <c r="M1982"/>
  <c r="L1979"/>
  <c r="L1978"/>
  <c r="L1977"/>
  <c r="L1976"/>
  <c r="R1976" s="1"/>
  <c r="L1975"/>
  <c r="L1974"/>
  <c r="L1973"/>
  <c r="L1972"/>
  <c r="L1971"/>
  <c r="L1970"/>
  <c r="L1969"/>
  <c r="L1968"/>
  <c r="L1967"/>
  <c r="L1966"/>
  <c r="L1965"/>
  <c r="L1964"/>
  <c r="R1964" s="1"/>
  <c r="L1963"/>
  <c r="L1962"/>
  <c r="L1961"/>
  <c r="N1960"/>
  <c r="M1960"/>
  <c r="M1959" s="1"/>
  <c r="M1957" s="1"/>
  <c r="L1958"/>
  <c r="L1956"/>
  <c r="L1955"/>
  <c r="N1954"/>
  <c r="M1954"/>
  <c r="L1953"/>
  <c r="L1952"/>
  <c r="N1951"/>
  <c r="M1951"/>
  <c r="L1950"/>
  <c r="L1949"/>
  <c r="N1948"/>
  <c r="M1948"/>
  <c r="M1947" s="1"/>
  <c r="L1946"/>
  <c r="L1945"/>
  <c r="N1944"/>
  <c r="M1944"/>
  <c r="L1943"/>
  <c r="L1942"/>
  <c r="N1941"/>
  <c r="M1941"/>
  <c r="L1940"/>
  <c r="L1939"/>
  <c r="R1939" s="1"/>
  <c r="N1938"/>
  <c r="M1938"/>
  <c r="M1937" s="1"/>
  <c r="L1936"/>
  <c r="L1935"/>
  <c r="L1934"/>
  <c r="L1933"/>
  <c r="L1932"/>
  <c r="L1931"/>
  <c r="L1930"/>
  <c r="N1929"/>
  <c r="M1929"/>
  <c r="M1928" s="1"/>
  <c r="L1927"/>
  <c r="L1926"/>
  <c r="L1925"/>
  <c r="L1924"/>
  <c r="L1923"/>
  <c r="L1922"/>
  <c r="L1921"/>
  <c r="R1921" s="1"/>
  <c r="L1920"/>
  <c r="L1919"/>
  <c r="L1918"/>
  <c r="L1917"/>
  <c r="L1916"/>
  <c r="L1915"/>
  <c r="L1914"/>
  <c r="N1913"/>
  <c r="M1913"/>
  <c r="L1912"/>
  <c r="L1911"/>
  <c r="L1910"/>
  <c r="L1909"/>
  <c r="L1908"/>
  <c r="L1907"/>
  <c r="L1906"/>
  <c r="N1905"/>
  <c r="M1905"/>
  <c r="L1904"/>
  <c r="L1903"/>
  <c r="L1902"/>
  <c r="L1901"/>
  <c r="L1900"/>
  <c r="L1899"/>
  <c r="L1898"/>
  <c r="L1897"/>
  <c r="L1896"/>
  <c r="L1895"/>
  <c r="L1894"/>
  <c r="L1893"/>
  <c r="L1892"/>
  <c r="N1891"/>
  <c r="M1891"/>
  <c r="L1890"/>
  <c r="L1889"/>
  <c r="L1888"/>
  <c r="R1888" s="1"/>
  <c r="L1887"/>
  <c r="L1886"/>
  <c r="L1885"/>
  <c r="L1884"/>
  <c r="L1883"/>
  <c r="L1882"/>
  <c r="N1881"/>
  <c r="M1881"/>
  <c r="L1880"/>
  <c r="L1879"/>
  <c r="L1878"/>
  <c r="L1877"/>
  <c r="L1876"/>
  <c r="R1876" s="1"/>
  <c r="L1875"/>
  <c r="L1874"/>
  <c r="L1873"/>
  <c r="L1872"/>
  <c r="L1871"/>
  <c r="R1871" s="1"/>
  <c r="L1870"/>
  <c r="N1869"/>
  <c r="M1869"/>
  <c r="L1868"/>
  <c r="L1867"/>
  <c r="L1866"/>
  <c r="L1864"/>
  <c r="L1863"/>
  <c r="N1862"/>
  <c r="M1862"/>
  <c r="L1861"/>
  <c r="L1859"/>
  <c r="L1858"/>
  <c r="L1857"/>
  <c r="L1856"/>
  <c r="L1855"/>
  <c r="L1854"/>
  <c r="L1853"/>
  <c r="L1852"/>
  <c r="N1851"/>
  <c r="M1851"/>
  <c r="M1850" s="1"/>
  <c r="M1849" s="1"/>
  <c r="L1847"/>
  <c r="L5525"/>
  <c r="L5524"/>
  <c r="L5523"/>
  <c r="L5522"/>
  <c r="L5521"/>
  <c r="R5521" s="1"/>
  <c r="L5520"/>
  <c r="L5519"/>
  <c r="N5518"/>
  <c r="M5518"/>
  <c r="L5517"/>
  <c r="L5516"/>
  <c r="L5515"/>
  <c r="L5514"/>
  <c r="R5514" s="1"/>
  <c r="L5513"/>
  <c r="L5512"/>
  <c r="L5511"/>
  <c r="N5510"/>
  <c r="M5510"/>
  <c r="L5508"/>
  <c r="L5507"/>
  <c r="L5506"/>
  <c r="L5505"/>
  <c r="L5504"/>
  <c r="L5503"/>
  <c r="R5503" s="1"/>
  <c r="L5502"/>
  <c r="N5501"/>
  <c r="M5501"/>
  <c r="L5500"/>
  <c r="R5500" s="1"/>
  <c r="L5499"/>
  <c r="R5499" s="1"/>
  <c r="L5498"/>
  <c r="R5498" s="1"/>
  <c r="L5497"/>
  <c r="L5496"/>
  <c r="R5496" s="1"/>
  <c r="L5495"/>
  <c r="R5495" s="1"/>
  <c r="N5494"/>
  <c r="M5494"/>
  <c r="L5492"/>
  <c r="L5491"/>
  <c r="L5490"/>
  <c r="N5489"/>
  <c r="M5489"/>
  <c r="M5486" s="1"/>
  <c r="L5488"/>
  <c r="R5488" s="1"/>
  <c r="L5487"/>
  <c r="L5485"/>
  <c r="L5484"/>
  <c r="R5484" s="1"/>
  <c r="L5483"/>
  <c r="L5482"/>
  <c r="R5482" s="1"/>
  <c r="L5481"/>
  <c r="N5480"/>
  <c r="M5480"/>
  <c r="M5478" s="1"/>
  <c r="L5479"/>
  <c r="L5477"/>
  <c r="L5476"/>
  <c r="N5475"/>
  <c r="M5475"/>
  <c r="M5473" s="1"/>
  <c r="L5474"/>
  <c r="L5472"/>
  <c r="R5472" s="1"/>
  <c r="L5471"/>
  <c r="L5470"/>
  <c r="L5469"/>
  <c r="L5468"/>
  <c r="L5467"/>
  <c r="L5466"/>
  <c r="R5466" s="1"/>
  <c r="L5465"/>
  <c r="L5464"/>
  <c r="L5463"/>
  <c r="L5462"/>
  <c r="L5461"/>
  <c r="L5460"/>
  <c r="L5459"/>
  <c r="L5458"/>
  <c r="R5458" s="1"/>
  <c r="L5457"/>
  <c r="L5456"/>
  <c r="L5455"/>
  <c r="L5454"/>
  <c r="L5453"/>
  <c r="N5452"/>
  <c r="M5452"/>
  <c r="L5451"/>
  <c r="L5450"/>
  <c r="L5449"/>
  <c r="L5448"/>
  <c r="R5448" s="1"/>
  <c r="L5447"/>
  <c r="L5446"/>
  <c r="N5445"/>
  <c r="M5445"/>
  <c r="M5444" s="1"/>
  <c r="L5443"/>
  <c r="L5442"/>
  <c r="L5441"/>
  <c r="R5441" s="1"/>
  <c r="L5440"/>
  <c r="L5439"/>
  <c r="L5438"/>
  <c r="R5438" s="1"/>
  <c r="L5437"/>
  <c r="R5437" s="1"/>
  <c r="L5436"/>
  <c r="R5436" s="1"/>
  <c r="L5435"/>
  <c r="L5434"/>
  <c r="R5434" s="1"/>
  <c r="L5433"/>
  <c r="N5432"/>
  <c r="M5432"/>
  <c r="L5429"/>
  <c r="L5428"/>
  <c r="L5427"/>
  <c r="L5426"/>
  <c r="L5425"/>
  <c r="L5424"/>
  <c r="L5423"/>
  <c r="L5422"/>
  <c r="L5421"/>
  <c r="R5421" s="1"/>
  <c r="L5420"/>
  <c r="L5419"/>
  <c r="L5418"/>
  <c r="L5417"/>
  <c r="L5416"/>
  <c r="L5415"/>
  <c r="L5414"/>
  <c r="L5413"/>
  <c r="R5413" s="1"/>
  <c r="L5412"/>
  <c r="L5411"/>
  <c r="N5410"/>
  <c r="M5410"/>
  <c r="M5409" s="1"/>
  <c r="M5407" s="1"/>
  <c r="L5408"/>
  <c r="R5408" s="1"/>
  <c r="L5406"/>
  <c r="L5405"/>
  <c r="N5404"/>
  <c r="M5404"/>
  <c r="L5403"/>
  <c r="L5402"/>
  <c r="N5401"/>
  <c r="M5401"/>
  <c r="L5400"/>
  <c r="R5400" s="1"/>
  <c r="L5399"/>
  <c r="N5398"/>
  <c r="M5398"/>
  <c r="L5396"/>
  <c r="R5396" s="1"/>
  <c r="L5395"/>
  <c r="N5394"/>
  <c r="M5394"/>
  <c r="L5393"/>
  <c r="L5392"/>
  <c r="R5392" s="1"/>
  <c r="N5391"/>
  <c r="M5391"/>
  <c r="L5390"/>
  <c r="L5389"/>
  <c r="R5389" s="1"/>
  <c r="N5388"/>
  <c r="M5388"/>
  <c r="M5387" s="1"/>
  <c r="L5386"/>
  <c r="L5385"/>
  <c r="R5385" s="1"/>
  <c r="L5384"/>
  <c r="L5383"/>
  <c r="L5382"/>
  <c r="L5381"/>
  <c r="L5380"/>
  <c r="N5379"/>
  <c r="M5379"/>
  <c r="M5378" s="1"/>
  <c r="M4229"/>
  <c r="M4459"/>
  <c r="M4458" s="1"/>
  <c r="M4689"/>
  <c r="M4919"/>
  <c r="M4918" s="1"/>
  <c r="L5377"/>
  <c r="R5377" s="1"/>
  <c r="L5376"/>
  <c r="L5375"/>
  <c r="L5374"/>
  <c r="L5373"/>
  <c r="R5373" s="1"/>
  <c r="L5372"/>
  <c r="L5371"/>
  <c r="L5370"/>
  <c r="L5369"/>
  <c r="L5368"/>
  <c r="L5367"/>
  <c r="L5366"/>
  <c r="L5365"/>
  <c r="L5364"/>
  <c r="N5363"/>
  <c r="M5363"/>
  <c r="L5362"/>
  <c r="L5361"/>
  <c r="L5360"/>
  <c r="L5359"/>
  <c r="R5359" s="1"/>
  <c r="L5358"/>
  <c r="L5357"/>
  <c r="L5356"/>
  <c r="N5355"/>
  <c r="M5355"/>
  <c r="L5354"/>
  <c r="L5353"/>
  <c r="L5352"/>
  <c r="L5351"/>
  <c r="L5350"/>
  <c r="L5349"/>
  <c r="L5348"/>
  <c r="L5347"/>
  <c r="L5346"/>
  <c r="L5345"/>
  <c r="L5344"/>
  <c r="L5343"/>
  <c r="L5342"/>
  <c r="N5341"/>
  <c r="M5341"/>
  <c r="L5340"/>
  <c r="L5339"/>
  <c r="L5338"/>
  <c r="R5338" s="1"/>
  <c r="L5337"/>
  <c r="L5336"/>
  <c r="L5335"/>
  <c r="L5334"/>
  <c r="R5334" s="1"/>
  <c r="L5333"/>
  <c r="L5332"/>
  <c r="N5331"/>
  <c r="M5331"/>
  <c r="L5330"/>
  <c r="L5329"/>
  <c r="L5328"/>
  <c r="R5328" s="1"/>
  <c r="L5327"/>
  <c r="L5326"/>
  <c r="L5325"/>
  <c r="L5324"/>
  <c r="R5324" s="1"/>
  <c r="L5323"/>
  <c r="R5323" s="1"/>
  <c r="L5322"/>
  <c r="L5321"/>
  <c r="L5320"/>
  <c r="N5319"/>
  <c r="M5319"/>
  <c r="L5318"/>
  <c r="R5318" s="1"/>
  <c r="L5317"/>
  <c r="R5317" s="1"/>
  <c r="L5316"/>
  <c r="R5316" s="1"/>
  <c r="L5314"/>
  <c r="R5314" s="1"/>
  <c r="L5313"/>
  <c r="R5313" s="1"/>
  <c r="N5312"/>
  <c r="M5312"/>
  <c r="L5311"/>
  <c r="L5309"/>
  <c r="L5308"/>
  <c r="L5307"/>
  <c r="L5306"/>
  <c r="L5305"/>
  <c r="L5304"/>
  <c r="L5303"/>
  <c r="L5302"/>
  <c r="N5301"/>
  <c r="M5301"/>
  <c r="M5300" s="1"/>
  <c r="M5299" s="1"/>
  <c r="L5297"/>
  <c r="L4835"/>
  <c r="L4834"/>
  <c r="L4833"/>
  <c r="L4832"/>
  <c r="R4832" s="1"/>
  <c r="L4831"/>
  <c r="L4830"/>
  <c r="L4829"/>
  <c r="N4828"/>
  <c r="N4820"/>
  <c r="M4828"/>
  <c r="L4827"/>
  <c r="L4826"/>
  <c r="R4826" s="1"/>
  <c r="L4825"/>
  <c r="L4824"/>
  <c r="L4823"/>
  <c r="L4822"/>
  <c r="R4822" s="1"/>
  <c r="L4821"/>
  <c r="M4820"/>
  <c r="L4818"/>
  <c r="L4817"/>
  <c r="L4816"/>
  <c r="L4815"/>
  <c r="R4815" s="1"/>
  <c r="L4814"/>
  <c r="L4813"/>
  <c r="L4812"/>
  <c r="N4811"/>
  <c r="N4804"/>
  <c r="M4811"/>
  <c r="L4810"/>
  <c r="R4810" s="1"/>
  <c r="L4809"/>
  <c r="R4809" s="1"/>
  <c r="L4808"/>
  <c r="R4808" s="1"/>
  <c r="L4807"/>
  <c r="R4807" s="1"/>
  <c r="L4806"/>
  <c r="R4806" s="1"/>
  <c r="L4805"/>
  <c r="R4805" s="1"/>
  <c r="M4804"/>
  <c r="L4804" s="1"/>
  <c r="R4804" s="1"/>
  <c r="M4344"/>
  <c r="M4574"/>
  <c r="M5034"/>
  <c r="L4802"/>
  <c r="R4802" s="1"/>
  <c r="L4801"/>
  <c r="R4801" s="1"/>
  <c r="L4800"/>
  <c r="R4800" s="1"/>
  <c r="N4799"/>
  <c r="N4796" s="1"/>
  <c r="M4799"/>
  <c r="L4798"/>
  <c r="R4798" s="1"/>
  <c r="L4797"/>
  <c r="L4795"/>
  <c r="R4795" s="1"/>
  <c r="L4794"/>
  <c r="R4794" s="1"/>
  <c r="L4793"/>
  <c r="R4793" s="1"/>
  <c r="L4792"/>
  <c r="L4791"/>
  <c r="R4791" s="1"/>
  <c r="N4790"/>
  <c r="N4788" s="1"/>
  <c r="M4790"/>
  <c r="L4789"/>
  <c r="R4789" s="1"/>
  <c r="L4787"/>
  <c r="R4787" s="1"/>
  <c r="L4786"/>
  <c r="R4786" s="1"/>
  <c r="N4785"/>
  <c r="N4783" s="1"/>
  <c r="M4785"/>
  <c r="L4784"/>
  <c r="R4784" s="1"/>
  <c r="L4782"/>
  <c r="R4782" s="1"/>
  <c r="L4781"/>
  <c r="R4781" s="1"/>
  <c r="L4780"/>
  <c r="R4780" s="1"/>
  <c r="L4779"/>
  <c r="R4779" s="1"/>
  <c r="L4778"/>
  <c r="L4777"/>
  <c r="R4777" s="1"/>
  <c r="L4776"/>
  <c r="R4776" s="1"/>
  <c r="L4775"/>
  <c r="R4775" s="1"/>
  <c r="L4774"/>
  <c r="L4773"/>
  <c r="R4773" s="1"/>
  <c r="L4772"/>
  <c r="R4772" s="1"/>
  <c r="L4771"/>
  <c r="R4771" s="1"/>
  <c r="L4770"/>
  <c r="R4770" s="1"/>
  <c r="L4769"/>
  <c r="R4769" s="1"/>
  <c r="L4768"/>
  <c r="R4768" s="1"/>
  <c r="L4767"/>
  <c r="R4767" s="1"/>
  <c r="L4766"/>
  <c r="R4766" s="1"/>
  <c r="L4765"/>
  <c r="R4765" s="1"/>
  <c r="L4764"/>
  <c r="R4764" s="1"/>
  <c r="L4763"/>
  <c r="R4763" s="1"/>
  <c r="N4762"/>
  <c r="M4762"/>
  <c r="L4761"/>
  <c r="R4761" s="1"/>
  <c r="L4760"/>
  <c r="R4760" s="1"/>
  <c r="L4759"/>
  <c r="R4759" s="1"/>
  <c r="L4758"/>
  <c r="R4758" s="1"/>
  <c r="L4757"/>
  <c r="R4757" s="1"/>
  <c r="L4756"/>
  <c r="N4755"/>
  <c r="N4754" s="1"/>
  <c r="M4755"/>
  <c r="L4753"/>
  <c r="L4752"/>
  <c r="R4752" s="1"/>
  <c r="L4751"/>
  <c r="R4751" s="1"/>
  <c r="L4750"/>
  <c r="R4750" s="1"/>
  <c r="L4749"/>
  <c r="R4749" s="1"/>
  <c r="L4748"/>
  <c r="R4748" s="1"/>
  <c r="L4747"/>
  <c r="R4747" s="1"/>
  <c r="L4746"/>
  <c r="R4746" s="1"/>
  <c r="L4745"/>
  <c r="L4744"/>
  <c r="R4744" s="1"/>
  <c r="L4743"/>
  <c r="R4743" s="1"/>
  <c r="N4742"/>
  <c r="M4742"/>
  <c r="L4739"/>
  <c r="R4739" s="1"/>
  <c r="L4738"/>
  <c r="R4738" s="1"/>
  <c r="L4737"/>
  <c r="R4737" s="1"/>
  <c r="L4736"/>
  <c r="R4736" s="1"/>
  <c r="L4735"/>
  <c r="R4735" s="1"/>
  <c r="L4734"/>
  <c r="R4734" s="1"/>
  <c r="L4733"/>
  <c r="L4732"/>
  <c r="R4732" s="1"/>
  <c r="L4731"/>
  <c r="R4731" s="1"/>
  <c r="L4730"/>
  <c r="R4730" s="1"/>
  <c r="L4729"/>
  <c r="L4728"/>
  <c r="R4728" s="1"/>
  <c r="L4727"/>
  <c r="R4727" s="1"/>
  <c r="L4726"/>
  <c r="R4726" s="1"/>
  <c r="L4725"/>
  <c r="R4725" s="1"/>
  <c r="L4724"/>
  <c r="R4724" s="1"/>
  <c r="L4723"/>
  <c r="R4723" s="1"/>
  <c r="L4722"/>
  <c r="R4722" s="1"/>
  <c r="L4721"/>
  <c r="N4720"/>
  <c r="N4719" s="1"/>
  <c r="N4717" s="1"/>
  <c r="M4720"/>
  <c r="L4718"/>
  <c r="R4718" s="1"/>
  <c r="L4716"/>
  <c r="R4716" s="1"/>
  <c r="L4715"/>
  <c r="N4714"/>
  <c r="M4714"/>
  <c r="M4254"/>
  <c r="M4484"/>
  <c r="M4944"/>
  <c r="L4713"/>
  <c r="R4713" s="1"/>
  <c r="L4712"/>
  <c r="N4711"/>
  <c r="M4711"/>
  <c r="L4710"/>
  <c r="L4709"/>
  <c r="N4708"/>
  <c r="M4708"/>
  <c r="L4706"/>
  <c r="L4705"/>
  <c r="N4704"/>
  <c r="M4704"/>
  <c r="L4703"/>
  <c r="L4702"/>
  <c r="N4701"/>
  <c r="M4701"/>
  <c r="L4700"/>
  <c r="R4700" s="1"/>
  <c r="L4699"/>
  <c r="N4698"/>
  <c r="M4698"/>
  <c r="M4697" s="1"/>
  <c r="L4696"/>
  <c r="R4696" s="1"/>
  <c r="L4695"/>
  <c r="L4694"/>
  <c r="L4693"/>
  <c r="R4693" s="1"/>
  <c r="L4692"/>
  <c r="L4691"/>
  <c r="L4690"/>
  <c r="N4689"/>
  <c r="N4688" s="1"/>
  <c r="L4687"/>
  <c r="L4686"/>
  <c r="R4686" s="1"/>
  <c r="L4685"/>
  <c r="R4685" s="1"/>
  <c r="L4684"/>
  <c r="R4684" s="1"/>
  <c r="L4683"/>
  <c r="R4683" s="1"/>
  <c r="L4682"/>
  <c r="R4682" s="1"/>
  <c r="L4681"/>
  <c r="R4681" s="1"/>
  <c r="L4680"/>
  <c r="R4680" s="1"/>
  <c r="L4679"/>
  <c r="L4678"/>
  <c r="R4678" s="1"/>
  <c r="L4677"/>
  <c r="R4677" s="1"/>
  <c r="L4676"/>
  <c r="R4676" s="1"/>
  <c r="L4675"/>
  <c r="R4675" s="1"/>
  <c r="L4674"/>
  <c r="R4674" s="1"/>
  <c r="N4673"/>
  <c r="M4673"/>
  <c r="L4672"/>
  <c r="L4671"/>
  <c r="L4670"/>
  <c r="L4669"/>
  <c r="R4669" s="1"/>
  <c r="L4668"/>
  <c r="L4667"/>
  <c r="L4666"/>
  <c r="N4665"/>
  <c r="M4665"/>
  <c r="L4664"/>
  <c r="L4663"/>
  <c r="L4662"/>
  <c r="R4662" s="1"/>
  <c r="L4661"/>
  <c r="L4660"/>
  <c r="R4660" s="1"/>
  <c r="L4659"/>
  <c r="L4658"/>
  <c r="R4658" s="1"/>
  <c r="L4657"/>
  <c r="R4657" s="1"/>
  <c r="L4656"/>
  <c r="L4655"/>
  <c r="L4654"/>
  <c r="L4653"/>
  <c r="L4652"/>
  <c r="N4651"/>
  <c r="M4651"/>
  <c r="L4650"/>
  <c r="R4650" s="1"/>
  <c r="L4649"/>
  <c r="R4649" s="1"/>
  <c r="L4648"/>
  <c r="R4648" s="1"/>
  <c r="L4647"/>
  <c r="R4647" s="1"/>
  <c r="L4646"/>
  <c r="R4646" s="1"/>
  <c r="L4645"/>
  <c r="R4645" s="1"/>
  <c r="L4644"/>
  <c r="R4644" s="1"/>
  <c r="L4643"/>
  <c r="R4643" s="1"/>
  <c r="L4642"/>
  <c r="R4642" s="1"/>
  <c r="N4641"/>
  <c r="M4641"/>
  <c r="L4640"/>
  <c r="R4640" s="1"/>
  <c r="L4639"/>
  <c r="R4639" s="1"/>
  <c r="L4638"/>
  <c r="R4638" s="1"/>
  <c r="L4637"/>
  <c r="R4637" s="1"/>
  <c r="L4636"/>
  <c r="R4636" s="1"/>
  <c r="L4635"/>
  <c r="R4635" s="1"/>
  <c r="L4634"/>
  <c r="R4634" s="1"/>
  <c r="L4633"/>
  <c r="R4633" s="1"/>
  <c r="L4632"/>
  <c r="R4632" s="1"/>
  <c r="L4631"/>
  <c r="R4631" s="1"/>
  <c r="L4630"/>
  <c r="N4629"/>
  <c r="M4629"/>
  <c r="L4628"/>
  <c r="R4628" s="1"/>
  <c r="L4627"/>
  <c r="R4627" s="1"/>
  <c r="L4626"/>
  <c r="R4626" s="1"/>
  <c r="L4624"/>
  <c r="R4624" s="1"/>
  <c r="L4623"/>
  <c r="R4623" s="1"/>
  <c r="N4622"/>
  <c r="M4622"/>
  <c r="L4621"/>
  <c r="R4621" s="1"/>
  <c r="L4619"/>
  <c r="R4619" s="1"/>
  <c r="L4618"/>
  <c r="R4618" s="1"/>
  <c r="L4617"/>
  <c r="R4617" s="1"/>
  <c r="L4616"/>
  <c r="R4616" s="1"/>
  <c r="L4615"/>
  <c r="R4615" s="1"/>
  <c r="L4614"/>
  <c r="R4614" s="1"/>
  <c r="L4613"/>
  <c r="R4613" s="1"/>
  <c r="L4612"/>
  <c r="N4611"/>
  <c r="N4610" s="1"/>
  <c r="N4609" s="1"/>
  <c r="M4611"/>
  <c r="L4607"/>
  <c r="L5065"/>
  <c r="R5065" s="1"/>
  <c r="L5064"/>
  <c r="R5064" s="1"/>
  <c r="L5063"/>
  <c r="R5063" s="1"/>
  <c r="L5062"/>
  <c r="R5062" s="1"/>
  <c r="L5061"/>
  <c r="R5061" s="1"/>
  <c r="L5060"/>
  <c r="R5060" s="1"/>
  <c r="L5059"/>
  <c r="R5059" s="1"/>
  <c r="N5058"/>
  <c r="M5058"/>
  <c r="L5057"/>
  <c r="L5056"/>
  <c r="L5055"/>
  <c r="L5054"/>
  <c r="L5053"/>
  <c r="L5052"/>
  <c r="L5051"/>
  <c r="N5050"/>
  <c r="M5050"/>
  <c r="L5048"/>
  <c r="R5048" s="1"/>
  <c r="L5047"/>
  <c r="R5047" s="1"/>
  <c r="L5046"/>
  <c r="R5046" s="1"/>
  <c r="L5045"/>
  <c r="L5044"/>
  <c r="R5044" s="1"/>
  <c r="L5043"/>
  <c r="R5043" s="1"/>
  <c r="L5042"/>
  <c r="R5042" s="1"/>
  <c r="N5041"/>
  <c r="M5041"/>
  <c r="L5040"/>
  <c r="R5040" s="1"/>
  <c r="L5039"/>
  <c r="R5039" s="1"/>
  <c r="L5038"/>
  <c r="R5038" s="1"/>
  <c r="L5037"/>
  <c r="R5037" s="1"/>
  <c r="L5036"/>
  <c r="R5036" s="1"/>
  <c r="L5035"/>
  <c r="R5035" s="1"/>
  <c r="N5034"/>
  <c r="N5033" s="1"/>
  <c r="L5032"/>
  <c r="L5031"/>
  <c r="L5030"/>
  <c r="N5029"/>
  <c r="M5029"/>
  <c r="M5026" s="1"/>
  <c r="L5028"/>
  <c r="L5027"/>
  <c r="L5025"/>
  <c r="L5024"/>
  <c r="L5023"/>
  <c r="R5023" s="1"/>
  <c r="L5022"/>
  <c r="L5021"/>
  <c r="N5020"/>
  <c r="M5020"/>
  <c r="M5018" s="1"/>
  <c r="L5019"/>
  <c r="L5017"/>
  <c r="R5017" s="1"/>
  <c r="L5016"/>
  <c r="N5015"/>
  <c r="M5015"/>
  <c r="M5013" s="1"/>
  <c r="L5014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N4992"/>
  <c r="M4992"/>
  <c r="L4991"/>
  <c r="L4990"/>
  <c r="L4989"/>
  <c r="L4988"/>
  <c r="L4987"/>
  <c r="L4986"/>
  <c r="N4985"/>
  <c r="M4985"/>
  <c r="M4984" s="1"/>
  <c r="L4983"/>
  <c r="L4982"/>
  <c r="L4981"/>
  <c r="L4980"/>
  <c r="L4979"/>
  <c r="L4978"/>
  <c r="L4977"/>
  <c r="L4976"/>
  <c r="L4975"/>
  <c r="L4974"/>
  <c r="L4973"/>
  <c r="N4972"/>
  <c r="M4972"/>
  <c r="L4969"/>
  <c r="L4968"/>
  <c r="L4967"/>
  <c r="L4966"/>
  <c r="L4965"/>
  <c r="L4964"/>
  <c r="L4963"/>
  <c r="L4962"/>
  <c r="L4961"/>
  <c r="L4960"/>
  <c r="L4959"/>
  <c r="R4959" s="1"/>
  <c r="L4958"/>
  <c r="L4957"/>
  <c r="L4956"/>
  <c r="L4955"/>
  <c r="L4954"/>
  <c r="L4953"/>
  <c r="L4952"/>
  <c r="L4951"/>
  <c r="N4950"/>
  <c r="M4950"/>
  <c r="M4949" s="1"/>
  <c r="M4947" s="1"/>
  <c r="L4948"/>
  <c r="L4946"/>
  <c r="L4945"/>
  <c r="R4945" s="1"/>
  <c r="N4944"/>
  <c r="L4943"/>
  <c r="L4942"/>
  <c r="R4942" s="1"/>
  <c r="N4941"/>
  <c r="M4941"/>
  <c r="L4940"/>
  <c r="R4940" s="1"/>
  <c r="L4939"/>
  <c r="R4939" s="1"/>
  <c r="N4938"/>
  <c r="M4938"/>
  <c r="L4936"/>
  <c r="R4936" s="1"/>
  <c r="L4935"/>
  <c r="R4935" s="1"/>
  <c r="N4934"/>
  <c r="M4934"/>
  <c r="L4933"/>
  <c r="R4933" s="1"/>
  <c r="L4932"/>
  <c r="R4932" s="1"/>
  <c r="N4931"/>
  <c r="M4931"/>
  <c r="L4930"/>
  <c r="R4930" s="1"/>
  <c r="L4929"/>
  <c r="R4929" s="1"/>
  <c r="N4928"/>
  <c r="N4927" s="1"/>
  <c r="M4928"/>
  <c r="L4926"/>
  <c r="R4926" s="1"/>
  <c r="L4925"/>
  <c r="R4925" s="1"/>
  <c r="L4924"/>
  <c r="R4924" s="1"/>
  <c r="L4923"/>
  <c r="L4922"/>
  <c r="R4922" s="1"/>
  <c r="L4921"/>
  <c r="R4921" s="1"/>
  <c r="L4920"/>
  <c r="R4920" s="1"/>
  <c r="N4919"/>
  <c r="N4918" s="1"/>
  <c r="L4917"/>
  <c r="L4916"/>
  <c r="L4915"/>
  <c r="L4914"/>
  <c r="L4913"/>
  <c r="L4912"/>
  <c r="L4911"/>
  <c r="L4910"/>
  <c r="L4909"/>
  <c r="R4909" s="1"/>
  <c r="L4908"/>
  <c r="L4907"/>
  <c r="L4906"/>
  <c r="L4905"/>
  <c r="L4904"/>
  <c r="N4903"/>
  <c r="M4903"/>
  <c r="L4902"/>
  <c r="R4902" s="1"/>
  <c r="L4901"/>
  <c r="R4901" s="1"/>
  <c r="L4900"/>
  <c r="R4900" s="1"/>
  <c r="L4899"/>
  <c r="L4898"/>
  <c r="R4898" s="1"/>
  <c r="L4897"/>
  <c r="R4897" s="1"/>
  <c r="L4896"/>
  <c r="R4896" s="1"/>
  <c r="N4895"/>
  <c r="M4895"/>
  <c r="L4894"/>
  <c r="R4894" s="1"/>
  <c r="L4893"/>
  <c r="R4893" s="1"/>
  <c r="L4892"/>
  <c r="R4892" s="1"/>
  <c r="L4891"/>
  <c r="R4891" s="1"/>
  <c r="L4890"/>
  <c r="R4890" s="1"/>
  <c r="L4889"/>
  <c r="R4889" s="1"/>
  <c r="L4888"/>
  <c r="R4888" s="1"/>
  <c r="L4887"/>
  <c r="R4887" s="1"/>
  <c r="L4886"/>
  <c r="R4886" s="1"/>
  <c r="L4885"/>
  <c r="R4885" s="1"/>
  <c r="L4884"/>
  <c r="R4884" s="1"/>
  <c r="L4883"/>
  <c r="R4883" s="1"/>
  <c r="L4882"/>
  <c r="R4882" s="1"/>
  <c r="N4881"/>
  <c r="M4881"/>
  <c r="L4880"/>
  <c r="L4879"/>
  <c r="R4879" s="1"/>
  <c r="L4878"/>
  <c r="L4877"/>
  <c r="L4876"/>
  <c r="L4875"/>
  <c r="L4874"/>
  <c r="L4873"/>
  <c r="L4872"/>
  <c r="N4871"/>
  <c r="M4871"/>
  <c r="L4870"/>
  <c r="L4869"/>
  <c r="L4868"/>
  <c r="L4867"/>
  <c r="L4866"/>
  <c r="L4865"/>
  <c r="L4864"/>
  <c r="R4864" s="1"/>
  <c r="L4863"/>
  <c r="L4862"/>
  <c r="L4861"/>
  <c r="L4860"/>
  <c r="N4859"/>
  <c r="M4859"/>
  <c r="L4858"/>
  <c r="L4857"/>
  <c r="L4856"/>
  <c r="L4854"/>
  <c r="L4853"/>
  <c r="N4852"/>
  <c r="M4852"/>
  <c r="L4851"/>
  <c r="R4851" s="1"/>
  <c r="L4849"/>
  <c r="L4848"/>
  <c r="L4847"/>
  <c r="L4846"/>
  <c r="L4845"/>
  <c r="L4844"/>
  <c r="L4843"/>
  <c r="L4842"/>
  <c r="N4841"/>
  <c r="M4841"/>
  <c r="M4840" s="1"/>
  <c r="M4839" s="1"/>
  <c r="L4837"/>
  <c r="L467"/>
  <c r="M471"/>
  <c r="M470" s="1"/>
  <c r="M469" s="1"/>
  <c r="N471"/>
  <c r="L472"/>
  <c r="L473"/>
  <c r="L474"/>
  <c r="L475"/>
  <c r="L476"/>
  <c r="L477"/>
  <c r="L478"/>
  <c r="L479"/>
  <c r="L481"/>
  <c r="M482"/>
  <c r="N482"/>
  <c r="L483"/>
  <c r="L484"/>
  <c r="L486"/>
  <c r="L487"/>
  <c r="L488"/>
  <c r="M489"/>
  <c r="N489"/>
  <c r="L490"/>
  <c r="L491"/>
  <c r="L492"/>
  <c r="L493"/>
  <c r="L494"/>
  <c r="R494" s="1"/>
  <c r="L495"/>
  <c r="L496"/>
  <c r="L497"/>
  <c r="L498"/>
  <c r="L499"/>
  <c r="L500"/>
  <c r="M501"/>
  <c r="N501"/>
  <c r="L502"/>
  <c r="L503"/>
  <c r="L504"/>
  <c r="L505"/>
  <c r="L506"/>
  <c r="L507"/>
  <c r="L508"/>
  <c r="L509"/>
  <c r="L510"/>
  <c r="M511"/>
  <c r="N511"/>
  <c r="L512"/>
  <c r="L513"/>
  <c r="L514"/>
  <c r="L515"/>
  <c r="L516"/>
  <c r="L517"/>
  <c r="L518"/>
  <c r="L519"/>
  <c r="L520"/>
  <c r="L521"/>
  <c r="L522"/>
  <c r="L523"/>
  <c r="L524"/>
  <c r="M525"/>
  <c r="N525"/>
  <c r="L526"/>
  <c r="R526" s="1"/>
  <c r="L527"/>
  <c r="L528"/>
  <c r="L529"/>
  <c r="L530"/>
  <c r="L531"/>
  <c r="L532"/>
  <c r="M533"/>
  <c r="N533"/>
  <c r="L534"/>
  <c r="L535"/>
  <c r="L536"/>
  <c r="L537"/>
  <c r="L538"/>
  <c r="L539"/>
  <c r="L540"/>
  <c r="L541"/>
  <c r="L542"/>
  <c r="L543"/>
  <c r="L544"/>
  <c r="L545"/>
  <c r="L546"/>
  <c r="L547"/>
  <c r="M549"/>
  <c r="M548" s="1"/>
  <c r="N549"/>
  <c r="L550"/>
  <c r="L551"/>
  <c r="L552"/>
  <c r="L553"/>
  <c r="L554"/>
  <c r="L555"/>
  <c r="L556"/>
  <c r="M558"/>
  <c r="N558"/>
  <c r="L559"/>
  <c r="L560"/>
  <c r="M561"/>
  <c r="N561"/>
  <c r="L562"/>
  <c r="L563"/>
  <c r="M564"/>
  <c r="N564"/>
  <c r="L565"/>
  <c r="L566"/>
  <c r="M568"/>
  <c r="N568"/>
  <c r="N571"/>
  <c r="N574"/>
  <c r="L569"/>
  <c r="L570"/>
  <c r="M571"/>
  <c r="L571" s="1"/>
  <c r="M574"/>
  <c r="L572"/>
  <c r="L573"/>
  <c r="L575"/>
  <c r="L576"/>
  <c r="L578"/>
  <c r="M580"/>
  <c r="M579" s="1"/>
  <c r="M577" s="1"/>
  <c r="N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R598" s="1"/>
  <c r="L599"/>
  <c r="M602"/>
  <c r="N602"/>
  <c r="L603"/>
  <c r="L604"/>
  <c r="L605"/>
  <c r="L606"/>
  <c r="L607"/>
  <c r="L608"/>
  <c r="L609"/>
  <c r="L610"/>
  <c r="L611"/>
  <c r="L612"/>
  <c r="L613"/>
  <c r="M615"/>
  <c r="N615"/>
  <c r="L616"/>
  <c r="R616" s="1"/>
  <c r="L617"/>
  <c r="R617" s="1"/>
  <c r="L618"/>
  <c r="R618" s="1"/>
  <c r="L619"/>
  <c r="R619" s="1"/>
  <c r="L620"/>
  <c r="R620" s="1"/>
  <c r="L621"/>
  <c r="R621" s="1"/>
  <c r="M622"/>
  <c r="N622"/>
  <c r="L623"/>
  <c r="L624"/>
  <c r="L625"/>
  <c r="L626"/>
  <c r="L627"/>
  <c r="L628"/>
  <c r="L629"/>
  <c r="R629" s="1"/>
  <c r="L630"/>
  <c r="L631"/>
  <c r="L632"/>
  <c r="L633"/>
  <c r="L634"/>
  <c r="L635"/>
  <c r="L636"/>
  <c r="L637"/>
  <c r="L638"/>
  <c r="L639"/>
  <c r="L640"/>
  <c r="L641"/>
  <c r="L642"/>
  <c r="L644"/>
  <c r="M645"/>
  <c r="M643" s="1"/>
  <c r="N645"/>
  <c r="L646"/>
  <c r="L647"/>
  <c r="L649"/>
  <c r="M650"/>
  <c r="M648" s="1"/>
  <c r="N650"/>
  <c r="L651"/>
  <c r="L652"/>
  <c r="L653"/>
  <c r="L654"/>
  <c r="L655"/>
  <c r="L657"/>
  <c r="L658"/>
  <c r="M659"/>
  <c r="M656" s="1"/>
  <c r="N659"/>
  <c r="L660"/>
  <c r="L661"/>
  <c r="L662"/>
  <c r="M664"/>
  <c r="N664"/>
  <c r="N894"/>
  <c r="N1124"/>
  <c r="N1354"/>
  <c r="N1584"/>
  <c r="N1814"/>
  <c r="N671"/>
  <c r="L665"/>
  <c r="L666"/>
  <c r="L667"/>
  <c r="L668"/>
  <c r="L669"/>
  <c r="L670"/>
  <c r="M671"/>
  <c r="L672"/>
  <c r="R672" s="1"/>
  <c r="L673"/>
  <c r="R673" s="1"/>
  <c r="L674"/>
  <c r="R674" s="1"/>
  <c r="L675"/>
  <c r="R675" s="1"/>
  <c r="L676"/>
  <c r="R676" s="1"/>
  <c r="L677"/>
  <c r="R677" s="1"/>
  <c r="L678"/>
  <c r="R678" s="1"/>
  <c r="M680"/>
  <c r="N680"/>
  <c r="L681"/>
  <c r="L682"/>
  <c r="L683"/>
  <c r="L684"/>
  <c r="L685"/>
  <c r="L686"/>
  <c r="L687"/>
  <c r="M688"/>
  <c r="N688"/>
  <c r="L689"/>
  <c r="R689" s="1"/>
  <c r="L690"/>
  <c r="R690" s="1"/>
  <c r="L691"/>
  <c r="R691" s="1"/>
  <c r="L692"/>
  <c r="R692" s="1"/>
  <c r="L693"/>
  <c r="R693" s="1"/>
  <c r="L694"/>
  <c r="R694" s="1"/>
  <c r="L695"/>
  <c r="R695" s="1"/>
  <c r="L697"/>
  <c r="R697" s="1"/>
  <c r="M701"/>
  <c r="N701"/>
  <c r="N700" s="1"/>
  <c r="N699" s="1"/>
  <c r="L702"/>
  <c r="R702" s="1"/>
  <c r="L703"/>
  <c r="R703" s="1"/>
  <c r="L704"/>
  <c r="R704" s="1"/>
  <c r="L705"/>
  <c r="R705" s="1"/>
  <c r="L706"/>
  <c r="R706" s="1"/>
  <c r="L707"/>
  <c r="R707" s="1"/>
  <c r="L708"/>
  <c r="R708" s="1"/>
  <c r="L709"/>
  <c r="R709" s="1"/>
  <c r="L711"/>
  <c r="R711" s="1"/>
  <c r="M712"/>
  <c r="N712"/>
  <c r="L713"/>
  <c r="R713" s="1"/>
  <c r="L714"/>
  <c r="R714" s="1"/>
  <c r="L716"/>
  <c r="R716" s="1"/>
  <c r="L717"/>
  <c r="R717" s="1"/>
  <c r="L718"/>
  <c r="R718" s="1"/>
  <c r="M719"/>
  <c r="N719"/>
  <c r="L720"/>
  <c r="R720" s="1"/>
  <c r="L721"/>
  <c r="R721" s="1"/>
  <c r="L722"/>
  <c r="R722" s="1"/>
  <c r="L723"/>
  <c r="R723" s="1"/>
  <c r="L724"/>
  <c r="R724" s="1"/>
  <c r="L725"/>
  <c r="R725" s="1"/>
  <c r="L726"/>
  <c r="R726" s="1"/>
  <c r="L727"/>
  <c r="R727" s="1"/>
  <c r="L728"/>
  <c r="R728" s="1"/>
  <c r="L729"/>
  <c r="R729" s="1"/>
  <c r="L730"/>
  <c r="R730" s="1"/>
  <c r="M731"/>
  <c r="N731"/>
  <c r="L732"/>
  <c r="R732" s="1"/>
  <c r="L733"/>
  <c r="R733" s="1"/>
  <c r="L734"/>
  <c r="R734" s="1"/>
  <c r="L735"/>
  <c r="R735" s="1"/>
  <c r="L736"/>
  <c r="R736" s="1"/>
  <c r="L737"/>
  <c r="R737" s="1"/>
  <c r="L738"/>
  <c r="R738" s="1"/>
  <c r="L739"/>
  <c r="R739" s="1"/>
  <c r="L740"/>
  <c r="R740" s="1"/>
  <c r="M741"/>
  <c r="N741"/>
  <c r="L742"/>
  <c r="R742" s="1"/>
  <c r="L743"/>
  <c r="R743" s="1"/>
  <c r="L744"/>
  <c r="R744" s="1"/>
  <c r="L745"/>
  <c r="R745" s="1"/>
  <c r="L746"/>
  <c r="R746" s="1"/>
  <c r="L747"/>
  <c r="R747" s="1"/>
  <c r="L748"/>
  <c r="R748" s="1"/>
  <c r="L749"/>
  <c r="R749" s="1"/>
  <c r="L750"/>
  <c r="R750" s="1"/>
  <c r="L751"/>
  <c r="R751" s="1"/>
  <c r="L752"/>
  <c r="R752" s="1"/>
  <c r="L753"/>
  <c r="R753" s="1"/>
  <c r="L754"/>
  <c r="R754" s="1"/>
  <c r="M755"/>
  <c r="N755"/>
  <c r="L756"/>
  <c r="R756" s="1"/>
  <c r="L757"/>
  <c r="R757" s="1"/>
  <c r="L758"/>
  <c r="R758" s="1"/>
  <c r="L759"/>
  <c r="R759" s="1"/>
  <c r="L760"/>
  <c r="R760" s="1"/>
  <c r="L761"/>
  <c r="R761" s="1"/>
  <c r="L762"/>
  <c r="R762" s="1"/>
  <c r="M763"/>
  <c r="N763"/>
  <c r="L764"/>
  <c r="R764" s="1"/>
  <c r="L765"/>
  <c r="R765" s="1"/>
  <c r="L766"/>
  <c r="R766" s="1"/>
  <c r="L767"/>
  <c r="R767" s="1"/>
  <c r="L768"/>
  <c r="R768" s="1"/>
  <c r="L769"/>
  <c r="R769" s="1"/>
  <c r="L770"/>
  <c r="R770" s="1"/>
  <c r="L771"/>
  <c r="R771" s="1"/>
  <c r="L772"/>
  <c r="R772" s="1"/>
  <c r="L773"/>
  <c r="R773" s="1"/>
  <c r="L774"/>
  <c r="R774" s="1"/>
  <c r="L775"/>
  <c r="R775" s="1"/>
  <c r="L776"/>
  <c r="R776" s="1"/>
  <c r="L777"/>
  <c r="R777" s="1"/>
  <c r="M779"/>
  <c r="N779"/>
  <c r="N778" s="1"/>
  <c r="L780"/>
  <c r="R780" s="1"/>
  <c r="L781"/>
  <c r="R781" s="1"/>
  <c r="L782"/>
  <c r="R782" s="1"/>
  <c r="L783"/>
  <c r="R783" s="1"/>
  <c r="L784"/>
  <c r="R784" s="1"/>
  <c r="L785"/>
  <c r="R785" s="1"/>
  <c r="L786"/>
  <c r="R786" s="1"/>
  <c r="M788"/>
  <c r="N788"/>
  <c r="L789"/>
  <c r="R789" s="1"/>
  <c r="L790"/>
  <c r="R790" s="1"/>
  <c r="M791"/>
  <c r="N791"/>
  <c r="L792"/>
  <c r="R792" s="1"/>
  <c r="L793"/>
  <c r="R793" s="1"/>
  <c r="M794"/>
  <c r="N794"/>
  <c r="L795"/>
  <c r="R795" s="1"/>
  <c r="L796"/>
  <c r="R796" s="1"/>
  <c r="M798"/>
  <c r="N798"/>
  <c r="L799"/>
  <c r="R799" s="1"/>
  <c r="L800"/>
  <c r="R800" s="1"/>
  <c r="M801"/>
  <c r="N801"/>
  <c r="N1031"/>
  <c r="N1261"/>
  <c r="N1491"/>
  <c r="N1721"/>
  <c r="L802"/>
  <c r="R802" s="1"/>
  <c r="L803"/>
  <c r="R803" s="1"/>
  <c r="M804"/>
  <c r="N804"/>
  <c r="L805"/>
  <c r="R805" s="1"/>
  <c r="L806"/>
  <c r="R806" s="1"/>
  <c r="L808"/>
  <c r="R808" s="1"/>
  <c r="M810"/>
  <c r="N810"/>
  <c r="N809" s="1"/>
  <c r="N807" s="1"/>
  <c r="L811"/>
  <c r="R811" s="1"/>
  <c r="L812"/>
  <c r="R812" s="1"/>
  <c r="L813"/>
  <c r="R813" s="1"/>
  <c r="L814"/>
  <c r="R814" s="1"/>
  <c r="L815"/>
  <c r="R815" s="1"/>
  <c r="L816"/>
  <c r="R816" s="1"/>
  <c r="L817"/>
  <c r="R817" s="1"/>
  <c r="L818"/>
  <c r="R818" s="1"/>
  <c r="L819"/>
  <c r="R819" s="1"/>
  <c r="L820"/>
  <c r="R820" s="1"/>
  <c r="L821"/>
  <c r="R821" s="1"/>
  <c r="L822"/>
  <c r="R822" s="1"/>
  <c r="L823"/>
  <c r="R823" s="1"/>
  <c r="L824"/>
  <c r="R824" s="1"/>
  <c r="L825"/>
  <c r="R825" s="1"/>
  <c r="L826"/>
  <c r="R826" s="1"/>
  <c r="L827"/>
  <c r="R827" s="1"/>
  <c r="L828"/>
  <c r="R828" s="1"/>
  <c r="L829"/>
  <c r="R829" s="1"/>
  <c r="M832"/>
  <c r="N832"/>
  <c r="L833"/>
  <c r="R833" s="1"/>
  <c r="L834"/>
  <c r="R834" s="1"/>
  <c r="L835"/>
  <c r="R835" s="1"/>
  <c r="L836"/>
  <c r="R836" s="1"/>
  <c r="L837"/>
  <c r="R837" s="1"/>
  <c r="L838"/>
  <c r="R838" s="1"/>
  <c r="L839"/>
  <c r="R839" s="1"/>
  <c r="L840"/>
  <c r="R840" s="1"/>
  <c r="L841"/>
  <c r="R841" s="1"/>
  <c r="L842"/>
  <c r="R842" s="1"/>
  <c r="L843"/>
  <c r="R843" s="1"/>
  <c r="M845"/>
  <c r="N845"/>
  <c r="L846"/>
  <c r="R846" s="1"/>
  <c r="L847"/>
  <c r="R847" s="1"/>
  <c r="L848"/>
  <c r="R848" s="1"/>
  <c r="L849"/>
  <c r="R849" s="1"/>
  <c r="L850"/>
  <c r="R850" s="1"/>
  <c r="L851"/>
  <c r="R851" s="1"/>
  <c r="M852"/>
  <c r="N852"/>
  <c r="L853"/>
  <c r="R853" s="1"/>
  <c r="L854"/>
  <c r="R854" s="1"/>
  <c r="L855"/>
  <c r="R855" s="1"/>
  <c r="L856"/>
  <c r="R856" s="1"/>
  <c r="L857"/>
  <c r="R857" s="1"/>
  <c r="L858"/>
  <c r="R858" s="1"/>
  <c r="L859"/>
  <c r="R859" s="1"/>
  <c r="L860"/>
  <c r="R860" s="1"/>
  <c r="L861"/>
  <c r="R861" s="1"/>
  <c r="L862"/>
  <c r="R862" s="1"/>
  <c r="L863"/>
  <c r="R863" s="1"/>
  <c r="L864"/>
  <c r="R864" s="1"/>
  <c r="L865"/>
  <c r="R865" s="1"/>
  <c r="L866"/>
  <c r="R866" s="1"/>
  <c r="L867"/>
  <c r="R867" s="1"/>
  <c r="L868"/>
  <c r="R868" s="1"/>
  <c r="L869"/>
  <c r="R869" s="1"/>
  <c r="L870"/>
  <c r="R870" s="1"/>
  <c r="L871"/>
  <c r="R871" s="1"/>
  <c r="L872"/>
  <c r="R872" s="1"/>
  <c r="L874"/>
  <c r="R874" s="1"/>
  <c r="M875"/>
  <c r="N875"/>
  <c r="N873" s="1"/>
  <c r="L876"/>
  <c r="R876" s="1"/>
  <c r="L877"/>
  <c r="R877" s="1"/>
  <c r="L879"/>
  <c r="R879" s="1"/>
  <c r="M880"/>
  <c r="N880"/>
  <c r="N878" s="1"/>
  <c r="L881"/>
  <c r="R881" s="1"/>
  <c r="L882"/>
  <c r="R882" s="1"/>
  <c r="L883"/>
  <c r="R883" s="1"/>
  <c r="L884"/>
  <c r="R884" s="1"/>
  <c r="L885"/>
  <c r="R885" s="1"/>
  <c r="L887"/>
  <c r="R887" s="1"/>
  <c r="L888"/>
  <c r="R888" s="1"/>
  <c r="M889"/>
  <c r="N889"/>
  <c r="N886" s="1"/>
  <c r="L890"/>
  <c r="R890" s="1"/>
  <c r="L891"/>
  <c r="R891" s="1"/>
  <c r="L892"/>
  <c r="R892" s="1"/>
  <c r="M894"/>
  <c r="L895"/>
  <c r="L896"/>
  <c r="L897"/>
  <c r="L898"/>
  <c r="L899"/>
  <c r="L900"/>
  <c r="M901"/>
  <c r="N901"/>
  <c r="L902"/>
  <c r="L903"/>
  <c r="L904"/>
  <c r="L905"/>
  <c r="L906"/>
  <c r="L907"/>
  <c r="L908"/>
  <c r="M910"/>
  <c r="N910"/>
  <c r="N918"/>
  <c r="L911"/>
  <c r="R911" s="1"/>
  <c r="L912"/>
  <c r="R912" s="1"/>
  <c r="L913"/>
  <c r="R913" s="1"/>
  <c r="L914"/>
  <c r="R914" s="1"/>
  <c r="L915"/>
  <c r="R915" s="1"/>
  <c r="L916"/>
  <c r="R916" s="1"/>
  <c r="L917"/>
  <c r="R917" s="1"/>
  <c r="M918"/>
  <c r="L919"/>
  <c r="L920"/>
  <c r="L921"/>
  <c r="L922"/>
  <c r="L923"/>
  <c r="L924"/>
  <c r="L925"/>
  <c r="L927"/>
  <c r="M931"/>
  <c r="M930" s="1"/>
  <c r="M929" s="1"/>
  <c r="N931"/>
  <c r="L932"/>
  <c r="L933"/>
  <c r="L934"/>
  <c r="L935"/>
  <c r="L936"/>
  <c r="L937"/>
  <c r="L938"/>
  <c r="L939"/>
  <c r="L941"/>
  <c r="M942"/>
  <c r="N942"/>
  <c r="L943"/>
  <c r="L944"/>
  <c r="L946"/>
  <c r="L947"/>
  <c r="L948"/>
  <c r="M949"/>
  <c r="N949"/>
  <c r="L950"/>
  <c r="L951"/>
  <c r="L952"/>
  <c r="L953"/>
  <c r="L954"/>
  <c r="L955"/>
  <c r="L956"/>
  <c r="L957"/>
  <c r="L958"/>
  <c r="L959"/>
  <c r="L960"/>
  <c r="M961"/>
  <c r="N961"/>
  <c r="L962"/>
  <c r="L963"/>
  <c r="L964"/>
  <c r="L965"/>
  <c r="L966"/>
  <c r="L967"/>
  <c r="L968"/>
  <c r="L969"/>
  <c r="L970"/>
  <c r="M971"/>
  <c r="N971"/>
  <c r="L972"/>
  <c r="L973"/>
  <c r="L974"/>
  <c r="L975"/>
  <c r="L976"/>
  <c r="L977"/>
  <c r="L978"/>
  <c r="L979"/>
  <c r="L980"/>
  <c r="L981"/>
  <c r="L982"/>
  <c r="L983"/>
  <c r="L984"/>
  <c r="M985"/>
  <c r="N985"/>
  <c r="L986"/>
  <c r="L987"/>
  <c r="L988"/>
  <c r="L989"/>
  <c r="L990"/>
  <c r="L991"/>
  <c r="L992"/>
  <c r="M993"/>
  <c r="N993"/>
  <c r="L994"/>
  <c r="L995"/>
  <c r="L996"/>
  <c r="L997"/>
  <c r="L998"/>
  <c r="L999"/>
  <c r="L1000"/>
  <c r="L1001"/>
  <c r="L1002"/>
  <c r="L1003"/>
  <c r="L1004"/>
  <c r="L1005"/>
  <c r="L1006"/>
  <c r="R1006" s="1"/>
  <c r="L1007"/>
  <c r="M1009"/>
  <c r="M1008" s="1"/>
  <c r="N1009"/>
  <c r="L1010"/>
  <c r="L1011"/>
  <c r="L1012"/>
  <c r="L1013"/>
  <c r="L1014"/>
  <c r="L1015"/>
  <c r="L1016"/>
  <c r="M1018"/>
  <c r="N1018"/>
  <c r="L1019"/>
  <c r="L1020"/>
  <c r="M1021"/>
  <c r="N1021"/>
  <c r="L1022"/>
  <c r="L1023"/>
  <c r="M1024"/>
  <c r="N1024"/>
  <c r="L1025"/>
  <c r="L1026"/>
  <c r="M1028"/>
  <c r="N1028"/>
  <c r="L1029"/>
  <c r="L1030"/>
  <c r="M1031"/>
  <c r="L1032"/>
  <c r="R1032" s="1"/>
  <c r="L1033"/>
  <c r="R1033" s="1"/>
  <c r="M1034"/>
  <c r="N1034"/>
  <c r="L1035"/>
  <c r="R1035" s="1"/>
  <c r="L1036"/>
  <c r="R1036" s="1"/>
  <c r="L1038"/>
  <c r="R1038" s="1"/>
  <c r="M1040"/>
  <c r="N1040"/>
  <c r="N1039" s="1"/>
  <c r="N1037" s="1"/>
  <c r="L1041"/>
  <c r="R1041" s="1"/>
  <c r="L1042"/>
  <c r="R1042" s="1"/>
  <c r="L1043"/>
  <c r="R1043" s="1"/>
  <c r="L1044"/>
  <c r="R1044" s="1"/>
  <c r="L1045"/>
  <c r="R1045" s="1"/>
  <c r="L1046"/>
  <c r="R1046" s="1"/>
  <c r="L1047"/>
  <c r="R1047" s="1"/>
  <c r="L1048"/>
  <c r="R1048" s="1"/>
  <c r="L1049"/>
  <c r="R1049" s="1"/>
  <c r="L1050"/>
  <c r="R1050" s="1"/>
  <c r="L1051"/>
  <c r="R1051" s="1"/>
  <c r="L1052"/>
  <c r="R1052" s="1"/>
  <c r="L1053"/>
  <c r="R1053" s="1"/>
  <c r="L1054"/>
  <c r="R1054" s="1"/>
  <c r="L1055"/>
  <c r="R1055" s="1"/>
  <c r="L1056"/>
  <c r="R1056" s="1"/>
  <c r="L1057"/>
  <c r="R1057" s="1"/>
  <c r="L1058"/>
  <c r="R1058" s="1"/>
  <c r="L1059"/>
  <c r="R1059" s="1"/>
  <c r="M1062"/>
  <c r="N1062"/>
  <c r="L1063"/>
  <c r="R1063" s="1"/>
  <c r="L1064"/>
  <c r="R1064" s="1"/>
  <c r="L1065"/>
  <c r="R1065" s="1"/>
  <c r="L1066"/>
  <c r="R1066" s="1"/>
  <c r="L1067"/>
  <c r="R1067" s="1"/>
  <c r="L1068"/>
  <c r="R1068" s="1"/>
  <c r="L1069"/>
  <c r="R1069" s="1"/>
  <c r="L1070"/>
  <c r="R1070" s="1"/>
  <c r="L1071"/>
  <c r="R1071" s="1"/>
  <c r="L1072"/>
  <c r="R1072" s="1"/>
  <c r="L1073"/>
  <c r="R1073" s="1"/>
  <c r="M1075"/>
  <c r="N1075"/>
  <c r="L1076"/>
  <c r="L1077"/>
  <c r="L1078"/>
  <c r="L1079"/>
  <c r="L1080"/>
  <c r="L1081"/>
  <c r="M1082"/>
  <c r="N1082"/>
  <c r="L1083"/>
  <c r="R1083" s="1"/>
  <c r="L1084"/>
  <c r="R1084" s="1"/>
  <c r="L1085"/>
  <c r="R1085" s="1"/>
  <c r="L1086"/>
  <c r="R1086" s="1"/>
  <c r="L1087"/>
  <c r="R1087" s="1"/>
  <c r="L1088"/>
  <c r="R1088" s="1"/>
  <c r="L1089"/>
  <c r="R1089" s="1"/>
  <c r="L1090"/>
  <c r="R1090" s="1"/>
  <c r="L1091"/>
  <c r="R1091" s="1"/>
  <c r="L1092"/>
  <c r="R1092" s="1"/>
  <c r="L1093"/>
  <c r="R1093" s="1"/>
  <c r="L1094"/>
  <c r="R1094" s="1"/>
  <c r="L1095"/>
  <c r="R1095" s="1"/>
  <c r="L1096"/>
  <c r="R1096" s="1"/>
  <c r="L1097"/>
  <c r="R1097" s="1"/>
  <c r="L1098"/>
  <c r="R1098" s="1"/>
  <c r="L1099"/>
  <c r="R1099" s="1"/>
  <c r="L1100"/>
  <c r="R1100" s="1"/>
  <c r="L1101"/>
  <c r="R1101" s="1"/>
  <c r="L1102"/>
  <c r="R1102" s="1"/>
  <c r="L1104"/>
  <c r="R1104" s="1"/>
  <c r="M1105"/>
  <c r="N1105"/>
  <c r="N1103" s="1"/>
  <c r="L1106"/>
  <c r="R1106" s="1"/>
  <c r="L1107"/>
  <c r="R1107" s="1"/>
  <c r="L1109"/>
  <c r="R1109" s="1"/>
  <c r="M1110"/>
  <c r="N1110"/>
  <c r="N1108" s="1"/>
  <c r="L1111"/>
  <c r="R1111" s="1"/>
  <c r="L1112"/>
  <c r="R1112" s="1"/>
  <c r="L1113"/>
  <c r="R1113" s="1"/>
  <c r="L1114"/>
  <c r="R1114" s="1"/>
  <c r="L1115"/>
  <c r="R1115" s="1"/>
  <c r="L1117"/>
  <c r="R1117" s="1"/>
  <c r="L1118"/>
  <c r="R1118" s="1"/>
  <c r="M1119"/>
  <c r="N1119"/>
  <c r="N1116" s="1"/>
  <c r="L1120"/>
  <c r="R1120" s="1"/>
  <c r="L1121"/>
  <c r="R1121" s="1"/>
  <c r="L1122"/>
  <c r="R1122" s="1"/>
  <c r="M1124"/>
  <c r="L1125"/>
  <c r="L1126"/>
  <c r="L1127"/>
  <c r="L1128"/>
  <c r="L1129"/>
  <c r="L1130"/>
  <c r="M1131"/>
  <c r="N1131"/>
  <c r="L1132"/>
  <c r="L1133"/>
  <c r="L1134"/>
  <c r="L1135"/>
  <c r="L1136"/>
  <c r="L1137"/>
  <c r="L1138"/>
  <c r="M1140"/>
  <c r="N1140"/>
  <c r="L1141"/>
  <c r="R1141" s="1"/>
  <c r="L1142"/>
  <c r="R1142" s="1"/>
  <c r="L1143"/>
  <c r="R1143" s="1"/>
  <c r="L1144"/>
  <c r="R1144" s="1"/>
  <c r="L1145"/>
  <c r="R1145" s="1"/>
  <c r="L1146"/>
  <c r="R1146" s="1"/>
  <c r="L1147"/>
  <c r="R1147" s="1"/>
  <c r="M1148"/>
  <c r="N1148"/>
  <c r="L1149"/>
  <c r="L1150"/>
  <c r="L1151"/>
  <c r="L1152"/>
  <c r="L1153"/>
  <c r="L1154"/>
  <c r="L1155"/>
  <c r="L1157"/>
  <c r="M1161"/>
  <c r="M1160" s="1"/>
  <c r="M1159" s="1"/>
  <c r="N1161"/>
  <c r="L1162"/>
  <c r="L1163"/>
  <c r="L1164"/>
  <c r="L1165"/>
  <c r="L1166"/>
  <c r="L1167"/>
  <c r="L1168"/>
  <c r="L1169"/>
  <c r="L1171"/>
  <c r="M1172"/>
  <c r="N1172"/>
  <c r="L1173"/>
  <c r="L1174"/>
  <c r="L1176"/>
  <c r="L1177"/>
  <c r="L1178"/>
  <c r="M1179"/>
  <c r="N1179"/>
  <c r="L1180"/>
  <c r="R1180" s="1"/>
  <c r="L1181"/>
  <c r="L1182"/>
  <c r="L1183"/>
  <c r="L1184"/>
  <c r="L1185"/>
  <c r="L1186"/>
  <c r="L1187"/>
  <c r="L1188"/>
  <c r="L1189"/>
  <c r="L1190"/>
  <c r="M1191"/>
  <c r="N1191"/>
  <c r="L1192"/>
  <c r="L1193"/>
  <c r="L1194"/>
  <c r="L1195"/>
  <c r="L1196"/>
  <c r="L1197"/>
  <c r="L1198"/>
  <c r="L1199"/>
  <c r="L1200"/>
  <c r="M1201"/>
  <c r="N1201"/>
  <c r="L1202"/>
  <c r="L1203"/>
  <c r="L1204"/>
  <c r="L1205"/>
  <c r="L1206"/>
  <c r="L1207"/>
  <c r="L1208"/>
  <c r="L1209"/>
  <c r="L1210"/>
  <c r="L1211"/>
  <c r="L1212"/>
  <c r="L1213"/>
  <c r="L1214"/>
  <c r="M1215"/>
  <c r="N1215"/>
  <c r="L1216"/>
  <c r="L1217"/>
  <c r="L1218"/>
  <c r="L1219"/>
  <c r="L1220"/>
  <c r="L1221"/>
  <c r="L1222"/>
  <c r="M1223"/>
  <c r="N1223"/>
  <c r="L1224"/>
  <c r="L1225"/>
  <c r="L1226"/>
  <c r="L1227"/>
  <c r="L1228"/>
  <c r="L1229"/>
  <c r="L1230"/>
  <c r="L1231"/>
  <c r="L1232"/>
  <c r="L1233"/>
  <c r="L1234"/>
  <c r="L1235"/>
  <c r="L1236"/>
  <c r="R1236" s="1"/>
  <c r="L1237"/>
  <c r="M1239"/>
  <c r="M1238" s="1"/>
  <c r="N1239"/>
  <c r="L1240"/>
  <c r="L1241"/>
  <c r="L1242"/>
  <c r="L1243"/>
  <c r="L1244"/>
  <c r="L1245"/>
  <c r="L1246"/>
  <c r="M1248"/>
  <c r="N1248"/>
  <c r="L1249"/>
  <c r="R1249" s="1"/>
  <c r="L1250"/>
  <c r="M1251"/>
  <c r="N1251"/>
  <c r="N1254"/>
  <c r="L1252"/>
  <c r="L1253"/>
  <c r="M1254"/>
  <c r="L1255"/>
  <c r="L1256"/>
  <c r="M1258"/>
  <c r="N1258"/>
  <c r="L1259"/>
  <c r="L1260"/>
  <c r="M1261"/>
  <c r="L1262"/>
  <c r="R1262" s="1"/>
  <c r="L1263"/>
  <c r="R1263" s="1"/>
  <c r="M1264"/>
  <c r="N1264"/>
  <c r="L1265"/>
  <c r="R1265" s="1"/>
  <c r="L1266"/>
  <c r="R1266" s="1"/>
  <c r="L1268"/>
  <c r="R1268" s="1"/>
  <c r="M1270"/>
  <c r="N1270"/>
  <c r="N1269" s="1"/>
  <c r="N1267" s="1"/>
  <c r="L1271"/>
  <c r="R1271" s="1"/>
  <c r="L1272"/>
  <c r="R1272" s="1"/>
  <c r="L1273"/>
  <c r="R1273" s="1"/>
  <c r="L1274"/>
  <c r="R1274" s="1"/>
  <c r="L1275"/>
  <c r="R1275" s="1"/>
  <c r="L1276"/>
  <c r="R1276" s="1"/>
  <c r="L1277"/>
  <c r="R1277" s="1"/>
  <c r="L1278"/>
  <c r="R1278" s="1"/>
  <c r="L1279"/>
  <c r="R1279" s="1"/>
  <c r="L1280"/>
  <c r="R1280" s="1"/>
  <c r="L1281"/>
  <c r="R1281" s="1"/>
  <c r="L1282"/>
  <c r="R1282" s="1"/>
  <c r="L1283"/>
  <c r="R1283" s="1"/>
  <c r="L1284"/>
  <c r="R1284" s="1"/>
  <c r="L1285"/>
  <c r="R1285" s="1"/>
  <c r="L1286"/>
  <c r="R1286" s="1"/>
  <c r="L1287"/>
  <c r="R1287" s="1"/>
  <c r="L1288"/>
  <c r="R1288" s="1"/>
  <c r="L1289"/>
  <c r="R1289" s="1"/>
  <c r="M1292"/>
  <c r="N1292"/>
  <c r="L1293"/>
  <c r="R1293" s="1"/>
  <c r="L1294"/>
  <c r="R1294" s="1"/>
  <c r="L1295"/>
  <c r="R1295" s="1"/>
  <c r="L1296"/>
  <c r="R1296" s="1"/>
  <c r="L1297"/>
  <c r="R1297" s="1"/>
  <c r="L1298"/>
  <c r="R1298" s="1"/>
  <c r="L1299"/>
  <c r="R1299" s="1"/>
  <c r="L1300"/>
  <c r="R1300" s="1"/>
  <c r="L1301"/>
  <c r="R1301" s="1"/>
  <c r="L1302"/>
  <c r="R1302" s="1"/>
  <c r="L1303"/>
  <c r="R1303" s="1"/>
  <c r="M1305"/>
  <c r="N1305"/>
  <c r="N1312"/>
  <c r="N1335"/>
  <c r="N1333" s="1"/>
  <c r="L1306"/>
  <c r="R1306" s="1"/>
  <c r="L1307"/>
  <c r="R1307" s="1"/>
  <c r="L1308"/>
  <c r="R1308" s="1"/>
  <c r="L1309"/>
  <c r="R1309" s="1"/>
  <c r="L1310"/>
  <c r="R1310" s="1"/>
  <c r="L1311"/>
  <c r="R1311" s="1"/>
  <c r="M1312"/>
  <c r="L1312" s="1"/>
  <c r="R1312" s="1"/>
  <c r="L1313"/>
  <c r="L1314"/>
  <c r="L1315"/>
  <c r="R1315" s="1"/>
  <c r="L1316"/>
  <c r="L1317"/>
  <c r="L1318"/>
  <c r="L1319"/>
  <c r="L1320"/>
  <c r="R1320" s="1"/>
  <c r="L1321"/>
  <c r="L1322"/>
  <c r="L1323"/>
  <c r="L1324"/>
  <c r="L1325"/>
  <c r="L1326"/>
  <c r="L1327"/>
  <c r="L1328"/>
  <c r="L1329"/>
  <c r="L1330"/>
  <c r="L1331"/>
  <c r="L1332"/>
  <c r="L1334"/>
  <c r="M1335"/>
  <c r="L1336"/>
  <c r="R1336" s="1"/>
  <c r="L1337"/>
  <c r="R1337" s="1"/>
  <c r="L1339"/>
  <c r="R1339" s="1"/>
  <c r="M1340"/>
  <c r="N1340"/>
  <c r="N1338" s="1"/>
  <c r="L1341"/>
  <c r="R1341" s="1"/>
  <c r="L1342"/>
  <c r="R1342" s="1"/>
  <c r="L1343"/>
  <c r="R1343" s="1"/>
  <c r="L1344"/>
  <c r="R1344" s="1"/>
  <c r="L1345"/>
  <c r="R1345" s="1"/>
  <c r="L1347"/>
  <c r="R1347" s="1"/>
  <c r="L1348"/>
  <c r="R1348" s="1"/>
  <c r="M1349"/>
  <c r="N1349"/>
  <c r="N1346" s="1"/>
  <c r="L1350"/>
  <c r="R1350" s="1"/>
  <c r="L1351"/>
  <c r="R1351" s="1"/>
  <c r="L1352"/>
  <c r="R1352" s="1"/>
  <c r="M1354"/>
  <c r="L1355"/>
  <c r="L1356"/>
  <c r="L1357"/>
  <c r="L1358"/>
  <c r="L1359"/>
  <c r="L1360"/>
  <c r="M1361"/>
  <c r="N1361"/>
  <c r="L1362"/>
  <c r="L1363"/>
  <c r="L1364"/>
  <c r="L1365"/>
  <c r="L1366"/>
  <c r="L1367"/>
  <c r="L1368"/>
  <c r="M1370"/>
  <c r="N1370"/>
  <c r="L1371"/>
  <c r="R1371" s="1"/>
  <c r="L1372"/>
  <c r="R1372" s="1"/>
  <c r="L1373"/>
  <c r="R1373" s="1"/>
  <c r="L1374"/>
  <c r="R1374" s="1"/>
  <c r="L1375"/>
  <c r="R1375" s="1"/>
  <c r="L1376"/>
  <c r="R1376" s="1"/>
  <c r="L1377"/>
  <c r="R1377" s="1"/>
  <c r="M1378"/>
  <c r="N1378"/>
  <c r="L1379"/>
  <c r="L1380"/>
  <c r="L1381"/>
  <c r="L1382"/>
  <c r="L1383"/>
  <c r="L1384"/>
  <c r="L1385"/>
  <c r="L1387"/>
  <c r="M1391"/>
  <c r="M1390" s="1"/>
  <c r="M1389" s="1"/>
  <c r="N1391"/>
  <c r="L1392"/>
  <c r="L1393"/>
  <c r="L1394"/>
  <c r="L1395"/>
  <c r="L1396"/>
  <c r="L1397"/>
  <c r="L1398"/>
  <c r="L1399"/>
  <c r="L1401"/>
  <c r="M1402"/>
  <c r="N1402"/>
  <c r="L1403"/>
  <c r="L1404"/>
  <c r="L1406"/>
  <c r="L1407"/>
  <c r="L1408"/>
  <c r="M1409"/>
  <c r="N1409"/>
  <c r="L1410"/>
  <c r="L1411"/>
  <c r="L1412"/>
  <c r="L1413"/>
  <c r="L1414"/>
  <c r="L1415"/>
  <c r="L1416"/>
  <c r="L1417"/>
  <c r="L1418"/>
  <c r="L1419"/>
  <c r="L1420"/>
  <c r="M1421"/>
  <c r="N1421"/>
  <c r="L1422"/>
  <c r="L1423"/>
  <c r="R1423" s="1"/>
  <c r="L1424"/>
  <c r="L1425"/>
  <c r="L1426"/>
  <c r="L1427"/>
  <c r="L1428"/>
  <c r="L1429"/>
  <c r="L1430"/>
  <c r="M1431"/>
  <c r="N1431"/>
  <c r="L1432"/>
  <c r="L1433"/>
  <c r="L1434"/>
  <c r="L1435"/>
  <c r="L1436"/>
  <c r="L1437"/>
  <c r="L1438"/>
  <c r="L1439"/>
  <c r="L1440"/>
  <c r="L1441"/>
  <c r="L1442"/>
  <c r="L1443"/>
  <c r="L1444"/>
  <c r="M1445"/>
  <c r="N1445"/>
  <c r="L1446"/>
  <c r="L1447"/>
  <c r="R1447" s="1"/>
  <c r="L1448"/>
  <c r="L1449"/>
  <c r="L1450"/>
  <c r="L1451"/>
  <c r="L1452"/>
  <c r="M1453"/>
  <c r="N1453"/>
  <c r="L1454"/>
  <c r="L1455"/>
  <c r="L1456"/>
  <c r="L1457"/>
  <c r="L1458"/>
  <c r="L1459"/>
  <c r="L1460"/>
  <c r="L1461"/>
  <c r="L1462"/>
  <c r="L1463"/>
  <c r="L1464"/>
  <c r="L1465"/>
  <c r="L1466"/>
  <c r="L1467"/>
  <c r="M1469"/>
  <c r="M1468" s="1"/>
  <c r="N1469"/>
  <c r="L1470"/>
  <c r="L1471"/>
  <c r="L1472"/>
  <c r="L1473"/>
  <c r="L1474"/>
  <c r="L1475"/>
  <c r="L1476"/>
  <c r="R1476" s="1"/>
  <c r="M1478"/>
  <c r="N1478"/>
  <c r="L1479"/>
  <c r="L1480"/>
  <c r="M1481"/>
  <c r="N1481"/>
  <c r="L1482"/>
  <c r="L1483"/>
  <c r="M1484"/>
  <c r="N1484"/>
  <c r="L1485"/>
  <c r="L1486"/>
  <c r="M1488"/>
  <c r="N1488"/>
  <c r="L1489"/>
  <c r="L1490"/>
  <c r="M1491"/>
  <c r="L1492"/>
  <c r="R1492" s="1"/>
  <c r="L1493"/>
  <c r="R1493" s="1"/>
  <c r="M1494"/>
  <c r="N1494"/>
  <c r="L1495"/>
  <c r="R1495" s="1"/>
  <c r="L1496"/>
  <c r="R1496" s="1"/>
  <c r="L1498"/>
  <c r="R1498" s="1"/>
  <c r="M1500"/>
  <c r="N1500"/>
  <c r="N1499" s="1"/>
  <c r="L1501"/>
  <c r="R1501" s="1"/>
  <c r="L1502"/>
  <c r="R1502" s="1"/>
  <c r="L1503"/>
  <c r="R1503" s="1"/>
  <c r="L1504"/>
  <c r="R1504" s="1"/>
  <c r="L1505"/>
  <c r="R1505" s="1"/>
  <c r="L1506"/>
  <c r="R1506" s="1"/>
  <c r="L1507"/>
  <c r="R1507" s="1"/>
  <c r="L1508"/>
  <c r="R1508" s="1"/>
  <c r="L1509"/>
  <c r="R1509" s="1"/>
  <c r="L1510"/>
  <c r="R1510" s="1"/>
  <c r="L1511"/>
  <c r="R1511" s="1"/>
  <c r="L1512"/>
  <c r="R1512" s="1"/>
  <c r="L1513"/>
  <c r="R1513" s="1"/>
  <c r="L1514"/>
  <c r="R1514" s="1"/>
  <c r="L1515"/>
  <c r="R1515" s="1"/>
  <c r="L1516"/>
  <c r="R1516" s="1"/>
  <c r="L1517"/>
  <c r="R1517" s="1"/>
  <c r="L1518"/>
  <c r="R1518" s="1"/>
  <c r="L1519"/>
  <c r="R1519" s="1"/>
  <c r="M1522"/>
  <c r="N1522"/>
  <c r="L1523"/>
  <c r="R1523" s="1"/>
  <c r="L1524"/>
  <c r="R1524" s="1"/>
  <c r="L1525"/>
  <c r="R1525" s="1"/>
  <c r="L1526"/>
  <c r="R1526" s="1"/>
  <c r="L1527"/>
  <c r="R1527" s="1"/>
  <c r="L1528"/>
  <c r="R1528" s="1"/>
  <c r="L1529"/>
  <c r="R1529" s="1"/>
  <c r="L1530"/>
  <c r="R1530" s="1"/>
  <c r="L1531"/>
  <c r="R1531" s="1"/>
  <c r="L1532"/>
  <c r="R1532" s="1"/>
  <c r="L1533"/>
  <c r="R1533" s="1"/>
  <c r="M1535"/>
  <c r="N1535"/>
  <c r="L1536"/>
  <c r="R1536" s="1"/>
  <c r="L1537"/>
  <c r="R1537" s="1"/>
  <c r="L1538"/>
  <c r="R1538" s="1"/>
  <c r="L1539"/>
  <c r="R1539" s="1"/>
  <c r="L1540"/>
  <c r="R1540" s="1"/>
  <c r="L1541"/>
  <c r="R1541" s="1"/>
  <c r="M1542"/>
  <c r="N1542"/>
  <c r="L1543"/>
  <c r="R1543" s="1"/>
  <c r="L1544"/>
  <c r="R1544" s="1"/>
  <c r="L1545"/>
  <c r="R1545" s="1"/>
  <c r="L1546"/>
  <c r="R1546" s="1"/>
  <c r="L1547"/>
  <c r="R1547" s="1"/>
  <c r="L1548"/>
  <c r="R1548" s="1"/>
  <c r="L1549"/>
  <c r="R1549" s="1"/>
  <c r="L1550"/>
  <c r="R1550" s="1"/>
  <c r="L1551"/>
  <c r="R1551" s="1"/>
  <c r="L1552"/>
  <c r="R1552" s="1"/>
  <c r="L1553"/>
  <c r="R1553" s="1"/>
  <c r="L1554"/>
  <c r="R1554" s="1"/>
  <c r="L1555"/>
  <c r="R1555" s="1"/>
  <c r="L1556"/>
  <c r="R1556" s="1"/>
  <c r="L1557"/>
  <c r="R1557" s="1"/>
  <c r="L1558"/>
  <c r="R1558" s="1"/>
  <c r="L1559"/>
  <c r="R1559" s="1"/>
  <c r="L1560"/>
  <c r="R1560" s="1"/>
  <c r="L1561"/>
  <c r="R1561" s="1"/>
  <c r="L1562"/>
  <c r="R1562" s="1"/>
  <c r="L1564"/>
  <c r="R1564" s="1"/>
  <c r="M1565"/>
  <c r="N1565"/>
  <c r="N1563" s="1"/>
  <c r="L1566"/>
  <c r="R1566" s="1"/>
  <c r="L1567"/>
  <c r="R1567" s="1"/>
  <c r="L1569"/>
  <c r="R1569" s="1"/>
  <c r="M1570"/>
  <c r="N1570"/>
  <c r="N1568" s="1"/>
  <c r="L1571"/>
  <c r="R1571" s="1"/>
  <c r="L1572"/>
  <c r="R1572" s="1"/>
  <c r="L1573"/>
  <c r="R1573" s="1"/>
  <c r="L1574"/>
  <c r="R1574" s="1"/>
  <c r="L1575"/>
  <c r="R1575" s="1"/>
  <c r="L1577"/>
  <c r="R1577" s="1"/>
  <c r="L1578"/>
  <c r="R1578" s="1"/>
  <c r="M1579"/>
  <c r="N1579"/>
  <c r="N1576" s="1"/>
  <c r="L1580"/>
  <c r="R1580" s="1"/>
  <c r="L1581"/>
  <c r="R1581" s="1"/>
  <c r="L1582"/>
  <c r="R1582" s="1"/>
  <c r="M1584"/>
  <c r="L1585"/>
  <c r="L1586"/>
  <c r="L1587"/>
  <c r="L1588"/>
  <c r="L1589"/>
  <c r="L1590"/>
  <c r="M1591"/>
  <c r="N1591"/>
  <c r="L1592"/>
  <c r="L1593"/>
  <c r="L1594"/>
  <c r="L1595"/>
  <c r="L1596"/>
  <c r="L1597"/>
  <c r="L1598"/>
  <c r="M1600"/>
  <c r="N1600"/>
  <c r="L1601"/>
  <c r="L1602"/>
  <c r="L1603"/>
  <c r="L1604"/>
  <c r="L1605"/>
  <c r="L1606"/>
  <c r="L1607"/>
  <c r="M1608"/>
  <c r="N1608"/>
  <c r="L1609"/>
  <c r="L1610"/>
  <c r="L1611"/>
  <c r="L1612"/>
  <c r="L1613"/>
  <c r="L1614"/>
  <c r="L1615"/>
  <c r="L1617"/>
  <c r="M1621"/>
  <c r="M1620" s="1"/>
  <c r="N1621"/>
  <c r="L1622"/>
  <c r="L1623"/>
  <c r="L1624"/>
  <c r="L1625"/>
  <c r="L1626"/>
  <c r="L1627"/>
  <c r="L1628"/>
  <c r="L1629"/>
  <c r="L1631"/>
  <c r="M1632"/>
  <c r="N1632"/>
  <c r="L1633"/>
  <c r="L1634"/>
  <c r="L1636"/>
  <c r="L1637"/>
  <c r="L1638"/>
  <c r="M1639"/>
  <c r="N1639"/>
  <c r="L1640"/>
  <c r="L1641"/>
  <c r="L1642"/>
  <c r="L1643"/>
  <c r="L1644"/>
  <c r="L1645"/>
  <c r="L1646"/>
  <c r="L1647"/>
  <c r="L1648"/>
  <c r="L1649"/>
  <c r="L1650"/>
  <c r="M1651"/>
  <c r="N1651"/>
  <c r="L1652"/>
  <c r="L1653"/>
  <c r="L1654"/>
  <c r="L1655"/>
  <c r="L1656"/>
  <c r="L1657"/>
  <c r="L1658"/>
  <c r="L1659"/>
  <c r="L1660"/>
  <c r="M1661"/>
  <c r="N1661"/>
  <c r="L1662"/>
  <c r="L1663"/>
  <c r="L1664"/>
  <c r="L1665"/>
  <c r="L1666"/>
  <c r="L1667"/>
  <c r="L1668"/>
  <c r="L1669"/>
  <c r="L1670"/>
  <c r="L1671"/>
  <c r="L1672"/>
  <c r="L1673"/>
  <c r="L1674"/>
  <c r="M1675"/>
  <c r="N1675"/>
  <c r="L1676"/>
  <c r="L1677"/>
  <c r="L1678"/>
  <c r="L1679"/>
  <c r="L1680"/>
  <c r="L1681"/>
  <c r="L1682"/>
  <c r="M1683"/>
  <c r="N1683"/>
  <c r="L1684"/>
  <c r="L1685"/>
  <c r="L1686"/>
  <c r="L1687"/>
  <c r="L1688"/>
  <c r="L1689"/>
  <c r="R1689" s="1"/>
  <c r="L1690"/>
  <c r="L1691"/>
  <c r="L1692"/>
  <c r="L1693"/>
  <c r="R1693" s="1"/>
  <c r="L1694"/>
  <c r="L1695"/>
  <c r="L1696"/>
  <c r="L1697"/>
  <c r="M1699"/>
  <c r="M1698" s="1"/>
  <c r="N1699"/>
  <c r="L1700"/>
  <c r="L1701"/>
  <c r="L1702"/>
  <c r="L1703"/>
  <c r="L1704"/>
  <c r="L1705"/>
  <c r="L1706"/>
  <c r="R1706" s="1"/>
  <c r="M1708"/>
  <c r="N1708"/>
  <c r="L1709"/>
  <c r="L1710"/>
  <c r="M1711"/>
  <c r="N1711"/>
  <c r="L1712"/>
  <c r="L1713"/>
  <c r="M1714"/>
  <c r="N1714"/>
  <c r="L1715"/>
  <c r="L1716"/>
  <c r="M1718"/>
  <c r="M1721"/>
  <c r="M1724"/>
  <c r="N1718"/>
  <c r="L1719"/>
  <c r="L1720"/>
  <c r="L1722"/>
  <c r="L1723"/>
  <c r="N1724"/>
  <c r="L1725"/>
  <c r="R1725" s="1"/>
  <c r="L1726"/>
  <c r="R1726" s="1"/>
  <c r="L1728"/>
  <c r="R1728" s="1"/>
  <c r="M1730"/>
  <c r="N1730"/>
  <c r="N1729" s="1"/>
  <c r="N1727" s="1"/>
  <c r="L1731"/>
  <c r="R1731" s="1"/>
  <c r="L1732"/>
  <c r="R1732" s="1"/>
  <c r="L1733"/>
  <c r="R1733" s="1"/>
  <c r="L1734"/>
  <c r="R1734" s="1"/>
  <c r="L1735"/>
  <c r="R1735" s="1"/>
  <c r="L1736"/>
  <c r="R1736" s="1"/>
  <c r="L1737"/>
  <c r="R1737" s="1"/>
  <c r="L1738"/>
  <c r="R1738" s="1"/>
  <c r="L1739"/>
  <c r="R1739" s="1"/>
  <c r="L1740"/>
  <c r="R1740" s="1"/>
  <c r="L1741"/>
  <c r="R1741" s="1"/>
  <c r="L1742"/>
  <c r="R1742" s="1"/>
  <c r="L1743"/>
  <c r="R1743" s="1"/>
  <c r="L1744"/>
  <c r="R1744" s="1"/>
  <c r="L1745"/>
  <c r="R1745" s="1"/>
  <c r="L1746"/>
  <c r="R1746" s="1"/>
  <c r="L1747"/>
  <c r="R1747" s="1"/>
  <c r="L1748"/>
  <c r="R1748" s="1"/>
  <c r="L1749"/>
  <c r="R1749" s="1"/>
  <c r="M1752"/>
  <c r="N1752"/>
  <c r="L1753"/>
  <c r="R1753" s="1"/>
  <c r="L1754"/>
  <c r="R1754" s="1"/>
  <c r="L1755"/>
  <c r="R1755" s="1"/>
  <c r="L1756"/>
  <c r="R1756" s="1"/>
  <c r="L1757"/>
  <c r="R1757" s="1"/>
  <c r="L1758"/>
  <c r="R1758" s="1"/>
  <c r="L1759"/>
  <c r="R1759" s="1"/>
  <c r="L1760"/>
  <c r="R1760" s="1"/>
  <c r="L1761"/>
  <c r="R1761" s="1"/>
  <c r="L1762"/>
  <c r="R1762" s="1"/>
  <c r="L1763"/>
  <c r="R1763" s="1"/>
  <c r="M1765"/>
  <c r="N1765"/>
  <c r="L1766"/>
  <c r="R1766" s="1"/>
  <c r="L1767"/>
  <c r="R1767" s="1"/>
  <c r="L1768"/>
  <c r="R1768" s="1"/>
  <c r="L1769"/>
  <c r="R1769" s="1"/>
  <c r="L1770"/>
  <c r="R1770" s="1"/>
  <c r="L1771"/>
  <c r="R1771" s="1"/>
  <c r="M1772"/>
  <c r="N1772"/>
  <c r="L1773"/>
  <c r="R1773" s="1"/>
  <c r="L1774"/>
  <c r="R1774" s="1"/>
  <c r="L1775"/>
  <c r="R1775" s="1"/>
  <c r="L1776"/>
  <c r="R1776" s="1"/>
  <c r="L1777"/>
  <c r="R1777" s="1"/>
  <c r="L1778"/>
  <c r="R1778" s="1"/>
  <c r="L1779"/>
  <c r="R1779" s="1"/>
  <c r="L1780"/>
  <c r="R1780" s="1"/>
  <c r="L1781"/>
  <c r="R1781" s="1"/>
  <c r="L1782"/>
  <c r="R1782" s="1"/>
  <c r="L1783"/>
  <c r="R1783" s="1"/>
  <c r="L1784"/>
  <c r="R1784" s="1"/>
  <c r="L1785"/>
  <c r="R1785" s="1"/>
  <c r="L1786"/>
  <c r="R1786" s="1"/>
  <c r="L1787"/>
  <c r="R1787" s="1"/>
  <c r="L1788"/>
  <c r="R1788" s="1"/>
  <c r="L1789"/>
  <c r="R1789" s="1"/>
  <c r="L1790"/>
  <c r="R1790" s="1"/>
  <c r="L1791"/>
  <c r="R1791" s="1"/>
  <c r="L1792"/>
  <c r="R1792" s="1"/>
  <c r="L1794"/>
  <c r="R1794" s="1"/>
  <c r="M1795"/>
  <c r="N1795"/>
  <c r="N1793" s="1"/>
  <c r="L1796"/>
  <c r="R1796" s="1"/>
  <c r="L1797"/>
  <c r="R1797" s="1"/>
  <c r="L1799"/>
  <c r="R1799" s="1"/>
  <c r="M1800"/>
  <c r="N1800"/>
  <c r="N1798" s="1"/>
  <c r="L1801"/>
  <c r="R1801" s="1"/>
  <c r="L1802"/>
  <c r="R1802" s="1"/>
  <c r="L1803"/>
  <c r="R1803" s="1"/>
  <c r="L1804"/>
  <c r="R1804" s="1"/>
  <c r="L1805"/>
  <c r="R1805" s="1"/>
  <c r="L1807"/>
  <c r="R1807" s="1"/>
  <c r="L1808"/>
  <c r="R1808" s="1"/>
  <c r="M1809"/>
  <c r="N1809"/>
  <c r="N1806" s="1"/>
  <c r="L1810"/>
  <c r="R1810" s="1"/>
  <c r="L1811"/>
  <c r="R1811" s="1"/>
  <c r="L1812"/>
  <c r="R1812" s="1"/>
  <c r="M1814"/>
  <c r="L1815"/>
  <c r="L1816"/>
  <c r="L1817"/>
  <c r="L1818"/>
  <c r="L1819"/>
  <c r="L1820"/>
  <c r="M1821"/>
  <c r="N1821"/>
  <c r="L1822"/>
  <c r="L1823"/>
  <c r="L1824"/>
  <c r="L1825"/>
  <c r="L1826"/>
  <c r="L1827"/>
  <c r="L1828"/>
  <c r="M1830"/>
  <c r="N1830"/>
  <c r="L1831"/>
  <c r="L1832"/>
  <c r="L1833"/>
  <c r="L1834"/>
  <c r="L1835"/>
  <c r="L1836"/>
  <c r="L1837"/>
  <c r="M1838"/>
  <c r="N1838"/>
  <c r="L1839"/>
  <c r="L1840"/>
  <c r="L1841"/>
  <c r="L1842"/>
  <c r="L1843"/>
  <c r="L1844"/>
  <c r="L1845"/>
  <c r="L2307"/>
  <c r="M2311"/>
  <c r="M2310" s="1"/>
  <c r="N2311"/>
  <c r="N2310" s="1"/>
  <c r="N2309" s="1"/>
  <c r="L2312"/>
  <c r="R2312" s="1"/>
  <c r="L2313"/>
  <c r="L2314"/>
  <c r="L2315"/>
  <c r="L2316"/>
  <c r="L2317"/>
  <c r="L2318"/>
  <c r="L2319"/>
  <c r="L2321"/>
  <c r="R2321" s="1"/>
  <c r="M2322"/>
  <c r="N2322"/>
  <c r="L2323"/>
  <c r="R2323" s="1"/>
  <c r="L2324"/>
  <c r="L2326"/>
  <c r="R2326" s="1"/>
  <c r="L2327"/>
  <c r="L2328"/>
  <c r="M2329"/>
  <c r="N2329"/>
  <c r="L2330"/>
  <c r="L2331"/>
  <c r="L2332"/>
  <c r="L2333"/>
  <c r="L2334"/>
  <c r="L2335"/>
  <c r="L2336"/>
  <c r="L2337"/>
  <c r="L2338"/>
  <c r="L2339"/>
  <c r="L2340"/>
  <c r="R2340" s="1"/>
  <c r="M2341"/>
  <c r="N2341"/>
  <c r="L2342"/>
  <c r="R2342" s="1"/>
  <c r="L2343"/>
  <c r="R2343" s="1"/>
  <c r="L2344"/>
  <c r="R2344" s="1"/>
  <c r="L2345"/>
  <c r="R2345" s="1"/>
  <c r="L2346"/>
  <c r="R2346" s="1"/>
  <c r="L2347"/>
  <c r="R2347" s="1"/>
  <c r="L2348"/>
  <c r="R2348" s="1"/>
  <c r="L2349"/>
  <c r="R2349" s="1"/>
  <c r="L2350"/>
  <c r="R2350" s="1"/>
  <c r="M2351"/>
  <c r="N2351"/>
  <c r="N2581"/>
  <c r="N2811"/>
  <c r="L2352"/>
  <c r="L2353"/>
  <c r="L2354"/>
  <c r="L2355"/>
  <c r="L2356"/>
  <c r="L2357"/>
  <c r="L2358"/>
  <c r="L2359"/>
  <c r="L2360"/>
  <c r="L2361"/>
  <c r="L2362"/>
  <c r="L2363"/>
  <c r="L2364"/>
  <c r="R2364" s="1"/>
  <c r="M2365"/>
  <c r="N2365"/>
  <c r="L2366"/>
  <c r="L2367"/>
  <c r="R2367" s="1"/>
  <c r="L2368"/>
  <c r="L2369"/>
  <c r="L2370"/>
  <c r="L2371"/>
  <c r="L2372"/>
  <c r="M2373"/>
  <c r="N2373"/>
  <c r="L2374"/>
  <c r="L2375"/>
  <c r="L2376"/>
  <c r="L2377"/>
  <c r="L2378"/>
  <c r="L2379"/>
  <c r="L2380"/>
  <c r="L2381"/>
  <c r="L2382"/>
  <c r="L2383"/>
  <c r="L2384"/>
  <c r="L2385"/>
  <c r="L2386"/>
  <c r="L2387"/>
  <c r="M2389"/>
  <c r="M2388" s="1"/>
  <c r="N2389"/>
  <c r="L2390"/>
  <c r="L2391"/>
  <c r="L2392"/>
  <c r="L2393"/>
  <c r="L2394"/>
  <c r="L2395"/>
  <c r="L2396"/>
  <c r="R2396" s="1"/>
  <c r="M2398"/>
  <c r="N2398"/>
  <c r="L2399"/>
  <c r="L2400"/>
  <c r="M2401"/>
  <c r="N2401"/>
  <c r="L2402"/>
  <c r="L2403"/>
  <c r="M2404"/>
  <c r="N2404"/>
  <c r="L2405"/>
  <c r="L2406"/>
  <c r="M2408"/>
  <c r="N2408"/>
  <c r="L2409"/>
  <c r="L2410"/>
  <c r="M2411"/>
  <c r="M2414"/>
  <c r="N2411"/>
  <c r="L2412"/>
  <c r="R2412" s="1"/>
  <c r="L2413"/>
  <c r="R2413" s="1"/>
  <c r="N2414"/>
  <c r="L2415"/>
  <c r="L2416"/>
  <c r="L2418"/>
  <c r="M2420"/>
  <c r="M2419" s="1"/>
  <c r="M2417" s="1"/>
  <c r="N2420"/>
  <c r="N2419" s="1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M2442"/>
  <c r="N2442"/>
  <c r="L2443"/>
  <c r="L2444"/>
  <c r="L2445"/>
  <c r="L2446"/>
  <c r="L2447"/>
  <c r="L2448"/>
  <c r="L2449"/>
  <c r="L2450"/>
  <c r="L2451"/>
  <c r="L2452"/>
  <c r="L2453"/>
  <c r="M2455"/>
  <c r="N2455"/>
  <c r="L2456"/>
  <c r="L2457"/>
  <c r="L2458"/>
  <c r="L2459"/>
  <c r="L2460"/>
  <c r="L2461"/>
  <c r="R2461" s="1"/>
  <c r="M2462"/>
  <c r="N2462"/>
  <c r="L2463"/>
  <c r="L2464"/>
  <c r="L2465"/>
  <c r="L2466"/>
  <c r="R2466" s="1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4"/>
  <c r="M2485"/>
  <c r="M2483" s="1"/>
  <c r="N2485"/>
  <c r="L2486"/>
  <c r="L2487"/>
  <c r="L2489"/>
  <c r="M2490"/>
  <c r="M2488" s="1"/>
  <c r="N2490"/>
  <c r="L2491"/>
  <c r="L2492"/>
  <c r="L2493"/>
  <c r="L2494"/>
  <c r="L2495"/>
  <c r="L2497"/>
  <c r="L2498"/>
  <c r="M2499"/>
  <c r="M2496" s="1"/>
  <c r="N2499"/>
  <c r="L2500"/>
  <c r="L2501"/>
  <c r="L2502"/>
  <c r="M2504"/>
  <c r="N2504"/>
  <c r="L2505"/>
  <c r="L2506"/>
  <c r="L2507"/>
  <c r="L2508"/>
  <c r="L2509"/>
  <c r="L2510"/>
  <c r="M2511"/>
  <c r="N2511"/>
  <c r="L2512"/>
  <c r="L2513"/>
  <c r="L2514"/>
  <c r="L2515"/>
  <c r="L2516"/>
  <c r="L2517"/>
  <c r="L2518"/>
  <c r="M2520"/>
  <c r="N2520"/>
  <c r="L2521"/>
  <c r="L2522"/>
  <c r="L2523"/>
  <c r="L2524"/>
  <c r="L2525"/>
  <c r="L2526"/>
  <c r="L2527"/>
  <c r="M2528"/>
  <c r="N2528"/>
  <c r="L2529"/>
  <c r="L2530"/>
  <c r="L2531"/>
  <c r="L2532"/>
  <c r="L2533"/>
  <c r="L2534"/>
  <c r="L2535"/>
  <c r="L2537"/>
  <c r="M2541"/>
  <c r="M2540" s="1"/>
  <c r="M2539" s="1"/>
  <c r="N2541"/>
  <c r="L2542"/>
  <c r="L2543"/>
  <c r="L2544"/>
  <c r="L2545"/>
  <c r="L2546"/>
  <c r="L2547"/>
  <c r="L2548"/>
  <c r="L2549"/>
  <c r="L2551"/>
  <c r="M2552"/>
  <c r="N2552"/>
  <c r="L2553"/>
  <c r="L2554"/>
  <c r="L2556"/>
  <c r="L2557"/>
  <c r="L2558"/>
  <c r="M2559"/>
  <c r="N2559"/>
  <c r="N2789"/>
  <c r="L2560"/>
  <c r="R2560" s="1"/>
  <c r="L2561"/>
  <c r="R2561" s="1"/>
  <c r="L2562"/>
  <c r="R2562" s="1"/>
  <c r="L2563"/>
  <c r="R2563" s="1"/>
  <c r="L2564"/>
  <c r="R2564" s="1"/>
  <c r="L2565"/>
  <c r="R2565" s="1"/>
  <c r="L2566"/>
  <c r="R2566" s="1"/>
  <c r="L2567"/>
  <c r="R2567" s="1"/>
  <c r="L2568"/>
  <c r="R2568" s="1"/>
  <c r="L2569"/>
  <c r="R2569" s="1"/>
  <c r="L2570"/>
  <c r="R2570" s="1"/>
  <c r="M2571"/>
  <c r="N2571"/>
  <c r="L2572"/>
  <c r="R2572" s="1"/>
  <c r="L2573"/>
  <c r="R2573" s="1"/>
  <c r="L2574"/>
  <c r="R2574" s="1"/>
  <c r="L2575"/>
  <c r="R2575" s="1"/>
  <c r="L2576"/>
  <c r="R2576" s="1"/>
  <c r="L2577"/>
  <c r="R2577" s="1"/>
  <c r="L2578"/>
  <c r="R2578" s="1"/>
  <c r="L2579"/>
  <c r="R2579" s="1"/>
  <c r="L2580"/>
  <c r="R2580" s="1"/>
  <c r="M2581"/>
  <c r="L2582"/>
  <c r="L2583"/>
  <c r="L2584"/>
  <c r="L2585"/>
  <c r="L2586"/>
  <c r="L2587"/>
  <c r="L2588"/>
  <c r="L2589"/>
  <c r="L2590"/>
  <c r="L2591"/>
  <c r="L2592"/>
  <c r="L2593"/>
  <c r="L2594"/>
  <c r="M2595"/>
  <c r="N2595"/>
  <c r="L2596"/>
  <c r="L2597"/>
  <c r="L2598"/>
  <c r="L2599"/>
  <c r="L2600"/>
  <c r="L2601"/>
  <c r="L2602"/>
  <c r="M2603"/>
  <c r="N2603"/>
  <c r="L2604"/>
  <c r="L2605"/>
  <c r="L2606"/>
  <c r="L2607"/>
  <c r="L2608"/>
  <c r="L2609"/>
  <c r="L2610"/>
  <c r="L2611"/>
  <c r="L2612"/>
  <c r="L2613"/>
  <c r="L2614"/>
  <c r="L2615"/>
  <c r="L2616"/>
  <c r="L2617"/>
  <c r="M2619"/>
  <c r="M2618" s="1"/>
  <c r="N2619"/>
  <c r="L2620"/>
  <c r="L2621"/>
  <c r="L2622"/>
  <c r="L2623"/>
  <c r="L2624"/>
  <c r="L2625"/>
  <c r="L2626"/>
  <c r="M2628"/>
  <c r="N2628"/>
  <c r="L2629"/>
  <c r="L2630"/>
  <c r="M2631"/>
  <c r="N2631"/>
  <c r="L2632"/>
  <c r="L2633"/>
  <c r="M2634"/>
  <c r="N2634"/>
  <c r="L2635"/>
  <c r="L2636"/>
  <c r="M2638"/>
  <c r="N2638"/>
  <c r="L2639"/>
  <c r="L2640"/>
  <c r="M2641"/>
  <c r="N2641"/>
  <c r="L2642"/>
  <c r="L2643"/>
  <c r="M2644"/>
  <c r="M2874"/>
  <c r="N2644"/>
  <c r="L2645"/>
  <c r="R2645" s="1"/>
  <c r="L2646"/>
  <c r="R2646" s="1"/>
  <c r="L2648"/>
  <c r="R2648" s="1"/>
  <c r="M2650"/>
  <c r="N2650"/>
  <c r="N2649" s="1"/>
  <c r="N2647" s="1"/>
  <c r="L2651"/>
  <c r="R2651" s="1"/>
  <c r="L2652"/>
  <c r="R2652" s="1"/>
  <c r="L2653"/>
  <c r="R2653" s="1"/>
  <c r="L2654"/>
  <c r="R2654" s="1"/>
  <c r="L2655"/>
  <c r="R2655" s="1"/>
  <c r="L2656"/>
  <c r="R2656" s="1"/>
  <c r="L2657"/>
  <c r="R2657" s="1"/>
  <c r="L2658"/>
  <c r="R2658" s="1"/>
  <c r="L2659"/>
  <c r="R2659" s="1"/>
  <c r="L2660"/>
  <c r="R2660" s="1"/>
  <c r="L2661"/>
  <c r="R2661" s="1"/>
  <c r="L2662"/>
  <c r="R2662" s="1"/>
  <c r="L2663"/>
  <c r="R2663" s="1"/>
  <c r="L2664"/>
  <c r="R2664" s="1"/>
  <c r="L2665"/>
  <c r="R2665" s="1"/>
  <c r="L2666"/>
  <c r="R2666" s="1"/>
  <c r="L2667"/>
  <c r="R2667" s="1"/>
  <c r="L2668"/>
  <c r="R2668" s="1"/>
  <c r="L2669"/>
  <c r="R2669" s="1"/>
  <c r="M2672"/>
  <c r="N2672"/>
  <c r="L2673"/>
  <c r="R2673" s="1"/>
  <c r="L2674"/>
  <c r="R2674" s="1"/>
  <c r="L2675"/>
  <c r="R2675" s="1"/>
  <c r="L2676"/>
  <c r="R2676" s="1"/>
  <c r="L2677"/>
  <c r="R2677" s="1"/>
  <c r="L2678"/>
  <c r="R2678" s="1"/>
  <c r="L2679"/>
  <c r="R2679" s="1"/>
  <c r="L2680"/>
  <c r="R2680" s="1"/>
  <c r="L2681"/>
  <c r="R2681" s="1"/>
  <c r="L2682"/>
  <c r="R2682" s="1"/>
  <c r="L2683"/>
  <c r="R2683" s="1"/>
  <c r="M2685"/>
  <c r="N2685"/>
  <c r="L2686"/>
  <c r="R2686" s="1"/>
  <c r="L2687"/>
  <c r="R2687" s="1"/>
  <c r="L2688"/>
  <c r="R2688" s="1"/>
  <c r="L2689"/>
  <c r="R2689" s="1"/>
  <c r="L2690"/>
  <c r="R2690" s="1"/>
  <c r="L2691"/>
  <c r="R2691" s="1"/>
  <c r="M2692"/>
  <c r="N2692"/>
  <c r="L2693"/>
  <c r="R2693" s="1"/>
  <c r="L2694"/>
  <c r="R2694" s="1"/>
  <c r="L2695"/>
  <c r="R2695" s="1"/>
  <c r="L2696"/>
  <c r="R2696" s="1"/>
  <c r="L2697"/>
  <c r="R2697" s="1"/>
  <c r="L2698"/>
  <c r="R2698" s="1"/>
  <c r="L2699"/>
  <c r="R2699" s="1"/>
  <c r="L2700"/>
  <c r="R2700" s="1"/>
  <c r="L2701"/>
  <c r="R2701" s="1"/>
  <c r="L2702"/>
  <c r="R2702" s="1"/>
  <c r="L2703"/>
  <c r="R2703" s="1"/>
  <c r="L2704"/>
  <c r="R2704" s="1"/>
  <c r="L2705"/>
  <c r="R2705" s="1"/>
  <c r="L2706"/>
  <c r="R2706" s="1"/>
  <c r="L2707"/>
  <c r="R2707" s="1"/>
  <c r="L2708"/>
  <c r="R2708" s="1"/>
  <c r="L2709"/>
  <c r="R2709" s="1"/>
  <c r="L2710"/>
  <c r="R2710" s="1"/>
  <c r="L2711"/>
  <c r="R2711" s="1"/>
  <c r="L2712"/>
  <c r="R2712" s="1"/>
  <c r="L2714"/>
  <c r="R2714" s="1"/>
  <c r="M2715"/>
  <c r="N2715"/>
  <c r="N2713" s="1"/>
  <c r="L2716"/>
  <c r="R2716" s="1"/>
  <c r="L2717"/>
  <c r="R2717" s="1"/>
  <c r="L2719"/>
  <c r="R2719" s="1"/>
  <c r="M2720"/>
  <c r="N2720"/>
  <c r="N2718" s="1"/>
  <c r="L2721"/>
  <c r="R2721" s="1"/>
  <c r="L2722"/>
  <c r="R2722" s="1"/>
  <c r="L2723"/>
  <c r="R2723" s="1"/>
  <c r="L2724"/>
  <c r="R2724" s="1"/>
  <c r="L2725"/>
  <c r="R2725" s="1"/>
  <c r="L2727"/>
  <c r="R2727" s="1"/>
  <c r="L2728"/>
  <c r="R2728" s="1"/>
  <c r="M2729"/>
  <c r="N2729"/>
  <c r="N2726" s="1"/>
  <c r="L2730"/>
  <c r="R2730" s="1"/>
  <c r="L2731"/>
  <c r="R2731" s="1"/>
  <c r="L2732"/>
  <c r="R2732" s="1"/>
  <c r="M2734"/>
  <c r="N2734"/>
  <c r="L2735"/>
  <c r="R2735" s="1"/>
  <c r="L2736"/>
  <c r="R2736" s="1"/>
  <c r="L2737"/>
  <c r="R2737" s="1"/>
  <c r="L2738"/>
  <c r="R2738" s="1"/>
  <c r="L2739"/>
  <c r="R2739" s="1"/>
  <c r="L2740"/>
  <c r="R2740" s="1"/>
  <c r="M2741"/>
  <c r="N2741"/>
  <c r="L2742"/>
  <c r="R2742" s="1"/>
  <c r="L2743"/>
  <c r="R2743" s="1"/>
  <c r="L2744"/>
  <c r="R2744" s="1"/>
  <c r="L2745"/>
  <c r="R2745" s="1"/>
  <c r="L2746"/>
  <c r="R2746" s="1"/>
  <c r="L2747"/>
  <c r="R2747" s="1"/>
  <c r="L2748"/>
  <c r="R2748" s="1"/>
  <c r="M2750"/>
  <c r="N2750"/>
  <c r="L2751"/>
  <c r="R2751" s="1"/>
  <c r="L2752"/>
  <c r="R2752" s="1"/>
  <c r="L2753"/>
  <c r="R2753" s="1"/>
  <c r="L2754"/>
  <c r="R2754" s="1"/>
  <c r="L2755"/>
  <c r="R2755" s="1"/>
  <c r="L2756"/>
  <c r="R2756" s="1"/>
  <c r="L2757"/>
  <c r="R2757" s="1"/>
  <c r="M2758"/>
  <c r="N2758"/>
  <c r="L2759"/>
  <c r="R2759" s="1"/>
  <c r="L2760"/>
  <c r="R2760" s="1"/>
  <c r="L2761"/>
  <c r="R2761" s="1"/>
  <c r="L2762"/>
  <c r="R2762" s="1"/>
  <c r="L2763"/>
  <c r="R2763" s="1"/>
  <c r="L2764"/>
  <c r="R2764" s="1"/>
  <c r="L2765"/>
  <c r="R2765" s="1"/>
  <c r="L2767"/>
  <c r="R2767" s="1"/>
  <c r="M2771"/>
  <c r="N2771"/>
  <c r="N2770" s="1"/>
  <c r="N2769" s="1"/>
  <c r="L2772"/>
  <c r="R2772" s="1"/>
  <c r="L2773"/>
  <c r="R2773" s="1"/>
  <c r="L2774"/>
  <c r="R2774" s="1"/>
  <c r="L2775"/>
  <c r="R2775" s="1"/>
  <c r="L2776"/>
  <c r="R2776" s="1"/>
  <c r="L2777"/>
  <c r="R2777" s="1"/>
  <c r="L2778"/>
  <c r="R2778" s="1"/>
  <c r="L2779"/>
  <c r="R2779" s="1"/>
  <c r="L2781"/>
  <c r="R2781" s="1"/>
  <c r="M2782"/>
  <c r="N2782"/>
  <c r="L2783"/>
  <c r="R2783" s="1"/>
  <c r="L2784"/>
  <c r="R2784" s="1"/>
  <c r="L2786"/>
  <c r="R2786" s="1"/>
  <c r="L2787"/>
  <c r="R2787" s="1"/>
  <c r="L2788"/>
  <c r="R2788" s="1"/>
  <c r="M2789"/>
  <c r="L2790"/>
  <c r="L2791"/>
  <c r="L2792"/>
  <c r="L2793"/>
  <c r="L2794"/>
  <c r="R2794" s="1"/>
  <c r="L2795"/>
  <c r="L2796"/>
  <c r="L2797"/>
  <c r="L2798"/>
  <c r="L2799"/>
  <c r="L2800"/>
  <c r="R2800" s="1"/>
  <c r="M2801"/>
  <c r="N2801"/>
  <c r="L2802"/>
  <c r="R2802" s="1"/>
  <c r="L2803"/>
  <c r="R2803" s="1"/>
  <c r="L2804"/>
  <c r="R2804" s="1"/>
  <c r="L2805"/>
  <c r="R2805" s="1"/>
  <c r="L2806"/>
  <c r="R2806" s="1"/>
  <c r="L2807"/>
  <c r="R2807" s="1"/>
  <c r="L2808"/>
  <c r="R2808" s="1"/>
  <c r="L2809"/>
  <c r="R2809" s="1"/>
  <c r="L2810"/>
  <c r="R2810" s="1"/>
  <c r="M2811"/>
  <c r="L2812"/>
  <c r="R2812" s="1"/>
  <c r="L2813"/>
  <c r="R2813" s="1"/>
  <c r="L2814"/>
  <c r="R2814" s="1"/>
  <c r="L2815"/>
  <c r="R2815" s="1"/>
  <c r="L2816"/>
  <c r="R2816" s="1"/>
  <c r="L2817"/>
  <c r="R2817" s="1"/>
  <c r="L2818"/>
  <c r="R2818" s="1"/>
  <c r="L2819"/>
  <c r="R2819" s="1"/>
  <c r="L2820"/>
  <c r="R2820" s="1"/>
  <c r="L2821"/>
  <c r="R2821" s="1"/>
  <c r="L2822"/>
  <c r="R2822" s="1"/>
  <c r="L2823"/>
  <c r="R2823" s="1"/>
  <c r="L2824"/>
  <c r="R2824" s="1"/>
  <c r="M2825"/>
  <c r="N2825"/>
  <c r="L2826"/>
  <c r="R2826" s="1"/>
  <c r="L2827"/>
  <c r="R2827" s="1"/>
  <c r="L2828"/>
  <c r="R2828" s="1"/>
  <c r="L2829"/>
  <c r="R2829" s="1"/>
  <c r="L2830"/>
  <c r="R2830" s="1"/>
  <c r="L2831"/>
  <c r="R2831" s="1"/>
  <c r="L2832"/>
  <c r="R2832" s="1"/>
  <c r="M2833"/>
  <c r="N2833"/>
  <c r="L2834"/>
  <c r="R2834" s="1"/>
  <c r="L2835"/>
  <c r="R2835" s="1"/>
  <c r="L2836"/>
  <c r="R2836" s="1"/>
  <c r="L2837"/>
  <c r="R2837" s="1"/>
  <c r="L2838"/>
  <c r="R2838" s="1"/>
  <c r="L2839"/>
  <c r="R2839" s="1"/>
  <c r="L2840"/>
  <c r="R2840" s="1"/>
  <c r="L2841"/>
  <c r="R2841" s="1"/>
  <c r="L2842"/>
  <c r="R2842" s="1"/>
  <c r="L2843"/>
  <c r="R2843" s="1"/>
  <c r="L2844"/>
  <c r="R2844" s="1"/>
  <c r="L2845"/>
  <c r="R2845" s="1"/>
  <c r="L2846"/>
  <c r="R2846" s="1"/>
  <c r="L2847"/>
  <c r="R2847" s="1"/>
  <c r="M2849"/>
  <c r="N2849"/>
  <c r="N2848" s="1"/>
  <c r="L2850"/>
  <c r="R2850" s="1"/>
  <c r="L2851"/>
  <c r="R2851" s="1"/>
  <c r="L2852"/>
  <c r="R2852" s="1"/>
  <c r="L2853"/>
  <c r="R2853" s="1"/>
  <c r="L2854"/>
  <c r="R2854" s="1"/>
  <c r="L2855"/>
  <c r="R2855" s="1"/>
  <c r="L2856"/>
  <c r="R2856" s="1"/>
  <c r="M2858"/>
  <c r="N2858"/>
  <c r="L2859"/>
  <c r="R2859" s="1"/>
  <c r="L2860"/>
  <c r="R2860" s="1"/>
  <c r="M2861"/>
  <c r="N2861"/>
  <c r="L2862"/>
  <c r="R2862" s="1"/>
  <c r="L2863"/>
  <c r="R2863" s="1"/>
  <c r="M2864"/>
  <c r="N2864"/>
  <c r="L2865"/>
  <c r="R2865" s="1"/>
  <c r="L2866"/>
  <c r="R2866" s="1"/>
  <c r="M2868"/>
  <c r="M2871"/>
  <c r="N2868"/>
  <c r="L2869"/>
  <c r="L2870"/>
  <c r="N2871"/>
  <c r="L2872"/>
  <c r="R2872" s="1"/>
  <c r="L2873"/>
  <c r="R2873" s="1"/>
  <c r="N2874"/>
  <c r="L2875"/>
  <c r="L2876"/>
  <c r="L2878"/>
  <c r="M2880"/>
  <c r="M2879" s="1"/>
  <c r="M2877" s="1"/>
  <c r="N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M2902"/>
  <c r="N2902"/>
  <c r="L2903"/>
  <c r="L2904"/>
  <c r="L2905"/>
  <c r="L2906"/>
  <c r="L2907"/>
  <c r="L2908"/>
  <c r="L2909"/>
  <c r="L2910"/>
  <c r="L2911"/>
  <c r="L2912"/>
  <c r="L2913"/>
  <c r="M2915"/>
  <c r="N2915"/>
  <c r="L2916"/>
  <c r="L2917"/>
  <c r="L2918"/>
  <c r="L2919"/>
  <c r="L2920"/>
  <c r="L2921"/>
  <c r="M2922"/>
  <c r="N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4"/>
  <c r="M2945"/>
  <c r="M2943" s="1"/>
  <c r="N2945"/>
  <c r="L2946"/>
  <c r="L2947"/>
  <c r="L2949"/>
  <c r="M2950"/>
  <c r="M2948" s="1"/>
  <c r="N2950"/>
  <c r="L2951"/>
  <c r="L2952"/>
  <c r="L2953"/>
  <c r="L2954"/>
  <c r="L2955"/>
  <c r="L2957"/>
  <c r="L2958"/>
  <c r="M2959"/>
  <c r="M2956" s="1"/>
  <c r="N2959"/>
  <c r="L2960"/>
  <c r="L2961"/>
  <c r="L2962"/>
  <c r="M2964"/>
  <c r="N2964"/>
  <c r="N2971"/>
  <c r="L2965"/>
  <c r="R2965" s="1"/>
  <c r="L2966"/>
  <c r="R2966" s="1"/>
  <c r="L2967"/>
  <c r="R2967" s="1"/>
  <c r="L2968"/>
  <c r="R2968" s="1"/>
  <c r="L2969"/>
  <c r="R2969" s="1"/>
  <c r="L2970"/>
  <c r="R2970" s="1"/>
  <c r="M2971"/>
  <c r="L2972"/>
  <c r="L2973"/>
  <c r="L2974"/>
  <c r="L2975"/>
  <c r="L2976"/>
  <c r="L2977"/>
  <c r="L2978"/>
  <c r="M2980"/>
  <c r="N2980"/>
  <c r="L2981"/>
  <c r="L2982"/>
  <c r="L2983"/>
  <c r="L2984"/>
  <c r="L2985"/>
  <c r="L2986"/>
  <c r="L2987"/>
  <c r="M2988"/>
  <c r="N2988"/>
  <c r="L2989"/>
  <c r="L2990"/>
  <c r="L2991"/>
  <c r="L2992"/>
  <c r="L2993"/>
  <c r="L2994"/>
  <c r="L2995"/>
  <c r="L4147"/>
  <c r="M4151"/>
  <c r="M4150" s="1"/>
  <c r="M4149" s="1"/>
  <c r="N4151"/>
  <c r="N4381"/>
  <c r="N4380" s="1"/>
  <c r="N4379" s="1"/>
  <c r="L4152"/>
  <c r="R4152" s="1"/>
  <c r="L4153"/>
  <c r="R4153" s="1"/>
  <c r="L4154"/>
  <c r="R4154" s="1"/>
  <c r="L4155"/>
  <c r="R4155" s="1"/>
  <c r="L4156"/>
  <c r="R4156" s="1"/>
  <c r="L4157"/>
  <c r="R4157" s="1"/>
  <c r="L4158"/>
  <c r="R4158" s="1"/>
  <c r="L4159"/>
  <c r="R4159" s="1"/>
  <c r="L4161"/>
  <c r="R4161" s="1"/>
  <c r="M4162"/>
  <c r="N4162"/>
  <c r="L4163"/>
  <c r="L4164"/>
  <c r="L4166"/>
  <c r="L4167"/>
  <c r="L4168"/>
  <c r="M4169"/>
  <c r="N4169"/>
  <c r="N4399"/>
  <c r="L4170"/>
  <c r="R4170" s="1"/>
  <c r="L4171"/>
  <c r="R4171" s="1"/>
  <c r="L4172"/>
  <c r="R4172" s="1"/>
  <c r="L4173"/>
  <c r="R4173" s="1"/>
  <c r="L4174"/>
  <c r="R4174" s="1"/>
  <c r="L4175"/>
  <c r="R4175" s="1"/>
  <c r="L4176"/>
  <c r="R4176" s="1"/>
  <c r="L4177"/>
  <c r="R4177" s="1"/>
  <c r="L4178"/>
  <c r="R4178" s="1"/>
  <c r="L4179"/>
  <c r="R4179" s="1"/>
  <c r="L4180"/>
  <c r="R4180" s="1"/>
  <c r="M4181"/>
  <c r="N4181"/>
  <c r="L4182"/>
  <c r="R4182" s="1"/>
  <c r="L4183"/>
  <c r="R4183" s="1"/>
  <c r="L4184"/>
  <c r="R4184" s="1"/>
  <c r="L4185"/>
  <c r="R4185" s="1"/>
  <c r="L4186"/>
  <c r="R4186" s="1"/>
  <c r="L4187"/>
  <c r="R4187" s="1"/>
  <c r="L4188"/>
  <c r="R4188" s="1"/>
  <c r="L4189"/>
  <c r="R4189" s="1"/>
  <c r="L4190"/>
  <c r="R4190" s="1"/>
  <c r="M4191"/>
  <c r="N4191"/>
  <c r="L4192"/>
  <c r="L4193"/>
  <c r="L4194"/>
  <c r="L4195"/>
  <c r="L4196"/>
  <c r="L4197"/>
  <c r="L4198"/>
  <c r="L4199"/>
  <c r="L4200"/>
  <c r="L4201"/>
  <c r="R4201" s="1"/>
  <c r="L4202"/>
  <c r="L4203"/>
  <c r="L4204"/>
  <c r="M4205"/>
  <c r="N4205"/>
  <c r="L4206"/>
  <c r="L4207"/>
  <c r="L4208"/>
  <c r="L4209"/>
  <c r="L4210"/>
  <c r="L4211"/>
  <c r="L4212"/>
  <c r="M4213"/>
  <c r="N4213"/>
  <c r="L4214"/>
  <c r="R4214" s="1"/>
  <c r="L4215"/>
  <c r="R4215" s="1"/>
  <c r="L4216"/>
  <c r="R4216" s="1"/>
  <c r="L4217"/>
  <c r="R4217" s="1"/>
  <c r="L4218"/>
  <c r="R4218" s="1"/>
  <c r="L4219"/>
  <c r="R4219" s="1"/>
  <c r="L4220"/>
  <c r="R4220" s="1"/>
  <c r="L4221"/>
  <c r="R4221" s="1"/>
  <c r="L4222"/>
  <c r="R4222" s="1"/>
  <c r="L4223"/>
  <c r="R4223" s="1"/>
  <c r="L4224"/>
  <c r="R4224" s="1"/>
  <c r="L4225"/>
  <c r="R4225" s="1"/>
  <c r="L4226"/>
  <c r="R4226" s="1"/>
  <c r="L4227"/>
  <c r="R4227" s="1"/>
  <c r="N4229"/>
  <c r="L4230"/>
  <c r="L4231"/>
  <c r="L4232"/>
  <c r="L4233"/>
  <c r="L4234"/>
  <c r="L4235"/>
  <c r="L4236"/>
  <c r="M4238"/>
  <c r="N4238"/>
  <c r="L4239"/>
  <c r="L4240"/>
  <c r="M4241"/>
  <c r="N4241"/>
  <c r="L4242"/>
  <c r="L4243"/>
  <c r="M4244"/>
  <c r="N4244"/>
  <c r="L4245"/>
  <c r="R4245" s="1"/>
  <c r="L4246"/>
  <c r="R4246" s="1"/>
  <c r="M4248"/>
  <c r="N4248"/>
  <c r="L4249"/>
  <c r="R4249" s="1"/>
  <c r="L4250"/>
  <c r="R4250" s="1"/>
  <c r="M4251"/>
  <c r="M4481"/>
  <c r="N4251"/>
  <c r="L4252"/>
  <c r="L4253"/>
  <c r="N4254"/>
  <c r="N4484"/>
  <c r="L4255"/>
  <c r="L4256"/>
  <c r="L4258"/>
  <c r="M4260"/>
  <c r="M4259" s="1"/>
  <c r="M4257" s="1"/>
  <c r="N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M4282"/>
  <c r="N4282"/>
  <c r="L4283"/>
  <c r="L4284"/>
  <c r="L4285"/>
  <c r="L4286"/>
  <c r="L4287"/>
  <c r="L4288"/>
  <c r="L4289"/>
  <c r="L4290"/>
  <c r="L4291"/>
  <c r="L4292"/>
  <c r="L4293"/>
  <c r="R4293" s="1"/>
  <c r="M4295"/>
  <c r="N4295"/>
  <c r="L4296"/>
  <c r="L4297"/>
  <c r="L4298"/>
  <c r="L4299"/>
  <c r="L4300"/>
  <c r="L4301"/>
  <c r="M4302"/>
  <c r="N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4"/>
  <c r="M4325"/>
  <c r="M4323" s="1"/>
  <c r="N4325"/>
  <c r="L4326"/>
  <c r="L4327"/>
  <c r="L4329"/>
  <c r="M4330"/>
  <c r="M4328" s="1"/>
  <c r="N4330"/>
  <c r="L4331"/>
  <c r="L4332"/>
  <c r="L4333"/>
  <c r="R4333" s="1"/>
  <c r="L4334"/>
  <c r="L4335"/>
  <c r="L4337"/>
  <c r="L4338"/>
  <c r="M4339"/>
  <c r="M4336" s="1"/>
  <c r="N4339"/>
  <c r="L4340"/>
  <c r="L4341"/>
  <c r="L4342"/>
  <c r="N4344"/>
  <c r="L4345"/>
  <c r="R4345" s="1"/>
  <c r="L4346"/>
  <c r="R4346" s="1"/>
  <c r="L4347"/>
  <c r="R4347" s="1"/>
  <c r="L4348"/>
  <c r="R4348" s="1"/>
  <c r="L4349"/>
  <c r="R4349" s="1"/>
  <c r="L4350"/>
  <c r="R4350" s="1"/>
  <c r="M4351"/>
  <c r="N4351"/>
  <c r="L4352"/>
  <c r="R4352" s="1"/>
  <c r="L4353"/>
  <c r="R4353" s="1"/>
  <c r="L4354"/>
  <c r="R4354" s="1"/>
  <c r="L4355"/>
  <c r="R4355" s="1"/>
  <c r="L4356"/>
  <c r="R4356" s="1"/>
  <c r="L4357"/>
  <c r="R4357" s="1"/>
  <c r="L4358"/>
  <c r="R4358" s="1"/>
  <c r="M4360"/>
  <c r="N4360"/>
  <c r="L4361"/>
  <c r="L4362"/>
  <c r="L4363"/>
  <c r="L4364"/>
  <c r="L4365"/>
  <c r="L4366"/>
  <c r="L4367"/>
  <c r="M4368"/>
  <c r="N4368"/>
  <c r="L4369"/>
  <c r="R4369" s="1"/>
  <c r="L4370"/>
  <c r="R4370" s="1"/>
  <c r="L4371"/>
  <c r="R4371" s="1"/>
  <c r="L4372"/>
  <c r="R4372" s="1"/>
  <c r="L4373"/>
  <c r="R4373" s="1"/>
  <c r="L4374"/>
  <c r="R4374" s="1"/>
  <c r="L4375"/>
  <c r="R4375" s="1"/>
  <c r="L4377"/>
  <c r="R4377" s="1"/>
  <c r="M4381"/>
  <c r="L4382"/>
  <c r="L4383"/>
  <c r="L4384"/>
  <c r="L4385"/>
  <c r="L4386"/>
  <c r="L4387"/>
  <c r="L4388"/>
  <c r="L4389"/>
  <c r="L4391"/>
  <c r="M4392"/>
  <c r="N4392"/>
  <c r="L4393"/>
  <c r="R4393" s="1"/>
  <c r="L4394"/>
  <c r="R4394" s="1"/>
  <c r="L4396"/>
  <c r="R4396" s="1"/>
  <c r="L4397"/>
  <c r="R4397" s="1"/>
  <c r="L4398"/>
  <c r="R4398" s="1"/>
  <c r="M4399"/>
  <c r="L4400"/>
  <c r="L4401"/>
  <c r="L4402"/>
  <c r="L4403"/>
  <c r="L4404"/>
  <c r="L4405"/>
  <c r="L4406"/>
  <c r="L4407"/>
  <c r="L4408"/>
  <c r="L4409"/>
  <c r="L4410"/>
  <c r="M4411"/>
  <c r="N4411"/>
  <c r="L4412"/>
  <c r="L4413"/>
  <c r="L4414"/>
  <c r="L4415"/>
  <c r="L4416"/>
  <c r="L4417"/>
  <c r="L4418"/>
  <c r="L4419"/>
  <c r="L4420"/>
  <c r="M4421"/>
  <c r="N4421"/>
  <c r="L4422"/>
  <c r="R4422" s="1"/>
  <c r="L4423"/>
  <c r="R4423" s="1"/>
  <c r="L4424"/>
  <c r="R4424" s="1"/>
  <c r="L4425"/>
  <c r="R4425" s="1"/>
  <c r="L4426"/>
  <c r="R4426" s="1"/>
  <c r="L4427"/>
  <c r="R4427" s="1"/>
  <c r="L4428"/>
  <c r="R4428" s="1"/>
  <c r="L4429"/>
  <c r="R4429" s="1"/>
  <c r="L4430"/>
  <c r="R4430" s="1"/>
  <c r="L4431"/>
  <c r="R4431" s="1"/>
  <c r="L4432"/>
  <c r="R4432" s="1"/>
  <c r="L4433"/>
  <c r="R4433" s="1"/>
  <c r="L4434"/>
  <c r="R4434" s="1"/>
  <c r="M4435"/>
  <c r="N4435"/>
  <c r="L4436"/>
  <c r="R4436" s="1"/>
  <c r="L4437"/>
  <c r="R4437" s="1"/>
  <c r="L4438"/>
  <c r="R4438" s="1"/>
  <c r="L4439"/>
  <c r="R4439" s="1"/>
  <c r="L4440"/>
  <c r="R4440" s="1"/>
  <c r="L4441"/>
  <c r="R4441" s="1"/>
  <c r="L4442"/>
  <c r="R4442" s="1"/>
  <c r="M4443"/>
  <c r="N4443"/>
  <c r="L4444"/>
  <c r="L4445"/>
  <c r="L4446"/>
  <c r="L4447"/>
  <c r="L4448"/>
  <c r="R4448" s="1"/>
  <c r="L4449"/>
  <c r="L4450"/>
  <c r="L4451"/>
  <c r="L4452"/>
  <c r="L4453"/>
  <c r="L4454"/>
  <c r="L4455"/>
  <c r="L4456"/>
  <c r="L4457"/>
  <c r="N4459"/>
  <c r="N4458" s="1"/>
  <c r="L4460"/>
  <c r="R4460" s="1"/>
  <c r="L4461"/>
  <c r="R4461" s="1"/>
  <c r="L4462"/>
  <c r="R4462" s="1"/>
  <c r="L4463"/>
  <c r="R4463" s="1"/>
  <c r="L4464"/>
  <c r="R4464" s="1"/>
  <c r="L4465"/>
  <c r="R4465" s="1"/>
  <c r="L4466"/>
  <c r="R4466" s="1"/>
  <c r="M4468"/>
  <c r="N4468"/>
  <c r="L4469"/>
  <c r="R4469" s="1"/>
  <c r="L4470"/>
  <c r="R4470" s="1"/>
  <c r="M4471"/>
  <c r="N4471"/>
  <c r="L4472"/>
  <c r="R4472" s="1"/>
  <c r="L4473"/>
  <c r="R4473" s="1"/>
  <c r="M4474"/>
  <c r="N4474"/>
  <c r="L4475"/>
  <c r="L4476"/>
  <c r="M4478"/>
  <c r="N4478"/>
  <c r="L4479"/>
  <c r="L4480"/>
  <c r="N4481"/>
  <c r="L4482"/>
  <c r="R4482" s="1"/>
  <c r="L4483"/>
  <c r="R4483" s="1"/>
  <c r="L4485"/>
  <c r="R4485" s="1"/>
  <c r="L4486"/>
  <c r="R4486" s="1"/>
  <c r="L4488"/>
  <c r="R4488" s="1"/>
  <c r="M4490"/>
  <c r="N4490"/>
  <c r="N4489" s="1"/>
  <c r="N4487" s="1"/>
  <c r="L4491"/>
  <c r="R4491" s="1"/>
  <c r="L4492"/>
  <c r="R4492" s="1"/>
  <c r="L4493"/>
  <c r="R4493" s="1"/>
  <c r="L4494"/>
  <c r="R4494" s="1"/>
  <c r="L4495"/>
  <c r="R4495" s="1"/>
  <c r="L4496"/>
  <c r="R4496" s="1"/>
  <c r="L4497"/>
  <c r="R4497" s="1"/>
  <c r="L4498"/>
  <c r="R4498" s="1"/>
  <c r="L4499"/>
  <c r="R4499" s="1"/>
  <c r="L4500"/>
  <c r="R4500" s="1"/>
  <c r="L4501"/>
  <c r="R4501" s="1"/>
  <c r="L4502"/>
  <c r="R4502" s="1"/>
  <c r="L4503"/>
  <c r="R4503" s="1"/>
  <c r="L4504"/>
  <c r="R4504" s="1"/>
  <c r="L4505"/>
  <c r="R4505" s="1"/>
  <c r="L4506"/>
  <c r="R4506" s="1"/>
  <c r="L4507"/>
  <c r="R4507" s="1"/>
  <c r="L4508"/>
  <c r="R4508" s="1"/>
  <c r="L4509"/>
  <c r="R4509" s="1"/>
  <c r="M4512"/>
  <c r="N4512"/>
  <c r="L4513"/>
  <c r="R4513" s="1"/>
  <c r="L4514"/>
  <c r="R4514" s="1"/>
  <c r="L4515"/>
  <c r="R4515" s="1"/>
  <c r="L4516"/>
  <c r="R4516" s="1"/>
  <c r="L4517"/>
  <c r="R4517" s="1"/>
  <c r="L4518"/>
  <c r="R4518" s="1"/>
  <c r="L4519"/>
  <c r="R4519" s="1"/>
  <c r="L4520"/>
  <c r="R4520" s="1"/>
  <c r="L4521"/>
  <c r="R4521" s="1"/>
  <c r="L4522"/>
  <c r="R4522" s="1"/>
  <c r="L4523"/>
  <c r="R4523" s="1"/>
  <c r="M4525"/>
  <c r="N4525"/>
  <c r="L4526"/>
  <c r="R4526" s="1"/>
  <c r="L4527"/>
  <c r="R4527" s="1"/>
  <c r="L4528"/>
  <c r="R4528" s="1"/>
  <c r="L4529"/>
  <c r="R4529" s="1"/>
  <c r="L4530"/>
  <c r="R4530" s="1"/>
  <c r="L4531"/>
  <c r="R4531" s="1"/>
  <c r="M4532"/>
  <c r="N4532"/>
  <c r="L4533"/>
  <c r="R4533" s="1"/>
  <c r="L4534"/>
  <c r="R4534" s="1"/>
  <c r="L4535"/>
  <c r="R4535" s="1"/>
  <c r="L4536"/>
  <c r="R4536" s="1"/>
  <c r="L4537"/>
  <c r="R4537" s="1"/>
  <c r="L4538"/>
  <c r="R4538" s="1"/>
  <c r="L4539"/>
  <c r="R4539" s="1"/>
  <c r="L4540"/>
  <c r="R4540" s="1"/>
  <c r="L4541"/>
  <c r="R4541" s="1"/>
  <c r="L4542"/>
  <c r="R4542" s="1"/>
  <c r="L4543"/>
  <c r="R4543" s="1"/>
  <c r="L4544"/>
  <c r="R4544" s="1"/>
  <c r="L4545"/>
  <c r="R4545" s="1"/>
  <c r="L4546"/>
  <c r="R4546" s="1"/>
  <c r="L4547"/>
  <c r="R4547" s="1"/>
  <c r="L4548"/>
  <c r="R4548" s="1"/>
  <c r="L4549"/>
  <c r="R4549" s="1"/>
  <c r="L4550"/>
  <c r="R4550" s="1"/>
  <c r="L4551"/>
  <c r="R4551" s="1"/>
  <c r="L4552"/>
  <c r="R4552" s="1"/>
  <c r="L4554"/>
  <c r="R4554" s="1"/>
  <c r="M4555"/>
  <c r="N4555"/>
  <c r="N4553" s="1"/>
  <c r="L4556"/>
  <c r="R4556" s="1"/>
  <c r="L4557"/>
  <c r="R4557" s="1"/>
  <c r="L4559"/>
  <c r="R4559" s="1"/>
  <c r="M4560"/>
  <c r="N4560"/>
  <c r="N4558" s="1"/>
  <c r="L4561"/>
  <c r="R4561" s="1"/>
  <c r="L4562"/>
  <c r="R4562" s="1"/>
  <c r="L4563"/>
  <c r="R4563" s="1"/>
  <c r="L4564"/>
  <c r="R4564" s="1"/>
  <c r="L4565"/>
  <c r="R4565" s="1"/>
  <c r="L4567"/>
  <c r="R4567" s="1"/>
  <c r="L4568"/>
  <c r="R4568" s="1"/>
  <c r="M4569"/>
  <c r="N4569"/>
  <c r="N4566" s="1"/>
  <c r="L4570"/>
  <c r="R4570" s="1"/>
  <c r="L4571"/>
  <c r="R4571" s="1"/>
  <c r="L4572"/>
  <c r="R4572" s="1"/>
  <c r="N4574"/>
  <c r="L4575"/>
  <c r="L4576"/>
  <c r="L4577"/>
  <c r="L4578"/>
  <c r="L4579"/>
  <c r="L4580"/>
  <c r="M4581"/>
  <c r="N4581"/>
  <c r="L4582"/>
  <c r="L4583"/>
  <c r="L4584"/>
  <c r="L4585"/>
  <c r="L4586"/>
  <c r="L4587"/>
  <c r="L4588"/>
  <c r="M4590"/>
  <c r="N4590"/>
  <c r="L4591"/>
  <c r="R4591" s="1"/>
  <c r="L4592"/>
  <c r="R4592" s="1"/>
  <c r="L4593"/>
  <c r="R4593" s="1"/>
  <c r="L4594"/>
  <c r="R4594" s="1"/>
  <c r="L4595"/>
  <c r="R4595" s="1"/>
  <c r="L4596"/>
  <c r="R4596" s="1"/>
  <c r="L4597"/>
  <c r="R4597" s="1"/>
  <c r="M4598"/>
  <c r="N4598"/>
  <c r="L4599"/>
  <c r="L4600"/>
  <c r="L4601"/>
  <c r="L4602"/>
  <c r="L4603"/>
  <c r="L4604"/>
  <c r="L4605"/>
  <c r="L5757"/>
  <c r="M5761"/>
  <c r="M5760" s="1"/>
  <c r="M5759" s="1"/>
  <c r="N5761"/>
  <c r="L5762"/>
  <c r="L5763"/>
  <c r="L5764"/>
  <c r="L5765"/>
  <c r="L5766"/>
  <c r="L5767"/>
  <c r="L5768"/>
  <c r="L5769"/>
  <c r="L5771"/>
  <c r="M5772"/>
  <c r="N5772"/>
  <c r="L5773"/>
  <c r="L5774"/>
  <c r="L5776"/>
  <c r="L5777"/>
  <c r="L5778"/>
  <c r="M5779"/>
  <c r="N5779"/>
  <c r="L5780"/>
  <c r="L5781"/>
  <c r="L5782"/>
  <c r="L5783"/>
  <c r="L5784"/>
  <c r="L5785"/>
  <c r="R5785" s="1"/>
  <c r="L5786"/>
  <c r="L5787"/>
  <c r="L5788"/>
  <c r="L5789"/>
  <c r="L5790"/>
  <c r="M5791"/>
  <c r="N5791"/>
  <c r="L5792"/>
  <c r="R5792" s="1"/>
  <c r="L5793"/>
  <c r="L5794"/>
  <c r="L5795"/>
  <c r="L5796"/>
  <c r="L5797"/>
  <c r="L5798"/>
  <c r="L5799"/>
  <c r="L5800"/>
  <c r="M5801"/>
  <c r="N5801"/>
  <c r="L5802"/>
  <c r="L5803"/>
  <c r="L5804"/>
  <c r="L5805"/>
  <c r="L5806"/>
  <c r="L5807"/>
  <c r="L5808"/>
  <c r="L5809"/>
  <c r="L5810"/>
  <c r="L5811"/>
  <c r="L5812"/>
  <c r="L5813"/>
  <c r="L5814"/>
  <c r="M5815"/>
  <c r="N5815"/>
  <c r="L5816"/>
  <c r="L5817"/>
  <c r="L5818"/>
  <c r="L5819"/>
  <c r="L5820"/>
  <c r="L5821"/>
  <c r="L5822"/>
  <c r="M5823"/>
  <c r="N5823"/>
  <c r="L5824"/>
  <c r="L5825"/>
  <c r="L5826"/>
  <c r="L5827"/>
  <c r="L5828"/>
  <c r="L5829"/>
  <c r="L5830"/>
  <c r="L5831"/>
  <c r="L5832"/>
  <c r="L5833"/>
  <c r="L5834"/>
  <c r="L5835"/>
  <c r="L5836"/>
  <c r="L5837"/>
  <c r="M5839"/>
  <c r="M5838" s="1"/>
  <c r="N5839"/>
  <c r="L5840"/>
  <c r="L5841"/>
  <c r="L5842"/>
  <c r="L5843"/>
  <c r="L5844"/>
  <c r="L5845"/>
  <c r="L5846"/>
  <c r="M5848"/>
  <c r="N5848"/>
  <c r="L5849"/>
  <c r="L5850"/>
  <c r="M5851"/>
  <c r="N5851"/>
  <c r="L5852"/>
  <c r="L5853"/>
  <c r="M5854"/>
  <c r="N5854"/>
  <c r="L5855"/>
  <c r="L5856"/>
  <c r="M5858"/>
  <c r="N5858"/>
  <c r="N6088"/>
  <c r="L5859"/>
  <c r="R5859" s="1"/>
  <c r="L5860"/>
  <c r="R5860" s="1"/>
  <c r="M5861"/>
  <c r="N5861"/>
  <c r="L5862"/>
  <c r="R5862" s="1"/>
  <c r="L5863"/>
  <c r="R5863" s="1"/>
  <c r="M5864"/>
  <c r="N5864"/>
  <c r="L5865"/>
  <c r="R5865" s="1"/>
  <c r="L5866"/>
  <c r="R5866" s="1"/>
  <c r="L5868"/>
  <c r="R5868" s="1"/>
  <c r="M5870"/>
  <c r="N5870"/>
  <c r="N5869" s="1"/>
  <c r="N5867" s="1"/>
  <c r="L5871"/>
  <c r="R5871" s="1"/>
  <c r="L5872"/>
  <c r="R5872" s="1"/>
  <c r="L5873"/>
  <c r="R5873" s="1"/>
  <c r="L5874"/>
  <c r="R5874" s="1"/>
  <c r="L5875"/>
  <c r="R5875" s="1"/>
  <c r="L5876"/>
  <c r="R5876" s="1"/>
  <c r="L5877"/>
  <c r="R5877" s="1"/>
  <c r="L5878"/>
  <c r="R5878" s="1"/>
  <c r="L5879"/>
  <c r="R5879" s="1"/>
  <c r="L5880"/>
  <c r="R5880" s="1"/>
  <c r="L5881"/>
  <c r="R5881" s="1"/>
  <c r="L5882"/>
  <c r="R5882" s="1"/>
  <c r="L5883"/>
  <c r="R5883" s="1"/>
  <c r="L5884"/>
  <c r="R5884" s="1"/>
  <c r="L5885"/>
  <c r="R5885" s="1"/>
  <c r="L5886"/>
  <c r="R5886" s="1"/>
  <c r="L5887"/>
  <c r="R5887" s="1"/>
  <c r="L5888"/>
  <c r="R5888" s="1"/>
  <c r="L5889"/>
  <c r="R5889" s="1"/>
  <c r="M5892"/>
  <c r="N5892"/>
  <c r="L5893"/>
  <c r="R5893" s="1"/>
  <c r="L5894"/>
  <c r="R5894" s="1"/>
  <c r="L5895"/>
  <c r="R5895" s="1"/>
  <c r="L5896"/>
  <c r="R5896" s="1"/>
  <c r="L5897"/>
  <c r="R5897" s="1"/>
  <c r="L5898"/>
  <c r="R5898" s="1"/>
  <c r="L5899"/>
  <c r="R5899" s="1"/>
  <c r="L5900"/>
  <c r="R5900" s="1"/>
  <c r="L5901"/>
  <c r="R5901" s="1"/>
  <c r="L5902"/>
  <c r="R5902" s="1"/>
  <c r="L5903"/>
  <c r="R5903" s="1"/>
  <c r="M5905"/>
  <c r="N5905"/>
  <c r="L5906"/>
  <c r="L5907"/>
  <c r="L5908"/>
  <c r="L5909"/>
  <c r="L5910"/>
  <c r="L5911"/>
  <c r="M5912"/>
  <c r="N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4"/>
  <c r="M5935"/>
  <c r="M5933" s="1"/>
  <c r="N5935"/>
  <c r="L5936"/>
  <c r="L5937"/>
  <c r="L5939"/>
  <c r="M5940"/>
  <c r="M5938" s="1"/>
  <c r="N5940"/>
  <c r="L5941"/>
  <c r="R5941" s="1"/>
  <c r="L5942"/>
  <c r="L5943"/>
  <c r="L5944"/>
  <c r="L5945"/>
  <c r="L5947"/>
  <c r="L5948"/>
  <c r="M5949"/>
  <c r="M5946" s="1"/>
  <c r="N5949"/>
  <c r="L5950"/>
  <c r="L5951"/>
  <c r="L5952"/>
  <c r="M5954"/>
  <c r="N5954"/>
  <c r="L5955"/>
  <c r="R5955" s="1"/>
  <c r="L5956"/>
  <c r="R5956" s="1"/>
  <c r="L5957"/>
  <c r="R5957" s="1"/>
  <c r="L5958"/>
  <c r="R5958" s="1"/>
  <c r="L5959"/>
  <c r="R5959" s="1"/>
  <c r="L5960"/>
  <c r="R5960" s="1"/>
  <c r="M5961"/>
  <c r="N5961"/>
  <c r="L5962"/>
  <c r="L5963"/>
  <c r="L5964"/>
  <c r="L5965"/>
  <c r="L5966"/>
  <c r="L5967"/>
  <c r="L5968"/>
  <c r="M5970"/>
  <c r="N5970"/>
  <c r="L5971"/>
  <c r="L5972"/>
  <c r="L5973"/>
  <c r="L5974"/>
  <c r="L5975"/>
  <c r="L5976"/>
  <c r="L5977"/>
  <c r="M5978"/>
  <c r="N5978"/>
  <c r="L5979"/>
  <c r="L5980"/>
  <c r="L5981"/>
  <c r="L5982"/>
  <c r="L5983"/>
  <c r="L5984"/>
  <c r="L5985"/>
  <c r="L5987"/>
  <c r="M5991"/>
  <c r="M5990" s="1"/>
  <c r="M5989" s="1"/>
  <c r="N5991"/>
  <c r="L5992"/>
  <c r="L5993"/>
  <c r="L5994"/>
  <c r="L5995"/>
  <c r="L5996"/>
  <c r="L5997"/>
  <c r="L5998"/>
  <c r="L5999"/>
  <c r="L6001"/>
  <c r="M6002"/>
  <c r="N6002"/>
  <c r="L6003"/>
  <c r="L6004"/>
  <c r="L6006"/>
  <c r="L6007"/>
  <c r="L6008"/>
  <c r="M6009"/>
  <c r="N6009"/>
  <c r="L6010"/>
  <c r="L6011"/>
  <c r="L6012"/>
  <c r="L6013"/>
  <c r="L6014"/>
  <c r="L6015"/>
  <c r="L6016"/>
  <c r="L6017"/>
  <c r="L6018"/>
  <c r="L6019"/>
  <c r="L6020"/>
  <c r="M6021"/>
  <c r="N6021"/>
  <c r="L6022"/>
  <c r="L6023"/>
  <c r="L6024"/>
  <c r="L6025"/>
  <c r="L6026"/>
  <c r="L6027"/>
  <c r="L6028"/>
  <c r="L6029"/>
  <c r="L6030"/>
  <c r="M6031"/>
  <c r="N6031"/>
  <c r="L6032"/>
  <c r="L6033"/>
  <c r="L6034"/>
  <c r="L6035"/>
  <c r="L6036"/>
  <c r="L6037"/>
  <c r="L6038"/>
  <c r="L6039"/>
  <c r="L6040"/>
  <c r="L6041"/>
  <c r="L6042"/>
  <c r="L6043"/>
  <c r="L6044"/>
  <c r="M6045"/>
  <c r="N6045"/>
  <c r="L6046"/>
  <c r="Q6046"/>
  <c r="L6047"/>
  <c r="R6047" s="1"/>
  <c r="L6048"/>
  <c r="R6048" s="1"/>
  <c r="L6049"/>
  <c r="R6049" s="1"/>
  <c r="L6050"/>
  <c r="R6050" s="1"/>
  <c r="L6051"/>
  <c r="R6051" s="1"/>
  <c r="L6052"/>
  <c r="R6052" s="1"/>
  <c r="M6053"/>
  <c r="N6053"/>
  <c r="L6054"/>
  <c r="R6054" s="1"/>
  <c r="L6055"/>
  <c r="R6055" s="1"/>
  <c r="L6056"/>
  <c r="R6056" s="1"/>
  <c r="L6057"/>
  <c r="R6057" s="1"/>
  <c r="L6058"/>
  <c r="R6058" s="1"/>
  <c r="L6059"/>
  <c r="R6059" s="1"/>
  <c r="L6060"/>
  <c r="R6060" s="1"/>
  <c r="L6061"/>
  <c r="R6061" s="1"/>
  <c r="L6062"/>
  <c r="R6062" s="1"/>
  <c r="L6063"/>
  <c r="R6063" s="1"/>
  <c r="L6064"/>
  <c r="R6064" s="1"/>
  <c r="L6065"/>
  <c r="R6065" s="1"/>
  <c r="L6066"/>
  <c r="R6066" s="1"/>
  <c r="L6067"/>
  <c r="R6067" s="1"/>
  <c r="M6069"/>
  <c r="N6069"/>
  <c r="N6068" s="1"/>
  <c r="L6070"/>
  <c r="R6070" s="1"/>
  <c r="L6071"/>
  <c r="R6071" s="1"/>
  <c r="L6072"/>
  <c r="R6072" s="1"/>
  <c r="L6073"/>
  <c r="R6073" s="1"/>
  <c r="L6074"/>
  <c r="R6074" s="1"/>
  <c r="L6075"/>
  <c r="R6075" s="1"/>
  <c r="L6076"/>
  <c r="R6076" s="1"/>
  <c r="M6078"/>
  <c r="N6078"/>
  <c r="L6079"/>
  <c r="R6079" s="1"/>
  <c r="L6080"/>
  <c r="R6080" s="1"/>
  <c r="M6081"/>
  <c r="N6081"/>
  <c r="L6082"/>
  <c r="R6082" s="1"/>
  <c r="L6083"/>
  <c r="R6083" s="1"/>
  <c r="M6084"/>
  <c r="N6084"/>
  <c r="L6085"/>
  <c r="R6085" s="1"/>
  <c r="L6086"/>
  <c r="R6086" s="1"/>
  <c r="M6088"/>
  <c r="L6089"/>
  <c r="L6090"/>
  <c r="M6091"/>
  <c r="N6091"/>
  <c r="L6092"/>
  <c r="L6093"/>
  <c r="M6094"/>
  <c r="N6094"/>
  <c r="L6095"/>
  <c r="L6096"/>
  <c r="L6098"/>
  <c r="M6100"/>
  <c r="M6099" s="1"/>
  <c r="M6097" s="1"/>
  <c r="N6100"/>
  <c r="N6099" s="1"/>
  <c r="N6097" s="1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M6122"/>
  <c r="N6122"/>
  <c r="L6123"/>
  <c r="L6124"/>
  <c r="R6124" s="1"/>
  <c r="L6125"/>
  <c r="L6126"/>
  <c r="L6127"/>
  <c r="L6128"/>
  <c r="L6129"/>
  <c r="L6130"/>
  <c r="L6131"/>
  <c r="L6132"/>
  <c r="L6133"/>
  <c r="M6135"/>
  <c r="M6142"/>
  <c r="N6135"/>
  <c r="L6136"/>
  <c r="R6136" s="1"/>
  <c r="L6137"/>
  <c r="R6137" s="1"/>
  <c r="L6138"/>
  <c r="R6138" s="1"/>
  <c r="L6139"/>
  <c r="R6139" s="1"/>
  <c r="L6140"/>
  <c r="R6140" s="1"/>
  <c r="L6141"/>
  <c r="R6141" s="1"/>
  <c r="N6142"/>
  <c r="L6143"/>
  <c r="R6143" s="1"/>
  <c r="L6144"/>
  <c r="R6144" s="1"/>
  <c r="L6145"/>
  <c r="R6145" s="1"/>
  <c r="L6146"/>
  <c r="R6146" s="1"/>
  <c r="L6147"/>
  <c r="R6147" s="1"/>
  <c r="L6148"/>
  <c r="R6148" s="1"/>
  <c r="L6149"/>
  <c r="R6149" s="1"/>
  <c r="L6150"/>
  <c r="R6150" s="1"/>
  <c r="L6151"/>
  <c r="R6151" s="1"/>
  <c r="L6152"/>
  <c r="R6152" s="1"/>
  <c r="L6153"/>
  <c r="R6153" s="1"/>
  <c r="L6154"/>
  <c r="R6154" s="1"/>
  <c r="L6155"/>
  <c r="R6155" s="1"/>
  <c r="L6156"/>
  <c r="R6156" s="1"/>
  <c r="L6157"/>
  <c r="R6157" s="1"/>
  <c r="L6158"/>
  <c r="R6158" s="1"/>
  <c r="L6159"/>
  <c r="R6159" s="1"/>
  <c r="L6160"/>
  <c r="R6160" s="1"/>
  <c r="L6161"/>
  <c r="R6161" s="1"/>
  <c r="L6162"/>
  <c r="R6162" s="1"/>
  <c r="L6164"/>
  <c r="R6164" s="1"/>
  <c r="M6165"/>
  <c r="N6165"/>
  <c r="N6163" s="1"/>
  <c r="L6166"/>
  <c r="R6166" s="1"/>
  <c r="L6167"/>
  <c r="R6167" s="1"/>
  <c r="L6169"/>
  <c r="R6169" s="1"/>
  <c r="M6170"/>
  <c r="N6170"/>
  <c r="N6168" s="1"/>
  <c r="L6171"/>
  <c r="R6171" s="1"/>
  <c r="L6172"/>
  <c r="R6172" s="1"/>
  <c r="L6173"/>
  <c r="R6173" s="1"/>
  <c r="L6174"/>
  <c r="R6174" s="1"/>
  <c r="L6175"/>
  <c r="R6175" s="1"/>
  <c r="L6177"/>
  <c r="R6177" s="1"/>
  <c r="L6178"/>
  <c r="R6178" s="1"/>
  <c r="M6179"/>
  <c r="N6179"/>
  <c r="N6176" s="1"/>
  <c r="L6180"/>
  <c r="R6180" s="1"/>
  <c r="L6181"/>
  <c r="R6181" s="1"/>
  <c r="L6182"/>
  <c r="R6182" s="1"/>
  <c r="M6184"/>
  <c r="M6191"/>
  <c r="N6184"/>
  <c r="L6185"/>
  <c r="R6185" s="1"/>
  <c r="L6186"/>
  <c r="R6186" s="1"/>
  <c r="L6187"/>
  <c r="R6187" s="1"/>
  <c r="L6188"/>
  <c r="R6188" s="1"/>
  <c r="L6189"/>
  <c r="R6189" s="1"/>
  <c r="L6190"/>
  <c r="R6190" s="1"/>
  <c r="N6191"/>
  <c r="L6192"/>
  <c r="R6192" s="1"/>
  <c r="L6193"/>
  <c r="R6193" s="1"/>
  <c r="L6194"/>
  <c r="R6194" s="1"/>
  <c r="L6195"/>
  <c r="R6195" s="1"/>
  <c r="L6196"/>
  <c r="R6196" s="1"/>
  <c r="L6197"/>
  <c r="R6197" s="1"/>
  <c r="L6198"/>
  <c r="R6198" s="1"/>
  <c r="M6200"/>
  <c r="N6200"/>
  <c r="L6201"/>
  <c r="R6201" s="1"/>
  <c r="L6202"/>
  <c r="R6202" s="1"/>
  <c r="L6203"/>
  <c r="R6203" s="1"/>
  <c r="L6204"/>
  <c r="R6204" s="1"/>
  <c r="L6205"/>
  <c r="R6205" s="1"/>
  <c r="L6206"/>
  <c r="R6206" s="1"/>
  <c r="L6207"/>
  <c r="R6207" s="1"/>
  <c r="M6208"/>
  <c r="N6208"/>
  <c r="L6209"/>
  <c r="R6209" s="1"/>
  <c r="L6210"/>
  <c r="R6210" s="1"/>
  <c r="L6211"/>
  <c r="R6211" s="1"/>
  <c r="L6212"/>
  <c r="R6212" s="1"/>
  <c r="L6213"/>
  <c r="R6213" s="1"/>
  <c r="L6214"/>
  <c r="R6214" s="1"/>
  <c r="L6215"/>
  <c r="R6215" s="1"/>
  <c r="L6217"/>
  <c r="R6217" s="1"/>
  <c r="M6221"/>
  <c r="N6221"/>
  <c r="N6220" s="1"/>
  <c r="N6219" s="1"/>
  <c r="L6222"/>
  <c r="R6222" s="1"/>
  <c r="L6223"/>
  <c r="R6223" s="1"/>
  <c r="L6224"/>
  <c r="R6224" s="1"/>
  <c r="L6225"/>
  <c r="R6225" s="1"/>
  <c r="L6226"/>
  <c r="R6226" s="1"/>
  <c r="L6227"/>
  <c r="R6227" s="1"/>
  <c r="L6228"/>
  <c r="R6228" s="1"/>
  <c r="L6229"/>
  <c r="R6229" s="1"/>
  <c r="L6231"/>
  <c r="R6231" s="1"/>
  <c r="M6232"/>
  <c r="N6232"/>
  <c r="L6233"/>
  <c r="R6233" s="1"/>
  <c r="L6234"/>
  <c r="R6234" s="1"/>
  <c r="L6236"/>
  <c r="R6236" s="1"/>
  <c r="L6237"/>
  <c r="R6237" s="1"/>
  <c r="L6238"/>
  <c r="R6238" s="1"/>
  <c r="M6239"/>
  <c r="N6239"/>
  <c r="L6240"/>
  <c r="R6240" s="1"/>
  <c r="L6241"/>
  <c r="R6241" s="1"/>
  <c r="L6242"/>
  <c r="R6242" s="1"/>
  <c r="L6243"/>
  <c r="R6243" s="1"/>
  <c r="L6244"/>
  <c r="R6244" s="1"/>
  <c r="L6245"/>
  <c r="R6245" s="1"/>
  <c r="L6246"/>
  <c r="R6246" s="1"/>
  <c r="L6247"/>
  <c r="R6247" s="1"/>
  <c r="L6248"/>
  <c r="R6248" s="1"/>
  <c r="L6249"/>
  <c r="R6249" s="1"/>
  <c r="L6250"/>
  <c r="R6250" s="1"/>
  <c r="M6251"/>
  <c r="N6251"/>
  <c r="L6252"/>
  <c r="R6252" s="1"/>
  <c r="L6253"/>
  <c r="R6253" s="1"/>
  <c r="L6254"/>
  <c r="R6254" s="1"/>
  <c r="L6255"/>
  <c r="R6255" s="1"/>
  <c r="L6256"/>
  <c r="R6256" s="1"/>
  <c r="L6257"/>
  <c r="R6257" s="1"/>
  <c r="L6258"/>
  <c r="R6258" s="1"/>
  <c r="L6259"/>
  <c r="R6259" s="1"/>
  <c r="L6260"/>
  <c r="R6260" s="1"/>
  <c r="M6261"/>
  <c r="N6261"/>
  <c r="L6262"/>
  <c r="R6262" s="1"/>
  <c r="L6263"/>
  <c r="R6263" s="1"/>
  <c r="L6264"/>
  <c r="R6264" s="1"/>
  <c r="L6265"/>
  <c r="R6265" s="1"/>
  <c r="L6266"/>
  <c r="R6266" s="1"/>
  <c r="L6267"/>
  <c r="R6267" s="1"/>
  <c r="L6268"/>
  <c r="R6268" s="1"/>
  <c r="L6269"/>
  <c r="R6269" s="1"/>
  <c r="L6270"/>
  <c r="R6270" s="1"/>
  <c r="L6271"/>
  <c r="R6271" s="1"/>
  <c r="L6272"/>
  <c r="R6272" s="1"/>
  <c r="L6273"/>
  <c r="R6273" s="1"/>
  <c r="L6274"/>
  <c r="R6274" s="1"/>
  <c r="M6275"/>
  <c r="N6275"/>
  <c r="L6276"/>
  <c r="R6276" s="1"/>
  <c r="Q6276"/>
  <c r="L6277"/>
  <c r="L6278"/>
  <c r="L6279"/>
  <c r="L6280"/>
  <c r="L6281"/>
  <c r="L6282"/>
  <c r="M6283"/>
  <c r="N6283"/>
  <c r="L6284"/>
  <c r="L6285"/>
  <c r="L6286"/>
  <c r="L6287"/>
  <c r="L6288"/>
  <c r="L6289"/>
  <c r="L6290"/>
  <c r="L6291"/>
  <c r="L6292"/>
  <c r="L6293"/>
  <c r="L6294"/>
  <c r="L6295"/>
  <c r="L6296"/>
  <c r="L6297"/>
  <c r="M6299"/>
  <c r="M6298" s="1"/>
  <c r="N6299"/>
  <c r="L6300"/>
  <c r="L6301"/>
  <c r="L6302"/>
  <c r="L6303"/>
  <c r="L6304"/>
  <c r="L6305"/>
  <c r="L6306"/>
  <c r="M6308"/>
  <c r="N6308"/>
  <c r="L6309"/>
  <c r="L6310"/>
  <c r="M6311"/>
  <c r="N6311"/>
  <c r="L6312"/>
  <c r="R6312" s="1"/>
  <c r="L6313"/>
  <c r="R6313" s="1"/>
  <c r="M6314"/>
  <c r="N6314"/>
  <c r="L6315"/>
  <c r="L6316"/>
  <c r="M6318"/>
  <c r="N6318"/>
  <c r="L6319"/>
  <c r="L6320"/>
  <c r="M6321"/>
  <c r="N6321"/>
  <c r="L6322"/>
  <c r="R6322" s="1"/>
  <c r="L6323"/>
  <c r="R6323" s="1"/>
  <c r="M6324"/>
  <c r="N6324"/>
  <c r="L6325"/>
  <c r="L6326"/>
  <c r="L6328"/>
  <c r="M6330"/>
  <c r="M6329" s="1"/>
  <c r="M6327" s="1"/>
  <c r="N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M6352"/>
  <c r="N6352"/>
  <c r="L6353"/>
  <c r="L6354"/>
  <c r="L6355"/>
  <c r="L6356"/>
  <c r="L6357"/>
  <c r="L6358"/>
  <c r="L6359"/>
  <c r="L6360"/>
  <c r="L6361"/>
  <c r="L6362"/>
  <c r="L6363"/>
  <c r="M6365"/>
  <c r="N6365"/>
  <c r="L6366"/>
  <c r="L6367"/>
  <c r="L6368"/>
  <c r="L6369"/>
  <c r="L6370"/>
  <c r="L6371"/>
  <c r="M6372"/>
  <c r="N6372"/>
  <c r="L6373"/>
  <c r="R6373" s="1"/>
  <c r="L6374"/>
  <c r="R6374" s="1"/>
  <c r="L6375"/>
  <c r="R6375" s="1"/>
  <c r="L6376"/>
  <c r="R6376" s="1"/>
  <c r="L6377"/>
  <c r="R6377" s="1"/>
  <c r="L6378"/>
  <c r="R6378" s="1"/>
  <c r="L6379"/>
  <c r="R6379" s="1"/>
  <c r="L6380"/>
  <c r="R6380" s="1"/>
  <c r="L6381"/>
  <c r="R6381" s="1"/>
  <c r="L6382"/>
  <c r="R6382" s="1"/>
  <c r="L6383"/>
  <c r="R6383" s="1"/>
  <c r="L6384"/>
  <c r="R6384" s="1"/>
  <c r="L6385"/>
  <c r="R6385" s="1"/>
  <c r="L6386"/>
  <c r="R6386" s="1"/>
  <c r="L6387"/>
  <c r="R6387" s="1"/>
  <c r="L6388"/>
  <c r="R6388" s="1"/>
  <c r="L6389"/>
  <c r="R6389" s="1"/>
  <c r="L6390"/>
  <c r="R6390" s="1"/>
  <c r="L6391"/>
  <c r="R6391" s="1"/>
  <c r="L6392"/>
  <c r="R6392" s="1"/>
  <c r="L6394"/>
  <c r="R6394" s="1"/>
  <c r="M6395"/>
  <c r="M6393" s="1"/>
  <c r="N6395"/>
  <c r="L6396"/>
  <c r="R6396" s="1"/>
  <c r="L6397"/>
  <c r="L6399"/>
  <c r="M6400"/>
  <c r="N6400"/>
  <c r="N6398" s="1"/>
  <c r="L6401"/>
  <c r="R6401" s="1"/>
  <c r="L6402"/>
  <c r="R6402" s="1"/>
  <c r="L6403"/>
  <c r="R6403" s="1"/>
  <c r="L6404"/>
  <c r="R6404" s="1"/>
  <c r="L6405"/>
  <c r="R6405" s="1"/>
  <c r="L6407"/>
  <c r="R6407" s="1"/>
  <c r="L6408"/>
  <c r="R6408" s="1"/>
  <c r="M6409"/>
  <c r="M6406" s="1"/>
  <c r="N6409"/>
  <c r="L6410"/>
  <c r="L6411"/>
  <c r="L6412"/>
  <c r="M6414"/>
  <c r="N6414"/>
  <c r="N6421"/>
  <c r="L6415"/>
  <c r="R6415" s="1"/>
  <c r="L6416"/>
  <c r="R6416" s="1"/>
  <c r="L6417"/>
  <c r="R6417" s="1"/>
  <c r="L6418"/>
  <c r="R6418" s="1"/>
  <c r="L6419"/>
  <c r="R6419" s="1"/>
  <c r="L6420"/>
  <c r="R6420" s="1"/>
  <c r="M6421"/>
  <c r="L6422"/>
  <c r="L6423"/>
  <c r="L6424"/>
  <c r="L6425"/>
  <c r="L6426"/>
  <c r="L6427"/>
  <c r="L6428"/>
  <c r="M6430"/>
  <c r="N6430"/>
  <c r="L6431"/>
  <c r="L6432"/>
  <c r="R6432" s="1"/>
  <c r="L6433"/>
  <c r="L6434"/>
  <c r="L6435"/>
  <c r="L6436"/>
  <c r="L6437"/>
  <c r="M6438"/>
  <c r="N6438"/>
  <c r="L6439"/>
  <c r="L6440"/>
  <c r="L6441"/>
  <c r="L6442"/>
  <c r="L6443"/>
  <c r="L6444"/>
  <c r="L6445"/>
  <c r="L6447"/>
  <c r="M6451"/>
  <c r="M6450" s="1"/>
  <c r="M6449" s="1"/>
  <c r="N6451"/>
  <c r="L6452"/>
  <c r="L6453"/>
  <c r="L6454"/>
  <c r="L6455"/>
  <c r="L6456"/>
  <c r="L6457"/>
  <c r="L6458"/>
  <c r="L6459"/>
  <c r="L6461"/>
  <c r="M6462"/>
  <c r="N6462"/>
  <c r="L6463"/>
  <c r="L6464"/>
  <c r="L6466"/>
  <c r="L6467"/>
  <c r="L6468"/>
  <c r="M6469"/>
  <c r="N6469"/>
  <c r="L6470"/>
  <c r="L6471"/>
  <c r="L6472"/>
  <c r="L6473"/>
  <c r="L6474"/>
  <c r="L6475"/>
  <c r="L6476"/>
  <c r="L6477"/>
  <c r="L6478"/>
  <c r="L6479"/>
  <c r="L6480"/>
  <c r="M6481"/>
  <c r="N6481"/>
  <c r="L6482"/>
  <c r="L6483"/>
  <c r="L6484"/>
  <c r="L6485"/>
  <c r="L6486"/>
  <c r="L6487"/>
  <c r="L6488"/>
  <c r="L6489"/>
  <c r="L6490"/>
  <c r="M6491"/>
  <c r="N6491"/>
  <c r="L6492"/>
  <c r="L6493"/>
  <c r="L6494"/>
  <c r="L6495"/>
  <c r="L6496"/>
  <c r="L6497"/>
  <c r="L6498"/>
  <c r="L6499"/>
  <c r="L6500"/>
  <c r="L6501"/>
  <c r="L6502"/>
  <c r="L6503"/>
  <c r="L6504"/>
  <c r="M6505"/>
  <c r="N6505"/>
  <c r="L6506"/>
  <c r="Q6506"/>
  <c r="L6507"/>
  <c r="R6507" s="1"/>
  <c r="L6508"/>
  <c r="R6508" s="1"/>
  <c r="L6509"/>
  <c r="R6509" s="1"/>
  <c r="L6510"/>
  <c r="R6510" s="1"/>
  <c r="L6511"/>
  <c r="R6511" s="1"/>
  <c r="L6512"/>
  <c r="R6512" s="1"/>
  <c r="M6513"/>
  <c r="N6513"/>
  <c r="L6514"/>
  <c r="R6514" s="1"/>
  <c r="L6515"/>
  <c r="R6515" s="1"/>
  <c r="L6516"/>
  <c r="R6516" s="1"/>
  <c r="L6517"/>
  <c r="R6517" s="1"/>
  <c r="L6518"/>
  <c r="R6518" s="1"/>
  <c r="L6519"/>
  <c r="R6519" s="1"/>
  <c r="L6520"/>
  <c r="R6520" s="1"/>
  <c r="L6521"/>
  <c r="R6521" s="1"/>
  <c r="L6522"/>
  <c r="R6522" s="1"/>
  <c r="L6523"/>
  <c r="R6523" s="1"/>
  <c r="L6524"/>
  <c r="R6524" s="1"/>
  <c r="L6525"/>
  <c r="R6525" s="1"/>
  <c r="L6526"/>
  <c r="R6526" s="1"/>
  <c r="L6527"/>
  <c r="R6527" s="1"/>
  <c r="M6529"/>
  <c r="N6529"/>
  <c r="N6528" s="1"/>
  <c r="L6530"/>
  <c r="R6530" s="1"/>
  <c r="L6531"/>
  <c r="R6531" s="1"/>
  <c r="L6532"/>
  <c r="R6532" s="1"/>
  <c r="L6533"/>
  <c r="R6533" s="1"/>
  <c r="L6534"/>
  <c r="R6534" s="1"/>
  <c r="L6535"/>
  <c r="R6535" s="1"/>
  <c r="L6536"/>
  <c r="R6536" s="1"/>
  <c r="M6538"/>
  <c r="N6538"/>
  <c r="L6539"/>
  <c r="R6539" s="1"/>
  <c r="L6540"/>
  <c r="R6540" s="1"/>
  <c r="M6541"/>
  <c r="N6541"/>
  <c r="L6542"/>
  <c r="R6542" s="1"/>
  <c r="L6543"/>
  <c r="R6543" s="1"/>
  <c r="M6544"/>
  <c r="N6544"/>
  <c r="L6545"/>
  <c r="R6545" s="1"/>
  <c r="L6546"/>
  <c r="R6546" s="1"/>
  <c r="M6548"/>
  <c r="N6548"/>
  <c r="L6549"/>
  <c r="R6549" s="1"/>
  <c r="L6550"/>
  <c r="R6550" s="1"/>
  <c r="M6551"/>
  <c r="N6551"/>
  <c r="L6552"/>
  <c r="L6553"/>
  <c r="M6554"/>
  <c r="N6554"/>
  <c r="L6555"/>
  <c r="R6555" s="1"/>
  <c r="L6556"/>
  <c r="R6556" s="1"/>
  <c r="L6558"/>
  <c r="R6558" s="1"/>
  <c r="M6560"/>
  <c r="N6560"/>
  <c r="N6559" s="1"/>
  <c r="N6557" s="1"/>
  <c r="L6561"/>
  <c r="R6561" s="1"/>
  <c r="L6562"/>
  <c r="R6562" s="1"/>
  <c r="L6563"/>
  <c r="R6563" s="1"/>
  <c r="L6564"/>
  <c r="R6564" s="1"/>
  <c r="L6565"/>
  <c r="R6565" s="1"/>
  <c r="L6566"/>
  <c r="R6566" s="1"/>
  <c r="L6567"/>
  <c r="R6567" s="1"/>
  <c r="L6568"/>
  <c r="R6568" s="1"/>
  <c r="L6569"/>
  <c r="R6569" s="1"/>
  <c r="L6570"/>
  <c r="R6570" s="1"/>
  <c r="L6571"/>
  <c r="R6571" s="1"/>
  <c r="L6572"/>
  <c r="R6572" s="1"/>
  <c r="L6573"/>
  <c r="R6573" s="1"/>
  <c r="L6574"/>
  <c r="R6574" s="1"/>
  <c r="L6575"/>
  <c r="R6575" s="1"/>
  <c r="L6576"/>
  <c r="R6576" s="1"/>
  <c r="L6577"/>
  <c r="R6577" s="1"/>
  <c r="L6578"/>
  <c r="R6578" s="1"/>
  <c r="L6579"/>
  <c r="R6579" s="1"/>
  <c r="M6582"/>
  <c r="N6582"/>
  <c r="L6583"/>
  <c r="R6583" s="1"/>
  <c r="L6584"/>
  <c r="R6584" s="1"/>
  <c r="L6585"/>
  <c r="R6585" s="1"/>
  <c r="L6586"/>
  <c r="R6586" s="1"/>
  <c r="L6587"/>
  <c r="R6587" s="1"/>
  <c r="L6588"/>
  <c r="R6588" s="1"/>
  <c r="L6589"/>
  <c r="R6589" s="1"/>
  <c r="L6590"/>
  <c r="R6590" s="1"/>
  <c r="L6591"/>
  <c r="R6591" s="1"/>
  <c r="L6592"/>
  <c r="R6592" s="1"/>
  <c r="L6593"/>
  <c r="R6593" s="1"/>
  <c r="M6595"/>
  <c r="N6595"/>
  <c r="L6596"/>
  <c r="R6596" s="1"/>
  <c r="L6597"/>
  <c r="R6597" s="1"/>
  <c r="L6598"/>
  <c r="R6598" s="1"/>
  <c r="L6599"/>
  <c r="R6599" s="1"/>
  <c r="L6600"/>
  <c r="R6600" s="1"/>
  <c r="L6601"/>
  <c r="R6601" s="1"/>
  <c r="M6602"/>
  <c r="N6602"/>
  <c r="L6603"/>
  <c r="R6603" s="1"/>
  <c r="L6604"/>
  <c r="R6604" s="1"/>
  <c r="L6605"/>
  <c r="R6605" s="1"/>
  <c r="L6606"/>
  <c r="R6606" s="1"/>
  <c r="L6607"/>
  <c r="R6607" s="1"/>
  <c r="L6608"/>
  <c r="R6608" s="1"/>
  <c r="L6609"/>
  <c r="R6609" s="1"/>
  <c r="L6610"/>
  <c r="R6610" s="1"/>
  <c r="L6611"/>
  <c r="R6611" s="1"/>
  <c r="L6612"/>
  <c r="R6612" s="1"/>
  <c r="L6613"/>
  <c r="R6613" s="1"/>
  <c r="L6614"/>
  <c r="R6614" s="1"/>
  <c r="L6615"/>
  <c r="R6615" s="1"/>
  <c r="L6616"/>
  <c r="R6616" s="1"/>
  <c r="L6617"/>
  <c r="R6617" s="1"/>
  <c r="L6618"/>
  <c r="R6618" s="1"/>
  <c r="L6619"/>
  <c r="R6619" s="1"/>
  <c r="L6620"/>
  <c r="R6620" s="1"/>
  <c r="L6621"/>
  <c r="R6621" s="1"/>
  <c r="L6622"/>
  <c r="R6622" s="1"/>
  <c r="L6624"/>
  <c r="R6624" s="1"/>
  <c r="M6625"/>
  <c r="N6625"/>
  <c r="N6623" s="1"/>
  <c r="L6626"/>
  <c r="R6626" s="1"/>
  <c r="L6627"/>
  <c r="R6627" s="1"/>
  <c r="L6629"/>
  <c r="R6629" s="1"/>
  <c r="M6630"/>
  <c r="N6630"/>
  <c r="N6628" s="1"/>
  <c r="L6631"/>
  <c r="R6631" s="1"/>
  <c r="L6632"/>
  <c r="R6632" s="1"/>
  <c r="L6633"/>
  <c r="R6633" s="1"/>
  <c r="L6634"/>
  <c r="R6634" s="1"/>
  <c r="L6635"/>
  <c r="R6635" s="1"/>
  <c r="L6637"/>
  <c r="R6637" s="1"/>
  <c r="L6638"/>
  <c r="R6638" s="1"/>
  <c r="M6639"/>
  <c r="N6639"/>
  <c r="N6636" s="1"/>
  <c r="L6640"/>
  <c r="R6640" s="1"/>
  <c r="L6641"/>
  <c r="R6641" s="1"/>
  <c r="L6642"/>
  <c r="R6642" s="1"/>
  <c r="M6644"/>
  <c r="N6644"/>
  <c r="L6645"/>
  <c r="R6645" s="1"/>
  <c r="L6646"/>
  <c r="R6646" s="1"/>
  <c r="L6647"/>
  <c r="R6647" s="1"/>
  <c r="L6648"/>
  <c r="R6648" s="1"/>
  <c r="L6649"/>
  <c r="R6649" s="1"/>
  <c r="L6650"/>
  <c r="R6650" s="1"/>
  <c r="M6651"/>
  <c r="N6651"/>
  <c r="L6652"/>
  <c r="R6652" s="1"/>
  <c r="L6653"/>
  <c r="R6653" s="1"/>
  <c r="L6654"/>
  <c r="R6654" s="1"/>
  <c r="L6655"/>
  <c r="R6655" s="1"/>
  <c r="L6656"/>
  <c r="R6656" s="1"/>
  <c r="L6657"/>
  <c r="R6657" s="1"/>
  <c r="L6658"/>
  <c r="R6658" s="1"/>
  <c r="M6660"/>
  <c r="N6660"/>
  <c r="L6661"/>
  <c r="R6661" s="1"/>
  <c r="L6662"/>
  <c r="R6662" s="1"/>
  <c r="L6663"/>
  <c r="R6663" s="1"/>
  <c r="L6664"/>
  <c r="R6664" s="1"/>
  <c r="L6665"/>
  <c r="R6665" s="1"/>
  <c r="L6666"/>
  <c r="R6666" s="1"/>
  <c r="L6667"/>
  <c r="R6667" s="1"/>
  <c r="M6668"/>
  <c r="N6668"/>
  <c r="L6669"/>
  <c r="R6669" s="1"/>
  <c r="L6670"/>
  <c r="R6670" s="1"/>
  <c r="L6671"/>
  <c r="R6671" s="1"/>
  <c r="L6672"/>
  <c r="R6672" s="1"/>
  <c r="L6673"/>
  <c r="R6673" s="1"/>
  <c r="L6674"/>
  <c r="R6674" s="1"/>
  <c r="L6675"/>
  <c r="R6675" s="1"/>
  <c r="L6677"/>
  <c r="R6677" s="1"/>
  <c r="M6681"/>
  <c r="N6681"/>
  <c r="N6680" s="1"/>
  <c r="N6679" s="1"/>
  <c r="L6682"/>
  <c r="R6682" s="1"/>
  <c r="L6683"/>
  <c r="R6683" s="1"/>
  <c r="L6684"/>
  <c r="R6684" s="1"/>
  <c r="L6685"/>
  <c r="R6685" s="1"/>
  <c r="L6686"/>
  <c r="R6686" s="1"/>
  <c r="L6687"/>
  <c r="R6687" s="1"/>
  <c r="L6688"/>
  <c r="R6688" s="1"/>
  <c r="L6689"/>
  <c r="R6689" s="1"/>
  <c r="L6691"/>
  <c r="R6691" s="1"/>
  <c r="M6692"/>
  <c r="N6692"/>
  <c r="L6693"/>
  <c r="R6693" s="1"/>
  <c r="L6694"/>
  <c r="R6694" s="1"/>
  <c r="L6696"/>
  <c r="R6696" s="1"/>
  <c r="L6697"/>
  <c r="R6697" s="1"/>
  <c r="L6698"/>
  <c r="R6698" s="1"/>
  <c r="M6699"/>
  <c r="N6699"/>
  <c r="L6700"/>
  <c r="R6700" s="1"/>
  <c r="L6701"/>
  <c r="R6701" s="1"/>
  <c r="L6702"/>
  <c r="R6702" s="1"/>
  <c r="L6703"/>
  <c r="R6703" s="1"/>
  <c r="L6704"/>
  <c r="R6704" s="1"/>
  <c r="L6705"/>
  <c r="R6705" s="1"/>
  <c r="L6706"/>
  <c r="R6706" s="1"/>
  <c r="L6707"/>
  <c r="R6707" s="1"/>
  <c r="L6708"/>
  <c r="R6708" s="1"/>
  <c r="L6709"/>
  <c r="R6709" s="1"/>
  <c r="L6710"/>
  <c r="R6710" s="1"/>
  <c r="M6711"/>
  <c r="N6711"/>
  <c r="L6712"/>
  <c r="R6712" s="1"/>
  <c r="L6713"/>
  <c r="R6713" s="1"/>
  <c r="L6714"/>
  <c r="R6714" s="1"/>
  <c r="L6715"/>
  <c r="R6715" s="1"/>
  <c r="L6716"/>
  <c r="R6716" s="1"/>
  <c r="L6717"/>
  <c r="R6717" s="1"/>
  <c r="L6718"/>
  <c r="R6718" s="1"/>
  <c r="L6719"/>
  <c r="R6719" s="1"/>
  <c r="L6720"/>
  <c r="R6720" s="1"/>
  <c r="M6721"/>
  <c r="N6721"/>
  <c r="L6722"/>
  <c r="R6722" s="1"/>
  <c r="L6723"/>
  <c r="R6723" s="1"/>
  <c r="L6724"/>
  <c r="R6724" s="1"/>
  <c r="L6725"/>
  <c r="R6725" s="1"/>
  <c r="L6726"/>
  <c r="R6726" s="1"/>
  <c r="L6727"/>
  <c r="R6727" s="1"/>
  <c r="L6728"/>
  <c r="R6728" s="1"/>
  <c r="L6729"/>
  <c r="R6729" s="1"/>
  <c r="L6730"/>
  <c r="R6730" s="1"/>
  <c r="L6731"/>
  <c r="R6731" s="1"/>
  <c r="L6732"/>
  <c r="R6732" s="1"/>
  <c r="L6733"/>
  <c r="R6733" s="1"/>
  <c r="L6734"/>
  <c r="R6734" s="1"/>
  <c r="M6735"/>
  <c r="N6735"/>
  <c r="L6736"/>
  <c r="R6736" s="1"/>
  <c r="Q6736"/>
  <c r="L6737"/>
  <c r="L6738"/>
  <c r="R6738" s="1"/>
  <c r="L6739"/>
  <c r="L6740"/>
  <c r="L6741"/>
  <c r="L6742"/>
  <c r="M6743"/>
  <c r="N6743"/>
  <c r="L6744"/>
  <c r="L6745"/>
  <c r="L6746"/>
  <c r="L6747"/>
  <c r="L6748"/>
  <c r="L6749"/>
  <c r="L6750"/>
  <c r="L6751"/>
  <c r="L6752"/>
  <c r="L6753"/>
  <c r="L6754"/>
  <c r="L6755"/>
  <c r="L6756"/>
  <c r="L6757"/>
  <c r="M6759"/>
  <c r="M6758" s="1"/>
  <c r="N6759"/>
  <c r="L6760"/>
  <c r="L6761"/>
  <c r="L6762"/>
  <c r="L6763"/>
  <c r="L6764"/>
  <c r="L6765"/>
  <c r="L6766"/>
  <c r="M6768"/>
  <c r="N6768"/>
  <c r="L6769"/>
  <c r="L6770"/>
  <c r="M6771"/>
  <c r="N6771"/>
  <c r="L6772"/>
  <c r="L6773"/>
  <c r="M6774"/>
  <c r="N6774"/>
  <c r="L6775"/>
  <c r="L6776"/>
  <c r="M6778"/>
  <c r="N6778"/>
  <c r="L6779"/>
  <c r="L6780"/>
  <c r="M6781"/>
  <c r="N6781"/>
  <c r="L6782"/>
  <c r="R6782" s="1"/>
  <c r="L6783"/>
  <c r="R6783" s="1"/>
  <c r="M6784"/>
  <c r="N6784"/>
  <c r="L6785"/>
  <c r="L6786"/>
  <c r="L6788"/>
  <c r="M6790"/>
  <c r="M6789" s="1"/>
  <c r="M6787" s="1"/>
  <c r="N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M6812"/>
  <c r="N6812"/>
  <c r="L6813"/>
  <c r="L6814"/>
  <c r="L6815"/>
  <c r="L6816"/>
  <c r="L6817"/>
  <c r="L6818"/>
  <c r="L6819"/>
  <c r="L6820"/>
  <c r="L6821"/>
  <c r="L6822"/>
  <c r="L6823"/>
  <c r="M6825"/>
  <c r="N6825"/>
  <c r="L6826"/>
  <c r="L6827"/>
  <c r="R6827" s="1"/>
  <c r="L6828"/>
  <c r="L6829"/>
  <c r="L6830"/>
  <c r="L6831"/>
  <c r="M6832"/>
  <c r="N6832"/>
  <c r="L6833"/>
  <c r="R6833" s="1"/>
  <c r="L6834"/>
  <c r="R6834" s="1"/>
  <c r="L6835"/>
  <c r="R6835" s="1"/>
  <c r="L6836"/>
  <c r="R6836" s="1"/>
  <c r="L6837"/>
  <c r="R6837" s="1"/>
  <c r="L6838"/>
  <c r="R6838" s="1"/>
  <c r="L6839"/>
  <c r="R6839" s="1"/>
  <c r="L6840"/>
  <c r="R6840" s="1"/>
  <c r="L6841"/>
  <c r="R6841" s="1"/>
  <c r="L6842"/>
  <c r="R6842" s="1"/>
  <c r="L6843"/>
  <c r="R6843" s="1"/>
  <c r="L6844"/>
  <c r="R6844" s="1"/>
  <c r="L6845"/>
  <c r="R6845" s="1"/>
  <c r="L6846"/>
  <c r="R6846" s="1"/>
  <c r="L6847"/>
  <c r="R6847" s="1"/>
  <c r="L6848"/>
  <c r="R6848" s="1"/>
  <c r="L6849"/>
  <c r="R6849" s="1"/>
  <c r="L6850"/>
  <c r="R6850" s="1"/>
  <c r="L6851"/>
  <c r="R6851" s="1"/>
  <c r="L6852"/>
  <c r="R6852" s="1"/>
  <c r="L6854"/>
  <c r="R6854" s="1"/>
  <c r="M6855"/>
  <c r="M6853" s="1"/>
  <c r="N6855"/>
  <c r="L6856"/>
  <c r="L6857"/>
  <c r="L6859"/>
  <c r="M6860"/>
  <c r="M6858" s="1"/>
  <c r="N6860"/>
  <c r="L6861"/>
  <c r="L6862"/>
  <c r="L6863"/>
  <c r="L6864"/>
  <c r="L6865"/>
  <c r="L6867"/>
  <c r="L6868"/>
  <c r="M6869"/>
  <c r="M6866" s="1"/>
  <c r="N6869"/>
  <c r="L6870"/>
  <c r="L6871"/>
  <c r="L6872"/>
  <c r="M6874"/>
  <c r="N6874"/>
  <c r="L6875"/>
  <c r="L6876"/>
  <c r="L6877"/>
  <c r="L6878"/>
  <c r="L6879"/>
  <c r="L6880"/>
  <c r="M6881"/>
  <c r="N6881"/>
  <c r="L6882"/>
  <c r="L6883"/>
  <c r="L6884"/>
  <c r="L6885"/>
  <c r="L6886"/>
  <c r="L6887"/>
  <c r="L6888"/>
  <c r="M6890"/>
  <c r="N6890"/>
  <c r="L6891"/>
  <c r="L6892"/>
  <c r="L6893"/>
  <c r="L6894"/>
  <c r="L6895"/>
  <c r="L6896"/>
  <c r="L6897"/>
  <c r="M6898"/>
  <c r="N6898"/>
  <c r="L6899"/>
  <c r="L6900"/>
  <c r="L6901"/>
  <c r="L6902"/>
  <c r="L6903"/>
  <c r="L6904"/>
  <c r="L6905"/>
  <c r="Q8116"/>
  <c r="Q8346"/>
  <c r="L8517"/>
  <c r="M8521"/>
  <c r="M8520" s="1"/>
  <c r="M8519" s="1"/>
  <c r="N8521"/>
  <c r="L8522"/>
  <c r="L8523"/>
  <c r="L8524"/>
  <c r="L8525"/>
  <c r="L8526"/>
  <c r="L8527"/>
  <c r="L8528"/>
  <c r="L8529"/>
  <c r="L8531"/>
  <c r="M8532"/>
  <c r="N8532"/>
  <c r="L8533"/>
  <c r="L8534"/>
  <c r="L8536"/>
  <c r="L8537"/>
  <c r="L8538"/>
  <c r="M8539"/>
  <c r="M8551"/>
  <c r="M8561"/>
  <c r="N8539"/>
  <c r="L8540"/>
  <c r="L8541"/>
  <c r="L8542"/>
  <c r="L8543"/>
  <c r="L8544"/>
  <c r="L8545"/>
  <c r="L8546"/>
  <c r="L8547"/>
  <c r="L8548"/>
  <c r="L8549"/>
  <c r="L8550"/>
  <c r="N8551"/>
  <c r="L8552"/>
  <c r="R8552" s="1"/>
  <c r="L8553"/>
  <c r="R8553" s="1"/>
  <c r="L8554"/>
  <c r="R8554" s="1"/>
  <c r="L8555"/>
  <c r="R8555" s="1"/>
  <c r="L8556"/>
  <c r="R8556" s="1"/>
  <c r="L8557"/>
  <c r="R8557" s="1"/>
  <c r="L8558"/>
  <c r="R8558" s="1"/>
  <c r="L8559"/>
  <c r="R8559" s="1"/>
  <c r="L8560"/>
  <c r="R8560" s="1"/>
  <c r="N8561"/>
  <c r="L8562"/>
  <c r="L8563"/>
  <c r="L8564"/>
  <c r="L8565"/>
  <c r="L8566"/>
  <c r="L8567"/>
  <c r="L8568"/>
  <c r="L8569"/>
  <c r="L8570"/>
  <c r="L8571"/>
  <c r="L8572"/>
  <c r="L8573"/>
  <c r="L8574"/>
  <c r="M8575"/>
  <c r="N8575"/>
  <c r="L8576"/>
  <c r="Q8576"/>
  <c r="L8577"/>
  <c r="R8577" s="1"/>
  <c r="L8578"/>
  <c r="R8578" s="1"/>
  <c r="L8579"/>
  <c r="R8579" s="1"/>
  <c r="L8580"/>
  <c r="R8580" s="1"/>
  <c r="L8581"/>
  <c r="R8581" s="1"/>
  <c r="L8582"/>
  <c r="R8582" s="1"/>
  <c r="M8583"/>
  <c r="N8583"/>
  <c r="L8584"/>
  <c r="R8584" s="1"/>
  <c r="L8585"/>
  <c r="R8585" s="1"/>
  <c r="L8586"/>
  <c r="R8586" s="1"/>
  <c r="L8587"/>
  <c r="R8587" s="1"/>
  <c r="L8588"/>
  <c r="R8588" s="1"/>
  <c r="L8589"/>
  <c r="R8589" s="1"/>
  <c r="L8590"/>
  <c r="R8590" s="1"/>
  <c r="L8591"/>
  <c r="R8591" s="1"/>
  <c r="L8592"/>
  <c r="R8592" s="1"/>
  <c r="L8593"/>
  <c r="R8593" s="1"/>
  <c r="L8594"/>
  <c r="R8594" s="1"/>
  <c r="L8595"/>
  <c r="R8595" s="1"/>
  <c r="L8596"/>
  <c r="R8596" s="1"/>
  <c r="L8597"/>
  <c r="R8597" s="1"/>
  <c r="M8599"/>
  <c r="N8599"/>
  <c r="N8598" s="1"/>
  <c r="L8600"/>
  <c r="R8600" s="1"/>
  <c r="L8601"/>
  <c r="R8601" s="1"/>
  <c r="L8602"/>
  <c r="R8602" s="1"/>
  <c r="L8603"/>
  <c r="R8603" s="1"/>
  <c r="L8604"/>
  <c r="R8604" s="1"/>
  <c r="L8605"/>
  <c r="R8605" s="1"/>
  <c r="L8606"/>
  <c r="R8606" s="1"/>
  <c r="M8608"/>
  <c r="N8608"/>
  <c r="L8609"/>
  <c r="R8609" s="1"/>
  <c r="L8610"/>
  <c r="R8610" s="1"/>
  <c r="M8611"/>
  <c r="N8611"/>
  <c r="L8612"/>
  <c r="R8612" s="1"/>
  <c r="L8613"/>
  <c r="R8613" s="1"/>
  <c r="M8614"/>
  <c r="N8614"/>
  <c r="L8615"/>
  <c r="R8615" s="1"/>
  <c r="L8616"/>
  <c r="R8616" s="1"/>
  <c r="M8618"/>
  <c r="N8618"/>
  <c r="L8619"/>
  <c r="R8619" s="1"/>
  <c r="L8620"/>
  <c r="R8620" s="1"/>
  <c r="M8621"/>
  <c r="N8621"/>
  <c r="L8622"/>
  <c r="R8622" s="1"/>
  <c r="L8623"/>
  <c r="R8623" s="1"/>
  <c r="M8624"/>
  <c r="N8624"/>
  <c r="L8625"/>
  <c r="R8625" s="1"/>
  <c r="L8626"/>
  <c r="R8626" s="1"/>
  <c r="L8628"/>
  <c r="R8628" s="1"/>
  <c r="M8630"/>
  <c r="N8630"/>
  <c r="N8629" s="1"/>
  <c r="N8627" s="1"/>
  <c r="L8631"/>
  <c r="R8631" s="1"/>
  <c r="L8632"/>
  <c r="R8632" s="1"/>
  <c r="L8633"/>
  <c r="R8633" s="1"/>
  <c r="L8634"/>
  <c r="R8634" s="1"/>
  <c r="L8635"/>
  <c r="R8635" s="1"/>
  <c r="L8636"/>
  <c r="R8636" s="1"/>
  <c r="L8637"/>
  <c r="R8637" s="1"/>
  <c r="L8638"/>
  <c r="R8638" s="1"/>
  <c r="L8639"/>
  <c r="R8639" s="1"/>
  <c r="L8640"/>
  <c r="R8640" s="1"/>
  <c r="L8641"/>
  <c r="R8641" s="1"/>
  <c r="L8642"/>
  <c r="R8642" s="1"/>
  <c r="L8643"/>
  <c r="R8643" s="1"/>
  <c r="L8644"/>
  <c r="R8644" s="1"/>
  <c r="L8645"/>
  <c r="R8645" s="1"/>
  <c r="L8646"/>
  <c r="R8646" s="1"/>
  <c r="L8647"/>
  <c r="R8647" s="1"/>
  <c r="L8648"/>
  <c r="R8648" s="1"/>
  <c r="L8649"/>
  <c r="R8649" s="1"/>
  <c r="M8652"/>
  <c r="N8652"/>
  <c r="L8653"/>
  <c r="R8653" s="1"/>
  <c r="L8654"/>
  <c r="R8654" s="1"/>
  <c r="L8655"/>
  <c r="R8655" s="1"/>
  <c r="L8656"/>
  <c r="R8656" s="1"/>
  <c r="L8657"/>
  <c r="R8657" s="1"/>
  <c r="L8658"/>
  <c r="R8658" s="1"/>
  <c r="L8659"/>
  <c r="R8659" s="1"/>
  <c r="L8660"/>
  <c r="R8660" s="1"/>
  <c r="L8661"/>
  <c r="R8661" s="1"/>
  <c r="L8662"/>
  <c r="R8662" s="1"/>
  <c r="L8663"/>
  <c r="R8663" s="1"/>
  <c r="M8665"/>
  <c r="N8665"/>
  <c r="L8666"/>
  <c r="R8666" s="1"/>
  <c r="L8667"/>
  <c r="R8667" s="1"/>
  <c r="L8668"/>
  <c r="R8668" s="1"/>
  <c r="L8669"/>
  <c r="R8669" s="1"/>
  <c r="L8670"/>
  <c r="R8670" s="1"/>
  <c r="L8671"/>
  <c r="R8671" s="1"/>
  <c r="M8672"/>
  <c r="N8672"/>
  <c r="L8673"/>
  <c r="R8673" s="1"/>
  <c r="L8674"/>
  <c r="R8674" s="1"/>
  <c r="L8675"/>
  <c r="R8675" s="1"/>
  <c r="L8676"/>
  <c r="R8676" s="1"/>
  <c r="L8677"/>
  <c r="R8677" s="1"/>
  <c r="L8678"/>
  <c r="R8678" s="1"/>
  <c r="L8679"/>
  <c r="R8679" s="1"/>
  <c r="L8680"/>
  <c r="R8680" s="1"/>
  <c r="L8681"/>
  <c r="R8681" s="1"/>
  <c r="L8682"/>
  <c r="R8682" s="1"/>
  <c r="L8683"/>
  <c r="R8683" s="1"/>
  <c r="L8684"/>
  <c r="R8684" s="1"/>
  <c r="L8685"/>
  <c r="R8685" s="1"/>
  <c r="L8686"/>
  <c r="R8686" s="1"/>
  <c r="L8687"/>
  <c r="R8687" s="1"/>
  <c r="L8688"/>
  <c r="R8688" s="1"/>
  <c r="L8689"/>
  <c r="R8689" s="1"/>
  <c r="L8690"/>
  <c r="R8690" s="1"/>
  <c r="L8691"/>
  <c r="R8691" s="1"/>
  <c r="L8692"/>
  <c r="R8692" s="1"/>
  <c r="L8694"/>
  <c r="R8694" s="1"/>
  <c r="M8695"/>
  <c r="N8695"/>
  <c r="N8693" s="1"/>
  <c r="L8696"/>
  <c r="R8696" s="1"/>
  <c r="L8697"/>
  <c r="R8697" s="1"/>
  <c r="L8699"/>
  <c r="R8699" s="1"/>
  <c r="M8700"/>
  <c r="N8700"/>
  <c r="N8698" s="1"/>
  <c r="L8701"/>
  <c r="R8701" s="1"/>
  <c r="L8702"/>
  <c r="R8702" s="1"/>
  <c r="L8703"/>
  <c r="R8703" s="1"/>
  <c r="L8704"/>
  <c r="R8704" s="1"/>
  <c r="L8705"/>
  <c r="R8705" s="1"/>
  <c r="L8707"/>
  <c r="R8707" s="1"/>
  <c r="L8708"/>
  <c r="R8708" s="1"/>
  <c r="M8709"/>
  <c r="N8709"/>
  <c r="N8706" s="1"/>
  <c r="L8710"/>
  <c r="R8710" s="1"/>
  <c r="L8711"/>
  <c r="R8711" s="1"/>
  <c r="L8712"/>
  <c r="R8712" s="1"/>
  <c r="M8714"/>
  <c r="N8714"/>
  <c r="L8715"/>
  <c r="R8715" s="1"/>
  <c r="L8716"/>
  <c r="R8716" s="1"/>
  <c r="L8717"/>
  <c r="R8717" s="1"/>
  <c r="L8718"/>
  <c r="R8718" s="1"/>
  <c r="L8719"/>
  <c r="R8719" s="1"/>
  <c r="L8720"/>
  <c r="R8720" s="1"/>
  <c r="M8721"/>
  <c r="N8721"/>
  <c r="L8722"/>
  <c r="R8722" s="1"/>
  <c r="L8723"/>
  <c r="R8723" s="1"/>
  <c r="L8724"/>
  <c r="R8724" s="1"/>
  <c r="L8725"/>
  <c r="R8725" s="1"/>
  <c r="L8726"/>
  <c r="R8726" s="1"/>
  <c r="L8727"/>
  <c r="R8727" s="1"/>
  <c r="L8728"/>
  <c r="R8728" s="1"/>
  <c r="M8730"/>
  <c r="N8730"/>
  <c r="L8731"/>
  <c r="L8732"/>
  <c r="L8733"/>
  <c r="L8734"/>
  <c r="L8735"/>
  <c r="L8736"/>
  <c r="L8737"/>
  <c r="M8738"/>
  <c r="N8738"/>
  <c r="L8739"/>
  <c r="R8739" s="1"/>
  <c r="L8740"/>
  <c r="R8740" s="1"/>
  <c r="L8741"/>
  <c r="R8741" s="1"/>
  <c r="L8742"/>
  <c r="R8742" s="1"/>
  <c r="L8743"/>
  <c r="R8743" s="1"/>
  <c r="L8744"/>
  <c r="R8744" s="1"/>
  <c r="L8745"/>
  <c r="R8745" s="1"/>
  <c r="L8747"/>
  <c r="R8747" s="1"/>
  <c r="M8751"/>
  <c r="N8751"/>
  <c r="N8750" s="1"/>
  <c r="N8749" s="1"/>
  <c r="L8752"/>
  <c r="R8752" s="1"/>
  <c r="L8753"/>
  <c r="R8753" s="1"/>
  <c r="L8754"/>
  <c r="R8754" s="1"/>
  <c r="L8755"/>
  <c r="R8755" s="1"/>
  <c r="L8756"/>
  <c r="R8756" s="1"/>
  <c r="L8757"/>
  <c r="R8757" s="1"/>
  <c r="L8758"/>
  <c r="R8758" s="1"/>
  <c r="L8759"/>
  <c r="R8759" s="1"/>
  <c r="L8761"/>
  <c r="R8761" s="1"/>
  <c r="M8762"/>
  <c r="N8762"/>
  <c r="L8763"/>
  <c r="R8763" s="1"/>
  <c r="L8764"/>
  <c r="R8764" s="1"/>
  <c r="L8766"/>
  <c r="R8766" s="1"/>
  <c r="L8767"/>
  <c r="R8767" s="1"/>
  <c r="L8768"/>
  <c r="R8768" s="1"/>
  <c r="M8769"/>
  <c r="N8769"/>
  <c r="L8770"/>
  <c r="R8770" s="1"/>
  <c r="L8771"/>
  <c r="R8771" s="1"/>
  <c r="L8772"/>
  <c r="R8772" s="1"/>
  <c r="L8773"/>
  <c r="R8773" s="1"/>
  <c r="L8774"/>
  <c r="R8774" s="1"/>
  <c r="L8775"/>
  <c r="R8775" s="1"/>
  <c r="L8776"/>
  <c r="R8776" s="1"/>
  <c r="L8777"/>
  <c r="R8777" s="1"/>
  <c r="L8778"/>
  <c r="R8778" s="1"/>
  <c r="L8779"/>
  <c r="R8779" s="1"/>
  <c r="L8780"/>
  <c r="R8780" s="1"/>
  <c r="M8781"/>
  <c r="N8781"/>
  <c r="L8782"/>
  <c r="R8782" s="1"/>
  <c r="L8783"/>
  <c r="R8783" s="1"/>
  <c r="L8784"/>
  <c r="R8784" s="1"/>
  <c r="L8785"/>
  <c r="R8785" s="1"/>
  <c r="L8786"/>
  <c r="R8786" s="1"/>
  <c r="L8787"/>
  <c r="R8787" s="1"/>
  <c r="L8788"/>
  <c r="R8788" s="1"/>
  <c r="L8789"/>
  <c r="R8789" s="1"/>
  <c r="L8790"/>
  <c r="R8790" s="1"/>
  <c r="M8791"/>
  <c r="N8791"/>
  <c r="L8792"/>
  <c r="R8792" s="1"/>
  <c r="L8793"/>
  <c r="R8793" s="1"/>
  <c r="L8794"/>
  <c r="R8794" s="1"/>
  <c r="L8795"/>
  <c r="R8795" s="1"/>
  <c r="L8796"/>
  <c r="R8796" s="1"/>
  <c r="L8797"/>
  <c r="R8797" s="1"/>
  <c r="L8798"/>
  <c r="R8798" s="1"/>
  <c r="L8799"/>
  <c r="R8799" s="1"/>
  <c r="L8800"/>
  <c r="R8800" s="1"/>
  <c r="L8801"/>
  <c r="R8801" s="1"/>
  <c r="L8802"/>
  <c r="R8802" s="1"/>
  <c r="L8803"/>
  <c r="R8803" s="1"/>
  <c r="L8804"/>
  <c r="R8804" s="1"/>
  <c r="M8805"/>
  <c r="N8805"/>
  <c r="L8806"/>
  <c r="R8806" s="1"/>
  <c r="Q8806"/>
  <c r="L8807"/>
  <c r="L8808"/>
  <c r="L8809"/>
  <c r="L8810"/>
  <c r="L8811"/>
  <c r="L8812"/>
  <c r="M8813"/>
  <c r="N8813"/>
  <c r="L8814"/>
  <c r="L8815"/>
  <c r="L8816"/>
  <c r="L8817"/>
  <c r="L8818"/>
  <c r="L8819"/>
  <c r="L8820"/>
  <c r="L8821"/>
  <c r="L8822"/>
  <c r="L8823"/>
  <c r="L8824"/>
  <c r="L8825"/>
  <c r="L8826"/>
  <c r="L8827"/>
  <c r="M8829"/>
  <c r="M8828" s="1"/>
  <c r="N8829"/>
  <c r="L8830"/>
  <c r="L8831"/>
  <c r="L8832"/>
  <c r="L8833"/>
  <c r="L8834"/>
  <c r="L8835"/>
  <c r="L8836"/>
  <c r="M8838"/>
  <c r="N8838"/>
  <c r="L8839"/>
  <c r="L8840"/>
  <c r="M8841"/>
  <c r="N8841"/>
  <c r="L8842"/>
  <c r="L8843"/>
  <c r="M8844"/>
  <c r="N8844"/>
  <c r="L8845"/>
  <c r="L8846"/>
  <c r="M8848"/>
  <c r="N8848"/>
  <c r="L8849"/>
  <c r="L8850"/>
  <c r="M8851"/>
  <c r="N8851"/>
  <c r="L8852"/>
  <c r="L8853"/>
  <c r="M8854"/>
  <c r="N8854"/>
  <c r="L8855"/>
  <c r="L8856"/>
  <c r="L8858"/>
  <c r="M8860"/>
  <c r="M8859" s="1"/>
  <c r="M8857" s="1"/>
  <c r="N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R8876" s="1"/>
  <c r="L8877"/>
  <c r="L8878"/>
  <c r="L8879"/>
  <c r="M8882"/>
  <c r="N8882"/>
  <c r="L8883"/>
  <c r="L8884"/>
  <c r="L8885"/>
  <c r="L8886"/>
  <c r="L8887"/>
  <c r="L8888"/>
  <c r="L8889"/>
  <c r="L8890"/>
  <c r="L8891"/>
  <c r="L8892"/>
  <c r="L8893"/>
  <c r="M8895"/>
  <c r="N8895"/>
  <c r="L8896"/>
  <c r="L8897"/>
  <c r="L8898"/>
  <c r="L8899"/>
  <c r="L8900"/>
  <c r="L8901"/>
  <c r="M8902"/>
  <c r="N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4"/>
  <c r="M8925"/>
  <c r="M8923" s="1"/>
  <c r="N8925"/>
  <c r="L8926"/>
  <c r="L8927"/>
  <c r="L8929"/>
  <c r="M8930"/>
  <c r="M8928" s="1"/>
  <c r="N8930"/>
  <c r="L8931"/>
  <c r="L8932"/>
  <c r="L8933"/>
  <c r="L8934"/>
  <c r="L8935"/>
  <c r="L8937"/>
  <c r="L8938"/>
  <c r="M8939"/>
  <c r="M8936" s="1"/>
  <c r="N8939"/>
  <c r="L8940"/>
  <c r="L8941"/>
  <c r="L8942"/>
  <c r="M8944"/>
  <c r="N8944"/>
  <c r="L8945"/>
  <c r="L8946"/>
  <c r="L8947"/>
  <c r="L8948"/>
  <c r="L8949"/>
  <c r="L8950"/>
  <c r="M8951"/>
  <c r="N8951"/>
  <c r="L8952"/>
  <c r="L8953"/>
  <c r="L8954"/>
  <c r="L8955"/>
  <c r="L8956"/>
  <c r="L8957"/>
  <c r="L8958"/>
  <c r="M8960"/>
  <c r="N8960"/>
  <c r="L8961"/>
  <c r="L8962"/>
  <c r="L8963"/>
  <c r="L8964"/>
  <c r="L8965"/>
  <c r="R8965" s="1"/>
  <c r="L8966"/>
  <c r="L8967"/>
  <c r="M8968"/>
  <c r="N8968"/>
  <c r="L8969"/>
  <c r="R8969" s="1"/>
  <c r="L8970"/>
  <c r="L8971"/>
  <c r="L8972"/>
  <c r="L8973"/>
  <c r="L8974"/>
  <c r="L8975"/>
  <c r="Q9036"/>
  <c r="L9207"/>
  <c r="R9207" s="1"/>
  <c r="M9211"/>
  <c r="N9211"/>
  <c r="L9212"/>
  <c r="R9212" s="1"/>
  <c r="L9213"/>
  <c r="R9213" s="1"/>
  <c r="L9214"/>
  <c r="R9214" s="1"/>
  <c r="L9215"/>
  <c r="R9215" s="1"/>
  <c r="L9216"/>
  <c r="R9216" s="1"/>
  <c r="L9217"/>
  <c r="R9217" s="1"/>
  <c r="L9218"/>
  <c r="R9218" s="1"/>
  <c r="L9219"/>
  <c r="R9219" s="1"/>
  <c r="L9221"/>
  <c r="R9221" s="1"/>
  <c r="M9222"/>
  <c r="N9222"/>
  <c r="L9223"/>
  <c r="R9223" s="1"/>
  <c r="L9224"/>
  <c r="R9224" s="1"/>
  <c r="L9226"/>
  <c r="R9226" s="1"/>
  <c r="L9227"/>
  <c r="R9227" s="1"/>
  <c r="L9228"/>
  <c r="R9228" s="1"/>
  <c r="M9229"/>
  <c r="N9229"/>
  <c r="L9230"/>
  <c r="R9230" s="1"/>
  <c r="L9231"/>
  <c r="R9231" s="1"/>
  <c r="L9232"/>
  <c r="R9232" s="1"/>
  <c r="L9233"/>
  <c r="R9233" s="1"/>
  <c r="L9234"/>
  <c r="R9234" s="1"/>
  <c r="L9235"/>
  <c r="R9235" s="1"/>
  <c r="L9236"/>
  <c r="R9236" s="1"/>
  <c r="L9237"/>
  <c r="R9237" s="1"/>
  <c r="L9238"/>
  <c r="R9238" s="1"/>
  <c r="L9239"/>
  <c r="R9239" s="1"/>
  <c r="L9240"/>
  <c r="R9240" s="1"/>
  <c r="M9241"/>
  <c r="L9242"/>
  <c r="L9243"/>
  <c r="L9244"/>
  <c r="L9245"/>
  <c r="L9246"/>
  <c r="L9247"/>
  <c r="L9248"/>
  <c r="L9249"/>
  <c r="L9250"/>
  <c r="M9251"/>
  <c r="N9251"/>
  <c r="L9252"/>
  <c r="L9253"/>
  <c r="L9254"/>
  <c r="L9255"/>
  <c r="L9256"/>
  <c r="L9257"/>
  <c r="L9258"/>
  <c r="L9259"/>
  <c r="L9260"/>
  <c r="L9261"/>
  <c r="L9262"/>
  <c r="L9263"/>
  <c r="L9264"/>
  <c r="M9265"/>
  <c r="N9265"/>
  <c r="L9266"/>
  <c r="Q9266"/>
  <c r="L9267"/>
  <c r="R9267" s="1"/>
  <c r="L9268"/>
  <c r="R9268" s="1"/>
  <c r="L9269"/>
  <c r="R9269" s="1"/>
  <c r="L9270"/>
  <c r="R9270" s="1"/>
  <c r="L9271"/>
  <c r="R9271" s="1"/>
  <c r="L9272"/>
  <c r="R9272" s="1"/>
  <c r="M9273"/>
  <c r="N9273"/>
  <c r="L9274"/>
  <c r="R9274" s="1"/>
  <c r="L9275"/>
  <c r="R9275" s="1"/>
  <c r="L9276"/>
  <c r="R9276" s="1"/>
  <c r="L9277"/>
  <c r="R9277" s="1"/>
  <c r="L9278"/>
  <c r="R9278" s="1"/>
  <c r="L9279"/>
  <c r="R9279" s="1"/>
  <c r="L9280"/>
  <c r="R9280" s="1"/>
  <c r="L9281"/>
  <c r="R9281" s="1"/>
  <c r="L9282"/>
  <c r="R9282" s="1"/>
  <c r="L9283"/>
  <c r="R9283" s="1"/>
  <c r="L9284"/>
  <c r="R9284" s="1"/>
  <c r="L9285"/>
  <c r="R9285" s="1"/>
  <c r="L9286"/>
  <c r="R9286" s="1"/>
  <c r="L9287"/>
  <c r="R9287" s="1"/>
  <c r="M9289"/>
  <c r="N9289"/>
  <c r="N9288" s="1"/>
  <c r="L9290"/>
  <c r="R9290" s="1"/>
  <c r="L9291"/>
  <c r="R9291" s="1"/>
  <c r="L9292"/>
  <c r="R9292" s="1"/>
  <c r="L9293"/>
  <c r="R9293" s="1"/>
  <c r="L9294"/>
  <c r="R9294" s="1"/>
  <c r="L9295"/>
  <c r="R9295" s="1"/>
  <c r="L9296"/>
  <c r="R9296" s="1"/>
  <c r="M9298"/>
  <c r="N9298"/>
  <c r="L9299"/>
  <c r="R9299" s="1"/>
  <c r="L9300"/>
  <c r="R9300" s="1"/>
  <c r="M9301"/>
  <c r="N9301"/>
  <c r="L9302"/>
  <c r="R9302" s="1"/>
  <c r="L9303"/>
  <c r="R9303" s="1"/>
  <c r="M9304"/>
  <c r="N9304"/>
  <c r="L9305"/>
  <c r="R9305" s="1"/>
  <c r="L9306"/>
  <c r="R9306" s="1"/>
  <c r="M9308"/>
  <c r="N9308"/>
  <c r="L9309"/>
  <c r="L9310"/>
  <c r="M9311"/>
  <c r="N9311"/>
  <c r="L9312"/>
  <c r="L9313"/>
  <c r="M9314"/>
  <c r="N9314"/>
  <c r="N10234"/>
  <c r="L9315"/>
  <c r="R9315" s="1"/>
  <c r="L9316"/>
  <c r="R9316" s="1"/>
  <c r="L9318"/>
  <c r="R9318" s="1"/>
  <c r="M9320"/>
  <c r="N9320"/>
  <c r="N9319" s="1"/>
  <c r="L9321"/>
  <c r="R9321" s="1"/>
  <c r="L9322"/>
  <c r="R9322" s="1"/>
  <c r="L9323"/>
  <c r="R9323" s="1"/>
  <c r="L9324"/>
  <c r="R9324" s="1"/>
  <c r="L9325"/>
  <c r="R9325" s="1"/>
  <c r="L9326"/>
  <c r="R9326" s="1"/>
  <c r="L9327"/>
  <c r="R9327" s="1"/>
  <c r="L9328"/>
  <c r="R9328" s="1"/>
  <c r="L9329"/>
  <c r="R9329" s="1"/>
  <c r="L9330"/>
  <c r="R9330" s="1"/>
  <c r="L9331"/>
  <c r="R9331" s="1"/>
  <c r="L9332"/>
  <c r="R9332" s="1"/>
  <c r="L9333"/>
  <c r="R9333" s="1"/>
  <c r="L9334"/>
  <c r="R9334" s="1"/>
  <c r="L9335"/>
  <c r="R9335" s="1"/>
  <c r="L9336"/>
  <c r="R9336" s="1"/>
  <c r="L9337"/>
  <c r="R9337" s="1"/>
  <c r="L9338"/>
  <c r="R9338" s="1"/>
  <c r="L9339"/>
  <c r="R9339" s="1"/>
  <c r="M9342"/>
  <c r="N9342"/>
  <c r="N10262"/>
  <c r="L9343"/>
  <c r="L9344"/>
  <c r="L9345"/>
  <c r="L9346"/>
  <c r="L9347"/>
  <c r="L9348"/>
  <c r="L9349"/>
  <c r="L9350"/>
  <c r="L9351"/>
  <c r="L9352"/>
  <c r="L9353"/>
  <c r="M9355"/>
  <c r="N9355"/>
  <c r="L9356"/>
  <c r="L9357"/>
  <c r="L9358"/>
  <c r="L9359"/>
  <c r="L9360"/>
  <c r="L9361"/>
  <c r="M9362"/>
  <c r="N9362"/>
  <c r="L9363"/>
  <c r="L9364"/>
  <c r="L9365"/>
  <c r="L9366"/>
  <c r="L9367"/>
  <c r="L9368"/>
  <c r="L9369"/>
  <c r="L9370"/>
  <c r="L9371"/>
  <c r="L9372"/>
  <c r="L9373"/>
  <c r="L9374"/>
  <c r="L9375"/>
  <c r="L9376"/>
  <c r="L9377"/>
  <c r="L9378"/>
  <c r="L9379"/>
  <c r="L9380"/>
  <c r="L9381"/>
  <c r="L9382"/>
  <c r="L9384"/>
  <c r="M9385"/>
  <c r="M9383" s="1"/>
  <c r="M10305"/>
  <c r="N9385"/>
  <c r="L9386"/>
  <c r="R9386" s="1"/>
  <c r="L9387"/>
  <c r="R9387" s="1"/>
  <c r="L9389"/>
  <c r="R9389" s="1"/>
  <c r="M9390"/>
  <c r="N9390"/>
  <c r="L9391"/>
  <c r="R9391" s="1"/>
  <c r="L9392"/>
  <c r="R9392" s="1"/>
  <c r="L9393"/>
  <c r="R9393" s="1"/>
  <c r="L9394"/>
  <c r="R9394" s="1"/>
  <c r="L9395"/>
  <c r="R9395" s="1"/>
  <c r="L9397"/>
  <c r="R9397" s="1"/>
  <c r="L9398"/>
  <c r="R9398" s="1"/>
  <c r="M9399"/>
  <c r="N9399"/>
  <c r="L9400"/>
  <c r="R9400" s="1"/>
  <c r="L9401"/>
  <c r="R9401" s="1"/>
  <c r="L9402"/>
  <c r="R9402" s="1"/>
  <c r="M9404"/>
  <c r="N9404"/>
  <c r="L9405"/>
  <c r="L9406"/>
  <c r="L9407"/>
  <c r="L9408"/>
  <c r="L9409"/>
  <c r="L9410"/>
  <c r="M9411"/>
  <c r="N9411"/>
  <c r="L9412"/>
  <c r="R9412" s="1"/>
  <c r="L9413"/>
  <c r="R9413" s="1"/>
  <c r="L9414"/>
  <c r="R9414" s="1"/>
  <c r="L9415"/>
  <c r="R9415" s="1"/>
  <c r="L9416"/>
  <c r="R9416" s="1"/>
  <c r="L9417"/>
  <c r="R9417" s="1"/>
  <c r="L9418"/>
  <c r="R9418" s="1"/>
  <c r="M9420"/>
  <c r="N9420"/>
  <c r="L9421"/>
  <c r="R9421" s="1"/>
  <c r="L9422"/>
  <c r="R9422" s="1"/>
  <c r="L9423"/>
  <c r="R9423" s="1"/>
  <c r="L9424"/>
  <c r="R9424" s="1"/>
  <c r="L9425"/>
  <c r="R9425" s="1"/>
  <c r="L9426"/>
  <c r="R9426" s="1"/>
  <c r="L9427"/>
  <c r="R9427" s="1"/>
  <c r="M9428"/>
  <c r="N9428"/>
  <c r="L9429"/>
  <c r="R9429" s="1"/>
  <c r="L9430"/>
  <c r="R9430" s="1"/>
  <c r="L9431"/>
  <c r="R9431" s="1"/>
  <c r="L9432"/>
  <c r="R9432" s="1"/>
  <c r="L9433"/>
  <c r="R9433" s="1"/>
  <c r="L9434"/>
  <c r="R9434" s="1"/>
  <c r="L9435"/>
  <c r="R9435" s="1"/>
  <c r="L10127"/>
  <c r="R10127" s="1"/>
  <c r="M10131"/>
  <c r="M10130" s="1"/>
  <c r="N10131"/>
  <c r="N10130" s="1"/>
  <c r="N10129" s="1"/>
  <c r="L10132"/>
  <c r="R10132" s="1"/>
  <c r="L10133"/>
  <c r="R10133" s="1"/>
  <c r="L10134"/>
  <c r="R10134" s="1"/>
  <c r="L10135"/>
  <c r="R10135" s="1"/>
  <c r="L10136"/>
  <c r="R10136" s="1"/>
  <c r="L10137"/>
  <c r="R10137" s="1"/>
  <c r="L10138"/>
  <c r="R10138" s="1"/>
  <c r="L10139"/>
  <c r="R10139" s="1"/>
  <c r="L10141"/>
  <c r="R10141" s="1"/>
  <c r="M10142"/>
  <c r="N10142"/>
  <c r="L10143"/>
  <c r="R10143" s="1"/>
  <c r="L10144"/>
  <c r="R10144" s="1"/>
  <c r="L10146"/>
  <c r="R10146" s="1"/>
  <c r="L10147"/>
  <c r="R10147" s="1"/>
  <c r="L10148"/>
  <c r="R10148" s="1"/>
  <c r="M10149"/>
  <c r="N10149"/>
  <c r="L10150"/>
  <c r="R10150" s="1"/>
  <c r="L10151"/>
  <c r="R10151" s="1"/>
  <c r="L10152"/>
  <c r="R10152" s="1"/>
  <c r="L10153"/>
  <c r="R10153" s="1"/>
  <c r="L10154"/>
  <c r="R10154" s="1"/>
  <c r="L10155"/>
  <c r="R10155" s="1"/>
  <c r="L10156"/>
  <c r="R10156" s="1"/>
  <c r="L10157"/>
  <c r="R10157" s="1"/>
  <c r="L10158"/>
  <c r="R10158" s="1"/>
  <c r="L10159"/>
  <c r="R10159" s="1"/>
  <c r="L10160"/>
  <c r="R10160" s="1"/>
  <c r="M10161"/>
  <c r="L10162"/>
  <c r="L10163"/>
  <c r="L10164"/>
  <c r="R10164" s="1"/>
  <c r="L10165"/>
  <c r="R10165" s="1"/>
  <c r="L10166"/>
  <c r="L10167"/>
  <c r="L10168"/>
  <c r="L10169"/>
  <c r="L10170"/>
  <c r="M10171"/>
  <c r="N10171"/>
  <c r="L10172"/>
  <c r="L10173"/>
  <c r="L10174"/>
  <c r="L10175"/>
  <c r="L10176"/>
  <c r="L10177"/>
  <c r="L10178"/>
  <c r="L10179"/>
  <c r="L10180"/>
  <c r="L10181"/>
  <c r="L10182"/>
  <c r="L10183"/>
  <c r="L10184"/>
  <c r="M10185"/>
  <c r="N10185"/>
  <c r="L10186"/>
  <c r="Q10186"/>
  <c r="L10187"/>
  <c r="R10187" s="1"/>
  <c r="L10188"/>
  <c r="R10188" s="1"/>
  <c r="L10189"/>
  <c r="R10189" s="1"/>
  <c r="L10190"/>
  <c r="R10190" s="1"/>
  <c r="L10191"/>
  <c r="R10191" s="1"/>
  <c r="L10192"/>
  <c r="R10192" s="1"/>
  <c r="M10193"/>
  <c r="N10193"/>
  <c r="L10194"/>
  <c r="R10194" s="1"/>
  <c r="L10195"/>
  <c r="R10195" s="1"/>
  <c r="L10196"/>
  <c r="R10196" s="1"/>
  <c r="L10197"/>
  <c r="R10197" s="1"/>
  <c r="L10198"/>
  <c r="R10198" s="1"/>
  <c r="L10199"/>
  <c r="R10199" s="1"/>
  <c r="L10200"/>
  <c r="R10200" s="1"/>
  <c r="L10201"/>
  <c r="R10201" s="1"/>
  <c r="L10202"/>
  <c r="R10202" s="1"/>
  <c r="L10203"/>
  <c r="R10203" s="1"/>
  <c r="L10204"/>
  <c r="R10204" s="1"/>
  <c r="L10205"/>
  <c r="R10205" s="1"/>
  <c r="L10206"/>
  <c r="R10206" s="1"/>
  <c r="L10207"/>
  <c r="R10207" s="1"/>
  <c r="M10209"/>
  <c r="N10209"/>
  <c r="N10208" s="1"/>
  <c r="L10210"/>
  <c r="R10210" s="1"/>
  <c r="L10211"/>
  <c r="R10211" s="1"/>
  <c r="L10212"/>
  <c r="R10212" s="1"/>
  <c r="L10213"/>
  <c r="R10213" s="1"/>
  <c r="L10214"/>
  <c r="R10214" s="1"/>
  <c r="L10215"/>
  <c r="R10215" s="1"/>
  <c r="L10216"/>
  <c r="R10216" s="1"/>
  <c r="M10218"/>
  <c r="N10218"/>
  <c r="L10219"/>
  <c r="R10219" s="1"/>
  <c r="L10220"/>
  <c r="R10220" s="1"/>
  <c r="M10221"/>
  <c r="N10221"/>
  <c r="L10222"/>
  <c r="R10222" s="1"/>
  <c r="L10223"/>
  <c r="R10223" s="1"/>
  <c r="M10224"/>
  <c r="N10224"/>
  <c r="L10225"/>
  <c r="R10225" s="1"/>
  <c r="L10226"/>
  <c r="R10226" s="1"/>
  <c r="M10228"/>
  <c r="N10228"/>
  <c r="L10229"/>
  <c r="L10230"/>
  <c r="M10231"/>
  <c r="N10231"/>
  <c r="L10232"/>
  <c r="L10233"/>
  <c r="M10234"/>
  <c r="L10235"/>
  <c r="R10235" s="1"/>
  <c r="L10236"/>
  <c r="R10236" s="1"/>
  <c r="L10238"/>
  <c r="R10238" s="1"/>
  <c r="M10240"/>
  <c r="N10240"/>
  <c r="N10239" s="1"/>
  <c r="N10237" s="1"/>
  <c r="L10241"/>
  <c r="R10241" s="1"/>
  <c r="L10242"/>
  <c r="R10242" s="1"/>
  <c r="L10243"/>
  <c r="R10243" s="1"/>
  <c r="L10244"/>
  <c r="R10244" s="1"/>
  <c r="L10245"/>
  <c r="R10245" s="1"/>
  <c r="L10246"/>
  <c r="R10246" s="1"/>
  <c r="L10247"/>
  <c r="R10247" s="1"/>
  <c r="L10248"/>
  <c r="R10248" s="1"/>
  <c r="L10249"/>
  <c r="R10249" s="1"/>
  <c r="L10250"/>
  <c r="R10250" s="1"/>
  <c r="L10251"/>
  <c r="R10251" s="1"/>
  <c r="L10252"/>
  <c r="R10252" s="1"/>
  <c r="L10253"/>
  <c r="R10253" s="1"/>
  <c r="L10254"/>
  <c r="R10254" s="1"/>
  <c r="L10255"/>
  <c r="R10255" s="1"/>
  <c r="L10256"/>
  <c r="R10256" s="1"/>
  <c r="L10257"/>
  <c r="R10257" s="1"/>
  <c r="L10258"/>
  <c r="R10258" s="1"/>
  <c r="L10259"/>
  <c r="R10259" s="1"/>
  <c r="M10262"/>
  <c r="L10263"/>
  <c r="L10264"/>
  <c r="L10265"/>
  <c r="L10266"/>
  <c r="L10267"/>
  <c r="L10268"/>
  <c r="L10269"/>
  <c r="L10270"/>
  <c r="L10271"/>
  <c r="L10272"/>
  <c r="L10273"/>
  <c r="M10275"/>
  <c r="N10275"/>
  <c r="L10276"/>
  <c r="L10277"/>
  <c r="L10278"/>
  <c r="L10279"/>
  <c r="L10280"/>
  <c r="L10281"/>
  <c r="M10282"/>
  <c r="N10282"/>
  <c r="L10283"/>
  <c r="L10284"/>
  <c r="L10285"/>
  <c r="L10286"/>
  <c r="L10287"/>
  <c r="L10288"/>
  <c r="L10289"/>
  <c r="L10290"/>
  <c r="L10291"/>
  <c r="L10292"/>
  <c r="L10293"/>
  <c r="R10293" s="1"/>
  <c r="L10294"/>
  <c r="L10295"/>
  <c r="L10296"/>
  <c r="L10297"/>
  <c r="L10298"/>
  <c r="L10299"/>
  <c r="L10300"/>
  <c r="L10301"/>
  <c r="L10302"/>
  <c r="L10304"/>
  <c r="N10305"/>
  <c r="N10303" s="1"/>
  <c r="L10306"/>
  <c r="R10306" s="1"/>
  <c r="L10307"/>
  <c r="R10307" s="1"/>
  <c r="L10309"/>
  <c r="R10309" s="1"/>
  <c r="M10310"/>
  <c r="N10310"/>
  <c r="N10308" s="1"/>
  <c r="L10311"/>
  <c r="R10311" s="1"/>
  <c r="L10312"/>
  <c r="R10312" s="1"/>
  <c r="L10313"/>
  <c r="R10313" s="1"/>
  <c r="L10314"/>
  <c r="R10314" s="1"/>
  <c r="L10315"/>
  <c r="R10315" s="1"/>
  <c r="L10317"/>
  <c r="R10317" s="1"/>
  <c r="L10318"/>
  <c r="R10318" s="1"/>
  <c r="M10319"/>
  <c r="N10319"/>
  <c r="N10316" s="1"/>
  <c r="L10320"/>
  <c r="R10320" s="1"/>
  <c r="L10321"/>
  <c r="R10321" s="1"/>
  <c r="L10322"/>
  <c r="R10322" s="1"/>
  <c r="M10324"/>
  <c r="N10324"/>
  <c r="L10325"/>
  <c r="R10325" s="1"/>
  <c r="L10326"/>
  <c r="R10326" s="1"/>
  <c r="L10327"/>
  <c r="R10327" s="1"/>
  <c r="L10328"/>
  <c r="R10328" s="1"/>
  <c r="L10329"/>
  <c r="R10329" s="1"/>
  <c r="L10330"/>
  <c r="R10330" s="1"/>
  <c r="M10331"/>
  <c r="N10331"/>
  <c r="L10332"/>
  <c r="R10332" s="1"/>
  <c r="L10333"/>
  <c r="R10333" s="1"/>
  <c r="L10334"/>
  <c r="R10334" s="1"/>
  <c r="L10335"/>
  <c r="R10335" s="1"/>
  <c r="L10336"/>
  <c r="R10336" s="1"/>
  <c r="L10337"/>
  <c r="R10337" s="1"/>
  <c r="L10338"/>
  <c r="R10338" s="1"/>
  <c r="M10340"/>
  <c r="N10340"/>
  <c r="L10341"/>
  <c r="R10341" s="1"/>
  <c r="L10342"/>
  <c r="R10342" s="1"/>
  <c r="L10343"/>
  <c r="R10343" s="1"/>
  <c r="L10344"/>
  <c r="R10344" s="1"/>
  <c r="L10345"/>
  <c r="R10345" s="1"/>
  <c r="L10346"/>
  <c r="R10346" s="1"/>
  <c r="L10347"/>
  <c r="R10347" s="1"/>
  <c r="M10348"/>
  <c r="N10348"/>
  <c r="L10349"/>
  <c r="R10349" s="1"/>
  <c r="L10350"/>
  <c r="R10350" s="1"/>
  <c r="L10351"/>
  <c r="R10351" s="1"/>
  <c r="L10352"/>
  <c r="R10352" s="1"/>
  <c r="L10353"/>
  <c r="R10353" s="1"/>
  <c r="L10354"/>
  <c r="R10354" s="1"/>
  <c r="L10355"/>
  <c r="R10355" s="1"/>
  <c r="R10817"/>
  <c r="R10822"/>
  <c r="R10823"/>
  <c r="R10824"/>
  <c r="R10825"/>
  <c r="R10826"/>
  <c r="R10827"/>
  <c r="R10828"/>
  <c r="R10829"/>
  <c r="R10831"/>
  <c r="R10833"/>
  <c r="R10834"/>
  <c r="R10836"/>
  <c r="R10837"/>
  <c r="R10838"/>
  <c r="R10840"/>
  <c r="R10841"/>
  <c r="R10842"/>
  <c r="R10843"/>
  <c r="R10844"/>
  <c r="R10845"/>
  <c r="R10846"/>
  <c r="R10847"/>
  <c r="R10848"/>
  <c r="R10849"/>
  <c r="R10850"/>
  <c r="R10862"/>
  <c r="R10863"/>
  <c r="R10864"/>
  <c r="R10865"/>
  <c r="R10866"/>
  <c r="R10867"/>
  <c r="R10868"/>
  <c r="R10869"/>
  <c r="R10870"/>
  <c r="R10871"/>
  <c r="R10872"/>
  <c r="R10873"/>
  <c r="R10874"/>
  <c r="R10876"/>
  <c r="Q10876"/>
  <c r="R10878"/>
  <c r="R10912"/>
  <c r="R10913"/>
  <c r="R10920"/>
  <c r="R11001"/>
  <c r="R11002"/>
  <c r="R11003"/>
  <c r="R11004"/>
  <c r="R11005"/>
  <c r="R11007"/>
  <c r="R11008"/>
  <c r="R11015"/>
  <c r="R11016"/>
  <c r="R11017"/>
  <c r="R11018"/>
  <c r="R11019"/>
  <c r="R11020"/>
  <c r="R11094"/>
  <c r="R11096"/>
  <c r="R11100"/>
  <c r="Q11106"/>
  <c r="R11107"/>
  <c r="R11108"/>
  <c r="R11109"/>
  <c r="R11110"/>
  <c r="R11111"/>
  <c r="R11112"/>
  <c r="R11114"/>
  <c r="R11115"/>
  <c r="R11116"/>
  <c r="R11117"/>
  <c r="R11118"/>
  <c r="R11119"/>
  <c r="R11120"/>
  <c r="R11121"/>
  <c r="R11122"/>
  <c r="R11123"/>
  <c r="R11124"/>
  <c r="R11125"/>
  <c r="R11126"/>
  <c r="R11127"/>
  <c r="R11130"/>
  <c r="R11131"/>
  <c r="R11132"/>
  <c r="R11133"/>
  <c r="R11134"/>
  <c r="R11135"/>
  <c r="R11136"/>
  <c r="R11139"/>
  <c r="R11140"/>
  <c r="R11142"/>
  <c r="R11143"/>
  <c r="R11145"/>
  <c r="R11146"/>
  <c r="R11149"/>
  <c r="R11150"/>
  <c r="R11152"/>
  <c r="R11153"/>
  <c r="R11155"/>
  <c r="R11156"/>
  <c r="R11158"/>
  <c r="R11161"/>
  <c r="R11162"/>
  <c r="R11163"/>
  <c r="R11164"/>
  <c r="R11165"/>
  <c r="R11166"/>
  <c r="R11167"/>
  <c r="R11168"/>
  <c r="R11169"/>
  <c r="R11170"/>
  <c r="R11171"/>
  <c r="R11172"/>
  <c r="R11173"/>
  <c r="R11174"/>
  <c r="R11175"/>
  <c r="R11176"/>
  <c r="R11177"/>
  <c r="R11178"/>
  <c r="R11179"/>
  <c r="R11183"/>
  <c r="R11184"/>
  <c r="R11185"/>
  <c r="R11186"/>
  <c r="R11187"/>
  <c r="R11188"/>
  <c r="R11189"/>
  <c r="R11190"/>
  <c r="R11191"/>
  <c r="R11192"/>
  <c r="R11193"/>
  <c r="R11196"/>
  <c r="R11197"/>
  <c r="R11198"/>
  <c r="R11199"/>
  <c r="R11200"/>
  <c r="R11201"/>
  <c r="R11203"/>
  <c r="R11204"/>
  <c r="R11205"/>
  <c r="R11206"/>
  <c r="R11207"/>
  <c r="R11208"/>
  <c r="R11209"/>
  <c r="R11210"/>
  <c r="R11211"/>
  <c r="R11212"/>
  <c r="R11213"/>
  <c r="R11214"/>
  <c r="R11215"/>
  <c r="R11216"/>
  <c r="R11217"/>
  <c r="R11218"/>
  <c r="R11219"/>
  <c r="R11220"/>
  <c r="R11221"/>
  <c r="R11222"/>
  <c r="R11224"/>
  <c r="R11226"/>
  <c r="R11227"/>
  <c r="R11229"/>
  <c r="R11231"/>
  <c r="R11232"/>
  <c r="R11233"/>
  <c r="R11234"/>
  <c r="R11235"/>
  <c r="R11237"/>
  <c r="R11238"/>
  <c r="R11240"/>
  <c r="R11241"/>
  <c r="R11242"/>
  <c r="R11245"/>
  <c r="R11246"/>
  <c r="R11247"/>
  <c r="R11248"/>
  <c r="R11249"/>
  <c r="R11250"/>
  <c r="R11252"/>
  <c r="R11253"/>
  <c r="R11254"/>
  <c r="R11255"/>
  <c r="R11256"/>
  <c r="R11257"/>
  <c r="R11258"/>
  <c r="R11269"/>
  <c r="R11270"/>
  <c r="R11271"/>
  <c r="R11272"/>
  <c r="R11273"/>
  <c r="R11274"/>
  <c r="R11275"/>
  <c r="Q11336"/>
  <c r="Q11566"/>
  <c r="L11967"/>
  <c r="R11737" s="1"/>
  <c r="M11971"/>
  <c r="M11970" s="1"/>
  <c r="M11969" s="1"/>
  <c r="N11971"/>
  <c r="L11972"/>
  <c r="L11973"/>
  <c r="L11974"/>
  <c r="R11744" s="1"/>
  <c r="L11975"/>
  <c r="L11976"/>
  <c r="L11977"/>
  <c r="L11978"/>
  <c r="L11979"/>
  <c r="L11981"/>
  <c r="M11982"/>
  <c r="N11982"/>
  <c r="L11983"/>
  <c r="L11984"/>
  <c r="L11986"/>
  <c r="L11987"/>
  <c r="L11988"/>
  <c r="M11989"/>
  <c r="N11989"/>
  <c r="L11990"/>
  <c r="L11991"/>
  <c r="L11992"/>
  <c r="L11993"/>
  <c r="L11994"/>
  <c r="L11995"/>
  <c r="L11996"/>
  <c r="L11997"/>
  <c r="L11998"/>
  <c r="L11999"/>
  <c r="L12000"/>
  <c r="M12001"/>
  <c r="N12001"/>
  <c r="L12002"/>
  <c r="R11772" s="1"/>
  <c r="L12003"/>
  <c r="R11773" s="1"/>
  <c r="L12004"/>
  <c r="R11774" s="1"/>
  <c r="L12005"/>
  <c r="R11775" s="1"/>
  <c r="L12006"/>
  <c r="R11776" s="1"/>
  <c r="L12007"/>
  <c r="R11777" s="1"/>
  <c r="L12008"/>
  <c r="R11778" s="1"/>
  <c r="L12009"/>
  <c r="R11779" s="1"/>
  <c r="L12010"/>
  <c r="R11780" s="1"/>
  <c r="M12011"/>
  <c r="N12011"/>
  <c r="L12012"/>
  <c r="L12013"/>
  <c r="L12014"/>
  <c r="L12015"/>
  <c r="L12016"/>
  <c r="L12017"/>
  <c r="L12018"/>
  <c r="L12019"/>
  <c r="L12020"/>
  <c r="L12021"/>
  <c r="L12022"/>
  <c r="L12023"/>
  <c r="L12024"/>
  <c r="R11794" s="1"/>
  <c r="M12025"/>
  <c r="N12025"/>
  <c r="L12026"/>
  <c r="Q11796"/>
  <c r="L12027"/>
  <c r="R11797" s="1"/>
  <c r="L12028"/>
  <c r="R11798" s="1"/>
  <c r="L12029"/>
  <c r="R11799" s="1"/>
  <c r="L12030"/>
  <c r="R11800" s="1"/>
  <c r="L12031"/>
  <c r="R11801" s="1"/>
  <c r="L12032"/>
  <c r="R11802" s="1"/>
  <c r="M12033"/>
  <c r="N12033"/>
  <c r="L12034"/>
  <c r="R11804" s="1"/>
  <c r="L12035"/>
  <c r="R11805" s="1"/>
  <c r="L12036"/>
  <c r="R11806" s="1"/>
  <c r="L12037"/>
  <c r="R11807" s="1"/>
  <c r="L12038"/>
  <c r="R11808" s="1"/>
  <c r="L12039"/>
  <c r="R11809" s="1"/>
  <c r="L12040"/>
  <c r="R11810" s="1"/>
  <c r="L12041"/>
  <c r="R11811" s="1"/>
  <c r="L12042"/>
  <c r="R11812" s="1"/>
  <c r="L12043"/>
  <c r="R11813" s="1"/>
  <c r="L12044"/>
  <c r="R11814" s="1"/>
  <c r="L12045"/>
  <c r="R11815" s="1"/>
  <c r="L12046"/>
  <c r="R11816" s="1"/>
  <c r="L12047"/>
  <c r="R11817" s="1"/>
  <c r="M12049"/>
  <c r="M12048" s="1"/>
  <c r="N12049"/>
  <c r="L12050"/>
  <c r="L12051"/>
  <c r="L12052"/>
  <c r="L12053"/>
  <c r="L12054"/>
  <c r="L12055"/>
  <c r="L12056"/>
  <c r="M12058"/>
  <c r="N12058"/>
  <c r="N12288"/>
  <c r="L12059"/>
  <c r="R11829" s="1"/>
  <c r="L12060"/>
  <c r="R11830" s="1"/>
  <c r="M12061"/>
  <c r="N12061"/>
  <c r="L12062"/>
  <c r="L12063"/>
  <c r="M12064"/>
  <c r="N12064"/>
  <c r="L12065"/>
  <c r="R11835" s="1"/>
  <c r="L12066"/>
  <c r="R11836" s="1"/>
  <c r="M12068"/>
  <c r="M12298"/>
  <c r="N12068"/>
  <c r="L12069"/>
  <c r="L12070"/>
  <c r="M12071"/>
  <c r="N12071"/>
  <c r="N12301"/>
  <c r="L12072"/>
  <c r="R11842" s="1"/>
  <c r="L12073"/>
  <c r="R11843" s="1"/>
  <c r="M12074"/>
  <c r="N12074"/>
  <c r="L12075"/>
  <c r="R11845" s="1"/>
  <c r="L12076"/>
  <c r="L12078"/>
  <c r="M12080"/>
  <c r="N12080"/>
  <c r="N12079" s="1"/>
  <c r="N12077" s="1"/>
  <c r="L12081"/>
  <c r="R11851" s="1"/>
  <c r="L12082"/>
  <c r="R11852" s="1"/>
  <c r="L12083"/>
  <c r="R11853" s="1"/>
  <c r="L12084"/>
  <c r="R11854" s="1"/>
  <c r="L12085"/>
  <c r="R11855" s="1"/>
  <c r="L12086"/>
  <c r="R11856" s="1"/>
  <c r="L12087"/>
  <c r="R11857" s="1"/>
  <c r="L12088"/>
  <c r="R11858" s="1"/>
  <c r="L12089"/>
  <c r="R11859" s="1"/>
  <c r="L12090"/>
  <c r="R11860" s="1"/>
  <c r="L12091"/>
  <c r="R11861" s="1"/>
  <c r="L12092"/>
  <c r="R11862" s="1"/>
  <c r="L12093"/>
  <c r="R11863" s="1"/>
  <c r="L12094"/>
  <c r="R11864" s="1"/>
  <c r="L12095"/>
  <c r="R11865" s="1"/>
  <c r="L12096"/>
  <c r="R11866" s="1"/>
  <c r="L12097"/>
  <c r="R11867" s="1"/>
  <c r="L12098"/>
  <c r="R11868" s="1"/>
  <c r="L12099"/>
  <c r="R11869" s="1"/>
  <c r="M12102"/>
  <c r="N12102"/>
  <c r="L12103"/>
  <c r="R11873" s="1"/>
  <c r="L12104"/>
  <c r="R11874" s="1"/>
  <c r="L12105"/>
  <c r="R11875" s="1"/>
  <c r="L12106"/>
  <c r="R11876" s="1"/>
  <c r="L12107"/>
  <c r="R11877" s="1"/>
  <c r="L12108"/>
  <c r="R11878" s="1"/>
  <c r="L12109"/>
  <c r="R11879" s="1"/>
  <c r="L12110"/>
  <c r="R11880" s="1"/>
  <c r="L12111"/>
  <c r="R11881" s="1"/>
  <c r="L12112"/>
  <c r="R11882" s="1"/>
  <c r="L12113"/>
  <c r="R11883" s="1"/>
  <c r="M12115"/>
  <c r="M12122"/>
  <c r="N12115"/>
  <c r="L12116"/>
  <c r="L12117"/>
  <c r="L12118"/>
  <c r="L12119"/>
  <c r="L12120"/>
  <c r="L12121"/>
  <c r="N12122"/>
  <c r="L12123"/>
  <c r="R11893" s="1"/>
  <c r="L12124"/>
  <c r="R11894" s="1"/>
  <c r="L12125"/>
  <c r="R11895" s="1"/>
  <c r="L12126"/>
  <c r="R11896" s="1"/>
  <c r="L12127"/>
  <c r="R11897" s="1"/>
  <c r="L12128"/>
  <c r="R11898" s="1"/>
  <c r="L12129"/>
  <c r="R11899" s="1"/>
  <c r="L12130"/>
  <c r="R11900" s="1"/>
  <c r="L12131"/>
  <c r="R11901" s="1"/>
  <c r="L12132"/>
  <c r="R11902" s="1"/>
  <c r="L12133"/>
  <c r="R11903" s="1"/>
  <c r="L12134"/>
  <c r="R11904" s="1"/>
  <c r="L12135"/>
  <c r="R11905" s="1"/>
  <c r="L12136"/>
  <c r="R11906" s="1"/>
  <c r="L12137"/>
  <c r="R11907" s="1"/>
  <c r="L12138"/>
  <c r="R11908" s="1"/>
  <c r="L12139"/>
  <c r="R11909" s="1"/>
  <c r="L12140"/>
  <c r="R11910" s="1"/>
  <c r="L12141"/>
  <c r="R11911" s="1"/>
  <c r="L12142"/>
  <c r="R11912" s="1"/>
  <c r="L12144"/>
  <c r="R11914" s="1"/>
  <c r="M12145"/>
  <c r="N12145"/>
  <c r="N12143" s="1"/>
  <c r="L12146"/>
  <c r="R11916" s="1"/>
  <c r="L12147"/>
  <c r="R11917" s="1"/>
  <c r="L12149"/>
  <c r="R11919" s="1"/>
  <c r="M12150"/>
  <c r="M12380"/>
  <c r="M12378" s="1"/>
  <c r="N12150"/>
  <c r="L12151"/>
  <c r="L12152"/>
  <c r="L12153"/>
  <c r="L12154"/>
  <c r="L12155"/>
  <c r="L12157"/>
  <c r="L12158"/>
  <c r="M12159"/>
  <c r="M12156" s="1"/>
  <c r="N12159"/>
  <c r="L12160"/>
  <c r="L12161"/>
  <c r="L12162"/>
  <c r="M12164"/>
  <c r="N12164"/>
  <c r="L12165"/>
  <c r="L12166"/>
  <c r="L12167"/>
  <c r="L12168"/>
  <c r="L12169"/>
  <c r="L12170"/>
  <c r="M12171"/>
  <c r="N12171"/>
  <c r="L12172"/>
  <c r="L12173"/>
  <c r="L12174"/>
  <c r="L12175"/>
  <c r="L12176"/>
  <c r="L12177"/>
  <c r="L12178"/>
  <c r="M12180"/>
  <c r="N12180"/>
  <c r="L12181"/>
  <c r="L12182"/>
  <c r="L12183"/>
  <c r="L12184"/>
  <c r="L12185"/>
  <c r="L12186"/>
  <c r="L12187"/>
  <c r="M12188"/>
  <c r="N12188"/>
  <c r="L12189"/>
  <c r="L12190"/>
  <c r="L12191"/>
  <c r="R11961" s="1"/>
  <c r="L12192"/>
  <c r="L12193"/>
  <c r="L12194"/>
  <c r="L12195"/>
  <c r="L12197"/>
  <c r="M12201"/>
  <c r="N12201"/>
  <c r="N12200" s="1"/>
  <c r="L12202"/>
  <c r="R11972" s="1"/>
  <c r="L12203"/>
  <c r="R11973" s="1"/>
  <c r="L12204"/>
  <c r="R11974" s="1"/>
  <c r="L12205"/>
  <c r="R11975" s="1"/>
  <c r="L12206"/>
  <c r="R11976" s="1"/>
  <c r="L12207"/>
  <c r="R11977" s="1"/>
  <c r="L12208"/>
  <c r="R11978" s="1"/>
  <c r="L12209"/>
  <c r="R11979" s="1"/>
  <c r="L12211"/>
  <c r="R11981" s="1"/>
  <c r="M12212"/>
  <c r="N12212"/>
  <c r="L12213"/>
  <c r="R11983" s="1"/>
  <c r="L12214"/>
  <c r="R11984" s="1"/>
  <c r="L12216"/>
  <c r="R11986" s="1"/>
  <c r="L12217"/>
  <c r="R11987" s="1"/>
  <c r="L12218"/>
  <c r="R11988" s="1"/>
  <c r="M12219"/>
  <c r="M12231"/>
  <c r="M12241"/>
  <c r="N12219"/>
  <c r="L12220"/>
  <c r="R11990" s="1"/>
  <c r="L12221"/>
  <c r="R11991" s="1"/>
  <c r="L12222"/>
  <c r="R11992" s="1"/>
  <c r="L12223"/>
  <c r="R11993" s="1"/>
  <c r="L12224"/>
  <c r="R11994" s="1"/>
  <c r="L12225"/>
  <c r="R11995" s="1"/>
  <c r="L12226"/>
  <c r="R11996" s="1"/>
  <c r="L12227"/>
  <c r="R11997" s="1"/>
  <c r="L12228"/>
  <c r="R11998" s="1"/>
  <c r="L12229"/>
  <c r="R11999" s="1"/>
  <c r="L12230"/>
  <c r="R12000" s="1"/>
  <c r="N12231"/>
  <c r="L12232"/>
  <c r="L12233"/>
  <c r="L12234"/>
  <c r="L12235"/>
  <c r="L12236"/>
  <c r="L12237"/>
  <c r="L12238"/>
  <c r="L12239"/>
  <c r="L12240"/>
  <c r="N12241"/>
  <c r="L12242"/>
  <c r="R12012" s="1"/>
  <c r="L12243"/>
  <c r="R12013" s="1"/>
  <c r="L12244"/>
  <c r="R12014" s="1"/>
  <c r="L12245"/>
  <c r="R12015" s="1"/>
  <c r="L12246"/>
  <c r="R12016" s="1"/>
  <c r="L12247"/>
  <c r="R12017" s="1"/>
  <c r="L12248"/>
  <c r="R12018" s="1"/>
  <c r="L12249"/>
  <c r="R12019" s="1"/>
  <c r="L12250"/>
  <c r="R12020" s="1"/>
  <c r="L12251"/>
  <c r="R12021" s="1"/>
  <c r="L12252"/>
  <c r="R12022" s="1"/>
  <c r="L12253"/>
  <c r="R12023" s="1"/>
  <c r="L12254"/>
  <c r="R12024" s="1"/>
  <c r="M12255"/>
  <c r="N12255"/>
  <c r="L12256"/>
  <c r="R12026" s="1"/>
  <c r="Q12026"/>
  <c r="L12257"/>
  <c r="L12258"/>
  <c r="L12259"/>
  <c r="L12260"/>
  <c r="L12261"/>
  <c r="L12262"/>
  <c r="M12263"/>
  <c r="N12263"/>
  <c r="L12264"/>
  <c r="L12265"/>
  <c r="L12266"/>
  <c r="L12267"/>
  <c r="L12268"/>
  <c r="L12269"/>
  <c r="L12270"/>
  <c r="L12271"/>
  <c r="L12272"/>
  <c r="L12273"/>
  <c r="L12274"/>
  <c r="L12275"/>
  <c r="L12276"/>
  <c r="L12277"/>
  <c r="M12279"/>
  <c r="N12279"/>
  <c r="N12278" s="1"/>
  <c r="L12280"/>
  <c r="R12050" s="1"/>
  <c r="L12281"/>
  <c r="R12051" s="1"/>
  <c r="L12282"/>
  <c r="R12052" s="1"/>
  <c r="L12283"/>
  <c r="R12053" s="1"/>
  <c r="L12284"/>
  <c r="R12054" s="1"/>
  <c r="L12285"/>
  <c r="R12055" s="1"/>
  <c r="L12286"/>
  <c r="R12056" s="1"/>
  <c r="M12288"/>
  <c r="M12291"/>
  <c r="M12294"/>
  <c r="L12289"/>
  <c r="L12290"/>
  <c r="N12291"/>
  <c r="L12292"/>
  <c r="L12293"/>
  <c r="N12294"/>
  <c r="L12295"/>
  <c r="L12296"/>
  <c r="N12298"/>
  <c r="L12299"/>
  <c r="R12069" s="1"/>
  <c r="L12300"/>
  <c r="R12070" s="1"/>
  <c r="M12301"/>
  <c r="L12302"/>
  <c r="L12303"/>
  <c r="M12304"/>
  <c r="N12304"/>
  <c r="L12305"/>
  <c r="R12075" s="1"/>
  <c r="L12306"/>
  <c r="R12076" s="1"/>
  <c r="L12308"/>
  <c r="R12078" s="1"/>
  <c r="M12310"/>
  <c r="M12309" s="1"/>
  <c r="M12307" s="1"/>
  <c r="N12310"/>
  <c r="L12311"/>
  <c r="L12312"/>
  <c r="L12313"/>
  <c r="L12314"/>
  <c r="L12315"/>
  <c r="L12316"/>
  <c r="L12317"/>
  <c r="L12318"/>
  <c r="L12319"/>
  <c r="L12320"/>
  <c r="L12321"/>
  <c r="R12091" s="1"/>
  <c r="L12322"/>
  <c r="L12323"/>
  <c r="L12324"/>
  <c r="L12325"/>
  <c r="L12326"/>
  <c r="L12327"/>
  <c r="L12328"/>
  <c r="L12329"/>
  <c r="M12332"/>
  <c r="N12332"/>
  <c r="L12333"/>
  <c r="L12334"/>
  <c r="L12335"/>
  <c r="L12336"/>
  <c r="L12337"/>
  <c r="L12338"/>
  <c r="L12339"/>
  <c r="L12340"/>
  <c r="L12341"/>
  <c r="L12342"/>
  <c r="L12343"/>
  <c r="M12345"/>
  <c r="N12345"/>
  <c r="L12346"/>
  <c r="L12347"/>
  <c r="L12348"/>
  <c r="L12349"/>
  <c r="L12350"/>
  <c r="L12351"/>
  <c r="M12352"/>
  <c r="N12352"/>
  <c r="L12353"/>
  <c r="L12354"/>
  <c r="L12355"/>
  <c r="R12125" s="1"/>
  <c r="L12356"/>
  <c r="L12357"/>
  <c r="L12358"/>
  <c r="L12359"/>
  <c r="L12360"/>
  <c r="L12361"/>
  <c r="L12362"/>
  <c r="L12363"/>
  <c r="L12364"/>
  <c r="L12365"/>
  <c r="L12366"/>
  <c r="L12367"/>
  <c r="L12368"/>
  <c r="L12369"/>
  <c r="L12370"/>
  <c r="L12371"/>
  <c r="R12141" s="1"/>
  <c r="L12372"/>
  <c r="L12374"/>
  <c r="M12375"/>
  <c r="M12373" s="1"/>
  <c r="N12375"/>
  <c r="L12376"/>
  <c r="L12377"/>
  <c r="L12379"/>
  <c r="N12380"/>
  <c r="N12378" s="1"/>
  <c r="L12381"/>
  <c r="R12151" s="1"/>
  <c r="L12382"/>
  <c r="R12152" s="1"/>
  <c r="L12383"/>
  <c r="R12153" s="1"/>
  <c r="L12384"/>
  <c r="R12154" s="1"/>
  <c r="L12385"/>
  <c r="R12155" s="1"/>
  <c r="L12387"/>
  <c r="R12157" s="1"/>
  <c r="L12388"/>
  <c r="R12158" s="1"/>
  <c r="M12389"/>
  <c r="N12389"/>
  <c r="N12386" s="1"/>
  <c r="L12390"/>
  <c r="R12160" s="1"/>
  <c r="L12391"/>
  <c r="R12161" s="1"/>
  <c r="L12392"/>
  <c r="R12162" s="1"/>
  <c r="M12394"/>
  <c r="N12394"/>
  <c r="L12395"/>
  <c r="R12165" s="1"/>
  <c r="L12396"/>
  <c r="R12166" s="1"/>
  <c r="L12397"/>
  <c r="R12167" s="1"/>
  <c r="L12398"/>
  <c r="R12168" s="1"/>
  <c r="L12399"/>
  <c r="R12169" s="1"/>
  <c r="L12400"/>
  <c r="R12170" s="1"/>
  <c r="M12401"/>
  <c r="N12401"/>
  <c r="L12402"/>
  <c r="R12172" s="1"/>
  <c r="L12403"/>
  <c r="R12173" s="1"/>
  <c r="L12404"/>
  <c r="R12174" s="1"/>
  <c r="L12405"/>
  <c r="R12175" s="1"/>
  <c r="L12406"/>
  <c r="R12176" s="1"/>
  <c r="L12407"/>
  <c r="R12177" s="1"/>
  <c r="L12408"/>
  <c r="R12178" s="1"/>
  <c r="M12410"/>
  <c r="N12410"/>
  <c r="L12411"/>
  <c r="R12181" s="1"/>
  <c r="L12412"/>
  <c r="R12182" s="1"/>
  <c r="L12413"/>
  <c r="R12183" s="1"/>
  <c r="L12414"/>
  <c r="R12184" s="1"/>
  <c r="L12415"/>
  <c r="R12185" s="1"/>
  <c r="L12416"/>
  <c r="R12186" s="1"/>
  <c r="L12417"/>
  <c r="R12187" s="1"/>
  <c r="M12418"/>
  <c r="N12418"/>
  <c r="L12419"/>
  <c r="R12189" s="1"/>
  <c r="L12420"/>
  <c r="R12190" s="1"/>
  <c r="L12421"/>
  <c r="R12191" s="1"/>
  <c r="L12422"/>
  <c r="R12192" s="1"/>
  <c r="L12423"/>
  <c r="R12193" s="1"/>
  <c r="L12424"/>
  <c r="R12194" s="1"/>
  <c r="L12425"/>
  <c r="R12195" s="1"/>
  <c r="L12887"/>
  <c r="R12657" s="1"/>
  <c r="M12891"/>
  <c r="N12891"/>
  <c r="N12890" s="1"/>
  <c r="N12889" s="1"/>
  <c r="L12892"/>
  <c r="R12662" s="1"/>
  <c r="L12893"/>
  <c r="R12663" s="1"/>
  <c r="L12894"/>
  <c r="R12664" s="1"/>
  <c r="L12895"/>
  <c r="R12665" s="1"/>
  <c r="L12896"/>
  <c r="R12666" s="1"/>
  <c r="L12897"/>
  <c r="R12667" s="1"/>
  <c r="L12898"/>
  <c r="R12668" s="1"/>
  <c r="L12899"/>
  <c r="R12669" s="1"/>
  <c r="L12901"/>
  <c r="R12671" s="1"/>
  <c r="M12902"/>
  <c r="N12902"/>
  <c r="L12903"/>
  <c r="R12673" s="1"/>
  <c r="L12904"/>
  <c r="R12674" s="1"/>
  <c r="L12906"/>
  <c r="R12676" s="1"/>
  <c r="L12907"/>
  <c r="R12677" s="1"/>
  <c r="L12908"/>
  <c r="R12678" s="1"/>
  <c r="M12909"/>
  <c r="N12909"/>
  <c r="L12910"/>
  <c r="R12680" s="1"/>
  <c r="L12911"/>
  <c r="R12681" s="1"/>
  <c r="L12912"/>
  <c r="R12682" s="1"/>
  <c r="L12913"/>
  <c r="R12683" s="1"/>
  <c r="L12914"/>
  <c r="R12684" s="1"/>
  <c r="L12915"/>
  <c r="R12685" s="1"/>
  <c r="L12916"/>
  <c r="R12686" s="1"/>
  <c r="L12917"/>
  <c r="R12687" s="1"/>
  <c r="L12918"/>
  <c r="R12688" s="1"/>
  <c r="L12919"/>
  <c r="R12689" s="1"/>
  <c r="L12920"/>
  <c r="R12690" s="1"/>
  <c r="M12921"/>
  <c r="N12921"/>
  <c r="L12922"/>
  <c r="R12692" s="1"/>
  <c r="L12923"/>
  <c r="R12693" s="1"/>
  <c r="L12924"/>
  <c r="R12694" s="1"/>
  <c r="L12925"/>
  <c r="R12695" s="1"/>
  <c r="L12926"/>
  <c r="R12696" s="1"/>
  <c r="L12927"/>
  <c r="R12697" s="1"/>
  <c r="L12928"/>
  <c r="R12698" s="1"/>
  <c r="L12929"/>
  <c r="R12699" s="1"/>
  <c r="L12930"/>
  <c r="R12700" s="1"/>
  <c r="M12931"/>
  <c r="N12931"/>
  <c r="L12932"/>
  <c r="R12702" s="1"/>
  <c r="L12933"/>
  <c r="R12703" s="1"/>
  <c r="L12934"/>
  <c r="R12704" s="1"/>
  <c r="L12935"/>
  <c r="R12705" s="1"/>
  <c r="L12936"/>
  <c r="R12706" s="1"/>
  <c r="L12937"/>
  <c r="R12707" s="1"/>
  <c r="L12938"/>
  <c r="R12708" s="1"/>
  <c r="L12939"/>
  <c r="R12709" s="1"/>
  <c r="L12940"/>
  <c r="R12710" s="1"/>
  <c r="L12941"/>
  <c r="R12711" s="1"/>
  <c r="L12942"/>
  <c r="R12712" s="1"/>
  <c r="L12943"/>
  <c r="R12713" s="1"/>
  <c r="L12944"/>
  <c r="R12714" s="1"/>
  <c r="M12945"/>
  <c r="N12945"/>
  <c r="L12946"/>
  <c r="R12716" s="1"/>
  <c r="Q12716"/>
  <c r="L12947"/>
  <c r="L12948"/>
  <c r="L12949"/>
  <c r="L12950"/>
  <c r="L12951"/>
  <c r="L12952"/>
  <c r="M12953"/>
  <c r="N12953"/>
  <c r="L12954"/>
  <c r="L12955"/>
  <c r="L12956"/>
  <c r="L12957"/>
  <c r="L12958"/>
  <c r="L12959"/>
  <c r="L12960"/>
  <c r="L12961"/>
  <c r="L12962"/>
  <c r="L12963"/>
  <c r="L12964"/>
  <c r="L12965"/>
  <c r="L12966"/>
  <c r="L12967"/>
  <c r="M12969"/>
  <c r="M12968" s="1"/>
  <c r="N12969"/>
  <c r="L12970"/>
  <c r="L12971"/>
  <c r="L12972"/>
  <c r="L12973"/>
  <c r="L12974"/>
  <c r="L12975"/>
  <c r="L12976"/>
  <c r="M12978"/>
  <c r="N12978"/>
  <c r="L12979"/>
  <c r="L12980"/>
  <c r="M12981"/>
  <c r="N12981"/>
  <c r="L12982"/>
  <c r="L12983"/>
  <c r="M12984"/>
  <c r="N12984"/>
  <c r="L12985"/>
  <c r="R12755" s="1"/>
  <c r="L12986"/>
  <c r="M12988"/>
  <c r="N12988"/>
  <c r="N12991"/>
  <c r="N12994"/>
  <c r="L12989"/>
  <c r="L12990"/>
  <c r="M12991"/>
  <c r="L12992"/>
  <c r="R12762" s="1"/>
  <c r="L12993"/>
  <c r="R12763" s="1"/>
  <c r="M12994"/>
  <c r="L12995"/>
  <c r="L12996"/>
  <c r="L12998"/>
  <c r="M13000"/>
  <c r="M12999" s="1"/>
  <c r="M12997" s="1"/>
  <c r="N13000"/>
  <c r="L13001"/>
  <c r="L13002"/>
  <c r="L13003"/>
  <c r="L13004"/>
  <c r="L13005"/>
  <c r="L13006"/>
  <c r="L13007"/>
  <c r="L13008"/>
  <c r="L13009"/>
  <c r="L13010"/>
  <c r="L13011"/>
  <c r="L13012"/>
  <c r="L13013"/>
  <c r="L13014"/>
  <c r="L13015"/>
  <c r="L13016"/>
  <c r="L13017"/>
  <c r="L13018"/>
  <c r="L13019"/>
  <c r="M13022"/>
  <c r="N13022"/>
  <c r="L13023"/>
  <c r="L13024"/>
  <c r="L13025"/>
  <c r="L13026"/>
  <c r="L13027"/>
  <c r="L13028"/>
  <c r="L13029"/>
  <c r="L13030"/>
  <c r="L13031"/>
  <c r="L13032"/>
  <c r="L13033"/>
  <c r="M13035"/>
  <c r="N13035"/>
  <c r="N13042"/>
  <c r="L13036"/>
  <c r="R12806" s="1"/>
  <c r="L13037"/>
  <c r="R12807" s="1"/>
  <c r="L13038"/>
  <c r="R12808" s="1"/>
  <c r="L13039"/>
  <c r="R12809" s="1"/>
  <c r="L13040"/>
  <c r="R12810" s="1"/>
  <c r="L13041"/>
  <c r="R12811" s="1"/>
  <c r="M13042"/>
  <c r="L13043"/>
  <c r="L13044"/>
  <c r="L13045"/>
  <c r="L13046"/>
  <c r="L13047"/>
  <c r="L13048"/>
  <c r="L13049"/>
  <c r="L13050"/>
  <c r="L13051"/>
  <c r="L13052"/>
  <c r="L13053"/>
  <c r="L13054"/>
  <c r="L13055"/>
  <c r="L13056"/>
  <c r="L13057"/>
  <c r="L13058"/>
  <c r="L13059"/>
  <c r="L13060"/>
  <c r="L13061"/>
  <c r="L13062"/>
  <c r="L13064"/>
  <c r="M13065"/>
  <c r="M13063" s="1"/>
  <c r="N13065"/>
  <c r="L13066"/>
  <c r="L13067"/>
  <c r="L13069"/>
  <c r="M13070"/>
  <c r="M13068" s="1"/>
  <c r="N13070"/>
  <c r="L13071"/>
  <c r="L13072"/>
  <c r="L13073"/>
  <c r="L13074"/>
  <c r="L13075"/>
  <c r="L13077"/>
  <c r="L13078"/>
  <c r="M13079"/>
  <c r="M13076" s="1"/>
  <c r="N13079"/>
  <c r="L13080"/>
  <c r="L13081"/>
  <c r="L13082"/>
  <c r="M13084"/>
  <c r="N13084"/>
  <c r="L13085"/>
  <c r="R12855" s="1"/>
  <c r="L13086"/>
  <c r="R12856" s="1"/>
  <c r="L13087"/>
  <c r="R12857" s="1"/>
  <c r="L13088"/>
  <c r="R12858" s="1"/>
  <c r="L13089"/>
  <c r="R12859" s="1"/>
  <c r="L13090"/>
  <c r="R12860" s="1"/>
  <c r="M13091"/>
  <c r="N13091"/>
  <c r="L13092"/>
  <c r="L13093"/>
  <c r="L13094"/>
  <c r="L13095"/>
  <c r="L13096"/>
  <c r="L13097"/>
  <c r="L13098"/>
  <c r="M13100"/>
  <c r="N13100"/>
  <c r="L13101"/>
  <c r="L13102"/>
  <c r="L13103"/>
  <c r="L13104"/>
  <c r="L13105"/>
  <c r="L13106"/>
  <c r="L13107"/>
  <c r="M13108"/>
  <c r="N13108"/>
  <c r="L13109"/>
  <c r="L13110"/>
  <c r="L13111"/>
  <c r="L13112"/>
  <c r="L13113"/>
  <c r="L13114"/>
  <c r="L13115"/>
  <c r="L13117"/>
  <c r="M13121"/>
  <c r="M13120" s="1"/>
  <c r="M13119" s="1"/>
  <c r="N13121"/>
  <c r="L13122"/>
  <c r="L13123"/>
  <c r="L13124"/>
  <c r="L13125"/>
  <c r="L13126"/>
  <c r="L13127"/>
  <c r="L13128"/>
  <c r="L13129"/>
  <c r="L13131"/>
  <c r="M13132"/>
  <c r="N13132"/>
  <c r="L13133"/>
  <c r="L13134"/>
  <c r="L13136"/>
  <c r="L13137"/>
  <c r="L13138"/>
  <c r="M13139"/>
  <c r="N13139"/>
  <c r="L13140"/>
  <c r="L13141"/>
  <c r="L13142"/>
  <c r="L13143"/>
  <c r="L13144"/>
  <c r="L13145"/>
  <c r="L13146"/>
  <c r="L13147"/>
  <c r="L13148"/>
  <c r="L13149"/>
  <c r="L13150"/>
  <c r="M13151"/>
  <c r="N13151"/>
  <c r="L13152"/>
  <c r="L13153"/>
  <c r="L13154"/>
  <c r="L13155"/>
  <c r="L13156"/>
  <c r="L13157"/>
  <c r="L13158"/>
  <c r="L13159"/>
  <c r="L13160"/>
  <c r="M13161"/>
  <c r="N13161"/>
  <c r="L13162"/>
  <c r="L13163"/>
  <c r="L13164"/>
  <c r="L13165"/>
  <c r="L13166"/>
  <c r="L13167"/>
  <c r="L13168"/>
  <c r="L13169"/>
  <c r="L13170"/>
  <c r="L13171"/>
  <c r="L13172"/>
  <c r="L13173"/>
  <c r="R12943" s="1"/>
  <c r="L13174"/>
  <c r="M13175"/>
  <c r="N13175"/>
  <c r="L13176"/>
  <c r="Q12946"/>
  <c r="L13177"/>
  <c r="R12947" s="1"/>
  <c r="L13178"/>
  <c r="R12948" s="1"/>
  <c r="L13179"/>
  <c r="R12949" s="1"/>
  <c r="L13180"/>
  <c r="R12950" s="1"/>
  <c r="L13181"/>
  <c r="R12951" s="1"/>
  <c r="L13182"/>
  <c r="R12952" s="1"/>
  <c r="M13183"/>
  <c r="N13183"/>
  <c r="L13184"/>
  <c r="R12954" s="1"/>
  <c r="L13185"/>
  <c r="R12955" s="1"/>
  <c r="L13186"/>
  <c r="R12956" s="1"/>
  <c r="L13187"/>
  <c r="R12957" s="1"/>
  <c r="L13188"/>
  <c r="R12958" s="1"/>
  <c r="L13189"/>
  <c r="R12959" s="1"/>
  <c r="L13190"/>
  <c r="R12960" s="1"/>
  <c r="L13191"/>
  <c r="R12961" s="1"/>
  <c r="L13192"/>
  <c r="R12962" s="1"/>
  <c r="L13193"/>
  <c r="R12963" s="1"/>
  <c r="L13194"/>
  <c r="R12964" s="1"/>
  <c r="L13195"/>
  <c r="R12965" s="1"/>
  <c r="L13196"/>
  <c r="R12966" s="1"/>
  <c r="L13197"/>
  <c r="R12967" s="1"/>
  <c r="M13199"/>
  <c r="M13198" s="1"/>
  <c r="N13199"/>
  <c r="N13198" s="1"/>
  <c r="L13200"/>
  <c r="R12970" s="1"/>
  <c r="L13201"/>
  <c r="R12971" s="1"/>
  <c r="L13202"/>
  <c r="R12972" s="1"/>
  <c r="L13203"/>
  <c r="R12973" s="1"/>
  <c r="L13204"/>
  <c r="R12974" s="1"/>
  <c r="L13205"/>
  <c r="R12975" s="1"/>
  <c r="L13206"/>
  <c r="R12976" s="1"/>
  <c r="M13208"/>
  <c r="N13208"/>
  <c r="L13209"/>
  <c r="R12979" s="1"/>
  <c r="L13210"/>
  <c r="R12980" s="1"/>
  <c r="M13211"/>
  <c r="N13211"/>
  <c r="L13212"/>
  <c r="R12982" s="1"/>
  <c r="L13213"/>
  <c r="R12983" s="1"/>
  <c r="M13214"/>
  <c r="N13214"/>
  <c r="L13215"/>
  <c r="R12985" s="1"/>
  <c r="L13216"/>
  <c r="R12986" s="1"/>
  <c r="M13218"/>
  <c r="N13218"/>
  <c r="N13221"/>
  <c r="N13224"/>
  <c r="L13219"/>
  <c r="R12989" s="1"/>
  <c r="L13220"/>
  <c r="R12990" s="1"/>
  <c r="M13221"/>
  <c r="L13221" s="1"/>
  <c r="R12991" s="1"/>
  <c r="L13222"/>
  <c r="L13223"/>
  <c r="M13224"/>
  <c r="L13225"/>
  <c r="R12995" s="1"/>
  <c r="L13226"/>
  <c r="R12996" s="1"/>
  <c r="L13228"/>
  <c r="R12998" s="1"/>
  <c r="M13230"/>
  <c r="N13230"/>
  <c r="N13229" s="1"/>
  <c r="N13227" s="1"/>
  <c r="L13231"/>
  <c r="R13001" s="1"/>
  <c r="L13232"/>
  <c r="R13002" s="1"/>
  <c r="L13233"/>
  <c r="R13003" s="1"/>
  <c r="L13234"/>
  <c r="R13004" s="1"/>
  <c r="L13235"/>
  <c r="R13005" s="1"/>
  <c r="L13236"/>
  <c r="R13006" s="1"/>
  <c r="L13237"/>
  <c r="R13007" s="1"/>
  <c r="L13238"/>
  <c r="R13008" s="1"/>
  <c r="L13239"/>
  <c r="R13009" s="1"/>
  <c r="L13240"/>
  <c r="R13010" s="1"/>
  <c r="L13241"/>
  <c r="R13011" s="1"/>
  <c r="L13242"/>
  <c r="R13012" s="1"/>
  <c r="L13243"/>
  <c r="R13013" s="1"/>
  <c r="L13244"/>
  <c r="R13014" s="1"/>
  <c r="L13245"/>
  <c r="R13015" s="1"/>
  <c r="L13246"/>
  <c r="R13016" s="1"/>
  <c r="L13247"/>
  <c r="R13017" s="1"/>
  <c r="L13248"/>
  <c r="R13018" s="1"/>
  <c r="L13249"/>
  <c r="R13019" s="1"/>
  <c r="M13252"/>
  <c r="N13252"/>
  <c r="L13253"/>
  <c r="R13023" s="1"/>
  <c r="L13254"/>
  <c r="R13024" s="1"/>
  <c r="L13255"/>
  <c r="R13025" s="1"/>
  <c r="L13256"/>
  <c r="R13026" s="1"/>
  <c r="L13257"/>
  <c r="R13027" s="1"/>
  <c r="L13258"/>
  <c r="R13028" s="1"/>
  <c r="L13259"/>
  <c r="R13029" s="1"/>
  <c r="L13260"/>
  <c r="R13030" s="1"/>
  <c r="L13261"/>
  <c r="R13031" s="1"/>
  <c r="L13262"/>
  <c r="R13032" s="1"/>
  <c r="L13263"/>
  <c r="R13033" s="1"/>
  <c r="M13265"/>
  <c r="N13265"/>
  <c r="L13266"/>
  <c r="R13036" s="1"/>
  <c r="L13267"/>
  <c r="R13037" s="1"/>
  <c r="L13268"/>
  <c r="R13038" s="1"/>
  <c r="L13269"/>
  <c r="R13039" s="1"/>
  <c r="L13270"/>
  <c r="R13040" s="1"/>
  <c r="L13271"/>
  <c r="R13041" s="1"/>
  <c r="M13272"/>
  <c r="N13272"/>
  <c r="L13273"/>
  <c r="R13043" s="1"/>
  <c r="L13274"/>
  <c r="R13044" s="1"/>
  <c r="L13275"/>
  <c r="R13045" s="1"/>
  <c r="L13276"/>
  <c r="R13046" s="1"/>
  <c r="L13277"/>
  <c r="R13047" s="1"/>
  <c r="L13278"/>
  <c r="R13048" s="1"/>
  <c r="L13279"/>
  <c r="R13049" s="1"/>
  <c r="L13280"/>
  <c r="R13050" s="1"/>
  <c r="L13281"/>
  <c r="R13051" s="1"/>
  <c r="L13282"/>
  <c r="R13052" s="1"/>
  <c r="L13283"/>
  <c r="R13053" s="1"/>
  <c r="L13284"/>
  <c r="R13054" s="1"/>
  <c r="L13285"/>
  <c r="R13055" s="1"/>
  <c r="L13286"/>
  <c r="R13056" s="1"/>
  <c r="L13287"/>
  <c r="R13057" s="1"/>
  <c r="L13288"/>
  <c r="R13058" s="1"/>
  <c r="L13289"/>
  <c r="R13059" s="1"/>
  <c r="L13290"/>
  <c r="R13060" s="1"/>
  <c r="L13291"/>
  <c r="R13061" s="1"/>
  <c r="L13292"/>
  <c r="R13062" s="1"/>
  <c r="L13294"/>
  <c r="R13064" s="1"/>
  <c r="M13295"/>
  <c r="N13295"/>
  <c r="N13293" s="1"/>
  <c r="N13300"/>
  <c r="N13298" s="1"/>
  <c r="N13309"/>
  <c r="N13306" s="1"/>
  <c r="L13296"/>
  <c r="R13066" s="1"/>
  <c r="L13297"/>
  <c r="R13067" s="1"/>
  <c r="L13299"/>
  <c r="R13069" s="1"/>
  <c r="M13300"/>
  <c r="L13301"/>
  <c r="L13302"/>
  <c r="L13303"/>
  <c r="L13304"/>
  <c r="L13305"/>
  <c r="L13307"/>
  <c r="L13308"/>
  <c r="M13309"/>
  <c r="M13306" s="1"/>
  <c r="L13310"/>
  <c r="R13080" s="1"/>
  <c r="L13311"/>
  <c r="R13081" s="1"/>
  <c r="L13312"/>
  <c r="R13082" s="1"/>
  <c r="M13314"/>
  <c r="N13314"/>
  <c r="L13315"/>
  <c r="R13085" s="1"/>
  <c r="L13316"/>
  <c r="R13086" s="1"/>
  <c r="L13317"/>
  <c r="R13087" s="1"/>
  <c r="L13318"/>
  <c r="R13088" s="1"/>
  <c r="L13319"/>
  <c r="R13089" s="1"/>
  <c r="L13320"/>
  <c r="R13090" s="1"/>
  <c r="M13321"/>
  <c r="N13321"/>
  <c r="L13322"/>
  <c r="R13092" s="1"/>
  <c r="L13323"/>
  <c r="R13093" s="1"/>
  <c r="L13324"/>
  <c r="R13094" s="1"/>
  <c r="L13325"/>
  <c r="R13095" s="1"/>
  <c r="L13326"/>
  <c r="R13096" s="1"/>
  <c r="L13327"/>
  <c r="R13097" s="1"/>
  <c r="L13328"/>
  <c r="R13098" s="1"/>
  <c r="M13330"/>
  <c r="N13330"/>
  <c r="L13331"/>
  <c r="R13101" s="1"/>
  <c r="L13332"/>
  <c r="R13102" s="1"/>
  <c r="L13333"/>
  <c r="R13103" s="1"/>
  <c r="L13334"/>
  <c r="R13104" s="1"/>
  <c r="L13335"/>
  <c r="R13105" s="1"/>
  <c r="L13336"/>
  <c r="R13106" s="1"/>
  <c r="L13337"/>
  <c r="R13107" s="1"/>
  <c r="M13338"/>
  <c r="N13338"/>
  <c r="L13339"/>
  <c r="R13109" s="1"/>
  <c r="L13340"/>
  <c r="R13110" s="1"/>
  <c r="L13341"/>
  <c r="R13111" s="1"/>
  <c r="L13342"/>
  <c r="R13112" s="1"/>
  <c r="L13343"/>
  <c r="R13113" s="1"/>
  <c r="L13344"/>
  <c r="R13114" s="1"/>
  <c r="L13345"/>
  <c r="R13115" s="1"/>
  <c r="L13347"/>
  <c r="R13117" s="1"/>
  <c r="M13351"/>
  <c r="N13351"/>
  <c r="N13350" s="1"/>
  <c r="N13349" s="1"/>
  <c r="L13352"/>
  <c r="R13122" s="1"/>
  <c r="L13353"/>
  <c r="R13123" s="1"/>
  <c r="L13354"/>
  <c r="R13124" s="1"/>
  <c r="L13355"/>
  <c r="R13125" s="1"/>
  <c r="L13356"/>
  <c r="R13126" s="1"/>
  <c r="L13357"/>
  <c r="R13127" s="1"/>
  <c r="L13358"/>
  <c r="R13128" s="1"/>
  <c r="L13359"/>
  <c r="R13129" s="1"/>
  <c r="L13361"/>
  <c r="R13131" s="1"/>
  <c r="M13362"/>
  <c r="N13362"/>
  <c r="L13363"/>
  <c r="R13133" s="1"/>
  <c r="L13364"/>
  <c r="R13134" s="1"/>
  <c r="L13366"/>
  <c r="R13136" s="1"/>
  <c r="L13367"/>
  <c r="R13137" s="1"/>
  <c r="L13368"/>
  <c r="R13138" s="1"/>
  <c r="M13369"/>
  <c r="N13369"/>
  <c r="L13370"/>
  <c r="R13140" s="1"/>
  <c r="L13371"/>
  <c r="R13141" s="1"/>
  <c r="L13372"/>
  <c r="R13142" s="1"/>
  <c r="L13373"/>
  <c r="R13143" s="1"/>
  <c r="L13374"/>
  <c r="R13144" s="1"/>
  <c r="L13375"/>
  <c r="R13145" s="1"/>
  <c r="L13376"/>
  <c r="R13146" s="1"/>
  <c r="L13377"/>
  <c r="R13147" s="1"/>
  <c r="L13378"/>
  <c r="R13148" s="1"/>
  <c r="L13379"/>
  <c r="R13149" s="1"/>
  <c r="L13380"/>
  <c r="R13150" s="1"/>
  <c r="M13381"/>
  <c r="N13381"/>
  <c r="L13382"/>
  <c r="R13152" s="1"/>
  <c r="L13383"/>
  <c r="R13153" s="1"/>
  <c r="L13384"/>
  <c r="R13154" s="1"/>
  <c r="L13385"/>
  <c r="R13155" s="1"/>
  <c r="L13386"/>
  <c r="R13156" s="1"/>
  <c r="L13387"/>
  <c r="R13157" s="1"/>
  <c r="L13388"/>
  <c r="R13158" s="1"/>
  <c r="L13389"/>
  <c r="R13159" s="1"/>
  <c r="L13390"/>
  <c r="R13160" s="1"/>
  <c r="M13391"/>
  <c r="N13391"/>
  <c r="L13392"/>
  <c r="R13162" s="1"/>
  <c r="L13393"/>
  <c r="R13163" s="1"/>
  <c r="L13394"/>
  <c r="R13164" s="1"/>
  <c r="L13395"/>
  <c r="R13165" s="1"/>
  <c r="L13396"/>
  <c r="R13166" s="1"/>
  <c r="L13397"/>
  <c r="R13167" s="1"/>
  <c r="L13398"/>
  <c r="R13168" s="1"/>
  <c r="L13399"/>
  <c r="R13169" s="1"/>
  <c r="L13400"/>
  <c r="R13170" s="1"/>
  <c r="L13401"/>
  <c r="R13171" s="1"/>
  <c r="L13402"/>
  <c r="R13172" s="1"/>
  <c r="L13403"/>
  <c r="R13173" s="1"/>
  <c r="L13404"/>
  <c r="R13174" s="1"/>
  <c r="M13405"/>
  <c r="N13405"/>
  <c r="L13406"/>
  <c r="R13176" s="1"/>
  <c r="Q13176"/>
  <c r="L13407"/>
  <c r="L13408"/>
  <c r="L13409"/>
  <c r="L13410"/>
  <c r="L13411"/>
  <c r="L13412"/>
  <c r="M13413"/>
  <c r="N13413"/>
  <c r="L13414"/>
  <c r="L13415"/>
  <c r="L13416"/>
  <c r="L13417"/>
  <c r="L13418"/>
  <c r="L13419"/>
  <c r="L13420"/>
  <c r="L13421"/>
  <c r="L13422"/>
  <c r="L13423"/>
  <c r="L13424"/>
  <c r="L13425"/>
  <c r="L13426"/>
  <c r="L13427"/>
  <c r="M13429"/>
  <c r="M13428" s="1"/>
  <c r="N13429"/>
  <c r="L13430"/>
  <c r="L13431"/>
  <c r="L13432"/>
  <c r="L13433"/>
  <c r="L13434"/>
  <c r="L13435"/>
  <c r="L13436"/>
  <c r="M13438"/>
  <c r="N13438"/>
  <c r="L13439"/>
  <c r="L13440"/>
  <c r="M13441"/>
  <c r="N13441"/>
  <c r="L13442"/>
  <c r="L13443"/>
  <c r="M13444"/>
  <c r="N13444"/>
  <c r="L13445"/>
  <c r="L13446"/>
  <c r="M13448"/>
  <c r="N13448"/>
  <c r="L13449"/>
  <c r="L13450"/>
  <c r="M13451"/>
  <c r="M13454"/>
  <c r="N13451"/>
  <c r="L13452"/>
  <c r="R13222" s="1"/>
  <c r="L13453"/>
  <c r="R13223" s="1"/>
  <c r="N13454"/>
  <c r="L13455"/>
  <c r="L13456"/>
  <c r="L13458"/>
  <c r="M13460"/>
  <c r="M13459" s="1"/>
  <c r="M13457" s="1"/>
  <c r="N13460"/>
  <c r="L13461"/>
  <c r="L13462"/>
  <c r="L13463"/>
  <c r="L13464"/>
  <c r="L13465"/>
  <c r="L13466"/>
  <c r="L13467"/>
  <c r="L13468"/>
  <c r="L13469"/>
  <c r="L13470"/>
  <c r="L13471"/>
  <c r="L13472"/>
  <c r="L13473"/>
  <c r="L13474"/>
  <c r="L13475"/>
  <c r="L13476"/>
  <c r="L13477"/>
  <c r="L13478"/>
  <c r="L13479"/>
  <c r="M13482"/>
  <c r="N13482"/>
  <c r="L13483"/>
  <c r="L13484"/>
  <c r="L13485"/>
  <c r="L13486"/>
  <c r="L13487"/>
  <c r="L13488"/>
  <c r="L13489"/>
  <c r="L13490"/>
  <c r="L13491"/>
  <c r="L13492"/>
  <c r="L13493"/>
  <c r="M13495"/>
  <c r="N13495"/>
  <c r="L13496"/>
  <c r="L13497"/>
  <c r="L13498"/>
  <c r="L13499"/>
  <c r="L13500"/>
  <c r="L13501"/>
  <c r="M13502"/>
  <c r="N13502"/>
  <c r="L13503"/>
  <c r="L13504"/>
  <c r="L13505"/>
  <c r="L13506"/>
  <c r="L13507"/>
  <c r="L13508"/>
  <c r="L13509"/>
  <c r="L13510"/>
  <c r="L13511"/>
  <c r="L13512"/>
  <c r="L13513"/>
  <c r="L13514"/>
  <c r="L13515"/>
  <c r="L13516"/>
  <c r="L13517"/>
  <c r="L13518"/>
  <c r="L13519"/>
  <c r="L13520"/>
  <c r="L13521"/>
  <c r="L13522"/>
  <c r="L13524"/>
  <c r="M13525"/>
  <c r="M13523" s="1"/>
  <c r="N13525"/>
  <c r="L13526"/>
  <c r="L13527"/>
  <c r="L13529"/>
  <c r="M13530"/>
  <c r="N13530"/>
  <c r="N13528" s="1"/>
  <c r="L13531"/>
  <c r="L13532"/>
  <c r="L13533"/>
  <c r="L13534"/>
  <c r="L13535"/>
  <c r="L13537"/>
  <c r="L13538"/>
  <c r="M13539"/>
  <c r="M13536" s="1"/>
  <c r="N13539"/>
  <c r="L13540"/>
  <c r="L13541"/>
  <c r="L13542"/>
  <c r="M13544"/>
  <c r="N13544"/>
  <c r="L13545"/>
  <c r="L13546"/>
  <c r="L13547"/>
  <c r="L13548"/>
  <c r="L13549"/>
  <c r="L13550"/>
  <c r="M13551"/>
  <c r="N13551"/>
  <c r="L13552"/>
  <c r="L13553"/>
  <c r="L13554"/>
  <c r="L13555"/>
  <c r="L13556"/>
  <c r="L13557"/>
  <c r="L13558"/>
  <c r="M13560"/>
  <c r="N13560"/>
  <c r="L13561"/>
  <c r="R13331" s="1"/>
  <c r="L13562"/>
  <c r="R13332" s="1"/>
  <c r="L13563"/>
  <c r="R13333" s="1"/>
  <c r="L13564"/>
  <c r="R13334" s="1"/>
  <c r="L13565"/>
  <c r="R13335" s="1"/>
  <c r="L13566"/>
  <c r="R13336" s="1"/>
  <c r="L13567"/>
  <c r="R13337" s="1"/>
  <c r="M13568"/>
  <c r="N13568"/>
  <c r="L13569"/>
  <c r="L13570"/>
  <c r="L13571"/>
  <c r="L13572"/>
  <c r="L13573"/>
  <c r="L13574"/>
  <c r="L13575"/>
  <c r="L13577"/>
  <c r="M13581"/>
  <c r="M13580" s="1"/>
  <c r="N13581"/>
  <c r="L13582"/>
  <c r="L13583"/>
  <c r="L13584"/>
  <c r="L13585"/>
  <c r="L13586"/>
  <c r="L13587"/>
  <c r="L13588"/>
  <c r="L13589"/>
  <c r="L13591"/>
  <c r="M13592"/>
  <c r="N13592"/>
  <c r="L13593"/>
  <c r="L13594"/>
  <c r="L13596"/>
  <c r="L13597"/>
  <c r="L13598"/>
  <c r="M13599"/>
  <c r="N13599"/>
  <c r="L13600"/>
  <c r="L13601"/>
  <c r="L13602"/>
  <c r="L13603"/>
  <c r="L13604"/>
  <c r="L13605"/>
  <c r="L13606"/>
  <c r="L13607"/>
  <c r="L13608"/>
  <c r="L13609"/>
  <c r="L13610"/>
  <c r="M13611"/>
  <c r="N13611"/>
  <c r="L13612"/>
  <c r="R13382" s="1"/>
  <c r="L13613"/>
  <c r="R13383" s="1"/>
  <c r="L13614"/>
  <c r="R13384" s="1"/>
  <c r="L13615"/>
  <c r="R13385" s="1"/>
  <c r="L13616"/>
  <c r="R13386" s="1"/>
  <c r="L13617"/>
  <c r="R13387" s="1"/>
  <c r="L13618"/>
  <c r="R13388" s="1"/>
  <c r="L13619"/>
  <c r="R13389" s="1"/>
  <c r="L13620"/>
  <c r="R13390" s="1"/>
  <c r="M13621"/>
  <c r="N13621"/>
  <c r="L13622"/>
  <c r="L13623"/>
  <c r="L13624"/>
  <c r="L13625"/>
  <c r="L13626"/>
  <c r="L13627"/>
  <c r="L13628"/>
  <c r="L13629"/>
  <c r="L13630"/>
  <c r="L13631"/>
  <c r="L13632"/>
  <c r="L13633"/>
  <c r="L13634"/>
  <c r="M13635"/>
  <c r="N13635"/>
  <c r="L13636"/>
  <c r="Q13406"/>
  <c r="L13637"/>
  <c r="R13407" s="1"/>
  <c r="L13638"/>
  <c r="R13408" s="1"/>
  <c r="L13639"/>
  <c r="R13409" s="1"/>
  <c r="L13640"/>
  <c r="R13410" s="1"/>
  <c r="L13641"/>
  <c r="R13411" s="1"/>
  <c r="L13642"/>
  <c r="R13412" s="1"/>
  <c r="M13643"/>
  <c r="N13643"/>
  <c r="L13644"/>
  <c r="R13414" s="1"/>
  <c r="L13645"/>
  <c r="R13415" s="1"/>
  <c r="L13646"/>
  <c r="R13416" s="1"/>
  <c r="L13647"/>
  <c r="R13417" s="1"/>
  <c r="L13648"/>
  <c r="R13418" s="1"/>
  <c r="L13649"/>
  <c r="R13419" s="1"/>
  <c r="L13650"/>
  <c r="R13420" s="1"/>
  <c r="L13651"/>
  <c r="R13421" s="1"/>
  <c r="L13652"/>
  <c r="R13422" s="1"/>
  <c r="L13653"/>
  <c r="R13423" s="1"/>
  <c r="L13654"/>
  <c r="R13424" s="1"/>
  <c r="L13655"/>
  <c r="R13425" s="1"/>
  <c r="L13656"/>
  <c r="R13426" s="1"/>
  <c r="L13657"/>
  <c r="R13427" s="1"/>
  <c r="M13659"/>
  <c r="N13659"/>
  <c r="N13658" s="1"/>
  <c r="L13660"/>
  <c r="R13430" s="1"/>
  <c r="L13661"/>
  <c r="R13431" s="1"/>
  <c r="L13662"/>
  <c r="R13432" s="1"/>
  <c r="L13663"/>
  <c r="R13433" s="1"/>
  <c r="L13664"/>
  <c r="R13434" s="1"/>
  <c r="L13665"/>
  <c r="R13435" s="1"/>
  <c r="L13666"/>
  <c r="R13436" s="1"/>
  <c r="M13668"/>
  <c r="N13668"/>
  <c r="L13669"/>
  <c r="R13439" s="1"/>
  <c r="L13670"/>
  <c r="R13440" s="1"/>
  <c r="M13671"/>
  <c r="N13671"/>
  <c r="N13674"/>
  <c r="L13672"/>
  <c r="L13673"/>
  <c r="M13674"/>
  <c r="L13675"/>
  <c r="R13445" s="1"/>
  <c r="L13676"/>
  <c r="R13446" s="1"/>
  <c r="M13678"/>
  <c r="N13678"/>
  <c r="L13679"/>
  <c r="R13449" s="1"/>
  <c r="L13680"/>
  <c r="R13450" s="1"/>
  <c r="M13681"/>
  <c r="N13681"/>
  <c r="L13682"/>
  <c r="R13452" s="1"/>
  <c r="L13683"/>
  <c r="M13684"/>
  <c r="N13684"/>
  <c r="L13685"/>
  <c r="R13455" s="1"/>
  <c r="L13686"/>
  <c r="R13456" s="1"/>
  <c r="L13688"/>
  <c r="R13458" s="1"/>
  <c r="M13690"/>
  <c r="N13690"/>
  <c r="N13689" s="1"/>
  <c r="N13687" s="1"/>
  <c r="L13691"/>
  <c r="R13461" s="1"/>
  <c r="L13692"/>
  <c r="R13462" s="1"/>
  <c r="L13693"/>
  <c r="R13463" s="1"/>
  <c r="L13694"/>
  <c r="R13464" s="1"/>
  <c r="L13695"/>
  <c r="R13465" s="1"/>
  <c r="L13696"/>
  <c r="R13466" s="1"/>
  <c r="L13697"/>
  <c r="R13467" s="1"/>
  <c r="L13698"/>
  <c r="R13468" s="1"/>
  <c r="L13699"/>
  <c r="R13469" s="1"/>
  <c r="L13700"/>
  <c r="R13470" s="1"/>
  <c r="L13701"/>
  <c r="R13471" s="1"/>
  <c r="L13702"/>
  <c r="R13472" s="1"/>
  <c r="L13703"/>
  <c r="R13473" s="1"/>
  <c r="L13704"/>
  <c r="R13474" s="1"/>
  <c r="L13705"/>
  <c r="R13475" s="1"/>
  <c r="L13706"/>
  <c r="R13476" s="1"/>
  <c r="L13707"/>
  <c r="R13477" s="1"/>
  <c r="L13708"/>
  <c r="R13478" s="1"/>
  <c r="L13709"/>
  <c r="R13479" s="1"/>
  <c r="M13712"/>
  <c r="N13712"/>
  <c r="L13713"/>
  <c r="R13483" s="1"/>
  <c r="L13714"/>
  <c r="R13484" s="1"/>
  <c r="L13715"/>
  <c r="R13485" s="1"/>
  <c r="L13716"/>
  <c r="R13486" s="1"/>
  <c r="L13717"/>
  <c r="R13487" s="1"/>
  <c r="L13718"/>
  <c r="R13488" s="1"/>
  <c r="L13719"/>
  <c r="R13489" s="1"/>
  <c r="L13720"/>
  <c r="R13490" s="1"/>
  <c r="L13721"/>
  <c r="R13491" s="1"/>
  <c r="L13722"/>
  <c r="R13492" s="1"/>
  <c r="L13723"/>
  <c r="R13493" s="1"/>
  <c r="M13725"/>
  <c r="N13725"/>
  <c r="L13726"/>
  <c r="R13496" s="1"/>
  <c r="L13727"/>
  <c r="R13497" s="1"/>
  <c r="L13728"/>
  <c r="R13498" s="1"/>
  <c r="L13729"/>
  <c r="R13499" s="1"/>
  <c r="L13730"/>
  <c r="R13500" s="1"/>
  <c r="L13731"/>
  <c r="R13501" s="1"/>
  <c r="M13732"/>
  <c r="N13732"/>
  <c r="L13733"/>
  <c r="R13503" s="1"/>
  <c r="L13734"/>
  <c r="R13504" s="1"/>
  <c r="L13735"/>
  <c r="R13505" s="1"/>
  <c r="L13736"/>
  <c r="R13506" s="1"/>
  <c r="L13737"/>
  <c r="R13507" s="1"/>
  <c r="L13738"/>
  <c r="R13508" s="1"/>
  <c r="L13739"/>
  <c r="R13509" s="1"/>
  <c r="L13740"/>
  <c r="R13510" s="1"/>
  <c r="L13741"/>
  <c r="R13511" s="1"/>
  <c r="L13742"/>
  <c r="R13512" s="1"/>
  <c r="L13743"/>
  <c r="R13513" s="1"/>
  <c r="L13744"/>
  <c r="R13514" s="1"/>
  <c r="L13745"/>
  <c r="R13515" s="1"/>
  <c r="L13746"/>
  <c r="R13516" s="1"/>
  <c r="L13747"/>
  <c r="R13517" s="1"/>
  <c r="L13748"/>
  <c r="R13518" s="1"/>
  <c r="L13749"/>
  <c r="R13519" s="1"/>
  <c r="L13750"/>
  <c r="R13520" s="1"/>
  <c r="L13751"/>
  <c r="R13521" s="1"/>
  <c r="L13752"/>
  <c r="R13522" s="1"/>
  <c r="L13754"/>
  <c r="R13524" s="1"/>
  <c r="M13755"/>
  <c r="N13755"/>
  <c r="N13753" s="1"/>
  <c r="L13756"/>
  <c r="R13526" s="1"/>
  <c r="L13757"/>
  <c r="R13527" s="1"/>
  <c r="L13759"/>
  <c r="R13529" s="1"/>
  <c r="M13760"/>
  <c r="N13760"/>
  <c r="N13758" s="1"/>
  <c r="L13761"/>
  <c r="R13531" s="1"/>
  <c r="L13762"/>
  <c r="R13532" s="1"/>
  <c r="L13763"/>
  <c r="R13533" s="1"/>
  <c r="L13764"/>
  <c r="R13534" s="1"/>
  <c r="L13765"/>
  <c r="R13535" s="1"/>
  <c r="L13767"/>
  <c r="R13537" s="1"/>
  <c r="L13768"/>
  <c r="R13538" s="1"/>
  <c r="M13769"/>
  <c r="N13769"/>
  <c r="N13766" s="1"/>
  <c r="L13770"/>
  <c r="R13540" s="1"/>
  <c r="L13771"/>
  <c r="R13541" s="1"/>
  <c r="L13772"/>
  <c r="R13542" s="1"/>
  <c r="M13774"/>
  <c r="N13774"/>
  <c r="L13775"/>
  <c r="L13776"/>
  <c r="L13777"/>
  <c r="L13778"/>
  <c r="L13779"/>
  <c r="L13780"/>
  <c r="M13781"/>
  <c r="N13781"/>
  <c r="L13782"/>
  <c r="R13552" s="1"/>
  <c r="L13783"/>
  <c r="R13553" s="1"/>
  <c r="L13784"/>
  <c r="R13554" s="1"/>
  <c r="L13785"/>
  <c r="R13555" s="1"/>
  <c r="L13786"/>
  <c r="R13556" s="1"/>
  <c r="L13787"/>
  <c r="R13557" s="1"/>
  <c r="L13788"/>
  <c r="R13558" s="1"/>
  <c r="M13790"/>
  <c r="N13790"/>
  <c r="N13798"/>
  <c r="L13791"/>
  <c r="R13561" s="1"/>
  <c r="L13792"/>
  <c r="R13562" s="1"/>
  <c r="L13793"/>
  <c r="R13563" s="1"/>
  <c r="L13794"/>
  <c r="R13564" s="1"/>
  <c r="L13795"/>
  <c r="R13565" s="1"/>
  <c r="L13796"/>
  <c r="R13566" s="1"/>
  <c r="L13797"/>
  <c r="R13567" s="1"/>
  <c r="M13798"/>
  <c r="L13798" s="1"/>
  <c r="R13568" s="1"/>
  <c r="L13799"/>
  <c r="R13569" s="1"/>
  <c r="L13800"/>
  <c r="R13570" s="1"/>
  <c r="L13801"/>
  <c r="R13571" s="1"/>
  <c r="L13802"/>
  <c r="R13572" s="1"/>
  <c r="L13803"/>
  <c r="R13573" s="1"/>
  <c r="L13804"/>
  <c r="R13574" s="1"/>
  <c r="L13805"/>
  <c r="R13575" s="1"/>
  <c r="L13807"/>
  <c r="R13577" s="1"/>
  <c r="M13811"/>
  <c r="N13811"/>
  <c r="N13810" s="1"/>
  <c r="N13809" s="1"/>
  <c r="L13812"/>
  <c r="R13582" s="1"/>
  <c r="L13813"/>
  <c r="R13583" s="1"/>
  <c r="L13814"/>
  <c r="R13584" s="1"/>
  <c r="L13815"/>
  <c r="R13585" s="1"/>
  <c r="L13816"/>
  <c r="R13586" s="1"/>
  <c r="L13817"/>
  <c r="R13587" s="1"/>
  <c r="L13818"/>
  <c r="R13588" s="1"/>
  <c r="L13819"/>
  <c r="R13589" s="1"/>
  <c r="L13821"/>
  <c r="R13591" s="1"/>
  <c r="M13822"/>
  <c r="N13822"/>
  <c r="L13823"/>
  <c r="R13593" s="1"/>
  <c r="L13824"/>
  <c r="R13594" s="1"/>
  <c r="L13826"/>
  <c r="R13596" s="1"/>
  <c r="L13827"/>
  <c r="R13597" s="1"/>
  <c r="L13828"/>
  <c r="R13598" s="1"/>
  <c r="M13829"/>
  <c r="N13829"/>
  <c r="L13830"/>
  <c r="R13600" s="1"/>
  <c r="L13831"/>
  <c r="R13601" s="1"/>
  <c r="L13832"/>
  <c r="R13602" s="1"/>
  <c r="L13833"/>
  <c r="R13603" s="1"/>
  <c r="L13834"/>
  <c r="R13604" s="1"/>
  <c r="L13835"/>
  <c r="R13605" s="1"/>
  <c r="L13836"/>
  <c r="R13606" s="1"/>
  <c r="L13837"/>
  <c r="R13607" s="1"/>
  <c r="L13838"/>
  <c r="R13608" s="1"/>
  <c r="L13839"/>
  <c r="R13609" s="1"/>
  <c r="L13840"/>
  <c r="R13610" s="1"/>
  <c r="M13841"/>
  <c r="N13841"/>
  <c r="L13842"/>
  <c r="L13843"/>
  <c r="L13844"/>
  <c r="L13845"/>
  <c r="L13846"/>
  <c r="L13847"/>
  <c r="L13848"/>
  <c r="L13849"/>
  <c r="L13850"/>
  <c r="M13851"/>
  <c r="N13851"/>
  <c r="L13852"/>
  <c r="R13622" s="1"/>
  <c r="L13853"/>
  <c r="R13623" s="1"/>
  <c r="L13854"/>
  <c r="R13624" s="1"/>
  <c r="L13855"/>
  <c r="R13625" s="1"/>
  <c r="L13856"/>
  <c r="R13626" s="1"/>
  <c r="L13857"/>
  <c r="R13627" s="1"/>
  <c r="L13858"/>
  <c r="R13628" s="1"/>
  <c r="L13859"/>
  <c r="R13629" s="1"/>
  <c r="L13860"/>
  <c r="R13630" s="1"/>
  <c r="L13861"/>
  <c r="R13631" s="1"/>
  <c r="L13862"/>
  <c r="R13632" s="1"/>
  <c r="L13863"/>
  <c r="R13633" s="1"/>
  <c r="L13864"/>
  <c r="R13634" s="1"/>
  <c r="M13865"/>
  <c r="N13865"/>
  <c r="L13866"/>
  <c r="R13636" s="1"/>
  <c r="Q13636"/>
  <c r="L13867"/>
  <c r="L13868"/>
  <c r="L13869"/>
  <c r="L13870"/>
  <c r="L13871"/>
  <c r="L13872"/>
  <c r="M13873"/>
  <c r="N13873"/>
  <c r="L13874"/>
  <c r="L13875"/>
  <c r="L13876"/>
  <c r="L13877"/>
  <c r="L13878"/>
  <c r="L13879"/>
  <c r="R13649" s="1"/>
  <c r="L13880"/>
  <c r="L13881"/>
  <c r="L13882"/>
  <c r="L13883"/>
  <c r="L13884"/>
  <c r="L13885"/>
  <c r="L13886"/>
  <c r="L13887"/>
  <c r="M13889"/>
  <c r="M13888" s="1"/>
  <c r="N13889"/>
  <c r="N13888" s="1"/>
  <c r="L13890"/>
  <c r="L13891"/>
  <c r="L13892"/>
  <c r="L13893"/>
  <c r="L13894"/>
  <c r="L13895"/>
  <c r="L13896"/>
  <c r="M13898"/>
  <c r="N13898"/>
  <c r="L13899"/>
  <c r="L13900"/>
  <c r="M13901"/>
  <c r="N13901"/>
  <c r="L13902"/>
  <c r="R13672" s="1"/>
  <c r="L13903"/>
  <c r="R13673" s="1"/>
  <c r="M13904"/>
  <c r="N13904"/>
  <c r="L13905"/>
  <c r="L13906"/>
  <c r="M13908"/>
  <c r="N13908"/>
  <c r="L13909"/>
  <c r="L13910"/>
  <c r="M13911"/>
  <c r="N13911"/>
  <c r="L13912"/>
  <c r="R13682" s="1"/>
  <c r="L13913"/>
  <c r="M13914"/>
  <c r="N13914"/>
  <c r="L13915"/>
  <c r="L13916"/>
  <c r="L13918"/>
  <c r="M13920"/>
  <c r="M13919" s="1"/>
  <c r="M13917" s="1"/>
  <c r="N13920"/>
  <c r="L13921"/>
  <c r="L13922"/>
  <c r="L13923"/>
  <c r="L13924"/>
  <c r="L13925"/>
  <c r="L13926"/>
  <c r="L13927"/>
  <c r="L13928"/>
  <c r="L13929"/>
  <c r="L13930"/>
  <c r="L13931"/>
  <c r="L13932"/>
  <c r="L13933"/>
  <c r="L13934"/>
  <c r="L13935"/>
  <c r="L13936"/>
  <c r="L13937"/>
  <c r="L13938"/>
  <c r="L13939"/>
  <c r="M13942"/>
  <c r="N13942"/>
  <c r="L13943"/>
  <c r="R13713" s="1"/>
  <c r="L13944"/>
  <c r="R13714" s="1"/>
  <c r="L13945"/>
  <c r="R13715" s="1"/>
  <c r="L13946"/>
  <c r="R13716" s="1"/>
  <c r="L13947"/>
  <c r="R13717" s="1"/>
  <c r="L13948"/>
  <c r="R13718" s="1"/>
  <c r="L13949"/>
  <c r="R13719" s="1"/>
  <c r="L13950"/>
  <c r="R13720" s="1"/>
  <c r="L13951"/>
  <c r="R13721" s="1"/>
  <c r="L13952"/>
  <c r="R13722" s="1"/>
  <c r="L13953"/>
  <c r="R13723" s="1"/>
  <c r="M13955"/>
  <c r="N13955"/>
  <c r="L13956"/>
  <c r="L13957"/>
  <c r="L13958"/>
  <c r="L13959"/>
  <c r="L13960"/>
  <c r="L13961"/>
  <c r="M13962"/>
  <c r="N13962"/>
  <c r="L13963"/>
  <c r="R13733" s="1"/>
  <c r="L13964"/>
  <c r="R13734" s="1"/>
  <c r="L13965"/>
  <c r="R13735" s="1"/>
  <c r="L13966"/>
  <c r="R13736" s="1"/>
  <c r="L13967"/>
  <c r="R13737" s="1"/>
  <c r="L13968"/>
  <c r="R13738" s="1"/>
  <c r="L13969"/>
  <c r="R13739" s="1"/>
  <c r="L13970"/>
  <c r="R13740" s="1"/>
  <c r="L13971"/>
  <c r="R13741" s="1"/>
  <c r="L13972"/>
  <c r="R13742" s="1"/>
  <c r="L13973"/>
  <c r="R13743" s="1"/>
  <c r="L13974"/>
  <c r="R13744" s="1"/>
  <c r="L13975"/>
  <c r="R13745" s="1"/>
  <c r="L13976"/>
  <c r="R13746" s="1"/>
  <c r="L13977"/>
  <c r="R13747" s="1"/>
  <c r="L13978"/>
  <c r="R13748" s="1"/>
  <c r="L13979"/>
  <c r="R13749" s="1"/>
  <c r="L13980"/>
  <c r="R13750" s="1"/>
  <c r="L13981"/>
  <c r="R13751" s="1"/>
  <c r="L13982"/>
  <c r="R13752" s="1"/>
  <c r="L13984"/>
  <c r="R13754" s="1"/>
  <c r="M13985"/>
  <c r="M13983" s="1"/>
  <c r="N13985"/>
  <c r="L13986"/>
  <c r="L13987"/>
  <c r="L13989"/>
  <c r="M13990"/>
  <c r="M13988" s="1"/>
  <c r="N13990"/>
  <c r="L13991"/>
  <c r="L13992"/>
  <c r="L13993"/>
  <c r="L13994"/>
  <c r="L13995"/>
  <c r="L13997"/>
  <c r="L13998"/>
  <c r="M13999"/>
  <c r="M13996" s="1"/>
  <c r="N13999"/>
  <c r="L14000"/>
  <c r="L14001"/>
  <c r="L14002"/>
  <c r="M14004"/>
  <c r="N14004"/>
  <c r="L14005"/>
  <c r="L14006"/>
  <c r="L14007"/>
  <c r="L14008"/>
  <c r="L14009"/>
  <c r="L14010"/>
  <c r="M14011"/>
  <c r="N14011"/>
  <c r="L14012"/>
  <c r="L14013"/>
  <c r="L14014"/>
  <c r="L14015"/>
  <c r="L14016"/>
  <c r="L14017"/>
  <c r="L14018"/>
  <c r="M14020"/>
  <c r="N14020"/>
  <c r="L14021"/>
  <c r="L14022"/>
  <c r="L14023"/>
  <c r="L14024"/>
  <c r="L14025"/>
  <c r="L14026"/>
  <c r="L14027"/>
  <c r="M14028"/>
  <c r="N14028"/>
  <c r="L14029"/>
  <c r="L14030"/>
  <c r="L14031"/>
  <c r="L14032"/>
  <c r="L14033"/>
  <c r="L14034"/>
  <c r="L14035"/>
  <c r="L14037"/>
  <c r="M14041"/>
  <c r="M14040" s="1"/>
  <c r="M14039" s="1"/>
  <c r="N14041"/>
  <c r="L14042"/>
  <c r="L14043"/>
  <c r="L14044"/>
  <c r="L14045"/>
  <c r="L14046"/>
  <c r="L14047"/>
  <c r="L14048"/>
  <c r="L14049"/>
  <c r="L14051"/>
  <c r="M14052"/>
  <c r="N14052"/>
  <c r="L14053"/>
  <c r="L14054"/>
  <c r="L14056"/>
  <c r="L14057"/>
  <c r="L14058"/>
  <c r="M14059"/>
  <c r="N14059"/>
  <c r="L14060"/>
  <c r="L14061"/>
  <c r="L14062"/>
  <c r="L14063"/>
  <c r="L14064"/>
  <c r="L14065"/>
  <c r="L14066"/>
  <c r="L14067"/>
  <c r="L14068"/>
  <c r="L14069"/>
  <c r="L14070"/>
  <c r="M14071"/>
  <c r="N14071"/>
  <c r="L14072"/>
  <c r="L14073"/>
  <c r="L14074"/>
  <c r="L14075"/>
  <c r="L14076"/>
  <c r="L14077"/>
  <c r="L14078"/>
  <c r="L14079"/>
  <c r="L14080"/>
  <c r="M14081"/>
  <c r="N14081"/>
  <c r="L14082"/>
  <c r="L14083"/>
  <c r="L14084"/>
  <c r="L14085"/>
  <c r="R13855" s="1"/>
  <c r="L14086"/>
  <c r="L14087"/>
  <c r="L14088"/>
  <c r="L14089"/>
  <c r="L14090"/>
  <c r="L14091"/>
  <c r="L14092"/>
  <c r="L14093"/>
  <c r="L14094"/>
  <c r="M14095"/>
  <c r="N14095"/>
  <c r="L14096"/>
  <c r="Q13866"/>
  <c r="L14097"/>
  <c r="R13867" s="1"/>
  <c r="L14098"/>
  <c r="R13868" s="1"/>
  <c r="L14099"/>
  <c r="R13869" s="1"/>
  <c r="L14100"/>
  <c r="R13870" s="1"/>
  <c r="L14101"/>
  <c r="R13871" s="1"/>
  <c r="L14102"/>
  <c r="R13872" s="1"/>
  <c r="M14103"/>
  <c r="N14103"/>
  <c r="L14104"/>
  <c r="R13874" s="1"/>
  <c r="L14105"/>
  <c r="R13875" s="1"/>
  <c r="L14106"/>
  <c r="R13876" s="1"/>
  <c r="L14107"/>
  <c r="R13877" s="1"/>
  <c r="L14108"/>
  <c r="R13878" s="1"/>
  <c r="L14109"/>
  <c r="R13879" s="1"/>
  <c r="L14110"/>
  <c r="R13880" s="1"/>
  <c r="L14111"/>
  <c r="R13881" s="1"/>
  <c r="L14112"/>
  <c r="R13882" s="1"/>
  <c r="L14113"/>
  <c r="R13883" s="1"/>
  <c r="L14114"/>
  <c r="R13884" s="1"/>
  <c r="L14115"/>
  <c r="R13885" s="1"/>
  <c r="L14116"/>
  <c r="R13886" s="1"/>
  <c r="L14117"/>
  <c r="R13887" s="1"/>
  <c r="M14119"/>
  <c r="N14119"/>
  <c r="N14118" s="1"/>
  <c r="L14120"/>
  <c r="R13890" s="1"/>
  <c r="L14121"/>
  <c r="R13891" s="1"/>
  <c r="L14122"/>
  <c r="R13892" s="1"/>
  <c r="L14123"/>
  <c r="R13893" s="1"/>
  <c r="L14124"/>
  <c r="R13894" s="1"/>
  <c r="L14125"/>
  <c r="R13895" s="1"/>
  <c r="L14126"/>
  <c r="R13896" s="1"/>
  <c r="M14128"/>
  <c r="N14128"/>
  <c r="L14129"/>
  <c r="R13899" s="1"/>
  <c r="L14130"/>
  <c r="R13900" s="1"/>
  <c r="M14131"/>
  <c r="N14131"/>
  <c r="L14132"/>
  <c r="R13902" s="1"/>
  <c r="L14133"/>
  <c r="R13903" s="1"/>
  <c r="M14134"/>
  <c r="N14134"/>
  <c r="L14135"/>
  <c r="R13905" s="1"/>
  <c r="L14136"/>
  <c r="R13906" s="1"/>
  <c r="M14138"/>
  <c r="N14138"/>
  <c r="L14139"/>
  <c r="R13909" s="1"/>
  <c r="L14140"/>
  <c r="R13910" s="1"/>
  <c r="M14141"/>
  <c r="N14141"/>
  <c r="L14142"/>
  <c r="R13912" s="1"/>
  <c r="L14143"/>
  <c r="R13913" s="1"/>
  <c r="M14144"/>
  <c r="N14144"/>
  <c r="L14145"/>
  <c r="R13915" s="1"/>
  <c r="L14146"/>
  <c r="R13916" s="1"/>
  <c r="L14148"/>
  <c r="R13918" s="1"/>
  <c r="M14150"/>
  <c r="N14150"/>
  <c r="N14149" s="1"/>
  <c r="N14147" s="1"/>
  <c r="L14151"/>
  <c r="R13921" s="1"/>
  <c r="L14152"/>
  <c r="R13922" s="1"/>
  <c r="L14153"/>
  <c r="R13923" s="1"/>
  <c r="L14154"/>
  <c r="R13924" s="1"/>
  <c r="L14155"/>
  <c r="R13925" s="1"/>
  <c r="L14156"/>
  <c r="R13926" s="1"/>
  <c r="L14157"/>
  <c r="R13927" s="1"/>
  <c r="L14158"/>
  <c r="R13928" s="1"/>
  <c r="L14159"/>
  <c r="R13929" s="1"/>
  <c r="L14160"/>
  <c r="R13930" s="1"/>
  <c r="L14161"/>
  <c r="R13931" s="1"/>
  <c r="L14162"/>
  <c r="R13932" s="1"/>
  <c r="L14163"/>
  <c r="R13933" s="1"/>
  <c r="L14164"/>
  <c r="R13934" s="1"/>
  <c r="L14165"/>
  <c r="R13935" s="1"/>
  <c r="L14166"/>
  <c r="R13936" s="1"/>
  <c r="L14167"/>
  <c r="R13937" s="1"/>
  <c r="L14168"/>
  <c r="R13938" s="1"/>
  <c r="L14169"/>
  <c r="R13939" s="1"/>
  <c r="M14172"/>
  <c r="N14172"/>
  <c r="L14173"/>
  <c r="R13943" s="1"/>
  <c r="L14174"/>
  <c r="R13944" s="1"/>
  <c r="L14175"/>
  <c r="R13945" s="1"/>
  <c r="L14176"/>
  <c r="R13946" s="1"/>
  <c r="L14177"/>
  <c r="R13947" s="1"/>
  <c r="L14178"/>
  <c r="R13948" s="1"/>
  <c r="L14179"/>
  <c r="R13949" s="1"/>
  <c r="L14180"/>
  <c r="R13950" s="1"/>
  <c r="L14181"/>
  <c r="R13951" s="1"/>
  <c r="L14182"/>
  <c r="R13952" s="1"/>
  <c r="L14183"/>
  <c r="R13953" s="1"/>
  <c r="M14185"/>
  <c r="M14192"/>
  <c r="N14185"/>
  <c r="L14186"/>
  <c r="L14187"/>
  <c r="L14188"/>
  <c r="L14189"/>
  <c r="L14190"/>
  <c r="L14191"/>
  <c r="N14192"/>
  <c r="L14193"/>
  <c r="R13963" s="1"/>
  <c r="L14194"/>
  <c r="R13964" s="1"/>
  <c r="L14195"/>
  <c r="R13965" s="1"/>
  <c r="L14196"/>
  <c r="R13966" s="1"/>
  <c r="L14197"/>
  <c r="R13967" s="1"/>
  <c r="L14198"/>
  <c r="R13968" s="1"/>
  <c r="L14199"/>
  <c r="R13969" s="1"/>
  <c r="L14200"/>
  <c r="R13970" s="1"/>
  <c r="L14201"/>
  <c r="R13971" s="1"/>
  <c r="L14202"/>
  <c r="R13972" s="1"/>
  <c r="L14203"/>
  <c r="R13973" s="1"/>
  <c r="L14204"/>
  <c r="R13974" s="1"/>
  <c r="L14205"/>
  <c r="R13975" s="1"/>
  <c r="L14206"/>
  <c r="R13976" s="1"/>
  <c r="L14207"/>
  <c r="R13977" s="1"/>
  <c r="L14208"/>
  <c r="R13978" s="1"/>
  <c r="L14209"/>
  <c r="R13979" s="1"/>
  <c r="L14210"/>
  <c r="R13980" s="1"/>
  <c r="L14211"/>
  <c r="R13981" s="1"/>
  <c r="L14212"/>
  <c r="R13982" s="1"/>
  <c r="L14214"/>
  <c r="R13984" s="1"/>
  <c r="M14215"/>
  <c r="N14215"/>
  <c r="N14213" s="1"/>
  <c r="L14216"/>
  <c r="R13986" s="1"/>
  <c r="L14217"/>
  <c r="R13987" s="1"/>
  <c r="L14219"/>
  <c r="R13989" s="1"/>
  <c r="M14220"/>
  <c r="N14220"/>
  <c r="N14218" s="1"/>
  <c r="L14221"/>
  <c r="R13991" s="1"/>
  <c r="L14222"/>
  <c r="R13992" s="1"/>
  <c r="L14223"/>
  <c r="R13993" s="1"/>
  <c r="L14224"/>
  <c r="R13994" s="1"/>
  <c r="L14225"/>
  <c r="R13995" s="1"/>
  <c r="L14227"/>
  <c r="R13997" s="1"/>
  <c r="L14228"/>
  <c r="R13998" s="1"/>
  <c r="M14229"/>
  <c r="M14226" s="1"/>
  <c r="N14229"/>
  <c r="N14226" s="1"/>
  <c r="L14230"/>
  <c r="R14000" s="1"/>
  <c r="L14231"/>
  <c r="R14001" s="1"/>
  <c r="L14232"/>
  <c r="R14002" s="1"/>
  <c r="M14234"/>
  <c r="N14234"/>
  <c r="L14235"/>
  <c r="R14005" s="1"/>
  <c r="L14236"/>
  <c r="R14006" s="1"/>
  <c r="L14237"/>
  <c r="R14007" s="1"/>
  <c r="L14238"/>
  <c r="R14008" s="1"/>
  <c r="L14239"/>
  <c r="R14009" s="1"/>
  <c r="L14240"/>
  <c r="R14010" s="1"/>
  <c r="M14241"/>
  <c r="N14241"/>
  <c r="L14242"/>
  <c r="R14012" s="1"/>
  <c r="L14243"/>
  <c r="R14013" s="1"/>
  <c r="L14244"/>
  <c r="R14014" s="1"/>
  <c r="L14245"/>
  <c r="R14015" s="1"/>
  <c r="L14246"/>
  <c r="R14016" s="1"/>
  <c r="L14247"/>
  <c r="R14017" s="1"/>
  <c r="L14248"/>
  <c r="R14018" s="1"/>
  <c r="M14250"/>
  <c r="N14250"/>
  <c r="L14251"/>
  <c r="R14021" s="1"/>
  <c r="L14252"/>
  <c r="R14022" s="1"/>
  <c r="L14253"/>
  <c r="R14023" s="1"/>
  <c r="L14254"/>
  <c r="R14024" s="1"/>
  <c r="L14255"/>
  <c r="R14025" s="1"/>
  <c r="L14256"/>
  <c r="R14026" s="1"/>
  <c r="L14257"/>
  <c r="R14027" s="1"/>
  <c r="M14258"/>
  <c r="N14258"/>
  <c r="L14259"/>
  <c r="R14029" s="1"/>
  <c r="L14260"/>
  <c r="R14030" s="1"/>
  <c r="L14261"/>
  <c r="R14031" s="1"/>
  <c r="L14262"/>
  <c r="R14032" s="1"/>
  <c r="L14263"/>
  <c r="R14033" s="1"/>
  <c r="L14264"/>
  <c r="R14034" s="1"/>
  <c r="L14265"/>
  <c r="R14035" s="1"/>
  <c r="L14267"/>
  <c r="R14037" s="1"/>
  <c r="M14271"/>
  <c r="N14271"/>
  <c r="N14270" s="1"/>
  <c r="N14269" s="1"/>
  <c r="L14272"/>
  <c r="R14042" s="1"/>
  <c r="L14273"/>
  <c r="R14043" s="1"/>
  <c r="L14274"/>
  <c r="R14044" s="1"/>
  <c r="L14275"/>
  <c r="R14045" s="1"/>
  <c r="L14276"/>
  <c r="R14046" s="1"/>
  <c r="L14277"/>
  <c r="R14047" s="1"/>
  <c r="L14278"/>
  <c r="R14048" s="1"/>
  <c r="L14279"/>
  <c r="R14049" s="1"/>
  <c r="L14281"/>
  <c r="R14051" s="1"/>
  <c r="M14282"/>
  <c r="N14282"/>
  <c r="L14283"/>
  <c r="R14053" s="1"/>
  <c r="L14284"/>
  <c r="R14054" s="1"/>
  <c r="L14286"/>
  <c r="R14056" s="1"/>
  <c r="L14287"/>
  <c r="R14057" s="1"/>
  <c r="L14288"/>
  <c r="R14058" s="1"/>
  <c r="M14289"/>
  <c r="N14289"/>
  <c r="L14290"/>
  <c r="R14060" s="1"/>
  <c r="L14291"/>
  <c r="R14061" s="1"/>
  <c r="L14292"/>
  <c r="R14062" s="1"/>
  <c r="L14293"/>
  <c r="R14063" s="1"/>
  <c r="L14294"/>
  <c r="R14064" s="1"/>
  <c r="L14295"/>
  <c r="R14065" s="1"/>
  <c r="L14296"/>
  <c r="R14066" s="1"/>
  <c r="L14297"/>
  <c r="R14067" s="1"/>
  <c r="L14298"/>
  <c r="R14068" s="1"/>
  <c r="L14299"/>
  <c r="R14069" s="1"/>
  <c r="L14300"/>
  <c r="R14070" s="1"/>
  <c r="M14301"/>
  <c r="N14301"/>
  <c r="L14302"/>
  <c r="R14072" s="1"/>
  <c r="L14303"/>
  <c r="R14073" s="1"/>
  <c r="L14304"/>
  <c r="R14074" s="1"/>
  <c r="L14305"/>
  <c r="R14075" s="1"/>
  <c r="L14306"/>
  <c r="R14076" s="1"/>
  <c r="L14307"/>
  <c r="R14077" s="1"/>
  <c r="L14308"/>
  <c r="R14078" s="1"/>
  <c r="L14309"/>
  <c r="R14079" s="1"/>
  <c r="L14310"/>
  <c r="R14080" s="1"/>
  <c r="M14311"/>
  <c r="N14311"/>
  <c r="L14312"/>
  <c r="R14082" s="1"/>
  <c r="L14313"/>
  <c r="R14083" s="1"/>
  <c r="L14314"/>
  <c r="R14084" s="1"/>
  <c r="L14315"/>
  <c r="R14085" s="1"/>
  <c r="L14316"/>
  <c r="R14086" s="1"/>
  <c r="L14317"/>
  <c r="R14087" s="1"/>
  <c r="L14318"/>
  <c r="R14088" s="1"/>
  <c r="L14319"/>
  <c r="R14089" s="1"/>
  <c r="L14320"/>
  <c r="R14090" s="1"/>
  <c r="L14321"/>
  <c r="R14091" s="1"/>
  <c r="L14322"/>
  <c r="R14092" s="1"/>
  <c r="L14323"/>
  <c r="R14093" s="1"/>
  <c r="L14324"/>
  <c r="R14094" s="1"/>
  <c r="M14325"/>
  <c r="N14325"/>
  <c r="L14326"/>
  <c r="R14096" s="1"/>
  <c r="Q14096"/>
  <c r="L14327"/>
  <c r="L14328"/>
  <c r="L14329"/>
  <c r="L14330"/>
  <c r="L14331"/>
  <c r="L14332"/>
  <c r="M14333"/>
  <c r="N14333"/>
  <c r="L14334"/>
  <c r="L14335"/>
  <c r="L14336"/>
  <c r="L14337"/>
  <c r="L14338"/>
  <c r="L14339"/>
  <c r="L14340"/>
  <c r="L14341"/>
  <c r="L14342"/>
  <c r="L14343"/>
  <c r="L14344"/>
  <c r="L14345"/>
  <c r="L14346"/>
  <c r="L14347"/>
  <c r="M14349"/>
  <c r="M14348" s="1"/>
  <c r="N14349"/>
  <c r="L14350"/>
  <c r="L14351"/>
  <c r="L14352"/>
  <c r="L14353"/>
  <c r="L14354"/>
  <c r="L14355"/>
  <c r="L14356"/>
  <c r="M14358"/>
  <c r="N14358"/>
  <c r="L14359"/>
  <c r="L14360"/>
  <c r="M14361"/>
  <c r="N14361"/>
  <c r="L14362"/>
  <c r="L14363"/>
  <c r="M14364"/>
  <c r="N14364"/>
  <c r="L14365"/>
  <c r="L14366"/>
  <c r="M14368"/>
  <c r="N14368"/>
  <c r="L14369"/>
  <c r="L14370"/>
  <c r="M14371"/>
  <c r="N14371"/>
  <c r="L14372"/>
  <c r="L14373"/>
  <c r="M14374"/>
  <c r="N14374"/>
  <c r="L14375"/>
  <c r="L14376"/>
  <c r="L14378"/>
  <c r="M14380"/>
  <c r="M14379" s="1"/>
  <c r="M14377" s="1"/>
  <c r="N14380"/>
  <c r="L14381"/>
  <c r="L14382"/>
  <c r="L14383"/>
  <c r="L14384"/>
  <c r="L14385"/>
  <c r="L14386"/>
  <c r="L14387"/>
  <c r="L14388"/>
  <c r="L14389"/>
  <c r="L14390"/>
  <c r="L14391"/>
  <c r="L14392"/>
  <c r="L14393"/>
  <c r="L14394"/>
  <c r="L14395"/>
  <c r="L14396"/>
  <c r="L14397"/>
  <c r="L14398"/>
  <c r="L14399"/>
  <c r="M14402"/>
  <c r="N14402"/>
  <c r="L14403"/>
  <c r="L14404"/>
  <c r="L14405"/>
  <c r="L14406"/>
  <c r="L14407"/>
  <c r="L14408"/>
  <c r="L14409"/>
  <c r="L14410"/>
  <c r="L14411"/>
  <c r="L14412"/>
  <c r="L14413"/>
  <c r="M14415"/>
  <c r="N14415"/>
  <c r="L14416"/>
  <c r="R14186" s="1"/>
  <c r="L14417"/>
  <c r="R14187" s="1"/>
  <c r="L14418"/>
  <c r="R14188" s="1"/>
  <c r="L14419"/>
  <c r="R14189" s="1"/>
  <c r="L14420"/>
  <c r="R14190" s="1"/>
  <c r="L14421"/>
  <c r="R14191" s="1"/>
  <c r="M14422"/>
  <c r="N14422"/>
  <c r="L14423"/>
  <c r="L14424"/>
  <c r="L14425"/>
  <c r="L14426"/>
  <c r="L14427"/>
  <c r="L14428"/>
  <c r="L14429"/>
  <c r="L14430"/>
  <c r="L14431"/>
  <c r="L14432"/>
  <c r="L14433"/>
  <c r="L14434"/>
  <c r="L14435"/>
  <c r="L14436"/>
  <c r="L14437"/>
  <c r="L14438"/>
  <c r="L14439"/>
  <c r="L14440"/>
  <c r="L14441"/>
  <c r="L14442"/>
  <c r="L14444"/>
  <c r="M14445"/>
  <c r="M14443" s="1"/>
  <c r="N14445"/>
  <c r="L14446"/>
  <c r="L14447"/>
  <c r="L14449"/>
  <c r="M14450"/>
  <c r="M14448" s="1"/>
  <c r="N14450"/>
  <c r="N14448" s="1"/>
  <c r="L14451"/>
  <c r="L14452"/>
  <c r="L14453"/>
  <c r="L14454"/>
  <c r="L14455"/>
  <c r="L14457"/>
  <c r="L14458"/>
  <c r="M14459"/>
  <c r="M14456" s="1"/>
  <c r="N14459"/>
  <c r="N14456" s="1"/>
  <c r="L14460"/>
  <c r="L14461"/>
  <c r="L14462"/>
  <c r="M14464"/>
  <c r="M14471"/>
  <c r="N14464"/>
  <c r="L14465"/>
  <c r="L14466"/>
  <c r="L14467"/>
  <c r="L14468"/>
  <c r="L14469"/>
  <c r="L14470"/>
  <c r="N14471"/>
  <c r="L14472"/>
  <c r="R14242" s="1"/>
  <c r="L14473"/>
  <c r="L14474"/>
  <c r="L14475"/>
  <c r="L14476"/>
  <c r="L14477"/>
  <c r="L14478"/>
  <c r="M14480"/>
  <c r="M14488"/>
  <c r="N14480"/>
  <c r="L14481"/>
  <c r="L14482"/>
  <c r="L14483"/>
  <c r="L14484"/>
  <c r="L14485"/>
  <c r="L14486"/>
  <c r="L14487"/>
  <c r="N14488"/>
  <c r="L14489"/>
  <c r="L14490"/>
  <c r="L14491"/>
  <c r="L14492"/>
  <c r="L14493"/>
  <c r="L14494"/>
  <c r="L14495"/>
  <c r="E17" i="2"/>
  <c r="H17"/>
  <c r="L17" s="1"/>
  <c r="E18"/>
  <c r="H18"/>
  <c r="L18" s="1"/>
  <c r="F19"/>
  <c r="F26"/>
  <c r="F29"/>
  <c r="G19"/>
  <c r="I19"/>
  <c r="I26"/>
  <c r="I29"/>
  <c r="J19"/>
  <c r="E20"/>
  <c r="H20"/>
  <c r="L20" s="1"/>
  <c r="E21"/>
  <c r="H21"/>
  <c r="L21" s="1"/>
  <c r="E22"/>
  <c r="H22"/>
  <c r="L22" s="1"/>
  <c r="E23"/>
  <c r="H23"/>
  <c r="L23" s="1"/>
  <c r="E24"/>
  <c r="H24"/>
  <c r="L24" s="1"/>
  <c r="E25"/>
  <c r="H25"/>
  <c r="L25" s="1"/>
  <c r="G26"/>
  <c r="J26"/>
  <c r="H26" s="1"/>
  <c r="E27"/>
  <c r="H27"/>
  <c r="L27" s="1"/>
  <c r="E28"/>
  <c r="H28"/>
  <c r="L28" s="1"/>
  <c r="G29"/>
  <c r="J29"/>
  <c r="E30"/>
  <c r="H30"/>
  <c r="L30" s="1"/>
  <c r="E31"/>
  <c r="H31"/>
  <c r="L31" s="1"/>
  <c r="E32"/>
  <c r="H32"/>
  <c r="E33"/>
  <c r="H33"/>
  <c r="L33" s="1"/>
  <c r="E35"/>
  <c r="H35"/>
  <c r="L35" s="1"/>
  <c r="E36"/>
  <c r="H36"/>
  <c r="L36" s="1"/>
  <c r="F38"/>
  <c r="G38"/>
  <c r="I38"/>
  <c r="J38"/>
  <c r="E39"/>
  <c r="H39"/>
  <c r="L39" s="1"/>
  <c r="E40"/>
  <c r="H40"/>
  <c r="L40" s="1"/>
  <c r="E41"/>
  <c r="H41"/>
  <c r="L41" s="1"/>
  <c r="I52"/>
  <c r="I49" s="1"/>
  <c r="E50"/>
  <c r="H50"/>
  <c r="L50" s="1"/>
  <c r="E51"/>
  <c r="H51"/>
  <c r="F52"/>
  <c r="F49" s="1"/>
  <c r="G52"/>
  <c r="G49" s="1"/>
  <c r="J52"/>
  <c r="J49" s="1"/>
  <c r="E53"/>
  <c r="H53"/>
  <c r="L53" s="1"/>
  <c r="E54"/>
  <c r="H54"/>
  <c r="L54" s="1"/>
  <c r="E55"/>
  <c r="H55"/>
  <c r="L55" s="1"/>
  <c r="F57"/>
  <c r="F68"/>
  <c r="G57"/>
  <c r="I57"/>
  <c r="J57"/>
  <c r="E58"/>
  <c r="H58"/>
  <c r="L58" s="1"/>
  <c r="E59"/>
  <c r="H59"/>
  <c r="L59" s="1"/>
  <c r="E60"/>
  <c r="H60"/>
  <c r="L60" s="1"/>
  <c r="E61"/>
  <c r="H61"/>
  <c r="L61" s="1"/>
  <c r="E62"/>
  <c r="H62"/>
  <c r="L62" s="1"/>
  <c r="E63"/>
  <c r="H63"/>
  <c r="L63" s="1"/>
  <c r="E64"/>
  <c r="H64"/>
  <c r="L64" s="1"/>
  <c r="E65"/>
  <c r="H65"/>
  <c r="L65" s="1"/>
  <c r="E66"/>
  <c r="H66"/>
  <c r="L66" s="1"/>
  <c r="E67"/>
  <c r="H67"/>
  <c r="L67" s="1"/>
  <c r="G68"/>
  <c r="E68" s="1"/>
  <c r="I68"/>
  <c r="E69"/>
  <c r="H69"/>
  <c r="L69" s="1"/>
  <c r="E70"/>
  <c r="H70"/>
  <c r="L70" s="1"/>
  <c r="E71"/>
  <c r="H71"/>
  <c r="L71" s="1"/>
  <c r="E72"/>
  <c r="H72"/>
  <c r="L72" s="1"/>
  <c r="E73"/>
  <c r="H73"/>
  <c r="L73" s="1"/>
  <c r="E76"/>
  <c r="H76"/>
  <c r="L76" s="1"/>
  <c r="E77"/>
  <c r="H77"/>
  <c r="L77" s="1"/>
  <c r="E78"/>
  <c r="H78"/>
  <c r="L78" s="1"/>
  <c r="F79"/>
  <c r="F75" s="1"/>
  <c r="E25" i="1" s="1"/>
  <c r="G79" i="2"/>
  <c r="G75" s="1"/>
  <c r="I79"/>
  <c r="I75" s="1"/>
  <c r="J79"/>
  <c r="J75" s="1"/>
  <c r="E80"/>
  <c r="H80"/>
  <c r="L80" s="1"/>
  <c r="E81"/>
  <c r="H81"/>
  <c r="L81" s="1"/>
  <c r="F84"/>
  <c r="F91"/>
  <c r="G84"/>
  <c r="G91"/>
  <c r="I84"/>
  <c r="I91"/>
  <c r="J84"/>
  <c r="J91"/>
  <c r="E85"/>
  <c r="H85"/>
  <c r="L85" s="1"/>
  <c r="E86"/>
  <c r="H86"/>
  <c r="L86" s="1"/>
  <c r="E87"/>
  <c r="H87"/>
  <c r="L87" s="1"/>
  <c r="E88"/>
  <c r="H88"/>
  <c r="L88" s="1"/>
  <c r="E89"/>
  <c r="H89"/>
  <c r="L89" s="1"/>
  <c r="E90"/>
  <c r="H90"/>
  <c r="L90" s="1"/>
  <c r="E92"/>
  <c r="H92"/>
  <c r="L92" s="1"/>
  <c r="E93"/>
  <c r="H93"/>
  <c r="L93" s="1"/>
  <c r="E94"/>
  <c r="H94"/>
  <c r="L94" s="1"/>
  <c r="E95"/>
  <c r="H95"/>
  <c r="L95" s="1"/>
  <c r="E96"/>
  <c r="H96"/>
  <c r="L96" s="1"/>
  <c r="E97"/>
  <c r="H97"/>
  <c r="L97" s="1"/>
  <c r="F99"/>
  <c r="F11" s="1"/>
  <c r="G99"/>
  <c r="G11" s="1"/>
  <c r="I99"/>
  <c r="I11" s="1"/>
  <c r="J99"/>
  <c r="J11" s="1"/>
  <c r="E100"/>
  <c r="H100"/>
  <c r="L100" s="1"/>
  <c r="E101"/>
  <c r="H101"/>
  <c r="L101" s="1"/>
  <c r="E40" i="1"/>
  <c r="F40"/>
  <c r="H40"/>
  <c r="I40"/>
  <c r="E41"/>
  <c r="F41"/>
  <c r="H41"/>
  <c r="I41"/>
  <c r="E42"/>
  <c r="F42"/>
  <c r="H42"/>
  <c r="I42"/>
  <c r="E43"/>
  <c r="F43"/>
  <c r="H43"/>
  <c r="I43"/>
  <c r="E44"/>
  <c r="F44"/>
  <c r="H44"/>
  <c r="I44"/>
  <c r="E45"/>
  <c r="F45"/>
  <c r="H45"/>
  <c r="I45"/>
  <c r="E49"/>
  <c r="E50"/>
  <c r="F49"/>
  <c r="F50"/>
  <c r="H49"/>
  <c r="I49"/>
  <c r="H50"/>
  <c r="I50"/>
  <c r="D57"/>
  <c r="G57"/>
  <c r="D59"/>
  <c r="L12839" i="13"/>
  <c r="R12609" s="1"/>
  <c r="L12703"/>
  <c r="R12473" s="1"/>
  <c r="L12727"/>
  <c r="L12731"/>
  <c r="R12501" s="1"/>
  <c r="L12749"/>
  <c r="R12519" s="1"/>
  <c r="L12780"/>
  <c r="R12550" s="1"/>
  <c r="L12788"/>
  <c r="L12799"/>
  <c r="R12569" s="1"/>
  <c r="B12839"/>
  <c r="L12871"/>
  <c r="L12880"/>
  <c r="R12650" s="1"/>
  <c r="L12657"/>
  <c r="L12663"/>
  <c r="R12433" s="1"/>
  <c r="L12665"/>
  <c r="L12667"/>
  <c r="R12437" s="1"/>
  <c r="L12669"/>
  <c r="L12673"/>
  <c r="R12443" s="1"/>
  <c r="L12676"/>
  <c r="L12678"/>
  <c r="R12448" s="1"/>
  <c r="L12681"/>
  <c r="L12683"/>
  <c r="R12453" s="1"/>
  <c r="L12685"/>
  <c r="L12687"/>
  <c r="L12689"/>
  <c r="L12692"/>
  <c r="R12462" s="1"/>
  <c r="L12694"/>
  <c r="R12464" s="1"/>
  <c r="L12696"/>
  <c r="R12466" s="1"/>
  <c r="L12698"/>
  <c r="R12468" s="1"/>
  <c r="L12700"/>
  <c r="R12470" s="1"/>
  <c r="L12705"/>
  <c r="R12475" s="1"/>
  <c r="L12707"/>
  <c r="R12477" s="1"/>
  <c r="L12709"/>
  <c r="R12479" s="1"/>
  <c r="L12711"/>
  <c r="L12713"/>
  <c r="R12483" s="1"/>
  <c r="L12716"/>
  <c r="R12486" s="1"/>
  <c r="L12718"/>
  <c r="L12720"/>
  <c r="R12490" s="1"/>
  <c r="L12722"/>
  <c r="L12725"/>
  <c r="R12495" s="1"/>
  <c r="L12729"/>
  <c r="L12733"/>
  <c r="R12503" s="1"/>
  <c r="L12735"/>
  <c r="L12737"/>
  <c r="R12507" s="1"/>
  <c r="L12741"/>
  <c r="L12743"/>
  <c r="R12513" s="1"/>
  <c r="L12745"/>
  <c r="L12752"/>
  <c r="R12522" s="1"/>
  <c r="L12755"/>
  <c r="L12759"/>
  <c r="R12529" s="1"/>
  <c r="L12762"/>
  <c r="R12532" s="1"/>
  <c r="L12765"/>
  <c r="R12535" s="1"/>
  <c r="L12768"/>
  <c r="L12772"/>
  <c r="R12542" s="1"/>
  <c r="L12774"/>
  <c r="L12776"/>
  <c r="R12546" s="1"/>
  <c r="L12778"/>
  <c r="L12782"/>
  <c r="R12552" s="1"/>
  <c r="L12784"/>
  <c r="L12786"/>
  <c r="L12793"/>
  <c r="L12795"/>
  <c r="R12565" s="1"/>
  <c r="L12797"/>
  <c r="L12801"/>
  <c r="R12571" s="1"/>
  <c r="L12803"/>
  <c r="L12807"/>
  <c r="R12577" s="1"/>
  <c r="L12809"/>
  <c r="L12811"/>
  <c r="R12581" s="1"/>
  <c r="L12814"/>
  <c r="L12816"/>
  <c r="R12586" s="1"/>
  <c r="L12818"/>
  <c r="L12820"/>
  <c r="R12590" s="1"/>
  <c r="L12822"/>
  <c r="L12824"/>
  <c r="L12826"/>
  <c r="L12828"/>
  <c r="R12598" s="1"/>
  <c r="L12830"/>
  <c r="R12600" s="1"/>
  <c r="L12832"/>
  <c r="R12602" s="1"/>
  <c r="L12836"/>
  <c r="R12606" s="1"/>
  <c r="L12842"/>
  <c r="L12844"/>
  <c r="L12847"/>
  <c r="R12617" s="1"/>
  <c r="L12850"/>
  <c r="L12852"/>
  <c r="R12622" s="1"/>
  <c r="L12856"/>
  <c r="L12858"/>
  <c r="R12628" s="1"/>
  <c r="L12860"/>
  <c r="L12863"/>
  <c r="R12633" s="1"/>
  <c r="L12865"/>
  <c r="L12867"/>
  <c r="R12637" s="1"/>
  <c r="L12873"/>
  <c r="L12875"/>
  <c r="R12645" s="1"/>
  <c r="L12877"/>
  <c r="L12882"/>
  <c r="R12652" s="1"/>
  <c r="L12884"/>
  <c r="L12719"/>
  <c r="L12724"/>
  <c r="L12773"/>
  <c r="L12821"/>
  <c r="L12829"/>
  <c r="R12599" s="1"/>
  <c r="L12753"/>
  <c r="L12706"/>
  <c r="R12476" s="1"/>
  <c r="L12808"/>
  <c r="R12578" s="1"/>
  <c r="L12671"/>
  <c r="R12441" s="1"/>
  <c r="L12677"/>
  <c r="L12690"/>
  <c r="L12712"/>
  <c r="L12730"/>
  <c r="R12500" s="1"/>
  <c r="L12732"/>
  <c r="R12502" s="1"/>
  <c r="L12742"/>
  <c r="R12512" s="1"/>
  <c r="L12771"/>
  <c r="L12779"/>
  <c r="L12823"/>
  <c r="R12593" s="1"/>
  <c r="L12837"/>
  <c r="L12859"/>
  <c r="L12662"/>
  <c r="L12664"/>
  <c r="R12434" s="1"/>
  <c r="L12666"/>
  <c r="R12436" s="1"/>
  <c r="L12668"/>
  <c r="R12438" s="1"/>
  <c r="L12674"/>
  <c r="R12444" s="1"/>
  <c r="L12680"/>
  <c r="R12450" s="1"/>
  <c r="L12682"/>
  <c r="L12684"/>
  <c r="R12454" s="1"/>
  <c r="L12686"/>
  <c r="R12456" s="1"/>
  <c r="L12688"/>
  <c r="R12458" s="1"/>
  <c r="L12693"/>
  <c r="R12463" s="1"/>
  <c r="L12695"/>
  <c r="R12465" s="1"/>
  <c r="L12697"/>
  <c r="R12467" s="1"/>
  <c r="L12699"/>
  <c r="R12469" s="1"/>
  <c r="L12702"/>
  <c r="R12472" s="1"/>
  <c r="L12704"/>
  <c r="R12474" s="1"/>
  <c r="L12708"/>
  <c r="R12478" s="1"/>
  <c r="L12710"/>
  <c r="R12480" s="1"/>
  <c r="L12714"/>
  <c r="R12484" s="1"/>
  <c r="L12717"/>
  <c r="R12487" s="1"/>
  <c r="L12721"/>
  <c r="R12491" s="1"/>
  <c r="L12726"/>
  <c r="L12728"/>
  <c r="R12498" s="1"/>
  <c r="L12734"/>
  <c r="R12504" s="1"/>
  <c r="L12736"/>
  <c r="R12506" s="1"/>
  <c r="L12740"/>
  <c r="L12744"/>
  <c r="R12514" s="1"/>
  <c r="L12746"/>
  <c r="L12750"/>
  <c r="R12520" s="1"/>
  <c r="L12756"/>
  <c r="R12526" s="1"/>
  <c r="L12760"/>
  <c r="R12530" s="1"/>
  <c r="L12763"/>
  <c r="R12533" s="1"/>
  <c r="L12766"/>
  <c r="R12536" s="1"/>
  <c r="L12775"/>
  <c r="L12777"/>
  <c r="R12547" s="1"/>
  <c r="L12781"/>
  <c r="L12783"/>
  <c r="R12553" s="1"/>
  <c r="L12785"/>
  <c r="L12787"/>
  <c r="R12557" s="1"/>
  <c r="L12789"/>
  <c r="L12794"/>
  <c r="R12564" s="1"/>
  <c r="L12796"/>
  <c r="L12798"/>
  <c r="R12568" s="1"/>
  <c r="L12800"/>
  <c r="R12570" s="1"/>
  <c r="L12802"/>
  <c r="R12572" s="1"/>
  <c r="L12806"/>
  <c r="R12576" s="1"/>
  <c r="L12810"/>
  <c r="R12580" s="1"/>
  <c r="L12813"/>
  <c r="R12583" s="1"/>
  <c r="L12815"/>
  <c r="R12585" s="1"/>
  <c r="L12817"/>
  <c r="R12587" s="1"/>
  <c r="L12819"/>
  <c r="R12589" s="1"/>
  <c r="L12825"/>
  <c r="R12595" s="1"/>
  <c r="L12827"/>
  <c r="R12597" s="1"/>
  <c r="L12831"/>
  <c r="R12601" s="1"/>
  <c r="L12834"/>
  <c r="R12604" s="1"/>
  <c r="L12841"/>
  <c r="L12843"/>
  <c r="R12613" s="1"/>
  <c r="L12845"/>
  <c r="L12848"/>
  <c r="R12618" s="1"/>
  <c r="L12851"/>
  <c r="R12621" s="1"/>
  <c r="L12855"/>
  <c r="L12857"/>
  <c r="R12627" s="1"/>
  <c r="L12862"/>
  <c r="R12632" s="1"/>
  <c r="L12864"/>
  <c r="L12866"/>
  <c r="R12636" s="1"/>
  <c r="L12868"/>
  <c r="L12872"/>
  <c r="R12642" s="1"/>
  <c r="L12874"/>
  <c r="L12876"/>
  <c r="R12646" s="1"/>
  <c r="L12879"/>
  <c r="R12649" s="1"/>
  <c r="L12881"/>
  <c r="L12883"/>
  <c r="R12653" s="1"/>
  <c r="L12885"/>
  <c r="B12756"/>
  <c r="B12760"/>
  <c r="B12872"/>
  <c r="L5527"/>
  <c r="R5527" s="1"/>
  <c r="L5570"/>
  <c r="R5570" s="1"/>
  <c r="L5581"/>
  <c r="R5581" s="1"/>
  <c r="L5592"/>
  <c r="R5592" s="1"/>
  <c r="L5595"/>
  <c r="R5595" s="1"/>
  <c r="L5654"/>
  <c r="R5654" s="1"/>
  <c r="L5750"/>
  <c r="R5750" s="1"/>
  <c r="L5633"/>
  <c r="R5633" s="1"/>
  <c r="L5641"/>
  <c r="R5641" s="1"/>
  <c r="L5668"/>
  <c r="R5668" s="1"/>
  <c r="L5676"/>
  <c r="R5676" s="1"/>
  <c r="L5704"/>
  <c r="R5704" s="1"/>
  <c r="L5744"/>
  <c r="R5744" s="1"/>
  <c r="L5749"/>
  <c r="R5749" s="1"/>
  <c r="L5575"/>
  <c r="R5575" s="1"/>
  <c r="L5533"/>
  <c r="R5533" s="1"/>
  <c r="L5535"/>
  <c r="R5535" s="1"/>
  <c r="L5539"/>
  <c r="R5539" s="1"/>
  <c r="L5543"/>
  <c r="R5543" s="1"/>
  <c r="L5546"/>
  <c r="L5548"/>
  <c r="R5548" s="1"/>
  <c r="L5551"/>
  <c r="R5551" s="1"/>
  <c r="L5553"/>
  <c r="R5553" s="1"/>
  <c r="L5555"/>
  <c r="R5555" s="1"/>
  <c r="L5557"/>
  <c r="L5559"/>
  <c r="R5559" s="1"/>
  <c r="L5564"/>
  <c r="R5564" s="1"/>
  <c r="L5566"/>
  <c r="R5566" s="1"/>
  <c r="L5568"/>
  <c r="R5568" s="1"/>
  <c r="L5577"/>
  <c r="R5577" s="1"/>
  <c r="L5579"/>
  <c r="R5579" s="1"/>
  <c r="L5583"/>
  <c r="R5583" s="1"/>
  <c r="L5586"/>
  <c r="R5586" s="1"/>
  <c r="L5590"/>
  <c r="R5590" s="1"/>
  <c r="L5597"/>
  <c r="L5599"/>
  <c r="R5599" s="1"/>
  <c r="L5601"/>
  <c r="R5601" s="1"/>
  <c r="L5605"/>
  <c r="L5607"/>
  <c r="R5607" s="1"/>
  <c r="L5611"/>
  <c r="R5611" s="1"/>
  <c r="L5613"/>
  <c r="R5613" s="1"/>
  <c r="L5615"/>
  <c r="R5615" s="1"/>
  <c r="L5625"/>
  <c r="R5625" s="1"/>
  <c r="L5635"/>
  <c r="L5642"/>
  <c r="R5642" s="1"/>
  <c r="L5656"/>
  <c r="R5656" s="1"/>
  <c r="L5658"/>
  <c r="R5658" s="1"/>
  <c r="L5667"/>
  <c r="R5667" s="1"/>
  <c r="L5669"/>
  <c r="R5669" s="1"/>
  <c r="L5671"/>
  <c r="L5673"/>
  <c r="R5673" s="1"/>
  <c r="L5677"/>
  <c r="L5679"/>
  <c r="R5679" s="1"/>
  <c r="L5686"/>
  <c r="R5686" s="1"/>
  <c r="L5692"/>
  <c r="R5692" s="1"/>
  <c r="L5696"/>
  <c r="R5696" s="1"/>
  <c r="L5700"/>
  <c r="R5700" s="1"/>
  <c r="L5702"/>
  <c r="L5706"/>
  <c r="R5706" s="1"/>
  <c r="L5709"/>
  <c r="R5709" s="1"/>
  <c r="L5714"/>
  <c r="R5714" s="1"/>
  <c r="L5717"/>
  <c r="R5717" s="1"/>
  <c r="L5722"/>
  <c r="R5722" s="1"/>
  <c r="L5726"/>
  <c r="R5726" s="1"/>
  <c r="L5728"/>
  <c r="R5728" s="1"/>
  <c r="L5730"/>
  <c r="R5730" s="1"/>
  <c r="L5735"/>
  <c r="R5735" s="1"/>
  <c r="L5737"/>
  <c r="R5737" s="1"/>
  <c r="L5741"/>
  <c r="R5741" s="1"/>
  <c r="L5743"/>
  <c r="R5743" s="1"/>
  <c r="L5745"/>
  <c r="R5745" s="1"/>
  <c r="L5747"/>
  <c r="L5752"/>
  <c r="R5752" s="1"/>
  <c r="L5657"/>
  <c r="R5657" s="1"/>
  <c r="L5532"/>
  <c r="R5532" s="1"/>
  <c r="L5534"/>
  <c r="R5534" s="1"/>
  <c r="L5536"/>
  <c r="R5536" s="1"/>
  <c r="L5538"/>
  <c r="R5538" s="1"/>
  <c r="L5541"/>
  <c r="R5541" s="1"/>
  <c r="L5544"/>
  <c r="R5544" s="1"/>
  <c r="L5547"/>
  <c r="R5547" s="1"/>
  <c r="L5550"/>
  <c r="R5550" s="1"/>
  <c r="L5554"/>
  <c r="L5556"/>
  <c r="R5556" s="1"/>
  <c r="L5558"/>
  <c r="L5560"/>
  <c r="R5560" s="1"/>
  <c r="L5563"/>
  <c r="L5565"/>
  <c r="R5565" s="1"/>
  <c r="L5567"/>
  <c r="R5567" s="1"/>
  <c r="L5569"/>
  <c r="R5569" s="1"/>
  <c r="L5572"/>
  <c r="R5572" s="1"/>
  <c r="L5574"/>
  <c r="R5574" s="1"/>
  <c r="L5576"/>
  <c r="R5576" s="1"/>
  <c r="L5580"/>
  <c r="R5580" s="1"/>
  <c r="L5582"/>
  <c r="R5582" s="1"/>
  <c r="L5584"/>
  <c r="R5584" s="1"/>
  <c r="L5587"/>
  <c r="R5587" s="1"/>
  <c r="L5589"/>
  <c r="R5589" s="1"/>
  <c r="L5591"/>
  <c r="R5591" s="1"/>
  <c r="L5594"/>
  <c r="R5594" s="1"/>
  <c r="L5602"/>
  <c r="R5602" s="1"/>
  <c r="L5604"/>
  <c r="L5606"/>
  <c r="R5606" s="1"/>
  <c r="L5610"/>
  <c r="R5610" s="1"/>
  <c r="L5612"/>
  <c r="R5612" s="1"/>
  <c r="L5614"/>
  <c r="R5614" s="1"/>
  <c r="L5616"/>
  <c r="R5616" s="1"/>
  <c r="L5620"/>
  <c r="R5620" s="1"/>
  <c r="L5626"/>
  <c r="R5626" s="1"/>
  <c r="L5643"/>
  <c r="R5643" s="1"/>
  <c r="L5645"/>
  <c r="R5645" s="1"/>
  <c r="L5647"/>
  <c r="R5647" s="1"/>
  <c r="L5649"/>
  <c r="L5651"/>
  <c r="R5651" s="1"/>
  <c r="L5655"/>
  <c r="R5655" s="1"/>
  <c r="L5659"/>
  <c r="R5659" s="1"/>
  <c r="L5666"/>
  <c r="L5670"/>
  <c r="R5670" s="1"/>
  <c r="L5672"/>
  <c r="L5680"/>
  <c r="R5680" s="1"/>
  <c r="L5683"/>
  <c r="L5685"/>
  <c r="R5685" s="1"/>
  <c r="L5687"/>
  <c r="R5687" s="1"/>
  <c r="L5691"/>
  <c r="R5691" s="1"/>
  <c r="L5693"/>
  <c r="L5695"/>
  <c r="R5695" s="1"/>
  <c r="L5697"/>
  <c r="R5697" s="1"/>
  <c r="L5699"/>
  <c r="R5699" s="1"/>
  <c r="L5701"/>
  <c r="L5707"/>
  <c r="R5707" s="1"/>
  <c r="L5711"/>
  <c r="R5711" s="1"/>
  <c r="L5713"/>
  <c r="R5713" s="1"/>
  <c r="L5715"/>
  <c r="R5715" s="1"/>
  <c r="L5718"/>
  <c r="R5718" s="1"/>
  <c r="L5721"/>
  <c r="R5721" s="1"/>
  <c r="L5725"/>
  <c r="R5725" s="1"/>
  <c r="L5727"/>
  <c r="R5727" s="1"/>
  <c r="L5729"/>
  <c r="R5729" s="1"/>
  <c r="L5734"/>
  <c r="R5734" s="1"/>
  <c r="L5736"/>
  <c r="R5736" s="1"/>
  <c r="L5738"/>
  <c r="R5738" s="1"/>
  <c r="L5742"/>
  <c r="R5742" s="1"/>
  <c r="L5746"/>
  <c r="R5746" s="1"/>
  <c r="L5753"/>
  <c r="R5753" s="1"/>
  <c r="L5755"/>
  <c r="R5755" s="1"/>
  <c r="L5694"/>
  <c r="R5694" s="1"/>
  <c r="L5537"/>
  <c r="R5537" s="1"/>
  <c r="L5562"/>
  <c r="R5562" s="1"/>
  <c r="L5573"/>
  <c r="R5573" s="1"/>
  <c r="L5588"/>
  <c r="R5588" s="1"/>
  <c r="L5603"/>
  <c r="R5603" s="1"/>
  <c r="L5619"/>
  <c r="R5619" s="1"/>
  <c r="L5622"/>
  <c r="R5622" s="1"/>
  <c r="L5629"/>
  <c r="R5629" s="1"/>
  <c r="L5632"/>
  <c r="R5632" s="1"/>
  <c r="L5638"/>
  <c r="L5648"/>
  <c r="R5648" s="1"/>
  <c r="L5650"/>
  <c r="R5650" s="1"/>
  <c r="L5652"/>
  <c r="R5652" s="1"/>
  <c r="L5663"/>
  <c r="L5665"/>
  <c r="R5665" s="1"/>
  <c r="L5681"/>
  <c r="R5681" s="1"/>
  <c r="L5684"/>
  <c r="L5688"/>
  <c r="L5698"/>
  <c r="R5698" s="1"/>
  <c r="L5720"/>
  <c r="R5720" s="1"/>
  <c r="L5733"/>
  <c r="R5733" s="1"/>
  <c r="L5751"/>
  <c r="R5751" s="1"/>
  <c r="L5646"/>
  <c r="R5646" s="1"/>
  <c r="L5754"/>
  <c r="R5754" s="1"/>
  <c r="L5596"/>
  <c r="R5596" s="1"/>
  <c r="L5678"/>
  <c r="R5678" s="1"/>
  <c r="L5552"/>
  <c r="R5552" s="1"/>
  <c r="L5598"/>
  <c r="R5598" s="1"/>
  <c r="L5664"/>
  <c r="L5578"/>
  <c r="R5578" s="1"/>
  <c r="L5600"/>
  <c r="R5600" s="1"/>
  <c r="L5623"/>
  <c r="R5623" s="1"/>
  <c r="L5630"/>
  <c r="R5630" s="1"/>
  <c r="L5636"/>
  <c r="R5636" s="1"/>
  <c r="L5653"/>
  <c r="R5653" s="1"/>
  <c r="L5689"/>
  <c r="R5689" s="1"/>
  <c r="L5732"/>
  <c r="R5732" s="1"/>
  <c r="L5712"/>
  <c r="R5712" s="1"/>
  <c r="L5690"/>
  <c r="R5690" s="1"/>
  <c r="I82" i="4"/>
  <c r="L5644" i="13"/>
  <c r="R5644" s="1"/>
  <c r="F82" i="4"/>
  <c r="G82"/>
  <c r="J36"/>
  <c r="F36"/>
  <c r="I36"/>
  <c r="J82"/>
  <c r="G36"/>
  <c r="L14602" i="13"/>
  <c r="R14372" s="1"/>
  <c r="G114" i="4"/>
  <c r="J114"/>
  <c r="F114"/>
  <c r="I114"/>
  <c r="I59" i="1"/>
  <c r="H59"/>
  <c r="D60"/>
  <c r="L10234" i="13" l="1"/>
  <c r="R10234" s="1"/>
  <c r="B12834"/>
  <c r="M14693"/>
  <c r="B12721"/>
  <c r="N15977"/>
  <c r="M3214"/>
  <c r="B12750"/>
  <c r="L4918"/>
  <c r="R4918" s="1"/>
  <c r="N3150"/>
  <c r="N3153"/>
  <c r="N3155"/>
  <c r="N3157"/>
  <c r="N3159"/>
  <c r="N3161"/>
  <c r="N3163"/>
  <c r="N3165"/>
  <c r="N3167"/>
  <c r="N3169"/>
  <c r="N3171"/>
  <c r="N3174"/>
  <c r="N3177"/>
  <c r="N3183"/>
  <c r="N3185"/>
  <c r="N3188"/>
  <c r="N3191"/>
  <c r="N3195"/>
  <c r="N3197"/>
  <c r="N3199"/>
  <c r="N3202"/>
  <c r="N3204"/>
  <c r="N3206"/>
  <c r="N3208"/>
  <c r="N3212"/>
  <c r="N3214"/>
  <c r="N3216"/>
  <c r="N3219"/>
  <c r="N3221"/>
  <c r="N3223"/>
  <c r="N3225"/>
  <c r="B12808"/>
  <c r="B12706"/>
  <c r="N9074"/>
  <c r="N9071"/>
  <c r="H8153"/>
  <c r="H8160"/>
  <c r="H8166"/>
  <c r="H8177"/>
  <c r="H8181"/>
  <c r="H8185"/>
  <c r="H8189"/>
  <c r="H8196"/>
  <c r="H8200"/>
  <c r="H8206"/>
  <c r="H8210"/>
  <c r="H8215"/>
  <c r="H8219"/>
  <c r="H8223"/>
  <c r="H8227"/>
  <c r="H8231"/>
  <c r="H8237"/>
  <c r="H8243"/>
  <c r="H8248"/>
  <c r="H8255"/>
  <c r="H8259"/>
  <c r="H8264"/>
  <c r="H8268"/>
  <c r="H8274"/>
  <c r="H8279"/>
  <c r="H8283"/>
  <c r="H11624"/>
  <c r="H11661"/>
  <c r="H11666"/>
  <c r="H11670"/>
  <c r="H11694"/>
  <c r="H11700"/>
  <c r="H11710"/>
  <c r="H11715"/>
  <c r="H11721"/>
  <c r="H11725"/>
  <c r="H11730"/>
  <c r="L12991"/>
  <c r="R12761" s="1"/>
  <c r="N3213"/>
  <c r="N3215"/>
  <c r="H3050"/>
  <c r="H8152"/>
  <c r="H8159"/>
  <c r="H8172"/>
  <c r="H8236"/>
  <c r="H8247"/>
  <c r="H8252"/>
  <c r="H8273"/>
  <c r="H8282"/>
  <c r="H3100"/>
  <c r="N7007"/>
  <c r="N14587"/>
  <c r="H8150"/>
  <c r="H8156"/>
  <c r="H8163"/>
  <c r="H8171"/>
  <c r="H8175"/>
  <c r="H8179"/>
  <c r="H8183"/>
  <c r="H8187"/>
  <c r="H8194"/>
  <c r="H8198"/>
  <c r="H8202"/>
  <c r="H8208"/>
  <c r="H8213"/>
  <c r="H8217"/>
  <c r="H8221"/>
  <c r="H8225"/>
  <c r="H8229"/>
  <c r="H8234"/>
  <c r="H8241"/>
  <c r="H8245"/>
  <c r="H8251"/>
  <c r="H8257"/>
  <c r="H8262"/>
  <c r="H8266"/>
  <c r="H8272"/>
  <c r="H8276"/>
  <c r="H8281"/>
  <c r="H8285"/>
  <c r="H8149"/>
  <c r="H8155"/>
  <c r="H8162"/>
  <c r="H8168"/>
  <c r="H8174"/>
  <c r="H8178"/>
  <c r="H8182"/>
  <c r="H8186"/>
  <c r="H8193"/>
  <c r="H8197"/>
  <c r="H8201"/>
  <c r="H8207"/>
  <c r="H8211"/>
  <c r="H8216"/>
  <c r="H166" s="1"/>
  <c r="H8220"/>
  <c r="H8224"/>
  <c r="H8228"/>
  <c r="H8232"/>
  <c r="H8239"/>
  <c r="H8244"/>
  <c r="H8250"/>
  <c r="H8256"/>
  <c r="H8260"/>
  <c r="H210" s="1"/>
  <c r="H8265"/>
  <c r="H8271"/>
  <c r="H8275"/>
  <c r="H8280"/>
  <c r="H230" s="1"/>
  <c r="H8284"/>
  <c r="H8184"/>
  <c r="H8188"/>
  <c r="H8203"/>
  <c r="H8209"/>
  <c r="H8222"/>
  <c r="M8057"/>
  <c r="M8065"/>
  <c r="M8069"/>
  <c r="M8076"/>
  <c r="M8085"/>
  <c r="M8089"/>
  <c r="M8103"/>
  <c r="M8107"/>
  <c r="M8120"/>
  <c r="M8125"/>
  <c r="M15277"/>
  <c r="L11276"/>
  <c r="N15613"/>
  <c r="L15613" s="1"/>
  <c r="R15383" s="1"/>
  <c r="I37" i="2"/>
  <c r="I34" s="1"/>
  <c r="H8" i="1" s="1"/>
  <c r="G37" i="2"/>
  <c r="G34" s="1"/>
  <c r="F8" i="1" s="1"/>
  <c r="A47" i="2"/>
  <c r="N11621" i="13"/>
  <c r="D50" i="1"/>
  <c r="H91" i="2"/>
  <c r="L91" s="1"/>
  <c r="E91"/>
  <c r="L46"/>
  <c r="L32"/>
  <c r="N7697" i="13"/>
  <c r="D16" i="2"/>
  <c r="D14" s="1"/>
  <c r="C7" i="1" s="1"/>
  <c r="D83" i="2"/>
  <c r="D10" s="1"/>
  <c r="G50" i="1"/>
  <c r="G43"/>
  <c r="J56" i="2"/>
  <c r="J48" s="1"/>
  <c r="I9" i="1" s="1"/>
  <c r="G59"/>
  <c r="A67" i="2"/>
  <c r="A66"/>
  <c r="A65"/>
  <c r="A63"/>
  <c r="A61"/>
  <c r="A59"/>
  <c r="H57"/>
  <c r="L57" s="1"/>
  <c r="A41"/>
  <c r="A40"/>
  <c r="A33"/>
  <c r="A31"/>
  <c r="A27"/>
  <c r="A25"/>
  <c r="A23"/>
  <c r="A21"/>
  <c r="H19"/>
  <c r="L19" s="1"/>
  <c r="E19"/>
  <c r="A18"/>
  <c r="E57"/>
  <c r="A57" s="1"/>
  <c r="C38" i="1"/>
  <c r="H10816" i="13"/>
  <c r="D107" i="4"/>
  <c r="N15967" i="13"/>
  <c r="N6997"/>
  <c r="H3095"/>
  <c r="M16207"/>
  <c r="M8146"/>
  <c r="N8146"/>
  <c r="H29" i="2"/>
  <c r="L29" s="1"/>
  <c r="C48" i="1"/>
  <c r="G49"/>
  <c r="E48"/>
  <c r="D45"/>
  <c r="D44"/>
  <c r="D42"/>
  <c r="D41"/>
  <c r="D40"/>
  <c r="A100" i="2"/>
  <c r="A96"/>
  <c r="A94"/>
  <c r="A92"/>
  <c r="A89"/>
  <c r="A87"/>
  <c r="A85"/>
  <c r="I83"/>
  <c r="I10" s="1"/>
  <c r="A69"/>
  <c r="A45"/>
  <c r="J37"/>
  <c r="J34" s="1"/>
  <c r="I8" i="1" s="1"/>
  <c r="F9" i="2"/>
  <c r="E99"/>
  <c r="A15"/>
  <c r="A50"/>
  <c r="A36"/>
  <c r="G16"/>
  <c r="G14" s="1"/>
  <c r="F7" i="1" s="1"/>
  <c r="H79" i="2"/>
  <c r="L79" s="1"/>
  <c r="H48" i="1"/>
  <c r="D49"/>
  <c r="H84" i="2"/>
  <c r="L84" s="1"/>
  <c r="B11049" i="13"/>
  <c r="B12864"/>
  <c r="B12809"/>
  <c r="B12784"/>
  <c r="B12722"/>
  <c r="B12685"/>
  <c r="B12881"/>
  <c r="B12826"/>
  <c r="B12860"/>
  <c r="B12745"/>
  <c r="B12665"/>
  <c r="B12874"/>
  <c r="B12884"/>
  <c r="B12850"/>
  <c r="B12818"/>
  <c r="B12735"/>
  <c r="B12676"/>
  <c r="B12746"/>
  <c r="B12662"/>
  <c r="B12841"/>
  <c r="B12789"/>
  <c r="B12781"/>
  <c r="B12712"/>
  <c r="B12690"/>
  <c r="B12677"/>
  <c r="B12821"/>
  <c r="B12724"/>
  <c r="B12873"/>
  <c r="B12797"/>
  <c r="B12788"/>
  <c r="B12774"/>
  <c r="B12762"/>
  <c r="B12727"/>
  <c r="B14494"/>
  <c r="B14492"/>
  <c r="B14490"/>
  <c r="B14486"/>
  <c r="B14484"/>
  <c r="B14482"/>
  <c r="B14477"/>
  <c r="B14475"/>
  <c r="B14473"/>
  <c r="B14469"/>
  <c r="B14467"/>
  <c r="B14465"/>
  <c r="B14462"/>
  <c r="B14460"/>
  <c r="B14457"/>
  <c r="B14454"/>
  <c r="B14452"/>
  <c r="B14449"/>
  <c r="B14446"/>
  <c r="B14442"/>
  <c r="B14440"/>
  <c r="B14438"/>
  <c r="B14436"/>
  <c r="B14434"/>
  <c r="B14432"/>
  <c r="B14430"/>
  <c r="B14428"/>
  <c r="B14426"/>
  <c r="B14424"/>
  <c r="B14413"/>
  <c r="B14411"/>
  <c r="B14409"/>
  <c r="B14407"/>
  <c r="B14405"/>
  <c r="B14403"/>
  <c r="B14398"/>
  <c r="B14396"/>
  <c r="B14394"/>
  <c r="B14392"/>
  <c r="B14390"/>
  <c r="B14388"/>
  <c r="B14386"/>
  <c r="B14384"/>
  <c r="B14382"/>
  <c r="B14378"/>
  <c r="B14375"/>
  <c r="B14372"/>
  <c r="B14369"/>
  <c r="B14365"/>
  <c r="B14362"/>
  <c r="B14359"/>
  <c r="B14355"/>
  <c r="B14353"/>
  <c r="B14351"/>
  <c r="B14347"/>
  <c r="B14345"/>
  <c r="B14343"/>
  <c r="B14341"/>
  <c r="B14339"/>
  <c r="B14337"/>
  <c r="B14335"/>
  <c r="B14332"/>
  <c r="B14330"/>
  <c r="B14328"/>
  <c r="B14191"/>
  <c r="B14189"/>
  <c r="B14187"/>
  <c r="B14094"/>
  <c r="B14092"/>
  <c r="B14090"/>
  <c r="B14088"/>
  <c r="B14086"/>
  <c r="B14084"/>
  <c r="B14082"/>
  <c r="B14079"/>
  <c r="B14077"/>
  <c r="B14075"/>
  <c r="B14073"/>
  <c r="B14070"/>
  <c r="B14068"/>
  <c r="B14066"/>
  <c r="B14064"/>
  <c r="B14062"/>
  <c r="B14060"/>
  <c r="B14057"/>
  <c r="B14054"/>
  <c r="B14051"/>
  <c r="B14048"/>
  <c r="B14046"/>
  <c r="B14044"/>
  <c r="B14042"/>
  <c r="B14035"/>
  <c r="B14033"/>
  <c r="B14031"/>
  <c r="B14029"/>
  <c r="B14026"/>
  <c r="B14024"/>
  <c r="B14022"/>
  <c r="B14018"/>
  <c r="B14016"/>
  <c r="B14014"/>
  <c r="B14012"/>
  <c r="B14009"/>
  <c r="B14007"/>
  <c r="B14005"/>
  <c r="B14001"/>
  <c r="B13998"/>
  <c r="B13995"/>
  <c r="B13993"/>
  <c r="B13991"/>
  <c r="B13987"/>
  <c r="B13961"/>
  <c r="B13959"/>
  <c r="B13957"/>
  <c r="B13939"/>
  <c r="B13937"/>
  <c r="B13935"/>
  <c r="B13933"/>
  <c r="B13931"/>
  <c r="B13929"/>
  <c r="B13927"/>
  <c r="B13925"/>
  <c r="B13923"/>
  <c r="B13921"/>
  <c r="B13916"/>
  <c r="B13912"/>
  <c r="B13909"/>
  <c r="B13906"/>
  <c r="B13899"/>
  <c r="B13896"/>
  <c r="B13894"/>
  <c r="B13892"/>
  <c r="B13890"/>
  <c r="B13886"/>
  <c r="B13884"/>
  <c r="B13882"/>
  <c r="B13880"/>
  <c r="B13878"/>
  <c r="B13876"/>
  <c r="B13874"/>
  <c r="B13871"/>
  <c r="B13869"/>
  <c r="B13867"/>
  <c r="B13849"/>
  <c r="B13847"/>
  <c r="B13845"/>
  <c r="B13843"/>
  <c r="B13779"/>
  <c r="B13777"/>
  <c r="B13775"/>
  <c r="B13683"/>
  <c r="B13673"/>
  <c r="B13636"/>
  <c r="B13633"/>
  <c r="B13631"/>
  <c r="B13629"/>
  <c r="B13627"/>
  <c r="B13625"/>
  <c r="B13623"/>
  <c r="B13610"/>
  <c r="B13608"/>
  <c r="B13606"/>
  <c r="B13604"/>
  <c r="B13602"/>
  <c r="B13600"/>
  <c r="B13598"/>
  <c r="B13596"/>
  <c r="B13593"/>
  <c r="B13589"/>
  <c r="B13587"/>
  <c r="B13585"/>
  <c r="B13583"/>
  <c r="B13577"/>
  <c r="B13574"/>
  <c r="B13572"/>
  <c r="B13570"/>
  <c r="B13557"/>
  <c r="B13555"/>
  <c r="B13553"/>
  <c r="B13550"/>
  <c r="B13548"/>
  <c r="B13546"/>
  <c r="B13542"/>
  <c r="B13540"/>
  <c r="B13537"/>
  <c r="B13534"/>
  <c r="B13532"/>
  <c r="B13529"/>
  <c r="B13526"/>
  <c r="B13522"/>
  <c r="B13520"/>
  <c r="B13518"/>
  <c r="B13516"/>
  <c r="B13514"/>
  <c r="B13512"/>
  <c r="B13510"/>
  <c r="B13508"/>
  <c r="B13506"/>
  <c r="B13504"/>
  <c r="B13501"/>
  <c r="B13499"/>
  <c r="B13497"/>
  <c r="B13493"/>
  <c r="B13491"/>
  <c r="B13489"/>
  <c r="B13487"/>
  <c r="B13485"/>
  <c r="B13483"/>
  <c r="B13478"/>
  <c r="B13476"/>
  <c r="B13474"/>
  <c r="B13472"/>
  <c r="B13470"/>
  <c r="B13468"/>
  <c r="B13466"/>
  <c r="B13464"/>
  <c r="B13462"/>
  <c r="B13458"/>
  <c r="B13455"/>
  <c r="B13449"/>
  <c r="B13445"/>
  <c r="B13442"/>
  <c r="B13439"/>
  <c r="B13435"/>
  <c r="B13433"/>
  <c r="B13431"/>
  <c r="B13427"/>
  <c r="B13425"/>
  <c r="B13423"/>
  <c r="B13421"/>
  <c r="B13419"/>
  <c r="B13417"/>
  <c r="B13415"/>
  <c r="B13412"/>
  <c r="B13410"/>
  <c r="B13408"/>
  <c r="B13307"/>
  <c r="B13304"/>
  <c r="B13302"/>
  <c r="B13222"/>
  <c r="B13174"/>
  <c r="B13172"/>
  <c r="B13170"/>
  <c r="B13168"/>
  <c r="B13166"/>
  <c r="B13164"/>
  <c r="B13162"/>
  <c r="B13159"/>
  <c r="B13157"/>
  <c r="B13155"/>
  <c r="B13153"/>
  <c r="B13150"/>
  <c r="B13148"/>
  <c r="B13146"/>
  <c r="B13144"/>
  <c r="B13142"/>
  <c r="B13140"/>
  <c r="B13137"/>
  <c r="B13134"/>
  <c r="B13131"/>
  <c r="B13128"/>
  <c r="B13126"/>
  <c r="B13124"/>
  <c r="B13122"/>
  <c r="B13115"/>
  <c r="B13113"/>
  <c r="B13111"/>
  <c r="B13109"/>
  <c r="B13107"/>
  <c r="B13105"/>
  <c r="B13103"/>
  <c r="B13101"/>
  <c r="B13098"/>
  <c r="B13096"/>
  <c r="B13094"/>
  <c r="B13092"/>
  <c r="B13081"/>
  <c r="B13078"/>
  <c r="B13075"/>
  <c r="B13073"/>
  <c r="B13071"/>
  <c r="B13067"/>
  <c r="B13064"/>
  <c r="B13061"/>
  <c r="B13059"/>
  <c r="B13057"/>
  <c r="B13055"/>
  <c r="B13053"/>
  <c r="B13051"/>
  <c r="B13049"/>
  <c r="B13047"/>
  <c r="B13045"/>
  <c r="B13043"/>
  <c r="B13032"/>
  <c r="B13030"/>
  <c r="B13028"/>
  <c r="B13026"/>
  <c r="B13024"/>
  <c r="B13019"/>
  <c r="B13017"/>
  <c r="B13015"/>
  <c r="B13013"/>
  <c r="B13011"/>
  <c r="B13009"/>
  <c r="B13007"/>
  <c r="B13005"/>
  <c r="B13003"/>
  <c r="B13001"/>
  <c r="B12996"/>
  <c r="B12989"/>
  <c r="B12986"/>
  <c r="B12983"/>
  <c r="B12980"/>
  <c r="B12976"/>
  <c r="B12974"/>
  <c r="B12972"/>
  <c r="B12970"/>
  <c r="B12966"/>
  <c r="B12964"/>
  <c r="B12962"/>
  <c r="B12960"/>
  <c r="B12958"/>
  <c r="B12956"/>
  <c r="B12954"/>
  <c r="B12951"/>
  <c r="B12949"/>
  <c r="B12947"/>
  <c r="B12377"/>
  <c r="B12374"/>
  <c r="B12371"/>
  <c r="B12369"/>
  <c r="B12367"/>
  <c r="B12365"/>
  <c r="B12363"/>
  <c r="B12361"/>
  <c r="B12359"/>
  <c r="B12357"/>
  <c r="B12355"/>
  <c r="B12353"/>
  <c r="B12350"/>
  <c r="B12348"/>
  <c r="B12346"/>
  <c r="B12342"/>
  <c r="B12340"/>
  <c r="B12338"/>
  <c r="B12336"/>
  <c r="B12334"/>
  <c r="B12329"/>
  <c r="B12327"/>
  <c r="B12325"/>
  <c r="B12323"/>
  <c r="B12321"/>
  <c r="B12319"/>
  <c r="B12317"/>
  <c r="B12315"/>
  <c r="B12313"/>
  <c r="B12311"/>
  <c r="B12302"/>
  <c r="B12296"/>
  <c r="B12292"/>
  <c r="B12290"/>
  <c r="B12276"/>
  <c r="B12274"/>
  <c r="B12272"/>
  <c r="B12270"/>
  <c r="B12268"/>
  <c r="B12266"/>
  <c r="B12264"/>
  <c r="B12261"/>
  <c r="B12259"/>
  <c r="B12257"/>
  <c r="B12239"/>
  <c r="B12237"/>
  <c r="B12235"/>
  <c r="B12233"/>
  <c r="B12195"/>
  <c r="B12193"/>
  <c r="B12191"/>
  <c r="B12189"/>
  <c r="B12186"/>
  <c r="B12184"/>
  <c r="B12182"/>
  <c r="B12178"/>
  <c r="B12176"/>
  <c r="B12174"/>
  <c r="B12172"/>
  <c r="B12169"/>
  <c r="B12167"/>
  <c r="B12165"/>
  <c r="B12161"/>
  <c r="B12158"/>
  <c r="B12155"/>
  <c r="B12153"/>
  <c r="B12151"/>
  <c r="B12120"/>
  <c r="B12118"/>
  <c r="B12116"/>
  <c r="B12078"/>
  <c r="B12075"/>
  <c r="B12070"/>
  <c r="B12062"/>
  <c r="B12056"/>
  <c r="B12054"/>
  <c r="B12052"/>
  <c r="B12050"/>
  <c r="B12026"/>
  <c r="B12023"/>
  <c r="B12021"/>
  <c r="B12019"/>
  <c r="B12017"/>
  <c r="B12015"/>
  <c r="B12013"/>
  <c r="B12000"/>
  <c r="B11998"/>
  <c r="B11996"/>
  <c r="B11994"/>
  <c r="B11992"/>
  <c r="B11990"/>
  <c r="B11988"/>
  <c r="B11986"/>
  <c r="B11983"/>
  <c r="B11979"/>
  <c r="B11977"/>
  <c r="B11975"/>
  <c r="B11973"/>
  <c r="B11278"/>
  <c r="B15942"/>
  <c r="B15947"/>
  <c r="B15951"/>
  <c r="B15957"/>
  <c r="B15965"/>
  <c r="B15982"/>
  <c r="B15985"/>
  <c r="B15992"/>
  <c r="B15998"/>
  <c r="B16004"/>
  <c r="B16008"/>
  <c r="B16015"/>
  <c r="B16021"/>
  <c r="B16029"/>
  <c r="B16034"/>
  <c r="B16038"/>
  <c r="B16044"/>
  <c r="B16050"/>
  <c r="B16059"/>
  <c r="B16064"/>
  <c r="B16072"/>
  <c r="B16078"/>
  <c r="B16087"/>
  <c r="B16093"/>
  <c r="B16102"/>
  <c r="B16113"/>
  <c r="B16139"/>
  <c r="I86" i="4"/>
  <c r="B15938" i="13"/>
  <c r="B15940"/>
  <c r="B15945"/>
  <c r="B15949"/>
  <c r="B15953"/>
  <c r="B15955"/>
  <c r="B15961"/>
  <c r="B15963"/>
  <c r="B15969"/>
  <c r="B15972"/>
  <c r="B15975"/>
  <c r="B15979"/>
  <c r="B15988"/>
  <c r="B15994"/>
  <c r="B15996"/>
  <c r="B16000"/>
  <c r="B16002"/>
  <c r="B16006"/>
  <c r="B16013"/>
  <c r="B16017"/>
  <c r="B16019"/>
  <c r="B16023"/>
  <c r="B16027"/>
  <c r="B16031"/>
  <c r="B16036"/>
  <c r="B16040"/>
  <c r="B16042"/>
  <c r="B16046"/>
  <c r="B16048"/>
  <c r="B16052"/>
  <c r="B16056"/>
  <c r="B16062"/>
  <c r="B16067"/>
  <c r="B16070"/>
  <c r="B16076"/>
  <c r="B16080"/>
  <c r="B16083"/>
  <c r="B16085"/>
  <c r="B16091"/>
  <c r="B16095"/>
  <c r="B16097"/>
  <c r="B16100"/>
  <c r="B16104"/>
  <c r="B16107"/>
  <c r="B16115"/>
  <c r="B16117"/>
  <c r="B16119"/>
  <c r="B16123"/>
  <c r="B16126"/>
  <c r="B16128"/>
  <c r="B16131"/>
  <c r="B16133"/>
  <c r="B16135"/>
  <c r="B16137"/>
  <c r="B16142"/>
  <c r="B16144"/>
  <c r="B16146"/>
  <c r="B16148"/>
  <c r="B16150"/>
  <c r="B16153"/>
  <c r="B16155"/>
  <c r="B16157"/>
  <c r="B16159"/>
  <c r="B16161"/>
  <c r="B16163"/>
  <c r="B16166"/>
  <c r="B16578"/>
  <c r="B16581"/>
  <c r="B16584"/>
  <c r="B16587"/>
  <c r="B16590"/>
  <c r="B16592"/>
  <c r="B16594"/>
  <c r="B16596"/>
  <c r="B16598"/>
  <c r="B16600"/>
  <c r="B16603"/>
  <c r="B16605"/>
  <c r="B16607"/>
  <c r="B16609"/>
  <c r="B16612"/>
  <c r="B16614"/>
  <c r="B16616"/>
  <c r="B16618"/>
  <c r="B16620"/>
  <c r="B16622"/>
  <c r="B16624"/>
  <c r="B12800"/>
  <c r="H3006"/>
  <c r="B12802"/>
  <c r="H8353"/>
  <c r="B12775"/>
  <c r="B12865"/>
  <c r="B12822"/>
  <c r="B12803"/>
  <c r="B12689"/>
  <c r="B12669"/>
  <c r="B15937"/>
  <c r="B15948"/>
  <c r="B15956"/>
  <c r="B15964"/>
  <c r="B15973"/>
  <c r="B15980"/>
  <c r="B15991"/>
  <c r="B15999"/>
  <c r="B16007"/>
  <c r="B16014"/>
  <c r="B16020"/>
  <c r="B16037"/>
  <c r="B16043"/>
  <c r="B16051"/>
  <c r="B16057"/>
  <c r="B16065"/>
  <c r="B16079"/>
  <c r="B16084"/>
  <c r="B16094"/>
  <c r="B16105"/>
  <c r="B16116"/>
  <c r="B16124"/>
  <c r="B16130"/>
  <c r="B16136"/>
  <c r="B16145"/>
  <c r="B16156"/>
  <c r="B16164"/>
  <c r="B16577"/>
  <c r="B16586"/>
  <c r="B16591"/>
  <c r="B16599"/>
  <c r="B16608"/>
  <c r="B16617"/>
  <c r="B12885"/>
  <c r="B12753"/>
  <c r="B12844"/>
  <c r="B12657"/>
  <c r="B15939"/>
  <c r="B15944"/>
  <c r="B15952"/>
  <c r="B15960"/>
  <c r="B15970"/>
  <c r="B15983"/>
  <c r="B15993"/>
  <c r="B16001"/>
  <c r="B16018"/>
  <c r="B16026"/>
  <c r="B16033"/>
  <c r="B16039"/>
  <c r="B16047"/>
  <c r="B16054"/>
  <c r="B16061"/>
  <c r="B16071"/>
  <c r="B16077"/>
  <c r="B16086"/>
  <c r="B16092"/>
  <c r="B16099"/>
  <c r="B16118"/>
  <c r="B16132"/>
  <c r="B16138"/>
  <c r="B16149"/>
  <c r="B16154"/>
  <c r="B16160"/>
  <c r="B16583"/>
  <c r="B16595"/>
  <c r="B16606"/>
  <c r="B16613"/>
  <c r="B16619"/>
  <c r="B17025"/>
  <c r="B12868"/>
  <c r="B12740"/>
  <c r="B12856"/>
  <c r="B12814"/>
  <c r="B12741"/>
  <c r="B12681"/>
  <c r="B15941"/>
  <c r="B15946"/>
  <c r="B15950"/>
  <c r="B15954"/>
  <c r="B15962"/>
  <c r="B15966"/>
  <c r="B15976"/>
  <c r="B15986"/>
  <c r="B15995"/>
  <c r="B15997"/>
  <c r="B16003"/>
  <c r="B16005"/>
  <c r="B16009"/>
  <c r="B16016"/>
  <c r="B16022"/>
  <c r="B16028"/>
  <c r="B16030"/>
  <c r="B16035"/>
  <c r="B16041"/>
  <c r="B16045"/>
  <c r="B16049"/>
  <c r="B16063"/>
  <c r="B16068"/>
  <c r="B16075"/>
  <c r="B16082"/>
  <c r="B16088"/>
  <c r="B16096"/>
  <c r="B16101"/>
  <c r="B16103"/>
  <c r="B16112"/>
  <c r="B16114"/>
  <c r="B16121"/>
  <c r="B16127"/>
  <c r="B16134"/>
  <c r="B16140"/>
  <c r="B16143"/>
  <c r="B16147"/>
  <c r="B16152"/>
  <c r="B16158"/>
  <c r="B16162"/>
  <c r="B16579"/>
  <c r="B16588"/>
  <c r="B16593"/>
  <c r="B16597"/>
  <c r="B16602"/>
  <c r="B16604"/>
  <c r="B16610"/>
  <c r="B16615"/>
  <c r="B16621"/>
  <c r="B16623"/>
  <c r="B16626"/>
  <c r="H13559"/>
  <c r="B12862"/>
  <c r="B12796"/>
  <c r="B12859"/>
  <c r="B12845"/>
  <c r="B12837"/>
  <c r="B12785"/>
  <c r="B12779"/>
  <c r="B12771"/>
  <c r="B12726"/>
  <c r="B12682"/>
  <c r="B12718"/>
  <c r="B12773"/>
  <c r="B12719"/>
  <c r="B12877"/>
  <c r="B12871"/>
  <c r="B12793"/>
  <c r="B12778"/>
  <c r="B12768"/>
  <c r="B12755"/>
  <c r="B12729"/>
  <c r="B14495"/>
  <c r="B14493"/>
  <c r="B14491"/>
  <c r="B14489"/>
  <c r="B14487"/>
  <c r="B14485"/>
  <c r="B14483"/>
  <c r="B14481"/>
  <c r="B14478"/>
  <c r="B14476"/>
  <c r="B14474"/>
  <c r="B14472"/>
  <c r="B14470"/>
  <c r="B14468"/>
  <c r="B14466"/>
  <c r="B14461"/>
  <c r="B14458"/>
  <c r="B14455"/>
  <c r="B14453"/>
  <c r="B14451"/>
  <c r="B14447"/>
  <c r="B14444"/>
  <c r="B14441"/>
  <c r="B14439"/>
  <c r="B14437"/>
  <c r="B14435"/>
  <c r="B14433"/>
  <c r="B14431"/>
  <c r="B14429"/>
  <c r="B14427"/>
  <c r="B14425"/>
  <c r="B14423"/>
  <c r="B14412"/>
  <c r="B14410"/>
  <c r="B14408"/>
  <c r="B14406"/>
  <c r="B14404"/>
  <c r="B14399"/>
  <c r="B14397"/>
  <c r="B14395"/>
  <c r="B14393"/>
  <c r="B14391"/>
  <c r="B14389"/>
  <c r="B14387"/>
  <c r="B14385"/>
  <c r="B14383"/>
  <c r="B14381"/>
  <c r="B14376"/>
  <c r="B14373"/>
  <c r="B14370"/>
  <c r="B14366"/>
  <c r="B14363"/>
  <c r="B14360"/>
  <c r="B14356"/>
  <c r="B14354"/>
  <c r="B14352"/>
  <c r="B14350"/>
  <c r="B14346"/>
  <c r="B14344"/>
  <c r="B14342"/>
  <c r="B14340"/>
  <c r="B14338"/>
  <c r="B14336"/>
  <c r="B14334"/>
  <c r="B14331"/>
  <c r="B14329"/>
  <c r="B14327"/>
  <c r="B14190"/>
  <c r="B14188"/>
  <c r="B14186"/>
  <c r="B14096"/>
  <c r="B14093"/>
  <c r="B14091"/>
  <c r="B14089"/>
  <c r="B14087"/>
  <c r="B14085"/>
  <c r="B14083"/>
  <c r="B14080"/>
  <c r="B14078"/>
  <c r="B14076"/>
  <c r="B14074"/>
  <c r="B14072"/>
  <c r="B14069"/>
  <c r="B14067"/>
  <c r="B14065"/>
  <c r="B14063"/>
  <c r="B14061"/>
  <c r="B14058"/>
  <c r="B14056"/>
  <c r="B14053"/>
  <c r="B14049"/>
  <c r="B14047"/>
  <c r="B14045"/>
  <c r="B14043"/>
  <c r="B14037"/>
  <c r="B14034"/>
  <c r="B14032"/>
  <c r="B14030"/>
  <c r="B14027"/>
  <c r="B14025"/>
  <c r="B14023"/>
  <c r="B14021"/>
  <c r="B14017"/>
  <c r="B14015"/>
  <c r="B14013"/>
  <c r="B14010"/>
  <c r="B14008"/>
  <c r="B14006"/>
  <c r="B14002"/>
  <c r="B14000"/>
  <c r="B13997"/>
  <c r="B13994"/>
  <c r="B13992"/>
  <c r="B13989"/>
  <c r="B13986"/>
  <c r="B13960"/>
  <c r="B13958"/>
  <c r="B13956"/>
  <c r="B13938"/>
  <c r="B13936"/>
  <c r="B13934"/>
  <c r="B13932"/>
  <c r="B13930"/>
  <c r="B13928"/>
  <c r="B13926"/>
  <c r="B13924"/>
  <c r="B13922"/>
  <c r="B13918"/>
  <c r="B13915"/>
  <c r="B13913"/>
  <c r="B13910"/>
  <c r="B13905"/>
  <c r="B13900"/>
  <c r="B13895"/>
  <c r="B13893"/>
  <c r="B13891"/>
  <c r="B13887"/>
  <c r="B13885"/>
  <c r="B13883"/>
  <c r="B13881"/>
  <c r="B13879"/>
  <c r="B13877"/>
  <c r="B13875"/>
  <c r="B13872"/>
  <c r="B13870"/>
  <c r="B13868"/>
  <c r="B13850"/>
  <c r="B13848"/>
  <c r="B13846"/>
  <c r="B13844"/>
  <c r="B13842"/>
  <c r="B13780"/>
  <c r="B13778"/>
  <c r="B13776"/>
  <c r="B13682"/>
  <c r="B13672"/>
  <c r="B13634"/>
  <c r="B13632"/>
  <c r="B13630"/>
  <c r="B13628"/>
  <c r="B13626"/>
  <c r="B13624"/>
  <c r="B13622"/>
  <c r="B13609"/>
  <c r="B13607"/>
  <c r="B13605"/>
  <c r="B13603"/>
  <c r="B13601"/>
  <c r="B13597"/>
  <c r="B13594"/>
  <c r="B12699"/>
  <c r="B12876"/>
  <c r="B12806"/>
  <c r="B13591"/>
  <c r="B13588"/>
  <c r="B13586"/>
  <c r="B13584"/>
  <c r="B13582"/>
  <c r="B13575"/>
  <c r="B13573"/>
  <c r="B13571"/>
  <c r="B13569"/>
  <c r="B13558"/>
  <c r="B13556"/>
  <c r="B13554"/>
  <c r="B13552"/>
  <c r="B13549"/>
  <c r="B13547"/>
  <c r="B13545"/>
  <c r="B13541"/>
  <c r="B13538"/>
  <c r="B13535"/>
  <c r="B13533"/>
  <c r="B13531"/>
  <c r="B13527"/>
  <c r="B13524"/>
  <c r="B13521"/>
  <c r="B13519"/>
  <c r="B13517"/>
  <c r="B13515"/>
  <c r="B13513"/>
  <c r="B13511"/>
  <c r="B13509"/>
  <c r="B13507"/>
  <c r="B13505"/>
  <c r="B13503"/>
  <c r="B13500"/>
  <c r="B13498"/>
  <c r="B13496"/>
  <c r="B13492"/>
  <c r="B13490"/>
  <c r="B13488"/>
  <c r="B13486"/>
  <c r="B13484"/>
  <c r="B13479"/>
  <c r="B13477"/>
  <c r="B13475"/>
  <c r="B13473"/>
  <c r="B13471"/>
  <c r="B13469"/>
  <c r="B13467"/>
  <c r="B13465"/>
  <c r="B13463"/>
  <c r="B13461"/>
  <c r="B13456"/>
  <c r="B13450"/>
  <c r="B13446"/>
  <c r="B13443"/>
  <c r="B13440"/>
  <c r="B13436"/>
  <c r="B13434"/>
  <c r="B13432"/>
  <c r="B13430"/>
  <c r="B13426"/>
  <c r="B13424"/>
  <c r="B13422"/>
  <c r="B13420"/>
  <c r="B13418"/>
  <c r="B13416"/>
  <c r="B13414"/>
  <c r="B13411"/>
  <c r="B13409"/>
  <c r="B13407"/>
  <c r="B13308"/>
  <c r="B13305"/>
  <c r="B13303"/>
  <c r="B13301"/>
  <c r="B13223"/>
  <c r="B13176"/>
  <c r="B13173"/>
  <c r="B13171"/>
  <c r="B13169"/>
  <c r="B13167"/>
  <c r="B13165"/>
  <c r="B13163"/>
  <c r="B13160"/>
  <c r="B13158"/>
  <c r="B13156"/>
  <c r="B13154"/>
  <c r="B13152"/>
  <c r="B13149"/>
  <c r="B13147"/>
  <c r="B13145"/>
  <c r="B13143"/>
  <c r="B13141"/>
  <c r="B13138"/>
  <c r="B13136"/>
  <c r="B13133"/>
  <c r="B13129"/>
  <c r="B13127"/>
  <c r="B13125"/>
  <c r="B13123"/>
  <c r="B13117"/>
  <c r="B13114"/>
  <c r="B13112"/>
  <c r="B13110"/>
  <c r="B13106"/>
  <c r="B13104"/>
  <c r="B13102"/>
  <c r="B13097"/>
  <c r="B13095"/>
  <c r="B13093"/>
  <c r="B13082"/>
  <c r="B13080"/>
  <c r="B13077"/>
  <c r="B13074"/>
  <c r="B13072"/>
  <c r="B13069"/>
  <c r="B13066"/>
  <c r="B13062"/>
  <c r="B13060"/>
  <c r="B13058"/>
  <c r="B13056"/>
  <c r="B13054"/>
  <c r="B13052"/>
  <c r="B13050"/>
  <c r="B13048"/>
  <c r="B13046"/>
  <c r="B13044"/>
  <c r="B13033"/>
  <c r="B13031"/>
  <c r="B13029"/>
  <c r="B13027"/>
  <c r="B13025"/>
  <c r="B13023"/>
  <c r="B13018"/>
  <c r="B13016"/>
  <c r="B13014"/>
  <c r="B13012"/>
  <c r="B13010"/>
  <c r="B13008"/>
  <c r="B13006"/>
  <c r="B13004"/>
  <c r="B13002"/>
  <c r="B12998"/>
  <c r="B12995"/>
  <c r="B12990"/>
  <c r="B12985"/>
  <c r="B12982"/>
  <c r="B12979"/>
  <c r="B12975"/>
  <c r="B12973"/>
  <c r="B12971"/>
  <c r="B12967"/>
  <c r="B12965"/>
  <c r="B12963"/>
  <c r="B12961"/>
  <c r="B12959"/>
  <c r="B12957"/>
  <c r="B12955"/>
  <c r="B12952"/>
  <c r="B12950"/>
  <c r="B12948"/>
  <c r="B12379"/>
  <c r="B12376"/>
  <c r="B12372"/>
  <c r="B12370"/>
  <c r="B12368"/>
  <c r="B12366"/>
  <c r="B12364"/>
  <c r="B12362"/>
  <c r="B12360"/>
  <c r="B12358"/>
  <c r="B12356"/>
  <c r="B12354"/>
  <c r="B12351"/>
  <c r="B12349"/>
  <c r="B12347"/>
  <c r="B12343"/>
  <c r="B12341"/>
  <c r="B12339"/>
  <c r="B12337"/>
  <c r="B12335"/>
  <c r="B12333"/>
  <c r="B12328"/>
  <c r="B12326"/>
  <c r="B12324"/>
  <c r="B12322"/>
  <c r="B12320"/>
  <c r="B12318"/>
  <c r="B12316"/>
  <c r="B12314"/>
  <c r="B12312"/>
  <c r="B12303"/>
  <c r="B12295"/>
  <c r="B12293"/>
  <c r="B12289"/>
  <c r="B12277"/>
  <c r="B12275"/>
  <c r="B12273"/>
  <c r="B12271"/>
  <c r="B12269"/>
  <c r="B12267"/>
  <c r="B12265"/>
  <c r="B12262"/>
  <c r="B12260"/>
  <c r="B12258"/>
  <c r="B12240"/>
  <c r="B12238"/>
  <c r="B12236"/>
  <c r="B12234"/>
  <c r="B12232"/>
  <c r="B12197"/>
  <c r="B12194"/>
  <c r="B12192"/>
  <c r="B12190"/>
  <c r="B12187"/>
  <c r="B12185"/>
  <c r="B12183"/>
  <c r="B12181"/>
  <c r="B12177"/>
  <c r="B12175"/>
  <c r="B12173"/>
  <c r="B12170"/>
  <c r="B12168"/>
  <c r="B12166"/>
  <c r="B12162"/>
  <c r="B12160"/>
  <c r="B12157"/>
  <c r="B12154"/>
  <c r="B12152"/>
  <c r="B12121"/>
  <c r="B12119"/>
  <c r="B12117"/>
  <c r="B12076"/>
  <c r="B12069"/>
  <c r="B12063"/>
  <c r="B12055"/>
  <c r="B12053"/>
  <c r="B12051"/>
  <c r="B12024"/>
  <c r="B12022"/>
  <c r="B12020"/>
  <c r="B12018"/>
  <c r="B12016"/>
  <c r="B12014"/>
  <c r="B12012"/>
  <c r="B11999"/>
  <c r="B11997"/>
  <c r="B11995"/>
  <c r="B11993"/>
  <c r="B11991"/>
  <c r="B11987"/>
  <c r="B11984"/>
  <c r="B11981"/>
  <c r="B11978"/>
  <c r="B11976"/>
  <c r="B11974"/>
  <c r="B11972"/>
  <c r="M10950"/>
  <c r="L10950" s="1"/>
  <c r="B14497"/>
  <c r="B14503"/>
  <c r="B14504"/>
  <c r="B14505"/>
  <c r="B14507"/>
  <c r="B14508"/>
  <c r="B14509"/>
  <c r="B14511"/>
  <c r="B14514"/>
  <c r="B14516"/>
  <c r="B14517"/>
  <c r="B14520"/>
  <c r="B14532"/>
  <c r="B14533"/>
  <c r="B14534"/>
  <c r="B14535"/>
  <c r="B14536"/>
  <c r="B14537"/>
  <c r="B14539"/>
  <c r="B14540"/>
  <c r="B15477"/>
  <c r="B15478"/>
  <c r="B15479"/>
  <c r="B15480"/>
  <c r="B15481"/>
  <c r="B15482"/>
  <c r="B15484"/>
  <c r="B15485"/>
  <c r="B15486"/>
  <c r="B15487"/>
  <c r="B15488"/>
  <c r="B15489"/>
  <c r="B15490"/>
  <c r="B15491"/>
  <c r="B15492"/>
  <c r="B15493"/>
  <c r="B15494"/>
  <c r="B15495"/>
  <c r="B15496"/>
  <c r="B15497"/>
  <c r="B15500"/>
  <c r="B15501"/>
  <c r="B15502"/>
  <c r="B15503"/>
  <c r="B15504"/>
  <c r="B15505"/>
  <c r="B15506"/>
  <c r="B15509"/>
  <c r="B15510"/>
  <c r="B15512"/>
  <c r="B15513"/>
  <c r="B15515"/>
  <c r="B15516"/>
  <c r="B15519"/>
  <c r="B15520"/>
  <c r="B15522"/>
  <c r="B15523"/>
  <c r="B15525"/>
  <c r="B15526"/>
  <c r="B15528"/>
  <c r="B15531"/>
  <c r="B15532"/>
  <c r="B15533"/>
  <c r="B15534"/>
  <c r="B15535"/>
  <c r="B15536"/>
  <c r="B15537"/>
  <c r="B15538"/>
  <c r="B15539"/>
  <c r="B15540"/>
  <c r="B15541"/>
  <c r="B15542"/>
  <c r="B15543"/>
  <c r="B15544"/>
  <c r="B15545"/>
  <c r="B15546"/>
  <c r="B15547"/>
  <c r="B15548"/>
  <c r="B15549"/>
  <c r="B15553"/>
  <c r="B15554"/>
  <c r="B15555"/>
  <c r="B15556"/>
  <c r="B15557"/>
  <c r="B15558"/>
  <c r="B15559"/>
  <c r="B15560"/>
  <c r="B15561"/>
  <c r="B15562"/>
  <c r="B15563"/>
  <c r="B15566"/>
  <c r="B15567"/>
  <c r="B15568"/>
  <c r="B15569"/>
  <c r="B15570"/>
  <c r="B15571"/>
  <c r="B15573"/>
  <c r="B15574"/>
  <c r="B15575"/>
  <c r="B15576"/>
  <c r="B15577"/>
  <c r="B15578"/>
  <c r="B15579"/>
  <c r="B15580"/>
  <c r="B15581"/>
  <c r="B15582"/>
  <c r="B15583"/>
  <c r="B15584"/>
  <c r="B15585"/>
  <c r="B15586"/>
  <c r="B15587"/>
  <c r="B15588"/>
  <c r="B15589"/>
  <c r="B15590"/>
  <c r="B15591"/>
  <c r="B15592"/>
  <c r="B15594"/>
  <c r="B15596"/>
  <c r="B15597"/>
  <c r="B15599"/>
  <c r="B15601"/>
  <c r="B15602"/>
  <c r="B15603"/>
  <c r="B15604"/>
  <c r="B15605"/>
  <c r="B15607"/>
  <c r="B15608"/>
  <c r="B15610"/>
  <c r="B15611"/>
  <c r="B15612"/>
  <c r="B15615"/>
  <c r="B15616"/>
  <c r="B15617"/>
  <c r="B15618"/>
  <c r="B15619"/>
  <c r="B15620"/>
  <c r="B15622"/>
  <c r="B15623"/>
  <c r="B15624"/>
  <c r="B15625"/>
  <c r="B15626"/>
  <c r="B15627"/>
  <c r="B15628"/>
  <c r="B15631"/>
  <c r="B15632"/>
  <c r="B15633"/>
  <c r="B15634"/>
  <c r="B15635"/>
  <c r="B15636"/>
  <c r="B15637"/>
  <c r="B15639"/>
  <c r="B15640"/>
  <c r="B15641"/>
  <c r="B15642"/>
  <c r="B15643"/>
  <c r="B15644"/>
  <c r="B15645"/>
  <c r="B15647"/>
  <c r="B15652"/>
  <c r="B15653"/>
  <c r="B15654"/>
  <c r="B15655"/>
  <c r="B15656"/>
  <c r="B15657"/>
  <c r="B15658"/>
  <c r="B15659"/>
  <c r="B15661"/>
  <c r="B15663"/>
  <c r="B15664"/>
  <c r="B15666"/>
  <c r="B15667"/>
  <c r="B15668"/>
  <c r="B15670"/>
  <c r="B15671"/>
  <c r="B15672"/>
  <c r="B15673"/>
  <c r="B15674"/>
  <c r="B15675"/>
  <c r="B15676"/>
  <c r="B15677"/>
  <c r="B15678"/>
  <c r="B15679"/>
  <c r="B15680"/>
  <c r="B15682"/>
  <c r="B15683"/>
  <c r="B15684"/>
  <c r="B15685"/>
  <c r="B15686"/>
  <c r="B15687"/>
  <c r="B15688"/>
  <c r="B15689"/>
  <c r="B15690"/>
  <c r="B15692"/>
  <c r="B15693"/>
  <c r="B15694"/>
  <c r="B15695"/>
  <c r="B15696"/>
  <c r="B15697"/>
  <c r="B15698"/>
  <c r="B15699"/>
  <c r="B15700"/>
  <c r="B15701"/>
  <c r="B15702"/>
  <c r="B15703"/>
  <c r="B15704"/>
  <c r="B15706"/>
  <c r="B16397"/>
  <c r="B16398"/>
  <c r="B16399"/>
  <c r="B16400"/>
  <c r="B16401"/>
  <c r="B16402"/>
  <c r="B16404"/>
  <c r="B16405"/>
  <c r="B16406"/>
  <c r="B16407"/>
  <c r="B16408"/>
  <c r="B16409"/>
  <c r="B16410"/>
  <c r="B16411"/>
  <c r="B16412"/>
  <c r="B16413"/>
  <c r="B16414"/>
  <c r="B16415"/>
  <c r="B16416"/>
  <c r="B16417"/>
  <c r="B16420"/>
  <c r="B16421"/>
  <c r="B16422"/>
  <c r="B16423"/>
  <c r="B16424"/>
  <c r="B16425"/>
  <c r="B16426"/>
  <c r="B16429"/>
  <c r="B16430"/>
  <c r="B16432"/>
  <c r="B16433"/>
  <c r="B16435"/>
  <c r="B16436"/>
  <c r="B16439"/>
  <c r="B16440"/>
  <c r="B16442"/>
  <c r="B16443"/>
  <c r="B16445"/>
  <c r="B16446"/>
  <c r="B16448"/>
  <c r="B16451"/>
  <c r="B16452"/>
  <c r="B16453"/>
  <c r="B16454"/>
  <c r="B16455"/>
  <c r="B16456"/>
  <c r="B16457"/>
  <c r="B16458"/>
  <c r="B16459"/>
  <c r="B16460"/>
  <c r="B16461"/>
  <c r="B16462"/>
  <c r="B16463"/>
  <c r="B16464"/>
  <c r="B16465"/>
  <c r="B16466"/>
  <c r="B16467"/>
  <c r="B16468"/>
  <c r="B16469"/>
  <c r="B16473"/>
  <c r="B16474"/>
  <c r="B16475"/>
  <c r="B16476"/>
  <c r="B16477"/>
  <c r="B16478"/>
  <c r="B16479"/>
  <c r="B16480"/>
  <c r="B16481"/>
  <c r="B16482"/>
  <c r="B16483"/>
  <c r="B16486"/>
  <c r="B16487"/>
  <c r="B16488"/>
  <c r="B16489"/>
  <c r="B16490"/>
  <c r="B16491"/>
  <c r="B16493"/>
  <c r="B16494"/>
  <c r="B16495"/>
  <c r="B16496"/>
  <c r="B16497"/>
  <c r="B16498"/>
  <c r="B16499"/>
  <c r="B16500"/>
  <c r="B16501"/>
  <c r="B16502"/>
  <c r="B16503"/>
  <c r="B16504"/>
  <c r="B16505"/>
  <c r="B16506"/>
  <c r="B16507"/>
  <c r="B16508"/>
  <c r="B16509"/>
  <c r="B16510"/>
  <c r="B16511"/>
  <c r="B16512"/>
  <c r="B16514"/>
  <c r="B16516"/>
  <c r="B16517"/>
  <c r="B16519"/>
  <c r="B16521"/>
  <c r="B16522"/>
  <c r="B16523"/>
  <c r="B16524"/>
  <c r="B16525"/>
  <c r="B16527"/>
  <c r="B16528"/>
  <c r="B16530"/>
  <c r="B16531"/>
  <c r="B16532"/>
  <c r="B16535"/>
  <c r="B16536"/>
  <c r="B16537"/>
  <c r="B16538"/>
  <c r="B16539"/>
  <c r="B16540"/>
  <c r="B16542"/>
  <c r="B16543"/>
  <c r="B16544"/>
  <c r="B16545"/>
  <c r="B16546"/>
  <c r="B16547"/>
  <c r="B16548"/>
  <c r="B16551"/>
  <c r="B16552"/>
  <c r="B16553"/>
  <c r="B16554"/>
  <c r="B16555"/>
  <c r="B16556"/>
  <c r="B16557"/>
  <c r="B16559"/>
  <c r="B16560"/>
  <c r="B16561"/>
  <c r="B16562"/>
  <c r="B16563"/>
  <c r="B16564"/>
  <c r="B16565"/>
  <c r="B16567"/>
  <c r="B16572"/>
  <c r="B16573"/>
  <c r="B16574"/>
  <c r="B16575"/>
  <c r="B16576"/>
  <c r="B16857"/>
  <c r="B16858"/>
  <c r="B16859"/>
  <c r="B16860"/>
  <c r="B16861"/>
  <c r="B16862"/>
  <c r="B16864"/>
  <c r="B16865"/>
  <c r="B16866"/>
  <c r="B16867"/>
  <c r="B16868"/>
  <c r="B16869"/>
  <c r="B16870"/>
  <c r="B16871"/>
  <c r="B16872"/>
  <c r="B16873"/>
  <c r="B16874"/>
  <c r="B16875"/>
  <c r="B16876"/>
  <c r="B16877"/>
  <c r="B16880"/>
  <c r="B16881"/>
  <c r="B16882"/>
  <c r="B16883"/>
  <c r="B16884"/>
  <c r="B16885"/>
  <c r="B16886"/>
  <c r="B16889"/>
  <c r="B16890"/>
  <c r="B16892"/>
  <c r="B16893"/>
  <c r="B16895"/>
  <c r="B16896"/>
  <c r="B16899"/>
  <c r="B16900"/>
  <c r="B16902"/>
  <c r="B16903"/>
  <c r="B16905"/>
  <c r="B16906"/>
  <c r="B16908"/>
  <c r="B16911"/>
  <c r="B16912"/>
  <c r="B16913"/>
  <c r="B16914"/>
  <c r="B16915"/>
  <c r="B16916"/>
  <c r="B16917"/>
  <c r="B16918"/>
  <c r="B16919"/>
  <c r="B16920"/>
  <c r="B16921"/>
  <c r="B16922"/>
  <c r="B16923"/>
  <c r="B16924"/>
  <c r="B16925"/>
  <c r="B16926"/>
  <c r="B16927"/>
  <c r="B16928"/>
  <c r="B16929"/>
  <c r="B16933"/>
  <c r="B16934"/>
  <c r="B16935"/>
  <c r="B16936"/>
  <c r="B16937"/>
  <c r="B16938"/>
  <c r="B16939"/>
  <c r="B16940"/>
  <c r="B16941"/>
  <c r="B16942"/>
  <c r="B16943"/>
  <c r="B16946"/>
  <c r="B16947"/>
  <c r="B16948"/>
  <c r="B16949"/>
  <c r="B16950"/>
  <c r="B16951"/>
  <c r="B16953"/>
  <c r="B16954"/>
  <c r="B16955"/>
  <c r="B16956"/>
  <c r="B16957"/>
  <c r="B16958"/>
  <c r="B16959"/>
  <c r="B16960"/>
  <c r="B16961"/>
  <c r="B16962"/>
  <c r="B16963"/>
  <c r="B16964"/>
  <c r="B16965"/>
  <c r="B16966"/>
  <c r="B16967"/>
  <c r="B16968"/>
  <c r="B16969"/>
  <c r="B16970"/>
  <c r="B16971"/>
  <c r="B16972"/>
  <c r="B16974"/>
  <c r="B16976"/>
  <c r="B16977"/>
  <c r="B16979"/>
  <c r="B16981"/>
  <c r="B16982"/>
  <c r="B16983"/>
  <c r="B16984"/>
  <c r="B16985"/>
  <c r="B16987"/>
  <c r="B16988"/>
  <c r="B16990"/>
  <c r="B16991"/>
  <c r="B16992"/>
  <c r="B16995"/>
  <c r="B16996"/>
  <c r="B16997"/>
  <c r="B16998"/>
  <c r="B16999"/>
  <c r="B17000"/>
  <c r="B17002"/>
  <c r="B17003"/>
  <c r="B17004"/>
  <c r="B17005"/>
  <c r="B17006"/>
  <c r="B17007"/>
  <c r="B17008"/>
  <c r="B17011"/>
  <c r="B17012"/>
  <c r="B17013"/>
  <c r="B17014"/>
  <c r="B17015"/>
  <c r="B17016"/>
  <c r="B17017"/>
  <c r="B17019"/>
  <c r="B17020"/>
  <c r="B17021"/>
  <c r="B17022"/>
  <c r="B17023"/>
  <c r="B17024"/>
  <c r="B14552"/>
  <c r="B14557"/>
  <c r="B14558"/>
  <c r="B14560"/>
  <c r="B14561"/>
  <c r="B14562"/>
  <c r="B14564"/>
  <c r="B14565"/>
  <c r="B14566"/>
  <c r="B14567"/>
  <c r="B14568"/>
  <c r="B14570"/>
  <c r="B14571"/>
  <c r="B14572"/>
  <c r="B14574"/>
  <c r="B14575"/>
  <c r="B14576"/>
  <c r="B14580"/>
  <c r="B14581"/>
  <c r="B14582"/>
  <c r="B14583"/>
  <c r="B14584"/>
  <c r="B14585"/>
  <c r="B14586"/>
  <c r="B14589"/>
  <c r="B14590"/>
  <c r="B14592"/>
  <c r="B14593"/>
  <c r="B14595"/>
  <c r="B14596"/>
  <c r="B14599"/>
  <c r="B14600"/>
  <c r="B14611"/>
  <c r="B14615"/>
  <c r="B14616"/>
  <c r="B14624"/>
  <c r="B14628"/>
  <c r="B14633"/>
  <c r="B14636"/>
  <c r="B14637"/>
  <c r="B14641"/>
  <c r="B14642"/>
  <c r="B14643"/>
  <c r="B14651"/>
  <c r="B14654"/>
  <c r="B14684"/>
  <c r="B14705"/>
  <c r="B14712"/>
  <c r="B14717"/>
  <c r="B14720"/>
  <c r="B14725"/>
  <c r="B14736"/>
  <c r="B14750"/>
  <c r="B14751"/>
  <c r="B14753"/>
  <c r="B14754"/>
  <c r="B14755"/>
  <c r="B14756"/>
  <c r="B14757"/>
  <c r="B14758"/>
  <c r="B14759"/>
  <c r="B14760"/>
  <c r="B14767"/>
  <c r="B14787"/>
  <c r="B14788"/>
  <c r="B14789"/>
  <c r="B14790"/>
  <c r="B14791"/>
  <c r="B14792"/>
  <c r="B14794"/>
  <c r="B14795"/>
  <c r="B14796"/>
  <c r="B14797"/>
  <c r="B14798"/>
  <c r="B14799"/>
  <c r="B14801"/>
  <c r="B14802"/>
  <c r="B14803"/>
  <c r="B14804"/>
  <c r="B14805"/>
  <c r="B14806"/>
  <c r="B14807"/>
  <c r="B14810"/>
  <c r="B14811"/>
  <c r="B14812"/>
  <c r="B14813"/>
  <c r="B14814"/>
  <c r="B14815"/>
  <c r="B14816"/>
  <c r="B14819"/>
  <c r="B14820"/>
  <c r="B14822"/>
  <c r="B14823"/>
  <c r="B14825"/>
  <c r="B14826"/>
  <c r="B14832"/>
  <c r="B14833"/>
  <c r="B14835"/>
  <c r="B14836"/>
  <c r="B14838"/>
  <c r="B14841"/>
  <c r="B14842"/>
  <c r="B14843"/>
  <c r="B14844"/>
  <c r="B14846"/>
  <c r="B14847"/>
  <c r="B14848"/>
  <c r="B14850"/>
  <c r="B14851"/>
  <c r="B14852"/>
  <c r="B14854"/>
  <c r="B14855"/>
  <c r="B14856"/>
  <c r="B14858"/>
  <c r="B14859"/>
  <c r="B14863"/>
  <c r="B14864"/>
  <c r="B14865"/>
  <c r="B14866"/>
  <c r="B14867"/>
  <c r="B14868"/>
  <c r="B14869"/>
  <c r="B14870"/>
  <c r="B14871"/>
  <c r="B14872"/>
  <c r="B14877"/>
  <c r="B14878"/>
  <c r="B14879"/>
  <c r="B14880"/>
  <c r="B14881"/>
  <c r="B14883"/>
  <c r="B14884"/>
  <c r="B14885"/>
  <c r="B14886"/>
  <c r="B14887"/>
  <c r="B14888"/>
  <c r="B14889"/>
  <c r="B14891"/>
  <c r="B14892"/>
  <c r="B14893"/>
  <c r="B14895"/>
  <c r="B14896"/>
  <c r="B14897"/>
  <c r="B14898"/>
  <c r="B14899"/>
  <c r="B14900"/>
  <c r="B14901"/>
  <c r="B14902"/>
  <c r="B14904"/>
  <c r="B14906"/>
  <c r="B14907"/>
  <c r="B14909"/>
  <c r="B14911"/>
  <c r="B14912"/>
  <c r="B14913"/>
  <c r="B14914"/>
  <c r="B14915"/>
  <c r="B14917"/>
  <c r="B14918"/>
  <c r="B14920"/>
  <c r="B14921"/>
  <c r="B14922"/>
  <c r="B14932"/>
  <c r="B14933"/>
  <c r="B14934"/>
  <c r="B14935"/>
  <c r="B14936"/>
  <c r="B14937"/>
  <c r="B14941"/>
  <c r="B14942"/>
  <c r="B14943"/>
  <c r="B14945"/>
  <c r="B14946"/>
  <c r="B14947"/>
  <c r="B14949"/>
  <c r="B14951"/>
  <c r="B14952"/>
  <c r="B14953"/>
  <c r="B14955"/>
  <c r="B14964"/>
  <c r="B14976"/>
  <c r="B14982"/>
  <c r="B14986"/>
  <c r="B14992"/>
  <c r="B15002"/>
  <c r="B15010"/>
  <c r="B15016"/>
  <c r="B15017"/>
  <c r="B15018"/>
  <c r="B15019"/>
  <c r="B15020"/>
  <c r="B15022"/>
  <c r="B15024"/>
  <c r="B15025"/>
  <c r="B15026"/>
  <c r="B15028"/>
  <c r="B15029"/>
  <c r="B15030"/>
  <c r="B15032"/>
  <c r="B15033"/>
  <c r="B15034"/>
  <c r="B15035"/>
  <c r="B15036"/>
  <c r="B15037"/>
  <c r="B15040"/>
  <c r="B15041"/>
  <c r="B15042"/>
  <c r="B15043"/>
  <c r="B15044"/>
  <c r="B15045"/>
  <c r="B15046"/>
  <c r="B15049"/>
  <c r="B15050"/>
  <c r="B15052"/>
  <c r="B15053"/>
  <c r="B15055"/>
  <c r="B15056"/>
  <c r="B15059"/>
  <c r="B15060"/>
  <c r="B15062"/>
  <c r="B15063"/>
  <c r="B15065"/>
  <c r="B15066"/>
  <c r="B15068"/>
  <c r="B15071"/>
  <c r="B15072"/>
  <c r="B15073"/>
  <c r="B15074"/>
  <c r="B15075"/>
  <c r="B15076"/>
  <c r="B15077"/>
  <c r="B15078"/>
  <c r="B15079"/>
  <c r="B15080"/>
  <c r="B15081"/>
  <c r="B15082"/>
  <c r="B15083"/>
  <c r="B15084"/>
  <c r="B15086"/>
  <c r="B15087"/>
  <c r="B15088"/>
  <c r="B15093"/>
  <c r="B15094"/>
  <c r="B15095"/>
  <c r="B15096"/>
  <c r="B15097"/>
  <c r="B15098"/>
  <c r="B15099"/>
  <c r="B15100"/>
  <c r="B15101"/>
  <c r="B15102"/>
  <c r="B15103"/>
  <c r="B15106"/>
  <c r="B15107"/>
  <c r="B15108"/>
  <c r="B15109"/>
  <c r="B15110"/>
  <c r="B15111"/>
  <c r="B15113"/>
  <c r="B15114"/>
  <c r="B15115"/>
  <c r="B15116"/>
  <c r="B15117"/>
  <c r="B15118"/>
  <c r="B15119"/>
  <c r="B15120"/>
  <c r="B15121"/>
  <c r="B15122"/>
  <c r="B15123"/>
  <c r="B15125"/>
  <c r="B15126"/>
  <c r="B15127"/>
  <c r="B15128"/>
  <c r="B15129"/>
  <c r="B15130"/>
  <c r="B15131"/>
  <c r="B15132"/>
  <c r="B15134"/>
  <c r="B15136"/>
  <c r="B15139"/>
  <c r="B15142"/>
  <c r="B15143"/>
  <c r="B15144"/>
  <c r="B15145"/>
  <c r="B15147"/>
  <c r="B15148"/>
  <c r="B15150"/>
  <c r="B15151"/>
  <c r="B15152"/>
  <c r="B15155"/>
  <c r="B15156"/>
  <c r="B15157"/>
  <c r="B15158"/>
  <c r="B15160"/>
  <c r="B15162"/>
  <c r="B15163"/>
  <c r="B15164"/>
  <c r="B15165"/>
  <c r="B15166"/>
  <c r="B15167"/>
  <c r="B15168"/>
  <c r="B15176"/>
  <c r="B15179"/>
  <c r="B15180"/>
  <c r="B15181"/>
  <c r="B15183"/>
  <c r="B15184"/>
  <c r="B15185"/>
  <c r="B15187"/>
  <c r="B15192"/>
  <c r="B15193"/>
  <c r="B15194"/>
  <c r="B15195"/>
  <c r="B15196"/>
  <c r="B15197"/>
  <c r="B15198"/>
  <c r="B15199"/>
  <c r="B15201"/>
  <c r="B15203"/>
  <c r="B15204"/>
  <c r="B15206"/>
  <c r="B15207"/>
  <c r="B15208"/>
  <c r="B15210"/>
  <c r="B15211"/>
  <c r="B15212"/>
  <c r="B15213"/>
  <c r="B15214"/>
  <c r="B15215"/>
  <c r="B15216"/>
  <c r="B15217"/>
  <c r="B15218"/>
  <c r="B15219"/>
  <c r="B15220"/>
  <c r="B15222"/>
  <c r="B15223"/>
  <c r="B15224"/>
  <c r="B15225"/>
  <c r="B15226"/>
  <c r="B15227"/>
  <c r="B15228"/>
  <c r="B15229"/>
  <c r="B15230"/>
  <c r="B15232"/>
  <c r="B15233"/>
  <c r="B15234"/>
  <c r="B15235"/>
  <c r="B15236"/>
  <c r="B15237"/>
  <c r="B15238"/>
  <c r="B15239"/>
  <c r="B15240"/>
  <c r="B15241"/>
  <c r="B15242"/>
  <c r="B15243"/>
  <c r="B15244"/>
  <c r="B15246"/>
  <c r="B15252"/>
  <c r="B15254"/>
  <c r="B15262"/>
  <c r="B15273"/>
  <c r="B15275"/>
  <c r="B15279"/>
  <c r="B15286"/>
  <c r="B15289"/>
  <c r="B15296"/>
  <c r="B15298"/>
  <c r="B15348"/>
  <c r="B15352"/>
  <c r="B15356"/>
  <c r="B15369"/>
  <c r="B15381"/>
  <c r="B15388"/>
  <c r="B15401"/>
  <c r="B15411"/>
  <c r="B15415"/>
  <c r="B12728"/>
  <c r="B12866"/>
  <c r="B12848"/>
  <c r="B12810"/>
  <c r="B12798"/>
  <c r="B12766"/>
  <c r="B12688"/>
  <c r="B12883"/>
  <c r="B12879"/>
  <c r="B12857"/>
  <c r="B12851"/>
  <c r="B12843"/>
  <c r="B12831"/>
  <c r="B12825"/>
  <c r="B12823"/>
  <c r="B12817"/>
  <c r="B12813"/>
  <c r="B12787"/>
  <c r="B12783"/>
  <c r="B12777"/>
  <c r="B12763"/>
  <c r="B12744"/>
  <c r="B12742"/>
  <c r="B12734"/>
  <c r="B12732"/>
  <c r="B12730"/>
  <c r="B12710"/>
  <c r="B12702"/>
  <c r="B12695"/>
  <c r="B12686"/>
  <c r="B12674"/>
  <c r="B12671"/>
  <c r="B12664"/>
  <c r="B12717"/>
  <c r="B12666"/>
  <c r="B12680"/>
  <c r="B12829"/>
  <c r="B12882"/>
  <c r="B12880"/>
  <c r="B12875"/>
  <c r="B12867"/>
  <c r="B12863"/>
  <c r="B12858"/>
  <c r="B12852"/>
  <c r="B12847"/>
  <c r="B12842"/>
  <c r="B12836"/>
  <c r="B12830"/>
  <c r="B12824"/>
  <c r="B12820"/>
  <c r="B12816"/>
  <c r="B12811"/>
  <c r="B12807"/>
  <c r="B12801"/>
  <c r="B12799"/>
  <c r="B12795"/>
  <c r="B12786"/>
  <c r="B12782"/>
  <c r="B12780"/>
  <c r="B12776"/>
  <c r="B12772"/>
  <c r="B12765"/>
  <c r="B12759"/>
  <c r="B12752"/>
  <c r="B12749"/>
  <c r="B12743"/>
  <c r="B12737"/>
  <c r="B12733"/>
  <c r="B12731"/>
  <c r="B12725"/>
  <c r="B12720"/>
  <c r="B12713"/>
  <c r="B12709"/>
  <c r="B12705"/>
  <c r="B12703"/>
  <c r="B12698"/>
  <c r="B12694"/>
  <c r="B12687"/>
  <c r="B12683"/>
  <c r="B12678"/>
  <c r="B12673"/>
  <c r="B12667"/>
  <c r="B12663"/>
  <c r="B12704"/>
  <c r="B12692"/>
  <c r="B14421"/>
  <c r="B14420"/>
  <c r="B14419"/>
  <c r="B14418"/>
  <c r="B14417"/>
  <c r="B14416"/>
  <c r="B14326"/>
  <c r="B14324"/>
  <c r="B14323"/>
  <c r="B14322"/>
  <c r="B14321"/>
  <c r="B14320"/>
  <c r="B14319"/>
  <c r="B14318"/>
  <c r="B14317"/>
  <c r="B14316"/>
  <c r="B14315"/>
  <c r="B14314"/>
  <c r="B14313"/>
  <c r="B14312"/>
  <c r="B14310"/>
  <c r="B14309"/>
  <c r="B14308"/>
  <c r="B14307"/>
  <c r="B14306"/>
  <c r="B14305"/>
  <c r="B14304"/>
  <c r="B14303"/>
  <c r="B14302"/>
  <c r="B14300"/>
  <c r="B14299"/>
  <c r="B14298"/>
  <c r="B14297"/>
  <c r="B14296"/>
  <c r="B14295"/>
  <c r="B14294"/>
  <c r="B14293"/>
  <c r="B14292"/>
  <c r="B14291"/>
  <c r="B14290"/>
  <c r="B14288"/>
  <c r="B14287"/>
  <c r="B14286"/>
  <c r="B14284"/>
  <c r="B14283"/>
  <c r="B14281"/>
  <c r="B14279"/>
  <c r="B14278"/>
  <c r="B14277"/>
  <c r="B14276"/>
  <c r="B14275"/>
  <c r="B14274"/>
  <c r="B14273"/>
  <c r="B14272"/>
  <c r="B14267"/>
  <c r="B14265"/>
  <c r="B14264"/>
  <c r="B14263"/>
  <c r="B14262"/>
  <c r="B14261"/>
  <c r="B14260"/>
  <c r="B14259"/>
  <c r="B14257"/>
  <c r="B14256"/>
  <c r="B14255"/>
  <c r="B14254"/>
  <c r="B14253"/>
  <c r="B14252"/>
  <c r="B14251"/>
  <c r="B14248"/>
  <c r="B14247"/>
  <c r="B14246"/>
  <c r="B14245"/>
  <c r="B14244"/>
  <c r="B14243"/>
  <c r="B14242"/>
  <c r="B14240"/>
  <c r="B14239"/>
  <c r="B14238"/>
  <c r="B14237"/>
  <c r="B14236"/>
  <c r="B14235"/>
  <c r="B14232"/>
  <c r="B14231"/>
  <c r="B14230"/>
  <c r="B14228"/>
  <c r="B14227"/>
  <c r="B14225"/>
  <c r="B14224"/>
  <c r="B14223"/>
  <c r="B14222"/>
  <c r="B14221"/>
  <c r="B14219"/>
  <c r="B14217"/>
  <c r="B14216"/>
  <c r="B14214"/>
  <c r="B14212"/>
  <c r="B14211"/>
  <c r="B14210"/>
  <c r="B14209"/>
  <c r="B14208"/>
  <c r="B14207"/>
  <c r="B14206"/>
  <c r="B14205"/>
  <c r="B14204"/>
  <c r="B14203"/>
  <c r="B14202"/>
  <c r="B14201"/>
  <c r="B14200"/>
  <c r="B14199"/>
  <c r="B14198"/>
  <c r="B14197"/>
  <c r="B14196"/>
  <c r="B14195"/>
  <c r="B14194"/>
  <c r="B14193"/>
  <c r="B14183"/>
  <c r="B14182"/>
  <c r="B14181"/>
  <c r="B14180"/>
  <c r="B14179"/>
  <c r="B14178"/>
  <c r="B14177"/>
  <c r="B14176"/>
  <c r="B14175"/>
  <c r="B14174"/>
  <c r="B14173"/>
  <c r="B14169"/>
  <c r="B14168"/>
  <c r="B14167"/>
  <c r="B14166"/>
  <c r="B14165"/>
  <c r="B14164"/>
  <c r="B14163"/>
  <c r="B14162"/>
  <c r="B14161"/>
  <c r="B14160"/>
  <c r="B14159"/>
  <c r="B14158"/>
  <c r="B14157"/>
  <c r="B14156"/>
  <c r="B14155"/>
  <c r="B14154"/>
  <c r="B14153"/>
  <c r="B14152"/>
  <c r="B14151"/>
  <c r="B14148"/>
  <c r="B14146"/>
  <c r="B14145"/>
  <c r="B14143"/>
  <c r="B14142"/>
  <c r="B14140"/>
  <c r="B14139"/>
  <c r="B14136"/>
  <c r="B14135"/>
  <c r="B14133"/>
  <c r="B14132"/>
  <c r="B14130"/>
  <c r="B14129"/>
  <c r="B14126"/>
  <c r="B14125"/>
  <c r="B14124"/>
  <c r="B14123"/>
  <c r="B14122"/>
  <c r="B14121"/>
  <c r="B14120"/>
  <c r="B14117"/>
  <c r="B14116"/>
  <c r="B14115"/>
  <c r="B14114"/>
  <c r="B14113"/>
  <c r="B14112"/>
  <c r="B14111"/>
  <c r="B14110"/>
  <c r="B14109"/>
  <c r="B14108"/>
  <c r="B14107"/>
  <c r="B14106"/>
  <c r="B14105"/>
  <c r="B14104"/>
  <c r="B14102"/>
  <c r="B14101"/>
  <c r="B14100"/>
  <c r="B14099"/>
  <c r="B14098"/>
  <c r="B14097"/>
  <c r="B13984"/>
  <c r="B13982"/>
  <c r="B13981"/>
  <c r="B13980"/>
  <c r="B13979"/>
  <c r="B13978"/>
  <c r="B13977"/>
  <c r="B13976"/>
  <c r="B13975"/>
  <c r="B13974"/>
  <c r="B13973"/>
  <c r="B13972"/>
  <c r="B13971"/>
  <c r="B13970"/>
  <c r="B13969"/>
  <c r="B13968"/>
  <c r="B13967"/>
  <c r="B13966"/>
  <c r="B13965"/>
  <c r="B13964"/>
  <c r="B13963"/>
  <c r="B13953"/>
  <c r="B13952"/>
  <c r="B13951"/>
  <c r="B13950"/>
  <c r="B13949"/>
  <c r="B13948"/>
  <c r="B13947"/>
  <c r="B13946"/>
  <c r="B13945"/>
  <c r="B13944"/>
  <c r="B13943"/>
  <c r="B13903"/>
  <c r="B13902"/>
  <c r="B13866"/>
  <c r="B13864"/>
  <c r="B13863"/>
  <c r="B13862"/>
  <c r="B13861"/>
  <c r="B13860"/>
  <c r="B13859"/>
  <c r="B13858"/>
  <c r="B13857"/>
  <c r="B13856"/>
  <c r="B13855"/>
  <c r="B13854"/>
  <c r="B13853"/>
  <c r="B13852"/>
  <c r="B13840"/>
  <c r="B13839"/>
  <c r="B13838"/>
  <c r="B13837"/>
  <c r="B13836"/>
  <c r="B13835"/>
  <c r="B13834"/>
  <c r="B13833"/>
  <c r="B13832"/>
  <c r="B13831"/>
  <c r="B13830"/>
  <c r="B13828"/>
  <c r="B13827"/>
  <c r="B13826"/>
  <c r="B13824"/>
  <c r="B13823"/>
  <c r="B13821"/>
  <c r="B13819"/>
  <c r="B13818"/>
  <c r="B13817"/>
  <c r="B13816"/>
  <c r="B13815"/>
  <c r="B13814"/>
  <c r="B13813"/>
  <c r="B13812"/>
  <c r="B13807"/>
  <c r="B13805"/>
  <c r="B13804"/>
  <c r="B13803"/>
  <c r="B13802"/>
  <c r="B13801"/>
  <c r="B13800"/>
  <c r="B13799"/>
  <c r="B13797"/>
  <c r="B13796"/>
  <c r="B13795"/>
  <c r="B13794"/>
  <c r="B13793"/>
  <c r="B13792"/>
  <c r="B13791"/>
  <c r="B13788"/>
  <c r="B13787"/>
  <c r="B13786"/>
  <c r="B13785"/>
  <c r="B13784"/>
  <c r="B13783"/>
  <c r="B13782"/>
  <c r="B13772"/>
  <c r="B13771"/>
  <c r="B13770"/>
  <c r="B13768"/>
  <c r="B13767"/>
  <c r="B13765"/>
  <c r="B13764"/>
  <c r="B13763"/>
  <c r="B13762"/>
  <c r="B13761"/>
  <c r="B13759"/>
  <c r="B13757"/>
  <c r="B13756"/>
  <c r="B13754"/>
  <c r="B13752"/>
  <c r="B13751"/>
  <c r="B13750"/>
  <c r="B13749"/>
  <c r="B13748"/>
  <c r="B13747"/>
  <c r="B13746"/>
  <c r="B13745"/>
  <c r="B13744"/>
  <c r="B13743"/>
  <c r="B13742"/>
  <c r="B13741"/>
  <c r="B13740"/>
  <c r="B13739"/>
  <c r="B13738"/>
  <c r="B13737"/>
  <c r="B13736"/>
  <c r="B13735"/>
  <c r="B13734"/>
  <c r="B13733"/>
  <c r="B13731"/>
  <c r="B13730"/>
  <c r="B13729"/>
  <c r="B13728"/>
  <c r="B13727"/>
  <c r="B13726"/>
  <c r="B13723"/>
  <c r="B13722"/>
  <c r="B13721"/>
  <c r="B13720"/>
  <c r="B13719"/>
  <c r="B13718"/>
  <c r="B13717"/>
  <c r="B13716"/>
  <c r="B13715"/>
  <c r="B13714"/>
  <c r="B13713"/>
  <c r="B13709"/>
  <c r="B13708"/>
  <c r="B13707"/>
  <c r="B13706"/>
  <c r="B13705"/>
  <c r="B13704"/>
  <c r="B13703"/>
  <c r="B13702"/>
  <c r="B13701"/>
  <c r="B13700"/>
  <c r="B13699"/>
  <c r="B13698"/>
  <c r="B13697"/>
  <c r="B13696"/>
  <c r="B13695"/>
  <c r="B13694"/>
  <c r="B13693"/>
  <c r="B13692"/>
  <c r="B13691"/>
  <c r="B13688"/>
  <c r="B13686"/>
  <c r="B13685"/>
  <c r="B13680"/>
  <c r="B13679"/>
  <c r="B13676"/>
  <c r="B13675"/>
  <c r="B13670"/>
  <c r="B13669"/>
  <c r="B13666"/>
  <c r="B13665"/>
  <c r="B13664"/>
  <c r="B13663"/>
  <c r="B13662"/>
  <c r="B13661"/>
  <c r="B13660"/>
  <c r="B13657"/>
  <c r="B13656"/>
  <c r="B13655"/>
  <c r="B13654"/>
  <c r="B13653"/>
  <c r="B13652"/>
  <c r="B13651"/>
  <c r="B13650"/>
  <c r="B13649"/>
  <c r="B13648"/>
  <c r="B13647"/>
  <c r="B13646"/>
  <c r="B13645"/>
  <c r="B13644"/>
  <c r="B13642"/>
  <c r="B13641"/>
  <c r="B13640"/>
  <c r="B13639"/>
  <c r="B13638"/>
  <c r="B13637"/>
  <c r="B13620"/>
  <c r="B13619"/>
  <c r="B13618"/>
  <c r="B13617"/>
  <c r="B13616"/>
  <c r="B13615"/>
  <c r="B13614"/>
  <c r="B13613"/>
  <c r="B13612"/>
  <c r="B13567"/>
  <c r="B13566"/>
  <c r="B13565"/>
  <c r="B13564"/>
  <c r="B13563"/>
  <c r="B13562"/>
  <c r="B13561"/>
  <c r="B13453"/>
  <c r="B13452"/>
  <c r="B13406"/>
  <c r="B13404"/>
  <c r="B13403"/>
  <c r="B13402"/>
  <c r="B13401"/>
  <c r="B13400"/>
  <c r="B13399"/>
  <c r="B13398"/>
  <c r="B13397"/>
  <c r="B13396"/>
  <c r="B13395"/>
  <c r="B13394"/>
  <c r="B13393"/>
  <c r="B13392"/>
  <c r="B13390"/>
  <c r="B13389"/>
  <c r="B13388"/>
  <c r="B13387"/>
  <c r="B13386"/>
  <c r="B13385"/>
  <c r="B13384"/>
  <c r="B13383"/>
  <c r="B13382"/>
  <c r="B13380"/>
  <c r="B13379"/>
  <c r="B13378"/>
  <c r="B13377"/>
  <c r="B13376"/>
  <c r="B13375"/>
  <c r="B13374"/>
  <c r="B13373"/>
  <c r="B13372"/>
  <c r="B13371"/>
  <c r="B13370"/>
  <c r="B13368"/>
  <c r="B13367"/>
  <c r="B13366"/>
  <c r="B13364"/>
  <c r="B13363"/>
  <c r="B13361"/>
  <c r="B13359"/>
  <c r="B13358"/>
  <c r="B13357"/>
  <c r="B13356"/>
  <c r="B13355"/>
  <c r="B13354"/>
  <c r="B13353"/>
  <c r="B13352"/>
  <c r="B13347"/>
  <c r="B13345"/>
  <c r="B13344"/>
  <c r="B13343"/>
  <c r="B13342"/>
  <c r="B13341"/>
  <c r="B13340"/>
  <c r="B13339"/>
  <c r="B13337"/>
  <c r="B13336"/>
  <c r="B13335"/>
  <c r="B13334"/>
  <c r="B13333"/>
  <c r="B13332"/>
  <c r="B13331"/>
  <c r="B13328"/>
  <c r="B13327"/>
  <c r="B13326"/>
  <c r="B13325"/>
  <c r="B13324"/>
  <c r="B13323"/>
  <c r="B13322"/>
  <c r="B13320"/>
  <c r="B13319"/>
  <c r="B13318"/>
  <c r="B13317"/>
  <c r="B13316"/>
  <c r="B13315"/>
  <c r="B13312"/>
  <c r="B13311"/>
  <c r="B13310"/>
  <c r="B13299"/>
  <c r="B13297"/>
  <c r="B13296"/>
  <c r="B13294"/>
  <c r="B13292"/>
  <c r="B13291"/>
  <c r="B13290"/>
  <c r="B13289"/>
  <c r="B13288"/>
  <c r="B13287"/>
  <c r="B13286"/>
  <c r="B13285"/>
  <c r="B13284"/>
  <c r="B13283"/>
  <c r="B13282"/>
  <c r="B13281"/>
  <c r="B13280"/>
  <c r="B13279"/>
  <c r="B13278"/>
  <c r="B13277"/>
  <c r="B13276"/>
  <c r="B13275"/>
  <c r="B13274"/>
  <c r="B13273"/>
  <c r="B13271"/>
  <c r="B13270"/>
  <c r="B13269"/>
  <c r="B13268"/>
  <c r="B13267"/>
  <c r="B13266"/>
  <c r="B13263"/>
  <c r="B13262"/>
  <c r="B13261"/>
  <c r="B13260"/>
  <c r="B13259"/>
  <c r="B13258"/>
  <c r="B13257"/>
  <c r="B13256"/>
  <c r="B13255"/>
  <c r="B13254"/>
  <c r="B13253"/>
  <c r="B13249"/>
  <c r="B13248"/>
  <c r="B13247"/>
  <c r="B13246"/>
  <c r="B13245"/>
  <c r="B13244"/>
  <c r="B13243"/>
  <c r="B13242"/>
  <c r="B13241"/>
  <c r="B13240"/>
  <c r="B13239"/>
  <c r="B13238"/>
  <c r="B13237"/>
  <c r="B13236"/>
  <c r="B13235"/>
  <c r="B13234"/>
  <c r="B13233"/>
  <c r="B13232"/>
  <c r="B13231"/>
  <c r="B13228"/>
  <c r="B13226"/>
  <c r="B13225"/>
  <c r="B13220"/>
  <c r="B13219"/>
  <c r="B13216"/>
  <c r="B13215"/>
  <c r="B13213"/>
  <c r="B13212"/>
  <c r="B13210"/>
  <c r="B13209"/>
  <c r="B13206"/>
  <c r="B13205"/>
  <c r="B13204"/>
  <c r="B13203"/>
  <c r="B13202"/>
  <c r="B13201"/>
  <c r="B13200"/>
  <c r="B13197"/>
  <c r="B13196"/>
  <c r="B13195"/>
  <c r="B13194"/>
  <c r="B13193"/>
  <c r="B13192"/>
  <c r="B13191"/>
  <c r="B13190"/>
  <c r="B13189"/>
  <c r="B13188"/>
  <c r="B13187"/>
  <c r="B13186"/>
  <c r="B13185"/>
  <c r="B13184"/>
  <c r="B13182"/>
  <c r="B13181"/>
  <c r="B13180"/>
  <c r="B13179"/>
  <c r="B13178"/>
  <c r="B13177"/>
  <c r="B13090"/>
  <c r="B13089"/>
  <c r="B13088"/>
  <c r="B13087"/>
  <c r="B13086"/>
  <c r="B13085"/>
  <c r="B13041"/>
  <c r="B13040"/>
  <c r="B13039"/>
  <c r="B13038"/>
  <c r="B13037"/>
  <c r="B13036"/>
  <c r="B12993"/>
  <c r="B12992"/>
  <c r="B12946"/>
  <c r="B12944"/>
  <c r="B12943"/>
  <c r="B12942"/>
  <c r="B12941"/>
  <c r="B12940"/>
  <c r="B12939"/>
  <c r="B12938"/>
  <c r="B12937"/>
  <c r="B12936"/>
  <c r="B12935"/>
  <c r="B12934"/>
  <c r="B12933"/>
  <c r="B12932"/>
  <c r="B12930"/>
  <c r="B12929"/>
  <c r="B12928"/>
  <c r="B12927"/>
  <c r="B12926"/>
  <c r="B12925"/>
  <c r="B12924"/>
  <c r="B12923"/>
  <c r="B12922"/>
  <c r="B12920"/>
  <c r="B12919"/>
  <c r="B12918"/>
  <c r="B12917"/>
  <c r="B12916"/>
  <c r="B12915"/>
  <c r="B12914"/>
  <c r="B12913"/>
  <c r="B12912"/>
  <c r="B12911"/>
  <c r="B12910"/>
  <c r="B12908"/>
  <c r="B12907"/>
  <c r="B12906"/>
  <c r="B12904"/>
  <c r="B12903"/>
  <c r="B12901"/>
  <c r="B12899"/>
  <c r="B12898"/>
  <c r="B12897"/>
  <c r="B12896"/>
  <c r="B12895"/>
  <c r="B12894"/>
  <c r="B12893"/>
  <c r="B12892"/>
  <c r="B12887"/>
  <c r="B12425"/>
  <c r="B12424"/>
  <c r="B12423"/>
  <c r="B12422"/>
  <c r="B12421"/>
  <c r="B12420"/>
  <c r="B12419"/>
  <c r="B12417"/>
  <c r="B12416"/>
  <c r="B12415"/>
  <c r="B12414"/>
  <c r="B12413"/>
  <c r="B12412"/>
  <c r="B12411"/>
  <c r="B12408"/>
  <c r="B12407"/>
  <c r="B12406"/>
  <c r="B12405"/>
  <c r="B12404"/>
  <c r="B12403"/>
  <c r="B12402"/>
  <c r="B12400"/>
  <c r="B12399"/>
  <c r="B12398"/>
  <c r="B12397"/>
  <c r="B12396"/>
  <c r="B12395"/>
  <c r="B12392"/>
  <c r="B12391"/>
  <c r="B12390"/>
  <c r="B12388"/>
  <c r="B12387"/>
  <c r="B12385"/>
  <c r="B12384"/>
  <c r="B12383"/>
  <c r="B12382"/>
  <c r="B12381"/>
  <c r="B12308"/>
  <c r="B12306"/>
  <c r="B12305"/>
  <c r="B12300"/>
  <c r="B12299"/>
  <c r="B12286"/>
  <c r="B12285"/>
  <c r="B12284"/>
  <c r="B12283"/>
  <c r="B12282"/>
  <c r="B12281"/>
  <c r="B12280"/>
  <c r="B12256"/>
  <c r="B12254"/>
  <c r="B12253"/>
  <c r="B12252"/>
  <c r="B12251"/>
  <c r="B12250"/>
  <c r="B12249"/>
  <c r="B12248"/>
  <c r="B12247"/>
  <c r="B12246"/>
  <c r="B12245"/>
  <c r="B12244"/>
  <c r="B12243"/>
  <c r="B12242"/>
  <c r="B12230"/>
  <c r="B12229"/>
  <c r="B12228"/>
  <c r="B12227"/>
  <c r="B12226"/>
  <c r="B12225"/>
  <c r="B12224"/>
  <c r="B12223"/>
  <c r="B12222"/>
  <c r="B12221"/>
  <c r="B12220"/>
  <c r="B12218"/>
  <c r="B12217"/>
  <c r="B12216"/>
  <c r="B12214"/>
  <c r="B12213"/>
  <c r="B12211"/>
  <c r="B12209"/>
  <c r="B12208"/>
  <c r="B12207"/>
  <c r="B12206"/>
  <c r="B12205"/>
  <c r="B12204"/>
  <c r="B12203"/>
  <c r="B12202"/>
  <c r="B12149"/>
  <c r="B12147"/>
  <c r="B12146"/>
  <c r="B12144"/>
  <c r="B12142"/>
  <c r="B12141"/>
  <c r="B12140"/>
  <c r="B12139"/>
  <c r="B12138"/>
  <c r="B12137"/>
  <c r="B12136"/>
  <c r="B12135"/>
  <c r="B12134"/>
  <c r="B12133"/>
  <c r="B12132"/>
  <c r="B12131"/>
  <c r="B12130"/>
  <c r="B12129"/>
  <c r="B12128"/>
  <c r="B12127"/>
  <c r="B12126"/>
  <c r="B12125"/>
  <c r="B12124"/>
  <c r="B12123"/>
  <c r="B12113"/>
  <c r="B12112"/>
  <c r="B12111"/>
  <c r="B12110"/>
  <c r="B12109"/>
  <c r="B12108"/>
  <c r="B12107"/>
  <c r="B12106"/>
  <c r="B12105"/>
  <c r="B12104"/>
  <c r="B12103"/>
  <c r="B12099"/>
  <c r="B12098"/>
  <c r="B12097"/>
  <c r="B12096"/>
  <c r="B12095"/>
  <c r="B12094"/>
  <c r="B12093"/>
  <c r="B12092"/>
  <c r="B12091"/>
  <c r="B12090"/>
  <c r="B12089"/>
  <c r="B12088"/>
  <c r="B12087"/>
  <c r="B12086"/>
  <c r="B12085"/>
  <c r="B12084"/>
  <c r="B12083"/>
  <c r="B12082"/>
  <c r="B12081"/>
  <c r="B12855"/>
  <c r="B12827"/>
  <c r="B12819"/>
  <c r="B12815"/>
  <c r="B12708"/>
  <c r="B12697"/>
  <c r="B12693"/>
  <c r="B12684"/>
  <c r="B12668"/>
  <c r="B12794"/>
  <c r="B12714"/>
  <c r="B12832"/>
  <c r="B12828"/>
  <c r="B12716"/>
  <c r="B12711"/>
  <c r="B12707"/>
  <c r="B12700"/>
  <c r="B12696"/>
  <c r="B12736"/>
  <c r="B12073"/>
  <c r="B12072"/>
  <c r="B12066"/>
  <c r="B12065"/>
  <c r="B12060"/>
  <c r="B12059"/>
  <c r="B12047"/>
  <c r="B12046"/>
  <c r="B12045"/>
  <c r="B12044"/>
  <c r="B12043"/>
  <c r="B12042"/>
  <c r="B12041"/>
  <c r="B12040"/>
  <c r="B12039"/>
  <c r="B12038"/>
  <c r="B12037"/>
  <c r="B12036"/>
  <c r="B12035"/>
  <c r="B12034"/>
  <c r="B12032"/>
  <c r="B12031"/>
  <c r="B12030"/>
  <c r="B12029"/>
  <c r="B12028"/>
  <c r="B12027"/>
  <c r="B12010"/>
  <c r="B12009"/>
  <c r="B12008"/>
  <c r="B12007"/>
  <c r="B12006"/>
  <c r="B12005"/>
  <c r="B12004"/>
  <c r="B12003"/>
  <c r="B12002"/>
  <c r="B11967"/>
  <c r="B14542"/>
  <c r="B14543"/>
  <c r="B14544"/>
  <c r="B14545"/>
  <c r="B14546"/>
  <c r="B14547"/>
  <c r="B14548"/>
  <c r="B14549"/>
  <c r="B14550"/>
  <c r="B14551"/>
  <c r="B14553"/>
  <c r="B14554"/>
  <c r="B14556"/>
  <c r="B14559"/>
  <c r="B14569"/>
  <c r="B14573"/>
  <c r="B14577"/>
  <c r="B14603"/>
  <c r="B14605"/>
  <c r="B14606"/>
  <c r="B14608"/>
  <c r="B14612"/>
  <c r="B14613"/>
  <c r="B14614"/>
  <c r="B14617"/>
  <c r="B14618"/>
  <c r="B14619"/>
  <c r="B14620"/>
  <c r="B14621"/>
  <c r="B14622"/>
  <c r="B14623"/>
  <c r="B14625"/>
  <c r="B14626"/>
  <c r="B14627"/>
  <c r="B14629"/>
  <c r="B14634"/>
  <c r="B14635"/>
  <c r="B14638"/>
  <c r="B14639"/>
  <c r="B14640"/>
  <c r="B14646"/>
  <c r="B14647"/>
  <c r="B14648"/>
  <c r="B14649"/>
  <c r="B14650"/>
  <c r="B14653"/>
  <c r="B14655"/>
  <c r="B14656"/>
  <c r="B14657"/>
  <c r="B14658"/>
  <c r="B14659"/>
  <c r="B14660"/>
  <c r="B14661"/>
  <c r="B14662"/>
  <c r="B14663"/>
  <c r="B14664"/>
  <c r="B14665"/>
  <c r="B14666"/>
  <c r="B14667"/>
  <c r="B14668"/>
  <c r="B14669"/>
  <c r="B14670"/>
  <c r="B14671"/>
  <c r="B14672"/>
  <c r="B14674"/>
  <c r="B14676"/>
  <c r="B14677"/>
  <c r="B14679"/>
  <c r="B14681"/>
  <c r="B14682"/>
  <c r="B14683"/>
  <c r="B14685"/>
  <c r="B14687"/>
  <c r="B14688"/>
  <c r="B14690"/>
  <c r="B14691"/>
  <c r="B14692"/>
  <c r="B14695"/>
  <c r="B14696"/>
  <c r="B14697"/>
  <c r="B14698"/>
  <c r="B14699"/>
  <c r="B14700"/>
  <c r="B14702"/>
  <c r="B14703"/>
  <c r="B14704"/>
  <c r="B14706"/>
  <c r="B14707"/>
  <c r="B14708"/>
  <c r="B14711"/>
  <c r="B14713"/>
  <c r="B14714"/>
  <c r="B14715"/>
  <c r="B14716"/>
  <c r="B14719"/>
  <c r="B14721"/>
  <c r="B14722"/>
  <c r="B14723"/>
  <c r="B14724"/>
  <c r="B14727"/>
  <c r="B14732"/>
  <c r="B14733"/>
  <c r="B14734"/>
  <c r="B14735"/>
  <c r="B14737"/>
  <c r="B14738"/>
  <c r="B14739"/>
  <c r="B14741"/>
  <c r="B14743"/>
  <c r="B14744"/>
  <c r="B14746"/>
  <c r="B14747"/>
  <c r="B14748"/>
  <c r="B14752"/>
  <c r="B14762"/>
  <c r="B14763"/>
  <c r="B14764"/>
  <c r="B14765"/>
  <c r="B14766"/>
  <c r="B14768"/>
  <c r="B14769"/>
  <c r="B14770"/>
  <c r="B14772"/>
  <c r="B14773"/>
  <c r="B14774"/>
  <c r="B14775"/>
  <c r="B14776"/>
  <c r="B14777"/>
  <c r="B14778"/>
  <c r="B14779"/>
  <c r="B14780"/>
  <c r="B14781"/>
  <c r="B14782"/>
  <c r="B14783"/>
  <c r="B14784"/>
  <c r="B14786"/>
  <c r="B14800"/>
  <c r="B14829"/>
  <c r="B14830"/>
  <c r="B14845"/>
  <c r="B14849"/>
  <c r="B14853"/>
  <c r="B14857"/>
  <c r="B14873"/>
  <c r="B14876"/>
  <c r="B14890"/>
  <c r="B14894"/>
  <c r="B14925"/>
  <c r="B14926"/>
  <c r="B14927"/>
  <c r="B14928"/>
  <c r="B14929"/>
  <c r="B14930"/>
  <c r="B14938"/>
  <c r="B14944"/>
  <c r="B14950"/>
  <c r="B14954"/>
  <c r="B14957"/>
  <c r="B14962"/>
  <c r="B14963"/>
  <c r="B14965"/>
  <c r="B14966"/>
  <c r="B14967"/>
  <c r="B14968"/>
  <c r="B14969"/>
  <c r="B14971"/>
  <c r="B14973"/>
  <c r="B14974"/>
  <c r="B14977"/>
  <c r="B14978"/>
  <c r="B14980"/>
  <c r="B14981"/>
  <c r="B14983"/>
  <c r="B14984"/>
  <c r="B14985"/>
  <c r="B14987"/>
  <c r="B14988"/>
  <c r="B14989"/>
  <c r="B14990"/>
  <c r="B14993"/>
  <c r="B14994"/>
  <c r="B14995"/>
  <c r="B14996"/>
  <c r="B14997"/>
  <c r="B14998"/>
  <c r="B14999"/>
  <c r="B15000"/>
  <c r="B15003"/>
  <c r="B15004"/>
  <c r="B15005"/>
  <c r="B15006"/>
  <c r="B15007"/>
  <c r="B15008"/>
  <c r="B15009"/>
  <c r="B15011"/>
  <c r="B15012"/>
  <c r="B15013"/>
  <c r="B15014"/>
  <c r="B15021"/>
  <c r="B15027"/>
  <c r="B15031"/>
  <c r="B15085"/>
  <c r="B15089"/>
  <c r="B15124"/>
  <c r="B15137"/>
  <c r="B15141"/>
  <c r="B15159"/>
  <c r="B15171"/>
  <c r="B15172"/>
  <c r="B15173"/>
  <c r="B15174"/>
  <c r="B15175"/>
  <c r="B15177"/>
  <c r="B15182"/>
  <c r="B15247"/>
  <c r="B15248"/>
  <c r="B15249"/>
  <c r="B15250"/>
  <c r="B15251"/>
  <c r="B15255"/>
  <c r="B15256"/>
  <c r="B15257"/>
  <c r="B15258"/>
  <c r="B15259"/>
  <c r="B15260"/>
  <c r="B15261"/>
  <c r="B15263"/>
  <c r="B15264"/>
  <c r="B15265"/>
  <c r="B15266"/>
  <c r="B15267"/>
  <c r="B15270"/>
  <c r="B15271"/>
  <c r="B15272"/>
  <c r="B15274"/>
  <c r="B15276"/>
  <c r="B15280"/>
  <c r="B15282"/>
  <c r="B15283"/>
  <c r="B15285"/>
  <c r="B15290"/>
  <c r="B15292"/>
  <c r="B15293"/>
  <c r="B15295"/>
  <c r="B15301"/>
  <c r="B15302"/>
  <c r="B15303"/>
  <c r="B15304"/>
  <c r="B15305"/>
  <c r="B15306"/>
  <c r="B15307"/>
  <c r="B15308"/>
  <c r="B15309"/>
  <c r="B15310"/>
  <c r="B15311"/>
  <c r="B15312"/>
  <c r="B15313"/>
  <c r="B15314"/>
  <c r="B15315"/>
  <c r="B15316"/>
  <c r="B15317"/>
  <c r="B15318"/>
  <c r="B15319"/>
  <c r="B15323"/>
  <c r="B15324"/>
  <c r="B15325"/>
  <c r="B15326"/>
  <c r="B15327"/>
  <c r="B15328"/>
  <c r="B15329"/>
  <c r="B15330"/>
  <c r="B15331"/>
  <c r="B15332"/>
  <c r="B15333"/>
  <c r="B15336"/>
  <c r="B15337"/>
  <c r="B15338"/>
  <c r="B15339"/>
  <c r="B15340"/>
  <c r="B15341"/>
  <c r="B15343"/>
  <c r="B15344"/>
  <c r="B15345"/>
  <c r="B15346"/>
  <c r="B15347"/>
  <c r="B15349"/>
  <c r="B15350"/>
  <c r="B15351"/>
  <c r="B15353"/>
  <c r="B15354"/>
  <c r="B15355"/>
  <c r="B15357"/>
  <c r="B15358"/>
  <c r="B15359"/>
  <c r="B15360"/>
  <c r="B15361"/>
  <c r="B15362"/>
  <c r="B15364"/>
  <c r="B15366"/>
  <c r="B15367"/>
  <c r="B15371"/>
  <c r="B15372"/>
  <c r="B15373"/>
  <c r="B15374"/>
  <c r="B15375"/>
  <c r="B15377"/>
  <c r="B15378"/>
  <c r="B15380"/>
  <c r="B15382"/>
  <c r="B15385"/>
  <c r="B15386"/>
  <c r="B15387"/>
  <c r="B15389"/>
  <c r="B15390"/>
  <c r="B15392"/>
  <c r="B15393"/>
  <c r="B15394"/>
  <c r="B15395"/>
  <c r="B15396"/>
  <c r="B15397"/>
  <c r="B15398"/>
  <c r="B15402"/>
  <c r="B15403"/>
  <c r="B15404"/>
  <c r="B15405"/>
  <c r="B15406"/>
  <c r="B15407"/>
  <c r="B15409"/>
  <c r="B15410"/>
  <c r="B15412"/>
  <c r="B15413"/>
  <c r="B15414"/>
  <c r="B15417"/>
  <c r="B15422"/>
  <c r="B15423"/>
  <c r="B15424"/>
  <c r="B15425"/>
  <c r="B15426"/>
  <c r="B15427"/>
  <c r="B15428"/>
  <c r="B15429"/>
  <c r="B15431"/>
  <c r="B15433"/>
  <c r="B15434"/>
  <c r="B15436"/>
  <c r="B15437"/>
  <c r="B15438"/>
  <c r="B15440"/>
  <c r="B15441"/>
  <c r="B15442"/>
  <c r="B15443"/>
  <c r="B15444"/>
  <c r="B15445"/>
  <c r="B15446"/>
  <c r="B15447"/>
  <c r="B15448"/>
  <c r="B15449"/>
  <c r="B15450"/>
  <c r="B15452"/>
  <c r="B15453"/>
  <c r="B15454"/>
  <c r="B15455"/>
  <c r="B15456"/>
  <c r="B15457"/>
  <c r="B15458"/>
  <c r="B15459"/>
  <c r="B15460"/>
  <c r="B15462"/>
  <c r="B15463"/>
  <c r="B15464"/>
  <c r="B15465"/>
  <c r="B15466"/>
  <c r="B15467"/>
  <c r="B15468"/>
  <c r="B15469"/>
  <c r="B15470"/>
  <c r="B15471"/>
  <c r="B15472"/>
  <c r="B15473"/>
  <c r="B15474"/>
  <c r="B15476"/>
  <c r="B15707"/>
  <c r="B15708"/>
  <c r="B15709"/>
  <c r="B15710"/>
  <c r="B15711"/>
  <c r="B15712"/>
  <c r="B15714"/>
  <c r="B15715"/>
  <c r="B15716"/>
  <c r="B15717"/>
  <c r="B15718"/>
  <c r="B15719"/>
  <c r="B15720"/>
  <c r="B15721"/>
  <c r="B15722"/>
  <c r="B15723"/>
  <c r="B15724"/>
  <c r="B15725"/>
  <c r="B15726"/>
  <c r="B15727"/>
  <c r="B15730"/>
  <c r="B15731"/>
  <c r="B15732"/>
  <c r="B15733"/>
  <c r="B15734"/>
  <c r="B15735"/>
  <c r="B15736"/>
  <c r="B15739"/>
  <c r="B15740"/>
  <c r="B15742"/>
  <c r="B15743"/>
  <c r="B15745"/>
  <c r="B15746"/>
  <c r="B15749"/>
  <c r="B15750"/>
  <c r="B15752"/>
  <c r="B15753"/>
  <c r="B15755"/>
  <c r="B15756"/>
  <c r="B15758"/>
  <c r="B15761"/>
  <c r="B15762"/>
  <c r="B15763"/>
  <c r="B15764"/>
  <c r="B15765"/>
  <c r="B15766"/>
  <c r="B15767"/>
  <c r="B15768"/>
  <c r="B15769"/>
  <c r="B15770"/>
  <c r="B15771"/>
  <c r="B15772"/>
  <c r="B15773"/>
  <c r="B15774"/>
  <c r="B15775"/>
  <c r="B15776"/>
  <c r="B15777"/>
  <c r="B15778"/>
  <c r="B15779"/>
  <c r="B15783"/>
  <c r="B15784"/>
  <c r="B15785"/>
  <c r="B15786"/>
  <c r="B15787"/>
  <c r="B15788"/>
  <c r="B15789"/>
  <c r="B15790"/>
  <c r="B15791"/>
  <c r="B15792"/>
  <c r="B15793"/>
  <c r="B15796"/>
  <c r="B15797"/>
  <c r="B15798"/>
  <c r="B15799"/>
  <c r="B15800"/>
  <c r="B15801"/>
  <c r="B15803"/>
  <c r="B15804"/>
  <c r="B15805"/>
  <c r="B15806"/>
  <c r="B15807"/>
  <c r="B15808"/>
  <c r="B15809"/>
  <c r="B15810"/>
  <c r="B15811"/>
  <c r="B15812"/>
  <c r="B15813"/>
  <c r="B15814"/>
  <c r="B15815"/>
  <c r="B15816"/>
  <c r="B15817"/>
  <c r="B15818"/>
  <c r="B15819"/>
  <c r="B15820"/>
  <c r="B15821"/>
  <c r="B15822"/>
  <c r="B15824"/>
  <c r="B15826"/>
  <c r="B15827"/>
  <c r="B15829"/>
  <c r="B15831"/>
  <c r="B15832"/>
  <c r="B15833"/>
  <c r="B15834"/>
  <c r="B15835"/>
  <c r="B15837"/>
  <c r="B15838"/>
  <c r="B15840"/>
  <c r="B15841"/>
  <c r="B15842"/>
  <c r="B15845"/>
  <c r="B15846"/>
  <c r="B15847"/>
  <c r="B15848"/>
  <c r="B15849"/>
  <c r="B15850"/>
  <c r="B15852"/>
  <c r="B15853"/>
  <c r="B15854"/>
  <c r="B15855"/>
  <c r="B15856"/>
  <c r="B15857"/>
  <c r="B15858"/>
  <c r="B15861"/>
  <c r="B15862"/>
  <c r="B15863"/>
  <c r="B15864"/>
  <c r="B15865"/>
  <c r="B15866"/>
  <c r="B15867"/>
  <c r="B15869"/>
  <c r="B15870"/>
  <c r="B15871"/>
  <c r="B15872"/>
  <c r="B15873"/>
  <c r="B15874"/>
  <c r="B15875"/>
  <c r="B15877"/>
  <c r="B15882"/>
  <c r="B15883"/>
  <c r="B15884"/>
  <c r="B15885"/>
  <c r="B15886"/>
  <c r="B15887"/>
  <c r="B15888"/>
  <c r="B15889"/>
  <c r="B15891"/>
  <c r="B15893"/>
  <c r="B15894"/>
  <c r="B15896"/>
  <c r="B15897"/>
  <c r="B15898"/>
  <c r="B15900"/>
  <c r="B15901"/>
  <c r="B15902"/>
  <c r="B15903"/>
  <c r="B15904"/>
  <c r="B15905"/>
  <c r="B15906"/>
  <c r="B15907"/>
  <c r="B15908"/>
  <c r="B15909"/>
  <c r="B15910"/>
  <c r="B15912"/>
  <c r="B15913"/>
  <c r="B15914"/>
  <c r="B15915"/>
  <c r="B15916"/>
  <c r="B15917"/>
  <c r="B15918"/>
  <c r="B15919"/>
  <c r="B15920"/>
  <c r="B15922"/>
  <c r="B15923"/>
  <c r="B15924"/>
  <c r="B15925"/>
  <c r="B15926"/>
  <c r="B15927"/>
  <c r="B15928"/>
  <c r="B15929"/>
  <c r="B15930"/>
  <c r="B15931"/>
  <c r="B15932"/>
  <c r="B15933"/>
  <c r="B15934"/>
  <c r="B15936"/>
  <c r="B16167"/>
  <c r="B16168"/>
  <c r="B16169"/>
  <c r="B16170"/>
  <c r="B16171"/>
  <c r="B16172"/>
  <c r="B16174"/>
  <c r="B16175"/>
  <c r="B16176"/>
  <c r="B16177"/>
  <c r="B16178"/>
  <c r="B16179"/>
  <c r="B16180"/>
  <c r="B16181"/>
  <c r="B16182"/>
  <c r="B16183"/>
  <c r="B16184"/>
  <c r="B16185"/>
  <c r="B16186"/>
  <c r="B16187"/>
  <c r="B16190"/>
  <c r="B16191"/>
  <c r="B16192"/>
  <c r="B16193"/>
  <c r="B16194"/>
  <c r="B16195"/>
  <c r="B16196"/>
  <c r="B16199"/>
  <c r="B16200"/>
  <c r="B16202"/>
  <c r="B16203"/>
  <c r="B16205"/>
  <c r="B16206"/>
  <c r="B16209"/>
  <c r="B16210"/>
  <c r="B16212"/>
  <c r="B16213"/>
  <c r="B16215"/>
  <c r="B16216"/>
  <c r="B16218"/>
  <c r="B16221"/>
  <c r="B16222"/>
  <c r="B16223"/>
  <c r="B16224"/>
  <c r="B16225"/>
  <c r="B16226"/>
  <c r="B16227"/>
  <c r="B16228"/>
  <c r="B16229"/>
  <c r="B16230"/>
  <c r="B16231"/>
  <c r="B16232"/>
  <c r="B16233"/>
  <c r="B16234"/>
  <c r="B16235"/>
  <c r="B16236"/>
  <c r="B16237"/>
  <c r="B16238"/>
  <c r="B16239"/>
  <c r="B16243"/>
  <c r="B16244"/>
  <c r="B16245"/>
  <c r="B16246"/>
  <c r="B16247"/>
  <c r="B16248"/>
  <c r="B16249"/>
  <c r="B16250"/>
  <c r="B16251"/>
  <c r="B16252"/>
  <c r="B16253"/>
  <c r="B16256"/>
  <c r="B16257"/>
  <c r="B16258"/>
  <c r="B16259"/>
  <c r="B16260"/>
  <c r="B16261"/>
  <c r="B16263"/>
  <c r="B16264"/>
  <c r="B16265"/>
  <c r="B16266"/>
  <c r="B16267"/>
  <c r="B16268"/>
  <c r="B16269"/>
  <c r="B16270"/>
  <c r="B16271"/>
  <c r="B16272"/>
  <c r="B16273"/>
  <c r="B16274"/>
  <c r="B16275"/>
  <c r="B16276"/>
  <c r="B16277"/>
  <c r="B16278"/>
  <c r="B16279"/>
  <c r="B16280"/>
  <c r="B16281"/>
  <c r="B16282"/>
  <c r="B16284"/>
  <c r="B16286"/>
  <c r="B16287"/>
  <c r="B16289"/>
  <c r="B16291"/>
  <c r="B16292"/>
  <c r="B16293"/>
  <c r="B16294"/>
  <c r="B16295"/>
  <c r="B16297"/>
  <c r="B16298"/>
  <c r="B16300"/>
  <c r="B16301"/>
  <c r="B16302"/>
  <c r="B16305"/>
  <c r="B16306"/>
  <c r="B16307"/>
  <c r="B16308"/>
  <c r="B16309"/>
  <c r="B16310"/>
  <c r="B16312"/>
  <c r="B16313"/>
  <c r="B16314"/>
  <c r="B16315"/>
  <c r="B16316"/>
  <c r="B16317"/>
  <c r="B16318"/>
  <c r="B16321"/>
  <c r="B16322"/>
  <c r="B16323"/>
  <c r="B16324"/>
  <c r="B16325"/>
  <c r="B16326"/>
  <c r="B16327"/>
  <c r="B16329"/>
  <c r="B16330"/>
  <c r="B16331"/>
  <c r="B16332"/>
  <c r="B16333"/>
  <c r="B16334"/>
  <c r="B16335"/>
  <c r="B16337"/>
  <c r="B16342"/>
  <c r="B16343"/>
  <c r="B16344"/>
  <c r="B16345"/>
  <c r="B16346"/>
  <c r="B16347"/>
  <c r="B16348"/>
  <c r="B16349"/>
  <c r="B16351"/>
  <c r="B16353"/>
  <c r="B16354"/>
  <c r="B16356"/>
  <c r="B16357"/>
  <c r="B16358"/>
  <c r="B16360"/>
  <c r="B16361"/>
  <c r="B16362"/>
  <c r="B16363"/>
  <c r="B16364"/>
  <c r="B16365"/>
  <c r="B16366"/>
  <c r="B16367"/>
  <c r="B16368"/>
  <c r="B16369"/>
  <c r="B16370"/>
  <c r="B16372"/>
  <c r="B16373"/>
  <c r="B16374"/>
  <c r="B16375"/>
  <c r="B16376"/>
  <c r="B16377"/>
  <c r="B16378"/>
  <c r="B16379"/>
  <c r="B16380"/>
  <c r="B16382"/>
  <c r="B16383"/>
  <c r="B16384"/>
  <c r="B16385"/>
  <c r="B16386"/>
  <c r="B16387"/>
  <c r="B16388"/>
  <c r="B16389"/>
  <c r="B16390"/>
  <c r="B16391"/>
  <c r="B16392"/>
  <c r="B16393"/>
  <c r="B16394"/>
  <c r="B16396"/>
  <c r="B16627"/>
  <c r="B16628"/>
  <c r="B16629"/>
  <c r="B16630"/>
  <c r="B16631"/>
  <c r="B16632"/>
  <c r="B16634"/>
  <c r="B16635"/>
  <c r="B16636"/>
  <c r="B16637"/>
  <c r="B16638"/>
  <c r="B16639"/>
  <c r="B16640"/>
  <c r="B16641"/>
  <c r="B16642"/>
  <c r="B16643"/>
  <c r="B16644"/>
  <c r="B16645"/>
  <c r="B16646"/>
  <c r="B16647"/>
  <c r="B16650"/>
  <c r="B16651"/>
  <c r="B16652"/>
  <c r="B16653"/>
  <c r="B16654"/>
  <c r="B16655"/>
  <c r="B16656"/>
  <c r="B16659"/>
  <c r="B16660"/>
  <c r="B16662"/>
  <c r="B16663"/>
  <c r="B16665"/>
  <c r="B16666"/>
  <c r="B16669"/>
  <c r="B16670"/>
  <c r="B16672"/>
  <c r="B16673"/>
  <c r="B16675"/>
  <c r="B16676"/>
  <c r="B16678"/>
  <c r="B16681"/>
  <c r="B16682"/>
  <c r="B16683"/>
  <c r="B16684"/>
  <c r="B16685"/>
  <c r="B16686"/>
  <c r="B16687"/>
  <c r="B16688"/>
  <c r="B16689"/>
  <c r="B16690"/>
  <c r="B16691"/>
  <c r="B16692"/>
  <c r="B16693"/>
  <c r="B16694"/>
  <c r="B16695"/>
  <c r="B16696"/>
  <c r="B16697"/>
  <c r="B16698"/>
  <c r="B16699"/>
  <c r="B16703"/>
  <c r="B16704"/>
  <c r="B16705"/>
  <c r="B16706"/>
  <c r="B16707"/>
  <c r="B16708"/>
  <c r="B16709"/>
  <c r="B16710"/>
  <c r="B16711"/>
  <c r="B16712"/>
  <c r="B16713"/>
  <c r="B16716"/>
  <c r="B16717"/>
  <c r="B16718"/>
  <c r="B16719"/>
  <c r="B16720"/>
  <c r="B16721"/>
  <c r="B16723"/>
  <c r="B16724"/>
  <c r="B16725"/>
  <c r="B16726"/>
  <c r="B16727"/>
  <c r="B16728"/>
  <c r="B16729"/>
  <c r="B16730"/>
  <c r="B16731"/>
  <c r="B16732"/>
  <c r="B16733"/>
  <c r="B16734"/>
  <c r="B16735"/>
  <c r="B16736"/>
  <c r="B16737"/>
  <c r="B16738"/>
  <c r="B16739"/>
  <c r="B16740"/>
  <c r="B16741"/>
  <c r="B16742"/>
  <c r="B16744"/>
  <c r="B16746"/>
  <c r="B16747"/>
  <c r="B16749"/>
  <c r="B16751"/>
  <c r="B16752"/>
  <c r="B16753"/>
  <c r="B16754"/>
  <c r="B16755"/>
  <c r="B16757"/>
  <c r="B16758"/>
  <c r="B16760"/>
  <c r="B16761"/>
  <c r="B16762"/>
  <c r="B16765"/>
  <c r="B16766"/>
  <c r="B16767"/>
  <c r="B16768"/>
  <c r="B16769"/>
  <c r="B16770"/>
  <c r="B16772"/>
  <c r="B16773"/>
  <c r="B16774"/>
  <c r="B16775"/>
  <c r="B16776"/>
  <c r="B16777"/>
  <c r="B16778"/>
  <c r="B16781"/>
  <c r="B16782"/>
  <c r="B16783"/>
  <c r="B16784"/>
  <c r="B16785"/>
  <c r="B16786"/>
  <c r="B16787"/>
  <c r="B16789"/>
  <c r="B16790"/>
  <c r="B16791"/>
  <c r="B16792"/>
  <c r="B16793"/>
  <c r="B16794"/>
  <c r="B16795"/>
  <c r="B16797"/>
  <c r="B16802"/>
  <c r="B16803"/>
  <c r="B16804"/>
  <c r="B16805"/>
  <c r="B16806"/>
  <c r="B16807"/>
  <c r="B16808"/>
  <c r="B16809"/>
  <c r="B16811"/>
  <c r="B16813"/>
  <c r="B16814"/>
  <c r="B16816"/>
  <c r="B16817"/>
  <c r="B16818"/>
  <c r="B16820"/>
  <c r="B16821"/>
  <c r="B16822"/>
  <c r="B16823"/>
  <c r="B16824"/>
  <c r="B16825"/>
  <c r="B16826"/>
  <c r="B16827"/>
  <c r="B16828"/>
  <c r="B16829"/>
  <c r="B16830"/>
  <c r="B16832"/>
  <c r="B16833"/>
  <c r="B16834"/>
  <c r="B16835"/>
  <c r="B16836"/>
  <c r="B16837"/>
  <c r="B16838"/>
  <c r="B16839"/>
  <c r="B16840"/>
  <c r="B16842"/>
  <c r="B16843"/>
  <c r="B16844"/>
  <c r="B16845"/>
  <c r="B16846"/>
  <c r="B16847"/>
  <c r="B16848"/>
  <c r="B16849"/>
  <c r="B16850"/>
  <c r="B16851"/>
  <c r="B16852"/>
  <c r="B16853"/>
  <c r="B16854"/>
  <c r="B16856"/>
  <c r="H11514"/>
  <c r="H14" s="1"/>
  <c r="H11524"/>
  <c r="H24" s="1"/>
  <c r="H11532"/>
  <c r="H11536"/>
  <c r="H11540"/>
  <c r="H40" s="1"/>
  <c r="H11545"/>
  <c r="H45" s="1"/>
  <c r="H11547"/>
  <c r="H47" s="1"/>
  <c r="H11549"/>
  <c r="H49" s="1"/>
  <c r="H11554"/>
  <c r="H11558"/>
  <c r="H58" s="1"/>
  <c r="H11562"/>
  <c r="H62" s="1"/>
  <c r="H11564"/>
  <c r="H64" s="1"/>
  <c r="H11567"/>
  <c r="H67" s="1"/>
  <c r="H11569"/>
  <c r="H69" s="1"/>
  <c r="H11571"/>
  <c r="H71" s="1"/>
  <c r="H11574"/>
  <c r="H74" s="1"/>
  <c r="H11576"/>
  <c r="H76" s="1"/>
  <c r="H11578"/>
  <c r="H11582"/>
  <c r="H82" s="1"/>
  <c r="H11590"/>
  <c r="H90" s="1"/>
  <c r="H11592"/>
  <c r="H92" s="1"/>
  <c r="H11594"/>
  <c r="H94" s="1"/>
  <c r="H11596"/>
  <c r="H96" s="1"/>
  <c r="C16" i="1" s="1"/>
  <c r="H11606" i="13"/>
  <c r="H11621"/>
  <c r="H121" s="1"/>
  <c r="H11627"/>
  <c r="H127" s="1"/>
  <c r="H11631"/>
  <c r="H131" s="1"/>
  <c r="H11633"/>
  <c r="H133" s="1"/>
  <c r="H11635"/>
  <c r="H11637"/>
  <c r="H11644"/>
  <c r="H144" s="1"/>
  <c r="H11646"/>
  <c r="H146" s="1"/>
  <c r="H11656"/>
  <c r="H11658"/>
  <c r="H11660"/>
  <c r="H160" s="1"/>
  <c r="H11663"/>
  <c r="H163" s="1"/>
  <c r="H11667"/>
  <c r="H11669"/>
  <c r="H169" s="1"/>
  <c r="H11675"/>
  <c r="H11677"/>
  <c r="H177" s="1"/>
  <c r="H11679"/>
  <c r="H179" s="1"/>
  <c r="H11681"/>
  <c r="H11684"/>
  <c r="H11698"/>
  <c r="H11701"/>
  <c r="H11705"/>
  <c r="H11709"/>
  <c r="H11718"/>
  <c r="H218" s="1"/>
  <c r="H11726"/>
  <c r="H11731"/>
  <c r="H12048"/>
  <c r="H12148"/>
  <c r="H12309"/>
  <c r="H12373"/>
  <c r="H11913" s="1"/>
  <c r="H12738"/>
  <c r="H12838"/>
  <c r="H13063"/>
  <c r="H13198"/>
  <c r="H13350"/>
  <c r="H13349" s="1"/>
  <c r="H13536"/>
  <c r="H13658"/>
  <c r="H13758"/>
  <c r="H13919"/>
  <c r="H13983"/>
  <c r="H14118"/>
  <c r="H14218"/>
  <c r="H14270"/>
  <c r="H14443"/>
  <c r="H14456"/>
  <c r="H14578"/>
  <c r="H14678"/>
  <c r="H14730"/>
  <c r="H14839"/>
  <c r="H14903"/>
  <c r="H14916"/>
  <c r="H15190"/>
  <c r="H15299"/>
  <c r="H15376"/>
  <c r="H15498"/>
  <c r="H15598"/>
  <c r="H15650"/>
  <c r="H15759"/>
  <c r="H15823"/>
  <c r="H16110"/>
  <c r="H16283"/>
  <c r="H16296"/>
  <c r="H16418"/>
  <c r="H16518"/>
  <c r="H16679"/>
  <c r="H16743"/>
  <c r="H16878"/>
  <c r="B11180"/>
  <c r="H11046"/>
  <c r="B14502"/>
  <c r="B14506"/>
  <c r="B14513"/>
  <c r="B14518"/>
  <c r="B14521"/>
  <c r="B14522"/>
  <c r="B14523"/>
  <c r="B14524"/>
  <c r="B14525"/>
  <c r="B14526"/>
  <c r="B14527"/>
  <c r="B14528"/>
  <c r="B14529"/>
  <c r="B14530"/>
  <c r="B14538"/>
  <c r="B14602"/>
  <c r="H11507"/>
  <c r="H11513"/>
  <c r="H13" s="1"/>
  <c r="H11517"/>
  <c r="H17" s="1"/>
  <c r="H11523"/>
  <c r="H11528"/>
  <c r="H11531"/>
  <c r="H31" s="1"/>
  <c r="H11533"/>
  <c r="H11535"/>
  <c r="H35" s="1"/>
  <c r="H11537"/>
  <c r="H37" s="1"/>
  <c r="H11539"/>
  <c r="H39" s="1"/>
  <c r="H11544"/>
  <c r="H44" s="1"/>
  <c r="H11550"/>
  <c r="H11553"/>
  <c r="H53" s="1"/>
  <c r="H11555"/>
  <c r="H11557"/>
  <c r="H57" s="1"/>
  <c r="H11559"/>
  <c r="H59" s="1"/>
  <c r="H11561"/>
  <c r="H61" s="1"/>
  <c r="H11563"/>
  <c r="H63" s="1"/>
  <c r="H11566"/>
  <c r="H66" s="1"/>
  <c r="H11570"/>
  <c r="H70" s="1"/>
  <c r="H11575"/>
  <c r="H75" s="1"/>
  <c r="H11577"/>
  <c r="H11579"/>
  <c r="H79" s="1"/>
  <c r="H11581"/>
  <c r="H11583"/>
  <c r="H83" s="1"/>
  <c r="H11585"/>
  <c r="H11593"/>
  <c r="H93" s="1"/>
  <c r="H11602"/>
  <c r="H11609"/>
  <c r="H109" s="1"/>
  <c r="H11612"/>
  <c r="H11615"/>
  <c r="H11618"/>
  <c r="H118" s="1"/>
  <c r="H11626"/>
  <c r="H11628"/>
  <c r="H11630"/>
  <c r="H11632"/>
  <c r="H132" s="1"/>
  <c r="H11634"/>
  <c r="H11636"/>
  <c r="H136" s="1"/>
  <c r="H11659"/>
  <c r="H159" s="1"/>
  <c r="H11664"/>
  <c r="H11668"/>
  <c r="H11672"/>
  <c r="H172" s="1"/>
  <c r="H11676"/>
  <c r="H11680"/>
  <c r="H11682"/>
  <c r="H11686"/>
  <c r="H186" s="1"/>
  <c r="H11689"/>
  <c r="H11692"/>
  <c r="H11697"/>
  <c r="H197" s="1"/>
  <c r="H11702"/>
  <c r="H202" s="1"/>
  <c r="H11706"/>
  <c r="H11708"/>
  <c r="H11713"/>
  <c r="H11717"/>
  <c r="H11727"/>
  <c r="H11732"/>
  <c r="H232" s="1"/>
  <c r="H11734"/>
  <c r="H234" s="1"/>
  <c r="H11970"/>
  <c r="H12079"/>
  <c r="H12156"/>
  <c r="H12278"/>
  <c r="H12378"/>
  <c r="H12660"/>
  <c r="H12769"/>
  <c r="H12767" s="1"/>
  <c r="H12846"/>
  <c r="H12968"/>
  <c r="H13068"/>
  <c r="H13120"/>
  <c r="H13229"/>
  <c r="H13227" s="1"/>
  <c r="H13293"/>
  <c r="H13306"/>
  <c r="H13428"/>
  <c r="H13528"/>
  <c r="H13580"/>
  <c r="H13689"/>
  <c r="H13753"/>
  <c r="H13766"/>
  <c r="H13888"/>
  <c r="H13988"/>
  <c r="H14040"/>
  <c r="H14149"/>
  <c r="H14213"/>
  <c r="H14226"/>
  <c r="H14348"/>
  <c r="H14448"/>
  <c r="H14500"/>
  <c r="H14609"/>
  <c r="H14673"/>
  <c r="H14686"/>
  <c r="H14808"/>
  <c r="H14908"/>
  <c r="H14960"/>
  <c r="H15069"/>
  <c r="H15133"/>
  <c r="H15146"/>
  <c r="H15268"/>
  <c r="H15368"/>
  <c r="H15420"/>
  <c r="H15529"/>
  <c r="H15593"/>
  <c r="H15606"/>
  <c r="H15728"/>
  <c r="H15828"/>
  <c r="H15880"/>
  <c r="H15989"/>
  <c r="H16053"/>
  <c r="H16066"/>
  <c r="H16188"/>
  <c r="H16288"/>
  <c r="H16340"/>
  <c r="H16449"/>
  <c r="H16513"/>
  <c r="H16526"/>
  <c r="H16648"/>
  <c r="H16748"/>
  <c r="H16800"/>
  <c r="H16909"/>
  <c r="H16973"/>
  <c r="H16986"/>
  <c r="B11410"/>
  <c r="H11276"/>
  <c r="L11048"/>
  <c r="M11046"/>
  <c r="L11046" s="1"/>
  <c r="A43" i="2"/>
  <c r="A44"/>
  <c r="E42"/>
  <c r="H42"/>
  <c r="L42" s="1"/>
  <c r="D56"/>
  <c r="D48" s="1"/>
  <c r="C9" i="1" s="1"/>
  <c r="H3321" i="13"/>
  <c r="F125" i="4"/>
  <c r="F95"/>
  <c r="H3834" i="13"/>
  <c r="H4524"/>
  <c r="H3205"/>
  <c r="M8275"/>
  <c r="M8137"/>
  <c r="M8149"/>
  <c r="M8155"/>
  <c r="M8168"/>
  <c r="M8174"/>
  <c r="M8178"/>
  <c r="M8186"/>
  <c r="M8193"/>
  <c r="M8207"/>
  <c r="M8211"/>
  <c r="M8216"/>
  <c r="M8224"/>
  <c r="M8228"/>
  <c r="M8232"/>
  <c r="M8256"/>
  <c r="M8260"/>
  <c r="M8265"/>
  <c r="M8271"/>
  <c r="M11684"/>
  <c r="N8140"/>
  <c r="N8144"/>
  <c r="N8150"/>
  <c r="N8156"/>
  <c r="N8163"/>
  <c r="N8171"/>
  <c r="N8175"/>
  <c r="N8179"/>
  <c r="N8183"/>
  <c r="N8187"/>
  <c r="N8194"/>
  <c r="N8198"/>
  <c r="N8202"/>
  <c r="N8208"/>
  <c r="N8213"/>
  <c r="N8217"/>
  <c r="N8221"/>
  <c r="N8225"/>
  <c r="N8229"/>
  <c r="N8234"/>
  <c r="N8241"/>
  <c r="N8245"/>
  <c r="N8251"/>
  <c r="N8257"/>
  <c r="N8262"/>
  <c r="N8266"/>
  <c r="N8272"/>
  <c r="N8276"/>
  <c r="N8281"/>
  <c r="N8285"/>
  <c r="N11533"/>
  <c r="N11622"/>
  <c r="F86" i="4"/>
  <c r="N11637" i="13"/>
  <c r="N11712"/>
  <c r="L10819"/>
  <c r="M10818"/>
  <c r="G45" i="1"/>
  <c r="G42"/>
  <c r="G41"/>
  <c r="A101" i="2"/>
  <c r="A95"/>
  <c r="A93"/>
  <c r="A90"/>
  <c r="A88"/>
  <c r="A86"/>
  <c r="G83"/>
  <c r="G10" s="1"/>
  <c r="A81"/>
  <c r="A72"/>
  <c r="A70"/>
  <c r="I56"/>
  <c r="G56"/>
  <c r="G48" s="1"/>
  <c r="F56"/>
  <c r="F48" s="1"/>
  <c r="E9" i="1" s="1"/>
  <c r="A54" i="2"/>
  <c r="I16"/>
  <c r="I14" s="1"/>
  <c r="H7" i="1" s="1"/>
  <c r="F16" i="2"/>
  <c r="F14" s="1"/>
  <c r="E7" i="1" s="1"/>
  <c r="D37" i="2"/>
  <c r="D34" s="1"/>
  <c r="C8" i="1" s="1"/>
  <c r="A55" i="2"/>
  <c r="A46"/>
  <c r="A35"/>
  <c r="A64"/>
  <c r="A17"/>
  <c r="A20"/>
  <c r="A53"/>
  <c r="E38"/>
  <c r="A32"/>
  <c r="H52"/>
  <c r="L52" s="1"/>
  <c r="H49"/>
  <c r="L49" s="1"/>
  <c r="A22"/>
  <c r="A24"/>
  <c r="A60"/>
  <c r="H99"/>
  <c r="L99" s="1"/>
  <c r="E49"/>
  <c r="A62"/>
  <c r="A58"/>
  <c r="E52"/>
  <c r="H38"/>
  <c r="L38" s="1"/>
  <c r="A39"/>
  <c r="H68"/>
  <c r="L68" s="1"/>
  <c r="E26"/>
  <c r="A26" s="1"/>
  <c r="A30"/>
  <c r="A28"/>
  <c r="J16"/>
  <c r="J14" s="1"/>
  <c r="I7" i="1" s="1"/>
  <c r="F37" i="2"/>
  <c r="F11" i="4"/>
  <c r="H11759" i="13"/>
  <c r="H13264"/>
  <c r="H14003"/>
  <c r="H14923"/>
  <c r="H15399"/>
  <c r="H15843"/>
  <c r="H16763"/>
  <c r="G57" i="4"/>
  <c r="G11"/>
  <c r="L8330" i="13"/>
  <c r="R8330" s="1"/>
  <c r="L8339"/>
  <c r="R8339" s="1"/>
  <c r="M8131"/>
  <c r="L8389"/>
  <c r="R8389" s="1"/>
  <c r="L8418"/>
  <c r="R8418" s="1"/>
  <c r="M8203"/>
  <c r="L8466"/>
  <c r="R8466" s="1"/>
  <c r="L8488"/>
  <c r="R8488" s="1"/>
  <c r="L8497"/>
  <c r="R8497" s="1"/>
  <c r="L8337"/>
  <c r="R8337" s="1"/>
  <c r="L8355"/>
  <c r="R8355" s="1"/>
  <c r="L8416"/>
  <c r="R8416" s="1"/>
  <c r="L8462"/>
  <c r="R8462" s="1"/>
  <c r="L12436"/>
  <c r="R12206" s="1"/>
  <c r="L12541"/>
  <c r="R12311" s="1"/>
  <c r="L12545"/>
  <c r="R12315" s="1"/>
  <c r="L12583"/>
  <c r="R12353" s="1"/>
  <c r="M3032"/>
  <c r="L3273"/>
  <c r="R3273" s="1"/>
  <c r="L3277"/>
  <c r="R3277" s="1"/>
  <c r="M3117"/>
  <c r="L3357"/>
  <c r="R3357" s="1"/>
  <c r="M3136"/>
  <c r="L11928"/>
  <c r="R11698" s="1"/>
  <c r="L11935"/>
  <c r="R11705" s="1"/>
  <c r="B7602"/>
  <c r="B7604"/>
  <c r="B7611"/>
  <c r="B7622"/>
  <c r="B7628"/>
  <c r="B7630"/>
  <c r="B7633"/>
  <c r="B7646"/>
  <c r="B7659"/>
  <c r="B7664"/>
  <c r="B7670"/>
  <c r="B7676"/>
  <c r="B7680"/>
  <c r="B7686"/>
  <c r="L7691"/>
  <c r="R7691" s="1"/>
  <c r="B7696"/>
  <c r="B7700"/>
  <c r="B7717"/>
  <c r="B7721"/>
  <c r="B7738"/>
  <c r="B7742"/>
  <c r="B7750"/>
  <c r="B7755"/>
  <c r="B7757"/>
  <c r="B7763"/>
  <c r="B7767"/>
  <c r="B7774"/>
  <c r="B7814"/>
  <c r="B7816"/>
  <c r="L7172"/>
  <c r="R7172" s="1"/>
  <c r="M11512"/>
  <c r="N11524"/>
  <c r="N11530"/>
  <c r="N11534"/>
  <c r="N11538"/>
  <c r="N11543"/>
  <c r="N11552"/>
  <c r="N11556"/>
  <c r="N11560"/>
  <c r="N11564"/>
  <c r="N11569"/>
  <c r="N11574"/>
  <c r="N11578"/>
  <c r="N11582"/>
  <c r="N11586"/>
  <c r="N11592"/>
  <c r="N11596"/>
  <c r="N11603"/>
  <c r="N11616"/>
  <c r="N11623"/>
  <c r="N11627"/>
  <c r="N11635"/>
  <c r="N11639"/>
  <c r="N11646"/>
  <c r="N11650"/>
  <c r="N11656"/>
  <c r="N11660"/>
  <c r="N11665"/>
  <c r="N11669"/>
  <c r="N11673"/>
  <c r="N11677"/>
  <c r="N11681"/>
  <c r="N11687"/>
  <c r="N11693"/>
  <c r="N11714"/>
  <c r="N11724"/>
  <c r="N11729"/>
  <c r="N11733"/>
  <c r="H1074"/>
  <c r="H1061" s="1"/>
  <c r="H1369"/>
  <c r="H2503"/>
  <c r="H2684"/>
  <c r="H2671" s="1"/>
  <c r="H2670" s="1"/>
  <c r="H2867"/>
  <c r="H2979"/>
  <c r="H3271"/>
  <c r="H3318"/>
  <c r="H3331"/>
  <c r="H3375"/>
  <c r="H3416"/>
  <c r="H3448"/>
  <c r="H3899"/>
  <c r="H4237"/>
  <c r="H4294"/>
  <c r="H4281" s="1"/>
  <c r="H4589"/>
  <c r="H5033"/>
  <c r="H5444"/>
  <c r="H5431" s="1"/>
  <c r="H5430" s="1"/>
  <c r="H5739"/>
  <c r="H6183"/>
  <c r="H6364"/>
  <c r="H6351" s="1"/>
  <c r="H6350" s="1"/>
  <c r="H6659"/>
  <c r="H7103"/>
  <c r="H7341"/>
  <c r="H7793"/>
  <c r="H7974"/>
  <c r="H7961" s="1"/>
  <c r="H8302"/>
  <c r="H8345"/>
  <c r="H8381"/>
  <c r="H8394"/>
  <c r="H8713"/>
  <c r="H8894"/>
  <c r="H8881" s="1"/>
  <c r="H8880" s="1"/>
  <c r="H9071"/>
  <c r="H9132"/>
  <c r="H9403"/>
  <c r="H10274"/>
  <c r="H15334"/>
  <c r="H16355"/>
  <c r="M3142"/>
  <c r="M3141"/>
  <c r="M3143"/>
  <c r="M3147"/>
  <c r="L3379"/>
  <c r="R3379" s="1"/>
  <c r="N5545"/>
  <c r="N5540" s="1"/>
  <c r="N5617"/>
  <c r="N5627"/>
  <c r="N5674"/>
  <c r="N5661" s="1"/>
  <c r="N5660" s="1"/>
  <c r="N5723"/>
  <c r="N5739"/>
  <c r="N11587"/>
  <c r="N11674"/>
  <c r="N11694"/>
  <c r="N7615"/>
  <c r="N7610" s="1"/>
  <c r="N16815"/>
  <c r="N16810" s="1"/>
  <c r="G62" i="4"/>
  <c r="B5668" i="13"/>
  <c r="L14471"/>
  <c r="R14241" s="1"/>
  <c r="N14414"/>
  <c r="L14325"/>
  <c r="R14095" s="1"/>
  <c r="L14301"/>
  <c r="R14071" s="1"/>
  <c r="L14282"/>
  <c r="R14052" s="1"/>
  <c r="L14144"/>
  <c r="R13914" s="1"/>
  <c r="L14131"/>
  <c r="R13901" s="1"/>
  <c r="L13851"/>
  <c r="R13621" s="1"/>
  <c r="B13798"/>
  <c r="N13789"/>
  <c r="L13732"/>
  <c r="R13502" s="1"/>
  <c r="L13405"/>
  <c r="R13175" s="1"/>
  <c r="L13381"/>
  <c r="R13151" s="1"/>
  <c r="L13252"/>
  <c r="R13022" s="1"/>
  <c r="B13221"/>
  <c r="L13218"/>
  <c r="R12988" s="1"/>
  <c r="L13214"/>
  <c r="R12984" s="1"/>
  <c r="L12931"/>
  <c r="R12701" s="1"/>
  <c r="M11819"/>
  <c r="R11251"/>
  <c r="R11202"/>
  <c r="B11020"/>
  <c r="B11018"/>
  <c r="B11016"/>
  <c r="B11007"/>
  <c r="B11004"/>
  <c r="B11002"/>
  <c r="B10912"/>
  <c r="R10875"/>
  <c r="B10874"/>
  <c r="B10872"/>
  <c r="B10870"/>
  <c r="B10868"/>
  <c r="B10866"/>
  <c r="B10864"/>
  <c r="B10862"/>
  <c r="B10849"/>
  <c r="B10847"/>
  <c r="B10845"/>
  <c r="B10843"/>
  <c r="B10841"/>
  <c r="B10837"/>
  <c r="B10834"/>
  <c r="B10831"/>
  <c r="B10828"/>
  <c r="B10826"/>
  <c r="B10824"/>
  <c r="B10822"/>
  <c r="B10355"/>
  <c r="B10353"/>
  <c r="B10351"/>
  <c r="B10349"/>
  <c r="B10346"/>
  <c r="B10344"/>
  <c r="B10342"/>
  <c r="B10338"/>
  <c r="B10336"/>
  <c r="B10334"/>
  <c r="B10332"/>
  <c r="B10329"/>
  <c r="B10327"/>
  <c r="B10325"/>
  <c r="B10321"/>
  <c r="B10318"/>
  <c r="B10315"/>
  <c r="B10313"/>
  <c r="B10311"/>
  <c r="B10307"/>
  <c r="B10258"/>
  <c r="B10256"/>
  <c r="B10254"/>
  <c r="B10252"/>
  <c r="B10250"/>
  <c r="B10248"/>
  <c r="B10246"/>
  <c r="B10244"/>
  <c r="B10242"/>
  <c r="B10238"/>
  <c r="B10235"/>
  <c r="B10226"/>
  <c r="L10224"/>
  <c r="R10224" s="1"/>
  <c r="B10223"/>
  <c r="L10221"/>
  <c r="R10221" s="1"/>
  <c r="B10220"/>
  <c r="B10216"/>
  <c r="B10214"/>
  <c r="B10212"/>
  <c r="B10210"/>
  <c r="B10206"/>
  <c r="B10204"/>
  <c r="B10202"/>
  <c r="B10200"/>
  <c r="B10198"/>
  <c r="B10196"/>
  <c r="B10194"/>
  <c r="B10191"/>
  <c r="B10189"/>
  <c r="B10187"/>
  <c r="B10160"/>
  <c r="B10158"/>
  <c r="B10156"/>
  <c r="B10154"/>
  <c r="B10152"/>
  <c r="B10150"/>
  <c r="B10147"/>
  <c r="B10144"/>
  <c r="L10142"/>
  <c r="R10142" s="1"/>
  <c r="B10141"/>
  <c r="B10138"/>
  <c r="B10134"/>
  <c r="B10132"/>
  <c r="B9433"/>
  <c r="B9429"/>
  <c r="B9426"/>
  <c r="B9424"/>
  <c r="B9422"/>
  <c r="B9418"/>
  <c r="B9416"/>
  <c r="B9414"/>
  <c r="B9412"/>
  <c r="B9401"/>
  <c r="B9398"/>
  <c r="B9395"/>
  <c r="B9393"/>
  <c r="B9391"/>
  <c r="B9387"/>
  <c r="B9338"/>
  <c r="B9336"/>
  <c r="B9334"/>
  <c r="B9332"/>
  <c r="B9330"/>
  <c r="B9328"/>
  <c r="B9326"/>
  <c r="B9324"/>
  <c r="B9322"/>
  <c r="B9318"/>
  <c r="B9315"/>
  <c r="B9306"/>
  <c r="B9303"/>
  <c r="B9300"/>
  <c r="B9296"/>
  <c r="B9294"/>
  <c r="B9292"/>
  <c r="B9290"/>
  <c r="B9286"/>
  <c r="B9284"/>
  <c r="B9282"/>
  <c r="B9280"/>
  <c r="B9278"/>
  <c r="B9276"/>
  <c r="B9274"/>
  <c r="B9271"/>
  <c r="B9269"/>
  <c r="B9267"/>
  <c r="B9240"/>
  <c r="B9238"/>
  <c r="B9236"/>
  <c r="B9234"/>
  <c r="B9232"/>
  <c r="B9230"/>
  <c r="B9227"/>
  <c r="B9224"/>
  <c r="B9221"/>
  <c r="B9218"/>
  <c r="B9216"/>
  <c r="B9214"/>
  <c r="B9212"/>
  <c r="B8806"/>
  <c r="B8803"/>
  <c r="B8801"/>
  <c r="B8799"/>
  <c r="B8797"/>
  <c r="B8795"/>
  <c r="B8793"/>
  <c r="B8790"/>
  <c r="B8788"/>
  <c r="B8786"/>
  <c r="B8784"/>
  <c r="B8782"/>
  <c r="B8779"/>
  <c r="B8777"/>
  <c r="B8775"/>
  <c r="B8773"/>
  <c r="B8771"/>
  <c r="B8768"/>
  <c r="B8766"/>
  <c r="B8763"/>
  <c r="B8759"/>
  <c r="B8757"/>
  <c r="B8755"/>
  <c r="B8753"/>
  <c r="B8747"/>
  <c r="B8744"/>
  <c r="B8742"/>
  <c r="B8740"/>
  <c r="B8727"/>
  <c r="B8725"/>
  <c r="B8723"/>
  <c r="B8720"/>
  <c r="B8718"/>
  <c r="B8716"/>
  <c r="B8712"/>
  <c r="B8710"/>
  <c r="B8707"/>
  <c r="B8704"/>
  <c r="B8702"/>
  <c r="B8699"/>
  <c r="B8696"/>
  <c r="B8692"/>
  <c r="B8690"/>
  <c r="B8688"/>
  <c r="B8686"/>
  <c r="B8684"/>
  <c r="B8682"/>
  <c r="B8680"/>
  <c r="B8678"/>
  <c r="B8676"/>
  <c r="B8674"/>
  <c r="L8672"/>
  <c r="R8672" s="1"/>
  <c r="B8671"/>
  <c r="B8669"/>
  <c r="B8667"/>
  <c r="B8663"/>
  <c r="B8661"/>
  <c r="B8659"/>
  <c r="B8657"/>
  <c r="B8655"/>
  <c r="B8653"/>
  <c r="B8648"/>
  <c r="B8646"/>
  <c r="B8644"/>
  <c r="B8642"/>
  <c r="B8640"/>
  <c r="B8638"/>
  <c r="B8636"/>
  <c r="B8634"/>
  <c r="B8632"/>
  <c r="B8628"/>
  <c r="B8625"/>
  <c r="B8622"/>
  <c r="B8619"/>
  <c r="B8615"/>
  <c r="B8612"/>
  <c r="B8609"/>
  <c r="B8605"/>
  <c r="B8603"/>
  <c r="B8601"/>
  <c r="B8597"/>
  <c r="B8595"/>
  <c r="B8593"/>
  <c r="B8591"/>
  <c r="B8589"/>
  <c r="B8587"/>
  <c r="B8585"/>
  <c r="M8353"/>
  <c r="B8582"/>
  <c r="B8580"/>
  <c r="B8578"/>
  <c r="B8560"/>
  <c r="B8558"/>
  <c r="B8556"/>
  <c r="B8554"/>
  <c r="B8552"/>
  <c r="B6854"/>
  <c r="B6851"/>
  <c r="B6849"/>
  <c r="B6847"/>
  <c r="B6845"/>
  <c r="B6843"/>
  <c r="B6841"/>
  <c r="B6839"/>
  <c r="B6837"/>
  <c r="B6835"/>
  <c r="B6833"/>
  <c r="B6783"/>
  <c r="B6736"/>
  <c r="B6733"/>
  <c r="B6731"/>
  <c r="B6729"/>
  <c r="B6727"/>
  <c r="B6725"/>
  <c r="B6723"/>
  <c r="L6721"/>
  <c r="R6721" s="1"/>
  <c r="B6720"/>
  <c r="B6718"/>
  <c r="B6716"/>
  <c r="B6714"/>
  <c r="B6712"/>
  <c r="B6709"/>
  <c r="B6707"/>
  <c r="B6705"/>
  <c r="B6703"/>
  <c r="B6701"/>
  <c r="B6698"/>
  <c r="B6696"/>
  <c r="B6693"/>
  <c r="B6689"/>
  <c r="B6687"/>
  <c r="B6685"/>
  <c r="B6683"/>
  <c r="B6677"/>
  <c r="B6674"/>
  <c r="B6672"/>
  <c r="B6670"/>
  <c r="L6668"/>
  <c r="R6668" s="1"/>
  <c r="B6667"/>
  <c r="B6665"/>
  <c r="B6663"/>
  <c r="B6661"/>
  <c r="B6657"/>
  <c r="B6655"/>
  <c r="B6653"/>
  <c r="B6650"/>
  <c r="B6648"/>
  <c r="B6646"/>
  <c r="B6642"/>
  <c r="B6640"/>
  <c r="B6637"/>
  <c r="B6634"/>
  <c r="B6632"/>
  <c r="B6629"/>
  <c r="B6626"/>
  <c r="B6622"/>
  <c r="B6620"/>
  <c r="B6618"/>
  <c r="B6616"/>
  <c r="B6614"/>
  <c r="B6612"/>
  <c r="B6610"/>
  <c r="B6608"/>
  <c r="B6606"/>
  <c r="B6604"/>
  <c r="L6602"/>
  <c r="R6602" s="1"/>
  <c r="B6601"/>
  <c r="B6599"/>
  <c r="B6597"/>
  <c r="B6593"/>
  <c r="B6591"/>
  <c r="B6589"/>
  <c r="B6587"/>
  <c r="B6585"/>
  <c r="B6583"/>
  <c r="B6578"/>
  <c r="B6576"/>
  <c r="B6574"/>
  <c r="B6572"/>
  <c r="B6570"/>
  <c r="B6568"/>
  <c r="B6566"/>
  <c r="B6564"/>
  <c r="B6562"/>
  <c r="B6558"/>
  <c r="B6555"/>
  <c r="B6549"/>
  <c r="B6545"/>
  <c r="B6542"/>
  <c r="B6539"/>
  <c r="B6535"/>
  <c r="B6533"/>
  <c r="B6531"/>
  <c r="B6527"/>
  <c r="B6525"/>
  <c r="B6523"/>
  <c r="B6521"/>
  <c r="B6519"/>
  <c r="B6517"/>
  <c r="B6515"/>
  <c r="B6512"/>
  <c r="B6510"/>
  <c r="B6508"/>
  <c r="B6420"/>
  <c r="B6418"/>
  <c r="B6416"/>
  <c r="B6407"/>
  <c r="B6404"/>
  <c r="B6402"/>
  <c r="B6394"/>
  <c r="B6391"/>
  <c r="B6389"/>
  <c r="B6387"/>
  <c r="B6385"/>
  <c r="B6383"/>
  <c r="B6381"/>
  <c r="B6379"/>
  <c r="B6377"/>
  <c r="B6375"/>
  <c r="B6373"/>
  <c r="B6322"/>
  <c r="B6312"/>
  <c r="L6275"/>
  <c r="R6275" s="1"/>
  <c r="B6274"/>
  <c r="B6272"/>
  <c r="B6270"/>
  <c r="B6268"/>
  <c r="B6266"/>
  <c r="B6264"/>
  <c r="B6262"/>
  <c r="B6259"/>
  <c r="B6257"/>
  <c r="B6255"/>
  <c r="B6253"/>
  <c r="L6251"/>
  <c r="R6251" s="1"/>
  <c r="B6250"/>
  <c r="B6248"/>
  <c r="B6246"/>
  <c r="B6244"/>
  <c r="B6242"/>
  <c r="B6240"/>
  <c r="B6237"/>
  <c r="B6234"/>
  <c r="L6232"/>
  <c r="R6232" s="1"/>
  <c r="B6231"/>
  <c r="B6228"/>
  <c r="B6226"/>
  <c r="B6224"/>
  <c r="B6222"/>
  <c r="B6215"/>
  <c r="B6213"/>
  <c r="B6211"/>
  <c r="B6209"/>
  <c r="B6206"/>
  <c r="B6204"/>
  <c r="B6202"/>
  <c r="B6198"/>
  <c r="B6196"/>
  <c r="B6194"/>
  <c r="B6192"/>
  <c r="B6190"/>
  <c r="B6188"/>
  <c r="B6186"/>
  <c r="B6181"/>
  <c r="B6178"/>
  <c r="B6175"/>
  <c r="B6173"/>
  <c r="B6171"/>
  <c r="B6167"/>
  <c r="B6164"/>
  <c r="B6161"/>
  <c r="B6159"/>
  <c r="B6157"/>
  <c r="B6155"/>
  <c r="B6153"/>
  <c r="B6151"/>
  <c r="B6149"/>
  <c r="B6147"/>
  <c r="B6145"/>
  <c r="B6143"/>
  <c r="B6141"/>
  <c r="B6139"/>
  <c r="B6137"/>
  <c r="B6085"/>
  <c r="B6082"/>
  <c r="B6079"/>
  <c r="B6075"/>
  <c r="B6073"/>
  <c r="B6071"/>
  <c r="B6067"/>
  <c r="B6065"/>
  <c r="B6063"/>
  <c r="B6061"/>
  <c r="B6059"/>
  <c r="B6057"/>
  <c r="B6055"/>
  <c r="B6052"/>
  <c r="B6050"/>
  <c r="B6048"/>
  <c r="B5960"/>
  <c r="B5958"/>
  <c r="B5956"/>
  <c r="B5902"/>
  <c r="B5900"/>
  <c r="B5898"/>
  <c r="B5896"/>
  <c r="B5894"/>
  <c r="B5887"/>
  <c r="B5885"/>
  <c r="B5883"/>
  <c r="B5881"/>
  <c r="B5879"/>
  <c r="B5877"/>
  <c r="B5875"/>
  <c r="B5873"/>
  <c r="B5871"/>
  <c r="B5866"/>
  <c r="L5864"/>
  <c r="R5864" s="1"/>
  <c r="B5863"/>
  <c r="B5860"/>
  <c r="B4596"/>
  <c r="B4594"/>
  <c r="B4592"/>
  <c r="B4572"/>
  <c r="B4570"/>
  <c r="B4567"/>
  <c r="B4564"/>
  <c r="B4562"/>
  <c r="B4559"/>
  <c r="B4556"/>
  <c r="B4552"/>
  <c r="B4550"/>
  <c r="B4548"/>
  <c r="B4546"/>
  <c r="B4544"/>
  <c r="B4542"/>
  <c r="B4540"/>
  <c r="B4538"/>
  <c r="B4536"/>
  <c r="B4534"/>
  <c r="L4532"/>
  <c r="R4532" s="1"/>
  <c r="B4531"/>
  <c r="B4529"/>
  <c r="B4527"/>
  <c r="B4523"/>
  <c r="B4521"/>
  <c r="B4519"/>
  <c r="B4517"/>
  <c r="B4515"/>
  <c r="B4513"/>
  <c r="B4508"/>
  <c r="B4506"/>
  <c r="B4504"/>
  <c r="B4502"/>
  <c r="B4500"/>
  <c r="B4498"/>
  <c r="B4496"/>
  <c r="B4494"/>
  <c r="B4492"/>
  <c r="B4488"/>
  <c r="B4485"/>
  <c r="B4483"/>
  <c r="B4472"/>
  <c r="B4469"/>
  <c r="B4465"/>
  <c r="B4463"/>
  <c r="B4461"/>
  <c r="B4441"/>
  <c r="B4439"/>
  <c r="B4437"/>
  <c r="B4434"/>
  <c r="B4432"/>
  <c r="B4430"/>
  <c r="B4428"/>
  <c r="B4426"/>
  <c r="B4424"/>
  <c r="B4422"/>
  <c r="B4398"/>
  <c r="B4396"/>
  <c r="B4393"/>
  <c r="B4375"/>
  <c r="B4373"/>
  <c r="B4371"/>
  <c r="B4369"/>
  <c r="B4357"/>
  <c r="B4355"/>
  <c r="B4353"/>
  <c r="B4350"/>
  <c r="B4348"/>
  <c r="B4346"/>
  <c r="B4249"/>
  <c r="B4245"/>
  <c r="B4227"/>
  <c r="B4225"/>
  <c r="B4223"/>
  <c r="B4221"/>
  <c r="B4219"/>
  <c r="B4217"/>
  <c r="B4215"/>
  <c r="B4189"/>
  <c r="B4187"/>
  <c r="B4185"/>
  <c r="B4183"/>
  <c r="B4180"/>
  <c r="B4178"/>
  <c r="B4176"/>
  <c r="B4174"/>
  <c r="B4172"/>
  <c r="B4170"/>
  <c r="B4159"/>
  <c r="B4157"/>
  <c r="B4155"/>
  <c r="B4153"/>
  <c r="B2970"/>
  <c r="B2968"/>
  <c r="B2966"/>
  <c r="B2872"/>
  <c r="B2865"/>
  <c r="B2862"/>
  <c r="B2859"/>
  <c r="B2855"/>
  <c r="B2853"/>
  <c r="B2851"/>
  <c r="B2847"/>
  <c r="B2845"/>
  <c r="B2843"/>
  <c r="B2841"/>
  <c r="B2839"/>
  <c r="B2837"/>
  <c r="B2835"/>
  <c r="B2832"/>
  <c r="B2830"/>
  <c r="B2823"/>
  <c r="B2821"/>
  <c r="B2819"/>
  <c r="B2817"/>
  <c r="B2815"/>
  <c r="B2813"/>
  <c r="B2807"/>
  <c r="B2805"/>
  <c r="B2803"/>
  <c r="L2801"/>
  <c r="R2801" s="1"/>
  <c r="B2787"/>
  <c r="B2784"/>
  <c r="B2781"/>
  <c r="B2778"/>
  <c r="B2776"/>
  <c r="B2774"/>
  <c r="B2772"/>
  <c r="B2765"/>
  <c r="B2763"/>
  <c r="B2761"/>
  <c r="B2759"/>
  <c r="B2756"/>
  <c r="B2754"/>
  <c r="B2752"/>
  <c r="B2748"/>
  <c r="B2746"/>
  <c r="B2744"/>
  <c r="B2742"/>
  <c r="B2739"/>
  <c r="B2737"/>
  <c r="B2735"/>
  <c r="B2731"/>
  <c r="B2728"/>
  <c r="B2725"/>
  <c r="B2723"/>
  <c r="B2721"/>
  <c r="B2717"/>
  <c r="B2714"/>
  <c r="B2711"/>
  <c r="B2709"/>
  <c r="B2707"/>
  <c r="B2705"/>
  <c r="B2703"/>
  <c r="B2701"/>
  <c r="B2699"/>
  <c r="B2697"/>
  <c r="B2695"/>
  <c r="B2693"/>
  <c r="B2690"/>
  <c r="B2688"/>
  <c r="B2686"/>
  <c r="B2682"/>
  <c r="B2680"/>
  <c r="B2678"/>
  <c r="B2676"/>
  <c r="B2674"/>
  <c r="B2669"/>
  <c r="B2667"/>
  <c r="B2665"/>
  <c r="B2663"/>
  <c r="B2661"/>
  <c r="B2659"/>
  <c r="B2657"/>
  <c r="B2655"/>
  <c r="B2653"/>
  <c r="B2651"/>
  <c r="B2646"/>
  <c r="B2579"/>
  <c r="B2577"/>
  <c r="B2575"/>
  <c r="B2573"/>
  <c r="B2570"/>
  <c r="B2568"/>
  <c r="B2566"/>
  <c r="B2564"/>
  <c r="B2562"/>
  <c r="B2560"/>
  <c r="B2413"/>
  <c r="B2350"/>
  <c r="B2348"/>
  <c r="B2346"/>
  <c r="B2344"/>
  <c r="B2342"/>
  <c r="B1812"/>
  <c r="B1810"/>
  <c r="B1807"/>
  <c r="B1804"/>
  <c r="B1802"/>
  <c r="B1799"/>
  <c r="B1796"/>
  <c r="B1792"/>
  <c r="B1790"/>
  <c r="B1788"/>
  <c r="B1786"/>
  <c r="B1784"/>
  <c r="B1782"/>
  <c r="B1780"/>
  <c r="B1778"/>
  <c r="B1776"/>
  <c r="B1774"/>
  <c r="L1772"/>
  <c r="R1772" s="1"/>
  <c r="B1771"/>
  <c r="B1769"/>
  <c r="B1767"/>
  <c r="B1763"/>
  <c r="B1761"/>
  <c r="B1759"/>
  <c r="B1757"/>
  <c r="B1755"/>
  <c r="B1753"/>
  <c r="B1748"/>
  <c r="B1746"/>
  <c r="B1744"/>
  <c r="B1742"/>
  <c r="B1740"/>
  <c r="B1738"/>
  <c r="B1736"/>
  <c r="B1734"/>
  <c r="B1732"/>
  <c r="B1728"/>
  <c r="B1725"/>
  <c r="B1581"/>
  <c r="B1578"/>
  <c r="B1575"/>
  <c r="B1573"/>
  <c r="B1571"/>
  <c r="B1567"/>
  <c r="B1564"/>
  <c r="B1561"/>
  <c r="B1559"/>
  <c r="B1557"/>
  <c r="B1555"/>
  <c r="B1553"/>
  <c r="B1551"/>
  <c r="B1549"/>
  <c r="B1547"/>
  <c r="B1545"/>
  <c r="B1543"/>
  <c r="B1540"/>
  <c r="B1538"/>
  <c r="B1536"/>
  <c r="B1532"/>
  <c r="B1530"/>
  <c r="B1528"/>
  <c r="B1526"/>
  <c r="B1524"/>
  <c r="B1519"/>
  <c r="B1517"/>
  <c r="B1515"/>
  <c r="B1513"/>
  <c r="B1511"/>
  <c r="B1509"/>
  <c r="B1507"/>
  <c r="B1505"/>
  <c r="B1503"/>
  <c r="B1501"/>
  <c r="B1496"/>
  <c r="B1493"/>
  <c r="B1377"/>
  <c r="B1375"/>
  <c r="B1373"/>
  <c r="B1371"/>
  <c r="B1352"/>
  <c r="B1350"/>
  <c r="B1347"/>
  <c r="B1344"/>
  <c r="B1342"/>
  <c r="B1339"/>
  <c r="B1336"/>
  <c r="B1312"/>
  <c r="B1310"/>
  <c r="B1308"/>
  <c r="B1306"/>
  <c r="B1303"/>
  <c r="B1301"/>
  <c r="B1299"/>
  <c r="B1297"/>
  <c r="B1295"/>
  <c r="B1293"/>
  <c r="B1288"/>
  <c r="B1286"/>
  <c r="B1284"/>
  <c r="B1282"/>
  <c r="B1280"/>
  <c r="B1278"/>
  <c r="B1276"/>
  <c r="B1274"/>
  <c r="B1272"/>
  <c r="B1268"/>
  <c r="B1265"/>
  <c r="B1262"/>
  <c r="B1146"/>
  <c r="B1144"/>
  <c r="B1142"/>
  <c r="B1121"/>
  <c r="B1118"/>
  <c r="B1115"/>
  <c r="B1113"/>
  <c r="B1111"/>
  <c r="B1107"/>
  <c r="B1104"/>
  <c r="B1101"/>
  <c r="B1099"/>
  <c r="B1097"/>
  <c r="B1095"/>
  <c r="B1093"/>
  <c r="B1091"/>
  <c r="B1089"/>
  <c r="B1087"/>
  <c r="B1085"/>
  <c r="B1083"/>
  <c r="B1072"/>
  <c r="B1070"/>
  <c r="B1068"/>
  <c r="B1066"/>
  <c r="B1064"/>
  <c r="B1059"/>
  <c r="B1057"/>
  <c r="B1055"/>
  <c r="B1053"/>
  <c r="B1051"/>
  <c r="B1049"/>
  <c r="B1047"/>
  <c r="B1045"/>
  <c r="B1043"/>
  <c r="B1041"/>
  <c r="B1036"/>
  <c r="B1033"/>
  <c r="B917"/>
  <c r="B915"/>
  <c r="B913"/>
  <c r="B911"/>
  <c r="B892"/>
  <c r="B890"/>
  <c r="B887"/>
  <c r="B884"/>
  <c r="B882"/>
  <c r="B879"/>
  <c r="B876"/>
  <c r="B870"/>
  <c r="B868"/>
  <c r="B866"/>
  <c r="B864"/>
  <c r="B862"/>
  <c r="B860"/>
  <c r="B858"/>
  <c r="B856"/>
  <c r="B854"/>
  <c r="B851"/>
  <c r="B849"/>
  <c r="B847"/>
  <c r="B841"/>
  <c r="B839"/>
  <c r="B837"/>
  <c r="B835"/>
  <c r="B833"/>
  <c r="B828"/>
  <c r="B826"/>
  <c r="B824"/>
  <c r="B822"/>
  <c r="B820"/>
  <c r="B818"/>
  <c r="L12476"/>
  <c r="R12246" s="1"/>
  <c r="L14632"/>
  <c r="R14402" s="1"/>
  <c r="I11" i="4"/>
  <c r="I35"/>
  <c r="N3293" i="13"/>
  <c r="B3717"/>
  <c r="M3374"/>
  <c r="B4769"/>
  <c r="B3741"/>
  <c r="I90" i="4"/>
  <c r="H8173" i="13"/>
  <c r="N9181"/>
  <c r="H9174"/>
  <c r="M3375"/>
  <c r="H3419"/>
  <c r="H3230"/>
  <c r="E96" i="4"/>
  <c r="E97"/>
  <c r="E98"/>
  <c r="E99"/>
  <c r="E101"/>
  <c r="E106"/>
  <c r="E108"/>
  <c r="E109"/>
  <c r="E113"/>
  <c r="E116"/>
  <c r="E118"/>
  <c r="E119"/>
  <c r="E120"/>
  <c r="E121"/>
  <c r="E122"/>
  <c r="E129"/>
  <c r="E132"/>
  <c r="L2264" i="13"/>
  <c r="R2264" s="1"/>
  <c r="H679"/>
  <c r="N13264"/>
  <c r="N13251" s="1"/>
  <c r="N13250" s="1"/>
  <c r="L3358"/>
  <c r="R3358" s="1"/>
  <c r="L7801"/>
  <c r="R7801" s="1"/>
  <c r="L9033"/>
  <c r="R9033" s="1"/>
  <c r="L9140"/>
  <c r="R9140" s="1"/>
  <c r="E117" i="4"/>
  <c r="L6922" i="13"/>
  <c r="R6922" s="1"/>
  <c r="L6941"/>
  <c r="R6941" s="1"/>
  <c r="L6965"/>
  <c r="R6965" s="1"/>
  <c r="L15439"/>
  <c r="R15209" s="1"/>
  <c r="L15461"/>
  <c r="R15231" s="1"/>
  <c r="L15860"/>
  <c r="R15630" s="1"/>
  <c r="L16288"/>
  <c r="R16058" s="1"/>
  <c r="L16780"/>
  <c r="R16550" s="1"/>
  <c r="L12298"/>
  <c r="R12068" s="1"/>
  <c r="M5847"/>
  <c r="M2181"/>
  <c r="N1534"/>
  <c r="N1521" s="1"/>
  <c r="N1520" s="1"/>
  <c r="I62" i="4"/>
  <c r="N6537" i="13"/>
  <c r="I46" i="4"/>
  <c r="L14488" i="13"/>
  <c r="R14258" s="1"/>
  <c r="L14333"/>
  <c r="R14103" s="1"/>
  <c r="N14184"/>
  <c r="N14171" s="1"/>
  <c r="N14170" s="1"/>
  <c r="L14071"/>
  <c r="R13841" s="1"/>
  <c r="L13904"/>
  <c r="R13674" s="1"/>
  <c r="M13897"/>
  <c r="L13413"/>
  <c r="R13183" s="1"/>
  <c r="L12375"/>
  <c r="R12145" s="1"/>
  <c r="N11838"/>
  <c r="R10972"/>
  <c r="L10282"/>
  <c r="R10282" s="1"/>
  <c r="L10231"/>
  <c r="R10231" s="1"/>
  <c r="H8484"/>
  <c r="L14448"/>
  <c r="R14218" s="1"/>
  <c r="L14095"/>
  <c r="R13865" s="1"/>
  <c r="L13914"/>
  <c r="R13684" s="1"/>
  <c r="L13621"/>
  <c r="R13391" s="1"/>
  <c r="L13551"/>
  <c r="R13321" s="1"/>
  <c r="B12991"/>
  <c r="N11834"/>
  <c r="R11091"/>
  <c r="R11069"/>
  <c r="R11038"/>
  <c r="R10883"/>
  <c r="L9265"/>
  <c r="R9265" s="1"/>
  <c r="N8384"/>
  <c r="N8154" s="1"/>
  <c r="L6812"/>
  <c r="R6812" s="1"/>
  <c r="L6784"/>
  <c r="R6784" s="1"/>
  <c r="L6774"/>
  <c r="R6774" s="1"/>
  <c r="L6771"/>
  <c r="R6771" s="1"/>
  <c r="L6491"/>
  <c r="R6491" s="1"/>
  <c r="L6438"/>
  <c r="R6438" s="1"/>
  <c r="L6414"/>
  <c r="R6414" s="1"/>
  <c r="L6283"/>
  <c r="R6283" s="1"/>
  <c r="L5978"/>
  <c r="R5978" s="1"/>
  <c r="L5912"/>
  <c r="R5912" s="1"/>
  <c r="L5854"/>
  <c r="R5854" s="1"/>
  <c r="L5851"/>
  <c r="R5851" s="1"/>
  <c r="L5815"/>
  <c r="L5791"/>
  <c r="R5791" s="1"/>
  <c r="L5772"/>
  <c r="R5772" s="1"/>
  <c r="L2988"/>
  <c r="R2988" s="1"/>
  <c r="L2922"/>
  <c r="R2922" s="1"/>
  <c r="L2634"/>
  <c r="R2634" s="1"/>
  <c r="L2631"/>
  <c r="R2631" s="1"/>
  <c r="L2595"/>
  <c r="R2595" s="1"/>
  <c r="L2351"/>
  <c r="R2351" s="1"/>
  <c r="L1838"/>
  <c r="R1838" s="1"/>
  <c r="L1714"/>
  <c r="R1714" s="1"/>
  <c r="L1711"/>
  <c r="R1711" s="1"/>
  <c r="L1675"/>
  <c r="R1675" s="1"/>
  <c r="L1651"/>
  <c r="R1651" s="1"/>
  <c r="L1632"/>
  <c r="R1632" s="1"/>
  <c r="L1453"/>
  <c r="R1453" s="1"/>
  <c r="L1431"/>
  <c r="R1431" s="1"/>
  <c r="L1215"/>
  <c r="R1215" s="1"/>
  <c r="L1191"/>
  <c r="R1191" s="1"/>
  <c r="L1172"/>
  <c r="R1172" s="1"/>
  <c r="L993"/>
  <c r="R993" s="1"/>
  <c r="L971"/>
  <c r="R971" s="1"/>
  <c r="H3604"/>
  <c r="H3231"/>
  <c r="L11914"/>
  <c r="R11684" s="1"/>
  <c r="H11850"/>
  <c r="N16011"/>
  <c r="N16010" s="1"/>
  <c r="B816"/>
  <c r="B814"/>
  <c r="B812"/>
  <c r="B808"/>
  <c r="B805"/>
  <c r="B802"/>
  <c r="B799"/>
  <c r="B795"/>
  <c r="B792"/>
  <c r="B789"/>
  <c r="B785"/>
  <c r="B783"/>
  <c r="B781"/>
  <c r="B777"/>
  <c r="B775"/>
  <c r="B773"/>
  <c r="B771"/>
  <c r="B769"/>
  <c r="B767"/>
  <c r="B765"/>
  <c r="B762"/>
  <c r="B760"/>
  <c r="B758"/>
  <c r="B756"/>
  <c r="B753"/>
  <c r="B749"/>
  <c r="B747"/>
  <c r="B745"/>
  <c r="M281"/>
  <c r="B740"/>
  <c r="B738"/>
  <c r="B736"/>
  <c r="B734"/>
  <c r="B732"/>
  <c r="B729"/>
  <c r="B727"/>
  <c r="B725"/>
  <c r="B723"/>
  <c r="B721"/>
  <c r="B718"/>
  <c r="B716"/>
  <c r="B713"/>
  <c r="B709"/>
  <c r="B707"/>
  <c r="B705"/>
  <c r="B703"/>
  <c r="B697"/>
  <c r="B694"/>
  <c r="B692"/>
  <c r="B690"/>
  <c r="B677"/>
  <c r="B675"/>
  <c r="B673"/>
  <c r="B621"/>
  <c r="B619"/>
  <c r="B617"/>
  <c r="N344"/>
  <c r="L533"/>
  <c r="R533" s="1"/>
  <c r="L511"/>
  <c r="R511" s="1"/>
  <c r="M5315"/>
  <c r="M5310" s="1"/>
  <c r="B5482"/>
  <c r="M5509"/>
  <c r="M1865"/>
  <c r="M1860" s="1"/>
  <c r="M1848" s="1"/>
  <c r="B1939"/>
  <c r="M2059"/>
  <c r="M3475"/>
  <c r="M3470" s="1"/>
  <c r="L3554"/>
  <c r="R3554" s="1"/>
  <c r="M3591"/>
  <c r="M3590" s="1"/>
  <c r="N3705"/>
  <c r="N3700" s="1"/>
  <c r="N7579"/>
  <c r="M14709"/>
  <c r="L14831"/>
  <c r="R14601" s="1"/>
  <c r="N14939"/>
  <c r="N12675"/>
  <c r="N12670" s="1"/>
  <c r="N12747"/>
  <c r="N12804"/>
  <c r="N12791" s="1"/>
  <c r="N12790" s="1"/>
  <c r="N12853"/>
  <c r="N12869"/>
  <c r="B5656"/>
  <c r="M14975"/>
  <c r="M14970" s="1"/>
  <c r="L15178"/>
  <c r="R14948" s="1"/>
  <c r="N15205"/>
  <c r="N15200" s="1"/>
  <c r="M15399"/>
  <c r="E59" i="4"/>
  <c r="L2137" i="13"/>
  <c r="R2137" s="1"/>
  <c r="L2299"/>
  <c r="R2299" s="1"/>
  <c r="M3137"/>
  <c r="M8077"/>
  <c r="L8077" s="1"/>
  <c r="R8077" s="1"/>
  <c r="M8099"/>
  <c r="L8099" s="1"/>
  <c r="R8099" s="1"/>
  <c r="M8108"/>
  <c r="L8108" s="1"/>
  <c r="R8108" s="1"/>
  <c r="M8121"/>
  <c r="L8121" s="1"/>
  <c r="R8121" s="1"/>
  <c r="M8241"/>
  <c r="M8272"/>
  <c r="B7888"/>
  <c r="B7890"/>
  <c r="B7892"/>
  <c r="L7893"/>
  <c r="R7893" s="1"/>
  <c r="B7895"/>
  <c r="B7897"/>
  <c r="B7899"/>
  <c r="B7901"/>
  <c r="B7903"/>
  <c r="B7905"/>
  <c r="B7907"/>
  <c r="B7911"/>
  <c r="B7913"/>
  <c r="B7915"/>
  <c r="B7919"/>
  <c r="B7922"/>
  <c r="B7925"/>
  <c r="B7929"/>
  <c r="B7932"/>
  <c r="B7935"/>
  <c r="B7938"/>
  <c r="B7942"/>
  <c r="B7944"/>
  <c r="B7946"/>
  <c r="B7948"/>
  <c r="B7950"/>
  <c r="B7952"/>
  <c r="B7954"/>
  <c r="B7956"/>
  <c r="B7958"/>
  <c r="B7963"/>
  <c r="B7965"/>
  <c r="B7967"/>
  <c r="B7969"/>
  <c r="B7971"/>
  <c r="B7973"/>
  <c r="B7977"/>
  <c r="B7979"/>
  <c r="B7981"/>
  <c r="L7982"/>
  <c r="R7982" s="1"/>
  <c r="B7984"/>
  <c r="B7986"/>
  <c r="B7988"/>
  <c r="B7990"/>
  <c r="B7992"/>
  <c r="B7994"/>
  <c r="B7996"/>
  <c r="B7998"/>
  <c r="B8000"/>
  <c r="B8002"/>
  <c r="B8006"/>
  <c r="B8009"/>
  <c r="B8012"/>
  <c r="B8014"/>
  <c r="B8017"/>
  <c r="B8020"/>
  <c r="B8022"/>
  <c r="B8026"/>
  <c r="B8028"/>
  <c r="B8030"/>
  <c r="L8031"/>
  <c r="R8031" s="1"/>
  <c r="B8033"/>
  <c r="B8035"/>
  <c r="B8037"/>
  <c r="B8041"/>
  <c r="B8043"/>
  <c r="B8045"/>
  <c r="B8047"/>
  <c r="L8048"/>
  <c r="R8048" s="1"/>
  <c r="B8050"/>
  <c r="B8052"/>
  <c r="B8054"/>
  <c r="L7365"/>
  <c r="R7365" s="1"/>
  <c r="L7364"/>
  <c r="R7364" s="1"/>
  <c r="L7363"/>
  <c r="R7363" s="1"/>
  <c r="L7362"/>
  <c r="R7362" s="1"/>
  <c r="L7361"/>
  <c r="R7361" s="1"/>
  <c r="L7360"/>
  <c r="R7360" s="1"/>
  <c r="L7359"/>
  <c r="R7359" s="1"/>
  <c r="L7357"/>
  <c r="R7357" s="1"/>
  <c r="L7356"/>
  <c r="R7356" s="1"/>
  <c r="L7355"/>
  <c r="R7355" s="1"/>
  <c r="L7354"/>
  <c r="R7354" s="1"/>
  <c r="L7353"/>
  <c r="R7353" s="1"/>
  <c r="L7352"/>
  <c r="R7352" s="1"/>
  <c r="L7351"/>
  <c r="R7351" s="1"/>
  <c r="L7348"/>
  <c r="R7348" s="1"/>
  <c r="L7347"/>
  <c r="R7347" s="1"/>
  <c r="L7346"/>
  <c r="R7346" s="1"/>
  <c r="L7345"/>
  <c r="R7345" s="1"/>
  <c r="L7344"/>
  <c r="R7344" s="1"/>
  <c r="L7343"/>
  <c r="R7343" s="1"/>
  <c r="L7342"/>
  <c r="R7342" s="1"/>
  <c r="L7340"/>
  <c r="R7340" s="1"/>
  <c r="L7339"/>
  <c r="R7339" s="1"/>
  <c r="L7338"/>
  <c r="R7338" s="1"/>
  <c r="L7337"/>
  <c r="R7337" s="1"/>
  <c r="L7336"/>
  <c r="R7336" s="1"/>
  <c r="L7335"/>
  <c r="R7335" s="1"/>
  <c r="L7332"/>
  <c r="R7332" s="1"/>
  <c r="L7331"/>
  <c r="R7331" s="1"/>
  <c r="L7330"/>
  <c r="R7330" s="1"/>
  <c r="L7328"/>
  <c r="R7328" s="1"/>
  <c r="L7327"/>
  <c r="R7327" s="1"/>
  <c r="L7325"/>
  <c r="R7325" s="1"/>
  <c r="L7324"/>
  <c r="R7324" s="1"/>
  <c r="L7323"/>
  <c r="R7323" s="1"/>
  <c r="L7322"/>
  <c r="R7322" s="1"/>
  <c r="L7321"/>
  <c r="R7321" s="1"/>
  <c r="L7319"/>
  <c r="R7319" s="1"/>
  <c r="L7317"/>
  <c r="R7317" s="1"/>
  <c r="L7316"/>
  <c r="R7316" s="1"/>
  <c r="L7314"/>
  <c r="R7314" s="1"/>
  <c r="L7312"/>
  <c r="R7312" s="1"/>
  <c r="L7311"/>
  <c r="R7311" s="1"/>
  <c r="L7310"/>
  <c r="R7310" s="1"/>
  <c r="L7309"/>
  <c r="R7309" s="1"/>
  <c r="L7308"/>
  <c r="R7308" s="1"/>
  <c r="L7307"/>
  <c r="R7307" s="1"/>
  <c r="L7306"/>
  <c r="R7306" s="1"/>
  <c r="L7305"/>
  <c r="R7305" s="1"/>
  <c r="L7304"/>
  <c r="R7304" s="1"/>
  <c r="L7303"/>
  <c r="R7303" s="1"/>
  <c r="L7302"/>
  <c r="R7302" s="1"/>
  <c r="L7301"/>
  <c r="R7301" s="1"/>
  <c r="L7300"/>
  <c r="R7300" s="1"/>
  <c r="L7299"/>
  <c r="R7299" s="1"/>
  <c r="L7298"/>
  <c r="R7298" s="1"/>
  <c r="L7297"/>
  <c r="R7297" s="1"/>
  <c r="L7296"/>
  <c r="R7296" s="1"/>
  <c r="L7295"/>
  <c r="R7295" s="1"/>
  <c r="L7294"/>
  <c r="R7294" s="1"/>
  <c r="L7293"/>
  <c r="R7293" s="1"/>
  <c r="L7291"/>
  <c r="R7291" s="1"/>
  <c r="L7290"/>
  <c r="R7290" s="1"/>
  <c r="L7289"/>
  <c r="L7288"/>
  <c r="R7288" s="1"/>
  <c r="L7287"/>
  <c r="R7287" s="1"/>
  <c r="L7286"/>
  <c r="R7286" s="1"/>
  <c r="L7283"/>
  <c r="R7283" s="1"/>
  <c r="L7282"/>
  <c r="R7282" s="1"/>
  <c r="L7281"/>
  <c r="R7281" s="1"/>
  <c r="L7280"/>
  <c r="R7280" s="1"/>
  <c r="L7279"/>
  <c r="R7279" s="1"/>
  <c r="L7278"/>
  <c r="R7278" s="1"/>
  <c r="L7277"/>
  <c r="R7277" s="1"/>
  <c r="L7276"/>
  <c r="R7276" s="1"/>
  <c r="L7275"/>
  <c r="R7275" s="1"/>
  <c r="L7274"/>
  <c r="R7274" s="1"/>
  <c r="L7273"/>
  <c r="R7273" s="1"/>
  <c r="L7269"/>
  <c r="R7269" s="1"/>
  <c r="L7268"/>
  <c r="R7268" s="1"/>
  <c r="L7267"/>
  <c r="R7267" s="1"/>
  <c r="L7266"/>
  <c r="R7266" s="1"/>
  <c r="L7265"/>
  <c r="R7265" s="1"/>
  <c r="L7264"/>
  <c r="R7264" s="1"/>
  <c r="L7263"/>
  <c r="R7263" s="1"/>
  <c r="L7262"/>
  <c r="R7262" s="1"/>
  <c r="L7261"/>
  <c r="R7261" s="1"/>
  <c r="L7260"/>
  <c r="R7260" s="1"/>
  <c r="L7259"/>
  <c r="R7259" s="1"/>
  <c r="L7258"/>
  <c r="R7258" s="1"/>
  <c r="L7257"/>
  <c r="R7257" s="1"/>
  <c r="L7256"/>
  <c r="R7256" s="1"/>
  <c r="L7255"/>
  <c r="R7255" s="1"/>
  <c r="L7254"/>
  <c r="R7254" s="1"/>
  <c r="L7253"/>
  <c r="R7253" s="1"/>
  <c r="L7252"/>
  <c r="R7252" s="1"/>
  <c r="L7251"/>
  <c r="R7251" s="1"/>
  <c r="L7248"/>
  <c r="R7248" s="1"/>
  <c r="L7246"/>
  <c r="R7246" s="1"/>
  <c r="L7245"/>
  <c r="R7245" s="1"/>
  <c r="L7243"/>
  <c r="R7243" s="1"/>
  <c r="L7242"/>
  <c r="R7242" s="1"/>
  <c r="L7240"/>
  <c r="R7240" s="1"/>
  <c r="L7239"/>
  <c r="R7239" s="1"/>
  <c r="L7236"/>
  <c r="R7236" s="1"/>
  <c r="L7235"/>
  <c r="R7235" s="1"/>
  <c r="L7233"/>
  <c r="R7233" s="1"/>
  <c r="L7232"/>
  <c r="R7232" s="1"/>
  <c r="L7230"/>
  <c r="R7230" s="1"/>
  <c r="L7229"/>
  <c r="R7229" s="1"/>
  <c r="L7226"/>
  <c r="R7226" s="1"/>
  <c r="L7225"/>
  <c r="R7225" s="1"/>
  <c r="L7224"/>
  <c r="R7224" s="1"/>
  <c r="L7223"/>
  <c r="R7223" s="1"/>
  <c r="L7222"/>
  <c r="R7222" s="1"/>
  <c r="L7221"/>
  <c r="R7221" s="1"/>
  <c r="L7220"/>
  <c r="R7220" s="1"/>
  <c r="L7217"/>
  <c r="R7217" s="1"/>
  <c r="L7216"/>
  <c r="R7216" s="1"/>
  <c r="L7215"/>
  <c r="R7215" s="1"/>
  <c r="L7214"/>
  <c r="R7214" s="1"/>
  <c r="L7213"/>
  <c r="R7213" s="1"/>
  <c r="L7212"/>
  <c r="R7212" s="1"/>
  <c r="L7211"/>
  <c r="R7211" s="1"/>
  <c r="L7210"/>
  <c r="R7210" s="1"/>
  <c r="L7209"/>
  <c r="R7209" s="1"/>
  <c r="L7208"/>
  <c r="R7208" s="1"/>
  <c r="L7207"/>
  <c r="R7207" s="1"/>
  <c r="L7206"/>
  <c r="R7206" s="1"/>
  <c r="L7205"/>
  <c r="R7205" s="1"/>
  <c r="L7204"/>
  <c r="R7204" s="1"/>
  <c r="L7202"/>
  <c r="R7202" s="1"/>
  <c r="L7201"/>
  <c r="R7201" s="1"/>
  <c r="L7200"/>
  <c r="R7200" s="1"/>
  <c r="L7199"/>
  <c r="R7199" s="1"/>
  <c r="L7198"/>
  <c r="R7198" s="1"/>
  <c r="L7197"/>
  <c r="R7197" s="1"/>
  <c r="B6967"/>
  <c r="B6969"/>
  <c r="B6971"/>
  <c r="B6974"/>
  <c r="B6976"/>
  <c r="B6978"/>
  <c r="B6980"/>
  <c r="B6982"/>
  <c r="B6984"/>
  <c r="B6986"/>
  <c r="B6990"/>
  <c r="B6992"/>
  <c r="B6994"/>
  <c r="B6996"/>
  <c r="B7000"/>
  <c r="L7001"/>
  <c r="R7001" s="1"/>
  <c r="B7003"/>
  <c r="L7004"/>
  <c r="R7004" s="1"/>
  <c r="B7006"/>
  <c r="B7010"/>
  <c r="L7011"/>
  <c r="R7011" s="1"/>
  <c r="B7013"/>
  <c r="L7014"/>
  <c r="R7014" s="1"/>
  <c r="B7016"/>
  <c r="B7021"/>
  <c r="B7023"/>
  <c r="B7025"/>
  <c r="B7027"/>
  <c r="B7029"/>
  <c r="B7031"/>
  <c r="B7033"/>
  <c r="B7035"/>
  <c r="B7037"/>
  <c r="B7039"/>
  <c r="B7044"/>
  <c r="B7046"/>
  <c r="B7048"/>
  <c r="B7050"/>
  <c r="B7052"/>
  <c r="B7056"/>
  <c r="B7058"/>
  <c r="B7060"/>
  <c r="B7063"/>
  <c r="B7065"/>
  <c r="B7067"/>
  <c r="B7069"/>
  <c r="B7071"/>
  <c r="B7073"/>
  <c r="B7075"/>
  <c r="B7077"/>
  <c r="B7079"/>
  <c r="B7081"/>
  <c r="B7084"/>
  <c r="B7087"/>
  <c r="B7091"/>
  <c r="B7093"/>
  <c r="B7095"/>
  <c r="B7098"/>
  <c r="B7101"/>
  <c r="B7105"/>
  <c r="B7107"/>
  <c r="B7109"/>
  <c r="B7112"/>
  <c r="B7114"/>
  <c r="B7116"/>
  <c r="B7118"/>
  <c r="B7122"/>
  <c r="B7124"/>
  <c r="B7126"/>
  <c r="B7129"/>
  <c r="B7131"/>
  <c r="B7133"/>
  <c r="B7135"/>
  <c r="L15483"/>
  <c r="R15253" s="1"/>
  <c r="L15621"/>
  <c r="R15391" s="1"/>
  <c r="L16012"/>
  <c r="R15782" s="1"/>
  <c r="L16141"/>
  <c r="R15911" s="1"/>
  <c r="L16611"/>
  <c r="R16381" s="1"/>
  <c r="L16894"/>
  <c r="R16664" s="1"/>
  <c r="E127" i="4"/>
  <c r="M7809" i="13"/>
  <c r="L8324"/>
  <c r="R8324" s="1"/>
  <c r="L8341"/>
  <c r="R8341" s="1"/>
  <c r="L8359"/>
  <c r="R8359" s="1"/>
  <c r="L8373"/>
  <c r="R8373" s="1"/>
  <c r="L8392"/>
  <c r="R8392" s="1"/>
  <c r="L8398"/>
  <c r="R8398" s="1"/>
  <c r="L8404"/>
  <c r="R8404" s="1"/>
  <c r="L8412"/>
  <c r="R8412" s="1"/>
  <c r="L8427"/>
  <c r="R8427" s="1"/>
  <c r="L8431"/>
  <c r="R8431" s="1"/>
  <c r="L8450"/>
  <c r="R8450" s="1"/>
  <c r="L8474"/>
  <c r="R8474" s="1"/>
  <c r="L8480"/>
  <c r="R8480" s="1"/>
  <c r="L8490"/>
  <c r="R8490" s="1"/>
  <c r="L8505"/>
  <c r="R8505" s="1"/>
  <c r="L8510"/>
  <c r="R8510" s="1"/>
  <c r="L8514"/>
  <c r="R8514" s="1"/>
  <c r="L8293"/>
  <c r="R8293" s="1"/>
  <c r="L8297"/>
  <c r="R8297" s="1"/>
  <c r="L8303"/>
  <c r="R8303" s="1"/>
  <c r="L8308"/>
  <c r="R8308" s="1"/>
  <c r="L8313"/>
  <c r="R8313" s="1"/>
  <c r="L8317"/>
  <c r="R8317" s="1"/>
  <c r="L8322"/>
  <c r="R8322" s="1"/>
  <c r="L8326"/>
  <c r="R8326" s="1"/>
  <c r="L8335"/>
  <c r="R8335" s="1"/>
  <c r="L8343"/>
  <c r="R8343" s="1"/>
  <c r="L8348"/>
  <c r="R8348" s="1"/>
  <c r="L8352"/>
  <c r="R8352" s="1"/>
  <c r="L8357"/>
  <c r="R8357" s="1"/>
  <c r="L8361"/>
  <c r="R8361" s="1"/>
  <c r="L8365"/>
  <c r="R8365" s="1"/>
  <c r="L8371"/>
  <c r="R8371" s="1"/>
  <c r="L8375"/>
  <c r="R8375" s="1"/>
  <c r="L8382"/>
  <c r="R8382" s="1"/>
  <c r="L8395"/>
  <c r="R8395" s="1"/>
  <c r="L8402"/>
  <c r="R8402" s="1"/>
  <c r="L8406"/>
  <c r="R8406" s="1"/>
  <c r="L8410"/>
  <c r="R8410" s="1"/>
  <c r="L8414"/>
  <c r="R8414" s="1"/>
  <c r="L8425"/>
  <c r="R8425" s="1"/>
  <c r="L8429"/>
  <c r="R8429" s="1"/>
  <c r="L8433"/>
  <c r="R8433" s="1"/>
  <c r="L8439"/>
  <c r="R8439" s="1"/>
  <c r="L8444"/>
  <c r="R8444" s="1"/>
  <c r="L8448"/>
  <c r="R8448" s="1"/>
  <c r="L8452"/>
  <c r="R8452" s="1"/>
  <c r="L8456"/>
  <c r="R8456" s="1"/>
  <c r="L8460"/>
  <c r="R8460" s="1"/>
  <c r="L8472"/>
  <c r="R8472" s="1"/>
  <c r="L8477"/>
  <c r="R8477" s="1"/>
  <c r="L8482"/>
  <c r="R8482" s="1"/>
  <c r="L8493"/>
  <c r="R8493" s="1"/>
  <c r="L8503"/>
  <c r="R8503" s="1"/>
  <c r="L8507"/>
  <c r="R8507" s="1"/>
  <c r="L8512"/>
  <c r="R8512" s="1"/>
  <c r="M8063"/>
  <c r="M8067"/>
  <c r="M8073"/>
  <c r="M8078"/>
  <c r="M8083"/>
  <c r="M8087"/>
  <c r="M8092"/>
  <c r="M8096"/>
  <c r="M8100"/>
  <c r="M8105"/>
  <c r="M8109"/>
  <c r="M8113"/>
  <c r="M8118"/>
  <c r="M8122"/>
  <c r="M8127"/>
  <c r="M8135"/>
  <c r="M8141"/>
  <c r="M8145"/>
  <c r="M8152"/>
  <c r="M8159"/>
  <c r="M8165"/>
  <c r="M8172"/>
  <c r="M8176"/>
  <c r="M8180"/>
  <c r="M8184"/>
  <c r="M8188"/>
  <c r="M8195"/>
  <c r="M8199"/>
  <c r="M8209"/>
  <c r="M8214"/>
  <c r="M8218"/>
  <c r="M8222"/>
  <c r="M8226"/>
  <c r="M8230"/>
  <c r="M8236"/>
  <c r="M8242"/>
  <c r="M8247"/>
  <c r="M8252"/>
  <c r="M8258"/>
  <c r="M8263"/>
  <c r="M8267"/>
  <c r="M8273"/>
  <c r="M8277"/>
  <c r="M8282"/>
  <c r="M7845"/>
  <c r="M7840" s="1"/>
  <c r="N8039"/>
  <c r="M6925"/>
  <c r="M6920" s="1"/>
  <c r="N7041"/>
  <c r="N7040" s="1"/>
  <c r="N7119"/>
  <c r="M15435"/>
  <c r="M15430" s="1"/>
  <c r="N15629"/>
  <c r="N15665"/>
  <c r="N15660" s="1"/>
  <c r="M15859"/>
  <c r="M15895"/>
  <c r="M15890" s="1"/>
  <c r="N16089"/>
  <c r="N16125"/>
  <c r="N16120" s="1"/>
  <c r="M16319"/>
  <c r="M16355"/>
  <c r="M16350" s="1"/>
  <c r="N16549"/>
  <c r="N16585"/>
  <c r="N16580" s="1"/>
  <c r="M16701"/>
  <c r="M16700" s="1"/>
  <c r="M16779"/>
  <c r="M16815"/>
  <c r="N17009"/>
  <c r="M11514"/>
  <c r="L12438"/>
  <c r="R12208" s="1"/>
  <c r="L12458"/>
  <c r="R12228" s="1"/>
  <c r="L12467"/>
  <c r="R12237" s="1"/>
  <c r="L12472"/>
  <c r="R12242" s="1"/>
  <c r="L12480"/>
  <c r="R12250" s="1"/>
  <c r="L12484"/>
  <c r="R12254" s="1"/>
  <c r="L12489"/>
  <c r="R12259" s="1"/>
  <c r="L12523"/>
  <c r="R12293" s="1"/>
  <c r="L12530"/>
  <c r="R12300" s="1"/>
  <c r="L12543"/>
  <c r="R12313" s="1"/>
  <c r="L12551"/>
  <c r="R12321" s="1"/>
  <c r="L12555"/>
  <c r="R12325" s="1"/>
  <c r="L12559"/>
  <c r="R12329" s="1"/>
  <c r="L12576"/>
  <c r="R12346" s="1"/>
  <c r="L12580"/>
  <c r="R12350" s="1"/>
  <c r="L12585"/>
  <c r="R12355" s="1"/>
  <c r="L12589"/>
  <c r="R12359" s="1"/>
  <c r="L12593"/>
  <c r="R12363" s="1"/>
  <c r="L12597"/>
  <c r="R12367" s="1"/>
  <c r="L12601"/>
  <c r="R12371" s="1"/>
  <c r="L12607"/>
  <c r="R12377" s="1"/>
  <c r="L12613"/>
  <c r="R12383" s="1"/>
  <c r="L12618"/>
  <c r="R12388" s="1"/>
  <c r="L12625"/>
  <c r="R12395" s="1"/>
  <c r="L12629"/>
  <c r="R12399" s="1"/>
  <c r="L12634"/>
  <c r="R12404" s="1"/>
  <c r="L12638"/>
  <c r="R12408" s="1"/>
  <c r="L12644"/>
  <c r="R12414" s="1"/>
  <c r="L12649"/>
  <c r="R12419" s="1"/>
  <c r="L12653"/>
  <c r="R12423" s="1"/>
  <c r="L12432"/>
  <c r="R12202" s="1"/>
  <c r="L12441"/>
  <c r="R12211" s="1"/>
  <c r="N11527"/>
  <c r="L12452"/>
  <c r="R12222" s="1"/>
  <c r="L12456"/>
  <c r="R12226" s="1"/>
  <c r="N11540"/>
  <c r="N11545"/>
  <c r="L12469"/>
  <c r="R12239" s="1"/>
  <c r="L12474"/>
  <c r="R12244" s="1"/>
  <c r="N11558"/>
  <c r="L12482"/>
  <c r="R12252" s="1"/>
  <c r="N11567"/>
  <c r="L12491"/>
  <c r="R12261" s="1"/>
  <c r="N11576"/>
  <c r="N11580"/>
  <c r="N11584"/>
  <c r="N11590"/>
  <c r="L12514"/>
  <c r="R12284" s="1"/>
  <c r="N11606"/>
  <c r="N11613"/>
  <c r="N11625"/>
  <c r="N11629"/>
  <c r="L12553"/>
  <c r="R12323" s="1"/>
  <c r="L12557"/>
  <c r="R12327" s="1"/>
  <c r="L12564"/>
  <c r="R12334" s="1"/>
  <c r="L12568"/>
  <c r="R12338" s="1"/>
  <c r="N11652"/>
  <c r="L12578"/>
  <c r="R12348" s="1"/>
  <c r="N11663"/>
  <c r="N11667"/>
  <c r="N11671"/>
  <c r="L12595"/>
  <c r="R12365" s="1"/>
  <c r="L12599"/>
  <c r="R12369" s="1"/>
  <c r="N11684"/>
  <c r="L12611"/>
  <c r="R12381" s="1"/>
  <c r="L12615"/>
  <c r="R12385" s="1"/>
  <c r="L12627"/>
  <c r="R12397" s="1"/>
  <c r="L12632"/>
  <c r="R12402" s="1"/>
  <c r="L12636"/>
  <c r="R12406" s="1"/>
  <c r="N11722"/>
  <c r="L12646"/>
  <c r="R12416" s="1"/>
  <c r="N11731"/>
  <c r="N11735"/>
  <c r="H485"/>
  <c r="H480" s="1"/>
  <c r="H1257"/>
  <c r="H2043"/>
  <c r="H2627"/>
  <c r="H2733"/>
  <c r="H2092"/>
  <c r="H2135"/>
  <c r="H2171"/>
  <c r="H2184"/>
  <c r="H2914"/>
  <c r="H2274"/>
  <c r="M11516"/>
  <c r="N11547"/>
  <c r="N11610"/>
  <c r="N11631"/>
  <c r="N11698"/>
  <c r="N11705"/>
  <c r="N11709"/>
  <c r="N11718"/>
  <c r="R16952"/>
  <c r="L12548"/>
  <c r="R12318" s="1"/>
  <c r="M11632"/>
  <c r="L12598"/>
  <c r="R12368" s="1"/>
  <c r="N11513"/>
  <c r="H557"/>
  <c r="H614"/>
  <c r="H601" s="1"/>
  <c r="H281"/>
  <c r="H328"/>
  <c r="H341"/>
  <c r="H385"/>
  <c r="H909"/>
  <c r="H945"/>
  <c r="H940" s="1"/>
  <c r="H1139"/>
  <c r="H1175"/>
  <c r="H1170" s="1"/>
  <c r="H1353"/>
  <c r="H1534"/>
  <c r="H1521" s="1"/>
  <c r="H1520" s="1"/>
  <c r="H1717"/>
  <c r="H2059"/>
  <c r="H2121"/>
  <c r="H2397"/>
  <c r="H2181"/>
  <c r="H2225"/>
  <c r="H2266"/>
  <c r="H2519"/>
  <c r="H2555"/>
  <c r="H2550" s="1"/>
  <c r="H2178"/>
  <c r="H2212"/>
  <c r="H2785"/>
  <c r="H2780" s="1"/>
  <c r="H2174"/>
  <c r="H2963"/>
  <c r="H3475"/>
  <c r="H3470" s="1"/>
  <c r="H3362"/>
  <c r="H3408"/>
  <c r="H3249"/>
  <c r="H3293"/>
  <c r="H3324"/>
  <c r="H3883"/>
  <c r="H3999"/>
  <c r="H4247"/>
  <c r="H4052"/>
  <c r="H3983"/>
  <c r="H4014"/>
  <c r="H3932"/>
  <c r="H3975"/>
  <c r="H4072"/>
  <c r="H3961"/>
  <c r="H4008"/>
  <c r="H4021"/>
  <c r="H5315"/>
  <c r="H5310" s="1"/>
  <c r="H5397"/>
  <c r="H5509"/>
  <c r="H5545"/>
  <c r="H5540" s="1"/>
  <c r="H5617"/>
  <c r="H5723"/>
  <c r="H5847"/>
  <c r="H5857"/>
  <c r="H5904"/>
  <c r="H5891" s="1"/>
  <c r="H5890" s="1"/>
  <c r="H5953"/>
  <c r="H6005"/>
  <c r="H6000" s="1"/>
  <c r="H6077"/>
  <c r="H6087"/>
  <c r="H6134"/>
  <c r="H6121" s="1"/>
  <c r="H6120" s="1"/>
  <c r="H6199"/>
  <c r="H6317"/>
  <c r="H6429"/>
  <c r="H6465"/>
  <c r="H6460" s="1"/>
  <c r="H6537"/>
  <c r="H6643"/>
  <c r="H6767"/>
  <c r="H6777"/>
  <c r="H6824"/>
  <c r="H6811" s="1"/>
  <c r="H6810" s="1"/>
  <c r="H6873"/>
  <c r="H6997"/>
  <c r="H7007"/>
  <c r="H7054"/>
  <c r="H7041" s="1"/>
  <c r="H7040" s="1"/>
  <c r="H7119"/>
  <c r="H7152"/>
  <c r="H7334"/>
  <c r="H7615"/>
  <c r="H7610" s="1"/>
  <c r="H7697"/>
  <c r="H7285"/>
  <c r="H7845"/>
  <c r="H7840" s="1"/>
  <c r="H7238"/>
  <c r="H7350"/>
  <c r="H8535"/>
  <c r="H8530" s="1"/>
  <c r="H8664"/>
  <c r="H8651" s="1"/>
  <c r="H8650" s="1"/>
  <c r="H8468"/>
  <c r="H8981"/>
  <c r="H9081"/>
  <c r="H9419"/>
  <c r="H9058"/>
  <c r="H9112"/>
  <c r="H9190"/>
  <c r="H11795"/>
  <c r="H11831"/>
  <c r="H12114"/>
  <c r="H11885"/>
  <c r="H12442"/>
  <c r="H12485"/>
  <c r="H12461"/>
  <c r="H13217"/>
  <c r="H13329"/>
  <c r="H13365"/>
  <c r="H12631"/>
  <c r="H13667"/>
  <c r="H13677"/>
  <c r="H13825"/>
  <c r="H13907"/>
  <c r="H13954"/>
  <c r="H14055"/>
  <c r="H14285"/>
  <c r="H14357"/>
  <c r="H14463"/>
  <c r="H14587"/>
  <c r="H14644"/>
  <c r="H14693"/>
  <c r="H14817"/>
  <c r="H14827"/>
  <c r="H14939"/>
  <c r="H15169"/>
  <c r="H15205"/>
  <c r="H15383"/>
  <c r="H15507"/>
  <c r="H15737"/>
  <c r="H15747"/>
  <c r="H15794"/>
  <c r="H15859"/>
  <c r="H15977"/>
  <c r="H16125"/>
  <c r="H16197"/>
  <c r="H16303"/>
  <c r="H16437"/>
  <c r="H16484"/>
  <c r="H16714"/>
  <c r="D35" i="4"/>
  <c r="D86"/>
  <c r="H3547" i="13"/>
  <c r="H3653"/>
  <c r="H3242"/>
  <c r="H3285"/>
  <c r="H3787"/>
  <c r="H3382"/>
  <c r="H3424"/>
  <c r="H4343"/>
  <c r="H4477"/>
  <c r="H4625"/>
  <c r="H4620" s="1"/>
  <c r="H4819"/>
  <c r="H5387"/>
  <c r="H5493"/>
  <c r="H5627"/>
  <c r="H5674"/>
  <c r="H5661" s="1"/>
  <c r="H5660" s="1"/>
  <c r="H5775"/>
  <c r="H5770" s="1"/>
  <c r="H5969"/>
  <c r="H6307"/>
  <c r="H6413"/>
  <c r="H6547"/>
  <c r="H6594"/>
  <c r="H6581" s="1"/>
  <c r="H6580" s="1"/>
  <c r="H6695"/>
  <c r="H6690" s="1"/>
  <c r="H6889"/>
  <c r="H7385"/>
  <c r="H7579"/>
  <c r="H7159"/>
  <c r="H7203"/>
  <c r="H7234"/>
  <c r="H8023"/>
  <c r="H8309"/>
  <c r="H8837"/>
  <c r="H8463"/>
  <c r="H8491"/>
  <c r="H8999"/>
  <c r="H9043"/>
  <c r="H10217"/>
  <c r="H10323"/>
  <c r="H11771"/>
  <c r="H11838"/>
  <c r="H11872"/>
  <c r="H11950"/>
  <c r="H12675"/>
  <c r="H12869"/>
  <c r="H13207"/>
  <c r="H13313"/>
  <c r="H13595"/>
  <c r="H14127"/>
  <c r="H14233"/>
  <c r="H14367"/>
  <c r="H14414"/>
  <c r="H14709"/>
  <c r="H15047"/>
  <c r="H15287"/>
  <c r="H15435"/>
  <c r="H15629"/>
  <c r="H15967"/>
  <c r="H16073"/>
  <c r="H16207"/>
  <c r="H16254"/>
  <c r="H16549"/>
  <c r="H16887"/>
  <c r="H16993"/>
  <c r="B872"/>
  <c r="B843"/>
  <c r="M4971"/>
  <c r="M4970" s="1"/>
  <c r="N14249"/>
  <c r="N13365"/>
  <c r="N13360" s="1"/>
  <c r="M12179"/>
  <c r="M11831"/>
  <c r="N9419"/>
  <c r="M9125"/>
  <c r="M9081"/>
  <c r="M8959"/>
  <c r="N6659"/>
  <c r="N6235"/>
  <c r="N6230" s="1"/>
  <c r="L6184"/>
  <c r="R6184" s="1"/>
  <c r="N6134"/>
  <c r="N6121" s="1"/>
  <c r="N6120" s="1"/>
  <c r="M6005"/>
  <c r="M6000" s="1"/>
  <c r="M5969"/>
  <c r="L4481"/>
  <c r="R4481" s="1"/>
  <c r="L4458"/>
  <c r="R4458" s="1"/>
  <c r="B4201"/>
  <c r="M2979"/>
  <c r="M2519"/>
  <c r="M1829"/>
  <c r="B1689"/>
  <c r="M1599"/>
  <c r="B1423"/>
  <c r="M1405"/>
  <c r="M1400" s="1"/>
  <c r="M945"/>
  <c r="M940" s="1"/>
  <c r="L1261"/>
  <c r="R1261" s="1"/>
  <c r="B4945"/>
  <c r="L4992"/>
  <c r="R4992" s="1"/>
  <c r="B4657"/>
  <c r="B4700"/>
  <c r="L4701"/>
  <c r="R4701" s="1"/>
  <c r="L4704"/>
  <c r="R4704" s="1"/>
  <c r="L4711"/>
  <c r="R4711" s="1"/>
  <c r="B4713"/>
  <c r="N4803"/>
  <c r="B4815"/>
  <c r="B4822"/>
  <c r="B4826"/>
  <c r="B5324"/>
  <c r="B5328"/>
  <c r="L5331"/>
  <c r="R5331" s="1"/>
  <c r="L5355"/>
  <c r="R5355" s="1"/>
  <c r="B5359"/>
  <c r="L5391"/>
  <c r="R5391" s="1"/>
  <c r="L5394"/>
  <c r="R5394" s="1"/>
  <c r="B5396"/>
  <c r="L5404"/>
  <c r="R5404" s="1"/>
  <c r="B5413"/>
  <c r="B5421"/>
  <c r="L5432"/>
  <c r="R5432" s="1"/>
  <c r="B5448"/>
  <c r="B5514"/>
  <c r="L1862"/>
  <c r="R1862" s="1"/>
  <c r="B1876"/>
  <c r="L1881"/>
  <c r="R1881" s="1"/>
  <c r="L1905"/>
  <c r="R1905" s="1"/>
  <c r="L1941"/>
  <c r="R1941" s="1"/>
  <c r="L1944"/>
  <c r="R1944" s="1"/>
  <c r="L1951"/>
  <c r="R1951" s="1"/>
  <c r="L1954"/>
  <c r="R1954" s="1"/>
  <c r="B2031"/>
  <c r="B3482"/>
  <c r="B3574"/>
  <c r="B3578"/>
  <c r="B3586"/>
  <c r="L14555"/>
  <c r="R14325" s="1"/>
  <c r="L14785"/>
  <c r="R14555" s="1"/>
  <c r="L15001"/>
  <c r="R14771" s="1"/>
  <c r="L15281"/>
  <c r="R15051" s="1"/>
  <c r="L15284"/>
  <c r="R15054" s="1"/>
  <c r="L15294"/>
  <c r="R15064" s="1"/>
  <c r="H19" i="4"/>
  <c r="H41"/>
  <c r="H44"/>
  <c r="B6154" i="13"/>
  <c r="B5535"/>
  <c r="B5568"/>
  <c r="N10217"/>
  <c r="B5741"/>
  <c r="J125" i="4"/>
  <c r="N14817" i="13"/>
  <c r="B5644"/>
  <c r="H8400"/>
  <c r="B7902"/>
  <c r="H3334"/>
  <c r="L8446"/>
  <c r="R8446" s="1"/>
  <c r="L8306"/>
  <c r="R8306" s="1"/>
  <c r="L12651"/>
  <c r="R12421" s="1"/>
  <c r="N11521"/>
  <c r="B12491"/>
  <c r="M8143"/>
  <c r="M8244"/>
  <c r="B5565"/>
  <c r="M8201"/>
  <c r="B5729"/>
  <c r="B5538"/>
  <c r="N8999"/>
  <c r="N8981"/>
  <c r="M2914"/>
  <c r="M2901" s="1"/>
  <c r="M2900" s="1"/>
  <c r="B5553"/>
  <c r="B5592"/>
  <c r="M15321"/>
  <c r="M15320" s="1"/>
  <c r="B5600"/>
  <c r="B4571"/>
  <c r="H8399"/>
  <c r="L12504"/>
  <c r="R12274" s="1"/>
  <c r="L8501"/>
  <c r="R8501" s="1"/>
  <c r="L12549"/>
  <c r="R12319" s="1"/>
  <c r="M8129"/>
  <c r="M8094"/>
  <c r="B5749"/>
  <c r="B5623"/>
  <c r="B5745"/>
  <c r="B5706"/>
  <c r="M8197"/>
  <c r="B5564"/>
  <c r="G90" i="4"/>
  <c r="I117"/>
  <c r="I125"/>
  <c r="N4343" i="13"/>
  <c r="H4100"/>
  <c r="M1477"/>
  <c r="B7857"/>
  <c r="H48"/>
  <c r="N11644"/>
  <c r="N9190"/>
  <c r="L8423"/>
  <c r="R8423" s="1"/>
  <c r="L8315"/>
  <c r="R8315" s="1"/>
  <c r="L12591"/>
  <c r="R12361" s="1"/>
  <c r="M8111"/>
  <c r="L12460"/>
  <c r="R12230" s="1"/>
  <c r="N11726"/>
  <c r="N11648"/>
  <c r="N11549"/>
  <c r="M8250"/>
  <c r="B5738"/>
  <c r="B5657"/>
  <c r="B5584"/>
  <c r="H2325"/>
  <c r="H2320" s="1"/>
  <c r="H15"/>
  <c r="B5572"/>
  <c r="H9090"/>
  <c r="H2232"/>
  <c r="N11675"/>
  <c r="H7315"/>
  <c r="N11532"/>
  <c r="L8495"/>
  <c r="R8495" s="1"/>
  <c r="L8441"/>
  <c r="R8441" s="1"/>
  <c r="L8385"/>
  <c r="R8385" s="1"/>
  <c r="L8333"/>
  <c r="R8333" s="1"/>
  <c r="L8295"/>
  <c r="R8295" s="1"/>
  <c r="L12526"/>
  <c r="R12296" s="1"/>
  <c r="L12655"/>
  <c r="R12425" s="1"/>
  <c r="L12572"/>
  <c r="R12342" s="1"/>
  <c r="L12533"/>
  <c r="R12303" s="1"/>
  <c r="L12465"/>
  <c r="R12235" s="1"/>
  <c r="N11707"/>
  <c r="N11633"/>
  <c r="N11536"/>
  <c r="B12465"/>
  <c r="M8284"/>
  <c r="B5591"/>
  <c r="B5691"/>
  <c r="B5653"/>
  <c r="B5544"/>
  <c r="G46" i="4"/>
  <c r="L13306" i="13"/>
  <c r="R13076" s="1"/>
  <c r="R6993"/>
  <c r="B6993"/>
  <c r="R15351"/>
  <c r="R15820"/>
  <c r="R16233"/>
  <c r="R16252"/>
  <c r="R16309"/>
  <c r="R16329"/>
  <c r="R16823"/>
  <c r="R16834"/>
  <c r="R16851"/>
  <c r="H4754"/>
  <c r="H4741" s="1"/>
  <c r="H4740" s="1"/>
  <c r="B7728"/>
  <c r="L12378"/>
  <c r="R12148" s="1"/>
  <c r="B8053"/>
  <c r="B8055"/>
  <c r="H8943"/>
  <c r="B6970"/>
  <c r="B8038"/>
  <c r="N11554"/>
  <c r="L12447"/>
  <c r="M11518"/>
  <c r="L8454"/>
  <c r="R8454" s="1"/>
  <c r="L8367"/>
  <c r="R8367" s="1"/>
  <c r="L8319"/>
  <c r="R8319" s="1"/>
  <c r="L8287"/>
  <c r="R8287" s="1"/>
  <c r="N15551"/>
  <c r="N15550" s="1"/>
  <c r="L8379"/>
  <c r="R8379" s="1"/>
  <c r="L12642"/>
  <c r="R12412" s="1"/>
  <c r="L12587"/>
  <c r="R12357" s="1"/>
  <c r="N11716"/>
  <c r="N11679"/>
  <c r="N7961"/>
  <c r="N7960" s="1"/>
  <c r="B5646"/>
  <c r="M8081"/>
  <c r="L8311"/>
  <c r="R8311" s="1"/>
  <c r="M8098"/>
  <c r="L8328"/>
  <c r="R8328" s="1"/>
  <c r="M8116"/>
  <c r="L8346"/>
  <c r="R8346" s="1"/>
  <c r="M8133"/>
  <c r="L8363"/>
  <c r="R8363" s="1"/>
  <c r="M8239"/>
  <c r="L8469"/>
  <c r="R8469" s="1"/>
  <c r="R15457"/>
  <c r="R16260"/>
  <c r="R16645"/>
  <c r="R16803"/>
  <c r="N11701"/>
  <c r="L12621"/>
  <c r="R12391" s="1"/>
  <c r="H10303"/>
  <c r="H9153" s="1"/>
  <c r="H9155"/>
  <c r="N9388"/>
  <c r="N9158" s="1"/>
  <c r="N9160"/>
  <c r="M8280"/>
  <c r="M8220"/>
  <c r="M8182"/>
  <c r="H7249"/>
  <c r="B7130"/>
  <c r="B7015"/>
  <c r="H7917"/>
  <c r="H8384"/>
  <c r="L12510"/>
  <c r="R12280" s="1"/>
  <c r="L8486"/>
  <c r="R8486" s="1"/>
  <c r="L8458"/>
  <c r="R8458" s="1"/>
  <c r="L8437"/>
  <c r="R8437" s="1"/>
  <c r="L8408"/>
  <c r="R8408" s="1"/>
  <c r="L8350"/>
  <c r="R8350" s="1"/>
  <c r="L8299"/>
  <c r="R8299" s="1"/>
  <c r="L12487"/>
  <c r="R12257" s="1"/>
  <c r="M8162"/>
  <c r="B5692"/>
  <c r="B5625"/>
  <c r="N13313"/>
  <c r="M10227"/>
  <c r="M9035"/>
  <c r="H194"/>
  <c r="H7313"/>
  <c r="H8397"/>
  <c r="B5726"/>
  <c r="B5527"/>
  <c r="B5755"/>
  <c r="B5713"/>
  <c r="B5699"/>
  <c r="B5574"/>
  <c r="B5543"/>
  <c r="B5696"/>
  <c r="B5669"/>
  <c r="F90" i="4"/>
  <c r="H8230" i="13"/>
  <c r="B6964"/>
  <c r="B5595"/>
  <c r="B5752"/>
  <c r="B7714"/>
  <c r="B5575"/>
  <c r="H3431"/>
  <c r="H2260"/>
  <c r="N7272"/>
  <c r="N11562"/>
  <c r="N11571"/>
  <c r="N11594"/>
  <c r="N11600"/>
  <c r="N11658"/>
  <c r="N11691"/>
  <c r="N11695"/>
  <c r="B5536"/>
  <c r="B5667"/>
  <c r="H8039"/>
  <c r="B5754"/>
  <c r="H2454"/>
  <c r="N13724"/>
  <c r="N13711" s="1"/>
  <c r="N13710" s="1"/>
  <c r="M13135"/>
  <c r="M13130" s="1"/>
  <c r="L12122"/>
  <c r="R11892" s="1"/>
  <c r="M8894"/>
  <c r="M8881" s="1"/>
  <c r="M8880" s="1"/>
  <c r="N1764"/>
  <c r="N1751" s="1"/>
  <c r="N844"/>
  <c r="N831" s="1"/>
  <c r="H2857"/>
  <c r="H441"/>
  <c r="L15614"/>
  <c r="R15384" s="1"/>
  <c r="B5588"/>
  <c r="H8331"/>
  <c r="H7927"/>
  <c r="H3777"/>
  <c r="M11892"/>
  <c r="B5734"/>
  <c r="B5556"/>
  <c r="B5613"/>
  <c r="M13543"/>
  <c r="N12297"/>
  <c r="M8847"/>
  <c r="N8607"/>
  <c r="N8321"/>
  <c r="N6077"/>
  <c r="N2733"/>
  <c r="N2684"/>
  <c r="N2671" s="1"/>
  <c r="M2397"/>
  <c r="M1707"/>
  <c r="H7218"/>
  <c r="N4524"/>
  <c r="N4511" s="1"/>
  <c r="N4510" s="1"/>
  <c r="M1017"/>
  <c r="B5548"/>
  <c r="B5642"/>
  <c r="B8726"/>
  <c r="B5569"/>
  <c r="N9059"/>
  <c r="B5650"/>
  <c r="B5746"/>
  <c r="B5704"/>
  <c r="B5620"/>
  <c r="B5562"/>
  <c r="B5579"/>
  <c r="B5589"/>
  <c r="B5735"/>
  <c r="B5681"/>
  <c r="B5599"/>
  <c r="B5673"/>
  <c r="B5629"/>
  <c r="L14311"/>
  <c r="R14081" s="1"/>
  <c r="L14258"/>
  <c r="R14028" s="1"/>
  <c r="L14241"/>
  <c r="R14011" s="1"/>
  <c r="L14103"/>
  <c r="R13873" s="1"/>
  <c r="L13865"/>
  <c r="R13635" s="1"/>
  <c r="L13822"/>
  <c r="L13712"/>
  <c r="R13482" s="1"/>
  <c r="L13684"/>
  <c r="L13671"/>
  <c r="R13441" s="1"/>
  <c r="L13611"/>
  <c r="L13560"/>
  <c r="L13391"/>
  <c r="R13161" s="1"/>
  <c r="L13338"/>
  <c r="R13108" s="1"/>
  <c r="L13198"/>
  <c r="R12968" s="1"/>
  <c r="L12945"/>
  <c r="R12715" s="1"/>
  <c r="L12921"/>
  <c r="R12691" s="1"/>
  <c r="N11795"/>
  <c r="R11154"/>
  <c r="R11151"/>
  <c r="R11144"/>
  <c r="R11141"/>
  <c r="B11019"/>
  <c r="B11017"/>
  <c r="B11015"/>
  <c r="B11008"/>
  <c r="B11005"/>
  <c r="B11003"/>
  <c r="L8982"/>
  <c r="R8982" s="1"/>
  <c r="L8984"/>
  <c r="R8984" s="1"/>
  <c r="L8986"/>
  <c r="R8986" s="1"/>
  <c r="L8988"/>
  <c r="R8988" s="1"/>
  <c r="L8991"/>
  <c r="L8994"/>
  <c r="R8994" s="1"/>
  <c r="L8997"/>
  <c r="R8997" s="1"/>
  <c r="L9000"/>
  <c r="R9000" s="1"/>
  <c r="L9002"/>
  <c r="L9004"/>
  <c r="R9004" s="1"/>
  <c r="L9006"/>
  <c r="R9006" s="1"/>
  <c r="L9008"/>
  <c r="R9008" s="1"/>
  <c r="L9010"/>
  <c r="R9010" s="1"/>
  <c r="L9013"/>
  <c r="R9013" s="1"/>
  <c r="L9015"/>
  <c r="R9015" s="1"/>
  <c r="L9017"/>
  <c r="R9017" s="1"/>
  <c r="L9019"/>
  <c r="L9022"/>
  <c r="R9022" s="1"/>
  <c r="L9024"/>
  <c r="R9024" s="1"/>
  <c r="L9026"/>
  <c r="R9026" s="1"/>
  <c r="L9028"/>
  <c r="R9028" s="1"/>
  <c r="N14127"/>
  <c r="N12393"/>
  <c r="M9307"/>
  <c r="M9021"/>
  <c r="N8992"/>
  <c r="M8943"/>
  <c r="N8664"/>
  <c r="N8651" s="1"/>
  <c r="M6873"/>
  <c r="N6594"/>
  <c r="N6581" s="1"/>
  <c r="N6580" s="1"/>
  <c r="N715"/>
  <c r="N710" s="1"/>
  <c r="M557"/>
  <c r="N16471"/>
  <c r="N16470" s="1"/>
  <c r="B5630"/>
  <c r="B5707"/>
  <c r="B5678"/>
  <c r="B5594"/>
  <c r="B5601"/>
  <c r="B5573"/>
  <c r="M11698"/>
  <c r="M11705"/>
  <c r="L12478"/>
  <c r="R12248" s="1"/>
  <c r="L12496"/>
  <c r="L12500"/>
  <c r="R12270" s="1"/>
  <c r="L12520"/>
  <c r="R12290" s="1"/>
  <c r="L12604"/>
  <c r="R12374" s="1"/>
  <c r="L9030"/>
  <c r="R9030" s="1"/>
  <c r="L9032"/>
  <c r="R9032" s="1"/>
  <c r="L9034"/>
  <c r="R9034" s="1"/>
  <c r="L9037"/>
  <c r="R9037" s="1"/>
  <c r="L9039"/>
  <c r="R9039" s="1"/>
  <c r="L9041"/>
  <c r="R9041" s="1"/>
  <c r="L9044"/>
  <c r="R9044" s="1"/>
  <c r="L9046"/>
  <c r="R9046" s="1"/>
  <c r="L9048"/>
  <c r="R9048" s="1"/>
  <c r="L9050"/>
  <c r="L9052"/>
  <c r="R9052" s="1"/>
  <c r="L9054"/>
  <c r="R9054" s="1"/>
  <c r="L9056"/>
  <c r="R9056" s="1"/>
  <c r="L9060"/>
  <c r="L9062"/>
  <c r="R9062" s="1"/>
  <c r="L9064"/>
  <c r="R9064" s="1"/>
  <c r="L9066"/>
  <c r="R9066" s="1"/>
  <c r="L9070"/>
  <c r="L9073"/>
  <c r="R9073" s="1"/>
  <c r="L9076"/>
  <c r="L9080"/>
  <c r="R9080" s="1"/>
  <c r="L9083"/>
  <c r="R9083" s="1"/>
  <c r="L9086"/>
  <c r="R9086" s="1"/>
  <c r="L9091"/>
  <c r="R9091" s="1"/>
  <c r="L9093"/>
  <c r="R9093" s="1"/>
  <c r="L9095"/>
  <c r="R9095" s="1"/>
  <c r="L9097"/>
  <c r="R9097" s="1"/>
  <c r="L9099"/>
  <c r="R9099" s="1"/>
  <c r="L9101"/>
  <c r="R9101" s="1"/>
  <c r="L9103"/>
  <c r="L9105"/>
  <c r="R9105" s="1"/>
  <c r="L9107"/>
  <c r="R9107" s="1"/>
  <c r="L9109"/>
  <c r="R9109" s="1"/>
  <c r="L9114"/>
  <c r="L9116"/>
  <c r="R9116" s="1"/>
  <c r="L9118"/>
  <c r="R9118" s="1"/>
  <c r="L9120"/>
  <c r="R9120" s="1"/>
  <c r="L9122"/>
  <c r="R9122" s="1"/>
  <c r="L9126"/>
  <c r="R9126" s="1"/>
  <c r="L9128"/>
  <c r="R9128" s="1"/>
  <c r="L9130"/>
  <c r="R9130" s="1"/>
  <c r="L9133"/>
  <c r="L9135"/>
  <c r="R9135" s="1"/>
  <c r="L9137"/>
  <c r="L9139"/>
  <c r="R9139" s="1"/>
  <c r="L9141"/>
  <c r="R9141" s="1"/>
  <c r="L9143"/>
  <c r="R9143" s="1"/>
  <c r="L9145"/>
  <c r="R9145" s="1"/>
  <c r="L9147"/>
  <c r="R9147" s="1"/>
  <c r="L9149"/>
  <c r="L9151"/>
  <c r="R9151" s="1"/>
  <c r="L9154"/>
  <c r="R9154" s="1"/>
  <c r="L9157"/>
  <c r="R9157" s="1"/>
  <c r="L9161"/>
  <c r="R9161" s="1"/>
  <c r="L9163"/>
  <c r="R9163" s="1"/>
  <c r="L9165"/>
  <c r="R9165" s="1"/>
  <c r="L9168"/>
  <c r="R9168" s="1"/>
  <c r="L9171"/>
  <c r="L9175"/>
  <c r="R9175" s="1"/>
  <c r="L9177"/>
  <c r="L9179"/>
  <c r="R9179" s="1"/>
  <c r="L9182"/>
  <c r="R9182" s="1"/>
  <c r="L9184"/>
  <c r="R9184" s="1"/>
  <c r="L9186"/>
  <c r="R9186" s="1"/>
  <c r="L9188"/>
  <c r="R9188" s="1"/>
  <c r="L9192"/>
  <c r="L9194"/>
  <c r="R9194" s="1"/>
  <c r="L9196"/>
  <c r="R9196" s="1"/>
  <c r="L9199"/>
  <c r="R9199" s="1"/>
  <c r="L9201"/>
  <c r="L9203"/>
  <c r="R9203" s="1"/>
  <c r="L9205"/>
  <c r="R9205" s="1"/>
  <c r="L7842"/>
  <c r="L7861"/>
  <c r="B7887"/>
  <c r="B7889"/>
  <c r="B7891"/>
  <c r="B7894"/>
  <c r="B7896"/>
  <c r="B7898"/>
  <c r="B7900"/>
  <c r="B7904"/>
  <c r="B7906"/>
  <c r="B7910"/>
  <c r="B7912"/>
  <c r="B7914"/>
  <c r="B7916"/>
  <c r="B7920"/>
  <c r="L7921"/>
  <c r="R7921" s="1"/>
  <c r="B7923"/>
  <c r="L7924"/>
  <c r="R7924" s="1"/>
  <c r="B7926"/>
  <c r="B7930"/>
  <c r="L7931"/>
  <c r="R7931" s="1"/>
  <c r="B7933"/>
  <c r="L7934"/>
  <c r="B7936"/>
  <c r="B7941"/>
  <c r="B7943"/>
  <c r="B7945"/>
  <c r="B7947"/>
  <c r="B7949"/>
  <c r="B7951"/>
  <c r="B7953"/>
  <c r="B7955"/>
  <c r="B7957"/>
  <c r="B7959"/>
  <c r="B7964"/>
  <c r="B7966"/>
  <c r="B7968"/>
  <c r="B7970"/>
  <c r="B7972"/>
  <c r="B7976"/>
  <c r="B7978"/>
  <c r="B7980"/>
  <c r="B7983"/>
  <c r="B7985"/>
  <c r="B7987"/>
  <c r="B7989"/>
  <c r="B7991"/>
  <c r="B7993"/>
  <c r="B7995"/>
  <c r="B7997"/>
  <c r="B7999"/>
  <c r="B8001"/>
  <c r="B8004"/>
  <c r="B8007"/>
  <c r="B8011"/>
  <c r="B8013"/>
  <c r="B8015"/>
  <c r="B8018"/>
  <c r="B8021"/>
  <c r="B8025"/>
  <c r="B8027"/>
  <c r="B8029"/>
  <c r="B8032"/>
  <c r="B8034"/>
  <c r="B8036"/>
  <c r="B8042"/>
  <c r="B8044"/>
  <c r="B8046"/>
  <c r="B8049"/>
  <c r="B8051"/>
  <c r="B6968"/>
  <c r="B6972"/>
  <c r="L6973"/>
  <c r="R6973" s="1"/>
  <c r="B6975"/>
  <c r="B6977"/>
  <c r="B6979"/>
  <c r="B6981"/>
  <c r="B6983"/>
  <c r="B6985"/>
  <c r="B6987"/>
  <c r="B6991"/>
  <c r="B6995"/>
  <c r="B6999"/>
  <c r="B7002"/>
  <c r="B7005"/>
  <c r="B7009"/>
  <c r="B7012"/>
  <c r="B7018"/>
  <c r="B7022"/>
  <c r="B7024"/>
  <c r="B7026"/>
  <c r="B7028"/>
  <c r="B7030"/>
  <c r="B7032"/>
  <c r="B7034"/>
  <c r="B7036"/>
  <c r="B7038"/>
  <c r="B7043"/>
  <c r="B7045"/>
  <c r="B7047"/>
  <c r="B7049"/>
  <c r="B7051"/>
  <c r="B7053"/>
  <c r="B7057"/>
  <c r="B7059"/>
  <c r="B7061"/>
  <c r="L7062"/>
  <c r="B7064"/>
  <c r="B7066"/>
  <c r="B7068"/>
  <c r="B7070"/>
  <c r="B7072"/>
  <c r="B7074"/>
  <c r="B7076"/>
  <c r="B7078"/>
  <c r="B7080"/>
  <c r="B7082"/>
  <c r="B7086"/>
  <c r="B7089"/>
  <c r="B7092"/>
  <c r="B7094"/>
  <c r="B7097"/>
  <c r="B7100"/>
  <c r="B7102"/>
  <c r="B7106"/>
  <c r="B7108"/>
  <c r="B7110"/>
  <c r="L7111"/>
  <c r="R7111" s="1"/>
  <c r="B7113"/>
  <c r="B7115"/>
  <c r="B7117"/>
  <c r="B7121"/>
  <c r="B7123"/>
  <c r="B7125"/>
  <c r="L7128"/>
  <c r="B7132"/>
  <c r="B7134"/>
  <c r="L15511"/>
  <c r="R15281" s="1"/>
  <c r="L15514"/>
  <c r="R15284" s="1"/>
  <c r="L15521"/>
  <c r="R15291" s="1"/>
  <c r="L15524"/>
  <c r="R15294" s="1"/>
  <c r="L15552"/>
  <c r="L15681"/>
  <c r="R15451" s="1"/>
  <c r="L15705"/>
  <c r="R15475" s="1"/>
  <c r="L15943"/>
  <c r="R15713" s="1"/>
  <c r="L16032"/>
  <c r="R15802" s="1"/>
  <c r="L16081"/>
  <c r="R15851" s="1"/>
  <c r="L16098"/>
  <c r="R15868" s="1"/>
  <c r="L16151"/>
  <c r="R15921" s="1"/>
  <c r="L16431"/>
  <c r="R16201" s="1"/>
  <c r="L16434"/>
  <c r="R16204" s="1"/>
  <c r="L16441"/>
  <c r="R16211" s="1"/>
  <c r="L16444"/>
  <c r="R16214" s="1"/>
  <c r="L16472"/>
  <c r="R16242" s="1"/>
  <c r="L16601"/>
  <c r="R16371" s="1"/>
  <c r="L16625"/>
  <c r="R16395" s="1"/>
  <c r="L16863"/>
  <c r="R16633" s="1"/>
  <c r="L16952"/>
  <c r="R16722" s="1"/>
  <c r="L17001"/>
  <c r="R16771" s="1"/>
  <c r="L17018"/>
  <c r="R16788" s="1"/>
  <c r="R16841"/>
  <c r="R5684"/>
  <c r="B5684"/>
  <c r="R5672"/>
  <c r="B5672"/>
  <c r="R5563"/>
  <c r="B5563"/>
  <c r="R5554"/>
  <c r="B5554"/>
  <c r="R5702"/>
  <c r="B5702"/>
  <c r="R5671"/>
  <c r="B5671"/>
  <c r="R5605"/>
  <c r="B5605"/>
  <c r="B5718"/>
  <c r="B5636"/>
  <c r="B5582"/>
  <c r="B5541"/>
  <c r="B5717"/>
  <c r="B5615"/>
  <c r="M3547"/>
  <c r="N15091"/>
  <c r="N15090" s="1"/>
  <c r="R2799"/>
  <c r="B2799"/>
  <c r="R1025"/>
  <c r="B1025"/>
  <c r="R6918"/>
  <c r="B6918"/>
  <c r="R15479"/>
  <c r="R15486"/>
  <c r="R15573"/>
  <c r="R15594"/>
  <c r="R15601"/>
  <c r="R15687"/>
  <c r="R15947"/>
  <c r="R15996"/>
  <c r="R16015"/>
  <c r="R16031"/>
  <c r="R16034"/>
  <c r="R16059"/>
  <c r="R16067"/>
  <c r="R16076"/>
  <c r="R16078"/>
  <c r="R16087"/>
  <c r="R16097"/>
  <c r="R16115"/>
  <c r="R16126"/>
  <c r="R16128"/>
  <c r="R16159"/>
  <c r="R16406"/>
  <c r="R16416"/>
  <c r="R16440"/>
  <c r="R16446"/>
  <c r="R16465"/>
  <c r="R16523"/>
  <c r="R16574"/>
  <c r="R16594"/>
  <c r="R16612"/>
  <c r="R16867"/>
  <c r="R16912"/>
  <c r="R16958"/>
  <c r="R16966"/>
  <c r="R16976"/>
  <c r="R16982"/>
  <c r="R17011"/>
  <c r="R17017"/>
  <c r="R17022"/>
  <c r="H2310"/>
  <c r="H2081"/>
  <c r="H2618"/>
  <c r="H2158" s="1"/>
  <c r="H2159"/>
  <c r="H2943"/>
  <c r="H2255"/>
  <c r="H3557"/>
  <c r="H3328"/>
  <c r="H4130"/>
  <c r="H4359"/>
  <c r="H7292"/>
  <c r="H7514"/>
  <c r="H7501" s="1"/>
  <c r="H7500" s="1"/>
  <c r="H7358"/>
  <c r="H7809"/>
  <c r="H8135"/>
  <c r="H8242"/>
  <c r="H8508"/>
  <c r="H8729"/>
  <c r="H8828"/>
  <c r="H8368" s="1"/>
  <c r="H8369"/>
  <c r="R12481"/>
  <c r="I95" i="4"/>
  <c r="H4855" i="13"/>
  <c r="H4850" s="1"/>
  <c r="H259"/>
  <c r="M13437"/>
  <c r="M13099"/>
  <c r="L12380"/>
  <c r="R12150" s="1"/>
  <c r="N9297"/>
  <c r="N6643"/>
  <c r="M5775"/>
  <c r="M5770" s="1"/>
  <c r="M4294"/>
  <c r="M4281" s="1"/>
  <c r="M4280" s="1"/>
  <c r="M2503"/>
  <c r="M2454"/>
  <c r="M2441" s="1"/>
  <c r="M2440" s="1"/>
  <c r="M441"/>
  <c r="B4884"/>
  <c r="B4888"/>
  <c r="B4892"/>
  <c r="B4894"/>
  <c r="B4897"/>
  <c r="B4921"/>
  <c r="B4925"/>
  <c r="B5035"/>
  <c r="B5039"/>
  <c r="B5042"/>
  <c r="B5044"/>
  <c r="B5048"/>
  <c r="B5060"/>
  <c r="B5064"/>
  <c r="B4613"/>
  <c r="B4617"/>
  <c r="B4619"/>
  <c r="B4623"/>
  <c r="B4628"/>
  <c r="B4633"/>
  <c r="B4637"/>
  <c r="B4639"/>
  <c r="B4642"/>
  <c r="B4646"/>
  <c r="B4650"/>
  <c r="B4676"/>
  <c r="B4678"/>
  <c r="B4682"/>
  <c r="B4684"/>
  <c r="B4718"/>
  <c r="B4722"/>
  <c r="B4724"/>
  <c r="B4728"/>
  <c r="B4732"/>
  <c r="B4734"/>
  <c r="B4738"/>
  <c r="B4743"/>
  <c r="B4747"/>
  <c r="B4749"/>
  <c r="B4757"/>
  <c r="B4759"/>
  <c r="L4762"/>
  <c r="R4762" s="1"/>
  <c r="B4766"/>
  <c r="B4768"/>
  <c r="B4772"/>
  <c r="B4776"/>
  <c r="B4782"/>
  <c r="B4786"/>
  <c r="B4794"/>
  <c r="B4800"/>
  <c r="B4807"/>
  <c r="B5316"/>
  <c r="B5318"/>
  <c r="B5498"/>
  <c r="B5500"/>
  <c r="B2046"/>
  <c r="B2050"/>
  <c r="B3559"/>
  <c r="B3563"/>
  <c r="B3683"/>
  <c r="B3685"/>
  <c r="B3692"/>
  <c r="B3696"/>
  <c r="B3698"/>
  <c r="B3707"/>
  <c r="B3712"/>
  <c r="B3716"/>
  <c r="B3718"/>
  <c r="B3725"/>
  <c r="B3729"/>
  <c r="B3734"/>
  <c r="B3738"/>
  <c r="B3740"/>
  <c r="B3744"/>
  <c r="B3749"/>
  <c r="B3754"/>
  <c r="B3758"/>
  <c r="B3762"/>
  <c r="B3766"/>
  <c r="B3772"/>
  <c r="B3776"/>
  <c r="B3795"/>
  <c r="B3798"/>
  <c r="B3802"/>
  <c r="B3806"/>
  <c r="B3810"/>
  <c r="B3812"/>
  <c r="B3816"/>
  <c r="B3825"/>
  <c r="B3827"/>
  <c r="B3831"/>
  <c r="B3836"/>
  <c r="B3838"/>
  <c r="B3844"/>
  <c r="B3848"/>
  <c r="B3850"/>
  <c r="B3854"/>
  <c r="B3858"/>
  <c r="B3860"/>
  <c r="B3869"/>
  <c r="B3872"/>
  <c r="B3874"/>
  <c r="B3880"/>
  <c r="B3886"/>
  <c r="B3890"/>
  <c r="B3893"/>
  <c r="B3895"/>
  <c r="B3903"/>
  <c r="B3905"/>
  <c r="B7415"/>
  <c r="B7419"/>
  <c r="B7423"/>
  <c r="B7426"/>
  <c r="B7553"/>
  <c r="B7565"/>
  <c r="F46" i="4"/>
  <c r="E52"/>
  <c r="R7603" i="13"/>
  <c r="B7603"/>
  <c r="R7638"/>
  <c r="B7638"/>
  <c r="N8182"/>
  <c r="L9102"/>
  <c r="R9102" s="1"/>
  <c r="R15208"/>
  <c r="R15539"/>
  <c r="R15603"/>
  <c r="R15656"/>
  <c r="M15977"/>
  <c r="L15977" s="1"/>
  <c r="R15747" s="1"/>
  <c r="L15978"/>
  <c r="R15748" s="1"/>
  <c r="R15953"/>
  <c r="R15975"/>
  <c r="R15994"/>
  <c r="R16085"/>
  <c r="R16095"/>
  <c r="R16104"/>
  <c r="R16117"/>
  <c r="R16135"/>
  <c r="R16144"/>
  <c r="R16150"/>
  <c r="R16161"/>
  <c r="R16166"/>
  <c r="R16408"/>
  <c r="R16414"/>
  <c r="R16461"/>
  <c r="R16480"/>
  <c r="R16499"/>
  <c r="R16503"/>
  <c r="R16535"/>
  <c r="R16552"/>
  <c r="R16885"/>
  <c r="R16928"/>
  <c r="R16949"/>
  <c r="R16987"/>
  <c r="R16990"/>
  <c r="R17003"/>
  <c r="B5750"/>
  <c r="H3261"/>
  <c r="H3705"/>
  <c r="B5532"/>
  <c r="M14055"/>
  <c r="M14050" s="1"/>
  <c r="M14003"/>
  <c r="B4882"/>
  <c r="B4886"/>
  <c r="B4890"/>
  <c r="L4895"/>
  <c r="R4895" s="1"/>
  <c r="B4901"/>
  <c r="B4929"/>
  <c r="B4932"/>
  <c r="B4935"/>
  <c r="B4939"/>
  <c r="B4942"/>
  <c r="B5037"/>
  <c r="B5046"/>
  <c r="B5062"/>
  <c r="B4615"/>
  <c r="B4626"/>
  <c r="B4631"/>
  <c r="B4635"/>
  <c r="B4644"/>
  <c r="B4648"/>
  <c r="B4674"/>
  <c r="B4680"/>
  <c r="B4686"/>
  <c r="B4726"/>
  <c r="B4730"/>
  <c r="B4736"/>
  <c r="B4751"/>
  <c r="B4761"/>
  <c r="B4764"/>
  <c r="B4770"/>
  <c r="B4780"/>
  <c r="B4789"/>
  <c r="B4802"/>
  <c r="B4805"/>
  <c r="B4809"/>
  <c r="B5313"/>
  <c r="B5496"/>
  <c r="B2048"/>
  <c r="B3556"/>
  <c r="B3681"/>
  <c r="B3694"/>
  <c r="B3701"/>
  <c r="B3704"/>
  <c r="B3710"/>
  <c r="B3714"/>
  <c r="B3720"/>
  <c r="B3723"/>
  <c r="B3727"/>
  <c r="B3732"/>
  <c r="B3736"/>
  <c r="B3742"/>
  <c r="B3747"/>
  <c r="B3751"/>
  <c r="B3756"/>
  <c r="B3760"/>
  <c r="B3764"/>
  <c r="B3770"/>
  <c r="B3774"/>
  <c r="B3780"/>
  <c r="B3782"/>
  <c r="B3808"/>
  <c r="B3814"/>
  <c r="B3818"/>
  <c r="B3823"/>
  <c r="B3829"/>
  <c r="B3833"/>
  <c r="B3840"/>
  <c r="B3846"/>
  <c r="B3852"/>
  <c r="B3856"/>
  <c r="B3862"/>
  <c r="B3866"/>
  <c r="B3877"/>
  <c r="B3882"/>
  <c r="B3888"/>
  <c r="B3897"/>
  <c r="B3901"/>
  <c r="B3907"/>
  <c r="B7413"/>
  <c r="B7417"/>
  <c r="B7421"/>
  <c r="B7551"/>
  <c r="B7555"/>
  <c r="B7558"/>
  <c r="B7561"/>
  <c r="B7567"/>
  <c r="B7569"/>
  <c r="B7572"/>
  <c r="B7574"/>
  <c r="B7576"/>
  <c r="B7578"/>
  <c r="B7582"/>
  <c r="B7584"/>
  <c r="B7586"/>
  <c r="B7589"/>
  <c r="B7591"/>
  <c r="B7593"/>
  <c r="B7595"/>
  <c r="L14591"/>
  <c r="R14361" s="1"/>
  <c r="L14594"/>
  <c r="R14364" s="1"/>
  <c r="L14821"/>
  <c r="R14591" s="1"/>
  <c r="L14824"/>
  <c r="R14594" s="1"/>
  <c r="N14827"/>
  <c r="L14834"/>
  <c r="R14604" s="1"/>
  <c r="L14862"/>
  <c r="R14632" s="1"/>
  <c r="B5590"/>
  <c r="L15023"/>
  <c r="R14793" s="1"/>
  <c r="L15112"/>
  <c r="R14882" s="1"/>
  <c r="L15161"/>
  <c r="N15169"/>
  <c r="L15231"/>
  <c r="R15001" s="1"/>
  <c r="E55" i="4"/>
  <c r="H392" i="13"/>
  <c r="H2281"/>
  <c r="H8195"/>
  <c r="B7653"/>
  <c r="H9210"/>
  <c r="H9209" s="1"/>
  <c r="H8979" s="1"/>
  <c r="H2407"/>
  <c r="H2168"/>
  <c r="M9354"/>
  <c r="M9341" s="1"/>
  <c r="L3558"/>
  <c r="R3558" s="1"/>
  <c r="B3667"/>
  <c r="L3842"/>
  <c r="R3842" s="1"/>
  <c r="N12757"/>
  <c r="B5652"/>
  <c r="R7779"/>
  <c r="B7779"/>
  <c r="R7822"/>
  <c r="B7822"/>
  <c r="R15193"/>
  <c r="R15243"/>
  <c r="R15504"/>
  <c r="R15510"/>
  <c r="R15545"/>
  <c r="R15575"/>
  <c r="R15611"/>
  <c r="R15628"/>
  <c r="R15674"/>
  <c r="R15680"/>
  <c r="R16050"/>
  <c r="R16056"/>
  <c r="R16137"/>
  <c r="R16146"/>
  <c r="R16153"/>
  <c r="R16399"/>
  <c r="R16424"/>
  <c r="R16486"/>
  <c r="R16899"/>
  <c r="R16920"/>
  <c r="R16939"/>
  <c r="H2749"/>
  <c r="H2290"/>
  <c r="H2879"/>
  <c r="H2877" s="1"/>
  <c r="H2190"/>
  <c r="H4395"/>
  <c r="H4390" s="1"/>
  <c r="H3939"/>
  <c r="H4707"/>
  <c r="H4024"/>
  <c r="H4803"/>
  <c r="H4114"/>
  <c r="H5049"/>
  <c r="H4138"/>
  <c r="H7244"/>
  <c r="H7467"/>
  <c r="H8263"/>
  <c r="H8391"/>
  <c r="H8617"/>
  <c r="H9225"/>
  <c r="H9220" s="1"/>
  <c r="H9021"/>
  <c r="H9297"/>
  <c r="H9068"/>
  <c r="H9125"/>
  <c r="H9354"/>
  <c r="H9341" s="1"/>
  <c r="H9169"/>
  <c r="H9396"/>
  <c r="H9166" s="1"/>
  <c r="H10227"/>
  <c r="H9078"/>
  <c r="H10308"/>
  <c r="H9158" s="1"/>
  <c r="H9160"/>
  <c r="H12386"/>
  <c r="H11929"/>
  <c r="R11000"/>
  <c r="R10998"/>
  <c r="N9169"/>
  <c r="N9396"/>
  <c r="N9166" s="1"/>
  <c r="N9383"/>
  <c r="N9153" s="1"/>
  <c r="N9155"/>
  <c r="H8435"/>
  <c r="H4030"/>
  <c r="B7699"/>
  <c r="H4927"/>
  <c r="B5686"/>
  <c r="B5559"/>
  <c r="M14357"/>
  <c r="M13907"/>
  <c r="M12163"/>
  <c r="N8713"/>
  <c r="H2269"/>
  <c r="H4018"/>
  <c r="B7621"/>
  <c r="H3410"/>
  <c r="B5581"/>
  <c r="H7219"/>
  <c r="H4467"/>
  <c r="H7181"/>
  <c r="H8479"/>
  <c r="H4937"/>
  <c r="H2111"/>
  <c r="L9385"/>
  <c r="R9385" s="1"/>
  <c r="H9059"/>
  <c r="B7675"/>
  <c r="B6956"/>
  <c r="B7843"/>
  <c r="N9068"/>
  <c r="H9307"/>
  <c r="H4228"/>
  <c r="H3998" s="1"/>
  <c r="H7563"/>
  <c r="H2298"/>
  <c r="H7744"/>
  <c r="H7731" s="1"/>
  <c r="N16931"/>
  <c r="N16930" s="1"/>
  <c r="H10339"/>
  <c r="L4459"/>
  <c r="R4459" s="1"/>
  <c r="B5551"/>
  <c r="B5744"/>
  <c r="B5687"/>
  <c r="B5614"/>
  <c r="B5743"/>
  <c r="B5714"/>
  <c r="B5586"/>
  <c r="B5733"/>
  <c r="E74" i="4"/>
  <c r="B5606" i="13"/>
  <c r="L14374"/>
  <c r="R14144" s="1"/>
  <c r="L14361"/>
  <c r="R14131" s="1"/>
  <c r="L14028"/>
  <c r="R13798" s="1"/>
  <c r="L14011"/>
  <c r="R13781" s="1"/>
  <c r="L13888"/>
  <c r="R13658" s="1"/>
  <c r="L13873"/>
  <c r="R13643" s="1"/>
  <c r="L13635"/>
  <c r="R13405" s="1"/>
  <c r="L13592"/>
  <c r="R13362" s="1"/>
  <c r="L13444"/>
  <c r="R13214" s="1"/>
  <c r="N13217"/>
  <c r="N11892"/>
  <c r="M11795"/>
  <c r="L12074"/>
  <c r="R11844" s="1"/>
  <c r="N15057"/>
  <c r="B5655"/>
  <c r="B5722"/>
  <c r="B5700"/>
  <c r="B5603"/>
  <c r="L14456"/>
  <c r="R14226" s="1"/>
  <c r="L14371"/>
  <c r="R14141" s="1"/>
  <c r="L14364"/>
  <c r="R14134" s="1"/>
  <c r="L14081"/>
  <c r="R13851" s="1"/>
  <c r="L13448"/>
  <c r="R13218" s="1"/>
  <c r="M11752"/>
  <c r="L12061"/>
  <c r="R11831" s="1"/>
  <c r="R11105"/>
  <c r="R11081"/>
  <c r="R11062"/>
  <c r="H124"/>
  <c r="H2258"/>
  <c r="B5742"/>
  <c r="B5685"/>
  <c r="B5645"/>
  <c r="B5578"/>
  <c r="B5751"/>
  <c r="B5711"/>
  <c r="B5697"/>
  <c r="B5680"/>
  <c r="B5670"/>
  <c r="B5647"/>
  <c r="B5626"/>
  <c r="B5612"/>
  <c r="B5596"/>
  <c r="B5534"/>
  <c r="B5730"/>
  <c r="B5694"/>
  <c r="B5632"/>
  <c r="B5577"/>
  <c r="B5539"/>
  <c r="B5712"/>
  <c r="B5607"/>
  <c r="B5689"/>
  <c r="B5550"/>
  <c r="B5580"/>
  <c r="B5560"/>
  <c r="N14285"/>
  <c r="N14280" s="1"/>
  <c r="L14192"/>
  <c r="R13962" s="1"/>
  <c r="M14019"/>
  <c r="M13789"/>
  <c r="L13309"/>
  <c r="R13079" s="1"/>
  <c r="L13224"/>
  <c r="R12994" s="1"/>
  <c r="N12905"/>
  <c r="N12900" s="1"/>
  <c r="N12409"/>
  <c r="N10339"/>
  <c r="M9132"/>
  <c r="M10274"/>
  <c r="M9078"/>
  <c r="M8500"/>
  <c r="M6889"/>
  <c r="M6767"/>
  <c r="N6695"/>
  <c r="N6690" s="1"/>
  <c r="M6465"/>
  <c r="M6460" s="1"/>
  <c r="M6429"/>
  <c r="N6183"/>
  <c r="L6135"/>
  <c r="R6135" s="1"/>
  <c r="M5904"/>
  <c r="M5891" s="1"/>
  <c r="M5890" s="1"/>
  <c r="N2857"/>
  <c r="N2749"/>
  <c r="L2644"/>
  <c r="R2644" s="1"/>
  <c r="L2411"/>
  <c r="R2411" s="1"/>
  <c r="N2111"/>
  <c r="L1724"/>
  <c r="R1724" s="1"/>
  <c r="M1635"/>
  <c r="M1630" s="1"/>
  <c r="M1175"/>
  <c r="M1170" s="1"/>
  <c r="N797"/>
  <c r="N787"/>
  <c r="M663"/>
  <c r="B11001"/>
  <c r="R10952"/>
  <c r="R10924"/>
  <c r="R10921"/>
  <c r="B10913"/>
  <c r="R10911"/>
  <c r="B10876"/>
  <c r="B10873"/>
  <c r="B10871"/>
  <c r="B10869"/>
  <c r="B10867"/>
  <c r="B10865"/>
  <c r="B10863"/>
  <c r="B10850"/>
  <c r="B10848"/>
  <c r="B10846"/>
  <c r="B10844"/>
  <c r="B10842"/>
  <c r="B10840"/>
  <c r="B10838"/>
  <c r="B10836"/>
  <c r="B10833"/>
  <c r="B10829"/>
  <c r="B10827"/>
  <c r="B10825"/>
  <c r="B10823"/>
  <c r="B10817"/>
  <c r="B10354"/>
  <c r="B10352"/>
  <c r="B10350"/>
  <c r="L10348"/>
  <c r="R10348" s="1"/>
  <c r="B10347"/>
  <c r="B10345"/>
  <c r="B10343"/>
  <c r="B10341"/>
  <c r="B10337"/>
  <c r="B10335"/>
  <c r="B10333"/>
  <c r="L10331"/>
  <c r="R10331" s="1"/>
  <c r="B10330"/>
  <c r="B10328"/>
  <c r="B10326"/>
  <c r="B10322"/>
  <c r="B10320"/>
  <c r="B10317"/>
  <c r="B10314"/>
  <c r="B10312"/>
  <c r="B10309"/>
  <c r="B10306"/>
  <c r="B10259"/>
  <c r="B10257"/>
  <c r="B10255"/>
  <c r="B10253"/>
  <c r="B10251"/>
  <c r="B10249"/>
  <c r="B10247"/>
  <c r="B10245"/>
  <c r="B10243"/>
  <c r="B10241"/>
  <c r="B10236"/>
  <c r="B10234"/>
  <c r="B10225"/>
  <c r="B10222"/>
  <c r="B10219"/>
  <c r="B10215"/>
  <c r="B10211"/>
  <c r="B10207"/>
  <c r="B10205"/>
  <c r="B10203"/>
  <c r="B10201"/>
  <c r="B10199"/>
  <c r="B10197"/>
  <c r="B10195"/>
  <c r="L10193"/>
  <c r="R10193" s="1"/>
  <c r="B10192"/>
  <c r="B10190"/>
  <c r="B10188"/>
  <c r="N10145"/>
  <c r="N10140" s="1"/>
  <c r="B10159"/>
  <c r="B10157"/>
  <c r="B10155"/>
  <c r="B10153"/>
  <c r="B10151"/>
  <c r="B10148"/>
  <c r="B10146"/>
  <c r="B10143"/>
  <c r="B10139"/>
  <c r="B10137"/>
  <c r="B10135"/>
  <c r="B10133"/>
  <c r="B10127"/>
  <c r="B9434"/>
  <c r="B9432"/>
  <c r="B9430"/>
  <c r="B9427"/>
  <c r="B9425"/>
  <c r="B9423"/>
  <c r="B9421"/>
  <c r="B9417"/>
  <c r="B9415"/>
  <c r="B9413"/>
  <c r="B9402"/>
  <c r="B9400"/>
  <c r="B9397"/>
  <c r="B9394"/>
  <c r="B9392"/>
  <c r="B9389"/>
  <c r="B9386"/>
  <c r="B9339"/>
  <c r="B9337"/>
  <c r="B9335"/>
  <c r="B9333"/>
  <c r="B9331"/>
  <c r="B9329"/>
  <c r="B9327"/>
  <c r="B9325"/>
  <c r="B9323"/>
  <c r="B9321"/>
  <c r="B9316"/>
  <c r="B9305"/>
  <c r="B9302"/>
  <c r="B9299"/>
  <c r="B9295"/>
  <c r="B9293"/>
  <c r="B9291"/>
  <c r="B9287"/>
  <c r="B9285"/>
  <c r="B9283"/>
  <c r="B9281"/>
  <c r="B9279"/>
  <c r="B9277"/>
  <c r="B9275"/>
  <c r="B9272"/>
  <c r="B9270"/>
  <c r="B9268"/>
  <c r="B9239"/>
  <c r="B9237"/>
  <c r="B9235"/>
  <c r="B9233"/>
  <c r="B9231"/>
  <c r="B9228"/>
  <c r="B9226"/>
  <c r="B9223"/>
  <c r="B9219"/>
  <c r="B9217"/>
  <c r="B9215"/>
  <c r="B9213"/>
  <c r="B9207"/>
  <c r="B8804"/>
  <c r="B8802"/>
  <c r="B8800"/>
  <c r="B8798"/>
  <c r="B8796"/>
  <c r="B8794"/>
  <c r="B8792"/>
  <c r="B8789"/>
  <c r="B8787"/>
  <c r="B8785"/>
  <c r="B8783"/>
  <c r="L8781"/>
  <c r="R8781" s="1"/>
  <c r="B8780"/>
  <c r="B8778"/>
  <c r="B8776"/>
  <c r="B8774"/>
  <c r="B8772"/>
  <c r="B8770"/>
  <c r="B8767"/>
  <c r="B8764"/>
  <c r="B8761"/>
  <c r="B8758"/>
  <c r="B8756"/>
  <c r="B8754"/>
  <c r="B8752"/>
  <c r="B8745"/>
  <c r="B8743"/>
  <c r="B8741"/>
  <c r="B8739"/>
  <c r="B8728"/>
  <c r="B8724"/>
  <c r="B8722"/>
  <c r="B8719"/>
  <c r="B8717"/>
  <c r="B8715"/>
  <c r="B8711"/>
  <c r="B8708"/>
  <c r="B8705"/>
  <c r="B8703"/>
  <c r="B8701"/>
  <c r="B8697"/>
  <c r="B8694"/>
  <c r="B8691"/>
  <c r="B8689"/>
  <c r="B8687"/>
  <c r="B8685"/>
  <c r="B8683"/>
  <c r="B8681"/>
  <c r="B8679"/>
  <c r="B8677"/>
  <c r="B8675"/>
  <c r="B8673"/>
  <c r="B8670"/>
  <c r="B8668"/>
  <c r="B8666"/>
  <c r="B8662"/>
  <c r="B8660"/>
  <c r="B8658"/>
  <c r="B8656"/>
  <c r="B8654"/>
  <c r="B8649"/>
  <c r="B8647"/>
  <c r="B8645"/>
  <c r="B8643"/>
  <c r="B8641"/>
  <c r="B8639"/>
  <c r="B8637"/>
  <c r="B8635"/>
  <c r="B8633"/>
  <c r="B8631"/>
  <c r="B8626"/>
  <c r="B8623"/>
  <c r="B8620"/>
  <c r="B8616"/>
  <c r="B8613"/>
  <c r="B8610"/>
  <c r="B8606"/>
  <c r="B8604"/>
  <c r="B8602"/>
  <c r="B8600"/>
  <c r="B8596"/>
  <c r="B8594"/>
  <c r="B8592"/>
  <c r="B8590"/>
  <c r="B8588"/>
  <c r="B8586"/>
  <c r="B8584"/>
  <c r="B8581"/>
  <c r="B8579"/>
  <c r="B8577"/>
  <c r="B8559"/>
  <c r="B8557"/>
  <c r="B8555"/>
  <c r="B8553"/>
  <c r="L6898"/>
  <c r="R6898" s="1"/>
  <c r="L6881"/>
  <c r="R6881" s="1"/>
  <c r="L6874"/>
  <c r="R6874" s="1"/>
  <c r="B6852"/>
  <c r="B6850"/>
  <c r="B6848"/>
  <c r="B6846"/>
  <c r="B6844"/>
  <c r="B6842"/>
  <c r="B6840"/>
  <c r="B6838"/>
  <c r="B6836"/>
  <c r="B6834"/>
  <c r="B6782"/>
  <c r="L6743"/>
  <c r="R6743" s="1"/>
  <c r="L6735"/>
  <c r="R6735" s="1"/>
  <c r="B6734"/>
  <c r="B6732"/>
  <c r="B6730"/>
  <c r="B6728"/>
  <c r="B6726"/>
  <c r="B6724"/>
  <c r="B6722"/>
  <c r="B6719"/>
  <c r="B6717"/>
  <c r="B6715"/>
  <c r="B6713"/>
  <c r="L6711"/>
  <c r="R6711" s="1"/>
  <c r="B6710"/>
  <c r="B6708"/>
  <c r="B6706"/>
  <c r="B6704"/>
  <c r="B6702"/>
  <c r="B6700"/>
  <c r="B6697"/>
  <c r="B6694"/>
  <c r="B6691"/>
  <c r="B6688"/>
  <c r="B6686"/>
  <c r="B6684"/>
  <c r="B6682"/>
  <c r="B6675"/>
  <c r="B6673"/>
  <c r="B6671"/>
  <c r="B6669"/>
  <c r="B6666"/>
  <c r="B6664"/>
  <c r="B6662"/>
  <c r="B6658"/>
  <c r="B6656"/>
  <c r="B6654"/>
  <c r="B6652"/>
  <c r="B6649"/>
  <c r="B6647"/>
  <c r="B6645"/>
  <c r="B6641"/>
  <c r="B6638"/>
  <c r="B6635"/>
  <c r="B6633"/>
  <c r="B6631"/>
  <c r="B6627"/>
  <c r="B6624"/>
  <c r="B6621"/>
  <c r="B6619"/>
  <c r="B6617"/>
  <c r="B6615"/>
  <c r="B6613"/>
  <c r="B6611"/>
  <c r="B6609"/>
  <c r="B6607"/>
  <c r="B6605"/>
  <c r="B6603"/>
  <c r="B6600"/>
  <c r="B6598"/>
  <c r="B6596"/>
  <c r="B6592"/>
  <c r="B6590"/>
  <c r="B6588"/>
  <c r="B6586"/>
  <c r="B6584"/>
  <c r="B6579"/>
  <c r="B6577"/>
  <c r="B6575"/>
  <c r="B6573"/>
  <c r="B6571"/>
  <c r="B6569"/>
  <c r="B6567"/>
  <c r="B6565"/>
  <c r="B6563"/>
  <c r="B6561"/>
  <c r="B6556"/>
  <c r="L6554"/>
  <c r="R6554" s="1"/>
  <c r="B6550"/>
  <c r="B6546"/>
  <c r="L6544"/>
  <c r="R6544" s="1"/>
  <c r="B6543"/>
  <c r="L6541"/>
  <c r="R6541" s="1"/>
  <c r="B6540"/>
  <c r="B6536"/>
  <c r="B6534"/>
  <c r="B6532"/>
  <c r="B6530"/>
  <c r="B6526"/>
  <c r="B6524"/>
  <c r="B6522"/>
  <c r="B6520"/>
  <c r="B6518"/>
  <c r="B6516"/>
  <c r="B6514"/>
  <c r="B6511"/>
  <c r="B6509"/>
  <c r="B6507"/>
  <c r="L6505"/>
  <c r="R6505" s="1"/>
  <c r="L6481"/>
  <c r="R6481" s="1"/>
  <c r="L6462"/>
  <c r="R6462" s="1"/>
  <c r="B6419"/>
  <c r="B6417"/>
  <c r="B6415"/>
  <c r="B6408"/>
  <c r="B6405"/>
  <c r="B6403"/>
  <c r="B6401"/>
  <c r="B6392"/>
  <c r="B6390"/>
  <c r="B6388"/>
  <c r="B6386"/>
  <c r="B6384"/>
  <c r="B6382"/>
  <c r="B6380"/>
  <c r="B6378"/>
  <c r="B6376"/>
  <c r="B6374"/>
  <c r="L6352"/>
  <c r="R6352" s="1"/>
  <c r="L6324"/>
  <c r="R6324" s="1"/>
  <c r="B6323"/>
  <c r="L6314"/>
  <c r="R6314" s="1"/>
  <c r="B6313"/>
  <c r="B6276"/>
  <c r="B6273"/>
  <c r="B6271"/>
  <c r="B6269"/>
  <c r="B6267"/>
  <c r="B6265"/>
  <c r="B6263"/>
  <c r="L6261"/>
  <c r="R6261" s="1"/>
  <c r="B6260"/>
  <c r="B6258"/>
  <c r="B6256"/>
  <c r="B6254"/>
  <c r="B6252"/>
  <c r="B6249"/>
  <c r="B6247"/>
  <c r="B6245"/>
  <c r="B6243"/>
  <c r="B6241"/>
  <c r="B6238"/>
  <c r="B6236"/>
  <c r="B6233"/>
  <c r="B6229"/>
  <c r="B6227"/>
  <c r="B6225"/>
  <c r="B6223"/>
  <c r="B6217"/>
  <c r="B6214"/>
  <c r="B6212"/>
  <c r="B6210"/>
  <c r="L6208"/>
  <c r="R6208" s="1"/>
  <c r="B6207"/>
  <c r="B6205"/>
  <c r="B6203"/>
  <c r="B6201"/>
  <c r="B6197"/>
  <c r="B6195"/>
  <c r="B6193"/>
  <c r="B6189"/>
  <c r="B6187"/>
  <c r="B6185"/>
  <c r="B6182"/>
  <c r="B6180"/>
  <c r="B6177"/>
  <c r="B6174"/>
  <c r="B6172"/>
  <c r="B6169"/>
  <c r="B6166"/>
  <c r="B6162"/>
  <c r="B6160"/>
  <c r="B6158"/>
  <c r="B6156"/>
  <c r="B6152"/>
  <c r="B6150"/>
  <c r="B6148"/>
  <c r="B6146"/>
  <c r="B6144"/>
  <c r="B6140"/>
  <c r="B6138"/>
  <c r="B6136"/>
  <c r="L6094"/>
  <c r="R6094" s="1"/>
  <c r="B6086"/>
  <c r="L6084"/>
  <c r="R6084" s="1"/>
  <c r="B6083"/>
  <c r="L6081"/>
  <c r="R6081" s="1"/>
  <c r="B6080"/>
  <c r="B6076"/>
  <c r="B6074"/>
  <c r="B6072"/>
  <c r="B6070"/>
  <c r="B6066"/>
  <c r="B6064"/>
  <c r="B6062"/>
  <c r="B6060"/>
  <c r="B6058"/>
  <c r="B6056"/>
  <c r="B6054"/>
  <c r="B6051"/>
  <c r="B6049"/>
  <c r="B6047"/>
  <c r="L6045"/>
  <c r="R6045" s="1"/>
  <c r="L6021"/>
  <c r="R6021" s="1"/>
  <c r="B5959"/>
  <c r="B5957"/>
  <c r="B5955"/>
  <c r="B5901"/>
  <c r="B5899"/>
  <c r="B5897"/>
  <c r="B5895"/>
  <c r="B5893"/>
  <c r="B5886"/>
  <c r="B5884"/>
  <c r="B5882"/>
  <c r="B5880"/>
  <c r="B5878"/>
  <c r="B5876"/>
  <c r="B5874"/>
  <c r="B5872"/>
  <c r="B5868"/>
  <c r="B5865"/>
  <c r="B5862"/>
  <c r="B5859"/>
  <c r="L5823"/>
  <c r="R5823" s="1"/>
  <c r="L5801"/>
  <c r="R5801" s="1"/>
  <c r="B4597"/>
  <c r="B4595"/>
  <c r="B4593"/>
  <c r="B4591"/>
  <c r="B4568"/>
  <c r="B4565"/>
  <c r="B4563"/>
  <c r="B4561"/>
  <c r="B4557"/>
  <c r="B4554"/>
  <c r="B4551"/>
  <c r="B4549"/>
  <c r="B4547"/>
  <c r="B4545"/>
  <c r="B4543"/>
  <c r="B4541"/>
  <c r="B4539"/>
  <c r="B4537"/>
  <c r="B4535"/>
  <c r="B4533"/>
  <c r="B4530"/>
  <c r="B4528"/>
  <c r="B4526"/>
  <c r="B4522"/>
  <c r="B4520"/>
  <c r="B4518"/>
  <c r="B4516"/>
  <c r="B4514"/>
  <c r="L4512"/>
  <c r="R4512" s="1"/>
  <c r="B4509"/>
  <c r="B4507"/>
  <c r="B4505"/>
  <c r="B4503"/>
  <c r="B4501"/>
  <c r="B4499"/>
  <c r="B4497"/>
  <c r="B4495"/>
  <c r="B4493"/>
  <c r="B4491"/>
  <c r="B4486"/>
  <c r="B4482"/>
  <c r="B4473"/>
  <c r="B4470"/>
  <c r="B4466"/>
  <c r="B4464"/>
  <c r="B4462"/>
  <c r="B4460"/>
  <c r="B4442"/>
  <c r="B4440"/>
  <c r="B4438"/>
  <c r="B4436"/>
  <c r="B4433"/>
  <c r="B4431"/>
  <c r="B4429"/>
  <c r="B4427"/>
  <c r="B4425"/>
  <c r="B4423"/>
  <c r="B4397"/>
  <c r="B4394"/>
  <c r="B4377"/>
  <c r="B4374"/>
  <c r="B4372"/>
  <c r="B4370"/>
  <c r="B4358"/>
  <c r="B4356"/>
  <c r="B4354"/>
  <c r="B4352"/>
  <c r="B4349"/>
  <c r="B4347"/>
  <c r="B4345"/>
  <c r="L4302"/>
  <c r="R4302" s="1"/>
  <c r="B4250"/>
  <c r="B4246"/>
  <c r="B4226"/>
  <c r="B4224"/>
  <c r="B4222"/>
  <c r="B4220"/>
  <c r="B4218"/>
  <c r="B4216"/>
  <c r="B4214"/>
  <c r="B4190"/>
  <c r="B4188"/>
  <c r="B4186"/>
  <c r="B4184"/>
  <c r="B4182"/>
  <c r="B4179"/>
  <c r="B4177"/>
  <c r="B4175"/>
  <c r="B4173"/>
  <c r="B4171"/>
  <c r="B4161"/>
  <c r="B4158"/>
  <c r="B4156"/>
  <c r="B4154"/>
  <c r="B4152"/>
  <c r="B2969"/>
  <c r="B2967"/>
  <c r="B2965"/>
  <c r="B2873"/>
  <c r="B2866"/>
  <c r="B2863"/>
  <c r="B2860"/>
  <c r="B2856"/>
  <c r="B2854"/>
  <c r="B2852"/>
  <c r="B2850"/>
  <c r="B2846"/>
  <c r="B2844"/>
  <c r="B2842"/>
  <c r="B2840"/>
  <c r="B2838"/>
  <c r="B2836"/>
  <c r="B2834"/>
  <c r="B2831"/>
  <c r="B2829"/>
  <c r="B2827"/>
  <c r="B2824"/>
  <c r="B2822"/>
  <c r="B2820"/>
  <c r="B2818"/>
  <c r="B2816"/>
  <c r="B2814"/>
  <c r="B2812"/>
  <c r="B2810"/>
  <c r="B2808"/>
  <c r="B2806"/>
  <c r="B2804"/>
  <c r="B2802"/>
  <c r="B2788"/>
  <c r="B2786"/>
  <c r="B2783"/>
  <c r="B2779"/>
  <c r="B2777"/>
  <c r="B2775"/>
  <c r="B2773"/>
  <c r="B2767"/>
  <c r="B2764"/>
  <c r="B2762"/>
  <c r="B2760"/>
  <c r="B2757"/>
  <c r="B2755"/>
  <c r="B2753"/>
  <c r="B2751"/>
  <c r="B2747"/>
  <c r="B2745"/>
  <c r="B2743"/>
  <c r="B2740"/>
  <c r="B2738"/>
  <c r="B2736"/>
  <c r="B2732"/>
  <c r="B2730"/>
  <c r="B2727"/>
  <c r="B2724"/>
  <c r="B2722"/>
  <c r="B2719"/>
  <c r="B2716"/>
  <c r="B2712"/>
  <c r="B2710"/>
  <c r="B2708"/>
  <c r="B2706"/>
  <c r="B2704"/>
  <c r="B2702"/>
  <c r="B2700"/>
  <c r="B2698"/>
  <c r="B2696"/>
  <c r="B2694"/>
  <c r="B2691"/>
  <c r="B2689"/>
  <c r="B2687"/>
  <c r="B2683"/>
  <c r="B2681"/>
  <c r="B2679"/>
  <c r="B2677"/>
  <c r="B2675"/>
  <c r="B2673"/>
  <c r="B2668"/>
  <c r="B2666"/>
  <c r="B2664"/>
  <c r="B2662"/>
  <c r="B2660"/>
  <c r="B2658"/>
  <c r="B2656"/>
  <c r="B2654"/>
  <c r="B2652"/>
  <c r="B2648"/>
  <c r="B2645"/>
  <c r="L2603"/>
  <c r="R2603" s="1"/>
  <c r="B2580"/>
  <c r="B2578"/>
  <c r="B2576"/>
  <c r="B2574"/>
  <c r="B2572"/>
  <c r="B2569"/>
  <c r="B2567"/>
  <c r="B2565"/>
  <c r="B2563"/>
  <c r="B2561"/>
  <c r="B2412"/>
  <c r="B2349"/>
  <c r="B2347"/>
  <c r="B2345"/>
  <c r="B2343"/>
  <c r="B1811"/>
  <c r="B1808"/>
  <c r="B1805"/>
  <c r="B1803"/>
  <c r="B1801"/>
  <c r="B1797"/>
  <c r="B1794"/>
  <c r="B1791"/>
  <c r="B1789"/>
  <c r="B1787"/>
  <c r="B1785"/>
  <c r="B1783"/>
  <c r="B1781"/>
  <c r="B1779"/>
  <c r="B1777"/>
  <c r="B1775"/>
  <c r="B1773"/>
  <c r="B1770"/>
  <c r="B1768"/>
  <c r="B1766"/>
  <c r="B1762"/>
  <c r="B1760"/>
  <c r="B1758"/>
  <c r="B1756"/>
  <c r="B1754"/>
  <c r="L1752"/>
  <c r="R1752" s="1"/>
  <c r="B1749"/>
  <c r="B1747"/>
  <c r="B1745"/>
  <c r="B1743"/>
  <c r="B1741"/>
  <c r="B1739"/>
  <c r="B1737"/>
  <c r="B1735"/>
  <c r="B1733"/>
  <c r="B1731"/>
  <c r="B1726"/>
  <c r="L1683"/>
  <c r="R1683" s="1"/>
  <c r="L1661"/>
  <c r="R1661" s="1"/>
  <c r="L1608"/>
  <c r="R1608" s="1"/>
  <c r="L1591"/>
  <c r="R1591" s="1"/>
  <c r="B1582"/>
  <c r="B1580"/>
  <c r="B1577"/>
  <c r="B1574"/>
  <c r="B1572"/>
  <c r="B1569"/>
  <c r="B1566"/>
  <c r="B1562"/>
  <c r="B1560"/>
  <c r="B1558"/>
  <c r="B1556"/>
  <c r="B1554"/>
  <c r="B1552"/>
  <c r="B1550"/>
  <c r="B1548"/>
  <c r="B1546"/>
  <c r="B1544"/>
  <c r="L1542"/>
  <c r="R1542" s="1"/>
  <c r="B1541"/>
  <c r="B1539"/>
  <c r="B1537"/>
  <c r="B1533"/>
  <c r="B1531"/>
  <c r="B1529"/>
  <c r="B1527"/>
  <c r="B1525"/>
  <c r="B1523"/>
  <c r="B1518"/>
  <c r="B1516"/>
  <c r="B1514"/>
  <c r="B1512"/>
  <c r="B1510"/>
  <c r="B1508"/>
  <c r="B1506"/>
  <c r="B1504"/>
  <c r="B1502"/>
  <c r="B1498"/>
  <c r="B1495"/>
  <c r="B1492"/>
  <c r="L1484"/>
  <c r="R1484" s="1"/>
  <c r="L1481"/>
  <c r="R1481" s="1"/>
  <c r="L1445"/>
  <c r="R1445" s="1"/>
  <c r="L1421"/>
  <c r="R1421" s="1"/>
  <c r="B1376"/>
  <c r="B1374"/>
  <c r="B1372"/>
  <c r="B1351"/>
  <c r="B1348"/>
  <c r="B1345"/>
  <c r="B1343"/>
  <c r="B1341"/>
  <c r="B1337"/>
  <c r="B1311"/>
  <c r="B1309"/>
  <c r="B1307"/>
  <c r="N1304"/>
  <c r="N1291" s="1"/>
  <c r="N1290" s="1"/>
  <c r="B1302"/>
  <c r="B1300"/>
  <c r="B1298"/>
  <c r="B1296"/>
  <c r="B1294"/>
  <c r="B1289"/>
  <c r="B1287"/>
  <c r="B1285"/>
  <c r="B1283"/>
  <c r="B1281"/>
  <c r="B1279"/>
  <c r="B1277"/>
  <c r="B1275"/>
  <c r="B1273"/>
  <c r="B1271"/>
  <c r="B1266"/>
  <c r="B1263"/>
  <c r="L1223"/>
  <c r="R1223" s="1"/>
  <c r="L1201"/>
  <c r="R1201" s="1"/>
  <c r="B1147"/>
  <c r="B1145"/>
  <c r="B1143"/>
  <c r="B1141"/>
  <c r="L1131"/>
  <c r="R1131" s="1"/>
  <c r="B1122"/>
  <c r="B1120"/>
  <c r="B1117"/>
  <c r="B1114"/>
  <c r="B1112"/>
  <c r="B1109"/>
  <c r="B1106"/>
  <c r="B1102"/>
  <c r="B1100"/>
  <c r="B1098"/>
  <c r="B1096"/>
  <c r="B1094"/>
  <c r="B1092"/>
  <c r="B1090"/>
  <c r="B1088"/>
  <c r="B1086"/>
  <c r="B1084"/>
  <c r="B1073"/>
  <c r="B1071"/>
  <c r="B1069"/>
  <c r="B1067"/>
  <c r="B1065"/>
  <c r="B1063"/>
  <c r="B1058"/>
  <c r="B1056"/>
  <c r="B1054"/>
  <c r="B1052"/>
  <c r="B1050"/>
  <c r="B1048"/>
  <c r="B1046"/>
  <c r="B1044"/>
  <c r="B1042"/>
  <c r="B1038"/>
  <c r="B1035"/>
  <c r="B1032"/>
  <c r="L1024"/>
  <c r="R1024" s="1"/>
  <c r="L1021"/>
  <c r="R1021" s="1"/>
  <c r="L985"/>
  <c r="L961"/>
  <c r="R961" s="1"/>
  <c r="L942"/>
  <c r="R942" s="1"/>
  <c r="B916"/>
  <c r="B914"/>
  <c r="B912"/>
  <c r="B891"/>
  <c r="B888"/>
  <c r="B885"/>
  <c r="B883"/>
  <c r="B881"/>
  <c r="B877"/>
  <c r="B874"/>
  <c r="B871"/>
  <c r="B869"/>
  <c r="B867"/>
  <c r="B865"/>
  <c r="B863"/>
  <c r="B861"/>
  <c r="B859"/>
  <c r="B857"/>
  <c r="B855"/>
  <c r="B853"/>
  <c r="B850"/>
  <c r="B848"/>
  <c r="B846"/>
  <c r="B842"/>
  <c r="B840"/>
  <c r="B838"/>
  <c r="B836"/>
  <c r="B834"/>
  <c r="B829"/>
  <c r="B827"/>
  <c r="B825"/>
  <c r="B823"/>
  <c r="B821"/>
  <c r="B819"/>
  <c r="B817"/>
  <c r="B815"/>
  <c r="B813"/>
  <c r="B811"/>
  <c r="B806"/>
  <c r="L804"/>
  <c r="R804" s="1"/>
  <c r="B803"/>
  <c r="L1491"/>
  <c r="R1491" s="1"/>
  <c r="B800"/>
  <c r="B796"/>
  <c r="B793"/>
  <c r="B790"/>
  <c r="B786"/>
  <c r="B784"/>
  <c r="B782"/>
  <c r="B780"/>
  <c r="B776"/>
  <c r="B774"/>
  <c r="B772"/>
  <c r="B770"/>
  <c r="B768"/>
  <c r="B766"/>
  <c r="B764"/>
  <c r="B761"/>
  <c r="B759"/>
  <c r="B757"/>
  <c r="B754"/>
  <c r="B752"/>
  <c r="B750"/>
  <c r="B748"/>
  <c r="B746"/>
  <c r="B744"/>
  <c r="B742"/>
  <c r="B739"/>
  <c r="B737"/>
  <c r="B735"/>
  <c r="B733"/>
  <c r="B730"/>
  <c r="B728"/>
  <c r="B726"/>
  <c r="B724"/>
  <c r="B722"/>
  <c r="B720"/>
  <c r="B717"/>
  <c r="B714"/>
  <c r="B711"/>
  <c r="B708"/>
  <c r="B706"/>
  <c r="B704"/>
  <c r="B702"/>
  <c r="B695"/>
  <c r="B693"/>
  <c r="B691"/>
  <c r="B689"/>
  <c r="B678"/>
  <c r="B676"/>
  <c r="B674"/>
  <c r="B672"/>
  <c r="B620"/>
  <c r="B618"/>
  <c r="B616"/>
  <c r="L482"/>
  <c r="R482" s="1"/>
  <c r="B4851"/>
  <c r="L4852"/>
  <c r="R4852" s="1"/>
  <c r="B4864"/>
  <c r="L4871"/>
  <c r="R4871" s="1"/>
  <c r="B4883"/>
  <c r="B4885"/>
  <c r="B4887"/>
  <c r="B4889"/>
  <c r="B4891"/>
  <c r="B4893"/>
  <c r="B4896"/>
  <c r="B4898"/>
  <c r="L12443"/>
  <c r="R12213" s="1"/>
  <c r="L12448"/>
  <c r="R12218" s="1"/>
  <c r="L12453"/>
  <c r="R12223" s="1"/>
  <c r="L12457"/>
  <c r="R12227" s="1"/>
  <c r="L12462"/>
  <c r="R12232" s="1"/>
  <c r="L12466"/>
  <c r="R12236" s="1"/>
  <c r="L12470"/>
  <c r="R12240" s="1"/>
  <c r="L12475"/>
  <c r="R12245" s="1"/>
  <c r="L12479"/>
  <c r="R12249" s="1"/>
  <c r="L12483"/>
  <c r="R12253" s="1"/>
  <c r="L12488"/>
  <c r="R12258" s="1"/>
  <c r="L12492"/>
  <c r="R12262" s="1"/>
  <c r="L12497"/>
  <c r="R12267" s="1"/>
  <c r="L12501"/>
  <c r="R12271" s="1"/>
  <c r="L12505"/>
  <c r="R12275" s="1"/>
  <c r="L12511"/>
  <c r="R12281" s="1"/>
  <c r="L12515"/>
  <c r="R12285" s="1"/>
  <c r="L12522"/>
  <c r="R12292" s="1"/>
  <c r="L12529"/>
  <c r="R12299" s="1"/>
  <c r="L12535"/>
  <c r="R12305" s="1"/>
  <c r="L12542"/>
  <c r="R12312" s="1"/>
  <c r="L12546"/>
  <c r="R12316" s="1"/>
  <c r="L12550"/>
  <c r="R12320" s="1"/>
  <c r="L12554"/>
  <c r="R12324" s="1"/>
  <c r="L12558"/>
  <c r="R12328" s="1"/>
  <c r="L12565"/>
  <c r="R12335" s="1"/>
  <c r="L12569"/>
  <c r="R12339" s="1"/>
  <c r="L12573"/>
  <c r="R12343" s="1"/>
  <c r="L12579"/>
  <c r="R12349" s="1"/>
  <c r="L12584"/>
  <c r="R12354" s="1"/>
  <c r="L12588"/>
  <c r="R12358" s="1"/>
  <c r="L12592"/>
  <c r="R12362" s="1"/>
  <c r="L12596"/>
  <c r="R12366" s="1"/>
  <c r="L12600"/>
  <c r="R12370" s="1"/>
  <c r="L12606"/>
  <c r="R12376" s="1"/>
  <c r="L12612"/>
  <c r="R12382" s="1"/>
  <c r="L12617"/>
  <c r="R12387" s="1"/>
  <c r="L12622"/>
  <c r="R12392" s="1"/>
  <c r="L12628"/>
  <c r="R12398" s="1"/>
  <c r="L12633"/>
  <c r="R12403" s="1"/>
  <c r="L12637"/>
  <c r="R12407" s="1"/>
  <c r="L12643"/>
  <c r="R12413" s="1"/>
  <c r="L12647"/>
  <c r="R12417" s="1"/>
  <c r="L12652"/>
  <c r="R12422" s="1"/>
  <c r="L12532"/>
  <c r="R12302" s="1"/>
  <c r="L12594"/>
  <c r="R12364" s="1"/>
  <c r="H715"/>
  <c r="H710" s="1"/>
  <c r="H1487"/>
  <c r="B4900"/>
  <c r="B4902"/>
  <c r="L4903"/>
  <c r="R4903" s="1"/>
  <c r="B4909"/>
  <c r="B4920"/>
  <c r="B4922"/>
  <c r="B4924"/>
  <c r="B4926"/>
  <c r="B4930"/>
  <c r="L4931"/>
  <c r="R4931" s="1"/>
  <c r="B4933"/>
  <c r="L4934"/>
  <c r="R4934" s="1"/>
  <c r="B4936"/>
  <c r="B4940"/>
  <c r="L4941"/>
  <c r="R4941" s="1"/>
  <c r="B5023"/>
  <c r="B5036"/>
  <c r="B5038"/>
  <c r="B5040"/>
  <c r="L5041"/>
  <c r="R5041" s="1"/>
  <c r="B5043"/>
  <c r="B5047"/>
  <c r="B5059"/>
  <c r="B5061"/>
  <c r="B5063"/>
  <c r="B5065"/>
  <c r="B4614"/>
  <c r="B4616"/>
  <c r="B4618"/>
  <c r="B4621"/>
  <c r="L4622"/>
  <c r="R4622" s="1"/>
  <c r="B4624"/>
  <c r="B4627"/>
  <c r="B4632"/>
  <c r="B4634"/>
  <c r="B4636"/>
  <c r="B4638"/>
  <c r="B4640"/>
  <c r="L4641"/>
  <c r="R4641" s="1"/>
  <c r="B4643"/>
  <c r="B4645"/>
  <c r="B4647"/>
  <c r="B4649"/>
  <c r="B4658"/>
  <c r="B4662"/>
  <c r="L4665"/>
  <c r="R4665" s="1"/>
  <c r="B4669"/>
  <c r="L4673"/>
  <c r="B4675"/>
  <c r="B4677"/>
  <c r="B4681"/>
  <c r="B4683"/>
  <c r="B4685"/>
  <c r="B4693"/>
  <c r="B4716"/>
  <c r="B4723"/>
  <c r="B4725"/>
  <c r="B4727"/>
  <c r="B4731"/>
  <c r="B4735"/>
  <c r="B4737"/>
  <c r="B4739"/>
  <c r="B4744"/>
  <c r="B4746"/>
  <c r="B4748"/>
  <c r="B4750"/>
  <c r="B4752"/>
  <c r="B4758"/>
  <c r="B4760"/>
  <c r="B4763"/>
  <c r="B4765"/>
  <c r="B4767"/>
  <c r="B4771"/>
  <c r="B4773"/>
  <c r="B4775"/>
  <c r="B4777"/>
  <c r="B4779"/>
  <c r="B4781"/>
  <c r="B4784"/>
  <c r="B4787"/>
  <c r="B4791"/>
  <c r="B4793"/>
  <c r="B4795"/>
  <c r="B4798"/>
  <c r="B4801"/>
  <c r="B4806"/>
  <c r="B4808"/>
  <c r="B4810"/>
  <c r="N4819"/>
  <c r="B4832"/>
  <c r="B5314"/>
  <c r="B5317"/>
  <c r="B5334"/>
  <c r="B5338"/>
  <c r="L5341"/>
  <c r="R5341" s="1"/>
  <c r="L5363"/>
  <c r="R5363" s="1"/>
  <c r="B5373"/>
  <c r="B5377"/>
  <c r="B5385"/>
  <c r="B5389"/>
  <c r="B5408"/>
  <c r="B5441"/>
  <c r="B5458"/>
  <c r="B5466"/>
  <c r="B5495"/>
  <c r="B5499"/>
  <c r="B5503"/>
  <c r="L5518"/>
  <c r="R5518" s="1"/>
  <c r="L1891"/>
  <c r="R1891" s="1"/>
  <c r="L1913"/>
  <c r="R1913" s="1"/>
  <c r="B1964"/>
  <c r="B1976"/>
  <c r="L2002"/>
  <c r="R2002" s="1"/>
  <c r="B2042"/>
  <c r="B2045"/>
  <c r="B2047"/>
  <c r="B2049"/>
  <c r="L2068"/>
  <c r="R2068" s="1"/>
  <c r="L3523"/>
  <c r="R3523" s="1"/>
  <c r="B3555"/>
  <c r="B3560"/>
  <c r="B3562"/>
  <c r="B3643"/>
  <c r="B3680"/>
  <c r="B3682"/>
  <c r="B3684"/>
  <c r="B3687"/>
  <c r="B3693"/>
  <c r="B3695"/>
  <c r="B3697"/>
  <c r="B3699"/>
  <c r="B3703"/>
  <c r="B3706"/>
  <c r="B3708"/>
  <c r="B3711"/>
  <c r="B3713"/>
  <c r="B3715"/>
  <c r="B3719"/>
  <c r="B3722"/>
  <c r="B3724"/>
  <c r="B3726"/>
  <c r="B3728"/>
  <c r="B3730"/>
  <c r="B3733"/>
  <c r="B3735"/>
  <c r="B3737"/>
  <c r="B3739"/>
  <c r="B3743"/>
  <c r="B3746"/>
  <c r="B3748"/>
  <c r="B3750"/>
  <c r="B3752"/>
  <c r="B3755"/>
  <c r="B3757"/>
  <c r="B3759"/>
  <c r="B3761"/>
  <c r="B3763"/>
  <c r="B3765"/>
  <c r="B3767"/>
  <c r="B3771"/>
  <c r="B3773"/>
  <c r="B3775"/>
  <c r="B3779"/>
  <c r="B3783"/>
  <c r="B3796"/>
  <c r="B3801"/>
  <c r="B3803"/>
  <c r="B3805"/>
  <c r="B3807"/>
  <c r="B3809"/>
  <c r="B3811"/>
  <c r="B3813"/>
  <c r="B3815"/>
  <c r="B3817"/>
  <c r="B3819"/>
  <c r="B3824"/>
  <c r="B3826"/>
  <c r="B3828"/>
  <c r="B3830"/>
  <c r="B3832"/>
  <c r="B3837"/>
  <c r="B3839"/>
  <c r="B3841"/>
  <c r="B3843"/>
  <c r="B3845"/>
  <c r="B3849"/>
  <c r="B3851"/>
  <c r="B3853"/>
  <c r="B3855"/>
  <c r="B3857"/>
  <c r="B3859"/>
  <c r="B3861"/>
  <c r="B3864"/>
  <c r="B3867"/>
  <c r="B3871"/>
  <c r="B3873"/>
  <c r="B3875"/>
  <c r="B3878"/>
  <c r="B3881"/>
  <c r="B3885"/>
  <c r="B3887"/>
  <c r="B3889"/>
  <c r="B3892"/>
  <c r="B3894"/>
  <c r="B3896"/>
  <c r="B3898"/>
  <c r="B3902"/>
  <c r="B3904"/>
  <c r="B3906"/>
  <c r="B7412"/>
  <c r="B7414"/>
  <c r="B7416"/>
  <c r="B7418"/>
  <c r="B7420"/>
  <c r="B7422"/>
  <c r="B7424"/>
  <c r="B7552"/>
  <c r="B7554"/>
  <c r="B7557"/>
  <c r="B7560"/>
  <c r="B7562"/>
  <c r="B7566"/>
  <c r="B7568"/>
  <c r="B7570"/>
  <c r="B7573"/>
  <c r="B7575"/>
  <c r="B7577"/>
  <c r="B7581"/>
  <c r="B7583"/>
  <c r="B7585"/>
  <c r="B7590"/>
  <c r="B7592"/>
  <c r="B7594"/>
  <c r="L14541"/>
  <c r="R14311" s="1"/>
  <c r="L14563"/>
  <c r="R14333" s="1"/>
  <c r="L14652"/>
  <c r="R14422" s="1"/>
  <c r="L14701"/>
  <c r="R14471" s="1"/>
  <c r="L14718"/>
  <c r="R14488" s="1"/>
  <c r="L14771"/>
  <c r="R14541" s="1"/>
  <c r="L14793"/>
  <c r="R14563" s="1"/>
  <c r="L14882"/>
  <c r="R14652" s="1"/>
  <c r="L14948"/>
  <c r="R14718" s="1"/>
  <c r="L12691"/>
  <c r="R12461" s="1"/>
  <c r="B5537"/>
  <c r="B5658"/>
  <c r="L14972"/>
  <c r="R14742" s="1"/>
  <c r="L14991"/>
  <c r="R14761" s="1"/>
  <c r="L15015"/>
  <c r="R14785" s="1"/>
  <c r="L15051"/>
  <c r="R14821" s="1"/>
  <c r="L15054"/>
  <c r="R14824" s="1"/>
  <c r="L15064"/>
  <c r="R14834" s="1"/>
  <c r="L15092"/>
  <c r="R14862" s="1"/>
  <c r="L15202"/>
  <c r="R14972" s="1"/>
  <c r="L15221"/>
  <c r="R14991" s="1"/>
  <c r="L15245"/>
  <c r="R15015" s="1"/>
  <c r="L15253"/>
  <c r="R15023" s="1"/>
  <c r="L15342"/>
  <c r="R15112" s="1"/>
  <c r="L15391"/>
  <c r="R15161" s="1"/>
  <c r="L15408"/>
  <c r="R15178" s="1"/>
  <c r="E28" i="4"/>
  <c r="E38"/>
  <c r="E40"/>
  <c r="I39"/>
  <c r="E43"/>
  <c r="E44"/>
  <c r="H98"/>
  <c r="H106"/>
  <c r="H113"/>
  <c r="H119"/>
  <c r="H120"/>
  <c r="H122"/>
  <c r="H129"/>
  <c r="H132"/>
  <c r="E134"/>
  <c r="L245" i="13"/>
  <c r="R245" s="1"/>
  <c r="L247"/>
  <c r="R247" s="1"/>
  <c r="L253"/>
  <c r="R253" s="1"/>
  <c r="L256"/>
  <c r="R256" s="1"/>
  <c r="L258"/>
  <c r="R258" s="1"/>
  <c r="L265"/>
  <c r="R265" s="1"/>
  <c r="L267"/>
  <c r="R267" s="1"/>
  <c r="L272"/>
  <c r="R272" s="1"/>
  <c r="L274"/>
  <c r="R274" s="1"/>
  <c r="L276"/>
  <c r="R276" s="1"/>
  <c r="L280"/>
  <c r="R280" s="1"/>
  <c r="L283"/>
  <c r="R283" s="1"/>
  <c r="L291"/>
  <c r="R291" s="1"/>
  <c r="L296"/>
  <c r="R296" s="1"/>
  <c r="L298"/>
  <c r="R298" s="1"/>
  <c r="L302"/>
  <c r="R302" s="1"/>
  <c r="L305"/>
  <c r="R305" s="1"/>
  <c r="L315"/>
  <c r="R315" s="1"/>
  <c r="L317"/>
  <c r="R317" s="1"/>
  <c r="L321"/>
  <c r="R321" s="1"/>
  <c r="L332"/>
  <c r="R332" s="1"/>
  <c r="L335"/>
  <c r="R335" s="1"/>
  <c r="L339"/>
  <c r="R339" s="1"/>
  <c r="L342"/>
  <c r="R342" s="1"/>
  <c r="L352"/>
  <c r="R352" s="1"/>
  <c r="L356"/>
  <c r="R356" s="1"/>
  <c r="L360"/>
  <c r="R360" s="1"/>
  <c r="L366"/>
  <c r="R366" s="1"/>
  <c r="L368"/>
  <c r="R368" s="1"/>
  <c r="L373"/>
  <c r="R373" s="1"/>
  <c r="L377"/>
  <c r="R377" s="1"/>
  <c r="L389"/>
  <c r="R389" s="1"/>
  <c r="L391"/>
  <c r="R391" s="1"/>
  <c r="L394"/>
  <c r="R394" s="1"/>
  <c r="L396"/>
  <c r="R396" s="1"/>
  <c r="L400"/>
  <c r="R400" s="1"/>
  <c r="L410"/>
  <c r="R410" s="1"/>
  <c r="L430"/>
  <c r="R430" s="1"/>
  <c r="L432"/>
  <c r="R432" s="1"/>
  <c r="L451"/>
  <c r="R451" s="1"/>
  <c r="L457"/>
  <c r="R457" s="1"/>
  <c r="L460"/>
  <c r="R460" s="1"/>
  <c r="L2077"/>
  <c r="R2077" s="1"/>
  <c r="L2083"/>
  <c r="R2083" s="1"/>
  <c r="L2085"/>
  <c r="R2085" s="1"/>
  <c r="L2087"/>
  <c r="R2087" s="1"/>
  <c r="L2089"/>
  <c r="R2089" s="1"/>
  <c r="L2093"/>
  <c r="R2093" s="1"/>
  <c r="L2096"/>
  <c r="R2096" s="1"/>
  <c r="L2098"/>
  <c r="R2098" s="1"/>
  <c r="L2101"/>
  <c r="R2101" s="1"/>
  <c r="L2103"/>
  <c r="R2103" s="1"/>
  <c r="L2105"/>
  <c r="R2105" s="1"/>
  <c r="L2107"/>
  <c r="R2107" s="1"/>
  <c r="L2109"/>
  <c r="R2109" s="1"/>
  <c r="L2112"/>
  <c r="R2112" s="1"/>
  <c r="L2114"/>
  <c r="R2114" s="1"/>
  <c r="L2116"/>
  <c r="R2116" s="1"/>
  <c r="L2118"/>
  <c r="R2118" s="1"/>
  <c r="L2120"/>
  <c r="R2120" s="1"/>
  <c r="L2123"/>
  <c r="R2123" s="1"/>
  <c r="L2125"/>
  <c r="R2125" s="1"/>
  <c r="L2127"/>
  <c r="R2127" s="1"/>
  <c r="L2129"/>
  <c r="R2129" s="1"/>
  <c r="L2131"/>
  <c r="R2131" s="1"/>
  <c r="L2133"/>
  <c r="R2133" s="1"/>
  <c r="L2136"/>
  <c r="R2136" s="1"/>
  <c r="L2138"/>
  <c r="R2138" s="1"/>
  <c r="L2140"/>
  <c r="R2140" s="1"/>
  <c r="L2142"/>
  <c r="R2142" s="1"/>
  <c r="L2145"/>
  <c r="R2145" s="1"/>
  <c r="L2147"/>
  <c r="R2147" s="1"/>
  <c r="L2149"/>
  <c r="R2149" s="1"/>
  <c r="L2151"/>
  <c r="R2151" s="1"/>
  <c r="L2153"/>
  <c r="R2153" s="1"/>
  <c r="L2155"/>
  <c r="R2155" s="1"/>
  <c r="L2157"/>
  <c r="R2157" s="1"/>
  <c r="L2161"/>
  <c r="R2161" s="1"/>
  <c r="L2163"/>
  <c r="R2163" s="1"/>
  <c r="L2165"/>
  <c r="R2165" s="1"/>
  <c r="L2169"/>
  <c r="R2169" s="1"/>
  <c r="L2172"/>
  <c r="R2172" s="1"/>
  <c r="L2175"/>
  <c r="R2175" s="1"/>
  <c r="L2179"/>
  <c r="R2179" s="1"/>
  <c r="L2182"/>
  <c r="R2182" s="1"/>
  <c r="L2185"/>
  <c r="R2185" s="1"/>
  <c r="L2188"/>
  <c r="R2188" s="1"/>
  <c r="L2192"/>
  <c r="R2192" s="1"/>
  <c r="L2194"/>
  <c r="R2194" s="1"/>
  <c r="L2198"/>
  <c r="R2198" s="1"/>
  <c r="L2200"/>
  <c r="R2200" s="1"/>
  <c r="L2202"/>
  <c r="R2202" s="1"/>
  <c r="L2204"/>
  <c r="R2204" s="1"/>
  <c r="L2206"/>
  <c r="R2206" s="1"/>
  <c r="L2208"/>
  <c r="R2208" s="1"/>
  <c r="L2213"/>
  <c r="R2213" s="1"/>
  <c r="L2215"/>
  <c r="R2215" s="1"/>
  <c r="L2217"/>
  <c r="R2217" s="1"/>
  <c r="L2219"/>
  <c r="R2219" s="1"/>
  <c r="L2221"/>
  <c r="R2221" s="1"/>
  <c r="L2223"/>
  <c r="R2223" s="1"/>
  <c r="L2227"/>
  <c r="R2227" s="1"/>
  <c r="L2229"/>
  <c r="R2229" s="1"/>
  <c r="L2231"/>
  <c r="R2231" s="1"/>
  <c r="L2234"/>
  <c r="R2234" s="1"/>
  <c r="L2236"/>
  <c r="R2236" s="1"/>
  <c r="L2238"/>
  <c r="R2238" s="1"/>
  <c r="L2240"/>
  <c r="R2240" s="1"/>
  <c r="L2242"/>
  <c r="R2242" s="1"/>
  <c r="L2244"/>
  <c r="R2244" s="1"/>
  <c r="L2246"/>
  <c r="R2246" s="1"/>
  <c r="L2248"/>
  <c r="R2248" s="1"/>
  <c r="L2250"/>
  <c r="R2250" s="1"/>
  <c r="L2252"/>
  <c r="R2252" s="1"/>
  <c r="L2256"/>
  <c r="R2256" s="1"/>
  <c r="L2259"/>
  <c r="R2259" s="1"/>
  <c r="L2262"/>
  <c r="R2262" s="1"/>
  <c r="L2267"/>
  <c r="R2267" s="1"/>
  <c r="L2270"/>
  <c r="R2270" s="1"/>
  <c r="L2272"/>
  <c r="R2272" s="1"/>
  <c r="L2276"/>
  <c r="R2276" s="1"/>
  <c r="H134" i="4"/>
  <c r="L242" i="13"/>
  <c r="R242" s="1"/>
  <c r="L244"/>
  <c r="R244" s="1"/>
  <c r="L248"/>
  <c r="R248" s="1"/>
  <c r="L254"/>
  <c r="R254" s="1"/>
  <c r="L257"/>
  <c r="R257" s="1"/>
  <c r="L264"/>
  <c r="R264" s="1"/>
  <c r="L266"/>
  <c r="R266" s="1"/>
  <c r="L268"/>
  <c r="R268" s="1"/>
  <c r="L270"/>
  <c r="R270" s="1"/>
  <c r="L273"/>
  <c r="R273" s="1"/>
  <c r="L275"/>
  <c r="R275" s="1"/>
  <c r="L282"/>
  <c r="R282" s="1"/>
  <c r="L284"/>
  <c r="R284" s="1"/>
  <c r="L286"/>
  <c r="R286" s="1"/>
  <c r="L290"/>
  <c r="R290" s="1"/>
  <c r="L292"/>
  <c r="R292" s="1"/>
  <c r="L297"/>
  <c r="R297" s="1"/>
  <c r="L299"/>
  <c r="R299" s="1"/>
  <c r="L301"/>
  <c r="R301" s="1"/>
  <c r="L304"/>
  <c r="R304" s="1"/>
  <c r="L306"/>
  <c r="R306" s="1"/>
  <c r="L310"/>
  <c r="R310" s="1"/>
  <c r="L312"/>
  <c r="R312" s="1"/>
  <c r="L314"/>
  <c r="R314" s="1"/>
  <c r="L316"/>
  <c r="R316" s="1"/>
  <c r="L320"/>
  <c r="R320" s="1"/>
  <c r="L322"/>
  <c r="R322" s="1"/>
  <c r="L324"/>
  <c r="R324" s="1"/>
  <c r="L326"/>
  <c r="R326" s="1"/>
  <c r="L330"/>
  <c r="R330" s="1"/>
  <c r="L333"/>
  <c r="R333" s="1"/>
  <c r="L336"/>
  <c r="R336" s="1"/>
  <c r="L340"/>
  <c r="R340" s="1"/>
  <c r="L343"/>
  <c r="R343" s="1"/>
  <c r="L346"/>
  <c r="R346" s="1"/>
  <c r="L351"/>
  <c r="R351" s="1"/>
  <c r="L353"/>
  <c r="R353" s="1"/>
  <c r="L355"/>
  <c r="R355" s="1"/>
  <c r="L359"/>
  <c r="R359" s="1"/>
  <c r="L363"/>
  <c r="R363" s="1"/>
  <c r="L365"/>
  <c r="R365" s="1"/>
  <c r="L367"/>
  <c r="R367" s="1"/>
  <c r="L369"/>
  <c r="R369" s="1"/>
  <c r="L374"/>
  <c r="R374" s="1"/>
  <c r="L376"/>
  <c r="R376" s="1"/>
  <c r="L378"/>
  <c r="R378" s="1"/>
  <c r="L380"/>
  <c r="R380" s="1"/>
  <c r="L382"/>
  <c r="R382" s="1"/>
  <c r="L386"/>
  <c r="R386" s="1"/>
  <c r="L388"/>
  <c r="R388" s="1"/>
  <c r="L390"/>
  <c r="R390" s="1"/>
  <c r="L393"/>
  <c r="R393" s="1"/>
  <c r="L395"/>
  <c r="R395" s="1"/>
  <c r="L399"/>
  <c r="R399" s="1"/>
  <c r="L401"/>
  <c r="R401" s="1"/>
  <c r="L403"/>
  <c r="R403" s="1"/>
  <c r="L409"/>
  <c r="R409" s="1"/>
  <c r="L417"/>
  <c r="R417" s="1"/>
  <c r="L421"/>
  <c r="R421" s="1"/>
  <c r="L425"/>
  <c r="R425" s="1"/>
  <c r="L428"/>
  <c r="R428" s="1"/>
  <c r="L431"/>
  <c r="R431" s="1"/>
  <c r="L435"/>
  <c r="R435" s="1"/>
  <c r="L437"/>
  <c r="R437" s="1"/>
  <c r="L442"/>
  <c r="R442" s="1"/>
  <c r="L444"/>
  <c r="R444" s="1"/>
  <c r="L446"/>
  <c r="R446" s="1"/>
  <c r="L448"/>
  <c r="R448" s="1"/>
  <c r="L452"/>
  <c r="R452" s="1"/>
  <c r="L456"/>
  <c r="R456" s="1"/>
  <c r="L459"/>
  <c r="R459" s="1"/>
  <c r="L461"/>
  <c r="R461" s="1"/>
  <c r="L2278"/>
  <c r="R2278" s="1"/>
  <c r="L2280"/>
  <c r="R2280" s="1"/>
  <c r="L2283"/>
  <c r="R2283" s="1"/>
  <c r="L2285"/>
  <c r="R2285" s="1"/>
  <c r="L2287"/>
  <c r="R2287" s="1"/>
  <c r="L2291"/>
  <c r="R2291" s="1"/>
  <c r="L2293"/>
  <c r="R2293" s="1"/>
  <c r="L2295"/>
  <c r="R2295" s="1"/>
  <c r="L2297"/>
  <c r="R2297" s="1"/>
  <c r="L2300"/>
  <c r="R2300" s="1"/>
  <c r="L2302"/>
  <c r="R2302" s="1"/>
  <c r="L2304"/>
  <c r="R2304" s="1"/>
  <c r="L3232"/>
  <c r="R3232" s="1"/>
  <c r="M3064"/>
  <c r="M3128"/>
  <c r="L3444"/>
  <c r="R3444" s="1"/>
  <c r="L3982"/>
  <c r="R3982" s="1"/>
  <c r="L3995"/>
  <c r="R3995" s="1"/>
  <c r="L4004"/>
  <c r="R4004" s="1"/>
  <c r="L4006"/>
  <c r="R4006" s="1"/>
  <c r="L4010"/>
  <c r="R4010" s="1"/>
  <c r="L4013"/>
  <c r="R4013" s="1"/>
  <c r="L4020"/>
  <c r="R4020" s="1"/>
  <c r="L4026"/>
  <c r="R4026" s="1"/>
  <c r="L4035"/>
  <c r="R4035" s="1"/>
  <c r="L4043"/>
  <c r="R4043" s="1"/>
  <c r="L4047"/>
  <c r="R4047" s="1"/>
  <c r="L4056"/>
  <c r="R4056" s="1"/>
  <c r="L4062"/>
  <c r="R4062" s="1"/>
  <c r="L4066"/>
  <c r="R4066" s="1"/>
  <c r="L4068"/>
  <c r="R4068" s="1"/>
  <c r="L4070"/>
  <c r="R4070" s="1"/>
  <c r="L4073"/>
  <c r="R4073" s="1"/>
  <c r="L4075"/>
  <c r="R4075" s="1"/>
  <c r="L4077"/>
  <c r="R4077" s="1"/>
  <c r="L4079"/>
  <c r="R4079" s="1"/>
  <c r="L4081"/>
  <c r="R4081" s="1"/>
  <c r="L4085"/>
  <c r="R4085" s="1"/>
  <c r="L4087"/>
  <c r="R4087" s="1"/>
  <c r="L4089"/>
  <c r="R4089" s="1"/>
  <c r="L4094"/>
  <c r="R4094" s="1"/>
  <c r="L4097"/>
  <c r="R4097" s="1"/>
  <c r="L4101"/>
  <c r="R4101" s="1"/>
  <c r="L4103"/>
  <c r="R4103" s="1"/>
  <c r="L4105"/>
  <c r="R4105" s="1"/>
  <c r="L4108"/>
  <c r="R4108" s="1"/>
  <c r="L4111"/>
  <c r="R4111" s="1"/>
  <c r="L4115"/>
  <c r="R4115" s="1"/>
  <c r="L4117"/>
  <c r="R4117" s="1"/>
  <c r="L4119"/>
  <c r="R4119" s="1"/>
  <c r="L4122"/>
  <c r="R4122" s="1"/>
  <c r="L4124"/>
  <c r="R4124" s="1"/>
  <c r="L4126"/>
  <c r="R4126" s="1"/>
  <c r="L4128"/>
  <c r="R4128" s="1"/>
  <c r="L4132"/>
  <c r="R4132" s="1"/>
  <c r="L4134"/>
  <c r="R4134" s="1"/>
  <c r="L4136"/>
  <c r="R4136" s="1"/>
  <c r="L4139"/>
  <c r="R4139" s="1"/>
  <c r="L4141"/>
  <c r="R4141" s="1"/>
  <c r="L4143"/>
  <c r="R4143" s="1"/>
  <c r="L4145"/>
  <c r="R4145" s="1"/>
  <c r="L5571"/>
  <c r="R5571" s="1"/>
  <c r="L5593"/>
  <c r="R5593" s="1"/>
  <c r="L5624"/>
  <c r="R5624" s="1"/>
  <c r="L5631"/>
  <c r="R5631" s="1"/>
  <c r="L5731"/>
  <c r="R5731" s="1"/>
  <c r="L5748"/>
  <c r="L11862"/>
  <c r="R11632" s="1"/>
  <c r="B7597"/>
  <c r="B7605"/>
  <c r="B7607"/>
  <c r="B7609"/>
  <c r="B7613"/>
  <c r="B7616"/>
  <c r="B7618"/>
  <c r="B7623"/>
  <c r="B7625"/>
  <c r="B7627"/>
  <c r="B7629"/>
  <c r="B7632"/>
  <c r="B7634"/>
  <c r="B7636"/>
  <c r="B7640"/>
  <c r="L7641"/>
  <c r="R7641" s="1"/>
  <c r="B7643"/>
  <c r="B7645"/>
  <c r="B7647"/>
  <c r="B7649"/>
  <c r="B7651"/>
  <c r="B7656"/>
  <c r="B7658"/>
  <c r="B7660"/>
  <c r="B7662"/>
  <c r="L7663"/>
  <c r="R7663" s="1"/>
  <c r="B7665"/>
  <c r="B7667"/>
  <c r="B7669"/>
  <c r="B7671"/>
  <c r="B7673"/>
  <c r="B7677"/>
  <c r="B7681"/>
  <c r="B7683"/>
  <c r="B7685"/>
  <c r="B7689"/>
  <c r="B7692"/>
  <c r="B7695"/>
  <c r="B7702"/>
  <c r="B7705"/>
  <c r="B7708"/>
  <c r="B7712"/>
  <c r="B7716"/>
  <c r="B7718"/>
  <c r="B7720"/>
  <c r="B7722"/>
  <c r="B7724"/>
  <c r="B7726"/>
  <c r="B7733"/>
  <c r="B7735"/>
  <c r="B7737"/>
  <c r="B7739"/>
  <c r="B7741"/>
  <c r="B7743"/>
  <c r="B7747"/>
  <c r="B7749"/>
  <c r="B7751"/>
  <c r="B7754"/>
  <c r="B7756"/>
  <c r="B7758"/>
  <c r="B7760"/>
  <c r="B7762"/>
  <c r="B7764"/>
  <c r="B7766"/>
  <c r="B7768"/>
  <c r="B7770"/>
  <c r="B7772"/>
  <c r="B7776"/>
  <c r="L2082"/>
  <c r="R2082" s="1"/>
  <c r="L2084"/>
  <c r="R2084" s="1"/>
  <c r="L2086"/>
  <c r="R2086" s="1"/>
  <c r="L2088"/>
  <c r="R2088" s="1"/>
  <c r="L2091"/>
  <c r="R2091" s="1"/>
  <c r="L2094"/>
  <c r="R2094" s="1"/>
  <c r="L2097"/>
  <c r="R2097" s="1"/>
  <c r="L2100"/>
  <c r="R2100" s="1"/>
  <c r="L2102"/>
  <c r="R2102" s="1"/>
  <c r="L2104"/>
  <c r="R2104" s="1"/>
  <c r="L2106"/>
  <c r="R2106" s="1"/>
  <c r="L2108"/>
  <c r="R2108" s="1"/>
  <c r="L2113"/>
  <c r="R2113" s="1"/>
  <c r="L2115"/>
  <c r="R2115" s="1"/>
  <c r="L2117"/>
  <c r="R2117" s="1"/>
  <c r="L2119"/>
  <c r="R2119" s="1"/>
  <c r="L2122"/>
  <c r="R2122" s="1"/>
  <c r="L2124"/>
  <c r="R2124" s="1"/>
  <c r="L2126"/>
  <c r="R2126" s="1"/>
  <c r="L2128"/>
  <c r="R2128" s="1"/>
  <c r="L2130"/>
  <c r="R2130" s="1"/>
  <c r="L2132"/>
  <c r="R2132" s="1"/>
  <c r="L2134"/>
  <c r="R2134" s="1"/>
  <c r="L2139"/>
  <c r="R2139" s="1"/>
  <c r="L2141"/>
  <c r="R2141" s="1"/>
  <c r="L2144"/>
  <c r="R2144" s="1"/>
  <c r="L2146"/>
  <c r="R2146" s="1"/>
  <c r="L2148"/>
  <c r="R2148" s="1"/>
  <c r="L2150"/>
  <c r="R2150" s="1"/>
  <c r="L2152"/>
  <c r="R2152" s="1"/>
  <c r="L2154"/>
  <c r="R2154" s="1"/>
  <c r="L2156"/>
  <c r="R2156" s="1"/>
  <c r="L2160"/>
  <c r="R2160" s="1"/>
  <c r="L2162"/>
  <c r="R2162" s="1"/>
  <c r="L2164"/>
  <c r="R2164" s="1"/>
  <c r="L2166"/>
  <c r="R2166" s="1"/>
  <c r="L2170"/>
  <c r="R2170" s="1"/>
  <c r="L2173"/>
  <c r="R2173" s="1"/>
  <c r="L2176"/>
  <c r="R2176" s="1"/>
  <c r="L2180"/>
  <c r="R2180" s="1"/>
  <c r="L2183"/>
  <c r="R2183" s="1"/>
  <c r="L2186"/>
  <c r="R2186" s="1"/>
  <c r="L2191"/>
  <c r="R2191" s="1"/>
  <c r="L2193"/>
  <c r="R2193" s="1"/>
  <c r="L2195"/>
  <c r="R2195" s="1"/>
  <c r="L2197"/>
  <c r="R2197" s="1"/>
  <c r="L2199"/>
  <c r="R2199" s="1"/>
  <c r="L2201"/>
  <c r="R2201" s="1"/>
  <c r="L2203"/>
  <c r="R2203" s="1"/>
  <c r="L2205"/>
  <c r="R2205" s="1"/>
  <c r="L2207"/>
  <c r="R2207" s="1"/>
  <c r="L2209"/>
  <c r="R2209" s="1"/>
  <c r="L2214"/>
  <c r="R2214" s="1"/>
  <c r="L2216"/>
  <c r="R2216" s="1"/>
  <c r="L2218"/>
  <c r="R2218" s="1"/>
  <c r="L2220"/>
  <c r="R2220" s="1"/>
  <c r="L2222"/>
  <c r="R2222" s="1"/>
  <c r="L2226"/>
  <c r="R2226" s="1"/>
  <c r="L2228"/>
  <c r="R2228" s="1"/>
  <c r="L2230"/>
  <c r="R2230" s="1"/>
  <c r="L2233"/>
  <c r="R2233" s="1"/>
  <c r="L2235"/>
  <c r="R2235" s="1"/>
  <c r="L2237"/>
  <c r="R2237" s="1"/>
  <c r="L2239"/>
  <c r="R2239" s="1"/>
  <c r="L2241"/>
  <c r="R2241" s="1"/>
  <c r="L2243"/>
  <c r="R2243" s="1"/>
  <c r="L2245"/>
  <c r="R2245" s="1"/>
  <c r="L2247"/>
  <c r="R2247" s="1"/>
  <c r="L2249"/>
  <c r="R2249" s="1"/>
  <c r="L2251"/>
  <c r="R2251" s="1"/>
  <c r="L2254"/>
  <c r="R2254" s="1"/>
  <c r="L2257"/>
  <c r="R2257" s="1"/>
  <c r="L2261"/>
  <c r="R2261" s="1"/>
  <c r="L2263"/>
  <c r="R2263" s="1"/>
  <c r="L2265"/>
  <c r="R2265" s="1"/>
  <c r="L2268"/>
  <c r="R2268" s="1"/>
  <c r="L2271"/>
  <c r="R2271" s="1"/>
  <c r="L2275"/>
  <c r="R2275" s="1"/>
  <c r="L2277"/>
  <c r="R2277" s="1"/>
  <c r="L2279"/>
  <c r="R2279" s="1"/>
  <c r="L2282"/>
  <c r="R2282" s="1"/>
  <c r="L2284"/>
  <c r="R2284" s="1"/>
  <c r="L2286"/>
  <c r="R2286" s="1"/>
  <c r="L2288"/>
  <c r="R2288" s="1"/>
  <c r="L2292"/>
  <c r="R2292" s="1"/>
  <c r="L2294"/>
  <c r="R2294" s="1"/>
  <c r="L2296"/>
  <c r="R2296" s="1"/>
  <c r="L2301"/>
  <c r="R2301" s="1"/>
  <c r="L2303"/>
  <c r="R2303" s="1"/>
  <c r="L2305"/>
  <c r="R2305" s="1"/>
  <c r="M3007"/>
  <c r="L3262"/>
  <c r="R3262" s="1"/>
  <c r="M3043"/>
  <c r="M3047"/>
  <c r="N3069"/>
  <c r="L3347"/>
  <c r="R3347" s="1"/>
  <c r="M3127"/>
  <c r="L3366"/>
  <c r="R3366" s="1"/>
  <c r="L3392"/>
  <c r="R3392" s="1"/>
  <c r="L3447"/>
  <c r="R3447" s="1"/>
  <c r="N3022"/>
  <c r="N3024"/>
  <c r="N3028"/>
  <c r="N3037"/>
  <c r="M3072"/>
  <c r="N3089"/>
  <c r="N3095"/>
  <c r="L4057"/>
  <c r="R4057" s="1"/>
  <c r="L4061"/>
  <c r="R4061" s="1"/>
  <c r="L4063"/>
  <c r="R4063" s="1"/>
  <c r="L4067"/>
  <c r="R4067" s="1"/>
  <c r="L4071"/>
  <c r="R4071" s="1"/>
  <c r="L4074"/>
  <c r="R4074" s="1"/>
  <c r="L4076"/>
  <c r="R4076" s="1"/>
  <c r="L4078"/>
  <c r="R4078" s="1"/>
  <c r="L4080"/>
  <c r="R4080" s="1"/>
  <c r="L4082"/>
  <c r="R4082" s="1"/>
  <c r="L4084"/>
  <c r="R4084" s="1"/>
  <c r="L4086"/>
  <c r="R4086" s="1"/>
  <c r="L4088"/>
  <c r="R4088" s="1"/>
  <c r="L4090"/>
  <c r="R4090" s="1"/>
  <c r="L4092"/>
  <c r="R4092" s="1"/>
  <c r="L4096"/>
  <c r="R4096" s="1"/>
  <c r="L4099"/>
  <c r="R4099" s="1"/>
  <c r="L4102"/>
  <c r="R4102" s="1"/>
  <c r="L4104"/>
  <c r="R4104" s="1"/>
  <c r="L4107"/>
  <c r="R4107" s="1"/>
  <c r="L4110"/>
  <c r="R4110" s="1"/>
  <c r="L4112"/>
  <c r="R4112" s="1"/>
  <c r="L4116"/>
  <c r="R4116" s="1"/>
  <c r="L4118"/>
  <c r="R4118" s="1"/>
  <c r="L4120"/>
  <c r="R4120" s="1"/>
  <c r="L4123"/>
  <c r="R4123" s="1"/>
  <c r="L4125"/>
  <c r="R4125" s="1"/>
  <c r="L4127"/>
  <c r="R4127" s="1"/>
  <c r="L4131"/>
  <c r="R4131" s="1"/>
  <c r="L4133"/>
  <c r="R4133" s="1"/>
  <c r="L4135"/>
  <c r="R4135" s="1"/>
  <c r="L4137"/>
  <c r="R4137" s="1"/>
  <c r="L4140"/>
  <c r="R4140" s="1"/>
  <c r="L4142"/>
  <c r="R4142" s="1"/>
  <c r="L4144"/>
  <c r="R4144" s="1"/>
  <c r="L5542"/>
  <c r="R5542" s="1"/>
  <c r="L5561"/>
  <c r="R5561" s="1"/>
  <c r="L5585"/>
  <c r="R5585" s="1"/>
  <c r="L5621"/>
  <c r="R5621" s="1"/>
  <c r="L5634"/>
  <c r="R5634" s="1"/>
  <c r="L5662"/>
  <c r="R5662" s="1"/>
  <c r="L5682"/>
  <c r="R5682" s="1"/>
  <c r="L11743"/>
  <c r="R11513" s="1"/>
  <c r="B7606"/>
  <c r="B7608"/>
  <c r="L7612"/>
  <c r="R7612" s="1"/>
  <c r="B7614"/>
  <c r="B7617"/>
  <c r="B7620"/>
  <c r="B7624"/>
  <c r="B7626"/>
  <c r="B7635"/>
  <c r="B7637"/>
  <c r="B7639"/>
  <c r="B7642"/>
  <c r="B7644"/>
  <c r="B7648"/>
  <c r="B7650"/>
  <c r="B7652"/>
  <c r="B7654"/>
  <c r="L7655"/>
  <c r="R7655" s="1"/>
  <c r="B7657"/>
  <c r="B7661"/>
  <c r="B7666"/>
  <c r="B7668"/>
  <c r="B7672"/>
  <c r="B7674"/>
  <c r="B7682"/>
  <c r="B7684"/>
  <c r="B7690"/>
  <c r="B7693"/>
  <c r="B7703"/>
  <c r="B7706"/>
  <c r="B7711"/>
  <c r="B7713"/>
  <c r="B7715"/>
  <c r="B7719"/>
  <c r="B7723"/>
  <c r="B7725"/>
  <c r="B7727"/>
  <c r="B7729"/>
  <c r="L7732"/>
  <c r="R7732" s="1"/>
  <c r="B7734"/>
  <c r="B7736"/>
  <c r="B7740"/>
  <c r="B7746"/>
  <c r="B7748"/>
  <c r="B7753"/>
  <c r="B7759"/>
  <c r="B7761"/>
  <c r="B7765"/>
  <c r="B7769"/>
  <c r="B7771"/>
  <c r="B7777"/>
  <c r="L15061"/>
  <c r="R14831" s="1"/>
  <c r="J90" i="4"/>
  <c r="J46"/>
  <c r="L14601" i="13"/>
  <c r="R14371" s="1"/>
  <c r="R15187"/>
  <c r="L15421"/>
  <c r="R15191" s="1"/>
  <c r="N15420"/>
  <c r="R15197"/>
  <c r="R15203"/>
  <c r="R15213"/>
  <c r="R15217"/>
  <c r="R15226"/>
  <c r="R15235"/>
  <c r="R15239"/>
  <c r="H3538"/>
  <c r="H3308" s="1"/>
  <c r="H3309"/>
  <c r="H3440"/>
  <c r="H3669"/>
  <c r="H3799"/>
  <c r="H3797" s="1"/>
  <c r="H3340"/>
  <c r="H3863"/>
  <c r="H3403" s="1"/>
  <c r="H3405"/>
  <c r="H4165"/>
  <c r="H4160" s="1"/>
  <c r="H3951"/>
  <c r="H4553"/>
  <c r="H4095"/>
  <c r="H4573"/>
  <c r="H4121"/>
  <c r="H4011"/>
  <c r="H4697"/>
  <c r="H4840"/>
  <c r="H4839" s="1"/>
  <c r="H3921"/>
  <c r="H4984"/>
  <c r="H4971" s="1"/>
  <c r="H4065"/>
  <c r="H5026"/>
  <c r="H4106" s="1"/>
  <c r="H4109"/>
  <c r="H7457"/>
  <c r="H7231"/>
  <c r="H7600"/>
  <c r="H7599" s="1"/>
  <c r="H7141"/>
  <c r="H7687"/>
  <c r="H7228"/>
  <c r="H7329"/>
  <c r="H7786"/>
  <c r="H7326" s="1"/>
  <c r="H7272"/>
  <c r="H8008"/>
  <c r="H7318" s="1"/>
  <c r="H7320"/>
  <c r="H8073"/>
  <c r="H8078"/>
  <c r="H8083"/>
  <c r="H8092"/>
  <c r="H8100"/>
  <c r="H8105"/>
  <c r="H8118"/>
  <c r="H8127"/>
  <c r="H8131"/>
  <c r="H8141"/>
  <c r="H8165"/>
  <c r="H8176"/>
  <c r="H8180"/>
  <c r="H8199"/>
  <c r="H8214"/>
  <c r="H8218"/>
  <c r="H8226"/>
  <c r="H8258"/>
  <c r="H8267"/>
  <c r="H8277"/>
  <c r="H8520"/>
  <c r="H8291"/>
  <c r="H8607"/>
  <c r="H8378"/>
  <c r="H8765"/>
  <c r="H8760" s="1"/>
  <c r="H8321"/>
  <c r="H8388"/>
  <c r="H8847"/>
  <c r="H8959"/>
  <c r="H8500"/>
  <c r="H9011"/>
  <c r="H10145"/>
  <c r="H10140" s="1"/>
  <c r="H11934"/>
  <c r="H12163"/>
  <c r="H12521"/>
  <c r="H12747"/>
  <c r="H16585"/>
  <c r="R5693"/>
  <c r="B5693"/>
  <c r="R5683"/>
  <c r="B5683"/>
  <c r="R5649"/>
  <c r="B5649"/>
  <c r="R5558"/>
  <c r="B5558"/>
  <c r="R14225"/>
  <c r="R14199"/>
  <c r="R12782"/>
  <c r="R11788"/>
  <c r="R10291"/>
  <c r="B10291"/>
  <c r="R6796"/>
  <c r="B6796"/>
  <c r="R6763"/>
  <c r="B6763"/>
  <c r="R6335"/>
  <c r="B6335"/>
  <c r="R5974"/>
  <c r="B5974"/>
  <c r="R5925"/>
  <c r="B5925"/>
  <c r="R4301"/>
  <c r="B4301"/>
  <c r="R4291"/>
  <c r="B4291"/>
  <c r="R4287"/>
  <c r="B4287"/>
  <c r="R2953"/>
  <c r="B2953"/>
  <c r="R2931"/>
  <c r="B2931"/>
  <c r="R2876"/>
  <c r="B2876"/>
  <c r="R2598"/>
  <c r="B2598"/>
  <c r="R1486"/>
  <c r="B1486"/>
  <c r="R1420"/>
  <c r="B1420"/>
  <c r="R1362"/>
  <c r="B1362"/>
  <c r="R1218"/>
  <c r="B1218"/>
  <c r="R923"/>
  <c r="B923"/>
  <c r="R572"/>
  <c r="B572"/>
  <c r="R554"/>
  <c r="B554"/>
  <c r="R505"/>
  <c r="B505"/>
  <c r="R3520"/>
  <c r="B3520"/>
  <c r="R14497"/>
  <c r="R15182"/>
  <c r="L7780"/>
  <c r="R7780" s="1"/>
  <c r="N7320"/>
  <c r="N7778"/>
  <c r="N7318" s="1"/>
  <c r="R7782"/>
  <c r="B7782"/>
  <c r="R7784"/>
  <c r="B7784"/>
  <c r="R7803"/>
  <c r="B7803"/>
  <c r="R7807"/>
  <c r="B7807"/>
  <c r="R7811"/>
  <c r="B7811"/>
  <c r="R7813"/>
  <c r="B7813"/>
  <c r="R7824"/>
  <c r="B7824"/>
  <c r="R7833"/>
  <c r="B7833"/>
  <c r="R7837"/>
  <c r="B7837"/>
  <c r="R7848"/>
  <c r="B7848"/>
  <c r="R7853"/>
  <c r="B7853"/>
  <c r="R7862"/>
  <c r="B7862"/>
  <c r="R7870"/>
  <c r="B7870"/>
  <c r="R7875"/>
  <c r="B7875"/>
  <c r="R7883"/>
  <c r="B7883"/>
  <c r="R6914"/>
  <c r="B6914"/>
  <c r="R6924"/>
  <c r="B6924"/>
  <c r="R6934"/>
  <c r="B6934"/>
  <c r="R6938"/>
  <c r="B6938"/>
  <c r="R6947"/>
  <c r="B6947"/>
  <c r="R6952"/>
  <c r="B6952"/>
  <c r="R6960"/>
  <c r="B6960"/>
  <c r="L3891"/>
  <c r="R3891" s="1"/>
  <c r="M3431"/>
  <c r="R14474"/>
  <c r="R15143"/>
  <c r="H82" i="4"/>
  <c r="B5555" i="13"/>
  <c r="B5570"/>
  <c r="B5622"/>
  <c r="B5648"/>
  <c r="I57" i="4"/>
  <c r="B1693" i="13"/>
  <c r="B3847"/>
  <c r="B8876"/>
  <c r="B5400"/>
  <c r="B3600"/>
  <c r="B7375"/>
  <c r="B3619"/>
  <c r="B4879"/>
  <c r="B7498"/>
  <c r="B4293"/>
  <c r="B6930"/>
  <c r="B7866"/>
  <c r="B7787"/>
  <c r="B1921"/>
  <c r="N8220"/>
  <c r="B5641"/>
  <c r="B5552"/>
  <c r="B5737"/>
  <c r="B5583"/>
  <c r="N8113"/>
  <c r="L14464"/>
  <c r="R14234" s="1"/>
  <c r="L14226"/>
  <c r="R13996" s="1"/>
  <c r="M9419"/>
  <c r="N4024"/>
  <c r="N2867"/>
  <c r="L2874"/>
  <c r="R2874" s="1"/>
  <c r="N2184"/>
  <c r="L1254"/>
  <c r="R1254" s="1"/>
  <c r="N341"/>
  <c r="N1583"/>
  <c r="L4828"/>
  <c r="R4828" s="1"/>
  <c r="N14644"/>
  <c r="B5533"/>
  <c r="B5654"/>
  <c r="B5690"/>
  <c r="R5666"/>
  <c r="B5666"/>
  <c r="R5677"/>
  <c r="B5677"/>
  <c r="R5546"/>
  <c r="B5546"/>
  <c r="R12094"/>
  <c r="R8932"/>
  <c r="B8932"/>
  <c r="R8870"/>
  <c r="B8870"/>
  <c r="R5921"/>
  <c r="B5921"/>
  <c r="R4602"/>
  <c r="B4602"/>
  <c r="M1981"/>
  <c r="M1980" s="1"/>
  <c r="L1994"/>
  <c r="R1994" s="1"/>
  <c r="R7790"/>
  <c r="B7790"/>
  <c r="R7796"/>
  <c r="B7796"/>
  <c r="R7800"/>
  <c r="B7800"/>
  <c r="L9031"/>
  <c r="R9031" s="1"/>
  <c r="N8111"/>
  <c r="L9045"/>
  <c r="R9045" s="1"/>
  <c r="N8125"/>
  <c r="L9098"/>
  <c r="R9098" s="1"/>
  <c r="N8178"/>
  <c r="L9131"/>
  <c r="R9131" s="1"/>
  <c r="N8211"/>
  <c r="L9136"/>
  <c r="R9136" s="1"/>
  <c r="N8216"/>
  <c r="B5567"/>
  <c r="B1476"/>
  <c r="B2466"/>
  <c r="B4660"/>
  <c r="B5392"/>
  <c r="B1871"/>
  <c r="B2461"/>
  <c r="B629"/>
  <c r="B5602"/>
  <c r="B5547"/>
  <c r="B1320"/>
  <c r="B6124"/>
  <c r="B7402"/>
  <c r="B5941"/>
  <c r="B1249"/>
  <c r="B6943"/>
  <c r="B7879"/>
  <c r="B7792"/>
  <c r="B3573"/>
  <c r="B5792"/>
  <c r="B10920"/>
  <c r="B5709"/>
  <c r="L14694"/>
  <c r="R14464" s="1"/>
  <c r="H7369"/>
  <c r="R5701"/>
  <c r="B5701"/>
  <c r="R5747"/>
  <c r="B5747"/>
  <c r="R5635"/>
  <c r="B5635"/>
  <c r="R14136"/>
  <c r="R9364"/>
  <c r="B9364"/>
  <c r="L9251"/>
  <c r="R9251" s="1"/>
  <c r="N9021"/>
  <c r="R6876"/>
  <c r="B6876"/>
  <c r="R6753"/>
  <c r="B6753"/>
  <c r="R6302"/>
  <c r="B6302"/>
  <c r="R6040"/>
  <c r="B6040"/>
  <c r="R5825"/>
  <c r="B5825"/>
  <c r="R4400"/>
  <c r="B4400"/>
  <c r="R2600"/>
  <c r="B2600"/>
  <c r="R2596"/>
  <c r="B2596"/>
  <c r="R2333"/>
  <c r="B2333"/>
  <c r="R1652"/>
  <c r="B1652"/>
  <c r="L3243"/>
  <c r="R3243" s="1"/>
  <c r="M3013"/>
  <c r="M3018"/>
  <c r="L3248"/>
  <c r="R3248" s="1"/>
  <c r="N3077"/>
  <c r="L3307"/>
  <c r="R3307" s="1"/>
  <c r="L3316"/>
  <c r="R3316" s="1"/>
  <c r="M3086"/>
  <c r="L3333"/>
  <c r="R3333" s="1"/>
  <c r="M3103"/>
  <c r="M3125"/>
  <c r="L3355"/>
  <c r="R3355" s="1"/>
  <c r="L3428"/>
  <c r="R3428" s="1"/>
  <c r="M3198"/>
  <c r="L3198" s="1"/>
  <c r="R3198" s="1"/>
  <c r="L3924"/>
  <c r="R3924" s="1"/>
  <c r="N3004"/>
  <c r="N3033"/>
  <c r="L3953"/>
  <c r="R3953" s="1"/>
  <c r="L3984"/>
  <c r="R3984" s="1"/>
  <c r="N3064"/>
  <c r="L3994"/>
  <c r="R3994" s="1"/>
  <c r="M3074"/>
  <c r="N3083"/>
  <c r="L4003"/>
  <c r="R4003" s="1"/>
  <c r="N3135"/>
  <c r="L4055"/>
  <c r="R4055" s="1"/>
  <c r="M5608"/>
  <c r="L5608" s="1"/>
  <c r="R5608" s="1"/>
  <c r="L5609"/>
  <c r="R5609" s="1"/>
  <c r="M11530"/>
  <c r="L11760"/>
  <c r="R11530" s="1"/>
  <c r="M11545"/>
  <c r="L11775"/>
  <c r="R11545" s="1"/>
  <c r="M11629"/>
  <c r="L11859"/>
  <c r="R11629" s="1"/>
  <c r="L11888"/>
  <c r="R11658" s="1"/>
  <c r="M11658"/>
  <c r="L11917"/>
  <c r="R11687" s="1"/>
  <c r="M11687"/>
  <c r="B5725"/>
  <c r="B5611"/>
  <c r="R5604"/>
  <c r="B5604"/>
  <c r="R5557"/>
  <c r="B5557"/>
  <c r="R12625"/>
  <c r="M1333"/>
  <c r="L1333" s="1"/>
  <c r="R1333" s="1"/>
  <c r="L1335"/>
  <c r="R1335" s="1"/>
  <c r="B5566"/>
  <c r="B5715"/>
  <c r="B5698"/>
  <c r="B5576"/>
  <c r="M12977"/>
  <c r="N9198"/>
  <c r="N9058"/>
  <c r="N8617"/>
  <c r="L2871"/>
  <c r="R2871" s="1"/>
  <c r="M2637"/>
  <c r="M2627"/>
  <c r="M485"/>
  <c r="M480" s="1"/>
  <c r="B4959"/>
  <c r="B5017"/>
  <c r="L4254"/>
  <c r="R4254" s="1"/>
  <c r="M4573"/>
  <c r="B5323"/>
  <c r="B5484"/>
  <c r="B1888"/>
  <c r="B2057"/>
  <c r="M7203"/>
  <c r="L8411"/>
  <c r="R8411" s="1"/>
  <c r="M8181"/>
  <c r="L8318"/>
  <c r="R8318" s="1"/>
  <c r="R5664"/>
  <c r="B5664"/>
  <c r="R5688"/>
  <c r="B5688"/>
  <c r="R5663"/>
  <c r="B5663"/>
  <c r="R5638"/>
  <c r="B5638"/>
  <c r="R5597"/>
  <c r="B5597"/>
  <c r="B5679"/>
  <c r="B5643"/>
  <c r="B5728"/>
  <c r="B5651"/>
  <c r="B5732"/>
  <c r="B5727"/>
  <c r="M9084"/>
  <c r="L4919"/>
  <c r="R4919" s="1"/>
  <c r="B5665"/>
  <c r="B5721"/>
  <c r="B5695"/>
  <c r="B5610"/>
  <c r="B5720"/>
  <c r="B5619"/>
  <c r="B5736"/>
  <c r="H3229"/>
  <c r="B5676"/>
  <c r="N8765"/>
  <c r="N8760" s="1"/>
  <c r="L12434"/>
  <c r="R12204" s="1"/>
  <c r="L12444"/>
  <c r="L12450"/>
  <c r="R12220" s="1"/>
  <c r="L12454"/>
  <c r="L12463"/>
  <c r="R12233" s="1"/>
  <c r="L12494"/>
  <c r="R12264" s="1"/>
  <c r="L12498"/>
  <c r="R12268" s="1"/>
  <c r="L12502"/>
  <c r="R12272" s="1"/>
  <c r="L12506"/>
  <c r="R12276" s="1"/>
  <c r="L12512"/>
  <c r="R12282" s="1"/>
  <c r="L12516"/>
  <c r="R12286" s="1"/>
  <c r="L12536"/>
  <c r="L12547"/>
  <c r="R12317" s="1"/>
  <c r="L12566"/>
  <c r="R12336" s="1"/>
  <c r="L12570"/>
  <c r="R12340" s="1"/>
  <c r="L7196"/>
  <c r="L7194"/>
  <c r="L7193"/>
  <c r="L7192"/>
  <c r="L7191"/>
  <c r="R7191" s="1"/>
  <c r="L7190"/>
  <c r="R7190" s="1"/>
  <c r="L7189"/>
  <c r="L7188"/>
  <c r="R7188" s="1"/>
  <c r="L7187"/>
  <c r="L7186"/>
  <c r="R7186" s="1"/>
  <c r="L7185"/>
  <c r="L7184"/>
  <c r="L7183"/>
  <c r="R7183" s="1"/>
  <c r="L7182"/>
  <c r="R7182" s="1"/>
  <c r="L7180"/>
  <c r="L7179"/>
  <c r="R7179" s="1"/>
  <c r="L7178"/>
  <c r="R7178" s="1"/>
  <c r="L7177"/>
  <c r="R7177" s="1"/>
  <c r="L7176"/>
  <c r="R7176" s="1"/>
  <c r="L7175"/>
  <c r="R7175" s="1"/>
  <c r="L7174"/>
  <c r="R7174" s="1"/>
  <c r="L7173"/>
  <c r="L7170"/>
  <c r="R7170" s="1"/>
  <c r="L7169"/>
  <c r="R7169" s="1"/>
  <c r="L7168"/>
  <c r="R7168" s="1"/>
  <c r="L7167"/>
  <c r="R7167" s="1"/>
  <c r="L7166"/>
  <c r="R7166" s="1"/>
  <c r="L7165"/>
  <c r="L7164"/>
  <c r="L7163"/>
  <c r="R7163" s="1"/>
  <c r="L7162"/>
  <c r="R7162" s="1"/>
  <c r="L7161"/>
  <c r="R7161" s="1"/>
  <c r="L7160"/>
  <c r="R7160" s="1"/>
  <c r="L7158"/>
  <c r="L7157"/>
  <c r="R7157" s="1"/>
  <c r="L7156"/>
  <c r="L7154"/>
  <c r="R7154" s="1"/>
  <c r="L7151"/>
  <c r="L7149"/>
  <c r="R7149" s="1"/>
  <c r="L7148"/>
  <c r="L7146"/>
  <c r="R7146" s="1"/>
  <c r="L7145"/>
  <c r="R7145" s="1"/>
  <c r="L7144"/>
  <c r="R7144" s="1"/>
  <c r="L7143"/>
  <c r="L7142"/>
  <c r="R7142" s="1"/>
  <c r="L7137"/>
  <c r="R7137" s="1"/>
  <c r="L6951"/>
  <c r="R6951" s="1"/>
  <c r="L15432"/>
  <c r="R15202" s="1"/>
  <c r="L15475"/>
  <c r="R15245" s="1"/>
  <c r="L15713"/>
  <c r="R15483" s="1"/>
  <c r="L15802"/>
  <c r="R15572" s="1"/>
  <c r="L15851"/>
  <c r="B15851" s="1"/>
  <c r="L15868"/>
  <c r="R15638" s="1"/>
  <c r="L15921"/>
  <c r="R15691" s="1"/>
  <c r="L16201"/>
  <c r="R15971" s="1"/>
  <c r="L16204"/>
  <c r="R15974" s="1"/>
  <c r="L16211"/>
  <c r="R15981" s="1"/>
  <c r="L16214"/>
  <c r="R15984" s="1"/>
  <c r="L16242"/>
  <c r="R16012" s="1"/>
  <c r="L16352"/>
  <c r="R16122" s="1"/>
  <c r="L16371"/>
  <c r="R16141" s="1"/>
  <c r="L16395"/>
  <c r="R16165" s="1"/>
  <c r="L16633"/>
  <c r="R16403" s="1"/>
  <c r="L16680"/>
  <c r="L16722"/>
  <c r="R16492" s="1"/>
  <c r="L16771"/>
  <c r="L16788"/>
  <c r="R16558" s="1"/>
  <c r="L16819"/>
  <c r="R16589" s="1"/>
  <c r="L16841"/>
  <c r="R16611" s="1"/>
  <c r="R16894"/>
  <c r="R16932"/>
  <c r="N11531"/>
  <c r="N11544"/>
  <c r="N11548"/>
  <c r="N11553"/>
  <c r="N11557"/>
  <c r="N11561"/>
  <c r="N11566"/>
  <c r="N11570"/>
  <c r="N11575"/>
  <c r="N11579"/>
  <c r="N11583"/>
  <c r="N11593"/>
  <c r="N11599"/>
  <c r="N11605"/>
  <c r="N11624"/>
  <c r="N11628"/>
  <c r="N11632"/>
  <c r="N11636"/>
  <c r="N11643"/>
  <c r="N11647"/>
  <c r="N11651"/>
  <c r="N11657"/>
  <c r="N11661"/>
  <c r="N11666"/>
  <c r="N11670"/>
  <c r="N11678"/>
  <c r="N11682"/>
  <c r="N11689"/>
  <c r="N11700"/>
  <c r="N11706"/>
  <c r="N11710"/>
  <c r="N11715"/>
  <c r="N11721"/>
  <c r="N11725"/>
  <c r="N11730"/>
  <c r="H271"/>
  <c r="H372"/>
  <c r="H450"/>
  <c r="H295"/>
  <c r="H1017"/>
  <c r="H458"/>
  <c r="H1405"/>
  <c r="H1400" s="1"/>
  <c r="H1813"/>
  <c r="H1994"/>
  <c r="H1981" s="1"/>
  <c r="H1980" s="1"/>
  <c r="L15572"/>
  <c r="R15342" s="1"/>
  <c r="L15638"/>
  <c r="L15691"/>
  <c r="R15461" s="1"/>
  <c r="L15741"/>
  <c r="R15511" s="1"/>
  <c r="L15744"/>
  <c r="R15514" s="1"/>
  <c r="L15751"/>
  <c r="R15521" s="1"/>
  <c r="L15754"/>
  <c r="R15524" s="1"/>
  <c r="L15782"/>
  <c r="R15552" s="1"/>
  <c r="L15892"/>
  <c r="R15662" s="1"/>
  <c r="L15911"/>
  <c r="R15681" s="1"/>
  <c r="L15935"/>
  <c r="R15705" s="1"/>
  <c r="L15971"/>
  <c r="R15741" s="1"/>
  <c r="L15974"/>
  <c r="R15744" s="1"/>
  <c r="L15981"/>
  <c r="R15751" s="1"/>
  <c r="L15984"/>
  <c r="R15754" s="1"/>
  <c r="L16165"/>
  <c r="R15935" s="1"/>
  <c r="L16173"/>
  <c r="R15943" s="1"/>
  <c r="L16262"/>
  <c r="R16032" s="1"/>
  <c r="L16290"/>
  <c r="R16060" s="1"/>
  <c r="L16311"/>
  <c r="R16081" s="1"/>
  <c r="L16328"/>
  <c r="R16098" s="1"/>
  <c r="L16381"/>
  <c r="R16151" s="1"/>
  <c r="L16485"/>
  <c r="R16255" s="1"/>
  <c r="L16492"/>
  <c r="L16541"/>
  <c r="R16311" s="1"/>
  <c r="L16558"/>
  <c r="L16658"/>
  <c r="R16428" s="1"/>
  <c r="L16661"/>
  <c r="R16431" s="1"/>
  <c r="L16664"/>
  <c r="R16434" s="1"/>
  <c r="L16671"/>
  <c r="R16441" s="1"/>
  <c r="L16674"/>
  <c r="R16444" s="1"/>
  <c r="L16702"/>
  <c r="R16472" s="1"/>
  <c r="L16756"/>
  <c r="R16526" s="1"/>
  <c r="L16812"/>
  <c r="R16582" s="1"/>
  <c r="L16831"/>
  <c r="R16601" s="1"/>
  <c r="L16855"/>
  <c r="R16625" s="1"/>
  <c r="L16891"/>
  <c r="R16661" s="1"/>
  <c r="L16901"/>
  <c r="R16671" s="1"/>
  <c r="L16904"/>
  <c r="R16674" s="1"/>
  <c r="L16932"/>
  <c r="R16702" s="1"/>
  <c r="R16831"/>
  <c r="R16855"/>
  <c r="R16863"/>
  <c r="R16994"/>
  <c r="R17001"/>
  <c r="R17018"/>
  <c r="M11519"/>
  <c r="N11523"/>
  <c r="N11528"/>
  <c r="N11537"/>
  <c r="N11542"/>
  <c r="N11550"/>
  <c r="N11555"/>
  <c r="N11563"/>
  <c r="N11568"/>
  <c r="N11572"/>
  <c r="N11577"/>
  <c r="N11581"/>
  <c r="N11591"/>
  <c r="N11595"/>
  <c r="N11602"/>
  <c r="N11615"/>
  <c r="N11626"/>
  <c r="N11630"/>
  <c r="N11634"/>
  <c r="N11638"/>
  <c r="N11645"/>
  <c r="N11649"/>
  <c r="N11653"/>
  <c r="N11659"/>
  <c r="N11664"/>
  <c r="N11668"/>
  <c r="N11672"/>
  <c r="N11676"/>
  <c r="N11680"/>
  <c r="N11686"/>
  <c r="N11692"/>
  <c r="N11697"/>
  <c r="N11702"/>
  <c r="N11708"/>
  <c r="N11713"/>
  <c r="N11717"/>
  <c r="N11723"/>
  <c r="N11727"/>
  <c r="N11732"/>
  <c r="H663"/>
  <c r="H797"/>
  <c r="H844"/>
  <c r="H831" s="1"/>
  <c r="H1477"/>
  <c r="H1583"/>
  <c r="H1764"/>
  <c r="H1751" s="1"/>
  <c r="H1750" s="1"/>
  <c r="H1865"/>
  <c r="H1860" s="1"/>
  <c r="H11985"/>
  <c r="H11920"/>
  <c r="H11803"/>
  <c r="H13083"/>
  <c r="H13447"/>
  <c r="H13494"/>
  <c r="H13789"/>
  <c r="H14479"/>
  <c r="H14515"/>
  <c r="H15104"/>
  <c r="H16319"/>
  <c r="H16944"/>
  <c r="D11" i="4"/>
  <c r="L3162" i="13"/>
  <c r="R3162" s="1"/>
  <c r="R12655"/>
  <c r="R12638"/>
  <c r="R12615"/>
  <c r="R12566"/>
  <c r="R12545"/>
  <c r="R12496"/>
  <c r="R12629"/>
  <c r="R12549"/>
  <c r="R12541"/>
  <c r="R12523"/>
  <c r="R12543"/>
  <c r="R12647"/>
  <c r="R12635"/>
  <c r="R12614"/>
  <c r="R12584"/>
  <c r="R12548"/>
  <c r="R12511"/>
  <c r="R12451"/>
  <c r="R12641"/>
  <c r="R14254"/>
  <c r="R14252"/>
  <c r="R14247"/>
  <c r="R14230"/>
  <c r="R14212"/>
  <c r="R14206"/>
  <c r="R14202"/>
  <c r="R14198"/>
  <c r="R14183"/>
  <c r="R14181"/>
  <c r="R14177"/>
  <c r="R14173"/>
  <c r="R14168"/>
  <c r="R14164"/>
  <c r="R14160"/>
  <c r="R14156"/>
  <c r="R14154"/>
  <c r="R14152"/>
  <c r="R14148"/>
  <c r="R14125"/>
  <c r="N14348"/>
  <c r="L14348" s="1"/>
  <c r="R14118" s="1"/>
  <c r="L14349"/>
  <c r="R14119" s="1"/>
  <c r="R14115"/>
  <c r="R14113"/>
  <c r="R14109"/>
  <c r="R14105"/>
  <c r="R14100"/>
  <c r="M14233"/>
  <c r="L14234"/>
  <c r="R14004" s="1"/>
  <c r="R13961"/>
  <c r="R13957"/>
  <c r="L14172"/>
  <c r="R13942" s="1"/>
  <c r="R13864"/>
  <c r="R13862"/>
  <c r="R13858"/>
  <c r="R13856"/>
  <c r="R13852"/>
  <c r="R13838"/>
  <c r="R13832"/>
  <c r="L14052"/>
  <c r="R13822" s="1"/>
  <c r="R13816"/>
  <c r="R13803"/>
  <c r="R13799"/>
  <c r="R13794"/>
  <c r="L14020"/>
  <c r="R13790" s="1"/>
  <c r="N14019"/>
  <c r="R13786"/>
  <c r="R13782"/>
  <c r="R13777"/>
  <c r="R13771"/>
  <c r="L13999"/>
  <c r="R13769" s="1"/>
  <c r="N13996"/>
  <c r="L13996" s="1"/>
  <c r="R13766" s="1"/>
  <c r="R13763"/>
  <c r="R13761"/>
  <c r="R13757"/>
  <c r="R13729"/>
  <c r="R13727"/>
  <c r="L13955"/>
  <c r="R13725" s="1"/>
  <c r="N13954"/>
  <c r="R13709"/>
  <c r="R13705"/>
  <c r="R13701"/>
  <c r="R13697"/>
  <c r="R13695"/>
  <c r="R13691"/>
  <c r="R13686"/>
  <c r="R13679"/>
  <c r="R13662"/>
  <c r="R13656"/>
  <c r="R13619"/>
  <c r="R13613"/>
  <c r="M13810"/>
  <c r="L13811"/>
  <c r="R13581" s="1"/>
  <c r="R13549"/>
  <c r="M13724"/>
  <c r="L13725"/>
  <c r="R13495" s="1"/>
  <c r="L13678"/>
  <c r="R13448" s="1"/>
  <c r="M13677"/>
  <c r="R13443"/>
  <c r="R13406"/>
  <c r="R13401"/>
  <c r="R13397"/>
  <c r="R13395"/>
  <c r="R13393"/>
  <c r="R13380"/>
  <c r="R13374"/>
  <c r="R13370"/>
  <c r="R13368"/>
  <c r="R13363"/>
  <c r="R13357"/>
  <c r="R13353"/>
  <c r="R13347"/>
  <c r="R13340"/>
  <c r="L13568"/>
  <c r="R13338" s="1"/>
  <c r="N13559"/>
  <c r="R13327"/>
  <c r="R13325"/>
  <c r="R13320"/>
  <c r="N12624"/>
  <c r="N13543"/>
  <c r="L13544"/>
  <c r="R13314" s="1"/>
  <c r="R13310"/>
  <c r="R13296"/>
  <c r="R13292"/>
  <c r="R13288"/>
  <c r="R13282"/>
  <c r="R13278"/>
  <c r="R13274"/>
  <c r="R13269"/>
  <c r="R13244"/>
  <c r="R13240"/>
  <c r="R13236"/>
  <c r="R13232"/>
  <c r="R13225"/>
  <c r="R13219"/>
  <c r="R13215"/>
  <c r="R13205"/>
  <c r="R13201"/>
  <c r="R13197"/>
  <c r="R13193"/>
  <c r="R13189"/>
  <c r="R13187"/>
  <c r="R13182"/>
  <c r="R13178"/>
  <c r="R13074"/>
  <c r="R13072"/>
  <c r="R12992"/>
  <c r="R12944"/>
  <c r="R12940"/>
  <c r="R12936"/>
  <c r="R12932"/>
  <c r="R12927"/>
  <c r="L13151"/>
  <c r="R12921" s="1"/>
  <c r="N12461"/>
  <c r="R12916"/>
  <c r="R12912"/>
  <c r="R12907"/>
  <c r="R12901"/>
  <c r="R12896"/>
  <c r="R12892"/>
  <c r="R12885"/>
  <c r="R12881"/>
  <c r="R12875"/>
  <c r="R12868"/>
  <c r="R12864"/>
  <c r="R12862"/>
  <c r="L3214"/>
  <c r="R3214" s="1"/>
  <c r="R12452"/>
  <c r="R12563"/>
  <c r="R12525"/>
  <c r="R12499"/>
  <c r="R12488"/>
  <c r="R12459"/>
  <c r="R12439"/>
  <c r="R14264"/>
  <c r="R14260"/>
  <c r="R14237"/>
  <c r="R14232"/>
  <c r="R14227"/>
  <c r="R14222"/>
  <c r="R14216"/>
  <c r="R14208"/>
  <c r="R14200"/>
  <c r="R14194"/>
  <c r="R14162"/>
  <c r="N14379"/>
  <c r="L14380"/>
  <c r="R14145"/>
  <c r="R14142"/>
  <c r="R14139"/>
  <c r="R14135"/>
  <c r="R14132"/>
  <c r="R14129"/>
  <c r="R14123"/>
  <c r="R14117"/>
  <c r="R14111"/>
  <c r="R14107"/>
  <c r="R14102"/>
  <c r="M14249"/>
  <c r="L14250"/>
  <c r="R14020" s="1"/>
  <c r="L14138"/>
  <c r="R13908" s="1"/>
  <c r="M14137"/>
  <c r="R13860"/>
  <c r="R13854"/>
  <c r="R13849"/>
  <c r="R13845"/>
  <c r="R13840"/>
  <c r="R13834"/>
  <c r="R13827"/>
  <c r="R13821"/>
  <c r="R13814"/>
  <c r="R13805"/>
  <c r="R13801"/>
  <c r="R13796"/>
  <c r="R13792"/>
  <c r="R13788"/>
  <c r="R13784"/>
  <c r="R13779"/>
  <c r="R13775"/>
  <c r="R13765"/>
  <c r="N13983"/>
  <c r="L13983" s="1"/>
  <c r="R13753" s="1"/>
  <c r="L13985"/>
  <c r="R13755" s="1"/>
  <c r="R13731"/>
  <c r="R13703"/>
  <c r="R13676"/>
  <c r="R13669"/>
  <c r="R13664"/>
  <c r="R13660"/>
  <c r="R13654"/>
  <c r="R13650"/>
  <c r="R13646"/>
  <c r="R13641"/>
  <c r="R13637"/>
  <c r="R13617"/>
  <c r="N13825"/>
  <c r="N13820" s="1"/>
  <c r="L13841"/>
  <c r="R13611" s="1"/>
  <c r="L13781"/>
  <c r="R13551" s="1"/>
  <c r="M13773"/>
  <c r="R13545"/>
  <c r="M13689"/>
  <c r="M13687" s="1"/>
  <c r="L13687" s="1"/>
  <c r="R13457" s="1"/>
  <c r="L13690"/>
  <c r="R13460" s="1"/>
  <c r="R13453"/>
  <c r="N13667"/>
  <c r="L13674"/>
  <c r="R13444" s="1"/>
  <c r="R13403"/>
  <c r="R13378"/>
  <c r="R13372"/>
  <c r="R13366"/>
  <c r="R13359"/>
  <c r="N13580"/>
  <c r="N13579" s="1"/>
  <c r="L13581"/>
  <c r="R13351" s="1"/>
  <c r="R13344"/>
  <c r="R13323"/>
  <c r="R13318"/>
  <c r="R13302"/>
  <c r="R13286"/>
  <c r="R13280"/>
  <c r="R13276"/>
  <c r="R13271"/>
  <c r="R13267"/>
  <c r="R13263"/>
  <c r="R13257"/>
  <c r="R13253"/>
  <c r="R13246"/>
  <c r="R13238"/>
  <c r="L13460"/>
  <c r="R13230" s="1"/>
  <c r="N13459"/>
  <c r="R13209"/>
  <c r="R13203"/>
  <c r="R13195"/>
  <c r="R13191"/>
  <c r="R13180"/>
  <c r="L13330"/>
  <c r="R13100" s="1"/>
  <c r="M13329"/>
  <c r="R13077"/>
  <c r="M13298"/>
  <c r="L13298" s="1"/>
  <c r="R13068" s="1"/>
  <c r="L13300"/>
  <c r="R13070" s="1"/>
  <c r="L13175"/>
  <c r="R12945" s="1"/>
  <c r="N12485"/>
  <c r="R12938"/>
  <c r="R12923"/>
  <c r="R12918"/>
  <c r="L13132"/>
  <c r="R12902" s="1"/>
  <c r="N12442"/>
  <c r="R12894"/>
  <c r="R12883"/>
  <c r="R12877"/>
  <c r="R12873"/>
  <c r="R12866"/>
  <c r="N14479"/>
  <c r="R12555"/>
  <c r="R12510"/>
  <c r="R12607"/>
  <c r="R12489"/>
  <c r="R12626"/>
  <c r="R12592"/>
  <c r="R12573"/>
  <c r="R12538"/>
  <c r="R12427"/>
  <c r="R14262"/>
  <c r="R14256"/>
  <c r="R14245"/>
  <c r="R14243"/>
  <c r="R14239"/>
  <c r="R14235"/>
  <c r="R14224"/>
  <c r="R14219"/>
  <c r="R14210"/>
  <c r="R14204"/>
  <c r="R14196"/>
  <c r="L14415"/>
  <c r="R14185" s="1"/>
  <c r="M14414"/>
  <c r="R14179"/>
  <c r="R14175"/>
  <c r="R14166"/>
  <c r="R14158"/>
  <c r="R14121"/>
  <c r="R14098"/>
  <c r="L14215"/>
  <c r="R13985" s="1"/>
  <c r="M14213"/>
  <c r="L14213" s="1"/>
  <c r="R13983" s="1"/>
  <c r="R13959"/>
  <c r="L14128"/>
  <c r="R13898" s="1"/>
  <c r="M14127"/>
  <c r="R13847"/>
  <c r="R13843"/>
  <c r="R13836"/>
  <c r="R13830"/>
  <c r="R13824"/>
  <c r="R13818"/>
  <c r="R13812"/>
  <c r="R13768"/>
  <c r="R13707"/>
  <c r="R13699"/>
  <c r="R13693"/>
  <c r="R13666"/>
  <c r="R13652"/>
  <c r="R13648"/>
  <c r="R13644"/>
  <c r="R13639"/>
  <c r="R13615"/>
  <c r="R13547"/>
  <c r="M13758"/>
  <c r="L13758" s="1"/>
  <c r="R13528" s="1"/>
  <c r="L13760"/>
  <c r="R13530" s="1"/>
  <c r="N13677"/>
  <c r="L13681"/>
  <c r="R13451" s="1"/>
  <c r="R13399"/>
  <c r="R13376"/>
  <c r="R13355"/>
  <c r="R13342"/>
  <c r="R13316"/>
  <c r="R13312"/>
  <c r="R13307"/>
  <c r="R13304"/>
  <c r="R13299"/>
  <c r="R13290"/>
  <c r="R13284"/>
  <c r="L13502"/>
  <c r="R13272" s="1"/>
  <c r="N12582"/>
  <c r="N13494"/>
  <c r="L13495"/>
  <c r="R13265" s="1"/>
  <c r="R13261"/>
  <c r="R13259"/>
  <c r="R13255"/>
  <c r="R13248"/>
  <c r="R13242"/>
  <c r="R13234"/>
  <c r="R13228"/>
  <c r="R13212"/>
  <c r="N13428"/>
  <c r="L13428" s="1"/>
  <c r="R13198" s="1"/>
  <c r="L13429"/>
  <c r="R13199" s="1"/>
  <c r="L13362"/>
  <c r="R13132" s="1"/>
  <c r="M13293"/>
  <c r="L13293" s="1"/>
  <c r="R13063" s="1"/>
  <c r="L13295"/>
  <c r="R13065" s="1"/>
  <c r="L13208"/>
  <c r="R12978" s="1"/>
  <c r="M13207"/>
  <c r="R12942"/>
  <c r="R12934"/>
  <c r="R12929"/>
  <c r="R12925"/>
  <c r="R12920"/>
  <c r="R12914"/>
  <c r="R12910"/>
  <c r="R12904"/>
  <c r="R12898"/>
  <c r="R12879"/>
  <c r="R12871"/>
  <c r="R12848"/>
  <c r="R12845"/>
  <c r="R12841"/>
  <c r="N13063"/>
  <c r="L13063" s="1"/>
  <c r="R12833" s="1"/>
  <c r="N12605"/>
  <c r="L13065"/>
  <c r="R12835" s="1"/>
  <c r="R12829"/>
  <c r="R12827"/>
  <c r="R12821"/>
  <c r="R12817"/>
  <c r="L13022"/>
  <c r="R12792" s="1"/>
  <c r="N12562"/>
  <c r="R12785"/>
  <c r="R12781"/>
  <c r="R12779"/>
  <c r="R12775"/>
  <c r="R12771"/>
  <c r="R12759"/>
  <c r="R12756"/>
  <c r="R12753"/>
  <c r="R12750"/>
  <c r="R12744"/>
  <c r="R12732"/>
  <c r="R12728"/>
  <c r="R12721"/>
  <c r="R12719"/>
  <c r="R12717"/>
  <c r="L12909"/>
  <c r="R12679" s="1"/>
  <c r="M12905"/>
  <c r="M12890"/>
  <c r="L12891"/>
  <c r="R12661" s="1"/>
  <c r="L12401"/>
  <c r="R12171" s="1"/>
  <c r="M11941"/>
  <c r="R12139"/>
  <c r="R12137"/>
  <c r="R12131"/>
  <c r="R12120"/>
  <c r="R12116"/>
  <c r="L12332"/>
  <c r="R12102" s="1"/>
  <c r="N11872"/>
  <c r="R12099"/>
  <c r="R12095"/>
  <c r="R12089"/>
  <c r="R12083"/>
  <c r="R12072"/>
  <c r="R12044"/>
  <c r="R12040"/>
  <c r="R12036"/>
  <c r="R12031"/>
  <c r="R12005"/>
  <c r="N12215"/>
  <c r="N12210" s="1"/>
  <c r="N11771"/>
  <c r="M12200"/>
  <c r="L12200" s="1"/>
  <c r="R11970" s="1"/>
  <c r="L12201"/>
  <c r="R11971" s="1"/>
  <c r="M11741"/>
  <c r="R11956"/>
  <c r="R11952"/>
  <c r="R11946"/>
  <c r="R11944"/>
  <c r="R11939"/>
  <c r="R11935"/>
  <c r="R11931"/>
  <c r="R11928"/>
  <c r="R11923"/>
  <c r="R11890"/>
  <c r="R11886"/>
  <c r="L12071"/>
  <c r="R11841" s="1"/>
  <c r="N11841"/>
  <c r="R11824"/>
  <c r="M11803"/>
  <c r="L12033"/>
  <c r="R11803" s="1"/>
  <c r="R11793"/>
  <c r="R11791"/>
  <c r="R11785"/>
  <c r="R11766"/>
  <c r="R11756"/>
  <c r="R11749"/>
  <c r="R11743"/>
  <c r="R11266"/>
  <c r="R11260"/>
  <c r="R11160"/>
  <c r="R11106"/>
  <c r="R11103"/>
  <c r="R11099"/>
  <c r="R11090"/>
  <c r="R11088"/>
  <c r="R11084"/>
  <c r="R11082"/>
  <c r="R11079"/>
  <c r="R11075"/>
  <c r="R11071"/>
  <c r="R11057"/>
  <c r="R11055"/>
  <c r="R11051"/>
  <c r="R11044"/>
  <c r="B11044"/>
  <c r="R11042"/>
  <c r="B11042"/>
  <c r="R11037"/>
  <c r="B11037"/>
  <c r="R11035"/>
  <c r="B11035"/>
  <c r="R11033"/>
  <c r="B11033"/>
  <c r="R11027"/>
  <c r="B11027"/>
  <c r="R11021"/>
  <c r="R11014"/>
  <c r="R11010"/>
  <c r="B11010"/>
  <c r="R10992"/>
  <c r="B10992"/>
  <c r="R10988"/>
  <c r="B10988"/>
  <c r="R10986"/>
  <c r="B10986"/>
  <c r="R10982"/>
  <c r="B10982"/>
  <c r="R10978"/>
  <c r="B10978"/>
  <c r="R10974"/>
  <c r="B10974"/>
  <c r="R10971"/>
  <c r="B10971"/>
  <c r="R10965"/>
  <c r="R10961"/>
  <c r="B10961"/>
  <c r="R10959"/>
  <c r="B10959"/>
  <c r="R10955"/>
  <c r="B10955"/>
  <c r="R10948"/>
  <c r="B10948"/>
  <c r="R10946"/>
  <c r="B10946"/>
  <c r="R10940"/>
  <c r="B10940"/>
  <c r="R10934"/>
  <c r="B10934"/>
  <c r="R10932"/>
  <c r="B10932"/>
  <c r="R10928"/>
  <c r="B10928"/>
  <c r="R10909"/>
  <c r="B10909"/>
  <c r="R10905"/>
  <c r="B10905"/>
  <c r="R10901"/>
  <c r="B10901"/>
  <c r="R10893"/>
  <c r="B10893"/>
  <c r="R10882"/>
  <c r="B10882"/>
  <c r="R10856"/>
  <c r="B10856"/>
  <c r="R10852"/>
  <c r="B10852"/>
  <c r="R10839"/>
  <c r="R10832"/>
  <c r="R10300"/>
  <c r="B10300"/>
  <c r="R10298"/>
  <c r="B10298"/>
  <c r="R10294"/>
  <c r="B10294"/>
  <c r="R10292"/>
  <c r="B10292"/>
  <c r="R10290"/>
  <c r="B10290"/>
  <c r="R10286"/>
  <c r="B10286"/>
  <c r="R10281"/>
  <c r="B10281"/>
  <c r="R10277"/>
  <c r="B10277"/>
  <c r="R10273"/>
  <c r="B10273"/>
  <c r="R10267"/>
  <c r="B10267"/>
  <c r="M10239"/>
  <c r="L10240"/>
  <c r="R10240" s="1"/>
  <c r="R10233"/>
  <c r="B10233"/>
  <c r="R10230"/>
  <c r="B10230"/>
  <c r="R10184"/>
  <c r="B10184"/>
  <c r="R10180"/>
  <c r="B10180"/>
  <c r="R10176"/>
  <c r="B10176"/>
  <c r="R10167"/>
  <c r="B10167"/>
  <c r="R9406"/>
  <c r="B9406"/>
  <c r="L9404"/>
  <c r="R9404" s="1"/>
  <c r="N9174"/>
  <c r="R9384"/>
  <c r="B9384"/>
  <c r="R9377"/>
  <c r="B9377"/>
  <c r="R9373"/>
  <c r="B9373"/>
  <c r="R9369"/>
  <c r="B9369"/>
  <c r="R9365"/>
  <c r="B9365"/>
  <c r="R9360"/>
  <c r="B9360"/>
  <c r="R9358"/>
  <c r="B9358"/>
  <c r="R9352"/>
  <c r="B9352"/>
  <c r="N9112"/>
  <c r="R9309"/>
  <c r="B9309"/>
  <c r="R9264"/>
  <c r="B9264"/>
  <c r="R9260"/>
  <c r="B9260"/>
  <c r="R9256"/>
  <c r="B9256"/>
  <c r="R9254"/>
  <c r="B9254"/>
  <c r="R9249"/>
  <c r="B9249"/>
  <c r="R9243"/>
  <c r="B9243"/>
  <c r="L9222"/>
  <c r="R9222" s="1"/>
  <c r="M8992"/>
  <c r="R8964"/>
  <c r="B8964"/>
  <c r="R8962"/>
  <c r="B8962"/>
  <c r="R8956"/>
  <c r="B8956"/>
  <c r="R8949"/>
  <c r="B8949"/>
  <c r="R8938"/>
  <c r="B8938"/>
  <c r="R8935"/>
  <c r="B8935"/>
  <c r="R8924"/>
  <c r="B8924"/>
  <c r="R8917"/>
  <c r="B8917"/>
  <c r="R8911"/>
  <c r="B8911"/>
  <c r="N8422"/>
  <c r="L8882"/>
  <c r="R8882" s="1"/>
  <c r="R8877"/>
  <c r="B8877"/>
  <c r="R8873"/>
  <c r="B8873"/>
  <c r="R8867"/>
  <c r="B8867"/>
  <c r="L8854"/>
  <c r="R8854" s="1"/>
  <c r="N8394"/>
  <c r="N8391"/>
  <c r="L8851"/>
  <c r="R8851" s="1"/>
  <c r="L8848"/>
  <c r="R8848" s="1"/>
  <c r="N8847"/>
  <c r="N8388"/>
  <c r="R8843"/>
  <c r="B8843"/>
  <c r="N8378"/>
  <c r="L8838"/>
  <c r="R8838" s="1"/>
  <c r="R8834"/>
  <c r="B8834"/>
  <c r="R8830"/>
  <c r="B8830"/>
  <c r="R8826"/>
  <c r="B8826"/>
  <c r="R8820"/>
  <c r="B8820"/>
  <c r="M8765"/>
  <c r="M8760" s="1"/>
  <c r="M8309"/>
  <c r="L8769"/>
  <c r="R8769" s="1"/>
  <c r="R8736"/>
  <c r="B8736"/>
  <c r="R8734"/>
  <c r="B8734"/>
  <c r="M8698"/>
  <c r="M8470"/>
  <c r="L8700"/>
  <c r="R8700" s="1"/>
  <c r="M8598"/>
  <c r="L8598" s="1"/>
  <c r="R8598" s="1"/>
  <c r="M8369"/>
  <c r="L8599"/>
  <c r="R8599" s="1"/>
  <c r="R8569"/>
  <c r="B8569"/>
  <c r="R8567"/>
  <c r="B8567"/>
  <c r="R8563"/>
  <c r="B8563"/>
  <c r="R8548"/>
  <c r="B8548"/>
  <c r="R8544"/>
  <c r="B8544"/>
  <c r="R8540"/>
  <c r="B8540"/>
  <c r="R8538"/>
  <c r="B8538"/>
  <c r="R8533"/>
  <c r="B8533"/>
  <c r="R8527"/>
  <c r="B8527"/>
  <c r="R8525"/>
  <c r="B8525"/>
  <c r="R8517"/>
  <c r="B8517"/>
  <c r="R6903"/>
  <c r="B6903"/>
  <c r="R6901"/>
  <c r="B6901"/>
  <c r="R6896"/>
  <c r="B6896"/>
  <c r="L6890"/>
  <c r="R6890" s="1"/>
  <c r="N6889"/>
  <c r="R6886"/>
  <c r="B6886"/>
  <c r="R6884"/>
  <c r="B6884"/>
  <c r="R6879"/>
  <c r="B6879"/>
  <c r="R6875"/>
  <c r="B6875"/>
  <c r="L6869"/>
  <c r="R6869" s="1"/>
  <c r="N6866"/>
  <c r="L6866" s="1"/>
  <c r="R6866" s="1"/>
  <c r="R6865"/>
  <c r="B6865"/>
  <c r="R6861"/>
  <c r="B6861"/>
  <c r="N6853"/>
  <c r="L6853" s="1"/>
  <c r="R6853" s="1"/>
  <c r="L6855"/>
  <c r="R6855" s="1"/>
  <c r="R6805"/>
  <c r="B6805"/>
  <c r="R6803"/>
  <c r="B6803"/>
  <c r="R6797"/>
  <c r="B6797"/>
  <c r="R6793"/>
  <c r="B6793"/>
  <c r="R6786"/>
  <c r="B6786"/>
  <c r="M6777"/>
  <c r="L6781"/>
  <c r="R6770"/>
  <c r="B6770"/>
  <c r="R6764"/>
  <c r="B6764"/>
  <c r="R6760"/>
  <c r="B6760"/>
  <c r="R6756"/>
  <c r="B6756"/>
  <c r="R6752"/>
  <c r="B6752"/>
  <c r="R6748"/>
  <c r="B6748"/>
  <c r="R6744"/>
  <c r="B6744"/>
  <c r="R6741"/>
  <c r="B6741"/>
  <c r="M6695"/>
  <c r="L6699"/>
  <c r="R6699" s="1"/>
  <c r="M6594"/>
  <c r="L6595"/>
  <c r="R6595" s="1"/>
  <c r="L6560"/>
  <c r="R6560" s="1"/>
  <c r="M6559"/>
  <c r="R6553"/>
  <c r="B6553"/>
  <c r="L6529"/>
  <c r="R6529" s="1"/>
  <c r="M6528"/>
  <c r="L6528" s="1"/>
  <c r="R6528" s="1"/>
  <c r="R6501"/>
  <c r="B6501"/>
  <c r="R6499"/>
  <c r="B6499"/>
  <c r="R6495"/>
  <c r="B6495"/>
  <c r="R6490"/>
  <c r="B6490"/>
  <c r="R6475"/>
  <c r="B6475"/>
  <c r="R6473"/>
  <c r="B6473"/>
  <c r="R6457"/>
  <c r="B6457"/>
  <c r="R6453"/>
  <c r="B6453"/>
  <c r="R6444"/>
  <c r="B6444"/>
  <c r="R6435"/>
  <c r="B6435"/>
  <c r="R6427"/>
  <c r="B6427"/>
  <c r="R6423"/>
  <c r="B6423"/>
  <c r="R6410"/>
  <c r="B6410"/>
  <c r="R6369"/>
  <c r="B6369"/>
  <c r="R6346"/>
  <c r="B6346"/>
  <c r="R6340"/>
  <c r="B6340"/>
  <c r="R6338"/>
  <c r="B6338"/>
  <c r="R6334"/>
  <c r="B6334"/>
  <c r="R6332"/>
  <c r="B6332"/>
  <c r="R6328"/>
  <c r="B6328"/>
  <c r="N6317"/>
  <c r="L6318"/>
  <c r="R6318" s="1"/>
  <c r="N6307"/>
  <c r="L6308"/>
  <c r="R6308" s="1"/>
  <c r="R6303"/>
  <c r="B6303"/>
  <c r="N6298"/>
  <c r="L6298" s="1"/>
  <c r="R6298" s="1"/>
  <c r="L6299"/>
  <c r="R6299" s="1"/>
  <c r="R6293"/>
  <c r="B6293"/>
  <c r="R6282"/>
  <c r="B6282"/>
  <c r="R6280"/>
  <c r="B6280"/>
  <c r="R6278"/>
  <c r="B6278"/>
  <c r="L6200"/>
  <c r="R6200" s="1"/>
  <c r="M6199"/>
  <c r="M6134"/>
  <c r="L6142"/>
  <c r="R6142" s="1"/>
  <c r="R6133"/>
  <c r="B6133"/>
  <c r="R6129"/>
  <c r="B6129"/>
  <c r="R6127"/>
  <c r="B6127"/>
  <c r="R6123"/>
  <c r="B6123"/>
  <c r="R6118"/>
  <c r="B6118"/>
  <c r="R6114"/>
  <c r="B6114"/>
  <c r="R6112"/>
  <c r="B6112"/>
  <c r="R6110"/>
  <c r="B6110"/>
  <c r="R6106"/>
  <c r="B6106"/>
  <c r="R6104"/>
  <c r="B6104"/>
  <c r="R6102"/>
  <c r="B6102"/>
  <c r="R6098"/>
  <c r="B6098"/>
  <c r="R6095"/>
  <c r="B6095"/>
  <c r="R6043"/>
  <c r="B6043"/>
  <c r="R6037"/>
  <c r="B6037"/>
  <c r="R6030"/>
  <c r="B6030"/>
  <c r="R6026"/>
  <c r="B6026"/>
  <c r="R6024"/>
  <c r="B6024"/>
  <c r="R6019"/>
  <c r="B6019"/>
  <c r="R6013"/>
  <c r="B6013"/>
  <c r="R6008"/>
  <c r="B6008"/>
  <c r="R5995"/>
  <c r="B5995"/>
  <c r="N5990"/>
  <c r="L5991"/>
  <c r="R5991" s="1"/>
  <c r="R5987"/>
  <c r="B5987"/>
  <c r="R5982"/>
  <c r="B5982"/>
  <c r="R5977"/>
  <c r="B5977"/>
  <c r="R5975"/>
  <c r="B5975"/>
  <c r="R5971"/>
  <c r="B5971"/>
  <c r="R5965"/>
  <c r="B5965"/>
  <c r="L5961"/>
  <c r="R5961" s="1"/>
  <c r="N5953"/>
  <c r="L5954"/>
  <c r="M5953"/>
  <c r="R5950"/>
  <c r="B5950"/>
  <c r="L5940"/>
  <c r="R5940" s="1"/>
  <c r="N5938"/>
  <c r="L5938" s="1"/>
  <c r="R5938" s="1"/>
  <c r="R5936"/>
  <c r="B5936"/>
  <c r="R5930"/>
  <c r="B5930"/>
  <c r="R5926"/>
  <c r="B5926"/>
  <c r="R5924"/>
  <c r="B5924"/>
  <c r="R5920"/>
  <c r="B5920"/>
  <c r="R5916"/>
  <c r="B5916"/>
  <c r="R5911"/>
  <c r="B5911"/>
  <c r="R5907"/>
  <c r="B5907"/>
  <c r="L5892"/>
  <c r="R5892" s="1"/>
  <c r="R5850"/>
  <c r="B5850"/>
  <c r="R5844"/>
  <c r="B5844"/>
  <c r="R5840"/>
  <c r="B5840"/>
  <c r="R5836"/>
  <c r="B5836"/>
  <c r="R5830"/>
  <c r="B5830"/>
  <c r="R5828"/>
  <c r="B5828"/>
  <c r="R5824"/>
  <c r="B5824"/>
  <c r="R5810"/>
  <c r="B5810"/>
  <c r="R5797"/>
  <c r="B5797"/>
  <c r="R5795"/>
  <c r="B5795"/>
  <c r="R5790"/>
  <c r="B5790"/>
  <c r="R5788"/>
  <c r="B5788"/>
  <c r="R5766"/>
  <c r="B5766"/>
  <c r="R5762"/>
  <c r="B5762"/>
  <c r="R4605"/>
  <c r="B4605"/>
  <c r="R4601"/>
  <c r="B4601"/>
  <c r="R4587"/>
  <c r="B4587"/>
  <c r="R4583"/>
  <c r="B4583"/>
  <c r="R4578"/>
  <c r="B4578"/>
  <c r="R4576"/>
  <c r="B4576"/>
  <c r="M4489"/>
  <c r="M4030"/>
  <c r="L4490"/>
  <c r="R4490" s="1"/>
  <c r="R4479"/>
  <c r="B4479"/>
  <c r="R4475"/>
  <c r="B4475"/>
  <c r="R4444"/>
  <c r="B4444"/>
  <c r="R4418"/>
  <c r="B4418"/>
  <c r="R4412"/>
  <c r="B4412"/>
  <c r="R4409"/>
  <c r="B4409"/>
  <c r="R4405"/>
  <c r="B4405"/>
  <c r="L4399"/>
  <c r="R4399" s="1"/>
  <c r="M3939"/>
  <c r="M4395"/>
  <c r="M4390" s="1"/>
  <c r="R4391"/>
  <c r="B4391"/>
  <c r="R4384"/>
  <c r="B4384"/>
  <c r="R4363"/>
  <c r="B4363"/>
  <c r="R4341"/>
  <c r="B4341"/>
  <c r="R4338"/>
  <c r="B4338"/>
  <c r="R4335"/>
  <c r="B4335"/>
  <c r="R4331"/>
  <c r="B4331"/>
  <c r="N4095"/>
  <c r="N4323"/>
  <c r="L4325"/>
  <c r="R4325" s="1"/>
  <c r="R4319"/>
  <c r="B4319"/>
  <c r="R4317"/>
  <c r="B4317"/>
  <c r="R4311"/>
  <c r="B4311"/>
  <c r="R4309"/>
  <c r="B4309"/>
  <c r="R4305"/>
  <c r="B4305"/>
  <c r="R4300"/>
  <c r="B4300"/>
  <c r="R4298"/>
  <c r="B4298"/>
  <c r="R4292"/>
  <c r="B4292"/>
  <c r="L4282"/>
  <c r="R4282" s="1"/>
  <c r="R4275"/>
  <c r="B4275"/>
  <c r="R4271"/>
  <c r="B4271"/>
  <c r="R4263"/>
  <c r="B4263"/>
  <c r="N4247"/>
  <c r="N4021"/>
  <c r="R4235"/>
  <c r="B4235"/>
  <c r="N4228"/>
  <c r="N3999"/>
  <c r="R4211"/>
  <c r="B4211"/>
  <c r="R4207"/>
  <c r="B4207"/>
  <c r="R4202"/>
  <c r="B4202"/>
  <c r="R4198"/>
  <c r="B4198"/>
  <c r="R4194"/>
  <c r="B4194"/>
  <c r="M4165"/>
  <c r="L4181"/>
  <c r="R4181" s="1"/>
  <c r="M3951"/>
  <c r="R2985"/>
  <c r="B2985"/>
  <c r="R2975"/>
  <c r="B2975"/>
  <c r="M2963"/>
  <c r="L2971"/>
  <c r="R2971" s="1"/>
  <c r="R2962"/>
  <c r="B2962"/>
  <c r="N2948"/>
  <c r="L2948" s="1"/>
  <c r="R2948" s="1"/>
  <c r="L2950"/>
  <c r="R2950" s="1"/>
  <c r="R2940"/>
  <c r="B2940"/>
  <c r="R2938"/>
  <c r="B2938"/>
  <c r="R2934"/>
  <c r="B2934"/>
  <c r="R2932"/>
  <c r="B2932"/>
  <c r="R2928"/>
  <c r="B2928"/>
  <c r="R2924"/>
  <c r="B2924"/>
  <c r="R2921"/>
  <c r="B2921"/>
  <c r="R2917"/>
  <c r="B2917"/>
  <c r="R2913"/>
  <c r="B2913"/>
  <c r="R2911"/>
  <c r="B2911"/>
  <c r="R2907"/>
  <c r="B2907"/>
  <c r="R2905"/>
  <c r="B2905"/>
  <c r="R2898"/>
  <c r="B2898"/>
  <c r="R2894"/>
  <c r="B2894"/>
  <c r="R2890"/>
  <c r="B2890"/>
  <c r="R2886"/>
  <c r="B2886"/>
  <c r="R2884"/>
  <c r="B2884"/>
  <c r="R2882"/>
  <c r="B2882"/>
  <c r="R2878"/>
  <c r="B2878"/>
  <c r="R2797"/>
  <c r="B2797"/>
  <c r="R2793"/>
  <c r="B2793"/>
  <c r="M2099"/>
  <c r="M2785"/>
  <c r="M2780" s="1"/>
  <c r="L2789"/>
  <c r="R2789" s="1"/>
  <c r="M2092"/>
  <c r="L2750"/>
  <c r="R2750" s="1"/>
  <c r="M2749"/>
  <c r="M2290"/>
  <c r="L2641"/>
  <c r="R2641" s="1"/>
  <c r="N2181"/>
  <c r="L2638"/>
  <c r="R2638" s="1"/>
  <c r="N2637"/>
  <c r="N2627"/>
  <c r="L2628"/>
  <c r="R2628" s="1"/>
  <c r="R2624"/>
  <c r="B2624"/>
  <c r="R2620"/>
  <c r="B2620"/>
  <c r="R2616"/>
  <c r="B2616"/>
  <c r="R2612"/>
  <c r="B2612"/>
  <c r="R2606"/>
  <c r="B2606"/>
  <c r="R2590"/>
  <c r="B2590"/>
  <c r="R2588"/>
  <c r="B2588"/>
  <c r="R2586"/>
  <c r="B2586"/>
  <c r="R2584"/>
  <c r="B2584"/>
  <c r="R2582"/>
  <c r="B2582"/>
  <c r="R2557"/>
  <c r="B2557"/>
  <c r="L2552"/>
  <c r="R2552" s="1"/>
  <c r="R2546"/>
  <c r="B2546"/>
  <c r="R2531"/>
  <c r="B2531"/>
  <c r="R2526"/>
  <c r="B2526"/>
  <c r="R2524"/>
  <c r="B2524"/>
  <c r="R2518"/>
  <c r="B2518"/>
  <c r="R2514"/>
  <c r="B2514"/>
  <c r="R2509"/>
  <c r="B2509"/>
  <c r="L2499"/>
  <c r="R2499" s="1"/>
  <c r="N2269"/>
  <c r="N2496"/>
  <c r="R2495"/>
  <c r="B2495"/>
  <c r="R2491"/>
  <c r="B2491"/>
  <c r="N2483"/>
  <c r="L2483" s="1"/>
  <c r="R2483" s="1"/>
  <c r="L2485"/>
  <c r="R2485" s="1"/>
  <c r="N2255"/>
  <c r="R2481"/>
  <c r="B2481"/>
  <c r="R2477"/>
  <c r="B2477"/>
  <c r="R2475"/>
  <c r="B2475"/>
  <c r="R2469"/>
  <c r="B2469"/>
  <c r="R2467"/>
  <c r="B2467"/>
  <c r="R2463"/>
  <c r="B2463"/>
  <c r="R2458"/>
  <c r="B2458"/>
  <c r="R2452"/>
  <c r="B2452"/>
  <c r="L2442"/>
  <c r="R2442" s="1"/>
  <c r="R2437"/>
  <c r="B2437"/>
  <c r="R2433"/>
  <c r="B2433"/>
  <c r="R2431"/>
  <c r="B2431"/>
  <c r="R2429"/>
  <c r="B2429"/>
  <c r="R2425"/>
  <c r="B2425"/>
  <c r="R2421"/>
  <c r="B2421"/>
  <c r="R2410"/>
  <c r="B2410"/>
  <c r="L2404"/>
  <c r="R2404" s="1"/>
  <c r="N2174"/>
  <c r="L2401"/>
  <c r="R2401" s="1"/>
  <c r="N2171"/>
  <c r="R2400"/>
  <c r="B2400"/>
  <c r="R2394"/>
  <c r="B2394"/>
  <c r="R2390"/>
  <c r="B2390"/>
  <c r="R2386"/>
  <c r="B2386"/>
  <c r="R2382"/>
  <c r="B2382"/>
  <c r="R2380"/>
  <c r="B2380"/>
  <c r="R2376"/>
  <c r="B2376"/>
  <c r="R2371"/>
  <c r="B2371"/>
  <c r="R2358"/>
  <c r="B2358"/>
  <c r="R2336"/>
  <c r="B2336"/>
  <c r="R2334"/>
  <c r="B2334"/>
  <c r="R2332"/>
  <c r="B2332"/>
  <c r="R2328"/>
  <c r="B2328"/>
  <c r="R2319"/>
  <c r="B2319"/>
  <c r="R2315"/>
  <c r="B2315"/>
  <c r="R2313"/>
  <c r="B2313"/>
  <c r="R2307"/>
  <c r="B2307"/>
  <c r="R1842"/>
  <c r="B1842"/>
  <c r="R1840"/>
  <c r="B1840"/>
  <c r="R1835"/>
  <c r="B1835"/>
  <c r="R1831"/>
  <c r="B1831"/>
  <c r="R1827"/>
  <c r="B1827"/>
  <c r="R1823"/>
  <c r="B1823"/>
  <c r="R1820"/>
  <c r="B1820"/>
  <c r="R1816"/>
  <c r="B1816"/>
  <c r="M1813"/>
  <c r="L1814"/>
  <c r="R1814" s="1"/>
  <c r="M1798"/>
  <c r="L1798" s="1"/>
  <c r="L1800"/>
  <c r="R1800" s="1"/>
  <c r="M1729"/>
  <c r="L1730"/>
  <c r="R1730" s="1"/>
  <c r="R1723"/>
  <c r="B1723"/>
  <c r="L1721"/>
  <c r="M1717"/>
  <c r="R1713"/>
  <c r="B1713"/>
  <c r="R1710"/>
  <c r="B1710"/>
  <c r="R1704"/>
  <c r="B1704"/>
  <c r="R1692"/>
  <c r="B1692"/>
  <c r="R1686"/>
  <c r="B1686"/>
  <c r="R1679"/>
  <c r="B1679"/>
  <c r="R1674"/>
  <c r="B1674"/>
  <c r="R1648"/>
  <c r="B1648"/>
  <c r="R1642"/>
  <c r="B1642"/>
  <c r="R1637"/>
  <c r="B1637"/>
  <c r="R1631"/>
  <c r="B1631"/>
  <c r="R1624"/>
  <c r="B1624"/>
  <c r="R1613"/>
  <c r="B1613"/>
  <c r="R1611"/>
  <c r="B1611"/>
  <c r="R1606"/>
  <c r="B1606"/>
  <c r="N1599"/>
  <c r="L1600"/>
  <c r="R1600" s="1"/>
  <c r="R1596"/>
  <c r="B1596"/>
  <c r="R1592"/>
  <c r="B1592"/>
  <c r="R1587"/>
  <c r="B1587"/>
  <c r="M1576"/>
  <c r="L1576" s="1"/>
  <c r="R1576" s="1"/>
  <c r="L1579"/>
  <c r="R1579" s="1"/>
  <c r="M1563"/>
  <c r="L1563" s="1"/>
  <c r="R1563" s="1"/>
  <c r="L1565"/>
  <c r="R1565" s="1"/>
  <c r="R1475"/>
  <c r="B1475"/>
  <c r="R1473"/>
  <c r="B1473"/>
  <c r="R1467"/>
  <c r="B1467"/>
  <c r="R1463"/>
  <c r="B1463"/>
  <c r="R1461"/>
  <c r="B1461"/>
  <c r="R1457"/>
  <c r="B1457"/>
  <c r="R1452"/>
  <c r="B1452"/>
  <c r="R1426"/>
  <c r="B1426"/>
  <c r="R1417"/>
  <c r="B1417"/>
  <c r="R1413"/>
  <c r="B1413"/>
  <c r="R1411"/>
  <c r="B1411"/>
  <c r="R1408"/>
  <c r="B1408"/>
  <c r="R1406"/>
  <c r="B1406"/>
  <c r="R1399"/>
  <c r="B1399"/>
  <c r="R1397"/>
  <c r="B1397"/>
  <c r="N1390"/>
  <c r="L1390" s="1"/>
  <c r="L1391"/>
  <c r="R1391" s="1"/>
  <c r="R1384"/>
  <c r="B1384"/>
  <c r="R1382"/>
  <c r="B1382"/>
  <c r="N1369"/>
  <c r="L1378"/>
  <c r="R1378" s="1"/>
  <c r="R1365"/>
  <c r="B1365"/>
  <c r="R1360"/>
  <c r="B1360"/>
  <c r="R1356"/>
  <c r="B1356"/>
  <c r="R1329"/>
  <c r="B1329"/>
  <c r="R1325"/>
  <c r="B1325"/>
  <c r="R1319"/>
  <c r="B1319"/>
  <c r="M1269"/>
  <c r="L1270"/>
  <c r="R1270" s="1"/>
  <c r="R1260"/>
  <c r="B1260"/>
  <c r="N1257"/>
  <c r="L1258"/>
  <c r="R1258" s="1"/>
  <c r="R1252"/>
  <c r="B1252"/>
  <c r="M1247"/>
  <c r="L1251"/>
  <c r="R1251" s="1"/>
  <c r="R1246"/>
  <c r="B1246"/>
  <c r="R1244"/>
  <c r="B1244"/>
  <c r="R1240"/>
  <c r="B1240"/>
  <c r="R1234"/>
  <c r="B1234"/>
  <c r="R1228"/>
  <c r="B1228"/>
  <c r="R1219"/>
  <c r="B1219"/>
  <c r="R1214"/>
  <c r="B1214"/>
  <c r="R1210"/>
  <c r="B1210"/>
  <c r="R1208"/>
  <c r="B1208"/>
  <c r="R1204"/>
  <c r="B1204"/>
  <c r="R1202"/>
  <c r="B1202"/>
  <c r="R1199"/>
  <c r="B1199"/>
  <c r="R1197"/>
  <c r="B1197"/>
  <c r="R1193"/>
  <c r="B1193"/>
  <c r="R1190"/>
  <c r="B1190"/>
  <c r="R1188"/>
  <c r="B1188"/>
  <c r="R1184"/>
  <c r="B1184"/>
  <c r="R1166"/>
  <c r="B1166"/>
  <c r="R1164"/>
  <c r="B1164"/>
  <c r="R1155"/>
  <c r="B1155"/>
  <c r="R1153"/>
  <c r="B1153"/>
  <c r="M1139"/>
  <c r="L1140"/>
  <c r="R1140" s="1"/>
  <c r="M450"/>
  <c r="R1134"/>
  <c r="B1134"/>
  <c r="R1129"/>
  <c r="B1129"/>
  <c r="R1125"/>
  <c r="B1125"/>
  <c r="M1116"/>
  <c r="L1116" s="1"/>
  <c r="R1116" s="1"/>
  <c r="L1119"/>
  <c r="R1119" s="1"/>
  <c r="R1079"/>
  <c r="B1079"/>
  <c r="L1075"/>
  <c r="R1075" s="1"/>
  <c r="N1074"/>
  <c r="N1061" s="1"/>
  <c r="N1060" s="1"/>
  <c r="N385"/>
  <c r="R1022"/>
  <c r="B1022"/>
  <c r="R1019"/>
  <c r="B1019"/>
  <c r="R1015"/>
  <c r="B1015"/>
  <c r="R1011"/>
  <c r="B1011"/>
  <c r="R1007"/>
  <c r="B1007"/>
  <c r="R1003"/>
  <c r="B1003"/>
  <c r="R997"/>
  <c r="B997"/>
  <c r="R970"/>
  <c r="B970"/>
  <c r="R966"/>
  <c r="B966"/>
  <c r="R964"/>
  <c r="B964"/>
  <c r="R959"/>
  <c r="B959"/>
  <c r="R955"/>
  <c r="B955"/>
  <c r="R951"/>
  <c r="B951"/>
  <c r="R946"/>
  <c r="B946"/>
  <c r="R943"/>
  <c r="B943"/>
  <c r="R937"/>
  <c r="B937"/>
  <c r="L931"/>
  <c r="R931" s="1"/>
  <c r="N930"/>
  <c r="R922"/>
  <c r="B922"/>
  <c r="R907"/>
  <c r="B907"/>
  <c r="N893"/>
  <c r="L901"/>
  <c r="R901" s="1"/>
  <c r="R896"/>
  <c r="B896"/>
  <c r="M893"/>
  <c r="L894"/>
  <c r="R894" s="1"/>
  <c r="M434"/>
  <c r="M392"/>
  <c r="L852"/>
  <c r="R852" s="1"/>
  <c r="M844"/>
  <c r="L845"/>
  <c r="R845" s="1"/>
  <c r="M809"/>
  <c r="M350"/>
  <c r="L810"/>
  <c r="R810" s="1"/>
  <c r="M458"/>
  <c r="M679"/>
  <c r="L688"/>
  <c r="R688" s="1"/>
  <c r="R684"/>
  <c r="B684"/>
  <c r="R682"/>
  <c r="B682"/>
  <c r="R669"/>
  <c r="B669"/>
  <c r="R667"/>
  <c r="B667"/>
  <c r="N663"/>
  <c r="N434"/>
  <c r="L664"/>
  <c r="R664" s="1"/>
  <c r="R657"/>
  <c r="B657"/>
  <c r="R652"/>
  <c r="B652"/>
  <c r="R649"/>
  <c r="B649"/>
  <c r="R638"/>
  <c r="B638"/>
  <c r="R632"/>
  <c r="B632"/>
  <c r="N614"/>
  <c r="N392"/>
  <c r="L615"/>
  <c r="M614"/>
  <c r="M601" s="1"/>
  <c r="M600" s="1"/>
  <c r="M385"/>
  <c r="R611"/>
  <c r="B611"/>
  <c r="R609"/>
  <c r="B609"/>
  <c r="R607"/>
  <c r="B607"/>
  <c r="R605"/>
  <c r="B605"/>
  <c r="R603"/>
  <c r="B603"/>
  <c r="R596"/>
  <c r="B596"/>
  <c r="R586"/>
  <c r="B586"/>
  <c r="R565"/>
  <c r="B565"/>
  <c r="R555"/>
  <c r="B555"/>
  <c r="R551"/>
  <c r="B551"/>
  <c r="R545"/>
  <c r="B545"/>
  <c r="R543"/>
  <c r="B543"/>
  <c r="R539"/>
  <c r="B539"/>
  <c r="R537"/>
  <c r="B537"/>
  <c r="R532"/>
  <c r="B532"/>
  <c r="R528"/>
  <c r="B528"/>
  <c r="R506"/>
  <c r="B506"/>
  <c r="R495"/>
  <c r="B495"/>
  <c r="L489"/>
  <c r="R489" s="1"/>
  <c r="N259"/>
  <c r="R486"/>
  <c r="B486"/>
  <c r="R479"/>
  <c r="B479"/>
  <c r="N470"/>
  <c r="L470" s="1"/>
  <c r="R470" s="1"/>
  <c r="N241"/>
  <c r="N4840"/>
  <c r="N4839" s="1"/>
  <c r="L4839" s="1"/>
  <c r="R4839" s="1"/>
  <c r="L4841"/>
  <c r="R4841" s="1"/>
  <c r="R4856"/>
  <c r="B4856"/>
  <c r="R4861"/>
  <c r="B4861"/>
  <c r="R4876"/>
  <c r="B4876"/>
  <c r="R4904"/>
  <c r="B4904"/>
  <c r="R4910"/>
  <c r="B4910"/>
  <c r="R4916"/>
  <c r="B4916"/>
  <c r="R4923"/>
  <c r="B4923"/>
  <c r="R4948"/>
  <c r="B4948"/>
  <c r="R4954"/>
  <c r="B4954"/>
  <c r="R4956"/>
  <c r="B4956"/>
  <c r="R4960"/>
  <c r="B4960"/>
  <c r="R4964"/>
  <c r="B4964"/>
  <c r="R4968"/>
  <c r="B4968"/>
  <c r="R4973"/>
  <c r="B4973"/>
  <c r="R4977"/>
  <c r="B4977"/>
  <c r="R4979"/>
  <c r="B4979"/>
  <c r="R4983"/>
  <c r="B4983"/>
  <c r="R4987"/>
  <c r="B4987"/>
  <c r="R4989"/>
  <c r="B4989"/>
  <c r="R4994"/>
  <c r="B4994"/>
  <c r="R4996"/>
  <c r="B4996"/>
  <c r="R5002"/>
  <c r="B5002"/>
  <c r="R5008"/>
  <c r="B5008"/>
  <c r="R5019"/>
  <c r="B5019"/>
  <c r="R5024"/>
  <c r="B5024"/>
  <c r="R5032"/>
  <c r="B5032"/>
  <c r="R5052"/>
  <c r="B5052"/>
  <c r="M4610"/>
  <c r="L4611"/>
  <c r="R4611" s="1"/>
  <c r="L4629"/>
  <c r="R4629" s="1"/>
  <c r="M4625"/>
  <c r="R4659"/>
  <c r="B4659"/>
  <c r="R4663"/>
  <c r="B4663"/>
  <c r="R4668"/>
  <c r="B4668"/>
  <c r="N4697"/>
  <c r="L4697" s="1"/>
  <c r="R4697" s="1"/>
  <c r="L4698"/>
  <c r="R4703"/>
  <c r="B4703"/>
  <c r="N4707"/>
  <c r="L4708"/>
  <c r="R4708" s="1"/>
  <c r="L4484"/>
  <c r="R4484" s="1"/>
  <c r="M4477"/>
  <c r="M4024"/>
  <c r="R4715"/>
  <c r="B4715"/>
  <c r="R4745"/>
  <c r="B4745"/>
  <c r="R4774"/>
  <c r="B4774"/>
  <c r="M4788"/>
  <c r="L4788" s="1"/>
  <c r="R4788" s="1"/>
  <c r="L4790"/>
  <c r="R4790" s="1"/>
  <c r="R4792"/>
  <c r="B4792"/>
  <c r="R4797"/>
  <c r="B4797"/>
  <c r="R4813"/>
  <c r="B4813"/>
  <c r="R4817"/>
  <c r="B4817"/>
  <c r="R4824"/>
  <c r="B4824"/>
  <c r="R4829"/>
  <c r="B4829"/>
  <c r="R4831"/>
  <c r="B4831"/>
  <c r="R5306"/>
  <c r="B5306"/>
  <c r="R5308"/>
  <c r="B5308"/>
  <c r="R5311"/>
  <c r="B5311"/>
  <c r="R5320"/>
  <c r="B5320"/>
  <c r="R5326"/>
  <c r="B5326"/>
  <c r="R5330"/>
  <c r="B5330"/>
  <c r="R5333"/>
  <c r="B5333"/>
  <c r="R5337"/>
  <c r="B5337"/>
  <c r="R5339"/>
  <c r="B5339"/>
  <c r="R5342"/>
  <c r="B5342"/>
  <c r="R5346"/>
  <c r="B5346"/>
  <c r="R5350"/>
  <c r="B5350"/>
  <c r="R5354"/>
  <c r="B5354"/>
  <c r="L12294"/>
  <c r="R12064" s="1"/>
  <c r="B4448"/>
  <c r="B8969"/>
  <c r="B1180"/>
  <c r="R12851"/>
  <c r="R12843"/>
  <c r="R12837"/>
  <c r="R12831"/>
  <c r="R12823"/>
  <c r="R12815"/>
  <c r="R12800"/>
  <c r="R12796"/>
  <c r="R12789"/>
  <c r="R12783"/>
  <c r="M12987"/>
  <c r="L12994"/>
  <c r="R12764" s="1"/>
  <c r="N12528"/>
  <c r="L12988"/>
  <c r="R12758" s="1"/>
  <c r="N12987"/>
  <c r="L12987" s="1"/>
  <c r="R12757" s="1"/>
  <c r="L12981"/>
  <c r="R12751" s="1"/>
  <c r="N12521"/>
  <c r="R12746"/>
  <c r="R12740"/>
  <c r="R12734"/>
  <c r="R12726"/>
  <c r="M12393"/>
  <c r="L12394"/>
  <c r="R12164" s="1"/>
  <c r="M11934"/>
  <c r="R12147"/>
  <c r="R12144"/>
  <c r="R12133"/>
  <c r="R12118"/>
  <c r="R12112"/>
  <c r="R12108"/>
  <c r="R12104"/>
  <c r="R12097"/>
  <c r="R12093"/>
  <c r="R12087"/>
  <c r="R12062"/>
  <c r="L12279"/>
  <c r="R12049" s="1"/>
  <c r="M12278"/>
  <c r="R12042"/>
  <c r="R12027"/>
  <c r="R12009"/>
  <c r="R12003"/>
  <c r="R11954"/>
  <c r="R11948"/>
  <c r="R11925"/>
  <c r="M12148"/>
  <c r="M11918" s="1"/>
  <c r="L12150"/>
  <c r="R11920" s="1"/>
  <c r="M11920"/>
  <c r="L12115"/>
  <c r="R11885" s="1"/>
  <c r="M12114"/>
  <c r="M12079"/>
  <c r="L12079" s="1"/>
  <c r="R11849" s="1"/>
  <c r="M11850"/>
  <c r="L12080"/>
  <c r="R11850" s="1"/>
  <c r="R11848"/>
  <c r="R11840"/>
  <c r="R11826"/>
  <c r="R11820"/>
  <c r="R11796"/>
  <c r="R11789"/>
  <c r="R11783"/>
  <c r="N11781"/>
  <c r="L12011"/>
  <c r="R11781" s="1"/>
  <c r="R11770"/>
  <c r="R11764"/>
  <c r="R11762"/>
  <c r="R11758"/>
  <c r="R11753"/>
  <c r="R11747"/>
  <c r="L11971"/>
  <c r="R11741" s="1"/>
  <c r="N11970"/>
  <c r="R11264"/>
  <c r="R11244"/>
  <c r="R11113"/>
  <c r="R11101"/>
  <c r="R11095"/>
  <c r="R11077"/>
  <c r="R11073"/>
  <c r="R11068"/>
  <c r="R11063"/>
  <c r="R11023"/>
  <c r="B11023"/>
  <c r="R10990"/>
  <c r="B10990"/>
  <c r="R10984"/>
  <c r="B10984"/>
  <c r="R10980"/>
  <c r="B10980"/>
  <c r="R10976"/>
  <c r="B10976"/>
  <c r="R10969"/>
  <c r="B10969"/>
  <c r="R10942"/>
  <c r="B10942"/>
  <c r="R10938"/>
  <c r="B10938"/>
  <c r="R10930"/>
  <c r="R10925"/>
  <c r="B10925"/>
  <c r="R10922"/>
  <c r="B10922"/>
  <c r="R10919"/>
  <c r="B10919"/>
  <c r="R10915"/>
  <c r="B10915"/>
  <c r="R10898"/>
  <c r="R10899"/>
  <c r="R10895"/>
  <c r="B10895"/>
  <c r="R10889"/>
  <c r="B10889"/>
  <c r="R10887"/>
  <c r="B10887"/>
  <c r="R10885"/>
  <c r="B10885"/>
  <c r="R10880"/>
  <c r="B10880"/>
  <c r="R10858"/>
  <c r="B10858"/>
  <c r="L10340"/>
  <c r="R10340" s="1"/>
  <c r="M10339"/>
  <c r="R10279"/>
  <c r="B10279"/>
  <c r="R10271"/>
  <c r="B10271"/>
  <c r="R10265"/>
  <c r="B10265"/>
  <c r="L10228"/>
  <c r="R10228" s="1"/>
  <c r="N10227"/>
  <c r="M10217"/>
  <c r="L10218"/>
  <c r="R10218" s="1"/>
  <c r="N9035"/>
  <c r="L10185"/>
  <c r="R10185" s="1"/>
  <c r="R10178"/>
  <c r="B10178"/>
  <c r="R10172"/>
  <c r="B10172"/>
  <c r="R10169"/>
  <c r="B10169"/>
  <c r="R10163"/>
  <c r="B10163"/>
  <c r="R9408"/>
  <c r="B9408"/>
  <c r="M9396"/>
  <c r="M9169"/>
  <c r="L9399"/>
  <c r="R9399" s="1"/>
  <c r="M10303"/>
  <c r="L10305"/>
  <c r="R10305" s="1"/>
  <c r="M9155"/>
  <c r="R9379"/>
  <c r="B9379"/>
  <c r="R9371"/>
  <c r="B9371"/>
  <c r="R9356"/>
  <c r="B9356"/>
  <c r="R9350"/>
  <c r="B9350"/>
  <c r="R9346"/>
  <c r="B9346"/>
  <c r="R9344"/>
  <c r="B9344"/>
  <c r="R9312"/>
  <c r="B9312"/>
  <c r="M9074"/>
  <c r="L9074" s="1"/>
  <c r="R9074" s="1"/>
  <c r="L9304"/>
  <c r="R9304" s="1"/>
  <c r="R9262"/>
  <c r="B9262"/>
  <c r="R9245"/>
  <c r="B9245"/>
  <c r="L9241"/>
  <c r="R9241" s="1"/>
  <c r="M9011"/>
  <c r="R8973"/>
  <c r="B8973"/>
  <c r="R8971"/>
  <c r="B8971"/>
  <c r="R8966"/>
  <c r="B8966"/>
  <c r="R8958"/>
  <c r="B8958"/>
  <c r="R8952"/>
  <c r="B8952"/>
  <c r="R8945"/>
  <c r="B8945"/>
  <c r="N8936"/>
  <c r="N8476" s="1"/>
  <c r="L8939"/>
  <c r="R8939" s="1"/>
  <c r="N8479"/>
  <c r="R8933"/>
  <c r="B8933"/>
  <c r="R8927"/>
  <c r="B8927"/>
  <c r="R8921"/>
  <c r="B8921"/>
  <c r="R8913"/>
  <c r="B8913"/>
  <c r="R8909"/>
  <c r="B8909"/>
  <c r="R8905"/>
  <c r="B8905"/>
  <c r="R8900"/>
  <c r="B8900"/>
  <c r="R8896"/>
  <c r="B8896"/>
  <c r="R8890"/>
  <c r="B8890"/>
  <c r="R8886"/>
  <c r="B8886"/>
  <c r="R8879"/>
  <c r="B8879"/>
  <c r="R8871"/>
  <c r="B8871"/>
  <c r="R8865"/>
  <c r="B8865"/>
  <c r="R8861"/>
  <c r="B8861"/>
  <c r="R8853"/>
  <c r="B8853"/>
  <c r="R8840"/>
  <c r="B8840"/>
  <c r="R8832"/>
  <c r="B8832"/>
  <c r="R8824"/>
  <c r="B8824"/>
  <c r="R8818"/>
  <c r="B8818"/>
  <c r="R8814"/>
  <c r="B8814"/>
  <c r="R8809"/>
  <c r="B8809"/>
  <c r="L8751"/>
  <c r="R8751" s="1"/>
  <c r="M8291"/>
  <c r="M8750"/>
  <c r="R8732"/>
  <c r="B8732"/>
  <c r="M8491"/>
  <c r="L8721"/>
  <c r="R8721" s="1"/>
  <c r="R8573"/>
  <c r="B8573"/>
  <c r="R8565"/>
  <c r="B8565"/>
  <c r="L8561"/>
  <c r="R8561" s="1"/>
  <c r="N8331"/>
  <c r="R8550"/>
  <c r="B8550"/>
  <c r="M8535"/>
  <c r="L8551"/>
  <c r="R8551" s="1"/>
  <c r="M8321"/>
  <c r="N8520"/>
  <c r="L8520" s="1"/>
  <c r="L8521"/>
  <c r="R8521" s="1"/>
  <c r="N8291"/>
  <c r="R6905"/>
  <c r="B6905"/>
  <c r="R6899"/>
  <c r="B6899"/>
  <c r="R6894"/>
  <c r="B6894"/>
  <c r="R6888"/>
  <c r="B6888"/>
  <c r="R6882"/>
  <c r="B6882"/>
  <c r="R6877"/>
  <c r="B6877"/>
  <c r="R6871"/>
  <c r="B6871"/>
  <c r="R6863"/>
  <c r="B6863"/>
  <c r="R6857"/>
  <c r="B6857"/>
  <c r="R6828"/>
  <c r="B6828"/>
  <c r="R6826"/>
  <c r="B6826"/>
  <c r="R6822"/>
  <c r="B6822"/>
  <c r="R6818"/>
  <c r="B6818"/>
  <c r="R6816"/>
  <c r="B6816"/>
  <c r="R6809"/>
  <c r="B6809"/>
  <c r="R6801"/>
  <c r="B6801"/>
  <c r="R6795"/>
  <c r="B6795"/>
  <c r="R6779"/>
  <c r="B6779"/>
  <c r="R6766"/>
  <c r="B6766"/>
  <c r="R6750"/>
  <c r="B6750"/>
  <c r="R6739"/>
  <c r="B6739"/>
  <c r="R6737"/>
  <c r="B6737"/>
  <c r="M6628"/>
  <c r="L6628" s="1"/>
  <c r="R6628" s="1"/>
  <c r="L6630"/>
  <c r="R6630" s="1"/>
  <c r="N6547"/>
  <c r="L6551"/>
  <c r="R6506"/>
  <c r="B6506"/>
  <c r="R6486"/>
  <c r="B6486"/>
  <c r="R6482"/>
  <c r="B6482"/>
  <c r="R6477"/>
  <c r="B6477"/>
  <c r="R6471"/>
  <c r="B6471"/>
  <c r="R6468"/>
  <c r="B6468"/>
  <c r="R6463"/>
  <c r="B6463"/>
  <c r="R6455"/>
  <c r="B6455"/>
  <c r="R6447"/>
  <c r="B6447"/>
  <c r="R6440"/>
  <c r="B6440"/>
  <c r="R6433"/>
  <c r="B6433"/>
  <c r="R6425"/>
  <c r="B6425"/>
  <c r="L6421"/>
  <c r="R6421" s="1"/>
  <c r="M6413"/>
  <c r="R6412"/>
  <c r="B6412"/>
  <c r="R6397"/>
  <c r="B6397"/>
  <c r="L6365"/>
  <c r="R6365" s="1"/>
  <c r="N6364"/>
  <c r="R6359"/>
  <c r="B6359"/>
  <c r="R6355"/>
  <c r="B6355"/>
  <c r="R6348"/>
  <c r="B6348"/>
  <c r="R6342"/>
  <c r="B6342"/>
  <c r="N6329"/>
  <c r="L6330"/>
  <c r="R6330" s="1"/>
  <c r="R6325"/>
  <c r="B6325"/>
  <c r="R6320"/>
  <c r="B6320"/>
  <c r="R6315"/>
  <c r="B6315"/>
  <c r="R6310"/>
  <c r="B6310"/>
  <c r="R6305"/>
  <c r="B6305"/>
  <c r="R6297"/>
  <c r="B6297"/>
  <c r="R6291"/>
  <c r="B6291"/>
  <c r="R6287"/>
  <c r="B6287"/>
  <c r="M6183"/>
  <c r="L6191"/>
  <c r="R6191" s="1"/>
  <c r="M6176"/>
  <c r="L6176" s="1"/>
  <c r="R6176" s="1"/>
  <c r="L6179"/>
  <c r="R6179" s="1"/>
  <c r="R6116"/>
  <c r="B6116"/>
  <c r="R6108"/>
  <c r="B6108"/>
  <c r="L6069"/>
  <c r="R6069" s="1"/>
  <c r="M6068"/>
  <c r="L6068" s="1"/>
  <c r="L6053"/>
  <c r="R6053" s="1"/>
  <c r="R6039"/>
  <c r="B6039"/>
  <c r="R6033"/>
  <c r="B6033"/>
  <c r="R6028"/>
  <c r="B6028"/>
  <c r="R6022"/>
  <c r="B6022"/>
  <c r="R6017"/>
  <c r="B6017"/>
  <c r="L6009"/>
  <c r="R6009" s="1"/>
  <c r="N6005"/>
  <c r="R6003"/>
  <c r="B6003"/>
  <c r="R5997"/>
  <c r="B5997"/>
  <c r="R5993"/>
  <c r="B5993"/>
  <c r="R5984"/>
  <c r="B5984"/>
  <c r="R5980"/>
  <c r="B5980"/>
  <c r="R5973"/>
  <c r="B5973"/>
  <c r="R5967"/>
  <c r="B5967"/>
  <c r="R5952"/>
  <c r="B5952"/>
  <c r="R5947"/>
  <c r="B5947"/>
  <c r="R5942"/>
  <c r="B5942"/>
  <c r="R5928"/>
  <c r="B5928"/>
  <c r="R5922"/>
  <c r="B5922"/>
  <c r="R5918"/>
  <c r="B5918"/>
  <c r="R5914"/>
  <c r="B5914"/>
  <c r="R5909"/>
  <c r="B5909"/>
  <c r="L5848"/>
  <c r="R5848" s="1"/>
  <c r="N5847"/>
  <c r="R5842"/>
  <c r="B5842"/>
  <c r="R5834"/>
  <c r="B5834"/>
  <c r="R5826"/>
  <c r="B5826"/>
  <c r="R5821"/>
  <c r="B5821"/>
  <c r="R5817"/>
  <c r="B5817"/>
  <c r="R5812"/>
  <c r="B5812"/>
  <c r="R5806"/>
  <c r="B5806"/>
  <c r="R5784"/>
  <c r="B5784"/>
  <c r="R5780"/>
  <c r="B5780"/>
  <c r="R5774"/>
  <c r="B5774"/>
  <c r="R5768"/>
  <c r="B5768"/>
  <c r="R5764"/>
  <c r="B5764"/>
  <c r="R4603"/>
  <c r="B4603"/>
  <c r="L4590"/>
  <c r="M4130"/>
  <c r="M4589"/>
  <c r="L4581"/>
  <c r="R4581" s="1"/>
  <c r="N4121"/>
  <c r="N4573"/>
  <c r="N4114"/>
  <c r="L4574"/>
  <c r="R4574" s="1"/>
  <c r="M4558"/>
  <c r="L4560"/>
  <c r="R4560" s="1"/>
  <c r="M4100"/>
  <c r="R4456"/>
  <c r="B4456"/>
  <c r="R4452"/>
  <c r="B4452"/>
  <c r="R4420"/>
  <c r="B4420"/>
  <c r="R4414"/>
  <c r="B4414"/>
  <c r="R4407"/>
  <c r="B4407"/>
  <c r="R4401"/>
  <c r="B4401"/>
  <c r="R4386"/>
  <c r="B4386"/>
  <c r="R4382"/>
  <c r="B4382"/>
  <c r="R4365"/>
  <c r="B4365"/>
  <c r="M4121"/>
  <c r="L4351"/>
  <c r="R4351" s="1"/>
  <c r="R4327"/>
  <c r="B4327"/>
  <c r="R4321"/>
  <c r="B4321"/>
  <c r="R4313"/>
  <c r="B4313"/>
  <c r="R4307"/>
  <c r="B4307"/>
  <c r="R4303"/>
  <c r="B4303"/>
  <c r="R4288"/>
  <c r="B4288"/>
  <c r="R4284"/>
  <c r="B4284"/>
  <c r="R4277"/>
  <c r="B4277"/>
  <c r="R4269"/>
  <c r="B4269"/>
  <c r="R4265"/>
  <c r="B4265"/>
  <c r="R4261"/>
  <c r="B4261"/>
  <c r="R4256"/>
  <c r="B4256"/>
  <c r="R4253"/>
  <c r="B4253"/>
  <c r="R4242"/>
  <c r="B4242"/>
  <c r="R4231"/>
  <c r="B4231"/>
  <c r="R4209"/>
  <c r="B4209"/>
  <c r="R4204"/>
  <c r="B4204"/>
  <c r="R4200"/>
  <c r="B4200"/>
  <c r="R4196"/>
  <c r="B4196"/>
  <c r="R4192"/>
  <c r="B4192"/>
  <c r="R4167"/>
  <c r="B4167"/>
  <c r="R4164"/>
  <c r="B4164"/>
  <c r="N3932"/>
  <c r="L4162"/>
  <c r="R4162" s="1"/>
  <c r="N4150"/>
  <c r="L4151"/>
  <c r="R4151" s="1"/>
  <c r="N3921"/>
  <c r="R2994"/>
  <c r="B2994"/>
  <c r="R2990"/>
  <c r="B2990"/>
  <c r="R2983"/>
  <c r="B2983"/>
  <c r="R2977"/>
  <c r="B2977"/>
  <c r="N2963"/>
  <c r="L2964"/>
  <c r="R2964" s="1"/>
  <c r="R2957"/>
  <c r="B2957"/>
  <c r="R2952"/>
  <c r="B2952"/>
  <c r="R2946"/>
  <c r="B2946"/>
  <c r="N2914"/>
  <c r="L2915"/>
  <c r="R2915" s="1"/>
  <c r="R2909"/>
  <c r="B2909"/>
  <c r="R2903"/>
  <c r="B2903"/>
  <c r="R2896"/>
  <c r="B2896"/>
  <c r="R2888"/>
  <c r="B2888"/>
  <c r="R2870"/>
  <c r="B2870"/>
  <c r="M2848"/>
  <c r="M2158" s="1"/>
  <c r="L2849"/>
  <c r="R2849" s="1"/>
  <c r="M2159"/>
  <c r="L2833"/>
  <c r="R2833" s="1"/>
  <c r="M2143"/>
  <c r="R2795"/>
  <c r="B2795"/>
  <c r="M2726"/>
  <c r="M2269"/>
  <c r="L2729"/>
  <c r="R2729" s="1"/>
  <c r="M2212"/>
  <c r="L2672"/>
  <c r="R2672" s="1"/>
  <c r="R2643"/>
  <c r="B2643"/>
  <c r="R2640"/>
  <c r="B2640"/>
  <c r="R2636"/>
  <c r="B2636"/>
  <c r="R2633"/>
  <c r="B2633"/>
  <c r="R2626"/>
  <c r="B2626"/>
  <c r="R2599"/>
  <c r="B2599"/>
  <c r="R2594"/>
  <c r="B2594"/>
  <c r="R2554"/>
  <c r="B2554"/>
  <c r="R2548"/>
  <c r="B2548"/>
  <c r="R2542"/>
  <c r="B2542"/>
  <c r="R2533"/>
  <c r="B2533"/>
  <c r="R2529"/>
  <c r="B2529"/>
  <c r="R2522"/>
  <c r="B2522"/>
  <c r="R2516"/>
  <c r="B2516"/>
  <c r="R2512"/>
  <c r="B2512"/>
  <c r="R2505"/>
  <c r="B2505"/>
  <c r="R2498"/>
  <c r="B2498"/>
  <c r="R2493"/>
  <c r="B2493"/>
  <c r="R2487"/>
  <c r="B2487"/>
  <c r="R2479"/>
  <c r="B2479"/>
  <c r="R2471"/>
  <c r="B2471"/>
  <c r="R2465"/>
  <c r="B2465"/>
  <c r="R2460"/>
  <c r="B2460"/>
  <c r="R2448"/>
  <c r="B2448"/>
  <c r="R2444"/>
  <c r="B2444"/>
  <c r="R2435"/>
  <c r="B2435"/>
  <c r="R2427"/>
  <c r="B2427"/>
  <c r="R2423"/>
  <c r="B2423"/>
  <c r="N2407"/>
  <c r="N2178"/>
  <c r="L2408"/>
  <c r="R2408" s="1"/>
  <c r="R2362"/>
  <c r="B2362"/>
  <c r="R2356"/>
  <c r="B2356"/>
  <c r="R2338"/>
  <c r="B2338"/>
  <c r="R2330"/>
  <c r="B2330"/>
  <c r="R2317"/>
  <c r="B2317"/>
  <c r="R1833"/>
  <c r="B1833"/>
  <c r="R1825"/>
  <c r="B1825"/>
  <c r="R1818"/>
  <c r="B1818"/>
  <c r="R1716"/>
  <c r="B1716"/>
  <c r="R1702"/>
  <c r="B1702"/>
  <c r="R1696"/>
  <c r="B1696"/>
  <c r="R1690"/>
  <c r="B1690"/>
  <c r="R1670"/>
  <c r="B1670"/>
  <c r="R1666"/>
  <c r="B1666"/>
  <c r="R1662"/>
  <c r="B1662"/>
  <c r="R1657"/>
  <c r="B1657"/>
  <c r="R1653"/>
  <c r="B1653"/>
  <c r="R1646"/>
  <c r="B1646"/>
  <c r="R1628"/>
  <c r="B1628"/>
  <c r="R1622"/>
  <c r="B1622"/>
  <c r="R1615"/>
  <c r="B1615"/>
  <c r="R1609"/>
  <c r="B1609"/>
  <c r="R1604"/>
  <c r="B1604"/>
  <c r="R1598"/>
  <c r="B1598"/>
  <c r="R1585"/>
  <c r="B1585"/>
  <c r="M1487"/>
  <c r="L1494"/>
  <c r="R1494" s="1"/>
  <c r="R1489"/>
  <c r="B1489"/>
  <c r="R1485"/>
  <c r="B1485"/>
  <c r="R1482"/>
  <c r="B1482"/>
  <c r="R1479"/>
  <c r="B1479"/>
  <c r="R1471"/>
  <c r="B1471"/>
  <c r="R1465"/>
  <c r="B1465"/>
  <c r="R1459"/>
  <c r="B1459"/>
  <c r="R1455"/>
  <c r="B1455"/>
  <c r="R1450"/>
  <c r="B1450"/>
  <c r="R1446"/>
  <c r="B1446"/>
  <c r="R1441"/>
  <c r="B1441"/>
  <c r="R1437"/>
  <c r="B1437"/>
  <c r="R1433"/>
  <c r="B1433"/>
  <c r="R1428"/>
  <c r="B1428"/>
  <c r="R1422"/>
  <c r="B1422"/>
  <c r="R1419"/>
  <c r="B1419"/>
  <c r="L1409"/>
  <c r="R1409" s="1"/>
  <c r="N1405"/>
  <c r="R1403"/>
  <c r="B1403"/>
  <c r="R1395"/>
  <c r="B1395"/>
  <c r="R1387"/>
  <c r="B1387"/>
  <c r="R1380"/>
  <c r="B1380"/>
  <c r="R1367"/>
  <c r="B1367"/>
  <c r="L1361"/>
  <c r="R1361" s="1"/>
  <c r="N1353"/>
  <c r="M1338"/>
  <c r="L1338" s="1"/>
  <c r="R1338" s="1"/>
  <c r="L1340"/>
  <c r="R1340" s="1"/>
  <c r="R1334"/>
  <c r="B1334"/>
  <c r="R1327"/>
  <c r="B1327"/>
  <c r="R1321"/>
  <c r="B1321"/>
  <c r="R1317"/>
  <c r="B1317"/>
  <c r="R1313"/>
  <c r="B1313"/>
  <c r="L1248"/>
  <c r="R1248" s="1"/>
  <c r="N1247"/>
  <c r="R1232"/>
  <c r="B1232"/>
  <c r="R1226"/>
  <c r="B1226"/>
  <c r="R1195"/>
  <c r="B1195"/>
  <c r="R1174"/>
  <c r="B1174"/>
  <c r="R1168"/>
  <c r="B1168"/>
  <c r="R1149"/>
  <c r="B1149"/>
  <c r="R1136"/>
  <c r="B1136"/>
  <c r="R1081"/>
  <c r="B1081"/>
  <c r="L1062"/>
  <c r="R1062" s="1"/>
  <c r="R1029"/>
  <c r="B1029"/>
  <c r="N1008"/>
  <c r="L1008" s="1"/>
  <c r="R1008" s="1"/>
  <c r="L1009"/>
  <c r="R1009" s="1"/>
  <c r="R1005"/>
  <c r="B1005"/>
  <c r="R1001"/>
  <c r="B1001"/>
  <c r="R999"/>
  <c r="B999"/>
  <c r="R995"/>
  <c r="B995"/>
  <c r="R992"/>
  <c r="B992"/>
  <c r="R988"/>
  <c r="B988"/>
  <c r="R983"/>
  <c r="B983"/>
  <c r="R979"/>
  <c r="B979"/>
  <c r="R975"/>
  <c r="B975"/>
  <c r="R953"/>
  <c r="B953"/>
  <c r="R948"/>
  <c r="B948"/>
  <c r="R939"/>
  <c r="B939"/>
  <c r="R933"/>
  <c r="B933"/>
  <c r="R924"/>
  <c r="B924"/>
  <c r="M909"/>
  <c r="L918"/>
  <c r="R918" s="1"/>
  <c r="R905"/>
  <c r="B905"/>
  <c r="R900"/>
  <c r="B900"/>
  <c r="R686"/>
  <c r="B686"/>
  <c r="N450"/>
  <c r="L680"/>
  <c r="R680" s="1"/>
  <c r="N679"/>
  <c r="R665"/>
  <c r="B665"/>
  <c r="R662"/>
  <c r="B662"/>
  <c r="N648"/>
  <c r="L650"/>
  <c r="R650" s="1"/>
  <c r="N420"/>
  <c r="R642"/>
  <c r="B642"/>
  <c r="R634"/>
  <c r="B634"/>
  <c r="R628"/>
  <c r="B628"/>
  <c r="R624"/>
  <c r="B624"/>
  <c r="R594"/>
  <c r="B594"/>
  <c r="R590"/>
  <c r="B590"/>
  <c r="R584"/>
  <c r="B584"/>
  <c r="R582"/>
  <c r="B582"/>
  <c r="R578"/>
  <c r="B578"/>
  <c r="R573"/>
  <c r="B573"/>
  <c r="N548"/>
  <c r="L548" s="1"/>
  <c r="L549"/>
  <c r="R549" s="1"/>
  <c r="N319"/>
  <c r="R541"/>
  <c r="B541"/>
  <c r="R535"/>
  <c r="B535"/>
  <c r="R521"/>
  <c r="B521"/>
  <c r="R517"/>
  <c r="B517"/>
  <c r="R513"/>
  <c r="B513"/>
  <c r="R508"/>
  <c r="B508"/>
  <c r="R502"/>
  <c r="B502"/>
  <c r="R497"/>
  <c r="B497"/>
  <c r="R491"/>
  <c r="B491"/>
  <c r="R477"/>
  <c r="B477"/>
  <c r="R473"/>
  <c r="B473"/>
  <c r="R4837"/>
  <c r="B4837"/>
  <c r="R4845"/>
  <c r="B4845"/>
  <c r="R4849"/>
  <c r="B4849"/>
  <c r="N4855"/>
  <c r="N4850" s="1"/>
  <c r="L4859"/>
  <c r="R4859" s="1"/>
  <c r="R4865"/>
  <c r="B4865"/>
  <c r="R4869"/>
  <c r="B4869"/>
  <c r="R4874"/>
  <c r="B4874"/>
  <c r="R4880"/>
  <c r="B4880"/>
  <c r="R4908"/>
  <c r="B4908"/>
  <c r="R4914"/>
  <c r="B4914"/>
  <c r="B4918"/>
  <c r="L4950"/>
  <c r="R4950" s="1"/>
  <c r="N4949"/>
  <c r="L4949" s="1"/>
  <c r="R4949" s="1"/>
  <c r="R4958"/>
  <c r="B4958"/>
  <c r="R4962"/>
  <c r="B4962"/>
  <c r="R4966"/>
  <c r="B4966"/>
  <c r="R4975"/>
  <c r="B4975"/>
  <c r="R4981"/>
  <c r="B4981"/>
  <c r="N4984"/>
  <c r="L4984" s="1"/>
  <c r="R4984" s="1"/>
  <c r="L4985"/>
  <c r="R4985" s="1"/>
  <c r="R4991"/>
  <c r="B4991"/>
  <c r="R4998"/>
  <c r="B4998"/>
  <c r="R5004"/>
  <c r="B5004"/>
  <c r="R5010"/>
  <c r="B5010"/>
  <c r="R5016"/>
  <c r="B5016"/>
  <c r="R5022"/>
  <c r="B5022"/>
  <c r="R5030"/>
  <c r="B5030"/>
  <c r="R5054"/>
  <c r="B5054"/>
  <c r="L5058"/>
  <c r="R5058" s="1"/>
  <c r="M5049"/>
  <c r="L4651"/>
  <c r="R4651" s="1"/>
  <c r="N4625"/>
  <c r="N4620" s="1"/>
  <c r="R4655"/>
  <c r="B4655"/>
  <c r="R4661"/>
  <c r="B4661"/>
  <c r="R4666"/>
  <c r="B4666"/>
  <c r="R4672"/>
  <c r="B4672"/>
  <c r="R4690"/>
  <c r="B4690"/>
  <c r="R4694"/>
  <c r="B4694"/>
  <c r="R4710"/>
  <c r="B4710"/>
  <c r="M4754"/>
  <c r="L4754" s="1"/>
  <c r="R4754" s="1"/>
  <c r="L4755"/>
  <c r="R4755" s="1"/>
  <c r="R4778"/>
  <c r="B4778"/>
  <c r="L5034"/>
  <c r="R5034" s="1"/>
  <c r="M5033"/>
  <c r="L5033" s="1"/>
  <c r="R5033" s="1"/>
  <c r="R4833"/>
  <c r="B4833"/>
  <c r="R5302"/>
  <c r="B5302"/>
  <c r="R5322"/>
  <c r="B5322"/>
  <c r="R5344"/>
  <c r="B5344"/>
  <c r="R5348"/>
  <c r="B5348"/>
  <c r="R5352"/>
  <c r="B5352"/>
  <c r="M6643"/>
  <c r="B10878"/>
  <c r="B1315"/>
  <c r="N13076"/>
  <c r="N12619"/>
  <c r="L13079"/>
  <c r="R12849" s="1"/>
  <c r="R12834"/>
  <c r="R12825"/>
  <c r="R12819"/>
  <c r="R12813"/>
  <c r="R12802"/>
  <c r="R12798"/>
  <c r="R12794"/>
  <c r="R12787"/>
  <c r="R12777"/>
  <c r="R12773"/>
  <c r="R12766"/>
  <c r="L12984"/>
  <c r="R12754" s="1"/>
  <c r="N12524"/>
  <c r="N12977"/>
  <c r="L12978"/>
  <c r="R12748" s="1"/>
  <c r="N12518"/>
  <c r="R12742"/>
  <c r="R12736"/>
  <c r="R12730"/>
  <c r="R12724"/>
  <c r="L12418"/>
  <c r="R12188" s="1"/>
  <c r="M11958"/>
  <c r="R12135"/>
  <c r="R12129"/>
  <c r="R12127"/>
  <c r="R12123"/>
  <c r="R12110"/>
  <c r="R12106"/>
  <c r="R12085"/>
  <c r="R12081"/>
  <c r="R12066"/>
  <c r="R12060"/>
  <c r="R12046"/>
  <c r="R12038"/>
  <c r="R12034"/>
  <c r="R12029"/>
  <c r="R12007"/>
  <c r="M12215"/>
  <c r="M11759"/>
  <c r="L12219"/>
  <c r="R11989" s="1"/>
  <c r="R11965"/>
  <c r="R11963"/>
  <c r="R11959"/>
  <c r="L12180"/>
  <c r="R11950" s="1"/>
  <c r="N11950"/>
  <c r="N12179"/>
  <c r="R11942"/>
  <c r="R11937"/>
  <c r="N12156"/>
  <c r="L12156" s="1"/>
  <c r="R11926" s="1"/>
  <c r="N11929"/>
  <c r="L12159"/>
  <c r="R11929" s="1"/>
  <c r="R11921"/>
  <c r="R11888"/>
  <c r="R11832"/>
  <c r="N12057"/>
  <c r="N11828"/>
  <c r="L12058"/>
  <c r="R11828" s="1"/>
  <c r="R11822"/>
  <c r="R11787"/>
  <c r="R11768"/>
  <c r="R11760"/>
  <c r="R11745"/>
  <c r="R11262"/>
  <c r="R11228"/>
  <c r="R11230"/>
  <c r="R11195"/>
  <c r="R11128"/>
  <c r="R11129"/>
  <c r="R11097"/>
  <c r="R11093"/>
  <c r="R11086"/>
  <c r="R11066"/>
  <c r="R11059"/>
  <c r="R11053"/>
  <c r="R11047"/>
  <c r="R11040"/>
  <c r="B11040"/>
  <c r="R11031"/>
  <c r="B11031"/>
  <c r="R11025"/>
  <c r="B11025"/>
  <c r="R11012"/>
  <c r="B11012"/>
  <c r="R10997"/>
  <c r="B10997"/>
  <c r="R10967"/>
  <c r="B10967"/>
  <c r="R10963"/>
  <c r="B10963"/>
  <c r="R10957"/>
  <c r="B10957"/>
  <c r="R10953"/>
  <c r="B10953"/>
  <c r="R10944"/>
  <c r="B10944"/>
  <c r="R10936"/>
  <c r="B10936"/>
  <c r="R10903"/>
  <c r="B10903"/>
  <c r="R10897"/>
  <c r="B10897"/>
  <c r="R10891"/>
  <c r="B10891"/>
  <c r="R10860"/>
  <c r="B10860"/>
  <c r="R10854"/>
  <c r="B10854"/>
  <c r="M10316"/>
  <c r="L10316" s="1"/>
  <c r="R10316" s="1"/>
  <c r="L10319"/>
  <c r="R10319" s="1"/>
  <c r="R10302"/>
  <c r="B10302"/>
  <c r="R10296"/>
  <c r="B10296"/>
  <c r="R10288"/>
  <c r="B10288"/>
  <c r="R10284"/>
  <c r="B10284"/>
  <c r="N10274"/>
  <c r="N10261" s="1"/>
  <c r="L10275"/>
  <c r="R10275" s="1"/>
  <c r="R10269"/>
  <c r="B10269"/>
  <c r="R10263"/>
  <c r="B10263"/>
  <c r="R10182"/>
  <c r="B10182"/>
  <c r="R10174"/>
  <c r="B10174"/>
  <c r="R9410"/>
  <c r="B9410"/>
  <c r="R9381"/>
  <c r="B9381"/>
  <c r="R9375"/>
  <c r="B9375"/>
  <c r="R9367"/>
  <c r="B9367"/>
  <c r="R9363"/>
  <c r="B9363"/>
  <c r="R9348"/>
  <c r="B9348"/>
  <c r="L9320"/>
  <c r="R9320" s="1"/>
  <c r="M9319"/>
  <c r="L9319" s="1"/>
  <c r="R9319" s="1"/>
  <c r="M9090"/>
  <c r="L9301"/>
  <c r="R9301" s="1"/>
  <c r="M9071"/>
  <c r="L9071" s="1"/>
  <c r="R9071" s="1"/>
  <c r="M9297"/>
  <c r="L9298"/>
  <c r="R9298" s="1"/>
  <c r="M9068"/>
  <c r="R9258"/>
  <c r="B9258"/>
  <c r="R9252"/>
  <c r="B9252"/>
  <c r="R9247"/>
  <c r="B9247"/>
  <c r="R8975"/>
  <c r="B8975"/>
  <c r="N8959"/>
  <c r="L8960"/>
  <c r="R8960" s="1"/>
  <c r="R8954"/>
  <c r="B8954"/>
  <c r="R8947"/>
  <c r="B8947"/>
  <c r="R8941"/>
  <c r="B8941"/>
  <c r="R8931"/>
  <c r="B8931"/>
  <c r="N8923"/>
  <c r="N8463" s="1"/>
  <c r="L8925"/>
  <c r="R8925" s="1"/>
  <c r="N8465"/>
  <c r="R8919"/>
  <c r="B8919"/>
  <c r="R8915"/>
  <c r="B8915"/>
  <c r="R8907"/>
  <c r="B8907"/>
  <c r="R8903"/>
  <c r="B8903"/>
  <c r="R8898"/>
  <c r="B8898"/>
  <c r="R8892"/>
  <c r="B8892"/>
  <c r="R8888"/>
  <c r="B8888"/>
  <c r="R8884"/>
  <c r="B8884"/>
  <c r="R8875"/>
  <c r="B8875"/>
  <c r="R8869"/>
  <c r="B8869"/>
  <c r="R8863"/>
  <c r="B8863"/>
  <c r="R8856"/>
  <c r="B8856"/>
  <c r="R8850"/>
  <c r="B8850"/>
  <c r="R8846"/>
  <c r="B8846"/>
  <c r="N8381"/>
  <c r="N8151" s="1"/>
  <c r="L8841"/>
  <c r="R8836"/>
  <c r="B8836"/>
  <c r="R8822"/>
  <c r="B8822"/>
  <c r="R8816"/>
  <c r="B8816"/>
  <c r="R8811"/>
  <c r="B8811"/>
  <c r="R8807"/>
  <c r="B8807"/>
  <c r="L8738"/>
  <c r="R8738" s="1"/>
  <c r="M8729"/>
  <c r="M8508"/>
  <c r="N8500"/>
  <c r="N8729"/>
  <c r="L8730"/>
  <c r="R8730" s="1"/>
  <c r="L8714"/>
  <c r="R8714" s="1"/>
  <c r="M8484"/>
  <c r="L8665"/>
  <c r="R8665" s="1"/>
  <c r="M8435"/>
  <c r="M8664"/>
  <c r="L8630"/>
  <c r="R8630" s="1"/>
  <c r="M8629"/>
  <c r="M8400"/>
  <c r="M8170" s="1"/>
  <c r="R8576"/>
  <c r="B8576"/>
  <c r="R8571"/>
  <c r="B8571"/>
  <c r="R8546"/>
  <c r="B8546"/>
  <c r="R8542"/>
  <c r="B8542"/>
  <c r="R8536"/>
  <c r="B8536"/>
  <c r="R8529"/>
  <c r="B8529"/>
  <c r="R8523"/>
  <c r="B8523"/>
  <c r="R6892"/>
  <c r="B6892"/>
  <c r="R6868"/>
  <c r="B6868"/>
  <c r="R6830"/>
  <c r="B6830"/>
  <c r="R6820"/>
  <c r="B6820"/>
  <c r="R6814"/>
  <c r="B6814"/>
  <c r="R6807"/>
  <c r="B6807"/>
  <c r="R6799"/>
  <c r="B6799"/>
  <c r="R6791"/>
  <c r="B6791"/>
  <c r="R6776"/>
  <c r="B6776"/>
  <c r="R6773"/>
  <c r="B6773"/>
  <c r="N6767"/>
  <c r="L6768"/>
  <c r="R6768" s="1"/>
  <c r="R6762"/>
  <c r="B6762"/>
  <c r="R6754"/>
  <c r="B6754"/>
  <c r="R6746"/>
  <c r="B6746"/>
  <c r="M6680"/>
  <c r="L6681"/>
  <c r="R6681" s="1"/>
  <c r="L6513"/>
  <c r="R6513" s="1"/>
  <c r="R6503"/>
  <c r="B6503"/>
  <c r="R6497"/>
  <c r="B6497"/>
  <c r="R6493"/>
  <c r="B6493"/>
  <c r="R6488"/>
  <c r="B6488"/>
  <c r="R6484"/>
  <c r="B6484"/>
  <c r="R6479"/>
  <c r="B6479"/>
  <c r="N6465"/>
  <c r="N6460" s="1"/>
  <c r="L6469"/>
  <c r="R6469" s="1"/>
  <c r="R6466"/>
  <c r="B6466"/>
  <c r="R6459"/>
  <c r="B6459"/>
  <c r="N6450"/>
  <c r="L6451"/>
  <c r="R6451" s="1"/>
  <c r="R6442"/>
  <c r="B6442"/>
  <c r="R6437"/>
  <c r="B6437"/>
  <c r="R6431"/>
  <c r="B6431"/>
  <c r="M6398"/>
  <c r="L6398" s="1"/>
  <c r="R6398" s="1"/>
  <c r="L6400"/>
  <c r="R6400" s="1"/>
  <c r="N6393"/>
  <c r="L6393" s="1"/>
  <c r="R6393" s="1"/>
  <c r="L6395"/>
  <c r="R6395" s="1"/>
  <c r="R6371"/>
  <c r="B6371"/>
  <c r="R6367"/>
  <c r="B6367"/>
  <c r="R6363"/>
  <c r="B6363"/>
  <c r="R6361"/>
  <c r="B6361"/>
  <c r="R6357"/>
  <c r="B6357"/>
  <c r="R6353"/>
  <c r="B6353"/>
  <c r="R6344"/>
  <c r="B6344"/>
  <c r="R6336"/>
  <c r="B6336"/>
  <c r="R6301"/>
  <c r="B6301"/>
  <c r="R6295"/>
  <c r="B6295"/>
  <c r="R6289"/>
  <c r="B6289"/>
  <c r="R6285"/>
  <c r="B6285"/>
  <c r="L6165"/>
  <c r="R6165" s="1"/>
  <c r="M6163"/>
  <c r="L6163" s="1"/>
  <c r="R6163" s="1"/>
  <c r="R6131"/>
  <c r="B6131"/>
  <c r="R6125"/>
  <c r="B6125"/>
  <c r="R6092"/>
  <c r="B6092"/>
  <c r="R6089"/>
  <c r="B6089"/>
  <c r="R6046"/>
  <c r="B6046"/>
  <c r="R6041"/>
  <c r="B6041"/>
  <c r="R6035"/>
  <c r="B6035"/>
  <c r="R6015"/>
  <c r="B6015"/>
  <c r="R6011"/>
  <c r="B6011"/>
  <c r="R6006"/>
  <c r="B6006"/>
  <c r="R5999"/>
  <c r="B5999"/>
  <c r="R5963"/>
  <c r="B5963"/>
  <c r="R5944"/>
  <c r="B5944"/>
  <c r="R5939"/>
  <c r="B5939"/>
  <c r="R5932"/>
  <c r="B5932"/>
  <c r="L5905"/>
  <c r="R5905" s="1"/>
  <c r="N5904"/>
  <c r="L5861"/>
  <c r="R5861" s="1"/>
  <c r="M5857"/>
  <c r="N5857"/>
  <c r="L5858"/>
  <c r="R5858" s="1"/>
  <c r="R5856"/>
  <c r="B5856"/>
  <c r="R5853"/>
  <c r="B5853"/>
  <c r="R5846"/>
  <c r="B5846"/>
  <c r="R5832"/>
  <c r="B5832"/>
  <c r="R5819"/>
  <c r="B5819"/>
  <c r="R5814"/>
  <c r="B5814"/>
  <c r="R5808"/>
  <c r="B5808"/>
  <c r="R5804"/>
  <c r="B5804"/>
  <c r="R5802"/>
  <c r="B5802"/>
  <c r="R5799"/>
  <c r="B5799"/>
  <c r="R5793"/>
  <c r="B5793"/>
  <c r="R5786"/>
  <c r="B5786"/>
  <c r="R5782"/>
  <c r="B5782"/>
  <c r="R5777"/>
  <c r="B5777"/>
  <c r="R5771"/>
  <c r="B5771"/>
  <c r="R4599"/>
  <c r="B4599"/>
  <c r="R4585"/>
  <c r="B4585"/>
  <c r="R4580"/>
  <c r="B4580"/>
  <c r="M4524"/>
  <c r="L4525"/>
  <c r="R4525" s="1"/>
  <c r="R4454"/>
  <c r="B4454"/>
  <c r="R4450"/>
  <c r="B4450"/>
  <c r="R4446"/>
  <c r="B4446"/>
  <c r="L4435"/>
  <c r="R4435" s="1"/>
  <c r="M3975"/>
  <c r="R4416"/>
  <c r="B4416"/>
  <c r="R4403"/>
  <c r="B4403"/>
  <c r="R4388"/>
  <c r="B4388"/>
  <c r="R4367"/>
  <c r="B4367"/>
  <c r="R4361"/>
  <c r="B4361"/>
  <c r="L4339"/>
  <c r="R4339" s="1"/>
  <c r="N4109"/>
  <c r="N4336"/>
  <c r="R4324"/>
  <c r="B4324"/>
  <c r="R4315"/>
  <c r="B4315"/>
  <c r="R4296"/>
  <c r="B4296"/>
  <c r="R4290"/>
  <c r="B4290"/>
  <c r="R4286"/>
  <c r="B4286"/>
  <c r="R4279"/>
  <c r="B4279"/>
  <c r="R4273"/>
  <c r="B4273"/>
  <c r="R4267"/>
  <c r="B4267"/>
  <c r="R4239"/>
  <c r="B4239"/>
  <c r="R4233"/>
  <c r="B4233"/>
  <c r="L4213"/>
  <c r="R4213" s="1"/>
  <c r="M3983"/>
  <c r="N3975"/>
  <c r="L4205"/>
  <c r="R4205" s="1"/>
  <c r="R4147"/>
  <c r="B4147"/>
  <c r="R2992"/>
  <c r="B2992"/>
  <c r="R2987"/>
  <c r="B2987"/>
  <c r="R2981"/>
  <c r="B2981"/>
  <c r="R2973"/>
  <c r="B2973"/>
  <c r="R2960"/>
  <c r="B2960"/>
  <c r="R2954"/>
  <c r="B2954"/>
  <c r="R2949"/>
  <c r="B2949"/>
  <c r="R2942"/>
  <c r="B2942"/>
  <c r="R2936"/>
  <c r="B2936"/>
  <c r="R2930"/>
  <c r="B2930"/>
  <c r="R2926"/>
  <c r="B2926"/>
  <c r="R2919"/>
  <c r="B2919"/>
  <c r="R2892"/>
  <c r="B2892"/>
  <c r="N2879"/>
  <c r="N2189" s="1"/>
  <c r="L2880"/>
  <c r="R2880" s="1"/>
  <c r="R2875"/>
  <c r="B2875"/>
  <c r="R2791"/>
  <c r="B2791"/>
  <c r="M2713"/>
  <c r="L2715"/>
  <c r="R2715" s="1"/>
  <c r="M2255"/>
  <c r="R2630"/>
  <c r="B2630"/>
  <c r="R2622"/>
  <c r="B2622"/>
  <c r="R2614"/>
  <c r="B2614"/>
  <c r="R2610"/>
  <c r="B2610"/>
  <c r="R2608"/>
  <c r="B2608"/>
  <c r="R2604"/>
  <c r="B2604"/>
  <c r="R2601"/>
  <c r="B2601"/>
  <c r="R2597"/>
  <c r="B2597"/>
  <c r="R2592"/>
  <c r="B2592"/>
  <c r="L2571"/>
  <c r="R2571" s="1"/>
  <c r="M2555"/>
  <c r="R2551"/>
  <c r="B2551"/>
  <c r="R2544"/>
  <c r="B2544"/>
  <c r="R2535"/>
  <c r="B2535"/>
  <c r="N2290"/>
  <c r="N2519"/>
  <c r="L2520"/>
  <c r="R2520" s="1"/>
  <c r="R2507"/>
  <c r="B2507"/>
  <c r="R2501"/>
  <c r="B2501"/>
  <c r="R2484"/>
  <c r="B2484"/>
  <c r="R2473"/>
  <c r="B2473"/>
  <c r="R2456"/>
  <c r="B2456"/>
  <c r="R2450"/>
  <c r="B2450"/>
  <c r="R2446"/>
  <c r="B2446"/>
  <c r="R2439"/>
  <c r="B2439"/>
  <c r="R2416"/>
  <c r="B2416"/>
  <c r="L2414"/>
  <c r="R2414" s="1"/>
  <c r="M2184"/>
  <c r="M2407"/>
  <c r="R2406"/>
  <c r="B2406"/>
  <c r="R2403"/>
  <c r="B2403"/>
  <c r="N2168"/>
  <c r="N2397"/>
  <c r="L2398"/>
  <c r="R2398" s="1"/>
  <c r="R2392"/>
  <c r="B2392"/>
  <c r="R2384"/>
  <c r="B2384"/>
  <c r="R2378"/>
  <c r="B2378"/>
  <c r="R2374"/>
  <c r="B2374"/>
  <c r="R2369"/>
  <c r="B2369"/>
  <c r="R2360"/>
  <c r="B2360"/>
  <c r="R2354"/>
  <c r="B2354"/>
  <c r="R2352"/>
  <c r="B2352"/>
  <c r="R1844"/>
  <c r="B1844"/>
  <c r="R1837"/>
  <c r="B1837"/>
  <c r="N1813"/>
  <c r="L1821"/>
  <c r="R1821" s="1"/>
  <c r="M1764"/>
  <c r="L1765"/>
  <c r="R1765" s="1"/>
  <c r="R1719"/>
  <c r="B1719"/>
  <c r="N1707"/>
  <c r="L1708"/>
  <c r="R1708" s="1"/>
  <c r="R1700"/>
  <c r="B1700"/>
  <c r="R1694"/>
  <c r="B1694"/>
  <c r="R1688"/>
  <c r="B1688"/>
  <c r="R1684"/>
  <c r="B1684"/>
  <c r="R1681"/>
  <c r="B1681"/>
  <c r="R1677"/>
  <c r="B1677"/>
  <c r="R1672"/>
  <c r="B1672"/>
  <c r="R1668"/>
  <c r="B1668"/>
  <c r="R1664"/>
  <c r="B1664"/>
  <c r="R1659"/>
  <c r="B1659"/>
  <c r="R1655"/>
  <c r="B1655"/>
  <c r="R1650"/>
  <c r="B1650"/>
  <c r="R1644"/>
  <c r="B1644"/>
  <c r="R1640"/>
  <c r="B1640"/>
  <c r="R1634"/>
  <c r="B1634"/>
  <c r="R1626"/>
  <c r="B1626"/>
  <c r="R1602"/>
  <c r="B1602"/>
  <c r="R1594"/>
  <c r="B1594"/>
  <c r="R1589"/>
  <c r="B1589"/>
  <c r="L1522"/>
  <c r="N1468"/>
  <c r="L1468" s="1"/>
  <c r="R1468" s="1"/>
  <c r="L1469"/>
  <c r="R1469" s="1"/>
  <c r="R1448"/>
  <c r="B1448"/>
  <c r="R1443"/>
  <c r="B1443"/>
  <c r="R1439"/>
  <c r="B1439"/>
  <c r="R1435"/>
  <c r="B1435"/>
  <c r="R1430"/>
  <c r="B1430"/>
  <c r="R1424"/>
  <c r="B1424"/>
  <c r="R1415"/>
  <c r="B1415"/>
  <c r="R1393"/>
  <c r="B1393"/>
  <c r="R1363"/>
  <c r="B1363"/>
  <c r="R1358"/>
  <c r="B1358"/>
  <c r="M1353"/>
  <c r="L1354"/>
  <c r="R1354" s="1"/>
  <c r="R1331"/>
  <c r="B1331"/>
  <c r="R1323"/>
  <c r="B1323"/>
  <c r="M1304"/>
  <c r="L1305"/>
  <c r="R1305" s="1"/>
  <c r="R1256"/>
  <c r="B1256"/>
  <c r="R1250"/>
  <c r="B1250"/>
  <c r="R1242"/>
  <c r="B1242"/>
  <c r="R1230"/>
  <c r="B1230"/>
  <c r="R1224"/>
  <c r="B1224"/>
  <c r="R1221"/>
  <c r="B1221"/>
  <c r="R1217"/>
  <c r="B1217"/>
  <c r="R1212"/>
  <c r="B1212"/>
  <c r="R1206"/>
  <c r="B1206"/>
  <c r="R1186"/>
  <c r="B1186"/>
  <c r="R1182"/>
  <c r="B1182"/>
  <c r="R1177"/>
  <c r="B1177"/>
  <c r="R1171"/>
  <c r="B1171"/>
  <c r="R1162"/>
  <c r="B1162"/>
  <c r="R1151"/>
  <c r="B1151"/>
  <c r="R1138"/>
  <c r="B1138"/>
  <c r="R1132"/>
  <c r="B1132"/>
  <c r="R1127"/>
  <c r="B1127"/>
  <c r="M1103"/>
  <c r="L1103" s="1"/>
  <c r="R1103" s="1"/>
  <c r="L1105"/>
  <c r="R1105" s="1"/>
  <c r="R1077"/>
  <c r="B1077"/>
  <c r="M1027"/>
  <c r="L1034"/>
  <c r="R1034" s="1"/>
  <c r="R1013"/>
  <c r="B1013"/>
  <c r="R990"/>
  <c r="B990"/>
  <c r="R986"/>
  <c r="B986"/>
  <c r="R981"/>
  <c r="B981"/>
  <c r="R977"/>
  <c r="B977"/>
  <c r="R973"/>
  <c r="B973"/>
  <c r="R968"/>
  <c r="B968"/>
  <c r="R962"/>
  <c r="B962"/>
  <c r="R957"/>
  <c r="B957"/>
  <c r="N945"/>
  <c r="L949"/>
  <c r="R949" s="1"/>
  <c r="R935"/>
  <c r="B935"/>
  <c r="R927"/>
  <c r="B927"/>
  <c r="R920"/>
  <c r="B920"/>
  <c r="R903"/>
  <c r="B903"/>
  <c r="R898"/>
  <c r="B898"/>
  <c r="L880"/>
  <c r="R880" s="1"/>
  <c r="M420"/>
  <c r="M878"/>
  <c r="M778"/>
  <c r="M318" s="1"/>
  <c r="L779"/>
  <c r="R779" s="1"/>
  <c r="M319"/>
  <c r="L763"/>
  <c r="R763" s="1"/>
  <c r="M303"/>
  <c r="M259"/>
  <c r="M715"/>
  <c r="M710" s="1"/>
  <c r="M700"/>
  <c r="L700" s="1"/>
  <c r="M241"/>
  <c r="L701"/>
  <c r="R701" s="1"/>
  <c r="R660"/>
  <c r="B660"/>
  <c r="R654"/>
  <c r="B654"/>
  <c r="R646"/>
  <c r="B646"/>
  <c r="R640"/>
  <c r="B640"/>
  <c r="R636"/>
  <c r="B636"/>
  <c r="R630"/>
  <c r="B630"/>
  <c r="R626"/>
  <c r="B626"/>
  <c r="R613"/>
  <c r="B613"/>
  <c r="R592"/>
  <c r="B592"/>
  <c r="R588"/>
  <c r="B588"/>
  <c r="N579"/>
  <c r="L580"/>
  <c r="R580" s="1"/>
  <c r="R575"/>
  <c r="B575"/>
  <c r="M344"/>
  <c r="M567"/>
  <c r="L574"/>
  <c r="R574" s="1"/>
  <c r="R570"/>
  <c r="B570"/>
  <c r="R562"/>
  <c r="B562"/>
  <c r="R559"/>
  <c r="B559"/>
  <c r="R553"/>
  <c r="B553"/>
  <c r="R547"/>
  <c r="B547"/>
  <c r="R530"/>
  <c r="B530"/>
  <c r="R523"/>
  <c r="B523"/>
  <c r="R519"/>
  <c r="B519"/>
  <c r="R515"/>
  <c r="B515"/>
  <c r="R510"/>
  <c r="B510"/>
  <c r="R504"/>
  <c r="B504"/>
  <c r="R499"/>
  <c r="B499"/>
  <c r="R493"/>
  <c r="B493"/>
  <c r="R488"/>
  <c r="B488"/>
  <c r="R483"/>
  <c r="B483"/>
  <c r="R475"/>
  <c r="B475"/>
  <c r="R467"/>
  <c r="B467"/>
  <c r="R4843"/>
  <c r="B4843"/>
  <c r="R4847"/>
  <c r="B4847"/>
  <c r="R4853"/>
  <c r="B4853"/>
  <c r="R4858"/>
  <c r="B4858"/>
  <c r="R4863"/>
  <c r="B4863"/>
  <c r="R4867"/>
  <c r="B4867"/>
  <c r="R4872"/>
  <c r="B4872"/>
  <c r="R4878"/>
  <c r="B4878"/>
  <c r="R4899"/>
  <c r="B4899"/>
  <c r="R4906"/>
  <c r="B4906"/>
  <c r="R4912"/>
  <c r="B4912"/>
  <c r="R4952"/>
  <c r="B4952"/>
  <c r="R5000"/>
  <c r="B5000"/>
  <c r="R5006"/>
  <c r="B5006"/>
  <c r="R5012"/>
  <c r="B5012"/>
  <c r="N5018"/>
  <c r="L5018" s="1"/>
  <c r="R5018" s="1"/>
  <c r="L5020"/>
  <c r="R5020" s="1"/>
  <c r="R5027"/>
  <c r="B5027"/>
  <c r="N5049"/>
  <c r="L5050"/>
  <c r="R5050" s="1"/>
  <c r="R5056"/>
  <c r="B5056"/>
  <c r="R4607"/>
  <c r="B4607"/>
  <c r="R4653"/>
  <c r="B4653"/>
  <c r="R4670"/>
  <c r="B4670"/>
  <c r="R4692"/>
  <c r="B4692"/>
  <c r="R4706"/>
  <c r="B4706"/>
  <c r="L4720"/>
  <c r="R4720" s="1"/>
  <c r="M4719"/>
  <c r="R4753"/>
  <c r="B4753"/>
  <c r="L4820"/>
  <c r="M4819"/>
  <c r="R4835"/>
  <c r="B4835"/>
  <c r="R5304"/>
  <c r="B5304"/>
  <c r="R5335"/>
  <c r="B5335"/>
  <c r="B4333"/>
  <c r="R5357"/>
  <c r="B5357"/>
  <c r="R5368"/>
  <c r="B5368"/>
  <c r="R5374"/>
  <c r="B5374"/>
  <c r="R5384"/>
  <c r="B5384"/>
  <c r="R5417"/>
  <c r="B5417"/>
  <c r="R5423"/>
  <c r="B5423"/>
  <c r="R5429"/>
  <c r="B5429"/>
  <c r="R5455"/>
  <c r="B5455"/>
  <c r="R5463"/>
  <c r="B5463"/>
  <c r="R5471"/>
  <c r="B5471"/>
  <c r="R5477"/>
  <c r="B5477"/>
  <c r="R5485"/>
  <c r="B5485"/>
  <c r="M5493"/>
  <c r="L5494"/>
  <c r="R5504"/>
  <c r="B5504"/>
  <c r="L5510"/>
  <c r="R5510" s="1"/>
  <c r="N5509"/>
  <c r="R5519"/>
  <c r="B5519"/>
  <c r="R1856"/>
  <c r="B1856"/>
  <c r="R1861"/>
  <c r="B1861"/>
  <c r="R1864"/>
  <c r="B1864"/>
  <c r="R1880"/>
  <c r="B1880"/>
  <c r="R1885"/>
  <c r="B1885"/>
  <c r="R1892"/>
  <c r="B1892"/>
  <c r="R1911"/>
  <c r="B1911"/>
  <c r="R1918"/>
  <c r="B1918"/>
  <c r="R1924"/>
  <c r="B1924"/>
  <c r="R1934"/>
  <c r="B1934"/>
  <c r="R1961"/>
  <c r="B1961"/>
  <c r="R1967"/>
  <c r="B1967"/>
  <c r="R1973"/>
  <c r="B1973"/>
  <c r="R1977"/>
  <c r="B1977"/>
  <c r="R1984"/>
  <c r="B1984"/>
  <c r="R1988"/>
  <c r="B1988"/>
  <c r="R1992"/>
  <c r="B1992"/>
  <c r="R2000"/>
  <c r="B2000"/>
  <c r="R2005"/>
  <c r="B2005"/>
  <c r="R2015"/>
  <c r="B2015"/>
  <c r="R2024"/>
  <c r="B2024"/>
  <c r="R2027"/>
  <c r="B2027"/>
  <c r="R2033"/>
  <c r="B2033"/>
  <c r="R2041"/>
  <c r="B2041"/>
  <c r="R2054"/>
  <c r="B2054"/>
  <c r="R2058"/>
  <c r="B2058"/>
  <c r="R2064"/>
  <c r="B2064"/>
  <c r="R2071"/>
  <c r="B2071"/>
  <c r="R2075"/>
  <c r="B2075"/>
  <c r="R3464"/>
  <c r="B3464"/>
  <c r="R3471"/>
  <c r="B3471"/>
  <c r="R3488"/>
  <c r="B3488"/>
  <c r="R3493"/>
  <c r="B3493"/>
  <c r="R3499"/>
  <c r="B3499"/>
  <c r="R3506"/>
  <c r="B3506"/>
  <c r="R3512"/>
  <c r="B3512"/>
  <c r="R3519"/>
  <c r="B3519"/>
  <c r="R3526"/>
  <c r="B3526"/>
  <c r="R3552"/>
  <c r="B3552"/>
  <c r="R3595"/>
  <c r="B3595"/>
  <c r="R3603"/>
  <c r="B3603"/>
  <c r="L3612"/>
  <c r="R3612" s="1"/>
  <c r="N3382"/>
  <c r="L3382" s="1"/>
  <c r="R3382" s="1"/>
  <c r="R3618"/>
  <c r="B3618"/>
  <c r="R3628"/>
  <c r="B3628"/>
  <c r="R3639"/>
  <c r="B3639"/>
  <c r="R3644"/>
  <c r="B3644"/>
  <c r="R3650"/>
  <c r="B3650"/>
  <c r="R3656"/>
  <c r="B3656"/>
  <c r="R3673"/>
  <c r="B3673"/>
  <c r="M3261"/>
  <c r="L3721"/>
  <c r="R3721" s="1"/>
  <c r="M3318"/>
  <c r="M3777"/>
  <c r="L3778"/>
  <c r="R3778" s="1"/>
  <c r="R3786"/>
  <c r="B3786"/>
  <c r="L3791"/>
  <c r="R3791" s="1"/>
  <c r="N3331"/>
  <c r="L3884"/>
  <c r="R3884" s="1"/>
  <c r="M3424"/>
  <c r="M3883"/>
  <c r="M3423" s="1"/>
  <c r="R3909"/>
  <c r="B3909"/>
  <c r="R3913"/>
  <c r="B3913"/>
  <c r="R7374"/>
  <c r="B7374"/>
  <c r="R7378"/>
  <c r="B7378"/>
  <c r="N7152"/>
  <c r="L7382"/>
  <c r="R7382" s="1"/>
  <c r="R7392"/>
  <c r="B7392"/>
  <c r="R7396"/>
  <c r="B7396"/>
  <c r="L7401"/>
  <c r="R7401" s="1"/>
  <c r="N7171"/>
  <c r="R7405"/>
  <c r="B7405"/>
  <c r="R7409"/>
  <c r="B7409"/>
  <c r="M7385"/>
  <c r="L7411"/>
  <c r="M7181"/>
  <c r="R7427"/>
  <c r="B7427"/>
  <c r="R7436"/>
  <c r="B7436"/>
  <c r="R7440"/>
  <c r="B7440"/>
  <c r="R7444"/>
  <c r="B7444"/>
  <c r="R7452"/>
  <c r="B7452"/>
  <c r="R7456"/>
  <c r="B7456"/>
  <c r="R7460"/>
  <c r="B7460"/>
  <c r="N7234"/>
  <c r="L7464"/>
  <c r="R7464" s="1"/>
  <c r="N7238"/>
  <c r="L7468"/>
  <c r="R7468" s="1"/>
  <c r="N7467"/>
  <c r="L7471"/>
  <c r="R7471" s="1"/>
  <c r="N7241"/>
  <c r="L7474"/>
  <c r="R7474" s="1"/>
  <c r="N7244"/>
  <c r="R7481"/>
  <c r="B7481"/>
  <c r="R7493"/>
  <c r="B7493"/>
  <c r="R7497"/>
  <c r="B7497"/>
  <c r="R7503"/>
  <c r="B7503"/>
  <c r="R7507"/>
  <c r="B7507"/>
  <c r="R7511"/>
  <c r="B7511"/>
  <c r="R7513"/>
  <c r="B7513"/>
  <c r="R7517"/>
  <c r="B7517"/>
  <c r="N7292"/>
  <c r="L7522"/>
  <c r="R7522" s="1"/>
  <c r="R7524"/>
  <c r="B7524"/>
  <c r="R7526"/>
  <c r="B7526"/>
  <c r="R7528"/>
  <c r="B7528"/>
  <c r="R7530"/>
  <c r="B7530"/>
  <c r="R7532"/>
  <c r="B7532"/>
  <c r="R7534"/>
  <c r="B7534"/>
  <c r="R7538"/>
  <c r="B7538"/>
  <c r="R7542"/>
  <c r="B7542"/>
  <c r="R7546"/>
  <c r="B7546"/>
  <c r="M7579"/>
  <c r="M7350"/>
  <c r="L7580"/>
  <c r="R7580" s="1"/>
  <c r="R14274"/>
  <c r="R14278"/>
  <c r="R14281"/>
  <c r="R14284"/>
  <c r="R14287"/>
  <c r="N14515"/>
  <c r="N14510" s="1"/>
  <c r="L14531"/>
  <c r="R14301" s="1"/>
  <c r="R14314"/>
  <c r="R14318"/>
  <c r="R14320"/>
  <c r="R14329"/>
  <c r="L14588"/>
  <c r="R14358" s="1"/>
  <c r="M14587"/>
  <c r="L14587" s="1"/>
  <c r="R14357" s="1"/>
  <c r="R14373"/>
  <c r="R14376"/>
  <c r="R14383"/>
  <c r="R14387"/>
  <c r="R14389"/>
  <c r="R14391"/>
  <c r="R14393"/>
  <c r="R14409"/>
  <c r="R14417"/>
  <c r="R14419"/>
  <c r="L14645"/>
  <c r="R14415" s="1"/>
  <c r="M14644"/>
  <c r="M14631" s="1"/>
  <c r="M14630" s="1"/>
  <c r="R14425"/>
  <c r="R14429"/>
  <c r="R14431"/>
  <c r="R14435"/>
  <c r="R14439"/>
  <c r="R14444"/>
  <c r="R14447"/>
  <c r="R14451"/>
  <c r="R14455"/>
  <c r="R14458"/>
  <c r="R14467"/>
  <c r="R14469"/>
  <c r="R14478"/>
  <c r="N14709"/>
  <c r="L14710"/>
  <c r="R14480" s="1"/>
  <c r="R14491"/>
  <c r="R14511"/>
  <c r="R14514"/>
  <c r="R14517"/>
  <c r="N14745"/>
  <c r="N14740" s="1"/>
  <c r="L14761"/>
  <c r="R14531" s="1"/>
  <c r="R14533"/>
  <c r="R14535"/>
  <c r="R14548"/>
  <c r="R14552"/>
  <c r="R14570"/>
  <c r="L14818"/>
  <c r="R14588" s="1"/>
  <c r="M14817"/>
  <c r="L14828"/>
  <c r="R14598" s="1"/>
  <c r="M14827"/>
  <c r="R14600"/>
  <c r="R14619"/>
  <c r="R14646"/>
  <c r="M14903"/>
  <c r="L14903" s="1"/>
  <c r="R14673" s="1"/>
  <c r="L14905"/>
  <c r="R14675" s="1"/>
  <c r="R14695"/>
  <c r="R14699"/>
  <c r="R14708"/>
  <c r="M14939"/>
  <c r="L14940"/>
  <c r="R14710" s="1"/>
  <c r="M12675"/>
  <c r="M12449"/>
  <c r="L12679"/>
  <c r="R12449" s="1"/>
  <c r="L12723"/>
  <c r="R12493" s="1"/>
  <c r="M12493"/>
  <c r="L12754"/>
  <c r="R12524" s="1"/>
  <c r="M12524"/>
  <c r="M12769"/>
  <c r="L12770"/>
  <c r="R12540" s="1"/>
  <c r="M12540"/>
  <c r="M12833"/>
  <c r="L12833" s="1"/>
  <c r="R12603" s="1"/>
  <c r="M12605"/>
  <c r="L12835"/>
  <c r="R12605" s="1"/>
  <c r="L12861"/>
  <c r="R12631" s="1"/>
  <c r="M12631"/>
  <c r="L12878"/>
  <c r="M12648"/>
  <c r="M7548"/>
  <c r="M7320"/>
  <c r="L7550"/>
  <c r="R7550" s="1"/>
  <c r="N14960"/>
  <c r="L14961"/>
  <c r="R14731" s="1"/>
  <c r="R14735"/>
  <c r="N14975"/>
  <c r="N14970" s="1"/>
  <c r="L14979"/>
  <c r="R14749" s="1"/>
  <c r="R14753"/>
  <c r="R14759"/>
  <c r="R14764"/>
  <c r="R14768"/>
  <c r="R14770"/>
  <c r="R14773"/>
  <c r="R14777"/>
  <c r="R14797"/>
  <c r="R14801"/>
  <c r="M15069"/>
  <c r="L15070"/>
  <c r="R14840" s="1"/>
  <c r="R14894"/>
  <c r="R14941"/>
  <c r="R14945"/>
  <c r="M15190"/>
  <c r="L15191"/>
  <c r="R14961" s="1"/>
  <c r="M15205"/>
  <c r="L15209"/>
  <c r="R14979" s="1"/>
  <c r="R15019"/>
  <c r="R15026"/>
  <c r="R15028"/>
  <c r="R15030"/>
  <c r="R15034"/>
  <c r="R15042"/>
  <c r="R15046"/>
  <c r="N15287"/>
  <c r="L15287" s="1"/>
  <c r="L15288"/>
  <c r="R15058" s="1"/>
  <c r="R15071"/>
  <c r="R15075"/>
  <c r="R15079"/>
  <c r="R15083"/>
  <c r="R15085"/>
  <c r="R15087"/>
  <c r="R15089"/>
  <c r="R15094"/>
  <c r="R15098"/>
  <c r="R15115"/>
  <c r="R15148"/>
  <c r="N15376"/>
  <c r="L15376" s="1"/>
  <c r="R15146" s="1"/>
  <c r="L15379"/>
  <c r="R15149" s="1"/>
  <c r="R15164"/>
  <c r="R15168"/>
  <c r="R15172"/>
  <c r="F57" i="4"/>
  <c r="E58"/>
  <c r="E63"/>
  <c r="F62"/>
  <c r="R5361" i="13"/>
  <c r="B5361"/>
  <c r="R5364"/>
  <c r="B5364"/>
  <c r="R5370"/>
  <c r="B5370"/>
  <c r="R5376"/>
  <c r="B5376"/>
  <c r="R5380"/>
  <c r="B5380"/>
  <c r="L5388"/>
  <c r="R5388" s="1"/>
  <c r="N5387"/>
  <c r="L5387" s="1"/>
  <c r="R5393"/>
  <c r="B5393"/>
  <c r="R5399"/>
  <c r="B5399"/>
  <c r="R5415"/>
  <c r="B5415"/>
  <c r="R5419"/>
  <c r="B5419"/>
  <c r="R5425"/>
  <c r="B5425"/>
  <c r="R5427"/>
  <c r="B5427"/>
  <c r="R5442"/>
  <c r="B5442"/>
  <c r="R5457"/>
  <c r="B5457"/>
  <c r="R5461"/>
  <c r="B5461"/>
  <c r="R5469"/>
  <c r="B5469"/>
  <c r="R5483"/>
  <c r="B5483"/>
  <c r="N5486"/>
  <c r="L5486" s="1"/>
  <c r="R5486" s="1"/>
  <c r="L5489"/>
  <c r="R5489" s="1"/>
  <c r="R5502"/>
  <c r="B5502"/>
  <c r="R5508"/>
  <c r="B5508"/>
  <c r="R5512"/>
  <c r="B5512"/>
  <c r="R5525"/>
  <c r="B5525"/>
  <c r="R1854"/>
  <c r="B1854"/>
  <c r="R1858"/>
  <c r="B1858"/>
  <c r="R1867"/>
  <c r="B1867"/>
  <c r="R1870"/>
  <c r="B1870"/>
  <c r="R1874"/>
  <c r="B1874"/>
  <c r="R1878"/>
  <c r="B1878"/>
  <c r="R1898"/>
  <c r="B1898"/>
  <c r="R1920"/>
  <c r="B1920"/>
  <c r="R1926"/>
  <c r="B1926"/>
  <c r="R1932"/>
  <c r="B1932"/>
  <c r="L1938"/>
  <c r="R1938" s="1"/>
  <c r="N1937"/>
  <c r="L1937" s="1"/>
  <c r="R1937" s="1"/>
  <c r="R1943"/>
  <c r="B1943"/>
  <c r="R1956"/>
  <c r="B1956"/>
  <c r="R1963"/>
  <c r="B1963"/>
  <c r="R1969"/>
  <c r="B1969"/>
  <c r="R1975"/>
  <c r="B1975"/>
  <c r="R1979"/>
  <c r="B1979"/>
  <c r="R1986"/>
  <c r="B1986"/>
  <c r="R1990"/>
  <c r="B1990"/>
  <c r="R2007"/>
  <c r="B2007"/>
  <c r="R2013"/>
  <c r="B2013"/>
  <c r="R2021"/>
  <c r="B2021"/>
  <c r="R2038"/>
  <c r="B2038"/>
  <c r="R2073"/>
  <c r="B2073"/>
  <c r="R3466"/>
  <c r="B3466"/>
  <c r="L3472"/>
  <c r="R3472" s="1"/>
  <c r="N3242"/>
  <c r="R3484"/>
  <c r="B3484"/>
  <c r="R3490"/>
  <c r="B3490"/>
  <c r="R3497"/>
  <c r="B3497"/>
  <c r="R3502"/>
  <c r="B3502"/>
  <c r="R3508"/>
  <c r="B3508"/>
  <c r="N3285"/>
  <c r="L3515"/>
  <c r="R3515" s="1"/>
  <c r="R3528"/>
  <c r="B3528"/>
  <c r="R3534"/>
  <c r="B3534"/>
  <c r="R3542"/>
  <c r="B3542"/>
  <c r="R3550"/>
  <c r="B3550"/>
  <c r="R3565"/>
  <c r="B3565"/>
  <c r="R3580"/>
  <c r="B3580"/>
  <c r="R3584"/>
  <c r="B3584"/>
  <c r="R3588"/>
  <c r="B3588"/>
  <c r="R3593"/>
  <c r="B3593"/>
  <c r="R3601"/>
  <c r="B3601"/>
  <c r="R3609"/>
  <c r="B3609"/>
  <c r="R3614"/>
  <c r="B3614"/>
  <c r="R3620"/>
  <c r="B3620"/>
  <c r="R3626"/>
  <c r="B3626"/>
  <c r="R3632"/>
  <c r="B3632"/>
  <c r="R3636"/>
  <c r="B3636"/>
  <c r="N3638"/>
  <c r="N3408" s="1"/>
  <c r="L3640"/>
  <c r="R3640" s="1"/>
  <c r="N3410"/>
  <c r="N3424"/>
  <c r="N3653"/>
  <c r="L3654"/>
  <c r="R3654" s="1"/>
  <c r="N3431"/>
  <c r="L3661"/>
  <c r="R3661" s="1"/>
  <c r="M3242"/>
  <c r="L3702"/>
  <c r="R3702" s="1"/>
  <c r="N3324"/>
  <c r="N3777"/>
  <c r="N3834"/>
  <c r="L3835"/>
  <c r="R3835" s="1"/>
  <c r="M3410"/>
  <c r="M3868"/>
  <c r="L3870"/>
  <c r="R3870" s="1"/>
  <c r="R3911"/>
  <c r="B3911"/>
  <c r="R3915"/>
  <c r="B3915"/>
  <c r="R7372"/>
  <c r="B7372"/>
  <c r="R7376"/>
  <c r="B7376"/>
  <c r="R7381"/>
  <c r="B7381"/>
  <c r="R7384"/>
  <c r="B7384"/>
  <c r="R7387"/>
  <c r="B7387"/>
  <c r="R7390"/>
  <c r="B7390"/>
  <c r="R7394"/>
  <c r="B7394"/>
  <c r="R7398"/>
  <c r="B7398"/>
  <c r="R7400"/>
  <c r="B7400"/>
  <c r="R7403"/>
  <c r="B7403"/>
  <c r="R7407"/>
  <c r="B7407"/>
  <c r="R7429"/>
  <c r="B7429"/>
  <c r="R7431"/>
  <c r="B7431"/>
  <c r="R7434"/>
  <c r="B7434"/>
  <c r="R7438"/>
  <c r="B7438"/>
  <c r="R7442"/>
  <c r="B7442"/>
  <c r="R7446"/>
  <c r="B7446"/>
  <c r="R7450"/>
  <c r="B7450"/>
  <c r="R7454"/>
  <c r="B7454"/>
  <c r="L7458"/>
  <c r="R7458" s="1"/>
  <c r="N7457"/>
  <c r="N7228"/>
  <c r="L7461"/>
  <c r="R7461" s="1"/>
  <c r="N7231"/>
  <c r="R7463"/>
  <c r="B7463"/>
  <c r="R7466"/>
  <c r="B7466"/>
  <c r="R7470"/>
  <c r="B7470"/>
  <c r="R7473"/>
  <c r="B7473"/>
  <c r="R7476"/>
  <c r="B7476"/>
  <c r="R7485"/>
  <c r="B7485"/>
  <c r="R7487"/>
  <c r="B7487"/>
  <c r="R7491"/>
  <c r="B7491"/>
  <c r="R7495"/>
  <c r="B7495"/>
  <c r="R7499"/>
  <c r="B7499"/>
  <c r="R7505"/>
  <c r="B7505"/>
  <c r="R7509"/>
  <c r="B7509"/>
  <c r="L7515"/>
  <c r="R7515" s="1"/>
  <c r="N7514"/>
  <c r="L7514" s="1"/>
  <c r="R7514" s="1"/>
  <c r="N7285"/>
  <c r="R7519"/>
  <c r="B7519"/>
  <c r="R7540"/>
  <c r="B7540"/>
  <c r="R7549"/>
  <c r="B7549"/>
  <c r="L7559"/>
  <c r="R7559" s="1"/>
  <c r="M7556"/>
  <c r="M7329"/>
  <c r="L14512"/>
  <c r="R14282" s="1"/>
  <c r="R14303"/>
  <c r="R14305"/>
  <c r="R14307"/>
  <c r="R14309"/>
  <c r="R14312"/>
  <c r="R14316"/>
  <c r="R14324"/>
  <c r="L14598"/>
  <c r="R14368" s="1"/>
  <c r="M14597"/>
  <c r="N14597"/>
  <c r="L14604"/>
  <c r="R14374" s="1"/>
  <c r="R14397"/>
  <c r="R14399"/>
  <c r="R14405"/>
  <c r="R14423"/>
  <c r="R14427"/>
  <c r="R14433"/>
  <c r="R14437"/>
  <c r="R14441"/>
  <c r="N14673"/>
  <c r="L14675"/>
  <c r="R14445" s="1"/>
  <c r="R14453"/>
  <c r="L14689"/>
  <c r="R14459" s="1"/>
  <c r="N14686"/>
  <c r="L14686" s="1"/>
  <c r="R14456" s="1"/>
  <c r="R14461"/>
  <c r="R14465"/>
  <c r="R14472"/>
  <c r="R14476"/>
  <c r="R14484"/>
  <c r="R14486"/>
  <c r="R14489"/>
  <c r="R14493"/>
  <c r="R14502"/>
  <c r="R14504"/>
  <c r="R14508"/>
  <c r="L14742"/>
  <c r="R14512" s="1"/>
  <c r="L14749"/>
  <c r="R14519" s="1"/>
  <c r="M14745"/>
  <c r="R14539"/>
  <c r="R14542"/>
  <c r="R14546"/>
  <c r="R14550"/>
  <c r="R14554"/>
  <c r="R14615"/>
  <c r="R14623"/>
  <c r="R14627"/>
  <c r="L14919"/>
  <c r="R14689" s="1"/>
  <c r="M14916"/>
  <c r="L14916" s="1"/>
  <c r="R14686" s="1"/>
  <c r="R14697"/>
  <c r="R14714"/>
  <c r="M12660"/>
  <c r="M12431"/>
  <c r="L12661"/>
  <c r="R12431" s="1"/>
  <c r="M12471"/>
  <c r="L12701"/>
  <c r="R12471" s="1"/>
  <c r="M12747"/>
  <c r="L12748"/>
  <c r="R12518" s="1"/>
  <c r="M12518"/>
  <c r="L12761"/>
  <c r="R12531" s="1"/>
  <c r="M12531"/>
  <c r="M12804"/>
  <c r="L12805"/>
  <c r="R12575" s="1"/>
  <c r="M12575"/>
  <c r="M12846"/>
  <c r="L12849"/>
  <c r="R12619" s="1"/>
  <c r="M12619"/>
  <c r="R14727"/>
  <c r="R14733"/>
  <c r="R14737"/>
  <c r="R14739"/>
  <c r="R14743"/>
  <c r="R14748"/>
  <c r="R14751"/>
  <c r="R14755"/>
  <c r="R14757"/>
  <c r="R14766"/>
  <c r="R14775"/>
  <c r="R14779"/>
  <c r="R14781"/>
  <c r="R14783"/>
  <c r="M15038"/>
  <c r="L15038" s="1"/>
  <c r="R14808" s="1"/>
  <c r="L15039"/>
  <c r="R14809" s="1"/>
  <c r="M15104"/>
  <c r="L15105"/>
  <c r="R14875" s="1"/>
  <c r="M15138"/>
  <c r="L15138" s="1"/>
  <c r="R14908" s="1"/>
  <c r="L15140"/>
  <c r="R14910" s="1"/>
  <c r="M15153"/>
  <c r="L15153" s="1"/>
  <c r="R14923" s="1"/>
  <c r="L15154"/>
  <c r="R14924" s="1"/>
  <c r="R14943"/>
  <c r="R14947"/>
  <c r="R14952"/>
  <c r="R15017"/>
  <c r="R15021"/>
  <c r="R15036"/>
  <c r="R15040"/>
  <c r="R15044"/>
  <c r="L15278"/>
  <c r="R15048" s="1"/>
  <c r="N15277"/>
  <c r="R15050"/>
  <c r="R15053"/>
  <c r="R15060"/>
  <c r="R15063"/>
  <c r="R15077"/>
  <c r="R15081"/>
  <c r="L15322"/>
  <c r="R15092" s="1"/>
  <c r="R15096"/>
  <c r="R15100"/>
  <c r="R15102"/>
  <c r="R15106"/>
  <c r="R15108"/>
  <c r="R15110"/>
  <c r="R15117"/>
  <c r="R15119"/>
  <c r="R15121"/>
  <c r="R15123"/>
  <c r="R15125"/>
  <c r="R15127"/>
  <c r="R15129"/>
  <c r="R15131"/>
  <c r="R15134"/>
  <c r="N15363"/>
  <c r="L15363" s="1"/>
  <c r="R15133" s="1"/>
  <c r="L15365"/>
  <c r="R15135" s="1"/>
  <c r="R15137"/>
  <c r="R15141"/>
  <c r="R15145"/>
  <c r="R15155"/>
  <c r="R15157"/>
  <c r="R15159"/>
  <c r="R15162"/>
  <c r="R15166"/>
  <c r="N15399"/>
  <c r="L15400"/>
  <c r="R15170" s="1"/>
  <c r="R15174"/>
  <c r="R15176"/>
  <c r="R15179"/>
  <c r="R15183"/>
  <c r="R12644"/>
  <c r="R12634"/>
  <c r="R12611"/>
  <c r="R12559"/>
  <c r="R12432"/>
  <c r="R12482"/>
  <c r="R12591"/>
  <c r="R12643"/>
  <c r="R12620"/>
  <c r="R12588"/>
  <c r="R12567"/>
  <c r="R12544"/>
  <c r="R12515"/>
  <c r="R12492"/>
  <c r="R12558"/>
  <c r="R12497"/>
  <c r="R14263"/>
  <c r="R14257"/>
  <c r="R14251"/>
  <c r="R14248"/>
  <c r="R14244"/>
  <c r="R14238"/>
  <c r="R14231"/>
  <c r="R14221"/>
  <c r="R14214"/>
  <c r="R14193"/>
  <c r="R14180"/>
  <c r="R14176"/>
  <c r="R14174"/>
  <c r="R14167"/>
  <c r="R14161"/>
  <c r="R14153"/>
  <c r="R14143"/>
  <c r="R14140"/>
  <c r="R14133"/>
  <c r="R14130"/>
  <c r="R14124"/>
  <c r="R14120"/>
  <c r="R14116"/>
  <c r="R14110"/>
  <c r="R14104"/>
  <c r="R14101"/>
  <c r="R14097"/>
  <c r="M14218"/>
  <c r="L14218" s="1"/>
  <c r="R13988" s="1"/>
  <c r="L14220"/>
  <c r="R13990" s="1"/>
  <c r="M14149"/>
  <c r="L14150"/>
  <c r="R13920" s="1"/>
  <c r="M14118"/>
  <c r="L14118" s="1"/>
  <c r="R13888" s="1"/>
  <c r="L14119"/>
  <c r="R13889" s="1"/>
  <c r="R13866"/>
  <c r="R13863"/>
  <c r="R13861"/>
  <c r="R13859"/>
  <c r="R13857"/>
  <c r="R13853"/>
  <c r="R13850"/>
  <c r="R13848"/>
  <c r="R13846"/>
  <c r="R13844"/>
  <c r="R13842"/>
  <c r="R13839"/>
  <c r="R13837"/>
  <c r="R13835"/>
  <c r="R13833"/>
  <c r="R13831"/>
  <c r="N14055"/>
  <c r="L14059"/>
  <c r="R13829" s="1"/>
  <c r="R13828"/>
  <c r="R13826"/>
  <c r="R13823"/>
  <c r="R13819"/>
  <c r="R13817"/>
  <c r="R13815"/>
  <c r="R13813"/>
  <c r="L14041"/>
  <c r="R13811" s="1"/>
  <c r="N14040"/>
  <c r="N14039" s="1"/>
  <c r="L14039" s="1"/>
  <c r="R13809" s="1"/>
  <c r="R13807"/>
  <c r="R13804"/>
  <c r="R13802"/>
  <c r="R13800"/>
  <c r="R13797"/>
  <c r="R13795"/>
  <c r="R13793"/>
  <c r="R13791"/>
  <c r="R13787"/>
  <c r="R13785"/>
  <c r="R13783"/>
  <c r="R13780"/>
  <c r="R13778"/>
  <c r="R13776"/>
  <c r="N14003"/>
  <c r="L14004"/>
  <c r="R13774" s="1"/>
  <c r="R13772"/>
  <c r="R13770"/>
  <c r="R13767"/>
  <c r="R13764"/>
  <c r="R13762"/>
  <c r="N13988"/>
  <c r="L13988" s="1"/>
  <c r="R13758" s="1"/>
  <c r="L13990"/>
  <c r="R13760" s="1"/>
  <c r="R13759"/>
  <c r="R13756"/>
  <c r="M13954"/>
  <c r="M13941" s="1"/>
  <c r="L13962"/>
  <c r="R13732" s="1"/>
  <c r="R13730"/>
  <c r="R13728"/>
  <c r="R13726"/>
  <c r="R13708"/>
  <c r="R13706"/>
  <c r="R13704"/>
  <c r="R13702"/>
  <c r="R13700"/>
  <c r="R13698"/>
  <c r="R13696"/>
  <c r="R13694"/>
  <c r="R13692"/>
  <c r="N13919"/>
  <c r="L13920"/>
  <c r="R13690" s="1"/>
  <c r="R13688"/>
  <c r="R13685"/>
  <c r="R13683"/>
  <c r="R13680"/>
  <c r="N13907"/>
  <c r="L13908"/>
  <c r="R13675"/>
  <c r="R13670"/>
  <c r="L13898"/>
  <c r="R13668" s="1"/>
  <c r="N13897"/>
  <c r="R13665"/>
  <c r="R13663"/>
  <c r="R13661"/>
  <c r="R13657"/>
  <c r="R13655"/>
  <c r="R13653"/>
  <c r="R13651"/>
  <c r="R13647"/>
  <c r="R13645"/>
  <c r="R13642"/>
  <c r="R13640"/>
  <c r="R13638"/>
  <c r="R13620"/>
  <c r="R13618"/>
  <c r="R13616"/>
  <c r="R13614"/>
  <c r="R13612"/>
  <c r="L13829"/>
  <c r="R13599" s="1"/>
  <c r="M13825"/>
  <c r="R13550"/>
  <c r="R13548"/>
  <c r="R13546"/>
  <c r="L13774"/>
  <c r="R13544" s="1"/>
  <c r="N13773"/>
  <c r="M13766"/>
  <c r="L13766" s="1"/>
  <c r="R13536" s="1"/>
  <c r="L13769"/>
  <c r="R13539" s="1"/>
  <c r="R13442"/>
  <c r="M13667"/>
  <c r="L13668"/>
  <c r="R13438" s="1"/>
  <c r="R13404"/>
  <c r="R13402"/>
  <c r="R13400"/>
  <c r="R13398"/>
  <c r="R13396"/>
  <c r="R13394"/>
  <c r="R13392"/>
  <c r="R13379"/>
  <c r="R13377"/>
  <c r="R13375"/>
  <c r="R13373"/>
  <c r="R13371"/>
  <c r="N13595"/>
  <c r="N13590" s="1"/>
  <c r="L13599"/>
  <c r="R13369" s="1"/>
  <c r="R13367"/>
  <c r="R13364"/>
  <c r="R13361"/>
  <c r="R13358"/>
  <c r="R13356"/>
  <c r="R13354"/>
  <c r="R13352"/>
  <c r="R13345"/>
  <c r="R13343"/>
  <c r="R13341"/>
  <c r="R13339"/>
  <c r="R13328"/>
  <c r="R13326"/>
  <c r="R13324"/>
  <c r="R13322"/>
  <c r="R13319"/>
  <c r="R13317"/>
  <c r="R13315"/>
  <c r="R13311"/>
  <c r="N13536"/>
  <c r="L13536" s="1"/>
  <c r="R13306" s="1"/>
  <c r="L13539"/>
  <c r="R13309" s="1"/>
  <c r="R13308"/>
  <c r="R13305"/>
  <c r="R13303"/>
  <c r="R13301"/>
  <c r="R13297"/>
  <c r="N13523"/>
  <c r="L13523" s="1"/>
  <c r="R13293" s="1"/>
  <c r="L13525"/>
  <c r="R13295" s="1"/>
  <c r="R13294"/>
  <c r="R13291"/>
  <c r="R13289"/>
  <c r="R13287"/>
  <c r="R13285"/>
  <c r="R13283"/>
  <c r="R13281"/>
  <c r="R13279"/>
  <c r="R13277"/>
  <c r="R13275"/>
  <c r="R13273"/>
  <c r="R13270"/>
  <c r="R13268"/>
  <c r="R13266"/>
  <c r="R13262"/>
  <c r="R13260"/>
  <c r="R13258"/>
  <c r="R13256"/>
  <c r="R13254"/>
  <c r="L13482"/>
  <c r="R13252" s="1"/>
  <c r="R13249"/>
  <c r="R13247"/>
  <c r="R13245"/>
  <c r="R13243"/>
  <c r="R13241"/>
  <c r="R13239"/>
  <c r="R13237"/>
  <c r="R13235"/>
  <c r="R13233"/>
  <c r="R13231"/>
  <c r="R13226"/>
  <c r="M13447"/>
  <c r="L13454"/>
  <c r="R13224" s="1"/>
  <c r="R13220"/>
  <c r="R13216"/>
  <c r="R13213"/>
  <c r="R13210"/>
  <c r="L13438"/>
  <c r="R13208" s="1"/>
  <c r="N13437"/>
  <c r="R13206"/>
  <c r="R13204"/>
  <c r="R13202"/>
  <c r="R13200"/>
  <c r="R13196"/>
  <c r="R13194"/>
  <c r="R13192"/>
  <c r="R13190"/>
  <c r="R13188"/>
  <c r="R13186"/>
  <c r="R13184"/>
  <c r="R13181"/>
  <c r="R13179"/>
  <c r="R13177"/>
  <c r="M13350"/>
  <c r="L13351"/>
  <c r="R13121" s="1"/>
  <c r="R13078"/>
  <c r="R13075"/>
  <c r="R13073"/>
  <c r="R13071"/>
  <c r="M13264"/>
  <c r="L13265"/>
  <c r="M13229"/>
  <c r="M13227" s="1"/>
  <c r="L13227" s="1"/>
  <c r="R12997" s="1"/>
  <c r="L13230"/>
  <c r="R13000" s="1"/>
  <c r="R12993"/>
  <c r="L13183"/>
  <c r="R12946"/>
  <c r="R12941"/>
  <c r="R12939"/>
  <c r="R12937"/>
  <c r="R12935"/>
  <c r="R12933"/>
  <c r="N12471"/>
  <c r="L13161"/>
  <c r="R12930"/>
  <c r="R12928"/>
  <c r="R12926"/>
  <c r="R12924"/>
  <c r="R12922"/>
  <c r="R12919"/>
  <c r="R12917"/>
  <c r="R12915"/>
  <c r="R12913"/>
  <c r="R12911"/>
  <c r="N12449"/>
  <c r="N13135"/>
  <c r="L13139"/>
  <c r="R12909" s="1"/>
  <c r="R12908"/>
  <c r="R12906"/>
  <c r="R12903"/>
  <c r="R12899"/>
  <c r="R12897"/>
  <c r="R12895"/>
  <c r="R12893"/>
  <c r="N13120"/>
  <c r="L13121"/>
  <c r="R12891" s="1"/>
  <c r="N12431"/>
  <c r="R12887"/>
  <c r="R12884"/>
  <c r="R12882"/>
  <c r="R12880"/>
  <c r="L13108"/>
  <c r="R12878" s="1"/>
  <c r="N12648"/>
  <c r="R12876"/>
  <c r="R12874"/>
  <c r="R12872"/>
  <c r="L13100"/>
  <c r="N12640"/>
  <c r="N13099"/>
  <c r="R12867"/>
  <c r="R12865"/>
  <c r="R12863"/>
  <c r="L13091"/>
  <c r="R12861" s="1"/>
  <c r="N12631"/>
  <c r="N13083"/>
  <c r="L13084"/>
  <c r="R12854" s="1"/>
  <c r="M13083"/>
  <c r="R12852"/>
  <c r="R12850"/>
  <c r="R12847"/>
  <c r="R12844"/>
  <c r="R12842"/>
  <c r="N13068"/>
  <c r="L13068" s="1"/>
  <c r="R12838" s="1"/>
  <c r="N12610"/>
  <c r="L13070"/>
  <c r="R12840" s="1"/>
  <c r="R12839"/>
  <c r="R12836"/>
  <c r="R12832"/>
  <c r="R12830"/>
  <c r="R12828"/>
  <c r="R12826"/>
  <c r="R12824"/>
  <c r="R12822"/>
  <c r="R12820"/>
  <c r="R12818"/>
  <c r="R12816"/>
  <c r="R12814"/>
  <c r="M13034"/>
  <c r="L13042"/>
  <c r="R12812" s="1"/>
  <c r="N13034"/>
  <c r="N12575"/>
  <c r="R12803"/>
  <c r="R12801"/>
  <c r="R12799"/>
  <c r="R12797"/>
  <c r="R12795"/>
  <c r="R12793"/>
  <c r="R12788"/>
  <c r="R12786"/>
  <c r="R12784"/>
  <c r="R12780"/>
  <c r="R12778"/>
  <c r="R12776"/>
  <c r="R12774"/>
  <c r="R12772"/>
  <c r="N12999"/>
  <c r="L12999" s="1"/>
  <c r="R12769" s="1"/>
  <c r="L13000"/>
  <c r="R12770" s="1"/>
  <c r="N12540"/>
  <c r="R12768"/>
  <c r="R12765"/>
  <c r="B12994"/>
  <c r="R12760"/>
  <c r="R12752"/>
  <c r="R12749"/>
  <c r="R12745"/>
  <c r="R12743"/>
  <c r="R12741"/>
  <c r="N12509"/>
  <c r="N12968"/>
  <c r="L12968" s="1"/>
  <c r="R12738" s="1"/>
  <c r="L12969"/>
  <c r="R12739" s="1"/>
  <c r="R12737"/>
  <c r="R12735"/>
  <c r="R12733"/>
  <c r="R12731"/>
  <c r="R12729"/>
  <c r="R12727"/>
  <c r="R12725"/>
  <c r="L12953"/>
  <c r="R12723" s="1"/>
  <c r="N12493"/>
  <c r="R12722"/>
  <c r="R12720"/>
  <c r="R12718"/>
  <c r="L12902"/>
  <c r="R12672" s="1"/>
  <c r="M11950"/>
  <c r="M12409"/>
  <c r="L12410"/>
  <c r="R12180" s="1"/>
  <c r="M11929"/>
  <c r="L12389"/>
  <c r="R12159" s="1"/>
  <c r="M12386"/>
  <c r="M11926" s="1"/>
  <c r="R12149"/>
  <c r="R12146"/>
  <c r="R12142"/>
  <c r="R12140"/>
  <c r="R12138"/>
  <c r="R12136"/>
  <c r="R12134"/>
  <c r="R12132"/>
  <c r="R12130"/>
  <c r="R12128"/>
  <c r="R12126"/>
  <c r="R12124"/>
  <c r="R12121"/>
  <c r="R12119"/>
  <c r="R12117"/>
  <c r="L12345"/>
  <c r="R12115" s="1"/>
  <c r="N12344"/>
  <c r="R12113"/>
  <c r="R12111"/>
  <c r="R12109"/>
  <c r="R12107"/>
  <c r="R12105"/>
  <c r="R12103"/>
  <c r="R12098"/>
  <c r="R12096"/>
  <c r="R12092"/>
  <c r="R12090"/>
  <c r="R12088"/>
  <c r="R12086"/>
  <c r="R12084"/>
  <c r="R12082"/>
  <c r="N11850"/>
  <c r="N12309"/>
  <c r="N11849" s="1"/>
  <c r="R12073"/>
  <c r="M12297"/>
  <c r="M11841"/>
  <c r="R12065"/>
  <c r="R12063"/>
  <c r="N11831"/>
  <c r="L12291"/>
  <c r="N12287"/>
  <c r="R12059"/>
  <c r="M11828"/>
  <c r="L12288"/>
  <c r="R12058" s="1"/>
  <c r="R12047"/>
  <c r="R12045"/>
  <c r="R12043"/>
  <c r="R12041"/>
  <c r="R12039"/>
  <c r="R12037"/>
  <c r="R12035"/>
  <c r="L12263"/>
  <c r="R12033" s="1"/>
  <c r="N11803"/>
  <c r="R12032"/>
  <c r="R12030"/>
  <c r="R12028"/>
  <c r="R12010"/>
  <c r="R12008"/>
  <c r="R12006"/>
  <c r="R12004"/>
  <c r="R12002"/>
  <c r="L12241"/>
  <c r="R12011" s="1"/>
  <c r="M11781"/>
  <c r="R11967"/>
  <c r="R11964"/>
  <c r="R11962"/>
  <c r="R11960"/>
  <c r="N11958"/>
  <c r="L12188"/>
  <c r="R11958" s="1"/>
  <c r="R11957"/>
  <c r="R11955"/>
  <c r="R11953"/>
  <c r="R11951"/>
  <c r="R11947"/>
  <c r="R11945"/>
  <c r="R11943"/>
  <c r="N11941"/>
  <c r="L12171"/>
  <c r="R11941" s="1"/>
  <c r="R11940"/>
  <c r="R11938"/>
  <c r="R11936"/>
  <c r="N11934"/>
  <c r="L12164"/>
  <c r="R11934" s="1"/>
  <c r="N12163"/>
  <c r="R11932"/>
  <c r="R11930"/>
  <c r="R11927"/>
  <c r="R11924"/>
  <c r="R11922"/>
  <c r="N12148"/>
  <c r="N11918" s="1"/>
  <c r="N11920"/>
  <c r="M11915"/>
  <c r="M12143"/>
  <c r="L12145"/>
  <c r="R11915" s="1"/>
  <c r="R11891"/>
  <c r="R11889"/>
  <c r="R11887"/>
  <c r="N11885"/>
  <c r="N12114"/>
  <c r="N12101" s="1"/>
  <c r="M11872"/>
  <c r="L12102"/>
  <c r="R11872" s="1"/>
  <c r="R11846"/>
  <c r="R11839"/>
  <c r="L12068"/>
  <c r="R11838" s="1"/>
  <c r="M11838"/>
  <c r="M12067"/>
  <c r="L12064"/>
  <c r="R11834" s="1"/>
  <c r="M12057"/>
  <c r="R11833"/>
  <c r="B12058"/>
  <c r="R11825"/>
  <c r="R11823"/>
  <c r="R11821"/>
  <c r="N12048"/>
  <c r="N11819"/>
  <c r="L12049"/>
  <c r="R11819" s="1"/>
  <c r="R11792"/>
  <c r="R11790"/>
  <c r="R11786"/>
  <c r="R11784"/>
  <c r="R11782"/>
  <c r="M11985"/>
  <c r="M11771"/>
  <c r="L12001"/>
  <c r="R11769"/>
  <c r="R11767"/>
  <c r="R11765"/>
  <c r="R11763"/>
  <c r="R11761"/>
  <c r="N11759"/>
  <c r="L11989"/>
  <c r="R11759" s="1"/>
  <c r="N11985"/>
  <c r="N11980" s="1"/>
  <c r="R11757"/>
  <c r="R11754"/>
  <c r="N11752"/>
  <c r="L11982"/>
  <c r="R11752" s="1"/>
  <c r="R11751"/>
  <c r="R11748"/>
  <c r="R11746"/>
  <c r="R11742"/>
  <c r="R11267"/>
  <c r="R11265"/>
  <c r="R11263"/>
  <c r="R11261"/>
  <c r="R11236"/>
  <c r="R11239"/>
  <c r="R11223"/>
  <c r="R11225"/>
  <c r="R11182"/>
  <c r="R11148"/>
  <c r="R11138"/>
  <c r="R11104"/>
  <c r="R11102"/>
  <c r="R11098"/>
  <c r="R11092"/>
  <c r="R11089"/>
  <c r="R11087"/>
  <c r="R11085"/>
  <c r="R11083"/>
  <c r="R11080"/>
  <c r="R11078"/>
  <c r="R11076"/>
  <c r="R11074"/>
  <c r="R11072"/>
  <c r="R11070"/>
  <c r="R11067"/>
  <c r="R11064"/>
  <c r="R11061"/>
  <c r="R11058"/>
  <c r="R11056"/>
  <c r="R11054"/>
  <c r="R11052"/>
  <c r="R11045"/>
  <c r="B11045"/>
  <c r="R11043"/>
  <c r="B11043"/>
  <c r="R11041"/>
  <c r="B11041"/>
  <c r="R11039"/>
  <c r="B11039"/>
  <c r="R11036"/>
  <c r="B11036"/>
  <c r="R11034"/>
  <c r="B11034"/>
  <c r="R11032"/>
  <c r="B11032"/>
  <c r="R11030"/>
  <c r="R11028"/>
  <c r="B11028"/>
  <c r="R11026"/>
  <c r="B11026"/>
  <c r="R11024"/>
  <c r="B11024"/>
  <c r="R11022"/>
  <c r="B11022"/>
  <c r="R11011"/>
  <c r="B11011"/>
  <c r="R11006"/>
  <c r="R11009"/>
  <c r="R10999"/>
  <c r="B10999"/>
  <c r="R10996"/>
  <c r="B10996"/>
  <c r="R10993"/>
  <c r="R10995"/>
  <c r="R10994"/>
  <c r="B10994"/>
  <c r="R10991"/>
  <c r="B10991"/>
  <c r="R10989"/>
  <c r="B10989"/>
  <c r="R10987"/>
  <c r="B10987"/>
  <c r="R10985"/>
  <c r="B10985"/>
  <c r="R10983"/>
  <c r="B10983"/>
  <c r="R10981"/>
  <c r="B10981"/>
  <c r="R10979"/>
  <c r="B10979"/>
  <c r="R10977"/>
  <c r="B10977"/>
  <c r="R10975"/>
  <c r="B10975"/>
  <c r="R10973"/>
  <c r="B10973"/>
  <c r="R10970"/>
  <c r="B10970"/>
  <c r="R10968"/>
  <c r="B10968"/>
  <c r="R10966"/>
  <c r="B10966"/>
  <c r="R10962"/>
  <c r="B10962"/>
  <c r="R10960"/>
  <c r="B10960"/>
  <c r="R10958"/>
  <c r="B10958"/>
  <c r="R10956"/>
  <c r="B10956"/>
  <c r="R10954"/>
  <c r="B10954"/>
  <c r="R10949"/>
  <c r="B10949"/>
  <c r="R10947"/>
  <c r="B10947"/>
  <c r="R10945"/>
  <c r="B10945"/>
  <c r="R10943"/>
  <c r="B10943"/>
  <c r="R10941"/>
  <c r="B10941"/>
  <c r="R10939"/>
  <c r="B10939"/>
  <c r="R10937"/>
  <c r="B10937"/>
  <c r="R10935"/>
  <c r="B10935"/>
  <c r="R10933"/>
  <c r="B10933"/>
  <c r="R10931"/>
  <c r="B10931"/>
  <c r="R10926"/>
  <c r="B10926"/>
  <c r="R10923"/>
  <c r="B10923"/>
  <c r="R10918"/>
  <c r="R10916"/>
  <c r="B10916"/>
  <c r="R10914"/>
  <c r="R10910"/>
  <c r="B10910"/>
  <c r="R10908"/>
  <c r="R10906"/>
  <c r="B10906"/>
  <c r="R10904"/>
  <c r="B10904"/>
  <c r="R10902"/>
  <c r="B10902"/>
  <c r="R10900"/>
  <c r="B10900"/>
  <c r="R10896"/>
  <c r="B10896"/>
  <c r="R10894"/>
  <c r="B10894"/>
  <c r="R10892"/>
  <c r="B10892"/>
  <c r="R10890"/>
  <c r="B10890"/>
  <c r="R10888"/>
  <c r="B10888"/>
  <c r="R10886"/>
  <c r="B10886"/>
  <c r="R10884"/>
  <c r="B10884"/>
  <c r="R10881"/>
  <c r="B10881"/>
  <c r="R10879"/>
  <c r="B10879"/>
  <c r="R10877"/>
  <c r="B10877"/>
  <c r="R10859"/>
  <c r="B10859"/>
  <c r="R10857"/>
  <c r="B10857"/>
  <c r="R10855"/>
  <c r="B10855"/>
  <c r="R10853"/>
  <c r="B10853"/>
  <c r="R10851"/>
  <c r="R10821"/>
  <c r="M13365"/>
  <c r="M13313"/>
  <c r="N12534"/>
  <c r="R5366"/>
  <c r="B5366"/>
  <c r="R5372"/>
  <c r="B5372"/>
  <c r="L4229"/>
  <c r="R4229" s="1"/>
  <c r="M4228"/>
  <c r="M3999"/>
  <c r="R5382"/>
  <c r="B5382"/>
  <c r="R5386"/>
  <c r="B5386"/>
  <c r="R5390"/>
  <c r="B5390"/>
  <c r="R5402"/>
  <c r="B5402"/>
  <c r="R5406"/>
  <c r="B5406"/>
  <c r="R5411"/>
  <c r="B5411"/>
  <c r="R5440"/>
  <c r="B5440"/>
  <c r="R5446"/>
  <c r="B5446"/>
  <c r="R5450"/>
  <c r="B5450"/>
  <c r="R5453"/>
  <c r="B5453"/>
  <c r="R5459"/>
  <c r="B5459"/>
  <c r="R5465"/>
  <c r="B5465"/>
  <c r="R5467"/>
  <c r="B5467"/>
  <c r="R5474"/>
  <c r="B5474"/>
  <c r="N5473"/>
  <c r="L5473" s="1"/>
  <c r="R5473" s="1"/>
  <c r="L5475"/>
  <c r="R5475" s="1"/>
  <c r="R5481"/>
  <c r="B5481"/>
  <c r="R5491"/>
  <c r="B5491"/>
  <c r="R5506"/>
  <c r="B5506"/>
  <c r="R5516"/>
  <c r="B5516"/>
  <c r="R5523"/>
  <c r="B5523"/>
  <c r="R1852"/>
  <c r="B1852"/>
  <c r="R1872"/>
  <c r="B1872"/>
  <c r="R1883"/>
  <c r="B1883"/>
  <c r="R1887"/>
  <c r="B1887"/>
  <c r="R1889"/>
  <c r="B1889"/>
  <c r="R1894"/>
  <c r="B1894"/>
  <c r="R1896"/>
  <c r="B1896"/>
  <c r="R1900"/>
  <c r="B1900"/>
  <c r="R1902"/>
  <c r="B1902"/>
  <c r="R1904"/>
  <c r="B1904"/>
  <c r="R1907"/>
  <c r="B1907"/>
  <c r="R1909"/>
  <c r="B1909"/>
  <c r="R1914"/>
  <c r="B1914"/>
  <c r="R1916"/>
  <c r="B1916"/>
  <c r="R1922"/>
  <c r="B1922"/>
  <c r="R1930"/>
  <c r="B1930"/>
  <c r="R1936"/>
  <c r="B1936"/>
  <c r="R1940"/>
  <c r="B1940"/>
  <c r="R1946"/>
  <c r="B1946"/>
  <c r="N1947"/>
  <c r="L1947" s="1"/>
  <c r="R1947" s="1"/>
  <c r="L1948"/>
  <c r="R1948" s="1"/>
  <c r="R1950"/>
  <c r="B1950"/>
  <c r="R1953"/>
  <c r="B1953"/>
  <c r="R1965"/>
  <c r="B1965"/>
  <c r="R1971"/>
  <c r="B1971"/>
  <c r="L1982"/>
  <c r="R1998"/>
  <c r="B1998"/>
  <c r="R2003"/>
  <c r="B2003"/>
  <c r="R2009"/>
  <c r="B2009"/>
  <c r="R2011"/>
  <c r="B2011"/>
  <c r="R2017"/>
  <c r="B2017"/>
  <c r="R2019"/>
  <c r="B2019"/>
  <c r="N2023"/>
  <c r="L2025"/>
  <c r="R2025" s="1"/>
  <c r="R2035"/>
  <c r="B2035"/>
  <c r="N2036"/>
  <c r="L2036" s="1"/>
  <c r="R2036" s="1"/>
  <c r="L2039"/>
  <c r="R2039" s="1"/>
  <c r="L2044"/>
  <c r="M2043"/>
  <c r="R2052"/>
  <c r="B2052"/>
  <c r="R2056"/>
  <c r="B2056"/>
  <c r="N2059"/>
  <c r="L2060"/>
  <c r="R2060" s="1"/>
  <c r="R2062"/>
  <c r="B2062"/>
  <c r="R2066"/>
  <c r="B2066"/>
  <c r="R2069"/>
  <c r="B2069"/>
  <c r="R3468"/>
  <c r="B3468"/>
  <c r="R3474"/>
  <c r="B3474"/>
  <c r="R3477"/>
  <c r="B3477"/>
  <c r="R3480"/>
  <c r="B3480"/>
  <c r="R3486"/>
  <c r="B3486"/>
  <c r="N3261"/>
  <c r="L3491"/>
  <c r="R3491" s="1"/>
  <c r="R3495"/>
  <c r="B3495"/>
  <c r="R3504"/>
  <c r="B3504"/>
  <c r="R3510"/>
  <c r="B3510"/>
  <c r="R3514"/>
  <c r="B3514"/>
  <c r="R3517"/>
  <c r="B3517"/>
  <c r="R3521"/>
  <c r="B3521"/>
  <c r="R3524"/>
  <c r="B3524"/>
  <c r="R3530"/>
  <c r="B3530"/>
  <c r="R3532"/>
  <c r="B3532"/>
  <c r="R3536"/>
  <c r="B3536"/>
  <c r="R3540"/>
  <c r="B3540"/>
  <c r="R3544"/>
  <c r="B3544"/>
  <c r="N3547"/>
  <c r="N3318"/>
  <c r="L3548"/>
  <c r="R3548" s="1"/>
  <c r="M3557"/>
  <c r="L3561"/>
  <c r="M3331"/>
  <c r="R3568"/>
  <c r="B3568"/>
  <c r="N3569"/>
  <c r="N3340"/>
  <c r="L3570"/>
  <c r="R3570" s="1"/>
  <c r="R3572"/>
  <c r="B3572"/>
  <c r="R3576"/>
  <c r="B3576"/>
  <c r="R3582"/>
  <c r="B3582"/>
  <c r="R3597"/>
  <c r="B3597"/>
  <c r="R3599"/>
  <c r="B3599"/>
  <c r="L3605"/>
  <c r="R3605" s="1"/>
  <c r="N3375"/>
  <c r="N3604"/>
  <c r="L3604" s="1"/>
  <c r="R3604" s="1"/>
  <c r="R3607"/>
  <c r="B3607"/>
  <c r="R3611"/>
  <c r="B3611"/>
  <c r="R3616"/>
  <c r="B3616"/>
  <c r="R3622"/>
  <c r="B3622"/>
  <c r="R3624"/>
  <c r="B3624"/>
  <c r="R3630"/>
  <c r="B3630"/>
  <c r="R3647"/>
  <c r="B3647"/>
  <c r="R3652"/>
  <c r="B3652"/>
  <c r="R3658"/>
  <c r="B3658"/>
  <c r="R3660"/>
  <c r="B3660"/>
  <c r="R3663"/>
  <c r="B3663"/>
  <c r="R3665"/>
  <c r="B3665"/>
  <c r="R3671"/>
  <c r="B3671"/>
  <c r="R3675"/>
  <c r="B3675"/>
  <c r="R3677"/>
  <c r="B3677"/>
  <c r="L3745"/>
  <c r="R3745" s="1"/>
  <c r="M3285"/>
  <c r="L3788"/>
  <c r="R3788" s="1"/>
  <c r="M3328"/>
  <c r="M3787"/>
  <c r="R3789"/>
  <c r="B3789"/>
  <c r="R3793"/>
  <c r="B3793"/>
  <c r="M3799"/>
  <c r="M3797" s="1"/>
  <c r="M3340"/>
  <c r="L3800"/>
  <c r="R3800" s="1"/>
  <c r="R3804"/>
  <c r="B3804"/>
  <c r="R7521"/>
  <c r="B7521"/>
  <c r="R12651"/>
  <c r="R12551"/>
  <c r="R12516"/>
  <c r="R12460"/>
  <c r="R12447"/>
  <c r="R12494"/>
  <c r="R12654"/>
  <c r="R12630"/>
  <c r="R12596"/>
  <c r="R12579"/>
  <c r="R12554"/>
  <c r="R12505"/>
  <c r="R12455"/>
  <c r="R12446"/>
  <c r="R12435"/>
  <c r="R14265"/>
  <c r="R14261"/>
  <c r="R14259"/>
  <c r="R14255"/>
  <c r="R14253"/>
  <c r="R14246"/>
  <c r="R14240"/>
  <c r="R14236"/>
  <c r="R14228"/>
  <c r="R14223"/>
  <c r="R14217"/>
  <c r="N14443"/>
  <c r="L14443" s="1"/>
  <c r="R14213" s="1"/>
  <c r="L14445"/>
  <c r="R14215" s="1"/>
  <c r="R14211"/>
  <c r="R14209"/>
  <c r="R14207"/>
  <c r="R14205"/>
  <c r="R14203"/>
  <c r="R14201"/>
  <c r="R14197"/>
  <c r="R14195"/>
  <c r="R14182"/>
  <c r="R14178"/>
  <c r="L14402"/>
  <c r="R14169"/>
  <c r="R14165"/>
  <c r="R14163"/>
  <c r="R14159"/>
  <c r="R14157"/>
  <c r="R14155"/>
  <c r="R14151"/>
  <c r="R14146"/>
  <c r="N14367"/>
  <c r="L14368"/>
  <c r="R14138" s="1"/>
  <c r="L14358"/>
  <c r="R14128" s="1"/>
  <c r="N14357"/>
  <c r="R14126"/>
  <c r="R14122"/>
  <c r="R14114"/>
  <c r="R14112"/>
  <c r="R14108"/>
  <c r="R14106"/>
  <c r="R14099"/>
  <c r="M14270"/>
  <c r="L14271"/>
  <c r="R14041" s="1"/>
  <c r="R13960"/>
  <c r="R13958"/>
  <c r="R13956"/>
  <c r="M14184"/>
  <c r="L14185"/>
  <c r="B7483"/>
  <c r="B3546"/>
  <c r="B7489"/>
  <c r="B1996"/>
  <c r="B5438"/>
  <c r="L14480"/>
  <c r="R14250" s="1"/>
  <c r="N14463"/>
  <c r="M14285"/>
  <c r="L13942"/>
  <c r="R13712" s="1"/>
  <c r="B7536"/>
  <c r="B5521"/>
  <c r="B10293"/>
  <c r="M10323"/>
  <c r="M9174"/>
  <c r="L10324"/>
  <c r="R10324" s="1"/>
  <c r="L10310"/>
  <c r="R10310" s="1"/>
  <c r="M10308"/>
  <c r="L10308" s="1"/>
  <c r="R10304"/>
  <c r="B10304"/>
  <c r="R10301"/>
  <c r="B10301"/>
  <c r="R10299"/>
  <c r="B10299"/>
  <c r="R10297"/>
  <c r="B10297"/>
  <c r="R10295"/>
  <c r="B10295"/>
  <c r="R10289"/>
  <c r="B10289"/>
  <c r="R10287"/>
  <c r="B10287"/>
  <c r="R10285"/>
  <c r="B10285"/>
  <c r="R10283"/>
  <c r="B10283"/>
  <c r="R10280"/>
  <c r="B10280"/>
  <c r="R10278"/>
  <c r="B10278"/>
  <c r="R10276"/>
  <c r="B10276"/>
  <c r="R10272"/>
  <c r="B10272"/>
  <c r="R10270"/>
  <c r="B10270"/>
  <c r="R10268"/>
  <c r="B10268"/>
  <c r="R10266"/>
  <c r="B10266"/>
  <c r="R10264"/>
  <c r="B10264"/>
  <c r="L10262"/>
  <c r="R10262" s="1"/>
  <c r="R10232"/>
  <c r="B10232"/>
  <c r="R10229"/>
  <c r="B10229"/>
  <c r="L10209"/>
  <c r="R10209" s="1"/>
  <c r="M10208"/>
  <c r="L10208" s="1"/>
  <c r="R10208" s="1"/>
  <c r="R10186"/>
  <c r="B10186"/>
  <c r="R10183"/>
  <c r="B10183"/>
  <c r="R10181"/>
  <c r="B10181"/>
  <c r="R10179"/>
  <c r="B10179"/>
  <c r="R10177"/>
  <c r="B10177"/>
  <c r="R10175"/>
  <c r="B10175"/>
  <c r="R10173"/>
  <c r="B10173"/>
  <c r="R10170"/>
  <c r="B10170"/>
  <c r="R10168"/>
  <c r="B10168"/>
  <c r="R10166"/>
  <c r="B10166"/>
  <c r="R10162"/>
  <c r="B10162"/>
  <c r="L10149"/>
  <c r="R10149" s="1"/>
  <c r="M10145"/>
  <c r="M10129"/>
  <c r="L10129" s="1"/>
  <c r="R10129" s="1"/>
  <c r="L10130"/>
  <c r="R10130" s="1"/>
  <c r="M9198"/>
  <c r="L9428"/>
  <c r="R9428" s="1"/>
  <c r="L9411"/>
  <c r="R9411" s="1"/>
  <c r="M9403"/>
  <c r="R9409"/>
  <c r="B9409"/>
  <c r="R9407"/>
  <c r="B9407"/>
  <c r="R9405"/>
  <c r="B9405"/>
  <c r="L9390"/>
  <c r="R9390" s="1"/>
  <c r="M9388"/>
  <c r="M9160"/>
  <c r="R9382"/>
  <c r="B9382"/>
  <c r="R9380"/>
  <c r="B9380"/>
  <c r="R9378"/>
  <c r="B9378"/>
  <c r="R9376"/>
  <c r="B9376"/>
  <c r="R9374"/>
  <c r="B9374"/>
  <c r="R9372"/>
  <c r="B9372"/>
  <c r="R9370"/>
  <c r="B9370"/>
  <c r="R9368"/>
  <c r="B9368"/>
  <c r="R9366"/>
  <c r="B9366"/>
  <c r="N9132"/>
  <c r="L9362"/>
  <c r="R9362" s="1"/>
  <c r="R9361"/>
  <c r="B9361"/>
  <c r="R9359"/>
  <c r="B9359"/>
  <c r="R9357"/>
  <c r="B9357"/>
  <c r="N9354"/>
  <c r="L9355"/>
  <c r="R9355" s="1"/>
  <c r="N9125"/>
  <c r="R9353"/>
  <c r="B9353"/>
  <c r="R9351"/>
  <c r="B9351"/>
  <c r="R9349"/>
  <c r="B9349"/>
  <c r="R9347"/>
  <c r="B9347"/>
  <c r="R9345"/>
  <c r="B9345"/>
  <c r="R9343"/>
  <c r="B9343"/>
  <c r="L9342"/>
  <c r="R9342" s="1"/>
  <c r="M9112"/>
  <c r="N9084"/>
  <c r="L9314"/>
  <c r="R9314" s="1"/>
  <c r="R9313"/>
  <c r="B9313"/>
  <c r="N9081"/>
  <c r="L9311"/>
  <c r="R9311" s="1"/>
  <c r="R9310"/>
  <c r="B9310"/>
  <c r="N9307"/>
  <c r="L9308"/>
  <c r="R9308" s="1"/>
  <c r="N9078"/>
  <c r="B9308"/>
  <c r="L9289"/>
  <c r="R9289" s="1"/>
  <c r="M9059"/>
  <c r="M9288"/>
  <c r="L9288" s="1"/>
  <c r="R9288" s="1"/>
  <c r="L9273"/>
  <c r="R9273" s="1"/>
  <c r="M9043"/>
  <c r="R9266"/>
  <c r="B9266"/>
  <c r="R9263"/>
  <c r="B9263"/>
  <c r="R9261"/>
  <c r="B9261"/>
  <c r="R9259"/>
  <c r="B9259"/>
  <c r="R9257"/>
  <c r="B9257"/>
  <c r="R9255"/>
  <c r="B9255"/>
  <c r="R9253"/>
  <c r="B9253"/>
  <c r="R9250"/>
  <c r="B9250"/>
  <c r="R9248"/>
  <c r="B9248"/>
  <c r="R9246"/>
  <c r="B9246"/>
  <c r="R9244"/>
  <c r="B9244"/>
  <c r="R9242"/>
  <c r="B9242"/>
  <c r="M8999"/>
  <c r="L9229"/>
  <c r="R9229" s="1"/>
  <c r="M9225"/>
  <c r="M9210"/>
  <c r="M8981"/>
  <c r="R8974"/>
  <c r="B8974"/>
  <c r="R8972"/>
  <c r="B8972"/>
  <c r="R8970"/>
  <c r="B8970"/>
  <c r="L8968"/>
  <c r="R8968" s="1"/>
  <c r="N8508"/>
  <c r="R8967"/>
  <c r="B8967"/>
  <c r="R8963"/>
  <c r="B8963"/>
  <c r="R8961"/>
  <c r="B8961"/>
  <c r="R8957"/>
  <c r="B8957"/>
  <c r="R8955"/>
  <c r="B8955"/>
  <c r="R8953"/>
  <c r="B8953"/>
  <c r="L8951"/>
  <c r="N8491"/>
  <c r="R8950"/>
  <c r="B8950"/>
  <c r="R8948"/>
  <c r="B8948"/>
  <c r="R8946"/>
  <c r="B8946"/>
  <c r="N8943"/>
  <c r="L8944"/>
  <c r="R8944" s="1"/>
  <c r="N8484"/>
  <c r="R8942"/>
  <c r="B8942"/>
  <c r="R8940"/>
  <c r="B8940"/>
  <c r="R8937"/>
  <c r="B8937"/>
  <c r="R8934"/>
  <c r="B8934"/>
  <c r="N8928"/>
  <c r="L8930"/>
  <c r="R8930" s="1"/>
  <c r="N8470"/>
  <c r="R8929"/>
  <c r="B8929"/>
  <c r="R8926"/>
  <c r="B8926"/>
  <c r="R8922"/>
  <c r="B8922"/>
  <c r="R8920"/>
  <c r="B8920"/>
  <c r="R8918"/>
  <c r="B8918"/>
  <c r="R8916"/>
  <c r="B8916"/>
  <c r="R8914"/>
  <c r="B8914"/>
  <c r="R8912"/>
  <c r="B8912"/>
  <c r="R8910"/>
  <c r="B8910"/>
  <c r="R8908"/>
  <c r="B8908"/>
  <c r="R8906"/>
  <c r="B8906"/>
  <c r="R8904"/>
  <c r="B8904"/>
  <c r="L8902"/>
  <c r="R8902" s="1"/>
  <c r="N8442"/>
  <c r="R8901"/>
  <c r="B8901"/>
  <c r="R8899"/>
  <c r="B8899"/>
  <c r="R8897"/>
  <c r="B8897"/>
  <c r="N8894"/>
  <c r="N8435"/>
  <c r="L8895"/>
  <c r="R8895" s="1"/>
  <c r="R8893"/>
  <c r="B8893"/>
  <c r="R8891"/>
  <c r="B8891"/>
  <c r="R8889"/>
  <c r="B8889"/>
  <c r="R8887"/>
  <c r="B8887"/>
  <c r="R8885"/>
  <c r="B8885"/>
  <c r="R8883"/>
  <c r="B8883"/>
  <c r="R8878"/>
  <c r="B8878"/>
  <c r="R8874"/>
  <c r="B8874"/>
  <c r="R8872"/>
  <c r="B8872"/>
  <c r="R8868"/>
  <c r="B8868"/>
  <c r="R8866"/>
  <c r="B8866"/>
  <c r="R8864"/>
  <c r="B8864"/>
  <c r="R8862"/>
  <c r="B8862"/>
  <c r="N8859"/>
  <c r="N8400"/>
  <c r="L8860"/>
  <c r="R8860" s="1"/>
  <c r="R8858"/>
  <c r="B8858"/>
  <c r="R8855"/>
  <c r="B8855"/>
  <c r="R8852"/>
  <c r="B8852"/>
  <c r="R8849"/>
  <c r="B8849"/>
  <c r="R8845"/>
  <c r="B8845"/>
  <c r="R8842"/>
  <c r="B8842"/>
  <c r="R8839"/>
  <c r="B8839"/>
  <c r="R8835"/>
  <c r="B8835"/>
  <c r="R8833"/>
  <c r="B8833"/>
  <c r="R8831"/>
  <c r="B8831"/>
  <c r="N8828"/>
  <c r="L8828" s="1"/>
  <c r="R8828" s="1"/>
  <c r="N8369"/>
  <c r="L8829"/>
  <c r="R8829" s="1"/>
  <c r="R8827"/>
  <c r="B8827"/>
  <c r="R8825"/>
  <c r="B8825"/>
  <c r="R8823"/>
  <c r="B8823"/>
  <c r="R8821"/>
  <c r="B8821"/>
  <c r="R8819"/>
  <c r="B8819"/>
  <c r="R8817"/>
  <c r="B8817"/>
  <c r="R8815"/>
  <c r="B8815"/>
  <c r="L8813"/>
  <c r="R8813" s="1"/>
  <c r="N8353"/>
  <c r="R8812"/>
  <c r="B8812"/>
  <c r="R8810"/>
  <c r="B8810"/>
  <c r="R8808"/>
  <c r="B8808"/>
  <c r="M8345"/>
  <c r="L8805"/>
  <c r="R8805" s="1"/>
  <c r="L8762"/>
  <c r="R8762" s="1"/>
  <c r="M8302"/>
  <c r="R8737"/>
  <c r="B8737"/>
  <c r="R8735"/>
  <c r="B8735"/>
  <c r="R8733"/>
  <c r="B8733"/>
  <c r="R8731"/>
  <c r="B8731"/>
  <c r="M8706"/>
  <c r="M8479"/>
  <c r="L8709"/>
  <c r="R8709" s="1"/>
  <c r="M8693"/>
  <c r="L8693" s="1"/>
  <c r="R8693" s="1"/>
  <c r="M8465"/>
  <c r="L8695"/>
  <c r="R8695" s="1"/>
  <c r="M8422"/>
  <c r="L8652"/>
  <c r="R8652" s="1"/>
  <c r="L8624"/>
  <c r="R8624" s="1"/>
  <c r="M8394"/>
  <c r="M8391"/>
  <c r="L8621"/>
  <c r="M8617"/>
  <c r="L8618"/>
  <c r="R8618" s="1"/>
  <c r="M8388"/>
  <c r="M8384"/>
  <c r="L8614"/>
  <c r="R8614" s="1"/>
  <c r="M8381"/>
  <c r="L8611"/>
  <c r="R8611" s="1"/>
  <c r="M8378"/>
  <c r="M8607"/>
  <c r="L8608"/>
  <c r="R8608" s="1"/>
  <c r="N8345"/>
  <c r="L8575"/>
  <c r="R8575" s="1"/>
  <c r="R8574"/>
  <c r="B8574"/>
  <c r="R8572"/>
  <c r="B8572"/>
  <c r="R8570"/>
  <c r="B8570"/>
  <c r="R8568"/>
  <c r="B8568"/>
  <c r="R8566"/>
  <c r="B8566"/>
  <c r="R8564"/>
  <c r="B8564"/>
  <c r="R8562"/>
  <c r="B8562"/>
  <c r="R8549"/>
  <c r="B8549"/>
  <c r="R8547"/>
  <c r="B8547"/>
  <c r="R8545"/>
  <c r="B8545"/>
  <c r="R8543"/>
  <c r="B8543"/>
  <c r="R8541"/>
  <c r="B8541"/>
  <c r="N8535"/>
  <c r="N8530" s="1"/>
  <c r="N8309"/>
  <c r="L8539"/>
  <c r="R8539" s="1"/>
  <c r="R8537"/>
  <c r="B8537"/>
  <c r="R8534"/>
  <c r="B8534"/>
  <c r="L8532"/>
  <c r="R8532" s="1"/>
  <c r="N8302"/>
  <c r="R8531"/>
  <c r="B8531"/>
  <c r="R8528"/>
  <c r="B8528"/>
  <c r="R8526"/>
  <c r="B8526"/>
  <c r="R8524"/>
  <c r="B8524"/>
  <c r="R8522"/>
  <c r="B8522"/>
  <c r="R6904"/>
  <c r="B6904"/>
  <c r="R6902"/>
  <c r="B6902"/>
  <c r="R6900"/>
  <c r="B6900"/>
  <c r="R6897"/>
  <c r="B6897"/>
  <c r="R6895"/>
  <c r="B6895"/>
  <c r="R6893"/>
  <c r="B6893"/>
  <c r="R6891"/>
  <c r="B6891"/>
  <c r="R6887"/>
  <c r="B6887"/>
  <c r="R6885"/>
  <c r="B6885"/>
  <c r="R6883"/>
  <c r="B6883"/>
  <c r="R6880"/>
  <c r="B6880"/>
  <c r="R6878"/>
  <c r="B6878"/>
  <c r="R6872"/>
  <c r="B6872"/>
  <c r="R6870"/>
  <c r="B6870"/>
  <c r="R6867"/>
  <c r="B6867"/>
  <c r="R6864"/>
  <c r="B6864"/>
  <c r="R6862"/>
  <c r="B6862"/>
  <c r="L6860"/>
  <c r="R6860" s="1"/>
  <c r="N6858"/>
  <c r="L6858" s="1"/>
  <c r="R6858" s="1"/>
  <c r="R6859"/>
  <c r="B6859"/>
  <c r="R6856"/>
  <c r="B6856"/>
  <c r="M6824"/>
  <c r="M6811" s="1"/>
  <c r="M6810" s="1"/>
  <c r="L6832"/>
  <c r="R6831"/>
  <c r="B6831"/>
  <c r="R6829"/>
  <c r="B6829"/>
  <c r="N6824"/>
  <c r="L6825"/>
  <c r="R6825" s="1"/>
  <c r="R6823"/>
  <c r="B6823"/>
  <c r="R6821"/>
  <c r="B6821"/>
  <c r="R6819"/>
  <c r="B6819"/>
  <c r="R6817"/>
  <c r="B6817"/>
  <c r="R6815"/>
  <c r="B6815"/>
  <c r="R6813"/>
  <c r="B6813"/>
  <c r="R6808"/>
  <c r="B6808"/>
  <c r="R6806"/>
  <c r="B6806"/>
  <c r="R6804"/>
  <c r="B6804"/>
  <c r="R6802"/>
  <c r="B6802"/>
  <c r="R6800"/>
  <c r="B6800"/>
  <c r="R6798"/>
  <c r="B6798"/>
  <c r="R6794"/>
  <c r="B6794"/>
  <c r="R6792"/>
  <c r="B6792"/>
  <c r="N6789"/>
  <c r="L6790"/>
  <c r="R6790" s="1"/>
  <c r="R6788"/>
  <c r="B6788"/>
  <c r="R6785"/>
  <c r="B6785"/>
  <c r="R6780"/>
  <c r="B6780"/>
  <c r="L6778"/>
  <c r="R6778" s="1"/>
  <c r="N6777"/>
  <c r="R6775"/>
  <c r="B6775"/>
  <c r="R6772"/>
  <c r="B6772"/>
  <c r="R6769"/>
  <c r="B6769"/>
  <c r="R6765"/>
  <c r="B6765"/>
  <c r="R6761"/>
  <c r="B6761"/>
  <c r="N6758"/>
  <c r="L6758" s="1"/>
  <c r="R6758" s="1"/>
  <c r="L6759"/>
  <c r="R6759" s="1"/>
  <c r="R6757"/>
  <c r="B6757"/>
  <c r="R6755"/>
  <c r="B6755"/>
  <c r="R6751"/>
  <c r="B6751"/>
  <c r="R6749"/>
  <c r="B6749"/>
  <c r="R6747"/>
  <c r="B6747"/>
  <c r="R6745"/>
  <c r="B6745"/>
  <c r="R6742"/>
  <c r="B6742"/>
  <c r="R6740"/>
  <c r="B6740"/>
  <c r="L6692"/>
  <c r="R6692" s="1"/>
  <c r="M6659"/>
  <c r="L6660"/>
  <c r="R6660" s="1"/>
  <c r="M6636"/>
  <c r="L6636" s="1"/>
  <c r="R6636" s="1"/>
  <c r="L6639"/>
  <c r="R6639" s="1"/>
  <c r="M6623"/>
  <c r="L6625"/>
  <c r="R6625" s="1"/>
  <c r="L6582"/>
  <c r="R6552"/>
  <c r="B6552"/>
  <c r="L6548"/>
  <c r="R6548" s="1"/>
  <c r="M6547"/>
  <c r="L6538"/>
  <c r="R6538" s="1"/>
  <c r="M6537"/>
  <c r="R6504"/>
  <c r="B6504"/>
  <c r="R6502"/>
  <c r="B6502"/>
  <c r="R6500"/>
  <c r="B6500"/>
  <c r="R6498"/>
  <c r="B6498"/>
  <c r="R6496"/>
  <c r="B6496"/>
  <c r="R6494"/>
  <c r="B6494"/>
  <c r="R6492"/>
  <c r="B6492"/>
  <c r="R6489"/>
  <c r="B6489"/>
  <c r="R6487"/>
  <c r="B6487"/>
  <c r="R6485"/>
  <c r="B6485"/>
  <c r="R6483"/>
  <c r="B6483"/>
  <c r="R6480"/>
  <c r="B6480"/>
  <c r="R6478"/>
  <c r="B6478"/>
  <c r="R6476"/>
  <c r="B6476"/>
  <c r="R6474"/>
  <c r="B6474"/>
  <c r="R6472"/>
  <c r="B6472"/>
  <c r="R6470"/>
  <c r="B6470"/>
  <c r="R6467"/>
  <c r="B6467"/>
  <c r="R6464"/>
  <c r="B6464"/>
  <c r="R6461"/>
  <c r="B6461"/>
  <c r="R6458"/>
  <c r="B6458"/>
  <c r="R6456"/>
  <c r="B6456"/>
  <c r="R6454"/>
  <c r="B6454"/>
  <c r="R6452"/>
  <c r="B6452"/>
  <c r="R6445"/>
  <c r="B6445"/>
  <c r="R6443"/>
  <c r="B6443"/>
  <c r="R6441"/>
  <c r="B6441"/>
  <c r="R6439"/>
  <c r="B6439"/>
  <c r="R6436"/>
  <c r="B6436"/>
  <c r="R6434"/>
  <c r="B6434"/>
  <c r="L6430"/>
  <c r="R6430" s="1"/>
  <c r="N6429"/>
  <c r="R6428"/>
  <c r="B6428"/>
  <c r="R6426"/>
  <c r="B6426"/>
  <c r="R6424"/>
  <c r="B6424"/>
  <c r="R6422"/>
  <c r="B6422"/>
  <c r="R6411"/>
  <c r="B6411"/>
  <c r="N6406"/>
  <c r="L6406" s="1"/>
  <c r="R6406" s="1"/>
  <c r="L6409"/>
  <c r="R6409" s="1"/>
  <c r="R6399"/>
  <c r="B6399"/>
  <c r="L6372"/>
  <c r="R6372" s="1"/>
  <c r="M6364"/>
  <c r="R6370"/>
  <c r="B6370"/>
  <c r="R6368"/>
  <c r="B6368"/>
  <c r="R6366"/>
  <c r="B6366"/>
  <c r="R6362"/>
  <c r="B6362"/>
  <c r="R6360"/>
  <c r="B6360"/>
  <c r="R6358"/>
  <c r="B6358"/>
  <c r="R6356"/>
  <c r="B6356"/>
  <c r="R6354"/>
  <c r="B6354"/>
  <c r="R6349"/>
  <c r="B6349"/>
  <c r="R6347"/>
  <c r="B6347"/>
  <c r="R6345"/>
  <c r="B6345"/>
  <c r="R6343"/>
  <c r="B6343"/>
  <c r="R6341"/>
  <c r="B6341"/>
  <c r="R6339"/>
  <c r="B6339"/>
  <c r="R6337"/>
  <c r="B6337"/>
  <c r="R6333"/>
  <c r="B6333"/>
  <c r="R6331"/>
  <c r="B6331"/>
  <c r="R6326"/>
  <c r="B6326"/>
  <c r="L6321"/>
  <c r="M6317"/>
  <c r="R6319"/>
  <c r="B6319"/>
  <c r="R6316"/>
  <c r="B6316"/>
  <c r="L6311"/>
  <c r="M6307"/>
  <c r="R6309"/>
  <c r="B6309"/>
  <c r="R6306"/>
  <c r="B6306"/>
  <c r="R6304"/>
  <c r="B6304"/>
  <c r="R6300"/>
  <c r="B6300"/>
  <c r="R6296"/>
  <c r="B6296"/>
  <c r="R6294"/>
  <c r="B6294"/>
  <c r="R6292"/>
  <c r="B6292"/>
  <c r="R6290"/>
  <c r="B6290"/>
  <c r="R6288"/>
  <c r="B6288"/>
  <c r="R6286"/>
  <c r="B6286"/>
  <c r="R6284"/>
  <c r="B6284"/>
  <c r="R6281"/>
  <c r="B6281"/>
  <c r="R6279"/>
  <c r="B6279"/>
  <c r="R6277"/>
  <c r="B6277"/>
  <c r="M6235"/>
  <c r="L6239"/>
  <c r="M6220"/>
  <c r="L6221"/>
  <c r="R6221" s="1"/>
  <c r="M6168"/>
  <c r="L6168" s="1"/>
  <c r="R6168" s="1"/>
  <c r="L6170"/>
  <c r="R6170" s="1"/>
  <c r="R6132"/>
  <c r="B6132"/>
  <c r="R6130"/>
  <c r="B6130"/>
  <c r="R6128"/>
  <c r="B6128"/>
  <c r="R6126"/>
  <c r="B6126"/>
  <c r="L6122"/>
  <c r="R6122" s="1"/>
  <c r="R6119"/>
  <c r="B6119"/>
  <c r="R6117"/>
  <c r="B6117"/>
  <c r="R6115"/>
  <c r="B6115"/>
  <c r="R6113"/>
  <c r="B6113"/>
  <c r="R6111"/>
  <c r="B6111"/>
  <c r="R6109"/>
  <c r="B6109"/>
  <c r="R6107"/>
  <c r="B6107"/>
  <c r="R6105"/>
  <c r="B6105"/>
  <c r="R6103"/>
  <c r="B6103"/>
  <c r="R6101"/>
  <c r="B6101"/>
  <c r="R6096"/>
  <c r="B6096"/>
  <c r="R6093"/>
  <c r="B6093"/>
  <c r="N6087"/>
  <c r="L6091"/>
  <c r="R6091" s="1"/>
  <c r="R6090"/>
  <c r="B6090"/>
  <c r="L6088"/>
  <c r="R6088" s="1"/>
  <c r="M6087"/>
  <c r="L6078"/>
  <c r="R6078" s="1"/>
  <c r="M6077"/>
  <c r="R6044"/>
  <c r="B6044"/>
  <c r="R6042"/>
  <c r="B6042"/>
  <c r="R6038"/>
  <c r="B6038"/>
  <c r="R6036"/>
  <c r="B6036"/>
  <c r="R6034"/>
  <c r="B6034"/>
  <c r="R6032"/>
  <c r="B6032"/>
  <c r="R6029"/>
  <c r="B6029"/>
  <c r="R6027"/>
  <c r="B6027"/>
  <c r="R6025"/>
  <c r="B6025"/>
  <c r="R6023"/>
  <c r="B6023"/>
  <c r="R6020"/>
  <c r="B6020"/>
  <c r="R6018"/>
  <c r="B6018"/>
  <c r="R6016"/>
  <c r="B6016"/>
  <c r="R6014"/>
  <c r="B6014"/>
  <c r="R6012"/>
  <c r="B6012"/>
  <c r="R6010"/>
  <c r="B6010"/>
  <c r="R6007"/>
  <c r="B6007"/>
  <c r="R6004"/>
  <c r="B6004"/>
  <c r="L6002"/>
  <c r="R6002" s="1"/>
  <c r="R6001"/>
  <c r="B6001"/>
  <c r="R5998"/>
  <c r="B5998"/>
  <c r="R5996"/>
  <c r="B5996"/>
  <c r="R5994"/>
  <c r="B5994"/>
  <c r="R5992"/>
  <c r="B5992"/>
  <c r="R5985"/>
  <c r="B5985"/>
  <c r="R5983"/>
  <c r="B5983"/>
  <c r="R5981"/>
  <c r="B5981"/>
  <c r="R5979"/>
  <c r="B5979"/>
  <c r="R5976"/>
  <c r="B5976"/>
  <c r="R5972"/>
  <c r="B5972"/>
  <c r="L5970"/>
  <c r="R5970" s="1"/>
  <c r="N5969"/>
  <c r="R5968"/>
  <c r="B5968"/>
  <c r="R5966"/>
  <c r="B5966"/>
  <c r="R5964"/>
  <c r="B5964"/>
  <c r="R5962"/>
  <c r="B5962"/>
  <c r="R5951"/>
  <c r="B5951"/>
  <c r="L5949"/>
  <c r="R5949" s="1"/>
  <c r="N5946"/>
  <c r="L5946" s="1"/>
  <c r="R5946" s="1"/>
  <c r="R5948"/>
  <c r="B5948"/>
  <c r="R5945"/>
  <c r="B5945"/>
  <c r="R5943"/>
  <c r="B5943"/>
  <c r="R5937"/>
  <c r="B5937"/>
  <c r="N5933"/>
  <c r="L5933" s="1"/>
  <c r="R5933" s="1"/>
  <c r="L5935"/>
  <c r="R5935" s="1"/>
  <c r="R5934"/>
  <c r="B5934"/>
  <c r="R5931"/>
  <c r="B5931"/>
  <c r="R5929"/>
  <c r="B5929"/>
  <c r="R5927"/>
  <c r="B5927"/>
  <c r="R5923"/>
  <c r="B5923"/>
  <c r="R5919"/>
  <c r="B5919"/>
  <c r="R5917"/>
  <c r="B5917"/>
  <c r="R5915"/>
  <c r="B5915"/>
  <c r="R5913"/>
  <c r="B5913"/>
  <c r="R5910"/>
  <c r="B5910"/>
  <c r="R5908"/>
  <c r="B5908"/>
  <c r="R5906"/>
  <c r="B5906"/>
  <c r="L5870"/>
  <c r="M5869"/>
  <c r="R5855"/>
  <c r="B5855"/>
  <c r="R5852"/>
  <c r="B5852"/>
  <c r="R5849"/>
  <c r="B5849"/>
  <c r="R5845"/>
  <c r="B5845"/>
  <c r="R5843"/>
  <c r="B5843"/>
  <c r="R5841"/>
  <c r="B5841"/>
  <c r="L5839"/>
  <c r="R5839" s="1"/>
  <c r="N5838"/>
  <c r="L5838" s="1"/>
  <c r="R5838" s="1"/>
  <c r="R5837"/>
  <c r="B5837"/>
  <c r="R5835"/>
  <c r="B5835"/>
  <c r="R5833"/>
  <c r="B5833"/>
  <c r="R5831"/>
  <c r="B5831"/>
  <c r="R5829"/>
  <c r="B5829"/>
  <c r="R5827"/>
  <c r="B5827"/>
  <c r="R5822"/>
  <c r="B5822"/>
  <c r="R5820"/>
  <c r="B5820"/>
  <c r="R5818"/>
  <c r="B5818"/>
  <c r="R5816"/>
  <c r="B5816"/>
  <c r="R5813"/>
  <c r="B5813"/>
  <c r="R5811"/>
  <c r="B5811"/>
  <c r="R5809"/>
  <c r="B5809"/>
  <c r="R5807"/>
  <c r="B5807"/>
  <c r="R5805"/>
  <c r="B5805"/>
  <c r="R5803"/>
  <c r="B5803"/>
  <c r="R5800"/>
  <c r="B5800"/>
  <c r="R5798"/>
  <c r="B5798"/>
  <c r="R5796"/>
  <c r="B5796"/>
  <c r="R5794"/>
  <c r="B5794"/>
  <c r="R5789"/>
  <c r="B5789"/>
  <c r="R5787"/>
  <c r="B5787"/>
  <c r="R5783"/>
  <c r="B5783"/>
  <c r="R5781"/>
  <c r="B5781"/>
  <c r="L5779"/>
  <c r="R5779" s="1"/>
  <c r="N5775"/>
  <c r="N5770" s="1"/>
  <c r="R5778"/>
  <c r="B5778"/>
  <c r="R5776"/>
  <c r="B5776"/>
  <c r="R5773"/>
  <c r="B5773"/>
  <c r="R5769"/>
  <c r="B5769"/>
  <c r="R5767"/>
  <c r="B5767"/>
  <c r="R5765"/>
  <c r="B5765"/>
  <c r="R5763"/>
  <c r="B5763"/>
  <c r="N5760"/>
  <c r="L5761"/>
  <c r="R5761" s="1"/>
  <c r="R5757"/>
  <c r="B5757"/>
  <c r="R4604"/>
  <c r="B4604"/>
  <c r="R4600"/>
  <c r="B4600"/>
  <c r="L4598"/>
  <c r="R4598" s="1"/>
  <c r="N4138"/>
  <c r="N4589"/>
  <c r="R4588"/>
  <c r="B4588"/>
  <c r="R4586"/>
  <c r="B4586"/>
  <c r="R4584"/>
  <c r="B4584"/>
  <c r="R4582"/>
  <c r="B4582"/>
  <c r="R4579"/>
  <c r="B4579"/>
  <c r="R4577"/>
  <c r="B4577"/>
  <c r="R4575"/>
  <c r="B4575"/>
  <c r="M4566"/>
  <c r="M4109"/>
  <c r="L4569"/>
  <c r="R4569" s="1"/>
  <c r="M4553"/>
  <c r="L4555"/>
  <c r="R4555" s="1"/>
  <c r="M4095"/>
  <c r="R4480"/>
  <c r="B4480"/>
  <c r="N4477"/>
  <c r="N4018"/>
  <c r="L4478"/>
  <c r="R4478" s="1"/>
  <c r="R4476"/>
  <c r="B4476"/>
  <c r="L4474"/>
  <c r="R4474" s="1"/>
  <c r="N4014"/>
  <c r="N4467"/>
  <c r="L4471"/>
  <c r="R4471" s="1"/>
  <c r="M4011"/>
  <c r="M4008"/>
  <c r="L4468"/>
  <c r="R4468" s="1"/>
  <c r="M4467"/>
  <c r="R4457"/>
  <c r="B4457"/>
  <c r="R4455"/>
  <c r="B4455"/>
  <c r="R4453"/>
  <c r="B4453"/>
  <c r="R4451"/>
  <c r="B4451"/>
  <c r="R4449"/>
  <c r="B4449"/>
  <c r="R4447"/>
  <c r="B4447"/>
  <c r="R4445"/>
  <c r="B4445"/>
  <c r="N3983"/>
  <c r="L4443"/>
  <c r="R4443" s="1"/>
  <c r="M3961"/>
  <c r="L4421"/>
  <c r="R4421" s="1"/>
  <c r="R4419"/>
  <c r="B4419"/>
  <c r="R4417"/>
  <c r="B4417"/>
  <c r="R4415"/>
  <c r="B4415"/>
  <c r="R4413"/>
  <c r="B4413"/>
  <c r="L4411"/>
  <c r="R4411" s="1"/>
  <c r="N4395"/>
  <c r="N4390" s="1"/>
  <c r="N3951"/>
  <c r="R4410"/>
  <c r="B4410"/>
  <c r="R4408"/>
  <c r="B4408"/>
  <c r="R4406"/>
  <c r="B4406"/>
  <c r="R4404"/>
  <c r="B4404"/>
  <c r="R4402"/>
  <c r="B4402"/>
  <c r="L4392"/>
  <c r="M3932"/>
  <c r="R4389"/>
  <c r="B4389"/>
  <c r="R4387"/>
  <c r="B4387"/>
  <c r="R4385"/>
  <c r="B4385"/>
  <c r="R4383"/>
  <c r="B4383"/>
  <c r="M4380"/>
  <c r="L4381"/>
  <c r="R4381" s="1"/>
  <c r="M3921"/>
  <c r="L4368"/>
  <c r="M4138"/>
  <c r="M4359"/>
  <c r="R4366"/>
  <c r="B4366"/>
  <c r="R4364"/>
  <c r="B4364"/>
  <c r="R4362"/>
  <c r="B4362"/>
  <c r="N4359"/>
  <c r="N4130"/>
  <c r="L4360"/>
  <c r="R4360" s="1"/>
  <c r="R4342"/>
  <c r="B4342"/>
  <c r="R4340"/>
  <c r="B4340"/>
  <c r="R4337"/>
  <c r="B4337"/>
  <c r="R4334"/>
  <c r="B4334"/>
  <c r="R4332"/>
  <c r="B4332"/>
  <c r="N4328"/>
  <c r="N4100"/>
  <c r="L4330"/>
  <c r="R4330" s="1"/>
  <c r="R4329"/>
  <c r="B4329"/>
  <c r="R4326"/>
  <c r="B4326"/>
  <c r="R4322"/>
  <c r="B4322"/>
  <c r="R4320"/>
  <c r="B4320"/>
  <c r="R4318"/>
  <c r="B4318"/>
  <c r="R4316"/>
  <c r="B4316"/>
  <c r="R4314"/>
  <c r="B4314"/>
  <c r="R4312"/>
  <c r="B4312"/>
  <c r="R4310"/>
  <c r="B4310"/>
  <c r="R4308"/>
  <c r="B4308"/>
  <c r="R4306"/>
  <c r="B4306"/>
  <c r="R4304"/>
  <c r="B4304"/>
  <c r="R4299"/>
  <c r="B4299"/>
  <c r="R4297"/>
  <c r="B4297"/>
  <c r="N4065"/>
  <c r="L4295"/>
  <c r="R4295" s="1"/>
  <c r="N4294"/>
  <c r="R4289"/>
  <c r="B4289"/>
  <c r="R4285"/>
  <c r="B4285"/>
  <c r="R4283"/>
  <c r="B4283"/>
  <c r="R4278"/>
  <c r="B4278"/>
  <c r="R4276"/>
  <c r="B4276"/>
  <c r="R4274"/>
  <c r="B4274"/>
  <c r="R4272"/>
  <c r="B4272"/>
  <c r="R4270"/>
  <c r="B4270"/>
  <c r="R4268"/>
  <c r="B4268"/>
  <c r="R4266"/>
  <c r="B4266"/>
  <c r="R4264"/>
  <c r="B4264"/>
  <c r="R4262"/>
  <c r="B4262"/>
  <c r="N4259"/>
  <c r="L4260"/>
  <c r="R4260" s="1"/>
  <c r="N4030"/>
  <c r="R4258"/>
  <c r="B4258"/>
  <c r="R4255"/>
  <c r="B4255"/>
  <c r="R4252"/>
  <c r="B4252"/>
  <c r="L4251"/>
  <c r="R4251" s="1"/>
  <c r="M4021"/>
  <c r="M4247"/>
  <c r="M4018"/>
  <c r="L4248"/>
  <c r="R4248" s="1"/>
  <c r="M4237"/>
  <c r="L4244"/>
  <c r="M4014"/>
  <c r="R4243"/>
  <c r="B4243"/>
  <c r="L4241"/>
  <c r="R4241" s="1"/>
  <c r="N4011"/>
  <c r="R4240"/>
  <c r="B4240"/>
  <c r="N4237"/>
  <c r="L4238"/>
  <c r="R4238" s="1"/>
  <c r="N4008"/>
  <c r="R4236"/>
  <c r="B4236"/>
  <c r="R4234"/>
  <c r="B4234"/>
  <c r="R4232"/>
  <c r="B4232"/>
  <c r="R4230"/>
  <c r="B4230"/>
  <c r="R4212"/>
  <c r="B4212"/>
  <c r="R4210"/>
  <c r="B4210"/>
  <c r="R4208"/>
  <c r="B4208"/>
  <c r="R4206"/>
  <c r="B4206"/>
  <c r="R4203"/>
  <c r="B4203"/>
  <c r="R4199"/>
  <c r="B4199"/>
  <c r="R4197"/>
  <c r="B4197"/>
  <c r="R4195"/>
  <c r="B4195"/>
  <c r="R4193"/>
  <c r="B4193"/>
  <c r="L4191"/>
  <c r="R4191" s="1"/>
  <c r="N3961"/>
  <c r="N4165"/>
  <c r="N3939"/>
  <c r="L4169"/>
  <c r="R4169" s="1"/>
  <c r="R4168"/>
  <c r="B4168"/>
  <c r="R4166"/>
  <c r="B4166"/>
  <c r="R4163"/>
  <c r="B4163"/>
  <c r="R2995"/>
  <c r="B2995"/>
  <c r="R2993"/>
  <c r="B2993"/>
  <c r="R2991"/>
  <c r="B2991"/>
  <c r="R2989"/>
  <c r="B2989"/>
  <c r="R2986"/>
  <c r="B2986"/>
  <c r="R2984"/>
  <c r="B2984"/>
  <c r="R2982"/>
  <c r="B2982"/>
  <c r="L2980"/>
  <c r="R2980" s="1"/>
  <c r="N2979"/>
  <c r="R2978"/>
  <c r="B2978"/>
  <c r="R2976"/>
  <c r="B2976"/>
  <c r="R2974"/>
  <c r="B2974"/>
  <c r="R2972"/>
  <c r="B2972"/>
  <c r="R2961"/>
  <c r="B2961"/>
  <c r="L2959"/>
  <c r="R2959" s="1"/>
  <c r="N2956"/>
  <c r="L2956" s="1"/>
  <c r="R2956" s="1"/>
  <c r="R2958"/>
  <c r="B2958"/>
  <c r="R2955"/>
  <c r="B2955"/>
  <c r="R2951"/>
  <c r="B2951"/>
  <c r="R2947"/>
  <c r="B2947"/>
  <c r="N2943"/>
  <c r="L2943" s="1"/>
  <c r="R2943" s="1"/>
  <c r="L2945"/>
  <c r="R2945" s="1"/>
  <c r="R2944"/>
  <c r="B2944"/>
  <c r="R2941"/>
  <c r="B2941"/>
  <c r="R2939"/>
  <c r="B2939"/>
  <c r="R2937"/>
  <c r="B2937"/>
  <c r="R2935"/>
  <c r="B2935"/>
  <c r="R2933"/>
  <c r="B2933"/>
  <c r="R2929"/>
  <c r="B2929"/>
  <c r="R2927"/>
  <c r="B2927"/>
  <c r="R2925"/>
  <c r="B2925"/>
  <c r="R2923"/>
  <c r="B2923"/>
  <c r="R2920"/>
  <c r="B2920"/>
  <c r="R2918"/>
  <c r="B2918"/>
  <c r="R2916"/>
  <c r="B2916"/>
  <c r="R2912"/>
  <c r="B2912"/>
  <c r="R2910"/>
  <c r="B2910"/>
  <c r="R2908"/>
  <c r="B2908"/>
  <c r="R2906"/>
  <c r="B2906"/>
  <c r="R2904"/>
  <c r="B2904"/>
  <c r="L2902"/>
  <c r="R2902" s="1"/>
  <c r="R2899"/>
  <c r="B2899"/>
  <c r="R2897"/>
  <c r="B2897"/>
  <c r="R2895"/>
  <c r="B2895"/>
  <c r="R2893"/>
  <c r="B2893"/>
  <c r="R2891"/>
  <c r="B2891"/>
  <c r="R2889"/>
  <c r="B2889"/>
  <c r="R2887"/>
  <c r="B2887"/>
  <c r="R2885"/>
  <c r="B2885"/>
  <c r="R2883"/>
  <c r="B2883"/>
  <c r="R2881"/>
  <c r="B2881"/>
  <c r="R2869"/>
  <c r="B2869"/>
  <c r="L2868"/>
  <c r="R2868" s="1"/>
  <c r="M2178"/>
  <c r="M2867"/>
  <c r="M2174"/>
  <c r="L2864"/>
  <c r="R2864" s="1"/>
  <c r="M2171"/>
  <c r="L2861"/>
  <c r="R2861" s="1"/>
  <c r="M2857"/>
  <c r="L2858"/>
  <c r="R2858" s="1"/>
  <c r="M2168"/>
  <c r="L2825"/>
  <c r="R2825" s="1"/>
  <c r="M2135"/>
  <c r="R2798"/>
  <c r="B2798"/>
  <c r="R2796"/>
  <c r="B2796"/>
  <c r="R2792"/>
  <c r="B2792"/>
  <c r="R2790"/>
  <c r="B2790"/>
  <c r="M2770"/>
  <c r="M2080" s="1"/>
  <c r="L2771"/>
  <c r="R2771" s="1"/>
  <c r="M2081"/>
  <c r="M2298"/>
  <c r="L2758"/>
  <c r="R2758" s="1"/>
  <c r="L2741"/>
  <c r="R2741" s="1"/>
  <c r="M2281"/>
  <c r="L2734"/>
  <c r="R2734" s="1"/>
  <c r="M2733"/>
  <c r="M2274"/>
  <c r="L2720"/>
  <c r="R2720" s="1"/>
  <c r="M2718"/>
  <c r="M2260"/>
  <c r="M2232"/>
  <c r="L2692"/>
  <c r="R2692" s="1"/>
  <c r="M2684"/>
  <c r="L2685"/>
  <c r="R2685" s="1"/>
  <c r="M2225"/>
  <c r="M2190"/>
  <c r="L2650"/>
  <c r="R2650" s="1"/>
  <c r="M2649"/>
  <c r="R2642"/>
  <c r="B2642"/>
  <c r="R2639"/>
  <c r="B2639"/>
  <c r="R2635"/>
  <c r="B2635"/>
  <c r="R2632"/>
  <c r="B2632"/>
  <c r="R2629"/>
  <c r="B2629"/>
  <c r="R2625"/>
  <c r="B2625"/>
  <c r="R2623"/>
  <c r="B2623"/>
  <c r="R2621"/>
  <c r="B2621"/>
  <c r="N2618"/>
  <c r="L2618" s="1"/>
  <c r="R2618" s="1"/>
  <c r="L2619"/>
  <c r="R2619" s="1"/>
  <c r="R2617"/>
  <c r="B2617"/>
  <c r="R2615"/>
  <c r="B2615"/>
  <c r="R2613"/>
  <c r="B2613"/>
  <c r="R2611"/>
  <c r="B2611"/>
  <c r="R2609"/>
  <c r="B2609"/>
  <c r="R2607"/>
  <c r="B2607"/>
  <c r="R2605"/>
  <c r="B2605"/>
  <c r="R2602"/>
  <c r="B2602"/>
  <c r="R2593"/>
  <c r="B2593"/>
  <c r="R2591"/>
  <c r="B2591"/>
  <c r="R2589"/>
  <c r="B2589"/>
  <c r="R2587"/>
  <c r="B2587"/>
  <c r="R2585"/>
  <c r="B2585"/>
  <c r="R2583"/>
  <c r="B2583"/>
  <c r="L2581"/>
  <c r="M2121"/>
  <c r="N2555"/>
  <c r="N2550" s="1"/>
  <c r="L2559"/>
  <c r="R2559" s="1"/>
  <c r="R2558"/>
  <c r="B2558"/>
  <c r="R2556"/>
  <c r="B2556"/>
  <c r="R2553"/>
  <c r="B2553"/>
  <c r="R2549"/>
  <c r="B2549"/>
  <c r="R2547"/>
  <c r="B2547"/>
  <c r="R2545"/>
  <c r="B2545"/>
  <c r="R2543"/>
  <c r="B2543"/>
  <c r="N2540"/>
  <c r="N2080" s="1"/>
  <c r="L2541"/>
  <c r="R2541" s="1"/>
  <c r="R2537"/>
  <c r="B2537"/>
  <c r="R2534"/>
  <c r="B2534"/>
  <c r="R2532"/>
  <c r="B2532"/>
  <c r="R2530"/>
  <c r="B2530"/>
  <c r="N2298"/>
  <c r="L2298" s="1"/>
  <c r="R2298" s="1"/>
  <c r="L2528"/>
  <c r="R2528" s="1"/>
  <c r="R2527"/>
  <c r="B2527"/>
  <c r="R2525"/>
  <c r="B2525"/>
  <c r="R2523"/>
  <c r="B2523"/>
  <c r="R2521"/>
  <c r="B2521"/>
  <c r="R2517"/>
  <c r="B2517"/>
  <c r="R2515"/>
  <c r="B2515"/>
  <c r="R2513"/>
  <c r="B2513"/>
  <c r="N2281"/>
  <c r="L2511"/>
  <c r="R2511" s="1"/>
  <c r="R2510"/>
  <c r="B2510"/>
  <c r="R2508"/>
  <c r="B2508"/>
  <c r="R2506"/>
  <c r="B2506"/>
  <c r="N2503"/>
  <c r="L2504"/>
  <c r="R2504" s="1"/>
  <c r="N2274"/>
  <c r="R2502"/>
  <c r="B2502"/>
  <c r="R2500"/>
  <c r="B2500"/>
  <c r="R2497"/>
  <c r="B2497"/>
  <c r="R2494"/>
  <c r="B2494"/>
  <c r="R2492"/>
  <c r="B2492"/>
  <c r="L2490"/>
  <c r="R2490" s="1"/>
  <c r="N2260"/>
  <c r="N2488"/>
  <c r="L2488" s="1"/>
  <c r="R2488" s="1"/>
  <c r="R2489"/>
  <c r="B2489"/>
  <c r="R2486"/>
  <c r="B2486"/>
  <c r="R2482"/>
  <c r="B2482"/>
  <c r="R2480"/>
  <c r="B2480"/>
  <c r="R2478"/>
  <c r="B2478"/>
  <c r="R2476"/>
  <c r="B2476"/>
  <c r="R2474"/>
  <c r="B2474"/>
  <c r="R2472"/>
  <c r="B2472"/>
  <c r="R2470"/>
  <c r="B2470"/>
  <c r="R2468"/>
  <c r="B2468"/>
  <c r="R2464"/>
  <c r="B2464"/>
  <c r="N2232"/>
  <c r="L2462"/>
  <c r="R2462" s="1"/>
  <c r="R2459"/>
  <c r="B2459"/>
  <c r="R2457"/>
  <c r="B2457"/>
  <c r="N2454"/>
  <c r="N2225"/>
  <c r="L2455"/>
  <c r="R2455" s="1"/>
  <c r="R2453"/>
  <c r="B2453"/>
  <c r="R2451"/>
  <c r="B2451"/>
  <c r="R2449"/>
  <c r="B2449"/>
  <c r="R2447"/>
  <c r="B2447"/>
  <c r="R2445"/>
  <c r="B2445"/>
  <c r="R2443"/>
  <c r="B2443"/>
  <c r="R2438"/>
  <c r="B2438"/>
  <c r="R2436"/>
  <c r="B2436"/>
  <c r="R2434"/>
  <c r="B2434"/>
  <c r="R2432"/>
  <c r="B2432"/>
  <c r="R2430"/>
  <c r="B2430"/>
  <c r="R2428"/>
  <c r="B2428"/>
  <c r="R2426"/>
  <c r="B2426"/>
  <c r="R2424"/>
  <c r="B2424"/>
  <c r="R2422"/>
  <c r="B2422"/>
  <c r="R2418"/>
  <c r="B2418"/>
  <c r="R2415"/>
  <c r="B2415"/>
  <c r="R2409"/>
  <c r="B2409"/>
  <c r="R2405"/>
  <c r="B2405"/>
  <c r="R2402"/>
  <c r="B2402"/>
  <c r="R2399"/>
  <c r="B2399"/>
  <c r="R2395"/>
  <c r="B2395"/>
  <c r="R2393"/>
  <c r="B2393"/>
  <c r="R2391"/>
  <c r="B2391"/>
  <c r="L2389"/>
  <c r="R2389" s="1"/>
  <c r="N2388"/>
  <c r="N2159"/>
  <c r="R2387"/>
  <c r="B2387"/>
  <c r="R2385"/>
  <c r="B2385"/>
  <c r="R2383"/>
  <c r="B2383"/>
  <c r="R2381"/>
  <c r="B2381"/>
  <c r="R2379"/>
  <c r="B2379"/>
  <c r="R2377"/>
  <c r="B2377"/>
  <c r="R2375"/>
  <c r="B2375"/>
  <c r="L2373"/>
  <c r="R2373" s="1"/>
  <c r="N2143"/>
  <c r="R2372"/>
  <c r="B2372"/>
  <c r="R2370"/>
  <c r="B2370"/>
  <c r="R2368"/>
  <c r="B2368"/>
  <c r="R2366"/>
  <c r="B2366"/>
  <c r="R2363"/>
  <c r="B2363"/>
  <c r="R2361"/>
  <c r="B2361"/>
  <c r="R2359"/>
  <c r="B2359"/>
  <c r="R2357"/>
  <c r="B2357"/>
  <c r="R2355"/>
  <c r="B2355"/>
  <c r="R2353"/>
  <c r="B2353"/>
  <c r="M2111"/>
  <c r="M2325"/>
  <c r="L2341"/>
  <c r="R2339"/>
  <c r="B2339"/>
  <c r="R2337"/>
  <c r="B2337"/>
  <c r="R2335"/>
  <c r="B2335"/>
  <c r="R2331"/>
  <c r="B2331"/>
  <c r="R2327"/>
  <c r="B2327"/>
  <c r="R2324"/>
  <c r="B2324"/>
  <c r="R2318"/>
  <c r="B2318"/>
  <c r="R2316"/>
  <c r="B2316"/>
  <c r="R2314"/>
  <c r="B2314"/>
  <c r="R1845"/>
  <c r="B1845"/>
  <c r="R1843"/>
  <c r="B1843"/>
  <c r="R1841"/>
  <c r="B1841"/>
  <c r="R1839"/>
  <c r="B1839"/>
  <c r="R1836"/>
  <c r="B1836"/>
  <c r="R1834"/>
  <c r="B1834"/>
  <c r="R1832"/>
  <c r="B1832"/>
  <c r="L1830"/>
  <c r="R1830" s="1"/>
  <c r="N1829"/>
  <c r="R1828"/>
  <c r="B1828"/>
  <c r="R1826"/>
  <c r="B1826"/>
  <c r="R1824"/>
  <c r="B1824"/>
  <c r="R1822"/>
  <c r="B1822"/>
  <c r="R1819"/>
  <c r="B1819"/>
  <c r="R1817"/>
  <c r="B1817"/>
  <c r="R1815"/>
  <c r="B1815"/>
  <c r="M1806"/>
  <c r="L1806" s="1"/>
  <c r="R1806" s="1"/>
  <c r="L1809"/>
  <c r="R1809" s="1"/>
  <c r="M1793"/>
  <c r="L1793" s="1"/>
  <c r="R1793" s="1"/>
  <c r="L1795"/>
  <c r="R1795" s="1"/>
  <c r="R1722"/>
  <c r="B1722"/>
  <c r="R1720"/>
  <c r="B1720"/>
  <c r="L1718"/>
  <c r="R1718" s="1"/>
  <c r="N1717"/>
  <c r="R1715"/>
  <c r="B1715"/>
  <c r="R1712"/>
  <c r="B1712"/>
  <c r="R1709"/>
  <c r="B1709"/>
  <c r="R1705"/>
  <c r="B1705"/>
  <c r="R1703"/>
  <c r="B1703"/>
  <c r="R1701"/>
  <c r="B1701"/>
  <c r="L1699"/>
  <c r="R1699" s="1"/>
  <c r="N1698"/>
  <c r="L1698" s="1"/>
  <c r="R1698" s="1"/>
  <c r="R1697"/>
  <c r="B1697"/>
  <c r="R1695"/>
  <c r="B1695"/>
  <c r="R1691"/>
  <c r="B1691"/>
  <c r="R1687"/>
  <c r="B1687"/>
  <c r="R1685"/>
  <c r="B1685"/>
  <c r="R1682"/>
  <c r="B1682"/>
  <c r="R1680"/>
  <c r="B1680"/>
  <c r="R1678"/>
  <c r="B1678"/>
  <c r="R1676"/>
  <c r="B1676"/>
  <c r="R1673"/>
  <c r="B1673"/>
  <c r="R1671"/>
  <c r="B1671"/>
  <c r="R1669"/>
  <c r="B1669"/>
  <c r="R1667"/>
  <c r="B1667"/>
  <c r="R1665"/>
  <c r="B1665"/>
  <c r="R1663"/>
  <c r="B1663"/>
  <c r="R1660"/>
  <c r="B1660"/>
  <c r="R1658"/>
  <c r="B1658"/>
  <c r="R1656"/>
  <c r="B1656"/>
  <c r="R1654"/>
  <c r="B1654"/>
  <c r="R1649"/>
  <c r="B1649"/>
  <c r="R1647"/>
  <c r="B1647"/>
  <c r="R1645"/>
  <c r="B1645"/>
  <c r="R1643"/>
  <c r="B1643"/>
  <c r="R1641"/>
  <c r="B1641"/>
  <c r="N1635"/>
  <c r="L1639"/>
  <c r="R1639" s="1"/>
  <c r="R1638"/>
  <c r="B1638"/>
  <c r="R1636"/>
  <c r="B1636"/>
  <c r="R1633"/>
  <c r="B1633"/>
  <c r="R1629"/>
  <c r="B1629"/>
  <c r="R1627"/>
  <c r="B1627"/>
  <c r="R1625"/>
  <c r="B1625"/>
  <c r="R1623"/>
  <c r="B1623"/>
  <c r="N1620"/>
  <c r="N1619" s="1"/>
  <c r="L1621"/>
  <c r="R1621" s="1"/>
  <c r="R1617"/>
  <c r="B1617"/>
  <c r="R1614"/>
  <c r="B1614"/>
  <c r="R1612"/>
  <c r="B1612"/>
  <c r="R1610"/>
  <c r="B1610"/>
  <c r="R1607"/>
  <c r="B1607"/>
  <c r="R1605"/>
  <c r="B1605"/>
  <c r="R1603"/>
  <c r="B1603"/>
  <c r="R1601"/>
  <c r="B1601"/>
  <c r="R1597"/>
  <c r="B1597"/>
  <c r="R1595"/>
  <c r="B1595"/>
  <c r="R1593"/>
  <c r="B1593"/>
  <c r="R1590"/>
  <c r="B1590"/>
  <c r="R1588"/>
  <c r="B1588"/>
  <c r="R1586"/>
  <c r="B1586"/>
  <c r="L1584"/>
  <c r="R1584" s="1"/>
  <c r="M1583"/>
  <c r="M1568"/>
  <c r="L1568" s="1"/>
  <c r="R1568" s="1"/>
  <c r="L1570"/>
  <c r="R1570" s="1"/>
  <c r="L1535"/>
  <c r="R1535" s="1"/>
  <c r="M1534"/>
  <c r="M1499"/>
  <c r="M1497" s="1"/>
  <c r="L1500"/>
  <c r="R1500" s="1"/>
  <c r="R1490"/>
  <c r="B1490"/>
  <c r="N1487"/>
  <c r="L1488"/>
  <c r="R1488" s="1"/>
  <c r="R1483"/>
  <c r="B1483"/>
  <c r="R1480"/>
  <c r="B1480"/>
  <c r="N1477"/>
  <c r="L1478"/>
  <c r="R1474"/>
  <c r="B1474"/>
  <c r="R1472"/>
  <c r="B1472"/>
  <c r="R1470"/>
  <c r="B1470"/>
  <c r="R1466"/>
  <c r="B1466"/>
  <c r="R1464"/>
  <c r="B1464"/>
  <c r="R1462"/>
  <c r="B1462"/>
  <c r="R1460"/>
  <c r="B1460"/>
  <c r="R1458"/>
  <c r="B1458"/>
  <c r="R1456"/>
  <c r="B1456"/>
  <c r="R1454"/>
  <c r="B1454"/>
  <c r="R1451"/>
  <c r="B1451"/>
  <c r="R1449"/>
  <c r="B1449"/>
  <c r="R1444"/>
  <c r="B1444"/>
  <c r="R1442"/>
  <c r="B1442"/>
  <c r="R1440"/>
  <c r="B1440"/>
  <c r="R1438"/>
  <c r="B1438"/>
  <c r="R1436"/>
  <c r="B1436"/>
  <c r="R1434"/>
  <c r="B1434"/>
  <c r="R1432"/>
  <c r="B1432"/>
  <c r="R1429"/>
  <c r="B1429"/>
  <c r="R1427"/>
  <c r="B1427"/>
  <c r="R1425"/>
  <c r="B1425"/>
  <c r="R1418"/>
  <c r="B1418"/>
  <c r="R1416"/>
  <c r="B1416"/>
  <c r="R1414"/>
  <c r="B1414"/>
  <c r="R1412"/>
  <c r="B1412"/>
  <c r="R1410"/>
  <c r="B1410"/>
  <c r="R1407"/>
  <c r="B1407"/>
  <c r="R1404"/>
  <c r="B1404"/>
  <c r="L1402"/>
  <c r="R1402" s="1"/>
  <c r="R1401"/>
  <c r="B1401"/>
  <c r="R1398"/>
  <c r="B1398"/>
  <c r="R1396"/>
  <c r="B1396"/>
  <c r="R1394"/>
  <c r="B1394"/>
  <c r="R1392"/>
  <c r="B1392"/>
  <c r="R1385"/>
  <c r="B1385"/>
  <c r="R1383"/>
  <c r="B1383"/>
  <c r="R1381"/>
  <c r="B1381"/>
  <c r="R1379"/>
  <c r="B1379"/>
  <c r="L1370"/>
  <c r="M1369"/>
  <c r="R1368"/>
  <c r="B1368"/>
  <c r="R1366"/>
  <c r="B1366"/>
  <c r="R1364"/>
  <c r="B1364"/>
  <c r="R1359"/>
  <c r="B1359"/>
  <c r="R1357"/>
  <c r="B1357"/>
  <c r="R1355"/>
  <c r="B1355"/>
  <c r="M1346"/>
  <c r="L1346" s="1"/>
  <c r="R1346" s="1"/>
  <c r="L1349"/>
  <c r="R1349" s="1"/>
  <c r="R1332"/>
  <c r="B1332"/>
  <c r="N2092"/>
  <c r="B6396"/>
  <c r="B10164"/>
  <c r="B6827"/>
  <c r="B6738"/>
  <c r="B8965"/>
  <c r="B6432"/>
  <c r="R1330"/>
  <c r="B1330"/>
  <c r="R1328"/>
  <c r="B1328"/>
  <c r="R1326"/>
  <c r="B1326"/>
  <c r="R1324"/>
  <c r="B1324"/>
  <c r="R1322"/>
  <c r="B1322"/>
  <c r="R1318"/>
  <c r="B1318"/>
  <c r="R1316"/>
  <c r="B1316"/>
  <c r="R1314"/>
  <c r="B1314"/>
  <c r="L1292"/>
  <c r="R1292" s="1"/>
  <c r="M1257"/>
  <c r="L1264"/>
  <c r="R1264" s="1"/>
  <c r="R1259"/>
  <c r="B1259"/>
  <c r="R1255"/>
  <c r="B1255"/>
  <c r="R1253"/>
  <c r="B1253"/>
  <c r="R1245"/>
  <c r="B1245"/>
  <c r="R1243"/>
  <c r="B1243"/>
  <c r="R1241"/>
  <c r="B1241"/>
  <c r="N1238"/>
  <c r="L1238" s="1"/>
  <c r="R1238" s="1"/>
  <c r="L1239"/>
  <c r="R1239" s="1"/>
  <c r="R1237"/>
  <c r="B1237"/>
  <c r="R1235"/>
  <c r="B1235"/>
  <c r="R1233"/>
  <c r="B1233"/>
  <c r="R1231"/>
  <c r="B1231"/>
  <c r="R1229"/>
  <c r="B1229"/>
  <c r="R1227"/>
  <c r="B1227"/>
  <c r="R1225"/>
  <c r="B1225"/>
  <c r="R1222"/>
  <c r="B1222"/>
  <c r="R1220"/>
  <c r="B1220"/>
  <c r="R1216"/>
  <c r="B1216"/>
  <c r="R1213"/>
  <c r="B1213"/>
  <c r="R1211"/>
  <c r="B1211"/>
  <c r="R1209"/>
  <c r="B1209"/>
  <c r="R1207"/>
  <c r="B1207"/>
  <c r="R1205"/>
  <c r="B1205"/>
  <c r="R1203"/>
  <c r="B1203"/>
  <c r="R1200"/>
  <c r="B1200"/>
  <c r="R1198"/>
  <c r="B1198"/>
  <c r="R1196"/>
  <c r="B1196"/>
  <c r="R1194"/>
  <c r="B1194"/>
  <c r="R1192"/>
  <c r="B1192"/>
  <c r="R1189"/>
  <c r="B1189"/>
  <c r="R1187"/>
  <c r="B1187"/>
  <c r="R1185"/>
  <c r="B1185"/>
  <c r="R1183"/>
  <c r="B1183"/>
  <c r="R1181"/>
  <c r="B1181"/>
  <c r="N1175"/>
  <c r="L1179"/>
  <c r="R1179" s="1"/>
  <c r="R1178"/>
  <c r="B1178"/>
  <c r="R1176"/>
  <c r="B1176"/>
  <c r="R1173"/>
  <c r="B1173"/>
  <c r="R1169"/>
  <c r="B1169"/>
  <c r="R1167"/>
  <c r="B1167"/>
  <c r="R1165"/>
  <c r="B1165"/>
  <c r="R1163"/>
  <c r="B1163"/>
  <c r="L1161"/>
  <c r="R1161" s="1"/>
  <c r="N1160"/>
  <c r="R1157"/>
  <c r="B1157"/>
  <c r="R1154"/>
  <c r="B1154"/>
  <c r="R1152"/>
  <c r="B1152"/>
  <c r="R1150"/>
  <c r="B1150"/>
  <c r="N458"/>
  <c r="L1148"/>
  <c r="R1148" s="1"/>
  <c r="N1139"/>
  <c r="R1137"/>
  <c r="B1137"/>
  <c r="R1135"/>
  <c r="B1135"/>
  <c r="R1133"/>
  <c r="B1133"/>
  <c r="R1130"/>
  <c r="B1130"/>
  <c r="R1128"/>
  <c r="B1128"/>
  <c r="R1126"/>
  <c r="B1126"/>
  <c r="L1124"/>
  <c r="R1124" s="1"/>
  <c r="M1123"/>
  <c r="M1108"/>
  <c r="L1108" s="1"/>
  <c r="R1108" s="1"/>
  <c r="L1110"/>
  <c r="R1110" s="1"/>
  <c r="M1074"/>
  <c r="L1082"/>
  <c r="R1080"/>
  <c r="B1080"/>
  <c r="R1078"/>
  <c r="B1078"/>
  <c r="R1076"/>
  <c r="B1076"/>
  <c r="L1040"/>
  <c r="R1040" s="1"/>
  <c r="M1039"/>
  <c r="R1030"/>
  <c r="B1030"/>
  <c r="N1027"/>
  <c r="L1028"/>
  <c r="R1028" s="1"/>
  <c r="R1026"/>
  <c r="B1026"/>
  <c r="R1023"/>
  <c r="B1023"/>
  <c r="R1020"/>
  <c r="B1020"/>
  <c r="N1017"/>
  <c r="L1018"/>
  <c r="R1018" s="1"/>
  <c r="R1016"/>
  <c r="B1016"/>
  <c r="R1014"/>
  <c r="B1014"/>
  <c r="R1012"/>
  <c r="B1012"/>
  <c r="R1010"/>
  <c r="B1010"/>
  <c r="R1004"/>
  <c r="B1004"/>
  <c r="R1002"/>
  <c r="B1002"/>
  <c r="R1000"/>
  <c r="B1000"/>
  <c r="R998"/>
  <c r="B998"/>
  <c r="R996"/>
  <c r="B996"/>
  <c r="R994"/>
  <c r="B994"/>
  <c r="R991"/>
  <c r="B991"/>
  <c r="R989"/>
  <c r="B989"/>
  <c r="R987"/>
  <c r="B987"/>
  <c r="R984"/>
  <c r="B984"/>
  <c r="R982"/>
  <c r="B982"/>
  <c r="R980"/>
  <c r="B980"/>
  <c r="R978"/>
  <c r="B978"/>
  <c r="R976"/>
  <c r="B976"/>
  <c r="R974"/>
  <c r="B974"/>
  <c r="R972"/>
  <c r="B972"/>
  <c r="R969"/>
  <c r="B969"/>
  <c r="R967"/>
  <c r="B967"/>
  <c r="R965"/>
  <c r="B965"/>
  <c r="R963"/>
  <c r="B963"/>
  <c r="R960"/>
  <c r="B960"/>
  <c r="R958"/>
  <c r="B958"/>
  <c r="R956"/>
  <c r="B956"/>
  <c r="R954"/>
  <c r="B954"/>
  <c r="R952"/>
  <c r="B952"/>
  <c r="R950"/>
  <c r="B950"/>
  <c r="R947"/>
  <c r="B947"/>
  <c r="R944"/>
  <c r="B944"/>
  <c r="R941"/>
  <c r="B941"/>
  <c r="R938"/>
  <c r="B938"/>
  <c r="R936"/>
  <c r="B936"/>
  <c r="R934"/>
  <c r="B934"/>
  <c r="R932"/>
  <c r="B932"/>
  <c r="R925"/>
  <c r="B925"/>
  <c r="R921"/>
  <c r="B921"/>
  <c r="R919"/>
  <c r="B919"/>
  <c r="L910"/>
  <c r="R910" s="1"/>
  <c r="N909"/>
  <c r="R908"/>
  <c r="B908"/>
  <c r="R906"/>
  <c r="B906"/>
  <c r="R904"/>
  <c r="B904"/>
  <c r="R902"/>
  <c r="B902"/>
  <c r="R899"/>
  <c r="B899"/>
  <c r="R897"/>
  <c r="B897"/>
  <c r="R895"/>
  <c r="B895"/>
  <c r="M886"/>
  <c r="L886" s="1"/>
  <c r="R886" s="1"/>
  <c r="L889"/>
  <c r="R889" s="1"/>
  <c r="M429"/>
  <c r="M873"/>
  <c r="L873" s="1"/>
  <c r="R873" s="1"/>
  <c r="L875"/>
  <c r="M415"/>
  <c r="M372"/>
  <c r="L832"/>
  <c r="R832" s="1"/>
  <c r="L801"/>
  <c r="R801" s="1"/>
  <c r="M341"/>
  <c r="L798"/>
  <c r="R798" s="1"/>
  <c r="M338"/>
  <c r="M797"/>
  <c r="L794"/>
  <c r="R794" s="1"/>
  <c r="M334"/>
  <c r="M331"/>
  <c r="L791"/>
  <c r="R791" s="1"/>
  <c r="M787"/>
  <c r="L788"/>
  <c r="R788" s="1"/>
  <c r="M328"/>
  <c r="L755"/>
  <c r="R755" s="1"/>
  <c r="M295"/>
  <c r="L731"/>
  <c r="R731" s="1"/>
  <c r="M271"/>
  <c r="M252"/>
  <c r="L712"/>
  <c r="R712" s="1"/>
  <c r="R687"/>
  <c r="B687"/>
  <c r="R685"/>
  <c r="B685"/>
  <c r="R683"/>
  <c r="B683"/>
  <c r="R681"/>
  <c r="B681"/>
  <c r="R670"/>
  <c r="B670"/>
  <c r="R668"/>
  <c r="B668"/>
  <c r="R666"/>
  <c r="B666"/>
  <c r="L671"/>
  <c r="R671" s="1"/>
  <c r="N441"/>
  <c r="R661"/>
  <c r="B661"/>
  <c r="N656"/>
  <c r="N429"/>
  <c r="L659"/>
  <c r="R659" s="1"/>
  <c r="R658"/>
  <c r="B658"/>
  <c r="R655"/>
  <c r="B655"/>
  <c r="R653"/>
  <c r="B653"/>
  <c r="R651"/>
  <c r="B651"/>
  <c r="R647"/>
  <c r="B647"/>
  <c r="N643"/>
  <c r="N415"/>
  <c r="L645"/>
  <c r="R645" s="1"/>
  <c r="R644"/>
  <c r="B644"/>
  <c r="R641"/>
  <c r="B641"/>
  <c r="R639"/>
  <c r="B639"/>
  <c r="R637"/>
  <c r="B637"/>
  <c r="R635"/>
  <c r="B635"/>
  <c r="R633"/>
  <c r="B633"/>
  <c r="R631"/>
  <c r="B631"/>
  <c r="R627"/>
  <c r="B627"/>
  <c r="R625"/>
  <c r="B625"/>
  <c r="R623"/>
  <c r="B623"/>
  <c r="R612"/>
  <c r="B612"/>
  <c r="R610"/>
  <c r="B610"/>
  <c r="R608"/>
  <c r="B608"/>
  <c r="R606"/>
  <c r="B606"/>
  <c r="R604"/>
  <c r="B604"/>
  <c r="N372"/>
  <c r="L602"/>
  <c r="R602" s="1"/>
  <c r="R599"/>
  <c r="B599"/>
  <c r="R597"/>
  <c r="B597"/>
  <c r="R595"/>
  <c r="B595"/>
  <c r="R593"/>
  <c r="B593"/>
  <c r="R591"/>
  <c r="B591"/>
  <c r="R589"/>
  <c r="B589"/>
  <c r="R587"/>
  <c r="B587"/>
  <c r="R585"/>
  <c r="B585"/>
  <c r="R583"/>
  <c r="B583"/>
  <c r="R581"/>
  <c r="B581"/>
  <c r="R576"/>
  <c r="B576"/>
  <c r="B571"/>
  <c r="R569"/>
  <c r="B569"/>
  <c r="L568"/>
  <c r="N338"/>
  <c r="N567"/>
  <c r="R566"/>
  <c r="B566"/>
  <c r="N334"/>
  <c r="L564"/>
  <c r="R564" s="1"/>
  <c r="R563"/>
  <c r="B563"/>
  <c r="L561"/>
  <c r="R561" s="1"/>
  <c r="N331"/>
  <c r="R560"/>
  <c r="B560"/>
  <c r="N557"/>
  <c r="N328"/>
  <c r="L558"/>
  <c r="R558" s="1"/>
  <c r="R556"/>
  <c r="B556"/>
  <c r="R552"/>
  <c r="B552"/>
  <c r="R550"/>
  <c r="B550"/>
  <c r="R546"/>
  <c r="B546"/>
  <c r="R544"/>
  <c r="B544"/>
  <c r="R542"/>
  <c r="B542"/>
  <c r="R540"/>
  <c r="B540"/>
  <c r="R538"/>
  <c r="B538"/>
  <c r="R536"/>
  <c r="B536"/>
  <c r="R534"/>
  <c r="B534"/>
  <c r="R531"/>
  <c r="B531"/>
  <c r="R529"/>
  <c r="B529"/>
  <c r="R527"/>
  <c r="B527"/>
  <c r="L525"/>
  <c r="R525" s="1"/>
  <c r="N295"/>
  <c r="R524"/>
  <c r="B524"/>
  <c r="R522"/>
  <c r="B522"/>
  <c r="R520"/>
  <c r="B520"/>
  <c r="R518"/>
  <c r="B518"/>
  <c r="R516"/>
  <c r="B516"/>
  <c r="R514"/>
  <c r="B514"/>
  <c r="R512"/>
  <c r="B512"/>
  <c r="R509"/>
  <c r="B509"/>
  <c r="R507"/>
  <c r="B507"/>
  <c r="R503"/>
  <c r="B503"/>
  <c r="L501"/>
  <c r="N271"/>
  <c r="R500"/>
  <c r="B500"/>
  <c r="R498"/>
  <c r="B498"/>
  <c r="R496"/>
  <c r="B496"/>
  <c r="R492"/>
  <c r="B492"/>
  <c r="R490"/>
  <c r="B490"/>
  <c r="R487"/>
  <c r="B487"/>
  <c r="R484"/>
  <c r="B484"/>
  <c r="R481"/>
  <c r="B481"/>
  <c r="R478"/>
  <c r="B478"/>
  <c r="R476"/>
  <c r="B476"/>
  <c r="R474"/>
  <c r="B474"/>
  <c r="R472"/>
  <c r="B472"/>
  <c r="R4842"/>
  <c r="B4842"/>
  <c r="R4844"/>
  <c r="B4844"/>
  <c r="R4846"/>
  <c r="B4846"/>
  <c r="R4848"/>
  <c r="B4848"/>
  <c r="R4854"/>
  <c r="B4854"/>
  <c r="R4857"/>
  <c r="B4857"/>
  <c r="R4860"/>
  <c r="B4860"/>
  <c r="R4862"/>
  <c r="B4862"/>
  <c r="R4866"/>
  <c r="B4866"/>
  <c r="R4868"/>
  <c r="B4868"/>
  <c r="R4870"/>
  <c r="B4870"/>
  <c r="R4873"/>
  <c r="B4873"/>
  <c r="R4875"/>
  <c r="B4875"/>
  <c r="R4877"/>
  <c r="B4877"/>
  <c r="M4855"/>
  <c r="M4850" s="1"/>
  <c r="L4881"/>
  <c r="R4905"/>
  <c r="B4905"/>
  <c r="R4907"/>
  <c r="B4907"/>
  <c r="R4911"/>
  <c r="B4911"/>
  <c r="R4913"/>
  <c r="B4913"/>
  <c r="R4915"/>
  <c r="B4915"/>
  <c r="R4917"/>
  <c r="B4917"/>
  <c r="M4927"/>
  <c r="L4928"/>
  <c r="R4928" s="1"/>
  <c r="L4938"/>
  <c r="R4938" s="1"/>
  <c r="M4937"/>
  <c r="R4943"/>
  <c r="B4943"/>
  <c r="L4944"/>
  <c r="R4944" s="1"/>
  <c r="N4937"/>
  <c r="R4946"/>
  <c r="B4946"/>
  <c r="R4951"/>
  <c r="B4951"/>
  <c r="R4953"/>
  <c r="B4953"/>
  <c r="R4955"/>
  <c r="B4955"/>
  <c r="R4957"/>
  <c r="B4957"/>
  <c r="R4961"/>
  <c r="B4961"/>
  <c r="R4963"/>
  <c r="B4963"/>
  <c r="R4965"/>
  <c r="B4965"/>
  <c r="R4967"/>
  <c r="B4967"/>
  <c r="R4969"/>
  <c r="B4969"/>
  <c r="L4972"/>
  <c r="R4972" s="1"/>
  <c r="R4974"/>
  <c r="B4974"/>
  <c r="R4976"/>
  <c r="B4976"/>
  <c r="R4978"/>
  <c r="B4978"/>
  <c r="R4980"/>
  <c r="B4980"/>
  <c r="R4982"/>
  <c r="B4982"/>
  <c r="R4986"/>
  <c r="B4986"/>
  <c r="R4988"/>
  <c r="B4988"/>
  <c r="R4990"/>
  <c r="B4990"/>
  <c r="R4993"/>
  <c r="B4993"/>
  <c r="R4995"/>
  <c r="B4995"/>
  <c r="R4997"/>
  <c r="B4997"/>
  <c r="R4999"/>
  <c r="B4999"/>
  <c r="R5001"/>
  <c r="B5001"/>
  <c r="R5003"/>
  <c r="B5003"/>
  <c r="R5005"/>
  <c r="B5005"/>
  <c r="R5007"/>
  <c r="B5007"/>
  <c r="R5009"/>
  <c r="B5009"/>
  <c r="R5011"/>
  <c r="B5011"/>
  <c r="R5014"/>
  <c r="B5014"/>
  <c r="N5013"/>
  <c r="L5015"/>
  <c r="R5015" s="1"/>
  <c r="R5021"/>
  <c r="B5021"/>
  <c r="R5025"/>
  <c r="B5025"/>
  <c r="R5028"/>
  <c r="B5028"/>
  <c r="N5026"/>
  <c r="L5026" s="1"/>
  <c r="R5026" s="1"/>
  <c r="L5029"/>
  <c r="R5029" s="1"/>
  <c r="R5031"/>
  <c r="B5031"/>
  <c r="R5045"/>
  <c r="B5045"/>
  <c r="R5051"/>
  <c r="B5051"/>
  <c r="R5053"/>
  <c r="B5053"/>
  <c r="R5055"/>
  <c r="B5055"/>
  <c r="R5057"/>
  <c r="B5057"/>
  <c r="R4612"/>
  <c r="B4612"/>
  <c r="R4630"/>
  <c r="B4630"/>
  <c r="R4652"/>
  <c r="B4652"/>
  <c r="R4654"/>
  <c r="B4654"/>
  <c r="R4656"/>
  <c r="B4656"/>
  <c r="R4664"/>
  <c r="B4664"/>
  <c r="R4667"/>
  <c r="B4667"/>
  <c r="R4671"/>
  <c r="B4671"/>
  <c r="R4679"/>
  <c r="B4679"/>
  <c r="R4687"/>
  <c r="B4687"/>
  <c r="R4691"/>
  <c r="B4691"/>
  <c r="R4695"/>
  <c r="B4695"/>
  <c r="R4699"/>
  <c r="B4699"/>
  <c r="R4702"/>
  <c r="B4702"/>
  <c r="R4705"/>
  <c r="B4705"/>
  <c r="R4709"/>
  <c r="B4709"/>
  <c r="R4712"/>
  <c r="B4712"/>
  <c r="L4714"/>
  <c r="R4714" s="1"/>
  <c r="M4707"/>
  <c r="R4721"/>
  <c r="B4721"/>
  <c r="R4729"/>
  <c r="B4729"/>
  <c r="R4733"/>
  <c r="B4733"/>
  <c r="L4742"/>
  <c r="R4742" s="1"/>
  <c r="R4756"/>
  <c r="B4756"/>
  <c r="M4783"/>
  <c r="L4783" s="1"/>
  <c r="R4783" s="1"/>
  <c r="L4785"/>
  <c r="R4785" s="1"/>
  <c r="M4796"/>
  <c r="L4796" s="1"/>
  <c r="R4796" s="1"/>
  <c r="L4799"/>
  <c r="R4799" s="1"/>
  <c r="B4804"/>
  <c r="L4344"/>
  <c r="R4344" s="1"/>
  <c r="M4343"/>
  <c r="M4114"/>
  <c r="L4811"/>
  <c r="R4811" s="1"/>
  <c r="M4803"/>
  <c r="R4812"/>
  <c r="B4812"/>
  <c r="R4814"/>
  <c r="B4814"/>
  <c r="R4816"/>
  <c r="B4816"/>
  <c r="R4818"/>
  <c r="B4818"/>
  <c r="R4821"/>
  <c r="B4821"/>
  <c r="R4823"/>
  <c r="B4823"/>
  <c r="R4825"/>
  <c r="B4825"/>
  <c r="R4827"/>
  <c r="B4827"/>
  <c r="R4830"/>
  <c r="B4830"/>
  <c r="R4834"/>
  <c r="B4834"/>
  <c r="R5297"/>
  <c r="B5297"/>
  <c r="L5301"/>
  <c r="R5301" s="1"/>
  <c r="N5300"/>
  <c r="R5303"/>
  <c r="B5303"/>
  <c r="R5305"/>
  <c r="B5305"/>
  <c r="R5307"/>
  <c r="B5307"/>
  <c r="R5309"/>
  <c r="B5309"/>
  <c r="L5312"/>
  <c r="R5312" s="1"/>
  <c r="L5319"/>
  <c r="R5319" s="1"/>
  <c r="N5315"/>
  <c r="R5321"/>
  <c r="B5321"/>
  <c r="R5325"/>
  <c r="B5325"/>
  <c r="R5327"/>
  <c r="B5327"/>
  <c r="R5329"/>
  <c r="B5329"/>
  <c r="R5332"/>
  <c r="B5332"/>
  <c r="R5336"/>
  <c r="B5336"/>
  <c r="R5340"/>
  <c r="B5340"/>
  <c r="R5343"/>
  <c r="B5343"/>
  <c r="R5345"/>
  <c r="B5345"/>
  <c r="R5347"/>
  <c r="B5347"/>
  <c r="R5349"/>
  <c r="B5349"/>
  <c r="R5351"/>
  <c r="B5351"/>
  <c r="R5353"/>
  <c r="B5353"/>
  <c r="R5356"/>
  <c r="B5356"/>
  <c r="R5358"/>
  <c r="B5358"/>
  <c r="R5360"/>
  <c r="B5360"/>
  <c r="R5362"/>
  <c r="B5362"/>
  <c r="R5365"/>
  <c r="B5365"/>
  <c r="R5367"/>
  <c r="B5367"/>
  <c r="R5369"/>
  <c r="B5369"/>
  <c r="R5371"/>
  <c r="B5371"/>
  <c r="R5375"/>
  <c r="B5375"/>
  <c r="M4688"/>
  <c r="L4688" s="1"/>
  <c r="R4688" s="1"/>
  <c r="L4689"/>
  <c r="R4689" s="1"/>
  <c r="N5378"/>
  <c r="L5378" s="1"/>
  <c r="R5378" s="1"/>
  <c r="L5379"/>
  <c r="R5379" s="1"/>
  <c r="R5381"/>
  <c r="B5381"/>
  <c r="R5383"/>
  <c r="B5383"/>
  <c r="R5395"/>
  <c r="B5395"/>
  <c r="M5397"/>
  <c r="L5398"/>
  <c r="R5398" s="1"/>
  <c r="L5401"/>
  <c r="R5401" s="1"/>
  <c r="N5397"/>
  <c r="R5403"/>
  <c r="B5403"/>
  <c r="R5405"/>
  <c r="B5405"/>
  <c r="N5409"/>
  <c r="L5410"/>
  <c r="R5410" s="1"/>
  <c r="R5412"/>
  <c r="B5412"/>
  <c r="R5414"/>
  <c r="B5414"/>
  <c r="R5416"/>
  <c r="B5416"/>
  <c r="R5418"/>
  <c r="B5418"/>
  <c r="R5420"/>
  <c r="B5420"/>
  <c r="R5422"/>
  <c r="B5422"/>
  <c r="R5424"/>
  <c r="B5424"/>
  <c r="R5426"/>
  <c r="B5426"/>
  <c r="R5428"/>
  <c r="B5428"/>
  <c r="R5433"/>
  <c r="B5433"/>
  <c r="R5435"/>
  <c r="B5435"/>
  <c r="R5439"/>
  <c r="B5439"/>
  <c r="R5443"/>
  <c r="B5443"/>
  <c r="R5447"/>
  <c r="B5447"/>
  <c r="R5449"/>
  <c r="B5449"/>
  <c r="R5451"/>
  <c r="B5451"/>
  <c r="R5454"/>
  <c r="B5454"/>
  <c r="R5456"/>
  <c r="B5456"/>
  <c r="R5460"/>
  <c r="B5460"/>
  <c r="R5462"/>
  <c r="B5462"/>
  <c r="R5464"/>
  <c r="B5464"/>
  <c r="R5468"/>
  <c r="B5468"/>
  <c r="R5470"/>
  <c r="B5470"/>
  <c r="R5476"/>
  <c r="B5476"/>
  <c r="R5479"/>
  <c r="B5479"/>
  <c r="N5478"/>
  <c r="L5478" s="1"/>
  <c r="R5478" s="1"/>
  <c r="L5480"/>
  <c r="R5480" s="1"/>
  <c r="R5487"/>
  <c r="B5487"/>
  <c r="R5490"/>
  <c r="B5490"/>
  <c r="R5492"/>
  <c r="B5492"/>
  <c r="R5497"/>
  <c r="B5497"/>
  <c r="N5493"/>
  <c r="L5501"/>
  <c r="R5501" s="1"/>
  <c r="R5505"/>
  <c r="B5505"/>
  <c r="R5507"/>
  <c r="B5507"/>
  <c r="R5511"/>
  <c r="B5511"/>
  <c r="R5513"/>
  <c r="B5513"/>
  <c r="R5515"/>
  <c r="B5515"/>
  <c r="R5517"/>
  <c r="B5517"/>
  <c r="R5520"/>
  <c r="B5520"/>
  <c r="R5522"/>
  <c r="B5522"/>
  <c r="R5524"/>
  <c r="B5524"/>
  <c r="R1847"/>
  <c r="B1847"/>
  <c r="N1850"/>
  <c r="L1851"/>
  <c r="R1851" s="1"/>
  <c r="R1853"/>
  <c r="B1853"/>
  <c r="R1855"/>
  <c r="B1855"/>
  <c r="R1857"/>
  <c r="B1857"/>
  <c r="R1859"/>
  <c r="B1859"/>
  <c r="R1863"/>
  <c r="B1863"/>
  <c r="R1866"/>
  <c r="B1866"/>
  <c r="R1868"/>
  <c r="B1868"/>
  <c r="L1869"/>
  <c r="R1869" s="1"/>
  <c r="N1865"/>
  <c r="R1873"/>
  <c r="B1873"/>
  <c r="R1875"/>
  <c r="B1875"/>
  <c r="R1877"/>
  <c r="B1877"/>
  <c r="R1879"/>
  <c r="B1879"/>
  <c r="R1882"/>
  <c r="B1882"/>
  <c r="R1884"/>
  <c r="B1884"/>
  <c r="R1886"/>
  <c r="B1886"/>
  <c r="R1890"/>
  <c r="B1890"/>
  <c r="R1893"/>
  <c r="B1893"/>
  <c r="R1895"/>
  <c r="B1895"/>
  <c r="R1897"/>
  <c r="B1897"/>
  <c r="R1899"/>
  <c r="B1899"/>
  <c r="R1901"/>
  <c r="B1901"/>
  <c r="R1903"/>
  <c r="B1903"/>
  <c r="R1906"/>
  <c r="B1906"/>
  <c r="R1908"/>
  <c r="B1908"/>
  <c r="R1910"/>
  <c r="B1910"/>
  <c r="R1912"/>
  <c r="B1912"/>
  <c r="R1915"/>
  <c r="B1915"/>
  <c r="R1917"/>
  <c r="B1917"/>
  <c r="R1919"/>
  <c r="B1919"/>
  <c r="R1923"/>
  <c r="B1923"/>
  <c r="R1925"/>
  <c r="B1925"/>
  <c r="R1927"/>
  <c r="B1927"/>
  <c r="N1928"/>
  <c r="L1928" s="1"/>
  <c r="R1928" s="1"/>
  <c r="L1929"/>
  <c r="R1929" s="1"/>
  <c r="R1931"/>
  <c r="B1931"/>
  <c r="R1933"/>
  <c r="B1933"/>
  <c r="R1935"/>
  <c r="B1935"/>
  <c r="R1942"/>
  <c r="B1942"/>
  <c r="R1945"/>
  <c r="B1945"/>
  <c r="R1949"/>
  <c r="B1949"/>
  <c r="R1952"/>
  <c r="B1952"/>
  <c r="R1955"/>
  <c r="B1955"/>
  <c r="N1123"/>
  <c r="G125" i="4"/>
  <c r="E126"/>
  <c r="L237" i="13"/>
  <c r="R237" s="1"/>
  <c r="L243"/>
  <c r="R243" s="1"/>
  <c r="L249"/>
  <c r="R249" s="1"/>
  <c r="L261"/>
  <c r="R261" s="1"/>
  <c r="L263"/>
  <c r="R263" s="1"/>
  <c r="L269"/>
  <c r="R269" s="1"/>
  <c r="L278"/>
  <c r="R278" s="1"/>
  <c r="L285"/>
  <c r="R285" s="1"/>
  <c r="L287"/>
  <c r="R287" s="1"/>
  <c r="L289"/>
  <c r="R289" s="1"/>
  <c r="L293"/>
  <c r="R293" s="1"/>
  <c r="L300"/>
  <c r="L307"/>
  <c r="R307" s="1"/>
  <c r="L309"/>
  <c r="R309" s="1"/>
  <c r="L311"/>
  <c r="R311" s="1"/>
  <c r="L313"/>
  <c r="L323"/>
  <c r="R323" s="1"/>
  <c r="L325"/>
  <c r="R325" s="1"/>
  <c r="L329"/>
  <c r="R329" s="1"/>
  <c r="L345"/>
  <c r="L348"/>
  <c r="R348" s="1"/>
  <c r="L354"/>
  <c r="R354" s="1"/>
  <c r="L358"/>
  <c r="R358" s="1"/>
  <c r="L362"/>
  <c r="R362" s="1"/>
  <c r="L364"/>
  <c r="R364" s="1"/>
  <c r="L375"/>
  <c r="L379"/>
  <c r="R379" s="1"/>
  <c r="L381"/>
  <c r="R381" s="1"/>
  <c r="L383"/>
  <c r="R383" s="1"/>
  <c r="L387"/>
  <c r="R387" s="1"/>
  <c r="L398"/>
  <c r="L402"/>
  <c r="R402" s="1"/>
  <c r="L404"/>
  <c r="R404" s="1"/>
  <c r="L406"/>
  <c r="L408"/>
  <c r="R408" s="1"/>
  <c r="L412"/>
  <c r="R412" s="1"/>
  <c r="L416"/>
  <c r="R416" s="1"/>
  <c r="L419"/>
  <c r="R419" s="1"/>
  <c r="L422"/>
  <c r="R422" s="1"/>
  <c r="L424"/>
  <c r="R424" s="1"/>
  <c r="L427"/>
  <c r="R427" s="1"/>
  <c r="L436"/>
  <c r="R436" s="1"/>
  <c r="L438"/>
  <c r="R438" s="1"/>
  <c r="L440"/>
  <c r="R440" s="1"/>
  <c r="L443"/>
  <c r="R443" s="1"/>
  <c r="L445"/>
  <c r="R445" s="1"/>
  <c r="L447"/>
  <c r="R447" s="1"/>
  <c r="L453"/>
  <c r="R453" s="1"/>
  <c r="L455"/>
  <c r="R455" s="1"/>
  <c r="L462"/>
  <c r="L464"/>
  <c r="R464" s="1"/>
  <c r="L2196"/>
  <c r="R2196" s="1"/>
  <c r="L3234"/>
  <c r="R3234" s="1"/>
  <c r="M3004"/>
  <c r="L3236"/>
  <c r="R3236" s="1"/>
  <c r="M3006"/>
  <c r="L3238"/>
  <c r="M3008"/>
  <c r="L3241"/>
  <c r="R3241" s="1"/>
  <c r="M3011"/>
  <c r="L3244"/>
  <c r="R3244" s="1"/>
  <c r="M3014"/>
  <c r="L3247"/>
  <c r="R3247" s="1"/>
  <c r="M3017"/>
  <c r="L3250"/>
  <c r="R3250" s="1"/>
  <c r="M3020"/>
  <c r="L3252"/>
  <c r="R3252" s="1"/>
  <c r="M3022"/>
  <c r="M3024"/>
  <c r="L3254"/>
  <c r="R3254" s="1"/>
  <c r="L3256"/>
  <c r="R3256" s="1"/>
  <c r="M3026"/>
  <c r="L3258"/>
  <c r="R3258" s="1"/>
  <c r="M3028"/>
  <c r="L3260"/>
  <c r="R3260" s="1"/>
  <c r="M3030"/>
  <c r="M3033"/>
  <c r="L3263"/>
  <c r="R3263" s="1"/>
  <c r="M3035"/>
  <c r="L3265"/>
  <c r="R3265" s="1"/>
  <c r="L3267"/>
  <c r="R3267" s="1"/>
  <c r="M3037"/>
  <c r="L3269"/>
  <c r="R3269" s="1"/>
  <c r="M3039"/>
  <c r="L3272"/>
  <c r="R3272" s="1"/>
  <c r="M3042"/>
  <c r="M3044"/>
  <c r="L3274"/>
  <c r="R3274" s="1"/>
  <c r="L3276"/>
  <c r="R3276" s="1"/>
  <c r="M3046"/>
  <c r="L3278"/>
  <c r="R3278" s="1"/>
  <c r="M3048"/>
  <c r="L3280"/>
  <c r="R3280" s="1"/>
  <c r="M3050"/>
  <c r="L3282"/>
  <c r="R3282" s="1"/>
  <c r="M3052"/>
  <c r="L3284"/>
  <c r="R3284" s="1"/>
  <c r="M3054"/>
  <c r="L3287"/>
  <c r="R3287" s="1"/>
  <c r="M3057"/>
  <c r="L3289"/>
  <c r="R3289" s="1"/>
  <c r="M3059"/>
  <c r="L3291"/>
  <c r="R3291" s="1"/>
  <c r="M3061"/>
  <c r="L3296"/>
  <c r="M3066"/>
  <c r="L3298"/>
  <c r="R3298" s="1"/>
  <c r="N3068"/>
  <c r="N3070"/>
  <c r="L3300"/>
  <c r="R3300" s="1"/>
  <c r="L3302"/>
  <c r="R3302" s="1"/>
  <c r="N3072"/>
  <c r="N3074"/>
  <c r="L3304"/>
  <c r="R3304" s="1"/>
  <c r="N3076"/>
  <c r="L3306"/>
  <c r="R3306" s="1"/>
  <c r="L3310"/>
  <c r="R3310" s="1"/>
  <c r="N3080"/>
  <c r="L3312"/>
  <c r="R3312" s="1"/>
  <c r="N3082"/>
  <c r="L3315"/>
  <c r="R3315" s="1"/>
  <c r="M3085"/>
  <c r="M3089"/>
  <c r="L3319"/>
  <c r="R3319" s="1"/>
  <c r="L3322"/>
  <c r="R3322" s="1"/>
  <c r="M3092"/>
  <c r="L3325"/>
  <c r="R3325" s="1"/>
  <c r="M3095"/>
  <c r="L3329"/>
  <c r="R3329" s="1"/>
  <c r="M3099"/>
  <c r="M3102"/>
  <c r="L3332"/>
  <c r="R3332" s="1"/>
  <c r="L3335"/>
  <c r="R3335" s="1"/>
  <c r="M3105"/>
  <c r="M3108"/>
  <c r="L3338"/>
  <c r="R3338" s="1"/>
  <c r="L3342"/>
  <c r="R3342" s="1"/>
  <c r="M3112"/>
  <c r="L3344"/>
  <c r="R3344" s="1"/>
  <c r="M3114"/>
  <c r="L3346"/>
  <c r="R3346" s="1"/>
  <c r="M3116"/>
  <c r="M3118"/>
  <c r="L3348"/>
  <c r="R3348" s="1"/>
  <c r="L3350"/>
  <c r="R3350" s="1"/>
  <c r="M3120"/>
  <c r="L3352"/>
  <c r="R3352" s="1"/>
  <c r="M3122"/>
  <c r="L3354"/>
  <c r="R3354" s="1"/>
  <c r="M3124"/>
  <c r="L3356"/>
  <c r="R3356" s="1"/>
  <c r="M3126"/>
  <c r="M3133"/>
  <c r="L3363"/>
  <c r="R3363" s="1"/>
  <c r="M3135"/>
  <c r="L3365"/>
  <c r="R3365" s="1"/>
  <c r="N3137"/>
  <c r="L3367"/>
  <c r="R3367" s="1"/>
  <c r="L3369"/>
  <c r="R3369" s="1"/>
  <c r="N3139"/>
  <c r="L3371"/>
  <c r="R3371" s="1"/>
  <c r="N3141"/>
  <c r="N3143"/>
  <c r="L3373"/>
  <c r="R3373" s="1"/>
  <c r="N3147"/>
  <c r="L3377"/>
  <c r="R3377" s="1"/>
  <c r="L3380"/>
  <c r="M3150"/>
  <c r="L3383"/>
  <c r="R3383" s="1"/>
  <c r="M3153"/>
  <c r="L3153" s="1"/>
  <c r="R3153" s="1"/>
  <c r="L3385"/>
  <c r="R3385" s="1"/>
  <c r="M3155"/>
  <c r="L3155" s="1"/>
  <c r="R3155" s="1"/>
  <c r="L3387"/>
  <c r="R3387" s="1"/>
  <c r="M3157"/>
  <c r="L3389"/>
  <c r="M3159"/>
  <c r="L3159" s="1"/>
  <c r="R3159" s="1"/>
  <c r="M3161"/>
  <c r="L3391"/>
  <c r="R3391" s="1"/>
  <c r="M3163"/>
  <c r="L3393"/>
  <c r="R3393" s="1"/>
  <c r="M3165"/>
  <c r="L3395"/>
  <c r="R3395" s="1"/>
  <c r="L3397"/>
  <c r="R3397" s="1"/>
  <c r="M3167"/>
  <c r="L3167" s="1"/>
  <c r="R3167" s="1"/>
  <c r="L3399"/>
  <c r="R3399" s="1"/>
  <c r="M3169"/>
  <c r="M3171"/>
  <c r="L3401"/>
  <c r="R3401" s="1"/>
  <c r="M3174"/>
  <c r="L3404"/>
  <c r="R3404" s="1"/>
  <c r="M3177"/>
  <c r="L3407"/>
  <c r="R3407" s="1"/>
  <c r="L3411"/>
  <c r="R3411" s="1"/>
  <c r="M3181"/>
  <c r="L3413"/>
  <c r="R3413" s="1"/>
  <c r="M3183"/>
  <c r="L3183" s="1"/>
  <c r="R3183" s="1"/>
  <c r="L3415"/>
  <c r="R3415" s="1"/>
  <c r="M3185"/>
  <c r="L3418"/>
  <c r="R3418" s="1"/>
  <c r="M3188"/>
  <c r="L3188" s="1"/>
  <c r="R3188" s="1"/>
  <c r="L3421"/>
  <c r="R3421" s="1"/>
  <c r="M3191"/>
  <c r="L3425"/>
  <c r="M3195"/>
  <c r="M3197"/>
  <c r="L3427"/>
  <c r="R3427" s="1"/>
  <c r="L3429"/>
  <c r="R3429" s="1"/>
  <c r="M3199"/>
  <c r="L3199" s="1"/>
  <c r="R3199" s="1"/>
  <c r="M3202"/>
  <c r="L3432"/>
  <c r="R3432" s="1"/>
  <c r="M3204"/>
  <c r="L3434"/>
  <c r="R3434" s="1"/>
  <c r="L3436"/>
  <c r="R3436" s="1"/>
  <c r="M3206"/>
  <c r="L3438"/>
  <c r="R3438" s="1"/>
  <c r="M3208"/>
  <c r="L3208" s="1"/>
  <c r="R3208" s="1"/>
  <c r="M3212"/>
  <c r="L3442"/>
  <c r="R3442" s="1"/>
  <c r="M3216"/>
  <c r="L3446"/>
  <c r="R3446" s="1"/>
  <c r="L3449"/>
  <c r="R3449" s="1"/>
  <c r="M3219"/>
  <c r="L3219" s="1"/>
  <c r="R3219" s="1"/>
  <c r="L3451"/>
  <c r="R3451" s="1"/>
  <c r="M3221"/>
  <c r="L3453"/>
  <c r="R3453" s="1"/>
  <c r="M3223"/>
  <c r="L3455"/>
  <c r="R3455" s="1"/>
  <c r="M3225"/>
  <c r="L3917"/>
  <c r="R3917" s="1"/>
  <c r="N2997"/>
  <c r="N3003"/>
  <c r="L3923"/>
  <c r="R3923" s="1"/>
  <c r="L3925"/>
  <c r="N3005"/>
  <c r="N3007"/>
  <c r="L3927"/>
  <c r="R3927" s="1"/>
  <c r="L3929"/>
  <c r="R3929" s="1"/>
  <c r="N3009"/>
  <c r="N3013"/>
  <c r="L3933"/>
  <c r="R3933" s="1"/>
  <c r="N3016"/>
  <c r="L3936"/>
  <c r="R3936" s="1"/>
  <c r="L3938"/>
  <c r="R3938" s="1"/>
  <c r="N3018"/>
  <c r="L3941"/>
  <c r="R3941" s="1"/>
  <c r="N3021"/>
  <c r="N3023"/>
  <c r="L3943"/>
  <c r="R3943" s="1"/>
  <c r="L3945"/>
  <c r="R3945" s="1"/>
  <c r="N3025"/>
  <c r="L3947"/>
  <c r="R3947" s="1"/>
  <c r="N3027"/>
  <c r="N3029"/>
  <c r="L3949"/>
  <c r="R3949" s="1"/>
  <c r="N3032"/>
  <c r="L3952"/>
  <c r="R3952" s="1"/>
  <c r="L3954"/>
  <c r="R3954" s="1"/>
  <c r="N3034"/>
  <c r="L3956"/>
  <c r="R3956" s="1"/>
  <c r="N3036"/>
  <c r="N3038"/>
  <c r="L3958"/>
  <c r="R3958" s="1"/>
  <c r="L3960"/>
  <c r="N3040"/>
  <c r="N3043"/>
  <c r="L3963"/>
  <c r="R3963" s="1"/>
  <c r="L3965"/>
  <c r="R3965" s="1"/>
  <c r="N3045"/>
  <c r="N3047"/>
  <c r="L3967"/>
  <c r="R3967" s="1"/>
  <c r="L3969"/>
  <c r="R3969" s="1"/>
  <c r="N3049"/>
  <c r="L3971"/>
  <c r="R3971" s="1"/>
  <c r="N3051"/>
  <c r="L3973"/>
  <c r="R3973" s="1"/>
  <c r="N3053"/>
  <c r="N3056"/>
  <c r="L3976"/>
  <c r="R3976" s="1"/>
  <c r="N3058"/>
  <c r="L3978"/>
  <c r="L3980"/>
  <c r="R3980" s="1"/>
  <c r="N3060"/>
  <c r="L3985"/>
  <c r="R3985" s="1"/>
  <c r="N3065"/>
  <c r="L3987"/>
  <c r="R3987" s="1"/>
  <c r="M3067"/>
  <c r="M3069"/>
  <c r="L3989"/>
  <c r="M3071"/>
  <c r="L3991"/>
  <c r="R3991" s="1"/>
  <c r="L3993"/>
  <c r="M3073"/>
  <c r="L3997"/>
  <c r="R3997" s="1"/>
  <c r="M3077"/>
  <c r="L4001"/>
  <c r="R4001" s="1"/>
  <c r="M3081"/>
  <c r="L3313"/>
  <c r="R3313" s="1"/>
  <c r="M3083"/>
  <c r="L4016"/>
  <c r="R4016" s="1"/>
  <c r="N3096"/>
  <c r="L4023"/>
  <c r="R4023" s="1"/>
  <c r="N3103"/>
  <c r="L4031"/>
  <c r="R4031" s="1"/>
  <c r="N3111"/>
  <c r="L4033"/>
  <c r="R4033" s="1"/>
  <c r="N3113"/>
  <c r="L4037"/>
  <c r="R4037" s="1"/>
  <c r="N3117"/>
  <c r="L4039"/>
  <c r="R4039" s="1"/>
  <c r="N3119"/>
  <c r="L4041"/>
  <c r="R4041" s="1"/>
  <c r="N3121"/>
  <c r="L4045"/>
  <c r="R4045" s="1"/>
  <c r="N3125"/>
  <c r="L4049"/>
  <c r="R4049" s="1"/>
  <c r="N3129"/>
  <c r="L4054"/>
  <c r="R4054" s="1"/>
  <c r="N3134"/>
  <c r="L4058"/>
  <c r="R4058" s="1"/>
  <c r="M3138"/>
  <c r="L4060"/>
  <c r="R4060" s="1"/>
  <c r="M3140"/>
  <c r="M5530"/>
  <c r="L5531"/>
  <c r="L5549"/>
  <c r="R5549" s="1"/>
  <c r="M5545"/>
  <c r="L5618"/>
  <c r="M5617"/>
  <c r="L5640"/>
  <c r="R5640" s="1"/>
  <c r="M5639"/>
  <c r="M5674"/>
  <c r="L5675"/>
  <c r="R5675" s="1"/>
  <c r="M5703"/>
  <c r="L5703" s="1"/>
  <c r="L5705"/>
  <c r="R5705" s="1"/>
  <c r="M5716"/>
  <c r="L5716" s="1"/>
  <c r="R5716" s="1"/>
  <c r="L5719"/>
  <c r="R5719" s="1"/>
  <c r="N11512"/>
  <c r="L11742"/>
  <c r="R11512" s="1"/>
  <c r="L11744"/>
  <c r="R11514" s="1"/>
  <c r="N11514"/>
  <c r="N11516"/>
  <c r="L11746"/>
  <c r="R11516" s="1"/>
  <c r="N11518"/>
  <c r="L11748"/>
  <c r="R11518" s="1"/>
  <c r="M11523"/>
  <c r="L11753"/>
  <c r="R11523" s="1"/>
  <c r="L11756"/>
  <c r="R11526" s="1"/>
  <c r="M11526"/>
  <c r="M11528"/>
  <c r="L11758"/>
  <c r="R11528" s="1"/>
  <c r="L11761"/>
  <c r="M11531"/>
  <c r="M11533"/>
  <c r="L11763"/>
  <c r="R11533" s="1"/>
  <c r="L11765"/>
  <c r="M11535"/>
  <c r="M11537"/>
  <c r="L11767"/>
  <c r="M11539"/>
  <c r="L11769"/>
  <c r="M11542"/>
  <c r="L11772"/>
  <c r="R11542" s="1"/>
  <c r="M11544"/>
  <c r="L11774"/>
  <c r="R11544" s="1"/>
  <c r="L11776"/>
  <c r="R11546" s="1"/>
  <c r="M11546"/>
  <c r="M11548"/>
  <c r="L11778"/>
  <c r="R11548" s="1"/>
  <c r="L11780"/>
  <c r="R11550" s="1"/>
  <c r="M11550"/>
  <c r="M11553"/>
  <c r="L11783"/>
  <c r="R11553" s="1"/>
  <c r="L11785"/>
  <c r="R11555" s="1"/>
  <c r="M11555"/>
  <c r="L11787"/>
  <c r="R11557" s="1"/>
  <c r="M11557"/>
  <c r="M11559"/>
  <c r="L11789"/>
  <c r="R11559" s="1"/>
  <c r="M11561"/>
  <c r="L11791"/>
  <c r="R11561" s="1"/>
  <c r="M11563"/>
  <c r="L11793"/>
  <c r="R11563" s="1"/>
  <c r="M11566"/>
  <c r="L11796"/>
  <c r="R11566" s="1"/>
  <c r="L11798"/>
  <c r="R11568" s="1"/>
  <c r="M11568"/>
  <c r="M11570"/>
  <c r="L11800"/>
  <c r="R11570" s="1"/>
  <c r="M11572"/>
  <c r="L11802"/>
  <c r="R11572" s="1"/>
  <c r="L11805"/>
  <c r="R11575" s="1"/>
  <c r="M11575"/>
  <c r="M11577"/>
  <c r="L11807"/>
  <c r="R11577" s="1"/>
  <c r="M11579"/>
  <c r="L11809"/>
  <c r="R11579" s="1"/>
  <c r="L11811"/>
  <c r="R11581" s="1"/>
  <c r="M11581"/>
  <c r="L11813"/>
  <c r="R11583" s="1"/>
  <c r="M11583"/>
  <c r="L11815"/>
  <c r="R11585" s="1"/>
  <c r="M11585"/>
  <c r="M11587"/>
  <c r="L11817"/>
  <c r="R11587" s="1"/>
  <c r="L11821"/>
  <c r="R11591" s="1"/>
  <c r="M11591"/>
  <c r="L11823"/>
  <c r="R11593" s="1"/>
  <c r="M11593"/>
  <c r="L11825"/>
  <c r="R11595" s="1"/>
  <c r="M11595"/>
  <c r="M11599"/>
  <c r="L11829"/>
  <c r="R11599" s="1"/>
  <c r="L11832"/>
  <c r="R11602" s="1"/>
  <c r="M11602"/>
  <c r="L11835"/>
  <c r="R11605" s="1"/>
  <c r="M11605"/>
  <c r="L11839"/>
  <c r="R11609" s="1"/>
  <c r="M11609"/>
  <c r="L11842"/>
  <c r="R11612" s="1"/>
  <c r="M11612"/>
  <c r="M11615"/>
  <c r="L11845"/>
  <c r="R11615" s="1"/>
  <c r="M11618"/>
  <c r="L11848"/>
  <c r="R11618" s="1"/>
  <c r="L11852"/>
  <c r="R11622" s="1"/>
  <c r="M11622"/>
  <c r="L11854"/>
  <c r="R11624" s="1"/>
  <c r="M11624"/>
  <c r="M11626"/>
  <c r="L11856"/>
  <c r="R11626" s="1"/>
  <c r="M11628"/>
  <c r="L11858"/>
  <c r="R11628" s="1"/>
  <c r="L11860"/>
  <c r="R11630" s="1"/>
  <c r="M11630"/>
  <c r="L11864"/>
  <c r="R11634" s="1"/>
  <c r="M11634"/>
  <c r="M11636"/>
  <c r="L11866"/>
  <c r="R11636" s="1"/>
  <c r="M11638"/>
  <c r="L11868"/>
  <c r="R11638" s="1"/>
  <c r="M11643"/>
  <c r="L11873"/>
  <c r="R11643" s="1"/>
  <c r="M11645"/>
  <c r="L11875"/>
  <c r="R11645" s="1"/>
  <c r="M11647"/>
  <c r="L11877"/>
  <c r="R11647" s="1"/>
  <c r="M11649"/>
  <c r="L11879"/>
  <c r="R11649" s="1"/>
  <c r="M11651"/>
  <c r="L11881"/>
  <c r="R11651" s="1"/>
  <c r="M11653"/>
  <c r="L11883"/>
  <c r="R11653" s="1"/>
  <c r="M11657"/>
  <c r="L11887"/>
  <c r="R11657" s="1"/>
  <c r="M11659"/>
  <c r="L11889"/>
  <c r="R11659" s="1"/>
  <c r="M11661"/>
  <c r="L11891"/>
  <c r="R11661" s="1"/>
  <c r="M11664"/>
  <c r="L11894"/>
  <c r="R11664" s="1"/>
  <c r="L11896"/>
  <c r="R11666" s="1"/>
  <c r="M11666"/>
  <c r="M11668"/>
  <c r="L11898"/>
  <c r="R11668" s="1"/>
  <c r="M11670"/>
  <c r="L11900"/>
  <c r="R11670" s="1"/>
  <c r="M11672"/>
  <c r="L11902"/>
  <c r="R11672" s="1"/>
  <c r="M11674"/>
  <c r="L11904"/>
  <c r="R11674" s="1"/>
  <c r="M11676"/>
  <c r="L11906"/>
  <c r="R11676" s="1"/>
  <c r="M11678"/>
  <c r="L11908"/>
  <c r="R11678" s="1"/>
  <c r="M11680"/>
  <c r="L11910"/>
  <c r="R11680" s="1"/>
  <c r="L11912"/>
  <c r="R11682" s="1"/>
  <c r="M11682"/>
  <c r="M11686"/>
  <c r="L11916"/>
  <c r="R11686" s="1"/>
  <c r="M11689"/>
  <c r="L11919"/>
  <c r="R11689" s="1"/>
  <c r="M11692"/>
  <c r="L11922"/>
  <c r="R11692" s="1"/>
  <c r="M11694"/>
  <c r="L11924"/>
  <c r="R11694" s="1"/>
  <c r="M11697"/>
  <c r="L11927"/>
  <c r="R11697" s="1"/>
  <c r="M11700"/>
  <c r="L11930"/>
  <c r="R11700" s="1"/>
  <c r="M11702"/>
  <c r="L11932"/>
  <c r="R11702" s="1"/>
  <c r="H200"/>
  <c r="B3473"/>
  <c r="L3294"/>
  <c r="R3294" s="1"/>
  <c r="L15300"/>
  <c r="R15070" s="1"/>
  <c r="B7510"/>
  <c r="B3531"/>
  <c r="B2008"/>
  <c r="M3002"/>
  <c r="R1958"/>
  <c r="B1958"/>
  <c r="R1968"/>
  <c r="B1968"/>
  <c r="R1972"/>
  <c r="B1972"/>
  <c r="R1985"/>
  <c r="B1985"/>
  <c r="R1989"/>
  <c r="B1989"/>
  <c r="R1993"/>
  <c r="B1993"/>
  <c r="R1997"/>
  <c r="B1997"/>
  <c r="R2004"/>
  <c r="B2004"/>
  <c r="R2006"/>
  <c r="B2006"/>
  <c r="R2010"/>
  <c r="B2010"/>
  <c r="R2014"/>
  <c r="B2014"/>
  <c r="R2018"/>
  <c r="B2018"/>
  <c r="R2022"/>
  <c r="B2022"/>
  <c r="R2026"/>
  <c r="B2026"/>
  <c r="R2029"/>
  <c r="B2029"/>
  <c r="R2037"/>
  <c r="B2037"/>
  <c r="R2040"/>
  <c r="B2040"/>
  <c r="L2051"/>
  <c r="R2051" s="1"/>
  <c r="N2043"/>
  <c r="R2053"/>
  <c r="B2053"/>
  <c r="R2055"/>
  <c r="B2055"/>
  <c r="R2072"/>
  <c r="B2072"/>
  <c r="R3457"/>
  <c r="B3457"/>
  <c r="R3463"/>
  <c r="B3463"/>
  <c r="R3467"/>
  <c r="B3467"/>
  <c r="R3478"/>
  <c r="B3478"/>
  <c r="R3483"/>
  <c r="B3483"/>
  <c r="R3487"/>
  <c r="B3487"/>
  <c r="R3489"/>
  <c r="B3489"/>
  <c r="R3492"/>
  <c r="B3492"/>
  <c r="R3496"/>
  <c r="B3496"/>
  <c r="R3500"/>
  <c r="B3500"/>
  <c r="R3503"/>
  <c r="B3503"/>
  <c r="R3505"/>
  <c r="B3505"/>
  <c r="R3511"/>
  <c r="B3511"/>
  <c r="R3513"/>
  <c r="B3513"/>
  <c r="R3516"/>
  <c r="B3516"/>
  <c r="R3518"/>
  <c r="B3518"/>
  <c r="R3535"/>
  <c r="B3535"/>
  <c r="L3539"/>
  <c r="R3539" s="1"/>
  <c r="N3538"/>
  <c r="N3308" s="1"/>
  <c r="N3309"/>
  <c r="R3543"/>
  <c r="B3543"/>
  <c r="N3321"/>
  <c r="L3551"/>
  <c r="L3564"/>
  <c r="R3564" s="1"/>
  <c r="N3557"/>
  <c r="N3334"/>
  <c r="R3571"/>
  <c r="B3571"/>
  <c r="R3575"/>
  <c r="B3575"/>
  <c r="R3579"/>
  <c r="B3579"/>
  <c r="R3583"/>
  <c r="B3583"/>
  <c r="R3585"/>
  <c r="B3585"/>
  <c r="N3362"/>
  <c r="L3592"/>
  <c r="R3592" s="1"/>
  <c r="R3596"/>
  <c r="B3596"/>
  <c r="R3598"/>
  <c r="B3598"/>
  <c r="R3602"/>
  <c r="B3602"/>
  <c r="R3606"/>
  <c r="B3606"/>
  <c r="R3613"/>
  <c r="B3613"/>
  <c r="R3615"/>
  <c r="B3615"/>
  <c r="R3617"/>
  <c r="B3617"/>
  <c r="R3621"/>
  <c r="B3621"/>
  <c r="R3627"/>
  <c r="B3627"/>
  <c r="R3629"/>
  <c r="B3629"/>
  <c r="R3634"/>
  <c r="B3634"/>
  <c r="R3655"/>
  <c r="B3655"/>
  <c r="R3664"/>
  <c r="B3664"/>
  <c r="R3666"/>
  <c r="B3666"/>
  <c r="L3670"/>
  <c r="R3670" s="1"/>
  <c r="N3669"/>
  <c r="N3440"/>
  <c r="R3674"/>
  <c r="B3674"/>
  <c r="L3678"/>
  <c r="M3448"/>
  <c r="M3669"/>
  <c r="M3705"/>
  <c r="M3249"/>
  <c r="L3709"/>
  <c r="R3709" s="1"/>
  <c r="L3731"/>
  <c r="R3731" s="1"/>
  <c r="M3271"/>
  <c r="R3785"/>
  <c r="B3785"/>
  <c r="N3328"/>
  <c r="N3787"/>
  <c r="M3863"/>
  <c r="L3863" s="1"/>
  <c r="R3863" s="1"/>
  <c r="M3405"/>
  <c r="L3865"/>
  <c r="R3865" s="1"/>
  <c r="M3899"/>
  <c r="L3900"/>
  <c r="R3900" s="1"/>
  <c r="M3440"/>
  <c r="L3440" s="1"/>
  <c r="R3440" s="1"/>
  <c r="R3910"/>
  <c r="B3910"/>
  <c r="R3914"/>
  <c r="B3914"/>
  <c r="N7370"/>
  <c r="N7141"/>
  <c r="L7371"/>
  <c r="R7371" s="1"/>
  <c r="R7373"/>
  <c r="B7373"/>
  <c r="R7377"/>
  <c r="B7377"/>
  <c r="R7386"/>
  <c r="B7386"/>
  <c r="R7395"/>
  <c r="B7395"/>
  <c r="R7397"/>
  <c r="B7397"/>
  <c r="R7399"/>
  <c r="B7399"/>
  <c r="R7404"/>
  <c r="B7404"/>
  <c r="R7408"/>
  <c r="B7408"/>
  <c r="R7428"/>
  <c r="B7428"/>
  <c r="R7432"/>
  <c r="B7432"/>
  <c r="R7435"/>
  <c r="B7435"/>
  <c r="R7439"/>
  <c r="B7439"/>
  <c r="R7443"/>
  <c r="B7443"/>
  <c r="R7447"/>
  <c r="B7447"/>
  <c r="R7451"/>
  <c r="B7451"/>
  <c r="R7455"/>
  <c r="B7455"/>
  <c r="R7459"/>
  <c r="B7459"/>
  <c r="R7472"/>
  <c r="B7472"/>
  <c r="R7475"/>
  <c r="B7475"/>
  <c r="L7480"/>
  <c r="R7480" s="1"/>
  <c r="N7250"/>
  <c r="N7479"/>
  <c r="R7482"/>
  <c r="B7482"/>
  <c r="R7484"/>
  <c r="B7484"/>
  <c r="R7488"/>
  <c r="B7488"/>
  <c r="R7492"/>
  <c r="B7492"/>
  <c r="R7494"/>
  <c r="B7494"/>
  <c r="R7496"/>
  <c r="B7496"/>
  <c r="M7272"/>
  <c r="L7502"/>
  <c r="R7502" s="1"/>
  <c r="R7504"/>
  <c r="B7504"/>
  <c r="R7506"/>
  <c r="B7506"/>
  <c r="R7508"/>
  <c r="B7508"/>
  <c r="R7518"/>
  <c r="B7518"/>
  <c r="R7520"/>
  <c r="B7520"/>
  <c r="R7539"/>
  <c r="B7539"/>
  <c r="R7544"/>
  <c r="B7544"/>
  <c r="R7547"/>
  <c r="B7547"/>
  <c r="M7563"/>
  <c r="L7564"/>
  <c r="R7564" s="1"/>
  <c r="M7334"/>
  <c r="M7358"/>
  <c r="L7588"/>
  <c r="R7588" s="1"/>
  <c r="R14267"/>
  <c r="R14273"/>
  <c r="R14277"/>
  <c r="M14515"/>
  <c r="M14510" s="1"/>
  <c r="L14519"/>
  <c r="R14304"/>
  <c r="R14306"/>
  <c r="R14319"/>
  <c r="R14321"/>
  <c r="R14323"/>
  <c r="R14326"/>
  <c r="R14339"/>
  <c r="R14343"/>
  <c r="R14347"/>
  <c r="M14578"/>
  <c r="L14578" s="1"/>
  <c r="R14348" s="1"/>
  <c r="L14579"/>
  <c r="R14349" s="1"/>
  <c r="N14609"/>
  <c r="L14610"/>
  <c r="R14380" s="1"/>
  <c r="R14382"/>
  <c r="R14384"/>
  <c r="R14388"/>
  <c r="R14416"/>
  <c r="R14420"/>
  <c r="R14428"/>
  <c r="R14430"/>
  <c r="R14432"/>
  <c r="R14436"/>
  <c r="R14438"/>
  <c r="R14446"/>
  <c r="N14678"/>
  <c r="L14678" s="1"/>
  <c r="R14448" s="1"/>
  <c r="L14680"/>
  <c r="R14450" s="1"/>
  <c r="R14452"/>
  <c r="R14457"/>
  <c r="R14468"/>
  <c r="R14473"/>
  <c r="R14477"/>
  <c r="R14481"/>
  <c r="R14483"/>
  <c r="R14485"/>
  <c r="N14730"/>
  <c r="L14731"/>
  <c r="R14501" s="1"/>
  <c r="R14505"/>
  <c r="R14509"/>
  <c r="R14513"/>
  <c r="R14534"/>
  <c r="R14545"/>
  <c r="R14549"/>
  <c r="M14808"/>
  <c r="L14808" s="1"/>
  <c r="R14578" s="1"/>
  <c r="L14809"/>
  <c r="R14579" s="1"/>
  <c r="R14599"/>
  <c r="R14643"/>
  <c r="M14874"/>
  <c r="L14875"/>
  <c r="R14660"/>
  <c r="R14664"/>
  <c r="L14924"/>
  <c r="R14694" s="1"/>
  <c r="N14923"/>
  <c r="R14698"/>
  <c r="B12679"/>
  <c r="M12738"/>
  <c r="L12738" s="1"/>
  <c r="R12508" s="1"/>
  <c r="M12509"/>
  <c r="L12739"/>
  <c r="R12509" s="1"/>
  <c r="M12757"/>
  <c r="L12758"/>
  <c r="R12528" s="1"/>
  <c r="M12528"/>
  <c r="L12764"/>
  <c r="R12534" s="1"/>
  <c r="M12534"/>
  <c r="L12812"/>
  <c r="M12582"/>
  <c r="M12624"/>
  <c r="M12853"/>
  <c r="L12854"/>
  <c r="R12624" s="1"/>
  <c r="R14732"/>
  <c r="R14741"/>
  <c r="R14754"/>
  <c r="R14758"/>
  <c r="R14767"/>
  <c r="R14782"/>
  <c r="R14784"/>
  <c r="M15133"/>
  <c r="L15133" s="1"/>
  <c r="R14903" s="1"/>
  <c r="L15135"/>
  <c r="R14905" s="1"/>
  <c r="R14907"/>
  <c r="R15018"/>
  <c r="R15025"/>
  <c r="R15029"/>
  <c r="R15033"/>
  <c r="R15037"/>
  <c r="R15074"/>
  <c r="R15078"/>
  <c r="R15080"/>
  <c r="R15082"/>
  <c r="R15084"/>
  <c r="R15086"/>
  <c r="R15088"/>
  <c r="R15093"/>
  <c r="R15099"/>
  <c r="R15103"/>
  <c r="R15130"/>
  <c r="R15136"/>
  <c r="L15370"/>
  <c r="R15140" s="1"/>
  <c r="N15368"/>
  <c r="L15368" s="1"/>
  <c r="R15138" s="1"/>
  <c r="R15144"/>
  <c r="R15152"/>
  <c r="N15383"/>
  <c r="L15383" s="1"/>
  <c r="R15153" s="1"/>
  <c r="L15384"/>
  <c r="R15154" s="1"/>
  <c r="R15156"/>
  <c r="R15160"/>
  <c r="R15163"/>
  <c r="R15165"/>
  <c r="R15167"/>
  <c r="R15177"/>
  <c r="R15180"/>
  <c r="M12461"/>
  <c r="N1959"/>
  <c r="L1960"/>
  <c r="R1960" s="1"/>
  <c r="R1962"/>
  <c r="B1962"/>
  <c r="R1966"/>
  <c r="B1966"/>
  <c r="R1970"/>
  <c r="B1970"/>
  <c r="R1974"/>
  <c r="B1974"/>
  <c r="R1978"/>
  <c r="B1978"/>
  <c r="R1983"/>
  <c r="B1983"/>
  <c r="R1987"/>
  <c r="B1987"/>
  <c r="R1991"/>
  <c r="B1991"/>
  <c r="R1999"/>
  <c r="B1999"/>
  <c r="R2001"/>
  <c r="B2001"/>
  <c r="R2012"/>
  <c r="B2012"/>
  <c r="R2016"/>
  <c r="B2016"/>
  <c r="R2020"/>
  <c r="B2020"/>
  <c r="L2030"/>
  <c r="R2030" s="1"/>
  <c r="N2028"/>
  <c r="L2028" s="1"/>
  <c r="R2028" s="1"/>
  <c r="R2032"/>
  <c r="B2032"/>
  <c r="R2061"/>
  <c r="B2061"/>
  <c r="R2063"/>
  <c r="B2063"/>
  <c r="R2065"/>
  <c r="B2065"/>
  <c r="R2067"/>
  <c r="B2067"/>
  <c r="R2070"/>
  <c r="B2070"/>
  <c r="R2074"/>
  <c r="B2074"/>
  <c r="N3460"/>
  <c r="L3461"/>
  <c r="R3461" s="1"/>
  <c r="N3231"/>
  <c r="R3465"/>
  <c r="B3465"/>
  <c r="R3469"/>
  <c r="B3469"/>
  <c r="R3476"/>
  <c r="B3476"/>
  <c r="N3475"/>
  <c r="L3479"/>
  <c r="R3479" s="1"/>
  <c r="N3249"/>
  <c r="R3481"/>
  <c r="B3481"/>
  <c r="R3485"/>
  <c r="B3485"/>
  <c r="R3494"/>
  <c r="B3494"/>
  <c r="R3498"/>
  <c r="B3498"/>
  <c r="N3271"/>
  <c r="L3501"/>
  <c r="R3501" s="1"/>
  <c r="R3509"/>
  <c r="B3509"/>
  <c r="R3522"/>
  <c r="B3522"/>
  <c r="R3525"/>
  <c r="B3525"/>
  <c r="R3527"/>
  <c r="B3527"/>
  <c r="R3529"/>
  <c r="B3529"/>
  <c r="R3533"/>
  <c r="B3533"/>
  <c r="R3537"/>
  <c r="B3537"/>
  <c r="R3541"/>
  <c r="B3541"/>
  <c r="R3545"/>
  <c r="B3545"/>
  <c r="R3549"/>
  <c r="B3549"/>
  <c r="R3553"/>
  <c r="B3553"/>
  <c r="R3566"/>
  <c r="B3566"/>
  <c r="R3577"/>
  <c r="B3577"/>
  <c r="R3581"/>
  <c r="B3581"/>
  <c r="R3589"/>
  <c r="B3589"/>
  <c r="R3594"/>
  <c r="B3594"/>
  <c r="R3608"/>
  <c r="B3608"/>
  <c r="R3623"/>
  <c r="B3623"/>
  <c r="R3625"/>
  <c r="B3625"/>
  <c r="R3631"/>
  <c r="B3631"/>
  <c r="N3633"/>
  <c r="N3405"/>
  <c r="L3635"/>
  <c r="R3637"/>
  <c r="B3637"/>
  <c r="R3641"/>
  <c r="B3641"/>
  <c r="R3645"/>
  <c r="B3645"/>
  <c r="R3648"/>
  <c r="B3648"/>
  <c r="N3646"/>
  <c r="L3649"/>
  <c r="R3649" s="1"/>
  <c r="N3419"/>
  <c r="R3657"/>
  <c r="B3657"/>
  <c r="R3659"/>
  <c r="B3659"/>
  <c r="R3662"/>
  <c r="B3662"/>
  <c r="R3668"/>
  <c r="B3668"/>
  <c r="R3672"/>
  <c r="B3672"/>
  <c r="R3676"/>
  <c r="B3676"/>
  <c r="M3690"/>
  <c r="L3691"/>
  <c r="R3691" s="1"/>
  <c r="M3231"/>
  <c r="M3293"/>
  <c r="L3753"/>
  <c r="R3753" s="1"/>
  <c r="L3769"/>
  <c r="R3769" s="1"/>
  <c r="M3768"/>
  <c r="L3768" s="1"/>
  <c r="R3768" s="1"/>
  <c r="M3309"/>
  <c r="L3781"/>
  <c r="R3781" s="1"/>
  <c r="M3321"/>
  <c r="L3784"/>
  <c r="R3784" s="1"/>
  <c r="M3324"/>
  <c r="R3790"/>
  <c r="B3790"/>
  <c r="R3792"/>
  <c r="B3792"/>
  <c r="M3334"/>
  <c r="L3794"/>
  <c r="R3794" s="1"/>
  <c r="L3822"/>
  <c r="R3822" s="1"/>
  <c r="M3362"/>
  <c r="M3876"/>
  <c r="L3876" s="1"/>
  <c r="R3876" s="1"/>
  <c r="L3879"/>
  <c r="R3879" s="1"/>
  <c r="M3419"/>
  <c r="L3908"/>
  <c r="R3908" s="1"/>
  <c r="N3899"/>
  <c r="R3912"/>
  <c r="B3912"/>
  <c r="R7367"/>
  <c r="B7367"/>
  <c r="R7379"/>
  <c r="B7379"/>
  <c r="R7383"/>
  <c r="B7383"/>
  <c r="R7388"/>
  <c r="B7388"/>
  <c r="L7389"/>
  <c r="R7389" s="1"/>
  <c r="N7159"/>
  <c r="N7385"/>
  <c r="N7380" s="1"/>
  <c r="R7393"/>
  <c r="B7393"/>
  <c r="R7406"/>
  <c r="B7406"/>
  <c r="R7410"/>
  <c r="B7410"/>
  <c r="L7425"/>
  <c r="R7425" s="1"/>
  <c r="M7195"/>
  <c r="R7430"/>
  <c r="B7430"/>
  <c r="N7203"/>
  <c r="L7433"/>
  <c r="R7433" s="1"/>
  <c r="R7437"/>
  <c r="B7437"/>
  <c r="R7441"/>
  <c r="B7441"/>
  <c r="R7445"/>
  <c r="B7445"/>
  <c r="N7448"/>
  <c r="N7219"/>
  <c r="R7453"/>
  <c r="B7453"/>
  <c r="R7462"/>
  <c r="B7462"/>
  <c r="R7465"/>
  <c r="B7465"/>
  <c r="R7469"/>
  <c r="B7469"/>
  <c r="R7478"/>
  <c r="B7478"/>
  <c r="R7490"/>
  <c r="B7490"/>
  <c r="R7512"/>
  <c r="B7512"/>
  <c r="R7516"/>
  <c r="B7516"/>
  <c r="R7523"/>
  <c r="B7523"/>
  <c r="R7525"/>
  <c r="B7525"/>
  <c r="R7527"/>
  <c r="B7527"/>
  <c r="R7529"/>
  <c r="B7529"/>
  <c r="R7531"/>
  <c r="B7531"/>
  <c r="R7533"/>
  <c r="B7533"/>
  <c r="R7537"/>
  <c r="B7537"/>
  <c r="R7541"/>
  <c r="B7541"/>
  <c r="N7543"/>
  <c r="N7315"/>
  <c r="L7545"/>
  <c r="R7545" s="1"/>
  <c r="L7571"/>
  <c r="R7571" s="1"/>
  <c r="M7341"/>
  <c r="N14500"/>
  <c r="N14499" s="1"/>
  <c r="L14501"/>
  <c r="R14271" s="1"/>
  <c r="R14275"/>
  <c r="R14279"/>
  <c r="R14286"/>
  <c r="R14290"/>
  <c r="R14302"/>
  <c r="R14310"/>
  <c r="R14317"/>
  <c r="R14390"/>
  <c r="R14392"/>
  <c r="R14396"/>
  <c r="R14408"/>
  <c r="R14410"/>
  <c r="R14418"/>
  <c r="R14426"/>
  <c r="R14440"/>
  <c r="R14442"/>
  <c r="R14449"/>
  <c r="R14462"/>
  <c r="R14466"/>
  <c r="R14470"/>
  <c r="R14492"/>
  <c r="R14503"/>
  <c r="R14507"/>
  <c r="R14516"/>
  <c r="R14518"/>
  <c r="R14522"/>
  <c r="R14532"/>
  <c r="R14536"/>
  <c r="R14538"/>
  <c r="R14540"/>
  <c r="R14543"/>
  <c r="R14547"/>
  <c r="R14551"/>
  <c r="M14839"/>
  <c r="L14840"/>
  <c r="R14610" s="1"/>
  <c r="L14910"/>
  <c r="R14680" s="1"/>
  <c r="M14908"/>
  <c r="L14908" s="1"/>
  <c r="R14678" s="1"/>
  <c r="R14696"/>
  <c r="R14700"/>
  <c r="M14923"/>
  <c r="L14931"/>
  <c r="R14701" s="1"/>
  <c r="R14720"/>
  <c r="R14724"/>
  <c r="L12672"/>
  <c r="R12442" s="1"/>
  <c r="M12442"/>
  <c r="M12485"/>
  <c r="L12715"/>
  <c r="L12751"/>
  <c r="R12521" s="1"/>
  <c r="M12521"/>
  <c r="M12562"/>
  <c r="L12792"/>
  <c r="R12562" s="1"/>
  <c r="M12838"/>
  <c r="L12838" s="1"/>
  <c r="L12840"/>
  <c r="R12610" s="1"/>
  <c r="M12610"/>
  <c r="L12870"/>
  <c r="R12640" s="1"/>
  <c r="M12869"/>
  <c r="M12640"/>
  <c r="N9225"/>
  <c r="N9011"/>
  <c r="R14736"/>
  <c r="R14744"/>
  <c r="R14750"/>
  <c r="R14760"/>
  <c r="R14765"/>
  <c r="R14769"/>
  <c r="R14774"/>
  <c r="R14776"/>
  <c r="R14778"/>
  <c r="L15048"/>
  <c r="R14818" s="1"/>
  <c r="M15047"/>
  <c r="L15047" s="1"/>
  <c r="R14817" s="1"/>
  <c r="L15058"/>
  <c r="R14828" s="1"/>
  <c r="M15057"/>
  <c r="R14855"/>
  <c r="R14911"/>
  <c r="M15146"/>
  <c r="L15146" s="1"/>
  <c r="L15149"/>
  <c r="R14919" s="1"/>
  <c r="R14929"/>
  <c r="M15169"/>
  <c r="L15170"/>
  <c r="R14940" s="1"/>
  <c r="R14942"/>
  <c r="R14944"/>
  <c r="R15020"/>
  <c r="R15027"/>
  <c r="R15031"/>
  <c r="R15035"/>
  <c r="N15268"/>
  <c r="L15268" s="1"/>
  <c r="L15269"/>
  <c r="R15039" s="1"/>
  <c r="R15041"/>
  <c r="R15055"/>
  <c r="R15062"/>
  <c r="R15065"/>
  <c r="R15072"/>
  <c r="R15076"/>
  <c r="R15101"/>
  <c r="L15335"/>
  <c r="N15334"/>
  <c r="L15334" s="1"/>
  <c r="R15107"/>
  <c r="R15109"/>
  <c r="R15111"/>
  <c r="R15114"/>
  <c r="R15116"/>
  <c r="R15120"/>
  <c r="R15124"/>
  <c r="R15128"/>
  <c r="R15132"/>
  <c r="R15142"/>
  <c r="R15147"/>
  <c r="R15150"/>
  <c r="R15175"/>
  <c r="H3567"/>
  <c r="N9317"/>
  <c r="N9087" s="1"/>
  <c r="N9089"/>
  <c r="N16677"/>
  <c r="L16677" s="1"/>
  <c r="R16447" s="1"/>
  <c r="L16679"/>
  <c r="R16449" s="1"/>
  <c r="B7535"/>
  <c r="B7391"/>
  <c r="B7486"/>
  <c r="L7449"/>
  <c r="R7449" s="1"/>
  <c r="B3610"/>
  <c r="B3651"/>
  <c r="B3587"/>
  <c r="B3507"/>
  <c r="B2034"/>
  <c r="G95" i="4"/>
  <c r="L1995" i="13"/>
  <c r="R1995" s="1"/>
  <c r="M11706"/>
  <c r="L11936"/>
  <c r="R11706" s="1"/>
  <c r="M11708"/>
  <c r="L11938"/>
  <c r="R11708" s="1"/>
  <c r="M11710"/>
  <c r="L11940"/>
  <c r="R11710" s="1"/>
  <c r="M11713"/>
  <c r="L11943"/>
  <c r="R11713" s="1"/>
  <c r="M11715"/>
  <c r="L11945"/>
  <c r="R11715" s="1"/>
  <c r="M11717"/>
  <c r="L11947"/>
  <c r="R11717" s="1"/>
  <c r="M11721"/>
  <c r="L11951"/>
  <c r="R11721" s="1"/>
  <c r="M11723"/>
  <c r="L11953"/>
  <c r="R11723" s="1"/>
  <c r="M11725"/>
  <c r="L11955"/>
  <c r="R11725" s="1"/>
  <c r="M11727"/>
  <c r="L11957"/>
  <c r="R11727" s="1"/>
  <c r="L11960"/>
  <c r="R11730" s="1"/>
  <c r="M11730"/>
  <c r="M11732"/>
  <c r="L11962"/>
  <c r="R11732" s="1"/>
  <c r="L11964"/>
  <c r="R11734" s="1"/>
  <c r="M11734"/>
  <c r="M7600"/>
  <c r="M7141"/>
  <c r="L7601"/>
  <c r="R7601" s="1"/>
  <c r="M7615"/>
  <c r="L7619"/>
  <c r="M7159"/>
  <c r="L7679"/>
  <c r="R7679" s="1"/>
  <c r="M7678"/>
  <c r="L7678" s="1"/>
  <c r="R7678" s="1"/>
  <c r="M7219"/>
  <c r="L7710"/>
  <c r="R7710" s="1"/>
  <c r="M7250"/>
  <c r="M7709"/>
  <c r="M7707" s="1"/>
  <c r="M7744"/>
  <c r="L7745"/>
  <c r="R7745" s="1"/>
  <c r="M7285"/>
  <c r="M7292"/>
  <c r="L7752"/>
  <c r="R7752" s="1"/>
  <c r="R7781"/>
  <c r="B7781"/>
  <c r="R7783"/>
  <c r="B7783"/>
  <c r="R7785"/>
  <c r="B7785"/>
  <c r="R7788"/>
  <c r="B7788"/>
  <c r="N7786"/>
  <c r="L7789"/>
  <c r="R7789" s="1"/>
  <c r="N7329"/>
  <c r="R7797"/>
  <c r="B7797"/>
  <c r="R7799"/>
  <c r="B7799"/>
  <c r="R7802"/>
  <c r="B7802"/>
  <c r="R7804"/>
  <c r="B7804"/>
  <c r="R7808"/>
  <c r="B7808"/>
  <c r="L7810"/>
  <c r="R7810" s="1"/>
  <c r="N7350"/>
  <c r="N7809"/>
  <c r="R7812"/>
  <c r="B7812"/>
  <c r="R7821"/>
  <c r="B7821"/>
  <c r="R7823"/>
  <c r="B7823"/>
  <c r="R7825"/>
  <c r="B7825"/>
  <c r="L8294"/>
  <c r="R8294" s="1"/>
  <c r="M8064"/>
  <c r="L8298"/>
  <c r="R8298" s="1"/>
  <c r="M8068"/>
  <c r="L8304"/>
  <c r="R8304" s="1"/>
  <c r="M8074"/>
  <c r="L8310"/>
  <c r="R8310" s="1"/>
  <c r="M8080"/>
  <c r="L8314"/>
  <c r="R8314" s="1"/>
  <c r="M8084"/>
  <c r="L8323"/>
  <c r="R8323" s="1"/>
  <c r="M8093"/>
  <c r="L8327"/>
  <c r="R8327" s="1"/>
  <c r="M8097"/>
  <c r="L8332"/>
  <c r="R8332" s="1"/>
  <c r="M8102"/>
  <c r="L8336"/>
  <c r="R8336" s="1"/>
  <c r="M8106"/>
  <c r="L8340"/>
  <c r="R8340" s="1"/>
  <c r="M8110"/>
  <c r="L8344"/>
  <c r="R8344" s="1"/>
  <c r="M8114"/>
  <c r="L8349"/>
  <c r="R8349" s="1"/>
  <c r="M8119"/>
  <c r="L8354"/>
  <c r="R8354" s="1"/>
  <c r="M8124"/>
  <c r="L8358"/>
  <c r="R8358" s="1"/>
  <c r="M8128"/>
  <c r="L8362"/>
  <c r="R8362" s="1"/>
  <c r="M8132"/>
  <c r="M8136"/>
  <c r="L8366"/>
  <c r="R8366" s="1"/>
  <c r="M8142"/>
  <c r="L8372"/>
  <c r="R8372" s="1"/>
  <c r="L8376"/>
  <c r="R8376" s="1"/>
  <c r="L8383"/>
  <c r="R8383" s="1"/>
  <c r="M8153"/>
  <c r="L8390"/>
  <c r="R8390" s="1"/>
  <c r="M8160"/>
  <c r="L8396"/>
  <c r="R8396" s="1"/>
  <c r="M8166"/>
  <c r="L8403"/>
  <c r="R8403" s="1"/>
  <c r="M8173"/>
  <c r="L8407"/>
  <c r="R8407" s="1"/>
  <c r="M8177"/>
  <c r="L8415"/>
  <c r="R8415" s="1"/>
  <c r="M8185"/>
  <c r="L8419"/>
  <c r="R8419" s="1"/>
  <c r="M8189"/>
  <c r="L8426"/>
  <c r="R8426" s="1"/>
  <c r="M8196"/>
  <c r="L8430"/>
  <c r="R8430" s="1"/>
  <c r="M8200"/>
  <c r="L8436"/>
  <c r="R8436" s="1"/>
  <c r="M8206"/>
  <c r="L8440"/>
  <c r="R8440" s="1"/>
  <c r="M8210"/>
  <c r="L8445"/>
  <c r="R8445" s="1"/>
  <c r="M8215"/>
  <c r="L8449"/>
  <c r="R8449" s="1"/>
  <c r="M8219"/>
  <c r="L8453"/>
  <c r="R8453" s="1"/>
  <c r="M8223"/>
  <c r="L8457"/>
  <c r="R8457" s="1"/>
  <c r="M8227"/>
  <c r="L8461"/>
  <c r="R8461" s="1"/>
  <c r="M8231"/>
  <c r="L8467"/>
  <c r="R8467" s="1"/>
  <c r="M8237"/>
  <c r="L8473"/>
  <c r="R8473" s="1"/>
  <c r="M8243"/>
  <c r="L8478"/>
  <c r="R8478" s="1"/>
  <c r="M8248"/>
  <c r="L8485"/>
  <c r="R8485" s="1"/>
  <c r="M8255"/>
  <c r="L8489"/>
  <c r="R8489" s="1"/>
  <c r="M8259"/>
  <c r="L8494"/>
  <c r="R8494" s="1"/>
  <c r="M8264"/>
  <c r="L8498"/>
  <c r="R8498" s="1"/>
  <c r="M8268"/>
  <c r="L8504"/>
  <c r="R8504" s="1"/>
  <c r="M8274"/>
  <c r="L8509"/>
  <c r="R8509" s="1"/>
  <c r="M8279"/>
  <c r="L8513"/>
  <c r="R8513" s="1"/>
  <c r="M8283"/>
  <c r="R7836"/>
  <c r="B7836"/>
  <c r="R7838"/>
  <c r="B7838"/>
  <c r="R7847"/>
  <c r="B7847"/>
  <c r="R7850"/>
  <c r="B7850"/>
  <c r="R7856"/>
  <c r="B7856"/>
  <c r="R7858"/>
  <c r="B7858"/>
  <c r="R7865"/>
  <c r="B7865"/>
  <c r="R7867"/>
  <c r="B7867"/>
  <c r="R7874"/>
  <c r="B7874"/>
  <c r="R7876"/>
  <c r="B7876"/>
  <c r="R7882"/>
  <c r="B7882"/>
  <c r="R7884"/>
  <c r="B7884"/>
  <c r="L7885"/>
  <c r="N7195"/>
  <c r="M7917"/>
  <c r="L7917" s="1"/>
  <c r="L7918"/>
  <c r="R7918" s="1"/>
  <c r="M7927"/>
  <c r="L7927" s="1"/>
  <c r="R7927" s="1"/>
  <c r="L7928"/>
  <c r="R7928" s="1"/>
  <c r="L7962"/>
  <c r="R7962" s="1"/>
  <c r="L8005"/>
  <c r="R8005" s="1"/>
  <c r="M8003"/>
  <c r="L8003" s="1"/>
  <c r="R8003" s="1"/>
  <c r="M7315"/>
  <c r="M8016"/>
  <c r="L8016" s="1"/>
  <c r="R8016" s="1"/>
  <c r="L8019"/>
  <c r="R8019" s="1"/>
  <c r="M8039"/>
  <c r="L8040"/>
  <c r="R8040" s="1"/>
  <c r="L7153"/>
  <c r="L7147"/>
  <c r="R6907"/>
  <c r="B6907"/>
  <c r="N6910"/>
  <c r="L6911"/>
  <c r="R6917"/>
  <c r="B6917"/>
  <c r="R6919"/>
  <c r="B6919"/>
  <c r="R6928"/>
  <c r="B6928"/>
  <c r="L6929"/>
  <c r="R6929" s="1"/>
  <c r="N6925"/>
  <c r="R6931"/>
  <c r="B6931"/>
  <c r="R6937"/>
  <c r="B6937"/>
  <c r="R6939"/>
  <c r="B6939"/>
  <c r="R6946"/>
  <c r="B6946"/>
  <c r="R6948"/>
  <c r="B6948"/>
  <c r="R6955"/>
  <c r="B6955"/>
  <c r="R6957"/>
  <c r="B6957"/>
  <c r="R6963"/>
  <c r="B6963"/>
  <c r="R6966"/>
  <c r="B6966"/>
  <c r="L6989"/>
  <c r="R6989" s="1"/>
  <c r="M6988"/>
  <c r="L6988" s="1"/>
  <c r="R6988" s="1"/>
  <c r="M7019"/>
  <c r="M7017" s="1"/>
  <c r="L7017" s="1"/>
  <c r="L7020"/>
  <c r="R7020" s="1"/>
  <c r="L7055"/>
  <c r="R7055" s="1"/>
  <c r="M7054"/>
  <c r="L7090"/>
  <c r="R7090" s="1"/>
  <c r="M7088"/>
  <c r="L7088" s="1"/>
  <c r="R7088" s="1"/>
  <c r="L7104"/>
  <c r="R7104" s="1"/>
  <c r="M7103"/>
  <c r="L7103" s="1"/>
  <c r="R7103" s="1"/>
  <c r="R15196"/>
  <c r="R15198"/>
  <c r="R15207"/>
  <c r="R15210"/>
  <c r="R15216"/>
  <c r="R15218"/>
  <c r="L15451"/>
  <c r="N15435"/>
  <c r="R15225"/>
  <c r="R15227"/>
  <c r="R15234"/>
  <c r="R15236"/>
  <c r="R15242"/>
  <c r="R15244"/>
  <c r="M15507"/>
  <c r="L15507" s="1"/>
  <c r="R15277" s="1"/>
  <c r="L15508"/>
  <c r="R15278" s="1"/>
  <c r="M15517"/>
  <c r="L15517" s="1"/>
  <c r="R15287" s="1"/>
  <c r="L15518"/>
  <c r="R15288" s="1"/>
  <c r="M15593"/>
  <c r="L15593" s="1"/>
  <c r="R15363" s="1"/>
  <c r="L15595"/>
  <c r="R15365" s="1"/>
  <c r="M15606"/>
  <c r="L15606" s="1"/>
  <c r="R15376" s="1"/>
  <c r="L15609"/>
  <c r="R15379" s="1"/>
  <c r="M15629"/>
  <c r="L15630"/>
  <c r="L15662"/>
  <c r="R15478"/>
  <c r="R15480"/>
  <c r="R15487"/>
  <c r="R15489"/>
  <c r="R15491"/>
  <c r="R15493"/>
  <c r="R15495"/>
  <c r="R15497"/>
  <c r="N15728"/>
  <c r="L15728" s="1"/>
  <c r="R15498" s="1"/>
  <c r="L15729"/>
  <c r="R15499" s="1"/>
  <c r="R15503"/>
  <c r="R15509"/>
  <c r="R15512"/>
  <c r="R15515"/>
  <c r="R15519"/>
  <c r="R15522"/>
  <c r="R15525"/>
  <c r="R15528"/>
  <c r="N15759"/>
  <c r="L15760"/>
  <c r="R15530" s="1"/>
  <c r="R15532"/>
  <c r="R15534"/>
  <c r="R15538"/>
  <c r="R15540"/>
  <c r="R15542"/>
  <c r="R15544"/>
  <c r="R15553"/>
  <c r="R15557"/>
  <c r="R15559"/>
  <c r="R15561"/>
  <c r="L15795"/>
  <c r="R15565" s="1"/>
  <c r="N15794"/>
  <c r="L15794" s="1"/>
  <c r="R15564" s="1"/>
  <c r="R15576"/>
  <c r="R15578"/>
  <c r="R15584"/>
  <c r="R15588"/>
  <c r="R15590"/>
  <c r="R15592"/>
  <c r="R15596"/>
  <c r="N15828"/>
  <c r="L15828" s="1"/>
  <c r="R15598" s="1"/>
  <c r="L15830"/>
  <c r="R15600" s="1"/>
  <c r="R15602"/>
  <c r="R15607"/>
  <c r="R15610"/>
  <c r="R15612"/>
  <c r="N15843"/>
  <c r="L15843" s="1"/>
  <c r="R15613" s="1"/>
  <c r="L15844"/>
  <c r="R15614" s="1"/>
  <c r="R15616"/>
  <c r="R15618"/>
  <c r="R15623"/>
  <c r="R15625"/>
  <c r="R15627"/>
  <c r="R15631"/>
  <c r="R15633"/>
  <c r="R15635"/>
  <c r="R15637"/>
  <c r="R15647"/>
  <c r="N15880"/>
  <c r="L15881"/>
  <c r="R15651" s="1"/>
  <c r="R15653"/>
  <c r="R15655"/>
  <c r="R15663"/>
  <c r="R15666"/>
  <c r="R15668"/>
  <c r="N15895"/>
  <c r="L15899"/>
  <c r="R15669" s="1"/>
  <c r="R15671"/>
  <c r="R15675"/>
  <c r="R15677"/>
  <c r="R15679"/>
  <c r="R15684"/>
  <c r="R15686"/>
  <c r="R15690"/>
  <c r="R15693"/>
  <c r="R15695"/>
  <c r="R15697"/>
  <c r="R15699"/>
  <c r="R15706"/>
  <c r="L15959"/>
  <c r="R15729" s="1"/>
  <c r="M15958"/>
  <c r="L15958" s="1"/>
  <c r="R15728" s="1"/>
  <c r="M15989"/>
  <c r="M15987" s="1"/>
  <c r="L15990"/>
  <c r="R15760" s="1"/>
  <c r="M16024"/>
  <c r="L16024" s="1"/>
  <c r="R15794" s="1"/>
  <c r="L16025"/>
  <c r="R15795" s="1"/>
  <c r="M16058"/>
  <c r="L16058" s="1"/>
  <c r="R15828" s="1"/>
  <c r="L16060"/>
  <c r="R15830" s="1"/>
  <c r="M16073"/>
  <c r="L16073" s="1"/>
  <c r="R15843" s="1"/>
  <c r="L16074"/>
  <c r="R15844" s="1"/>
  <c r="L16111"/>
  <c r="R15881" s="1"/>
  <c r="M16110"/>
  <c r="L16129"/>
  <c r="M16125"/>
  <c r="R15937"/>
  <c r="R15941"/>
  <c r="R15944"/>
  <c r="R15950"/>
  <c r="R15952"/>
  <c r="R15954"/>
  <c r="R15956"/>
  <c r="R15960"/>
  <c r="R15962"/>
  <c r="R15964"/>
  <c r="L16198"/>
  <c r="R15968" s="1"/>
  <c r="N16197"/>
  <c r="L16197" s="1"/>
  <c r="R15967" s="1"/>
  <c r="R15970"/>
  <c r="R15973"/>
  <c r="R15976"/>
  <c r="N16207"/>
  <c r="L16208"/>
  <c r="R15978" s="1"/>
  <c r="R15983"/>
  <c r="R15986"/>
  <c r="R15993"/>
  <c r="R15997"/>
  <c r="R15999"/>
  <c r="R16001"/>
  <c r="R16007"/>
  <c r="R16009"/>
  <c r="R16014"/>
  <c r="R16016"/>
  <c r="R16018"/>
  <c r="R16020"/>
  <c r="R16022"/>
  <c r="R16028"/>
  <c r="R16033"/>
  <c r="R16035"/>
  <c r="R16037"/>
  <c r="R16039"/>
  <c r="R16041"/>
  <c r="R16043"/>
  <c r="R16045"/>
  <c r="R16047"/>
  <c r="R16049"/>
  <c r="R16054"/>
  <c r="N16283"/>
  <c r="L16283" s="1"/>
  <c r="R16053" s="1"/>
  <c r="L16285"/>
  <c r="R16055" s="1"/>
  <c r="R16057"/>
  <c r="R16061"/>
  <c r="R16063"/>
  <c r="R16068"/>
  <c r="N16296"/>
  <c r="L16296" s="1"/>
  <c r="R16066" s="1"/>
  <c r="L16299"/>
  <c r="R16069" s="1"/>
  <c r="R16071"/>
  <c r="R16075"/>
  <c r="R16077"/>
  <c r="R16079"/>
  <c r="R16082"/>
  <c r="R16084"/>
  <c r="R16088"/>
  <c r="N16319"/>
  <c r="L16320"/>
  <c r="R16090" s="1"/>
  <c r="R16092"/>
  <c r="R16094"/>
  <c r="R16096"/>
  <c r="R16099"/>
  <c r="R16101"/>
  <c r="R16103"/>
  <c r="R16112"/>
  <c r="R16114"/>
  <c r="R16116"/>
  <c r="R16118"/>
  <c r="R16121"/>
  <c r="R16124"/>
  <c r="R16127"/>
  <c r="R16132"/>
  <c r="R16134"/>
  <c r="R16136"/>
  <c r="R16138"/>
  <c r="R16140"/>
  <c r="R16143"/>
  <c r="R16145"/>
  <c r="R16149"/>
  <c r="R16152"/>
  <c r="R16154"/>
  <c r="R16156"/>
  <c r="R16158"/>
  <c r="B6961"/>
  <c r="B6953"/>
  <c r="B6944"/>
  <c r="B6935"/>
  <c r="B6926"/>
  <c r="B6915"/>
  <c r="B7880"/>
  <c r="B7872"/>
  <c r="B7863"/>
  <c r="B7854"/>
  <c r="B7844"/>
  <c r="B7834"/>
  <c r="B7791"/>
  <c r="M8088"/>
  <c r="M2309"/>
  <c r="B7795"/>
  <c r="B7806"/>
  <c r="B7819"/>
  <c r="B6959"/>
  <c r="B6950"/>
  <c r="B6942"/>
  <c r="B6933"/>
  <c r="B6923"/>
  <c r="B6913"/>
  <c r="B7878"/>
  <c r="B7869"/>
  <c r="B7860"/>
  <c r="B7852"/>
  <c r="B7841"/>
  <c r="B7832"/>
  <c r="R16160"/>
  <c r="R16162"/>
  <c r="L16428"/>
  <c r="R16198" s="1"/>
  <c r="M16427"/>
  <c r="L16427" s="1"/>
  <c r="M16437"/>
  <c r="L16437" s="1"/>
  <c r="R16207" s="1"/>
  <c r="L16438"/>
  <c r="R16208" s="1"/>
  <c r="M16513"/>
  <c r="L16513" s="1"/>
  <c r="R16283" s="1"/>
  <c r="L16515"/>
  <c r="R16285" s="1"/>
  <c r="M16526"/>
  <c r="L16526" s="1"/>
  <c r="R16296" s="1"/>
  <c r="L16529"/>
  <c r="R16299" s="1"/>
  <c r="M16549"/>
  <c r="L16550"/>
  <c r="L16582"/>
  <c r="R16352" s="1"/>
  <c r="R16398"/>
  <c r="R16402"/>
  <c r="R16405"/>
  <c r="R16407"/>
  <c r="R16411"/>
  <c r="R16413"/>
  <c r="R16415"/>
  <c r="N16648"/>
  <c r="L16648" s="1"/>
  <c r="R16418" s="1"/>
  <c r="L16649"/>
  <c r="R16419" s="1"/>
  <c r="R16429"/>
  <c r="R16439"/>
  <c r="R16442"/>
  <c r="R16452"/>
  <c r="R16454"/>
  <c r="R16460"/>
  <c r="R16462"/>
  <c r="R16468"/>
  <c r="R16473"/>
  <c r="R16479"/>
  <c r="R16481"/>
  <c r="L16715"/>
  <c r="R16485" s="1"/>
  <c r="N16714"/>
  <c r="R16489"/>
  <c r="R16491"/>
  <c r="R16498"/>
  <c r="R16500"/>
  <c r="R16506"/>
  <c r="R16508"/>
  <c r="R16516"/>
  <c r="R16519"/>
  <c r="L16750"/>
  <c r="R16520" s="1"/>
  <c r="N16748"/>
  <c r="L16748" s="1"/>
  <c r="R16518" s="1"/>
  <c r="R16527"/>
  <c r="R16530"/>
  <c r="L16764"/>
  <c r="R16534" s="1"/>
  <c r="N16763"/>
  <c r="L16763" s="1"/>
  <c r="R16533" s="1"/>
  <c r="R16536"/>
  <c r="R16545"/>
  <c r="R16547"/>
  <c r="R16555"/>
  <c r="R16557"/>
  <c r="R16564"/>
  <c r="R16567"/>
  <c r="N16800"/>
  <c r="L16801"/>
  <c r="R16571" s="1"/>
  <c r="R16577"/>
  <c r="R16579"/>
  <c r="R16588"/>
  <c r="R16591"/>
  <c r="R16597"/>
  <c r="R16599"/>
  <c r="R16606"/>
  <c r="R16608"/>
  <c r="R16615"/>
  <c r="R16617"/>
  <c r="R16623"/>
  <c r="R16626"/>
  <c r="M16878"/>
  <c r="L16878" s="1"/>
  <c r="L16879"/>
  <c r="R16649" s="1"/>
  <c r="M16909"/>
  <c r="L16910"/>
  <c r="R16680" s="1"/>
  <c r="M16944"/>
  <c r="L16944" s="1"/>
  <c r="R16714" s="1"/>
  <c r="L16945"/>
  <c r="R16715" s="1"/>
  <c r="M16978"/>
  <c r="L16978" s="1"/>
  <c r="R16748" s="1"/>
  <c r="L16980"/>
  <c r="R16750" s="1"/>
  <c r="M16993"/>
  <c r="L16993" s="1"/>
  <c r="R16763" s="1"/>
  <c r="L16994"/>
  <c r="R16764" s="1"/>
  <c r="R16801"/>
  <c r="R16819"/>
  <c r="R16870"/>
  <c r="R16872"/>
  <c r="R16886"/>
  <c r="R16887"/>
  <c r="R16896"/>
  <c r="R16897"/>
  <c r="R16898"/>
  <c r="R16900"/>
  <c r="R16911"/>
  <c r="R16913"/>
  <c r="R16919"/>
  <c r="R16921"/>
  <c r="R16927"/>
  <c r="R16929"/>
  <c r="R16938"/>
  <c r="R16940"/>
  <c r="R16948"/>
  <c r="R16950"/>
  <c r="R16957"/>
  <c r="R16959"/>
  <c r="R16965"/>
  <c r="R16967"/>
  <c r="R16974"/>
  <c r="R16975"/>
  <c r="R16977"/>
  <c r="R16988"/>
  <c r="R16989"/>
  <c r="R16986"/>
  <c r="R16997"/>
  <c r="R16999"/>
  <c r="R17016"/>
  <c r="R17019"/>
  <c r="R17023"/>
  <c r="M11513"/>
  <c r="L12433"/>
  <c r="R12203" s="1"/>
  <c r="L12437"/>
  <c r="M11517"/>
  <c r="N11519"/>
  <c r="L12439"/>
  <c r="R12209" s="1"/>
  <c r="H548"/>
  <c r="H319"/>
  <c r="H567"/>
  <c r="H420"/>
  <c r="H648"/>
  <c r="H334"/>
  <c r="H787"/>
  <c r="H350"/>
  <c r="H893"/>
  <c r="H344"/>
  <c r="H1027"/>
  <c r="H1346"/>
  <c r="H1468"/>
  <c r="H1707"/>
  <c r="H1947"/>
  <c r="H11518"/>
  <c r="H11538"/>
  <c r="H11552"/>
  <c r="H11556"/>
  <c r="H11586"/>
  <c r="H11610"/>
  <c r="H11616"/>
  <c r="H11623"/>
  <c r="H11639"/>
  <c r="H11650"/>
  <c r="H11665"/>
  <c r="H11673"/>
  <c r="H11714"/>
  <c r="H11752"/>
  <c r="H12057"/>
  <c r="H12067"/>
  <c r="H12200"/>
  <c r="H11741"/>
  <c r="H11828"/>
  <c r="H11841"/>
  <c r="H12297"/>
  <c r="H12409"/>
  <c r="H11958"/>
  <c r="H12534"/>
  <c r="H12804"/>
  <c r="H12582"/>
  <c r="H12624"/>
  <c r="H12853"/>
  <c r="H12890"/>
  <c r="H12431"/>
  <c r="H12905"/>
  <c r="H12471"/>
  <c r="H12518"/>
  <c r="H12977"/>
  <c r="H12531"/>
  <c r="H12575"/>
  <c r="H13034"/>
  <c r="H13076"/>
  <c r="H12619"/>
  <c r="H12648"/>
  <c r="H13099"/>
  <c r="H12562"/>
  <c r="H13298"/>
  <c r="H13437"/>
  <c r="H12524"/>
  <c r="H13459"/>
  <c r="H13523"/>
  <c r="H13810"/>
  <c r="H13897"/>
  <c r="H13996"/>
  <c r="H14019"/>
  <c r="H14137"/>
  <c r="H14379"/>
  <c r="H14597"/>
  <c r="H14745"/>
  <c r="H14975"/>
  <c r="H15038"/>
  <c r="H15057"/>
  <c r="H15138"/>
  <c r="H15363"/>
  <c r="H15517"/>
  <c r="H15613"/>
  <c r="H15836"/>
  <c r="H15895"/>
  <c r="H15958"/>
  <c r="H16058"/>
  <c r="H16089"/>
  <c r="H16219"/>
  <c r="H16427"/>
  <c r="H16570"/>
  <c r="H16667"/>
  <c r="H16756"/>
  <c r="H16779"/>
  <c r="H16815"/>
  <c r="H16897"/>
  <c r="H16978"/>
  <c r="H17009"/>
  <c r="H16657"/>
  <c r="H19"/>
  <c r="H12449"/>
  <c r="H11543"/>
  <c r="H15564"/>
  <c r="H12215"/>
  <c r="H11560"/>
  <c r="H16533"/>
  <c r="H338"/>
  <c r="H26"/>
  <c r="H12987"/>
  <c r="H12287"/>
  <c r="H14249"/>
  <c r="H1937"/>
  <c r="H1635"/>
  <c r="L14693"/>
  <c r="R14463" s="1"/>
  <c r="L246"/>
  <c r="R246" s="1"/>
  <c r="L251"/>
  <c r="R251" s="1"/>
  <c r="L260"/>
  <c r="L262"/>
  <c r="R262" s="1"/>
  <c r="L277"/>
  <c r="L279"/>
  <c r="R279" s="1"/>
  <c r="L288"/>
  <c r="L294"/>
  <c r="R294" s="1"/>
  <c r="L308"/>
  <c r="L357"/>
  <c r="L361"/>
  <c r="L397"/>
  <c r="R397" s="1"/>
  <c r="L405"/>
  <c r="R405" s="1"/>
  <c r="L407"/>
  <c r="R407" s="1"/>
  <c r="L411"/>
  <c r="L414"/>
  <c r="R414" s="1"/>
  <c r="L423"/>
  <c r="L439"/>
  <c r="L454"/>
  <c r="R454" s="1"/>
  <c r="L463"/>
  <c r="L465"/>
  <c r="R465" s="1"/>
  <c r="L2110"/>
  <c r="R2110" s="1"/>
  <c r="L3227"/>
  <c r="R3227" s="1"/>
  <c r="M2997"/>
  <c r="L3233"/>
  <c r="R3233" s="1"/>
  <c r="M3003"/>
  <c r="L3235"/>
  <c r="R3235" s="1"/>
  <c r="M3005"/>
  <c r="L3239"/>
  <c r="R3239" s="1"/>
  <c r="M3009"/>
  <c r="L3246"/>
  <c r="R3246" s="1"/>
  <c r="M3016"/>
  <c r="L3251"/>
  <c r="R3251" s="1"/>
  <c r="M3021"/>
  <c r="L3253"/>
  <c r="R3253" s="1"/>
  <c r="M3023"/>
  <c r="L3255"/>
  <c r="R3255" s="1"/>
  <c r="M3025"/>
  <c r="L3257"/>
  <c r="R3257" s="1"/>
  <c r="M3027"/>
  <c r="L3259"/>
  <c r="R3259" s="1"/>
  <c r="M3029"/>
  <c r="L3264"/>
  <c r="R3264" s="1"/>
  <c r="M3034"/>
  <c r="L3266"/>
  <c r="R3266" s="1"/>
  <c r="M3036"/>
  <c r="M3038"/>
  <c r="L3268"/>
  <c r="R3268" s="1"/>
  <c r="L3270"/>
  <c r="R3270" s="1"/>
  <c r="M3040"/>
  <c r="L3275"/>
  <c r="R3275" s="1"/>
  <c r="M3045"/>
  <c r="M3049"/>
  <c r="L3279"/>
  <c r="M3051"/>
  <c r="L3281"/>
  <c r="R3281" s="1"/>
  <c r="L3283"/>
  <c r="R3283" s="1"/>
  <c r="M3053"/>
  <c r="L3286"/>
  <c r="R3286" s="1"/>
  <c r="M3056"/>
  <c r="M3058"/>
  <c r="L3288"/>
  <c r="R3288" s="1"/>
  <c r="L3290"/>
  <c r="R3290" s="1"/>
  <c r="M3060"/>
  <c r="L3292"/>
  <c r="R3292" s="1"/>
  <c r="M3062"/>
  <c r="M3065"/>
  <c r="L3295"/>
  <c r="R3295" s="1"/>
  <c r="N3067"/>
  <c r="L3297"/>
  <c r="R3297" s="1"/>
  <c r="L3301"/>
  <c r="R3301" s="1"/>
  <c r="N3071"/>
  <c r="L3303"/>
  <c r="R3303" s="1"/>
  <c r="N3073"/>
  <c r="L3305"/>
  <c r="R3305" s="1"/>
  <c r="N3075"/>
  <c r="N3081"/>
  <c r="L3311"/>
  <c r="R3311" s="1"/>
  <c r="L3314"/>
  <c r="R3314" s="1"/>
  <c r="M3084"/>
  <c r="L3320"/>
  <c r="R3320" s="1"/>
  <c r="M3090"/>
  <c r="L3323"/>
  <c r="R3323" s="1"/>
  <c r="M3093"/>
  <c r="M3096"/>
  <c r="L3326"/>
  <c r="R3326" s="1"/>
  <c r="M3100"/>
  <c r="L3330"/>
  <c r="R3330" s="1"/>
  <c r="L3336"/>
  <c r="R3336" s="1"/>
  <c r="M3106"/>
  <c r="L3341"/>
  <c r="R3341" s="1"/>
  <c r="M3111"/>
  <c r="L3343"/>
  <c r="R3343" s="1"/>
  <c r="M3113"/>
  <c r="L3345"/>
  <c r="R3345" s="1"/>
  <c r="M3115"/>
  <c r="L3349"/>
  <c r="R3349" s="1"/>
  <c r="M3119"/>
  <c r="L3351"/>
  <c r="R3351" s="1"/>
  <c r="M3121"/>
  <c r="L3353"/>
  <c r="M3123"/>
  <c r="M3129"/>
  <c r="L3359"/>
  <c r="R3359" s="1"/>
  <c r="M3134"/>
  <c r="L3364"/>
  <c r="R3364" s="1"/>
  <c r="L3368"/>
  <c r="N3138"/>
  <c r="L3370"/>
  <c r="R3370" s="1"/>
  <c r="N3140"/>
  <c r="N3142"/>
  <c r="L3372"/>
  <c r="R3372" s="1"/>
  <c r="L3376"/>
  <c r="R3376" s="1"/>
  <c r="N3146"/>
  <c r="L3378"/>
  <c r="R3378" s="1"/>
  <c r="N3148"/>
  <c r="M3151"/>
  <c r="L3381"/>
  <c r="R3381" s="1"/>
  <c r="L3384"/>
  <c r="R3384" s="1"/>
  <c r="M3154"/>
  <c r="M3156"/>
  <c r="L3156" s="1"/>
  <c r="R3156" s="1"/>
  <c r="L3386"/>
  <c r="R3386" s="1"/>
  <c r="M3158"/>
  <c r="L3388"/>
  <c r="R3388" s="1"/>
  <c r="M3160"/>
  <c r="L3390"/>
  <c r="M3164"/>
  <c r="L3394"/>
  <c r="R3394" s="1"/>
  <c r="L3396"/>
  <c r="R3396" s="1"/>
  <c r="M3166"/>
  <c r="L3398"/>
  <c r="R3398" s="1"/>
  <c r="M3168"/>
  <c r="M3170"/>
  <c r="L3400"/>
  <c r="R3400" s="1"/>
  <c r="M3172"/>
  <c r="L3172" s="1"/>
  <c r="R3172" s="1"/>
  <c r="L3402"/>
  <c r="R3402" s="1"/>
  <c r="M3176"/>
  <c r="L3406"/>
  <c r="R3406" s="1"/>
  <c r="L3409"/>
  <c r="R3409" s="1"/>
  <c r="M3179"/>
  <c r="M3182"/>
  <c r="L3412"/>
  <c r="R3412" s="1"/>
  <c r="L3414"/>
  <c r="R3414" s="1"/>
  <c r="M3184"/>
  <c r="L3184" s="1"/>
  <c r="R3184" s="1"/>
  <c r="L3417"/>
  <c r="R3417" s="1"/>
  <c r="M3187"/>
  <c r="M3190"/>
  <c r="L3420"/>
  <c r="R3420" s="1"/>
  <c r="L3422"/>
  <c r="R3422" s="1"/>
  <c r="M3192"/>
  <c r="M3196"/>
  <c r="L3426"/>
  <c r="R3426" s="1"/>
  <c r="M3200"/>
  <c r="L3430"/>
  <c r="R3430" s="1"/>
  <c r="L3433"/>
  <c r="R3433" s="1"/>
  <c r="M3203"/>
  <c r="M3205"/>
  <c r="L3435"/>
  <c r="R3435" s="1"/>
  <c r="M3207"/>
  <c r="L3437"/>
  <c r="R3437" s="1"/>
  <c r="L3441"/>
  <c r="R3441" s="1"/>
  <c r="M3211"/>
  <c r="L3443"/>
  <c r="R3443" s="1"/>
  <c r="M3213"/>
  <c r="L3445"/>
  <c r="R3445" s="1"/>
  <c r="M3215"/>
  <c r="L3450"/>
  <c r="R3450" s="1"/>
  <c r="M3220"/>
  <c r="L3452"/>
  <c r="R3452" s="1"/>
  <c r="M3222"/>
  <c r="M3224"/>
  <c r="L3454"/>
  <c r="R3454" s="1"/>
  <c r="L3922"/>
  <c r="R3922" s="1"/>
  <c r="N3002"/>
  <c r="L3926"/>
  <c r="R3926" s="1"/>
  <c r="N3006"/>
  <c r="N3008"/>
  <c r="L3928"/>
  <c r="R3928" s="1"/>
  <c r="L3931"/>
  <c r="R3931" s="1"/>
  <c r="N3011"/>
  <c r="L3934"/>
  <c r="R3934" s="1"/>
  <c r="N3014"/>
  <c r="L3937"/>
  <c r="R3937" s="1"/>
  <c r="N3017"/>
  <c r="L3940"/>
  <c r="R3940" s="1"/>
  <c r="N3020"/>
  <c r="L3946"/>
  <c r="R3946" s="1"/>
  <c r="N3026"/>
  <c r="L3950"/>
  <c r="R3950" s="1"/>
  <c r="N3030"/>
  <c r="L3955"/>
  <c r="R3955" s="1"/>
  <c r="N3035"/>
  <c r="L3959"/>
  <c r="R3959" s="1"/>
  <c r="N3039"/>
  <c r="N3042"/>
  <c r="L3962"/>
  <c r="R3962" s="1"/>
  <c r="L3964"/>
  <c r="R3964" s="1"/>
  <c r="N3044"/>
  <c r="N3046"/>
  <c r="L3966"/>
  <c r="R3966" s="1"/>
  <c r="L3968"/>
  <c r="R3968" s="1"/>
  <c r="N3048"/>
  <c r="N3050"/>
  <c r="L3970"/>
  <c r="R3970" s="1"/>
  <c r="L3972"/>
  <c r="R3972" s="1"/>
  <c r="N3052"/>
  <c r="L3974"/>
  <c r="R3974" s="1"/>
  <c r="N3054"/>
  <c r="N3057"/>
  <c r="L3977"/>
  <c r="R3977" s="1"/>
  <c r="L3979"/>
  <c r="R3979" s="1"/>
  <c r="N3059"/>
  <c r="N3061"/>
  <c r="L3981"/>
  <c r="R3981" s="1"/>
  <c r="L3986"/>
  <c r="R3986" s="1"/>
  <c r="N3066"/>
  <c r="L3988"/>
  <c r="R3988" s="1"/>
  <c r="M3068"/>
  <c r="L3990"/>
  <c r="R3990" s="1"/>
  <c r="M3070"/>
  <c r="L3996"/>
  <c r="R3996" s="1"/>
  <c r="M3076"/>
  <c r="L4000"/>
  <c r="R4000" s="1"/>
  <c r="M3080"/>
  <c r="L4002"/>
  <c r="R4002" s="1"/>
  <c r="M3082"/>
  <c r="L4005"/>
  <c r="R4005" s="1"/>
  <c r="N3085"/>
  <c r="N3092"/>
  <c r="L4012"/>
  <c r="R4012" s="1"/>
  <c r="L4019"/>
  <c r="R4019" s="1"/>
  <c r="N3099"/>
  <c r="L4022"/>
  <c r="R4022" s="1"/>
  <c r="N3102"/>
  <c r="L4025"/>
  <c r="R4025" s="1"/>
  <c r="N3105"/>
  <c r="N3108"/>
  <c r="L4028"/>
  <c r="R4028" s="1"/>
  <c r="L4032"/>
  <c r="R4032" s="1"/>
  <c r="N3112"/>
  <c r="N3114"/>
  <c r="L4034"/>
  <c r="R4034" s="1"/>
  <c r="N3116"/>
  <c r="L4036"/>
  <c r="R4036" s="1"/>
  <c r="N3118"/>
  <c r="L4038"/>
  <c r="R4038" s="1"/>
  <c r="L4040"/>
  <c r="R4040" s="1"/>
  <c r="N3120"/>
  <c r="L4042"/>
  <c r="R4042" s="1"/>
  <c r="N3122"/>
  <c r="L4044"/>
  <c r="R4044" s="1"/>
  <c r="N3124"/>
  <c r="N3126"/>
  <c r="L4046"/>
  <c r="R4046" s="1"/>
  <c r="L4048"/>
  <c r="R4048" s="1"/>
  <c r="N3128"/>
  <c r="L4053"/>
  <c r="R4053" s="1"/>
  <c r="N3133"/>
  <c r="L4059"/>
  <c r="R4059" s="1"/>
  <c r="M3139"/>
  <c r="L4069"/>
  <c r="R4069" s="1"/>
  <c r="M3149"/>
  <c r="M5627"/>
  <c r="L5628"/>
  <c r="R5628" s="1"/>
  <c r="M5708"/>
  <c r="L5708" s="1"/>
  <c r="R5708" s="1"/>
  <c r="L5710"/>
  <c r="R5710" s="1"/>
  <c r="M5723"/>
  <c r="L5724"/>
  <c r="R5724" s="1"/>
  <c r="M5739"/>
  <c r="L5740"/>
  <c r="R5740" s="1"/>
  <c r="B11749"/>
  <c r="N11507"/>
  <c r="L11737"/>
  <c r="R11507" s="1"/>
  <c r="L11745"/>
  <c r="R11515" s="1"/>
  <c r="N11515"/>
  <c r="L11747"/>
  <c r="R11517" s="1"/>
  <c r="N11517"/>
  <c r="L11751"/>
  <c r="R11521" s="1"/>
  <c r="M11521"/>
  <c r="L11754"/>
  <c r="R11524" s="1"/>
  <c r="M11524"/>
  <c r="M11527"/>
  <c r="L11757"/>
  <c r="R11527" s="1"/>
  <c r="M11532"/>
  <c r="L11762"/>
  <c r="R11532" s="1"/>
  <c r="M11534"/>
  <c r="L11764"/>
  <c r="R11534" s="1"/>
  <c r="M11536"/>
  <c r="L11766"/>
  <c r="R11536" s="1"/>
  <c r="L11768"/>
  <c r="R11538" s="1"/>
  <c r="M11538"/>
  <c r="M11540"/>
  <c r="L11770"/>
  <c r="L11773"/>
  <c r="R11543" s="1"/>
  <c r="M11543"/>
  <c r="L11777"/>
  <c r="R11547" s="1"/>
  <c r="M11547"/>
  <c r="M11549"/>
  <c r="L11779"/>
  <c r="R11549" s="1"/>
  <c r="M11552"/>
  <c r="L11782"/>
  <c r="R11552" s="1"/>
  <c r="M11554"/>
  <c r="L11784"/>
  <c r="R11554" s="1"/>
  <c r="M11556"/>
  <c r="L11786"/>
  <c r="R11556" s="1"/>
  <c r="L11788"/>
  <c r="R11558" s="1"/>
  <c r="M11558"/>
  <c r="M11560"/>
  <c r="L11790"/>
  <c r="R11560" s="1"/>
  <c r="M11562"/>
  <c r="L11792"/>
  <c r="R11562" s="1"/>
  <c r="M11564"/>
  <c r="L11794"/>
  <c r="R11564" s="1"/>
  <c r="L11797"/>
  <c r="R11567" s="1"/>
  <c r="M11567"/>
  <c r="M11569"/>
  <c r="L11799"/>
  <c r="L11801"/>
  <c r="R11571" s="1"/>
  <c r="M11571"/>
  <c r="M11574"/>
  <c r="L11804"/>
  <c r="R11574" s="1"/>
  <c r="L11806"/>
  <c r="R11576" s="1"/>
  <c r="M11576"/>
  <c r="L11808"/>
  <c r="R11578" s="1"/>
  <c r="M11578"/>
  <c r="M11580"/>
  <c r="L11810"/>
  <c r="M11582"/>
  <c r="L11812"/>
  <c r="R11582" s="1"/>
  <c r="L11814"/>
  <c r="R11584" s="1"/>
  <c r="M11584"/>
  <c r="L11816"/>
  <c r="R11586" s="1"/>
  <c r="M11586"/>
  <c r="L11820"/>
  <c r="M11590"/>
  <c r="L11822"/>
  <c r="R11592" s="1"/>
  <c r="M11592"/>
  <c r="L11824"/>
  <c r="R11594" s="1"/>
  <c r="M11594"/>
  <c r="M11596"/>
  <c r="L11826"/>
  <c r="M11600"/>
  <c r="L11830"/>
  <c r="L11833"/>
  <c r="R11603" s="1"/>
  <c r="M11603"/>
  <c r="M11606"/>
  <c r="L11836"/>
  <c r="R11606" s="1"/>
  <c r="L11840"/>
  <c r="R11610" s="1"/>
  <c r="M11610"/>
  <c r="M11613"/>
  <c r="L11843"/>
  <c r="R11613" s="1"/>
  <c r="M11616"/>
  <c r="L11846"/>
  <c r="R11616" s="1"/>
  <c r="M11621"/>
  <c r="L11621" s="1"/>
  <c r="R11391" s="1"/>
  <c r="L11851"/>
  <c r="M11623"/>
  <c r="L11853"/>
  <c r="R11623" s="1"/>
  <c r="M11625"/>
  <c r="L11855"/>
  <c r="R11625" s="1"/>
  <c r="L11857"/>
  <c r="R11627" s="1"/>
  <c r="M11627"/>
  <c r="M11631"/>
  <c r="L11861"/>
  <c r="R11631" s="1"/>
  <c r="L11863"/>
  <c r="R11633" s="1"/>
  <c r="M11633"/>
  <c r="M11635"/>
  <c r="L11865"/>
  <c r="R11635" s="1"/>
  <c r="M11637"/>
  <c r="L11867"/>
  <c r="R11637" s="1"/>
  <c r="L11869"/>
  <c r="R11639" s="1"/>
  <c r="M11639"/>
  <c r="M11644"/>
  <c r="L11874"/>
  <c r="R11644" s="1"/>
  <c r="M11646"/>
  <c r="L11876"/>
  <c r="R11646" s="1"/>
  <c r="L11878"/>
  <c r="R11648" s="1"/>
  <c r="M11648"/>
  <c r="L11880"/>
  <c r="R11650" s="1"/>
  <c r="M11650"/>
  <c r="L11882"/>
  <c r="R11652" s="1"/>
  <c r="M11652"/>
  <c r="L11886"/>
  <c r="R11656" s="1"/>
  <c r="M11656"/>
  <c r="M11660"/>
  <c r="L11890"/>
  <c r="R11660" s="1"/>
  <c r="H4149"/>
  <c r="M11663"/>
  <c r="L11893"/>
  <c r="R11663" s="1"/>
  <c r="M11665"/>
  <c r="L11895"/>
  <c r="R11665" s="1"/>
  <c r="M11667"/>
  <c r="L11897"/>
  <c r="R11667" s="1"/>
  <c r="M11669"/>
  <c r="L11899"/>
  <c r="R11669" s="1"/>
  <c r="M11671"/>
  <c r="L11901"/>
  <c r="R11671" s="1"/>
  <c r="L11903"/>
  <c r="R11673" s="1"/>
  <c r="M11673"/>
  <c r="M11675"/>
  <c r="L11905"/>
  <c r="R11675" s="1"/>
  <c r="M11677"/>
  <c r="L11907"/>
  <c r="R11677" s="1"/>
  <c r="L11909"/>
  <c r="R11679" s="1"/>
  <c r="M11679"/>
  <c r="M11681"/>
  <c r="L11911"/>
  <c r="R11681" s="1"/>
  <c r="L11921"/>
  <c r="R11691" s="1"/>
  <c r="M11691"/>
  <c r="M11693"/>
  <c r="L11923"/>
  <c r="R11693" s="1"/>
  <c r="M11695"/>
  <c r="L11925"/>
  <c r="R11695" s="1"/>
  <c r="M11701"/>
  <c r="L11931"/>
  <c r="R11701" s="1"/>
  <c r="M11707"/>
  <c r="L11937"/>
  <c r="R11707" s="1"/>
  <c r="L11939"/>
  <c r="R11709" s="1"/>
  <c r="M11709"/>
  <c r="L11942"/>
  <c r="R11712" s="1"/>
  <c r="M11712"/>
  <c r="M11714"/>
  <c r="L11944"/>
  <c r="R11714" s="1"/>
  <c r="M11716"/>
  <c r="L11946"/>
  <c r="R11716" s="1"/>
  <c r="M11718"/>
  <c r="L11948"/>
  <c r="R11718" s="1"/>
  <c r="M11722"/>
  <c r="L11952"/>
  <c r="R11722" s="1"/>
  <c r="L11954"/>
  <c r="R11724" s="1"/>
  <c r="M11724"/>
  <c r="M11726"/>
  <c r="L11956"/>
  <c r="R11726" s="1"/>
  <c r="L11959"/>
  <c r="M11729"/>
  <c r="L11961"/>
  <c r="R11731" s="1"/>
  <c r="M11731"/>
  <c r="M11733"/>
  <c r="L11963"/>
  <c r="R11733" s="1"/>
  <c r="L11965"/>
  <c r="R11735" s="1"/>
  <c r="M11735"/>
  <c r="M7171"/>
  <c r="L7631"/>
  <c r="R7631" s="1"/>
  <c r="M7687"/>
  <c r="L7687" s="1"/>
  <c r="L7688"/>
  <c r="R7688" s="1"/>
  <c r="M7234"/>
  <c r="L7694"/>
  <c r="R7694" s="1"/>
  <c r="M7697"/>
  <c r="M7238"/>
  <c r="L7698"/>
  <c r="R7698" s="1"/>
  <c r="L7701"/>
  <c r="R7701" s="1"/>
  <c r="M7241"/>
  <c r="M7244"/>
  <c r="L7704"/>
  <c r="R7704" s="1"/>
  <c r="M7773"/>
  <c r="L7775"/>
  <c r="R7775" s="1"/>
  <c r="L7794"/>
  <c r="R7794" s="1"/>
  <c r="N7793"/>
  <c r="N7333" s="1"/>
  <c r="N7334"/>
  <c r="R7798"/>
  <c r="B7798"/>
  <c r="R7805"/>
  <c r="B7805"/>
  <c r="R7815"/>
  <c r="B7815"/>
  <c r="R7817"/>
  <c r="B7817"/>
  <c r="N7358"/>
  <c r="L7818"/>
  <c r="R7818" s="1"/>
  <c r="R7820"/>
  <c r="B7820"/>
  <c r="L8292"/>
  <c r="R8292" s="1"/>
  <c r="M8062"/>
  <c r="L8062" s="1"/>
  <c r="R8062" s="1"/>
  <c r="L8296"/>
  <c r="R8296" s="1"/>
  <c r="M8066"/>
  <c r="L8066" s="1"/>
  <c r="R8066" s="1"/>
  <c r="L8301"/>
  <c r="R8301" s="1"/>
  <c r="M8071"/>
  <c r="L8071" s="1"/>
  <c r="R8071" s="1"/>
  <c r="L8312"/>
  <c r="R8312" s="1"/>
  <c r="M8082"/>
  <c r="L8082" s="1"/>
  <c r="R8082" s="1"/>
  <c r="L8316"/>
  <c r="R8316" s="1"/>
  <c r="M8086"/>
  <c r="L8086" s="1"/>
  <c r="R8086" s="1"/>
  <c r="L8320"/>
  <c r="R8320" s="1"/>
  <c r="M8090"/>
  <c r="L8090" s="1"/>
  <c r="R8090" s="1"/>
  <c r="L8325"/>
  <c r="R8325" s="1"/>
  <c r="M8095"/>
  <c r="L8095" s="1"/>
  <c r="R8095" s="1"/>
  <c r="L8334"/>
  <c r="R8334" s="1"/>
  <c r="M8104"/>
  <c r="L8104" s="1"/>
  <c r="R8104" s="1"/>
  <c r="L8342"/>
  <c r="R8342" s="1"/>
  <c r="M8112"/>
  <c r="L8112" s="1"/>
  <c r="R8112" s="1"/>
  <c r="L8347"/>
  <c r="R8347" s="1"/>
  <c r="M8117"/>
  <c r="L8117" s="1"/>
  <c r="R8117" s="1"/>
  <c r="L8356"/>
  <c r="R8356" s="1"/>
  <c r="M8126"/>
  <c r="L8126" s="1"/>
  <c r="R8126" s="1"/>
  <c r="L8360"/>
  <c r="R8360" s="1"/>
  <c r="M8130"/>
  <c r="L8130" s="1"/>
  <c r="R8130" s="1"/>
  <c r="L8364"/>
  <c r="R8364" s="1"/>
  <c r="M8134"/>
  <c r="L8370"/>
  <c r="R8370" s="1"/>
  <c r="M8140"/>
  <c r="M8144"/>
  <c r="L8374"/>
  <c r="R8374" s="1"/>
  <c r="L8380"/>
  <c r="R8380" s="1"/>
  <c r="M8150"/>
  <c r="L8386"/>
  <c r="R8386" s="1"/>
  <c r="M8156"/>
  <c r="L8393"/>
  <c r="R8393" s="1"/>
  <c r="M8163"/>
  <c r="L8401"/>
  <c r="R8401" s="1"/>
  <c r="M8171"/>
  <c r="L8405"/>
  <c r="R8405" s="1"/>
  <c r="M8175"/>
  <c r="L8409"/>
  <c r="R8409" s="1"/>
  <c r="M8179"/>
  <c r="L8413"/>
  <c r="M8183"/>
  <c r="L8417"/>
  <c r="R8417" s="1"/>
  <c r="M8187"/>
  <c r="L8424"/>
  <c r="R8424" s="1"/>
  <c r="M8194"/>
  <c r="L8428"/>
  <c r="R8428" s="1"/>
  <c r="M8198"/>
  <c r="L8432"/>
  <c r="R8432" s="1"/>
  <c r="M8202"/>
  <c r="L8438"/>
  <c r="R8438" s="1"/>
  <c r="M8208"/>
  <c r="L8443"/>
  <c r="R8443" s="1"/>
  <c r="M8213"/>
  <c r="L8447"/>
  <c r="R8447" s="1"/>
  <c r="M8217"/>
  <c r="L8451"/>
  <c r="R8451" s="1"/>
  <c r="M8221"/>
  <c r="L8455"/>
  <c r="R8455" s="1"/>
  <c r="M8225"/>
  <c r="L8459"/>
  <c r="R8459" s="1"/>
  <c r="M8229"/>
  <c r="L8464"/>
  <c r="R8464" s="1"/>
  <c r="M8234"/>
  <c r="L8475"/>
  <c r="R8475" s="1"/>
  <c r="M8245"/>
  <c r="M8251"/>
  <c r="L8481"/>
  <c r="R8481" s="1"/>
  <c r="L8487"/>
  <c r="R8487" s="1"/>
  <c r="M8257"/>
  <c r="L8492"/>
  <c r="R8492" s="1"/>
  <c r="M8262"/>
  <c r="L8496"/>
  <c r="R8496" s="1"/>
  <c r="M8266"/>
  <c r="L8506"/>
  <c r="R8506" s="1"/>
  <c r="M8276"/>
  <c r="L8511"/>
  <c r="R8511" s="1"/>
  <c r="M8281"/>
  <c r="L8515"/>
  <c r="R8515" s="1"/>
  <c r="M8285"/>
  <c r="L8977"/>
  <c r="R8977" s="1"/>
  <c r="N8057"/>
  <c r="N8063"/>
  <c r="L8983"/>
  <c r="R8983" s="1"/>
  <c r="L8985"/>
  <c r="R8985" s="1"/>
  <c r="N8065"/>
  <c r="N8067"/>
  <c r="L8987"/>
  <c r="R8987" s="1"/>
  <c r="L8989"/>
  <c r="R8989" s="1"/>
  <c r="N8069"/>
  <c r="L8069" s="1"/>
  <c r="R8069" s="1"/>
  <c r="N8073"/>
  <c r="L8993"/>
  <c r="L8996"/>
  <c r="R8996" s="1"/>
  <c r="N8076"/>
  <c r="L8076" s="1"/>
  <c r="N8078"/>
  <c r="L8998"/>
  <c r="L9001"/>
  <c r="R9001" s="1"/>
  <c r="N8081"/>
  <c r="N8083"/>
  <c r="L9003"/>
  <c r="L9005"/>
  <c r="R9005" s="1"/>
  <c r="N8085"/>
  <c r="L9007"/>
  <c r="R9007" s="1"/>
  <c r="N8087"/>
  <c r="L9009"/>
  <c r="R9009" s="1"/>
  <c r="N8089"/>
  <c r="N8092"/>
  <c r="L9012"/>
  <c r="R9012" s="1"/>
  <c r="L9014"/>
  <c r="R9014" s="1"/>
  <c r="N8094"/>
  <c r="L9016"/>
  <c r="R9016" s="1"/>
  <c r="N8096"/>
  <c r="L9018"/>
  <c r="R9018" s="1"/>
  <c r="N8098"/>
  <c r="N8100"/>
  <c r="L9020"/>
  <c r="R9020" s="1"/>
  <c r="L9023"/>
  <c r="R9023" s="1"/>
  <c r="N8103"/>
  <c r="L8103" s="1"/>
  <c r="R8103" s="1"/>
  <c r="N8105"/>
  <c r="L9025"/>
  <c r="R9025" s="1"/>
  <c r="L9027"/>
  <c r="R9027" s="1"/>
  <c r="N8107"/>
  <c r="L8107" s="1"/>
  <c r="R8107" s="1"/>
  <c r="N8109"/>
  <c r="L9029"/>
  <c r="R9029" s="1"/>
  <c r="L9036"/>
  <c r="R9036" s="1"/>
  <c r="N8116"/>
  <c r="L9038"/>
  <c r="N8118"/>
  <c r="L9040"/>
  <c r="R9040" s="1"/>
  <c r="N8120"/>
  <c r="N8122"/>
  <c r="L9042"/>
  <c r="L9047"/>
  <c r="R9047" s="1"/>
  <c r="N8127"/>
  <c r="L9049"/>
  <c r="R9049" s="1"/>
  <c r="N8129"/>
  <c r="N8131"/>
  <c r="L9051"/>
  <c r="R9051" s="1"/>
  <c r="L9053"/>
  <c r="R9053" s="1"/>
  <c r="N8133"/>
  <c r="N8135"/>
  <c r="L9055"/>
  <c r="R9055" s="1"/>
  <c r="L9057"/>
  <c r="R9057" s="1"/>
  <c r="N8137"/>
  <c r="L9061"/>
  <c r="R9061" s="1"/>
  <c r="N8141"/>
  <c r="L9063"/>
  <c r="R9063" s="1"/>
  <c r="N8143"/>
  <c r="L9065"/>
  <c r="R9065" s="1"/>
  <c r="N8145"/>
  <c r="L9069"/>
  <c r="R9069" s="1"/>
  <c r="N8149"/>
  <c r="N8152"/>
  <c r="L9072"/>
  <c r="R9072" s="1"/>
  <c r="L9075"/>
  <c r="R9075" s="1"/>
  <c r="N8155"/>
  <c r="L9079"/>
  <c r="N8159"/>
  <c r="L9082"/>
  <c r="R9082" s="1"/>
  <c r="N8162"/>
  <c r="L9085"/>
  <c r="R9085" s="1"/>
  <c r="N8165"/>
  <c r="L9088"/>
  <c r="R9088" s="1"/>
  <c r="N8168"/>
  <c r="N8172"/>
  <c r="L9092"/>
  <c r="R9092" s="1"/>
  <c r="L9094"/>
  <c r="R9094" s="1"/>
  <c r="N8174"/>
  <c r="N8176"/>
  <c r="L9096"/>
  <c r="R9096" s="1"/>
  <c r="L9100"/>
  <c r="R9100" s="1"/>
  <c r="N8180"/>
  <c r="N8184"/>
  <c r="L9104"/>
  <c r="R9104" s="1"/>
  <c r="L9106"/>
  <c r="R9106" s="1"/>
  <c r="N8186"/>
  <c r="L9108"/>
  <c r="R9108" s="1"/>
  <c r="N8188"/>
  <c r="L9113"/>
  <c r="R9113" s="1"/>
  <c r="N8193"/>
  <c r="N8195"/>
  <c r="L9115"/>
  <c r="R9115" s="1"/>
  <c r="N8197"/>
  <c r="L9117"/>
  <c r="R9117" s="1"/>
  <c r="N8199"/>
  <c r="L9119"/>
  <c r="R9119" s="1"/>
  <c r="L9121"/>
  <c r="R9121" s="1"/>
  <c r="N8201"/>
  <c r="L9123"/>
  <c r="R9123" s="1"/>
  <c r="N8203"/>
  <c r="L9127"/>
  <c r="R9127" s="1"/>
  <c r="N8207"/>
  <c r="L9129"/>
  <c r="R9129" s="1"/>
  <c r="N8209"/>
  <c r="N8214"/>
  <c r="L9134"/>
  <c r="L9138"/>
  <c r="R9138" s="1"/>
  <c r="N8218"/>
  <c r="L9142"/>
  <c r="R9142" s="1"/>
  <c r="N8222"/>
  <c r="L9144"/>
  <c r="R9144" s="1"/>
  <c r="N8224"/>
  <c r="L9146"/>
  <c r="R9146" s="1"/>
  <c r="N8226"/>
  <c r="L9148"/>
  <c r="R9148" s="1"/>
  <c r="N8228"/>
  <c r="N8230"/>
  <c r="L9150"/>
  <c r="R9150" s="1"/>
  <c r="L9152"/>
  <c r="R9152" s="1"/>
  <c r="N8232"/>
  <c r="L9156"/>
  <c r="R9156" s="1"/>
  <c r="N8236"/>
  <c r="L9159"/>
  <c r="R9159" s="1"/>
  <c r="N8239"/>
  <c r="L9162"/>
  <c r="R9162" s="1"/>
  <c r="N8242"/>
  <c r="L9164"/>
  <c r="R9164" s="1"/>
  <c r="N8244"/>
  <c r="L9167"/>
  <c r="R9167" s="1"/>
  <c r="N8247"/>
  <c r="L9170"/>
  <c r="R9170" s="1"/>
  <c r="N8250"/>
  <c r="L9172"/>
  <c r="R9172" s="1"/>
  <c r="N8252"/>
  <c r="L9176"/>
  <c r="R9176" s="1"/>
  <c r="N8256"/>
  <c r="N8258"/>
  <c r="L9178"/>
  <c r="R9178" s="1"/>
  <c r="L9180"/>
  <c r="R9180" s="1"/>
  <c r="N8260"/>
  <c r="L9183"/>
  <c r="R9183" s="1"/>
  <c r="N8263"/>
  <c r="L9185"/>
  <c r="R9185" s="1"/>
  <c r="N8265"/>
  <c r="N8267"/>
  <c r="L9187"/>
  <c r="R9187" s="1"/>
  <c r="L9191"/>
  <c r="R9191" s="1"/>
  <c r="N8271"/>
  <c r="N8273"/>
  <c r="L9193"/>
  <c r="L9195"/>
  <c r="R9195" s="1"/>
  <c r="N8275"/>
  <c r="L9197"/>
  <c r="R9197" s="1"/>
  <c r="N8277"/>
  <c r="L9200"/>
  <c r="R9200" s="1"/>
  <c r="N8280"/>
  <c r="N8282"/>
  <c r="L9202"/>
  <c r="R9202" s="1"/>
  <c r="L9204"/>
  <c r="R9204" s="1"/>
  <c r="N8284"/>
  <c r="M7231"/>
  <c r="L8307"/>
  <c r="R8307" s="1"/>
  <c r="L8329"/>
  <c r="R8329" s="1"/>
  <c r="L8338"/>
  <c r="R8338" s="1"/>
  <c r="L8351"/>
  <c r="R8351" s="1"/>
  <c r="L8471"/>
  <c r="R8471" s="1"/>
  <c r="L8502"/>
  <c r="R8502" s="1"/>
  <c r="N8064"/>
  <c r="N8068"/>
  <c r="N8074"/>
  <c r="N8080"/>
  <c r="N8084"/>
  <c r="N8088"/>
  <c r="N8093"/>
  <c r="N8097"/>
  <c r="N8102"/>
  <c r="N8106"/>
  <c r="N8110"/>
  <c r="N8114"/>
  <c r="N8119"/>
  <c r="N8124"/>
  <c r="N8128"/>
  <c r="N8132"/>
  <c r="N8136"/>
  <c r="N8142"/>
  <c r="N8153"/>
  <c r="N8160"/>
  <c r="N8166"/>
  <c r="N8173"/>
  <c r="N8177"/>
  <c r="N8181"/>
  <c r="N8185"/>
  <c r="N8189"/>
  <c r="N8196"/>
  <c r="N8200"/>
  <c r="N8206"/>
  <c r="N8210"/>
  <c r="N8215"/>
  <c r="N8219"/>
  <c r="N8223"/>
  <c r="N8227"/>
  <c r="N8231"/>
  <c r="N8237"/>
  <c r="N8243"/>
  <c r="N8248"/>
  <c r="N8255"/>
  <c r="N8259"/>
  <c r="N8264"/>
  <c r="N8268"/>
  <c r="N8274"/>
  <c r="N8279"/>
  <c r="N8283"/>
  <c r="L12571"/>
  <c r="R12341" s="1"/>
  <c r="L12602"/>
  <c r="R12372" s="1"/>
  <c r="H252"/>
  <c r="H331"/>
  <c r="H12528"/>
  <c r="H12640"/>
  <c r="H12493"/>
  <c r="M7477"/>
  <c r="M13579"/>
  <c r="M15781"/>
  <c r="M15780" s="1"/>
  <c r="M16484"/>
  <c r="L16484" s="1"/>
  <c r="R16254" s="1"/>
  <c r="B6962"/>
  <c r="B6958"/>
  <c r="B6954"/>
  <c r="B6949"/>
  <c r="B6945"/>
  <c r="B6940"/>
  <c r="B6936"/>
  <c r="B6932"/>
  <c r="B6927"/>
  <c r="B6921"/>
  <c r="B6916"/>
  <c r="B6912"/>
  <c r="B7886"/>
  <c r="B7881"/>
  <c r="B7877"/>
  <c r="B7873"/>
  <c r="B7868"/>
  <c r="B7864"/>
  <c r="B7859"/>
  <c r="B7855"/>
  <c r="B7851"/>
  <c r="B7846"/>
  <c r="B7839"/>
  <c r="B7835"/>
  <c r="B7827"/>
  <c r="L15297"/>
  <c r="R15067" s="1"/>
  <c r="H12509"/>
  <c r="H11915"/>
  <c r="H12605"/>
  <c r="H11819"/>
  <c r="R16945"/>
  <c r="L16759"/>
  <c r="R16529" s="1"/>
  <c r="N7830"/>
  <c r="N7829" s="1"/>
  <c r="L7831"/>
  <c r="R7831" s="1"/>
  <c r="L7849"/>
  <c r="R7849" s="1"/>
  <c r="N7845"/>
  <c r="N7181"/>
  <c r="L7871"/>
  <c r="R7871" s="1"/>
  <c r="M7908"/>
  <c r="L7908" s="1"/>
  <c r="R7908" s="1"/>
  <c r="L7909"/>
  <c r="R7909" s="1"/>
  <c r="M7939"/>
  <c r="L7940"/>
  <c r="R7940" s="1"/>
  <c r="L7975"/>
  <c r="R7975" s="1"/>
  <c r="M7974"/>
  <c r="M8008"/>
  <c r="L8008" s="1"/>
  <c r="L8010"/>
  <c r="R8010" s="1"/>
  <c r="M8023"/>
  <c r="L8023" s="1"/>
  <c r="R8023" s="1"/>
  <c r="L8024"/>
  <c r="R8024" s="1"/>
  <c r="L6998"/>
  <c r="R6998" s="1"/>
  <c r="M6997"/>
  <c r="L7008"/>
  <c r="R7008" s="1"/>
  <c r="M7007"/>
  <c r="L7007" s="1"/>
  <c r="R7007" s="1"/>
  <c r="L7042"/>
  <c r="R7042" s="1"/>
  <c r="M7083"/>
  <c r="L7083" s="1"/>
  <c r="R7083" s="1"/>
  <c r="L7085"/>
  <c r="R7085" s="1"/>
  <c r="M7096"/>
  <c r="L7096" s="1"/>
  <c r="R7096" s="1"/>
  <c r="L7099"/>
  <c r="R7099" s="1"/>
  <c r="M7119"/>
  <c r="L7120"/>
  <c r="R7120" s="1"/>
  <c r="M15498"/>
  <c r="L15498" s="1"/>
  <c r="R15268" s="1"/>
  <c r="L15499"/>
  <c r="R15269" s="1"/>
  <c r="L15530"/>
  <c r="R15300" s="1"/>
  <c r="M15529"/>
  <c r="L15565"/>
  <c r="R15335" s="1"/>
  <c r="M15564"/>
  <c r="M15598"/>
  <c r="L15598" s="1"/>
  <c r="L15600"/>
  <c r="L15651"/>
  <c r="R15421" s="1"/>
  <c r="M15650"/>
  <c r="M15665"/>
  <c r="L15669"/>
  <c r="R15439" s="1"/>
  <c r="N15737"/>
  <c r="L15737" s="1"/>
  <c r="R15507" s="1"/>
  <c r="L15738"/>
  <c r="R15508" s="1"/>
  <c r="N15747"/>
  <c r="L15747" s="1"/>
  <c r="R15517" s="1"/>
  <c r="L15748"/>
  <c r="R15518" s="1"/>
  <c r="N15823"/>
  <c r="L15823" s="1"/>
  <c r="R15593" s="1"/>
  <c r="L15825"/>
  <c r="R15595" s="1"/>
  <c r="N15836"/>
  <c r="L15836" s="1"/>
  <c r="R15606" s="1"/>
  <c r="L15839"/>
  <c r="R15609" s="1"/>
  <c r="M15967"/>
  <c r="L15968"/>
  <c r="R15738" s="1"/>
  <c r="M16053"/>
  <c r="L16053" s="1"/>
  <c r="R15823" s="1"/>
  <c r="L16055"/>
  <c r="R15825" s="1"/>
  <c r="M16066"/>
  <c r="L16066" s="1"/>
  <c r="R15836" s="1"/>
  <c r="L16069"/>
  <c r="R15839" s="1"/>
  <c r="L16090"/>
  <c r="R15860" s="1"/>
  <c r="M16089"/>
  <c r="L16122"/>
  <c r="R15892" s="1"/>
  <c r="N16188"/>
  <c r="L16188" s="1"/>
  <c r="R15958" s="1"/>
  <c r="L16189"/>
  <c r="R15959" s="1"/>
  <c r="L16220"/>
  <c r="R15990" s="1"/>
  <c r="N16219"/>
  <c r="N16217" s="1"/>
  <c r="L16255"/>
  <c r="R16025" s="1"/>
  <c r="N16254"/>
  <c r="L16254" s="1"/>
  <c r="R16024" s="1"/>
  <c r="N16303"/>
  <c r="L16303" s="1"/>
  <c r="L16304"/>
  <c r="N16340"/>
  <c r="N16339" s="1"/>
  <c r="L16341"/>
  <c r="R16111" s="1"/>
  <c r="L16359"/>
  <c r="R16129" s="1"/>
  <c r="N16355"/>
  <c r="L16403"/>
  <c r="M16418"/>
  <c r="L16418" s="1"/>
  <c r="L16419"/>
  <c r="R16189" s="1"/>
  <c r="M16449"/>
  <c r="L16450"/>
  <c r="R16220" s="1"/>
  <c r="M16533"/>
  <c r="L16533" s="1"/>
  <c r="L16534"/>
  <c r="R16304" s="1"/>
  <c r="M16570"/>
  <c r="M16569" s="1"/>
  <c r="L16571"/>
  <c r="L16589"/>
  <c r="R16359" s="1"/>
  <c r="M16585"/>
  <c r="N16667"/>
  <c r="L16667" s="1"/>
  <c r="R16437" s="1"/>
  <c r="L16668"/>
  <c r="N16743"/>
  <c r="L16743" s="1"/>
  <c r="R16513" s="1"/>
  <c r="L16745"/>
  <c r="R16515" s="1"/>
  <c r="M16887"/>
  <c r="L16887" s="1"/>
  <c r="R16657" s="1"/>
  <c r="L16888"/>
  <c r="R16658" s="1"/>
  <c r="M16897"/>
  <c r="L16897" s="1"/>
  <c r="R16667" s="1"/>
  <c r="L16898"/>
  <c r="R16668" s="1"/>
  <c r="M16973"/>
  <c r="L16973" s="1"/>
  <c r="R16743" s="1"/>
  <c r="L16975"/>
  <c r="R16745" s="1"/>
  <c r="M16986"/>
  <c r="L16986" s="1"/>
  <c r="R16756" s="1"/>
  <c r="L16989"/>
  <c r="R16759" s="1"/>
  <c r="L17010"/>
  <c r="R16780" s="1"/>
  <c r="M17009"/>
  <c r="R16879"/>
  <c r="R16878"/>
  <c r="R16910"/>
  <c r="R16978"/>
  <c r="R16980"/>
  <c r="L12427"/>
  <c r="R12197" s="1"/>
  <c r="M11507"/>
  <c r="M11515"/>
  <c r="L12435"/>
  <c r="R12205" s="1"/>
  <c r="H886"/>
  <c r="H429"/>
  <c r="H12999"/>
  <c r="H12540"/>
  <c r="N15859"/>
  <c r="N16779"/>
  <c r="L12446"/>
  <c r="R12216" s="1"/>
  <c r="L12451"/>
  <c r="R12221" s="1"/>
  <c r="L12455"/>
  <c r="R12225" s="1"/>
  <c r="L12459"/>
  <c r="R12229" s="1"/>
  <c r="L12464"/>
  <c r="R12234" s="1"/>
  <c r="L12468"/>
  <c r="R12238" s="1"/>
  <c r="L12473"/>
  <c r="R12243" s="1"/>
  <c r="L12477"/>
  <c r="L12481"/>
  <c r="R12251" s="1"/>
  <c r="L12486"/>
  <c r="R12256" s="1"/>
  <c r="L12490"/>
  <c r="R12260" s="1"/>
  <c r="L12495"/>
  <c r="R12265" s="1"/>
  <c r="L12499"/>
  <c r="R12269" s="1"/>
  <c r="L12503"/>
  <c r="R12273" s="1"/>
  <c r="L12507"/>
  <c r="R12277" s="1"/>
  <c r="L12513"/>
  <c r="R12283" s="1"/>
  <c r="L12519"/>
  <c r="R12289" s="1"/>
  <c r="L12525"/>
  <c r="R12295" s="1"/>
  <c r="L12538"/>
  <c r="R12308" s="1"/>
  <c r="L12544"/>
  <c r="R12314" s="1"/>
  <c r="L12552"/>
  <c r="R12322" s="1"/>
  <c r="L12556"/>
  <c r="R12326" s="1"/>
  <c r="L12563"/>
  <c r="R12333" s="1"/>
  <c r="L12567"/>
  <c r="R12337" s="1"/>
  <c r="L12577"/>
  <c r="R12347" s="1"/>
  <c r="L12581"/>
  <c r="R12351" s="1"/>
  <c r="L12586"/>
  <c r="R12356" s="1"/>
  <c r="L12590"/>
  <c r="L12609"/>
  <c r="R12379" s="1"/>
  <c r="L12614"/>
  <c r="R12384" s="1"/>
  <c r="L12620"/>
  <c r="R12390" s="1"/>
  <c r="L12626"/>
  <c r="R12396" s="1"/>
  <c r="L12630"/>
  <c r="R12400" s="1"/>
  <c r="L12635"/>
  <c r="R12405" s="1"/>
  <c r="L12641"/>
  <c r="R12411" s="1"/>
  <c r="L12645"/>
  <c r="R12415" s="1"/>
  <c r="L12650"/>
  <c r="R12420" s="1"/>
  <c r="L12654"/>
  <c r="R12424" s="1"/>
  <c r="H12757"/>
  <c r="H12610"/>
  <c r="H15665"/>
  <c r="M3459"/>
  <c r="H241"/>
  <c r="R16993"/>
  <c r="L16520"/>
  <c r="R16290" s="1"/>
  <c r="N16657"/>
  <c r="L16657" s="1"/>
  <c r="R16427" s="1"/>
  <c r="L16518"/>
  <c r="R16288" s="1"/>
  <c r="R16944"/>
  <c r="B5659"/>
  <c r="B5598"/>
  <c r="B5633"/>
  <c r="L2782"/>
  <c r="R2782" s="1"/>
  <c r="L741"/>
  <c r="R741" s="1"/>
  <c r="L719"/>
  <c r="M7152"/>
  <c r="M7228"/>
  <c r="N7341"/>
  <c r="H40" i="4"/>
  <c r="H48"/>
  <c r="H49"/>
  <c r="H52"/>
  <c r="H53"/>
  <c r="H54"/>
  <c r="H55"/>
  <c r="H56"/>
  <c r="H58"/>
  <c r="H59"/>
  <c r="H60"/>
  <c r="H61"/>
  <c r="H63"/>
  <c r="H64"/>
  <c r="H65"/>
  <c r="H66"/>
  <c r="H67"/>
  <c r="H68"/>
  <c r="H69"/>
  <c r="H73"/>
  <c r="H74"/>
  <c r="H76"/>
  <c r="H83"/>
  <c r="H88"/>
  <c r="H89"/>
  <c r="H92"/>
  <c r="H93"/>
  <c r="N11734" i="13"/>
  <c r="H1123"/>
  <c r="H1247"/>
  <c r="H1304"/>
  <c r="H1291" s="1"/>
  <c r="H2099"/>
  <c r="H2143"/>
  <c r="N11526"/>
  <c r="N11535"/>
  <c r="N11539"/>
  <c r="N11546"/>
  <c r="N11559"/>
  <c r="N11585"/>
  <c r="N11609"/>
  <c r="N11618"/>
  <c r="H303"/>
  <c r="H415"/>
  <c r="N11612"/>
  <c r="N2081"/>
  <c r="B1006"/>
  <c r="B751"/>
  <c r="H94" i="4"/>
  <c r="B743" i="13"/>
  <c r="J95" i="4"/>
  <c r="B2828" i="13"/>
  <c r="J117" i="4"/>
  <c r="H91"/>
  <c r="B2826" i="13"/>
  <c r="J11" i="4"/>
  <c r="J86"/>
  <c r="B2809" i="13"/>
  <c r="J57" i="4"/>
  <c r="H87"/>
  <c r="B2367" i="13"/>
  <c r="J39" i="4"/>
  <c r="H47"/>
  <c r="J62"/>
  <c r="H38"/>
  <c r="H11512" i="13"/>
  <c r="H11516"/>
  <c r="H11521"/>
  <c r="H11527"/>
  <c r="H11530"/>
  <c r="H11534"/>
  <c r="H11580"/>
  <c r="H11584"/>
  <c r="H11600"/>
  <c r="H11603"/>
  <c r="H11613"/>
  <c r="H11625"/>
  <c r="H11629"/>
  <c r="H11648"/>
  <c r="H11652"/>
  <c r="H11671"/>
  <c r="H11687"/>
  <c r="H11691"/>
  <c r="H11693"/>
  <c r="H11695"/>
  <c r="H11707"/>
  <c r="H11712"/>
  <c r="H11716"/>
  <c r="H11722"/>
  <c r="H11724"/>
  <c r="H11729"/>
  <c r="H11733"/>
  <c r="H11735"/>
  <c r="H11834"/>
  <c r="L2329"/>
  <c r="R2329" s="1"/>
  <c r="L2322"/>
  <c r="N15987"/>
  <c r="N12199"/>
  <c r="L14422"/>
  <c r="L14289"/>
  <c r="R14059" s="1"/>
  <c r="L14229"/>
  <c r="L13272"/>
  <c r="N11741"/>
  <c r="N2212"/>
  <c r="N2417"/>
  <c r="L2420"/>
  <c r="R2420" s="1"/>
  <c r="L3217"/>
  <c r="R3217" s="1"/>
  <c r="H7247"/>
  <c r="N6413"/>
  <c r="B5889"/>
  <c r="B5888"/>
  <c r="H30" i="4"/>
  <c r="B2340" i="13"/>
  <c r="B2321"/>
  <c r="B1706"/>
  <c r="H161"/>
  <c r="M7501"/>
  <c r="N3062"/>
  <c r="M3075"/>
  <c r="N3084"/>
  <c r="N3086"/>
  <c r="N3090"/>
  <c r="N3093"/>
  <c r="N3100"/>
  <c r="N3106"/>
  <c r="N3115"/>
  <c r="N3123"/>
  <c r="N3127"/>
  <c r="N3136"/>
  <c r="L3957"/>
  <c r="M14479"/>
  <c r="M14463"/>
  <c r="M14367"/>
  <c r="N14233"/>
  <c r="L13901"/>
  <c r="B13901" s="1"/>
  <c r="L13790"/>
  <c r="N13447"/>
  <c r="L13441"/>
  <c r="N13329"/>
  <c r="L13035"/>
  <c r="M12344"/>
  <c r="L12231"/>
  <c r="R12001" s="1"/>
  <c r="M8442"/>
  <c r="L6651"/>
  <c r="L6644"/>
  <c r="R6644" s="1"/>
  <c r="L622"/>
  <c r="R622" s="1"/>
  <c r="B598"/>
  <c r="B526"/>
  <c r="N281"/>
  <c r="H240"/>
  <c r="H469"/>
  <c r="H239" s="1"/>
  <c r="N1497"/>
  <c r="M7829"/>
  <c r="N9210"/>
  <c r="L9211"/>
  <c r="R9211" s="1"/>
  <c r="L14450"/>
  <c r="L13889"/>
  <c r="R13659" s="1"/>
  <c r="L14459"/>
  <c r="M8713"/>
  <c r="N6873"/>
  <c r="H11723"/>
  <c r="L10131"/>
  <c r="B9431"/>
  <c r="L8844"/>
  <c r="R8844" s="1"/>
  <c r="M3146"/>
  <c r="M3148"/>
  <c r="N3149"/>
  <c r="N3154"/>
  <c r="N3160"/>
  <c r="N3181"/>
  <c r="N3192"/>
  <c r="N3211"/>
  <c r="L3944"/>
  <c r="R3944" s="1"/>
  <c r="L3948"/>
  <c r="L3992"/>
  <c r="L4083"/>
  <c r="L4091"/>
  <c r="H6925"/>
  <c r="H6920" s="1"/>
  <c r="H8465"/>
  <c r="H9074"/>
  <c r="H9198"/>
  <c r="A76" i="2"/>
  <c r="A71"/>
  <c r="E15" i="4"/>
  <c r="D90"/>
  <c r="D95"/>
  <c r="L15291" i="13"/>
  <c r="R15061" s="1"/>
  <c r="E27" i="4"/>
  <c r="H34"/>
  <c r="E66"/>
  <c r="E67"/>
  <c r="E68"/>
  <c r="E73"/>
  <c r="E88"/>
  <c r="E89"/>
  <c r="H8422" i="13"/>
  <c r="H8442"/>
  <c r="H11542"/>
  <c r="H11546"/>
  <c r="H11568"/>
  <c r="H11572"/>
  <c r="H11587"/>
  <c r="H11591"/>
  <c r="H11595"/>
  <c r="H11599"/>
  <c r="H11605"/>
  <c r="H11622"/>
  <c r="H11638"/>
  <c r="H11643"/>
  <c r="H11645"/>
  <c r="H11647"/>
  <c r="H11649"/>
  <c r="H11651"/>
  <c r="H11653"/>
  <c r="H11657"/>
  <c r="H11674"/>
  <c r="H11678"/>
  <c r="H11844"/>
  <c r="H11892"/>
  <c r="E19" i="4"/>
  <c r="E61"/>
  <c r="D46"/>
  <c r="E91"/>
  <c r="N9090" i="13"/>
  <c r="N2190"/>
  <c r="N2135"/>
  <c r="N2785"/>
  <c r="N2780" s="1"/>
  <c r="L2310"/>
  <c r="R2310" s="1"/>
  <c r="N5444"/>
  <c r="L5444" s="1"/>
  <c r="R5444" s="1"/>
  <c r="H8992"/>
  <c r="H9035"/>
  <c r="E82" i="4"/>
  <c r="M9190" i="13"/>
  <c r="B1447"/>
  <c r="L5445"/>
  <c r="R5445" s="1"/>
  <c r="E64" i="4"/>
  <c r="E65"/>
  <c r="E69"/>
  <c r="E75"/>
  <c r="E76"/>
  <c r="E83"/>
  <c r="E87"/>
  <c r="E92"/>
  <c r="E93"/>
  <c r="H12179" i="13"/>
  <c r="H12344"/>
  <c r="D57" i="4"/>
  <c r="G35"/>
  <c r="B2396" i="13"/>
  <c r="H10" i="4"/>
  <c r="H16"/>
  <c r="H28"/>
  <c r="H96"/>
  <c r="H97"/>
  <c r="H99"/>
  <c r="H101"/>
  <c r="H108"/>
  <c r="H109"/>
  <c r="H116"/>
  <c r="H121"/>
  <c r="H126"/>
  <c r="H127"/>
  <c r="H118"/>
  <c r="J35"/>
  <c r="H45"/>
  <c r="E12"/>
  <c r="D39"/>
  <c r="L13451" i="13"/>
  <c r="R13221" s="1"/>
  <c r="L6099"/>
  <c r="R6099" s="1"/>
  <c r="B5903"/>
  <c r="B5472"/>
  <c r="N4072"/>
  <c r="L5452"/>
  <c r="M4065"/>
  <c r="B5436"/>
  <c r="B5434"/>
  <c r="E53" i="4"/>
  <c r="E56"/>
  <c r="E60"/>
  <c r="B4696" i="13"/>
  <c r="N2121"/>
  <c r="L2811"/>
  <c r="R2811" s="1"/>
  <c r="B2794"/>
  <c r="B2800"/>
  <c r="L2419"/>
  <c r="R2419" s="1"/>
  <c r="H2417"/>
  <c r="B2364"/>
  <c r="L2365"/>
  <c r="N2099"/>
  <c r="N2325"/>
  <c r="B2326"/>
  <c r="D125" i="4"/>
  <c r="B2323" i="13"/>
  <c r="H114" i="4"/>
  <c r="L2311" i="13"/>
  <c r="R2311" s="1"/>
  <c r="B2312"/>
  <c r="E114" i="4"/>
  <c r="G86"/>
  <c r="B1236" i="13"/>
  <c r="N303"/>
  <c r="E10" i="4"/>
  <c r="N252" i="13"/>
  <c r="N350"/>
  <c r="N485"/>
  <c r="N480" s="1"/>
  <c r="B494"/>
  <c r="L471"/>
  <c r="M4072"/>
  <c r="H36" i="4"/>
  <c r="L14141" i="13"/>
  <c r="R13911" s="1"/>
  <c r="L14134"/>
  <c r="M11844"/>
  <c r="L12301"/>
  <c r="R12071" s="1"/>
  <c r="H2637"/>
  <c r="H6235"/>
  <c r="H6230" s="1"/>
  <c r="H1497"/>
  <c r="H349"/>
  <c r="H6097"/>
  <c r="H6557"/>
  <c r="H6327"/>
  <c r="H6787"/>
  <c r="H7250"/>
  <c r="L15299"/>
  <c r="H9084"/>
  <c r="H11941"/>
  <c r="H12393"/>
  <c r="N14861"/>
  <c r="N14860" s="1"/>
  <c r="L12025"/>
  <c r="R11795" s="1"/>
  <c r="H8476"/>
  <c r="H413"/>
  <c r="H2647"/>
  <c r="H10237"/>
  <c r="H9087" s="1"/>
  <c r="H9089"/>
  <c r="H1727"/>
  <c r="H434"/>
  <c r="H1599"/>
  <c r="H1829"/>
  <c r="H3008"/>
  <c r="H3181"/>
  <c r="H3183"/>
  <c r="H3185"/>
  <c r="H3188"/>
  <c r="H3191"/>
  <c r="H3195"/>
  <c r="H3199"/>
  <c r="H3202"/>
  <c r="H3206"/>
  <c r="H3216"/>
  <c r="H3219"/>
  <c r="H3223"/>
  <c r="H3225"/>
  <c r="H9181"/>
  <c r="H11781"/>
  <c r="H13135"/>
  <c r="H13543"/>
  <c r="H13773"/>
  <c r="M4052"/>
  <c r="H7171"/>
  <c r="H7195"/>
  <c r="N4052"/>
  <c r="B3679"/>
  <c r="D9" i="2"/>
  <c r="C25" i="1"/>
  <c r="F48"/>
  <c r="H11" i="2"/>
  <c r="L11" s="1"/>
  <c r="F83"/>
  <c r="L26"/>
  <c r="E11"/>
  <c r="D43" i="1"/>
  <c r="G40"/>
  <c r="A78" i="2"/>
  <c r="A77"/>
  <c r="A51"/>
  <c r="L51"/>
  <c r="E13" i="4"/>
  <c r="H13"/>
  <c r="H15"/>
  <c r="E16"/>
  <c r="E18"/>
  <c r="H18"/>
  <c r="H27"/>
  <c r="E29"/>
  <c r="H29"/>
  <c r="E30"/>
  <c r="E34"/>
  <c r="H37"/>
  <c r="F39"/>
  <c r="E42"/>
  <c r="H42"/>
  <c r="H43"/>
  <c r="E45"/>
  <c r="E41"/>
  <c r="E48"/>
  <c r="E49"/>
  <c r="E54"/>
  <c r="F35"/>
  <c r="E37"/>
  <c r="E47"/>
  <c r="E36"/>
  <c r="D62"/>
  <c r="H75"/>
  <c r="E94"/>
  <c r="B5437" i="13"/>
  <c r="N14137"/>
  <c r="N12531"/>
  <c r="M16217"/>
  <c r="R571"/>
  <c r="R12612"/>
  <c r="R12594"/>
  <c r="R12556"/>
  <c r="R12457"/>
  <c r="R13185"/>
  <c r="L13369"/>
  <c r="L13321"/>
  <c r="L13314"/>
  <c r="L12255"/>
  <c r="M16241"/>
  <c r="L13643"/>
  <c r="M13559"/>
  <c r="M13217"/>
  <c r="L13211"/>
  <c r="L8583"/>
  <c r="L6031"/>
  <c r="B5488"/>
  <c r="B3642"/>
  <c r="N3448"/>
  <c r="L3942"/>
  <c r="L4009"/>
  <c r="L4015"/>
  <c r="H4717"/>
  <c r="N7707"/>
  <c r="N16569"/>
  <c r="L12212"/>
  <c r="B10213"/>
  <c r="B5785"/>
  <c r="H221"/>
  <c r="H4098"/>
  <c r="N7731"/>
  <c r="M5431"/>
  <c r="H7241"/>
  <c r="H8068"/>
  <c r="H8077"/>
  <c r="H8080"/>
  <c r="H8082"/>
  <c r="H8084"/>
  <c r="H8086"/>
  <c r="H8104"/>
  <c r="H8106"/>
  <c r="H8110"/>
  <c r="H8128"/>
  <c r="H12" i="4"/>
  <c r="L6097" i="13"/>
  <c r="R6097" s="1"/>
  <c r="L6100"/>
  <c r="H4029"/>
  <c r="N4741"/>
  <c r="M1619"/>
  <c r="L13199"/>
  <c r="M11885"/>
  <c r="N11844"/>
  <c r="M11834"/>
  <c r="B3462"/>
  <c r="L3237"/>
  <c r="H14874"/>
  <c r="H15153"/>
  <c r="H15277"/>
  <c r="M12287"/>
  <c r="M8837"/>
  <c r="M8331"/>
  <c r="L13911"/>
  <c r="M13753"/>
  <c r="L13755"/>
  <c r="M13658"/>
  <c r="L13659"/>
  <c r="M13595"/>
  <c r="M13528"/>
  <c r="L13530"/>
  <c r="R13300" s="1"/>
  <c r="M13494"/>
  <c r="N13207"/>
  <c r="N12067"/>
  <c r="N12373"/>
  <c r="N11915"/>
  <c r="N10323"/>
  <c r="L8791"/>
  <c r="B5587"/>
  <c r="B5753"/>
  <c r="B5616"/>
  <c r="L12352"/>
  <c r="L10171"/>
  <c r="M9181"/>
  <c r="N9043"/>
  <c r="L10161"/>
  <c r="L9420"/>
  <c r="N9403"/>
  <c r="N6199"/>
  <c r="L1031"/>
  <c r="B7587"/>
  <c r="L3299"/>
  <c r="H13724"/>
  <c r="H14184"/>
  <c r="I48" i="1"/>
  <c r="G44"/>
  <c r="A97" i="2"/>
  <c r="J83"/>
  <c r="E84"/>
  <c r="A80"/>
  <c r="E79"/>
  <c r="A73"/>
  <c r="E29"/>
  <c r="L12304" i="13"/>
  <c r="B10165"/>
  <c r="B10136"/>
  <c r="B9435"/>
  <c r="B7127"/>
  <c r="H16024"/>
  <c r="G39" i="4"/>
  <c r="L12310" i="13"/>
  <c r="H8470"/>
  <c r="I25" i="1"/>
  <c r="J9" i="2"/>
  <c r="F25" i="1"/>
  <c r="E75" i="2"/>
  <c r="G9"/>
  <c r="H25" i="1"/>
  <c r="H75" i="2"/>
  <c r="L75" s="1"/>
  <c r="I9"/>
  <c r="H225" i="13" l="1"/>
  <c r="H170"/>
  <c r="B14828"/>
  <c r="B13309"/>
  <c r="B12294"/>
  <c r="B15713"/>
  <c r="H102"/>
  <c r="H156"/>
  <c r="H135"/>
  <c r="H206"/>
  <c r="B12978"/>
  <c r="B15802"/>
  <c r="B8299"/>
  <c r="H215"/>
  <c r="H184"/>
  <c r="B15868"/>
  <c r="B13781"/>
  <c r="B8408"/>
  <c r="A134" i="4"/>
  <c r="H181" i="13"/>
  <c r="L8120"/>
  <c r="R8120" s="1"/>
  <c r="L8085"/>
  <c r="R8085" s="1"/>
  <c r="L8057"/>
  <c r="R8057" s="1"/>
  <c r="L15277"/>
  <c r="R15047" s="1"/>
  <c r="H106"/>
  <c r="H134"/>
  <c r="H167"/>
  <c r="H128"/>
  <c r="H182"/>
  <c r="H231"/>
  <c r="L8089"/>
  <c r="R8089" s="1"/>
  <c r="L8065"/>
  <c r="R8065" s="1"/>
  <c r="L8125"/>
  <c r="R8125" s="1"/>
  <c r="H189"/>
  <c r="L7697"/>
  <c r="H112"/>
  <c r="H175"/>
  <c r="H158"/>
  <c r="H137"/>
  <c r="H3930"/>
  <c r="H8990"/>
  <c r="H8167"/>
  <c r="A91" i="2"/>
  <c r="L15967" i="13"/>
  <c r="B15967" s="1"/>
  <c r="B11276"/>
  <c r="B11621"/>
  <c r="D48" i="1"/>
  <c r="A40"/>
  <c r="E37" i="2"/>
  <c r="A50" i="1"/>
  <c r="B12102" i="13"/>
  <c r="H56" i="2"/>
  <c r="L56" s="1"/>
  <c r="A43" i="1"/>
  <c r="A45"/>
  <c r="A19" i="2"/>
  <c r="A41" i="1"/>
  <c r="A11" i="2"/>
  <c r="B12071" i="13"/>
  <c r="B12401"/>
  <c r="B15737"/>
  <c r="B14380"/>
  <c r="B13175"/>
  <c r="B14020"/>
  <c r="B14250"/>
  <c r="B13022"/>
  <c r="B13502"/>
  <c r="B13955"/>
  <c r="B12033"/>
  <c r="B13132"/>
  <c r="B13151"/>
  <c r="B14415"/>
  <c r="B12598"/>
  <c r="L16207"/>
  <c r="R15977" s="1"/>
  <c r="B13581"/>
  <c r="B14471"/>
  <c r="B15278"/>
  <c r="B15039"/>
  <c r="B12418"/>
  <c r="B13429"/>
  <c r="B13999"/>
  <c r="B12188"/>
  <c r="B16702"/>
  <c r="B12701"/>
  <c r="B14742"/>
  <c r="B14710"/>
  <c r="B12988"/>
  <c r="B13065"/>
  <c r="B13460"/>
  <c r="B13811"/>
  <c r="L8193"/>
  <c r="R8193" s="1"/>
  <c r="L8168"/>
  <c r="R8168" s="1"/>
  <c r="B15191"/>
  <c r="B12833"/>
  <c r="B12761"/>
  <c r="B14905"/>
  <c r="B13544"/>
  <c r="B13760"/>
  <c r="H201"/>
  <c r="H226"/>
  <c r="L11681"/>
  <c r="R11451" s="1"/>
  <c r="B17018"/>
  <c r="B16472"/>
  <c r="B16431"/>
  <c r="B13448"/>
  <c r="H164"/>
  <c r="H8123"/>
  <c r="B12301"/>
  <c r="B12298"/>
  <c r="B13551"/>
  <c r="B12584"/>
  <c r="B16434"/>
  <c r="B15421"/>
  <c r="H83" i="2"/>
  <c r="L83" s="1"/>
  <c r="A29"/>
  <c r="J10"/>
  <c r="H10" s="1"/>
  <c r="L10" s="1"/>
  <c r="E83"/>
  <c r="A44" i="1"/>
  <c r="F34" i="2"/>
  <c r="E34" s="1"/>
  <c r="I48"/>
  <c r="H9" i="1" s="1"/>
  <c r="G9" s="1"/>
  <c r="G8"/>
  <c r="A49"/>
  <c r="H34" i="2"/>
  <c r="L34" s="1"/>
  <c r="E14"/>
  <c r="H37"/>
  <c r="L37" s="1"/>
  <c r="A42" i="1"/>
  <c r="E9" i="2"/>
  <c r="F10"/>
  <c r="E10" s="1"/>
  <c r="A10" s="1"/>
  <c r="A84"/>
  <c r="A49"/>
  <c r="A52"/>
  <c r="E56"/>
  <c r="A42"/>
  <c r="E48"/>
  <c r="G13"/>
  <c r="G8" s="1"/>
  <c r="G7" s="1"/>
  <c r="A79"/>
  <c r="E16"/>
  <c r="A68"/>
  <c r="D7" i="1"/>
  <c r="G48"/>
  <c r="H227" i="13"/>
  <c r="B14144"/>
  <c r="N201"/>
  <c r="B12594"/>
  <c r="B11914"/>
  <c r="B15284"/>
  <c r="B14071"/>
  <c r="B14831"/>
  <c r="B4144"/>
  <c r="B4132"/>
  <c r="B4087"/>
  <c r="B396"/>
  <c r="B280"/>
  <c r="L8216"/>
  <c r="R8216" s="1"/>
  <c r="B15001"/>
  <c r="B12636"/>
  <c r="L844"/>
  <c r="R844" s="1"/>
  <c r="B15943"/>
  <c r="B15439"/>
  <c r="B12588"/>
  <c r="B15209"/>
  <c r="B12835"/>
  <c r="B12748"/>
  <c r="B14598"/>
  <c r="B15379"/>
  <c r="B14632"/>
  <c r="H78"/>
  <c r="B16111"/>
  <c r="B12345"/>
  <c r="H205"/>
  <c r="H86" i="4"/>
  <c r="B15613" i="13"/>
  <c r="B15614"/>
  <c r="B15178"/>
  <c r="B14785"/>
  <c r="N231"/>
  <c r="B11048"/>
  <c r="B12579"/>
  <c r="B16625"/>
  <c r="B15705"/>
  <c r="B14241"/>
  <c r="B11775"/>
  <c r="B16611"/>
  <c r="B13405"/>
  <c r="B12541"/>
  <c r="B8330"/>
  <c r="H209"/>
  <c r="B16764"/>
  <c r="B16428"/>
  <c r="B15729"/>
  <c r="B12600"/>
  <c r="B16780"/>
  <c r="B12861"/>
  <c r="B15461"/>
  <c r="B11928"/>
  <c r="B11743"/>
  <c r="B12643"/>
  <c r="B15023"/>
  <c r="B14862"/>
  <c r="B13621"/>
  <c r="B12375"/>
  <c r="B13904"/>
  <c r="B12691"/>
  <c r="B17001"/>
  <c r="B16863"/>
  <c r="B16444"/>
  <c r="B16098"/>
  <c r="B14821"/>
  <c r="B16980"/>
  <c r="B16582"/>
  <c r="B15959"/>
  <c r="L8271"/>
  <c r="R8271" s="1"/>
  <c r="B11964"/>
  <c r="B11960"/>
  <c r="B12622"/>
  <c r="B12565"/>
  <c r="B16485"/>
  <c r="B14652"/>
  <c r="B14103"/>
  <c r="B13252"/>
  <c r="B13732"/>
  <c r="B12164"/>
  <c r="B15508"/>
  <c r="B12569"/>
  <c r="B12061"/>
  <c r="H81"/>
  <c r="H50"/>
  <c r="H23"/>
  <c r="B14131"/>
  <c r="H180"/>
  <c r="B15921"/>
  <c r="H208"/>
  <c r="B14834"/>
  <c r="H192"/>
  <c r="H11849"/>
  <c r="B11758"/>
  <c r="B11982"/>
  <c r="B12602"/>
  <c r="B12439"/>
  <c r="B16515"/>
  <c r="B16208"/>
  <c r="B15990"/>
  <c r="B15881"/>
  <c r="B15760"/>
  <c r="B11756"/>
  <c r="B15363"/>
  <c r="B12647"/>
  <c r="B12628"/>
  <c r="B12074"/>
  <c r="B13079"/>
  <c r="B11971"/>
  <c r="B15281"/>
  <c r="B12482"/>
  <c r="B12553"/>
  <c r="B12476"/>
  <c r="B13851"/>
  <c r="B13482"/>
  <c r="L7152"/>
  <c r="R7152" s="1"/>
  <c r="B16320"/>
  <c r="B16879"/>
  <c r="L8186"/>
  <c r="R8186" s="1"/>
  <c r="L8155"/>
  <c r="R8155" s="1"/>
  <c r="E95" i="4"/>
  <c r="B12770" i="13"/>
  <c r="B14645"/>
  <c r="B12849"/>
  <c r="B12115"/>
  <c r="B13495"/>
  <c r="B13898"/>
  <c r="B14694"/>
  <c r="B16771"/>
  <c r="B15681"/>
  <c r="B13684"/>
  <c r="H176"/>
  <c r="H130"/>
  <c r="B13530"/>
  <c r="H8261"/>
  <c r="B11859"/>
  <c r="B15978"/>
  <c r="B14818"/>
  <c r="B14215"/>
  <c r="B12159"/>
  <c r="B12981"/>
  <c r="B16601"/>
  <c r="B14591"/>
  <c r="B15483"/>
  <c r="N222"/>
  <c r="B12583"/>
  <c r="L8272"/>
  <c r="R8272" s="1"/>
  <c r="B12080"/>
  <c r="B11935"/>
  <c r="B14979"/>
  <c r="B12661"/>
  <c r="B14588"/>
  <c r="B14761"/>
  <c r="B11760"/>
  <c r="B14192"/>
  <c r="B13208"/>
  <c r="B13841"/>
  <c r="B13592"/>
  <c r="B13678"/>
  <c r="B12644"/>
  <c r="H115"/>
  <c r="H33"/>
  <c r="B14095"/>
  <c r="B13381"/>
  <c r="B14301"/>
  <c r="H11918"/>
  <c r="B16649"/>
  <c r="B16756"/>
  <c r="B12617"/>
  <c r="B16658"/>
  <c r="B15892"/>
  <c r="B15070"/>
  <c r="B14940"/>
  <c r="B14961"/>
  <c r="B12754"/>
  <c r="B12332"/>
  <c r="B12984"/>
  <c r="B13300"/>
  <c r="B14972"/>
  <c r="B13338"/>
  <c r="B16214"/>
  <c r="B16032"/>
  <c r="L8211"/>
  <c r="R8211" s="1"/>
  <c r="H55"/>
  <c r="H85"/>
  <c r="B15621"/>
  <c r="B12460"/>
  <c r="B16024"/>
  <c r="B13230"/>
  <c r="B16819"/>
  <c r="B16438"/>
  <c r="L8149"/>
  <c r="R8149" s="1"/>
  <c r="L8266"/>
  <c r="R8266" s="1"/>
  <c r="L8245"/>
  <c r="R8245" s="1"/>
  <c r="B11888"/>
  <c r="B15038"/>
  <c r="B15400"/>
  <c r="B12805"/>
  <c r="N121"/>
  <c r="B3273"/>
  <c r="B12001"/>
  <c r="B12219"/>
  <c r="B12380"/>
  <c r="B16722"/>
  <c r="B16395"/>
  <c r="B16242"/>
  <c r="B16201"/>
  <c r="H217"/>
  <c r="C37" i="1" s="1"/>
  <c r="B15294" i="13"/>
  <c r="B13214"/>
  <c r="B13690"/>
  <c r="B12180"/>
  <c r="B13829"/>
  <c r="B14325"/>
  <c r="B16299"/>
  <c r="B16025"/>
  <c r="B11753"/>
  <c r="B12637"/>
  <c r="B16290"/>
  <c r="B14919"/>
  <c r="B14052"/>
  <c r="B16151"/>
  <c r="L8178"/>
  <c r="R8178" s="1"/>
  <c r="H77"/>
  <c r="B14555"/>
  <c r="B13413"/>
  <c r="B16141"/>
  <c r="N235"/>
  <c r="H11818"/>
  <c r="B12011"/>
  <c r="B15153"/>
  <c r="B12548"/>
  <c r="B12427"/>
  <c r="B16801"/>
  <c r="B16529"/>
  <c r="B16198"/>
  <c r="B16129"/>
  <c r="B15899"/>
  <c r="B15795"/>
  <c r="B15609"/>
  <c r="B15595"/>
  <c r="B15830"/>
  <c r="B16060"/>
  <c r="L8281"/>
  <c r="R8281" s="1"/>
  <c r="L8221"/>
  <c r="R8221" s="1"/>
  <c r="L8183"/>
  <c r="R8183" s="1"/>
  <c r="L8163"/>
  <c r="R8163" s="1"/>
  <c r="L8140"/>
  <c r="R8140" s="1"/>
  <c r="B11763"/>
  <c r="B11962"/>
  <c r="B15138"/>
  <c r="B13523"/>
  <c r="B12612"/>
  <c r="B15288"/>
  <c r="B12891"/>
  <c r="B13295"/>
  <c r="B13330"/>
  <c r="B14531"/>
  <c r="B16633"/>
  <c r="B16352"/>
  <c r="B16204"/>
  <c r="H168"/>
  <c r="H126"/>
  <c r="B15231"/>
  <c r="B15112"/>
  <c r="B14824"/>
  <c r="H213"/>
  <c r="B12931"/>
  <c r="B12469"/>
  <c r="N171"/>
  <c r="B12436"/>
  <c r="B8389"/>
  <c r="L8241"/>
  <c r="R8241" s="1"/>
  <c r="B13218"/>
  <c r="B16910"/>
  <c r="B16750"/>
  <c r="B16715"/>
  <c r="B16285"/>
  <c r="L11646"/>
  <c r="R11416" s="1"/>
  <c r="L11534"/>
  <c r="R11304" s="1"/>
  <c r="B15365"/>
  <c r="B7502"/>
  <c r="B12723"/>
  <c r="B14689"/>
  <c r="L11622"/>
  <c r="R11392" s="1"/>
  <c r="B14349"/>
  <c r="B12150"/>
  <c r="B12909"/>
  <c r="B15092"/>
  <c r="B12122"/>
  <c r="B16841"/>
  <c r="B16371"/>
  <c r="B16211"/>
  <c r="B15161"/>
  <c r="B14488"/>
  <c r="B14333"/>
  <c r="B16012"/>
  <c r="B14282"/>
  <c r="B8416"/>
  <c r="B12549"/>
  <c r="H8212"/>
  <c r="B12571"/>
  <c r="B16074"/>
  <c r="B15518"/>
  <c r="B15844"/>
  <c r="L8262"/>
  <c r="R8262" s="1"/>
  <c r="B11917"/>
  <c r="B15860"/>
  <c r="B15154"/>
  <c r="B15140"/>
  <c r="B14604"/>
  <c r="B14675"/>
  <c r="B11862"/>
  <c r="B14128"/>
  <c r="B12394"/>
  <c r="B13725"/>
  <c r="B13224"/>
  <c r="B16952"/>
  <c r="B16788"/>
  <c r="B16441"/>
  <c r="H28"/>
  <c r="H3091"/>
  <c r="B14594"/>
  <c r="B16894"/>
  <c r="B12435"/>
  <c r="B13599"/>
  <c r="B14234"/>
  <c r="B12533"/>
  <c r="B13108"/>
  <c r="B12352"/>
  <c r="B14141"/>
  <c r="B12620"/>
  <c r="B12563"/>
  <c r="B12552"/>
  <c r="B12544"/>
  <c r="B12507"/>
  <c r="B12481"/>
  <c r="B12468"/>
  <c r="B12446"/>
  <c r="B12654"/>
  <c r="B12645"/>
  <c r="B12635"/>
  <c r="B12626"/>
  <c r="B12614"/>
  <c r="B12581"/>
  <c r="B12459"/>
  <c r="B12451"/>
  <c r="B11956"/>
  <c r="B11952"/>
  <c r="B11946"/>
  <c r="B11944"/>
  <c r="B11937"/>
  <c r="B11931"/>
  <c r="B11923"/>
  <c r="B11921"/>
  <c r="B11909"/>
  <c r="B11907"/>
  <c r="B12212"/>
  <c r="B12650"/>
  <c r="B12609"/>
  <c r="B12556"/>
  <c r="B12513"/>
  <c r="B12499"/>
  <c r="B12473"/>
  <c r="B12464"/>
  <c r="B12641"/>
  <c r="B12630"/>
  <c r="B12586"/>
  <c r="B12577"/>
  <c r="B12455"/>
  <c r="B11954"/>
  <c r="B11939"/>
  <c r="B11925"/>
  <c r="B11911"/>
  <c r="B11905"/>
  <c r="B11903"/>
  <c r="B11893"/>
  <c r="B11882"/>
  <c r="B11878"/>
  <c r="B11869"/>
  <c r="B11865"/>
  <c r="B11855"/>
  <c r="B11846"/>
  <c r="B11843"/>
  <c r="B11833"/>
  <c r="B11814"/>
  <c r="B11812"/>
  <c r="B11804"/>
  <c r="B11801"/>
  <c r="B11797"/>
  <c r="B11794"/>
  <c r="B11786"/>
  <c r="B11782"/>
  <c r="B11779"/>
  <c r="B11745"/>
  <c r="B11737"/>
  <c r="B11899"/>
  <c r="B11897"/>
  <c r="B11890"/>
  <c r="B11886"/>
  <c r="B11880"/>
  <c r="B11874"/>
  <c r="B11867"/>
  <c r="B11863"/>
  <c r="B11861"/>
  <c r="B11857"/>
  <c r="B11853"/>
  <c r="B11840"/>
  <c r="B11836"/>
  <c r="B11824"/>
  <c r="B11816"/>
  <c r="B11808"/>
  <c r="B11806"/>
  <c r="B11792"/>
  <c r="B11790"/>
  <c r="B11788"/>
  <c r="B11784"/>
  <c r="B11777"/>
  <c r="B11773"/>
  <c r="B11762"/>
  <c r="B11747"/>
  <c r="B16989"/>
  <c r="B16975"/>
  <c r="B16888"/>
  <c r="B16759"/>
  <c r="B16520"/>
  <c r="B16359"/>
  <c r="B16220"/>
  <c r="B16189"/>
  <c r="B16055"/>
  <c r="B15839"/>
  <c r="B15738"/>
  <c r="B15565"/>
  <c r="B15530"/>
  <c r="B11961"/>
  <c r="B11953"/>
  <c r="B11951"/>
  <c r="B11945"/>
  <c r="B11940"/>
  <c r="B11938"/>
  <c r="B11936"/>
  <c r="B11930"/>
  <c r="B11922"/>
  <c r="B11908"/>
  <c r="B11902"/>
  <c r="B11900"/>
  <c r="B11898"/>
  <c r="B11896"/>
  <c r="B11894"/>
  <c r="B11877"/>
  <c r="B11875"/>
  <c r="B11858"/>
  <c r="B11856"/>
  <c r="B11848"/>
  <c r="B11839"/>
  <c r="B11835"/>
  <c r="B11832"/>
  <c r="B11825"/>
  <c r="B11813"/>
  <c r="B11811"/>
  <c r="B11807"/>
  <c r="B11796"/>
  <c r="B11791"/>
  <c r="B11789"/>
  <c r="B11785"/>
  <c r="B11783"/>
  <c r="B11776"/>
  <c r="B11774"/>
  <c r="B11757"/>
  <c r="B11754"/>
  <c r="B11751"/>
  <c r="B11748"/>
  <c r="B11746"/>
  <c r="B14229"/>
  <c r="B14422"/>
  <c r="B14450"/>
  <c r="B12049"/>
  <c r="B13774"/>
  <c r="B15384"/>
  <c r="B15170"/>
  <c r="B15149"/>
  <c r="B15135"/>
  <c r="B15058"/>
  <c r="B12812"/>
  <c r="B12764"/>
  <c r="B12739"/>
  <c r="B14924"/>
  <c r="B14910"/>
  <c r="B14680"/>
  <c r="B14610"/>
  <c r="B14501"/>
  <c r="B15335"/>
  <c r="B15300"/>
  <c r="B15269"/>
  <c r="B14875"/>
  <c r="B14809"/>
  <c r="B14579"/>
  <c r="B14519"/>
  <c r="B12025"/>
  <c r="B12068"/>
  <c r="B13035"/>
  <c r="B12145"/>
  <c r="B12255"/>
  <c r="B12902"/>
  <c r="B13042"/>
  <c r="B13121"/>
  <c r="B13199"/>
  <c r="B14004"/>
  <c r="B13139"/>
  <c r="B13161"/>
  <c r="B13369"/>
  <c r="B13525"/>
  <c r="B13539"/>
  <c r="B13769"/>
  <c r="B13985"/>
  <c r="B14271"/>
  <c r="B14289"/>
  <c r="B13790"/>
  <c r="B14059"/>
  <c r="B14150"/>
  <c r="B14445"/>
  <c r="B16945"/>
  <c r="B15630"/>
  <c r="B16674"/>
  <c r="B16668"/>
  <c r="B16661"/>
  <c r="B16328"/>
  <c r="B16304"/>
  <c r="B15935"/>
  <c r="B15911"/>
  <c r="B15782"/>
  <c r="B15751"/>
  <c r="B15741"/>
  <c r="B11767"/>
  <c r="B12201"/>
  <c r="B11942"/>
  <c r="B11876"/>
  <c r="B11830"/>
  <c r="B11822"/>
  <c r="B11799"/>
  <c r="B14138"/>
  <c r="B15451"/>
  <c r="B11895"/>
  <c r="B15322"/>
  <c r="B15291"/>
  <c r="B14601"/>
  <c r="B14512"/>
  <c r="B12590"/>
  <c r="B12532"/>
  <c r="B12633"/>
  <c r="B12596"/>
  <c r="B12573"/>
  <c r="B12554"/>
  <c r="B12546"/>
  <c r="B12535"/>
  <c r="B12522"/>
  <c r="B12511"/>
  <c r="B12501"/>
  <c r="B12492"/>
  <c r="B12483"/>
  <c r="B12475"/>
  <c r="B12466"/>
  <c r="B12457"/>
  <c r="B12448"/>
  <c r="B12437"/>
  <c r="B13962"/>
  <c r="B12495"/>
  <c r="B12525"/>
  <c r="B12519"/>
  <c r="B12503"/>
  <c r="B12490"/>
  <c r="B12486"/>
  <c r="B17010"/>
  <c r="B16745"/>
  <c r="B16589"/>
  <c r="B16571"/>
  <c r="B16534"/>
  <c r="B16450"/>
  <c r="B16419"/>
  <c r="B16341"/>
  <c r="B16255"/>
  <c r="B16122"/>
  <c r="B16090"/>
  <c r="B16069"/>
  <c r="B15968"/>
  <c r="B15825"/>
  <c r="B15748"/>
  <c r="B15669"/>
  <c r="B15651"/>
  <c r="B15499"/>
  <c r="B11965"/>
  <c r="B11963"/>
  <c r="B11957"/>
  <c r="B11955"/>
  <c r="B11947"/>
  <c r="B11943"/>
  <c r="B11932"/>
  <c r="B11927"/>
  <c r="B11924"/>
  <c r="B11919"/>
  <c r="B11916"/>
  <c r="B11912"/>
  <c r="B11910"/>
  <c r="B11906"/>
  <c r="B11904"/>
  <c r="B11891"/>
  <c r="B11889"/>
  <c r="B11887"/>
  <c r="B11883"/>
  <c r="B11881"/>
  <c r="B11879"/>
  <c r="B11873"/>
  <c r="B11868"/>
  <c r="B11866"/>
  <c r="B11864"/>
  <c r="B11860"/>
  <c r="B11854"/>
  <c r="B11852"/>
  <c r="B11845"/>
  <c r="B11842"/>
  <c r="B11829"/>
  <c r="B11823"/>
  <c r="B11821"/>
  <c r="B11817"/>
  <c r="B11815"/>
  <c r="B11809"/>
  <c r="B11805"/>
  <c r="B11802"/>
  <c r="B11800"/>
  <c r="B11798"/>
  <c r="B11793"/>
  <c r="B11787"/>
  <c r="B11780"/>
  <c r="B11778"/>
  <c r="B11772"/>
  <c r="B11768"/>
  <c r="B11744"/>
  <c r="B11742"/>
  <c r="B13659"/>
  <c r="B13911"/>
  <c r="B15370"/>
  <c r="B12854"/>
  <c r="B12758"/>
  <c r="B14840"/>
  <c r="B14731"/>
  <c r="B15048"/>
  <c r="B12870"/>
  <c r="B12840"/>
  <c r="B12792"/>
  <c r="B12751"/>
  <c r="B12715"/>
  <c r="B12672"/>
  <c r="B14931"/>
  <c r="B13070"/>
  <c r="B12171"/>
  <c r="B12263"/>
  <c r="B12310"/>
  <c r="B13000"/>
  <c r="B11989"/>
  <c r="B12279"/>
  <c r="B12241"/>
  <c r="B12288"/>
  <c r="B12389"/>
  <c r="B12410"/>
  <c r="B12953"/>
  <c r="B12969"/>
  <c r="B13084"/>
  <c r="B13438"/>
  <c r="B13755"/>
  <c r="B13889"/>
  <c r="B14119"/>
  <c r="B14358"/>
  <c r="B14459"/>
  <c r="B14480"/>
  <c r="B13265"/>
  <c r="B13314"/>
  <c r="B13920"/>
  <c r="B13990"/>
  <c r="B13091"/>
  <c r="B13351"/>
  <c r="B13454"/>
  <c r="B13668"/>
  <c r="B13908"/>
  <c r="B14041"/>
  <c r="B14220"/>
  <c r="B14368"/>
  <c r="B16550"/>
  <c r="B16855"/>
  <c r="B16831"/>
  <c r="B16812"/>
  <c r="B16671"/>
  <c r="B16664"/>
  <c r="B16381"/>
  <c r="B16311"/>
  <c r="B16262"/>
  <c r="B16173"/>
  <c r="B15754"/>
  <c r="B15744"/>
  <c r="B12506"/>
  <c r="B11948"/>
  <c r="B11901"/>
  <c r="B11826"/>
  <c r="B11810"/>
  <c r="B11764"/>
  <c r="B13568"/>
  <c r="B11766"/>
  <c r="B12878"/>
  <c r="B12567"/>
  <c r="B12652"/>
  <c r="B12606"/>
  <c r="B12592"/>
  <c r="B12558"/>
  <c r="B12550"/>
  <c r="B12542"/>
  <c r="B12529"/>
  <c r="B12515"/>
  <c r="B12505"/>
  <c r="B12497"/>
  <c r="B12488"/>
  <c r="B12479"/>
  <c r="B12470"/>
  <c r="B12462"/>
  <c r="B12453"/>
  <c r="B12443"/>
  <c r="B12433"/>
  <c r="B13674"/>
  <c r="B11769"/>
  <c r="B15202"/>
  <c r="B15064"/>
  <c r="B15054"/>
  <c r="B14948"/>
  <c r="B14563"/>
  <c r="B16904"/>
  <c r="B16898"/>
  <c r="B16891"/>
  <c r="B16541"/>
  <c r="B16165"/>
  <c r="B15981"/>
  <c r="B15971"/>
  <c r="B15572"/>
  <c r="B13211"/>
  <c r="B13362"/>
  <c r="B13643"/>
  <c r="B12304"/>
  <c r="B12064"/>
  <c r="B15600"/>
  <c r="B12500"/>
  <c r="B15391"/>
  <c r="B15015"/>
  <c r="B14991"/>
  <c r="B14771"/>
  <c r="B14718"/>
  <c r="B13611"/>
  <c r="B12538"/>
  <c r="B12651"/>
  <c r="B12642"/>
  <c r="B12621"/>
  <c r="B12611"/>
  <c r="B12599"/>
  <c r="B12591"/>
  <c r="B12572"/>
  <c r="B12557"/>
  <c r="B12514"/>
  <c r="B12474"/>
  <c r="B12452"/>
  <c r="B12441"/>
  <c r="B12432"/>
  <c r="B12649"/>
  <c r="B12634"/>
  <c r="B12625"/>
  <c r="B12613"/>
  <c r="B12601"/>
  <c r="B12589"/>
  <c r="B12580"/>
  <c r="B12570"/>
  <c r="B12559"/>
  <c r="B12547"/>
  <c r="B12536"/>
  <c r="B12523"/>
  <c r="B12512"/>
  <c r="B12498"/>
  <c r="B12489"/>
  <c r="B12480"/>
  <c r="B12472"/>
  <c r="B12463"/>
  <c r="B12454"/>
  <c r="B12444"/>
  <c r="B12434"/>
  <c r="B15524"/>
  <c r="B15514"/>
  <c r="B12456"/>
  <c r="B13441"/>
  <c r="B14371"/>
  <c r="B13444"/>
  <c r="B13635"/>
  <c r="B13873"/>
  <c r="B14028"/>
  <c r="B14081"/>
  <c r="B14364"/>
  <c r="B15432"/>
  <c r="B13183"/>
  <c r="B13321"/>
  <c r="B13391"/>
  <c r="B13671"/>
  <c r="B14185"/>
  <c r="B14311"/>
  <c r="B12555"/>
  <c r="B12632"/>
  <c r="B12545"/>
  <c r="B12504"/>
  <c r="B11765"/>
  <c r="B15245"/>
  <c r="B15221"/>
  <c r="B15061"/>
  <c r="B15051"/>
  <c r="B14882"/>
  <c r="B14793"/>
  <c r="B11761"/>
  <c r="B16994"/>
  <c r="B16680"/>
  <c r="B16932"/>
  <c r="B16901"/>
  <c r="B16558"/>
  <c r="B16492"/>
  <c r="B16403"/>
  <c r="B15984"/>
  <c r="B15974"/>
  <c r="B15691"/>
  <c r="B15638"/>
  <c r="B12231"/>
  <c r="B14134"/>
  <c r="B14172"/>
  <c r="B15105"/>
  <c r="B11959"/>
  <c r="B13942"/>
  <c r="B15408"/>
  <c r="B15342"/>
  <c r="B15253"/>
  <c r="B14749"/>
  <c r="B14701"/>
  <c r="B14541"/>
  <c r="B12291"/>
  <c r="B13100"/>
  <c r="B13560"/>
  <c r="B14464"/>
  <c r="B12477"/>
  <c r="B12655"/>
  <c r="B12646"/>
  <c r="B12627"/>
  <c r="B12615"/>
  <c r="B12604"/>
  <c r="B12595"/>
  <c r="B12587"/>
  <c r="B12578"/>
  <c r="B12564"/>
  <c r="B12520"/>
  <c r="B12510"/>
  <c r="B12496"/>
  <c r="B12487"/>
  <c r="B12478"/>
  <c r="B12447"/>
  <c r="B12653"/>
  <c r="B12638"/>
  <c r="B12629"/>
  <c r="B12618"/>
  <c r="B12607"/>
  <c r="B12593"/>
  <c r="B12585"/>
  <c r="B12576"/>
  <c r="B12566"/>
  <c r="B12551"/>
  <c r="B12543"/>
  <c r="B12530"/>
  <c r="B12516"/>
  <c r="B12502"/>
  <c r="B12494"/>
  <c r="B12484"/>
  <c r="B12467"/>
  <c r="B12450"/>
  <c r="B12438"/>
  <c r="B16081"/>
  <c r="B15662"/>
  <c r="B15552"/>
  <c r="B15521"/>
  <c r="B15511"/>
  <c r="B11851"/>
  <c r="B11820"/>
  <c r="B13914"/>
  <c r="B14402"/>
  <c r="B11770"/>
  <c r="B13451"/>
  <c r="B14011"/>
  <c r="B14361"/>
  <c r="B14374"/>
  <c r="B15475"/>
  <c r="B12921"/>
  <c r="B12945"/>
  <c r="B13272"/>
  <c r="B13712"/>
  <c r="B13822"/>
  <c r="B13865"/>
  <c r="B14258"/>
  <c r="B12597"/>
  <c r="B12458"/>
  <c r="B12568"/>
  <c r="B12526"/>
  <c r="H178"/>
  <c r="H147"/>
  <c r="H143"/>
  <c r="H99"/>
  <c r="H223"/>
  <c r="H222"/>
  <c r="H125"/>
  <c r="H103"/>
  <c r="H84"/>
  <c r="H16"/>
  <c r="B16978"/>
  <c r="H16810"/>
  <c r="H16569"/>
  <c r="H16217"/>
  <c r="B16058"/>
  <c r="H15890"/>
  <c r="H14970"/>
  <c r="H173"/>
  <c r="H150"/>
  <c r="H110"/>
  <c r="H38"/>
  <c r="H14510"/>
  <c r="H11980"/>
  <c r="H16580"/>
  <c r="H11926"/>
  <c r="B16887"/>
  <c r="H16241"/>
  <c r="B16254"/>
  <c r="B16073"/>
  <c r="B15287"/>
  <c r="H16471"/>
  <c r="B16484"/>
  <c r="B16303"/>
  <c r="H16120"/>
  <c r="B15747"/>
  <c r="B15507"/>
  <c r="H15200"/>
  <c r="H14631"/>
  <c r="H14280"/>
  <c r="H13941"/>
  <c r="H13940" s="1"/>
  <c r="H13820"/>
  <c r="H13360"/>
  <c r="H16350"/>
  <c r="B16763"/>
  <c r="H16907"/>
  <c r="H16799"/>
  <c r="B16748"/>
  <c r="B16526"/>
  <c r="B16513"/>
  <c r="B16188"/>
  <c r="H15987"/>
  <c r="H15879"/>
  <c r="B15828"/>
  <c r="B15606"/>
  <c r="B15593"/>
  <c r="B15268"/>
  <c r="H15067"/>
  <c r="H14959"/>
  <c r="B14908"/>
  <c r="B14686"/>
  <c r="B14348"/>
  <c r="H14147"/>
  <c r="H14039"/>
  <c r="B13988"/>
  <c r="B13766"/>
  <c r="B13681"/>
  <c r="B13428"/>
  <c r="H13119"/>
  <c r="H12659"/>
  <c r="B11046"/>
  <c r="B16878"/>
  <c r="B16743"/>
  <c r="B16518"/>
  <c r="B16296"/>
  <c r="B16283"/>
  <c r="H16109"/>
  <c r="H15757"/>
  <c r="H15649"/>
  <c r="B15598"/>
  <c r="B15376"/>
  <c r="H15297"/>
  <c r="H15189"/>
  <c r="B14916"/>
  <c r="B14903"/>
  <c r="B14578"/>
  <c r="B14118"/>
  <c r="B13983"/>
  <c r="B13758"/>
  <c r="B13536"/>
  <c r="B12838"/>
  <c r="H14171"/>
  <c r="H14170" s="1"/>
  <c r="H14861"/>
  <c r="H14860" s="1"/>
  <c r="H138"/>
  <c r="H105"/>
  <c r="H87"/>
  <c r="C14" i="1" s="1"/>
  <c r="H224" i="13"/>
  <c r="H207"/>
  <c r="H187"/>
  <c r="H152"/>
  <c r="H129"/>
  <c r="H113"/>
  <c r="H100"/>
  <c r="H80"/>
  <c r="H12"/>
  <c r="H12997"/>
  <c r="B16533"/>
  <c r="H15551"/>
  <c r="H15550" s="1"/>
  <c r="B16657"/>
  <c r="B16897"/>
  <c r="B16667"/>
  <c r="B16427"/>
  <c r="B15958"/>
  <c r="B15836"/>
  <c r="B15517"/>
  <c r="H14740"/>
  <c r="H14377"/>
  <c r="H13021"/>
  <c r="H13020" s="1"/>
  <c r="H12900"/>
  <c r="H12791"/>
  <c r="H139"/>
  <c r="H86"/>
  <c r="H16931"/>
  <c r="H16930" s="1"/>
  <c r="H15091"/>
  <c r="H15090" s="1"/>
  <c r="B16993"/>
  <c r="H15430"/>
  <c r="B15047"/>
  <c r="H14401"/>
  <c r="H13590"/>
  <c r="H12670"/>
  <c r="H16701"/>
  <c r="H16700" s="1"/>
  <c r="B16437"/>
  <c r="B16197"/>
  <c r="B15977"/>
  <c r="H15781"/>
  <c r="H15780" s="1"/>
  <c r="B15383"/>
  <c r="B14693"/>
  <c r="B14587"/>
  <c r="H14050"/>
  <c r="H12101"/>
  <c r="B15334"/>
  <c r="B15843"/>
  <c r="H13251"/>
  <c r="H13250" s="1"/>
  <c r="B16986"/>
  <c r="B16973"/>
  <c r="B16648"/>
  <c r="H16447"/>
  <c r="H16339"/>
  <c r="B16288"/>
  <c r="B16066"/>
  <c r="B16053"/>
  <c r="B15728"/>
  <c r="H15527"/>
  <c r="H15419"/>
  <c r="B15368"/>
  <c r="B15146"/>
  <c r="B14808"/>
  <c r="H14607"/>
  <c r="H14499"/>
  <c r="B14448"/>
  <c r="B14226"/>
  <c r="B14213"/>
  <c r="B13888"/>
  <c r="H13687"/>
  <c r="H13579"/>
  <c r="B13293"/>
  <c r="B12968"/>
  <c r="B12378"/>
  <c r="H12077"/>
  <c r="H11969"/>
  <c r="H16677"/>
  <c r="B16679"/>
  <c r="B16418"/>
  <c r="B15823"/>
  <c r="B15498"/>
  <c r="H14837"/>
  <c r="H14729"/>
  <c r="B14678"/>
  <c r="B14456"/>
  <c r="B14443"/>
  <c r="H14269"/>
  <c r="B14218"/>
  <c r="H13917"/>
  <c r="B13198"/>
  <c r="B13063"/>
  <c r="H12307"/>
  <c r="N212"/>
  <c r="E125" i="4"/>
  <c r="H4511" i="13"/>
  <c r="H4510" s="1"/>
  <c r="N233"/>
  <c r="N193"/>
  <c r="N173"/>
  <c r="L8275"/>
  <c r="R8275" s="1"/>
  <c r="L8224"/>
  <c r="R8224" s="1"/>
  <c r="L11637"/>
  <c r="R11407" s="1"/>
  <c r="H3374"/>
  <c r="L8207"/>
  <c r="R8207" s="1"/>
  <c r="L8174"/>
  <c r="R8174" s="1"/>
  <c r="L8257"/>
  <c r="R8257" s="1"/>
  <c r="N184"/>
  <c r="N167"/>
  <c r="L8228"/>
  <c r="R8228" s="1"/>
  <c r="L8276"/>
  <c r="R8276" s="1"/>
  <c r="L8234"/>
  <c r="R8234" s="1"/>
  <c r="L8217"/>
  <c r="R8217" s="1"/>
  <c r="L8198"/>
  <c r="R8198" s="1"/>
  <c r="L8179"/>
  <c r="R8179" s="1"/>
  <c r="L8156"/>
  <c r="R8156" s="1"/>
  <c r="L11533"/>
  <c r="R11303" s="1"/>
  <c r="N207"/>
  <c r="N226"/>
  <c r="L11725"/>
  <c r="R11495" s="1"/>
  <c r="L11706"/>
  <c r="R11476" s="1"/>
  <c r="L11610"/>
  <c r="R11380" s="1"/>
  <c r="L11603"/>
  <c r="R11373" s="1"/>
  <c r="L11524"/>
  <c r="R11294" s="1"/>
  <c r="N163"/>
  <c r="L8229"/>
  <c r="R8229" s="1"/>
  <c r="L8194"/>
  <c r="R8194" s="1"/>
  <c r="L8175"/>
  <c r="R8175" s="1"/>
  <c r="L8150"/>
  <c r="R8150" s="1"/>
  <c r="B7464"/>
  <c r="H3218"/>
  <c r="L8251"/>
  <c r="R8251" s="1"/>
  <c r="N179"/>
  <c r="H8079"/>
  <c r="N137"/>
  <c r="L11669"/>
  <c r="R11439" s="1"/>
  <c r="L11627"/>
  <c r="R11397" s="1"/>
  <c r="L11578"/>
  <c r="R11348" s="1"/>
  <c r="N216"/>
  <c r="N175"/>
  <c r="L8144"/>
  <c r="R8144" s="1"/>
  <c r="N195"/>
  <c r="E86" i="4"/>
  <c r="L8285" i="13"/>
  <c r="R8285" s="1"/>
  <c r="L8225"/>
  <c r="R8225" s="1"/>
  <c r="L8208"/>
  <c r="R8208" s="1"/>
  <c r="L8187"/>
  <c r="R8187" s="1"/>
  <c r="L8171"/>
  <c r="R8171" s="1"/>
  <c r="L11687"/>
  <c r="R11457" s="1"/>
  <c r="L11712"/>
  <c r="R11482" s="1"/>
  <c r="B7522"/>
  <c r="N8261"/>
  <c r="B5034"/>
  <c r="B8306"/>
  <c r="B8488"/>
  <c r="B4762"/>
  <c r="A96" i="4"/>
  <c r="A55"/>
  <c r="L10818" i="13"/>
  <c r="M10816"/>
  <c r="L10816" s="1"/>
  <c r="L8143"/>
  <c r="R8143" s="1"/>
  <c r="B368"/>
  <c r="I6" i="1"/>
  <c r="A38" i="2"/>
  <c r="H14"/>
  <c r="L14" s="1"/>
  <c r="A99"/>
  <c r="H16"/>
  <c r="L16" s="1"/>
  <c r="F9" i="1"/>
  <c r="D9" s="1"/>
  <c r="B7691" i="13"/>
  <c r="B4140"/>
  <c r="B4136"/>
  <c r="B4126"/>
  <c r="L3141"/>
  <c r="R3141" s="1"/>
  <c r="B3277"/>
  <c r="B291"/>
  <c r="L14939"/>
  <c r="R14709" s="1"/>
  <c r="N11604"/>
  <c r="B4903"/>
  <c r="M10261"/>
  <c r="M9111" s="1"/>
  <c r="B6965"/>
  <c r="B7187"/>
  <c r="E11" i="4"/>
  <c r="N49" i="13"/>
  <c r="L11676"/>
  <c r="R11446" s="1"/>
  <c r="M172"/>
  <c r="L8353"/>
  <c r="R8353" s="1"/>
  <c r="M8123"/>
  <c r="E57" i="4"/>
  <c r="B351" i="13"/>
  <c r="B9265"/>
  <c r="B7663"/>
  <c r="L11512"/>
  <c r="R11282" s="1"/>
  <c r="L5674"/>
  <c r="R5674" s="1"/>
  <c r="L12905"/>
  <c r="R12675" s="1"/>
  <c r="H3041"/>
  <c r="B8339"/>
  <c r="H8072"/>
  <c r="N229"/>
  <c r="N187"/>
  <c r="N169"/>
  <c r="L11650"/>
  <c r="R11420" s="1"/>
  <c r="L11538"/>
  <c r="R11308" s="1"/>
  <c r="L787"/>
  <c r="R787" s="1"/>
  <c r="H3186"/>
  <c r="B2130"/>
  <c r="B8337"/>
  <c r="H8483"/>
  <c r="H9173"/>
  <c r="B1445"/>
  <c r="L8284"/>
  <c r="R8284" s="1"/>
  <c r="L8203"/>
  <c r="R8203" s="1"/>
  <c r="L11596"/>
  <c r="R11366" s="1"/>
  <c r="L11560"/>
  <c r="R11330" s="1"/>
  <c r="B4057"/>
  <c r="B403"/>
  <c r="B363"/>
  <c r="B6721"/>
  <c r="B8315"/>
  <c r="B8348"/>
  <c r="B6668"/>
  <c r="N224"/>
  <c r="N181"/>
  <c r="N165"/>
  <c r="L11724"/>
  <c r="R11494" s="1"/>
  <c r="L11594"/>
  <c r="R11364" s="1"/>
  <c r="L11513"/>
  <c r="R11283" s="1"/>
  <c r="L7272"/>
  <c r="R7272" s="1"/>
  <c r="B3379"/>
  <c r="B6232"/>
  <c r="B7317"/>
  <c r="B7323"/>
  <c r="B7328"/>
  <c r="B7335"/>
  <c r="B7339"/>
  <c r="B7344"/>
  <c r="B7348"/>
  <c r="B7934"/>
  <c r="B10875"/>
  <c r="H8154"/>
  <c r="L11623"/>
  <c r="R11393" s="1"/>
  <c r="L11574"/>
  <c r="R11344" s="1"/>
  <c r="L11556"/>
  <c r="R11326" s="1"/>
  <c r="L5627"/>
  <c r="R5627" s="1"/>
  <c r="L11678"/>
  <c r="R11448" s="1"/>
  <c r="L11657"/>
  <c r="R11427" s="1"/>
  <c r="L11636"/>
  <c r="R11406" s="1"/>
  <c r="L11563"/>
  <c r="R11333" s="1"/>
  <c r="B10142"/>
  <c r="L11841"/>
  <c r="R11611" s="1"/>
  <c r="B5041"/>
  <c r="L2914"/>
  <c r="R2914" s="1"/>
  <c r="B8418"/>
  <c r="B1941"/>
  <c r="L13789"/>
  <c r="R13559" s="1"/>
  <c r="B8474"/>
  <c r="B8503"/>
  <c r="B8462"/>
  <c r="B7172"/>
  <c r="L8159"/>
  <c r="R8159" s="1"/>
  <c r="L11731"/>
  <c r="R11501" s="1"/>
  <c r="L11633"/>
  <c r="R11403" s="1"/>
  <c r="L11592"/>
  <c r="N58"/>
  <c r="N40"/>
  <c r="B8672"/>
  <c r="N3194"/>
  <c r="E62" i="4"/>
  <c r="L9419" i="13"/>
  <c r="R9419" s="1"/>
  <c r="B4532"/>
  <c r="H3145"/>
  <c r="B5404"/>
  <c r="B5331"/>
  <c r="B5854"/>
  <c r="B6771"/>
  <c r="B7226"/>
  <c r="B8439"/>
  <c r="B8497"/>
  <c r="L8131"/>
  <c r="R8131" s="1"/>
  <c r="L11582"/>
  <c r="R11352" s="1"/>
  <c r="L11564"/>
  <c r="R11334" s="1"/>
  <c r="L5723"/>
  <c r="R5723" s="1"/>
  <c r="L3143"/>
  <c r="R3143" s="1"/>
  <c r="A118" i="4"/>
  <c r="H8115" i="13"/>
  <c r="L11733"/>
  <c r="R11503" s="1"/>
  <c r="L11693"/>
  <c r="R11463" s="1"/>
  <c r="L11635"/>
  <c r="R11405" s="1"/>
  <c r="H8434"/>
  <c r="B8454"/>
  <c r="B2264"/>
  <c r="B2801"/>
  <c r="B8355"/>
  <c r="H3088"/>
  <c r="B8507"/>
  <c r="B9154"/>
  <c r="B482"/>
  <c r="N5528"/>
  <c r="N5526" s="1"/>
  <c r="H8151"/>
  <c r="H3101"/>
  <c r="L11673"/>
  <c r="R11443" s="1"/>
  <c r="L11656"/>
  <c r="R11426" s="1"/>
  <c r="L11543"/>
  <c r="R11313" s="1"/>
  <c r="M153"/>
  <c r="L11587"/>
  <c r="R11357" s="1"/>
  <c r="B8466"/>
  <c r="B1905"/>
  <c r="B6275"/>
  <c r="B6491"/>
  <c r="B7365"/>
  <c r="B8343"/>
  <c r="M9058"/>
  <c r="L9058" s="1"/>
  <c r="R9058" s="1"/>
  <c r="B8117"/>
  <c r="L11660"/>
  <c r="R11430" s="1"/>
  <c r="L11616"/>
  <c r="R11386" s="1"/>
  <c r="L11569"/>
  <c r="R11339" s="1"/>
  <c r="L11552"/>
  <c r="R11322" s="1"/>
  <c r="M11662"/>
  <c r="B2299"/>
  <c r="A129" i="4"/>
  <c r="B1772" i="13"/>
  <c r="B2922"/>
  <c r="B6774"/>
  <c r="B8404"/>
  <c r="B7157"/>
  <c r="B7351"/>
  <c r="A127" i="4"/>
  <c r="A109"/>
  <c r="L11752" i="13"/>
  <c r="R11522" s="1"/>
  <c r="L11892"/>
  <c r="R11662" s="1"/>
  <c r="H8138"/>
  <c r="H3327"/>
  <c r="B8361"/>
  <c r="H8980"/>
  <c r="H11620"/>
  <c r="L17009"/>
  <c r="R16779" s="1"/>
  <c r="B8062"/>
  <c r="B1714"/>
  <c r="N90"/>
  <c r="L8981"/>
  <c r="R8981" s="1"/>
  <c r="B3554"/>
  <c r="L344"/>
  <c r="R344" s="1"/>
  <c r="N8061"/>
  <c r="B7336"/>
  <c r="E46" i="4"/>
  <c r="B7355" i="13"/>
  <c r="B7360"/>
  <c r="B7364"/>
  <c r="B8450"/>
  <c r="N8270"/>
  <c r="L3448"/>
  <c r="R3448" s="1"/>
  <c r="A43" i="4"/>
  <c r="A99"/>
  <c r="L15859" i="13"/>
  <c r="R15629" s="1"/>
  <c r="L8195"/>
  <c r="R8195" s="1"/>
  <c r="L8176"/>
  <c r="R8176" s="1"/>
  <c r="L8152"/>
  <c r="R8152" s="1"/>
  <c r="L11663"/>
  <c r="R11433" s="1"/>
  <c r="L11586"/>
  <c r="R11356" s="1"/>
  <c r="N54"/>
  <c r="B374"/>
  <c r="B336"/>
  <c r="B3219"/>
  <c r="B4062"/>
  <c r="B4035"/>
  <c r="B3358"/>
  <c r="B305"/>
  <c r="B1131"/>
  <c r="B7184"/>
  <c r="B7192"/>
  <c r="L11530"/>
  <c r="R11300" s="1"/>
  <c r="H3439"/>
  <c r="B2082"/>
  <c r="A119" i="4"/>
  <c r="B1215" i="13"/>
  <c r="B1431"/>
  <c r="B2595"/>
  <c r="B5912"/>
  <c r="B7200"/>
  <c r="B7205"/>
  <c r="B7209"/>
  <c r="B7213"/>
  <c r="B7217"/>
  <c r="B7223"/>
  <c r="B7229"/>
  <c r="B7235"/>
  <c r="B7242"/>
  <c r="B7248"/>
  <c r="B7254"/>
  <c r="B7258"/>
  <c r="B7262"/>
  <c r="B7266"/>
  <c r="B7273"/>
  <c r="B7277"/>
  <c r="B7281"/>
  <c r="B7287"/>
  <c r="B7291"/>
  <c r="B7296"/>
  <c r="H3317"/>
  <c r="B8359"/>
  <c r="H8254"/>
  <c r="A28" i="4"/>
  <c r="H145" i="13"/>
  <c r="B5432"/>
  <c r="B258"/>
  <c r="N214"/>
  <c r="L8280"/>
  <c r="R8280" s="1"/>
  <c r="N168"/>
  <c r="L8127"/>
  <c r="R8127" s="1"/>
  <c r="L8098"/>
  <c r="R8098" s="1"/>
  <c r="L11631"/>
  <c r="R11401" s="1"/>
  <c r="L11625"/>
  <c r="R11395" s="1"/>
  <c r="L5739"/>
  <c r="R5739" s="1"/>
  <c r="B4145"/>
  <c r="B4131"/>
  <c r="B4120"/>
  <c r="B4110"/>
  <c r="B4099"/>
  <c r="B4088"/>
  <c r="B4071"/>
  <c r="B3982"/>
  <c r="B3357"/>
  <c r="B3347"/>
  <c r="B382"/>
  <c r="L16319"/>
  <c r="R16089" s="1"/>
  <c r="B9140"/>
  <c r="M11589"/>
  <c r="L11674"/>
  <c r="R11444" s="1"/>
  <c r="L5617"/>
  <c r="R5617" s="1"/>
  <c r="B4117"/>
  <c r="B4105"/>
  <c r="B4094"/>
  <c r="B4081"/>
  <c r="B4073"/>
  <c r="B3262"/>
  <c r="B332"/>
  <c r="B245"/>
  <c r="L1534"/>
  <c r="R1534" s="1"/>
  <c r="L2111"/>
  <c r="R2111" s="1"/>
  <c r="L5969"/>
  <c r="R5969" s="1"/>
  <c r="L6659"/>
  <c r="R6659" s="1"/>
  <c r="B9071"/>
  <c r="L9081"/>
  <c r="R9081" s="1"/>
  <c r="B6184"/>
  <c r="L6695"/>
  <c r="R6695" s="1"/>
  <c r="B993"/>
  <c r="B6251"/>
  <c r="B10883"/>
  <c r="H7333"/>
  <c r="H2901"/>
  <c r="H2900" s="1"/>
  <c r="B7128"/>
  <c r="B7001"/>
  <c r="B7300"/>
  <c r="B7304"/>
  <c r="B7308"/>
  <c r="B7312"/>
  <c r="B9019"/>
  <c r="B9002"/>
  <c r="H3012"/>
  <c r="L16815"/>
  <c r="R16585" s="1"/>
  <c r="B8410"/>
  <c r="B1024"/>
  <c r="N14401"/>
  <c r="N14400" s="1"/>
  <c r="H35" i="4"/>
  <c r="L281" i="13"/>
  <c r="R281" s="1"/>
  <c r="L16779"/>
  <c r="R16549" s="1"/>
  <c r="L16089"/>
  <c r="R15859" s="1"/>
  <c r="N218"/>
  <c r="N177"/>
  <c r="N160"/>
  <c r="L8109"/>
  <c r="R8109" s="1"/>
  <c r="L11718"/>
  <c r="R11488" s="1"/>
  <c r="L11714"/>
  <c r="R11484" s="1"/>
  <c r="L11677"/>
  <c r="R11447" s="1"/>
  <c r="L11639"/>
  <c r="R11409" s="1"/>
  <c r="L11590"/>
  <c r="R11360" s="1"/>
  <c r="B324"/>
  <c r="B292"/>
  <c r="L3032"/>
  <c r="R3032" s="1"/>
  <c r="B4010"/>
  <c r="L3147"/>
  <c r="R3147" s="1"/>
  <c r="B3447"/>
  <c r="B391"/>
  <c r="L1829"/>
  <c r="R1829" s="1"/>
  <c r="B6298"/>
  <c r="L15399"/>
  <c r="R15169" s="1"/>
  <c r="L14709"/>
  <c r="R14479" s="1"/>
  <c r="L1304"/>
  <c r="R1304" s="1"/>
  <c r="B7151"/>
  <c r="B1954"/>
  <c r="B4704"/>
  <c r="B10221"/>
  <c r="B10231"/>
  <c r="H8238"/>
  <c r="B7319"/>
  <c r="B7324"/>
  <c r="B7330"/>
  <c r="B7340"/>
  <c r="B7345"/>
  <c r="B9177"/>
  <c r="B9137"/>
  <c r="B9076"/>
  <c r="H2224"/>
  <c r="H7155"/>
  <c r="H3178"/>
  <c r="B9385"/>
  <c r="H5298"/>
  <c r="H3094"/>
  <c r="B1223"/>
  <c r="B5815"/>
  <c r="B7167"/>
  <c r="L9403"/>
  <c r="R9403" s="1"/>
  <c r="L8209"/>
  <c r="R8209" s="1"/>
  <c r="L8165"/>
  <c r="R8165" s="1"/>
  <c r="L8141"/>
  <c r="R8141" s="1"/>
  <c r="L11735"/>
  <c r="R11505" s="1"/>
  <c r="B5864"/>
  <c r="N32"/>
  <c r="A132" i="4"/>
  <c r="B1944" i="13"/>
  <c r="B10224"/>
  <c r="A116" i="4"/>
  <c r="B971" i="13"/>
  <c r="B6922"/>
  <c r="N80"/>
  <c r="B6812"/>
  <c r="B6602"/>
  <c r="B7260"/>
  <c r="B7279"/>
  <c r="B6973"/>
  <c r="H11711"/>
  <c r="H6448"/>
  <c r="H6446" s="1"/>
  <c r="H1158"/>
  <c r="B7924"/>
  <c r="L11600"/>
  <c r="R11370" s="1"/>
  <c r="L11549"/>
  <c r="R11319" s="1"/>
  <c r="B9054"/>
  <c r="R9177"/>
  <c r="M3201"/>
  <c r="A98" i="4"/>
  <c r="N100" i="13"/>
  <c r="H11" i="4"/>
  <c r="L8250" i="13"/>
  <c r="R8250" s="1"/>
  <c r="L8188"/>
  <c r="B8188" s="1"/>
  <c r="L8145"/>
  <c r="R8145" s="1"/>
  <c r="L8094"/>
  <c r="R8094" s="1"/>
  <c r="B7580"/>
  <c r="B10282"/>
  <c r="N2441"/>
  <c r="N2440" s="1"/>
  <c r="L2440" s="1"/>
  <c r="R2440" s="1"/>
  <c r="B6414"/>
  <c r="B6784"/>
  <c r="N8079"/>
  <c r="B8882"/>
  <c r="L10217"/>
  <c r="R10217" s="1"/>
  <c r="L14019"/>
  <c r="R13789" s="1"/>
  <c r="B8997"/>
  <c r="R5815"/>
  <c r="H117" i="4"/>
  <c r="A117" s="1"/>
  <c r="B9107" i="13"/>
  <c r="L8214"/>
  <c r="R8214" s="1"/>
  <c r="L8122"/>
  <c r="R8122" s="1"/>
  <c r="L8105"/>
  <c r="R8105" s="1"/>
  <c r="L8067"/>
  <c r="R8067" s="1"/>
  <c r="L11644"/>
  <c r="R11414" s="1"/>
  <c r="L11532"/>
  <c r="R11302" s="1"/>
  <c r="N67"/>
  <c r="H8420"/>
  <c r="B1172"/>
  <c r="N9067"/>
  <c r="L8083"/>
  <c r="R8083" s="1"/>
  <c r="B8493"/>
  <c r="B9186"/>
  <c r="B9165"/>
  <c r="B9145"/>
  <c r="B9128"/>
  <c r="B9091"/>
  <c r="B9064"/>
  <c r="B9046"/>
  <c r="B425"/>
  <c r="B1683"/>
  <c r="B6438"/>
  <c r="L5847"/>
  <c r="R5847" s="1"/>
  <c r="B7177"/>
  <c r="A121" i="4"/>
  <c r="L8267" i="13"/>
  <c r="R8267" s="1"/>
  <c r="L11652"/>
  <c r="L11547"/>
  <c r="R11317" s="1"/>
  <c r="N106"/>
  <c r="B5851"/>
  <c r="L6537"/>
  <c r="R6537" s="1"/>
  <c r="L9160"/>
  <c r="R9160" s="1"/>
  <c r="B7148"/>
  <c r="B7215"/>
  <c r="L11545"/>
  <c r="R11315" s="1"/>
  <c r="B1838"/>
  <c r="H8139"/>
  <c r="H2253"/>
  <c r="B2134"/>
  <c r="A108" i="4"/>
  <c r="H11884" i="13"/>
  <c r="L2135"/>
  <c r="R2135" s="1"/>
  <c r="L15665"/>
  <c r="R15435" s="1"/>
  <c r="L7119"/>
  <c r="R7119" s="1"/>
  <c r="N205"/>
  <c r="N47"/>
  <c r="L8252"/>
  <c r="B8252" s="1"/>
  <c r="N186"/>
  <c r="L8133"/>
  <c r="R8133" s="1"/>
  <c r="L8087"/>
  <c r="R8087" s="1"/>
  <c r="B8130"/>
  <c r="B8112"/>
  <c r="B8071"/>
  <c r="L11709"/>
  <c r="R11479" s="1"/>
  <c r="L11613"/>
  <c r="L11606"/>
  <c r="R11376" s="1"/>
  <c r="L11580"/>
  <c r="R11350" s="1"/>
  <c r="L11554"/>
  <c r="R11324" s="1"/>
  <c r="L11527"/>
  <c r="R11297" s="1"/>
  <c r="B3276"/>
  <c r="B3272"/>
  <c r="B3258"/>
  <c r="B3250"/>
  <c r="B3234"/>
  <c r="B355"/>
  <c r="B9037"/>
  <c r="R9137"/>
  <c r="R9076"/>
  <c r="B4020"/>
  <c r="L3293"/>
  <c r="R3293" s="1"/>
  <c r="L11686"/>
  <c r="R11456" s="1"/>
  <c r="L11668"/>
  <c r="R11438" s="1"/>
  <c r="L11649"/>
  <c r="R11419" s="1"/>
  <c r="M138"/>
  <c r="M53"/>
  <c r="L3043"/>
  <c r="R3043" s="1"/>
  <c r="B4142"/>
  <c r="B4043"/>
  <c r="B4013"/>
  <c r="B460"/>
  <c r="B5978"/>
  <c r="N3063"/>
  <c r="L3331"/>
  <c r="R3331" s="1"/>
  <c r="L13897"/>
  <c r="R13667" s="1"/>
  <c r="L5509"/>
  <c r="R5509" s="1"/>
  <c r="B4481"/>
  <c r="B11000"/>
  <c r="B1913"/>
  <c r="B1661"/>
  <c r="H8270"/>
  <c r="H3189"/>
  <c r="H3001"/>
  <c r="H3079"/>
  <c r="A122" i="4"/>
  <c r="A106"/>
  <c r="B511" i="13"/>
  <c r="B1453"/>
  <c r="L11795"/>
  <c r="R11565" s="1"/>
  <c r="B7197"/>
  <c r="B7201"/>
  <c r="B7206"/>
  <c r="B7210"/>
  <c r="B7214"/>
  <c r="B7220"/>
  <c r="B7224"/>
  <c r="B7230"/>
  <c r="B7236"/>
  <c r="B7243"/>
  <c r="B7251"/>
  <c r="B7255"/>
  <c r="B7259"/>
  <c r="B7263"/>
  <c r="B7267"/>
  <c r="B7274"/>
  <c r="B7278"/>
  <c r="B7282"/>
  <c r="B7288"/>
  <c r="B7293"/>
  <c r="B7297"/>
  <c r="B8048"/>
  <c r="B7842"/>
  <c r="B8346"/>
  <c r="B5452"/>
  <c r="L8100"/>
  <c r="R8100" s="1"/>
  <c r="L8063"/>
  <c r="R8063" s="1"/>
  <c r="B3280"/>
  <c r="B7801"/>
  <c r="B1632"/>
  <c r="L14249"/>
  <c r="R14019" s="1"/>
  <c r="B7239"/>
  <c r="B1261"/>
  <c r="B6135"/>
  <c r="H8169"/>
  <c r="A97" i="4"/>
  <c r="L9383" i="13"/>
  <c r="R9383" s="1"/>
  <c r="L6465"/>
  <c r="R6465" s="1"/>
  <c r="B8003"/>
  <c r="H11720"/>
  <c r="B9099"/>
  <c r="N209"/>
  <c r="N34"/>
  <c r="L8184"/>
  <c r="R8184" s="1"/>
  <c r="L8172"/>
  <c r="R8172" s="1"/>
  <c r="B8077"/>
  <c r="L11722"/>
  <c r="R11492" s="1"/>
  <c r="L11716"/>
  <c r="R11486" s="1"/>
  <c r="L11671"/>
  <c r="R11441" s="1"/>
  <c r="L11584"/>
  <c r="R11354" s="1"/>
  <c r="L11567"/>
  <c r="B11716"/>
  <c r="N45"/>
  <c r="N27"/>
  <c r="L16549"/>
  <c r="R16319" s="1"/>
  <c r="B9118"/>
  <c r="L15629"/>
  <c r="R15399" s="1"/>
  <c r="B7314"/>
  <c r="B7471"/>
  <c r="L12869"/>
  <c r="R12639" s="1"/>
  <c r="B3612"/>
  <c r="M57"/>
  <c r="N113"/>
  <c r="B4111"/>
  <c r="B4101"/>
  <c r="B4077"/>
  <c r="B4068"/>
  <c r="B533"/>
  <c r="B2988"/>
  <c r="L8999"/>
  <c r="R8999" s="1"/>
  <c r="L13365"/>
  <c r="R13135" s="1"/>
  <c r="L12540"/>
  <c r="R12310" s="1"/>
  <c r="L1707"/>
  <c r="R1707" s="1"/>
  <c r="B6743"/>
  <c r="N11565"/>
  <c r="B7173"/>
  <c r="B7182"/>
  <c r="B7194"/>
  <c r="H10261"/>
  <c r="H9111" s="1"/>
  <c r="B4852"/>
  <c r="B7316"/>
  <c r="B7322"/>
  <c r="B7327"/>
  <c r="B7332"/>
  <c r="B7338"/>
  <c r="B7343"/>
  <c r="B7347"/>
  <c r="B7893"/>
  <c r="B8480"/>
  <c r="B4711"/>
  <c r="N9189"/>
  <c r="H11565"/>
  <c r="H5528"/>
  <c r="H3132"/>
  <c r="N198"/>
  <c r="B8512"/>
  <c r="B8365"/>
  <c r="B8313"/>
  <c r="B8427"/>
  <c r="B9024"/>
  <c r="B9006"/>
  <c r="B8986"/>
  <c r="B1421"/>
  <c r="B6881"/>
  <c r="A74" i="4"/>
  <c r="L8078" i="13"/>
  <c r="R8078" s="1"/>
  <c r="B3995"/>
  <c r="B409"/>
  <c r="R17009"/>
  <c r="L16125"/>
  <c r="R15895" s="1"/>
  <c r="B7780"/>
  <c r="L11514"/>
  <c r="R11284" s="1"/>
  <c r="N129"/>
  <c r="L6429"/>
  <c r="R6429" s="1"/>
  <c r="L9078"/>
  <c r="R9078" s="1"/>
  <c r="L3375"/>
  <c r="R3375" s="1"/>
  <c r="L8959"/>
  <c r="R8959" s="1"/>
  <c r="B7011"/>
  <c r="B7145"/>
  <c r="B7311"/>
  <c r="L8113"/>
  <c r="B8113" s="1"/>
  <c r="B282"/>
  <c r="A120" i="4"/>
  <c r="B5363" i="13"/>
  <c r="B5791"/>
  <c r="B7354"/>
  <c r="B7359"/>
  <c r="B7363"/>
  <c r="B9201"/>
  <c r="B9103"/>
  <c r="B9060"/>
  <c r="B9041"/>
  <c r="B8412"/>
  <c r="H3063"/>
  <c r="H5988"/>
  <c r="H5986" s="1"/>
  <c r="H8192"/>
  <c r="B2351"/>
  <c r="H2095"/>
  <c r="H62" i="4"/>
  <c r="A59"/>
  <c r="L8242" i="13"/>
  <c r="R8242" s="1"/>
  <c r="L8201"/>
  <c r="R8201" s="1"/>
  <c r="L8180"/>
  <c r="R8180" s="1"/>
  <c r="L8162"/>
  <c r="R8162" s="1"/>
  <c r="L8096"/>
  <c r="R8096" s="1"/>
  <c r="L11576"/>
  <c r="R11346" s="1"/>
  <c r="L11558"/>
  <c r="R11328" s="1"/>
  <c r="N76"/>
  <c r="N36"/>
  <c r="F16" i="1"/>
  <c r="B7299" i="13"/>
  <c r="N15321"/>
  <c r="N15320" s="1"/>
  <c r="L15320" s="1"/>
  <c r="R15090" s="1"/>
  <c r="M11601"/>
  <c r="L11516"/>
  <c r="R11286" s="1"/>
  <c r="L3137"/>
  <c r="R3137" s="1"/>
  <c r="B4435"/>
  <c r="B4525"/>
  <c r="R11137"/>
  <c r="L945"/>
  <c r="R945" s="1"/>
  <c r="L1405"/>
  <c r="R1405" s="1"/>
  <c r="B7307"/>
  <c r="H8061"/>
  <c r="B8456"/>
  <c r="B8395"/>
  <c r="H90" i="4"/>
  <c r="B1881" i="13"/>
  <c r="B1651"/>
  <c r="B1711"/>
  <c r="B6283"/>
  <c r="H3104"/>
  <c r="B7199"/>
  <c r="B7204"/>
  <c r="B7208"/>
  <c r="B7212"/>
  <c r="B7216"/>
  <c r="B7222"/>
  <c r="B7233"/>
  <c r="B7240"/>
  <c r="B7246"/>
  <c r="B7253"/>
  <c r="B7257"/>
  <c r="B7261"/>
  <c r="B7265"/>
  <c r="B7269"/>
  <c r="B7276"/>
  <c r="B7280"/>
  <c r="B7286"/>
  <c r="B7290"/>
  <c r="B7295"/>
  <c r="B8510"/>
  <c r="H2167"/>
  <c r="B8373"/>
  <c r="H5758"/>
  <c r="H3055"/>
  <c r="H11541"/>
  <c r="H2273"/>
  <c r="B8477"/>
  <c r="B8433"/>
  <c r="B8414"/>
  <c r="B8375"/>
  <c r="B8357"/>
  <c r="B8322"/>
  <c r="B8303"/>
  <c r="B8505"/>
  <c r="B1608"/>
  <c r="B2603"/>
  <c r="B6094"/>
  <c r="B8382"/>
  <c r="H3591"/>
  <c r="H3590" s="1"/>
  <c r="A101" i="4"/>
  <c r="L11684" i="13"/>
  <c r="R11454" s="1"/>
  <c r="L8199"/>
  <c r="R8199" s="1"/>
  <c r="L8135"/>
  <c r="R8135" s="1"/>
  <c r="L11667"/>
  <c r="R11437" s="1"/>
  <c r="L11540"/>
  <c r="L11536"/>
  <c r="R11306" s="1"/>
  <c r="H11522"/>
  <c r="L8039"/>
  <c r="R8039" s="1"/>
  <c r="R7934"/>
  <c r="L12853"/>
  <c r="R12623" s="1"/>
  <c r="B2634"/>
  <c r="B7156"/>
  <c r="B7165"/>
  <c r="B8482"/>
  <c r="B7303"/>
  <c r="L11629"/>
  <c r="H46" i="4"/>
  <c r="A113"/>
  <c r="H2289" i="13"/>
  <c r="B8495"/>
  <c r="N8434"/>
  <c r="L9125"/>
  <c r="R9125" s="1"/>
  <c r="B10972"/>
  <c r="L12648"/>
  <c r="R12418" s="1"/>
  <c r="L8664"/>
  <c r="R8664" s="1"/>
  <c r="L2181"/>
  <c r="R2181" s="1"/>
  <c r="M2289"/>
  <c r="R10964"/>
  <c r="B7158"/>
  <c r="B7361"/>
  <c r="I21" i="4"/>
  <c r="B8293" i="13"/>
  <c r="B8406"/>
  <c r="B8490"/>
  <c r="H9189"/>
  <c r="B7014"/>
  <c r="B7301"/>
  <c r="B7305"/>
  <c r="B7309"/>
  <c r="B8031"/>
  <c r="B7861"/>
  <c r="B9192"/>
  <c r="B9171"/>
  <c r="B9149"/>
  <c r="B9133"/>
  <c r="B9114"/>
  <c r="B9070"/>
  <c r="B9050"/>
  <c r="B8431"/>
  <c r="B3365"/>
  <c r="L3921"/>
  <c r="R3921" s="1"/>
  <c r="B6560"/>
  <c r="B6759"/>
  <c r="H149"/>
  <c r="L11661"/>
  <c r="R11431" s="1"/>
  <c r="L11643"/>
  <c r="R11413" s="1"/>
  <c r="L3013"/>
  <c r="R3013" s="1"/>
  <c r="L4803"/>
  <c r="R4803" s="1"/>
  <c r="L11632"/>
  <c r="R11402" s="1"/>
  <c r="B6941"/>
  <c r="B7180"/>
  <c r="B7189"/>
  <c r="B7193"/>
  <c r="H7380"/>
  <c r="H7150" s="1"/>
  <c r="B7337"/>
  <c r="B7356"/>
  <c r="B9033"/>
  <c r="B2137"/>
  <c r="B5355"/>
  <c r="B4992"/>
  <c r="B1675"/>
  <c r="H9067"/>
  <c r="B7062"/>
  <c r="B7321"/>
  <c r="B7325"/>
  <c r="B7331"/>
  <c r="B7342"/>
  <c r="B7346"/>
  <c r="H8233"/>
  <c r="L6317"/>
  <c r="R6317" s="1"/>
  <c r="L15169"/>
  <c r="R14939" s="1"/>
  <c r="L2059"/>
  <c r="R2059" s="1"/>
  <c r="B5058"/>
  <c r="R11259"/>
  <c r="B7143"/>
  <c r="B7352"/>
  <c r="H4113"/>
  <c r="B5662"/>
  <c r="B2104"/>
  <c r="B294"/>
  <c r="B438"/>
  <c r="B1951"/>
  <c r="B11038"/>
  <c r="H3019"/>
  <c r="B8398"/>
  <c r="B8341"/>
  <c r="H8170"/>
  <c r="B1891"/>
  <c r="H3152"/>
  <c r="H3423"/>
  <c r="B8472"/>
  <c r="B8452"/>
  <c r="B8429"/>
  <c r="B8371"/>
  <c r="B8352"/>
  <c r="B8335"/>
  <c r="B8317"/>
  <c r="B8297"/>
  <c r="B7207"/>
  <c r="B7289"/>
  <c r="B1481"/>
  <c r="B6505"/>
  <c r="B8448"/>
  <c r="L11844"/>
  <c r="R11614" s="1"/>
  <c r="L8442"/>
  <c r="R8442" s="1"/>
  <c r="L3075"/>
  <c r="R3075" s="1"/>
  <c r="A40" i="4"/>
  <c r="M16120" i="13"/>
  <c r="L16120" s="1"/>
  <c r="R15890" s="1"/>
  <c r="B4141"/>
  <c r="B4135"/>
  <c r="B4125"/>
  <c r="B4116"/>
  <c r="B4104"/>
  <c r="B4092"/>
  <c r="B4084"/>
  <c r="B4063"/>
  <c r="B3444"/>
  <c r="B343"/>
  <c r="B286"/>
  <c r="B942"/>
  <c r="L3047"/>
  <c r="R3047" s="1"/>
  <c r="B4047"/>
  <c r="B5018"/>
  <c r="B2644"/>
  <c r="B6554"/>
  <c r="B9074"/>
  <c r="L9198"/>
  <c r="R9198" s="1"/>
  <c r="L10145"/>
  <c r="R10145" s="1"/>
  <c r="M12900"/>
  <c r="L12900" s="1"/>
  <c r="R12670" s="1"/>
  <c r="B7211"/>
  <c r="B8402"/>
  <c r="B7232"/>
  <c r="B7256"/>
  <c r="B7275"/>
  <c r="B7298"/>
  <c r="B1201"/>
  <c r="H11601"/>
  <c r="H8377"/>
  <c r="B5391"/>
  <c r="B1191"/>
  <c r="B2631"/>
  <c r="B5772"/>
  <c r="B8514"/>
  <c r="B8326"/>
  <c r="H8161"/>
  <c r="N12658"/>
  <c r="N12656" s="1"/>
  <c r="L8182"/>
  <c r="R8182" s="1"/>
  <c r="B7353"/>
  <c r="B7357"/>
  <c r="B7362"/>
  <c r="L11705"/>
  <c r="R11475" s="1"/>
  <c r="B8486"/>
  <c r="B8991"/>
  <c r="B8501"/>
  <c r="B8392"/>
  <c r="B5394"/>
  <c r="B7202"/>
  <c r="B8379"/>
  <c r="B7225"/>
  <c r="B7252"/>
  <c r="B7268"/>
  <c r="B7294"/>
  <c r="B6481"/>
  <c r="B10924"/>
  <c r="R7289"/>
  <c r="B8308"/>
  <c r="H3194"/>
  <c r="B8350"/>
  <c r="M16810"/>
  <c r="L16810" s="1"/>
  <c r="R16580" s="1"/>
  <c r="B8425"/>
  <c r="L12524"/>
  <c r="R12294" s="1"/>
  <c r="B525"/>
  <c r="B1238"/>
  <c r="L16570"/>
  <c r="R16340" s="1"/>
  <c r="M240"/>
  <c r="B2126"/>
  <c r="B12200"/>
  <c r="B7103"/>
  <c r="N213"/>
  <c r="N172"/>
  <c r="B7810"/>
  <c r="B3991"/>
  <c r="B3958"/>
  <c r="B3949"/>
  <c r="B3936"/>
  <c r="M75"/>
  <c r="B3366"/>
  <c r="B330"/>
  <c r="B7178"/>
  <c r="B8318"/>
  <c r="B4004"/>
  <c r="B432"/>
  <c r="B377"/>
  <c r="B317"/>
  <c r="B267"/>
  <c r="N1400"/>
  <c r="L1400" s="1"/>
  <c r="R1400" s="1"/>
  <c r="L2159"/>
  <c r="R2159" s="1"/>
  <c r="L2178"/>
  <c r="R2178" s="1"/>
  <c r="B4151"/>
  <c r="B6069"/>
  <c r="L6307"/>
  <c r="R6307" s="1"/>
  <c r="B6421"/>
  <c r="B6529"/>
  <c r="R11147"/>
  <c r="B3523"/>
  <c r="N11949"/>
  <c r="L12521"/>
  <c r="R12291" s="1"/>
  <c r="N11608"/>
  <c r="L6889"/>
  <c r="R6889" s="1"/>
  <c r="B7198"/>
  <c r="B7221"/>
  <c r="B7245"/>
  <c r="B7264"/>
  <c r="B7283"/>
  <c r="B10193"/>
  <c r="B8460"/>
  <c r="H8300"/>
  <c r="B8444"/>
  <c r="B5624"/>
  <c r="L3072"/>
  <c r="R3072" s="1"/>
  <c r="L3022"/>
  <c r="R3022" s="1"/>
  <c r="B5748"/>
  <c r="B5593"/>
  <c r="B2091"/>
  <c r="B456"/>
  <c r="B442"/>
  <c r="B431"/>
  <c r="B306"/>
  <c r="B453"/>
  <c r="B373"/>
  <c r="B298"/>
  <c r="B253"/>
  <c r="H4129"/>
  <c r="B7004"/>
  <c r="B7302"/>
  <c r="B7306"/>
  <c r="B7310"/>
  <c r="B7982"/>
  <c r="B8324"/>
  <c r="A41" i="4"/>
  <c r="A19"/>
  <c r="A44"/>
  <c r="B326" i="13"/>
  <c r="A38" i="4"/>
  <c r="H95"/>
  <c r="B7190" i="13"/>
  <c r="L3128"/>
  <c r="R3128" s="1"/>
  <c r="B386"/>
  <c r="R7151"/>
  <c r="R7158"/>
  <c r="R7173"/>
  <c r="M169"/>
  <c r="B7732"/>
  <c r="L2997"/>
  <c r="R2997" s="1"/>
  <c r="B4128"/>
  <c r="B4085"/>
  <c r="B430"/>
  <c r="B315"/>
  <c r="B296"/>
  <c r="B276"/>
  <c r="B265"/>
  <c r="B4581"/>
  <c r="L8479"/>
  <c r="R8479" s="1"/>
  <c r="N8212"/>
  <c r="M8205"/>
  <c r="B1591"/>
  <c r="B5518"/>
  <c r="B1484"/>
  <c r="B395"/>
  <c r="B2096"/>
  <c r="B1021"/>
  <c r="B7186"/>
  <c r="B4133"/>
  <c r="B4123"/>
  <c r="B4112"/>
  <c r="B4102"/>
  <c r="B4090"/>
  <c r="B4082"/>
  <c r="B4074"/>
  <c r="B4061"/>
  <c r="B297"/>
  <c r="B242"/>
  <c r="R7194"/>
  <c r="H8995"/>
  <c r="L11577"/>
  <c r="R5748"/>
  <c r="B4119"/>
  <c r="B4075"/>
  <c r="B4066"/>
  <c r="B2833"/>
  <c r="B4574"/>
  <c r="N8254"/>
  <c r="B9222"/>
  <c r="L4819"/>
  <c r="R4819" s="1"/>
  <c r="B1752"/>
  <c r="B1254"/>
  <c r="L1599"/>
  <c r="R1599" s="1"/>
  <c r="B4458"/>
  <c r="B4665"/>
  <c r="B961"/>
  <c r="B5801"/>
  <c r="B6544"/>
  <c r="B2305"/>
  <c r="B2132"/>
  <c r="B2124"/>
  <c r="B2115"/>
  <c r="B284"/>
  <c r="B2297"/>
  <c r="B2287"/>
  <c r="B2278"/>
  <c r="B335"/>
  <c r="B247"/>
  <c r="R14172"/>
  <c r="B1116"/>
  <c r="B316"/>
  <c r="L2212"/>
  <c r="R2212" s="1"/>
  <c r="B7137"/>
  <c r="R9114"/>
  <c r="N3001"/>
  <c r="B4108"/>
  <c r="B4097"/>
  <c r="B1862"/>
  <c r="B4701"/>
  <c r="B810"/>
  <c r="B6191"/>
  <c r="L2979"/>
  <c r="R2979" s="1"/>
  <c r="B8551"/>
  <c r="R11029"/>
  <c r="B4512"/>
  <c r="B6314"/>
  <c r="B10952"/>
  <c r="B5621"/>
  <c r="H7237"/>
  <c r="B4796"/>
  <c r="L8279"/>
  <c r="R8279" s="1"/>
  <c r="L14003"/>
  <c r="R13773" s="1"/>
  <c r="R10907"/>
  <c r="B8721"/>
  <c r="N12997"/>
  <c r="N12888" s="1"/>
  <c r="B8860"/>
  <c r="B2373"/>
  <c r="B2196"/>
  <c r="B12156"/>
  <c r="M70"/>
  <c r="L3005"/>
  <c r="R3005" s="1"/>
  <c r="L11727"/>
  <c r="R11497" s="1"/>
  <c r="L11708"/>
  <c r="R11478" s="1"/>
  <c r="L12624"/>
  <c r="R12394" s="1"/>
  <c r="L3328"/>
  <c r="R3328" s="1"/>
  <c r="B3702"/>
  <c r="L11572"/>
  <c r="R11342" s="1"/>
  <c r="B1469"/>
  <c r="B10898"/>
  <c r="L6183"/>
  <c r="R6183" s="1"/>
  <c r="L3064"/>
  <c r="R3064" s="1"/>
  <c r="L8111"/>
  <c r="R8111" s="1"/>
  <c r="B6081"/>
  <c r="B6898"/>
  <c r="L8220"/>
  <c r="R8220" s="1"/>
  <c r="B268"/>
  <c r="M9077"/>
  <c r="H125" i="4"/>
  <c r="B8841" i="13"/>
  <c r="B5501"/>
  <c r="R8841"/>
  <c r="L2190"/>
  <c r="R2190" s="1"/>
  <c r="B6929"/>
  <c r="L7231"/>
  <c r="R7231" s="1"/>
  <c r="B3397"/>
  <c r="B3312"/>
  <c r="B3302"/>
  <c r="B3298"/>
  <c r="L8936"/>
  <c r="R8936" s="1"/>
  <c r="B7468"/>
  <c r="B3778"/>
  <c r="L11630"/>
  <c r="R11400" s="1"/>
  <c r="L11595"/>
  <c r="R11365" s="1"/>
  <c r="L11550"/>
  <c r="R11320" s="1"/>
  <c r="B5050"/>
  <c r="B2638"/>
  <c r="B5858"/>
  <c r="B6163"/>
  <c r="B8621"/>
  <c r="B5341"/>
  <c r="B4871"/>
  <c r="B6261"/>
  <c r="B6711"/>
  <c r="B8311"/>
  <c r="H3180"/>
  <c r="B8469"/>
  <c r="H7349"/>
  <c r="B8437"/>
  <c r="B8295"/>
  <c r="L11664"/>
  <c r="R11434" s="1"/>
  <c r="L11519"/>
  <c r="R11289" s="1"/>
  <c r="B6208"/>
  <c r="B5731"/>
  <c r="B5571"/>
  <c r="B4080"/>
  <c r="B2296"/>
  <c r="B2286"/>
  <c r="B2277"/>
  <c r="B2265"/>
  <c r="B2254"/>
  <c r="B2245"/>
  <c r="B2237"/>
  <c r="B2228"/>
  <c r="B2222"/>
  <c r="B2214"/>
  <c r="B2203"/>
  <c r="B2195"/>
  <c r="B2183"/>
  <c r="B2170"/>
  <c r="B2160"/>
  <c r="B2150"/>
  <c r="B2141"/>
  <c r="B2106"/>
  <c r="B2097"/>
  <c r="B2086"/>
  <c r="B461"/>
  <c r="B448"/>
  <c r="B437"/>
  <c r="B388"/>
  <c r="B320"/>
  <c r="B310"/>
  <c r="B299"/>
  <c r="B273"/>
  <c r="B264"/>
  <c r="B254"/>
  <c r="B244"/>
  <c r="B2267"/>
  <c r="B2192"/>
  <c r="B2179"/>
  <c r="B2165"/>
  <c r="B2155"/>
  <c r="B2147"/>
  <c r="B2138"/>
  <c r="B2129"/>
  <c r="B2120"/>
  <c r="B2112"/>
  <c r="B2103"/>
  <c r="B2093"/>
  <c r="B2083"/>
  <c r="B416"/>
  <c r="B364"/>
  <c r="B274"/>
  <c r="B3842"/>
  <c r="B1938"/>
  <c r="B4895"/>
  <c r="L8500"/>
  <c r="R8500" s="1"/>
  <c r="B852"/>
  <c r="B8630"/>
  <c r="L2397"/>
  <c r="R2397" s="1"/>
  <c r="B6372"/>
  <c r="L8923"/>
  <c r="R8923" s="1"/>
  <c r="B7149"/>
  <c r="N78"/>
  <c r="L11521"/>
  <c r="R11291" s="1"/>
  <c r="B5719"/>
  <c r="B5675"/>
  <c r="N21"/>
  <c r="B3274"/>
  <c r="B3265"/>
  <c r="B7162"/>
  <c r="B549"/>
  <c r="B2715"/>
  <c r="B5949"/>
  <c r="L14817"/>
  <c r="R14587" s="1"/>
  <c r="L3103"/>
  <c r="R3103" s="1"/>
  <c r="B8441"/>
  <c r="H4378"/>
  <c r="B8446"/>
  <c r="B8287"/>
  <c r="B701"/>
  <c r="N940"/>
  <c r="L940" s="1"/>
  <c r="R940" s="1"/>
  <c r="L12179"/>
  <c r="R11949" s="1"/>
  <c r="R15322"/>
  <c r="B7170"/>
  <c r="B1062"/>
  <c r="B2414"/>
  <c r="L13099"/>
  <c r="R12869" s="1"/>
  <c r="B8367"/>
  <c r="B4941"/>
  <c r="R8621"/>
  <c r="H11949"/>
  <c r="L8129"/>
  <c r="R8129" s="1"/>
  <c r="B8104"/>
  <c r="B8086"/>
  <c r="B10240"/>
  <c r="B9320"/>
  <c r="L10274"/>
  <c r="R10274" s="1"/>
  <c r="B3401"/>
  <c r="B3393"/>
  <c r="B7176"/>
  <c r="R7842"/>
  <c r="B9102"/>
  <c r="B4229"/>
  <c r="B6395"/>
  <c r="B6469"/>
  <c r="B9298"/>
  <c r="L12057"/>
  <c r="R11827" s="1"/>
  <c r="N4608"/>
  <c r="L13229"/>
  <c r="R12999" s="1"/>
  <c r="L14479"/>
  <c r="R14249" s="1"/>
  <c r="N14"/>
  <c r="L11726"/>
  <c r="R11496" s="1"/>
  <c r="L11675"/>
  <c r="R11445" s="1"/>
  <c r="R7187"/>
  <c r="B4213"/>
  <c r="B383"/>
  <c r="M1291"/>
  <c r="M1290" s="1"/>
  <c r="L1290" s="1"/>
  <c r="R1290" s="1"/>
  <c r="L1583"/>
  <c r="R1583" s="1"/>
  <c r="R10917"/>
  <c r="N8101"/>
  <c r="L6594"/>
  <c r="R6594" s="1"/>
  <c r="B6400"/>
  <c r="B8328"/>
  <c r="B8333"/>
  <c r="B8423"/>
  <c r="L1620"/>
  <c r="R1620" s="1"/>
  <c r="N11926"/>
  <c r="L11926" s="1"/>
  <c r="R11696" s="1"/>
  <c r="M3416"/>
  <c r="N74"/>
  <c r="L11679"/>
  <c r="R11449" s="1"/>
  <c r="B3294"/>
  <c r="R12217"/>
  <c r="L11732"/>
  <c r="R11502" s="1"/>
  <c r="L11713"/>
  <c r="R11483" s="1"/>
  <c r="L11579"/>
  <c r="R11349" s="1"/>
  <c r="L11561"/>
  <c r="R11331" s="1"/>
  <c r="L11544"/>
  <c r="R11314" s="1"/>
  <c r="B3307"/>
  <c r="B2552"/>
  <c r="N4281"/>
  <c r="N4280" s="1"/>
  <c r="L4280" s="1"/>
  <c r="R4280" s="1"/>
  <c r="N12100"/>
  <c r="B2462"/>
  <c r="B6406"/>
  <c r="M9189"/>
  <c r="H698"/>
  <c r="N8148"/>
  <c r="B8363"/>
  <c r="B5892"/>
  <c r="H3935"/>
  <c r="B7154"/>
  <c r="B4003"/>
  <c r="L3883"/>
  <c r="R3883" s="1"/>
  <c r="M11565"/>
  <c r="B3745"/>
  <c r="L11605"/>
  <c r="R11375" s="1"/>
  <c r="B2641"/>
  <c r="B1333"/>
  <c r="B4490"/>
  <c r="B5940"/>
  <c r="B6699"/>
  <c r="L8394"/>
  <c r="R8394" s="1"/>
  <c r="B8700"/>
  <c r="B10262"/>
  <c r="R11243"/>
  <c r="L434"/>
  <c r="R434" s="1"/>
  <c r="L14644"/>
  <c r="R14414" s="1"/>
  <c r="H3078"/>
  <c r="M16011"/>
  <c r="M16010" s="1"/>
  <c r="B2789"/>
  <c r="H11614"/>
  <c r="H57" i="4"/>
  <c r="L3638" i="13"/>
  <c r="R3638" s="1"/>
  <c r="L11707"/>
  <c r="R11477" s="1"/>
  <c r="M55"/>
  <c r="B3427"/>
  <c r="B3300"/>
  <c r="H12430"/>
  <c r="B9083"/>
  <c r="R9060"/>
  <c r="B7612"/>
  <c r="H3339"/>
  <c r="H3109" s="1"/>
  <c r="B2039"/>
  <c r="N3210"/>
  <c r="B311"/>
  <c r="L11702"/>
  <c r="R11472" s="1"/>
  <c r="L11680"/>
  <c r="R11450" s="1"/>
  <c r="L11645"/>
  <c r="R11415" s="1"/>
  <c r="L4343"/>
  <c r="R4343" s="1"/>
  <c r="B1119"/>
  <c r="B1730"/>
  <c r="B2442"/>
  <c r="L2174"/>
  <c r="R2174" s="1"/>
  <c r="L4021"/>
  <c r="R4021" s="1"/>
  <c r="B4282"/>
  <c r="N3098"/>
  <c r="L6077"/>
  <c r="R6077" s="1"/>
  <c r="B6165"/>
  <c r="B6628"/>
  <c r="N3101"/>
  <c r="L6643"/>
  <c r="R6643" s="1"/>
  <c r="L9035"/>
  <c r="R9035" s="1"/>
  <c r="L679"/>
  <c r="R679" s="1"/>
  <c r="M831"/>
  <c r="M830" s="1"/>
  <c r="M2273"/>
  <c r="L11658"/>
  <c r="R11428" s="1"/>
  <c r="H7139"/>
  <c r="H8205"/>
  <c r="H8101"/>
  <c r="L14127"/>
  <c r="R13897" s="1"/>
  <c r="E90" i="4"/>
  <c r="B379" i="13"/>
  <c r="B4421"/>
  <c r="B1793"/>
  <c r="H2189"/>
  <c r="L4855"/>
  <c r="R4855" s="1"/>
  <c r="L3086"/>
  <c r="R3086" s="1"/>
  <c r="L8116"/>
  <c r="R8116" s="1"/>
  <c r="L8081"/>
  <c r="R8081" s="1"/>
  <c r="L7244"/>
  <c r="R7244" s="1"/>
  <c r="H3920"/>
  <c r="H3000" s="1"/>
  <c r="L11648"/>
  <c r="R11418" s="1"/>
  <c r="N62"/>
  <c r="N158"/>
  <c r="N148"/>
  <c r="R7148"/>
  <c r="R7165"/>
  <c r="R7184"/>
  <c r="R9149"/>
  <c r="L11723"/>
  <c r="R11493" s="1"/>
  <c r="H3337"/>
  <c r="B3377"/>
  <c r="L4707"/>
  <c r="R4707" s="1"/>
  <c r="B4629"/>
  <c r="L1477"/>
  <c r="R1477" s="1"/>
  <c r="B5961"/>
  <c r="L13313"/>
  <c r="R13083" s="1"/>
  <c r="L3324"/>
  <c r="R3324" s="1"/>
  <c r="L9068"/>
  <c r="R9068" s="1"/>
  <c r="B4248"/>
  <c r="L9169"/>
  <c r="R9169" s="1"/>
  <c r="L13543"/>
  <c r="R13313" s="1"/>
  <c r="H7140"/>
  <c r="H8499"/>
  <c r="H7960"/>
  <c r="H7598"/>
  <c r="H4970"/>
  <c r="B8385"/>
  <c r="L1764"/>
  <c r="R1764" s="1"/>
  <c r="B7655"/>
  <c r="L4840"/>
  <c r="R4840" s="1"/>
  <c r="B2156"/>
  <c r="B3404"/>
  <c r="L11562"/>
  <c r="R11332" s="1"/>
  <c r="B4055"/>
  <c r="B7921"/>
  <c r="B2956"/>
  <c r="R9192"/>
  <c r="R9133"/>
  <c r="B8120"/>
  <c r="L8102"/>
  <c r="R8102" s="1"/>
  <c r="M3104"/>
  <c r="B2060"/>
  <c r="B422"/>
  <c r="L11689"/>
  <c r="R11459" s="1"/>
  <c r="L11626"/>
  <c r="R11396" s="1"/>
  <c r="L11542"/>
  <c r="R11312" s="1"/>
  <c r="B5608"/>
  <c r="B4103"/>
  <c r="B4070"/>
  <c r="B4056"/>
  <c r="B4026"/>
  <c r="B3363"/>
  <c r="B3268"/>
  <c r="B4191"/>
  <c r="B4790"/>
  <c r="B489"/>
  <c r="L557"/>
  <c r="R557" s="1"/>
  <c r="L1074"/>
  <c r="R1074" s="1"/>
  <c r="L2503"/>
  <c r="R2503" s="1"/>
  <c r="B2950"/>
  <c r="L4359"/>
  <c r="R4359" s="1"/>
  <c r="N8139"/>
  <c r="N11655"/>
  <c r="N8249"/>
  <c r="L4477"/>
  <c r="R4477" s="1"/>
  <c r="N384"/>
  <c r="B6660"/>
  <c r="B8695"/>
  <c r="L11566"/>
  <c r="R11336" s="1"/>
  <c r="B8458"/>
  <c r="A48" i="4"/>
  <c r="B1251" i="13"/>
  <c r="L6767"/>
  <c r="R6767" s="1"/>
  <c r="L715"/>
  <c r="R715" s="1"/>
  <c r="L5775"/>
  <c r="R5775" s="1"/>
  <c r="B680"/>
  <c r="B15133"/>
  <c r="L12386"/>
  <c r="R12156" s="1"/>
  <c r="M10140"/>
  <c r="L10140" s="1"/>
  <c r="R10140" s="1"/>
  <c r="M8463"/>
  <c r="L8463" s="1"/>
  <c r="R8463" s="1"/>
  <c r="B7169"/>
  <c r="L11701"/>
  <c r="R11471" s="1"/>
  <c r="B3997"/>
  <c r="B3980"/>
  <c r="B3954"/>
  <c r="B3945"/>
  <c r="B3941"/>
  <c r="B3929"/>
  <c r="N8368"/>
  <c r="N8138" s="1"/>
  <c r="R15621"/>
  <c r="R7128"/>
  <c r="R7062"/>
  <c r="B9045"/>
  <c r="L3538"/>
  <c r="R3538" s="1"/>
  <c r="N8091"/>
  <c r="M3094"/>
  <c r="B3570"/>
  <c r="B5609"/>
  <c r="B5475"/>
  <c r="B2404"/>
  <c r="B2729"/>
  <c r="L8943"/>
  <c r="R8943" s="1"/>
  <c r="B10832"/>
  <c r="B10899"/>
  <c r="B10965"/>
  <c r="L12605"/>
  <c r="R12375" s="1"/>
  <c r="B10839"/>
  <c r="L15057"/>
  <c r="R14827" s="1"/>
  <c r="H9077"/>
  <c r="H4017"/>
  <c r="L3983"/>
  <c r="R3983" s="1"/>
  <c r="L12148"/>
  <c r="R11918" s="1"/>
  <c r="L13447"/>
  <c r="R13217" s="1"/>
  <c r="N176"/>
  <c r="B1639"/>
  <c r="B3515"/>
  <c r="N10128"/>
  <c r="M2224"/>
  <c r="L4011"/>
  <c r="R4011" s="1"/>
  <c r="B8939"/>
  <c r="B9304"/>
  <c r="B10185"/>
  <c r="L12297"/>
  <c r="R12067" s="1"/>
  <c r="M13251"/>
  <c r="L13251" s="1"/>
  <c r="R13021" s="1"/>
  <c r="N14631"/>
  <c r="L14631" s="1"/>
  <c r="R14401" s="1"/>
  <c r="B3709"/>
  <c r="B7433"/>
  <c r="L7385"/>
  <c r="R7385" s="1"/>
  <c r="L2143"/>
  <c r="R2143" s="1"/>
  <c r="N2273"/>
  <c r="B4162"/>
  <c r="L13724"/>
  <c r="R13494" s="1"/>
  <c r="H3201"/>
  <c r="H8148"/>
  <c r="M9124"/>
  <c r="B4622"/>
  <c r="N197"/>
  <c r="B1008"/>
  <c r="R7192"/>
  <c r="B3382"/>
  <c r="B7401"/>
  <c r="M3218"/>
  <c r="L11518"/>
  <c r="R11288" s="1"/>
  <c r="L778"/>
  <c r="R778" s="1"/>
  <c r="R14289"/>
  <c r="L303"/>
  <c r="R303" s="1"/>
  <c r="B2136"/>
  <c r="B4060"/>
  <c r="M8483"/>
  <c r="L2749"/>
  <c r="R2749" s="1"/>
  <c r="N94"/>
  <c r="A52" i="4"/>
  <c r="B7020" i="13"/>
  <c r="N86"/>
  <c r="B8126"/>
  <c r="B8108"/>
  <c r="B8090"/>
  <c r="B7710"/>
  <c r="M7227"/>
  <c r="L11695"/>
  <c r="R11465" s="1"/>
  <c r="B5716"/>
  <c r="B3987"/>
  <c r="B3971"/>
  <c r="B3917"/>
  <c r="L3029"/>
  <c r="R3029" s="1"/>
  <c r="B9131"/>
  <c r="L7219"/>
  <c r="R7219" s="1"/>
  <c r="B7461"/>
  <c r="B3558"/>
  <c r="B3548"/>
  <c r="L341"/>
  <c r="R341" s="1"/>
  <c r="B6200"/>
  <c r="L8381"/>
  <c r="R8381" s="1"/>
  <c r="B8665"/>
  <c r="B8838"/>
  <c r="L9307"/>
  <c r="R9307" s="1"/>
  <c r="L9112"/>
  <c r="R9112" s="1"/>
  <c r="L11672"/>
  <c r="R11442" s="1"/>
  <c r="L11653"/>
  <c r="R11423" s="1"/>
  <c r="B8319"/>
  <c r="H3210"/>
  <c r="M198"/>
  <c r="L1017"/>
  <c r="R1017" s="1"/>
  <c r="L2733"/>
  <c r="R2733" s="1"/>
  <c r="L8607"/>
  <c r="R8607" s="1"/>
  <c r="H7828"/>
  <c r="H8421"/>
  <c r="L12582"/>
  <c r="R12352" s="1"/>
  <c r="L11698"/>
  <c r="R11468" s="1"/>
  <c r="H2177"/>
  <c r="B8738"/>
  <c r="L13689"/>
  <c r="R13459" s="1"/>
  <c r="L14040"/>
  <c r="R13810" s="1"/>
  <c r="L14463"/>
  <c r="R14233" s="1"/>
  <c r="A63" i="4"/>
  <c r="L14500" i="13"/>
  <c r="R14270" s="1"/>
  <c r="M3458"/>
  <c r="M3456" s="1"/>
  <c r="B1140"/>
  <c r="B7183"/>
  <c r="B9161"/>
  <c r="B8982"/>
  <c r="L11571"/>
  <c r="R11341" s="1"/>
  <c r="B3355"/>
  <c r="B322"/>
  <c r="N8233"/>
  <c r="B9141"/>
  <c r="B7146"/>
  <c r="L7315"/>
  <c r="R7315" s="1"/>
  <c r="R7861"/>
  <c r="B3884"/>
  <c r="B7559"/>
  <c r="B7515"/>
  <c r="L11682"/>
  <c r="R11452" s="1"/>
  <c r="L11602"/>
  <c r="R11372" s="1"/>
  <c r="L11555"/>
  <c r="B3248"/>
  <c r="B8805"/>
  <c r="L13907"/>
  <c r="R13677" s="1"/>
  <c r="L14827"/>
  <c r="R14597" s="1"/>
  <c r="B4459"/>
  <c r="B8608"/>
  <c r="L8992"/>
  <c r="R8992" s="1"/>
  <c r="N166"/>
  <c r="B7918"/>
  <c r="B9182"/>
  <c r="N1389"/>
  <c r="L1389" s="1"/>
  <c r="H8246"/>
  <c r="B3604"/>
  <c r="L7019"/>
  <c r="R7019" s="1"/>
  <c r="N8192"/>
  <c r="B7174"/>
  <c r="B7191"/>
  <c r="B8066"/>
  <c r="L11691"/>
  <c r="R11461" s="1"/>
  <c r="N71"/>
  <c r="B3359"/>
  <c r="H928"/>
  <c r="B7142"/>
  <c r="R9201"/>
  <c r="R9171"/>
  <c r="R9103"/>
  <c r="R9070"/>
  <c r="R9050"/>
  <c r="R9019"/>
  <c r="R9002"/>
  <c r="R8991"/>
  <c r="L11710"/>
  <c r="R11480" s="1"/>
  <c r="L11692"/>
  <c r="R11462" s="1"/>
  <c r="L11548"/>
  <c r="R11318" s="1"/>
  <c r="B4754"/>
  <c r="B901"/>
  <c r="B6890"/>
  <c r="B1335"/>
  <c r="B8769"/>
  <c r="L9059"/>
  <c r="R9059" s="1"/>
  <c r="L7320"/>
  <c r="R7320" s="1"/>
  <c r="M3317"/>
  <c r="L2184"/>
  <c r="R2184" s="1"/>
  <c r="B6825"/>
  <c r="B6858"/>
  <c r="L9155"/>
  <c r="R9155" s="1"/>
  <c r="L11934"/>
  <c r="R11704" s="1"/>
  <c r="N13481"/>
  <c r="N13480" s="1"/>
  <c r="H8387"/>
  <c r="H3110"/>
  <c r="B2292"/>
  <c r="B2282"/>
  <c r="B2271"/>
  <c r="B2261"/>
  <c r="B2249"/>
  <c r="B2241"/>
  <c r="B2233"/>
  <c r="B5542"/>
  <c r="B393"/>
  <c r="B378"/>
  <c r="B314"/>
  <c r="B2272"/>
  <c r="B410"/>
  <c r="N8483"/>
  <c r="H9340"/>
  <c r="B7111"/>
  <c r="H2441"/>
  <c r="H2440" s="1"/>
  <c r="B10324"/>
  <c r="L13264"/>
  <c r="B13264" s="1"/>
  <c r="H60"/>
  <c r="A27" i="4"/>
  <c r="A15"/>
  <c r="B1034" i="13"/>
  <c r="N8377"/>
  <c r="M42"/>
  <c r="B8693"/>
  <c r="B2110"/>
  <c r="L14975"/>
  <c r="R14745" s="1"/>
  <c r="L11741"/>
  <c r="R11511" s="1"/>
  <c r="L15989"/>
  <c r="R15759" s="1"/>
  <c r="B2119"/>
  <c r="B9122"/>
  <c r="B8506"/>
  <c r="B8409"/>
  <c r="B8386"/>
  <c r="B8121"/>
  <c r="B8342"/>
  <c r="B8316"/>
  <c r="B8301"/>
  <c r="L7234"/>
  <c r="R7234" s="1"/>
  <c r="H600"/>
  <c r="H11604"/>
  <c r="B9032"/>
  <c r="B9028"/>
  <c r="B7168"/>
  <c r="L11730"/>
  <c r="R11500" s="1"/>
  <c r="L11634"/>
  <c r="R11404" s="1"/>
  <c r="L11624"/>
  <c r="R11394" s="1"/>
  <c r="L11583"/>
  <c r="R11353" s="1"/>
  <c r="N61"/>
  <c r="B3953"/>
  <c r="L2867"/>
  <c r="R2867" s="1"/>
  <c r="B4254"/>
  <c r="M6690"/>
  <c r="L6690" s="1"/>
  <c r="R6690" s="1"/>
  <c r="N8235"/>
  <c r="R11194"/>
  <c r="B2303"/>
  <c r="B2122"/>
  <c r="B2113"/>
  <c r="B2304"/>
  <c r="B2295"/>
  <c r="B2285"/>
  <c r="B457"/>
  <c r="L9021"/>
  <c r="R9021" s="1"/>
  <c r="B9203"/>
  <c r="B9184"/>
  <c r="B9163"/>
  <c r="B9143"/>
  <c r="B9126"/>
  <c r="B9105"/>
  <c r="B9086"/>
  <c r="B9062"/>
  <c r="B9044"/>
  <c r="R14645"/>
  <c r="R12224"/>
  <c r="B8008"/>
  <c r="R14150"/>
  <c r="R14931"/>
  <c r="H3700"/>
  <c r="H3240" s="1"/>
  <c r="H3245"/>
  <c r="R12266"/>
  <c r="R13330"/>
  <c r="R13381"/>
  <c r="R13454"/>
  <c r="R13592"/>
  <c r="B6099"/>
  <c r="L7829"/>
  <c r="R7829" s="1"/>
  <c r="N200"/>
  <c r="L2454"/>
  <c r="R2454" s="1"/>
  <c r="M32"/>
  <c r="L7830"/>
  <c r="R7830" s="1"/>
  <c r="B9085"/>
  <c r="B9123"/>
  <c r="H1848"/>
  <c r="H318"/>
  <c r="M59"/>
  <c r="B5708"/>
  <c r="L3058"/>
  <c r="R3058" s="1"/>
  <c r="L3046"/>
  <c r="R3046" s="1"/>
  <c r="B4714"/>
  <c r="H11573"/>
  <c r="M8164"/>
  <c r="B9026"/>
  <c r="B9008"/>
  <c r="B8988"/>
  <c r="R277"/>
  <c r="B277"/>
  <c r="B1563"/>
  <c r="N8468"/>
  <c r="N8238" s="1"/>
  <c r="L8928"/>
  <c r="R8928" s="1"/>
  <c r="M186"/>
  <c r="L3176"/>
  <c r="R3176" s="1"/>
  <c r="B700"/>
  <c r="L3799"/>
  <c r="R3799" s="1"/>
  <c r="M3339"/>
  <c r="R1982"/>
  <c r="B1982"/>
  <c r="B1698"/>
  <c r="L7778"/>
  <c r="R7778" s="1"/>
  <c r="N230"/>
  <c r="B2782"/>
  <c r="H11685"/>
  <c r="N126"/>
  <c r="N60"/>
  <c r="L4937"/>
  <c r="R12306"/>
  <c r="R345"/>
  <c r="B345"/>
  <c r="R313"/>
  <c r="B313"/>
  <c r="L12804"/>
  <c r="R12574" s="1"/>
  <c r="M12791"/>
  <c r="M12790" s="1"/>
  <c r="L12790" s="1"/>
  <c r="R12560" s="1"/>
  <c r="L15205"/>
  <c r="R14975" s="1"/>
  <c r="M15200"/>
  <c r="L15200" s="1"/>
  <c r="R14970" s="1"/>
  <c r="N14959"/>
  <c r="L14959" s="1"/>
  <c r="R14729" s="1"/>
  <c r="L14960"/>
  <c r="R14730" s="1"/>
  <c r="L12278"/>
  <c r="B12278" s="1"/>
  <c r="M11818"/>
  <c r="R16904"/>
  <c r="R7164"/>
  <c r="B7164"/>
  <c r="R7196"/>
  <c r="B7196"/>
  <c r="R4673"/>
  <c r="B4673"/>
  <c r="R985"/>
  <c r="B985"/>
  <c r="R10861"/>
  <c r="B10861"/>
  <c r="B4053"/>
  <c r="L2684"/>
  <c r="R2684" s="1"/>
  <c r="B7042"/>
  <c r="B4054"/>
  <c r="B1795"/>
  <c r="N11720"/>
  <c r="B9362"/>
  <c r="B5682"/>
  <c r="B5585"/>
  <c r="B369"/>
  <c r="B359"/>
  <c r="B440"/>
  <c r="B402"/>
  <c r="H8249"/>
  <c r="B2420"/>
  <c r="B5823"/>
  <c r="H39" i="4"/>
  <c r="B5387" i="13"/>
  <c r="N38"/>
  <c r="N18"/>
  <c r="M159"/>
  <c r="M164"/>
  <c r="M39"/>
  <c r="B3438"/>
  <c r="B3429"/>
  <c r="M17"/>
  <c r="B8023"/>
  <c r="B8103"/>
  <c r="L8264"/>
  <c r="R8264" s="1"/>
  <c r="M146"/>
  <c r="L8160"/>
  <c r="R8160" s="1"/>
  <c r="M96"/>
  <c r="H16" i="1" s="1"/>
  <c r="L7141" i="13"/>
  <c r="R7141" s="1"/>
  <c r="L12757"/>
  <c r="R12527" s="1"/>
  <c r="B3870"/>
  <c r="L11591"/>
  <c r="R11361" s="1"/>
  <c r="L11568"/>
  <c r="R11338" s="1"/>
  <c r="N75"/>
  <c r="B283"/>
  <c r="B272"/>
  <c r="B5489"/>
  <c r="L372"/>
  <c r="L2092"/>
  <c r="R2092" s="1"/>
  <c r="B1354"/>
  <c r="L4237"/>
  <c r="R4237" s="1"/>
  <c r="M3012"/>
  <c r="L4008"/>
  <c r="R4008" s="1"/>
  <c r="L4014"/>
  <c r="B6365"/>
  <c r="B6393"/>
  <c r="M8072"/>
  <c r="B10275"/>
  <c r="L3340"/>
  <c r="R3340" s="1"/>
  <c r="L11950"/>
  <c r="R11720" s="1"/>
  <c r="L12575"/>
  <c r="R12345" s="1"/>
  <c r="L14055"/>
  <c r="R13825" s="1"/>
  <c r="L12619"/>
  <c r="R12389" s="1"/>
  <c r="B3791"/>
  <c r="N3055"/>
  <c r="B6855"/>
  <c r="M3920"/>
  <c r="B1378"/>
  <c r="B452"/>
  <c r="L8181"/>
  <c r="R8181" s="1"/>
  <c r="B4934"/>
  <c r="B1491"/>
  <c r="B6045"/>
  <c r="B10911"/>
  <c r="B4697"/>
  <c r="H8091"/>
  <c r="B9188"/>
  <c r="B9168"/>
  <c r="B9147"/>
  <c r="B9130"/>
  <c r="B9109"/>
  <c r="B9093"/>
  <c r="B9066"/>
  <c r="B9048"/>
  <c r="B9030"/>
  <c r="B9013"/>
  <c r="B8994"/>
  <c r="B9196"/>
  <c r="B9010"/>
  <c r="B4859"/>
  <c r="B894"/>
  <c r="L2168"/>
  <c r="R2168" s="1"/>
  <c r="L6547"/>
  <c r="R6547" s="1"/>
  <c r="N8158"/>
  <c r="M14171"/>
  <c r="M14170" s="1"/>
  <c r="L14170" s="1"/>
  <c r="R13940" s="1"/>
  <c r="L4524"/>
  <c r="R4524" s="1"/>
  <c r="B6318"/>
  <c r="L385"/>
  <c r="R385" s="1"/>
  <c r="B1568"/>
  <c r="L3951"/>
  <c r="R3951" s="1"/>
  <c r="L5953"/>
  <c r="R5953" s="1"/>
  <c r="N13578"/>
  <c r="N13576" s="1"/>
  <c r="B353"/>
  <c r="B333"/>
  <c r="B248"/>
  <c r="B9194"/>
  <c r="B9175"/>
  <c r="B9151"/>
  <c r="B9135"/>
  <c r="B9116"/>
  <c r="B9097"/>
  <c r="B9073"/>
  <c r="B9052"/>
  <c r="B9034"/>
  <c r="B9017"/>
  <c r="B9000"/>
  <c r="B9205"/>
  <c r="B9015"/>
  <c r="B8099"/>
  <c r="B3184"/>
  <c r="M202"/>
  <c r="M116"/>
  <c r="B3418"/>
  <c r="B3413"/>
  <c r="B3385"/>
  <c r="B3320"/>
  <c r="H12508"/>
  <c r="B8411"/>
  <c r="L7292"/>
  <c r="R7292" s="1"/>
  <c r="B3654"/>
  <c r="N3175"/>
  <c r="B3605"/>
  <c r="B2025"/>
  <c r="B3721"/>
  <c r="B321"/>
  <c r="N7"/>
  <c r="N149"/>
  <c r="B5033"/>
  <c r="B5020"/>
  <c r="B4972"/>
  <c r="B574"/>
  <c r="B880"/>
  <c r="B2401"/>
  <c r="L4467"/>
  <c r="R4467" s="1"/>
  <c r="L4095"/>
  <c r="R4095" s="1"/>
  <c r="B8599"/>
  <c r="B8960"/>
  <c r="L13954"/>
  <c r="R13724" s="1"/>
  <c r="M14498"/>
  <c r="M14496" s="1"/>
  <c r="B3876"/>
  <c r="M3063"/>
  <c r="B8781"/>
  <c r="M4741"/>
  <c r="M4740" s="1"/>
  <c r="L13677"/>
  <c r="R13447" s="1"/>
  <c r="H13481"/>
  <c r="L11638"/>
  <c r="R11408" s="1"/>
  <c r="B257"/>
  <c r="L11628"/>
  <c r="R11398" s="1"/>
  <c r="L11570"/>
  <c r="R11340" s="1"/>
  <c r="B7641"/>
  <c r="B2068"/>
  <c r="B4641"/>
  <c r="H8748"/>
  <c r="H8746" s="1"/>
  <c r="B2294"/>
  <c r="B2284"/>
  <c r="B2275"/>
  <c r="B2263"/>
  <c r="B2251"/>
  <c r="B2243"/>
  <c r="B2235"/>
  <c r="B5561"/>
  <c r="B2094"/>
  <c r="B2084"/>
  <c r="B459"/>
  <c r="B444"/>
  <c r="B367"/>
  <c r="B340"/>
  <c r="B270"/>
  <c r="B2276"/>
  <c r="H3031"/>
  <c r="B9199"/>
  <c r="B9179"/>
  <c r="B9157"/>
  <c r="B9139"/>
  <c r="B9120"/>
  <c r="B9101"/>
  <c r="B9080"/>
  <c r="B9056"/>
  <c r="B9039"/>
  <c r="B9022"/>
  <c r="B9004"/>
  <c r="B8984"/>
  <c r="B7931"/>
  <c r="B9095"/>
  <c r="R14916"/>
  <c r="R16188"/>
  <c r="L6997"/>
  <c r="R6997" s="1"/>
  <c r="M6908"/>
  <c r="R15899"/>
  <c r="R15105"/>
  <c r="R12608"/>
  <c r="L7543"/>
  <c r="N7313"/>
  <c r="R3635"/>
  <c r="B3635"/>
  <c r="L11694"/>
  <c r="R11464" s="1"/>
  <c r="M194"/>
  <c r="L11647"/>
  <c r="R11417" s="1"/>
  <c r="M147"/>
  <c r="L11528"/>
  <c r="R11298" s="1"/>
  <c r="M28"/>
  <c r="L11523"/>
  <c r="R11293" s="1"/>
  <c r="M23"/>
  <c r="R5703"/>
  <c r="B5703"/>
  <c r="L3074"/>
  <c r="R3074" s="1"/>
  <c r="N84"/>
  <c r="R375"/>
  <c r="B375"/>
  <c r="B3788"/>
  <c r="M18"/>
  <c r="L1865"/>
  <c r="R1865" s="1"/>
  <c r="N1860"/>
  <c r="L1860" s="1"/>
  <c r="R2044"/>
  <c r="B2044"/>
  <c r="N227"/>
  <c r="L8277"/>
  <c r="R8277" s="1"/>
  <c r="N68"/>
  <c r="L8118"/>
  <c r="R8118" s="1"/>
  <c r="L8213"/>
  <c r="M163"/>
  <c r="L11729"/>
  <c r="R11499" s="1"/>
  <c r="M229"/>
  <c r="H123"/>
  <c r="R12582"/>
  <c r="B4984"/>
  <c r="B470"/>
  <c r="R501"/>
  <c r="B501"/>
  <c r="M1037"/>
  <c r="L1039"/>
  <c r="R5870"/>
  <c r="B5870"/>
  <c r="R6239"/>
  <c r="B6239"/>
  <c r="R8951"/>
  <c r="B8951"/>
  <c r="M8995"/>
  <c r="M9220"/>
  <c r="B4058"/>
  <c r="M156"/>
  <c r="L4395"/>
  <c r="R4395" s="1"/>
  <c r="H15321"/>
  <c r="H12603"/>
  <c r="B4788"/>
  <c r="B3863"/>
  <c r="N3317"/>
  <c r="L3547"/>
  <c r="R3547" s="1"/>
  <c r="R11771"/>
  <c r="L12163"/>
  <c r="R11933" s="1"/>
  <c r="N11933"/>
  <c r="R719"/>
  <c r="B719"/>
  <c r="H3919"/>
  <c r="H2999" s="1"/>
  <c r="H4148"/>
  <c r="M200"/>
  <c r="L3190"/>
  <c r="R3190" s="1"/>
  <c r="M61"/>
  <c r="L3051"/>
  <c r="R3051" s="1"/>
  <c r="L16909"/>
  <c r="R16679" s="1"/>
  <c r="M16907"/>
  <c r="L16907" s="1"/>
  <c r="R16677" s="1"/>
  <c r="B1478"/>
  <c r="R1478"/>
  <c r="R10308"/>
  <c r="B10308"/>
  <c r="B5480"/>
  <c r="L7709"/>
  <c r="R7709" s="1"/>
  <c r="M5661"/>
  <c r="M5660" s="1"/>
  <c r="M157"/>
  <c r="B3310"/>
  <c r="B5549"/>
  <c r="N16"/>
  <c r="B3985"/>
  <c r="B3973"/>
  <c r="B3969"/>
  <c r="B3965"/>
  <c r="M139"/>
  <c r="B3421"/>
  <c r="B3415"/>
  <c r="B3387"/>
  <c r="B3383"/>
  <c r="B3263"/>
  <c r="B3254"/>
  <c r="B5378"/>
  <c r="H2080"/>
  <c r="H2309"/>
  <c r="H2079" s="1"/>
  <c r="N4017"/>
  <c r="L3939"/>
  <c r="R3939" s="1"/>
  <c r="H11690"/>
  <c r="L11615"/>
  <c r="R11385" s="1"/>
  <c r="B346"/>
  <c r="B2256"/>
  <c r="B2238"/>
  <c r="B2229"/>
  <c r="B2208"/>
  <c r="B2200"/>
  <c r="M8261"/>
  <c r="M1846"/>
  <c r="B6768"/>
  <c r="B10319"/>
  <c r="H233"/>
  <c r="M8270"/>
  <c r="L9090"/>
  <c r="R9090" s="1"/>
  <c r="B7017"/>
  <c r="B256"/>
  <c r="B9411"/>
  <c r="L1499"/>
  <c r="R1499" s="1"/>
  <c r="B290"/>
  <c r="B755"/>
  <c r="L3100"/>
  <c r="A92" i="4"/>
  <c r="B3768" i="13"/>
  <c r="L11515"/>
  <c r="R11285" s="1"/>
  <c r="B7928"/>
  <c r="L13579"/>
  <c r="N128"/>
  <c r="N102"/>
  <c r="B4143"/>
  <c r="B4137"/>
  <c r="B4127"/>
  <c r="B4118"/>
  <c r="B4107"/>
  <c r="B4086"/>
  <c r="E14" i="1"/>
  <c r="L3060" i="13"/>
  <c r="R3060" s="1"/>
  <c r="B3434"/>
  <c r="B3411"/>
  <c r="B3267"/>
  <c r="B3244"/>
  <c r="H12639"/>
  <c r="R16541"/>
  <c r="M7041"/>
  <c r="L7041" s="1"/>
  <c r="R7041" s="1"/>
  <c r="R7143"/>
  <c r="B9098"/>
  <c r="B9136"/>
  <c r="L7285"/>
  <c r="R7285" s="1"/>
  <c r="L11715"/>
  <c r="R11485" s="1"/>
  <c r="H7284"/>
  <c r="L12640"/>
  <c r="R12410" s="1"/>
  <c r="L12562"/>
  <c r="R12332" s="1"/>
  <c r="L14923"/>
  <c r="R14693" s="1"/>
  <c r="B7474"/>
  <c r="B7458"/>
  <c r="L12461"/>
  <c r="R12231" s="1"/>
  <c r="L12509"/>
  <c r="R12279" s="1"/>
  <c r="B3661"/>
  <c r="L11609"/>
  <c r="L11581"/>
  <c r="R11351" s="1"/>
  <c r="L11546"/>
  <c r="R11316" s="1"/>
  <c r="B5710"/>
  <c r="L3121"/>
  <c r="R3121" s="1"/>
  <c r="N63"/>
  <c r="B4115"/>
  <c r="B4079"/>
  <c r="B4045"/>
  <c r="B4041"/>
  <c r="B4033"/>
  <c r="M126"/>
  <c r="M115"/>
  <c r="M76"/>
  <c r="M54"/>
  <c r="M45"/>
  <c r="B3455"/>
  <c r="B3451"/>
  <c r="B3430"/>
  <c r="B3369"/>
  <c r="B3352"/>
  <c r="B3338"/>
  <c r="B3319"/>
  <c r="B3313"/>
  <c r="F14" i="1"/>
  <c r="B3243" i="13"/>
  <c r="B1948"/>
  <c r="L5397"/>
  <c r="R5397" s="1"/>
  <c r="B4985"/>
  <c r="N601"/>
  <c r="N600" s="1"/>
  <c r="L600" s="1"/>
  <c r="R600" s="1"/>
  <c r="B688"/>
  <c r="M426"/>
  <c r="L909"/>
  <c r="R909" s="1"/>
  <c r="B1258"/>
  <c r="B6053"/>
  <c r="B1338"/>
  <c r="B1708"/>
  <c r="B1718"/>
  <c r="B2408"/>
  <c r="L2274"/>
  <c r="R2274" s="1"/>
  <c r="L2281"/>
  <c r="R2281" s="1"/>
  <c r="B4399"/>
  <c r="B5848"/>
  <c r="B6869"/>
  <c r="L8491"/>
  <c r="R8491" s="1"/>
  <c r="B9241"/>
  <c r="L9132"/>
  <c r="R9132" s="1"/>
  <c r="B10218"/>
  <c r="L14357"/>
  <c r="R14127" s="1"/>
  <c r="N3088"/>
  <c r="L14597"/>
  <c r="R14367" s="1"/>
  <c r="L3410"/>
  <c r="R3410" s="1"/>
  <c r="B4302"/>
  <c r="N8499"/>
  <c r="B2825"/>
  <c r="L3932"/>
  <c r="R3932" s="1"/>
  <c r="B4443"/>
  <c r="M3210"/>
  <c r="M5988"/>
  <c r="B6409"/>
  <c r="N8246"/>
  <c r="B10305"/>
  <c r="M9340"/>
  <c r="L11918"/>
  <c r="R11688" s="1"/>
  <c r="L4024"/>
  <c r="R4024" s="1"/>
  <c r="L392"/>
  <c r="R392" s="1"/>
  <c r="B10998"/>
  <c r="B266"/>
  <c r="L11721"/>
  <c r="L11700"/>
  <c r="R11470" s="1"/>
  <c r="L11670"/>
  <c r="R11440" s="1"/>
  <c r="L11557"/>
  <c r="B4067"/>
  <c r="B2002"/>
  <c r="B1542"/>
  <c r="B6021"/>
  <c r="B6462"/>
  <c r="B10921"/>
  <c r="H4007"/>
  <c r="B7163"/>
  <c r="B2288"/>
  <c r="B2279"/>
  <c r="B2268"/>
  <c r="B2257"/>
  <c r="B2247"/>
  <c r="B2239"/>
  <c r="B2230"/>
  <c r="B2226"/>
  <c r="B2216"/>
  <c r="B2205"/>
  <c r="B2197"/>
  <c r="B2186"/>
  <c r="B2173"/>
  <c r="B2162"/>
  <c r="B2152"/>
  <c r="B2144"/>
  <c r="B2117"/>
  <c r="B2108"/>
  <c r="B2100"/>
  <c r="B2088"/>
  <c r="B428"/>
  <c r="B399"/>
  <c r="B376"/>
  <c r="B312"/>
  <c r="B304"/>
  <c r="B2300"/>
  <c r="B2291"/>
  <c r="B2280"/>
  <c r="B2270"/>
  <c r="B2259"/>
  <c r="B2248"/>
  <c r="B2240"/>
  <c r="B2231"/>
  <c r="B2221"/>
  <c r="B2213"/>
  <c r="B2202"/>
  <c r="B2194"/>
  <c r="B2182"/>
  <c r="B2169"/>
  <c r="B2157"/>
  <c r="B2149"/>
  <c r="B2140"/>
  <c r="B2131"/>
  <c r="B2123"/>
  <c r="B2114"/>
  <c r="B2105"/>
  <c r="B2085"/>
  <c r="B389"/>
  <c r="B352"/>
  <c r="B339"/>
  <c r="B4139"/>
  <c r="L8309"/>
  <c r="R8309" s="1"/>
  <c r="H7227"/>
  <c r="B2246"/>
  <c r="B2219"/>
  <c r="B5445"/>
  <c r="H9124"/>
  <c r="H56"/>
  <c r="N11662"/>
  <c r="M699"/>
  <c r="L699" s="1"/>
  <c r="H6678"/>
  <c r="H6676" s="1"/>
  <c r="L252"/>
  <c r="R252" s="1"/>
  <c r="B2139"/>
  <c r="M7218"/>
  <c r="L10339"/>
  <c r="R10339" s="1"/>
  <c r="B1947"/>
  <c r="L1497"/>
  <c r="R1497" s="1"/>
  <c r="B400"/>
  <c r="H3458"/>
  <c r="M227"/>
  <c r="M8151"/>
  <c r="L8151" s="1"/>
  <c r="R8151" s="1"/>
  <c r="B2166"/>
  <c r="L11612"/>
  <c r="R11382" s="1"/>
  <c r="B7088"/>
  <c r="B6989"/>
  <c r="L13580"/>
  <c r="R13350" s="1"/>
  <c r="B6951"/>
  <c r="B7161"/>
  <c r="B7179"/>
  <c r="N82"/>
  <c r="N138"/>
  <c r="N44"/>
  <c r="B8338"/>
  <c r="B7745"/>
  <c r="L7171"/>
  <c r="R7171" s="1"/>
  <c r="L11517"/>
  <c r="R11287" s="1"/>
  <c r="B5640"/>
  <c r="L3082"/>
  <c r="R3082" s="1"/>
  <c r="N12"/>
  <c r="B4096"/>
  <c r="B4001"/>
  <c r="B3976"/>
  <c r="B3967"/>
  <c r="B3963"/>
  <c r="B3956"/>
  <c r="B3947"/>
  <c r="B3938"/>
  <c r="M170"/>
  <c r="N91"/>
  <c r="B3446"/>
  <c r="B3436"/>
  <c r="B3407"/>
  <c r="B3399"/>
  <c r="B3378"/>
  <c r="B3345"/>
  <c r="B3333"/>
  <c r="B3306"/>
  <c r="B3289"/>
  <c r="B3284"/>
  <c r="B3232"/>
  <c r="B446"/>
  <c r="B301"/>
  <c r="N2224"/>
  <c r="H12616"/>
  <c r="H11704"/>
  <c r="H11837"/>
  <c r="B7175"/>
  <c r="R7156"/>
  <c r="L12610"/>
  <c r="R12380" s="1"/>
  <c r="B3472"/>
  <c r="B307"/>
  <c r="L11553"/>
  <c r="N57"/>
  <c r="B4134"/>
  <c r="B4124"/>
  <c r="B4006"/>
  <c r="B404"/>
  <c r="B366"/>
  <c r="B287"/>
  <c r="B4755"/>
  <c r="B4950"/>
  <c r="B741"/>
  <c r="L797"/>
  <c r="R797" s="1"/>
  <c r="B949"/>
  <c r="B1105"/>
  <c r="B1248"/>
  <c r="B1270"/>
  <c r="B1340"/>
  <c r="L1369"/>
  <c r="R1369" s="1"/>
  <c r="B1494"/>
  <c r="B2520"/>
  <c r="L2080"/>
  <c r="R2080" s="1"/>
  <c r="L2081"/>
  <c r="R2081" s="1"/>
  <c r="N2901"/>
  <c r="L2901" s="1"/>
  <c r="R2901" s="1"/>
  <c r="M4129"/>
  <c r="B6009"/>
  <c r="B6681"/>
  <c r="B8521"/>
  <c r="B8751"/>
  <c r="B8851"/>
  <c r="L9084"/>
  <c r="R9084" s="1"/>
  <c r="B9399"/>
  <c r="L13667"/>
  <c r="R13437" s="1"/>
  <c r="B3440"/>
  <c r="N3201"/>
  <c r="B5478"/>
  <c r="N4129"/>
  <c r="B804"/>
  <c r="L2637"/>
  <c r="R2637" s="1"/>
  <c r="H830"/>
  <c r="B401"/>
  <c r="B4122"/>
  <c r="L7203"/>
  <c r="R7203" s="1"/>
  <c r="M4113"/>
  <c r="M3193" s="1"/>
  <c r="M468"/>
  <c r="L12977"/>
  <c r="R12747" s="1"/>
  <c r="B4076"/>
  <c r="B3278"/>
  <c r="B3236"/>
  <c r="B4931"/>
  <c r="B6084"/>
  <c r="B6352"/>
  <c r="B6541"/>
  <c r="H4064"/>
  <c r="A82" i="4"/>
  <c r="H8158" i="13"/>
  <c r="B2301"/>
  <c r="B5634"/>
  <c r="B2218"/>
  <c r="B2207"/>
  <c r="B2199"/>
  <c r="B2191"/>
  <c r="B2176"/>
  <c r="B2164"/>
  <c r="B2154"/>
  <c r="B2146"/>
  <c r="B2128"/>
  <c r="B2102"/>
  <c r="B417"/>
  <c r="B365"/>
  <c r="B2302"/>
  <c r="B2293"/>
  <c r="B2283"/>
  <c r="B2262"/>
  <c r="B2250"/>
  <c r="B2242"/>
  <c r="B2234"/>
  <c r="B2223"/>
  <c r="B2215"/>
  <c r="B2204"/>
  <c r="B2185"/>
  <c r="B2172"/>
  <c r="B2161"/>
  <c r="B2151"/>
  <c r="B2142"/>
  <c r="B2133"/>
  <c r="B2125"/>
  <c r="B2116"/>
  <c r="B2107"/>
  <c r="B2098"/>
  <c r="B2087"/>
  <c r="B394"/>
  <c r="B356"/>
  <c r="B342"/>
  <c r="B1724"/>
  <c r="H3098"/>
  <c r="M3132"/>
  <c r="N4947"/>
  <c r="N4838" s="1"/>
  <c r="B580"/>
  <c r="B2322"/>
  <c r="B7055"/>
  <c r="M7249"/>
  <c r="L2848"/>
  <c r="R2848" s="1"/>
  <c r="N33"/>
  <c r="B5631"/>
  <c r="N56"/>
  <c r="N52"/>
  <c r="B4078"/>
  <c r="N150"/>
  <c r="M72"/>
  <c r="M7"/>
  <c r="B3341"/>
  <c r="B3314"/>
  <c r="H11699"/>
  <c r="B9031"/>
  <c r="M7284"/>
  <c r="L11717"/>
  <c r="R11487" s="1"/>
  <c r="N3019"/>
  <c r="B3891"/>
  <c r="M3019"/>
  <c r="L11593"/>
  <c r="B4089"/>
  <c r="B3984"/>
  <c r="B3924"/>
  <c r="B3428"/>
  <c r="B3392"/>
  <c r="B451"/>
  <c r="B302"/>
  <c r="B237"/>
  <c r="B4611"/>
  <c r="L295"/>
  <c r="R295" s="1"/>
  <c r="L441"/>
  <c r="B779"/>
  <c r="M413"/>
  <c r="B2411"/>
  <c r="B2628"/>
  <c r="B2672"/>
  <c r="B5991"/>
  <c r="B6451"/>
  <c r="B6528"/>
  <c r="B10930"/>
  <c r="B11014"/>
  <c r="N11529"/>
  <c r="N11690"/>
  <c r="L3242"/>
  <c r="R3242" s="1"/>
  <c r="M250"/>
  <c r="B1584"/>
  <c r="B2298"/>
  <c r="L2255"/>
  <c r="R2255" s="1"/>
  <c r="B6308"/>
  <c r="B6874"/>
  <c r="L8508"/>
  <c r="R8508" s="1"/>
  <c r="B9342"/>
  <c r="B1075"/>
  <c r="B9251"/>
  <c r="L1257"/>
  <c r="R1257" s="1"/>
  <c r="B1349"/>
  <c r="L2627"/>
  <c r="B6324"/>
  <c r="L8765"/>
  <c r="R8765" s="1"/>
  <c r="B10331"/>
  <c r="B275"/>
  <c r="N161"/>
  <c r="B7789"/>
  <c r="B4828"/>
  <c r="B6735"/>
  <c r="B10348"/>
  <c r="B2220"/>
  <c r="B2209"/>
  <c r="B2201"/>
  <c r="B2193"/>
  <c r="B2180"/>
  <c r="B2148"/>
  <c r="B435"/>
  <c r="B421"/>
  <c r="B380"/>
  <c r="B2252"/>
  <c r="B2244"/>
  <c r="B2236"/>
  <c r="B2227"/>
  <c r="B2217"/>
  <c r="B2206"/>
  <c r="B2198"/>
  <c r="B2188"/>
  <c r="B2175"/>
  <c r="B2163"/>
  <c r="B2153"/>
  <c r="B2145"/>
  <c r="B2127"/>
  <c r="B2118"/>
  <c r="B2109"/>
  <c r="B2101"/>
  <c r="B2089"/>
  <c r="B2077"/>
  <c r="B360"/>
  <c r="B390"/>
  <c r="A49" i="4"/>
  <c r="A56"/>
  <c r="A69"/>
  <c r="R15368" i="13"/>
  <c r="R7185"/>
  <c r="B7185"/>
  <c r="R12214"/>
  <c r="H8290"/>
  <c r="H8519"/>
  <c r="R16328"/>
  <c r="N15419"/>
  <c r="L15419" s="1"/>
  <c r="R15189" s="1"/>
  <c r="L15420"/>
  <c r="R15190" s="1"/>
  <c r="B4048"/>
  <c r="B397"/>
  <c r="L450"/>
  <c r="R450" s="1"/>
  <c r="L3065"/>
  <c r="R3065" s="1"/>
  <c r="H34"/>
  <c r="N240"/>
  <c r="B4351"/>
  <c r="B8930"/>
  <c r="B8709"/>
  <c r="B5761"/>
  <c r="R12931"/>
  <c r="B9314"/>
  <c r="L16219"/>
  <c r="R15989" s="1"/>
  <c r="N16241"/>
  <c r="N16240" s="1"/>
  <c r="N318"/>
  <c r="L318" s="1"/>
  <c r="R318" s="1"/>
  <c r="B1576"/>
  <c r="H4093"/>
  <c r="H3173" s="1"/>
  <c r="N12508"/>
  <c r="L614"/>
  <c r="R614" s="1"/>
  <c r="R2322"/>
  <c r="B2310"/>
  <c r="H68"/>
  <c r="A68" i="4"/>
  <c r="L3181" i="13"/>
  <c r="R3181" s="1"/>
  <c r="L7793"/>
  <c r="N15"/>
  <c r="G115" i="4"/>
  <c r="G112" s="1"/>
  <c r="L8236" i="13"/>
  <c r="R8236" s="1"/>
  <c r="M113"/>
  <c r="M337"/>
  <c r="L4130"/>
  <c r="R4130" s="1"/>
  <c r="N3591"/>
  <c r="N3590" s="1"/>
  <c r="L3590" s="1"/>
  <c r="R3590" s="1"/>
  <c r="L3431"/>
  <c r="M8079"/>
  <c r="L3118"/>
  <c r="R3118" s="1"/>
  <c r="N105"/>
  <c r="N66"/>
  <c r="A67" i="4"/>
  <c r="L7054" i="13"/>
  <c r="R7054" s="1"/>
  <c r="L11507"/>
  <c r="R11277" s="1"/>
  <c r="B8019"/>
  <c r="L8247"/>
  <c r="R8247" s="1"/>
  <c r="L14673"/>
  <c r="R14443" s="1"/>
  <c r="H11589"/>
  <c r="N43"/>
  <c r="N145"/>
  <c r="B8481"/>
  <c r="B8471"/>
  <c r="B7752"/>
  <c r="L7241"/>
  <c r="R7241" s="1"/>
  <c r="M7237"/>
  <c r="M30"/>
  <c r="N134"/>
  <c r="N130"/>
  <c r="N122"/>
  <c r="N115"/>
  <c r="N95"/>
  <c r="N69"/>
  <c r="B3282"/>
  <c r="B7166"/>
  <c r="H433"/>
  <c r="R7180"/>
  <c r="R7189"/>
  <c r="R7193"/>
  <c r="B8372"/>
  <c r="L3362"/>
  <c r="R3362" s="1"/>
  <c r="B3800"/>
  <c r="B3640"/>
  <c r="N3439"/>
  <c r="N3327"/>
  <c r="B412"/>
  <c r="B325"/>
  <c r="B249"/>
  <c r="L11697"/>
  <c r="R11467" s="1"/>
  <c r="L11659"/>
  <c r="R11429" s="1"/>
  <c r="L11599"/>
  <c r="R11369" s="1"/>
  <c r="N48"/>
  <c r="B4031"/>
  <c r="B455"/>
  <c r="B387"/>
  <c r="B5388"/>
  <c r="B650"/>
  <c r="M327"/>
  <c r="B309"/>
  <c r="B1361"/>
  <c r="B1765"/>
  <c r="B1800"/>
  <c r="L2232"/>
  <c r="R2232" s="1"/>
  <c r="B2499"/>
  <c r="B2750"/>
  <c r="N3110"/>
  <c r="N8115"/>
  <c r="M8154"/>
  <c r="L8154" s="1"/>
  <c r="R8154" s="1"/>
  <c r="N8278"/>
  <c r="B10228"/>
  <c r="L12471"/>
  <c r="R12241" s="1"/>
  <c r="B1830"/>
  <c r="N11598"/>
  <c r="L5049"/>
  <c r="R5049" s="1"/>
  <c r="B4938"/>
  <c r="B9428"/>
  <c r="R11013"/>
  <c r="B2874"/>
  <c r="B7160"/>
  <c r="H3175"/>
  <c r="R16901"/>
  <c r="M100"/>
  <c r="B3908"/>
  <c r="L11585"/>
  <c r="R11355" s="1"/>
  <c r="N37"/>
  <c r="N192"/>
  <c r="M8278"/>
  <c r="M131"/>
  <c r="M255"/>
  <c r="N159"/>
  <c r="B8848"/>
  <c r="M15"/>
  <c r="L8222"/>
  <c r="R8222" s="1"/>
  <c r="L8088"/>
  <c r="R8088" s="1"/>
  <c r="N136"/>
  <c r="L3249"/>
  <c r="R3249" s="1"/>
  <c r="N3374"/>
  <c r="L3374" s="1"/>
  <c r="R3374" s="1"/>
  <c r="B279"/>
  <c r="B6988"/>
  <c r="L8226"/>
  <c r="R8226" s="1"/>
  <c r="N15188"/>
  <c r="L8263"/>
  <c r="B8040"/>
  <c r="B8016"/>
  <c r="B7927"/>
  <c r="B8987"/>
  <c r="B9012"/>
  <c r="B9020"/>
  <c r="B9029"/>
  <c r="B9150"/>
  <c r="L7238"/>
  <c r="R7238" s="1"/>
  <c r="B3304"/>
  <c r="N118"/>
  <c r="M223"/>
  <c r="M125"/>
  <c r="B3291"/>
  <c r="B3287"/>
  <c r="B7144"/>
  <c r="H11827"/>
  <c r="R16891"/>
  <c r="R16450"/>
  <c r="N12608"/>
  <c r="N11688" s="1"/>
  <c r="B8977"/>
  <c r="B8989"/>
  <c r="B9001"/>
  <c r="B9009"/>
  <c r="B9018"/>
  <c r="B9027"/>
  <c r="B9036"/>
  <c r="B9053"/>
  <c r="B9075"/>
  <c r="B9088"/>
  <c r="B9106"/>
  <c r="B9127"/>
  <c r="B9144"/>
  <c r="B9164"/>
  <c r="B9176"/>
  <c r="B9185"/>
  <c r="B9195"/>
  <c r="B9204"/>
  <c r="L8142"/>
  <c r="R8142" s="1"/>
  <c r="B8403"/>
  <c r="B8376"/>
  <c r="B8358"/>
  <c r="B8340"/>
  <c r="B8310"/>
  <c r="B8298"/>
  <c r="B7794"/>
  <c r="B7698"/>
  <c r="L12528"/>
  <c r="R12298" s="1"/>
  <c r="B447"/>
  <c r="B289"/>
  <c r="L11575"/>
  <c r="R11345" s="1"/>
  <c r="L11531"/>
  <c r="R11301" s="1"/>
  <c r="B3367"/>
  <c r="N99"/>
  <c r="B443"/>
  <c r="B358"/>
  <c r="B323"/>
  <c r="L334"/>
  <c r="R334" s="1"/>
  <c r="M349"/>
  <c r="B6513"/>
  <c r="B1409"/>
  <c r="B1565"/>
  <c r="B1579"/>
  <c r="B1814"/>
  <c r="B1821"/>
  <c r="B2485"/>
  <c r="L4018"/>
  <c r="R4018" s="1"/>
  <c r="L4138"/>
  <c r="R4138" s="1"/>
  <c r="L3961"/>
  <c r="R3961" s="1"/>
  <c r="N8205"/>
  <c r="N13021"/>
  <c r="N13020" s="1"/>
  <c r="M2671"/>
  <c r="M2670" s="1"/>
  <c r="M2210" s="1"/>
  <c r="B2758"/>
  <c r="B564"/>
  <c r="B602"/>
  <c r="N449"/>
  <c r="B791"/>
  <c r="B801"/>
  <c r="B9404"/>
  <c r="B2504"/>
  <c r="H3821"/>
  <c r="H3820" s="1"/>
  <c r="B7188"/>
  <c r="R16262"/>
  <c r="R15408"/>
  <c r="N156"/>
  <c r="N83"/>
  <c r="B465"/>
  <c r="N46"/>
  <c r="B1928"/>
  <c r="B10209"/>
  <c r="H8305"/>
  <c r="L11915"/>
  <c r="R11685" s="1"/>
  <c r="L3045"/>
  <c r="R3045" s="1"/>
  <c r="H116"/>
  <c r="N469"/>
  <c r="L469" s="1"/>
  <c r="R469" s="1"/>
  <c r="B3491"/>
  <c r="B7449"/>
  <c r="B6398"/>
  <c r="B712"/>
  <c r="B8829"/>
  <c r="H12539"/>
  <c r="N12603"/>
  <c r="N3132"/>
  <c r="M12623"/>
  <c r="B13068"/>
  <c r="H212"/>
  <c r="M4064"/>
  <c r="M3144" s="1"/>
  <c r="L480"/>
  <c r="R480" s="1"/>
  <c r="L485"/>
  <c r="L350"/>
  <c r="R350" s="1"/>
  <c r="L2121"/>
  <c r="R2121" s="1"/>
  <c r="R15057"/>
  <c r="L2780"/>
  <c r="R2780" s="1"/>
  <c r="B262"/>
  <c r="M27"/>
  <c r="M4511"/>
  <c r="M4510" s="1"/>
  <c r="L4510" s="1"/>
  <c r="L4294"/>
  <c r="R4294" s="1"/>
  <c r="B4484"/>
  <c r="R5387"/>
  <c r="B8854"/>
  <c r="R13035"/>
  <c r="H12445"/>
  <c r="H191"/>
  <c r="N12574"/>
  <c r="B2311"/>
  <c r="B3316"/>
  <c r="N3152"/>
  <c r="A88" i="4"/>
  <c r="A66"/>
  <c r="N221" i="13"/>
  <c r="M137"/>
  <c r="M12"/>
  <c r="B4949"/>
  <c r="M5298"/>
  <c r="M433"/>
  <c r="M56"/>
  <c r="B2329"/>
  <c r="N53"/>
  <c r="L3213"/>
  <c r="R3213" s="1"/>
  <c r="N217"/>
  <c r="B9187"/>
  <c r="B5705"/>
  <c r="N143"/>
  <c r="N132"/>
  <c r="N30"/>
  <c r="N24"/>
  <c r="B4059"/>
  <c r="B4044"/>
  <c r="B4040"/>
  <c r="B4032"/>
  <c r="B4025"/>
  <c r="B4019"/>
  <c r="B4005"/>
  <c r="N77"/>
  <c r="B3442"/>
  <c r="B3432"/>
  <c r="B3395"/>
  <c r="B3391"/>
  <c r="B3269"/>
  <c r="B3260"/>
  <c r="B3256"/>
  <c r="B3252"/>
  <c r="B3247"/>
  <c r="B3241"/>
  <c r="N131"/>
  <c r="M8368"/>
  <c r="B1600"/>
  <c r="B7382"/>
  <c r="B3781"/>
  <c r="N3189"/>
  <c r="L14510"/>
  <c r="R14280" s="1"/>
  <c r="B3564"/>
  <c r="B348"/>
  <c r="L11537"/>
  <c r="R11307" s="1"/>
  <c r="B3994"/>
  <c r="B381"/>
  <c r="B4720"/>
  <c r="B664"/>
  <c r="B918"/>
  <c r="L1123"/>
  <c r="R1123" s="1"/>
  <c r="B1305"/>
  <c r="B1391"/>
  <c r="B2398"/>
  <c r="N2258"/>
  <c r="L2171"/>
  <c r="R2171" s="1"/>
  <c r="B2871"/>
  <c r="B2948"/>
  <c r="B4560"/>
  <c r="B5938"/>
  <c r="B8925"/>
  <c r="B11021"/>
  <c r="B4785"/>
  <c r="B1028"/>
  <c r="N2167"/>
  <c r="B4919"/>
  <c r="N11551"/>
  <c r="B4708"/>
  <c r="B5029"/>
  <c r="B4928"/>
  <c r="L259"/>
  <c r="R259" s="1"/>
  <c r="M449"/>
  <c r="B2945"/>
  <c r="B2959"/>
  <c r="B2980"/>
  <c r="B4241"/>
  <c r="N14050"/>
  <c r="L14050" s="1"/>
  <c r="R13820" s="1"/>
  <c r="A54" i="4"/>
  <c r="A76"/>
  <c r="A64"/>
  <c r="A61"/>
  <c r="A73"/>
  <c r="A58"/>
  <c r="A53"/>
  <c r="N11620" i="13"/>
  <c r="H4280"/>
  <c r="L14970"/>
  <c r="R14740" s="1"/>
  <c r="R12360"/>
  <c r="R12247"/>
  <c r="H165"/>
  <c r="H52"/>
  <c r="R16320"/>
  <c r="L2309"/>
  <c r="N15879"/>
  <c r="L15879" s="1"/>
  <c r="R15649" s="1"/>
  <c r="L15880"/>
  <c r="R15650" s="1"/>
  <c r="L15759"/>
  <c r="R15529" s="1"/>
  <c r="N15757"/>
  <c r="N14607"/>
  <c r="L14607" s="1"/>
  <c r="R14377" s="1"/>
  <c r="L14609"/>
  <c r="R14379" s="1"/>
  <c r="L7563"/>
  <c r="R7563" s="1"/>
  <c r="M7333"/>
  <c r="L7333" s="1"/>
  <c r="R7333" s="1"/>
  <c r="N7477"/>
  <c r="N7247" s="1"/>
  <c r="N7249"/>
  <c r="L7479"/>
  <c r="R7479" s="1"/>
  <c r="M3403"/>
  <c r="M3821"/>
  <c r="L3271"/>
  <c r="R3271" s="1"/>
  <c r="M3041"/>
  <c r="R3678"/>
  <c r="B3678"/>
  <c r="R398"/>
  <c r="B398"/>
  <c r="B5444"/>
  <c r="M13940"/>
  <c r="R10820"/>
  <c r="L12409"/>
  <c r="R12179" s="1"/>
  <c r="M11949"/>
  <c r="L13034"/>
  <c r="R12804" s="1"/>
  <c r="M13021"/>
  <c r="N13130"/>
  <c r="N12445"/>
  <c r="L13135"/>
  <c r="R12905" s="1"/>
  <c r="R12953"/>
  <c r="B13298"/>
  <c r="L13437"/>
  <c r="R13207" s="1"/>
  <c r="R13678"/>
  <c r="B13996"/>
  <c r="L13076"/>
  <c r="R12846" s="1"/>
  <c r="N12616"/>
  <c r="B3944"/>
  <c r="B7550"/>
  <c r="B8314"/>
  <c r="R11596"/>
  <c r="R11569"/>
  <c r="B3198"/>
  <c r="H43"/>
  <c r="R15221"/>
  <c r="R1370"/>
  <c r="B1370"/>
  <c r="L6824"/>
  <c r="N6811"/>
  <c r="N6810" s="1"/>
  <c r="H171"/>
  <c r="R16438"/>
  <c r="L16585"/>
  <c r="M16580"/>
  <c r="R16341"/>
  <c r="R16074"/>
  <c r="M15649"/>
  <c r="L15650"/>
  <c r="R15420" s="1"/>
  <c r="M12430"/>
  <c r="R15370"/>
  <c r="M15551"/>
  <c r="L15564"/>
  <c r="R15334" s="1"/>
  <c r="L7974"/>
  <c r="R7974" s="1"/>
  <c r="M7961"/>
  <c r="N7840"/>
  <c r="L7840" s="1"/>
  <c r="R7840" s="1"/>
  <c r="L7845"/>
  <c r="R7845" s="1"/>
  <c r="N7155"/>
  <c r="L3222"/>
  <c r="R3222" s="1"/>
  <c r="M232"/>
  <c r="M225"/>
  <c r="L3215"/>
  <c r="M221"/>
  <c r="L3211"/>
  <c r="R3211" s="1"/>
  <c r="M197"/>
  <c r="L3187"/>
  <c r="R3187" s="1"/>
  <c r="M176"/>
  <c r="L3166"/>
  <c r="R3166" s="1"/>
  <c r="R3390"/>
  <c r="B3390"/>
  <c r="M129"/>
  <c r="L3119"/>
  <c r="R3119" s="1"/>
  <c r="L3113"/>
  <c r="R3113" s="1"/>
  <c r="M123"/>
  <c r="M63"/>
  <c r="L3053"/>
  <c r="R3053" s="1"/>
  <c r="R3279"/>
  <c r="B3279"/>
  <c r="M44"/>
  <c r="L3034"/>
  <c r="R3034" s="1"/>
  <c r="L3027"/>
  <c r="R3027" s="1"/>
  <c r="M37"/>
  <c r="M33"/>
  <c r="L3023"/>
  <c r="R3023" s="1"/>
  <c r="L3016"/>
  <c r="R3016" s="1"/>
  <c r="M26"/>
  <c r="H1630"/>
  <c r="H1618" s="1"/>
  <c r="D17" i="4" s="1"/>
  <c r="H255" i="13"/>
  <c r="H12608"/>
  <c r="H11655"/>
  <c r="H12889"/>
  <c r="H11728"/>
  <c r="H11740"/>
  <c r="H12199"/>
  <c r="N6909"/>
  <c r="L6910"/>
  <c r="R6910" s="1"/>
  <c r="R7885"/>
  <c r="B7885"/>
  <c r="L7786"/>
  <c r="R7786" s="1"/>
  <c r="N7326"/>
  <c r="B7687"/>
  <c r="R7619"/>
  <c r="B7619"/>
  <c r="N8995"/>
  <c r="N9220"/>
  <c r="N8990" s="1"/>
  <c r="L9225"/>
  <c r="R9225" s="1"/>
  <c r="R12485"/>
  <c r="M3689"/>
  <c r="L3689" s="1"/>
  <c r="R3689" s="1"/>
  <c r="M3230"/>
  <c r="L3690"/>
  <c r="R3690" s="1"/>
  <c r="L3633"/>
  <c r="R3633" s="1"/>
  <c r="N3403"/>
  <c r="N3459"/>
  <c r="L3459" s="1"/>
  <c r="R3459" s="1"/>
  <c r="N3230"/>
  <c r="L3460"/>
  <c r="R3460" s="1"/>
  <c r="N1957"/>
  <c r="L1957" s="1"/>
  <c r="R1957" s="1"/>
  <c r="L1959"/>
  <c r="R1959" s="1"/>
  <c r="N349"/>
  <c r="M4838"/>
  <c r="L4927"/>
  <c r="R568"/>
  <c r="B568"/>
  <c r="L271"/>
  <c r="R271" s="1"/>
  <c r="R875"/>
  <c r="B875"/>
  <c r="M1061"/>
  <c r="M384"/>
  <c r="L12114"/>
  <c r="R11884" s="1"/>
  <c r="M12101"/>
  <c r="M12100" s="1"/>
  <c r="R4698"/>
  <c r="B4698"/>
  <c r="L4625"/>
  <c r="R4625" s="1"/>
  <c r="M4620"/>
  <c r="L4620" s="1"/>
  <c r="R4620" s="1"/>
  <c r="M3935"/>
  <c r="R615"/>
  <c r="B615"/>
  <c r="M86"/>
  <c r="B7090"/>
  <c r="B4012"/>
  <c r="M133"/>
  <c r="B3326"/>
  <c r="B8509"/>
  <c r="B8498"/>
  <c r="B8489"/>
  <c r="B8467"/>
  <c r="B8440"/>
  <c r="B1009"/>
  <c r="B645"/>
  <c r="R16073"/>
  <c r="H11608"/>
  <c r="R11540"/>
  <c r="L3068"/>
  <c r="R3068" s="1"/>
  <c r="M78"/>
  <c r="B3217"/>
  <c r="B3162"/>
  <c r="H12527"/>
  <c r="B1346"/>
  <c r="H426"/>
  <c r="R15432"/>
  <c r="R7017"/>
  <c r="R462"/>
  <c r="B462"/>
  <c r="R6582"/>
  <c r="B6582"/>
  <c r="L6623"/>
  <c r="R6623" s="1"/>
  <c r="M6581"/>
  <c r="B6866"/>
  <c r="R12648"/>
  <c r="M12767"/>
  <c r="L12767" s="1"/>
  <c r="R12537" s="1"/>
  <c r="L12769"/>
  <c r="R12539" s="1"/>
  <c r="M12539"/>
  <c r="N5431"/>
  <c r="N5430" s="1"/>
  <c r="N4064"/>
  <c r="L11526"/>
  <c r="R11296" s="1"/>
  <c r="N26"/>
  <c r="B16944"/>
  <c r="N232"/>
  <c r="L8282"/>
  <c r="R8282" s="1"/>
  <c r="N223"/>
  <c r="L8273"/>
  <c r="L8258"/>
  <c r="N208"/>
  <c r="L8230"/>
  <c r="R8230" s="1"/>
  <c r="N180"/>
  <c r="L8197"/>
  <c r="R8197" s="1"/>
  <c r="N147"/>
  <c r="R9038"/>
  <c r="B9038"/>
  <c r="L8092"/>
  <c r="R8092" s="1"/>
  <c r="N42"/>
  <c r="L8073"/>
  <c r="N23"/>
  <c r="R8413"/>
  <c r="B8413"/>
  <c r="B8095"/>
  <c r="M7313"/>
  <c r="L7773"/>
  <c r="R7773" s="1"/>
  <c r="R11729"/>
  <c r="L11665"/>
  <c r="R11435" s="1"/>
  <c r="M165"/>
  <c r="H11529"/>
  <c r="H337"/>
  <c r="H468"/>
  <c r="R16973"/>
  <c r="R16815"/>
  <c r="R16810"/>
  <c r="L16714"/>
  <c r="R16484" s="1"/>
  <c r="N16701"/>
  <c r="R7153"/>
  <c r="B7153"/>
  <c r="M14861"/>
  <c r="M14860" s="1"/>
  <c r="L14860" s="1"/>
  <c r="R14630" s="1"/>
  <c r="L14874"/>
  <c r="R14644" s="1"/>
  <c r="M166"/>
  <c r="L11666"/>
  <c r="R11436" s="1"/>
  <c r="R11537"/>
  <c r="L5639"/>
  <c r="R5639" s="1"/>
  <c r="M5637"/>
  <c r="L5637" s="1"/>
  <c r="R5637" s="1"/>
  <c r="M5540"/>
  <c r="L5540" s="1"/>
  <c r="R5540" s="1"/>
  <c r="L5545"/>
  <c r="R5545" s="1"/>
  <c r="M148"/>
  <c r="L3138"/>
  <c r="N139"/>
  <c r="L3129"/>
  <c r="R3129" s="1"/>
  <c r="L3117"/>
  <c r="R3117" s="1"/>
  <c r="N127"/>
  <c r="L3081"/>
  <c r="R3081" s="1"/>
  <c r="M91"/>
  <c r="M83"/>
  <c r="L3073"/>
  <c r="R3989"/>
  <c r="B3989"/>
  <c r="R3978"/>
  <c r="B3978"/>
  <c r="N28"/>
  <c r="L3018"/>
  <c r="R3018" s="1"/>
  <c r="B3199"/>
  <c r="B3183"/>
  <c r="B3155"/>
  <c r="B3129"/>
  <c r="R406"/>
  <c r="B406"/>
  <c r="R300"/>
  <c r="B300"/>
  <c r="R1522"/>
  <c r="B1522"/>
  <c r="M92"/>
  <c r="N12539"/>
  <c r="N11619" s="1"/>
  <c r="B886"/>
  <c r="N103"/>
  <c r="N112"/>
  <c r="B8487"/>
  <c r="B8475"/>
  <c r="B8459"/>
  <c r="B8451"/>
  <c r="B8443"/>
  <c r="B8432"/>
  <c r="B8360"/>
  <c r="B8334"/>
  <c r="N64"/>
  <c r="L12534"/>
  <c r="R12304" s="1"/>
  <c r="N59"/>
  <c r="N55"/>
  <c r="N50"/>
  <c r="B6692"/>
  <c r="H15660"/>
  <c r="R16907"/>
  <c r="R16909"/>
  <c r="R16812"/>
  <c r="B15794"/>
  <c r="R9193"/>
  <c r="B9193"/>
  <c r="R9134"/>
  <c r="B9134"/>
  <c r="L8137"/>
  <c r="R8137" s="1"/>
  <c r="N87"/>
  <c r="I14" i="1" s="1"/>
  <c r="R9042" i="13"/>
  <c r="B9042"/>
  <c r="R9003"/>
  <c r="B9003"/>
  <c r="R8998"/>
  <c r="B8998"/>
  <c r="R8993"/>
  <c r="B8993"/>
  <c r="L8202"/>
  <c r="R8202" s="1"/>
  <c r="M152"/>
  <c r="R11590"/>
  <c r="L3224"/>
  <c r="R3224" s="1"/>
  <c r="M234"/>
  <c r="L3207"/>
  <c r="R3207" s="1"/>
  <c r="M217"/>
  <c r="L3196"/>
  <c r="R3196" s="1"/>
  <c r="M206"/>
  <c r="M174"/>
  <c r="L3164"/>
  <c r="R3164" s="1"/>
  <c r="M168"/>
  <c r="L3158"/>
  <c r="R3158" s="1"/>
  <c r="N152"/>
  <c r="L3142"/>
  <c r="R3142" s="1"/>
  <c r="R3368"/>
  <c r="B3368"/>
  <c r="R463"/>
  <c r="B463"/>
  <c r="R439"/>
  <c r="B439"/>
  <c r="R357"/>
  <c r="B357"/>
  <c r="H12210"/>
  <c r="H11755"/>
  <c r="H13809"/>
  <c r="H13457"/>
  <c r="H214"/>
  <c r="R12207"/>
  <c r="L16110"/>
  <c r="R15880" s="1"/>
  <c r="M16109"/>
  <c r="L16109" s="1"/>
  <c r="R15879" s="1"/>
  <c r="R15400"/>
  <c r="N15430"/>
  <c r="L15435"/>
  <c r="R6911"/>
  <c r="B6911"/>
  <c r="M177"/>
  <c r="L8227"/>
  <c r="R8227" s="1"/>
  <c r="L8177"/>
  <c r="R8177" s="1"/>
  <c r="M127"/>
  <c r="L8132"/>
  <c r="M82"/>
  <c r="L8124"/>
  <c r="M74"/>
  <c r="H7271"/>
  <c r="H7730"/>
  <c r="M14837"/>
  <c r="L14837" s="1"/>
  <c r="L14839"/>
  <c r="M3189"/>
  <c r="L3419"/>
  <c r="R3419" s="1"/>
  <c r="B7514"/>
  <c r="L7370"/>
  <c r="N7369"/>
  <c r="N7140"/>
  <c r="M3175"/>
  <c r="L3405"/>
  <c r="L3334"/>
  <c r="R3334" s="1"/>
  <c r="N3104"/>
  <c r="H9208"/>
  <c r="R11535"/>
  <c r="R11531"/>
  <c r="M5529"/>
  <c r="L5530"/>
  <c r="L3071"/>
  <c r="R3071" s="1"/>
  <c r="M81"/>
  <c r="R3925"/>
  <c r="B3925"/>
  <c r="B3208"/>
  <c r="B3153"/>
  <c r="L3225"/>
  <c r="R3225" s="1"/>
  <c r="M235"/>
  <c r="M231"/>
  <c r="L3221"/>
  <c r="R3221" s="1"/>
  <c r="M205"/>
  <c r="L3195"/>
  <c r="L3150"/>
  <c r="M160"/>
  <c r="L3126"/>
  <c r="R3126" s="1"/>
  <c r="M136"/>
  <c r="M132"/>
  <c r="L3122"/>
  <c r="L3114"/>
  <c r="R3114" s="1"/>
  <c r="M124"/>
  <c r="M105"/>
  <c r="L3095"/>
  <c r="R1082"/>
  <c r="B1082"/>
  <c r="M8387"/>
  <c r="L8617"/>
  <c r="R8617" s="1"/>
  <c r="L7467"/>
  <c r="R7467" s="1"/>
  <c r="N7237"/>
  <c r="M7380"/>
  <c r="M7155"/>
  <c r="M3088"/>
  <c r="L3318"/>
  <c r="R3318" s="1"/>
  <c r="M2177"/>
  <c r="L2407"/>
  <c r="R2407" s="1"/>
  <c r="N10260"/>
  <c r="N4149"/>
  <c r="L4150"/>
  <c r="R4150" s="1"/>
  <c r="N3920"/>
  <c r="N4113"/>
  <c r="L4573"/>
  <c r="L6005"/>
  <c r="N6000"/>
  <c r="L6000" s="1"/>
  <c r="R6000" s="1"/>
  <c r="R6551"/>
  <c r="B6551"/>
  <c r="M1267"/>
  <c r="L1269"/>
  <c r="R1269" s="1"/>
  <c r="R6781"/>
  <c r="B6781"/>
  <c r="L8698"/>
  <c r="R8698" s="1"/>
  <c r="M8468"/>
  <c r="A12" i="4"/>
  <c r="M12639" i="13"/>
  <c r="M11614"/>
  <c r="L9190"/>
  <c r="R9190" s="1"/>
  <c r="R5452"/>
  <c r="H11662"/>
  <c r="A89" i="4"/>
  <c r="N12623" i="13"/>
  <c r="M16931"/>
  <c r="B7962"/>
  <c r="L8218"/>
  <c r="R8218" s="1"/>
  <c r="B8464"/>
  <c r="B8983"/>
  <c r="B9007"/>
  <c r="B9016"/>
  <c r="B9025"/>
  <c r="B9047"/>
  <c r="B9055"/>
  <c r="B9065"/>
  <c r="B9096"/>
  <c r="B9104"/>
  <c r="B9115"/>
  <c r="B9138"/>
  <c r="B9146"/>
  <c r="B9156"/>
  <c r="B9167"/>
  <c r="B9178"/>
  <c r="B9202"/>
  <c r="B8515"/>
  <c r="B8496"/>
  <c r="B8424"/>
  <c r="B8401"/>
  <c r="B8374"/>
  <c r="B8351"/>
  <c r="B8325"/>
  <c r="B8292"/>
  <c r="B7679"/>
  <c r="B4046"/>
  <c r="B4042"/>
  <c r="B4038"/>
  <c r="B4034"/>
  <c r="B4028"/>
  <c r="B4022"/>
  <c r="B3923"/>
  <c r="M182"/>
  <c r="M110"/>
  <c r="B3454"/>
  <c r="B3450"/>
  <c r="B3376"/>
  <c r="B3370"/>
  <c r="B3364"/>
  <c r="B3351"/>
  <c r="B3343"/>
  <c r="B3336"/>
  <c r="B3330"/>
  <c r="B3323"/>
  <c r="B407"/>
  <c r="B414"/>
  <c r="H11611"/>
  <c r="H11511"/>
  <c r="M15660"/>
  <c r="L15660" s="1"/>
  <c r="R15430" s="1"/>
  <c r="B6998"/>
  <c r="B8024"/>
  <c r="B7849"/>
  <c r="B8057"/>
  <c r="B8069"/>
  <c r="B8089"/>
  <c r="B8107"/>
  <c r="B9063"/>
  <c r="B9117"/>
  <c r="B9152"/>
  <c r="L8268"/>
  <c r="R8268" s="1"/>
  <c r="L8259"/>
  <c r="L8248"/>
  <c r="R8248" s="1"/>
  <c r="L8237"/>
  <c r="R8237" s="1"/>
  <c r="L8219"/>
  <c r="R8219" s="1"/>
  <c r="L8210"/>
  <c r="L8200"/>
  <c r="L8189"/>
  <c r="R8189" s="1"/>
  <c r="L8166"/>
  <c r="R8166" s="1"/>
  <c r="L8153"/>
  <c r="R8153" s="1"/>
  <c r="L8114"/>
  <c r="L8106"/>
  <c r="R8106" s="1"/>
  <c r="L8097"/>
  <c r="L8084"/>
  <c r="R8084" s="1"/>
  <c r="L8074"/>
  <c r="L8064"/>
  <c r="R8064" s="1"/>
  <c r="B8478"/>
  <c r="B8457"/>
  <c r="B8449"/>
  <c r="B8430"/>
  <c r="B8419"/>
  <c r="B8390"/>
  <c r="B8366"/>
  <c r="B8349"/>
  <c r="B8332"/>
  <c r="B8323"/>
  <c r="B7775"/>
  <c r="B7701"/>
  <c r="B7694"/>
  <c r="B7688"/>
  <c r="L7159"/>
  <c r="R7159" s="1"/>
  <c r="L11734"/>
  <c r="R11504" s="1"/>
  <c r="M3308"/>
  <c r="B3354"/>
  <c r="L11618"/>
  <c r="L11539"/>
  <c r="R11309" s="1"/>
  <c r="B5628"/>
  <c r="N39"/>
  <c r="B4023"/>
  <c r="B3988"/>
  <c r="B3962"/>
  <c r="B3928"/>
  <c r="M218"/>
  <c r="M209"/>
  <c r="M193"/>
  <c r="N92"/>
  <c r="N93"/>
  <c r="B436"/>
  <c r="B285"/>
  <c r="B269"/>
  <c r="L12518"/>
  <c r="B7564"/>
  <c r="B7425"/>
  <c r="B7371"/>
  <c r="B3900"/>
  <c r="B3691"/>
  <c r="B1995"/>
  <c r="L5493"/>
  <c r="B4811"/>
  <c r="B1110"/>
  <c r="B1161"/>
  <c r="B1264"/>
  <c r="B1124"/>
  <c r="L1247"/>
  <c r="B4598"/>
  <c r="B6088"/>
  <c r="B8575"/>
  <c r="M15878"/>
  <c r="N16350"/>
  <c r="L16350" s="1"/>
  <c r="R16120" s="1"/>
  <c r="L16355"/>
  <c r="R16125" s="1"/>
  <c r="M15527"/>
  <c r="L15527" s="1"/>
  <c r="R15297" s="1"/>
  <c r="L15529"/>
  <c r="R15299" s="1"/>
  <c r="R9079"/>
  <c r="B9079"/>
  <c r="R11621"/>
  <c r="R11600"/>
  <c r="R11580"/>
  <c r="M149"/>
  <c r="L3139"/>
  <c r="R3139" s="1"/>
  <c r="M90"/>
  <c r="L3080"/>
  <c r="R3080" s="1"/>
  <c r="M80"/>
  <c r="L3070"/>
  <c r="R3070" s="1"/>
  <c r="B3172"/>
  <c r="M230"/>
  <c r="L3220"/>
  <c r="R3220" s="1"/>
  <c r="M213"/>
  <c r="L3203"/>
  <c r="R3203" s="1"/>
  <c r="M189"/>
  <c r="L3179"/>
  <c r="L3168"/>
  <c r="R3168" s="1"/>
  <c r="M178"/>
  <c r="M121"/>
  <c r="L3111"/>
  <c r="R3111" s="1"/>
  <c r="M66"/>
  <c r="L3056"/>
  <c r="R3056" s="1"/>
  <c r="L3040"/>
  <c r="M50"/>
  <c r="M46"/>
  <c r="L3036"/>
  <c r="R3036" s="1"/>
  <c r="M35"/>
  <c r="L3025"/>
  <c r="M31"/>
  <c r="L3021"/>
  <c r="R3021" s="1"/>
  <c r="M19"/>
  <c r="L3009"/>
  <c r="R3009" s="1"/>
  <c r="M13"/>
  <c r="L3003"/>
  <c r="R3003" s="1"/>
  <c r="R16888"/>
  <c r="R16800"/>
  <c r="N15890"/>
  <c r="L15890" s="1"/>
  <c r="R15660" s="1"/>
  <c r="L15895"/>
  <c r="R15665" s="1"/>
  <c r="B7083"/>
  <c r="R7147"/>
  <c r="B7147"/>
  <c r="M7731"/>
  <c r="M7730" s="1"/>
  <c r="L7744"/>
  <c r="R7744" s="1"/>
  <c r="M7140"/>
  <c r="L7600"/>
  <c r="R7600" s="1"/>
  <c r="M7599"/>
  <c r="M7139" s="1"/>
  <c r="L12442"/>
  <c r="R12212" s="1"/>
  <c r="M11522"/>
  <c r="N7218"/>
  <c r="L7448"/>
  <c r="R7448" s="1"/>
  <c r="M3091"/>
  <c r="L3321"/>
  <c r="R3321" s="1"/>
  <c r="M3001"/>
  <c r="L3231"/>
  <c r="R3231" s="1"/>
  <c r="L3646"/>
  <c r="R3646" s="1"/>
  <c r="N3416"/>
  <c r="N14729"/>
  <c r="L14730"/>
  <c r="R14500" s="1"/>
  <c r="L3705"/>
  <c r="R3705" s="1"/>
  <c r="M3245"/>
  <c r="M3439"/>
  <c r="L3669"/>
  <c r="R3669" s="1"/>
  <c r="R3551"/>
  <c r="B3551"/>
  <c r="L3212"/>
  <c r="R3212" s="1"/>
  <c r="M222"/>
  <c r="M212"/>
  <c r="L3202"/>
  <c r="R3202" s="1"/>
  <c r="M207"/>
  <c r="L3197"/>
  <c r="M184"/>
  <c r="L3174"/>
  <c r="R3174" s="1"/>
  <c r="M175"/>
  <c r="L3165"/>
  <c r="R3165" s="1"/>
  <c r="L3161"/>
  <c r="R3161" s="1"/>
  <c r="M171"/>
  <c r="L3133"/>
  <c r="R3133" s="1"/>
  <c r="M143"/>
  <c r="R3296"/>
  <c r="B3296"/>
  <c r="M69"/>
  <c r="L3059"/>
  <c r="R3059" s="1"/>
  <c r="M64"/>
  <c r="L3054"/>
  <c r="R3054" s="1"/>
  <c r="M60"/>
  <c r="L3050"/>
  <c r="R3050" s="1"/>
  <c r="L3042"/>
  <c r="R3042" s="1"/>
  <c r="M52"/>
  <c r="L3037"/>
  <c r="R3037" s="1"/>
  <c r="M47"/>
  <c r="M38"/>
  <c r="L3028"/>
  <c r="R3028" s="1"/>
  <c r="M24"/>
  <c r="L3014"/>
  <c r="R3014" s="1"/>
  <c r="M14"/>
  <c r="L3004"/>
  <c r="R3004" s="1"/>
  <c r="B3156"/>
  <c r="L5409"/>
  <c r="R5409" s="1"/>
  <c r="N5407"/>
  <c r="L5407" s="1"/>
  <c r="R2581"/>
  <c r="B2581"/>
  <c r="M2258"/>
  <c r="L2718"/>
  <c r="R2718" s="1"/>
  <c r="N4257"/>
  <c r="L4257" s="1"/>
  <c r="R4257" s="1"/>
  <c r="N4029"/>
  <c r="L4259"/>
  <c r="R4259" s="1"/>
  <c r="N5759"/>
  <c r="L5759" s="1"/>
  <c r="R5759" s="1"/>
  <c r="L5760"/>
  <c r="R5760" s="1"/>
  <c r="L8345"/>
  <c r="R8345" s="1"/>
  <c r="M8115"/>
  <c r="L9388"/>
  <c r="R9388" s="1"/>
  <c r="M9158"/>
  <c r="L9158" s="1"/>
  <c r="R9158" s="1"/>
  <c r="N11818"/>
  <c r="L12048"/>
  <c r="M2253"/>
  <c r="L2713"/>
  <c r="M8530"/>
  <c r="M8305"/>
  <c r="L12393"/>
  <c r="R12163" s="1"/>
  <c r="M11933"/>
  <c r="R1721"/>
  <c r="B1721"/>
  <c r="M1727"/>
  <c r="L1727" s="1"/>
  <c r="R1727" s="1"/>
  <c r="L1729"/>
  <c r="R1729" s="1"/>
  <c r="B1806"/>
  <c r="L12890"/>
  <c r="R12660" s="1"/>
  <c r="M12889"/>
  <c r="H2187"/>
  <c r="L2099"/>
  <c r="R2099" s="1"/>
  <c r="A60" i="4"/>
  <c r="A93"/>
  <c r="L3192" i="13"/>
  <c r="R3192" s="1"/>
  <c r="M11884"/>
  <c r="N146"/>
  <c r="L3106"/>
  <c r="R3106" s="1"/>
  <c r="B8005"/>
  <c r="B8312"/>
  <c r="B9061"/>
  <c r="B8455"/>
  <c r="B8428"/>
  <c r="B8417"/>
  <c r="B8405"/>
  <c r="B8380"/>
  <c r="B8329"/>
  <c r="B8296"/>
  <c r="N109"/>
  <c r="M103"/>
  <c r="M94"/>
  <c r="N85"/>
  <c r="N81"/>
  <c r="B246"/>
  <c r="B1468"/>
  <c r="B2618"/>
  <c r="B7096"/>
  <c r="B7008"/>
  <c r="B7909"/>
  <c r="B7871"/>
  <c r="B8985"/>
  <c r="B8996"/>
  <c r="B9014"/>
  <c r="B9023"/>
  <c r="B9040"/>
  <c r="B9049"/>
  <c r="B9057"/>
  <c r="B9069"/>
  <c r="B9082"/>
  <c r="B9094"/>
  <c r="B9113"/>
  <c r="B9121"/>
  <c r="B9148"/>
  <c r="B9159"/>
  <c r="B9170"/>
  <c r="B9180"/>
  <c r="B9191"/>
  <c r="B9200"/>
  <c r="L8136"/>
  <c r="R8136" s="1"/>
  <c r="B8513"/>
  <c r="B8504"/>
  <c r="B8494"/>
  <c r="B8473"/>
  <c r="B8453"/>
  <c r="B8436"/>
  <c r="B8426"/>
  <c r="B8396"/>
  <c r="B8362"/>
  <c r="B8294"/>
  <c r="L7341"/>
  <c r="L3899"/>
  <c r="R3899" s="1"/>
  <c r="L7358"/>
  <c r="R7358" s="1"/>
  <c r="L7334"/>
  <c r="R7334" s="1"/>
  <c r="L3002"/>
  <c r="R3002" s="1"/>
  <c r="N70"/>
  <c r="N31"/>
  <c r="B4000"/>
  <c r="B3986"/>
  <c r="B3981"/>
  <c r="B3977"/>
  <c r="B3972"/>
  <c r="B3964"/>
  <c r="B3959"/>
  <c r="B3955"/>
  <c r="B3946"/>
  <c r="B3937"/>
  <c r="B3931"/>
  <c r="N157"/>
  <c r="L3020"/>
  <c r="R3020" s="1"/>
  <c r="L3008"/>
  <c r="R3008" s="1"/>
  <c r="B3346"/>
  <c r="B3264"/>
  <c r="B3259"/>
  <c r="B3255"/>
  <c r="B3251"/>
  <c r="B3246"/>
  <c r="B3239"/>
  <c r="B3227"/>
  <c r="N234"/>
  <c r="N178"/>
  <c r="B5473"/>
  <c r="M11837"/>
  <c r="M11642"/>
  <c r="N11884"/>
  <c r="N3688"/>
  <c r="M3700"/>
  <c r="B3649"/>
  <c r="M16447"/>
  <c r="L16447" s="1"/>
  <c r="R16217" s="1"/>
  <c r="L16449"/>
  <c r="R16219" s="1"/>
  <c r="R16173"/>
  <c r="L16339"/>
  <c r="R16109" s="1"/>
  <c r="M7937"/>
  <c r="L7937" s="1"/>
  <c r="R7937" s="1"/>
  <c r="L7939"/>
  <c r="R7939" s="1"/>
  <c r="L8265"/>
  <c r="N215"/>
  <c r="L8260"/>
  <c r="N210"/>
  <c r="L8256"/>
  <c r="N206"/>
  <c r="L8244"/>
  <c r="N194"/>
  <c r="L8239"/>
  <c r="R8239" s="1"/>
  <c r="N189"/>
  <c r="L8232"/>
  <c r="R8232" s="1"/>
  <c r="N182"/>
  <c r="L8134"/>
  <c r="M84"/>
  <c r="B7678"/>
  <c r="M215"/>
  <c r="L3205"/>
  <c r="R3205" s="1"/>
  <c r="M210"/>
  <c r="L3200"/>
  <c r="R3200" s="1"/>
  <c r="L3182"/>
  <c r="R3182" s="1"/>
  <c r="M192"/>
  <c r="L3170"/>
  <c r="R3170" s="1"/>
  <c r="M180"/>
  <c r="L3151"/>
  <c r="R3151" s="1"/>
  <c r="M161"/>
  <c r="R3353"/>
  <c r="B3353"/>
  <c r="M106"/>
  <c r="L3096"/>
  <c r="M48"/>
  <c r="L3038"/>
  <c r="R423"/>
  <c r="B423"/>
  <c r="R411"/>
  <c r="B411"/>
  <c r="R361"/>
  <c r="B361"/>
  <c r="R308"/>
  <c r="B308"/>
  <c r="R288"/>
  <c r="B288"/>
  <c r="R260"/>
  <c r="B260"/>
  <c r="H11642"/>
  <c r="H418"/>
  <c r="R17010"/>
  <c r="N16799"/>
  <c r="L16800"/>
  <c r="R16570" s="1"/>
  <c r="N6920"/>
  <c r="L6920" s="1"/>
  <c r="L6925"/>
  <c r="R6925" s="1"/>
  <c r="L8185"/>
  <c r="R8185" s="1"/>
  <c r="M135"/>
  <c r="L7809"/>
  <c r="N7349"/>
  <c r="M7610"/>
  <c r="L7610" s="1"/>
  <c r="R7610" s="1"/>
  <c r="L7615"/>
  <c r="R7615" s="1"/>
  <c r="L14499"/>
  <c r="R14269" s="1"/>
  <c r="L3309"/>
  <c r="R3309" s="1"/>
  <c r="M3079"/>
  <c r="N3245"/>
  <c r="L3475"/>
  <c r="R3475" s="1"/>
  <c r="N3470"/>
  <c r="B2036"/>
  <c r="L11651"/>
  <c r="R11421" s="1"/>
  <c r="M151"/>
  <c r="L5315"/>
  <c r="N5310"/>
  <c r="L5310" s="1"/>
  <c r="R5310" s="1"/>
  <c r="L5013"/>
  <c r="R5013" s="1"/>
  <c r="N4971"/>
  <c r="R4881"/>
  <c r="B4881"/>
  <c r="B548"/>
  <c r="L429"/>
  <c r="R429" s="1"/>
  <c r="M6230"/>
  <c r="L6230" s="1"/>
  <c r="R6230" s="1"/>
  <c r="L6235"/>
  <c r="R6311"/>
  <c r="B6311"/>
  <c r="R13955"/>
  <c r="N3567"/>
  <c r="N3339"/>
  <c r="L3569"/>
  <c r="R3569" s="1"/>
  <c r="R3561"/>
  <c r="B3561"/>
  <c r="L2023"/>
  <c r="N1981"/>
  <c r="L420"/>
  <c r="R420" s="1"/>
  <c r="L6450"/>
  <c r="R6450" s="1"/>
  <c r="N6449"/>
  <c r="M6679"/>
  <c r="L6679" s="1"/>
  <c r="R6679" s="1"/>
  <c r="L6680"/>
  <c r="R6680" s="1"/>
  <c r="L8629"/>
  <c r="R8629" s="1"/>
  <c r="M8627"/>
  <c r="M8399"/>
  <c r="M8434"/>
  <c r="M8651"/>
  <c r="M9089"/>
  <c r="L9089" s="1"/>
  <c r="R9089" s="1"/>
  <c r="M9317"/>
  <c r="R10929"/>
  <c r="N2266"/>
  <c r="L2496"/>
  <c r="R2496" s="1"/>
  <c r="A126" i="4"/>
  <c r="A83"/>
  <c r="A65"/>
  <c r="N164" i="13"/>
  <c r="H327"/>
  <c r="N12639"/>
  <c r="N72"/>
  <c r="H148"/>
  <c r="H1290"/>
  <c r="N16108"/>
  <c r="B7104"/>
  <c r="L16340"/>
  <c r="R16110" s="1"/>
  <c r="B8364"/>
  <c r="B9051"/>
  <c r="B9072"/>
  <c r="B9092"/>
  <c r="B9100"/>
  <c r="B9108"/>
  <c r="B9119"/>
  <c r="B9129"/>
  <c r="B9142"/>
  <c r="B9162"/>
  <c r="B9172"/>
  <c r="B9183"/>
  <c r="B9197"/>
  <c r="B8511"/>
  <c r="B8502"/>
  <c r="B8492"/>
  <c r="B8447"/>
  <c r="B8438"/>
  <c r="B8393"/>
  <c r="B8370"/>
  <c r="B8356"/>
  <c r="B8347"/>
  <c r="B8320"/>
  <c r="B8307"/>
  <c r="B7601"/>
  <c r="N124"/>
  <c r="B4069"/>
  <c r="B4036"/>
  <c r="B3952"/>
  <c r="B3943"/>
  <c r="B3933"/>
  <c r="B3927"/>
  <c r="M144"/>
  <c r="M68"/>
  <c r="L3049"/>
  <c r="B3452"/>
  <c r="B3372"/>
  <c r="B3349"/>
  <c r="B454"/>
  <c r="M16471"/>
  <c r="B405"/>
  <c r="B251"/>
  <c r="H11598"/>
  <c r="N15781"/>
  <c r="B7120"/>
  <c r="B7099"/>
  <c r="B7085"/>
  <c r="B7007"/>
  <c r="B8010"/>
  <c r="B7975"/>
  <c r="B7940"/>
  <c r="B7908"/>
  <c r="B7831"/>
  <c r="B9005"/>
  <c r="L8283"/>
  <c r="L8274"/>
  <c r="L8255"/>
  <c r="L8243"/>
  <c r="R8243" s="1"/>
  <c r="L8231"/>
  <c r="L8223"/>
  <c r="L8215"/>
  <c r="L8206"/>
  <c r="L8196"/>
  <c r="L8173"/>
  <c r="R8173" s="1"/>
  <c r="L8146"/>
  <c r="L8128"/>
  <c r="R8128" s="1"/>
  <c r="L8119"/>
  <c r="R8119" s="1"/>
  <c r="L8110"/>
  <c r="R8110" s="1"/>
  <c r="L8093"/>
  <c r="R8093" s="1"/>
  <c r="L8080"/>
  <c r="R8080" s="1"/>
  <c r="L8068"/>
  <c r="R8068" s="1"/>
  <c r="B8485"/>
  <c r="B8461"/>
  <c r="B8445"/>
  <c r="B8415"/>
  <c r="B8407"/>
  <c r="B8383"/>
  <c r="B8354"/>
  <c r="B8344"/>
  <c r="B8336"/>
  <c r="B8327"/>
  <c r="B8304"/>
  <c r="B7818"/>
  <c r="B7704"/>
  <c r="B7631"/>
  <c r="H384"/>
  <c r="L7195"/>
  <c r="R7195" s="1"/>
  <c r="L7250"/>
  <c r="R7250" s="1"/>
  <c r="N3079"/>
  <c r="L11559"/>
  <c r="R11329" s="1"/>
  <c r="N13"/>
  <c r="L3044"/>
  <c r="R3044" s="1"/>
  <c r="L3035"/>
  <c r="R3035" s="1"/>
  <c r="B3445"/>
  <c r="B3441"/>
  <c r="B3435"/>
  <c r="B3426"/>
  <c r="B3420"/>
  <c r="B3414"/>
  <c r="B3409"/>
  <c r="B3402"/>
  <c r="B3398"/>
  <c r="B3394"/>
  <c r="B3388"/>
  <c r="B3384"/>
  <c r="B3275"/>
  <c r="B3270"/>
  <c r="B3257"/>
  <c r="B3253"/>
  <c r="N225"/>
  <c r="N174"/>
  <c r="N79"/>
  <c r="N19"/>
  <c r="B445"/>
  <c r="B419"/>
  <c r="B261"/>
  <c r="B4841"/>
  <c r="M208"/>
  <c r="B3731"/>
  <c r="B2051"/>
  <c r="B5319"/>
  <c r="B4689"/>
  <c r="B910"/>
  <c r="B6168"/>
  <c r="B9273"/>
  <c r="M224"/>
  <c r="R11539"/>
  <c r="R5531"/>
  <c r="B5531"/>
  <c r="M150"/>
  <c r="L3140"/>
  <c r="R3140" s="1"/>
  <c r="L3134"/>
  <c r="R3134" s="1"/>
  <c r="N144"/>
  <c r="N135"/>
  <c r="L3125"/>
  <c r="R3125" s="1"/>
  <c r="M93"/>
  <c r="L3083"/>
  <c r="R3083" s="1"/>
  <c r="L3077"/>
  <c r="M87"/>
  <c r="L3067"/>
  <c r="R3067" s="1"/>
  <c r="M77"/>
  <c r="B3214"/>
  <c r="L3223"/>
  <c r="R3223" s="1"/>
  <c r="M233"/>
  <c r="L3206"/>
  <c r="R3206" s="1"/>
  <c r="M216"/>
  <c r="M201"/>
  <c r="L3191"/>
  <c r="R3191" s="1"/>
  <c r="L3185"/>
  <c r="R3185" s="1"/>
  <c r="M195"/>
  <c r="M179"/>
  <c r="L3169"/>
  <c r="R3169" s="1"/>
  <c r="M167"/>
  <c r="L3157"/>
  <c r="L3124"/>
  <c r="R3124" s="1"/>
  <c r="M134"/>
  <c r="M130"/>
  <c r="L3120"/>
  <c r="R3120" s="1"/>
  <c r="M122"/>
  <c r="L3112"/>
  <c r="R3112" s="1"/>
  <c r="L3099"/>
  <c r="R3099" s="1"/>
  <c r="M109"/>
  <c r="L3092"/>
  <c r="R3092" s="1"/>
  <c r="M102"/>
  <c r="M95"/>
  <c r="L3085"/>
  <c r="R3085" s="1"/>
  <c r="L3061"/>
  <c r="R3061" s="1"/>
  <c r="M71"/>
  <c r="M67"/>
  <c r="L3057"/>
  <c r="L3052"/>
  <c r="R3052" s="1"/>
  <c r="M62"/>
  <c r="M58"/>
  <c r="L3048"/>
  <c r="R3048" s="1"/>
  <c r="M49"/>
  <c r="L3039"/>
  <c r="R3039" s="1"/>
  <c r="M40"/>
  <c r="L3030"/>
  <c r="R3030" s="1"/>
  <c r="M36"/>
  <c r="L3026"/>
  <c r="R3026" s="1"/>
  <c r="M21"/>
  <c r="L3011"/>
  <c r="R3011" s="1"/>
  <c r="M16"/>
  <c r="L3006"/>
  <c r="R3006" s="1"/>
  <c r="N1849"/>
  <c r="L1849" s="1"/>
  <c r="R1849" s="1"/>
  <c r="L1850"/>
  <c r="R1850" s="1"/>
  <c r="L328"/>
  <c r="R328" s="1"/>
  <c r="L338"/>
  <c r="R338" s="1"/>
  <c r="N1159"/>
  <c r="L1159" s="1"/>
  <c r="R1159" s="1"/>
  <c r="L1160"/>
  <c r="R1160" s="1"/>
  <c r="M2320"/>
  <c r="M2095"/>
  <c r="B2483"/>
  <c r="N2539"/>
  <c r="L2540"/>
  <c r="R2540" s="1"/>
  <c r="N4160"/>
  <c r="N3935"/>
  <c r="N4098"/>
  <c r="N3178" s="1"/>
  <c r="L4328"/>
  <c r="R4328" s="1"/>
  <c r="R4392"/>
  <c r="B4392"/>
  <c r="M4093"/>
  <c r="L4553"/>
  <c r="R4553" s="1"/>
  <c r="B8520"/>
  <c r="M8192"/>
  <c r="L8422"/>
  <c r="N8857"/>
  <c r="N8748" s="1"/>
  <c r="N8399"/>
  <c r="N8169" s="1"/>
  <c r="L8859"/>
  <c r="R8859" s="1"/>
  <c r="M8980"/>
  <c r="M9209"/>
  <c r="M8979" s="1"/>
  <c r="L11941"/>
  <c r="R11711" s="1"/>
  <c r="N11711"/>
  <c r="N11601"/>
  <c r="L11831"/>
  <c r="R11601" s="1"/>
  <c r="N12307"/>
  <c r="N12198" s="1"/>
  <c r="L12309"/>
  <c r="R12079" s="1"/>
  <c r="R12870"/>
  <c r="N13917"/>
  <c r="L13919"/>
  <c r="R13689" s="1"/>
  <c r="M15091"/>
  <c r="L15104"/>
  <c r="B15104" s="1"/>
  <c r="M12659"/>
  <c r="L12660"/>
  <c r="R12430" s="1"/>
  <c r="B12738"/>
  <c r="M14740"/>
  <c r="L14745"/>
  <c r="R14515" s="1"/>
  <c r="N7227"/>
  <c r="L7457"/>
  <c r="R7457" s="1"/>
  <c r="B15299"/>
  <c r="M12670"/>
  <c r="L12670" s="1"/>
  <c r="R12440" s="1"/>
  <c r="L12675"/>
  <c r="R12445" s="1"/>
  <c r="M7349"/>
  <c r="L7579"/>
  <c r="R7579" s="1"/>
  <c r="R7411"/>
  <c r="B7411"/>
  <c r="M3194"/>
  <c r="L3424"/>
  <c r="B1994"/>
  <c r="R5494"/>
  <c r="B5494"/>
  <c r="N577"/>
  <c r="L579"/>
  <c r="L878"/>
  <c r="R878" s="1"/>
  <c r="M418"/>
  <c r="B2488"/>
  <c r="L2519"/>
  <c r="R2519" s="1"/>
  <c r="N2289"/>
  <c r="L2555"/>
  <c r="M2550"/>
  <c r="L5857"/>
  <c r="R5857" s="1"/>
  <c r="L6460"/>
  <c r="R6460" s="1"/>
  <c r="M8254"/>
  <c r="L8484"/>
  <c r="M12210"/>
  <c r="L12210" s="1"/>
  <c r="L12215"/>
  <c r="R11985" s="1"/>
  <c r="N418"/>
  <c r="L648"/>
  <c r="R648" s="1"/>
  <c r="M3180"/>
  <c r="L4100"/>
  <c r="M9153"/>
  <c r="L10303"/>
  <c r="B10130"/>
  <c r="M12077"/>
  <c r="M11849"/>
  <c r="M4609"/>
  <c r="L4609" s="1"/>
  <c r="R4609" s="1"/>
  <c r="L4610"/>
  <c r="R4610" s="1"/>
  <c r="N929"/>
  <c r="L929" s="1"/>
  <c r="R929" s="1"/>
  <c r="L930"/>
  <c r="R930" s="1"/>
  <c r="L4489"/>
  <c r="R4489" s="1"/>
  <c r="M4487"/>
  <c r="M4029"/>
  <c r="L8369"/>
  <c r="R8369" s="1"/>
  <c r="M8139"/>
  <c r="L8847"/>
  <c r="R8847" s="1"/>
  <c r="N8387"/>
  <c r="B9288"/>
  <c r="M10237"/>
  <c r="L10237" s="1"/>
  <c r="R10237" s="1"/>
  <c r="L10239"/>
  <c r="R11049"/>
  <c r="R11050"/>
  <c r="L11872"/>
  <c r="R11642" s="1"/>
  <c r="N11642"/>
  <c r="N13457"/>
  <c r="L13457" s="1"/>
  <c r="R13227" s="1"/>
  <c r="L13459"/>
  <c r="R13229" s="1"/>
  <c r="L11535"/>
  <c r="R11305" s="1"/>
  <c r="B5724"/>
  <c r="N123"/>
  <c r="N35"/>
  <c r="B3449"/>
  <c r="B4039"/>
  <c r="B4016"/>
  <c r="B3990"/>
  <c r="B3968"/>
  <c r="B3950"/>
  <c r="B3926"/>
  <c r="B3922"/>
  <c r="M191"/>
  <c r="L3116"/>
  <c r="R3116" s="1"/>
  <c r="L3105"/>
  <c r="R3105" s="1"/>
  <c r="L3066"/>
  <c r="R3066" s="1"/>
  <c r="L3017"/>
  <c r="R3017" s="1"/>
  <c r="B3373"/>
  <c r="B3348"/>
  <c r="B3344"/>
  <c r="B3332"/>
  <c r="B3325"/>
  <c r="B3303"/>
  <c r="B3295"/>
  <c r="B3290"/>
  <c r="B3286"/>
  <c r="B3281"/>
  <c r="B3266"/>
  <c r="B3233"/>
  <c r="N151"/>
  <c r="B464"/>
  <c r="B5486"/>
  <c r="B5312"/>
  <c r="N327"/>
  <c r="B763"/>
  <c r="L331"/>
  <c r="R331" s="1"/>
  <c r="L415"/>
  <c r="B1148"/>
  <c r="B427"/>
  <c r="L2225"/>
  <c r="R2225" s="1"/>
  <c r="L2260"/>
  <c r="R2260" s="1"/>
  <c r="B2849"/>
  <c r="N3041"/>
  <c r="B4205"/>
  <c r="M4007"/>
  <c r="B4325"/>
  <c r="B5861"/>
  <c r="L6087"/>
  <c r="R6087" s="1"/>
  <c r="B6142"/>
  <c r="B9301"/>
  <c r="L9174"/>
  <c r="R9174" s="1"/>
  <c r="M3098"/>
  <c r="B3753"/>
  <c r="M3101"/>
  <c r="B3501"/>
  <c r="L2043"/>
  <c r="R2043" s="1"/>
  <c r="B1960"/>
  <c r="B1929"/>
  <c r="N11589"/>
  <c r="N11704"/>
  <c r="B3461"/>
  <c r="L12493"/>
  <c r="R12263" s="1"/>
  <c r="B7588"/>
  <c r="B3822"/>
  <c r="L3777"/>
  <c r="R3777" s="1"/>
  <c r="B1851"/>
  <c r="B9355"/>
  <c r="B4799"/>
  <c r="B1040"/>
  <c r="B1239"/>
  <c r="M1521"/>
  <c r="B2685"/>
  <c r="B2720"/>
  <c r="B2861"/>
  <c r="B4260"/>
  <c r="B4330"/>
  <c r="L4109"/>
  <c r="R4109" s="1"/>
  <c r="B4478"/>
  <c r="B6170"/>
  <c r="B6860"/>
  <c r="L8400"/>
  <c r="R8400" s="1"/>
  <c r="B8652"/>
  <c r="B8762"/>
  <c r="B10208"/>
  <c r="B6122"/>
  <c r="B788"/>
  <c r="B794"/>
  <c r="B889"/>
  <c r="N2177"/>
  <c r="B2650"/>
  <c r="B2771"/>
  <c r="L4114"/>
  <c r="R4114" s="1"/>
  <c r="L4589"/>
  <c r="R4589" s="1"/>
  <c r="B5933"/>
  <c r="B8624"/>
  <c r="B10908"/>
  <c r="B11030"/>
  <c r="B4944"/>
  <c r="B671"/>
  <c r="B1179"/>
  <c r="B1500"/>
  <c r="B1570"/>
  <c r="B1699"/>
  <c r="L1717"/>
  <c r="R1717" s="1"/>
  <c r="B1809"/>
  <c r="N2253"/>
  <c r="B2541"/>
  <c r="B2734"/>
  <c r="B2858"/>
  <c r="L4390"/>
  <c r="B4471"/>
  <c r="B5779"/>
  <c r="B5905"/>
  <c r="B6430"/>
  <c r="B6639"/>
  <c r="B8614"/>
  <c r="M8240"/>
  <c r="N8164"/>
  <c r="B8902"/>
  <c r="B8944"/>
  <c r="B10993"/>
  <c r="B11009"/>
  <c r="M11511"/>
  <c r="N11755"/>
  <c r="L14184"/>
  <c r="R13954" s="1"/>
  <c r="L12485"/>
  <c r="R12255" s="1"/>
  <c r="R5618"/>
  <c r="B5618"/>
  <c r="R3993"/>
  <c r="B3993"/>
  <c r="M79"/>
  <c r="L3069"/>
  <c r="R3069" s="1"/>
  <c r="R3960"/>
  <c r="B3960"/>
  <c r="N17"/>
  <c r="L3007"/>
  <c r="R3007" s="1"/>
  <c r="B3188"/>
  <c r="B3167"/>
  <c r="B3159"/>
  <c r="M226"/>
  <c r="L3216"/>
  <c r="R3216" s="1"/>
  <c r="M214"/>
  <c r="L3204"/>
  <c r="R3204" s="1"/>
  <c r="R3425"/>
  <c r="B3425"/>
  <c r="L3177"/>
  <c r="R3177" s="1"/>
  <c r="M187"/>
  <c r="L3171"/>
  <c r="R3171" s="1"/>
  <c r="M181"/>
  <c r="L3163"/>
  <c r="R3163" s="1"/>
  <c r="M173"/>
  <c r="R3389"/>
  <c r="B3389"/>
  <c r="R3380"/>
  <c r="B3380"/>
  <c r="M145"/>
  <c r="L3135"/>
  <c r="R3135" s="1"/>
  <c r="L3108"/>
  <c r="R3108" s="1"/>
  <c r="M118"/>
  <c r="L3102"/>
  <c r="R3102" s="1"/>
  <c r="M112"/>
  <c r="L3089"/>
  <c r="R3089" s="1"/>
  <c r="M99"/>
  <c r="M43"/>
  <c r="L3033"/>
  <c r="R3033" s="1"/>
  <c r="M34"/>
  <c r="L3024"/>
  <c r="R3024" s="1"/>
  <c r="R3238"/>
  <c r="B3238"/>
  <c r="N5299"/>
  <c r="L5300"/>
  <c r="R5300" s="1"/>
  <c r="L643"/>
  <c r="R643" s="1"/>
  <c r="N413"/>
  <c r="N426"/>
  <c r="L656"/>
  <c r="R656" s="1"/>
  <c r="N1170"/>
  <c r="L1175"/>
  <c r="B1390"/>
  <c r="R2341"/>
  <c r="B2341"/>
  <c r="L2388"/>
  <c r="R2388" s="1"/>
  <c r="N2158"/>
  <c r="L2158" s="1"/>
  <c r="R2158" s="1"/>
  <c r="L2857"/>
  <c r="R2857" s="1"/>
  <c r="M2167"/>
  <c r="R4244"/>
  <c r="B4244"/>
  <c r="L4247"/>
  <c r="R4247" s="1"/>
  <c r="M4017"/>
  <c r="R4368"/>
  <c r="B4368"/>
  <c r="M6219"/>
  <c r="L6220"/>
  <c r="R6220" s="1"/>
  <c r="R6321"/>
  <c r="B6321"/>
  <c r="N6787"/>
  <c r="L6787" s="1"/>
  <c r="R6787" s="1"/>
  <c r="L6789"/>
  <c r="R6789" s="1"/>
  <c r="L8302"/>
  <c r="R8302" s="1"/>
  <c r="N8072"/>
  <c r="L8535"/>
  <c r="R8535" s="1"/>
  <c r="N8305"/>
  <c r="M8158"/>
  <c r="L8388"/>
  <c r="R8388" s="1"/>
  <c r="M8161"/>
  <c r="L8391"/>
  <c r="M8235"/>
  <c r="L8465"/>
  <c r="R8465" s="1"/>
  <c r="N8881"/>
  <c r="L8894"/>
  <c r="R8894" s="1"/>
  <c r="L8470"/>
  <c r="R8470" s="1"/>
  <c r="N8240"/>
  <c r="L4228"/>
  <c r="R4228" s="1"/>
  <c r="M3998"/>
  <c r="L11985"/>
  <c r="R11755" s="1"/>
  <c r="M11980"/>
  <c r="M11755"/>
  <c r="M11598"/>
  <c r="L11828"/>
  <c r="R11598" s="1"/>
  <c r="R12061"/>
  <c r="N13119"/>
  <c r="L13119" s="1"/>
  <c r="R12889" s="1"/>
  <c r="L13120"/>
  <c r="R12890" s="1"/>
  <c r="N12430"/>
  <c r="M13820"/>
  <c r="L13820" s="1"/>
  <c r="R13590" s="1"/>
  <c r="L13825"/>
  <c r="R13595" s="1"/>
  <c r="L12846"/>
  <c r="B12846" s="1"/>
  <c r="M12616"/>
  <c r="L12747"/>
  <c r="R12517" s="1"/>
  <c r="M12517"/>
  <c r="M7326"/>
  <c r="L7556"/>
  <c r="N7284"/>
  <c r="N7501"/>
  <c r="N7500" s="1"/>
  <c r="M3408"/>
  <c r="L3868"/>
  <c r="R3868" s="1"/>
  <c r="L7548"/>
  <c r="M7318"/>
  <c r="L7318" s="1"/>
  <c r="L3261"/>
  <c r="R3261" s="1"/>
  <c r="M3031"/>
  <c r="L4719"/>
  <c r="R4719" s="1"/>
  <c r="M4717"/>
  <c r="L4717" s="1"/>
  <c r="R4717" s="1"/>
  <c r="B873"/>
  <c r="L4336"/>
  <c r="R4336" s="1"/>
  <c r="N4106"/>
  <c r="B8828"/>
  <c r="M9067"/>
  <c r="L9297"/>
  <c r="R9297" s="1"/>
  <c r="L11929"/>
  <c r="R11699" s="1"/>
  <c r="N11699"/>
  <c r="M11529"/>
  <c r="L11759"/>
  <c r="R11529" s="1"/>
  <c r="L11958"/>
  <c r="R11728" s="1"/>
  <c r="M11728"/>
  <c r="N8519"/>
  <c r="N8290"/>
  <c r="L8321"/>
  <c r="R8321" s="1"/>
  <c r="M8091"/>
  <c r="L8291"/>
  <c r="R8291" s="1"/>
  <c r="M8061"/>
  <c r="M9166"/>
  <c r="L9166" s="1"/>
  <c r="R9166" s="1"/>
  <c r="L9396"/>
  <c r="R9396" s="1"/>
  <c r="M11620"/>
  <c r="L11850"/>
  <c r="R11620" s="1"/>
  <c r="M3110"/>
  <c r="L4030"/>
  <c r="R4030" s="1"/>
  <c r="M6557"/>
  <c r="L6557" s="1"/>
  <c r="R6557" s="1"/>
  <c r="L6559"/>
  <c r="R6559" s="1"/>
  <c r="L11771"/>
  <c r="N11541"/>
  <c r="B13306"/>
  <c r="M14401"/>
  <c r="L14414"/>
  <c r="N14377"/>
  <c r="L14379"/>
  <c r="R14149" s="1"/>
  <c r="M13809"/>
  <c r="L13810"/>
  <c r="R13580" s="1"/>
  <c r="B5740"/>
  <c r="B4049"/>
  <c r="B4037"/>
  <c r="B4002"/>
  <c r="B3996"/>
  <c r="B3979"/>
  <c r="B3974"/>
  <c r="B3970"/>
  <c r="B3966"/>
  <c r="B3940"/>
  <c r="B3934"/>
  <c r="M128"/>
  <c r="L3076"/>
  <c r="R3076" s="1"/>
  <c r="B3453"/>
  <c r="B3443"/>
  <c r="B3437"/>
  <c r="B3433"/>
  <c r="B3422"/>
  <c r="B3417"/>
  <c r="B3412"/>
  <c r="B3406"/>
  <c r="B3400"/>
  <c r="B3396"/>
  <c r="B3386"/>
  <c r="B3381"/>
  <c r="B3371"/>
  <c r="B3356"/>
  <c r="B3350"/>
  <c r="B3342"/>
  <c r="B3335"/>
  <c r="B3329"/>
  <c r="B3322"/>
  <c r="B3315"/>
  <c r="B3311"/>
  <c r="B3305"/>
  <c r="B3301"/>
  <c r="B3297"/>
  <c r="B3292"/>
  <c r="B3288"/>
  <c r="B3283"/>
  <c r="B3235"/>
  <c r="N153"/>
  <c r="B424"/>
  <c r="B408"/>
  <c r="B362"/>
  <c r="B354"/>
  <c r="B329"/>
  <c r="B293"/>
  <c r="B278"/>
  <c r="B263"/>
  <c r="B243"/>
  <c r="B5510"/>
  <c r="N337"/>
  <c r="B845"/>
  <c r="B931"/>
  <c r="B1103"/>
  <c r="B2880"/>
  <c r="B2971"/>
  <c r="B4339"/>
  <c r="N4378"/>
  <c r="B6176"/>
  <c r="B6778"/>
  <c r="B8539"/>
  <c r="B8714"/>
  <c r="B3865"/>
  <c r="L3787"/>
  <c r="R3787" s="1"/>
  <c r="B3592"/>
  <c r="B2030"/>
  <c r="B1869"/>
  <c r="B5401"/>
  <c r="B10340"/>
  <c r="M11685"/>
  <c r="L13083"/>
  <c r="R12853" s="1"/>
  <c r="N11728"/>
  <c r="M11611"/>
  <c r="L12431"/>
  <c r="R12201" s="1"/>
  <c r="B7545"/>
  <c r="L7228"/>
  <c r="B3769"/>
  <c r="N3180"/>
  <c r="B3479"/>
  <c r="L12449"/>
  <c r="R12219" s="1"/>
  <c r="L14515"/>
  <c r="R14285" s="1"/>
  <c r="L7350"/>
  <c r="L7181"/>
  <c r="R7181" s="1"/>
  <c r="B3879"/>
  <c r="B3794"/>
  <c r="L567"/>
  <c r="R567" s="1"/>
  <c r="L1027"/>
  <c r="R1027" s="1"/>
  <c r="B1535"/>
  <c r="M1751"/>
  <c r="M1750" s="1"/>
  <c r="B2559"/>
  <c r="B2864"/>
  <c r="B4381"/>
  <c r="B4411"/>
  <c r="B4468"/>
  <c r="B5838"/>
  <c r="B5946"/>
  <c r="B5970"/>
  <c r="N11827"/>
  <c r="B1018"/>
  <c r="L1353"/>
  <c r="R1353" s="1"/>
  <c r="B2389"/>
  <c r="B2455"/>
  <c r="B2619"/>
  <c r="B5935"/>
  <c r="N6351"/>
  <c r="N6350" s="1"/>
  <c r="B6625"/>
  <c r="L9011"/>
  <c r="B10310"/>
  <c r="M11704"/>
  <c r="B4651"/>
  <c r="B6091"/>
  <c r="B5301"/>
  <c r="B5015"/>
  <c r="B832"/>
  <c r="L893"/>
  <c r="R893" s="1"/>
  <c r="L1139"/>
  <c r="R1139" s="1"/>
  <c r="B1292"/>
  <c r="L1813"/>
  <c r="R1813" s="1"/>
  <c r="B4169"/>
  <c r="B4360"/>
  <c r="B6078"/>
  <c r="B6538"/>
  <c r="B6636"/>
  <c r="B8618"/>
  <c r="N8161"/>
  <c r="B9229"/>
  <c r="B9311"/>
  <c r="B10149"/>
  <c r="R10835"/>
  <c r="B10918"/>
  <c r="B10995"/>
  <c r="B11006"/>
  <c r="M11573"/>
  <c r="M11711"/>
  <c r="L11819"/>
  <c r="R11589" s="1"/>
  <c r="N11522"/>
  <c r="N1630"/>
  <c r="L1635"/>
  <c r="M2647"/>
  <c r="L2649"/>
  <c r="R2649" s="1"/>
  <c r="M2189"/>
  <c r="L2189" s="1"/>
  <c r="R2189" s="1"/>
  <c r="L2770"/>
  <c r="R2770" s="1"/>
  <c r="M2769"/>
  <c r="L2769" s="1"/>
  <c r="R2769" s="1"/>
  <c r="L4380"/>
  <c r="R4380" s="1"/>
  <c r="M4379"/>
  <c r="L4566"/>
  <c r="M4106"/>
  <c r="L5869"/>
  <c r="R5869" s="1"/>
  <c r="M5867"/>
  <c r="L5867" s="1"/>
  <c r="R5867" s="1"/>
  <c r="M6351"/>
  <c r="L6364"/>
  <c r="R6832"/>
  <c r="B6832"/>
  <c r="B8598"/>
  <c r="L8378"/>
  <c r="R8378" s="1"/>
  <c r="M8148"/>
  <c r="L8706"/>
  <c r="R8706" s="1"/>
  <c r="M8476"/>
  <c r="N9124"/>
  <c r="L9354"/>
  <c r="R9354" s="1"/>
  <c r="N9341"/>
  <c r="M14280"/>
  <c r="L14280" s="1"/>
  <c r="R14050" s="1"/>
  <c r="L14285"/>
  <c r="L14270"/>
  <c r="R14040" s="1"/>
  <c r="M14269"/>
  <c r="L14269" s="1"/>
  <c r="R14039" s="1"/>
  <c r="M3055"/>
  <c r="L3285"/>
  <c r="R3285" s="1"/>
  <c r="M3327"/>
  <c r="L3557"/>
  <c r="R3557" s="1"/>
  <c r="M11608"/>
  <c r="L11838"/>
  <c r="R11608" s="1"/>
  <c r="L12143"/>
  <c r="R11913" s="1"/>
  <c r="M11913"/>
  <c r="M11551"/>
  <c r="L11781"/>
  <c r="R11551" s="1"/>
  <c r="L11803"/>
  <c r="N11573"/>
  <c r="M13349"/>
  <c r="L13350"/>
  <c r="R13120" s="1"/>
  <c r="L14149"/>
  <c r="R13919" s="1"/>
  <c r="M14147"/>
  <c r="L3834"/>
  <c r="R3834" s="1"/>
  <c r="N3821"/>
  <c r="N3820" s="1"/>
  <c r="N3423"/>
  <c r="L3653"/>
  <c r="R3653" s="1"/>
  <c r="L15190"/>
  <c r="R14960" s="1"/>
  <c r="M15189"/>
  <c r="M15067"/>
  <c r="L15067" s="1"/>
  <c r="R14837" s="1"/>
  <c r="L15069"/>
  <c r="R14839" s="1"/>
  <c r="R4820"/>
  <c r="B4820"/>
  <c r="L241"/>
  <c r="R241" s="1"/>
  <c r="N2877"/>
  <c r="L2877" s="1"/>
  <c r="R2877" s="1"/>
  <c r="L2879"/>
  <c r="R2879" s="1"/>
  <c r="N5891"/>
  <c r="L5904"/>
  <c r="R5904" s="1"/>
  <c r="L8729"/>
  <c r="R8729" s="1"/>
  <c r="M8499"/>
  <c r="M1388"/>
  <c r="L1487"/>
  <c r="R1487" s="1"/>
  <c r="M2266"/>
  <c r="L2726"/>
  <c r="R2726" s="1"/>
  <c r="M4098"/>
  <c r="L4558"/>
  <c r="R4558" s="1"/>
  <c r="R4590"/>
  <c r="B4590"/>
  <c r="N6327"/>
  <c r="L6327" s="1"/>
  <c r="R6327" s="1"/>
  <c r="L6329"/>
  <c r="R6329" s="1"/>
  <c r="B6853"/>
  <c r="M8290"/>
  <c r="M8749"/>
  <c r="M8748" s="1"/>
  <c r="L8750"/>
  <c r="R8750" s="1"/>
  <c r="N9077"/>
  <c r="L10227"/>
  <c r="R10227" s="1"/>
  <c r="N11969"/>
  <c r="L11969" s="1"/>
  <c r="R11739" s="1"/>
  <c r="L11970"/>
  <c r="R11740" s="1"/>
  <c r="N11740"/>
  <c r="M11690"/>
  <c r="L11920"/>
  <c r="B12999"/>
  <c r="L663"/>
  <c r="N433"/>
  <c r="M807"/>
  <c r="L809"/>
  <c r="R809" s="1"/>
  <c r="L4165"/>
  <c r="R4165" s="1"/>
  <c r="M4160"/>
  <c r="L4323"/>
  <c r="R4323" s="1"/>
  <c r="N4093"/>
  <c r="R5954"/>
  <c r="B5954"/>
  <c r="N5989"/>
  <c r="L5990"/>
  <c r="R5990" s="1"/>
  <c r="L6134"/>
  <c r="R6134" s="1"/>
  <c r="M6121"/>
  <c r="L6777"/>
  <c r="M12199"/>
  <c r="M11739" s="1"/>
  <c r="M11740"/>
  <c r="B2571"/>
  <c r="B2915"/>
  <c r="B2964"/>
  <c r="B4181"/>
  <c r="N3091"/>
  <c r="N3145"/>
  <c r="N3031"/>
  <c r="N4007"/>
  <c r="B6179"/>
  <c r="B6299"/>
  <c r="B6330"/>
  <c r="B6595"/>
  <c r="B6630"/>
  <c r="B8561"/>
  <c r="M9173"/>
  <c r="B10316"/>
  <c r="B3784"/>
  <c r="B2028"/>
  <c r="L3999"/>
  <c r="R3999" s="1"/>
  <c r="R10830"/>
  <c r="M11541"/>
  <c r="M11699"/>
  <c r="M11720"/>
  <c r="B12987"/>
  <c r="L7329"/>
  <c r="R7329" s="1"/>
  <c r="N3094"/>
  <c r="B3670"/>
  <c r="B3539"/>
  <c r="N3012"/>
  <c r="B5410"/>
  <c r="L12631"/>
  <c r="R12401" s="1"/>
  <c r="B7571"/>
  <c r="B7480"/>
  <c r="B7389"/>
  <c r="B3835"/>
  <c r="B5398"/>
  <c r="B5379"/>
  <c r="B1402"/>
  <c r="B8968"/>
  <c r="B4783"/>
  <c r="B4742"/>
  <c r="B4688"/>
  <c r="B731"/>
  <c r="L319"/>
  <c r="R319" s="1"/>
  <c r="B2490"/>
  <c r="B2511"/>
  <c r="B2528"/>
  <c r="B2868"/>
  <c r="B2902"/>
  <c r="B4474"/>
  <c r="L3975"/>
  <c r="R3975" s="1"/>
  <c r="B5839"/>
  <c r="B6221"/>
  <c r="B6548"/>
  <c r="B8611"/>
  <c r="L8435"/>
  <c r="R8435" s="1"/>
  <c r="B10851"/>
  <c r="B558"/>
  <c r="B798"/>
  <c r="B1108"/>
  <c r="B4238"/>
  <c r="B4251"/>
  <c r="B4295"/>
  <c r="B4555"/>
  <c r="L4121"/>
  <c r="R4121" s="1"/>
  <c r="B8532"/>
  <c r="L8384"/>
  <c r="R8384" s="1"/>
  <c r="M8249"/>
  <c r="B10821"/>
  <c r="B10914"/>
  <c r="B2741"/>
  <c r="B5026"/>
  <c r="B561"/>
  <c r="B659"/>
  <c r="L458"/>
  <c r="R458" s="1"/>
  <c r="B1488"/>
  <c r="B1621"/>
  <c r="L2269"/>
  <c r="R2269" s="1"/>
  <c r="B2692"/>
  <c r="L2290"/>
  <c r="R2290" s="1"/>
  <c r="B2943"/>
  <c r="L2963"/>
  <c r="N3998"/>
  <c r="N3078" s="1"/>
  <c r="B4344"/>
  <c r="B4569"/>
  <c r="B6002"/>
  <c r="B6790"/>
  <c r="B8730"/>
  <c r="B8813"/>
  <c r="B8895"/>
  <c r="B9289"/>
  <c r="B9390"/>
  <c r="M13360"/>
  <c r="L13360" s="1"/>
  <c r="R13130" s="1"/>
  <c r="L13773"/>
  <c r="N13941"/>
  <c r="N13940" s="1"/>
  <c r="A94" i="4"/>
  <c r="A91"/>
  <c r="A30"/>
  <c r="A87"/>
  <c r="A47"/>
  <c r="H13130" i="13"/>
  <c r="H21"/>
  <c r="R700"/>
  <c r="H12331"/>
  <c r="L2785"/>
  <c r="R2785" s="1"/>
  <c r="N96"/>
  <c r="R11268"/>
  <c r="R13042"/>
  <c r="R14192"/>
  <c r="R16197"/>
  <c r="N11511"/>
  <c r="N116"/>
  <c r="L14233"/>
  <c r="L13329"/>
  <c r="R13099" s="1"/>
  <c r="L2417"/>
  <c r="R2417" s="1"/>
  <c r="R13999"/>
  <c r="R15038"/>
  <c r="L15987"/>
  <c r="R15757" s="1"/>
  <c r="A34" i="4"/>
  <c r="N7598" i="13"/>
  <c r="N3218"/>
  <c r="N8170"/>
  <c r="L6413"/>
  <c r="H2090"/>
  <c r="H2768"/>
  <c r="A45" i="4"/>
  <c r="H6908" i="13"/>
  <c r="H6906" s="1"/>
  <c r="L4052"/>
  <c r="N8650"/>
  <c r="M7500"/>
  <c r="R3957"/>
  <c r="B3957"/>
  <c r="N125"/>
  <c r="L3115"/>
  <c r="L3093"/>
  <c r="L3127"/>
  <c r="L3136"/>
  <c r="M85"/>
  <c r="B622"/>
  <c r="N202"/>
  <c r="B9211"/>
  <c r="L3123"/>
  <c r="N133"/>
  <c r="N110"/>
  <c r="L3084"/>
  <c r="L3090"/>
  <c r="L3062"/>
  <c r="A36" i="4"/>
  <c r="A16"/>
  <c r="L3149" i="13"/>
  <c r="R3149" s="1"/>
  <c r="R6651"/>
  <c r="B6651"/>
  <c r="M8212"/>
  <c r="R12805"/>
  <c r="R13671"/>
  <c r="B6644"/>
  <c r="L12344"/>
  <c r="M12331"/>
  <c r="R13211"/>
  <c r="R13560"/>
  <c r="L14367"/>
  <c r="R4091"/>
  <c r="B4091"/>
  <c r="R3992"/>
  <c r="B3992"/>
  <c r="L3160"/>
  <c r="N170"/>
  <c r="N191"/>
  <c r="L6873"/>
  <c r="R14229"/>
  <c r="R14220"/>
  <c r="L3146"/>
  <c r="R3146" s="1"/>
  <c r="R7687"/>
  <c r="L3797"/>
  <c r="R3797" s="1"/>
  <c r="M3337"/>
  <c r="L8713"/>
  <c r="R8008"/>
  <c r="B6758"/>
  <c r="H8235"/>
  <c r="H8278"/>
  <c r="R4083"/>
  <c r="B4083"/>
  <c r="R3948"/>
  <c r="B3948"/>
  <c r="L3148"/>
  <c r="M158"/>
  <c r="R10131"/>
  <c r="B10131"/>
  <c r="R7697"/>
  <c r="B7697"/>
  <c r="R8076"/>
  <c r="B8076"/>
  <c r="N9209"/>
  <c r="L9210"/>
  <c r="N8980"/>
  <c r="N1750"/>
  <c r="L3154"/>
  <c r="L4850"/>
  <c r="R4850" s="1"/>
  <c r="F81" i="4"/>
  <c r="B8844" i="13"/>
  <c r="N255"/>
  <c r="D13" i="2"/>
  <c r="D8" s="1"/>
  <c r="J13"/>
  <c r="E39" i="4"/>
  <c r="H157" i="13"/>
  <c r="H72"/>
  <c r="H122"/>
  <c r="H151"/>
  <c r="H95"/>
  <c r="R11065"/>
  <c r="H174"/>
  <c r="H42"/>
  <c r="H46"/>
  <c r="H153"/>
  <c r="H91"/>
  <c r="E35" i="4"/>
  <c r="A75"/>
  <c r="B2419" i="13"/>
  <c r="B9319"/>
  <c r="A10" i="4"/>
  <c r="A114"/>
  <c r="M3145" i="13"/>
  <c r="L4065"/>
  <c r="B2811"/>
  <c r="R2365"/>
  <c r="B2365"/>
  <c r="N2095"/>
  <c r="L2325"/>
  <c r="N2320"/>
  <c r="B1937"/>
  <c r="N830"/>
  <c r="A37" i="4"/>
  <c r="R471" i="13"/>
  <c r="B471"/>
  <c r="L4072"/>
  <c r="M3152"/>
  <c r="H2538"/>
  <c r="D25" i="4" s="1"/>
  <c r="R13904" i="13"/>
  <c r="L7707"/>
  <c r="R15069"/>
  <c r="H11933"/>
  <c r="H8164"/>
  <c r="A42" i="4"/>
  <c r="R16648" i="13"/>
  <c r="H6218"/>
  <c r="H1388"/>
  <c r="A18" i="4"/>
  <c r="H11551" i="13"/>
  <c r="H198"/>
  <c r="H235"/>
  <c r="H216"/>
  <c r="H195"/>
  <c r="H10128"/>
  <c r="B6097"/>
  <c r="A29" i="4"/>
  <c r="A13"/>
  <c r="H449" i="13"/>
  <c r="H193"/>
  <c r="H229"/>
  <c r="H347"/>
  <c r="R16303"/>
  <c r="L5770"/>
  <c r="H30"/>
  <c r="L13559"/>
  <c r="R13329" s="1"/>
  <c r="N11611"/>
  <c r="L12531"/>
  <c r="L14137"/>
  <c r="N12527"/>
  <c r="R12080"/>
  <c r="B10161"/>
  <c r="R10161"/>
  <c r="R12122"/>
  <c r="B1798"/>
  <c r="R1798"/>
  <c r="B3237"/>
  <c r="R3237"/>
  <c r="R12969"/>
  <c r="B6100"/>
  <c r="R6100"/>
  <c r="R4015"/>
  <c r="B4015"/>
  <c r="R3942"/>
  <c r="B3942"/>
  <c r="R8583"/>
  <c r="B8583"/>
  <c r="R12981"/>
  <c r="M16240"/>
  <c r="R13084"/>
  <c r="R13139"/>
  <c r="H4838"/>
  <c r="L16217"/>
  <c r="R12074"/>
  <c r="R1390"/>
  <c r="B3299"/>
  <c r="R3299"/>
  <c r="B1031"/>
  <c r="R1031"/>
  <c r="B9420"/>
  <c r="R9420"/>
  <c r="B10171"/>
  <c r="R10171"/>
  <c r="B7917"/>
  <c r="R7917"/>
  <c r="B8791"/>
  <c r="R8791"/>
  <c r="R15104"/>
  <c r="R13429"/>
  <c r="R13525"/>
  <c r="R13681"/>
  <c r="R8520"/>
  <c r="M5430"/>
  <c r="R11982"/>
  <c r="R4009"/>
  <c r="B4009"/>
  <c r="R6031"/>
  <c r="B6031"/>
  <c r="M12527"/>
  <c r="L13217"/>
  <c r="R12987" s="1"/>
  <c r="M13118"/>
  <c r="R13413"/>
  <c r="R12025"/>
  <c r="R13091"/>
  <c r="R548"/>
  <c r="B6068"/>
  <c r="R6068"/>
  <c r="R11060"/>
  <c r="H36"/>
  <c r="B8082"/>
  <c r="H32"/>
  <c r="H27"/>
  <c r="L16569"/>
  <c r="N16568"/>
  <c r="H4608"/>
  <c r="H4027"/>
  <c r="H54"/>
  <c r="H18"/>
  <c r="N7730"/>
  <c r="H1060"/>
  <c r="H371"/>
  <c r="N11750"/>
  <c r="L9181"/>
  <c r="M8101"/>
  <c r="L8331"/>
  <c r="L8760"/>
  <c r="N8300"/>
  <c r="L8837"/>
  <c r="R8837" s="1"/>
  <c r="M8377"/>
  <c r="M11827"/>
  <c r="L12287"/>
  <c r="R12057" s="1"/>
  <c r="H12623"/>
  <c r="M11604"/>
  <c r="L11834"/>
  <c r="L1619"/>
  <c r="N4740"/>
  <c r="L10323"/>
  <c r="H12517"/>
  <c r="L11885"/>
  <c r="M11655"/>
  <c r="N11614"/>
  <c r="L9043"/>
  <c r="N8123"/>
  <c r="N11913"/>
  <c r="L12373"/>
  <c r="B12373" s="1"/>
  <c r="L13207"/>
  <c r="N12517"/>
  <c r="M13481"/>
  <c r="L13494"/>
  <c r="M12574"/>
  <c r="M12608"/>
  <c r="L13528"/>
  <c r="R13298" s="1"/>
  <c r="M13590"/>
  <c r="M12445"/>
  <c r="L13595"/>
  <c r="R13365" s="1"/>
  <c r="L13658"/>
  <c r="B13658" s="1"/>
  <c r="M12508"/>
  <c r="L13753"/>
  <c r="M13711"/>
  <c r="M12603"/>
  <c r="N12331"/>
  <c r="N11685"/>
  <c r="H13711"/>
  <c r="L6199"/>
  <c r="N9173"/>
  <c r="N11837"/>
  <c r="L12067"/>
  <c r="B12079"/>
  <c r="N2670"/>
  <c r="H9" i="2"/>
  <c r="L9" s="1"/>
  <c r="H16011" i="13"/>
  <c r="H12574"/>
  <c r="L710"/>
  <c r="N698"/>
  <c r="H8240"/>
  <c r="G25" i="1"/>
  <c r="C6"/>
  <c r="A75" i="2"/>
  <c r="G7" i="1"/>
  <c r="D25"/>
  <c r="B14709" i="13" l="1"/>
  <c r="B16089"/>
  <c r="B11623"/>
  <c r="B14379"/>
  <c r="B8085"/>
  <c r="B11600"/>
  <c r="C33" i="1"/>
  <c r="B11530" i="13"/>
  <c r="C35" i="1"/>
  <c r="B15277" i="13"/>
  <c r="B15564"/>
  <c r="B11661"/>
  <c r="B11638"/>
  <c r="B8125"/>
  <c r="R15737"/>
  <c r="B8065"/>
  <c r="N3930"/>
  <c r="H238"/>
  <c r="M466"/>
  <c r="H8978"/>
  <c r="H3918"/>
  <c r="H12440"/>
  <c r="B11554"/>
  <c r="D23" i="4"/>
  <c r="A56" i="2"/>
  <c r="L193" i="13"/>
  <c r="R193" s="1"/>
  <c r="A48" i="1"/>
  <c r="B13559" i="13"/>
  <c r="D81" i="4"/>
  <c r="H48" i="2"/>
  <c r="A48" s="1"/>
  <c r="B11733" i="13"/>
  <c r="B11512"/>
  <c r="J8" i="2"/>
  <c r="J7" s="1"/>
  <c r="F13"/>
  <c r="E13" s="1"/>
  <c r="H15188" i="13"/>
  <c r="D79" i="4"/>
  <c r="C32" i="1"/>
  <c r="H1846" i="13"/>
  <c r="D21" i="4"/>
  <c r="H4606" i="13"/>
  <c r="D80" i="4"/>
  <c r="H5526" i="13"/>
  <c r="D77" i="4"/>
  <c r="D115"/>
  <c r="D112" s="1"/>
  <c r="H6216" i="13"/>
  <c r="D33" i="4"/>
  <c r="H5756" i="13"/>
  <c r="D84" i="4"/>
  <c r="H5296" i="13"/>
  <c r="D70" i="4"/>
  <c r="D9"/>
  <c r="D20"/>
  <c r="H1386" i="13"/>
  <c r="D22" i="4"/>
  <c r="D8"/>
  <c r="D72"/>
  <c r="D123"/>
  <c r="B16207" i="13"/>
  <c r="B8193"/>
  <c r="B11653"/>
  <c r="B16909"/>
  <c r="B11684"/>
  <c r="B16815"/>
  <c r="B11681"/>
  <c r="B11543"/>
  <c r="B13810"/>
  <c r="B8168"/>
  <c r="B11752"/>
  <c r="L231"/>
  <c r="R231" s="1"/>
  <c r="B12905"/>
  <c r="H4051"/>
  <c r="B11725"/>
  <c r="B8229"/>
  <c r="B11586"/>
  <c r="B8216"/>
  <c r="B11633"/>
  <c r="B11544"/>
  <c r="B11667"/>
  <c r="B11732"/>
  <c r="B12869"/>
  <c r="M10260"/>
  <c r="M9110" s="1"/>
  <c r="B8140"/>
  <c r="L216"/>
  <c r="R216" s="1"/>
  <c r="B7152"/>
  <c r="L167"/>
  <c r="R167" s="1"/>
  <c r="B11664"/>
  <c r="B3932"/>
  <c r="B14923"/>
  <c r="B11515"/>
  <c r="B8155"/>
  <c r="L235"/>
  <c r="R235" s="1"/>
  <c r="I36" i="1"/>
  <c r="B8271" i="13"/>
  <c r="B8149"/>
  <c r="B8281"/>
  <c r="B11524"/>
  <c r="B8262"/>
  <c r="B8275"/>
  <c r="H4376"/>
  <c r="A7" i="1"/>
  <c r="A83" i="2"/>
  <c r="I13"/>
  <c r="I8" s="1"/>
  <c r="A34"/>
  <c r="E8" i="1"/>
  <c r="E6" s="1"/>
  <c r="A37" i="2"/>
  <c r="H6" i="1"/>
  <c r="G6" s="1"/>
  <c r="A14" i="2"/>
  <c r="A9"/>
  <c r="F6" i="1"/>
  <c r="B12057" i="13"/>
  <c r="L201"/>
  <c r="R201" s="1"/>
  <c r="B11626"/>
  <c r="B11660"/>
  <c r="B11657"/>
  <c r="B14019"/>
  <c r="B11841"/>
  <c r="B13365"/>
  <c r="B11668"/>
  <c r="B11576"/>
  <c r="B8272"/>
  <c r="A11" i="4"/>
  <c r="B12148" i="13"/>
  <c r="B11676"/>
  <c r="B14827"/>
  <c r="B14040"/>
  <c r="A86" i="4"/>
  <c r="H16568" i="13"/>
  <c r="H16566" s="1"/>
  <c r="B12163"/>
  <c r="B11730"/>
  <c r="B844"/>
  <c r="B12442"/>
  <c r="B11674"/>
  <c r="L222"/>
  <c r="R222" s="1"/>
  <c r="B14673"/>
  <c r="B11533"/>
  <c r="B12605"/>
  <c r="B11705"/>
  <c r="B11723"/>
  <c r="B11519"/>
  <c r="B8285"/>
  <c r="B11636"/>
  <c r="L172"/>
  <c r="R172" s="1"/>
  <c r="B8217"/>
  <c r="B11627"/>
  <c r="H14958"/>
  <c r="H14956" s="1"/>
  <c r="H16798"/>
  <c r="H16796" s="1"/>
  <c r="H16108"/>
  <c r="B11648"/>
  <c r="B2867"/>
  <c r="B8241"/>
  <c r="B8266"/>
  <c r="B11548"/>
  <c r="B11680"/>
  <c r="B14500"/>
  <c r="L175"/>
  <c r="R175" s="1"/>
  <c r="B12540"/>
  <c r="B11706"/>
  <c r="B8221"/>
  <c r="A95" i="4"/>
  <c r="B11673" i="13"/>
  <c r="B11650"/>
  <c r="B11646"/>
  <c r="B12521"/>
  <c r="B11689"/>
  <c r="B11672"/>
  <c r="L121"/>
  <c r="R121" s="1"/>
  <c r="B14960"/>
  <c r="B14644"/>
  <c r="B11727"/>
  <c r="B11634"/>
  <c r="B11630"/>
  <c r="B11577"/>
  <c r="L3001"/>
  <c r="R3001" s="1"/>
  <c r="B13907"/>
  <c r="H14498"/>
  <c r="B12461"/>
  <c r="B11828"/>
  <c r="B14730"/>
  <c r="B15205"/>
  <c r="B13897"/>
  <c r="B11563"/>
  <c r="B11656"/>
  <c r="H14268"/>
  <c r="H12658"/>
  <c r="B14170"/>
  <c r="H14038"/>
  <c r="H14036" s="1"/>
  <c r="H15878"/>
  <c r="H11968"/>
  <c r="B12409"/>
  <c r="L11755"/>
  <c r="R11525" s="1"/>
  <c r="B11637"/>
  <c r="B11838"/>
  <c r="B11531"/>
  <c r="B11645"/>
  <c r="B14055"/>
  <c r="B12179"/>
  <c r="B8245"/>
  <c r="B8175"/>
  <c r="B11610"/>
  <c r="H15418"/>
  <c r="H15416" s="1"/>
  <c r="B14860"/>
  <c r="B12534"/>
  <c r="B11915"/>
  <c r="B11599"/>
  <c r="B11694"/>
  <c r="B12610"/>
  <c r="B8178"/>
  <c r="B8163"/>
  <c r="B12114"/>
  <c r="B11622"/>
  <c r="B8186"/>
  <c r="B11624"/>
  <c r="B11950"/>
  <c r="B12582"/>
  <c r="B12471"/>
  <c r="B16219"/>
  <c r="B6659"/>
  <c r="A9" i="1"/>
  <c r="B13689" i="13"/>
  <c r="B12297"/>
  <c r="B11934"/>
  <c r="L195"/>
  <c r="R195" s="1"/>
  <c r="B11669"/>
  <c r="B11581"/>
  <c r="B11686"/>
  <c r="B8211"/>
  <c r="B12648"/>
  <c r="B11587"/>
  <c r="B8208"/>
  <c r="B14249"/>
  <c r="B11552"/>
  <c r="B11687"/>
  <c r="B11560"/>
  <c r="B11603"/>
  <c r="B11941"/>
  <c r="B13083"/>
  <c r="L49"/>
  <c r="R49" s="1"/>
  <c r="L179"/>
  <c r="R179" s="1"/>
  <c r="B11666"/>
  <c r="B11710"/>
  <c r="B11568"/>
  <c r="B11605"/>
  <c r="B11702"/>
  <c r="B11561"/>
  <c r="B13313"/>
  <c r="B11580"/>
  <c r="B11718"/>
  <c r="B11582"/>
  <c r="B12769"/>
  <c r="B15880"/>
  <c r="B11628"/>
  <c r="B12640"/>
  <c r="B8179"/>
  <c r="B11678"/>
  <c r="B11584"/>
  <c r="B11724"/>
  <c r="B11574"/>
  <c r="B8150"/>
  <c r="B11892"/>
  <c r="H14728"/>
  <c r="H14726" s="1"/>
  <c r="H16338"/>
  <c r="H13578"/>
  <c r="B13447"/>
  <c r="B13919"/>
  <c r="B13954"/>
  <c r="B12767"/>
  <c r="B16449"/>
  <c r="B14597"/>
  <c r="B11717"/>
  <c r="B11713"/>
  <c r="B14609"/>
  <c r="L212"/>
  <c r="R212" s="1"/>
  <c r="B15420"/>
  <c r="B12804"/>
  <c r="B16570"/>
  <c r="B11542"/>
  <c r="B16125"/>
  <c r="B8183"/>
  <c r="B11570"/>
  <c r="B11602"/>
  <c r="B11682"/>
  <c r="B15859"/>
  <c r="B14357"/>
  <c r="B11741"/>
  <c r="B15169"/>
  <c r="B14479"/>
  <c r="B16779"/>
  <c r="B8174"/>
  <c r="B16319"/>
  <c r="B11616"/>
  <c r="B11635"/>
  <c r="B11594"/>
  <c r="B11596"/>
  <c r="B11578"/>
  <c r="B13667"/>
  <c r="B13789"/>
  <c r="B12562"/>
  <c r="B12386"/>
  <c r="L171"/>
  <c r="R171" s="1"/>
  <c r="B11659"/>
  <c r="B11795"/>
  <c r="B11643"/>
  <c r="B11692"/>
  <c r="B11708"/>
  <c r="B12524"/>
  <c r="B11513"/>
  <c r="B13099"/>
  <c r="B15665"/>
  <c r="B14939"/>
  <c r="B11677"/>
  <c r="I32" i="1"/>
  <c r="B11649" i="13"/>
  <c r="B11579"/>
  <c r="B11550"/>
  <c r="B11566"/>
  <c r="B11712"/>
  <c r="B11534"/>
  <c r="B11693"/>
  <c r="B11644"/>
  <c r="B17009"/>
  <c r="B11538"/>
  <c r="B11564"/>
  <c r="B11759"/>
  <c r="B16340"/>
  <c r="B12309"/>
  <c r="B16110"/>
  <c r="B11663"/>
  <c r="B11834"/>
  <c r="B12067"/>
  <c r="B12485"/>
  <c r="B13120"/>
  <c r="B11970"/>
  <c r="B14270"/>
  <c r="B13350"/>
  <c r="B15190"/>
  <c r="B12660"/>
  <c r="B12493"/>
  <c r="B11920"/>
  <c r="B11539"/>
  <c r="B16355"/>
  <c r="B12518"/>
  <c r="B11618"/>
  <c r="B11575"/>
  <c r="B14414"/>
  <c r="B12449"/>
  <c r="B13217"/>
  <c r="B16585"/>
  <c r="B12048"/>
  <c r="B11585"/>
  <c r="B15759"/>
  <c r="B11557"/>
  <c r="B11507"/>
  <c r="B12575"/>
  <c r="B13135"/>
  <c r="B14839"/>
  <c r="B12509"/>
  <c r="B14285"/>
  <c r="B11850"/>
  <c r="B11609"/>
  <c r="B12631"/>
  <c r="B12431"/>
  <c r="B11553"/>
  <c r="B14184"/>
  <c r="B11615"/>
  <c r="B11555"/>
  <c r="B11595"/>
  <c r="B15989"/>
  <c r="B13437"/>
  <c r="B11958"/>
  <c r="B12624"/>
  <c r="B15435"/>
  <c r="B11629"/>
  <c r="B11571"/>
  <c r="B14975"/>
  <c r="B11698"/>
  <c r="B11516"/>
  <c r="B12619"/>
  <c r="B11691"/>
  <c r="B11545"/>
  <c r="B11675"/>
  <c r="B14127"/>
  <c r="B11701"/>
  <c r="B12757"/>
  <c r="B15629"/>
  <c r="B15399"/>
  <c r="B11729"/>
  <c r="B14463"/>
  <c r="B11707"/>
  <c r="B11726"/>
  <c r="B11547"/>
  <c r="B11556"/>
  <c r="B11606"/>
  <c r="B11569"/>
  <c r="B13543"/>
  <c r="B11540"/>
  <c r="B11631"/>
  <c r="B13595"/>
  <c r="B13528"/>
  <c r="B12287"/>
  <c r="B13753"/>
  <c r="B14149"/>
  <c r="B11831"/>
  <c r="B11929"/>
  <c r="B12215"/>
  <c r="B11819"/>
  <c r="B12747"/>
  <c r="B15069"/>
  <c r="B16800"/>
  <c r="B11985"/>
  <c r="B12675"/>
  <c r="B15529"/>
  <c r="B13825"/>
  <c r="B13494"/>
  <c r="B12890"/>
  <c r="B11781"/>
  <c r="B11559"/>
  <c r="B11697"/>
  <c r="B11734"/>
  <c r="B11885"/>
  <c r="B13034"/>
  <c r="B12528"/>
  <c r="B12393"/>
  <c r="B14367"/>
  <c r="B16714"/>
  <c r="B12531"/>
  <c r="B14515"/>
  <c r="B13773"/>
  <c r="B11523"/>
  <c r="B13459"/>
  <c r="B11546"/>
  <c r="B11535"/>
  <c r="B12977"/>
  <c r="B14745"/>
  <c r="B11632"/>
  <c r="B11647"/>
  <c r="B13724"/>
  <c r="B11591"/>
  <c r="B13207"/>
  <c r="B11583"/>
  <c r="B13677"/>
  <c r="B12344"/>
  <c r="B13329"/>
  <c r="B14137"/>
  <c r="B14003"/>
  <c r="B12853"/>
  <c r="B11528"/>
  <c r="B15895"/>
  <c r="B11517"/>
  <c r="B11521"/>
  <c r="B11671"/>
  <c r="B11514"/>
  <c r="B11567"/>
  <c r="B11658"/>
  <c r="B11695"/>
  <c r="B11803"/>
  <c r="B11518"/>
  <c r="B11651"/>
  <c r="B11652"/>
  <c r="B11625"/>
  <c r="B11709"/>
  <c r="B16549"/>
  <c r="B11844"/>
  <c r="B11679"/>
  <c r="B11722"/>
  <c r="B11527"/>
  <c r="B14233"/>
  <c r="B11549"/>
  <c r="B11639"/>
  <c r="B11872"/>
  <c r="B11536"/>
  <c r="B11735"/>
  <c r="B11613"/>
  <c r="B11532"/>
  <c r="B11714"/>
  <c r="B11593"/>
  <c r="B11771"/>
  <c r="B11537"/>
  <c r="B11558"/>
  <c r="B11592"/>
  <c r="B11612"/>
  <c r="B11731"/>
  <c r="B11562"/>
  <c r="B11572"/>
  <c r="H12330"/>
  <c r="B12143"/>
  <c r="B15660"/>
  <c r="H11619"/>
  <c r="H119" s="1"/>
  <c r="H11696"/>
  <c r="H196" s="1"/>
  <c r="H15320"/>
  <c r="H11588"/>
  <c r="H88" s="1"/>
  <c r="C15" i="1" s="1"/>
  <c r="B11721" i="13"/>
  <c r="B11670"/>
  <c r="B11526"/>
  <c r="B13580"/>
  <c r="B16447"/>
  <c r="B13251"/>
  <c r="B11590"/>
  <c r="B15067"/>
  <c r="B15879"/>
  <c r="B15987"/>
  <c r="B16907"/>
  <c r="B16350"/>
  <c r="B13360"/>
  <c r="H14630"/>
  <c r="B15200"/>
  <c r="H16470"/>
  <c r="H16240"/>
  <c r="B11926"/>
  <c r="B15057"/>
  <c r="B15890"/>
  <c r="H12537"/>
  <c r="B13457"/>
  <c r="H11750"/>
  <c r="B12210"/>
  <c r="H12888"/>
  <c r="H12886" s="1"/>
  <c r="H11688"/>
  <c r="H188" s="1"/>
  <c r="H11683"/>
  <c r="H183" s="1"/>
  <c r="H13480"/>
  <c r="B11715"/>
  <c r="B11700"/>
  <c r="B14837"/>
  <c r="H11847"/>
  <c r="B13579"/>
  <c r="B14607"/>
  <c r="B15527"/>
  <c r="H12100"/>
  <c r="D102" i="4" s="1"/>
  <c r="B14050" i="13"/>
  <c r="B12670"/>
  <c r="H14400"/>
  <c r="B11665"/>
  <c r="H12790"/>
  <c r="B12900"/>
  <c r="B14874"/>
  <c r="B15650"/>
  <c r="B13229"/>
  <c r="B13820"/>
  <c r="B14280"/>
  <c r="B14817"/>
  <c r="B16120"/>
  <c r="B14510"/>
  <c r="B13076"/>
  <c r="B14970"/>
  <c r="B16217"/>
  <c r="B16810"/>
  <c r="B8159"/>
  <c r="L40"/>
  <c r="R40" s="1"/>
  <c r="B8228"/>
  <c r="N11703"/>
  <c r="L173"/>
  <c r="R173" s="1"/>
  <c r="B8152"/>
  <c r="H3144"/>
  <c r="H8204"/>
  <c r="L169"/>
  <c r="R169" s="1"/>
  <c r="L160"/>
  <c r="R160" s="1"/>
  <c r="L165"/>
  <c r="R165" s="1"/>
  <c r="B8198"/>
  <c r="B8143"/>
  <c r="B8187"/>
  <c r="A125" i="4"/>
  <c r="B5969" i="13"/>
  <c r="B8268"/>
  <c r="B8194"/>
  <c r="B8257"/>
  <c r="L233"/>
  <c r="R233" s="1"/>
  <c r="B8224"/>
  <c r="M698"/>
  <c r="I8" i="4" s="1"/>
  <c r="B8156" i="13"/>
  <c r="B8207"/>
  <c r="L163"/>
  <c r="R163" s="1"/>
  <c r="B8144"/>
  <c r="L226"/>
  <c r="R226" s="1"/>
  <c r="L184"/>
  <c r="R184" s="1"/>
  <c r="L8261"/>
  <c r="R8261" s="1"/>
  <c r="B8234"/>
  <c r="B8225"/>
  <c r="B9419"/>
  <c r="B16677"/>
  <c r="B8276"/>
  <c r="I34" i="1"/>
  <c r="B9383" i="13"/>
  <c r="B8151"/>
  <c r="L3194"/>
  <c r="R3194" s="1"/>
  <c r="R11422"/>
  <c r="L137"/>
  <c r="R137" s="1"/>
  <c r="B8251"/>
  <c r="B8201"/>
  <c r="L106"/>
  <c r="R106" s="1"/>
  <c r="B8171"/>
  <c r="L67"/>
  <c r="R67" s="1"/>
  <c r="B5674"/>
  <c r="L15321"/>
  <c r="R15091" s="1"/>
  <c r="L34"/>
  <c r="R34" s="1"/>
  <c r="B3043"/>
  <c r="B8109"/>
  <c r="B5723"/>
  <c r="B8078"/>
  <c r="L53"/>
  <c r="R53" s="1"/>
  <c r="B8165"/>
  <c r="B8280"/>
  <c r="L10261"/>
  <c r="R10261" s="1"/>
  <c r="R8252"/>
  <c r="L11949"/>
  <c r="R11719" s="1"/>
  <c r="B3141"/>
  <c r="A57" i="4"/>
  <c r="A46"/>
  <c r="A35"/>
  <c r="A16" i="2"/>
  <c r="N104" i="13"/>
  <c r="L90"/>
  <c r="R90" s="1"/>
  <c r="B8184"/>
  <c r="F15" i="1"/>
  <c r="B8284" i="13"/>
  <c r="H8253"/>
  <c r="B8141"/>
  <c r="B8353"/>
  <c r="B10907"/>
  <c r="L224"/>
  <c r="R224" s="1"/>
  <c r="L229"/>
  <c r="R229" s="1"/>
  <c r="L153"/>
  <c r="R153" s="1"/>
  <c r="B3022"/>
  <c r="B8214"/>
  <c r="H8070"/>
  <c r="B8083"/>
  <c r="R8188"/>
  <c r="H101"/>
  <c r="B7272"/>
  <c r="H211"/>
  <c r="B5847"/>
  <c r="H65"/>
  <c r="B1534"/>
  <c r="H7368"/>
  <c r="B8182"/>
  <c r="B2914"/>
  <c r="H104"/>
  <c r="B2135"/>
  <c r="L187"/>
  <c r="R187" s="1"/>
  <c r="B3073"/>
  <c r="H8060"/>
  <c r="L58"/>
  <c r="R58" s="1"/>
  <c r="B787"/>
  <c r="B8127"/>
  <c r="M8138"/>
  <c r="L8138" s="1"/>
  <c r="R8138" s="1"/>
  <c r="H3688"/>
  <c r="H3228" s="1"/>
  <c r="L181"/>
  <c r="R181" s="1"/>
  <c r="L122"/>
  <c r="R122" s="1"/>
  <c r="G77" i="4"/>
  <c r="L78" i="13"/>
  <c r="R78" s="1"/>
  <c r="B8203"/>
  <c r="R11362"/>
  <c r="L11662"/>
  <c r="R11432" s="1"/>
  <c r="B8199"/>
  <c r="B9403"/>
  <c r="B6317"/>
  <c r="B344"/>
  <c r="L54"/>
  <c r="R54" s="1"/>
  <c r="B8122"/>
  <c r="L8270"/>
  <c r="R8270" s="1"/>
  <c r="B3032"/>
  <c r="B8279"/>
  <c r="L9067"/>
  <c r="R9067" s="1"/>
  <c r="B5627"/>
  <c r="B3143"/>
  <c r="N2900"/>
  <c r="L2900" s="1"/>
  <c r="R2900" s="1"/>
  <c r="L47"/>
  <c r="R47" s="1"/>
  <c r="L218"/>
  <c r="R218" s="1"/>
  <c r="L168"/>
  <c r="R168" s="1"/>
  <c r="B8195"/>
  <c r="B8999"/>
  <c r="B281"/>
  <c r="A62" i="4"/>
  <c r="B2684" i="13"/>
  <c r="L38"/>
  <c r="R38" s="1"/>
  <c r="B8267"/>
  <c r="L2441"/>
  <c r="R2441" s="1"/>
  <c r="B6695"/>
  <c r="L8061"/>
  <c r="R8061" s="1"/>
  <c r="B3029"/>
  <c r="L74"/>
  <c r="R74" s="1"/>
  <c r="N11696"/>
  <c r="B7231"/>
  <c r="H10260"/>
  <c r="H9110" s="1"/>
  <c r="N108"/>
  <c r="B8098"/>
  <c r="B3072"/>
  <c r="B8131"/>
  <c r="J77" i="4"/>
  <c r="L214" i="13"/>
  <c r="R214" s="1"/>
  <c r="L70"/>
  <c r="R70" s="1"/>
  <c r="B3082"/>
  <c r="B3638"/>
  <c r="H3087"/>
  <c r="B8209"/>
  <c r="H3097"/>
  <c r="B1304"/>
  <c r="B5739"/>
  <c r="B3147"/>
  <c r="B8981"/>
  <c r="B8664"/>
  <c r="H3209"/>
  <c r="B9081"/>
  <c r="L8148"/>
  <c r="L177"/>
  <c r="R177" s="1"/>
  <c r="B8176"/>
  <c r="B3075"/>
  <c r="R11383"/>
  <c r="H11719"/>
  <c r="B679"/>
  <c r="B2190"/>
  <c r="B8094"/>
  <c r="B1707"/>
  <c r="H2766"/>
  <c r="B6690"/>
  <c r="B3324"/>
  <c r="B6307"/>
  <c r="L2289"/>
  <c r="R2289" s="1"/>
  <c r="B3103"/>
  <c r="L8079"/>
  <c r="R8079" s="1"/>
  <c r="H2210"/>
  <c r="B1829"/>
  <c r="H22"/>
  <c r="B5617"/>
  <c r="B2111"/>
  <c r="B8105"/>
  <c r="R8113"/>
  <c r="B3448"/>
  <c r="R11310"/>
  <c r="L3063"/>
  <c r="R3063" s="1"/>
  <c r="B3005"/>
  <c r="B6429"/>
  <c r="H220"/>
  <c r="C53" i="1" s="1"/>
  <c r="L16011" i="13"/>
  <c r="R15781" s="1"/>
  <c r="L11608"/>
  <c r="R11378" s="1"/>
  <c r="B2143"/>
  <c r="L100"/>
  <c r="R100" s="1"/>
  <c r="M13250"/>
  <c r="L13250" s="1"/>
  <c r="R13020" s="1"/>
  <c r="B10217"/>
  <c r="B8145"/>
  <c r="N8147"/>
  <c r="B3128"/>
  <c r="B8111"/>
  <c r="L80"/>
  <c r="R80" s="1"/>
  <c r="B1074"/>
  <c r="B8063"/>
  <c r="L8995"/>
  <c r="R8995" s="1"/>
  <c r="B8087"/>
  <c r="L4281"/>
  <c r="R4281" s="1"/>
  <c r="B6465"/>
  <c r="L2224"/>
  <c r="R2224" s="1"/>
  <c r="L32"/>
  <c r="R32" s="1"/>
  <c r="H8157"/>
  <c r="D14" i="1"/>
  <c r="B4052" i="13"/>
  <c r="L601"/>
  <c r="R601" s="1"/>
  <c r="B3921"/>
  <c r="B7119"/>
  <c r="B3293"/>
  <c r="B3137"/>
  <c r="B5545"/>
  <c r="H29"/>
  <c r="N8269"/>
  <c r="L45"/>
  <c r="R45" s="1"/>
  <c r="B10145"/>
  <c r="H3015"/>
  <c r="B8096"/>
  <c r="B3883"/>
  <c r="B8067"/>
  <c r="B4803"/>
  <c r="L174"/>
  <c r="R174" s="1"/>
  <c r="B1405"/>
  <c r="L113"/>
  <c r="R113" s="1"/>
  <c r="L3201"/>
  <c r="R3201" s="1"/>
  <c r="B9078"/>
  <c r="L138"/>
  <c r="R138" s="1"/>
  <c r="R11337"/>
  <c r="L186"/>
  <c r="R186" s="1"/>
  <c r="L198"/>
  <c r="R198" s="1"/>
  <c r="B9160"/>
  <c r="L9189"/>
  <c r="R9189" s="1"/>
  <c r="H98"/>
  <c r="B3138"/>
  <c r="H11654"/>
  <c r="L62"/>
  <c r="R62" s="1"/>
  <c r="H466"/>
  <c r="L223"/>
  <c r="R223" s="1"/>
  <c r="B8242"/>
  <c r="B8250"/>
  <c r="B2979"/>
  <c r="H8269"/>
  <c r="L11565"/>
  <c r="R11335" s="1"/>
  <c r="H51"/>
  <c r="B2212"/>
  <c r="N204"/>
  <c r="L36"/>
  <c r="R36" s="1"/>
  <c r="B8129"/>
  <c r="L94"/>
  <c r="R94" s="1"/>
  <c r="L60"/>
  <c r="R60" s="1"/>
  <c r="L213"/>
  <c r="R213" s="1"/>
  <c r="B3046"/>
  <c r="H7270"/>
  <c r="B8181"/>
  <c r="B3331"/>
  <c r="L7249"/>
  <c r="R7249" s="1"/>
  <c r="H4050"/>
  <c r="L27"/>
  <c r="R27" s="1"/>
  <c r="B2997"/>
  <c r="B2181"/>
  <c r="L75"/>
  <c r="R75" s="1"/>
  <c r="H120"/>
  <c r="B8442"/>
  <c r="A90" i="4"/>
  <c r="B2397" i="13"/>
  <c r="B5509"/>
  <c r="L8254"/>
  <c r="R8254" s="1"/>
  <c r="B8172"/>
  <c r="H11"/>
  <c r="L3175"/>
  <c r="R3175" s="1"/>
  <c r="L129"/>
  <c r="R129" s="1"/>
  <c r="B1400"/>
  <c r="L57"/>
  <c r="R57" s="1"/>
  <c r="B6537"/>
  <c r="R13034"/>
  <c r="M11510"/>
  <c r="N8204"/>
  <c r="B1620"/>
  <c r="L21"/>
  <c r="R21" s="1"/>
  <c r="B8162"/>
  <c r="B8133"/>
  <c r="N11719"/>
  <c r="B3460"/>
  <c r="I33" i="1"/>
  <c r="B3176" i="13"/>
  <c r="B8100"/>
  <c r="L3104"/>
  <c r="R3104" s="1"/>
  <c r="B3013"/>
  <c r="H8075"/>
  <c r="L8205"/>
  <c r="R8205" s="1"/>
  <c r="B2159"/>
  <c r="B6997"/>
  <c r="H89"/>
  <c r="F52" i="1"/>
  <c r="B8039" i="13"/>
  <c r="B9198"/>
  <c r="H3193"/>
  <c r="B8959"/>
  <c r="N3193"/>
  <c r="L3193" s="1"/>
  <c r="R3193" s="1"/>
  <c r="B2178"/>
  <c r="B1583"/>
  <c r="N211"/>
  <c r="B3375"/>
  <c r="B303"/>
  <c r="B4819"/>
  <c r="B2081"/>
  <c r="L8212"/>
  <c r="R8212" s="1"/>
  <c r="B4840"/>
  <c r="B945"/>
  <c r="L11601"/>
  <c r="R11371" s="1"/>
  <c r="H142"/>
  <c r="H11525"/>
  <c r="B3538"/>
  <c r="R11399"/>
  <c r="B9125"/>
  <c r="H204"/>
  <c r="B8081"/>
  <c r="B8135"/>
  <c r="B3016"/>
  <c r="L91"/>
  <c r="R91" s="1"/>
  <c r="B8180"/>
  <c r="L240"/>
  <c r="R240" s="1"/>
  <c r="B441"/>
  <c r="B1477"/>
  <c r="L76"/>
  <c r="R76" s="1"/>
  <c r="H73"/>
  <c r="B1599"/>
  <c r="H8147"/>
  <c r="L12997"/>
  <c r="R12767" s="1"/>
  <c r="R11347"/>
  <c r="L17"/>
  <c r="R17" s="1"/>
  <c r="B1764"/>
  <c r="L176"/>
  <c r="R176" s="1"/>
  <c r="B8943"/>
  <c r="B10964"/>
  <c r="H13348"/>
  <c r="B6077"/>
  <c r="B7333"/>
  <c r="B9169"/>
  <c r="H162"/>
  <c r="B9090"/>
  <c r="B2059"/>
  <c r="L8434"/>
  <c r="R8434" s="1"/>
  <c r="B8463"/>
  <c r="B4024"/>
  <c r="B11029"/>
  <c r="N1388"/>
  <c r="L1388" s="1"/>
  <c r="B6889"/>
  <c r="B778"/>
  <c r="B3328"/>
  <c r="L39"/>
  <c r="R39" s="1"/>
  <c r="H111"/>
  <c r="B3047"/>
  <c r="B4477"/>
  <c r="B6183"/>
  <c r="B4359"/>
  <c r="B7315"/>
  <c r="B8264"/>
  <c r="B6547"/>
  <c r="B8500"/>
  <c r="L16"/>
  <c r="R16" s="1"/>
  <c r="F37" i="1"/>
  <c r="B2733" i="13"/>
  <c r="B10140"/>
  <c r="B797"/>
  <c r="L2273"/>
  <c r="R2273" s="1"/>
  <c r="L86"/>
  <c r="R86" s="1"/>
  <c r="L126"/>
  <c r="R126" s="1"/>
  <c r="L3920"/>
  <c r="R3920" s="1"/>
  <c r="B4343"/>
  <c r="B715"/>
  <c r="L125"/>
  <c r="R125" s="1"/>
  <c r="L9077"/>
  <c r="R9077" s="1"/>
  <c r="L12100"/>
  <c r="R11870" s="1"/>
  <c r="H41"/>
  <c r="B7829"/>
  <c r="B9068"/>
  <c r="L170"/>
  <c r="R170" s="1"/>
  <c r="L116"/>
  <c r="R116" s="1"/>
  <c r="L14171"/>
  <c r="R13941" s="1"/>
  <c r="B8479"/>
  <c r="L3098"/>
  <c r="B3118"/>
  <c r="L1291"/>
  <c r="R1291" s="1"/>
  <c r="L3210"/>
  <c r="R3210" s="1"/>
  <c r="N220"/>
  <c r="I53" i="1" s="1"/>
  <c r="B6594" i="13"/>
  <c r="B8992"/>
  <c r="M3688"/>
  <c r="M3228" s="1"/>
  <c r="B3224"/>
  <c r="L2671"/>
  <c r="R2671" s="1"/>
  <c r="M239"/>
  <c r="L831"/>
  <c r="R831" s="1"/>
  <c r="B7285"/>
  <c r="B2749"/>
  <c r="M3186"/>
  <c r="B2274"/>
  <c r="B8936"/>
  <c r="B2092"/>
  <c r="B8394"/>
  <c r="B8220"/>
  <c r="R3138"/>
  <c r="N15878"/>
  <c r="L15878" s="1"/>
  <c r="R15648" s="1"/>
  <c r="B3008"/>
  <c r="B3064"/>
  <c r="L150"/>
  <c r="R150" s="1"/>
  <c r="M7040"/>
  <c r="L7040" s="1"/>
  <c r="R7040" s="1"/>
  <c r="N10126"/>
  <c r="L23"/>
  <c r="R23" s="1"/>
  <c r="L147"/>
  <c r="R147" s="1"/>
  <c r="H12198"/>
  <c r="B4237"/>
  <c r="L8278"/>
  <c r="R8278" s="1"/>
  <c r="B4014"/>
  <c r="B8923"/>
  <c r="H7826"/>
  <c r="A39" i="4"/>
  <c r="H2211" i="13"/>
  <c r="L158"/>
  <c r="R158" s="1"/>
  <c r="L202"/>
  <c r="R202" s="1"/>
  <c r="B5397"/>
  <c r="B3633"/>
  <c r="L194"/>
  <c r="R194" s="1"/>
  <c r="L24"/>
  <c r="L69"/>
  <c r="R69" s="1"/>
  <c r="B3034"/>
  <c r="H9206"/>
  <c r="R11325"/>
  <c r="B4855"/>
  <c r="B9035"/>
  <c r="F35" i="1"/>
  <c r="H696" i="13"/>
  <c r="B8118"/>
  <c r="B8508"/>
  <c r="B6910"/>
  <c r="B7830"/>
  <c r="B469"/>
  <c r="L43"/>
  <c r="R43" s="1"/>
  <c r="L77"/>
  <c r="R77" s="1"/>
  <c r="F36" i="1"/>
  <c r="N7828" i="13"/>
  <c r="N7826" s="1"/>
  <c r="B2080"/>
  <c r="B3119"/>
  <c r="L37"/>
  <c r="R37" s="1"/>
  <c r="B5953"/>
  <c r="B4524"/>
  <c r="N14630"/>
  <c r="L14630" s="1"/>
  <c r="R14400" s="1"/>
  <c r="B10274"/>
  <c r="L7313"/>
  <c r="R7313" s="1"/>
  <c r="B10917"/>
  <c r="B8384"/>
  <c r="M1618"/>
  <c r="M1616" s="1"/>
  <c r="B3362"/>
  <c r="B11918"/>
  <c r="L8158"/>
  <c r="R8158" s="1"/>
  <c r="L14"/>
  <c r="R14" s="1"/>
  <c r="B2158"/>
  <c r="L28"/>
  <c r="R28" s="1"/>
  <c r="L139"/>
  <c r="R139" s="1"/>
  <c r="H108"/>
  <c r="L221"/>
  <c r="R221" s="1"/>
  <c r="F111" i="4"/>
  <c r="B4011" i="13"/>
  <c r="B4707"/>
  <c r="B8607"/>
  <c r="H11739"/>
  <c r="L3145"/>
  <c r="R3145" s="1"/>
  <c r="B8222"/>
  <c r="B8102"/>
  <c r="L9220"/>
  <c r="R9220" s="1"/>
  <c r="B8236"/>
  <c r="L11620"/>
  <c r="R11390" s="1"/>
  <c r="B7219"/>
  <c r="B9058"/>
  <c r="L8139"/>
  <c r="R8139" s="1"/>
  <c r="B3669"/>
  <c r="M3015"/>
  <c r="L55"/>
  <c r="R55" s="1"/>
  <c r="B7778"/>
  <c r="M2211"/>
  <c r="B8381"/>
  <c r="B4021"/>
  <c r="B3797"/>
  <c r="L8249"/>
  <c r="R8249" s="1"/>
  <c r="B9307"/>
  <c r="M211"/>
  <c r="B5775"/>
  <c r="L8091"/>
  <c r="R8091" s="1"/>
  <c r="L11598"/>
  <c r="R11368" s="1"/>
  <c r="B557"/>
  <c r="B2171"/>
  <c r="B6623"/>
  <c r="B4294"/>
  <c r="B2454"/>
  <c r="B3271"/>
  <c r="L130"/>
  <c r="R130" s="1"/>
  <c r="B7292"/>
  <c r="N14498"/>
  <c r="L14498" s="1"/>
  <c r="R14268" s="1"/>
  <c r="B8116"/>
  <c r="B7385"/>
  <c r="H7596"/>
  <c r="B7773"/>
  <c r="L148"/>
  <c r="R148" s="1"/>
  <c r="B485"/>
  <c r="B1369"/>
  <c r="B3086"/>
  <c r="L12539"/>
  <c r="R12309" s="1"/>
  <c r="B434"/>
  <c r="B6643"/>
  <c r="B3983"/>
  <c r="L128"/>
  <c r="R128" s="1"/>
  <c r="B1017"/>
  <c r="B7054"/>
  <c r="L7218"/>
  <c r="R7218" s="1"/>
  <c r="B7171"/>
  <c r="L7"/>
  <c r="R7" s="1"/>
  <c r="B341"/>
  <c r="B9225"/>
  <c r="R3073"/>
  <c r="B252"/>
  <c r="B8137"/>
  <c r="B5049"/>
  <c r="B7937"/>
  <c r="L42"/>
  <c r="R42" s="1"/>
  <c r="B450"/>
  <c r="L384"/>
  <c r="L197"/>
  <c r="R197" s="1"/>
  <c r="B7234"/>
  <c r="B7320"/>
  <c r="B7019"/>
  <c r="M7828"/>
  <c r="L11690"/>
  <c r="R11460" s="1"/>
  <c r="B3140"/>
  <c r="L84"/>
  <c r="R84" s="1"/>
  <c r="L66"/>
  <c r="R66" s="1"/>
  <c r="H155"/>
  <c r="B3051"/>
  <c r="B3547"/>
  <c r="B9021"/>
  <c r="B2174"/>
  <c r="B7244"/>
  <c r="L61"/>
  <c r="R61" s="1"/>
  <c r="B2503"/>
  <c r="B372"/>
  <c r="L18"/>
  <c r="R18" s="1"/>
  <c r="L8483"/>
  <c r="R8483" s="1"/>
  <c r="B2121"/>
  <c r="B9059"/>
  <c r="L3339"/>
  <c r="R3339" s="1"/>
  <c r="L46"/>
  <c r="R46" s="1"/>
  <c r="L149"/>
  <c r="R149" s="1"/>
  <c r="L12791"/>
  <c r="R12561" s="1"/>
  <c r="N15418"/>
  <c r="N15416" s="1"/>
  <c r="R11379"/>
  <c r="B8226"/>
  <c r="B7141"/>
  <c r="N2211"/>
  <c r="L16241"/>
  <c r="R16011" s="1"/>
  <c r="M8253"/>
  <c r="B6767"/>
  <c r="B1159"/>
  <c r="B2281"/>
  <c r="R372"/>
  <c r="M8990"/>
  <c r="L8990" s="1"/>
  <c r="R8990" s="1"/>
  <c r="B1499"/>
  <c r="N3087"/>
  <c r="B4008"/>
  <c r="B11013"/>
  <c r="B4130"/>
  <c r="M11619"/>
  <c r="L11619" s="1"/>
  <c r="R11389" s="1"/>
  <c r="B9112"/>
  <c r="B7786"/>
  <c r="B3939"/>
  <c r="L146"/>
  <c r="R146" s="1"/>
  <c r="B4095"/>
  <c r="M3229"/>
  <c r="B8282"/>
  <c r="R441"/>
  <c r="L349"/>
  <c r="R349" s="1"/>
  <c r="B7840"/>
  <c r="L12"/>
  <c r="R12" s="1"/>
  <c r="L3132"/>
  <c r="R3132" s="1"/>
  <c r="B8928"/>
  <c r="B2184"/>
  <c r="L200"/>
  <c r="R200" s="1"/>
  <c r="B3058"/>
  <c r="L413"/>
  <c r="R413" s="1"/>
  <c r="N468"/>
  <c r="B3045"/>
  <c r="B8128"/>
  <c r="B350"/>
  <c r="B3340"/>
  <c r="L337"/>
  <c r="R337" s="1"/>
  <c r="L7227"/>
  <c r="R7227" s="1"/>
  <c r="N7150"/>
  <c r="L72"/>
  <c r="R72" s="1"/>
  <c r="B318"/>
  <c r="M7247"/>
  <c r="L7247" s="1"/>
  <c r="R7247" s="1"/>
  <c r="N16338"/>
  <c r="N16336" s="1"/>
  <c r="L11818"/>
  <c r="B3053"/>
  <c r="B3211"/>
  <c r="L4113"/>
  <c r="R4113" s="1"/>
  <c r="L132"/>
  <c r="R132" s="1"/>
  <c r="B7709"/>
  <c r="L59"/>
  <c r="R59" s="1"/>
  <c r="L26"/>
  <c r="R26" s="1"/>
  <c r="N162"/>
  <c r="L115"/>
  <c r="R115" s="1"/>
  <c r="B2780"/>
  <c r="N29"/>
  <c r="B7203"/>
  <c r="H4146"/>
  <c r="M3087"/>
  <c r="B2168"/>
  <c r="N4051"/>
  <c r="M12198"/>
  <c r="L12198" s="1"/>
  <c r="R11968" s="1"/>
  <c r="H3010"/>
  <c r="B480"/>
  <c r="H228"/>
  <c r="C52" i="1" s="1"/>
  <c r="B8088" i="13"/>
  <c r="B1849"/>
  <c r="M3930"/>
  <c r="B10820"/>
  <c r="L11529"/>
  <c r="R11299" s="1"/>
  <c r="L2167"/>
  <c r="R2167" s="1"/>
  <c r="B3231"/>
  <c r="B3035"/>
  <c r="B6450"/>
  <c r="L109"/>
  <c r="R109" s="1"/>
  <c r="B3242"/>
  <c r="F33" i="1"/>
  <c r="L11933" i="13"/>
  <c r="R11703" s="1"/>
  <c r="M114"/>
  <c r="L3935"/>
  <c r="L227"/>
  <c r="R227" s="1"/>
  <c r="B3100"/>
  <c r="B295"/>
  <c r="L157"/>
  <c r="R157" s="1"/>
  <c r="L3317"/>
  <c r="R3317" s="1"/>
  <c r="L225"/>
  <c r="R225" s="1"/>
  <c r="L192"/>
  <c r="R192" s="1"/>
  <c r="M15418"/>
  <c r="L105"/>
  <c r="L166"/>
  <c r="R166" s="1"/>
  <c r="L15"/>
  <c r="R15" s="1"/>
  <c r="N65"/>
  <c r="L4741"/>
  <c r="R4741" s="1"/>
  <c r="R4014"/>
  <c r="M8075"/>
  <c r="B2848"/>
  <c r="B9155"/>
  <c r="H8191"/>
  <c r="B1257"/>
  <c r="B8765"/>
  <c r="B3951"/>
  <c r="L8164"/>
  <c r="R8164" s="1"/>
  <c r="B3065"/>
  <c r="N13118"/>
  <c r="L13118" s="1"/>
  <c r="R12888" s="1"/>
  <c r="M4051"/>
  <c r="H11703"/>
  <c r="N5758"/>
  <c r="B2099"/>
  <c r="B8160"/>
  <c r="L5661"/>
  <c r="R5661" s="1"/>
  <c r="R14003"/>
  <c r="L6811"/>
  <c r="R6811" s="1"/>
  <c r="L14861"/>
  <c r="R14631" s="1"/>
  <c r="N250"/>
  <c r="L250" s="1"/>
  <c r="B3206"/>
  <c r="B5013"/>
  <c r="M371"/>
  <c r="L71"/>
  <c r="R71" s="1"/>
  <c r="L48"/>
  <c r="R48" s="1"/>
  <c r="M3209"/>
  <c r="B3190"/>
  <c r="M16798"/>
  <c r="M11719"/>
  <c r="B614"/>
  <c r="L56"/>
  <c r="L156"/>
  <c r="R156" s="1"/>
  <c r="B8277"/>
  <c r="L3019"/>
  <c r="R3019" s="1"/>
  <c r="H199"/>
  <c r="B909"/>
  <c r="M11703"/>
  <c r="H11871"/>
  <c r="R485"/>
  <c r="L255"/>
  <c r="R255" s="1"/>
  <c r="B8230"/>
  <c r="B3374"/>
  <c r="L1751"/>
  <c r="R1751" s="1"/>
  <c r="R11491"/>
  <c r="N228"/>
  <c r="I52" i="1" s="1"/>
  <c r="L12199" i="13"/>
  <c r="R11969" s="1"/>
  <c r="L5431"/>
  <c r="B4138"/>
  <c r="B8309"/>
  <c r="N101"/>
  <c r="B6680"/>
  <c r="B328"/>
  <c r="E32" i="1"/>
  <c r="L8072" i="13"/>
  <c r="R8072" s="1"/>
  <c r="M142"/>
  <c r="L134"/>
  <c r="R134" s="1"/>
  <c r="B8239"/>
  <c r="L7477"/>
  <c r="R7477" s="1"/>
  <c r="N11654"/>
  <c r="B8177"/>
  <c r="L143"/>
  <c r="R143" s="1"/>
  <c r="B3151"/>
  <c r="L3088"/>
  <c r="R3088" s="1"/>
  <c r="L127"/>
  <c r="R127" s="1"/>
  <c r="L33"/>
  <c r="R33" s="1"/>
  <c r="L44"/>
  <c r="R44" s="1"/>
  <c r="L63"/>
  <c r="R63" s="1"/>
  <c r="L131"/>
  <c r="R131" s="1"/>
  <c r="N98"/>
  <c r="B7238"/>
  <c r="H2308"/>
  <c r="B4467"/>
  <c r="R12048"/>
  <c r="R4937"/>
  <c r="B4937"/>
  <c r="N3097"/>
  <c r="L4511"/>
  <c r="R4511" s="1"/>
  <c r="N7271"/>
  <c r="M4050"/>
  <c r="L85"/>
  <c r="R85" s="1"/>
  <c r="L11720"/>
  <c r="R11490" s="1"/>
  <c r="B2718"/>
  <c r="L7284"/>
  <c r="R7284" s="1"/>
  <c r="N14958"/>
  <c r="N14956" s="1"/>
  <c r="N89"/>
  <c r="B2496"/>
  <c r="L95"/>
  <c r="R95" s="1"/>
  <c r="N12429"/>
  <c r="L230"/>
  <c r="R230" s="1"/>
  <c r="B3158"/>
  <c r="L7237"/>
  <c r="R7237" s="1"/>
  <c r="L217"/>
  <c r="R217" s="1"/>
  <c r="B8247"/>
  <c r="B3799"/>
  <c r="B334"/>
  <c r="B7318"/>
  <c r="L159"/>
  <c r="R159" s="1"/>
  <c r="B7543"/>
  <c r="B385"/>
  <c r="B2255"/>
  <c r="L426"/>
  <c r="R426" s="1"/>
  <c r="B3121"/>
  <c r="L327"/>
  <c r="R327" s="1"/>
  <c r="L11642"/>
  <c r="R11412" s="1"/>
  <c r="L164"/>
  <c r="L161"/>
  <c r="R161" s="1"/>
  <c r="L8115"/>
  <c r="R8115" s="1"/>
  <c r="B2407"/>
  <c r="L136"/>
  <c r="R136" s="1"/>
  <c r="L82"/>
  <c r="B8092"/>
  <c r="H11607"/>
  <c r="B3060"/>
  <c r="N3209"/>
  <c r="B8491"/>
  <c r="B9084"/>
  <c r="B2627"/>
  <c r="R2627"/>
  <c r="M928"/>
  <c r="L1037"/>
  <c r="R8213"/>
  <c r="B8213"/>
  <c r="R1039"/>
  <c r="B1039"/>
  <c r="L11849"/>
  <c r="R11619" s="1"/>
  <c r="L30"/>
  <c r="R30" s="1"/>
  <c r="L12101"/>
  <c r="R11871" s="1"/>
  <c r="L11589"/>
  <c r="R11359" s="1"/>
  <c r="N11510"/>
  <c r="B3042"/>
  <c r="N199"/>
  <c r="N190"/>
  <c r="N8075"/>
  <c r="B6329"/>
  <c r="L4017"/>
  <c r="R4017" s="1"/>
  <c r="B1729"/>
  <c r="L102"/>
  <c r="R102" s="1"/>
  <c r="B3334"/>
  <c r="B7467"/>
  <c r="M9208"/>
  <c r="M9206" s="1"/>
  <c r="B5760"/>
  <c r="L15430"/>
  <c r="R15200" s="1"/>
  <c r="B8185"/>
  <c r="L52"/>
  <c r="R52" s="1"/>
  <c r="R11327"/>
  <c r="M2079"/>
  <c r="B8106"/>
  <c r="N188"/>
  <c r="B2637"/>
  <c r="B3961"/>
  <c r="L4129"/>
  <c r="R4129" s="1"/>
  <c r="B1865"/>
  <c r="R11323"/>
  <c r="R13349"/>
  <c r="B10339"/>
  <c r="B3225"/>
  <c r="N11968"/>
  <c r="B6087"/>
  <c r="R4052"/>
  <c r="N14038"/>
  <c r="N14036" s="1"/>
  <c r="L4947"/>
  <c r="B4947" s="1"/>
  <c r="B9190"/>
  <c r="B4395"/>
  <c r="R3100"/>
  <c r="R7543"/>
  <c r="B3181"/>
  <c r="N22"/>
  <c r="N155"/>
  <c r="L433"/>
  <c r="R433" s="1"/>
  <c r="B5300"/>
  <c r="B4228"/>
  <c r="B3216"/>
  <c r="B8345"/>
  <c r="B3068"/>
  <c r="B9388"/>
  <c r="M2090"/>
  <c r="B8243"/>
  <c r="B193"/>
  <c r="G80" i="4"/>
  <c r="B3321" i="13"/>
  <c r="L189"/>
  <c r="R189" s="1"/>
  <c r="L215"/>
  <c r="R215" s="1"/>
  <c r="B4323"/>
  <c r="B4717"/>
  <c r="B3126"/>
  <c r="B3223"/>
  <c r="B3220"/>
  <c r="B3196"/>
  <c r="B8465"/>
  <c r="B3213"/>
  <c r="B392"/>
  <c r="B9132"/>
  <c r="R11363"/>
  <c r="B8068"/>
  <c r="M4608"/>
  <c r="M4606" s="1"/>
  <c r="L12623"/>
  <c r="R12393" s="1"/>
  <c r="B3074"/>
  <c r="B4121"/>
  <c r="M14268"/>
  <c r="B6925"/>
  <c r="B8470"/>
  <c r="B4589"/>
  <c r="L68"/>
  <c r="B4610"/>
  <c r="B4620"/>
  <c r="L151"/>
  <c r="R151" s="1"/>
  <c r="H37" i="1"/>
  <c r="B3092" i="13"/>
  <c r="B3114"/>
  <c r="B3410"/>
  <c r="L3189"/>
  <c r="R3189" s="1"/>
  <c r="N12561"/>
  <c r="B4850"/>
  <c r="L3230"/>
  <c r="R3230" s="1"/>
  <c r="N15186"/>
  <c r="B1027"/>
  <c r="R3431"/>
  <c r="B3431"/>
  <c r="H8289"/>
  <c r="H8059" s="1"/>
  <c r="H8518"/>
  <c r="D104" i="4" s="1"/>
  <c r="B3569" i="13"/>
  <c r="H3361"/>
  <c r="N239"/>
  <c r="N3360"/>
  <c r="L7731"/>
  <c r="R7731" s="1"/>
  <c r="B5770"/>
  <c r="M89"/>
  <c r="B1813"/>
  <c r="M6678"/>
  <c r="M6676" s="1"/>
  <c r="B1487"/>
  <c r="L145"/>
  <c r="R145" s="1"/>
  <c r="B3069"/>
  <c r="L13"/>
  <c r="R13" s="1"/>
  <c r="B9297"/>
  <c r="M8204"/>
  <c r="B3002"/>
  <c r="B3200"/>
  <c r="B7479"/>
  <c r="B3185"/>
  <c r="B7181"/>
  <c r="N3144"/>
  <c r="L3144" s="1"/>
  <c r="R3144" s="1"/>
  <c r="B8219"/>
  <c r="N3173"/>
  <c r="B3202"/>
  <c r="B3007"/>
  <c r="B3018"/>
  <c r="B3085"/>
  <c r="B3105"/>
  <c r="B3116"/>
  <c r="B3124"/>
  <c r="L12430"/>
  <c r="R12200" s="1"/>
  <c r="B3868"/>
  <c r="B2232"/>
  <c r="L449"/>
  <c r="R449" s="1"/>
  <c r="B259"/>
  <c r="B1123"/>
  <c r="R8263"/>
  <c r="B8263"/>
  <c r="R7793"/>
  <c r="B7793"/>
  <c r="B9174"/>
  <c r="B8110"/>
  <c r="B7241"/>
  <c r="M12537"/>
  <c r="L110"/>
  <c r="R110" s="1"/>
  <c r="M10128"/>
  <c r="B4030"/>
  <c r="B643"/>
  <c r="L4098"/>
  <c r="B2649"/>
  <c r="B1139"/>
  <c r="B420"/>
  <c r="L11541"/>
  <c r="R11311" s="1"/>
  <c r="B2540"/>
  <c r="B5869"/>
  <c r="M41"/>
  <c r="B3249"/>
  <c r="L12616"/>
  <c r="R12386" s="1"/>
  <c r="B9089"/>
  <c r="B8698"/>
  <c r="B3033"/>
  <c r="B10835"/>
  <c r="M108"/>
  <c r="B3017"/>
  <c r="L144"/>
  <c r="R144" s="1"/>
  <c r="L8192"/>
  <c r="B4558"/>
  <c r="B4625"/>
  <c r="B3102"/>
  <c r="B8064"/>
  <c r="B3083"/>
  <c r="B3164"/>
  <c r="B7615"/>
  <c r="B3050"/>
  <c r="B8218"/>
  <c r="M2768"/>
  <c r="I23" i="4" s="1"/>
  <c r="B319" i="13"/>
  <c r="B2857"/>
  <c r="B3318"/>
  <c r="L3591"/>
  <c r="R3591" s="1"/>
  <c r="B4018"/>
  <c r="L3423"/>
  <c r="R3423" s="1"/>
  <c r="B4380"/>
  <c r="B4489"/>
  <c r="B2726"/>
  <c r="L12639"/>
  <c r="R12409" s="1"/>
  <c r="H11597"/>
  <c r="N16106"/>
  <c r="B10237"/>
  <c r="N928"/>
  <c r="J9" i="4" s="1"/>
  <c r="M3000" i="13"/>
  <c r="B8617"/>
  <c r="L191"/>
  <c r="R191" s="1"/>
  <c r="L133"/>
  <c r="R133" s="1"/>
  <c r="M7271"/>
  <c r="B2260"/>
  <c r="M11"/>
  <c r="L11551"/>
  <c r="R11321" s="1"/>
  <c r="M3097"/>
  <c r="B8750"/>
  <c r="B7334"/>
  <c r="L3180"/>
  <c r="R3180" s="1"/>
  <c r="L3012"/>
  <c r="R3012" s="1"/>
  <c r="B893"/>
  <c r="L3110"/>
  <c r="R3110" s="1"/>
  <c r="B4553"/>
  <c r="M29"/>
  <c r="B8321"/>
  <c r="B8369"/>
  <c r="B6557"/>
  <c r="L99"/>
  <c r="R99" s="1"/>
  <c r="L118"/>
  <c r="R118" s="1"/>
  <c r="B3004"/>
  <c r="L8240"/>
  <c r="R8240" s="1"/>
  <c r="B6230"/>
  <c r="B10227"/>
  <c r="B3419"/>
  <c r="N51"/>
  <c r="B2269"/>
  <c r="B9158"/>
  <c r="N8157"/>
  <c r="L4029"/>
  <c r="E53" i="1"/>
  <c r="B3899" i="13"/>
  <c r="B3221"/>
  <c r="B3111"/>
  <c r="B567"/>
  <c r="B1850"/>
  <c r="B3653"/>
  <c r="B5637"/>
  <c r="L31"/>
  <c r="R31" s="1"/>
  <c r="B7974"/>
  <c r="L2258"/>
  <c r="R2258" s="1"/>
  <c r="L64"/>
  <c r="R64" s="1"/>
  <c r="B3071"/>
  <c r="L93"/>
  <c r="R93" s="1"/>
  <c r="B8142"/>
  <c r="L124"/>
  <c r="R124" s="1"/>
  <c r="B3020"/>
  <c r="B3059"/>
  <c r="B3165"/>
  <c r="B3174"/>
  <c r="B3285"/>
  <c r="L7140"/>
  <c r="R7140" s="1"/>
  <c r="L50"/>
  <c r="B3192"/>
  <c r="B2901"/>
  <c r="B3106"/>
  <c r="B3171"/>
  <c r="L83"/>
  <c r="R83" s="1"/>
  <c r="I35" i="1"/>
  <c r="B3187" i="13"/>
  <c r="L3094"/>
  <c r="R3094" s="1"/>
  <c r="B8197"/>
  <c r="B878"/>
  <c r="B3222"/>
  <c r="B1959"/>
  <c r="B3475"/>
  <c r="L8368"/>
  <c r="R8368" s="1"/>
  <c r="R7318"/>
  <c r="R6920"/>
  <c r="B6920"/>
  <c r="R11690"/>
  <c r="M8060"/>
  <c r="L8290"/>
  <c r="R8290" s="1"/>
  <c r="N3240"/>
  <c r="L3470"/>
  <c r="R3470" s="1"/>
  <c r="B8244"/>
  <c r="R8244"/>
  <c r="R7341"/>
  <c r="B7341"/>
  <c r="B14039"/>
  <c r="R2713"/>
  <c r="B2713"/>
  <c r="R11818"/>
  <c r="H34" i="1"/>
  <c r="L207" i="13"/>
  <c r="R207" s="1"/>
  <c r="E33" i="1"/>
  <c r="R12288" i="13"/>
  <c r="R11388"/>
  <c r="B8210"/>
  <c r="R8210"/>
  <c r="R8259"/>
  <c r="B8259"/>
  <c r="R6005"/>
  <c r="B6005"/>
  <c r="B2769"/>
  <c r="M7368"/>
  <c r="I111" i="4" s="1"/>
  <c r="M7150" i="13"/>
  <c r="L7380"/>
  <c r="R3195"/>
  <c r="B3195"/>
  <c r="R5530"/>
  <c r="B5530"/>
  <c r="R3405"/>
  <c r="B3405"/>
  <c r="R14607"/>
  <c r="R15205"/>
  <c r="F32" i="1"/>
  <c r="H15648" i="13"/>
  <c r="R4927"/>
  <c r="B4927"/>
  <c r="N6908"/>
  <c r="L6909"/>
  <c r="R16355"/>
  <c r="R10819"/>
  <c r="R13543"/>
  <c r="L6121"/>
  <c r="R6121" s="1"/>
  <c r="M6120"/>
  <c r="L4160"/>
  <c r="R4160" s="1"/>
  <c r="M4148"/>
  <c r="M8289"/>
  <c r="L8749"/>
  <c r="R8749" s="1"/>
  <c r="L15189"/>
  <c r="R14959" s="1"/>
  <c r="M15188"/>
  <c r="R14055"/>
  <c r="N9340"/>
  <c r="N9111"/>
  <c r="L9111" s="1"/>
  <c r="R9111" s="1"/>
  <c r="L9341"/>
  <c r="R9341" s="1"/>
  <c r="M8246"/>
  <c r="L8246" s="1"/>
  <c r="R8246" s="1"/>
  <c r="L8476"/>
  <c r="R8476" s="1"/>
  <c r="B6364"/>
  <c r="R6364"/>
  <c r="M2187"/>
  <c r="L2647"/>
  <c r="R2647" s="1"/>
  <c r="M204"/>
  <c r="L11704"/>
  <c r="R11474" s="1"/>
  <c r="R9011"/>
  <c r="B9011"/>
  <c r="N4376"/>
  <c r="J79" i="4"/>
  <c r="R14184" i="13"/>
  <c r="B1619"/>
  <c r="R7556"/>
  <c r="B7556"/>
  <c r="M11750"/>
  <c r="L11750" s="1"/>
  <c r="M11968"/>
  <c r="L11980"/>
  <c r="R11750" s="1"/>
  <c r="R8391"/>
  <c r="B8391"/>
  <c r="N1158"/>
  <c r="L1170"/>
  <c r="L5299"/>
  <c r="R5299" s="1"/>
  <c r="N5298"/>
  <c r="L5298" s="1"/>
  <c r="R5298" s="1"/>
  <c r="M1520"/>
  <c r="L1520" s="1"/>
  <c r="L1521"/>
  <c r="R1521" s="1"/>
  <c r="M111"/>
  <c r="L3101"/>
  <c r="R415"/>
  <c r="B415"/>
  <c r="R11157"/>
  <c r="B10303"/>
  <c r="R10303"/>
  <c r="R8484"/>
  <c r="B8484"/>
  <c r="M2538"/>
  <c r="L2550"/>
  <c r="R579"/>
  <c r="B579"/>
  <c r="R14874"/>
  <c r="N2538"/>
  <c r="J25" i="4" s="1"/>
  <c r="N2079" i="13"/>
  <c r="L2539"/>
  <c r="R2539" s="1"/>
  <c r="B1727"/>
  <c r="R8206"/>
  <c r="B8206"/>
  <c r="L15781"/>
  <c r="R15551" s="1"/>
  <c r="N15780"/>
  <c r="L15780" s="1"/>
  <c r="R15550" s="1"/>
  <c r="M16470"/>
  <c r="L16470" s="1"/>
  <c r="R16240" s="1"/>
  <c r="L16471"/>
  <c r="R16241" s="1"/>
  <c r="R3049"/>
  <c r="B3049"/>
  <c r="M8397"/>
  <c r="L8627"/>
  <c r="R8627" s="1"/>
  <c r="L6449"/>
  <c r="R6449" s="1"/>
  <c r="N6448"/>
  <c r="N6446" s="1"/>
  <c r="N1980"/>
  <c r="L1980" s="1"/>
  <c r="L1981"/>
  <c r="R1981" s="1"/>
  <c r="N371"/>
  <c r="R3038"/>
  <c r="B3038"/>
  <c r="L210"/>
  <c r="R210" s="1"/>
  <c r="I37" i="1"/>
  <c r="L12889" i="13"/>
  <c r="R12659" s="1"/>
  <c r="M12888"/>
  <c r="L12888" s="1"/>
  <c r="R3197"/>
  <c r="B3197"/>
  <c r="B7041"/>
  <c r="B3040"/>
  <c r="R3040"/>
  <c r="E37" i="1"/>
  <c r="L209" i="13"/>
  <c r="R209" s="1"/>
  <c r="H36" i="1"/>
  <c r="E16"/>
  <c r="D16" s="1"/>
  <c r="E34"/>
  <c r="R8074" i="13"/>
  <c r="B8074"/>
  <c r="R8114"/>
  <c r="B8114"/>
  <c r="R8200"/>
  <c r="B8200"/>
  <c r="M8157"/>
  <c r="L8387"/>
  <c r="R8387" s="1"/>
  <c r="R3150"/>
  <c r="B3150"/>
  <c r="R14609"/>
  <c r="R8124"/>
  <c r="B8124"/>
  <c r="C34" i="1"/>
  <c r="H13808" i="13"/>
  <c r="E36" i="1"/>
  <c r="N3458" i="13"/>
  <c r="N3229"/>
  <c r="B14631"/>
  <c r="R3215"/>
  <c r="B3215"/>
  <c r="L16580"/>
  <c r="B16580" s="1"/>
  <c r="M16568"/>
  <c r="M16566" s="1"/>
  <c r="R10950"/>
  <c r="B8302"/>
  <c r="B5857"/>
  <c r="L3091"/>
  <c r="R3091" s="1"/>
  <c r="B3003"/>
  <c r="B3203"/>
  <c r="B8136"/>
  <c r="B8291"/>
  <c r="B3139"/>
  <c r="B3170"/>
  <c r="L3327"/>
  <c r="R3327" s="1"/>
  <c r="B3646"/>
  <c r="B6327"/>
  <c r="M16108"/>
  <c r="M16106" s="1"/>
  <c r="H12429"/>
  <c r="L4064"/>
  <c r="R4064" s="1"/>
  <c r="N1848"/>
  <c r="M3109"/>
  <c r="E52" i="1"/>
  <c r="M101" i="13"/>
  <c r="N11739"/>
  <c r="L11739" s="1"/>
  <c r="R11509" s="1"/>
  <c r="L11740"/>
  <c r="R11510" s="1"/>
  <c r="B8388"/>
  <c r="B2189"/>
  <c r="B331"/>
  <c r="B3705"/>
  <c r="B8435"/>
  <c r="L4106"/>
  <c r="R4106" s="1"/>
  <c r="L8161"/>
  <c r="B3834"/>
  <c r="B9396"/>
  <c r="B6559"/>
  <c r="L79"/>
  <c r="L2177"/>
  <c r="R2177" s="1"/>
  <c r="B3975"/>
  <c r="B3999"/>
  <c r="B3089"/>
  <c r="M5758"/>
  <c r="B3309"/>
  <c r="B8535"/>
  <c r="L4093"/>
  <c r="B929"/>
  <c r="B3011"/>
  <c r="B3052"/>
  <c r="B458"/>
  <c r="L3079"/>
  <c r="R3079" s="1"/>
  <c r="L7349"/>
  <c r="R10951"/>
  <c r="N6218"/>
  <c r="B2225"/>
  <c r="N3686"/>
  <c r="B4165"/>
  <c r="B429"/>
  <c r="M120"/>
  <c r="L11884"/>
  <c r="B3080"/>
  <c r="N4027"/>
  <c r="B4328"/>
  <c r="B4259"/>
  <c r="B8847"/>
  <c r="N3109"/>
  <c r="N119" s="1"/>
  <c r="B4719"/>
  <c r="B3006"/>
  <c r="B3048"/>
  <c r="L3245"/>
  <c r="R3245" s="1"/>
  <c r="N3186"/>
  <c r="B7939"/>
  <c r="L19"/>
  <c r="R19" s="1"/>
  <c r="L35"/>
  <c r="R35" s="1"/>
  <c r="B6000"/>
  <c r="B7329"/>
  <c r="B8237"/>
  <c r="L182"/>
  <c r="R182" s="1"/>
  <c r="N11588"/>
  <c r="N88" s="1"/>
  <c r="I15" i="1" s="1"/>
  <c r="B4109" i="13"/>
  <c r="B3024"/>
  <c r="B3054"/>
  <c r="B3557"/>
  <c r="L152"/>
  <c r="R152" s="1"/>
  <c r="B6460"/>
  <c r="L112"/>
  <c r="R112" s="1"/>
  <c r="B809"/>
  <c r="B5990"/>
  <c r="B8400"/>
  <c r="B8894"/>
  <c r="B7744"/>
  <c r="B3166"/>
  <c r="B8119"/>
  <c r="B8248"/>
  <c r="B8232"/>
  <c r="B7845"/>
  <c r="L123"/>
  <c r="R123" s="1"/>
  <c r="B3027"/>
  <c r="L7155"/>
  <c r="R7155" s="1"/>
  <c r="M16338"/>
  <c r="N3361"/>
  <c r="L13941"/>
  <c r="M2308"/>
  <c r="L3416"/>
  <c r="M14958"/>
  <c r="L807"/>
  <c r="R807" s="1"/>
  <c r="M347"/>
  <c r="M6350"/>
  <c r="L6350" s="1"/>
  <c r="R6350" s="1"/>
  <c r="L6351"/>
  <c r="R6351" s="1"/>
  <c r="R4566"/>
  <c r="B4566"/>
  <c r="R1635"/>
  <c r="B1635"/>
  <c r="L11573"/>
  <c r="R11343" s="1"/>
  <c r="M73"/>
  <c r="R7350"/>
  <c r="B7350"/>
  <c r="L14377"/>
  <c r="R14147" s="1"/>
  <c r="N14268"/>
  <c r="N14266" s="1"/>
  <c r="M14400"/>
  <c r="L14400" s="1"/>
  <c r="R14170" s="1"/>
  <c r="L14401"/>
  <c r="R14171" s="1"/>
  <c r="L8519"/>
  <c r="R8519" s="1"/>
  <c r="N8289"/>
  <c r="N8518"/>
  <c r="N8516" s="1"/>
  <c r="R7548"/>
  <c r="B7548"/>
  <c r="L3408"/>
  <c r="R3408" s="1"/>
  <c r="M3178"/>
  <c r="L3178" s="1"/>
  <c r="R3178" s="1"/>
  <c r="B9166"/>
  <c r="N8880"/>
  <c r="L8880" s="1"/>
  <c r="R8880" s="1"/>
  <c r="N8421"/>
  <c r="L8881"/>
  <c r="M185"/>
  <c r="L8235"/>
  <c r="R8235" s="1"/>
  <c r="B1389"/>
  <c r="B4839"/>
  <c r="M11847"/>
  <c r="L12077"/>
  <c r="R11847" s="1"/>
  <c r="B10129"/>
  <c r="L9153"/>
  <c r="R9153" s="1"/>
  <c r="M8233"/>
  <c r="L8233" s="1"/>
  <c r="R8233" s="1"/>
  <c r="R2555"/>
  <c r="B2555"/>
  <c r="L577"/>
  <c r="R577" s="1"/>
  <c r="N347"/>
  <c r="B15297"/>
  <c r="L14740"/>
  <c r="R14510" s="1"/>
  <c r="M14728"/>
  <c r="L15091"/>
  <c r="R14861" s="1"/>
  <c r="M15090"/>
  <c r="L15090" s="1"/>
  <c r="R14860" s="1"/>
  <c r="H14" i="1"/>
  <c r="G14" s="1"/>
  <c r="L87" i="13"/>
  <c r="R87" s="1"/>
  <c r="R8146"/>
  <c r="B8146"/>
  <c r="R8215"/>
  <c r="B8215"/>
  <c r="R8255"/>
  <c r="B8255"/>
  <c r="H1156"/>
  <c r="B14269"/>
  <c r="M8650"/>
  <c r="M8420" s="1"/>
  <c r="M8421"/>
  <c r="B3459"/>
  <c r="R2023"/>
  <c r="B2023"/>
  <c r="R7809"/>
  <c r="B7809"/>
  <c r="R8260"/>
  <c r="B8260"/>
  <c r="B1290"/>
  <c r="E35" i="1"/>
  <c r="R2963" i="13"/>
  <c r="B2963"/>
  <c r="G79" i="4"/>
  <c r="L3031" i="13"/>
  <c r="R3031" s="1"/>
  <c r="N41"/>
  <c r="L5989"/>
  <c r="N5988"/>
  <c r="R663"/>
  <c r="B663"/>
  <c r="L2266"/>
  <c r="R2266" s="1"/>
  <c r="M8269"/>
  <c r="L8499"/>
  <c r="M13348"/>
  <c r="L13349"/>
  <c r="R13119" s="1"/>
  <c r="R11573"/>
  <c r="B6679"/>
  <c r="M13808"/>
  <c r="L13809"/>
  <c r="R13579" s="1"/>
  <c r="R11541"/>
  <c r="R12616"/>
  <c r="L6219"/>
  <c r="R6219" s="1"/>
  <c r="M6218"/>
  <c r="R1175"/>
  <c r="B1175"/>
  <c r="R11159"/>
  <c r="R10239"/>
  <c r="B10239"/>
  <c r="B11969"/>
  <c r="L12659"/>
  <c r="R12429" s="1"/>
  <c r="M12429"/>
  <c r="M11509" s="1"/>
  <c r="M12658"/>
  <c r="L13917"/>
  <c r="R13687" s="1"/>
  <c r="N13808"/>
  <c r="N13806" s="1"/>
  <c r="N11847"/>
  <c r="L12307"/>
  <c r="R12077" s="1"/>
  <c r="N8397"/>
  <c r="N8167" s="1"/>
  <c r="L8857"/>
  <c r="R8857" s="1"/>
  <c r="R3057"/>
  <c r="B3057"/>
  <c r="R3157"/>
  <c r="B3157"/>
  <c r="R11181"/>
  <c r="R11180"/>
  <c r="H35" i="1"/>
  <c r="L208" i="13"/>
  <c r="R208" s="1"/>
  <c r="R8196"/>
  <c r="B8196"/>
  <c r="R8231"/>
  <c r="B8231"/>
  <c r="B8283"/>
  <c r="R8283"/>
  <c r="M9087"/>
  <c r="L9087" s="1"/>
  <c r="R9087" s="1"/>
  <c r="L9317"/>
  <c r="R9317" s="1"/>
  <c r="M8169"/>
  <c r="L8169" s="1"/>
  <c r="R8169" s="1"/>
  <c r="L8399"/>
  <c r="R8399" s="1"/>
  <c r="R6235"/>
  <c r="B6235"/>
  <c r="N4970"/>
  <c r="L4970" s="1"/>
  <c r="R4970" s="1"/>
  <c r="L4971"/>
  <c r="R5315"/>
  <c r="B5315"/>
  <c r="N16798"/>
  <c r="L16799"/>
  <c r="R16569" s="1"/>
  <c r="R8134"/>
  <c r="B8134"/>
  <c r="R8256"/>
  <c r="B8256"/>
  <c r="R8265"/>
  <c r="B8265"/>
  <c r="B16109"/>
  <c r="M3240"/>
  <c r="L3700"/>
  <c r="R3700" s="1"/>
  <c r="B1497"/>
  <c r="L8530"/>
  <c r="R8530" s="1"/>
  <c r="M8300"/>
  <c r="L8300" s="1"/>
  <c r="M8518"/>
  <c r="M8288" s="1"/>
  <c r="B4257"/>
  <c r="N14728"/>
  <c r="L14729"/>
  <c r="R14499" s="1"/>
  <c r="R16799"/>
  <c r="B3025"/>
  <c r="R3025"/>
  <c r="R3179"/>
  <c r="B3179"/>
  <c r="R1247"/>
  <c r="B1247"/>
  <c r="L3308"/>
  <c r="M3078"/>
  <c r="L3078" s="1"/>
  <c r="R3078" s="1"/>
  <c r="B6787"/>
  <c r="L1267"/>
  <c r="M1158"/>
  <c r="R3095"/>
  <c r="B3095"/>
  <c r="R3122"/>
  <c r="B3122"/>
  <c r="B7370"/>
  <c r="R7370"/>
  <c r="B14959"/>
  <c r="B16569"/>
  <c r="L206"/>
  <c r="R206" s="1"/>
  <c r="H33" i="1"/>
  <c r="L16701" i="13"/>
  <c r="R16471" s="1"/>
  <c r="N16700"/>
  <c r="L16700" s="1"/>
  <c r="R16470" s="1"/>
  <c r="R16930"/>
  <c r="R16931"/>
  <c r="R8273"/>
  <c r="B8273"/>
  <c r="L1061"/>
  <c r="M1060"/>
  <c r="H250"/>
  <c r="M7960"/>
  <c r="L7960" s="1"/>
  <c r="R7960" s="1"/>
  <c r="L7961"/>
  <c r="L15649"/>
  <c r="R15419" s="1"/>
  <c r="M15648"/>
  <c r="R6824"/>
  <c r="B6824"/>
  <c r="M13020"/>
  <c r="L13020" s="1"/>
  <c r="R12790" s="1"/>
  <c r="L13021"/>
  <c r="R12791" s="1"/>
  <c r="L3403"/>
  <c r="R3403" s="1"/>
  <c r="M3173"/>
  <c r="N15648"/>
  <c r="L15757"/>
  <c r="B15757" s="1"/>
  <c r="R2309"/>
  <c r="B2309"/>
  <c r="B8706"/>
  <c r="B2290"/>
  <c r="B2879"/>
  <c r="B3026"/>
  <c r="M190"/>
  <c r="B648"/>
  <c r="B3133"/>
  <c r="B8084"/>
  <c r="N12537"/>
  <c r="H13118"/>
  <c r="B3066"/>
  <c r="L2095"/>
  <c r="R2095" s="1"/>
  <c r="L3218"/>
  <c r="R3218" s="1"/>
  <c r="L9124"/>
  <c r="R9124" s="1"/>
  <c r="L7501"/>
  <c r="R7501" s="1"/>
  <c r="H11510"/>
  <c r="N2768"/>
  <c r="L11699"/>
  <c r="R11469" s="1"/>
  <c r="B3690"/>
  <c r="M65"/>
  <c r="L11711"/>
  <c r="R11481" s="1"/>
  <c r="B271"/>
  <c r="B5867"/>
  <c r="B3113"/>
  <c r="B3125"/>
  <c r="B3177"/>
  <c r="N11525"/>
  <c r="L3055"/>
  <c r="R3055" s="1"/>
  <c r="L4007"/>
  <c r="B241"/>
  <c r="B10830"/>
  <c r="B930"/>
  <c r="M98"/>
  <c r="B3039"/>
  <c r="B3204"/>
  <c r="B3037"/>
  <c r="B8729"/>
  <c r="M199"/>
  <c r="B2043"/>
  <c r="N3015"/>
  <c r="L178"/>
  <c r="R178" s="1"/>
  <c r="B3021"/>
  <c r="N6678"/>
  <c r="N6676" s="1"/>
  <c r="B7250"/>
  <c r="B4336"/>
  <c r="B3261"/>
  <c r="B3009"/>
  <c r="B3108"/>
  <c r="B3168"/>
  <c r="B7600"/>
  <c r="B8173"/>
  <c r="B338"/>
  <c r="N2187"/>
  <c r="B8202"/>
  <c r="B8080"/>
  <c r="B4247"/>
  <c r="B2770"/>
  <c r="B3014"/>
  <c r="B3076"/>
  <c r="B3161"/>
  <c r="B3169"/>
  <c r="L81"/>
  <c r="R81" s="1"/>
  <c r="L234"/>
  <c r="R234" s="1"/>
  <c r="B3117"/>
  <c r="F34" i="1"/>
  <c r="L92" i="13"/>
  <c r="N142"/>
  <c r="B3163"/>
  <c r="L180"/>
  <c r="R180" s="1"/>
  <c r="B3207"/>
  <c r="B8093"/>
  <c r="B8189"/>
  <c r="M11696"/>
  <c r="B656"/>
  <c r="B1269"/>
  <c r="N3000"/>
  <c r="B3023"/>
  <c r="B3036"/>
  <c r="B3067"/>
  <c r="B3081"/>
  <c r="B3112"/>
  <c r="B7195"/>
  <c r="B3182"/>
  <c r="B10929"/>
  <c r="L13940"/>
  <c r="R13710" s="1"/>
  <c r="B1957"/>
  <c r="B7563"/>
  <c r="R6777"/>
  <c r="B6777"/>
  <c r="N5890"/>
  <c r="L5890" s="1"/>
  <c r="R5890" s="1"/>
  <c r="L5891"/>
  <c r="R5891" s="1"/>
  <c r="B3689"/>
  <c r="L14147"/>
  <c r="R13917" s="1"/>
  <c r="M14038"/>
  <c r="M14036" s="1"/>
  <c r="M3919"/>
  <c r="L4379"/>
  <c r="R4379" s="1"/>
  <c r="M4378"/>
  <c r="N1618"/>
  <c r="J17" i="4" s="1"/>
  <c r="J14" s="1"/>
  <c r="L1630" i="13"/>
  <c r="R1630" s="1"/>
  <c r="R7228"/>
  <c r="B7228"/>
  <c r="M228"/>
  <c r="L11728"/>
  <c r="R4390"/>
  <c r="B4390"/>
  <c r="B13119"/>
  <c r="M4027"/>
  <c r="L4487"/>
  <c r="R4487" s="1"/>
  <c r="R4100"/>
  <c r="B4100"/>
  <c r="R3424"/>
  <c r="B3424"/>
  <c r="B8422"/>
  <c r="R8422"/>
  <c r="B2877"/>
  <c r="R3077"/>
  <c r="B3077"/>
  <c r="R8223"/>
  <c r="B8223"/>
  <c r="B8274"/>
  <c r="R8274"/>
  <c r="B5759"/>
  <c r="L3567"/>
  <c r="R3567" s="1"/>
  <c r="N3337"/>
  <c r="B4609"/>
  <c r="R3096"/>
  <c r="B3096"/>
  <c r="B14499"/>
  <c r="R5407"/>
  <c r="B5407"/>
  <c r="M22"/>
  <c r="L11522"/>
  <c r="R11292" s="1"/>
  <c r="L7599"/>
  <c r="R7599" s="1"/>
  <c r="M7598"/>
  <c r="M7596" s="1"/>
  <c r="B15419"/>
  <c r="B16339"/>
  <c r="R5493"/>
  <c r="B5493"/>
  <c r="R8097"/>
  <c r="B8097"/>
  <c r="M16930"/>
  <c r="L16931"/>
  <c r="R16701" s="1"/>
  <c r="M8238"/>
  <c r="L8238" s="1"/>
  <c r="R8238" s="1"/>
  <c r="L8468"/>
  <c r="R8468" s="1"/>
  <c r="R4573"/>
  <c r="B4573"/>
  <c r="N3919"/>
  <c r="N4148"/>
  <c r="L4149"/>
  <c r="R4149" s="1"/>
  <c r="H32" i="1"/>
  <c r="L205" i="13"/>
  <c r="R205" s="1"/>
  <c r="L5529"/>
  <c r="M5528"/>
  <c r="L5528" s="1"/>
  <c r="N7139"/>
  <c r="L7139" s="1"/>
  <c r="R7139" s="1"/>
  <c r="L7369"/>
  <c r="R7369" s="1"/>
  <c r="N7368"/>
  <c r="R8132"/>
  <c r="B8132"/>
  <c r="B5540"/>
  <c r="B7707"/>
  <c r="R8073"/>
  <c r="B8073"/>
  <c r="R8258"/>
  <c r="B8258"/>
  <c r="L6581"/>
  <c r="R6581" s="1"/>
  <c r="M6580"/>
  <c r="L6580" s="1"/>
  <c r="R6580" s="1"/>
  <c r="M4836"/>
  <c r="I81" i="4"/>
  <c r="M15550" i="13"/>
  <c r="L15550" s="1"/>
  <c r="R15320" s="1"/>
  <c r="L15551"/>
  <c r="R15321" s="1"/>
  <c r="L13130"/>
  <c r="B13130" s="1"/>
  <c r="N12440"/>
  <c r="N11520" s="1"/>
  <c r="M3820"/>
  <c r="M3360" s="1"/>
  <c r="L3821"/>
  <c r="R3821" s="1"/>
  <c r="M3361"/>
  <c r="B8629"/>
  <c r="L8651"/>
  <c r="R8651" s="1"/>
  <c r="B8859"/>
  <c r="L3998"/>
  <c r="B4150"/>
  <c r="B5310"/>
  <c r="B3212"/>
  <c r="B1717"/>
  <c r="M6448"/>
  <c r="L418"/>
  <c r="R418" s="1"/>
  <c r="B3044"/>
  <c r="B3061"/>
  <c r="B3142"/>
  <c r="B6134"/>
  <c r="L135"/>
  <c r="R135" s="1"/>
  <c r="B5639"/>
  <c r="B8153"/>
  <c r="F20" i="4"/>
  <c r="B8378" i="13"/>
  <c r="B4114"/>
  <c r="L8305"/>
  <c r="L2253"/>
  <c r="B3030"/>
  <c r="B3070"/>
  <c r="B3205"/>
  <c r="B7610"/>
  <c r="B7358"/>
  <c r="B3787"/>
  <c r="B7159"/>
  <c r="B2519"/>
  <c r="B3777"/>
  <c r="M220"/>
  <c r="B9354"/>
  <c r="B3028"/>
  <c r="B6789"/>
  <c r="B2388"/>
  <c r="B3191"/>
  <c r="B7579"/>
  <c r="B7448"/>
  <c r="L103"/>
  <c r="R103" s="1"/>
  <c r="B5409"/>
  <c r="B8166"/>
  <c r="B1353"/>
  <c r="B6220"/>
  <c r="B5904"/>
  <c r="B8227"/>
  <c r="B7457"/>
  <c r="L7326"/>
  <c r="R7326" s="1"/>
  <c r="L232"/>
  <c r="R232" s="1"/>
  <c r="B3056"/>
  <c r="B3099"/>
  <c r="B3120"/>
  <c r="B3135"/>
  <c r="L3439"/>
  <c r="R3439" s="1"/>
  <c r="B1160"/>
  <c r="B3134"/>
  <c r="N13348"/>
  <c r="L3041"/>
  <c r="R3041" s="1"/>
  <c r="B2785"/>
  <c r="B2417"/>
  <c r="R7707"/>
  <c r="L830"/>
  <c r="R830" s="1"/>
  <c r="B3149"/>
  <c r="I16" i="1"/>
  <c r="G16" s="1"/>
  <c r="L96" i="13"/>
  <c r="L11511"/>
  <c r="N11"/>
  <c r="B6413"/>
  <c r="R6413"/>
  <c r="L8170"/>
  <c r="N120"/>
  <c r="L7500"/>
  <c r="L6810"/>
  <c r="F72" i="4"/>
  <c r="R3062" i="13"/>
  <c r="B3062"/>
  <c r="R3084"/>
  <c r="B3084"/>
  <c r="R3136"/>
  <c r="B3136"/>
  <c r="R3093"/>
  <c r="B3093"/>
  <c r="R3090"/>
  <c r="B3090"/>
  <c r="R3123"/>
  <c r="B3123"/>
  <c r="R3127"/>
  <c r="B3127"/>
  <c r="R3115"/>
  <c r="B3115"/>
  <c r="M12330"/>
  <c r="M11870" s="1"/>
  <c r="M11871"/>
  <c r="R14137"/>
  <c r="R12114"/>
  <c r="R3154"/>
  <c r="B3154"/>
  <c r="N8060"/>
  <c r="L8980"/>
  <c r="N8979"/>
  <c r="L9209"/>
  <c r="N9208"/>
  <c r="N8978" s="1"/>
  <c r="B3148"/>
  <c r="R3148"/>
  <c r="L5660"/>
  <c r="L1750"/>
  <c r="R1750" s="1"/>
  <c r="R1860"/>
  <c r="B1860"/>
  <c r="R9210"/>
  <c r="B9210"/>
  <c r="F21" i="4"/>
  <c r="H185" i="13"/>
  <c r="R8713"/>
  <c r="B8713"/>
  <c r="R6873"/>
  <c r="B6873"/>
  <c r="R3160"/>
  <c r="B3160"/>
  <c r="B3146"/>
  <c r="B3590"/>
  <c r="B940"/>
  <c r="R4065"/>
  <c r="B4065"/>
  <c r="L2320"/>
  <c r="R2320" s="1"/>
  <c r="N2090"/>
  <c r="N2308"/>
  <c r="R2325"/>
  <c r="B2325"/>
  <c r="G8" i="4"/>
  <c r="R4072" i="13"/>
  <c r="B4072"/>
  <c r="L3152"/>
  <c r="M162"/>
  <c r="H2536"/>
  <c r="L4838"/>
  <c r="R4838" s="1"/>
  <c r="H114"/>
  <c r="H1616"/>
  <c r="R5770"/>
  <c r="C36" i="1"/>
  <c r="R699" i="13"/>
  <c r="B699"/>
  <c r="R12301"/>
  <c r="R13907"/>
  <c r="L11611"/>
  <c r="R11381" s="1"/>
  <c r="N111"/>
  <c r="R1389"/>
  <c r="R13523"/>
  <c r="R12143"/>
  <c r="R4510"/>
  <c r="R11655"/>
  <c r="R1619"/>
  <c r="R11604"/>
  <c r="B8331"/>
  <c r="R8331"/>
  <c r="R11980"/>
  <c r="R16339"/>
  <c r="R15987"/>
  <c r="H4836"/>
  <c r="L16240"/>
  <c r="B710"/>
  <c r="R710"/>
  <c r="R11837"/>
  <c r="B6199"/>
  <c r="R6199"/>
  <c r="R13428"/>
  <c r="R13264"/>
  <c r="R12977"/>
  <c r="B9043"/>
  <c r="R9043"/>
  <c r="B10323"/>
  <c r="R10323"/>
  <c r="B8760"/>
  <c r="R8760"/>
  <c r="B9181"/>
  <c r="R9181"/>
  <c r="L12527"/>
  <c r="R12297" s="1"/>
  <c r="M11607"/>
  <c r="M5296"/>
  <c r="L5430"/>
  <c r="N12886"/>
  <c r="N7270"/>
  <c r="N7596"/>
  <c r="L7730"/>
  <c r="J115" i="4"/>
  <c r="H3107" i="13"/>
  <c r="M15876"/>
  <c r="L16010"/>
  <c r="R15780" s="1"/>
  <c r="H370"/>
  <c r="H926"/>
  <c r="B8154"/>
  <c r="M8746"/>
  <c r="L8748"/>
  <c r="R8748" s="1"/>
  <c r="B8837"/>
  <c r="L11614"/>
  <c r="N114"/>
  <c r="M155"/>
  <c r="L11655"/>
  <c r="N4606"/>
  <c r="L4740"/>
  <c r="J80" i="4"/>
  <c r="L11604" i="13"/>
  <c r="M104"/>
  <c r="L11827"/>
  <c r="R11597" s="1"/>
  <c r="M11597"/>
  <c r="M8147"/>
  <c r="L8377"/>
  <c r="N8070"/>
  <c r="M51"/>
  <c r="L8101"/>
  <c r="B13227"/>
  <c r="N8253"/>
  <c r="L9173"/>
  <c r="H13710"/>
  <c r="N185"/>
  <c r="L11685"/>
  <c r="M11683"/>
  <c r="L12603"/>
  <c r="M11588"/>
  <c r="L12508"/>
  <c r="L13590"/>
  <c r="R13360" s="1"/>
  <c r="M13578"/>
  <c r="M12440"/>
  <c r="M11688"/>
  <c r="L12608"/>
  <c r="R12378" s="1"/>
  <c r="L12574"/>
  <c r="M11654"/>
  <c r="M13480"/>
  <c r="L13481"/>
  <c r="M12561"/>
  <c r="L8123"/>
  <c r="R8123" s="1"/>
  <c r="N73"/>
  <c r="L2670"/>
  <c r="N11607"/>
  <c r="L11837"/>
  <c r="N12330"/>
  <c r="L12331"/>
  <c r="N11871"/>
  <c r="L13711"/>
  <c r="M13710"/>
  <c r="L13710" s="1"/>
  <c r="R13480" s="1"/>
  <c r="B13687"/>
  <c r="M11525"/>
  <c r="L12445"/>
  <c r="N11597"/>
  <c r="L12517"/>
  <c r="L11913"/>
  <c r="N11683"/>
  <c r="H16010"/>
  <c r="H12561"/>
  <c r="H190"/>
  <c r="N696"/>
  <c r="H3456"/>
  <c r="H3360"/>
  <c r="D7" i="2"/>
  <c r="F8"/>
  <c r="A25" i="1"/>
  <c r="B174" i="13" l="1"/>
  <c r="B74"/>
  <c r="M10126"/>
  <c r="N3918"/>
  <c r="M238"/>
  <c r="N466"/>
  <c r="L466" s="1"/>
  <c r="R466" s="1"/>
  <c r="N238"/>
  <c r="H3916"/>
  <c r="M8976"/>
  <c r="H10126"/>
  <c r="H8976" s="1"/>
  <c r="L10126"/>
  <c r="L10260"/>
  <c r="R10260" s="1"/>
  <c r="H15186"/>
  <c r="B11620"/>
  <c r="H8" i="2"/>
  <c r="L8" s="1"/>
  <c r="L48"/>
  <c r="L8204" i="13"/>
  <c r="R8204" s="1"/>
  <c r="D135" i="4"/>
  <c r="D128"/>
  <c r="H2306" i="13"/>
  <c r="H2076" s="1"/>
  <c r="D26" i="4"/>
  <c r="B12331" i="13"/>
  <c r="B9189"/>
  <c r="G36" i="1"/>
  <c r="B231" i="13"/>
  <c r="D133" i="4"/>
  <c r="D105"/>
  <c r="D51"/>
  <c r="D50" s="1"/>
  <c r="H7366" i="13"/>
  <c r="H7136" s="1"/>
  <c r="D111" i="4"/>
  <c r="H3131" i="13"/>
  <c r="B172"/>
  <c r="B3001"/>
  <c r="B15321"/>
  <c r="B195"/>
  <c r="B179"/>
  <c r="B216"/>
  <c r="B70"/>
  <c r="B11949"/>
  <c r="B49"/>
  <c r="B8261"/>
  <c r="B165"/>
  <c r="H16336"/>
  <c r="B222"/>
  <c r="B12539"/>
  <c r="B167"/>
  <c r="B235"/>
  <c r="B11573"/>
  <c r="B11755"/>
  <c r="B201"/>
  <c r="D8" i="1"/>
  <c r="A8" s="1"/>
  <c r="H13" i="2"/>
  <c r="L13" s="1"/>
  <c r="F128" i="4"/>
  <c r="B11642" i="13"/>
  <c r="B175"/>
  <c r="L11703"/>
  <c r="R11473" s="1"/>
  <c r="B121"/>
  <c r="B12077"/>
  <c r="H16106"/>
  <c r="B11662"/>
  <c r="B11608"/>
  <c r="B13940"/>
  <c r="B11720"/>
  <c r="B11551"/>
  <c r="B12791"/>
  <c r="B11827"/>
  <c r="B169"/>
  <c r="H14496"/>
  <c r="L698"/>
  <c r="B698" s="1"/>
  <c r="B12639"/>
  <c r="B40"/>
  <c r="B12527"/>
  <c r="B11611"/>
  <c r="M696"/>
  <c r="L696" s="1"/>
  <c r="B11933"/>
  <c r="B163"/>
  <c r="B8148"/>
  <c r="B11604"/>
  <c r="G32" i="1"/>
  <c r="B11980" i="13"/>
  <c r="B12101"/>
  <c r="B212"/>
  <c r="B160"/>
  <c r="B12997"/>
  <c r="B171"/>
  <c r="B11598"/>
  <c r="B15090"/>
  <c r="B16471"/>
  <c r="B8079"/>
  <c r="B11849"/>
  <c r="B13349"/>
  <c r="B14729"/>
  <c r="B14861"/>
  <c r="B601"/>
  <c r="B12430"/>
  <c r="B14171"/>
  <c r="B15189"/>
  <c r="B12616"/>
  <c r="B2900"/>
  <c r="B16011"/>
  <c r="B67"/>
  <c r="B11837"/>
  <c r="B15551"/>
  <c r="B16799"/>
  <c r="B16931"/>
  <c r="B15780"/>
  <c r="B11685"/>
  <c r="B11511"/>
  <c r="B11699"/>
  <c r="B11711"/>
  <c r="B14401"/>
  <c r="B12603"/>
  <c r="B16700"/>
  <c r="B12623"/>
  <c r="B11704"/>
  <c r="B11522"/>
  <c r="B11601"/>
  <c r="B11541"/>
  <c r="B16010"/>
  <c r="B12445"/>
  <c r="B12608"/>
  <c r="B13590"/>
  <c r="B11655"/>
  <c r="B12307"/>
  <c r="B14147"/>
  <c r="B13711"/>
  <c r="B12889"/>
  <c r="B15550"/>
  <c r="B12659"/>
  <c r="B13809"/>
  <c r="B13481"/>
  <c r="B15781"/>
  <c r="B11740"/>
  <c r="B12508"/>
  <c r="B12574"/>
  <c r="B13941"/>
  <c r="B11690"/>
  <c r="B12517"/>
  <c r="B11589"/>
  <c r="B11529"/>
  <c r="B13021"/>
  <c r="B16241"/>
  <c r="B11728"/>
  <c r="B11565"/>
  <c r="B11884"/>
  <c r="B11614"/>
  <c r="H11641"/>
  <c r="H13806"/>
  <c r="H15646"/>
  <c r="H11520"/>
  <c r="H20" s="1"/>
  <c r="C13" i="1" s="1"/>
  <c r="B11913" i="13"/>
  <c r="B11739"/>
  <c r="B11818"/>
  <c r="B14740"/>
  <c r="B15091"/>
  <c r="B14400"/>
  <c r="B16701"/>
  <c r="B13917"/>
  <c r="B11750"/>
  <c r="B14630"/>
  <c r="B15430"/>
  <c r="H14266"/>
  <c r="B12199"/>
  <c r="H11870"/>
  <c r="D100" i="4" s="1"/>
  <c r="B13710" i="13"/>
  <c r="H13116"/>
  <c r="H11738"/>
  <c r="H13346"/>
  <c r="B80"/>
  <c r="B47"/>
  <c r="B14377"/>
  <c r="B12790"/>
  <c r="H11617"/>
  <c r="H11966"/>
  <c r="B16240"/>
  <c r="B16470"/>
  <c r="B15649"/>
  <c r="B15320"/>
  <c r="H12656"/>
  <c r="B13020"/>
  <c r="B94"/>
  <c r="G102" i="4"/>
  <c r="B137" i="13"/>
  <c r="B56"/>
  <c r="B229"/>
  <c r="B173"/>
  <c r="H154"/>
  <c r="B233"/>
  <c r="G34" i="1"/>
  <c r="M13116" i="13"/>
  <c r="B106"/>
  <c r="B226"/>
  <c r="B27"/>
  <c r="A14" i="1"/>
  <c r="B3194" i="13"/>
  <c r="B2224"/>
  <c r="H12196"/>
  <c r="L104"/>
  <c r="R104" s="1"/>
  <c r="B2671"/>
  <c r="B184"/>
  <c r="N2210"/>
  <c r="L2210" s="1"/>
  <c r="R2210" s="1"/>
  <c r="N2766"/>
  <c r="B187"/>
  <c r="B168"/>
  <c r="B8205"/>
  <c r="R8148"/>
  <c r="B34"/>
  <c r="B78"/>
  <c r="N196"/>
  <c r="B181"/>
  <c r="B53"/>
  <c r="B10261"/>
  <c r="L108"/>
  <c r="R108" s="1"/>
  <c r="B90"/>
  <c r="B9341"/>
  <c r="B3104"/>
  <c r="B36"/>
  <c r="B113"/>
  <c r="H10"/>
  <c r="B9067"/>
  <c r="B37"/>
  <c r="B8270"/>
  <c r="B224"/>
  <c r="B8748"/>
  <c r="B3201"/>
  <c r="B125"/>
  <c r="H7138"/>
  <c r="L211"/>
  <c r="R211" s="1"/>
  <c r="B153"/>
  <c r="H3686"/>
  <c r="H3226" s="1"/>
  <c r="L16108"/>
  <c r="R15878" s="1"/>
  <c r="G111" i="4"/>
  <c r="E111" s="1"/>
  <c r="B7500" i="13"/>
  <c r="B170"/>
  <c r="B2441"/>
  <c r="B176"/>
  <c r="B58"/>
  <c r="L11510"/>
  <c r="R11280" s="1"/>
  <c r="B3063"/>
  <c r="J8" i="4"/>
  <c r="H8" s="1"/>
  <c r="B122" i="13"/>
  <c r="B24"/>
  <c r="B38"/>
  <c r="B7249"/>
  <c r="B2289"/>
  <c r="L204"/>
  <c r="R204" s="1"/>
  <c r="N3010"/>
  <c r="N20" s="1"/>
  <c r="I13" i="1" s="1"/>
  <c r="R24" i="13"/>
  <c r="B54"/>
  <c r="B218"/>
  <c r="B192"/>
  <c r="L239"/>
  <c r="R239" s="1"/>
  <c r="B126"/>
  <c r="B39"/>
  <c r="B8995"/>
  <c r="B8061"/>
  <c r="B139"/>
  <c r="B8212"/>
  <c r="B166"/>
  <c r="H11509"/>
  <c r="B8278"/>
  <c r="B32"/>
  <c r="B138"/>
  <c r="B57"/>
  <c r="B177"/>
  <c r="B91"/>
  <c r="H219"/>
  <c r="B214"/>
  <c r="D33" i="1"/>
  <c r="B100" i="13"/>
  <c r="B240"/>
  <c r="C51" i="1"/>
  <c r="C47" s="1"/>
  <c r="L22" i="13"/>
  <c r="R22" s="1"/>
  <c r="L8269"/>
  <c r="R8269" s="1"/>
  <c r="B213"/>
  <c r="B13250"/>
  <c r="H203"/>
  <c r="B129"/>
  <c r="B223"/>
  <c r="B7040"/>
  <c r="H107"/>
  <c r="C18" i="1" s="1"/>
  <c r="B55" i="13"/>
  <c r="B45"/>
  <c r="B217"/>
  <c r="B186"/>
  <c r="B4281"/>
  <c r="B3144"/>
  <c r="B128"/>
  <c r="B82"/>
  <c r="I17" i="4"/>
  <c r="I14" s="1"/>
  <c r="N11738" i="13"/>
  <c r="B130"/>
  <c r="B69"/>
  <c r="F9" i="4"/>
  <c r="H25" i="13"/>
  <c r="B133"/>
  <c r="B8254"/>
  <c r="B62"/>
  <c r="B198"/>
  <c r="B7"/>
  <c r="L111"/>
  <c r="R111" s="1"/>
  <c r="B831"/>
  <c r="B23"/>
  <c r="B3920"/>
  <c r="B4511"/>
  <c r="B3175"/>
  <c r="B8138"/>
  <c r="B146"/>
  <c r="B105"/>
  <c r="B75"/>
  <c r="B21"/>
  <c r="L3688"/>
  <c r="R3688" s="1"/>
  <c r="L7828"/>
  <c r="R7828" s="1"/>
  <c r="J123" i="4"/>
  <c r="L16568" i="13"/>
  <c r="R16338" s="1"/>
  <c r="B150"/>
  <c r="B86"/>
  <c r="B3210"/>
  <c r="G33" i="1"/>
  <c r="B2539" i="13"/>
  <c r="B3178"/>
  <c r="B60"/>
  <c r="B76"/>
  <c r="M6906"/>
  <c r="L11719"/>
  <c r="R11489" s="1"/>
  <c r="B17"/>
  <c r="B8434"/>
  <c r="B8158"/>
  <c r="J22" i="4"/>
  <c r="M2999" i="13"/>
  <c r="B3145"/>
  <c r="B8091"/>
  <c r="H97"/>
  <c r="C17" i="1" s="1"/>
  <c r="N1386" i="13"/>
  <c r="B43"/>
  <c r="B4113"/>
  <c r="M10"/>
  <c r="B197"/>
  <c r="I51" i="1"/>
  <c r="I47" s="1"/>
  <c r="B16" i="13"/>
  <c r="N8746"/>
  <c r="N8286" s="1"/>
  <c r="B3935"/>
  <c r="N15876"/>
  <c r="L15876" s="1"/>
  <c r="R15646" s="1"/>
  <c r="B8139"/>
  <c r="B202"/>
  <c r="B2273"/>
  <c r="L2211"/>
  <c r="R2211" s="1"/>
  <c r="D37" i="1"/>
  <c r="R11588" i="13"/>
  <c r="B28"/>
  <c r="B3423"/>
  <c r="G23" i="4"/>
  <c r="B194" i="13"/>
  <c r="B68"/>
  <c r="B9077"/>
  <c r="B8249"/>
  <c r="B15"/>
  <c r="M11738"/>
  <c r="B59"/>
  <c r="B116"/>
  <c r="L3087"/>
  <c r="R3087" s="1"/>
  <c r="B337"/>
  <c r="B84"/>
  <c r="B42"/>
  <c r="B3132"/>
  <c r="B8483"/>
  <c r="R105"/>
  <c r="L3209"/>
  <c r="R3209" s="1"/>
  <c r="B115"/>
  <c r="B3098"/>
  <c r="R3098"/>
  <c r="B3317"/>
  <c r="L468"/>
  <c r="R468" s="1"/>
  <c r="B12198"/>
  <c r="L51"/>
  <c r="R51" s="1"/>
  <c r="B109"/>
  <c r="B1291"/>
  <c r="B61"/>
  <c r="B33"/>
  <c r="B384"/>
  <c r="B327"/>
  <c r="F105" i="4"/>
  <c r="B158" i="13"/>
  <c r="N183"/>
  <c r="L11525"/>
  <c r="R11295" s="1"/>
  <c r="B426"/>
  <c r="B4017"/>
  <c r="B1751"/>
  <c r="B77"/>
  <c r="B161"/>
  <c r="B14"/>
  <c r="L4051"/>
  <c r="R4051" s="1"/>
  <c r="B149"/>
  <c r="B147"/>
  <c r="R3935"/>
  <c r="B5661"/>
  <c r="B3193"/>
  <c r="B8651"/>
  <c r="D35" i="1"/>
  <c r="B110" i="13"/>
  <c r="F104" i="4"/>
  <c r="E15" i="1"/>
  <c r="D15" s="1"/>
  <c r="L3015" i="13"/>
  <c r="R3015" s="1"/>
  <c r="L7271"/>
  <c r="N219"/>
  <c r="B159"/>
  <c r="B230"/>
  <c r="L14036"/>
  <c r="R13806" s="1"/>
  <c r="B148"/>
  <c r="N14496"/>
  <c r="L14496" s="1"/>
  <c r="R14266" s="1"/>
  <c r="B8399"/>
  <c r="D36" i="1"/>
  <c r="G20" i="4"/>
  <c r="E20" s="1"/>
  <c r="N926" i="13"/>
  <c r="R11048"/>
  <c r="G21" i="4"/>
  <c r="E21" s="1"/>
  <c r="B221" i="13"/>
  <c r="B7313"/>
  <c r="B118"/>
  <c r="B144"/>
  <c r="B3189"/>
  <c r="B18"/>
  <c r="B66"/>
  <c r="B9220"/>
  <c r="L15418"/>
  <c r="R15188" s="1"/>
  <c r="B225"/>
  <c r="H2998"/>
  <c r="F18" i="1"/>
  <c r="N11966" i="13"/>
  <c r="L114"/>
  <c r="R114" s="1"/>
  <c r="I77" i="4"/>
  <c r="H77" s="1"/>
  <c r="B46" i="13"/>
  <c r="L199"/>
  <c r="R199" s="1"/>
  <c r="B3470"/>
  <c r="B95"/>
  <c r="B50"/>
  <c r="B3019"/>
  <c r="N16566"/>
  <c r="L16566" s="1"/>
  <c r="F33" i="4"/>
  <c r="F32" s="1"/>
  <c r="R68" i="13"/>
  <c r="M203"/>
  <c r="B8240"/>
  <c r="F102" i="4"/>
  <c r="L11968" i="13"/>
  <c r="R11738" s="1"/>
  <c r="M5526"/>
  <c r="L5526" s="1"/>
  <c r="R5526" s="1"/>
  <c r="L11"/>
  <c r="R11" s="1"/>
  <c r="L142"/>
  <c r="R142" s="1"/>
  <c r="I102" i="4"/>
  <c r="B830" i="13"/>
  <c r="M7366"/>
  <c r="R384"/>
  <c r="L65"/>
  <c r="R65" s="1"/>
  <c r="R50"/>
  <c r="J21" i="4"/>
  <c r="H21" s="1"/>
  <c r="B7227" i="13"/>
  <c r="L89"/>
  <c r="R89" s="1"/>
  <c r="B6350"/>
  <c r="N370"/>
  <c r="B9111"/>
  <c r="B132"/>
  <c r="B6811"/>
  <c r="L7150"/>
  <c r="R7150" s="1"/>
  <c r="R56"/>
  <c r="B12"/>
  <c r="L8075"/>
  <c r="B13"/>
  <c r="M3010"/>
  <c r="B48"/>
  <c r="B2167"/>
  <c r="B85"/>
  <c r="B93"/>
  <c r="B26"/>
  <c r="M8190"/>
  <c r="B7218"/>
  <c r="L371"/>
  <c r="R371" s="1"/>
  <c r="B8235"/>
  <c r="L928"/>
  <c r="R928" s="1"/>
  <c r="B413"/>
  <c r="L29"/>
  <c r="R29" s="1"/>
  <c r="M12196"/>
  <c r="R4947"/>
  <c r="F135" i="4"/>
  <c r="L3930" i="13"/>
  <c r="R3930" s="1"/>
  <c r="L162"/>
  <c r="B3339"/>
  <c r="B157"/>
  <c r="B3180"/>
  <c r="B72"/>
  <c r="N13116"/>
  <c r="G123" i="4"/>
  <c r="G84"/>
  <c r="I123"/>
  <c r="N5296" i="13"/>
  <c r="L5296" s="1"/>
  <c r="R5296" s="1"/>
  <c r="B8368"/>
  <c r="B8238"/>
  <c r="N3131"/>
  <c r="B349"/>
  <c r="B99"/>
  <c r="B200"/>
  <c r="L73"/>
  <c r="R73" s="1"/>
  <c r="N4050"/>
  <c r="L4050" s="1"/>
  <c r="R4050" s="1"/>
  <c r="M107"/>
  <c r="H18" i="1" s="1"/>
  <c r="L14038" i="13"/>
  <c r="R13808" s="1"/>
  <c r="J81" i="4"/>
  <c r="H81" s="1"/>
  <c r="B8627" i="13"/>
  <c r="M370"/>
  <c r="B102"/>
  <c r="B145"/>
  <c r="B227"/>
  <c r="B156"/>
  <c r="M3918"/>
  <c r="M2998" s="1"/>
  <c r="B4741"/>
  <c r="B2670"/>
  <c r="M7138"/>
  <c r="B433"/>
  <c r="L3360"/>
  <c r="R3360" s="1"/>
  <c r="L2768"/>
  <c r="R2768" s="1"/>
  <c r="B71"/>
  <c r="B3088"/>
  <c r="B8164"/>
  <c r="D32" i="1"/>
  <c r="B3230" i="13"/>
  <c r="R82"/>
  <c r="B7237"/>
  <c r="B131"/>
  <c r="L3097"/>
  <c r="R3097" s="1"/>
  <c r="B7477"/>
  <c r="B143"/>
  <c r="B134"/>
  <c r="L185"/>
  <c r="R185" s="1"/>
  <c r="N8288"/>
  <c r="F115" i="4"/>
  <c r="F112" s="1"/>
  <c r="L4608" i="13"/>
  <c r="R4608" s="1"/>
  <c r="B255"/>
  <c r="B14498"/>
  <c r="M14266"/>
  <c r="L14266" s="1"/>
  <c r="R14036" s="1"/>
  <c r="L10128"/>
  <c r="R10128" s="1"/>
  <c r="L98"/>
  <c r="R98" s="1"/>
  <c r="B8115"/>
  <c r="F70" i="4"/>
  <c r="B7284" i="13"/>
  <c r="B8072"/>
  <c r="R164"/>
  <c r="B164"/>
  <c r="R5431"/>
  <c r="B5431"/>
  <c r="I104" i="4"/>
  <c r="I80"/>
  <c r="H80" s="1"/>
  <c r="N25" i="13"/>
  <c r="L3173"/>
  <c r="R3173" s="1"/>
  <c r="L101"/>
  <c r="R101" s="1"/>
  <c r="G135" i="4"/>
  <c r="B151" i="13"/>
  <c r="M11617"/>
  <c r="B136"/>
  <c r="G37" i="1"/>
  <c r="L14268" i="13"/>
  <c r="R14038" s="1"/>
  <c r="L155"/>
  <c r="R155" s="1"/>
  <c r="L8650"/>
  <c r="R8650" s="1"/>
  <c r="B250"/>
  <c r="B127"/>
  <c r="L3240"/>
  <c r="R3240" s="1"/>
  <c r="L41"/>
  <c r="R41" s="1"/>
  <c r="B6121"/>
  <c r="B9124"/>
  <c r="B31"/>
  <c r="H2078"/>
  <c r="B189"/>
  <c r="B63"/>
  <c r="B44"/>
  <c r="B3567"/>
  <c r="B807"/>
  <c r="L6676"/>
  <c r="R6676" s="1"/>
  <c r="B215"/>
  <c r="B8530"/>
  <c r="B1981"/>
  <c r="B418"/>
  <c r="B234"/>
  <c r="G26" i="4"/>
  <c r="B2440" i="13"/>
  <c r="B52"/>
  <c r="R1037"/>
  <c r="B1037"/>
  <c r="B8169"/>
  <c r="M3686"/>
  <c r="M3226" s="1"/>
  <c r="M8978"/>
  <c r="M8058" s="1"/>
  <c r="L9208"/>
  <c r="R9208" s="1"/>
  <c r="B10950"/>
  <c r="B7155"/>
  <c r="G35" i="1"/>
  <c r="L2187" i="13"/>
  <c r="R2187" s="1"/>
  <c r="B191"/>
  <c r="L3000"/>
  <c r="R3000" s="1"/>
  <c r="B30"/>
  <c r="B64"/>
  <c r="I105" i="4"/>
  <c r="B4129" i="13"/>
  <c r="N4836"/>
  <c r="L4836" s="1"/>
  <c r="R4836" s="1"/>
  <c r="L2090"/>
  <c r="R2090" s="1"/>
  <c r="B4838"/>
  <c r="B124"/>
  <c r="B7247"/>
  <c r="N3107"/>
  <c r="L4027"/>
  <c r="R4027" s="1"/>
  <c r="B8749"/>
  <c r="B232"/>
  <c r="N11617"/>
  <c r="L190"/>
  <c r="R190" s="1"/>
  <c r="B5299"/>
  <c r="L2079"/>
  <c r="R2079" s="1"/>
  <c r="N154"/>
  <c r="L16106"/>
  <c r="J104" i="4"/>
  <c r="M8070" i="13"/>
  <c r="L8070" s="1"/>
  <c r="R8070" s="1"/>
  <c r="L1848"/>
  <c r="R1848" s="1"/>
  <c r="N12560"/>
  <c r="B3031"/>
  <c r="B3821"/>
  <c r="B8880"/>
  <c r="M196"/>
  <c r="B103"/>
  <c r="L3109"/>
  <c r="R3109" s="1"/>
  <c r="B4970"/>
  <c r="N8420"/>
  <c r="L8420" s="1"/>
  <c r="R8420" s="1"/>
  <c r="L8157"/>
  <c r="R8157" s="1"/>
  <c r="I22" i="4"/>
  <c r="M2766" i="13"/>
  <c r="B3041"/>
  <c r="R8192"/>
  <c r="B8192"/>
  <c r="N2536"/>
  <c r="B3218"/>
  <c r="N1846"/>
  <c r="L1846" s="1"/>
  <c r="R1846" s="1"/>
  <c r="L120"/>
  <c r="R120" s="1"/>
  <c r="N12428"/>
  <c r="B449"/>
  <c r="B3055"/>
  <c r="B2095"/>
  <c r="B81"/>
  <c r="B2266"/>
  <c r="N15646"/>
  <c r="L6678"/>
  <c r="R6678" s="1"/>
  <c r="L11847"/>
  <c r="R11617" s="1"/>
  <c r="B8476"/>
  <c r="L347"/>
  <c r="R347" s="1"/>
  <c r="B1521"/>
  <c r="B210"/>
  <c r="B4149"/>
  <c r="B87"/>
  <c r="B83"/>
  <c r="R4098"/>
  <c r="B4098"/>
  <c r="H8516"/>
  <c r="H8286" s="1"/>
  <c r="H8288"/>
  <c r="H8058" s="1"/>
  <c r="R4029"/>
  <c r="B4029"/>
  <c r="B182"/>
  <c r="H12428"/>
  <c r="B9087"/>
  <c r="B3078"/>
  <c r="B7501"/>
  <c r="L12429"/>
  <c r="R12199" s="1"/>
  <c r="J23" i="4"/>
  <c r="H23" s="1"/>
  <c r="B3012" i="13"/>
  <c r="L11696"/>
  <c r="R11466" s="1"/>
  <c r="B8233"/>
  <c r="L3361"/>
  <c r="L3919"/>
  <c r="R3919" s="1"/>
  <c r="B6219"/>
  <c r="B4487"/>
  <c r="F13" i="1"/>
  <c r="N8191" i="13"/>
  <c r="B8246"/>
  <c r="B35"/>
  <c r="B5891"/>
  <c r="B208"/>
  <c r="L3186"/>
  <c r="R3186" s="1"/>
  <c r="B207"/>
  <c r="B7599"/>
  <c r="B3094"/>
  <c r="M219"/>
  <c r="B7731"/>
  <c r="B2258"/>
  <c r="B7140"/>
  <c r="B3110"/>
  <c r="B3591"/>
  <c r="L12537"/>
  <c r="R12307" s="1"/>
  <c r="H53" i="1"/>
  <c r="G53" s="1"/>
  <c r="L220" i="13"/>
  <c r="R220" s="1"/>
  <c r="R8305"/>
  <c r="B8305"/>
  <c r="R3998"/>
  <c r="B3998"/>
  <c r="N7366"/>
  <c r="N7136" s="1"/>
  <c r="J111" i="4"/>
  <c r="H111" s="1"/>
  <c r="N7138" i="13"/>
  <c r="F80" i="4"/>
  <c r="E80" s="1"/>
  <c r="B10927" i="13"/>
  <c r="R10927"/>
  <c r="B4280"/>
  <c r="B12100"/>
  <c r="L4378"/>
  <c r="R4378" s="1"/>
  <c r="I79" i="4"/>
  <c r="H79" s="1"/>
  <c r="M4376" i="13"/>
  <c r="L4376" s="1"/>
  <c r="R4376" s="1"/>
  <c r="R15527"/>
  <c r="R7961"/>
  <c r="B7961"/>
  <c r="L1060"/>
  <c r="I9" i="4"/>
  <c r="I7" s="1"/>
  <c r="M926" i="13"/>
  <c r="I20" i="4"/>
  <c r="L1158" i="13"/>
  <c r="M1156"/>
  <c r="L8518"/>
  <c r="R8518" s="1"/>
  <c r="M8516"/>
  <c r="L8516" s="1"/>
  <c r="R8516" s="1"/>
  <c r="L16798"/>
  <c r="R16568" s="1"/>
  <c r="N16796"/>
  <c r="M13806"/>
  <c r="L13806" s="1"/>
  <c r="R13576" s="1"/>
  <c r="L13808"/>
  <c r="R13578" s="1"/>
  <c r="G70" i="4"/>
  <c r="R5989" i="13"/>
  <c r="B5989"/>
  <c r="G51" i="4"/>
  <c r="G50" s="1"/>
  <c r="G81"/>
  <c r="E81" s="1"/>
  <c r="B15878" i="13"/>
  <c r="L2538"/>
  <c r="R2538" s="1"/>
  <c r="M2536"/>
  <c r="I25" i="4"/>
  <c r="H25" s="1"/>
  <c r="G105"/>
  <c r="D71"/>
  <c r="G72"/>
  <c r="G71" s="1"/>
  <c r="L6120" i="13"/>
  <c r="R6120" s="1"/>
  <c r="M5986"/>
  <c r="R10818"/>
  <c r="R10816"/>
  <c r="I107" i="4"/>
  <c r="M119" i="13"/>
  <c r="L119" s="1"/>
  <c r="R119" s="1"/>
  <c r="R11520"/>
  <c r="N5756"/>
  <c r="I51" i="4"/>
  <c r="M3107" i="13"/>
  <c r="M7826"/>
  <c r="J70" i="4"/>
  <c r="J133"/>
  <c r="A16" i="1"/>
  <c r="M3131" i="13"/>
  <c r="B10951"/>
  <c r="B2647"/>
  <c r="D34" i="1"/>
  <c r="B3091" i="13"/>
  <c r="B6351"/>
  <c r="B3079"/>
  <c r="M15416"/>
  <c r="L15416" s="1"/>
  <c r="R15186" s="1"/>
  <c r="B4379"/>
  <c r="B8857"/>
  <c r="B3439"/>
  <c r="B3245"/>
  <c r="B3408"/>
  <c r="B3700"/>
  <c r="N11509"/>
  <c r="L11509" s="1"/>
  <c r="R11279" s="1"/>
  <c r="B4160"/>
  <c r="B209"/>
  <c r="B3403"/>
  <c r="B10819"/>
  <c r="M1386"/>
  <c r="L7368"/>
  <c r="B5890"/>
  <c r="B9153"/>
  <c r="J72" i="4"/>
  <c r="N4146" i="13"/>
  <c r="I115" i="4"/>
  <c r="I112" s="1"/>
  <c r="L7598" i="13"/>
  <c r="R7598" s="1"/>
  <c r="G104" i="4"/>
  <c r="L228" i="13"/>
  <c r="H52" i="1"/>
  <c r="F51" i="4"/>
  <c r="R92" i="13"/>
  <c r="B92"/>
  <c r="B1750"/>
  <c r="R3308"/>
  <c r="B3308"/>
  <c r="B1388"/>
  <c r="F22" i="4"/>
  <c r="R4971" i="13"/>
  <c r="B4971"/>
  <c r="F79" i="4"/>
  <c r="R8499" i="13"/>
  <c r="B8499"/>
  <c r="L5988"/>
  <c r="R5988" s="1"/>
  <c r="N5986"/>
  <c r="M14726"/>
  <c r="L14728"/>
  <c r="B14728" s="1"/>
  <c r="I128" i="4"/>
  <c r="I26"/>
  <c r="M2078" i="13"/>
  <c r="M2306"/>
  <c r="B12888"/>
  <c r="R2550"/>
  <c r="B2550"/>
  <c r="R3101"/>
  <c r="B3101"/>
  <c r="I100" i="4"/>
  <c r="M11966" i="13"/>
  <c r="M8059"/>
  <c r="L8289"/>
  <c r="R8289" s="1"/>
  <c r="N6906"/>
  <c r="L6908"/>
  <c r="B6581"/>
  <c r="B180"/>
  <c r="J107" i="4"/>
  <c r="J84"/>
  <c r="B205" i="13"/>
  <c r="B19"/>
  <c r="N13346"/>
  <c r="J135" i="4"/>
  <c r="G33"/>
  <c r="G32" s="1"/>
  <c r="D32"/>
  <c r="R2253" i="13"/>
  <c r="B2253"/>
  <c r="R12900"/>
  <c r="B5528"/>
  <c r="F77" i="4"/>
  <c r="E77" s="1"/>
  <c r="F84"/>
  <c r="R5529" i="13"/>
  <c r="B5529"/>
  <c r="M16796"/>
  <c r="L16930"/>
  <c r="B16930" s="1"/>
  <c r="R11498"/>
  <c r="G9" i="4"/>
  <c r="D7"/>
  <c r="F123"/>
  <c r="M15646" i="13"/>
  <c r="L15648"/>
  <c r="R15418" s="1"/>
  <c r="R16798"/>
  <c r="G25" i="4"/>
  <c r="G22"/>
  <c r="B8881" i="13"/>
  <c r="R8881"/>
  <c r="B4510"/>
  <c r="R3416"/>
  <c r="B3416"/>
  <c r="R4093"/>
  <c r="B4093"/>
  <c r="M5756"/>
  <c r="I84" i="4"/>
  <c r="L5758" i="13"/>
  <c r="R5758" s="1"/>
  <c r="R8161"/>
  <c r="B8161"/>
  <c r="R16350"/>
  <c r="N3228"/>
  <c r="J51" i="4"/>
  <c r="J50" s="1"/>
  <c r="L3458" i="13"/>
  <c r="R3458" s="1"/>
  <c r="N3456"/>
  <c r="F17" i="4"/>
  <c r="R1520" i="13"/>
  <c r="B1520"/>
  <c r="J20" i="4"/>
  <c r="N1156" i="13"/>
  <c r="M15186"/>
  <c r="L15186" s="1"/>
  <c r="R14956" s="1"/>
  <c r="L15188"/>
  <c r="R14958" s="1"/>
  <c r="I72" i="4"/>
  <c r="M4146" i="13"/>
  <c r="L4148"/>
  <c r="R4148" s="1"/>
  <c r="R6909"/>
  <c r="B6909"/>
  <c r="R7380"/>
  <c r="B7380"/>
  <c r="L1618"/>
  <c r="B7139"/>
  <c r="B4064"/>
  <c r="N1616"/>
  <c r="L1616" s="1"/>
  <c r="R1616" s="1"/>
  <c r="B5298"/>
  <c r="L3820"/>
  <c r="B577"/>
  <c r="R11046"/>
  <c r="B1630"/>
  <c r="B8468"/>
  <c r="B4106"/>
  <c r="L13348"/>
  <c r="B13348" s="1"/>
  <c r="B6580"/>
  <c r="B135"/>
  <c r="B7369"/>
  <c r="B8387"/>
  <c r="B206"/>
  <c r="B2177"/>
  <c r="B112"/>
  <c r="B123"/>
  <c r="B3327"/>
  <c r="B152"/>
  <c r="M6446"/>
  <c r="L6446" s="1"/>
  <c r="R6446" s="1"/>
  <c r="L6448"/>
  <c r="R6448" s="1"/>
  <c r="I70" i="4"/>
  <c r="B600" i="13"/>
  <c r="F8" i="4"/>
  <c r="R5528" i="13"/>
  <c r="F26" i="4"/>
  <c r="G128"/>
  <c r="F25"/>
  <c r="R4007" i="13"/>
  <c r="B4007"/>
  <c r="R1061"/>
  <c r="B1061"/>
  <c r="R1267"/>
  <c r="B1267"/>
  <c r="N14726"/>
  <c r="J128" i="4"/>
  <c r="L12658" i="13"/>
  <c r="R12428" s="1"/>
  <c r="M12656"/>
  <c r="L12656" s="1"/>
  <c r="R12426" s="1"/>
  <c r="L6218"/>
  <c r="R6218" s="1"/>
  <c r="M6216"/>
  <c r="I33" i="4"/>
  <c r="M8191" i="13"/>
  <c r="L8421"/>
  <c r="R8421" s="1"/>
  <c r="M14956"/>
  <c r="L14956" s="1"/>
  <c r="R14726" s="1"/>
  <c r="L14958"/>
  <c r="R14728" s="1"/>
  <c r="R13711"/>
  <c r="L16338"/>
  <c r="R16108" s="1"/>
  <c r="M16336"/>
  <c r="L16336" s="1"/>
  <c r="R16106" s="1"/>
  <c r="R11654"/>
  <c r="J33" i="4"/>
  <c r="J32" s="1"/>
  <c r="N6216" i="13"/>
  <c r="R7349"/>
  <c r="B7349"/>
  <c r="R79"/>
  <c r="B79"/>
  <c r="L3229"/>
  <c r="R3229" s="1"/>
  <c r="N2999"/>
  <c r="B1980"/>
  <c r="R1980"/>
  <c r="L8397"/>
  <c r="R8397" s="1"/>
  <c r="M8167"/>
  <c r="L8167" s="1"/>
  <c r="R8167" s="1"/>
  <c r="B1170"/>
  <c r="R1170"/>
  <c r="G17" i="4"/>
  <c r="G14" s="1"/>
  <c r="D14"/>
  <c r="N9110" i="13"/>
  <c r="L9340"/>
  <c r="F23" i="4"/>
  <c r="L3337" i="13"/>
  <c r="R3337" s="1"/>
  <c r="B6449"/>
  <c r="B8519"/>
  <c r="B8290"/>
  <c r="B9317"/>
  <c r="M3130"/>
  <c r="B7326"/>
  <c r="M12886"/>
  <c r="L12886" s="1"/>
  <c r="B178"/>
  <c r="M7270"/>
  <c r="L7270" s="1"/>
  <c r="G107" i="4"/>
  <c r="B7960" i="13"/>
  <c r="B96"/>
  <c r="R96"/>
  <c r="R11281"/>
  <c r="F53" i="1"/>
  <c r="R8170" i="13"/>
  <c r="B8170"/>
  <c r="R6810"/>
  <c r="B6810"/>
  <c r="R7500"/>
  <c r="R5660"/>
  <c r="B5660"/>
  <c r="E51" i="1"/>
  <c r="E47" s="1"/>
  <c r="D52"/>
  <c r="R9209" i="13"/>
  <c r="B9209"/>
  <c r="R8980"/>
  <c r="B8980"/>
  <c r="J105" i="4"/>
  <c r="N9206" i="13"/>
  <c r="N8976" s="1"/>
  <c r="N8059"/>
  <c r="L8979"/>
  <c r="L8060"/>
  <c r="N10"/>
  <c r="B8990"/>
  <c r="M25"/>
  <c r="H236"/>
  <c r="B2320"/>
  <c r="N2306"/>
  <c r="J26" i="4"/>
  <c r="L2308" i="13"/>
  <c r="N2078"/>
  <c r="R3152"/>
  <c r="B3152"/>
  <c r="C30" i="1"/>
  <c r="C29" s="1"/>
  <c r="R11683" i="13"/>
  <c r="R12287"/>
  <c r="R12215"/>
  <c r="R11607"/>
  <c r="R13251"/>
  <c r="B9173"/>
  <c r="R9173"/>
  <c r="B8101"/>
  <c r="R8101"/>
  <c r="B8377"/>
  <c r="R8377"/>
  <c r="B4740"/>
  <c r="R4740"/>
  <c r="R11425"/>
  <c r="B7730"/>
  <c r="R7730"/>
  <c r="R12658"/>
  <c r="R250"/>
  <c r="R1388"/>
  <c r="R13481"/>
  <c r="R12101"/>
  <c r="R2670"/>
  <c r="R12344"/>
  <c r="R12278"/>
  <c r="R12373"/>
  <c r="R11455"/>
  <c r="B8300"/>
  <c r="R8300"/>
  <c r="R11374"/>
  <c r="R11384"/>
  <c r="B5430"/>
  <c r="R5430"/>
  <c r="R16010"/>
  <c r="J112" i="4"/>
  <c r="L7596" i="13"/>
  <c r="B8123"/>
  <c r="L8147"/>
  <c r="R8147" s="1"/>
  <c r="M97"/>
  <c r="H17" i="1" s="1"/>
  <c r="L4606" i="13"/>
  <c r="E17" i="1"/>
  <c r="N11641" i="13"/>
  <c r="L11871"/>
  <c r="J102" i="4"/>
  <c r="N12196" i="13"/>
  <c r="N11870"/>
  <c r="L12330"/>
  <c r="B12330" s="1"/>
  <c r="L11607"/>
  <c r="R11377" s="1"/>
  <c r="N107"/>
  <c r="L12561"/>
  <c r="R12331" s="1"/>
  <c r="M11641"/>
  <c r="L13480"/>
  <c r="R13250" s="1"/>
  <c r="M13346"/>
  <c r="I135" i="4"/>
  <c r="M12560" i="13"/>
  <c r="L11688"/>
  <c r="R11458" s="1"/>
  <c r="M188"/>
  <c r="L188" s="1"/>
  <c r="R188" s="1"/>
  <c r="M13576"/>
  <c r="L13576" s="1"/>
  <c r="R13346" s="1"/>
  <c r="L13578"/>
  <c r="R13348" s="1"/>
  <c r="I133" i="4"/>
  <c r="M12428" i="13"/>
  <c r="B13118"/>
  <c r="G133" i="4"/>
  <c r="F107"/>
  <c r="L11597" i="13"/>
  <c r="R11367" s="1"/>
  <c r="N97"/>
  <c r="L11654"/>
  <c r="M154"/>
  <c r="M11520"/>
  <c r="L12440"/>
  <c r="M88"/>
  <c r="L11588"/>
  <c r="B11619"/>
  <c r="M183"/>
  <c r="L11683"/>
  <c r="H13576"/>
  <c r="L8253"/>
  <c r="N203"/>
  <c r="F133" i="4"/>
  <c r="H8190" i="13"/>
  <c r="H12560"/>
  <c r="D130" i="4" s="1"/>
  <c r="H15876" i="13"/>
  <c r="H3130"/>
  <c r="F7" i="2"/>
  <c r="E8"/>
  <c r="D6" i="1"/>
  <c r="I7" i="2"/>
  <c r="B10260" i="13" l="1"/>
  <c r="B466"/>
  <c r="L238"/>
  <c r="R238" s="1"/>
  <c r="M3916"/>
  <c r="B10126"/>
  <c r="N3916"/>
  <c r="B5296"/>
  <c r="B8204"/>
  <c r="A36" i="1"/>
  <c r="B108" i="13"/>
  <c r="B16798"/>
  <c r="B13808"/>
  <c r="B16568"/>
  <c r="B13578"/>
  <c r="H141"/>
  <c r="L2766"/>
  <c r="R2766" s="1"/>
  <c r="E128" i="4"/>
  <c r="E9"/>
  <c r="R698" i="13"/>
  <c r="B16108"/>
  <c r="B16106"/>
  <c r="B11703"/>
  <c r="A13" i="2"/>
  <c r="L8288" i="13"/>
  <c r="R8288" s="1"/>
  <c r="N8058"/>
  <c r="L8058" s="1"/>
  <c r="R8058" s="1"/>
  <c r="F130" i="4"/>
  <c r="F124" s="1"/>
  <c r="A32" i="1"/>
  <c r="B14268" i="13"/>
  <c r="B14038"/>
  <c r="B11510"/>
  <c r="B12537"/>
  <c r="B928"/>
  <c r="F19" i="1"/>
  <c r="F7" i="4"/>
  <c r="B15418" i="13"/>
  <c r="B14496"/>
  <c r="H105" i="4"/>
  <c r="B11525" i="13"/>
  <c r="I130" i="4"/>
  <c r="I124" s="1"/>
  <c r="B104" i="13"/>
  <c r="L13116"/>
  <c r="R12886" s="1"/>
  <c r="E102" i="4"/>
  <c r="L3010" i="13"/>
  <c r="R3010" s="1"/>
  <c r="B14036"/>
  <c r="B11968"/>
  <c r="B15188"/>
  <c r="H8056"/>
  <c r="F100" i="4"/>
  <c r="F85" s="1"/>
  <c r="B15876" i="13"/>
  <c r="B11719"/>
  <c r="B15186"/>
  <c r="B12429"/>
  <c r="J130" i="4"/>
  <c r="J124" s="1"/>
  <c r="B11597" i="13"/>
  <c r="B11688"/>
  <c r="B12440"/>
  <c r="B11607"/>
  <c r="B12886"/>
  <c r="B16336"/>
  <c r="B12561"/>
  <c r="B11588"/>
  <c r="B14956"/>
  <c r="B13480"/>
  <c r="B11871"/>
  <c r="B15648"/>
  <c r="B11847"/>
  <c r="B16566"/>
  <c r="B11683"/>
  <c r="B11654"/>
  <c r="B14958"/>
  <c r="H11508"/>
  <c r="H8" s="1"/>
  <c r="H9"/>
  <c r="C12" i="1" s="1"/>
  <c r="B11509" i="13"/>
  <c r="H11736"/>
  <c r="B12656"/>
  <c r="H117"/>
  <c r="C19" i="1" s="1"/>
  <c r="B12658" i="13"/>
  <c r="B16338"/>
  <c r="B11696"/>
  <c r="B14266"/>
  <c r="B13806"/>
  <c r="D85" i="4"/>
  <c r="J100"/>
  <c r="H100" s="1"/>
  <c r="G100"/>
  <c r="G85" s="1"/>
  <c r="G130"/>
  <c r="L25" i="13"/>
  <c r="R25" s="1"/>
  <c r="A34" i="1"/>
  <c r="D110" i="4"/>
  <c r="L196" i="13"/>
  <c r="R196" s="1"/>
  <c r="B239"/>
  <c r="B3015"/>
  <c r="B11"/>
  <c r="G110" i="4"/>
  <c r="B2210" i="13"/>
  <c r="H102" i="4"/>
  <c r="I85"/>
  <c r="B7271" i="13"/>
  <c r="B211"/>
  <c r="J7" i="4"/>
  <c r="H7" s="1"/>
  <c r="B204" i="13"/>
  <c r="B22"/>
  <c r="A33" i="1"/>
  <c r="N2998" i="13"/>
  <c r="L2998" s="1"/>
  <c r="R2998" s="1"/>
  <c r="L10"/>
  <c r="R10" s="1"/>
  <c r="B3209"/>
  <c r="B8075"/>
  <c r="L219"/>
  <c r="R219" s="1"/>
  <c r="B3087"/>
  <c r="E105" i="4"/>
  <c r="A37" i="1"/>
  <c r="H17" i="4"/>
  <c r="L3686" i="13"/>
  <c r="R3686" s="1"/>
  <c r="B41"/>
  <c r="A111" i="4"/>
  <c r="B468" i="13"/>
  <c r="L11738"/>
  <c r="R11508" s="1"/>
  <c r="B3000"/>
  <c r="L6906"/>
  <c r="R6906" s="1"/>
  <c r="B8269"/>
  <c r="L3131"/>
  <c r="R3131" s="1"/>
  <c r="L183"/>
  <c r="R183" s="1"/>
  <c r="H123" i="4"/>
  <c r="N11508" i="13"/>
  <c r="L11617"/>
  <c r="R11387" s="1"/>
  <c r="B114"/>
  <c r="B51"/>
  <c r="B89"/>
  <c r="M9"/>
  <c r="H12" i="1" s="1"/>
  <c r="M7136" i="13"/>
  <c r="L7136" s="1"/>
  <c r="R7136" s="1"/>
  <c r="B7828"/>
  <c r="R8075"/>
  <c r="L2999"/>
  <c r="R2999" s="1"/>
  <c r="E104" i="4"/>
  <c r="L926" i="13"/>
  <c r="R926" s="1"/>
  <c r="B190"/>
  <c r="B3930"/>
  <c r="A35" i="1"/>
  <c r="E23" i="4"/>
  <c r="A23" s="1"/>
  <c r="B10128" i="13"/>
  <c r="L1386"/>
  <c r="R1386" s="1"/>
  <c r="H22" i="4"/>
  <c r="L8746" i="13"/>
  <c r="R8746" s="1"/>
  <c r="L2306"/>
  <c r="R2306" s="1"/>
  <c r="B3688"/>
  <c r="E70" i="4"/>
  <c r="B142" i="13"/>
  <c r="B199"/>
  <c r="B162"/>
  <c r="B185"/>
  <c r="B111"/>
  <c r="B8516"/>
  <c r="E32" i="4"/>
  <c r="A80"/>
  <c r="B2211" i="13"/>
  <c r="B371"/>
  <c r="B3173"/>
  <c r="E84" i="4"/>
  <c r="B8650" i="13"/>
  <c r="E8" i="4"/>
  <c r="A8" s="1"/>
  <c r="L12196" i="13"/>
  <c r="R11966" s="1"/>
  <c r="I71" i="4"/>
  <c r="B5526" i="13"/>
  <c r="B29"/>
  <c r="B4051"/>
  <c r="E33" i="4"/>
  <c r="B4027" i="13"/>
  <c r="E135" i="4"/>
  <c r="B7150" i="13"/>
  <c r="A21" i="4"/>
  <c r="J78"/>
  <c r="I110"/>
  <c r="B65" i="13"/>
  <c r="L15646"/>
  <c r="R15416" s="1"/>
  <c r="L7366"/>
  <c r="R7366" s="1"/>
  <c r="R7271"/>
  <c r="L203"/>
  <c r="R203" s="1"/>
  <c r="M8286"/>
  <c r="M8056" s="1"/>
  <c r="B2768"/>
  <c r="D78" i="4"/>
  <c r="R16336" i="13"/>
  <c r="B4608"/>
  <c r="N11736"/>
  <c r="B1846"/>
  <c r="D24" i="4"/>
  <c r="H26"/>
  <c r="B155" i="13"/>
  <c r="B98"/>
  <c r="B6120"/>
  <c r="N141"/>
  <c r="L3918"/>
  <c r="R3918" s="1"/>
  <c r="B2090"/>
  <c r="B2538"/>
  <c r="G24" i="4"/>
  <c r="B4378" i="13"/>
  <c r="L370"/>
  <c r="R370" s="1"/>
  <c r="E123" i="4"/>
  <c r="I103"/>
  <c r="L7138" i="13"/>
  <c r="R7138" s="1"/>
  <c r="B3097"/>
  <c r="N3130"/>
  <c r="L3130" s="1"/>
  <c r="R3130" s="1"/>
  <c r="R162"/>
  <c r="M11736"/>
  <c r="L2536"/>
  <c r="R2536" s="1"/>
  <c r="M117"/>
  <c r="H19" i="1" s="1"/>
  <c r="B6678" i="13"/>
  <c r="B2079"/>
  <c r="B120"/>
  <c r="B101"/>
  <c r="E115" i="4"/>
  <c r="L2078" i="13"/>
  <c r="R2078" s="1"/>
  <c r="E72" i="4"/>
  <c r="B220" i="13"/>
  <c r="B3360"/>
  <c r="L11966"/>
  <c r="R11736" s="1"/>
  <c r="B188"/>
  <c r="B73"/>
  <c r="H115" i="4"/>
  <c r="F71"/>
  <c r="E71" s="1"/>
  <c r="B4148" i="13"/>
  <c r="B6676"/>
  <c r="H104" i="4"/>
  <c r="N236" i="13"/>
  <c r="B3240"/>
  <c r="B119"/>
  <c r="N117"/>
  <c r="I19" i="1" s="1"/>
  <c r="H9" i="4"/>
  <c r="B2187" i="13"/>
  <c r="B8167"/>
  <c r="B9208"/>
  <c r="E26" i="4"/>
  <c r="B1618" i="13"/>
  <c r="R1618"/>
  <c r="G7" i="4"/>
  <c r="B3919" i="13"/>
  <c r="B7598"/>
  <c r="B15416"/>
  <c r="B8397"/>
  <c r="L3107"/>
  <c r="R3107" s="1"/>
  <c r="L154"/>
  <c r="R154" s="1"/>
  <c r="G78" i="4"/>
  <c r="B8518" i="13"/>
  <c r="R15876"/>
  <c r="A81" i="4"/>
  <c r="A77"/>
  <c r="L8191" i="13"/>
  <c r="R8191" s="1"/>
  <c r="B347"/>
  <c r="B3109"/>
  <c r="R3361"/>
  <c r="B3361"/>
  <c r="L7826"/>
  <c r="R7826" s="1"/>
  <c r="B3337"/>
  <c r="D6" i="4"/>
  <c r="D31"/>
  <c r="B1848" i="13"/>
  <c r="B8070"/>
  <c r="B8420"/>
  <c r="N12426"/>
  <c r="F12" i="1"/>
  <c r="G31" i="4"/>
  <c r="L3228" i="13"/>
  <c r="R3228" s="1"/>
  <c r="J31" i="4"/>
  <c r="B10818" i="13"/>
  <c r="M2076"/>
  <c r="B3186"/>
  <c r="B8157"/>
  <c r="H84" i="4"/>
  <c r="H135"/>
  <c r="R7270" i="13"/>
  <c r="B7270"/>
  <c r="R12656"/>
  <c r="R9340"/>
  <c r="B9340"/>
  <c r="R3820"/>
  <c r="B3820"/>
  <c r="R16700"/>
  <c r="R228"/>
  <c r="B228"/>
  <c r="H72" i="4"/>
  <c r="J71"/>
  <c r="B3229" i="13"/>
  <c r="B5758"/>
  <c r="B10816"/>
  <c r="L14726"/>
  <c r="B14726" s="1"/>
  <c r="B1616"/>
  <c r="B8421"/>
  <c r="H70" i="4"/>
  <c r="H107"/>
  <c r="H20"/>
  <c r="A20" s="1"/>
  <c r="E25"/>
  <c r="A25" s="1"/>
  <c r="F24"/>
  <c r="R13118" i="13"/>
  <c r="F14" i="4"/>
  <c r="E17"/>
  <c r="N3226" i="13"/>
  <c r="L3226" s="1"/>
  <c r="R3226" s="1"/>
  <c r="L3456"/>
  <c r="R14498"/>
  <c r="E79" i="4"/>
  <c r="A79" s="1"/>
  <c r="F78"/>
  <c r="G52" i="1"/>
  <c r="H51"/>
  <c r="H47" s="1"/>
  <c r="R1158" i="13"/>
  <c r="B1158"/>
  <c r="R1060"/>
  <c r="B1060"/>
  <c r="B6218"/>
  <c r="E22" i="4"/>
  <c r="D103"/>
  <c r="L4146" i="13"/>
  <c r="R4146" s="1"/>
  <c r="I78" i="4"/>
  <c r="L5986" i="13"/>
  <c r="R5986" s="1"/>
  <c r="B4836"/>
  <c r="B4050"/>
  <c r="B6908"/>
  <c r="R6908"/>
  <c r="B4376"/>
  <c r="B6446"/>
  <c r="B6448"/>
  <c r="H128" i="4"/>
  <c r="G103"/>
  <c r="I24"/>
  <c r="B3458" i="13"/>
  <c r="L1156"/>
  <c r="N8190"/>
  <c r="L8190" s="1"/>
  <c r="R8190" s="1"/>
  <c r="L9110"/>
  <c r="I32" i="4"/>
  <c r="H33"/>
  <c r="E51"/>
  <c r="F50"/>
  <c r="R7368" i="13"/>
  <c r="B7368"/>
  <c r="I50" i="4"/>
  <c r="H50" s="1"/>
  <c r="H51"/>
  <c r="N2076" i="13"/>
  <c r="L6216"/>
  <c r="R6216" s="1"/>
  <c r="L5756"/>
  <c r="B5988"/>
  <c r="L16796"/>
  <c r="R16566" s="1"/>
  <c r="M236"/>
  <c r="B8289"/>
  <c r="R10126"/>
  <c r="D53" i="1"/>
  <c r="A53" s="1"/>
  <c r="F51"/>
  <c r="F47" s="1"/>
  <c r="B8979" i="13"/>
  <c r="R8979"/>
  <c r="N8056"/>
  <c r="L9206"/>
  <c r="J103" i="4"/>
  <c r="R8060" i="13"/>
  <c r="B8060"/>
  <c r="L8059"/>
  <c r="N9"/>
  <c r="L8978"/>
  <c r="J24" i="4"/>
  <c r="R2308" i="13"/>
  <c r="B2308"/>
  <c r="R12100"/>
  <c r="R11641"/>
  <c r="R11453"/>
  <c r="R11358"/>
  <c r="R12210"/>
  <c r="R11424"/>
  <c r="B696"/>
  <c r="R696"/>
  <c r="B8253"/>
  <c r="R8253"/>
  <c r="B4606"/>
  <c r="R4606"/>
  <c r="B7596"/>
  <c r="R7596"/>
  <c r="J110" i="4"/>
  <c r="H112"/>
  <c r="E112"/>
  <c r="F110"/>
  <c r="H14"/>
  <c r="I6"/>
  <c r="B8147" i="13"/>
  <c r="E133" i="4"/>
  <c r="B13576" i="13"/>
  <c r="H15" i="1"/>
  <c r="G15" s="1"/>
  <c r="A15" s="1"/>
  <c r="L88" i="13"/>
  <c r="M20"/>
  <c r="L11520"/>
  <c r="B11520" s="1"/>
  <c r="H133" i="4"/>
  <c r="E18" i="1"/>
  <c r="D18" s="1"/>
  <c r="I18"/>
  <c r="G18" s="1"/>
  <c r="L107" i="13"/>
  <c r="R107" s="1"/>
  <c r="E107" i="4"/>
  <c r="F103"/>
  <c r="I17" i="1"/>
  <c r="L97" i="13"/>
  <c r="R97" s="1"/>
  <c r="M11508"/>
  <c r="L12428"/>
  <c r="L12560"/>
  <c r="R12330" s="1"/>
  <c r="M11640"/>
  <c r="M140" s="1"/>
  <c r="L13346"/>
  <c r="M12426"/>
  <c r="M141"/>
  <c r="L11641"/>
  <c r="L11870"/>
  <c r="B11870" s="1"/>
  <c r="N11640"/>
  <c r="H12426"/>
  <c r="F17" i="1"/>
  <c r="H11640" i="13"/>
  <c r="H140" s="1"/>
  <c r="H2996"/>
  <c r="H7" i="2"/>
  <c r="L7" s="1"/>
  <c r="A6" i="1"/>
  <c r="A8" i="2"/>
  <c r="E7"/>
  <c r="F24" i="1" l="1"/>
  <c r="F23" s="1"/>
  <c r="E24"/>
  <c r="E23" s="1"/>
  <c r="N140" i="13"/>
  <c r="L140" s="1"/>
  <c r="A128" i="4"/>
  <c r="A102"/>
  <c r="A105"/>
  <c r="B2766" i="13"/>
  <c r="A9" i="4"/>
  <c r="B8288" i="13"/>
  <c r="B219"/>
  <c r="B3010"/>
  <c r="C11" i="1"/>
  <c r="C21" s="1"/>
  <c r="B13116" i="13"/>
  <c r="E130" i="4"/>
  <c r="B10" i="13"/>
  <c r="E7" i="4"/>
  <c r="A7" s="1"/>
  <c r="H130"/>
  <c r="G124"/>
  <c r="E124" s="1"/>
  <c r="B12428" i="13"/>
  <c r="B13346"/>
  <c r="B12560"/>
  <c r="B11617"/>
  <c r="B11641"/>
  <c r="B11966"/>
  <c r="B15646"/>
  <c r="B11738"/>
  <c r="B12196"/>
  <c r="B16796"/>
  <c r="H11506"/>
  <c r="H6" s="1"/>
  <c r="C24" i="1"/>
  <c r="B25" i="13"/>
  <c r="E100" i="4"/>
  <c r="A100" s="1"/>
  <c r="E85"/>
  <c r="J85"/>
  <c r="H85" s="1"/>
  <c r="B196" i="13"/>
  <c r="D124" i="4"/>
  <c r="D136" s="1"/>
  <c r="B183" i="13"/>
  <c r="B203"/>
  <c r="E110" i="4"/>
  <c r="B6906" i="13"/>
  <c r="B2306"/>
  <c r="L3916"/>
  <c r="R3916" s="1"/>
  <c r="J6" i="4"/>
  <c r="A17"/>
  <c r="A104"/>
  <c r="M2996" i="13"/>
  <c r="B3686"/>
  <c r="L8286"/>
  <c r="R8286" s="1"/>
  <c r="A26" i="4"/>
  <c r="B926" i="13"/>
  <c r="B3131"/>
  <c r="B8746"/>
  <c r="B2999"/>
  <c r="A123" i="4"/>
  <c r="A70"/>
  <c r="B3918" i="13"/>
  <c r="N8"/>
  <c r="A33" i="4"/>
  <c r="A22"/>
  <c r="H110"/>
  <c r="A84"/>
  <c r="B1386" i="13"/>
  <c r="A135" i="4"/>
  <c r="L11736" i="13"/>
  <c r="R11506" s="1"/>
  <c r="N11506"/>
  <c r="H71" i="4"/>
  <c r="A71" s="1"/>
  <c r="H78"/>
  <c r="L236" i="13"/>
  <c r="R236" s="1"/>
  <c r="A115" i="4"/>
  <c r="L2076" i="13"/>
  <c r="R2076" s="1"/>
  <c r="E24" i="4"/>
  <c r="G6"/>
  <c r="B7366" i="13"/>
  <c r="L141"/>
  <c r="R141" s="1"/>
  <c r="H103" i="4"/>
  <c r="B154" i="13"/>
  <c r="B370"/>
  <c r="B2536"/>
  <c r="B5986"/>
  <c r="A72" i="4"/>
  <c r="B7138" i="13"/>
  <c r="E78" i="4"/>
  <c r="B8191" i="13"/>
  <c r="B97"/>
  <c r="B2078"/>
  <c r="B3228"/>
  <c r="L117"/>
  <c r="R117" s="1"/>
  <c r="B3130"/>
  <c r="G19" i="1"/>
  <c r="B7136" i="13"/>
  <c r="B3107"/>
  <c r="R16796"/>
  <c r="B238"/>
  <c r="B7826"/>
  <c r="A107" i="4"/>
  <c r="A51"/>
  <c r="H24"/>
  <c r="F61" i="1"/>
  <c r="F31" s="1"/>
  <c r="F30" s="1"/>
  <c r="B8190" i="13"/>
  <c r="B4146"/>
  <c r="R5756"/>
  <c r="B5756"/>
  <c r="R14496"/>
  <c r="H32" i="4"/>
  <c r="A32" s="1"/>
  <c r="I31"/>
  <c r="H31" s="1"/>
  <c r="R1156" i="13"/>
  <c r="B1156"/>
  <c r="B3226"/>
  <c r="R3456"/>
  <c r="B3456"/>
  <c r="E12" i="1"/>
  <c r="D12" s="1"/>
  <c r="N2996" i="13"/>
  <c r="B2998"/>
  <c r="E50" i="4"/>
  <c r="A50" s="1"/>
  <c r="F31"/>
  <c r="E31" s="1"/>
  <c r="R9110" i="13"/>
  <c r="B9110"/>
  <c r="A52" i="1"/>
  <c r="G51"/>
  <c r="G47" s="1"/>
  <c r="E14" i="4"/>
  <c r="A14" s="1"/>
  <c r="F6"/>
  <c r="B6216" i="13"/>
  <c r="D51" i="1"/>
  <c r="B8058" i="13"/>
  <c r="I12" i="1"/>
  <c r="G12" s="1"/>
  <c r="L9" i="13"/>
  <c r="B9206"/>
  <c r="R9206"/>
  <c r="R8978"/>
  <c r="B8978"/>
  <c r="R8059"/>
  <c r="B8059"/>
  <c r="L8976"/>
  <c r="R11411"/>
  <c r="R12198"/>
  <c r="R11290"/>
  <c r="B88"/>
  <c r="R88"/>
  <c r="R11640"/>
  <c r="R13116"/>
  <c r="A112" i="4"/>
  <c r="L11508" i="13"/>
  <c r="R11278" s="1"/>
  <c r="M8"/>
  <c r="B107"/>
  <c r="L20"/>
  <c r="R20" s="1"/>
  <c r="H13" i="1"/>
  <c r="A133" i="4"/>
  <c r="E19" i="1"/>
  <c r="D19" s="1"/>
  <c r="M11506" i="13"/>
  <c r="L12426"/>
  <c r="R12196" s="1"/>
  <c r="L11640"/>
  <c r="B11640" s="1"/>
  <c r="E13" i="1"/>
  <c r="G17"/>
  <c r="E103" i="4"/>
  <c r="A18" i="1"/>
  <c r="H124" i="4"/>
  <c r="D17" i="1"/>
  <c r="F11"/>
  <c r="A7" i="2"/>
  <c r="J136" i="4" l="1"/>
  <c r="J1" s="1"/>
  <c r="I24" i="1"/>
  <c r="I23" s="1"/>
  <c r="A130" i="4"/>
  <c r="B3916" i="13"/>
  <c r="G136" i="4"/>
  <c r="G1" s="1"/>
  <c r="B12426" i="13"/>
  <c r="B11508"/>
  <c r="B11736"/>
  <c r="A85" i="4"/>
  <c r="A110"/>
  <c r="H6"/>
  <c r="H136" s="1"/>
  <c r="B8286" i="13"/>
  <c r="A24" i="4"/>
  <c r="F39" i="1"/>
  <c r="F38" s="1"/>
  <c r="F29" s="1"/>
  <c r="L2996" i="13"/>
  <c r="R2996" s="1"/>
  <c r="L8"/>
  <c r="R8" s="1"/>
  <c r="B236"/>
  <c r="E6" i="4"/>
  <c r="E136" s="1"/>
  <c r="B141" i="13"/>
  <c r="B2076"/>
  <c r="A78" i="4"/>
  <c r="D24" i="1"/>
  <c r="D23" s="1"/>
  <c r="A124" i="4"/>
  <c r="I136"/>
  <c r="I1" s="1"/>
  <c r="A19" i="1"/>
  <c r="A12"/>
  <c r="B117" i="13"/>
  <c r="F136" i="4"/>
  <c r="F1" s="1"/>
  <c r="I11" i="1"/>
  <c r="I21" s="1"/>
  <c r="A31" i="4"/>
  <c r="D47" i="1"/>
  <c r="A47" s="1"/>
  <c r="A51"/>
  <c r="L8056" i="13"/>
  <c r="N6"/>
  <c r="I61" i="1" s="1"/>
  <c r="R9" i="13"/>
  <c r="B9"/>
  <c r="B8976"/>
  <c r="R8976"/>
  <c r="A17" i="1"/>
  <c r="R11410" i="13"/>
  <c r="A103" i="4"/>
  <c r="D13" i="1"/>
  <c r="E11"/>
  <c r="E21" s="1"/>
  <c r="E27" s="1"/>
  <c r="L11506" i="13"/>
  <c r="R11276" s="1"/>
  <c r="M6"/>
  <c r="G13" i="1"/>
  <c r="H11"/>
  <c r="H24"/>
  <c r="B20" i="13"/>
  <c r="F21" i="1"/>
  <c r="F27" s="1"/>
  <c r="C23"/>
  <c r="C27" s="1"/>
  <c r="C55" s="1"/>
  <c r="I27" l="1"/>
  <c r="B11506" i="13"/>
  <c r="E1" i="4"/>
  <c r="F55" i="1"/>
  <c r="B2996" i="13"/>
  <c r="A6" i="4"/>
  <c r="B8" i="13"/>
  <c r="D11" i="1"/>
  <c r="D21" s="1"/>
  <c r="D27" s="1"/>
  <c r="I39"/>
  <c r="I38" s="1"/>
  <c r="I31"/>
  <c r="I30" s="1"/>
  <c r="I60"/>
  <c r="R8056" i="13"/>
  <c r="B8056"/>
  <c r="B140"/>
  <c r="R140"/>
  <c r="E61" i="1"/>
  <c r="G11"/>
  <c r="G21" s="1"/>
  <c r="H21"/>
  <c r="H61"/>
  <c r="L6" i="13"/>
  <c r="H23" i="1"/>
  <c r="G24"/>
  <c r="A13"/>
  <c r="H1" i="4"/>
  <c r="A136"/>
  <c r="A11" i="1" l="1"/>
  <c r="A21"/>
  <c r="I29"/>
  <c r="I55" s="1"/>
  <c r="G61"/>
  <c r="R6" i="13"/>
  <c r="H27" i="1"/>
  <c r="E39"/>
  <c r="E31"/>
  <c r="G23"/>
  <c r="A24"/>
  <c r="H39"/>
  <c r="H31"/>
  <c r="H60"/>
  <c r="G60" s="1"/>
  <c r="D61"/>
  <c r="B6" i="13"/>
  <c r="G39" i="1" l="1"/>
  <c r="H38"/>
  <c r="G38" s="1"/>
  <c r="G27"/>
  <c r="A27" s="1"/>
  <c r="A23"/>
  <c r="D39"/>
  <c r="E38"/>
  <c r="D38" s="1"/>
  <c r="H30"/>
  <c r="G31"/>
  <c r="E30"/>
  <c r="D31"/>
  <c r="A39" l="1"/>
  <c r="A31"/>
  <c r="E29"/>
  <c r="E55" s="1"/>
  <c r="D30"/>
  <c r="D29" s="1"/>
  <c r="H29"/>
  <c r="H55" s="1"/>
  <c r="G30"/>
  <c r="G29" s="1"/>
  <c r="G55" s="1"/>
  <c r="A29" l="1"/>
  <c r="D55"/>
  <c r="A10126" i="13"/>
</calcChain>
</file>

<file path=xl/sharedStrings.xml><?xml version="1.0" encoding="utf-8"?>
<sst xmlns="http://schemas.openxmlformats.org/spreadsheetml/2006/main" count="43652" uniqueCount="797">
  <si>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</si>
  <si>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</si>
  <si>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</si>
  <si>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</si>
  <si>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</si>
  <si>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</si>
  <si>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</si>
  <si>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</si>
  <si>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</si>
  <si>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</si>
  <si>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</si>
  <si>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</si>
  <si>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</si>
  <si>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</si>
  <si>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</si>
  <si>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</si>
  <si>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</si>
  <si>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</si>
  <si>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</si>
  <si>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</si>
  <si>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</si>
  <si>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</si>
  <si>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</si>
  <si>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</si>
  <si>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</si>
  <si>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</si>
  <si>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</si>
  <si>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</si>
  <si>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</si>
  <si>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</si>
  <si>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</si>
  <si>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</si>
  <si>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</si>
  <si>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</si>
  <si>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</si>
  <si>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</si>
  <si>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</si>
  <si>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</si>
  <si>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</si>
  <si>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</si>
  <si>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</si>
  <si>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</si>
  <si>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</si>
  <si>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</si>
  <si>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</si>
  <si>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</si>
  <si>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</si>
  <si>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</si>
  <si>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</si>
  <si>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</si>
  <si>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</si>
  <si>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</si>
  <si>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</si>
  <si>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</si>
  <si>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</si>
  <si>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</si>
  <si>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</si>
  <si>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</si>
  <si>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</si>
  <si>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</si>
  <si>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</si>
  <si>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</si>
  <si>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</si>
  <si>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</si>
  <si>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</si>
  <si>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</si>
  <si>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</si>
  <si>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</si>
  <si>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</si>
  <si>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</si>
  <si>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</si>
  <si>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</si>
  <si>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</si>
  <si>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</si>
  <si>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</si>
  <si>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</si>
  <si>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</si>
  <si>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მაჟორიტარი დეპუტატის მომსახურების ხარჯი</t>
  </si>
  <si>
    <t>თავდაცვა, საზოგადოებრივი წესრიგი და უსაფრთხოება</t>
  </si>
  <si>
    <t>02 01</t>
  </si>
  <si>
    <t>02 02</t>
  </si>
  <si>
    <t>02 03</t>
  </si>
  <si>
    <t>ქვეყნის თავდაცვისუნარიანობის ამაღლების ხელშეწყობა</t>
  </si>
  <si>
    <t xml:space="preserve">ინფრასტრუქტურის მშენებლობა, რეაბილიტაცია და ექსპლოატაცია </t>
  </si>
  <si>
    <t>03 01</t>
  </si>
  <si>
    <t>საგზაო ინფრასტრუქტურის მშენებლობა რეაბილიტაცია და მოვლა შენახვა</t>
  </si>
  <si>
    <t>03 02</t>
  </si>
  <si>
    <t>კომუნალური ინფრასტრუქტურის მშენებლობა-რეაბილიტაცია და ექსპლოატაცია</t>
  </si>
  <si>
    <t xml:space="preserve">03 02 04 </t>
  </si>
  <si>
    <t>03 03</t>
  </si>
  <si>
    <t>04 02</t>
  </si>
  <si>
    <t>კულტურა, რელიგია ახალგაზრდული და სპორტული ღონისძიებები</t>
  </si>
  <si>
    <t>05 01</t>
  </si>
  <si>
    <t>სპორტის განვითარების ხელშეწყობა</t>
  </si>
  <si>
    <t>05 01 01</t>
  </si>
  <si>
    <t>05 01 02</t>
  </si>
  <si>
    <t>კულტურის განვითარების ხელშეწყობა</t>
  </si>
  <si>
    <t>05 02</t>
  </si>
  <si>
    <t>05 02 01</t>
  </si>
  <si>
    <t>05 02 02</t>
  </si>
  <si>
    <t>05 03</t>
  </si>
  <si>
    <t>05 04</t>
  </si>
  <si>
    <t>მოსახლეობის ჯანმრთელობისა დაცვა და  სოციალური უზრუნველყოფა</t>
  </si>
  <si>
    <t>06 01</t>
  </si>
  <si>
    <t>06 02</t>
  </si>
  <si>
    <t>06 02 12</t>
  </si>
  <si>
    <t>სოფლის მხარდაჭერის პროგრამის ფარგლებში განსახორციელებელი პროექტები</t>
  </si>
  <si>
    <t>03 02 02</t>
  </si>
  <si>
    <t xml:space="preserve">03 02 03 </t>
  </si>
  <si>
    <t>03 02 05</t>
  </si>
  <si>
    <t xml:space="preserve">03 04 </t>
  </si>
  <si>
    <t xml:space="preserve">03 05 </t>
  </si>
  <si>
    <t>03 07</t>
  </si>
  <si>
    <t>03 08</t>
  </si>
  <si>
    <t>საქართველოს რეგიონებში განსახორციელებელი პროექტების ფონდის შევსება</t>
  </si>
  <si>
    <t>03 01 01</t>
  </si>
  <si>
    <t>03 01 02</t>
  </si>
  <si>
    <t xml:space="preserve">03 02 01 </t>
  </si>
  <si>
    <t>ზოგადი განათლების ხელშეწყობა</t>
  </si>
  <si>
    <t>ჯანდაცვის პროგრამები</t>
  </si>
  <si>
    <t>06 01 01</t>
  </si>
  <si>
    <t>06 01 02</t>
  </si>
  <si>
    <t>სოციალური პროგრამები</t>
  </si>
  <si>
    <t>06 02 01</t>
  </si>
  <si>
    <t>06 02 02</t>
  </si>
  <si>
    <t>06 02 03</t>
  </si>
  <si>
    <t>06 02 04</t>
  </si>
  <si>
    <t>06 02 05</t>
  </si>
  <si>
    <t>06 02 06</t>
  </si>
  <si>
    <t>06 02 07</t>
  </si>
  <si>
    <t>06 02 08</t>
  </si>
  <si>
    <t>06 02 09</t>
  </si>
  <si>
    <t>06 02 10</t>
  </si>
  <si>
    <t>06 02 11</t>
  </si>
  <si>
    <t xml:space="preserve">04 01 </t>
  </si>
  <si>
    <t>ოზურგეთის მუნიციპალიტეტი</t>
  </si>
  <si>
    <t>ოზურგეთის საკრებულო</t>
  </si>
  <si>
    <t>ოზურგეთის გამგეობა</t>
  </si>
  <si>
    <t>არქიტექტურული დაგეგმარების ცენტრი</t>
  </si>
  <si>
    <t>ინფრასტრუქტურის სამუშაოები</t>
  </si>
  <si>
    <t>საინჟინრო-გეოლოგიური სამუშაოები, საპროექტო-სახარჯთაღრიცხვო და ექსპერტიზის თანხა</t>
  </si>
  <si>
    <t>03 06</t>
  </si>
  <si>
    <t>ეკლესიის ხელშეწყობის პროგრამა</t>
  </si>
  <si>
    <t>ც/საავადმყოფო</t>
  </si>
  <si>
    <t>უსინათლოთა ერთჯერადი დახმარების პროგრამა</t>
  </si>
  <si>
    <t>კაპ</t>
  </si>
  <si>
    <t>formula</t>
  </si>
  <si>
    <t>01 02</t>
  </si>
  <si>
    <t>01 03</t>
  </si>
  <si>
    <t>01 04</t>
  </si>
  <si>
    <t>01 05</t>
  </si>
  <si>
    <t>01 06</t>
  </si>
  <si>
    <t>01 07</t>
  </si>
  <si>
    <t>a</t>
  </si>
  <si>
    <t>01 00</t>
  </si>
  <si>
    <t>02 00</t>
  </si>
  <si>
    <t>04 00</t>
  </si>
  <si>
    <t>05 00</t>
  </si>
  <si>
    <t>06 00</t>
  </si>
  <si>
    <t>03 00</t>
  </si>
  <si>
    <t>01 01</t>
  </si>
  <si>
    <t>მათ შორის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</si>
  <si>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</si>
  <si>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</si>
  <si>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</si>
  <si>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</si>
  <si>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</si>
  <si>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</si>
  <si>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</si>
  <si>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</si>
  <si>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</si>
  <si>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</si>
  <si>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</si>
  <si>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</si>
  <si>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</si>
  <si>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</si>
  <si>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</si>
  <si>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</si>
  <si>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</si>
  <si>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</si>
  <si>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</si>
  <si>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</si>
  <si>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</si>
  <si>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</si>
  <si>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</si>
  <si>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</si>
  <si>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</si>
  <si>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</si>
  <si>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</si>
  <si>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</si>
  <si>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</si>
  <si>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</si>
  <si>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</si>
  <si>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</si>
  <si>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</si>
  <si>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</si>
  <si>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</si>
  <si>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</si>
  <si>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</si>
  <si>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</si>
  <si>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</si>
  <si>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</si>
  <si>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</si>
  <si>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</si>
  <si>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</si>
  <si>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</si>
  <si>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</si>
  <si>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</si>
  <si>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</si>
  <si>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</si>
  <si>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</si>
  <si>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</si>
  <si>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</si>
  <si>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</si>
  <si>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</si>
  <si>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</si>
  <si>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</si>
  <si>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</si>
  <si>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</si>
  <si>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</si>
  <si>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</si>
  <si>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</si>
  <si>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</si>
  <si>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</si>
  <si>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</si>
  <si>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</si>
  <si>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</si>
  <si>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</si>
  <si>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</si>
  <si>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</si>
  <si>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</si>
  <si>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</si>
  <si>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</si>
  <si>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</si>
  <si>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</si>
  <si>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</si>
  <si>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</si>
  <si>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</si>
  <si>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</si>
  <si>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</si>
  <si>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</si>
  <si>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</si>
  <si>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</si>
  <si>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</si>
  <si>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</si>
  <si>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</si>
  <si>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</si>
  <si>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</si>
  <si>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</si>
  <si>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</si>
  <si>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</si>
  <si>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</si>
  <si>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</si>
  <si>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</si>
  <si>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</si>
  <si>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</si>
  <si>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</si>
  <si>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</si>
  <si>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</si>
  <si>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</si>
  <si>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</si>
  <si>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</si>
  <si>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</si>
  <si>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</si>
  <si>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</si>
  <si>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</si>
  <si>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</si>
  <si>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</si>
  <si>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</si>
  <si>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</si>
  <si>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</si>
  <si>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</si>
  <si>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</si>
  <si>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</si>
  <si>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</si>
  <si>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</si>
  <si>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</si>
  <si>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</si>
  <si>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</si>
  <si>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</si>
  <si>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</si>
  <si>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</si>
  <si>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</si>
  <si>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</si>
  <si>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</si>
  <si>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</si>
  <si>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</si>
  <si>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</si>
  <si>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</si>
  <si>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</si>
  <si>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</si>
  <si>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</si>
  <si>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</si>
  <si>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</si>
  <si>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</si>
  <si>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</si>
  <si>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</si>
  <si>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</si>
  <si>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</si>
  <si>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</si>
  <si>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</si>
  <si>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</si>
  <si>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</si>
  <si>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</si>
  <si>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</si>
  <si>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</si>
  <si>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</si>
  <si>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</si>
  <si>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</si>
  <si>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</si>
  <si>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</si>
  <si>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</si>
  <si>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</si>
  <si>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</si>
  <si>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</si>
  <si>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</si>
  <si>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</si>
  <si>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</si>
  <si>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</si>
  <si>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</si>
  <si>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</si>
  <si>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</si>
  <si>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</si>
  <si>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</si>
  <si>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</si>
  <si>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</si>
  <si>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</si>
  <si>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</si>
  <si>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</si>
  <si>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</si>
  <si>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</si>
  <si>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</si>
  <si>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</si>
  <si>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</si>
  <si>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</si>
  <si>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</si>
  <si>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</si>
  <si>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</si>
  <si>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</si>
  <si>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</si>
  <si>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</si>
  <si>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</si>
  <si>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</si>
  <si>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</si>
  <si>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</si>
  <si>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</si>
  <si>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</si>
  <si>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</si>
  <si>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</si>
  <si>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</si>
  <si>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</si>
  <si>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</si>
  <si>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</si>
  <si>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</si>
  <si>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</si>
  <si>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</si>
  <si>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</si>
  <si>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</si>
  <si>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</si>
  <si>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</si>
  <si>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</si>
  <si>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</si>
  <si>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</si>
  <si>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</si>
  <si>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</si>
  <si>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</si>
  <si>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</si>
  <si>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</si>
  <si>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წარმომადგენლობითი და აღმასრულებელი ორგანოების დაფინანსება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</si>
  <si>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</si>
  <si>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</si>
  <si>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</si>
  <si>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</si>
  <si>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</si>
  <si>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</si>
  <si>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</si>
  <si>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</si>
  <si>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</si>
  <si>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</si>
  <si>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</si>
  <si>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</si>
  <si>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</si>
  <si>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</si>
  <si>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</si>
  <si>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</si>
  <si>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</si>
  <si>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</si>
  <si>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</si>
  <si>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</si>
  <si>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</si>
  <si>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</si>
  <si>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</si>
  <si>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</si>
  <si>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</si>
  <si>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</si>
  <si>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</si>
  <si>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</si>
  <si>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</si>
  <si>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</si>
  <si>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</si>
  <si>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</si>
  <si>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</si>
  <si>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</si>
  <si>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</si>
  <si>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</si>
  <si>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</si>
  <si>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</si>
  <si>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</si>
  <si>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</si>
  <si>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</si>
  <si>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</si>
  <si>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</si>
  <si>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</si>
  <si>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</si>
  <si>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</si>
  <si>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</si>
  <si>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სხვა გადასახადები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</si>
  <si>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</si>
  <si>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</si>
  <si>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</si>
  <si>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</si>
  <si>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</si>
  <si>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</si>
  <si>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</si>
  <si>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</si>
  <si>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სოფლის მხარდაჭერის პროგრამა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</si>
  <si>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</si>
  <si>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</si>
  <si>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</si>
  <si>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</si>
  <si>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</si>
  <si>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</si>
  <si>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</si>
  <si>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</si>
  <si>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</si>
  <si>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</si>
  <si>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</si>
  <si>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</si>
  <si>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</si>
  <si>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</si>
  <si>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</si>
  <si>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</si>
  <si>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</si>
  <si>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</si>
  <si>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</si>
  <si>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</si>
  <si>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</si>
  <si>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</si>
  <si>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</si>
  <si>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</si>
  <si>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</si>
  <si>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</si>
  <si>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</si>
  <si>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</si>
  <si>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</si>
  <si>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</si>
  <si>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</si>
  <si>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</si>
  <si>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</si>
  <si>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</si>
  <si>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</si>
  <si>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</si>
  <si>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</si>
  <si>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</si>
  <si>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</si>
  <si>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</si>
  <si>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</si>
  <si>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</si>
  <si>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</si>
  <si>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</si>
  <si>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</si>
  <si>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</si>
  <si>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</si>
  <si>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</si>
  <si>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</si>
  <si>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</si>
  <si>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</si>
  <si>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</si>
  <si>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</si>
  <si>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</si>
  <si>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</si>
  <si>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</si>
  <si>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</si>
  <si>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</si>
  <si>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</si>
  <si>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</si>
  <si>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</si>
  <si>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</si>
  <si>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</si>
  <si>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</si>
  <si>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</si>
  <si>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</si>
  <si>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</si>
  <si>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</si>
  <si>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</si>
  <si>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</si>
  <si>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</si>
  <si>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</si>
  <si>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</si>
  <si>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</si>
  <si>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</si>
  <si>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</si>
  <si>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</si>
  <si>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</si>
  <si>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</si>
  <si>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</si>
  <si>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</si>
  <si>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</si>
  <si>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</si>
  <si>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</si>
  <si>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</si>
  <si>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</si>
  <si>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საქართველოს რეგიონებში განსახორციელებელი პროექტების ფონდიდან გამოყოფილი თანხები</t>
  </si>
  <si>
    <t>სპორტული ღონისძიებების დაფინანსება</t>
  </si>
  <si>
    <t>სპორტული ობიექტების დაფინანსება</t>
  </si>
  <si>
    <t>საქართველოს პრეზიდენტის სარეზერვო           ფონდიდან გამოყოფილი თანხები</t>
  </si>
  <si>
    <t>საქართველოს მთავრობის სარეზერვო           ფონდიდან გამოყოფილი თანხები</t>
  </si>
  <si>
    <t>სტიქიის შედეგების სალიკვიდაციო თანხები</t>
  </si>
  <si>
    <t>org. kodi</t>
  </si>
  <si>
    <t>ეკონომიკური საქმიანობისთვის გამოყენებულ ქონებაზე</t>
  </si>
  <si>
    <t>04 03</t>
  </si>
  <si>
    <t>მოსწავლე ახალგაზრდობის სახლი</t>
  </si>
  <si>
    <t>03 09</t>
  </si>
  <si>
    <t>სტიქიის შედეგების სალიკვიდაციო ღონისძიებების დაფინანსება</t>
  </si>
  <si>
    <t>2.</t>
  </si>
  <si>
    <t>2.1.</t>
  </si>
  <si>
    <t>2.1.1.</t>
  </si>
  <si>
    <t>2.1.1.1.</t>
  </si>
  <si>
    <t>2.1.1.1.1.</t>
  </si>
  <si>
    <t>2.1.1.1.3.</t>
  </si>
  <si>
    <t>2.2.</t>
  </si>
  <si>
    <t>2.2.1.</t>
  </si>
  <si>
    <t>2.2.2.</t>
  </si>
  <si>
    <t>2.2.2.1.</t>
  </si>
  <si>
    <t>2.2.3.</t>
  </si>
  <si>
    <t>2.2.3.1.</t>
  </si>
  <si>
    <t>2.2.3.3.</t>
  </si>
  <si>
    <t>2.2.3.4.</t>
  </si>
  <si>
    <t>2.2.3.4.5.</t>
  </si>
  <si>
    <t>2.2.3.4.11.</t>
  </si>
  <si>
    <t>2.2.3.8.</t>
  </si>
  <si>
    <t>2.2.3.9.</t>
  </si>
  <si>
    <t>2.2.3.10.</t>
  </si>
  <si>
    <t>2.2.3.11.</t>
  </si>
  <si>
    <t>2.2.3.12.</t>
  </si>
  <si>
    <t>2.2.3.12.1.</t>
  </si>
  <si>
    <t>2.2.3.12.2.</t>
  </si>
  <si>
    <t>2.2.3.12.3.</t>
  </si>
  <si>
    <t>2.2.3.12.5.</t>
  </si>
  <si>
    <t>2.2.3.14.</t>
  </si>
  <si>
    <t>2.2.4.</t>
  </si>
  <si>
    <t>2.2.7.</t>
  </si>
  <si>
    <t>2.2.8.</t>
  </si>
  <si>
    <t>2.2.8.1.</t>
  </si>
  <si>
    <t>2.2.8.2.</t>
  </si>
  <si>
    <t>2.2.8.3.</t>
  </si>
  <si>
    <t>2.2.8.6.</t>
  </si>
  <si>
    <t>2.2.10.</t>
  </si>
  <si>
    <t>2.2.10.3.</t>
  </si>
  <si>
    <t>2.2.10.10.</t>
  </si>
  <si>
    <t>2.2.10.14.</t>
  </si>
  <si>
    <t>2.5.</t>
  </si>
  <si>
    <t>2.6.</t>
  </si>
  <si>
    <t>2.6.3.</t>
  </si>
  <si>
    <t>2.6.3.2.</t>
  </si>
  <si>
    <t>2.7.</t>
  </si>
  <si>
    <t>2.7.2.</t>
  </si>
  <si>
    <t>2.7.2.1.</t>
  </si>
  <si>
    <t>2.8.</t>
  </si>
  <si>
    <t>2.8.2.1.</t>
  </si>
  <si>
    <t>2.8.2.</t>
  </si>
  <si>
    <t>2.8.2.1.6.</t>
  </si>
  <si>
    <t>2.8.2.1.18.</t>
  </si>
  <si>
    <t>2.8.2.2.</t>
  </si>
  <si>
    <t>61.</t>
  </si>
  <si>
    <t>61.1.</t>
  </si>
  <si>
    <t>61.1.1.</t>
  </si>
  <si>
    <t>61.1.1.1.</t>
  </si>
  <si>
    <t>61.1.1.2.</t>
  </si>
  <si>
    <t>61.1.1.4.</t>
  </si>
  <si>
    <t>61.1.1.5.</t>
  </si>
  <si>
    <t>61.1.1.6.</t>
  </si>
  <si>
    <t>61.1.1.8.</t>
  </si>
  <si>
    <t>61.1.1.11.</t>
  </si>
  <si>
    <t>61.1.2.</t>
  </si>
  <si>
    <t>61.1.2.1.</t>
  </si>
  <si>
    <t>61.1.2.1.1.</t>
  </si>
  <si>
    <t>61.1.2.2.</t>
  </si>
  <si>
    <t>61.1.2.2.3.</t>
  </si>
  <si>
    <t>61.1.2.2.5.</t>
  </si>
  <si>
    <t>61.1.2.2.8.</t>
  </si>
  <si>
    <t>61.1.2.2.20.</t>
  </si>
  <si>
    <t>2.1.1.1.2.</t>
  </si>
  <si>
    <t>2.1.1.1.4.</t>
  </si>
  <si>
    <t>2.1.1.1.5.</t>
  </si>
  <si>
    <t>2.1.1.1.6.</t>
  </si>
  <si>
    <t>2.1.1.2.</t>
  </si>
  <si>
    <t>2.1.2.</t>
  </si>
  <si>
    <t>2.2.2.2.</t>
  </si>
  <si>
    <t>2.2.3.2.</t>
  </si>
  <si>
    <t>2.2.3.4.1.</t>
  </si>
  <si>
    <t>2.2.3.4.2.</t>
  </si>
  <si>
    <t>2.2.3.4.3.</t>
  </si>
  <si>
    <t>2.2.3.4.4.</t>
  </si>
  <si>
    <t>2.2.3.4.6.</t>
  </si>
  <si>
    <t>2.2.3.4.7.</t>
  </si>
  <si>
    <t>2.2.3.4.8.</t>
  </si>
  <si>
    <t>2.2.3.4.9.</t>
  </si>
  <si>
    <t>2.2.3.4.10.</t>
  </si>
  <si>
    <t>2.2.3.5.</t>
  </si>
  <si>
    <t>2.2.3.5.1.</t>
  </si>
  <si>
    <t>2.2.3.5.2.</t>
  </si>
  <si>
    <t>2.2.3.5.3.</t>
  </si>
  <si>
    <t>2.2.3.6.</t>
  </si>
  <si>
    <t>2.2.3.7.</t>
  </si>
  <si>
    <t>2.2.3.12.4.</t>
  </si>
  <si>
    <t>2.2.3.12.6.</t>
  </si>
  <si>
    <t>2.2.3.12.7.</t>
  </si>
  <si>
    <t>2.2.3.13.</t>
  </si>
  <si>
    <t>2.2.5.</t>
  </si>
  <si>
    <t>2.2.6.</t>
  </si>
  <si>
    <t>2.2.8.4.</t>
  </si>
  <si>
    <t>2.2.8.5.</t>
  </si>
  <si>
    <t>2.2.9.</t>
  </si>
  <si>
    <t>2.2.10.1.</t>
  </si>
  <si>
    <t>2.2.10.2.</t>
  </si>
  <si>
    <t>2.2.10.4.</t>
  </si>
  <si>
    <t>2.2.10.5.</t>
  </si>
  <si>
    <t>2.2.10.6.</t>
  </si>
  <si>
    <t>2.2.10.7.</t>
  </si>
  <si>
    <t>2.2.10.8.</t>
  </si>
  <si>
    <t>2.2.10.9.</t>
  </si>
  <si>
    <t>2.2.10.11.</t>
  </si>
  <si>
    <t>2.2.10.12.</t>
  </si>
  <si>
    <t>2.3.</t>
  </si>
  <si>
    <t>2.4.</t>
  </si>
  <si>
    <t>2.4.1.</t>
  </si>
  <si>
    <t>2.4.1.1.</t>
  </si>
  <si>
    <t>2.4.1.2.</t>
  </si>
  <si>
    <t>2.4.1.3.</t>
  </si>
  <si>
    <t>2.4.1.4.</t>
  </si>
  <si>
    <t>2.4.2.</t>
  </si>
  <si>
    <t>2.4.3.</t>
  </si>
  <si>
    <t>2.6.1.</t>
  </si>
  <si>
    <t>2.6.1.1.</t>
  </si>
  <si>
    <t>2.6.1.2.</t>
  </si>
  <si>
    <t>2.6.2.</t>
  </si>
  <si>
    <t>2.6.2.1.</t>
  </si>
  <si>
    <t>2.6.2.2.</t>
  </si>
  <si>
    <t>2.6.3.1.</t>
  </si>
  <si>
    <t>2.7.1.</t>
  </si>
  <si>
    <t>2.7.1.1.</t>
  </si>
  <si>
    <t>2.7.1.2.</t>
  </si>
  <si>
    <t>2.7.2.2.</t>
  </si>
  <si>
    <t>2.7.3.</t>
  </si>
  <si>
    <t>2.7.3.1.</t>
  </si>
  <si>
    <t>2.7.3.2.</t>
  </si>
  <si>
    <t>2.8.1.</t>
  </si>
  <si>
    <t>2.8.2.1.1.</t>
  </si>
  <si>
    <t>2.8.2.1.2.</t>
  </si>
  <si>
    <t>2.8.2.1.3.</t>
  </si>
  <si>
    <t>2.8.2.1.4.</t>
  </si>
  <si>
    <t>2.8.2.1.5.</t>
  </si>
  <si>
    <t>2.8.2.1.7.</t>
  </si>
  <si>
    <t>2.8.2.1.8.</t>
  </si>
  <si>
    <t>2.8.2.1.9.</t>
  </si>
  <si>
    <t>2.8.2.1.10.</t>
  </si>
  <si>
    <t>2.8.2.1.11.</t>
  </si>
  <si>
    <t>2.8.2.1.12.</t>
  </si>
  <si>
    <t>2.8.2.1.13.</t>
  </si>
  <si>
    <t>2.8.2.1.14.</t>
  </si>
  <si>
    <t>2.8.2.1.15.</t>
  </si>
  <si>
    <t>2.8.2.1.16.</t>
  </si>
  <si>
    <t>2.8.2.1.17.</t>
  </si>
  <si>
    <t>61.1.1.3.</t>
  </si>
  <si>
    <t>61.1.1.7.</t>
  </si>
  <si>
    <t>61.1.1.9.</t>
  </si>
  <si>
    <t>61.1.1.10.</t>
  </si>
  <si>
    <t>61.1.2.1.2.</t>
  </si>
  <si>
    <t>61.1.2.1.3.</t>
  </si>
  <si>
    <t>61.1.2.1.4.</t>
  </si>
  <si>
    <t>61.1.2.1.5.</t>
  </si>
  <si>
    <t>61.1.2.1.6.</t>
  </si>
  <si>
    <t>61.1.2.2.1.</t>
  </si>
  <si>
    <t>61.1.2.2.2.</t>
  </si>
  <si>
    <t>61.1.2.2.4.</t>
  </si>
  <si>
    <t>61.1.2.2.6.</t>
  </si>
  <si>
    <t>61.1.2.2.7.</t>
  </si>
  <si>
    <t>61.1.2.2.9.</t>
  </si>
  <si>
    <t>61.1.2.2.10.</t>
  </si>
  <si>
    <t>61.1.2.2.11.</t>
  </si>
  <si>
    <t>61.1.2.2.12.</t>
  </si>
  <si>
    <t>61.1.2.2.13.</t>
  </si>
  <si>
    <t>61.1.2.2.14.</t>
  </si>
  <si>
    <t>61.1.2.2.15.</t>
  </si>
  <si>
    <t>61.1.2.2.16.</t>
  </si>
  <si>
    <t>61.1.2.2.17.</t>
  </si>
  <si>
    <t>61.1.2.2.18.</t>
  </si>
  <si>
    <t>61.1.2.2.19.</t>
  </si>
  <si>
    <t>61.1.3.</t>
  </si>
  <si>
    <t>61.1.3.1.</t>
  </si>
  <si>
    <t>61.1.3.2.</t>
  </si>
  <si>
    <t>61.1.3.2.1.</t>
  </si>
  <si>
    <t>61.1.3.2.2.</t>
  </si>
  <si>
    <t>61.2.</t>
  </si>
  <si>
    <t>61.2.1.</t>
  </si>
  <si>
    <t>61.2.2.</t>
  </si>
  <si>
    <t>61.2.2.1.</t>
  </si>
  <si>
    <t>61.2.2.2.</t>
  </si>
  <si>
    <t>61.2.2.3.</t>
  </si>
  <si>
    <t>61.2.2.4.</t>
  </si>
  <si>
    <t>61.3.</t>
  </si>
  <si>
    <t>61.4.</t>
  </si>
  <si>
    <t>61.4.1.</t>
  </si>
  <si>
    <t>61.4.2.</t>
  </si>
  <si>
    <t>61.4.3.</t>
  </si>
  <si>
    <t>61.4.3.1.</t>
  </si>
  <si>
    <t>61.4.3.2.</t>
  </si>
  <si>
    <t>61.4.4.</t>
  </si>
  <si>
    <t>06 02 13</t>
  </si>
  <si>
    <t>06 02 14</t>
  </si>
  <si>
    <t>06 02 15</t>
  </si>
  <si>
    <t>06 02 16</t>
  </si>
  <si>
    <t>06 02 18</t>
  </si>
  <si>
    <t>06 02 19</t>
  </si>
  <si>
    <t>06 02 20</t>
  </si>
  <si>
    <t>06 02 21</t>
  </si>
  <si>
    <t>ხანდაზმულთა სახლისათვის კომუნალური გადასახადები</t>
  </si>
  <si>
    <t>მეციტრუსეობის დარგში დასაქმებული მოსახლეობის სოციალური მდგომარეობის გაუმჯობესების ხელშეწყობის ღონისძიებები</t>
  </si>
  <si>
    <t>გადასახდელები</t>
  </si>
  <si>
    <t>ტურიზმის ხელშეწყობის პროგრამა</t>
  </si>
  <si>
    <t>05 05</t>
  </si>
  <si>
    <t>მცირე ტიპის ბავშვთა სახლის თანადაფინანსება</t>
  </si>
  <si>
    <t>2015 წლის გეგმა</t>
  </si>
  <si>
    <t>2014 წლის ფაქტი</t>
  </si>
  <si>
    <t>03 02 04</t>
  </si>
  <si>
    <t>ა(ა)ი.პ. ოზურგეთის მუნიციპალიტეტის საზოგადოებრივი ჯანდაცვის ცენტრი</t>
  </si>
  <si>
    <t>მრავალშვილიანი ოჯახების სოციალური დახმარება</t>
  </si>
  <si>
    <t xml:space="preserve"> დღის ცენტრის დაფინანსება</t>
  </si>
  <si>
    <t>დედ-მამით ობოლი 18 წლამდე ასაკის ბავშვთა ერთჯერადი დახმარება</t>
  </si>
  <si>
    <t>მოქალაქეთა სამედიცინო დახმარება</t>
  </si>
  <si>
    <t>მოქალაქეთა მედიკამენტებით უზრუნველყოფა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</si>
  <si>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დაფინასება</t>
  </si>
  <si>
    <t>თირკმლის უკმარისობით დაავადებულ პირთა დახმარება</t>
  </si>
  <si>
    <t>ლეიკემიით და ონკოლოგიური დაავადების მქონე პირების დახმარება</t>
  </si>
  <si>
    <t>უსინათლოთა ერთჯერადი დახმარება</t>
  </si>
  <si>
    <t>შეზღუდული შესაძლებლობების მქონე პირთა დახმარება</t>
  </si>
  <si>
    <t>საქართველოს ოკუპირებული ტერიტორიებიდან იძულებით გადადგილებულ პირთა დახმარება</t>
  </si>
  <si>
    <t>პედაგოგების სამგზავრო შეღავათებით უზრუნველყოფა</t>
  </si>
  <si>
    <t>სოციალური ღონისძიებები</t>
  </si>
  <si>
    <t>რელიგიური ორგანიზაციების ხელშეწყობა</t>
  </si>
  <si>
    <t>ახალგაზრდული პროგრამების დაფინანსება</t>
  </si>
  <si>
    <t>ა(ა)ი.პ. ოზურგეთის მუნიციპალიტეტის კულტურის, სპორტისა და ტურიზმის განვითარების ცენტრი</t>
  </si>
  <si>
    <t>05 02 03</t>
  </si>
  <si>
    <t>ა(ა)ი.პ. ოზურგეთის მუნიციპალიტეტის დაბა ურეკის კულტურის სახლი</t>
  </si>
  <si>
    <t>კულტურის ღონისძიებების ხელშეწყობა</t>
  </si>
  <si>
    <t>05 02 04</t>
  </si>
  <si>
    <t>05 02 05</t>
  </si>
  <si>
    <t>დრამატული თეატრი</t>
  </si>
  <si>
    <t>05 02 06</t>
  </si>
  <si>
    <t>05 02 07</t>
  </si>
  <si>
    <t>ა(ა)ი.პ. ოზურგეთის მუნიციპალიტეტის სკოლამდელი აღზრდის ცენტრი</t>
  </si>
  <si>
    <t>გზების რეაბილიტაცია</t>
  </si>
  <si>
    <t>ოზურგეთის მუნიციპალიტეტის გამგეობის საწარმო შ.პ.ს.,,მუნიციპალური ტრანსპორტი''</t>
  </si>
  <si>
    <t>ა(ა)ი.პ. ოზურგეთის მუნიციპალიტეტის კეთილმოწყობისა და არქიტექტურული დაგეგმარების ცენტრი</t>
  </si>
  <si>
    <t>ბინათმესაკუთრეთა ამხანაგობების ხელშეწყობა</t>
  </si>
  <si>
    <t>თვითმმართველი თემი-ოზურგეთის მუნიციპალიტეტის ა(ა)ი.პ.- მუნიციპალური მომსახურების ცენტრი</t>
  </si>
  <si>
    <t>03 02 06</t>
  </si>
  <si>
    <t>წყალსადენის შიდა ქსელის ექსპლოატაცია და რეაბილიტაცია</t>
  </si>
  <si>
    <t xml:space="preserve">03 02 05 </t>
  </si>
  <si>
    <t>კეთილმოწყობის ღონისძიებები</t>
  </si>
  <si>
    <t>მოქალაქეთა ქონების რეგისტრაციის ხელშეწყობა</t>
  </si>
  <si>
    <t>ა(ა)ი.პ.ოზურგეთის მუნიციპალიტეტის ფერმერული მეურნეობის განვიტარების ცენტრი</t>
  </si>
  <si>
    <t>2016 წლის გეგმა</t>
  </si>
  <si>
    <t>ა(ა)ი.პ. ოზურგეთის მუნიციპალიტეტის სამუზეუმო-საბიბლიოთეკო გაერთიანება</t>
  </si>
  <si>
    <t>ოზურგეთის მუნიციპალიტეტის წყალმაშველთა ჯგუფი</t>
  </si>
  <si>
    <t>სარიტუალო დახმარება</t>
  </si>
  <si>
    <t xml:space="preserve">სტიქიური მოვლენების შედეგად დაზარალებული და მძიმე საცხოვრებელ პირობებში მყოფი   ოჯახების დახმარება </t>
  </si>
  <si>
    <t xml:space="preserve">2015 წლის გეგმა </t>
  </si>
  <si>
    <t>სხვა გადასახადები (საშემოსავლო)</t>
  </si>
  <si>
    <t xml:space="preserve">2015 გეგმა </t>
  </si>
  <si>
    <t>ა(ა)იპ ოზურგეთის მუნიციპალიტეტის კეთილმოწობის და არქიტექტურული დაგეგმარების ცენტრი</t>
  </si>
  <si>
    <t>03 02 03</t>
  </si>
  <si>
    <t>თვითმმართველი თემი - ოზურგეთის მუნიციპალიტეტის ა(ა)ი.პ. მუნიციპალური მომსახურების ცენტრი</t>
  </si>
  <si>
    <t>03 04</t>
  </si>
  <si>
    <t>ა(ა)ი.პ. ოზურგეთის მუნიციპალიტეტის ფერმერული მეურნეობის განვითარების ცენტრი</t>
  </si>
  <si>
    <t>ახალგაზრდული   პროგრამების დაფინანსება</t>
  </si>
  <si>
    <t>მოსახლეობის ჯანმრთელობის დაცვა და  სოციალური უზრუნველყოფა</t>
  </si>
  <si>
    <t>დღის ცენტრის დაფინანსება</t>
  </si>
  <si>
    <t>,,C'' ჰეპატიტით დაავადებულ პირებში მკურნალობის ტაქტიკის განსაზღვრისათცის საჭირო კვლევების დაფინანსება</t>
  </si>
  <si>
    <t>საქართველოს ოკუპირებული ტერიტორიებიდან იძულებით გადაადგილებულ პირთა დახმარება</t>
  </si>
  <si>
    <t>სტიქიური მოვლენების შედეგად დაზარალებული და მძიმე საცხოვრებელ პირობებში მყოფი ოჯახების დახმარება</t>
  </si>
  <si>
    <t>კულტურა, რელიგია, ახალგაზრდული და სპორტული ღონისძიებები</t>
  </si>
  <si>
    <t>2016  გეგმა</t>
  </si>
  <si>
    <t>2016 წლის  ფაქტი</t>
  </si>
  <si>
    <t>2016 წლის ფაქტი</t>
  </si>
  <si>
    <t>2015 წლის ფაქტი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</si>
</sst>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#,##0.0\ _G_E_L"/>
    <numFmt numFmtId="165" formatCode="#,##0.0"/>
    <numFmt numFmtId="166" formatCode="0.0"/>
    <numFmt numFmtId="167" formatCode="#,##0.000"/>
    <numFmt numFmtId="168" formatCode="_-* #,##0.00_ _-;\-* #,##0.00_ _-;_-* &quot;-&quot;??_ _-;_-@_-"/>
  </numFmts>
  <fonts count="88">
    <font>
      <sz val="10"/>
      <name val="Arial"/>
    </font>
    <font>
      <sz val="10"/>
      <name val="Arial"/>
      <family val="2"/>
    </font>
    <font>
      <b/>
      <sz val="12"/>
      <name val="LitNusx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sz val="10"/>
      <color indexed="10"/>
      <name val="Arial"/>
      <family val="2"/>
      <charset val="204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11"/>
      <color indexed="8"/>
      <name val="Sylfaen"/>
      <family val="1"/>
    </font>
    <font>
      <b/>
      <sz val="11"/>
      <color indexed="20"/>
      <name val="Sylfaen"/>
      <family val="1"/>
    </font>
    <font>
      <b/>
      <sz val="11"/>
      <color indexed="17"/>
      <name val="Sylfaen"/>
      <family val="1"/>
    </font>
    <font>
      <b/>
      <sz val="11"/>
      <color indexed="10"/>
      <name val="Sylfaen"/>
      <family val="1"/>
    </font>
    <font>
      <i/>
      <sz val="11"/>
      <color indexed="8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4"/>
      <color indexed="10"/>
      <name val="Sylfaen"/>
      <family val="1"/>
    </font>
    <font>
      <b/>
      <sz val="14"/>
      <color indexed="12"/>
      <name val="Sylfaen"/>
      <family val="1"/>
    </font>
    <font>
      <b/>
      <sz val="12"/>
      <color indexed="20"/>
      <name val="Sylfaen"/>
      <family val="1"/>
    </font>
    <font>
      <b/>
      <sz val="12"/>
      <color indexed="17"/>
      <name val="Sylfaen"/>
      <family val="1"/>
    </font>
    <font>
      <b/>
      <sz val="12"/>
      <color indexed="48"/>
      <name val="Sylfaen"/>
      <family val="1"/>
    </font>
    <font>
      <b/>
      <sz val="14"/>
      <color indexed="48"/>
      <name val="Sylfaen"/>
      <family val="1"/>
    </font>
    <font>
      <b/>
      <sz val="13"/>
      <color indexed="57"/>
      <name val="Sylfaen"/>
      <family val="1"/>
    </font>
    <font>
      <b/>
      <sz val="20"/>
      <name val="Sylfaen"/>
      <family val="1"/>
    </font>
    <font>
      <sz val="9"/>
      <name val="LitNusx"/>
      <family val="2"/>
    </font>
    <font>
      <sz val="9"/>
      <name val="Sylfaen"/>
      <family val="1"/>
    </font>
    <font>
      <sz val="9"/>
      <name val="Sylfaen"/>
      <family val="1"/>
      <charset val="204"/>
    </font>
    <font>
      <b/>
      <sz val="9"/>
      <name val="Sylfaen"/>
      <family val="1"/>
      <charset val="204"/>
    </font>
    <font>
      <sz val="9"/>
      <name val="Arial"/>
      <family val="2"/>
      <charset val="204"/>
    </font>
    <font>
      <sz val="10"/>
      <color rgb="FFFF0000"/>
      <name val="Sylfaen"/>
      <family val="1"/>
      <charset val="204"/>
    </font>
    <font>
      <sz val="9"/>
      <color rgb="FFFF0000"/>
      <name val="Sylfaen"/>
      <family val="1"/>
      <charset val="204"/>
    </font>
    <font>
      <sz val="9"/>
      <color theme="1"/>
      <name val="Sylfaen"/>
      <family val="1"/>
      <charset val="204"/>
    </font>
    <font>
      <b/>
      <sz val="11"/>
      <color theme="3"/>
      <name val="Calibri"/>
      <family val="2"/>
      <charset val="1"/>
      <scheme val="minor"/>
    </font>
    <font>
      <sz val="9"/>
      <color theme="1"/>
      <name val="Sylfaen"/>
      <family val="1"/>
    </font>
    <font>
      <sz val="8"/>
      <name val="AGrigoliaL"/>
    </font>
    <font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theme="4" tint="0.39997558519241921"/>
      </bottom>
      <diagonal/>
    </border>
  </borders>
  <cellStyleXfs count="14">
    <xf numFmtId="0" fontId="0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1" fillId="0" borderId="0"/>
    <xf numFmtId="0" fontId="5" fillId="0" borderId="0"/>
    <xf numFmtId="0" fontId="4" fillId="0" borderId="0"/>
    <xf numFmtId="0" fontId="5" fillId="0" borderId="0"/>
    <xf numFmtId="43" fontId="1" fillId="0" borderId="0" applyFont="0" applyFill="0" applyBorder="0" applyAlignment="0" applyProtection="0"/>
    <xf numFmtId="0" fontId="84" fillId="0" borderId="48" applyNumberFormat="0" applyFill="0" applyAlignment="0" applyProtection="0"/>
  </cellStyleXfs>
  <cellXfs count="473">
    <xf numFmtId="0" fontId="0" fillId="0" borderId="0" xfId="0"/>
    <xf numFmtId="0" fontId="11" fillId="0" borderId="0" xfId="9" applyFont="1" applyAlignment="1" applyProtection="1">
      <alignment vertical="center" wrapText="1"/>
    </xf>
    <xf numFmtId="0" fontId="3" fillId="0" borderId="0" xfId="9" applyFont="1" applyAlignment="1" applyProtection="1">
      <alignment vertical="center" wrapText="1"/>
    </xf>
    <xf numFmtId="0" fontId="13" fillId="0" borderId="0" xfId="9" applyFont="1" applyAlignment="1" applyProtection="1">
      <alignment vertical="center" wrapText="1"/>
    </xf>
    <xf numFmtId="165" fontId="14" fillId="0" borderId="0" xfId="1" applyNumberFormat="1" applyFont="1" applyAlignment="1" applyProtection="1">
      <alignment horizontal="center" vertical="center" wrapText="1"/>
    </xf>
    <xf numFmtId="0" fontId="14" fillId="0" borderId="0" xfId="9" applyFont="1" applyAlignment="1" applyProtection="1">
      <alignment vertical="center" wrapText="1"/>
    </xf>
    <xf numFmtId="0" fontId="12" fillId="0" borderId="0" xfId="9" applyFont="1" applyAlignment="1" applyProtection="1">
      <alignment vertical="center" wrapText="1"/>
    </xf>
    <xf numFmtId="0" fontId="9" fillId="0" borderId="0" xfId="9" applyFont="1" applyFill="1" applyAlignment="1" applyProtection="1">
      <alignment vertical="center" wrapText="1"/>
    </xf>
    <xf numFmtId="0" fontId="14" fillId="0" borderId="0" xfId="9" applyFont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9" applyBorder="1" applyProtection="1">
      <protection locked="0"/>
    </xf>
    <xf numFmtId="0" fontId="16" fillId="0" borderId="0" xfId="9" applyFont="1" applyBorder="1" applyProtection="1">
      <protection locked="0"/>
    </xf>
    <xf numFmtId="165" fontId="5" fillId="0" borderId="0" xfId="9" applyNumberFormat="1" applyBorder="1" applyAlignment="1" applyProtection="1">
      <alignment horizontal="center" vertical="center"/>
      <protection locked="0"/>
    </xf>
    <xf numFmtId="165" fontId="5" fillId="2" borderId="0" xfId="9" applyNumberFormat="1" applyFill="1" applyBorder="1" applyAlignment="1" applyProtection="1">
      <alignment horizontal="center" vertical="center"/>
      <protection locked="0"/>
    </xf>
    <xf numFmtId="165" fontId="11" fillId="2" borderId="0" xfId="9" applyNumberFormat="1" applyFont="1" applyFill="1" applyAlignment="1" applyProtection="1">
      <alignment vertical="center" wrapText="1"/>
    </xf>
    <xf numFmtId="0" fontId="9" fillId="3" borderId="0" xfId="9" applyFont="1" applyFill="1" applyAlignment="1" applyProtection="1">
      <alignment vertical="center" wrapText="1"/>
    </xf>
    <xf numFmtId="0" fontId="20" fillId="0" borderId="1" xfId="9" applyFont="1" applyBorder="1" applyAlignment="1" applyProtection="1">
      <alignment vertical="center" wrapText="1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14" fillId="0" borderId="0" xfId="9" applyFont="1" applyBorder="1" applyProtection="1"/>
    <xf numFmtId="0" fontId="24" fillId="0" borderId="0" xfId="9" applyFont="1" applyAlignment="1" applyProtection="1">
      <alignment horizontal="center" vertical="center" wrapText="1"/>
    </xf>
    <xf numFmtId="0" fontId="25" fillId="0" borderId="0" xfId="9" applyFont="1" applyBorder="1" applyProtection="1">
      <protection locked="0"/>
    </xf>
    <xf numFmtId="0" fontId="25" fillId="0" borderId="0" xfId="0" applyFont="1" applyBorder="1" applyProtection="1">
      <protection locked="0"/>
    </xf>
    <xf numFmtId="0" fontId="15" fillId="0" borderId="0" xfId="9" applyFont="1" applyBorder="1" applyProtection="1"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/>
      <protection locked="0"/>
    </xf>
    <xf numFmtId="0" fontId="8" fillId="0" borderId="2" xfId="1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6" fillId="0" borderId="3" xfId="11" applyFont="1" applyFill="1" applyBorder="1" applyAlignment="1" applyProtection="1">
      <alignment horizontal="center" vertical="center" wrapText="1"/>
      <protection locked="0"/>
    </xf>
    <xf numFmtId="0" fontId="6" fillId="0" borderId="2" xfId="11" applyFont="1" applyFill="1" applyBorder="1" applyAlignment="1" applyProtection="1">
      <alignment horizontal="center" vertical="center" wrapText="1"/>
      <protection locked="0"/>
    </xf>
    <xf numFmtId="0" fontId="10" fillId="0" borderId="3" xfId="11" applyFont="1" applyFill="1" applyBorder="1" applyAlignment="1" applyProtection="1">
      <alignment horizontal="center" vertical="center" wrapText="1"/>
      <protection locked="0"/>
    </xf>
    <xf numFmtId="0" fontId="10" fillId="0" borderId="2" xfId="11" applyFont="1" applyFill="1" applyBorder="1" applyAlignment="1" applyProtection="1">
      <alignment horizontal="center" vertical="center" wrapText="1"/>
      <protection locked="0"/>
    </xf>
    <xf numFmtId="0" fontId="19" fillId="0" borderId="4" xfId="11" applyFont="1" applyFill="1" applyBorder="1" applyAlignment="1" applyProtection="1">
      <alignment horizontal="center" vertical="center" wrapText="1"/>
      <protection locked="0"/>
    </xf>
    <xf numFmtId="0" fontId="27" fillId="0" borderId="0" xfId="9" applyFont="1" applyAlignment="1" applyProtection="1">
      <alignment vertical="center" wrapText="1"/>
    </xf>
    <xf numFmtId="0" fontId="0" fillId="0" borderId="0" xfId="0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right" vertical="center" wrapText="1"/>
      <protection locked="0"/>
    </xf>
    <xf numFmtId="164" fontId="2" fillId="0" borderId="5" xfId="1" applyNumberFormat="1" applyFont="1" applyFill="1" applyBorder="1" applyAlignment="1" applyProtection="1">
      <alignment horizontal="center" vertical="center" textRotation="90" wrapText="1"/>
      <protection locked="0"/>
    </xf>
    <xf numFmtId="0" fontId="61" fillId="0" borderId="2" xfId="0" applyFont="1" applyBorder="1" applyAlignment="1">
      <alignment horizontal="left" vertical="center" wrapText="1" indent="4"/>
    </xf>
    <xf numFmtId="0" fontId="28" fillId="0" borderId="0" xfId="0" applyFont="1" applyAlignment="1">
      <alignment vertical="center" wrapText="1"/>
    </xf>
    <xf numFmtId="0" fontId="62" fillId="0" borderId="2" xfId="0" applyFont="1" applyBorder="1" applyAlignment="1">
      <alignment horizontal="left" vertical="center" wrapText="1" indent="2"/>
    </xf>
    <xf numFmtId="0" fontId="63" fillId="0" borderId="2" xfId="0" applyFont="1" applyBorder="1" applyAlignment="1">
      <alignment horizontal="left" vertical="center" wrapText="1" indent="3"/>
    </xf>
    <xf numFmtId="0" fontId="63" fillId="0" borderId="2" xfId="0" applyFont="1" applyBorder="1" applyAlignment="1">
      <alignment horizontal="center" vertical="center" wrapText="1"/>
    </xf>
    <xf numFmtId="0" fontId="63" fillId="0" borderId="2" xfId="0" applyFont="1" applyBorder="1" applyAlignment="1">
      <alignment vertical="center" wrapText="1"/>
    </xf>
    <xf numFmtId="0" fontId="64" fillId="0" borderId="2" xfId="0" applyFont="1" applyBorder="1" applyAlignment="1">
      <alignment horizontal="left" vertical="center" wrapText="1" indent="1"/>
    </xf>
    <xf numFmtId="0" fontId="63" fillId="0" borderId="6" xfId="0" applyFont="1" applyBorder="1" applyAlignment="1">
      <alignment horizontal="left" vertical="center" wrapText="1" indent="3"/>
    </xf>
    <xf numFmtId="0" fontId="29" fillId="0" borderId="2" xfId="0" applyFont="1" applyBorder="1" applyAlignment="1">
      <alignment horizontal="left" vertical="center" wrapText="1" indent="4"/>
    </xf>
    <xf numFmtId="0" fontId="65" fillId="0" borderId="2" xfId="0" applyFont="1" applyBorder="1" applyAlignment="1">
      <alignment horizontal="left" vertical="center" wrapText="1" indent="5"/>
    </xf>
    <xf numFmtId="0" fontId="65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left" vertical="center" wrapText="1" indent="1"/>
    </xf>
    <xf numFmtId="0" fontId="66" fillId="0" borderId="0" xfId="0" applyFont="1" applyAlignment="1">
      <alignment vertical="center" wrapText="1"/>
    </xf>
    <xf numFmtId="0" fontId="67" fillId="0" borderId="7" xfId="0" applyFont="1" applyBorder="1" applyAlignment="1">
      <alignment vertical="center" wrapText="1"/>
    </xf>
    <xf numFmtId="0" fontId="67" fillId="3" borderId="3" xfId="0" applyFont="1" applyFill="1" applyBorder="1" applyAlignment="1">
      <alignment vertical="center" wrapText="1"/>
    </xf>
    <xf numFmtId="0" fontId="67" fillId="0" borderId="3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 wrapText="1"/>
    </xf>
    <xf numFmtId="165" fontId="30" fillId="0" borderId="1" xfId="1" applyNumberFormat="1" applyFont="1" applyBorder="1" applyAlignment="1" applyProtection="1">
      <alignment horizontal="center" vertical="center" wrapText="1"/>
    </xf>
    <xf numFmtId="165" fontId="31" fillId="0" borderId="1" xfId="1" applyNumberFormat="1" applyFont="1" applyBorder="1" applyAlignment="1" applyProtection="1">
      <alignment horizontal="center" vertical="center" wrapText="1"/>
    </xf>
    <xf numFmtId="165" fontId="32" fillId="0" borderId="1" xfId="9" applyNumberFormat="1" applyFont="1" applyBorder="1" applyAlignment="1" applyProtection="1">
      <alignment horizontal="center" vertical="center" wrapText="1"/>
    </xf>
    <xf numFmtId="165" fontId="33" fillId="3" borderId="1" xfId="1" applyNumberFormat="1" applyFont="1" applyFill="1" applyBorder="1" applyAlignment="1" applyProtection="1">
      <alignment horizontal="center" vertical="center" wrapText="1"/>
    </xf>
    <xf numFmtId="165" fontId="33" fillId="0" borderId="1" xfId="1" applyNumberFormat="1" applyFont="1" applyFill="1" applyBorder="1" applyAlignment="1" applyProtection="1">
      <alignment horizontal="center" vertical="center" wrapText="1"/>
    </xf>
    <xf numFmtId="167" fontId="30" fillId="2" borderId="1" xfId="1" applyNumberFormat="1" applyFont="1" applyFill="1" applyBorder="1" applyAlignment="1" applyProtection="1">
      <alignment horizontal="center" vertical="center" wrapText="1"/>
    </xf>
    <xf numFmtId="167" fontId="30" fillId="0" borderId="1" xfId="1" applyNumberFormat="1" applyFont="1" applyBorder="1" applyAlignment="1" applyProtection="1">
      <alignment horizontal="center" vertical="center" wrapText="1"/>
    </xf>
    <xf numFmtId="165" fontId="32" fillId="2" borderId="0" xfId="9" applyNumberFormat="1" applyFont="1" applyFill="1" applyAlignment="1" applyProtection="1">
      <alignment vertical="center" wrapText="1"/>
    </xf>
    <xf numFmtId="165" fontId="32" fillId="0" borderId="0" xfId="1" applyNumberFormat="1" applyFont="1" applyAlignment="1" applyProtection="1">
      <alignment horizontal="center" vertical="center" wrapText="1"/>
    </xf>
    <xf numFmtId="167" fontId="30" fillId="0" borderId="1" xfId="1" applyNumberFormat="1" applyFont="1" applyBorder="1" applyAlignment="1" applyProtection="1">
      <alignment horizontal="center" vertical="center" wrapText="1"/>
      <protection locked="0"/>
    </xf>
    <xf numFmtId="165" fontId="34" fillId="5" borderId="0" xfId="9" applyNumberFormat="1" applyFont="1" applyFill="1" applyAlignment="1" applyProtection="1">
      <alignment horizontal="left" vertical="center" wrapText="1"/>
    </xf>
    <xf numFmtId="165" fontId="32" fillId="5" borderId="0" xfId="9" applyNumberFormat="1" applyFont="1" applyFill="1" applyAlignment="1" applyProtection="1">
      <alignment vertical="center" wrapText="1"/>
    </xf>
    <xf numFmtId="165" fontId="35" fillId="0" borderId="0" xfId="0" applyNumberFormat="1" applyFont="1" applyFill="1" applyAlignment="1" applyProtection="1">
      <alignment vertical="center"/>
      <protection locked="0"/>
    </xf>
    <xf numFmtId="165" fontId="35" fillId="2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165" fontId="35" fillId="0" borderId="0" xfId="0" applyNumberFormat="1" applyFont="1" applyFill="1" applyBorder="1" applyAlignment="1" applyProtection="1">
      <alignment vertical="center"/>
      <protection locked="0"/>
    </xf>
    <xf numFmtId="165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5" fontId="37" fillId="0" borderId="10" xfId="12" applyNumberFormat="1" applyFont="1" applyFill="1" applyBorder="1" applyAlignment="1" applyProtection="1">
      <alignment horizontal="center" vertical="center" wrapText="1"/>
    </xf>
    <xf numFmtId="165" fontId="37" fillId="2" borderId="10" xfId="12" applyNumberFormat="1" applyFont="1" applyFill="1" applyBorder="1" applyAlignment="1" applyProtection="1">
      <alignment horizontal="center" vertical="center" wrapText="1"/>
    </xf>
    <xf numFmtId="165" fontId="37" fillId="0" borderId="10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</xf>
    <xf numFmtId="165" fontId="33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33" fillId="2" borderId="2" xfId="12" applyNumberFormat="1" applyFont="1" applyFill="1" applyBorder="1" applyAlignment="1" applyProtection="1">
      <alignment horizontal="center" vertical="center" wrapText="1"/>
    </xf>
    <xf numFmtId="165" fontId="33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33" fillId="0" borderId="3" xfId="12" applyNumberFormat="1" applyFont="1" applyFill="1" applyBorder="1" applyAlignment="1" applyProtection="1">
      <alignment horizontal="center" vertical="center" wrapText="1"/>
    </xf>
    <xf numFmtId="165" fontId="33" fillId="2" borderId="3" xfId="12" applyNumberFormat="1" applyFont="1" applyFill="1" applyBorder="1" applyAlignment="1" applyProtection="1">
      <alignment horizontal="center" vertical="center" wrapText="1"/>
    </xf>
    <xf numFmtId="165" fontId="33" fillId="0" borderId="3" xfId="7" applyNumberFormat="1" applyFont="1" applyFill="1" applyBorder="1" applyAlignment="1" applyProtection="1">
      <alignment horizontal="center" vertical="center" wrapText="1"/>
    </xf>
    <xf numFmtId="165" fontId="39" fillId="0" borderId="2" xfId="12" applyNumberFormat="1" applyFont="1" applyFill="1" applyBorder="1" applyAlignment="1" applyProtection="1">
      <alignment horizontal="center" vertical="center" wrapText="1"/>
    </xf>
    <xf numFmtId="165" fontId="39" fillId="2" borderId="2" xfId="12" applyNumberFormat="1" applyFont="1" applyFill="1" applyBorder="1" applyAlignment="1" applyProtection="1">
      <alignment horizontal="center" vertical="center" wrapText="1"/>
    </xf>
    <xf numFmtId="165" fontId="40" fillId="2" borderId="2" xfId="12" applyNumberFormat="1" applyFont="1" applyFill="1" applyBorder="1" applyAlignment="1" applyProtection="1">
      <alignment horizontal="center" vertical="center" wrapText="1"/>
    </xf>
    <xf numFmtId="165" fontId="39" fillId="0" borderId="2" xfId="7" applyNumberFormat="1" applyFont="1" applyFill="1" applyBorder="1" applyAlignment="1" applyProtection="1">
      <alignment horizontal="center" vertical="center" wrapText="1"/>
    </xf>
    <xf numFmtId="165" fontId="41" fillId="0" borderId="2" xfId="12" applyNumberFormat="1" applyFont="1" applyFill="1" applyBorder="1" applyAlignment="1" applyProtection="1">
      <alignment horizontal="center" vertical="center" wrapText="1"/>
    </xf>
    <xf numFmtId="165" fontId="41" fillId="2" borderId="2" xfId="12" applyNumberFormat="1" applyFont="1" applyFill="1" applyBorder="1" applyAlignment="1" applyProtection="1">
      <alignment horizontal="center" vertical="center" wrapText="1"/>
    </xf>
    <xf numFmtId="165" fontId="41" fillId="0" borderId="2" xfId="7" applyNumberFormat="1" applyFont="1" applyFill="1" applyBorder="1" applyAlignment="1" applyProtection="1">
      <alignment horizontal="center" vertical="center" wrapText="1"/>
    </xf>
    <xf numFmtId="165" fontId="42" fillId="0" borderId="2" xfId="12" applyNumberFormat="1" applyFont="1" applyFill="1" applyBorder="1" applyAlignment="1" applyProtection="1">
      <alignment horizontal="center" vertical="center" wrapText="1"/>
    </xf>
    <xf numFmtId="165" fontId="42" fillId="2" borderId="2" xfId="12" applyNumberFormat="1" applyFont="1" applyFill="1" applyBorder="1" applyAlignment="1" applyProtection="1">
      <alignment horizontal="center" vertical="center" wrapText="1"/>
    </xf>
    <xf numFmtId="165" fontId="42" fillId="0" borderId="2" xfId="7" applyNumberFormat="1" applyFont="1" applyFill="1" applyBorder="1" applyAlignment="1" applyProtection="1">
      <alignment horizontal="center" vertical="center" wrapText="1"/>
    </xf>
    <xf numFmtId="165" fontId="43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3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42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2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41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1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28" fillId="2" borderId="2" xfId="12" applyNumberFormat="1" applyFont="1" applyFill="1" applyBorder="1" applyAlignment="1" applyProtection="1">
      <alignment horizontal="center" vertical="center" wrapText="1"/>
    </xf>
    <xf numFmtId="165" fontId="40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0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44" fillId="2" borderId="2" xfId="12" applyNumberFormat="1" applyFont="1" applyFill="1" applyBorder="1" applyAlignment="1" applyProtection="1">
      <alignment horizontal="center" vertical="center" wrapText="1"/>
    </xf>
    <xf numFmtId="165" fontId="45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5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39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39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45" fillId="0" borderId="2" xfId="12" applyNumberFormat="1" applyFont="1" applyFill="1" applyBorder="1" applyAlignment="1" applyProtection="1">
      <alignment horizontal="center" vertical="center" wrapText="1"/>
    </xf>
    <xf numFmtId="165" fontId="45" fillId="0" borderId="2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  <protection locked="0"/>
    </xf>
    <xf numFmtId="165" fontId="46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6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31" fillId="2" borderId="2" xfId="12" applyNumberFormat="1" applyFont="1" applyFill="1" applyBorder="1" applyAlignment="1" applyProtection="1">
      <alignment horizontal="center" vertical="center" wrapText="1"/>
    </xf>
    <xf numFmtId="165" fontId="43" fillId="0" borderId="2" xfId="12" applyNumberFormat="1" applyFont="1" applyFill="1" applyBorder="1" applyAlignment="1" applyProtection="1">
      <alignment horizontal="center" vertical="center" wrapText="1"/>
    </xf>
    <xf numFmtId="165" fontId="31" fillId="0" borderId="2" xfId="12" applyNumberFormat="1" applyFont="1" applyFill="1" applyBorder="1" applyAlignment="1" applyProtection="1">
      <alignment horizontal="center" vertical="center" wrapText="1"/>
    </xf>
    <xf numFmtId="165" fontId="31" fillId="0" borderId="2" xfId="7" applyNumberFormat="1" applyFont="1" applyFill="1" applyBorder="1" applyAlignment="1" applyProtection="1">
      <alignment horizontal="center" vertical="center" wrapText="1"/>
    </xf>
    <xf numFmtId="165" fontId="31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31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11" xfId="0" applyFont="1" applyBorder="1" applyAlignment="1">
      <alignment vertical="center" wrapText="1"/>
    </xf>
    <xf numFmtId="0" fontId="68" fillId="0" borderId="3" xfId="0" applyFont="1" applyBorder="1" applyAlignment="1">
      <alignment horizontal="left" vertical="center" wrapText="1" indent="2"/>
    </xf>
    <xf numFmtId="0" fontId="32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vertical="center" wrapText="1"/>
    </xf>
    <xf numFmtId="0" fontId="69" fillId="3" borderId="3" xfId="0" applyFont="1" applyFill="1" applyBorder="1" applyAlignment="1">
      <alignment horizontal="left" vertical="center" wrapText="1" indent="4"/>
    </xf>
    <xf numFmtId="0" fontId="69" fillId="0" borderId="3" xfId="0" applyFont="1" applyBorder="1" applyAlignment="1">
      <alignment horizontal="left" vertical="center" wrapText="1" indent="4"/>
    </xf>
    <xf numFmtId="0" fontId="30" fillId="0" borderId="12" xfId="0" applyFont="1" applyBorder="1" applyAlignment="1">
      <alignment vertical="center" wrapText="1"/>
    </xf>
    <xf numFmtId="165" fontId="11" fillId="0" borderId="0" xfId="9" applyNumberFormat="1" applyFont="1" applyFill="1" applyAlignment="1" applyProtection="1">
      <alignment vertical="center" wrapText="1"/>
    </xf>
    <xf numFmtId="165" fontId="14" fillId="0" borderId="0" xfId="1" applyNumberFormat="1" applyFont="1" applyFill="1" applyAlignment="1" applyProtection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50" fillId="0" borderId="3" xfId="0" applyFont="1" applyBorder="1" applyAlignment="1">
      <alignment vertical="center" wrapText="1"/>
    </xf>
    <xf numFmtId="0" fontId="50" fillId="0" borderId="3" xfId="0" applyFont="1" applyBorder="1" applyAlignment="1">
      <alignment horizontal="center" vertical="center" wrapText="1"/>
    </xf>
    <xf numFmtId="0" fontId="69" fillId="0" borderId="3" xfId="0" applyFont="1" applyBorder="1" applyAlignment="1">
      <alignment horizontal="left" vertical="center" wrapText="1" indent="1"/>
    </xf>
    <xf numFmtId="0" fontId="68" fillId="5" borderId="3" xfId="0" applyFont="1" applyFill="1" applyBorder="1" applyAlignment="1">
      <alignment horizontal="left" vertical="center" wrapText="1" indent="2"/>
    </xf>
    <xf numFmtId="0" fontId="70" fillId="0" borderId="3" xfId="0" applyFont="1" applyBorder="1" applyAlignment="1">
      <alignment horizontal="left" vertical="center" wrapText="1" indent="4"/>
    </xf>
    <xf numFmtId="0" fontId="71" fillId="0" borderId="3" xfId="0" applyFont="1" applyBorder="1" applyAlignment="1">
      <alignment horizontal="left" vertical="center" wrapText="1" indent="6"/>
    </xf>
    <xf numFmtId="0" fontId="28" fillId="0" borderId="3" xfId="0" applyFont="1" applyBorder="1" applyAlignment="1">
      <alignment horizontal="left" vertical="center" wrapText="1" indent="4"/>
    </xf>
    <xf numFmtId="0" fontId="40" fillId="0" borderId="3" xfId="0" applyFont="1" applyBorder="1" applyAlignment="1">
      <alignment horizontal="left" vertical="center" wrapText="1" indent="5"/>
    </xf>
    <xf numFmtId="0" fontId="30" fillId="0" borderId="3" xfId="0" applyFont="1" applyBorder="1" applyAlignment="1">
      <alignment horizontal="left" vertical="center" wrapText="1" indent="3"/>
    </xf>
    <xf numFmtId="0" fontId="40" fillId="0" borderId="3" xfId="0" applyFont="1" applyBorder="1" applyAlignment="1">
      <alignment horizontal="left" vertical="center" wrapText="1" indent="4"/>
    </xf>
    <xf numFmtId="0" fontId="28" fillId="0" borderId="3" xfId="0" applyFont="1" applyBorder="1" applyAlignment="1">
      <alignment horizontal="left" vertical="center" wrapText="1" indent="3"/>
    </xf>
    <xf numFmtId="0" fontId="35" fillId="0" borderId="3" xfId="0" applyFont="1" applyBorder="1" applyAlignment="1">
      <alignment horizontal="center" vertical="center"/>
    </xf>
    <xf numFmtId="0" fontId="68" fillId="5" borderId="12" xfId="0" applyFont="1" applyFill="1" applyBorder="1" applyAlignment="1">
      <alignment horizontal="left" vertical="center" wrapText="1" indent="2"/>
    </xf>
    <xf numFmtId="165" fontId="30" fillId="0" borderId="1" xfId="9" applyNumberFormat="1" applyFont="1" applyFill="1" applyBorder="1" applyAlignment="1" applyProtection="1">
      <alignment horizontal="center" vertical="center" wrapText="1"/>
    </xf>
    <xf numFmtId="165" fontId="30" fillId="0" borderId="1" xfId="9" applyNumberFormat="1" applyFont="1" applyBorder="1" applyAlignment="1" applyProtection="1">
      <alignment horizontal="center" vertical="center"/>
    </xf>
    <xf numFmtId="0" fontId="50" fillId="0" borderId="13" xfId="9" applyFont="1" applyFill="1" applyBorder="1" applyAlignment="1" applyProtection="1">
      <alignment vertical="center" wrapText="1"/>
    </xf>
    <xf numFmtId="165" fontId="50" fillId="0" borderId="1" xfId="9" applyNumberFormat="1" applyFont="1" applyFill="1" applyBorder="1" applyAlignment="1" applyProtection="1">
      <alignment horizontal="center" vertical="center" wrapText="1"/>
    </xf>
    <xf numFmtId="165" fontId="33" fillId="0" borderId="1" xfId="12" applyNumberFormat="1" applyFont="1" applyFill="1" applyBorder="1" applyAlignment="1" applyProtection="1">
      <alignment horizontal="center" vertical="center" wrapText="1"/>
    </xf>
    <xf numFmtId="165" fontId="31" fillId="5" borderId="1" xfId="1" applyNumberFormat="1" applyFont="1" applyFill="1" applyBorder="1" applyAlignment="1" applyProtection="1">
      <alignment horizontal="center" vertical="center" wrapText="1"/>
    </xf>
    <xf numFmtId="165" fontId="41" fillId="0" borderId="1" xfId="12" applyNumberFormat="1" applyFont="1" applyFill="1" applyBorder="1" applyAlignment="1" applyProtection="1">
      <alignment horizontal="center" wrapText="1"/>
    </xf>
    <xf numFmtId="165" fontId="33" fillId="0" borderId="1" xfId="12" applyNumberFormat="1" applyFont="1" applyFill="1" applyBorder="1" applyAlignment="1" applyProtection="1">
      <alignment horizontal="center" wrapText="1"/>
    </xf>
    <xf numFmtId="165" fontId="30" fillId="0" borderId="1" xfId="12" applyNumberFormat="1" applyFont="1" applyFill="1" applyBorder="1" applyAlignment="1" applyProtection="1">
      <alignment horizontal="center" wrapText="1"/>
    </xf>
    <xf numFmtId="165" fontId="31" fillId="0" borderId="1" xfId="1" applyNumberFormat="1" applyFont="1" applyFill="1" applyBorder="1" applyAlignment="1" applyProtection="1">
      <alignment horizontal="center" vertical="center" wrapText="1"/>
    </xf>
    <xf numFmtId="165" fontId="43" fillId="0" borderId="1" xfId="0" applyNumberFormat="1" applyFont="1" applyFill="1" applyBorder="1" applyAlignment="1" applyProtection="1">
      <alignment horizontal="center" vertical="center" wrapText="1"/>
    </xf>
    <xf numFmtId="0" fontId="35" fillId="0" borderId="13" xfId="9" applyFont="1" applyBorder="1" applyAlignment="1" applyProtection="1"/>
    <xf numFmtId="165" fontId="35" fillId="0" borderId="1" xfId="9" applyNumberFormat="1" applyFont="1" applyBorder="1" applyAlignment="1" applyProtection="1">
      <alignment horizontal="center"/>
    </xf>
    <xf numFmtId="165" fontId="50" fillId="0" borderId="1" xfId="9" applyNumberFormat="1" applyFont="1" applyFill="1" applyBorder="1" applyAlignment="1" applyProtection="1">
      <alignment horizontal="center"/>
    </xf>
    <xf numFmtId="165" fontId="50" fillId="0" borderId="1" xfId="9" applyNumberFormat="1" applyFont="1" applyFill="1" applyBorder="1" applyAlignment="1" applyProtection="1">
      <alignment horizontal="center" vertical="center"/>
    </xf>
    <xf numFmtId="165" fontId="50" fillId="0" borderId="1" xfId="9" applyNumberFormat="1" applyFont="1" applyFill="1" applyBorder="1" applyAlignment="1" applyProtection="1">
      <alignment horizontal="center" vertical="center" wrapText="1"/>
      <protection locked="0"/>
    </xf>
    <xf numFmtId="165" fontId="41" fillId="0" borderId="1" xfId="7" applyNumberFormat="1" applyFont="1" applyFill="1" applyBorder="1" applyAlignment="1" applyProtection="1">
      <alignment horizontal="center" wrapText="1"/>
      <protection locked="0"/>
    </xf>
    <xf numFmtId="165" fontId="41" fillId="0" borderId="1" xfId="12" applyNumberFormat="1" applyFont="1" applyFill="1" applyBorder="1" applyAlignment="1" applyProtection="1">
      <alignment horizontal="center" wrapText="1"/>
      <protection locked="0"/>
    </xf>
    <xf numFmtId="165" fontId="46" fillId="0" borderId="1" xfId="7" applyNumberFormat="1" applyFont="1" applyFill="1" applyBorder="1" applyAlignment="1" applyProtection="1">
      <alignment horizontal="center" wrapText="1"/>
      <protection locked="0"/>
    </xf>
    <xf numFmtId="165" fontId="46" fillId="0" borderId="1" xfId="12" applyNumberFormat="1" applyFont="1" applyFill="1" applyBorder="1" applyAlignment="1" applyProtection="1">
      <alignment horizontal="center" wrapText="1"/>
      <protection locked="0"/>
    </xf>
    <xf numFmtId="165" fontId="39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32" fillId="0" borderId="1" xfId="7" applyNumberFormat="1" applyFont="1" applyFill="1" applyBorder="1" applyAlignment="1" applyProtection="1">
      <alignment horizontal="center" wrapText="1"/>
      <protection locked="0"/>
    </xf>
    <xf numFmtId="165" fontId="32" fillId="0" borderId="1" xfId="12" applyNumberFormat="1" applyFont="1" applyFill="1" applyBorder="1" applyAlignment="1" applyProtection="1">
      <alignment horizontal="center" wrapText="1"/>
      <protection locked="0"/>
    </xf>
    <xf numFmtId="165" fontId="46" fillId="0" borderId="1" xfId="0" applyNumberFormat="1" applyFont="1" applyBorder="1" applyAlignment="1" applyProtection="1">
      <alignment horizontal="center" vertical="center" wrapText="1"/>
      <protection locked="0"/>
    </xf>
    <xf numFmtId="165" fontId="46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43" fillId="0" borderId="1" xfId="7" applyNumberFormat="1" applyFont="1" applyFill="1" applyBorder="1" applyAlignment="1" applyProtection="1">
      <alignment horizontal="center" vertical="center" wrapText="1"/>
      <protection locked="0"/>
    </xf>
    <xf numFmtId="165" fontId="43" fillId="0" borderId="1" xfId="12" applyNumberFormat="1" applyFont="1" applyFill="1" applyBorder="1" applyAlignment="1" applyProtection="1">
      <alignment horizontal="center" vertical="center" wrapText="1"/>
      <protection locked="0"/>
    </xf>
    <xf numFmtId="165" fontId="52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35" fillId="0" borderId="1" xfId="9" applyNumberFormat="1" applyFont="1" applyBorder="1" applyAlignment="1" applyProtection="1">
      <alignment horizontal="center"/>
      <protection locked="0"/>
    </xf>
    <xf numFmtId="165" fontId="53" fillId="0" borderId="1" xfId="9" applyNumberFormat="1" applyFont="1" applyFill="1" applyBorder="1" applyAlignment="1" applyProtection="1">
      <alignment horizontal="center" vertical="center"/>
      <protection locked="0"/>
    </xf>
    <xf numFmtId="165" fontId="41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52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36" fillId="5" borderId="14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15" xfId="0" applyNumberFormat="1" applyFont="1" applyFill="1" applyBorder="1" applyAlignment="1" applyProtection="1">
      <alignment horizontal="center" vertical="center" wrapText="1"/>
      <protection locked="0"/>
    </xf>
    <xf numFmtId="165" fontId="30" fillId="2" borderId="16" xfId="9" applyNumberFormat="1" applyFont="1" applyFill="1" applyBorder="1" applyAlignment="1" applyProtection="1">
      <alignment horizontal="center" vertical="center" wrapText="1"/>
    </xf>
    <xf numFmtId="165" fontId="30" fillId="0" borderId="17" xfId="9" applyNumberFormat="1" applyFont="1" applyFill="1" applyBorder="1" applyAlignment="1" applyProtection="1">
      <alignment horizontal="center" vertical="center" wrapText="1"/>
    </xf>
    <xf numFmtId="165" fontId="30" fillId="0" borderId="17" xfId="9" applyNumberFormat="1" applyFont="1" applyBorder="1" applyAlignment="1" applyProtection="1">
      <alignment horizontal="center" vertical="center"/>
    </xf>
    <xf numFmtId="165" fontId="50" fillId="0" borderId="16" xfId="9" applyNumberFormat="1" applyFont="1" applyFill="1" applyBorder="1" applyAlignment="1" applyProtection="1">
      <alignment horizontal="center" vertical="center" wrapText="1"/>
    </xf>
    <xf numFmtId="165" fontId="50" fillId="0" borderId="17" xfId="9" applyNumberFormat="1" applyFont="1" applyFill="1" applyBorder="1" applyAlignment="1" applyProtection="1">
      <alignment horizontal="center" vertical="center" wrapText="1"/>
      <protection locked="0"/>
    </xf>
    <xf numFmtId="165" fontId="30" fillId="2" borderId="16" xfId="9" applyNumberFormat="1" applyFont="1" applyFill="1" applyBorder="1" applyAlignment="1" applyProtection="1">
      <alignment horizontal="center" vertical="center"/>
    </xf>
    <xf numFmtId="165" fontId="33" fillId="2" borderId="16" xfId="12" applyNumberFormat="1" applyFont="1" applyFill="1" applyBorder="1" applyAlignment="1" applyProtection="1">
      <alignment horizontal="center" vertical="center" wrapText="1"/>
    </xf>
    <xf numFmtId="165" fontId="33" fillId="0" borderId="17" xfId="12" applyNumberFormat="1" applyFont="1" applyFill="1" applyBorder="1" applyAlignment="1" applyProtection="1">
      <alignment horizontal="center" vertical="center" wrapText="1"/>
    </xf>
    <xf numFmtId="165" fontId="31" fillId="2" borderId="16" xfId="1" applyNumberFormat="1" applyFont="1" applyFill="1" applyBorder="1" applyAlignment="1" applyProtection="1">
      <alignment horizontal="center" vertical="center" wrapText="1"/>
    </xf>
    <xf numFmtId="165" fontId="31" fillId="5" borderId="17" xfId="1" applyNumberFormat="1" applyFont="1" applyFill="1" applyBorder="1" applyAlignment="1" applyProtection="1">
      <alignment horizontal="center" vertical="center" wrapText="1"/>
    </xf>
    <xf numFmtId="165" fontId="41" fillId="2" borderId="16" xfId="12" applyNumberFormat="1" applyFont="1" applyFill="1" applyBorder="1" applyAlignment="1" applyProtection="1">
      <alignment horizontal="center" wrapText="1"/>
    </xf>
    <xf numFmtId="165" fontId="41" fillId="0" borderId="17" xfId="12" applyNumberFormat="1" applyFont="1" applyFill="1" applyBorder="1" applyAlignment="1" applyProtection="1">
      <alignment horizontal="center" wrapText="1"/>
    </xf>
    <xf numFmtId="165" fontId="46" fillId="2" borderId="16" xfId="12" applyNumberFormat="1" applyFont="1" applyFill="1" applyBorder="1" applyAlignment="1" applyProtection="1">
      <alignment horizontal="center" wrapText="1"/>
    </xf>
    <xf numFmtId="165" fontId="39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3" fillId="2" borderId="16" xfId="12" applyNumberFormat="1" applyFont="1" applyFill="1" applyBorder="1" applyAlignment="1" applyProtection="1">
      <alignment horizontal="center" wrapText="1"/>
    </xf>
    <xf numFmtId="165" fontId="33" fillId="0" borderId="17" xfId="12" applyNumberFormat="1" applyFont="1" applyFill="1" applyBorder="1" applyAlignment="1" applyProtection="1">
      <alignment horizontal="center" wrapText="1"/>
    </xf>
    <xf numFmtId="165" fontId="31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0" fillId="2" borderId="16" xfId="12" applyNumberFormat="1" applyFont="1" applyFill="1" applyBorder="1" applyAlignment="1" applyProtection="1">
      <alignment horizontal="center" wrapText="1"/>
    </xf>
    <xf numFmtId="165" fontId="30" fillId="0" borderId="17" xfId="12" applyNumberFormat="1" applyFont="1" applyFill="1" applyBorder="1" applyAlignment="1" applyProtection="1">
      <alignment horizontal="center" wrapText="1"/>
    </xf>
    <xf numFmtId="165" fontId="32" fillId="2" borderId="16" xfId="12" applyNumberFormat="1" applyFont="1" applyFill="1" applyBorder="1" applyAlignment="1" applyProtection="1">
      <alignment horizontal="center" wrapText="1"/>
    </xf>
    <xf numFmtId="165" fontId="46" fillId="2" borderId="16" xfId="0" applyNumberFormat="1" applyFont="1" applyFill="1" applyBorder="1" applyAlignment="1" applyProtection="1">
      <alignment horizontal="center" vertical="center" wrapText="1"/>
    </xf>
    <xf numFmtId="165" fontId="46" fillId="0" borderId="17" xfId="0" applyNumberFormat="1" applyFont="1" applyBorder="1" applyAlignment="1" applyProtection="1">
      <alignment horizontal="center" vertical="center" wrapText="1"/>
      <protection locked="0"/>
    </xf>
    <xf numFmtId="165" fontId="31" fillId="0" borderId="17" xfId="1" applyNumberFormat="1" applyFont="1" applyFill="1" applyBorder="1" applyAlignment="1" applyProtection="1">
      <alignment horizontal="center" vertical="center" wrapText="1"/>
    </xf>
    <xf numFmtId="165" fontId="46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43" fillId="2" borderId="16" xfId="12" applyNumberFormat="1" applyFont="1" applyFill="1" applyBorder="1" applyAlignment="1" applyProtection="1">
      <alignment horizontal="center" vertical="center" wrapText="1"/>
    </xf>
    <xf numFmtId="165" fontId="43" fillId="2" borderId="16" xfId="0" applyNumberFormat="1" applyFont="1" applyFill="1" applyBorder="1" applyAlignment="1" applyProtection="1">
      <alignment horizontal="center" vertical="center" wrapText="1"/>
    </xf>
    <xf numFmtId="165" fontId="43" fillId="0" borderId="17" xfId="0" applyNumberFormat="1" applyFont="1" applyFill="1" applyBorder="1" applyAlignment="1" applyProtection="1">
      <alignment horizontal="center" vertical="center" wrapText="1"/>
    </xf>
    <xf numFmtId="165" fontId="52" fillId="2" borderId="16" xfId="0" applyNumberFormat="1" applyFont="1" applyFill="1" applyBorder="1" applyAlignment="1" applyProtection="1">
      <alignment horizontal="center" vertical="center" wrapText="1"/>
    </xf>
    <xf numFmtId="165" fontId="52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31" fillId="0" borderId="17" xfId="1" applyNumberFormat="1" applyFont="1" applyFill="1" applyBorder="1" applyAlignment="1" applyProtection="1">
      <alignment horizontal="center" vertical="center" wrapText="1"/>
      <protection locked="0"/>
    </xf>
    <xf numFmtId="165" fontId="35" fillId="0" borderId="16" xfId="9" applyNumberFormat="1" applyFont="1" applyBorder="1" applyAlignment="1" applyProtection="1">
      <alignment horizontal="center"/>
    </xf>
    <xf numFmtId="165" fontId="35" fillId="0" borderId="17" xfId="9" applyNumberFormat="1" applyFont="1" applyBorder="1" applyAlignment="1" applyProtection="1">
      <alignment horizontal="center"/>
      <protection locked="0"/>
    </xf>
    <xf numFmtId="165" fontId="50" fillId="2" borderId="16" xfId="9" applyNumberFormat="1" applyFont="1" applyFill="1" applyBorder="1" applyAlignment="1" applyProtection="1">
      <alignment horizontal="center"/>
    </xf>
    <xf numFmtId="165" fontId="50" fillId="0" borderId="17" xfId="9" applyNumberFormat="1" applyFont="1" applyFill="1" applyBorder="1" applyAlignment="1" applyProtection="1">
      <alignment horizontal="center"/>
    </xf>
    <xf numFmtId="165" fontId="50" fillId="2" borderId="16" xfId="9" applyNumberFormat="1" applyFont="1" applyFill="1" applyBorder="1" applyAlignment="1" applyProtection="1">
      <alignment horizontal="center" vertical="center"/>
    </xf>
    <xf numFmtId="165" fontId="50" fillId="0" borderId="17" xfId="9" applyNumberFormat="1" applyFont="1" applyFill="1" applyBorder="1" applyAlignment="1" applyProtection="1">
      <alignment horizontal="center" vertical="center"/>
    </xf>
    <xf numFmtId="165" fontId="41" fillId="2" borderId="16" xfId="1" applyNumberFormat="1" applyFont="1" applyFill="1" applyBorder="1" applyAlignment="1" applyProtection="1">
      <alignment horizontal="center" vertical="center" wrapText="1"/>
    </xf>
    <xf numFmtId="165" fontId="53" fillId="0" borderId="17" xfId="9" applyNumberFormat="1" applyFont="1" applyFill="1" applyBorder="1" applyAlignment="1" applyProtection="1">
      <alignment horizontal="center" vertical="center"/>
      <protection locked="0"/>
    </xf>
    <xf numFmtId="165" fontId="41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9" fillId="2" borderId="16" xfId="1" applyNumberFormat="1" applyFont="1" applyFill="1" applyBorder="1" applyAlignment="1" applyProtection="1">
      <alignment horizontal="center" vertical="center" wrapText="1"/>
    </xf>
    <xf numFmtId="165" fontId="52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9" fillId="2" borderId="18" xfId="1" applyNumberFormat="1" applyFont="1" applyFill="1" applyBorder="1" applyAlignment="1" applyProtection="1">
      <alignment horizontal="center" vertical="center" wrapText="1"/>
    </xf>
    <xf numFmtId="165" fontId="52" fillId="5" borderId="14" xfId="1" applyNumberFormat="1" applyFont="1" applyFill="1" applyBorder="1" applyAlignment="1" applyProtection="1">
      <alignment horizontal="center" vertical="center" wrapText="1"/>
      <protection locked="0"/>
    </xf>
    <xf numFmtId="165" fontId="52" fillId="5" borderId="15" xfId="1" applyNumberFormat="1" applyFont="1" applyFill="1" applyBorder="1" applyAlignment="1" applyProtection="1">
      <alignment horizontal="center" vertical="center" wrapText="1"/>
      <protection locked="0"/>
    </xf>
    <xf numFmtId="165" fontId="33" fillId="2" borderId="16" xfId="7" applyNumberFormat="1" applyFont="1" applyFill="1" applyBorder="1" applyAlignment="1" applyProtection="1">
      <alignment horizontal="center" vertical="center" wrapText="1"/>
    </xf>
    <xf numFmtId="165" fontId="41" fillId="2" borderId="16" xfId="7" applyNumberFormat="1" applyFont="1" applyFill="1" applyBorder="1" applyAlignment="1" applyProtection="1">
      <alignment horizontal="center" wrapText="1"/>
    </xf>
    <xf numFmtId="165" fontId="41" fillId="0" borderId="17" xfId="7" applyNumberFormat="1" applyFont="1" applyFill="1" applyBorder="1" applyAlignment="1" applyProtection="1">
      <alignment horizontal="center" wrapText="1"/>
      <protection locked="0"/>
    </xf>
    <xf numFmtId="165" fontId="46" fillId="2" borderId="16" xfId="7" applyNumberFormat="1" applyFont="1" applyFill="1" applyBorder="1" applyAlignment="1" applyProtection="1">
      <alignment horizontal="center" wrapText="1"/>
    </xf>
    <xf numFmtId="165" fontId="46" fillId="0" borderId="17" xfId="7" applyNumberFormat="1" applyFont="1" applyFill="1" applyBorder="1" applyAlignment="1" applyProtection="1">
      <alignment horizontal="center" wrapText="1"/>
      <protection locked="0"/>
    </xf>
    <xf numFmtId="165" fontId="33" fillId="2" borderId="16" xfId="7" applyNumberFormat="1" applyFont="1" applyFill="1" applyBorder="1" applyAlignment="1" applyProtection="1">
      <alignment horizontal="center" wrapText="1"/>
    </xf>
    <xf numFmtId="165" fontId="30" fillId="2" borderId="16" xfId="7" applyNumberFormat="1" applyFont="1" applyFill="1" applyBorder="1" applyAlignment="1" applyProtection="1">
      <alignment horizontal="center" wrapText="1"/>
    </xf>
    <xf numFmtId="165" fontId="32" fillId="2" borderId="16" xfId="7" applyNumberFormat="1" applyFont="1" applyFill="1" applyBorder="1" applyAlignment="1" applyProtection="1">
      <alignment horizontal="center" wrapText="1"/>
    </xf>
    <xf numFmtId="165" fontId="32" fillId="0" borderId="17" xfId="7" applyNumberFormat="1" applyFont="1" applyFill="1" applyBorder="1" applyAlignment="1" applyProtection="1">
      <alignment horizontal="center" wrapText="1"/>
      <protection locked="0"/>
    </xf>
    <xf numFmtId="165" fontId="43" fillId="2" borderId="16" xfId="7" applyNumberFormat="1" applyFont="1" applyFill="1" applyBorder="1" applyAlignment="1" applyProtection="1">
      <alignment horizontal="center" vertical="center" wrapText="1"/>
    </xf>
    <xf numFmtId="165" fontId="43" fillId="0" borderId="17" xfId="7" applyNumberFormat="1" applyFont="1" applyFill="1" applyBorder="1" applyAlignment="1" applyProtection="1">
      <alignment horizontal="center" vertical="center" wrapText="1"/>
      <protection locked="0"/>
    </xf>
    <xf numFmtId="165" fontId="31" fillId="5" borderId="16" xfId="1" applyNumberFormat="1" applyFont="1" applyFill="1" applyBorder="1" applyAlignment="1" applyProtection="1">
      <alignment horizontal="center" vertical="center" wrapText="1"/>
    </xf>
    <xf numFmtId="165" fontId="50" fillId="0" borderId="17" xfId="9" applyNumberFormat="1" applyFont="1" applyFill="1" applyBorder="1" applyAlignment="1" applyProtection="1">
      <alignment horizontal="center" vertical="center" wrapText="1"/>
    </xf>
    <xf numFmtId="165" fontId="35" fillId="0" borderId="17" xfId="9" applyNumberFormat="1" applyFont="1" applyBorder="1" applyAlignment="1" applyProtection="1">
      <alignment horizontal="center"/>
    </xf>
    <xf numFmtId="0" fontId="49" fillId="0" borderId="19" xfId="9" applyFont="1" applyFill="1" applyBorder="1" applyAlignment="1" applyProtection="1">
      <alignment horizontal="center" vertical="center" wrapText="1"/>
    </xf>
    <xf numFmtId="0" fontId="28" fillId="0" borderId="19" xfId="9" applyFont="1" applyFill="1" applyBorder="1" applyAlignment="1" applyProtection="1">
      <alignment horizontal="left" vertical="center" wrapText="1"/>
    </xf>
    <xf numFmtId="0" fontId="48" fillId="0" borderId="19" xfId="11" applyFont="1" applyFill="1" applyBorder="1" applyAlignment="1" applyProtection="1">
      <alignment horizontal="left" vertical="center" wrapText="1"/>
    </xf>
    <xf numFmtId="0" fontId="47" fillId="0" borderId="19" xfId="9" applyFont="1" applyFill="1" applyBorder="1" applyAlignment="1" applyProtection="1">
      <alignment horizontal="left" vertical="center" wrapText="1"/>
    </xf>
    <xf numFmtId="0" fontId="44" fillId="0" borderId="19" xfId="0" applyFont="1" applyFill="1" applyBorder="1" applyAlignment="1" applyProtection="1">
      <alignment horizontal="left" vertical="center" wrapText="1"/>
    </xf>
    <xf numFmtId="0" fontId="51" fillId="0" borderId="19" xfId="0" applyFont="1" applyFill="1" applyBorder="1" applyAlignment="1" applyProtection="1">
      <alignment horizontal="left" vertical="center" wrapText="1"/>
    </xf>
    <xf numFmtId="0" fontId="28" fillId="0" borderId="19" xfId="0" applyFont="1" applyFill="1" applyBorder="1" applyAlignment="1" applyProtection="1">
      <alignment horizontal="left" vertical="center" wrapText="1"/>
    </xf>
    <xf numFmtId="0" fontId="40" fillId="0" borderId="19" xfId="0" applyFont="1" applyFill="1" applyBorder="1" applyAlignment="1" applyProtection="1">
      <alignment horizontal="left" vertical="center" wrapText="1" indent="5"/>
    </xf>
    <xf numFmtId="0" fontId="40" fillId="0" borderId="19" xfId="0" applyFont="1" applyFill="1" applyBorder="1" applyAlignment="1" applyProtection="1">
      <alignment horizontal="left" vertical="center" wrapText="1"/>
    </xf>
    <xf numFmtId="0" fontId="35" fillId="0" borderId="19" xfId="0" applyFont="1" applyFill="1" applyBorder="1" applyAlignment="1" applyProtection="1">
      <alignment horizontal="left" vertical="center" wrapText="1"/>
    </xf>
    <xf numFmtId="0" fontId="47" fillId="0" borderId="20" xfId="9" applyFont="1" applyFill="1" applyBorder="1" applyAlignment="1" applyProtection="1">
      <alignment horizontal="left" vertical="center" wrapText="1"/>
    </xf>
    <xf numFmtId="165" fontId="5" fillId="0" borderId="0" xfId="9" applyNumberFormat="1" applyFill="1" applyBorder="1" applyAlignment="1" applyProtection="1">
      <alignment horizontal="center" vertical="center"/>
      <protection locked="0"/>
    </xf>
    <xf numFmtId="0" fontId="49" fillId="0" borderId="21" xfId="0" applyFont="1" applyBorder="1" applyAlignment="1">
      <alignment vertical="center"/>
    </xf>
    <xf numFmtId="0" fontId="35" fillId="0" borderId="0" xfId="9" applyFont="1" applyFill="1" applyBorder="1" applyProtection="1"/>
    <xf numFmtId="0" fontId="35" fillId="0" borderId="0" xfId="9" applyFont="1" applyFill="1" applyBorder="1" applyAlignment="1" applyProtection="1">
      <alignment horizontal="left"/>
    </xf>
    <xf numFmtId="0" fontId="35" fillId="2" borderId="0" xfId="9" applyFont="1" applyFill="1" applyBorder="1" applyProtection="1"/>
    <xf numFmtId="0" fontId="54" fillId="6" borderId="0" xfId="9" applyFont="1" applyFill="1" applyBorder="1" applyProtection="1"/>
    <xf numFmtId="0" fontId="54" fillId="0" borderId="0" xfId="9" applyFont="1" applyFill="1" applyBorder="1" applyProtection="1"/>
    <xf numFmtId="164" fontId="50" fillId="2" borderId="16" xfId="1" applyNumberFormat="1" applyFont="1" applyFill="1" applyBorder="1" applyAlignment="1" applyProtection="1">
      <alignment horizontal="center" vertical="center" wrapText="1"/>
    </xf>
    <xf numFmtId="164" fontId="50" fillId="0" borderId="1" xfId="1" applyNumberFormat="1" applyFont="1" applyFill="1" applyBorder="1" applyAlignment="1" applyProtection="1">
      <alignment horizontal="center" vertical="center" wrapText="1"/>
    </xf>
    <xf numFmtId="164" fontId="50" fillId="0" borderId="17" xfId="1" applyNumberFormat="1" applyFont="1" applyFill="1" applyBorder="1" applyAlignment="1" applyProtection="1">
      <alignment horizontal="center" vertical="center" wrapText="1"/>
    </xf>
    <xf numFmtId="164" fontId="55" fillId="2" borderId="16" xfId="1" applyNumberFormat="1" applyFont="1" applyFill="1" applyBorder="1" applyAlignment="1" applyProtection="1">
      <alignment horizontal="center" vertical="center" wrapText="1"/>
    </xf>
    <xf numFmtId="164" fontId="55" fillId="0" borderId="1" xfId="1" applyNumberFormat="1" applyFont="1" applyFill="1" applyBorder="1" applyAlignment="1" applyProtection="1">
      <alignment horizontal="center" vertical="center" wrapText="1"/>
    </xf>
    <xf numFmtId="164" fontId="55" fillId="0" borderId="17" xfId="1" applyNumberFormat="1" applyFont="1" applyFill="1" applyBorder="1" applyAlignment="1" applyProtection="1">
      <alignment horizontal="center" vertical="center" wrapText="1"/>
    </xf>
    <xf numFmtId="0" fontId="56" fillId="0" borderId="0" xfId="9" applyFont="1" applyFill="1" applyBorder="1" applyProtection="1"/>
    <xf numFmtId="164" fontId="42" fillId="2" borderId="16" xfId="1" applyNumberFormat="1" applyFont="1" applyFill="1" applyBorder="1" applyAlignment="1" applyProtection="1">
      <alignment horizontal="center" vertical="center" wrapText="1"/>
    </xf>
    <xf numFmtId="164" fontId="42" fillId="0" borderId="1" xfId="1" applyNumberFormat="1" applyFont="1" applyFill="1" applyBorder="1" applyAlignment="1" applyProtection="1">
      <alignment horizontal="center" vertical="center" wrapText="1"/>
    </xf>
    <xf numFmtId="164" fontId="42" fillId="0" borderId="17" xfId="1" applyNumberFormat="1" applyFont="1" applyFill="1" applyBorder="1" applyAlignment="1" applyProtection="1">
      <alignment horizontal="center" vertical="center" wrapText="1"/>
    </xf>
    <xf numFmtId="0" fontId="57" fillId="0" borderId="0" xfId="9" applyFont="1" applyFill="1" applyBorder="1" applyProtection="1"/>
    <xf numFmtId="164" fontId="50" fillId="5" borderId="1" xfId="1" applyNumberFormat="1" applyFont="1" applyFill="1" applyBorder="1" applyAlignment="1" applyProtection="1">
      <alignment horizontal="center" vertical="center" wrapText="1"/>
    </xf>
    <xf numFmtId="164" fontId="50" fillId="5" borderId="17" xfId="1" applyNumberFormat="1" applyFont="1" applyFill="1" applyBorder="1" applyAlignment="1" applyProtection="1">
      <alignment horizontal="center" vertical="center" wrapText="1"/>
    </xf>
    <xf numFmtId="0" fontId="58" fillId="0" borderId="0" xfId="9" applyFont="1" applyFill="1" applyBorder="1" applyProtection="1"/>
    <xf numFmtId="0" fontId="59" fillId="0" borderId="0" xfId="9" applyFont="1" applyFill="1" applyBorder="1" applyProtection="1"/>
    <xf numFmtId="0" fontId="54" fillId="0" borderId="0" xfId="9" applyFont="1" applyFill="1" applyBorder="1" applyAlignment="1" applyProtection="1">
      <alignment horizontal="left"/>
    </xf>
    <xf numFmtId="164" fontId="39" fillId="2" borderId="0" xfId="1" applyNumberFormat="1" applyFont="1" applyFill="1" applyBorder="1" applyAlignment="1" applyProtection="1">
      <alignment horizontal="center" vertical="center" wrapText="1"/>
    </xf>
    <xf numFmtId="164" fontId="60" fillId="2" borderId="0" xfId="9" applyNumberFormat="1" applyFont="1" applyFill="1" applyBorder="1" applyProtection="1"/>
    <xf numFmtId="0" fontId="49" fillId="0" borderId="22" xfId="0" applyFont="1" applyBorder="1" applyAlignment="1">
      <alignment vertical="center" wrapText="1"/>
    </xf>
    <xf numFmtId="0" fontId="49" fillId="0" borderId="23" xfId="0" applyFont="1" applyBorder="1" applyAlignment="1">
      <alignment vertical="center" wrapText="1"/>
    </xf>
    <xf numFmtId="0" fontId="72" fillId="0" borderId="3" xfId="0" applyFont="1" applyBorder="1" applyAlignment="1">
      <alignment vertical="center" wrapText="1"/>
    </xf>
    <xf numFmtId="0" fontId="73" fillId="0" borderId="7" xfId="0" applyFont="1" applyBorder="1" applyAlignment="1">
      <alignment horizontal="left" vertical="center" wrapText="1" indent="2"/>
    </xf>
    <xf numFmtId="0" fontId="74" fillId="0" borderId="3" xfId="0" applyFont="1" applyBorder="1" applyAlignment="1">
      <alignment vertical="center" wrapText="1"/>
    </xf>
    <xf numFmtId="0" fontId="74" fillId="0" borderId="7" xfId="0" applyFont="1" applyBorder="1" applyAlignment="1">
      <alignment horizontal="left" vertical="center" wrapText="1" indent="4"/>
    </xf>
    <xf numFmtId="0" fontId="49" fillId="0" borderId="3" xfId="0" applyFont="1" applyBorder="1" applyAlignment="1">
      <alignment vertical="center" wrapText="1"/>
    </xf>
    <xf numFmtId="0" fontId="49" fillId="0" borderId="7" xfId="0" applyFont="1" applyBorder="1" applyAlignment="1">
      <alignment vertical="center" wrapText="1"/>
    </xf>
    <xf numFmtId="0" fontId="72" fillId="0" borderId="12" xfId="0" applyFont="1" applyBorder="1" applyAlignment="1">
      <alignment vertical="center" wrapText="1"/>
    </xf>
    <xf numFmtId="166" fontId="27" fillId="0" borderId="0" xfId="9" applyNumberFormat="1" applyFont="1" applyAlignment="1" applyProtection="1">
      <alignment vertical="center" wrapText="1"/>
    </xf>
    <xf numFmtId="166" fontId="11" fillId="2" borderId="0" xfId="9" applyNumberFormat="1" applyFont="1" applyFill="1" applyAlignment="1" applyProtection="1">
      <alignment vertical="center" wrapText="1"/>
    </xf>
    <xf numFmtId="166" fontId="14" fillId="0" borderId="0" xfId="1" applyNumberFormat="1" applyFont="1" applyAlignment="1" applyProtection="1">
      <alignment horizontal="center" vertical="center" wrapText="1"/>
    </xf>
    <xf numFmtId="0" fontId="30" fillId="0" borderId="8" xfId="0" quotePrefix="1" applyFont="1" applyFill="1" applyBorder="1" applyAlignment="1">
      <alignment horizontal="center" vertical="center" wrapText="1"/>
    </xf>
    <xf numFmtId="0" fontId="73" fillId="0" borderId="24" xfId="0" applyFont="1" applyBorder="1" applyAlignment="1">
      <alignment horizontal="left" vertical="center" wrapText="1" indent="2"/>
    </xf>
    <xf numFmtId="164" fontId="55" fillId="0" borderId="25" xfId="1" applyNumberFormat="1" applyFont="1" applyFill="1" applyBorder="1" applyAlignment="1" applyProtection="1">
      <alignment horizontal="center" vertical="center" wrapText="1"/>
    </xf>
    <xf numFmtId="164" fontId="55" fillId="2" borderId="26" xfId="1" applyNumberFormat="1" applyFont="1" applyFill="1" applyBorder="1" applyAlignment="1" applyProtection="1">
      <alignment horizontal="center" vertical="center" wrapText="1"/>
    </xf>
    <xf numFmtId="164" fontId="55" fillId="0" borderId="27" xfId="1" applyNumberFormat="1" applyFont="1" applyFill="1" applyBorder="1" applyAlignment="1" applyProtection="1">
      <alignment horizontal="center" vertical="center" wrapText="1"/>
    </xf>
    <xf numFmtId="0" fontId="49" fillId="0" borderId="9" xfId="0" applyFont="1" applyBorder="1" applyAlignment="1">
      <alignment vertical="center" wrapText="1"/>
    </xf>
    <xf numFmtId="164" fontId="31" fillId="0" borderId="28" xfId="1" applyNumberFormat="1" applyFont="1" applyFill="1" applyBorder="1" applyAlignment="1" applyProtection="1">
      <alignment horizontal="center" vertical="center" wrapText="1"/>
    </xf>
    <xf numFmtId="164" fontId="31" fillId="2" borderId="29" xfId="1" applyNumberFormat="1" applyFont="1" applyFill="1" applyBorder="1" applyAlignment="1" applyProtection="1">
      <alignment horizontal="center" vertical="center" wrapText="1"/>
    </xf>
    <xf numFmtId="164" fontId="31" fillId="0" borderId="30" xfId="1" applyNumberFormat="1" applyFont="1" applyFill="1" applyBorder="1" applyAlignment="1" applyProtection="1">
      <alignment horizontal="center" vertical="center" wrapText="1"/>
    </xf>
    <xf numFmtId="165" fontId="30" fillId="0" borderId="19" xfId="1" applyNumberFormat="1" applyFont="1" applyBorder="1" applyAlignment="1" applyProtection="1">
      <alignment horizontal="center" vertical="center" wrapText="1"/>
    </xf>
    <xf numFmtId="165" fontId="31" fillId="0" borderId="19" xfId="1" applyNumberFormat="1" applyFont="1" applyBorder="1" applyAlignment="1" applyProtection="1">
      <alignment horizontal="center" vertical="center" wrapText="1"/>
    </xf>
    <xf numFmtId="165" fontId="32" fillId="0" borderId="19" xfId="9" applyNumberFormat="1" applyFont="1" applyBorder="1" applyAlignment="1" applyProtection="1">
      <alignment horizontal="center" vertical="center" wrapText="1"/>
    </xf>
    <xf numFmtId="165" fontId="33" fillId="3" borderId="19" xfId="1" applyNumberFormat="1" applyFont="1" applyFill="1" applyBorder="1" applyAlignment="1" applyProtection="1">
      <alignment horizontal="center" vertical="center" wrapText="1"/>
    </xf>
    <xf numFmtId="165" fontId="33" fillId="0" borderId="19" xfId="1" applyNumberFormat="1" applyFont="1" applyFill="1" applyBorder="1" applyAlignment="1" applyProtection="1">
      <alignment horizontal="center" vertical="center" wrapText="1"/>
    </xf>
    <xf numFmtId="165" fontId="30" fillId="2" borderId="31" xfId="1" applyNumberFormat="1" applyFont="1" applyFill="1" applyBorder="1" applyAlignment="1" applyProtection="1">
      <alignment horizontal="center" vertical="center" wrapText="1"/>
    </xf>
    <xf numFmtId="165" fontId="31" fillId="2" borderId="31" xfId="1" applyNumberFormat="1" applyFont="1" applyFill="1" applyBorder="1" applyAlignment="1" applyProtection="1">
      <alignment horizontal="center" vertical="center" wrapText="1"/>
    </xf>
    <xf numFmtId="165" fontId="32" fillId="0" borderId="31" xfId="9" applyNumberFormat="1" applyFont="1" applyBorder="1" applyAlignment="1" applyProtection="1">
      <alignment horizontal="center" vertical="center" wrapText="1"/>
    </xf>
    <xf numFmtId="165" fontId="32" fillId="2" borderId="31" xfId="9" applyNumberFormat="1" applyFont="1" applyFill="1" applyBorder="1" applyAlignment="1" applyProtection="1">
      <alignment horizontal="center" vertical="center" wrapText="1"/>
    </xf>
    <xf numFmtId="165" fontId="33" fillId="3" borderId="31" xfId="1" applyNumberFormat="1" applyFont="1" applyFill="1" applyBorder="1" applyAlignment="1" applyProtection="1">
      <alignment horizontal="center" vertical="center" wrapText="1"/>
    </xf>
    <xf numFmtId="165" fontId="33" fillId="2" borderId="31" xfId="1" applyNumberFormat="1" applyFont="1" applyFill="1" applyBorder="1" applyAlignment="1" applyProtection="1">
      <alignment horizontal="center" vertical="center" wrapText="1"/>
    </xf>
    <xf numFmtId="165" fontId="30" fillId="2" borderId="16" xfId="1" applyNumberFormat="1" applyFont="1" applyFill="1" applyBorder="1" applyAlignment="1" applyProtection="1">
      <alignment horizontal="center" vertical="center" wrapText="1"/>
    </xf>
    <xf numFmtId="165" fontId="30" fillId="0" borderId="17" xfId="1" applyNumberFormat="1" applyFont="1" applyBorder="1" applyAlignment="1" applyProtection="1">
      <alignment horizontal="center" vertical="center" wrapText="1"/>
    </xf>
    <xf numFmtId="165" fontId="31" fillId="0" borderId="17" xfId="1" applyNumberFormat="1" applyFont="1" applyBorder="1" applyAlignment="1" applyProtection="1">
      <alignment horizontal="center" vertical="center" wrapText="1"/>
    </xf>
    <xf numFmtId="165" fontId="32" fillId="0" borderId="16" xfId="9" applyNumberFormat="1" applyFont="1" applyBorder="1" applyAlignment="1" applyProtection="1">
      <alignment horizontal="center" vertical="center" wrapText="1"/>
    </xf>
    <xf numFmtId="165" fontId="32" fillId="0" borderId="17" xfId="9" applyNumberFormat="1" applyFont="1" applyBorder="1" applyAlignment="1" applyProtection="1">
      <alignment horizontal="center" vertical="center" wrapText="1"/>
    </xf>
    <xf numFmtId="165" fontId="32" fillId="2" borderId="16" xfId="9" applyNumberFormat="1" applyFont="1" applyFill="1" applyBorder="1" applyAlignment="1" applyProtection="1">
      <alignment horizontal="center" vertical="center" wrapText="1"/>
    </xf>
    <xf numFmtId="165" fontId="33" fillId="3" borderId="16" xfId="1" applyNumberFormat="1" applyFont="1" applyFill="1" applyBorder="1" applyAlignment="1" applyProtection="1">
      <alignment horizontal="center" vertical="center" wrapText="1"/>
    </xf>
    <xf numFmtId="165" fontId="33" fillId="3" borderId="17" xfId="1" applyNumberFormat="1" applyFont="1" applyFill="1" applyBorder="1" applyAlignment="1" applyProtection="1">
      <alignment horizontal="center" vertical="center" wrapText="1"/>
    </xf>
    <xf numFmtId="165" fontId="33" fillId="2" borderId="16" xfId="1" applyNumberFormat="1" applyFont="1" applyFill="1" applyBorder="1" applyAlignment="1" applyProtection="1">
      <alignment horizontal="center" vertical="center" wrapText="1"/>
    </xf>
    <xf numFmtId="165" fontId="33" fillId="0" borderId="17" xfId="1" applyNumberFormat="1" applyFont="1" applyFill="1" applyBorder="1" applyAlignment="1" applyProtection="1">
      <alignment horizontal="center" vertical="center" wrapText="1"/>
    </xf>
    <xf numFmtId="167" fontId="30" fillId="0" borderId="20" xfId="1" applyNumberFormat="1" applyFont="1" applyBorder="1" applyAlignment="1" applyProtection="1">
      <alignment horizontal="center" vertical="center" wrapText="1"/>
    </xf>
    <xf numFmtId="167" fontId="30" fillId="2" borderId="18" xfId="1" applyNumberFormat="1" applyFont="1" applyFill="1" applyBorder="1" applyAlignment="1" applyProtection="1">
      <alignment horizontal="center" vertical="center" wrapText="1"/>
    </xf>
    <xf numFmtId="167" fontId="30" fillId="0" borderId="14" xfId="1" applyNumberFormat="1" applyFont="1" applyBorder="1" applyAlignment="1" applyProtection="1">
      <alignment horizontal="center" vertical="center" wrapText="1"/>
    </xf>
    <xf numFmtId="167" fontId="30" fillId="0" borderId="15" xfId="1" applyNumberFormat="1" applyFont="1" applyBorder="1" applyAlignment="1" applyProtection="1">
      <alignment horizontal="center" vertical="center" wrapText="1"/>
    </xf>
    <xf numFmtId="167" fontId="30" fillId="2" borderId="32" xfId="1" applyNumberFormat="1" applyFont="1" applyFill="1" applyBorder="1" applyAlignment="1" applyProtection="1">
      <alignment horizontal="center" vertical="center" wrapText="1"/>
    </xf>
    <xf numFmtId="165" fontId="40" fillId="0" borderId="2" xfId="12" applyNumberFormat="1" applyFont="1" applyFill="1" applyBorder="1" applyAlignment="1" applyProtection="1">
      <alignment horizontal="center" vertical="center" wrapText="1"/>
    </xf>
    <xf numFmtId="165" fontId="33" fillId="0" borderId="2" xfId="12" applyNumberFormat="1" applyFont="1" applyFill="1" applyBorder="1" applyAlignment="1" applyProtection="1">
      <alignment horizontal="center" vertical="center" wrapText="1"/>
    </xf>
    <xf numFmtId="165" fontId="46" fillId="0" borderId="2" xfId="12" applyNumberFormat="1" applyFont="1" applyFill="1" applyBorder="1" applyAlignment="1" applyProtection="1">
      <alignment horizontal="center" vertical="center" wrapText="1"/>
    </xf>
    <xf numFmtId="0" fontId="30" fillId="0" borderId="8" xfId="0" applyFont="1" applyFill="1" applyBorder="1" applyAlignment="1" applyProtection="1">
      <alignment horizontal="center" vertical="center" wrapText="1"/>
      <protection locked="0"/>
    </xf>
    <xf numFmtId="165" fontId="33" fillId="0" borderId="1" xfId="12" applyNumberFormat="1" applyFont="1" applyFill="1" applyBorder="1" applyAlignment="1" applyProtection="1">
      <alignment horizontal="center" vertical="center" wrapText="1"/>
      <protection locked="0"/>
    </xf>
    <xf numFmtId="165" fontId="33" fillId="0" borderId="17" xfId="12" applyNumberFormat="1" applyFont="1" applyFill="1" applyBorder="1" applyAlignment="1" applyProtection="1">
      <alignment horizontal="center" vertical="center" wrapText="1"/>
      <protection locked="0"/>
    </xf>
    <xf numFmtId="165" fontId="41" fillId="0" borderId="17" xfId="12" applyNumberFormat="1" applyFont="1" applyFill="1" applyBorder="1" applyAlignment="1" applyProtection="1">
      <alignment horizontal="center" wrapText="1"/>
      <protection locked="0"/>
    </xf>
    <xf numFmtId="165" fontId="46" fillId="0" borderId="17" xfId="12" applyNumberFormat="1" applyFont="1" applyFill="1" applyBorder="1" applyAlignment="1" applyProtection="1">
      <alignment horizontal="center" wrapText="1"/>
      <protection locked="0"/>
    </xf>
    <xf numFmtId="165" fontId="32" fillId="0" borderId="17" xfId="12" applyNumberFormat="1" applyFont="1" applyFill="1" applyBorder="1" applyAlignment="1" applyProtection="1">
      <alignment horizontal="center" wrapText="1"/>
      <protection locked="0"/>
    </xf>
    <xf numFmtId="165" fontId="43" fillId="0" borderId="17" xfId="12" applyNumberFormat="1" applyFont="1" applyFill="1" applyBorder="1" applyAlignment="1" applyProtection="1">
      <alignment horizontal="center" vertical="center" wrapText="1"/>
      <protection locked="0"/>
    </xf>
    <xf numFmtId="0" fontId="30" fillId="5" borderId="8" xfId="0" applyFont="1" applyFill="1" applyBorder="1" applyAlignment="1" applyProtection="1">
      <alignment horizontal="center" vertical="center" wrapText="1"/>
      <protection locked="0"/>
    </xf>
    <xf numFmtId="165" fontId="30" fillId="2" borderId="33" xfId="12" applyNumberFormat="1" applyFont="1" applyFill="1" applyBorder="1" applyAlignment="1" applyProtection="1">
      <alignment horizontal="center" wrapText="1"/>
    </xf>
    <xf numFmtId="165" fontId="30" fillId="2" borderId="33" xfId="7" applyNumberFormat="1" applyFont="1" applyFill="1" applyBorder="1" applyAlignment="1" applyProtection="1">
      <alignment horizontal="center" wrapText="1"/>
    </xf>
    <xf numFmtId="0" fontId="45" fillId="0" borderId="3" xfId="0" applyFont="1" applyBorder="1" applyAlignment="1">
      <alignment horizontal="left" vertical="center" wrapText="1" indent="6"/>
    </xf>
    <xf numFmtId="165" fontId="32" fillId="0" borderId="7" xfId="12" applyNumberFormat="1" applyFont="1" applyFill="1" applyBorder="1" applyAlignment="1" applyProtection="1">
      <alignment horizontal="center" wrapText="1"/>
      <protection locked="0"/>
    </xf>
    <xf numFmtId="164" fontId="66" fillId="0" borderId="0" xfId="9" applyNumberFormat="1" applyFont="1" applyFill="1" applyBorder="1" applyAlignment="1" applyProtection="1">
      <alignment horizontal="left"/>
    </xf>
    <xf numFmtId="165" fontId="32" fillId="2" borderId="33" xfId="12" applyNumberFormat="1" applyFont="1" applyFill="1" applyBorder="1" applyAlignment="1" applyProtection="1">
      <alignment horizontal="center" wrapText="1"/>
    </xf>
    <xf numFmtId="165" fontId="32" fillId="2" borderId="33" xfId="7" applyNumberFormat="1" applyFont="1" applyFill="1" applyBorder="1" applyAlignment="1" applyProtection="1">
      <alignment horizontal="center" wrapText="1"/>
    </xf>
    <xf numFmtId="0" fontId="81" fillId="0" borderId="1" xfId="0" applyFont="1" applyBorder="1" applyAlignment="1" applyProtection="1">
      <alignment horizontal="center" vertical="center"/>
      <protection locked="0"/>
    </xf>
    <xf numFmtId="0" fontId="82" fillId="0" borderId="1" xfId="0" applyFont="1" applyBorder="1" applyAlignment="1" applyProtection="1">
      <alignment horizontal="center" vertical="center"/>
      <protection locked="0"/>
    </xf>
    <xf numFmtId="0" fontId="83" fillId="0" borderId="1" xfId="0" applyFont="1" applyBorder="1" applyAlignment="1" applyProtection="1">
      <alignment horizontal="center" vertical="center"/>
      <protection locked="0"/>
    </xf>
    <xf numFmtId="0" fontId="54" fillId="0" borderId="8" xfId="0" applyFont="1" applyFill="1" applyBorder="1" applyAlignment="1" applyProtection="1">
      <alignment horizontal="center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77" fillId="0" borderId="1" xfId="0" applyFont="1" applyFill="1" applyBorder="1" applyAlignment="1">
      <alignment vertical="center" wrapText="1"/>
    </xf>
    <xf numFmtId="0" fontId="77" fillId="0" borderId="1" xfId="0" applyFont="1" applyFill="1" applyBorder="1" applyAlignment="1">
      <alignment horizontal="left" vertical="center" wrapText="1" indent="2"/>
    </xf>
    <xf numFmtId="0" fontId="77" fillId="0" borderId="1" xfId="0" applyFont="1" applyFill="1" applyBorder="1" applyAlignment="1">
      <alignment horizontal="left" vertical="center" wrapText="1" indent="4"/>
    </xf>
    <xf numFmtId="0" fontId="77" fillId="0" borderId="1" xfId="0" applyFont="1" applyFill="1" applyBorder="1" applyAlignment="1">
      <alignment horizontal="left" vertical="center" wrapText="1" indent="1"/>
    </xf>
    <xf numFmtId="0" fontId="80" fillId="0" borderId="0" xfId="0" applyFont="1" applyFill="1"/>
    <xf numFmtId="165" fontId="14" fillId="0" borderId="0" xfId="9" applyNumberFormat="1" applyFont="1" applyBorder="1" applyProtection="1">
      <protection locked="0"/>
    </xf>
    <xf numFmtId="165" fontId="0" fillId="0" borderId="0" xfId="0" applyNumberFormat="1" applyProtection="1">
      <protection locked="0"/>
    </xf>
    <xf numFmtId="165" fontId="77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77" fillId="0" borderId="1" xfId="1" applyNumberFormat="1" applyFont="1" applyFill="1" applyBorder="1" applyAlignment="1" applyProtection="1">
      <alignment horizontal="center" vertical="center" wrapText="1"/>
    </xf>
    <xf numFmtId="0" fontId="77" fillId="0" borderId="1" xfId="0" applyFont="1" applyFill="1" applyBorder="1" applyAlignment="1">
      <alignment horizontal="left" vertical="center" wrapText="1"/>
    </xf>
    <xf numFmtId="0" fontId="79" fillId="0" borderId="1" xfId="0" applyFont="1" applyFill="1" applyBorder="1" applyAlignment="1">
      <alignment horizontal="center" vertical="center" wrapText="1"/>
    </xf>
    <xf numFmtId="0" fontId="80" fillId="0" borderId="1" xfId="0" applyFont="1" applyFill="1" applyBorder="1"/>
    <xf numFmtId="165" fontId="78" fillId="0" borderId="1" xfId="12" applyNumberFormat="1" applyFont="1" applyFill="1" applyBorder="1" applyAlignment="1" applyProtection="1">
      <alignment horizontal="center" vertical="center" wrapText="1"/>
    </xf>
    <xf numFmtId="165" fontId="78" fillId="0" borderId="1" xfId="1" applyNumberFormat="1" applyFont="1" applyFill="1" applyBorder="1" applyAlignment="1" applyProtection="1">
      <alignment horizontal="center" vertical="center" wrapText="1"/>
    </xf>
    <xf numFmtId="165" fontId="78" fillId="0" borderId="1" xfId="12" applyNumberFormat="1" applyFont="1" applyFill="1" applyBorder="1" applyAlignment="1" applyProtection="1">
      <alignment horizontal="center" wrapText="1"/>
      <protection locked="0"/>
    </xf>
    <xf numFmtId="165" fontId="78" fillId="0" borderId="1" xfId="12" applyNumberFormat="1" applyFont="1" applyFill="1" applyBorder="1" applyAlignment="1" applyProtection="1">
      <alignment horizontal="center" wrapText="1"/>
    </xf>
    <xf numFmtId="0" fontId="80" fillId="0" borderId="1" xfId="0" applyFont="1" applyFill="1" applyBorder="1" applyAlignment="1">
      <alignment horizontal="center" vertical="center"/>
    </xf>
    <xf numFmtId="0" fontId="31" fillId="5" borderId="3" xfId="0" applyFont="1" applyFill="1" applyBorder="1" applyAlignment="1">
      <alignment horizontal="left" vertical="center" wrapText="1" indent="2"/>
    </xf>
    <xf numFmtId="0" fontId="77" fillId="0" borderId="1" xfId="0" applyFont="1" applyFill="1" applyBorder="1" applyAlignment="1">
      <alignment horizontal="left" wrapText="1"/>
    </xf>
    <xf numFmtId="0" fontId="79" fillId="0" borderId="1" xfId="0" applyFont="1" applyFill="1" applyBorder="1" applyAlignment="1">
      <alignment horizontal="left" vertical="center" wrapText="1" indent="1"/>
    </xf>
    <xf numFmtId="0" fontId="79" fillId="0" borderId="1" xfId="0" applyFont="1" applyFill="1" applyBorder="1" applyAlignment="1">
      <alignment horizontal="left" wrapText="1"/>
    </xf>
    <xf numFmtId="166" fontId="80" fillId="0" borderId="1" xfId="0" applyNumberFormat="1" applyFont="1" applyFill="1" applyBorder="1" applyAlignment="1">
      <alignment horizontal="center" vertical="center"/>
    </xf>
    <xf numFmtId="166" fontId="80" fillId="0" borderId="1" xfId="0" applyNumberFormat="1" applyFont="1" applyBorder="1" applyAlignment="1">
      <alignment horizontal="center" vertical="center"/>
    </xf>
    <xf numFmtId="0" fontId="79" fillId="0" borderId="1" xfId="0" applyFont="1" applyFill="1" applyBorder="1" applyAlignment="1">
      <alignment vertical="center" wrapText="1"/>
    </xf>
    <xf numFmtId="165" fontId="77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77" fillId="7" borderId="1" xfId="0" applyFont="1" applyFill="1" applyBorder="1" applyAlignment="1">
      <alignment vertical="center" wrapText="1"/>
    </xf>
    <xf numFmtId="0" fontId="77" fillId="7" borderId="1" xfId="0" applyFont="1" applyFill="1" applyBorder="1" applyAlignment="1">
      <alignment horizontal="left" vertical="center" wrapText="1" indent="2"/>
    </xf>
    <xf numFmtId="0" fontId="77" fillId="7" borderId="1" xfId="0" applyFont="1" applyFill="1" applyBorder="1" applyAlignment="1">
      <alignment horizontal="left" vertical="center" wrapText="1" indent="4"/>
    </xf>
    <xf numFmtId="164" fontId="77" fillId="7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166" fontId="0" fillId="0" borderId="1" xfId="0" applyNumberFormat="1" applyBorder="1"/>
    <xf numFmtId="166" fontId="80" fillId="0" borderId="0" xfId="0" applyNumberFormat="1" applyFont="1" applyBorder="1" applyAlignment="1">
      <alignment horizontal="center" vertical="center"/>
    </xf>
    <xf numFmtId="166" fontId="0" fillId="8" borderId="1" xfId="0" applyNumberFormat="1" applyFill="1" applyBorder="1"/>
    <xf numFmtId="165" fontId="78" fillId="8" borderId="1" xfId="12" applyNumberFormat="1" applyFont="1" applyFill="1" applyBorder="1" applyAlignment="1" applyProtection="1">
      <alignment horizontal="center" wrapText="1"/>
    </xf>
    <xf numFmtId="0" fontId="80" fillId="8" borderId="1" xfId="0" applyFont="1" applyFill="1" applyBorder="1" applyAlignment="1">
      <alignment horizontal="center" vertical="center"/>
    </xf>
    <xf numFmtId="166" fontId="80" fillId="8" borderId="1" xfId="0" applyNumberFormat="1" applyFont="1" applyFill="1" applyBorder="1" applyAlignment="1">
      <alignment horizontal="center" vertical="center"/>
    </xf>
    <xf numFmtId="166" fontId="0" fillId="9" borderId="1" xfId="0" applyNumberFormat="1" applyFill="1" applyBorder="1"/>
    <xf numFmtId="0" fontId="80" fillId="9" borderId="1" xfId="0" applyFont="1" applyFill="1" applyBorder="1"/>
    <xf numFmtId="166" fontId="80" fillId="9" borderId="1" xfId="0" applyNumberFormat="1" applyFont="1" applyFill="1" applyBorder="1"/>
    <xf numFmtId="165" fontId="77" fillId="9" borderId="1" xfId="1" applyNumberFormat="1" applyFont="1" applyFill="1" applyBorder="1" applyAlignment="1" applyProtection="1">
      <alignment horizontal="center" vertical="center" wrapText="1"/>
    </xf>
    <xf numFmtId="165" fontId="78" fillId="9" borderId="1" xfId="12" applyNumberFormat="1" applyFont="1" applyFill="1" applyBorder="1" applyAlignment="1" applyProtection="1">
      <alignment horizontal="center" vertical="center" wrapText="1"/>
    </xf>
    <xf numFmtId="165" fontId="78" fillId="9" borderId="1" xfId="1" applyNumberFormat="1" applyFont="1" applyFill="1" applyBorder="1" applyAlignment="1" applyProtection="1">
      <alignment horizontal="center" vertical="center" wrapText="1"/>
    </xf>
    <xf numFmtId="165" fontId="78" fillId="9" borderId="1" xfId="12" applyNumberFormat="1" applyFont="1" applyFill="1" applyBorder="1" applyAlignment="1" applyProtection="1">
      <alignment horizontal="center" wrapText="1"/>
    </xf>
    <xf numFmtId="165" fontId="78" fillId="9" borderId="1" xfId="12" applyNumberFormat="1" applyFont="1" applyFill="1" applyBorder="1" applyAlignment="1" applyProtection="1">
      <alignment horizontal="center" wrapText="1"/>
      <protection locked="0"/>
    </xf>
    <xf numFmtId="0" fontId="80" fillId="9" borderId="1" xfId="0" applyFont="1" applyFill="1" applyBorder="1" applyAlignment="1">
      <alignment horizontal="center" vertical="center"/>
    </xf>
    <xf numFmtId="166" fontId="80" fillId="9" borderId="1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vertical="center" wrapText="1"/>
    </xf>
    <xf numFmtId="0" fontId="0" fillId="9" borderId="0" xfId="0" applyFill="1"/>
    <xf numFmtId="0" fontId="85" fillId="7" borderId="7" xfId="0" applyFont="1" applyFill="1" applyBorder="1" applyAlignment="1">
      <alignment horizontal="left" vertical="center" wrapText="1" indent="2"/>
    </xf>
    <xf numFmtId="0" fontId="85" fillId="7" borderId="7" xfId="0" applyFont="1" applyFill="1" applyBorder="1" applyAlignment="1">
      <alignment horizontal="left" vertical="center" wrapText="1" indent="4"/>
    </xf>
    <xf numFmtId="0" fontId="86" fillId="0" borderId="1" xfId="0" applyFont="1" applyBorder="1" applyAlignment="1">
      <alignment wrapText="1"/>
    </xf>
    <xf numFmtId="0" fontId="87" fillId="0" borderId="1" xfId="0" applyFont="1" applyBorder="1" applyAlignment="1">
      <alignment wrapText="1"/>
    </xf>
    <xf numFmtId="0" fontId="87" fillId="7" borderId="1" xfId="0" applyFont="1" applyFill="1" applyBorder="1"/>
    <xf numFmtId="0" fontId="87" fillId="7" borderId="1" xfId="0" applyFont="1" applyFill="1" applyBorder="1" applyAlignment="1">
      <alignment wrapText="1"/>
    </xf>
    <xf numFmtId="166" fontId="87" fillId="7" borderId="1" xfId="0" applyNumberFormat="1" applyFont="1" applyFill="1" applyBorder="1"/>
    <xf numFmtId="166" fontId="0" fillId="10" borderId="1" xfId="0" applyNumberFormat="1" applyFill="1" applyBorder="1"/>
    <xf numFmtId="166" fontId="80" fillId="10" borderId="1" xfId="0" applyNumberFormat="1" applyFont="1" applyFill="1" applyBorder="1"/>
    <xf numFmtId="0" fontId="80" fillId="10" borderId="1" xfId="0" applyFont="1" applyFill="1" applyBorder="1"/>
    <xf numFmtId="0" fontId="0" fillId="10" borderId="1" xfId="0" applyFill="1" applyBorder="1"/>
    <xf numFmtId="166" fontId="80" fillId="10" borderId="1" xfId="0" applyNumberFormat="1" applyFont="1" applyFill="1" applyBorder="1" applyAlignment="1">
      <alignment horizontal="center" vertical="center"/>
    </xf>
    <xf numFmtId="164" fontId="77" fillId="10" borderId="1" xfId="1" applyNumberFormat="1" applyFont="1" applyFill="1" applyBorder="1" applyAlignment="1" applyProtection="1">
      <alignment horizontal="center" vertical="center" wrapText="1"/>
    </xf>
    <xf numFmtId="166" fontId="87" fillId="10" borderId="1" xfId="0" applyNumberFormat="1" applyFont="1" applyFill="1" applyBorder="1"/>
    <xf numFmtId="0" fontId="26" fillId="0" borderId="34" xfId="9" applyFont="1" applyBorder="1" applyAlignment="1" applyProtection="1">
      <alignment horizontal="center" vertical="center" wrapText="1"/>
      <protection locked="0"/>
    </xf>
    <xf numFmtId="0" fontId="7" fillId="0" borderId="35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Fill="1" applyBorder="1" applyAlignment="1" applyProtection="1">
      <alignment horizontal="center" vertical="center" wrapText="1"/>
      <protection locked="0"/>
    </xf>
    <xf numFmtId="165" fontId="36" fillId="0" borderId="9" xfId="1" applyNumberFormat="1" applyFont="1" applyFill="1" applyBorder="1" applyAlignment="1" applyProtection="1">
      <alignment horizontal="center" vertical="center" wrapText="1"/>
      <protection locked="0"/>
    </xf>
    <xf numFmtId="165" fontId="36" fillId="5" borderId="36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18" xfId="0" applyNumberFormat="1" applyFont="1" applyFill="1" applyBorder="1" applyAlignment="1" applyProtection="1">
      <alignment horizontal="center" vertical="center" wrapText="1"/>
      <protection locked="0"/>
    </xf>
    <xf numFmtId="165" fontId="36" fillId="0" borderId="37" xfId="1" applyNumberFormat="1" applyFont="1" applyFill="1" applyBorder="1" applyAlignment="1" applyProtection="1">
      <alignment horizontal="center" vertical="center" wrapText="1"/>
      <protection locked="0"/>
    </xf>
    <xf numFmtId="165" fontId="2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9" applyFont="1" applyBorder="1" applyAlignment="1" applyProtection="1">
      <alignment horizontal="center" vertical="center" wrapText="1"/>
      <protection locked="0"/>
    </xf>
    <xf numFmtId="0" fontId="7" fillId="0" borderId="39" xfId="0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Fill="1" applyBorder="1" applyAlignment="1" applyProtection="1">
      <alignment horizontal="center" vertical="center" wrapText="1"/>
      <protection locked="0"/>
    </xf>
    <xf numFmtId="0" fontId="7" fillId="0" borderId="40" xfId="0" applyFont="1" applyFill="1" applyBorder="1" applyAlignment="1" applyProtection="1">
      <alignment horizontal="center" vertical="center" wrapText="1"/>
      <protection locked="0"/>
    </xf>
    <xf numFmtId="165" fontId="36" fillId="5" borderId="11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3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12" xfId="0" applyNumberFormat="1" applyFont="1" applyFill="1" applyBorder="1" applyAlignment="1" applyProtection="1">
      <alignment horizontal="center" vertical="center" wrapText="1"/>
      <protection locked="0"/>
    </xf>
    <xf numFmtId="165" fontId="36" fillId="0" borderId="36" xfId="1" applyNumberFormat="1" applyFont="1" applyFill="1" applyBorder="1" applyAlignment="1" applyProtection="1">
      <alignment horizontal="center" vertical="center" wrapText="1"/>
      <protection locked="0"/>
    </xf>
    <xf numFmtId="165" fontId="36" fillId="0" borderId="38" xfId="1" applyNumberFormat="1" applyFont="1" applyFill="1" applyBorder="1" applyAlignment="1" applyProtection="1">
      <alignment horizontal="center" vertical="center" wrapText="1"/>
      <protection locked="0"/>
    </xf>
    <xf numFmtId="165" fontId="36" fillId="5" borderId="16" xfId="0" applyNumberFormat="1" applyFont="1" applyFill="1" applyBorder="1" applyAlignment="1" applyProtection="1">
      <alignment horizontal="center" vertical="center" wrapText="1"/>
      <protection locked="0"/>
    </xf>
    <xf numFmtId="165" fontId="36" fillId="0" borderId="1" xfId="1" applyNumberFormat="1" applyFont="1" applyFill="1" applyBorder="1" applyAlignment="1" applyProtection="1">
      <alignment horizontal="center" vertical="center" wrapText="1"/>
      <protection locked="0"/>
    </xf>
    <xf numFmtId="165" fontId="22" fillId="0" borderId="17" xfId="1" applyNumberFormat="1" applyFont="1" applyFill="1" applyBorder="1" applyAlignment="1" applyProtection="1">
      <alignment horizontal="center" vertical="center" wrapText="1"/>
      <protection locked="0"/>
    </xf>
    <xf numFmtId="165" fontId="36" fillId="5" borderId="35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2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41" xfId="0" quotePrefix="1" applyFont="1" applyFill="1" applyBorder="1" applyAlignment="1">
      <alignment horizontal="center" vertical="center" wrapText="1"/>
    </xf>
    <xf numFmtId="0" fontId="30" fillId="0" borderId="6" xfId="0" quotePrefix="1" applyFont="1" applyFill="1" applyBorder="1" applyAlignment="1">
      <alignment horizontal="center" vertical="center" wrapText="1"/>
    </xf>
    <xf numFmtId="0" fontId="30" fillId="0" borderId="42" xfId="0" quotePrefix="1" applyFont="1" applyFill="1" applyBorder="1" applyAlignment="1">
      <alignment horizontal="center" vertical="center" wrapText="1"/>
    </xf>
    <xf numFmtId="164" fontId="2" fillId="0" borderId="25" xfId="1" applyNumberFormat="1" applyFont="1" applyFill="1" applyBorder="1" applyAlignment="1" applyProtection="1">
      <alignment horizontal="center" vertical="center" textRotation="90" wrapText="1"/>
      <protection locked="0"/>
    </xf>
    <xf numFmtId="164" fontId="2" fillId="0" borderId="43" xfId="1" applyNumberFormat="1" applyFont="1" applyFill="1" applyBorder="1" applyAlignment="1" applyProtection="1">
      <alignment horizontal="center" vertical="center" textRotation="90" wrapText="1"/>
      <protection locked="0"/>
    </xf>
    <xf numFmtId="164" fontId="2" fillId="0" borderId="44" xfId="1" applyNumberFormat="1" applyFont="1" applyFill="1" applyBorder="1" applyAlignment="1" applyProtection="1">
      <alignment horizontal="center" vertical="center" textRotation="90" wrapText="1"/>
      <protection locked="0"/>
    </xf>
    <xf numFmtId="165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5" fontId="22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35" xfId="0" applyFont="1" applyFill="1" applyBorder="1" applyAlignment="1">
      <alignment horizontal="center" vertical="center" wrapText="1"/>
    </xf>
    <xf numFmtId="0" fontId="30" fillId="0" borderId="2" xfId="0" quotePrefix="1" applyFont="1" applyFill="1" applyBorder="1" applyAlignment="1">
      <alignment horizontal="center" vertical="center" wrapText="1"/>
    </xf>
    <xf numFmtId="0" fontId="30" fillId="0" borderId="21" xfId="0" quotePrefix="1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textRotation="90" wrapText="1"/>
    </xf>
    <xf numFmtId="0" fontId="54" fillId="0" borderId="45" xfId="0" applyFont="1" applyBorder="1" applyAlignment="1">
      <alignment horizontal="center" vertical="center" textRotation="90" wrapText="1"/>
    </xf>
    <xf numFmtId="0" fontId="49" fillId="0" borderId="35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22" xfId="0" applyFont="1" applyBorder="1" applyAlignment="1">
      <alignment horizontal="center" vertical="center" wrapText="1"/>
    </xf>
    <xf numFmtId="0" fontId="75" fillId="0" borderId="0" xfId="9" applyFont="1" applyFill="1" applyBorder="1" applyAlignment="1" applyProtection="1">
      <alignment horizontal="center" vertical="center"/>
    </xf>
    <xf numFmtId="165" fontId="36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4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47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77" fillId="0" borderId="1" xfId="0" applyFont="1" applyFill="1" applyBorder="1" applyAlignment="1">
      <alignment horizontal="center" vertical="center" wrapText="1"/>
    </xf>
    <xf numFmtId="0" fontId="77" fillId="0" borderId="1" xfId="0" quotePrefix="1" applyFont="1" applyFill="1" applyBorder="1" applyAlignment="1">
      <alignment horizontal="center" vertical="center" wrapText="1"/>
    </xf>
    <xf numFmtId="165" fontId="77" fillId="0" borderId="1" xfId="1" applyNumberFormat="1" applyFont="1" applyFill="1" applyBorder="1" applyAlignment="1" applyProtection="1">
      <alignment horizontal="center" vertical="center" wrapText="1"/>
      <protection locked="0"/>
    </xf>
    <xf numFmtId="165" fontId="7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1" xfId="0" applyFont="1" applyFill="1" applyBorder="1" applyAlignment="1" applyProtection="1">
      <alignment horizontal="center" vertical="center" wrapText="1"/>
      <protection locked="0"/>
    </xf>
    <xf numFmtId="165" fontId="77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77" fillId="7" borderId="1" xfId="0" applyFont="1" applyFill="1" applyBorder="1" applyAlignment="1">
      <alignment horizontal="center" vertical="center" textRotation="90" wrapText="1"/>
    </xf>
    <xf numFmtId="0" fontId="77" fillId="7" borderId="1" xfId="0" applyFont="1" applyFill="1" applyBorder="1" applyAlignment="1">
      <alignment horizontal="center" vertical="center" wrapText="1"/>
    </xf>
    <xf numFmtId="0" fontId="87" fillId="0" borderId="19" xfId="0" applyFont="1" applyBorder="1" applyAlignment="1">
      <alignment horizontal="center" wrapText="1"/>
    </xf>
    <xf numFmtId="0" fontId="87" fillId="0" borderId="13" xfId="0" applyFont="1" applyBorder="1" applyAlignment="1">
      <alignment horizontal="center" wrapText="1"/>
    </xf>
    <xf numFmtId="0" fontId="87" fillId="0" borderId="31" xfId="0" applyFont="1" applyBorder="1" applyAlignment="1">
      <alignment horizontal="center" wrapText="1"/>
    </xf>
  </cellXfs>
  <cellStyles count="14">
    <cellStyle name="Comma" xfId="12" builtinId="3"/>
    <cellStyle name="Comma 2" xfId="1"/>
    <cellStyle name="Comma 3" xfId="2"/>
    <cellStyle name="Comma 3 2" xfId="3"/>
    <cellStyle name="Comma 4" xfId="4"/>
    <cellStyle name="Comma 5" xfId="5"/>
    <cellStyle name="Comma 6" xfId="6"/>
    <cellStyle name="Comma 7" xfId="7"/>
    <cellStyle name="Heading 3" xfId="13" builtinId="18" hidden="1"/>
    <cellStyle name="Îáû÷íûé_ÐÎÌÀÍ--Ø-8" xfId="8"/>
    <cellStyle name="Normal" xfId="0" builtinId="0"/>
    <cellStyle name="Normal 2" xfId="9"/>
    <cellStyle name="Normal 3" xfId="10"/>
    <cellStyle name="Normal_cxrili 30.12.2008 BOLOOOOO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%20WLIS%20SAMUSHAO%20KATALOGI/2013%20WLIS%20BIUJETEBI/24%20ivnisis%20biujeti/55555555555555555555555555555555555%20biujet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ბალანსი 1"/>
      <sheetName val="შემოსულობები"/>
      <sheetName val="გადასახდელები"/>
      <sheetName val="ფუნქციონალური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Лист10"/>
    </sheetNames>
    <sheetDataSet>
      <sheetData sheetId="0" refreshError="1"/>
      <sheetData sheetId="1">
        <row r="7">
          <cell r="H7">
            <v>12630.2</v>
          </cell>
        </row>
        <row r="8">
          <cell r="H8">
            <v>12530.2</v>
          </cell>
        </row>
        <row r="9">
          <cell r="H9">
            <v>100</v>
          </cell>
        </row>
        <row r="10">
          <cell r="H10">
            <v>0</v>
          </cell>
        </row>
        <row r="11">
          <cell r="H11">
            <v>0</v>
          </cell>
        </row>
        <row r="13">
          <cell r="H13">
            <v>12530.2</v>
          </cell>
        </row>
        <row r="14">
          <cell r="H14">
            <v>1828.7</v>
          </cell>
        </row>
        <row r="15">
          <cell r="H15">
            <v>0</v>
          </cell>
        </row>
        <row r="16">
          <cell r="H16">
            <v>1828.7</v>
          </cell>
        </row>
        <row r="17">
          <cell r="H17">
            <v>919</v>
          </cell>
        </row>
        <row r="18">
          <cell r="H18">
            <v>0</v>
          </cell>
        </row>
        <row r="19">
          <cell r="H19">
            <v>81</v>
          </cell>
        </row>
        <row r="20">
          <cell r="H20">
            <v>81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114</v>
          </cell>
        </row>
        <row r="27">
          <cell r="H27">
            <v>70</v>
          </cell>
        </row>
        <row r="28">
          <cell r="H28">
            <v>44</v>
          </cell>
        </row>
        <row r="29">
          <cell r="H29">
            <v>714.7</v>
          </cell>
        </row>
        <row r="30">
          <cell r="H30">
            <v>149.69999999999999</v>
          </cell>
        </row>
        <row r="31">
          <cell r="H31">
            <v>565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9912.7000000000007</v>
          </cell>
        </row>
        <row r="35">
          <cell r="H35">
            <v>0</v>
          </cell>
        </row>
        <row r="36">
          <cell r="H36">
            <v>375</v>
          </cell>
        </row>
        <row r="37">
          <cell r="H37">
            <v>9537.7000000000007</v>
          </cell>
        </row>
        <row r="38">
          <cell r="H38">
            <v>7282.5</v>
          </cell>
        </row>
        <row r="39">
          <cell r="H39">
            <v>7057.5</v>
          </cell>
        </row>
        <row r="40">
          <cell r="H40">
            <v>225</v>
          </cell>
        </row>
        <row r="41">
          <cell r="H41">
            <v>0</v>
          </cell>
        </row>
        <row r="42">
          <cell r="H42">
            <v>2255.1999999999998</v>
          </cell>
        </row>
        <row r="43">
          <cell r="H43">
            <v>0</v>
          </cell>
        </row>
        <row r="44">
          <cell r="H44">
            <v>1384.3</v>
          </cell>
        </row>
        <row r="45">
          <cell r="H45">
            <v>0</v>
          </cell>
        </row>
        <row r="46">
          <cell r="H46">
            <v>420.9</v>
          </cell>
        </row>
        <row r="47">
          <cell r="H47">
            <v>450</v>
          </cell>
        </row>
        <row r="48">
          <cell r="H48">
            <v>788.8</v>
          </cell>
        </row>
        <row r="49">
          <cell r="H49">
            <v>268.8</v>
          </cell>
        </row>
        <row r="50">
          <cell r="H50">
            <v>78.8</v>
          </cell>
        </row>
        <row r="51">
          <cell r="H51">
            <v>0</v>
          </cell>
        </row>
        <row r="52">
          <cell r="H52">
            <v>190</v>
          </cell>
        </row>
        <row r="53">
          <cell r="H53">
            <v>130</v>
          </cell>
        </row>
        <row r="54">
          <cell r="H54">
            <v>60</v>
          </cell>
        </row>
        <row r="55">
          <cell r="H55">
            <v>0</v>
          </cell>
        </row>
        <row r="56">
          <cell r="H56">
            <v>305</v>
          </cell>
        </row>
        <row r="57">
          <cell r="H57">
            <v>305</v>
          </cell>
        </row>
        <row r="58">
          <cell r="H58">
            <v>0</v>
          </cell>
        </row>
        <row r="59">
          <cell r="H59">
            <v>15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200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90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200</v>
          </cell>
        </row>
        <row r="72">
          <cell r="H72">
            <v>0</v>
          </cell>
        </row>
        <row r="73">
          <cell r="H73">
            <v>15</v>
          </cell>
        </row>
        <row r="75">
          <cell r="H75">
            <v>100</v>
          </cell>
        </row>
        <row r="76">
          <cell r="H76">
            <v>10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90</v>
          </cell>
        </row>
        <row r="80">
          <cell r="H80">
            <v>90</v>
          </cell>
        </row>
        <row r="81">
          <cell r="H81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H96">
            <v>0</v>
          </cell>
        </row>
        <row r="97">
          <cell r="H97">
            <v>0</v>
          </cell>
        </row>
        <row r="99">
          <cell r="H99">
            <v>0</v>
          </cell>
        </row>
        <row r="100">
          <cell r="H100">
            <v>0</v>
          </cell>
        </row>
        <row r="101">
          <cell r="H101">
            <v>0</v>
          </cell>
        </row>
      </sheetData>
      <sheetData sheetId="2">
        <row r="6">
          <cell r="L6">
            <v>13042.5</v>
          </cell>
        </row>
        <row r="7">
          <cell r="L7">
            <v>264</v>
          </cell>
        </row>
        <row r="8">
          <cell r="L8">
            <v>11870</v>
          </cell>
        </row>
        <row r="9">
          <cell r="L9">
            <v>1898.3</v>
          </cell>
        </row>
        <row r="10">
          <cell r="L10">
            <v>1898.3</v>
          </cell>
        </row>
        <row r="11">
          <cell r="L11">
            <v>1898.3</v>
          </cell>
        </row>
        <row r="12">
          <cell r="L12">
            <v>1898.3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2526.6</v>
          </cell>
        </row>
        <row r="21">
          <cell r="L21">
            <v>214.29999999999998</v>
          </cell>
        </row>
        <row r="22">
          <cell r="L22">
            <v>15.8</v>
          </cell>
        </row>
        <row r="23">
          <cell r="L23">
            <v>15.8</v>
          </cell>
        </row>
        <row r="24">
          <cell r="L24">
            <v>0</v>
          </cell>
        </row>
        <row r="25">
          <cell r="L25">
            <v>429.40000000000003</v>
          </cell>
        </row>
        <row r="26">
          <cell r="L26">
            <v>24.400000000000002</v>
          </cell>
        </row>
        <row r="27">
          <cell r="L27">
            <v>15</v>
          </cell>
        </row>
        <row r="28">
          <cell r="L28">
            <v>5.9</v>
          </cell>
        </row>
        <row r="29">
          <cell r="L29">
            <v>51.9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3</v>
          </cell>
        </row>
        <row r="33">
          <cell r="L33">
            <v>0</v>
          </cell>
        </row>
        <row r="34">
          <cell r="L34">
            <v>9.5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39.4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9</v>
          </cell>
        </row>
        <row r="48">
          <cell r="L48">
            <v>0</v>
          </cell>
        </row>
        <row r="49">
          <cell r="L49">
            <v>81.900000000000006</v>
          </cell>
        </row>
        <row r="50">
          <cell r="L50">
            <v>1.7</v>
          </cell>
        </row>
        <row r="51">
          <cell r="L51">
            <v>15.2</v>
          </cell>
        </row>
        <row r="52">
          <cell r="L52">
            <v>0</v>
          </cell>
        </row>
        <row r="53">
          <cell r="L53">
            <v>8</v>
          </cell>
        </row>
        <row r="54">
          <cell r="L54">
            <v>4.2</v>
          </cell>
        </row>
        <row r="55">
          <cell r="L55">
            <v>0</v>
          </cell>
        </row>
        <row r="56">
          <cell r="L56">
            <v>3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224.4</v>
          </cell>
        </row>
        <row r="61">
          <cell r="L61">
            <v>10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20</v>
          </cell>
        </row>
        <row r="65">
          <cell r="L65">
            <v>168.39999999999998</v>
          </cell>
        </row>
        <row r="66">
          <cell r="L66">
            <v>143.80000000000001</v>
          </cell>
        </row>
        <row r="67">
          <cell r="L67">
            <v>12.3</v>
          </cell>
        </row>
        <row r="68">
          <cell r="L68">
            <v>12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0.3</v>
          </cell>
        </row>
        <row r="72">
          <cell r="L72">
            <v>0</v>
          </cell>
        </row>
        <row r="73">
          <cell r="L73">
            <v>1668.6999999999998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11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0</v>
          </cell>
        </row>
        <row r="80">
          <cell r="L80">
            <v>0</v>
          </cell>
        </row>
        <row r="81">
          <cell r="L81">
            <v>0</v>
          </cell>
        </row>
        <row r="82">
          <cell r="L82">
            <v>0</v>
          </cell>
        </row>
        <row r="83">
          <cell r="L83">
            <v>44.8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1612.9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5225.8999999999996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0</v>
          </cell>
        </row>
        <row r="101">
          <cell r="L101">
            <v>0</v>
          </cell>
        </row>
        <row r="102">
          <cell r="L102">
            <v>0</v>
          </cell>
        </row>
        <row r="103">
          <cell r="L103">
            <v>0</v>
          </cell>
        </row>
        <row r="104">
          <cell r="L104">
            <v>0</v>
          </cell>
        </row>
        <row r="105">
          <cell r="L105">
            <v>0</v>
          </cell>
        </row>
        <row r="106">
          <cell r="L106">
            <v>0</v>
          </cell>
        </row>
        <row r="107">
          <cell r="L107">
            <v>1252.2000000000003</v>
          </cell>
        </row>
        <row r="108">
          <cell r="L108">
            <v>592.70000000000005</v>
          </cell>
        </row>
        <row r="109">
          <cell r="L109">
            <v>592.70000000000005</v>
          </cell>
        </row>
        <row r="110">
          <cell r="L110">
            <v>0</v>
          </cell>
        </row>
        <row r="111">
          <cell r="L111">
            <v>659.50000000000011</v>
          </cell>
        </row>
        <row r="112">
          <cell r="L112">
            <v>643.90000000000009</v>
          </cell>
        </row>
        <row r="113">
          <cell r="L113">
            <v>15.6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967</v>
          </cell>
        </row>
        <row r="118">
          <cell r="L118">
            <v>0</v>
          </cell>
        </row>
        <row r="119">
          <cell r="L119">
            <v>967</v>
          </cell>
        </row>
        <row r="120">
          <cell r="L120">
            <v>494.6</v>
          </cell>
        </row>
        <row r="121">
          <cell r="L121">
            <v>0</v>
          </cell>
        </row>
        <row r="122">
          <cell r="L122">
            <v>0</v>
          </cell>
        </row>
        <row r="123">
          <cell r="L123">
            <v>0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9.9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484.7</v>
          </cell>
        </row>
        <row r="139">
          <cell r="L139">
            <v>472.4</v>
          </cell>
        </row>
        <row r="140">
          <cell r="L140">
            <v>1172.5</v>
          </cell>
        </row>
        <row r="141">
          <cell r="L141">
            <v>1172.5</v>
          </cell>
        </row>
        <row r="142">
          <cell r="L142">
            <v>1127</v>
          </cell>
        </row>
        <row r="143">
          <cell r="L143">
            <v>67.400000000000006</v>
          </cell>
        </row>
        <row r="144">
          <cell r="L144">
            <v>16.600000000000001</v>
          </cell>
        </row>
        <row r="145">
          <cell r="L145">
            <v>0</v>
          </cell>
        </row>
        <row r="146">
          <cell r="L146">
            <v>13</v>
          </cell>
        </row>
        <row r="147">
          <cell r="L147">
            <v>229.4</v>
          </cell>
        </row>
        <row r="148">
          <cell r="L148">
            <v>2.9</v>
          </cell>
        </row>
        <row r="149">
          <cell r="L149">
            <v>0</v>
          </cell>
        </row>
        <row r="150">
          <cell r="L150">
            <v>41.400000000000006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756.3</v>
          </cell>
        </row>
        <row r="154">
          <cell r="L154">
            <v>45.5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45.5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8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37.5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  <row r="201">
          <cell r="L201">
            <v>0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0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0</v>
          </cell>
        </row>
        <row r="210">
          <cell r="L210">
            <v>0</v>
          </cell>
        </row>
        <row r="211">
          <cell r="L211">
            <v>0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0</v>
          </cell>
        </row>
        <row r="215">
          <cell r="L215">
            <v>0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0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0</v>
          </cell>
        </row>
        <row r="233">
          <cell r="L233">
            <v>0</v>
          </cell>
        </row>
        <row r="234">
          <cell r="L234">
            <v>0</v>
          </cell>
        </row>
        <row r="235">
          <cell r="L235">
            <v>0</v>
          </cell>
        </row>
        <row r="236">
          <cell r="L236">
            <v>3478.4</v>
          </cell>
        </row>
        <row r="237">
          <cell r="L237">
            <v>225</v>
          </cell>
        </row>
        <row r="238">
          <cell r="L238">
            <v>3467.9</v>
          </cell>
        </row>
        <row r="239">
          <cell r="L239">
            <v>1638.5</v>
          </cell>
        </row>
        <row r="240">
          <cell r="L240">
            <v>1638.5</v>
          </cell>
        </row>
        <row r="241">
          <cell r="L241">
            <v>1638.5</v>
          </cell>
        </row>
        <row r="242">
          <cell r="L242">
            <v>1638.5</v>
          </cell>
        </row>
        <row r="243">
          <cell r="L243">
            <v>0</v>
          </cell>
        </row>
        <row r="244">
          <cell r="L244">
            <v>0</v>
          </cell>
        </row>
        <row r="245">
          <cell r="L245">
            <v>0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0</v>
          </cell>
        </row>
        <row r="250">
          <cell r="L250">
            <v>1735.6999999999998</v>
          </cell>
        </row>
        <row r="251">
          <cell r="L251">
            <v>145.19999999999999</v>
          </cell>
        </row>
        <row r="252">
          <cell r="L252">
            <v>11</v>
          </cell>
        </row>
        <row r="253">
          <cell r="L253">
            <v>11</v>
          </cell>
        </row>
        <row r="254">
          <cell r="L254">
            <v>0</v>
          </cell>
        </row>
        <row r="255">
          <cell r="L255">
            <v>414.70000000000005</v>
          </cell>
        </row>
        <row r="256">
          <cell r="L256">
            <v>23.1</v>
          </cell>
        </row>
        <row r="257">
          <cell r="L257">
            <v>15</v>
          </cell>
        </row>
        <row r="258">
          <cell r="L258">
            <v>5.9</v>
          </cell>
        </row>
        <row r="259">
          <cell r="L259">
            <v>50.199999999999996</v>
          </cell>
        </row>
        <row r="260">
          <cell r="L260">
            <v>0</v>
          </cell>
        </row>
        <row r="261">
          <cell r="L261">
            <v>0</v>
          </cell>
        </row>
        <row r="262">
          <cell r="L262">
            <v>3</v>
          </cell>
        </row>
        <row r="263">
          <cell r="L263">
            <v>0</v>
          </cell>
        </row>
        <row r="264">
          <cell r="L264">
            <v>9.3000000000000007</v>
          </cell>
        </row>
        <row r="265">
          <cell r="L265">
            <v>0</v>
          </cell>
        </row>
        <row r="266">
          <cell r="L266">
            <v>0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37.9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0</v>
          </cell>
        </row>
        <row r="275">
          <cell r="L275">
            <v>0</v>
          </cell>
        </row>
        <row r="276">
          <cell r="L276">
            <v>0</v>
          </cell>
        </row>
        <row r="277">
          <cell r="L277">
            <v>9</v>
          </cell>
        </row>
        <row r="278">
          <cell r="L278">
            <v>0</v>
          </cell>
        </row>
        <row r="279">
          <cell r="L279">
            <v>76.300000000000011</v>
          </cell>
        </row>
        <row r="280">
          <cell r="L280">
            <v>1.7</v>
          </cell>
        </row>
        <row r="281">
          <cell r="L281">
            <v>11.5</v>
          </cell>
        </row>
        <row r="282">
          <cell r="L282">
            <v>0</v>
          </cell>
        </row>
        <row r="283">
          <cell r="L283">
            <v>8</v>
          </cell>
        </row>
        <row r="284">
          <cell r="L284">
            <v>3.5</v>
          </cell>
        </row>
        <row r="285">
          <cell r="L285">
            <v>0</v>
          </cell>
        </row>
        <row r="286">
          <cell r="L286">
            <v>0</v>
          </cell>
        </row>
        <row r="287">
          <cell r="L287">
            <v>0</v>
          </cell>
        </row>
        <row r="288">
          <cell r="L288">
            <v>0</v>
          </cell>
        </row>
        <row r="289">
          <cell r="L289">
            <v>0</v>
          </cell>
        </row>
        <row r="290">
          <cell r="L290">
            <v>222</v>
          </cell>
        </row>
        <row r="291">
          <cell r="L291">
            <v>10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135.6</v>
          </cell>
        </row>
        <row r="296">
          <cell r="L296">
            <v>118</v>
          </cell>
        </row>
        <row r="297">
          <cell r="L297">
            <v>12.3</v>
          </cell>
        </row>
        <row r="298">
          <cell r="L298">
            <v>5</v>
          </cell>
        </row>
        <row r="299">
          <cell r="L299">
            <v>0</v>
          </cell>
        </row>
        <row r="300">
          <cell r="L300">
            <v>0</v>
          </cell>
        </row>
        <row r="301">
          <cell r="L301">
            <v>0.3</v>
          </cell>
        </row>
        <row r="302">
          <cell r="L302">
            <v>0</v>
          </cell>
        </row>
        <row r="303">
          <cell r="L303">
            <v>1019.1999999999999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0</v>
          </cell>
        </row>
        <row r="312">
          <cell r="L312">
            <v>0</v>
          </cell>
        </row>
        <row r="313">
          <cell r="L313">
            <v>44.8</v>
          </cell>
        </row>
        <row r="314">
          <cell r="L314">
            <v>0</v>
          </cell>
        </row>
        <row r="315">
          <cell r="L315">
            <v>0</v>
          </cell>
        </row>
        <row r="316">
          <cell r="L316">
            <v>974.4</v>
          </cell>
        </row>
        <row r="317">
          <cell r="L317">
            <v>0</v>
          </cell>
        </row>
        <row r="318">
          <cell r="L318">
            <v>0</v>
          </cell>
        </row>
        <row r="319">
          <cell r="L319">
            <v>0</v>
          </cell>
        </row>
        <row r="320">
          <cell r="L320">
            <v>0</v>
          </cell>
        </row>
        <row r="321">
          <cell r="L321">
            <v>0</v>
          </cell>
        </row>
        <row r="322">
          <cell r="L322">
            <v>0</v>
          </cell>
        </row>
        <row r="323">
          <cell r="L323">
            <v>0</v>
          </cell>
        </row>
        <row r="324">
          <cell r="L324">
            <v>0</v>
          </cell>
        </row>
        <row r="325">
          <cell r="L325">
            <v>0</v>
          </cell>
        </row>
        <row r="326">
          <cell r="L326">
            <v>70</v>
          </cell>
        </row>
        <row r="327">
          <cell r="L327">
            <v>0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0</v>
          </cell>
        </row>
        <row r="346">
          <cell r="L346">
            <v>0</v>
          </cell>
        </row>
        <row r="347">
          <cell r="L347">
            <v>23.700000000000003</v>
          </cell>
        </row>
        <row r="348">
          <cell r="L348">
            <v>0</v>
          </cell>
        </row>
        <row r="349">
          <cell r="L349">
            <v>23.700000000000003</v>
          </cell>
        </row>
        <row r="350">
          <cell r="L350">
            <v>23.700000000000003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0</v>
          </cell>
        </row>
        <row r="357">
          <cell r="L357">
            <v>0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0</v>
          </cell>
        </row>
        <row r="361">
          <cell r="L361">
            <v>0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23.700000000000003</v>
          </cell>
        </row>
        <row r="369">
          <cell r="L369">
            <v>0</v>
          </cell>
        </row>
        <row r="370">
          <cell r="L370">
            <v>10.5</v>
          </cell>
        </row>
        <row r="371">
          <cell r="L371">
            <v>10.5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0</v>
          </cell>
        </row>
        <row r="378">
          <cell r="L378">
            <v>0</v>
          </cell>
        </row>
        <row r="379">
          <cell r="L379">
            <v>0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10.5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0</v>
          </cell>
        </row>
        <row r="391">
          <cell r="L391">
            <v>0</v>
          </cell>
        </row>
        <row r="392">
          <cell r="L392">
            <v>10.5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8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2.5</v>
          </cell>
        </row>
        <row r="413">
          <cell r="L413">
            <v>0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0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0</v>
          </cell>
        </row>
        <row r="421">
          <cell r="L421">
            <v>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0</v>
          </cell>
        </row>
        <row r="425">
          <cell r="L425">
            <v>0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0</v>
          </cell>
        </row>
        <row r="430">
          <cell r="L430">
            <v>0</v>
          </cell>
        </row>
        <row r="431">
          <cell r="L431">
            <v>0</v>
          </cell>
        </row>
        <row r="432">
          <cell r="L432">
            <v>0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0</v>
          </cell>
        </row>
        <row r="438">
          <cell r="L438">
            <v>0</v>
          </cell>
        </row>
        <row r="439">
          <cell r="L439">
            <v>0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0</v>
          </cell>
        </row>
        <row r="466">
          <cell r="L466">
            <v>758.00000000000011</v>
          </cell>
        </row>
        <row r="467">
          <cell r="L467">
            <v>36</v>
          </cell>
        </row>
        <row r="468">
          <cell r="L468">
            <v>753.80000000000007</v>
          </cell>
        </row>
        <row r="469">
          <cell r="L469">
            <v>337.9</v>
          </cell>
        </row>
        <row r="470">
          <cell r="L470">
            <v>337.9</v>
          </cell>
        </row>
        <row r="471">
          <cell r="L471">
            <v>337.9</v>
          </cell>
        </row>
        <row r="472">
          <cell r="L472">
            <v>337.9</v>
          </cell>
        </row>
        <row r="473">
          <cell r="L473">
            <v>0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0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0</v>
          </cell>
        </row>
        <row r="480">
          <cell r="L480">
            <v>397.3</v>
          </cell>
        </row>
        <row r="481">
          <cell r="L481">
            <v>50</v>
          </cell>
        </row>
        <row r="482">
          <cell r="L482">
            <v>5</v>
          </cell>
        </row>
        <row r="483">
          <cell r="L483">
            <v>5</v>
          </cell>
        </row>
        <row r="484">
          <cell r="L484">
            <v>0</v>
          </cell>
        </row>
        <row r="485">
          <cell r="L485">
            <v>277.10000000000002</v>
          </cell>
        </row>
        <row r="486">
          <cell r="L486">
            <v>4.9000000000000004</v>
          </cell>
        </row>
        <row r="487">
          <cell r="L487">
            <v>0</v>
          </cell>
        </row>
        <row r="488">
          <cell r="L488">
            <v>0</v>
          </cell>
        </row>
        <row r="489">
          <cell r="L489">
            <v>13</v>
          </cell>
        </row>
        <row r="490">
          <cell r="L490">
            <v>0</v>
          </cell>
        </row>
        <row r="491">
          <cell r="L491">
            <v>0</v>
          </cell>
        </row>
        <row r="492">
          <cell r="L492">
            <v>3</v>
          </cell>
        </row>
        <row r="493">
          <cell r="L493">
            <v>0</v>
          </cell>
        </row>
        <row r="494">
          <cell r="L494">
            <v>3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7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35.200000000000003</v>
          </cell>
        </row>
        <row r="510">
          <cell r="L510">
            <v>0.5</v>
          </cell>
        </row>
        <row r="511">
          <cell r="L511">
            <v>1.5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1.5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222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65.2</v>
          </cell>
        </row>
        <row r="526">
          <cell r="L526">
            <v>60.2</v>
          </cell>
        </row>
        <row r="527">
          <cell r="L527">
            <v>0</v>
          </cell>
        </row>
        <row r="528">
          <cell r="L528">
            <v>5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0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0</v>
          </cell>
        </row>
        <row r="541">
          <cell r="L541">
            <v>0</v>
          </cell>
        </row>
        <row r="542">
          <cell r="L542">
            <v>0</v>
          </cell>
        </row>
        <row r="543">
          <cell r="L543">
            <v>0</v>
          </cell>
        </row>
        <row r="544">
          <cell r="L544">
            <v>0</v>
          </cell>
        </row>
        <row r="545">
          <cell r="L545">
            <v>0</v>
          </cell>
        </row>
        <row r="546">
          <cell r="L546">
            <v>0</v>
          </cell>
        </row>
        <row r="547">
          <cell r="L547">
            <v>0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0</v>
          </cell>
        </row>
        <row r="563">
          <cell r="L563">
            <v>0</v>
          </cell>
        </row>
        <row r="564">
          <cell r="L564">
            <v>0</v>
          </cell>
        </row>
        <row r="565">
          <cell r="L565">
            <v>0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0</v>
          </cell>
        </row>
        <row r="574">
          <cell r="L574">
            <v>0</v>
          </cell>
        </row>
        <row r="575">
          <cell r="L575">
            <v>0</v>
          </cell>
        </row>
        <row r="576">
          <cell r="L576">
            <v>0</v>
          </cell>
        </row>
        <row r="577">
          <cell r="L577">
            <v>18.600000000000001</v>
          </cell>
        </row>
        <row r="578">
          <cell r="L578">
            <v>0</v>
          </cell>
        </row>
        <row r="579">
          <cell r="L579">
            <v>18.600000000000001</v>
          </cell>
        </row>
        <row r="580">
          <cell r="L580">
            <v>18.600000000000001</v>
          </cell>
        </row>
        <row r="581">
          <cell r="L581">
            <v>0</v>
          </cell>
        </row>
        <row r="582">
          <cell r="L582">
            <v>0</v>
          </cell>
        </row>
        <row r="583">
          <cell r="L583">
            <v>0</v>
          </cell>
        </row>
        <row r="584">
          <cell r="L584">
            <v>0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0</v>
          </cell>
        </row>
        <row r="593">
          <cell r="L593">
            <v>0</v>
          </cell>
        </row>
        <row r="594">
          <cell r="L594">
            <v>0</v>
          </cell>
        </row>
        <row r="595">
          <cell r="L595">
            <v>0</v>
          </cell>
        </row>
        <row r="596">
          <cell r="L596">
            <v>0</v>
          </cell>
        </row>
        <row r="597">
          <cell r="L597">
            <v>0</v>
          </cell>
        </row>
        <row r="598">
          <cell r="L598">
            <v>18.600000000000001</v>
          </cell>
        </row>
        <row r="599">
          <cell r="L599">
            <v>0</v>
          </cell>
        </row>
        <row r="600">
          <cell r="L600">
            <v>4.2</v>
          </cell>
        </row>
        <row r="601">
          <cell r="L601">
            <v>4.2</v>
          </cell>
        </row>
        <row r="602">
          <cell r="L602">
            <v>0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0</v>
          </cell>
        </row>
        <row r="608">
          <cell r="L608">
            <v>0</v>
          </cell>
        </row>
        <row r="609">
          <cell r="L609">
            <v>0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4.2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0</v>
          </cell>
        </row>
        <row r="621">
          <cell r="L621">
            <v>0</v>
          </cell>
        </row>
        <row r="622">
          <cell r="L622">
            <v>4.2</v>
          </cell>
        </row>
        <row r="623">
          <cell r="L623">
            <v>0</v>
          </cell>
        </row>
        <row r="624">
          <cell r="L624">
            <v>0</v>
          </cell>
        </row>
        <row r="625">
          <cell r="L625">
            <v>4.2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0</v>
          </cell>
        </row>
        <row r="632">
          <cell r="L632">
            <v>0</v>
          </cell>
        </row>
        <row r="633">
          <cell r="L633">
            <v>0</v>
          </cell>
        </row>
        <row r="634">
          <cell r="L634">
            <v>0</v>
          </cell>
        </row>
        <row r="635">
          <cell r="L635">
            <v>0</v>
          </cell>
        </row>
        <row r="636">
          <cell r="L636">
            <v>0</v>
          </cell>
        </row>
        <row r="637">
          <cell r="L637">
            <v>0</v>
          </cell>
        </row>
        <row r="638">
          <cell r="L638">
            <v>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0</v>
          </cell>
        </row>
        <row r="642">
          <cell r="L642">
            <v>0</v>
          </cell>
        </row>
        <row r="643">
          <cell r="L643">
            <v>0</v>
          </cell>
        </row>
        <row r="644">
          <cell r="L644">
            <v>0</v>
          </cell>
        </row>
        <row r="645">
          <cell r="L645">
            <v>0</v>
          </cell>
        </row>
        <row r="646">
          <cell r="L646">
            <v>0</v>
          </cell>
        </row>
        <row r="647">
          <cell r="L647">
            <v>0</v>
          </cell>
        </row>
        <row r="648">
          <cell r="L648">
            <v>0</v>
          </cell>
        </row>
        <row r="649">
          <cell r="L649">
            <v>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0</v>
          </cell>
        </row>
        <row r="670">
          <cell r="L670">
            <v>0</v>
          </cell>
        </row>
        <row r="671">
          <cell r="L671">
            <v>0</v>
          </cell>
        </row>
        <row r="672">
          <cell r="L672">
            <v>0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0</v>
          </cell>
        </row>
        <row r="681">
          <cell r="L681">
            <v>0</v>
          </cell>
        </row>
        <row r="682">
          <cell r="L682">
            <v>0</v>
          </cell>
        </row>
        <row r="683">
          <cell r="L683">
            <v>0</v>
          </cell>
        </row>
        <row r="684">
          <cell r="L684">
            <v>0</v>
          </cell>
        </row>
        <row r="685">
          <cell r="L685">
            <v>0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0</v>
          </cell>
        </row>
        <row r="690">
          <cell r="L690">
            <v>0</v>
          </cell>
        </row>
        <row r="691">
          <cell r="L691">
            <v>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2042.8999999999999</v>
          </cell>
        </row>
        <row r="697">
          <cell r="L697">
            <v>189</v>
          </cell>
        </row>
        <row r="698">
          <cell r="L698">
            <v>2036.6</v>
          </cell>
        </row>
        <row r="699">
          <cell r="L699">
            <v>1300.5999999999999</v>
          </cell>
        </row>
        <row r="700">
          <cell r="L700">
            <v>1300.5999999999999</v>
          </cell>
        </row>
        <row r="701">
          <cell r="L701">
            <v>1300.5999999999999</v>
          </cell>
        </row>
        <row r="702">
          <cell r="L702">
            <v>1300.5999999999999</v>
          </cell>
        </row>
        <row r="703">
          <cell r="L703">
            <v>0</v>
          </cell>
        </row>
        <row r="704">
          <cell r="L704">
            <v>0</v>
          </cell>
        </row>
        <row r="705">
          <cell r="L705">
            <v>0</v>
          </cell>
        </row>
        <row r="706">
          <cell r="L706">
            <v>0</v>
          </cell>
        </row>
        <row r="707">
          <cell r="L707">
            <v>0</v>
          </cell>
        </row>
        <row r="708">
          <cell r="L708">
            <v>0</v>
          </cell>
        </row>
        <row r="709">
          <cell r="L709">
            <v>0</v>
          </cell>
        </row>
        <row r="710">
          <cell r="L710">
            <v>730.9</v>
          </cell>
        </row>
        <row r="711">
          <cell r="L711">
            <v>95.2</v>
          </cell>
        </row>
        <row r="712">
          <cell r="L712">
            <v>6</v>
          </cell>
        </row>
        <row r="713">
          <cell r="L713">
            <v>6</v>
          </cell>
        </row>
        <row r="714">
          <cell r="L714">
            <v>0</v>
          </cell>
        </row>
        <row r="715">
          <cell r="L715">
            <v>137.60000000000002</v>
          </cell>
        </row>
        <row r="716">
          <cell r="L716">
            <v>18.2</v>
          </cell>
        </row>
        <row r="717">
          <cell r="L717">
            <v>15</v>
          </cell>
        </row>
        <row r="718">
          <cell r="L718">
            <v>5.9</v>
          </cell>
        </row>
        <row r="719">
          <cell r="L719">
            <v>37.199999999999996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6.3</v>
          </cell>
        </row>
        <row r="725">
          <cell r="L725">
            <v>0</v>
          </cell>
        </row>
        <row r="726">
          <cell r="L726">
            <v>0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0</v>
          </cell>
        </row>
        <row r="730">
          <cell r="L730">
            <v>30.9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9</v>
          </cell>
        </row>
        <row r="738">
          <cell r="L738">
            <v>0</v>
          </cell>
        </row>
        <row r="739">
          <cell r="L739">
            <v>41.1</v>
          </cell>
        </row>
        <row r="740">
          <cell r="L740">
            <v>1.2</v>
          </cell>
        </row>
        <row r="741">
          <cell r="L741">
            <v>10</v>
          </cell>
        </row>
        <row r="742">
          <cell r="L742">
            <v>0</v>
          </cell>
        </row>
        <row r="743">
          <cell r="L743">
            <v>8</v>
          </cell>
        </row>
        <row r="744">
          <cell r="L744">
            <v>2</v>
          </cell>
        </row>
        <row r="745">
          <cell r="L745">
            <v>0</v>
          </cell>
        </row>
        <row r="746">
          <cell r="L746">
            <v>0</v>
          </cell>
        </row>
        <row r="747">
          <cell r="L747">
            <v>0</v>
          </cell>
        </row>
        <row r="748">
          <cell r="L748">
            <v>0</v>
          </cell>
        </row>
        <row r="749">
          <cell r="L749">
            <v>0</v>
          </cell>
        </row>
        <row r="750">
          <cell r="L750">
            <v>0</v>
          </cell>
        </row>
        <row r="751">
          <cell r="L751">
            <v>10</v>
          </cell>
        </row>
        <row r="752">
          <cell r="L752">
            <v>0</v>
          </cell>
        </row>
        <row r="753">
          <cell r="L753">
            <v>0</v>
          </cell>
        </row>
        <row r="754">
          <cell r="L754">
            <v>0</v>
          </cell>
        </row>
        <row r="755">
          <cell r="L755">
            <v>70.399999999999991</v>
          </cell>
        </row>
        <row r="756">
          <cell r="L756">
            <v>57.8</v>
          </cell>
        </row>
        <row r="757">
          <cell r="L757">
            <v>12.3</v>
          </cell>
        </row>
        <row r="758">
          <cell r="L758">
            <v>0</v>
          </cell>
        </row>
        <row r="759">
          <cell r="L759">
            <v>0</v>
          </cell>
        </row>
        <row r="760">
          <cell r="L760">
            <v>0</v>
          </cell>
        </row>
        <row r="761">
          <cell r="L761">
            <v>0.3</v>
          </cell>
        </row>
        <row r="762">
          <cell r="L762">
            <v>0</v>
          </cell>
        </row>
        <row r="763">
          <cell r="L763">
            <v>411.7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0</v>
          </cell>
        </row>
        <row r="772">
          <cell r="L772">
            <v>0</v>
          </cell>
        </row>
        <row r="773">
          <cell r="L773">
            <v>44.8</v>
          </cell>
        </row>
        <row r="774">
          <cell r="L774">
            <v>0</v>
          </cell>
        </row>
        <row r="775">
          <cell r="L775">
            <v>0</v>
          </cell>
        </row>
        <row r="776">
          <cell r="L776">
            <v>366.9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0</v>
          </cell>
        </row>
        <row r="783">
          <cell r="L783">
            <v>0</v>
          </cell>
        </row>
        <row r="784">
          <cell r="L784">
            <v>0</v>
          </cell>
        </row>
        <row r="785">
          <cell r="L785">
            <v>0</v>
          </cell>
        </row>
        <row r="786">
          <cell r="L786">
            <v>0</v>
          </cell>
        </row>
        <row r="787">
          <cell r="L787">
            <v>0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0</v>
          </cell>
        </row>
        <row r="798">
          <cell r="L798">
            <v>0</v>
          </cell>
        </row>
        <row r="799">
          <cell r="L799">
            <v>0</v>
          </cell>
        </row>
        <row r="800">
          <cell r="L800">
            <v>0</v>
          </cell>
        </row>
        <row r="801">
          <cell r="L801">
            <v>0</v>
          </cell>
        </row>
        <row r="802">
          <cell r="L802">
            <v>0</v>
          </cell>
        </row>
        <row r="803">
          <cell r="L803">
            <v>0</v>
          </cell>
        </row>
        <row r="804">
          <cell r="L804">
            <v>0</v>
          </cell>
        </row>
        <row r="805">
          <cell r="L805">
            <v>0</v>
          </cell>
        </row>
        <row r="806">
          <cell r="L806">
            <v>0</v>
          </cell>
        </row>
        <row r="807">
          <cell r="L807">
            <v>5.0999999999999996</v>
          </cell>
        </row>
        <row r="808">
          <cell r="L808">
            <v>0</v>
          </cell>
        </row>
        <row r="809">
          <cell r="L809">
            <v>5.0999999999999996</v>
          </cell>
        </row>
        <row r="810">
          <cell r="L810">
            <v>5.0999999999999996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0</v>
          </cell>
        </row>
        <row r="816">
          <cell r="L816">
            <v>0</v>
          </cell>
        </row>
        <row r="817">
          <cell r="L817">
            <v>0</v>
          </cell>
        </row>
        <row r="818">
          <cell r="L818">
            <v>0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0</v>
          </cell>
        </row>
        <row r="827">
          <cell r="L827">
            <v>0</v>
          </cell>
        </row>
        <row r="828">
          <cell r="L828">
            <v>5.0999999999999996</v>
          </cell>
        </row>
        <row r="829">
          <cell r="L829">
            <v>0</v>
          </cell>
        </row>
        <row r="830">
          <cell r="L830">
            <v>6.3</v>
          </cell>
        </row>
        <row r="831">
          <cell r="L831">
            <v>6.3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0</v>
          </cell>
        </row>
        <row r="839">
          <cell r="L839">
            <v>0</v>
          </cell>
        </row>
        <row r="840">
          <cell r="L840">
            <v>0</v>
          </cell>
        </row>
        <row r="841">
          <cell r="L841">
            <v>0</v>
          </cell>
        </row>
        <row r="842">
          <cell r="L842">
            <v>0</v>
          </cell>
        </row>
        <row r="843">
          <cell r="L843">
            <v>0</v>
          </cell>
        </row>
        <row r="844">
          <cell r="L844">
            <v>6.3</v>
          </cell>
        </row>
        <row r="845">
          <cell r="L845">
            <v>0</v>
          </cell>
        </row>
        <row r="846">
          <cell r="L846">
            <v>0</v>
          </cell>
        </row>
        <row r="847">
          <cell r="L847">
            <v>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6.3</v>
          </cell>
        </row>
        <row r="853">
          <cell r="L853">
            <v>0</v>
          </cell>
        </row>
        <row r="854">
          <cell r="L854">
            <v>0</v>
          </cell>
        </row>
        <row r="855">
          <cell r="L855">
            <v>3.8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0</v>
          </cell>
        </row>
        <row r="859">
          <cell r="L859">
            <v>0</v>
          </cell>
        </row>
        <row r="860">
          <cell r="L860">
            <v>0</v>
          </cell>
        </row>
        <row r="861">
          <cell r="L861">
            <v>0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0</v>
          </cell>
        </row>
        <row r="870">
          <cell r="L870">
            <v>0</v>
          </cell>
        </row>
        <row r="871">
          <cell r="L871">
            <v>0</v>
          </cell>
        </row>
        <row r="872">
          <cell r="L872">
            <v>2.5</v>
          </cell>
        </row>
        <row r="873">
          <cell r="L873">
            <v>0</v>
          </cell>
        </row>
        <row r="874">
          <cell r="L874">
            <v>0</v>
          </cell>
        </row>
        <row r="875">
          <cell r="L875">
            <v>0</v>
          </cell>
        </row>
        <row r="876">
          <cell r="L876">
            <v>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0</v>
          </cell>
        </row>
        <row r="880">
          <cell r="L880">
            <v>0</v>
          </cell>
        </row>
        <row r="881">
          <cell r="L881">
            <v>0</v>
          </cell>
        </row>
        <row r="882">
          <cell r="L882">
            <v>0</v>
          </cell>
        </row>
        <row r="883">
          <cell r="L883">
            <v>0</v>
          </cell>
        </row>
        <row r="884">
          <cell r="L884">
            <v>0</v>
          </cell>
        </row>
        <row r="885">
          <cell r="L885">
            <v>0</v>
          </cell>
        </row>
        <row r="886">
          <cell r="L886">
            <v>0</v>
          </cell>
        </row>
        <row r="887">
          <cell r="L887">
            <v>0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0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L911">
            <v>0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0</v>
          </cell>
        </row>
        <row r="920">
          <cell r="L920">
            <v>0</v>
          </cell>
        </row>
        <row r="921">
          <cell r="L921">
            <v>0</v>
          </cell>
        </row>
        <row r="922">
          <cell r="L922">
            <v>0</v>
          </cell>
        </row>
        <row r="923">
          <cell r="L923">
            <v>0</v>
          </cell>
        </row>
        <row r="924">
          <cell r="L924">
            <v>0</v>
          </cell>
        </row>
        <row r="925">
          <cell r="L925">
            <v>0</v>
          </cell>
        </row>
        <row r="926">
          <cell r="L926">
            <v>192.6</v>
          </cell>
        </row>
        <row r="927">
          <cell r="L927">
            <v>0</v>
          </cell>
        </row>
        <row r="928">
          <cell r="L928">
            <v>192.6</v>
          </cell>
        </row>
        <row r="929">
          <cell r="L929">
            <v>0</v>
          </cell>
        </row>
        <row r="930">
          <cell r="L930">
            <v>0</v>
          </cell>
        </row>
        <row r="931">
          <cell r="L931">
            <v>0</v>
          </cell>
        </row>
        <row r="932">
          <cell r="L932">
            <v>0</v>
          </cell>
        </row>
        <row r="933">
          <cell r="L933">
            <v>0</v>
          </cell>
        </row>
        <row r="934">
          <cell r="L934">
            <v>0</v>
          </cell>
        </row>
        <row r="935">
          <cell r="L935">
            <v>0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192.6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0</v>
          </cell>
        </row>
        <row r="948">
          <cell r="L948">
            <v>0</v>
          </cell>
        </row>
        <row r="949">
          <cell r="L949">
            <v>0</v>
          </cell>
        </row>
        <row r="950">
          <cell r="L950">
            <v>0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L959">
            <v>0</v>
          </cell>
        </row>
        <row r="960">
          <cell r="L960">
            <v>0</v>
          </cell>
        </row>
        <row r="961">
          <cell r="L961">
            <v>0</v>
          </cell>
        </row>
        <row r="962">
          <cell r="L962">
            <v>0</v>
          </cell>
        </row>
        <row r="963">
          <cell r="L963">
            <v>0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0</v>
          </cell>
        </row>
        <row r="967">
          <cell r="L967">
            <v>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0</v>
          </cell>
        </row>
        <row r="971">
          <cell r="L971">
            <v>0</v>
          </cell>
        </row>
        <row r="972">
          <cell r="L972">
            <v>0</v>
          </cell>
        </row>
        <row r="973">
          <cell r="L973">
            <v>0</v>
          </cell>
        </row>
        <row r="974">
          <cell r="L974">
            <v>0</v>
          </cell>
        </row>
        <row r="975">
          <cell r="L975">
            <v>0</v>
          </cell>
        </row>
        <row r="976">
          <cell r="L976">
            <v>0</v>
          </cell>
        </row>
        <row r="977">
          <cell r="L977">
            <v>0</v>
          </cell>
        </row>
        <row r="978">
          <cell r="L978">
            <v>0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0</v>
          </cell>
        </row>
        <row r="990">
          <cell r="L990">
            <v>0</v>
          </cell>
        </row>
        <row r="991">
          <cell r="L991">
            <v>0</v>
          </cell>
        </row>
        <row r="992">
          <cell r="L992">
            <v>0</v>
          </cell>
        </row>
        <row r="993">
          <cell r="L993">
            <v>192.6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0</v>
          </cell>
        </row>
        <row r="1001">
          <cell r="L1001">
            <v>0</v>
          </cell>
        </row>
        <row r="1002">
          <cell r="L1002">
            <v>0</v>
          </cell>
        </row>
        <row r="1003">
          <cell r="L1003">
            <v>0</v>
          </cell>
        </row>
        <row r="1004">
          <cell r="L1004">
            <v>0</v>
          </cell>
        </row>
        <row r="1005">
          <cell r="L1005">
            <v>0</v>
          </cell>
        </row>
        <row r="1006">
          <cell r="L1006">
            <v>192.6</v>
          </cell>
        </row>
        <row r="1007">
          <cell r="L1007">
            <v>0</v>
          </cell>
        </row>
        <row r="1008">
          <cell r="L1008">
            <v>0</v>
          </cell>
        </row>
        <row r="1009">
          <cell r="L1009">
            <v>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0</v>
          </cell>
        </row>
        <row r="1013">
          <cell r="L1013">
            <v>0</v>
          </cell>
        </row>
        <row r="1014">
          <cell r="L1014">
            <v>0</v>
          </cell>
        </row>
        <row r="1015">
          <cell r="L1015">
            <v>0</v>
          </cell>
        </row>
        <row r="1016">
          <cell r="L1016">
            <v>0</v>
          </cell>
        </row>
        <row r="1017">
          <cell r="L1017">
            <v>0</v>
          </cell>
        </row>
        <row r="1018">
          <cell r="L1018">
            <v>0</v>
          </cell>
        </row>
        <row r="1019">
          <cell r="L1019">
            <v>0</v>
          </cell>
        </row>
        <row r="1020">
          <cell r="L1020">
            <v>0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0</v>
          </cell>
        </row>
        <row r="1035">
          <cell r="L1035">
            <v>0</v>
          </cell>
        </row>
        <row r="1036">
          <cell r="L1036">
            <v>0</v>
          </cell>
        </row>
        <row r="1037">
          <cell r="L1037">
            <v>0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0</v>
          </cell>
        </row>
        <row r="1046">
          <cell r="L1046">
            <v>0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0</v>
          </cell>
        </row>
        <row r="1050">
          <cell r="L1050">
            <v>0</v>
          </cell>
        </row>
        <row r="1051">
          <cell r="L1051">
            <v>0</v>
          </cell>
        </row>
        <row r="1052">
          <cell r="L1052">
            <v>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0</v>
          </cell>
        </row>
        <row r="1056">
          <cell r="L1056">
            <v>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L1059">
            <v>0</v>
          </cell>
        </row>
        <row r="1060">
          <cell r="L1060">
            <v>0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2">
          <cell r="L1072">
            <v>0</v>
          </cell>
        </row>
        <row r="1073">
          <cell r="L1073">
            <v>0</v>
          </cell>
        </row>
        <row r="1074">
          <cell r="L1074">
            <v>0</v>
          </cell>
        </row>
        <row r="1075">
          <cell r="L1075">
            <v>0</v>
          </cell>
        </row>
        <row r="1076">
          <cell r="L1076">
            <v>0</v>
          </cell>
        </row>
        <row r="1077">
          <cell r="L1077">
            <v>0</v>
          </cell>
        </row>
        <row r="1078">
          <cell r="L1078">
            <v>0</v>
          </cell>
        </row>
        <row r="1079">
          <cell r="L1079">
            <v>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0</v>
          </cell>
        </row>
        <row r="1088">
          <cell r="L1088">
            <v>0</v>
          </cell>
        </row>
        <row r="1089">
          <cell r="L1089">
            <v>0</v>
          </cell>
        </row>
        <row r="1090">
          <cell r="L1090">
            <v>0</v>
          </cell>
        </row>
        <row r="1091">
          <cell r="L1091">
            <v>0</v>
          </cell>
        </row>
        <row r="1092">
          <cell r="L1092">
            <v>0</v>
          </cell>
        </row>
        <row r="1093">
          <cell r="L1093">
            <v>0</v>
          </cell>
        </row>
        <row r="1094">
          <cell r="L1094">
            <v>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0</v>
          </cell>
        </row>
        <row r="1098">
          <cell r="L1098">
            <v>0</v>
          </cell>
        </row>
        <row r="1099">
          <cell r="L1099">
            <v>0</v>
          </cell>
        </row>
        <row r="1100">
          <cell r="L1100">
            <v>0</v>
          </cell>
        </row>
        <row r="1101">
          <cell r="L1101">
            <v>0</v>
          </cell>
        </row>
        <row r="1102">
          <cell r="L1102">
            <v>0</v>
          </cell>
        </row>
        <row r="1103">
          <cell r="L1103">
            <v>0</v>
          </cell>
        </row>
        <row r="1104">
          <cell r="L1104">
            <v>0</v>
          </cell>
        </row>
        <row r="1105">
          <cell r="L1105">
            <v>0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0</v>
          </cell>
        </row>
        <row r="1112">
          <cell r="L1112">
            <v>0</v>
          </cell>
        </row>
        <row r="1113">
          <cell r="L1113">
            <v>0</v>
          </cell>
        </row>
        <row r="1114">
          <cell r="L1114">
            <v>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0</v>
          </cell>
        </row>
        <row r="1123">
          <cell r="L1123">
            <v>0</v>
          </cell>
        </row>
        <row r="1124">
          <cell r="L1124">
            <v>0</v>
          </cell>
        </row>
        <row r="1125">
          <cell r="L1125">
            <v>0</v>
          </cell>
        </row>
        <row r="1126">
          <cell r="L1126">
            <v>0</v>
          </cell>
        </row>
        <row r="1127">
          <cell r="L1127">
            <v>0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0</v>
          </cell>
        </row>
        <row r="1131">
          <cell r="L1131">
            <v>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L1135">
            <v>0</v>
          </cell>
        </row>
        <row r="1136">
          <cell r="L1136">
            <v>0</v>
          </cell>
        </row>
        <row r="1137">
          <cell r="L1137">
            <v>0</v>
          </cell>
        </row>
        <row r="1138">
          <cell r="L1138">
            <v>0</v>
          </cell>
        </row>
        <row r="1139">
          <cell r="L1139">
            <v>0</v>
          </cell>
        </row>
        <row r="1140">
          <cell r="L1140">
            <v>0</v>
          </cell>
        </row>
        <row r="1141">
          <cell r="L1141">
            <v>0</v>
          </cell>
        </row>
        <row r="1142">
          <cell r="L1142">
            <v>0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414.9</v>
          </cell>
        </row>
        <row r="1157">
          <cell r="L1157">
            <v>0</v>
          </cell>
        </row>
        <row r="1158">
          <cell r="L1158">
            <v>414.9</v>
          </cell>
        </row>
        <row r="1159">
          <cell r="L1159">
            <v>0</v>
          </cell>
        </row>
        <row r="1160">
          <cell r="L1160">
            <v>0</v>
          </cell>
        </row>
        <row r="1161">
          <cell r="L1161">
            <v>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414.9</v>
          </cell>
        </row>
        <row r="1171">
          <cell r="L1171">
            <v>0</v>
          </cell>
        </row>
        <row r="1172">
          <cell r="L1172">
            <v>0</v>
          </cell>
        </row>
        <row r="1173">
          <cell r="L1173">
            <v>0</v>
          </cell>
        </row>
        <row r="1174">
          <cell r="L1174">
            <v>0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0</v>
          </cell>
        </row>
        <row r="1179">
          <cell r="L1179">
            <v>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0</v>
          </cell>
        </row>
        <row r="1185">
          <cell r="L1185">
            <v>0</v>
          </cell>
        </row>
        <row r="1186">
          <cell r="L1186">
            <v>0</v>
          </cell>
        </row>
        <row r="1187">
          <cell r="L1187">
            <v>0</v>
          </cell>
        </row>
        <row r="1188">
          <cell r="L1188">
            <v>0</v>
          </cell>
        </row>
        <row r="1189">
          <cell r="L1189">
            <v>0</v>
          </cell>
        </row>
        <row r="1190">
          <cell r="L1190">
            <v>0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0</v>
          </cell>
        </row>
        <row r="1201">
          <cell r="L1201">
            <v>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0</v>
          </cell>
        </row>
        <row r="1210">
          <cell r="L1210">
            <v>0</v>
          </cell>
        </row>
        <row r="1211">
          <cell r="L1211">
            <v>0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0</v>
          </cell>
        </row>
        <row r="1220">
          <cell r="L1220">
            <v>0</v>
          </cell>
        </row>
        <row r="1221">
          <cell r="L1221">
            <v>0</v>
          </cell>
        </row>
        <row r="1222">
          <cell r="L1222">
            <v>0</v>
          </cell>
        </row>
        <row r="1223">
          <cell r="L1223">
            <v>414.9</v>
          </cell>
        </row>
        <row r="1224">
          <cell r="L1224">
            <v>0</v>
          </cell>
        </row>
        <row r="1225">
          <cell r="L1225">
            <v>0</v>
          </cell>
        </row>
        <row r="1226">
          <cell r="L1226">
            <v>0</v>
          </cell>
        </row>
        <row r="1227">
          <cell r="L1227">
            <v>0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0</v>
          </cell>
        </row>
        <row r="1236">
          <cell r="L1236">
            <v>414.9</v>
          </cell>
        </row>
        <row r="1237">
          <cell r="L1237">
            <v>0</v>
          </cell>
        </row>
        <row r="1238">
          <cell r="L1238">
            <v>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0</v>
          </cell>
        </row>
        <row r="1247">
          <cell r="L1247">
            <v>0</v>
          </cell>
        </row>
        <row r="1248">
          <cell r="L1248">
            <v>0</v>
          </cell>
        </row>
        <row r="1249">
          <cell r="L1249">
            <v>0</v>
          </cell>
        </row>
        <row r="1250">
          <cell r="L1250">
            <v>0</v>
          </cell>
        </row>
        <row r="1251">
          <cell r="L1251">
            <v>0</v>
          </cell>
        </row>
        <row r="1252">
          <cell r="L1252">
            <v>0</v>
          </cell>
        </row>
        <row r="1253">
          <cell r="L1253">
            <v>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0</v>
          </cell>
        </row>
        <row r="1257">
          <cell r="L1257">
            <v>0</v>
          </cell>
        </row>
        <row r="1258">
          <cell r="L1258">
            <v>0</v>
          </cell>
        </row>
        <row r="1259">
          <cell r="L1259">
            <v>0</v>
          </cell>
        </row>
        <row r="1260">
          <cell r="L1260">
            <v>0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0</v>
          </cell>
        </row>
        <row r="1264">
          <cell r="L1264">
            <v>0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0</v>
          </cell>
        </row>
        <row r="1273">
          <cell r="L1273">
            <v>0</v>
          </cell>
        </row>
        <row r="1274">
          <cell r="L1274">
            <v>0</v>
          </cell>
        </row>
        <row r="1275">
          <cell r="L1275">
            <v>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0</v>
          </cell>
        </row>
        <row r="1284">
          <cell r="L1284">
            <v>0</v>
          </cell>
        </row>
        <row r="1285">
          <cell r="L1285">
            <v>0</v>
          </cell>
        </row>
        <row r="1286">
          <cell r="L1286">
            <v>0</v>
          </cell>
        </row>
        <row r="1287">
          <cell r="L1287">
            <v>0</v>
          </cell>
        </row>
        <row r="1288">
          <cell r="L1288">
            <v>0</v>
          </cell>
        </row>
        <row r="1289">
          <cell r="L1289">
            <v>0</v>
          </cell>
        </row>
        <row r="1290">
          <cell r="L1290">
            <v>0</v>
          </cell>
        </row>
        <row r="1291">
          <cell r="L1291">
            <v>0</v>
          </cell>
        </row>
        <row r="1292">
          <cell r="L1292">
            <v>0</v>
          </cell>
        </row>
        <row r="1293">
          <cell r="L1293">
            <v>0</v>
          </cell>
        </row>
        <row r="1294">
          <cell r="L1294">
            <v>0</v>
          </cell>
        </row>
        <row r="1295">
          <cell r="L1295">
            <v>0</v>
          </cell>
        </row>
        <row r="1296">
          <cell r="L1296">
            <v>0</v>
          </cell>
        </row>
        <row r="1297">
          <cell r="L1297">
            <v>0</v>
          </cell>
        </row>
        <row r="1298">
          <cell r="L1298">
            <v>0</v>
          </cell>
        </row>
        <row r="1299">
          <cell r="L1299">
            <v>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0</v>
          </cell>
        </row>
        <row r="1317">
          <cell r="L1317">
            <v>0</v>
          </cell>
        </row>
        <row r="1318">
          <cell r="L1318">
            <v>0</v>
          </cell>
        </row>
        <row r="1319">
          <cell r="L1319">
            <v>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0</v>
          </cell>
        </row>
        <row r="1328">
          <cell r="L1328">
            <v>0</v>
          </cell>
        </row>
        <row r="1329">
          <cell r="L1329">
            <v>0</v>
          </cell>
        </row>
        <row r="1330">
          <cell r="L1330">
            <v>0</v>
          </cell>
        </row>
        <row r="1331">
          <cell r="L1331">
            <v>0</v>
          </cell>
        </row>
        <row r="1332">
          <cell r="L1332">
            <v>0</v>
          </cell>
        </row>
        <row r="1333">
          <cell r="L1333">
            <v>0</v>
          </cell>
        </row>
        <row r="1334">
          <cell r="L1334">
            <v>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0</v>
          </cell>
        </row>
        <row r="1338">
          <cell r="L1338">
            <v>0</v>
          </cell>
        </row>
        <row r="1339">
          <cell r="L1339">
            <v>0</v>
          </cell>
        </row>
        <row r="1340">
          <cell r="L1340">
            <v>0</v>
          </cell>
        </row>
        <row r="1341">
          <cell r="L1341">
            <v>0</v>
          </cell>
        </row>
        <row r="1342">
          <cell r="L1342">
            <v>0</v>
          </cell>
        </row>
        <row r="1343">
          <cell r="L1343">
            <v>0</v>
          </cell>
        </row>
        <row r="1344">
          <cell r="L1344">
            <v>0</v>
          </cell>
        </row>
        <row r="1345">
          <cell r="L1345">
            <v>0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0</v>
          </cell>
        </row>
        <row r="1359">
          <cell r="L1359">
            <v>0</v>
          </cell>
        </row>
        <row r="1360">
          <cell r="L1360">
            <v>0</v>
          </cell>
        </row>
        <row r="1361">
          <cell r="L1361">
            <v>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0</v>
          </cell>
        </row>
        <row r="1370">
          <cell r="L1370">
            <v>0</v>
          </cell>
        </row>
        <row r="1371">
          <cell r="L1371">
            <v>0</v>
          </cell>
        </row>
        <row r="1372">
          <cell r="L1372">
            <v>0</v>
          </cell>
        </row>
        <row r="1373">
          <cell r="L1373">
            <v>0</v>
          </cell>
        </row>
        <row r="1374">
          <cell r="L1374">
            <v>0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0</v>
          </cell>
        </row>
        <row r="1378">
          <cell r="L1378">
            <v>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0</v>
          </cell>
        </row>
        <row r="1384">
          <cell r="L1384">
            <v>0</v>
          </cell>
        </row>
        <row r="1385">
          <cell r="L1385">
            <v>0</v>
          </cell>
        </row>
        <row r="1386">
          <cell r="L1386">
            <v>0</v>
          </cell>
        </row>
        <row r="1387">
          <cell r="L1387">
            <v>0</v>
          </cell>
        </row>
        <row r="1388">
          <cell r="L1388">
            <v>0</v>
          </cell>
        </row>
        <row r="1389">
          <cell r="L1389">
            <v>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0</v>
          </cell>
        </row>
        <row r="1397">
          <cell r="L1397">
            <v>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0</v>
          </cell>
        </row>
        <row r="1404">
          <cell r="L1404">
            <v>0</v>
          </cell>
        </row>
        <row r="1405">
          <cell r="L1405">
            <v>0</v>
          </cell>
        </row>
        <row r="1406">
          <cell r="L1406">
            <v>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0</v>
          </cell>
        </row>
        <row r="1415">
          <cell r="L1415">
            <v>0</v>
          </cell>
        </row>
        <row r="1416">
          <cell r="L1416">
            <v>0</v>
          </cell>
        </row>
        <row r="1417">
          <cell r="L1417">
            <v>0</v>
          </cell>
        </row>
        <row r="1418">
          <cell r="L1418">
            <v>0</v>
          </cell>
        </row>
        <row r="1419">
          <cell r="L1419">
            <v>0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0</v>
          </cell>
        </row>
        <row r="1423">
          <cell r="L1423">
            <v>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0</v>
          </cell>
        </row>
        <row r="1427">
          <cell r="L1427">
            <v>0</v>
          </cell>
        </row>
        <row r="1428">
          <cell r="L1428">
            <v>0</v>
          </cell>
        </row>
        <row r="1429">
          <cell r="L1429">
            <v>0</v>
          </cell>
        </row>
        <row r="1430">
          <cell r="L1430">
            <v>0</v>
          </cell>
        </row>
        <row r="1431">
          <cell r="L1431">
            <v>0</v>
          </cell>
        </row>
        <row r="1432">
          <cell r="L1432">
            <v>0</v>
          </cell>
        </row>
        <row r="1433">
          <cell r="L1433">
            <v>0</v>
          </cell>
        </row>
        <row r="1434">
          <cell r="L1434">
            <v>0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0</v>
          </cell>
        </row>
        <row r="1443">
          <cell r="L1443">
            <v>0</v>
          </cell>
        </row>
        <row r="1444">
          <cell r="L1444">
            <v>0</v>
          </cell>
        </row>
        <row r="1445">
          <cell r="L1445">
            <v>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0</v>
          </cell>
        </row>
        <row r="1454">
          <cell r="L1454">
            <v>0</v>
          </cell>
        </row>
        <row r="1455">
          <cell r="L1455">
            <v>0</v>
          </cell>
        </row>
        <row r="1456">
          <cell r="L1456">
            <v>0</v>
          </cell>
        </row>
        <row r="1457">
          <cell r="L1457">
            <v>0</v>
          </cell>
        </row>
        <row r="1458">
          <cell r="L1458">
            <v>0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0</v>
          </cell>
        </row>
        <row r="1462">
          <cell r="L1462">
            <v>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0</v>
          </cell>
        </row>
        <row r="1466">
          <cell r="L1466">
            <v>0</v>
          </cell>
        </row>
        <row r="1467">
          <cell r="L1467">
            <v>0</v>
          </cell>
        </row>
        <row r="1468">
          <cell r="L1468">
            <v>0</v>
          </cell>
        </row>
        <row r="1469">
          <cell r="L1469">
            <v>0</v>
          </cell>
        </row>
        <row r="1470">
          <cell r="L1470">
            <v>0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0</v>
          </cell>
        </row>
        <row r="1482">
          <cell r="L1482">
            <v>0</v>
          </cell>
        </row>
        <row r="1483">
          <cell r="L1483">
            <v>0</v>
          </cell>
        </row>
        <row r="1484">
          <cell r="L1484">
            <v>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0</v>
          </cell>
        </row>
        <row r="1493">
          <cell r="L1493">
            <v>0</v>
          </cell>
        </row>
        <row r="1494">
          <cell r="L1494">
            <v>0</v>
          </cell>
        </row>
        <row r="1495">
          <cell r="L1495">
            <v>0</v>
          </cell>
        </row>
        <row r="1496">
          <cell r="L1496">
            <v>0</v>
          </cell>
        </row>
        <row r="1497">
          <cell r="L1497">
            <v>0</v>
          </cell>
        </row>
        <row r="1498">
          <cell r="L1498">
            <v>0</v>
          </cell>
        </row>
        <row r="1499">
          <cell r="L1499">
            <v>0</v>
          </cell>
        </row>
        <row r="1500">
          <cell r="L1500">
            <v>0</v>
          </cell>
        </row>
        <row r="1501">
          <cell r="L1501">
            <v>0</v>
          </cell>
        </row>
        <row r="1502">
          <cell r="L1502">
            <v>0</v>
          </cell>
        </row>
        <row r="1503">
          <cell r="L1503">
            <v>0</v>
          </cell>
        </row>
        <row r="1504">
          <cell r="L1504">
            <v>0</v>
          </cell>
        </row>
        <row r="1505">
          <cell r="L1505">
            <v>0</v>
          </cell>
        </row>
        <row r="1506">
          <cell r="L1506">
            <v>0</v>
          </cell>
        </row>
        <row r="1507">
          <cell r="L1507">
            <v>0</v>
          </cell>
        </row>
        <row r="1508">
          <cell r="L1508">
            <v>0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0</v>
          </cell>
        </row>
        <row r="1517">
          <cell r="L1517">
            <v>0</v>
          </cell>
        </row>
        <row r="1518">
          <cell r="L1518">
            <v>0</v>
          </cell>
        </row>
        <row r="1519">
          <cell r="L1519">
            <v>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0</v>
          </cell>
        </row>
        <row r="1528">
          <cell r="L1528">
            <v>0</v>
          </cell>
        </row>
        <row r="1529">
          <cell r="L1529">
            <v>0</v>
          </cell>
        </row>
        <row r="1530">
          <cell r="L1530">
            <v>0</v>
          </cell>
        </row>
        <row r="1531">
          <cell r="L1531">
            <v>0</v>
          </cell>
        </row>
        <row r="1532">
          <cell r="L1532">
            <v>0</v>
          </cell>
        </row>
        <row r="1533">
          <cell r="L1533">
            <v>0</v>
          </cell>
        </row>
        <row r="1534">
          <cell r="L1534">
            <v>0</v>
          </cell>
        </row>
        <row r="1535">
          <cell r="L1535">
            <v>0</v>
          </cell>
        </row>
        <row r="1536">
          <cell r="L1536">
            <v>0</v>
          </cell>
        </row>
        <row r="1537">
          <cell r="L1537">
            <v>0</v>
          </cell>
        </row>
        <row r="1538">
          <cell r="L1538">
            <v>0</v>
          </cell>
        </row>
        <row r="1539">
          <cell r="L1539">
            <v>0</v>
          </cell>
        </row>
        <row r="1540">
          <cell r="L1540">
            <v>0</v>
          </cell>
        </row>
        <row r="1541">
          <cell r="L1541">
            <v>0</v>
          </cell>
        </row>
        <row r="1542">
          <cell r="L1542">
            <v>0</v>
          </cell>
        </row>
        <row r="1543">
          <cell r="L1543">
            <v>0</v>
          </cell>
        </row>
        <row r="1544">
          <cell r="L1544">
            <v>0</v>
          </cell>
        </row>
        <row r="1545">
          <cell r="L1545">
            <v>0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0</v>
          </cell>
        </row>
        <row r="1552">
          <cell r="L1552">
            <v>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0</v>
          </cell>
        </row>
        <row r="1561">
          <cell r="L1561">
            <v>0</v>
          </cell>
        </row>
        <row r="1562">
          <cell r="L1562">
            <v>0</v>
          </cell>
        </row>
        <row r="1563">
          <cell r="L1563">
            <v>0</v>
          </cell>
        </row>
        <row r="1564">
          <cell r="L1564">
            <v>0</v>
          </cell>
        </row>
        <row r="1565">
          <cell r="L1565">
            <v>0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0</v>
          </cell>
        </row>
        <row r="1569">
          <cell r="L1569">
            <v>0</v>
          </cell>
        </row>
        <row r="1570">
          <cell r="L1570">
            <v>0</v>
          </cell>
        </row>
        <row r="1571">
          <cell r="L1571">
            <v>0</v>
          </cell>
        </row>
        <row r="1572">
          <cell r="L1572">
            <v>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0</v>
          </cell>
        </row>
        <row r="1576">
          <cell r="L1576">
            <v>0</v>
          </cell>
        </row>
        <row r="1577">
          <cell r="L1577">
            <v>0</v>
          </cell>
        </row>
        <row r="1578">
          <cell r="L1578">
            <v>0</v>
          </cell>
        </row>
        <row r="1579">
          <cell r="L1579">
            <v>0</v>
          </cell>
        </row>
        <row r="1580">
          <cell r="L1580">
            <v>0</v>
          </cell>
        </row>
        <row r="1581">
          <cell r="L1581">
            <v>0</v>
          </cell>
        </row>
        <row r="1582">
          <cell r="L1582">
            <v>0</v>
          </cell>
        </row>
        <row r="1583">
          <cell r="L1583">
            <v>0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0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0</v>
          </cell>
        </row>
        <row r="1606">
          <cell r="L1606">
            <v>0</v>
          </cell>
        </row>
        <row r="1607">
          <cell r="L1607">
            <v>0</v>
          </cell>
        </row>
        <row r="1608">
          <cell r="L1608">
            <v>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70</v>
          </cell>
        </row>
        <row r="1617">
          <cell r="L1617">
            <v>0</v>
          </cell>
        </row>
        <row r="1618">
          <cell r="L1618">
            <v>70</v>
          </cell>
        </row>
        <row r="1619">
          <cell r="L1619">
            <v>0</v>
          </cell>
        </row>
        <row r="1620">
          <cell r="L1620">
            <v>0</v>
          </cell>
        </row>
        <row r="1621">
          <cell r="L1621">
            <v>0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0</v>
          </cell>
        </row>
        <row r="1625">
          <cell r="L1625">
            <v>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0</v>
          </cell>
        </row>
        <row r="1629">
          <cell r="L1629">
            <v>0</v>
          </cell>
        </row>
        <row r="1630">
          <cell r="L1630">
            <v>0</v>
          </cell>
        </row>
        <row r="1631">
          <cell r="L1631">
            <v>0</v>
          </cell>
        </row>
        <row r="1632">
          <cell r="L1632">
            <v>0</v>
          </cell>
        </row>
        <row r="1633">
          <cell r="L1633">
            <v>0</v>
          </cell>
        </row>
        <row r="1634">
          <cell r="L1634">
            <v>0</v>
          </cell>
        </row>
        <row r="1635">
          <cell r="L1635">
            <v>0</v>
          </cell>
        </row>
        <row r="1636">
          <cell r="L1636">
            <v>0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0</v>
          </cell>
        </row>
        <row r="1645">
          <cell r="L1645">
            <v>0</v>
          </cell>
        </row>
        <row r="1646">
          <cell r="L1646">
            <v>0</v>
          </cell>
        </row>
        <row r="1647">
          <cell r="L1647">
            <v>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0</v>
          </cell>
        </row>
        <row r="1656">
          <cell r="L1656">
            <v>0</v>
          </cell>
        </row>
        <row r="1657">
          <cell r="L1657">
            <v>0</v>
          </cell>
        </row>
        <row r="1658">
          <cell r="L1658">
            <v>0</v>
          </cell>
        </row>
        <row r="1659">
          <cell r="L1659">
            <v>0</v>
          </cell>
        </row>
        <row r="1660">
          <cell r="L1660">
            <v>0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0</v>
          </cell>
        </row>
        <row r="1669">
          <cell r="L1669">
            <v>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0</v>
          </cell>
        </row>
        <row r="1673">
          <cell r="L1673">
            <v>0</v>
          </cell>
        </row>
        <row r="1674">
          <cell r="L1674">
            <v>0</v>
          </cell>
        </row>
        <row r="1675">
          <cell r="L1675">
            <v>0</v>
          </cell>
        </row>
        <row r="1676">
          <cell r="L1676">
            <v>0</v>
          </cell>
        </row>
        <row r="1677">
          <cell r="L1677">
            <v>0</v>
          </cell>
        </row>
        <row r="1678">
          <cell r="L1678">
            <v>0</v>
          </cell>
        </row>
        <row r="1679">
          <cell r="L1679">
            <v>0</v>
          </cell>
        </row>
        <row r="1680">
          <cell r="L1680">
            <v>0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0</v>
          </cell>
        </row>
        <row r="1692">
          <cell r="L1692">
            <v>0</v>
          </cell>
        </row>
        <row r="1693">
          <cell r="L1693">
            <v>0</v>
          </cell>
        </row>
        <row r="1694">
          <cell r="L1694">
            <v>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0</v>
          </cell>
        </row>
        <row r="1703">
          <cell r="L1703">
            <v>0</v>
          </cell>
        </row>
        <row r="1704">
          <cell r="L1704">
            <v>0</v>
          </cell>
        </row>
        <row r="1705">
          <cell r="L1705">
            <v>0</v>
          </cell>
        </row>
        <row r="1706">
          <cell r="L1706">
            <v>70</v>
          </cell>
        </row>
        <row r="1707">
          <cell r="L1707">
            <v>0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0</v>
          </cell>
        </row>
        <row r="1711">
          <cell r="L1711">
            <v>0</v>
          </cell>
        </row>
        <row r="1712">
          <cell r="L1712">
            <v>0</v>
          </cell>
        </row>
        <row r="1713">
          <cell r="L1713">
            <v>0</v>
          </cell>
        </row>
        <row r="1714">
          <cell r="L1714">
            <v>0</v>
          </cell>
        </row>
        <row r="1715">
          <cell r="L1715">
            <v>0</v>
          </cell>
        </row>
        <row r="1716">
          <cell r="L1716">
            <v>0</v>
          </cell>
        </row>
        <row r="1717">
          <cell r="L1717">
            <v>0</v>
          </cell>
        </row>
        <row r="1718">
          <cell r="L1718">
            <v>0</v>
          </cell>
        </row>
        <row r="1719">
          <cell r="L1719">
            <v>0</v>
          </cell>
        </row>
        <row r="1720">
          <cell r="L1720">
            <v>0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0</v>
          </cell>
        </row>
        <row r="1727">
          <cell r="L1727">
            <v>0</v>
          </cell>
        </row>
        <row r="1728">
          <cell r="L1728">
            <v>0</v>
          </cell>
        </row>
        <row r="1729">
          <cell r="L1729">
            <v>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0</v>
          </cell>
        </row>
        <row r="1738">
          <cell r="L1738">
            <v>0</v>
          </cell>
        </row>
        <row r="1739">
          <cell r="L1739">
            <v>0</v>
          </cell>
        </row>
        <row r="1740">
          <cell r="L1740">
            <v>0</v>
          </cell>
        </row>
        <row r="1741">
          <cell r="L1741">
            <v>0</v>
          </cell>
        </row>
        <row r="1742">
          <cell r="L1742">
            <v>0</v>
          </cell>
        </row>
        <row r="1743">
          <cell r="L1743">
            <v>0</v>
          </cell>
        </row>
        <row r="1744">
          <cell r="L1744">
            <v>0</v>
          </cell>
        </row>
        <row r="1745">
          <cell r="L1745">
            <v>0</v>
          </cell>
        </row>
        <row r="1746">
          <cell r="L1746">
            <v>0</v>
          </cell>
        </row>
        <row r="1747">
          <cell r="L1747">
            <v>0</v>
          </cell>
        </row>
        <row r="1748">
          <cell r="L1748">
            <v>0</v>
          </cell>
        </row>
        <row r="1749">
          <cell r="L1749">
            <v>0</v>
          </cell>
        </row>
        <row r="1750">
          <cell r="L1750">
            <v>0</v>
          </cell>
        </row>
        <row r="1751">
          <cell r="L1751">
            <v>0</v>
          </cell>
        </row>
        <row r="1752">
          <cell r="L1752">
            <v>0</v>
          </cell>
        </row>
        <row r="1753">
          <cell r="L1753">
            <v>0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0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0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0</v>
          </cell>
        </row>
        <row r="1776">
          <cell r="L1776">
            <v>0</v>
          </cell>
        </row>
        <row r="1777">
          <cell r="L1777">
            <v>0</v>
          </cell>
        </row>
        <row r="1778">
          <cell r="L1778">
            <v>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0</v>
          </cell>
        </row>
        <row r="1787">
          <cell r="L1787">
            <v>0</v>
          </cell>
        </row>
        <row r="1788">
          <cell r="L1788">
            <v>0</v>
          </cell>
        </row>
        <row r="1789">
          <cell r="L1789">
            <v>0</v>
          </cell>
        </row>
        <row r="1790">
          <cell r="L1790">
            <v>0</v>
          </cell>
        </row>
        <row r="1791">
          <cell r="L1791">
            <v>0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0</v>
          </cell>
        </row>
        <row r="1795">
          <cell r="L1795">
            <v>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0</v>
          </cell>
        </row>
        <row r="1799">
          <cell r="L1799">
            <v>0</v>
          </cell>
        </row>
        <row r="1800">
          <cell r="L1800">
            <v>0</v>
          </cell>
        </row>
        <row r="1801">
          <cell r="L1801">
            <v>0</v>
          </cell>
        </row>
        <row r="1802">
          <cell r="L1802">
            <v>0</v>
          </cell>
        </row>
        <row r="1803">
          <cell r="L1803">
            <v>0</v>
          </cell>
        </row>
        <row r="1804">
          <cell r="L1804">
            <v>0</v>
          </cell>
        </row>
        <row r="1805">
          <cell r="L1805">
            <v>0</v>
          </cell>
        </row>
        <row r="1806">
          <cell r="L1806">
            <v>0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0</v>
          </cell>
        </row>
        <row r="1828">
          <cell r="L1828">
            <v>0</v>
          </cell>
        </row>
        <row r="1829">
          <cell r="L1829">
            <v>0</v>
          </cell>
        </row>
        <row r="1830">
          <cell r="L1830">
            <v>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0</v>
          </cell>
        </row>
        <row r="1839">
          <cell r="L1839">
            <v>0</v>
          </cell>
        </row>
        <row r="1840">
          <cell r="L1840">
            <v>0</v>
          </cell>
        </row>
        <row r="1841">
          <cell r="L1841">
            <v>0</v>
          </cell>
        </row>
        <row r="1842">
          <cell r="L1842">
            <v>0</v>
          </cell>
        </row>
        <row r="1843">
          <cell r="L1843">
            <v>0</v>
          </cell>
        </row>
        <row r="1844">
          <cell r="L1844">
            <v>0</v>
          </cell>
        </row>
        <row r="1845">
          <cell r="L1845">
            <v>0</v>
          </cell>
        </row>
        <row r="1846">
          <cell r="L1846">
            <v>0</v>
          </cell>
        </row>
        <row r="1847">
          <cell r="L1847">
            <v>0</v>
          </cell>
        </row>
        <row r="1848">
          <cell r="L1848">
            <v>0</v>
          </cell>
        </row>
        <row r="1849">
          <cell r="L1849">
            <v>0</v>
          </cell>
        </row>
        <row r="1850">
          <cell r="L1850">
            <v>0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0</v>
          </cell>
        </row>
        <row r="1857">
          <cell r="L1857">
            <v>0</v>
          </cell>
        </row>
        <row r="1858">
          <cell r="L1858">
            <v>0</v>
          </cell>
        </row>
        <row r="1859">
          <cell r="L1859">
            <v>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0</v>
          </cell>
        </row>
        <row r="1868">
          <cell r="L1868">
            <v>0</v>
          </cell>
        </row>
        <row r="1869">
          <cell r="L1869">
            <v>0</v>
          </cell>
        </row>
        <row r="1870">
          <cell r="L1870">
            <v>0</v>
          </cell>
        </row>
        <row r="1871">
          <cell r="L1871">
            <v>0</v>
          </cell>
        </row>
        <row r="1872">
          <cell r="L1872">
            <v>0</v>
          </cell>
        </row>
        <row r="1873">
          <cell r="L1873">
            <v>0</v>
          </cell>
        </row>
        <row r="1874">
          <cell r="L1874">
            <v>0</v>
          </cell>
        </row>
        <row r="1875">
          <cell r="L1875">
            <v>0</v>
          </cell>
        </row>
        <row r="1876">
          <cell r="L1876">
            <v>0</v>
          </cell>
        </row>
        <row r="1877">
          <cell r="L1877">
            <v>0</v>
          </cell>
        </row>
        <row r="1878">
          <cell r="L1878">
            <v>0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0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0</v>
          </cell>
        </row>
        <row r="1897">
          <cell r="L1897">
            <v>0</v>
          </cell>
        </row>
        <row r="1898">
          <cell r="L1898">
            <v>0</v>
          </cell>
        </row>
        <row r="1899">
          <cell r="L1899">
            <v>0</v>
          </cell>
        </row>
        <row r="1900">
          <cell r="L1900">
            <v>0</v>
          </cell>
        </row>
        <row r="1901">
          <cell r="L1901">
            <v>0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0</v>
          </cell>
        </row>
        <row r="1905">
          <cell r="L1905">
            <v>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0</v>
          </cell>
        </row>
        <row r="1909">
          <cell r="L1909">
            <v>0</v>
          </cell>
        </row>
        <row r="1910">
          <cell r="L1910">
            <v>0</v>
          </cell>
        </row>
        <row r="1911">
          <cell r="L1911">
            <v>0</v>
          </cell>
        </row>
        <row r="1912">
          <cell r="L1912">
            <v>0</v>
          </cell>
        </row>
        <row r="1913">
          <cell r="L1913">
            <v>0</v>
          </cell>
        </row>
        <row r="1914">
          <cell r="L1914">
            <v>0</v>
          </cell>
        </row>
        <row r="1915">
          <cell r="L1915">
            <v>0</v>
          </cell>
        </row>
        <row r="1916">
          <cell r="L1916">
            <v>0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0</v>
          </cell>
        </row>
        <row r="1925">
          <cell r="L1925">
            <v>0</v>
          </cell>
        </row>
        <row r="1926">
          <cell r="L1926">
            <v>0</v>
          </cell>
        </row>
        <row r="1927">
          <cell r="L1927">
            <v>0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0</v>
          </cell>
        </row>
        <row r="1936">
          <cell r="L1936">
            <v>0</v>
          </cell>
        </row>
        <row r="1937">
          <cell r="L1937">
            <v>0</v>
          </cell>
        </row>
        <row r="1938">
          <cell r="L1938">
            <v>0</v>
          </cell>
        </row>
        <row r="1939">
          <cell r="L1939">
            <v>0</v>
          </cell>
        </row>
        <row r="1940">
          <cell r="L1940">
            <v>0</v>
          </cell>
        </row>
        <row r="1941">
          <cell r="L1941">
            <v>0</v>
          </cell>
        </row>
        <row r="1942">
          <cell r="L1942">
            <v>0</v>
          </cell>
        </row>
        <row r="1943">
          <cell r="L1943">
            <v>0</v>
          </cell>
        </row>
        <row r="1944">
          <cell r="L1944">
            <v>0</v>
          </cell>
        </row>
        <row r="1945">
          <cell r="L1945">
            <v>0</v>
          </cell>
        </row>
        <row r="1946">
          <cell r="L1946">
            <v>0</v>
          </cell>
        </row>
        <row r="1947">
          <cell r="L1947">
            <v>0</v>
          </cell>
        </row>
        <row r="1948">
          <cell r="L1948">
            <v>0</v>
          </cell>
        </row>
        <row r="1949">
          <cell r="L1949">
            <v>0</v>
          </cell>
        </row>
        <row r="1950">
          <cell r="L1950">
            <v>0</v>
          </cell>
        </row>
        <row r="1951">
          <cell r="L1951">
            <v>0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2">
          <cell r="L1962">
            <v>0</v>
          </cell>
        </row>
        <row r="1963">
          <cell r="L1963">
            <v>0</v>
          </cell>
        </row>
        <row r="1964">
          <cell r="L1964">
            <v>0</v>
          </cell>
        </row>
        <row r="1965">
          <cell r="L1965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0</v>
          </cell>
        </row>
        <row r="1969">
          <cell r="L1969">
            <v>0</v>
          </cell>
        </row>
        <row r="1970">
          <cell r="L1970">
            <v>0</v>
          </cell>
        </row>
        <row r="1971">
          <cell r="L1971">
            <v>0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0</v>
          </cell>
        </row>
        <row r="1980">
          <cell r="L1980">
            <v>0</v>
          </cell>
        </row>
        <row r="1981">
          <cell r="L1981">
            <v>0</v>
          </cell>
        </row>
        <row r="1982">
          <cell r="L1982">
            <v>0</v>
          </cell>
        </row>
        <row r="1983">
          <cell r="L1983">
            <v>0</v>
          </cell>
        </row>
        <row r="1984">
          <cell r="L1984">
            <v>0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0</v>
          </cell>
        </row>
        <row r="1988">
          <cell r="L1988">
            <v>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0</v>
          </cell>
        </row>
        <row r="1992">
          <cell r="L1992">
            <v>0</v>
          </cell>
        </row>
        <row r="1993">
          <cell r="L1993">
            <v>0</v>
          </cell>
        </row>
        <row r="1994">
          <cell r="L1994">
            <v>0</v>
          </cell>
        </row>
        <row r="1995">
          <cell r="L1995">
            <v>0</v>
          </cell>
        </row>
        <row r="1996">
          <cell r="L1996">
            <v>0</v>
          </cell>
        </row>
        <row r="1997">
          <cell r="L1997">
            <v>0</v>
          </cell>
        </row>
        <row r="1998">
          <cell r="L1998">
            <v>0</v>
          </cell>
        </row>
        <row r="1999">
          <cell r="L1999">
            <v>0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0</v>
          </cell>
        </row>
        <row r="2008">
          <cell r="L2008">
            <v>0</v>
          </cell>
        </row>
        <row r="2009">
          <cell r="L2009">
            <v>0</v>
          </cell>
        </row>
        <row r="2010">
          <cell r="L2010">
            <v>0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0</v>
          </cell>
        </row>
        <row r="2020">
          <cell r="L2020">
            <v>0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0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0</v>
          </cell>
        </row>
        <row r="2027">
          <cell r="L2027">
            <v>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0</v>
          </cell>
        </row>
        <row r="2031">
          <cell r="L2031">
            <v>0</v>
          </cell>
        </row>
        <row r="2032">
          <cell r="L2032">
            <v>0</v>
          </cell>
        </row>
        <row r="2033">
          <cell r="L2033">
            <v>0</v>
          </cell>
        </row>
        <row r="2034">
          <cell r="L2034">
            <v>0</v>
          </cell>
        </row>
        <row r="2035">
          <cell r="L2035">
            <v>0</v>
          </cell>
        </row>
        <row r="2036">
          <cell r="L2036">
            <v>0</v>
          </cell>
        </row>
        <row r="2037">
          <cell r="L2037">
            <v>0</v>
          </cell>
        </row>
        <row r="2038">
          <cell r="L2038">
            <v>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0</v>
          </cell>
        </row>
        <row r="2052">
          <cell r="L2052">
            <v>0</v>
          </cell>
        </row>
        <row r="2053">
          <cell r="L2053">
            <v>0</v>
          </cell>
        </row>
        <row r="2054">
          <cell r="L2054">
            <v>0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0</v>
          </cell>
        </row>
        <row r="2063">
          <cell r="L2063">
            <v>0</v>
          </cell>
        </row>
        <row r="2064">
          <cell r="L2064">
            <v>0</v>
          </cell>
        </row>
        <row r="2065">
          <cell r="L2065">
            <v>0</v>
          </cell>
        </row>
        <row r="2066">
          <cell r="L2066">
            <v>0</v>
          </cell>
        </row>
        <row r="2067">
          <cell r="L2067">
            <v>0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0</v>
          </cell>
        </row>
        <row r="2071">
          <cell r="L2071">
            <v>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0</v>
          </cell>
        </row>
        <row r="2075">
          <cell r="L2075">
            <v>0</v>
          </cell>
        </row>
        <row r="2076">
          <cell r="L2076">
            <v>460.09999999999997</v>
          </cell>
        </row>
        <row r="2077">
          <cell r="L2077">
            <v>39</v>
          </cell>
        </row>
        <row r="2078">
          <cell r="L2078">
            <v>460.09999999999997</v>
          </cell>
        </row>
        <row r="2079">
          <cell r="L2079">
            <v>259.8</v>
          </cell>
        </row>
        <row r="2080">
          <cell r="L2080">
            <v>259.8</v>
          </cell>
        </row>
        <row r="2081">
          <cell r="L2081">
            <v>259.8</v>
          </cell>
        </row>
        <row r="2082">
          <cell r="L2082">
            <v>259.8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152.39999999999998</v>
          </cell>
        </row>
        <row r="2091">
          <cell r="L2091">
            <v>69.099999999999994</v>
          </cell>
        </row>
        <row r="2092">
          <cell r="L2092">
            <v>4.8</v>
          </cell>
        </row>
        <row r="2093">
          <cell r="L2093">
            <v>4.8</v>
          </cell>
        </row>
        <row r="2094">
          <cell r="L2094">
            <v>0</v>
          </cell>
        </row>
        <row r="2095">
          <cell r="L2095">
            <v>14.7</v>
          </cell>
        </row>
        <row r="2096">
          <cell r="L2096">
            <v>1.3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1.7</v>
          </cell>
        </row>
        <row r="2100">
          <cell r="L2100">
            <v>0</v>
          </cell>
        </row>
        <row r="2101">
          <cell r="L2101">
            <v>0</v>
          </cell>
        </row>
        <row r="2102">
          <cell r="L2102">
            <v>0</v>
          </cell>
        </row>
        <row r="2103">
          <cell r="L2103">
            <v>0</v>
          </cell>
        </row>
        <row r="2104">
          <cell r="L2104">
            <v>0.2</v>
          </cell>
        </row>
        <row r="2105">
          <cell r="L2105">
            <v>0</v>
          </cell>
        </row>
        <row r="2106">
          <cell r="L2106">
            <v>0</v>
          </cell>
        </row>
        <row r="2107">
          <cell r="L2107">
            <v>0</v>
          </cell>
        </row>
        <row r="2108">
          <cell r="L2108">
            <v>0</v>
          </cell>
        </row>
        <row r="2109">
          <cell r="L2109">
            <v>0</v>
          </cell>
        </row>
        <row r="2110">
          <cell r="L2110">
            <v>1.5</v>
          </cell>
        </row>
        <row r="2111">
          <cell r="L2111">
            <v>0</v>
          </cell>
        </row>
        <row r="2112">
          <cell r="L2112">
            <v>0</v>
          </cell>
        </row>
        <row r="2113">
          <cell r="L2113">
            <v>0</v>
          </cell>
        </row>
        <row r="2114">
          <cell r="L2114">
            <v>0</v>
          </cell>
        </row>
        <row r="2115">
          <cell r="L2115">
            <v>0</v>
          </cell>
        </row>
        <row r="2116">
          <cell r="L2116">
            <v>0</v>
          </cell>
        </row>
        <row r="2117">
          <cell r="L2117">
            <v>0</v>
          </cell>
        </row>
        <row r="2118">
          <cell r="L2118">
            <v>0</v>
          </cell>
        </row>
        <row r="2119">
          <cell r="L2119">
            <v>5.6</v>
          </cell>
        </row>
        <row r="2120">
          <cell r="L2120">
            <v>0</v>
          </cell>
        </row>
        <row r="2121">
          <cell r="L2121">
            <v>3.7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0.7</v>
          </cell>
        </row>
        <row r="2125">
          <cell r="L2125">
            <v>0</v>
          </cell>
        </row>
        <row r="2126">
          <cell r="L2126">
            <v>3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2.4</v>
          </cell>
        </row>
        <row r="2131">
          <cell r="L2131">
            <v>0</v>
          </cell>
        </row>
        <row r="2132">
          <cell r="L2132">
            <v>0</v>
          </cell>
        </row>
        <row r="2133">
          <cell r="L2133">
            <v>0</v>
          </cell>
        </row>
        <row r="2134">
          <cell r="L2134">
            <v>20</v>
          </cell>
        </row>
        <row r="2135">
          <cell r="L2135">
            <v>32.799999999999997</v>
          </cell>
        </row>
        <row r="2136">
          <cell r="L2136">
            <v>25.8</v>
          </cell>
        </row>
        <row r="2137">
          <cell r="L2137">
            <v>0</v>
          </cell>
        </row>
        <row r="2138">
          <cell r="L2138">
            <v>7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0</v>
          </cell>
        </row>
        <row r="2143">
          <cell r="L2143">
            <v>11</v>
          </cell>
        </row>
        <row r="2144">
          <cell r="L2144">
            <v>0</v>
          </cell>
        </row>
        <row r="2145">
          <cell r="L2145">
            <v>0</v>
          </cell>
        </row>
        <row r="2146">
          <cell r="L2146">
            <v>11</v>
          </cell>
        </row>
        <row r="2147">
          <cell r="L2147">
            <v>0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0</v>
          </cell>
        </row>
        <row r="2151">
          <cell r="L2151">
            <v>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0</v>
          </cell>
        </row>
        <row r="2155">
          <cell r="L2155">
            <v>0</v>
          </cell>
        </row>
        <row r="2156">
          <cell r="L2156">
            <v>0</v>
          </cell>
        </row>
        <row r="2157">
          <cell r="L2157">
            <v>0</v>
          </cell>
        </row>
        <row r="2158">
          <cell r="L2158">
            <v>0</v>
          </cell>
        </row>
        <row r="2159">
          <cell r="L2159">
            <v>0</v>
          </cell>
        </row>
        <row r="2160">
          <cell r="L2160">
            <v>0</v>
          </cell>
        </row>
        <row r="2161">
          <cell r="L2161">
            <v>0</v>
          </cell>
        </row>
        <row r="2162">
          <cell r="L2162">
            <v>0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38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0</v>
          </cell>
        </row>
        <row r="2171">
          <cell r="L2171">
            <v>0</v>
          </cell>
        </row>
        <row r="2172">
          <cell r="L2172">
            <v>0</v>
          </cell>
        </row>
        <row r="2173">
          <cell r="L2173">
            <v>0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0</v>
          </cell>
        </row>
        <row r="2182">
          <cell r="L2182">
            <v>0</v>
          </cell>
        </row>
        <row r="2183">
          <cell r="L2183">
            <v>0</v>
          </cell>
        </row>
        <row r="2184">
          <cell r="L2184">
            <v>0</v>
          </cell>
        </row>
        <row r="2185">
          <cell r="L2185">
            <v>0</v>
          </cell>
        </row>
        <row r="2186">
          <cell r="L2186">
            <v>0</v>
          </cell>
        </row>
        <row r="2187">
          <cell r="L2187">
            <v>9.9</v>
          </cell>
        </row>
        <row r="2188">
          <cell r="L2188">
            <v>0</v>
          </cell>
        </row>
        <row r="2189">
          <cell r="L2189">
            <v>9.9</v>
          </cell>
        </row>
        <row r="2190">
          <cell r="L2190">
            <v>9.9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0</v>
          </cell>
        </row>
        <row r="2194">
          <cell r="L2194">
            <v>0</v>
          </cell>
        </row>
        <row r="2195">
          <cell r="L2195">
            <v>0</v>
          </cell>
        </row>
        <row r="2196">
          <cell r="L2196">
            <v>9.9</v>
          </cell>
        </row>
        <row r="2197">
          <cell r="L2197">
            <v>0</v>
          </cell>
        </row>
        <row r="2198">
          <cell r="L2198">
            <v>0</v>
          </cell>
        </row>
        <row r="2199">
          <cell r="L2199">
            <v>0</v>
          </cell>
        </row>
        <row r="2200">
          <cell r="L2200">
            <v>0</v>
          </cell>
        </row>
        <row r="2201">
          <cell r="L2201">
            <v>0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0</v>
          </cell>
        </row>
        <row r="2213">
          <cell r="L2213">
            <v>0</v>
          </cell>
        </row>
        <row r="2214">
          <cell r="L2214">
            <v>0</v>
          </cell>
        </row>
        <row r="2215">
          <cell r="L2215">
            <v>0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0</v>
          </cell>
        </row>
        <row r="2224">
          <cell r="L2224">
            <v>0</v>
          </cell>
        </row>
        <row r="2225">
          <cell r="L2225">
            <v>0</v>
          </cell>
        </row>
        <row r="2226">
          <cell r="L2226">
            <v>0</v>
          </cell>
        </row>
        <row r="2227">
          <cell r="L2227">
            <v>0</v>
          </cell>
        </row>
        <row r="2228">
          <cell r="L2228">
            <v>0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0</v>
          </cell>
        </row>
        <row r="2232">
          <cell r="L2232">
            <v>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0</v>
          </cell>
        </row>
        <row r="2236">
          <cell r="L2236">
            <v>0</v>
          </cell>
        </row>
        <row r="2237">
          <cell r="L2237">
            <v>0</v>
          </cell>
        </row>
        <row r="2238">
          <cell r="L2238">
            <v>0</v>
          </cell>
        </row>
        <row r="2239">
          <cell r="L2239">
            <v>0</v>
          </cell>
        </row>
        <row r="2240">
          <cell r="L2240">
            <v>0</v>
          </cell>
        </row>
        <row r="2241">
          <cell r="L2241">
            <v>0</v>
          </cell>
        </row>
        <row r="2242">
          <cell r="L2242">
            <v>0</v>
          </cell>
        </row>
        <row r="2243">
          <cell r="L2243">
            <v>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0</v>
          </cell>
        </row>
        <row r="2255">
          <cell r="L2255">
            <v>0</v>
          </cell>
        </row>
        <row r="2256">
          <cell r="L2256">
            <v>0</v>
          </cell>
        </row>
        <row r="2257">
          <cell r="L2257">
            <v>0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0</v>
          </cell>
        </row>
        <row r="2266">
          <cell r="L2266">
            <v>0</v>
          </cell>
        </row>
        <row r="2267">
          <cell r="L2267">
            <v>0</v>
          </cell>
        </row>
        <row r="2268">
          <cell r="L2268">
            <v>0</v>
          </cell>
        </row>
        <row r="2269">
          <cell r="L2269">
            <v>0</v>
          </cell>
        </row>
        <row r="2270">
          <cell r="L2270">
            <v>0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0</v>
          </cell>
        </row>
        <row r="2278">
          <cell r="L2278">
            <v>0</v>
          </cell>
        </row>
        <row r="2279">
          <cell r="L2279">
            <v>0</v>
          </cell>
        </row>
        <row r="2280">
          <cell r="L2280">
            <v>0</v>
          </cell>
        </row>
        <row r="2281">
          <cell r="L2281">
            <v>0</v>
          </cell>
        </row>
        <row r="2282">
          <cell r="L2282">
            <v>0</v>
          </cell>
        </row>
        <row r="2283">
          <cell r="L2283">
            <v>0</v>
          </cell>
        </row>
        <row r="2284">
          <cell r="L2284">
            <v>0</v>
          </cell>
        </row>
        <row r="2285">
          <cell r="L2285">
            <v>0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0</v>
          </cell>
        </row>
        <row r="2299">
          <cell r="L2299">
            <v>0</v>
          </cell>
        </row>
        <row r="2300">
          <cell r="L2300">
            <v>0</v>
          </cell>
        </row>
        <row r="2301">
          <cell r="L2301">
            <v>0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314.59999999999997</v>
          </cell>
        </row>
        <row r="2307">
          <cell r="L2307">
            <v>25</v>
          </cell>
        </row>
        <row r="2308">
          <cell r="L2308">
            <v>314.59999999999997</v>
          </cell>
        </row>
        <row r="2309">
          <cell r="L2309">
            <v>159.9</v>
          </cell>
        </row>
        <row r="2310">
          <cell r="L2310">
            <v>159.9</v>
          </cell>
        </row>
        <row r="2311">
          <cell r="L2311">
            <v>159.9</v>
          </cell>
        </row>
        <row r="2312">
          <cell r="L2312">
            <v>159.9</v>
          </cell>
        </row>
        <row r="2313">
          <cell r="L2313">
            <v>0</v>
          </cell>
        </row>
        <row r="2314">
          <cell r="L2314">
            <v>0</v>
          </cell>
        </row>
        <row r="2315">
          <cell r="L2315">
            <v>0</v>
          </cell>
        </row>
        <row r="2316">
          <cell r="L2316">
            <v>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0</v>
          </cell>
        </row>
        <row r="2320">
          <cell r="L2320">
            <v>106.8</v>
          </cell>
        </row>
        <row r="2321">
          <cell r="L2321">
            <v>54</v>
          </cell>
        </row>
        <row r="2322">
          <cell r="L2322">
            <v>2</v>
          </cell>
        </row>
        <row r="2323">
          <cell r="L2323">
            <v>2</v>
          </cell>
        </row>
        <row r="2324">
          <cell r="L2324">
            <v>0</v>
          </cell>
        </row>
        <row r="2325">
          <cell r="L2325">
            <v>9</v>
          </cell>
        </row>
        <row r="2326">
          <cell r="L2326">
            <v>0.4</v>
          </cell>
        </row>
        <row r="2327">
          <cell r="L2327">
            <v>0</v>
          </cell>
        </row>
        <row r="2328">
          <cell r="L2328">
            <v>0</v>
          </cell>
        </row>
        <row r="2329">
          <cell r="L2329">
            <v>0.5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0</v>
          </cell>
        </row>
        <row r="2340">
          <cell r="L2340">
            <v>0.5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0</v>
          </cell>
        </row>
        <row r="2347">
          <cell r="L2347">
            <v>0</v>
          </cell>
        </row>
        <row r="2348">
          <cell r="L2348">
            <v>0</v>
          </cell>
        </row>
        <row r="2349">
          <cell r="L2349">
            <v>2.7</v>
          </cell>
        </row>
        <row r="2350">
          <cell r="L2350">
            <v>0</v>
          </cell>
        </row>
        <row r="2351">
          <cell r="L2351">
            <v>3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0</v>
          </cell>
        </row>
        <row r="2355">
          <cell r="L2355">
            <v>0</v>
          </cell>
        </row>
        <row r="2356">
          <cell r="L2356">
            <v>3</v>
          </cell>
        </row>
        <row r="2357">
          <cell r="L2357">
            <v>0</v>
          </cell>
        </row>
        <row r="2358">
          <cell r="L2358">
            <v>0</v>
          </cell>
        </row>
        <row r="2359">
          <cell r="L2359">
            <v>0</v>
          </cell>
        </row>
        <row r="2360">
          <cell r="L2360">
            <v>2.4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0</v>
          </cell>
        </row>
        <row r="2364">
          <cell r="L2364">
            <v>20</v>
          </cell>
        </row>
        <row r="2365">
          <cell r="L2365">
            <v>21.8</v>
          </cell>
        </row>
        <row r="2366">
          <cell r="L2366">
            <v>15.8</v>
          </cell>
        </row>
        <row r="2367">
          <cell r="L2367">
            <v>0</v>
          </cell>
        </row>
        <row r="2368">
          <cell r="L2368">
            <v>6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0</v>
          </cell>
        </row>
        <row r="2377">
          <cell r="L2377">
            <v>0</v>
          </cell>
        </row>
        <row r="2378">
          <cell r="L2378">
            <v>0</v>
          </cell>
        </row>
        <row r="2379">
          <cell r="L2379">
            <v>0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0</v>
          </cell>
        </row>
        <row r="2388">
          <cell r="L2388">
            <v>0</v>
          </cell>
        </row>
        <row r="2389">
          <cell r="L2389">
            <v>0</v>
          </cell>
        </row>
        <row r="2390">
          <cell r="L2390">
            <v>0</v>
          </cell>
        </row>
        <row r="2391">
          <cell r="L2391">
            <v>0</v>
          </cell>
        </row>
        <row r="2392">
          <cell r="L2392">
            <v>0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0</v>
          </cell>
        </row>
        <row r="2396">
          <cell r="L2396">
            <v>38</v>
          </cell>
        </row>
        <row r="2397">
          <cell r="L2397">
            <v>0</v>
          </cell>
        </row>
        <row r="2398">
          <cell r="L2398">
            <v>0</v>
          </cell>
        </row>
        <row r="2399">
          <cell r="L2399">
            <v>0</v>
          </cell>
        </row>
        <row r="2400">
          <cell r="L2400">
            <v>0</v>
          </cell>
        </row>
        <row r="2401">
          <cell r="L2401">
            <v>0</v>
          </cell>
        </row>
        <row r="2402">
          <cell r="L2402">
            <v>0</v>
          </cell>
        </row>
        <row r="2403">
          <cell r="L2403">
            <v>0</v>
          </cell>
        </row>
        <row r="2404">
          <cell r="L2404">
            <v>0</v>
          </cell>
        </row>
        <row r="2405">
          <cell r="L2405">
            <v>0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9.9</v>
          </cell>
        </row>
        <row r="2418">
          <cell r="L2418">
            <v>0</v>
          </cell>
        </row>
        <row r="2419">
          <cell r="L2419">
            <v>9.9</v>
          </cell>
        </row>
        <row r="2420">
          <cell r="L2420">
            <v>9.9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9.9</v>
          </cell>
        </row>
        <row r="2427">
          <cell r="L2427">
            <v>0</v>
          </cell>
        </row>
        <row r="2428">
          <cell r="L2428">
            <v>0</v>
          </cell>
        </row>
        <row r="2429">
          <cell r="L2429">
            <v>0</v>
          </cell>
        </row>
        <row r="2430">
          <cell r="L2430">
            <v>0</v>
          </cell>
        </row>
        <row r="2431">
          <cell r="L2431">
            <v>0</v>
          </cell>
        </row>
        <row r="2432">
          <cell r="L2432">
            <v>0</v>
          </cell>
        </row>
        <row r="2433">
          <cell r="L2433">
            <v>0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0</v>
          </cell>
        </row>
        <row r="2437">
          <cell r="L2437">
            <v>0</v>
          </cell>
        </row>
        <row r="2438">
          <cell r="L2438">
            <v>0</v>
          </cell>
        </row>
        <row r="2439">
          <cell r="L2439">
            <v>0</v>
          </cell>
        </row>
        <row r="2440">
          <cell r="L2440">
            <v>0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0</v>
          </cell>
        </row>
        <row r="2444">
          <cell r="L2444">
            <v>0</v>
          </cell>
        </row>
        <row r="2445">
          <cell r="L2445">
            <v>0</v>
          </cell>
        </row>
        <row r="2446">
          <cell r="L2446">
            <v>0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0</v>
          </cell>
        </row>
        <row r="2458">
          <cell r="L2458">
            <v>0</v>
          </cell>
        </row>
        <row r="2459">
          <cell r="L2459">
            <v>0</v>
          </cell>
        </row>
        <row r="2460">
          <cell r="L2460">
            <v>0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0</v>
          </cell>
        </row>
        <row r="2469">
          <cell r="L2469">
            <v>0</v>
          </cell>
        </row>
        <row r="2470">
          <cell r="L2470">
            <v>0</v>
          </cell>
        </row>
        <row r="2471">
          <cell r="L2471">
            <v>0</v>
          </cell>
        </row>
        <row r="2472">
          <cell r="L2472">
            <v>0</v>
          </cell>
        </row>
        <row r="2473">
          <cell r="L2473">
            <v>0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0</v>
          </cell>
        </row>
        <row r="2490">
          <cell r="L2490">
            <v>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0</v>
          </cell>
        </row>
        <row r="2494">
          <cell r="L2494">
            <v>0</v>
          </cell>
        </row>
        <row r="2495">
          <cell r="L2495">
            <v>0</v>
          </cell>
        </row>
        <row r="2496">
          <cell r="L2496">
            <v>0</v>
          </cell>
        </row>
        <row r="2497">
          <cell r="L2497">
            <v>0</v>
          </cell>
        </row>
        <row r="2498">
          <cell r="L2498">
            <v>0</v>
          </cell>
        </row>
        <row r="2499">
          <cell r="L2499">
            <v>0</v>
          </cell>
        </row>
        <row r="2500">
          <cell r="L2500">
            <v>0</v>
          </cell>
        </row>
        <row r="2501">
          <cell r="L2501">
            <v>0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0</v>
          </cell>
        </row>
        <row r="2529">
          <cell r="L2529">
            <v>0</v>
          </cell>
        </row>
        <row r="2530">
          <cell r="L2530">
            <v>0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0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0</v>
          </cell>
        </row>
        <row r="2542">
          <cell r="L2542">
            <v>0</v>
          </cell>
        </row>
        <row r="2543">
          <cell r="L2543">
            <v>0</v>
          </cell>
        </row>
        <row r="2544">
          <cell r="L2544">
            <v>0</v>
          </cell>
        </row>
        <row r="2545">
          <cell r="L2545">
            <v>0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0</v>
          </cell>
        </row>
        <row r="2554">
          <cell r="L2554">
            <v>0</v>
          </cell>
        </row>
        <row r="2555">
          <cell r="L2555">
            <v>0</v>
          </cell>
        </row>
        <row r="2556">
          <cell r="L2556">
            <v>0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0</v>
          </cell>
        </row>
        <row r="2566">
          <cell r="L2566">
            <v>0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0</v>
          </cell>
        </row>
        <row r="2585">
          <cell r="L2585">
            <v>0</v>
          </cell>
        </row>
        <row r="2586">
          <cell r="L2586">
            <v>0</v>
          </cell>
        </row>
        <row r="2587">
          <cell r="L2587">
            <v>0</v>
          </cell>
        </row>
        <row r="2588">
          <cell r="L2588">
            <v>0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0</v>
          </cell>
        </row>
        <row r="2592">
          <cell r="L2592">
            <v>0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0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0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</v>
          </cell>
        </row>
        <row r="2614">
          <cell r="L2614">
            <v>0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0</v>
          </cell>
        </row>
        <row r="2623">
          <cell r="L2623">
            <v>0</v>
          </cell>
        </row>
        <row r="2624">
          <cell r="L2624">
            <v>0</v>
          </cell>
        </row>
        <row r="2625">
          <cell r="L2625">
            <v>0</v>
          </cell>
        </row>
        <row r="2626">
          <cell r="L2626">
            <v>0</v>
          </cell>
        </row>
        <row r="2627">
          <cell r="L2627">
            <v>0</v>
          </cell>
        </row>
        <row r="2628">
          <cell r="L2628">
            <v>0</v>
          </cell>
        </row>
        <row r="2629">
          <cell r="L2629">
            <v>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0</v>
          </cell>
        </row>
        <row r="2633">
          <cell r="L2633">
            <v>0</v>
          </cell>
        </row>
        <row r="2634">
          <cell r="L2634">
            <v>0</v>
          </cell>
        </row>
        <row r="2635">
          <cell r="L2635">
            <v>0</v>
          </cell>
        </row>
        <row r="2636">
          <cell r="L2636">
            <v>0</v>
          </cell>
        </row>
        <row r="2637">
          <cell r="L2637">
            <v>0</v>
          </cell>
        </row>
        <row r="2638">
          <cell r="L2638">
            <v>0</v>
          </cell>
        </row>
        <row r="2639">
          <cell r="L2639">
            <v>0</v>
          </cell>
        </row>
        <row r="2640">
          <cell r="L2640">
            <v>0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0</v>
          </cell>
        </row>
        <row r="2649">
          <cell r="L2649">
            <v>0</v>
          </cell>
        </row>
        <row r="2650">
          <cell r="L2650">
            <v>0</v>
          </cell>
        </row>
        <row r="2651">
          <cell r="L2651">
            <v>0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0</v>
          </cell>
        </row>
        <row r="2660">
          <cell r="L2660">
            <v>0</v>
          </cell>
        </row>
        <row r="2661">
          <cell r="L2661">
            <v>0</v>
          </cell>
        </row>
        <row r="2662">
          <cell r="L2662">
            <v>0</v>
          </cell>
        </row>
        <row r="2663">
          <cell r="L2663">
            <v>0</v>
          </cell>
        </row>
        <row r="2664">
          <cell r="L2664">
            <v>0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0</v>
          </cell>
        </row>
        <row r="2668">
          <cell r="L2668">
            <v>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0</v>
          </cell>
        </row>
        <row r="2673">
          <cell r="L2673">
            <v>0</v>
          </cell>
        </row>
        <row r="2674">
          <cell r="L2674">
            <v>0</v>
          </cell>
        </row>
        <row r="2675">
          <cell r="L2675">
            <v>0</v>
          </cell>
        </row>
        <row r="2676">
          <cell r="L2676">
            <v>0</v>
          </cell>
        </row>
        <row r="2677">
          <cell r="L2677">
            <v>0</v>
          </cell>
        </row>
        <row r="2678">
          <cell r="L2678">
            <v>0</v>
          </cell>
        </row>
        <row r="2679">
          <cell r="L2679">
            <v>0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0</v>
          </cell>
        </row>
        <row r="2691">
          <cell r="L2691">
            <v>0</v>
          </cell>
        </row>
        <row r="2692">
          <cell r="L2692">
            <v>0</v>
          </cell>
        </row>
        <row r="2693">
          <cell r="L2693">
            <v>0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0</v>
          </cell>
        </row>
        <row r="2702">
          <cell r="L2702">
            <v>0</v>
          </cell>
        </row>
        <row r="2703">
          <cell r="L2703">
            <v>0</v>
          </cell>
        </row>
        <row r="2704">
          <cell r="L2704">
            <v>0</v>
          </cell>
        </row>
        <row r="2705">
          <cell r="L2705">
            <v>0</v>
          </cell>
        </row>
        <row r="2706">
          <cell r="L2706">
            <v>0</v>
          </cell>
        </row>
        <row r="2707">
          <cell r="L2707">
            <v>0</v>
          </cell>
        </row>
        <row r="2708">
          <cell r="L2708">
            <v>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0</v>
          </cell>
        </row>
        <row r="2712">
          <cell r="L2712">
            <v>0</v>
          </cell>
        </row>
        <row r="2713">
          <cell r="L2713">
            <v>0</v>
          </cell>
        </row>
        <row r="2714">
          <cell r="L2714">
            <v>0</v>
          </cell>
        </row>
        <row r="2715">
          <cell r="L2715">
            <v>0</v>
          </cell>
        </row>
        <row r="2716">
          <cell r="L2716">
            <v>0</v>
          </cell>
        </row>
        <row r="2717">
          <cell r="L2717">
            <v>0</v>
          </cell>
        </row>
        <row r="2718">
          <cell r="L2718">
            <v>0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0</v>
          </cell>
        </row>
        <row r="2727">
          <cell r="L2727">
            <v>0</v>
          </cell>
        </row>
        <row r="2728">
          <cell r="L2728">
            <v>0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0</v>
          </cell>
        </row>
        <row r="2737">
          <cell r="L2737">
            <v>0</v>
          </cell>
        </row>
        <row r="2738">
          <cell r="L2738">
            <v>0</v>
          </cell>
        </row>
        <row r="2739">
          <cell r="L2739">
            <v>0</v>
          </cell>
        </row>
        <row r="2740">
          <cell r="L2740">
            <v>0</v>
          </cell>
        </row>
        <row r="2741">
          <cell r="L2741">
            <v>0</v>
          </cell>
        </row>
        <row r="2742">
          <cell r="L2742">
            <v>0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0</v>
          </cell>
        </row>
        <row r="2747">
          <cell r="L2747">
            <v>0</v>
          </cell>
        </row>
        <row r="2748">
          <cell r="L2748">
            <v>0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0</v>
          </cell>
        </row>
        <row r="2752">
          <cell r="L2752">
            <v>0</v>
          </cell>
        </row>
        <row r="2753">
          <cell r="L2753">
            <v>0</v>
          </cell>
        </row>
        <row r="2754">
          <cell r="L2754">
            <v>0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145.5</v>
          </cell>
        </row>
        <row r="2767">
          <cell r="L2767">
            <v>14</v>
          </cell>
        </row>
        <row r="2768">
          <cell r="L2768">
            <v>145.5</v>
          </cell>
        </row>
        <row r="2769">
          <cell r="L2769">
            <v>99.9</v>
          </cell>
        </row>
        <row r="2770">
          <cell r="L2770">
            <v>99.9</v>
          </cell>
        </row>
        <row r="2771">
          <cell r="L2771">
            <v>99.9</v>
          </cell>
        </row>
        <row r="2772">
          <cell r="L2772">
            <v>99.9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0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45.599999999999994</v>
          </cell>
        </row>
        <row r="2781">
          <cell r="L2781">
            <v>15.1</v>
          </cell>
        </row>
        <row r="2782">
          <cell r="L2782">
            <v>2.8</v>
          </cell>
        </row>
        <row r="2783">
          <cell r="L2783">
            <v>2.8</v>
          </cell>
        </row>
        <row r="2784">
          <cell r="L2784">
            <v>0</v>
          </cell>
        </row>
        <row r="2785">
          <cell r="L2785">
            <v>5.7</v>
          </cell>
        </row>
        <row r="2786">
          <cell r="L2786">
            <v>0.9</v>
          </cell>
        </row>
        <row r="2787">
          <cell r="L2787">
            <v>0</v>
          </cell>
        </row>
        <row r="2788">
          <cell r="L2788">
            <v>0</v>
          </cell>
        </row>
        <row r="2789">
          <cell r="L2789">
            <v>1.2</v>
          </cell>
        </row>
        <row r="2790">
          <cell r="L2790">
            <v>0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0</v>
          </cell>
        </row>
        <row r="2794">
          <cell r="L2794">
            <v>0.2</v>
          </cell>
        </row>
        <row r="2795">
          <cell r="L2795">
            <v>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1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0</v>
          </cell>
        </row>
        <row r="2809">
          <cell r="L2809">
            <v>2.9</v>
          </cell>
        </row>
        <row r="2810">
          <cell r="L2810">
            <v>0</v>
          </cell>
        </row>
        <row r="2811">
          <cell r="L2811">
            <v>0.7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0.7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0</v>
          </cell>
        </row>
        <row r="2822">
          <cell r="L2822">
            <v>0</v>
          </cell>
        </row>
        <row r="2823">
          <cell r="L2823">
            <v>0</v>
          </cell>
        </row>
        <row r="2824">
          <cell r="L2824">
            <v>0</v>
          </cell>
        </row>
        <row r="2825">
          <cell r="L2825">
            <v>11</v>
          </cell>
        </row>
        <row r="2826">
          <cell r="L2826">
            <v>10</v>
          </cell>
        </row>
        <row r="2827">
          <cell r="L2827">
            <v>0</v>
          </cell>
        </row>
        <row r="2828">
          <cell r="L2828">
            <v>1</v>
          </cell>
        </row>
        <row r="2829">
          <cell r="L2829">
            <v>0</v>
          </cell>
        </row>
        <row r="2830">
          <cell r="L2830">
            <v>0</v>
          </cell>
        </row>
        <row r="2831">
          <cell r="L2831">
            <v>0</v>
          </cell>
        </row>
        <row r="2832">
          <cell r="L2832">
            <v>0</v>
          </cell>
        </row>
        <row r="2833">
          <cell r="L2833">
            <v>11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11</v>
          </cell>
        </row>
        <row r="2837">
          <cell r="L2837">
            <v>0</v>
          </cell>
        </row>
        <row r="2838">
          <cell r="L2838">
            <v>0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0</v>
          </cell>
        </row>
        <row r="2852">
          <cell r="L2852">
            <v>0</v>
          </cell>
        </row>
        <row r="2853">
          <cell r="L2853">
            <v>0</v>
          </cell>
        </row>
        <row r="2854">
          <cell r="L2854">
            <v>0</v>
          </cell>
        </row>
        <row r="2855">
          <cell r="L2855">
            <v>0</v>
          </cell>
        </row>
        <row r="2856">
          <cell r="L2856">
            <v>0</v>
          </cell>
        </row>
        <row r="2857">
          <cell r="L2857">
            <v>0</v>
          </cell>
        </row>
        <row r="2858">
          <cell r="L2858">
            <v>0</v>
          </cell>
        </row>
        <row r="2859">
          <cell r="L2859">
            <v>0</v>
          </cell>
        </row>
        <row r="2860">
          <cell r="L2860">
            <v>0</v>
          </cell>
        </row>
        <row r="2861">
          <cell r="L2861">
            <v>0</v>
          </cell>
        </row>
        <row r="2862">
          <cell r="L2862">
            <v>0</v>
          </cell>
        </row>
        <row r="2863">
          <cell r="L2863">
            <v>0</v>
          </cell>
        </row>
        <row r="2864">
          <cell r="L2864">
            <v>0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0</v>
          </cell>
        </row>
        <row r="2873">
          <cell r="L2873">
            <v>0</v>
          </cell>
        </row>
        <row r="2874">
          <cell r="L2874">
            <v>0</v>
          </cell>
        </row>
        <row r="2875">
          <cell r="L2875">
            <v>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0</v>
          </cell>
        </row>
        <row r="2884">
          <cell r="L2884">
            <v>0</v>
          </cell>
        </row>
        <row r="2885">
          <cell r="L2885">
            <v>0</v>
          </cell>
        </row>
        <row r="2886">
          <cell r="L2886">
            <v>0</v>
          </cell>
        </row>
        <row r="2887">
          <cell r="L2887">
            <v>0</v>
          </cell>
        </row>
        <row r="2888">
          <cell r="L2888">
            <v>0</v>
          </cell>
        </row>
        <row r="2889">
          <cell r="L2889">
            <v>0</v>
          </cell>
        </row>
        <row r="2890">
          <cell r="L2890">
            <v>0</v>
          </cell>
        </row>
        <row r="2891">
          <cell r="L2891">
            <v>0</v>
          </cell>
        </row>
        <row r="2892">
          <cell r="L2892">
            <v>0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0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0</v>
          </cell>
        </row>
        <row r="2931">
          <cell r="L2931">
            <v>0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0</v>
          </cell>
        </row>
        <row r="2935">
          <cell r="L2935">
            <v>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0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0</v>
          </cell>
        </row>
        <row r="2942">
          <cell r="L2942">
            <v>0</v>
          </cell>
        </row>
        <row r="2943">
          <cell r="L2943">
            <v>0</v>
          </cell>
        </row>
        <row r="2944">
          <cell r="L2944">
            <v>0</v>
          </cell>
        </row>
        <row r="2945">
          <cell r="L2945">
            <v>0</v>
          </cell>
        </row>
        <row r="2946">
          <cell r="L2946">
            <v>0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0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0</v>
          </cell>
        </row>
        <row r="2971">
          <cell r="L2971">
            <v>0</v>
          </cell>
        </row>
        <row r="2972">
          <cell r="L2972">
            <v>0</v>
          </cell>
        </row>
        <row r="2973">
          <cell r="L2973">
            <v>0</v>
          </cell>
        </row>
        <row r="2974">
          <cell r="L2974">
            <v>0</v>
          </cell>
        </row>
        <row r="2975">
          <cell r="L2975">
            <v>0</v>
          </cell>
        </row>
        <row r="2976">
          <cell r="L2976">
            <v>0</v>
          </cell>
        </row>
        <row r="2977">
          <cell r="L2977">
            <v>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0</v>
          </cell>
        </row>
        <row r="2981">
          <cell r="L2981">
            <v>0</v>
          </cell>
        </row>
        <row r="2982">
          <cell r="L2982">
            <v>0</v>
          </cell>
        </row>
        <row r="2983">
          <cell r="L2983">
            <v>0</v>
          </cell>
        </row>
        <row r="2984">
          <cell r="L2984">
            <v>0</v>
          </cell>
        </row>
        <row r="2985">
          <cell r="L2985">
            <v>0</v>
          </cell>
        </row>
        <row r="2986">
          <cell r="L2986">
            <v>0</v>
          </cell>
        </row>
        <row r="2987">
          <cell r="L2987">
            <v>0</v>
          </cell>
        </row>
        <row r="2988">
          <cell r="L2988">
            <v>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3697.3</v>
          </cell>
        </row>
        <row r="2997">
          <cell r="L2997">
            <v>0</v>
          </cell>
        </row>
        <row r="2998">
          <cell r="L2998">
            <v>2535.3000000000002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0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638.5</v>
          </cell>
        </row>
        <row r="3011">
          <cell r="L3011">
            <v>0</v>
          </cell>
        </row>
        <row r="3012">
          <cell r="L3012">
            <v>0</v>
          </cell>
        </row>
        <row r="3013">
          <cell r="L3013">
            <v>0</v>
          </cell>
        </row>
        <row r="3014">
          <cell r="L3014">
            <v>0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0</v>
          </cell>
        </row>
        <row r="3019">
          <cell r="L3019">
            <v>0</v>
          </cell>
        </row>
        <row r="3020">
          <cell r="L3020">
            <v>0</v>
          </cell>
        </row>
        <row r="3021">
          <cell r="L3021">
            <v>0</v>
          </cell>
        </row>
        <row r="3022">
          <cell r="L3022">
            <v>0</v>
          </cell>
        </row>
        <row r="3023">
          <cell r="L3023">
            <v>0</v>
          </cell>
        </row>
        <row r="3024">
          <cell r="L3024">
            <v>0</v>
          </cell>
        </row>
        <row r="3025">
          <cell r="L3025">
            <v>0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0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0</v>
          </cell>
        </row>
        <row r="3039">
          <cell r="L3039">
            <v>0</v>
          </cell>
        </row>
        <row r="3040">
          <cell r="L3040">
            <v>0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0</v>
          </cell>
        </row>
        <row r="3050">
          <cell r="L3050">
            <v>0</v>
          </cell>
        </row>
        <row r="3051">
          <cell r="L3051">
            <v>0</v>
          </cell>
        </row>
        <row r="3052">
          <cell r="L3052">
            <v>0</v>
          </cell>
        </row>
        <row r="3053">
          <cell r="L3053">
            <v>0</v>
          </cell>
        </row>
        <row r="3054">
          <cell r="L3054">
            <v>0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0</v>
          </cell>
        </row>
        <row r="3059">
          <cell r="L3059">
            <v>0</v>
          </cell>
        </row>
        <row r="3060">
          <cell r="L3060">
            <v>0</v>
          </cell>
        </row>
        <row r="3061">
          <cell r="L3061">
            <v>0</v>
          </cell>
        </row>
        <row r="3062">
          <cell r="L3062">
            <v>0</v>
          </cell>
        </row>
        <row r="3063">
          <cell r="L3063">
            <v>638.5</v>
          </cell>
        </row>
        <row r="3064">
          <cell r="L3064">
            <v>0</v>
          </cell>
        </row>
        <row r="3065">
          <cell r="L3065">
            <v>0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0</v>
          </cell>
        </row>
        <row r="3074">
          <cell r="L3074">
            <v>0</v>
          </cell>
        </row>
        <row r="3075">
          <cell r="L3075">
            <v>0</v>
          </cell>
        </row>
        <row r="3076">
          <cell r="L3076">
            <v>638.5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1197.9000000000001</v>
          </cell>
        </row>
        <row r="3087">
          <cell r="L3087">
            <v>0</v>
          </cell>
        </row>
        <row r="3088">
          <cell r="L3088">
            <v>0</v>
          </cell>
        </row>
        <row r="3089">
          <cell r="L3089">
            <v>0</v>
          </cell>
        </row>
        <row r="3090">
          <cell r="L3090">
            <v>0</v>
          </cell>
        </row>
        <row r="3091">
          <cell r="L3091">
            <v>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0</v>
          </cell>
        </row>
        <row r="3097">
          <cell r="L3097">
            <v>0</v>
          </cell>
        </row>
        <row r="3098">
          <cell r="L3098">
            <v>0</v>
          </cell>
        </row>
        <row r="3099">
          <cell r="L3099">
            <v>0</v>
          </cell>
        </row>
        <row r="3100">
          <cell r="L3100">
            <v>0</v>
          </cell>
        </row>
        <row r="3101">
          <cell r="L3101">
            <v>0</v>
          </cell>
        </row>
        <row r="3102">
          <cell r="L3102">
            <v>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698.9</v>
          </cell>
        </row>
        <row r="3108">
          <cell r="L3108">
            <v>0</v>
          </cell>
        </row>
        <row r="3109">
          <cell r="L3109">
            <v>698.9</v>
          </cell>
        </row>
        <row r="3110">
          <cell r="L3110">
            <v>226.5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0</v>
          </cell>
        </row>
        <row r="3114">
          <cell r="L3114">
            <v>0</v>
          </cell>
        </row>
        <row r="3115">
          <cell r="L3115">
            <v>0</v>
          </cell>
        </row>
        <row r="3116">
          <cell r="L3116">
            <v>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0</v>
          </cell>
        </row>
        <row r="3125">
          <cell r="L3125">
            <v>0</v>
          </cell>
        </row>
        <row r="3126">
          <cell r="L3126">
            <v>0</v>
          </cell>
        </row>
        <row r="3127">
          <cell r="L3127">
            <v>0</v>
          </cell>
        </row>
        <row r="3128">
          <cell r="L3128">
            <v>226.5</v>
          </cell>
        </row>
        <row r="3129">
          <cell r="L3129">
            <v>472.4</v>
          </cell>
        </row>
        <row r="3130">
          <cell r="L3130">
            <v>1162</v>
          </cell>
        </row>
        <row r="3131">
          <cell r="L3131">
            <v>1162</v>
          </cell>
        </row>
        <row r="3132">
          <cell r="L3132">
            <v>1127</v>
          </cell>
        </row>
        <row r="3133">
          <cell r="L3133">
            <v>67.400000000000006</v>
          </cell>
        </row>
        <row r="3134">
          <cell r="L3134">
            <v>16.600000000000001</v>
          </cell>
        </row>
        <row r="3135">
          <cell r="L3135">
            <v>0</v>
          </cell>
        </row>
        <row r="3136">
          <cell r="L3136">
            <v>13</v>
          </cell>
        </row>
        <row r="3137">
          <cell r="L3137">
            <v>229.4</v>
          </cell>
        </row>
        <row r="3138">
          <cell r="L3138">
            <v>2.9</v>
          </cell>
        </row>
        <row r="3139">
          <cell r="L3139">
            <v>0</v>
          </cell>
        </row>
        <row r="3140">
          <cell r="L3140">
            <v>41.400000000000006</v>
          </cell>
        </row>
        <row r="3141">
          <cell r="L3141">
            <v>0</v>
          </cell>
        </row>
        <row r="3142">
          <cell r="L3142">
            <v>0</v>
          </cell>
        </row>
        <row r="3143">
          <cell r="L3143">
            <v>756.3</v>
          </cell>
        </row>
        <row r="3144">
          <cell r="L3144">
            <v>35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35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0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0</v>
          </cell>
        </row>
        <row r="3168">
          <cell r="L3168">
            <v>0</v>
          </cell>
        </row>
        <row r="3169">
          <cell r="L3169">
            <v>0</v>
          </cell>
        </row>
        <row r="3170">
          <cell r="L3170">
            <v>0</v>
          </cell>
        </row>
        <row r="3171">
          <cell r="L3171">
            <v>0</v>
          </cell>
        </row>
        <row r="3172">
          <cell r="L3172">
            <v>35</v>
          </cell>
        </row>
        <row r="3173">
          <cell r="L3173">
            <v>0</v>
          </cell>
        </row>
        <row r="3174">
          <cell r="L3174">
            <v>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0</v>
          </cell>
        </row>
        <row r="3178">
          <cell r="L3178">
            <v>0</v>
          </cell>
        </row>
        <row r="3179">
          <cell r="L3179">
            <v>0</v>
          </cell>
        </row>
        <row r="3180">
          <cell r="L3180">
            <v>0</v>
          </cell>
        </row>
        <row r="3181">
          <cell r="L3181">
            <v>0</v>
          </cell>
        </row>
        <row r="3182">
          <cell r="L3182">
            <v>0</v>
          </cell>
        </row>
        <row r="3183">
          <cell r="L3183">
            <v>0</v>
          </cell>
        </row>
        <row r="3184">
          <cell r="L3184">
            <v>0</v>
          </cell>
        </row>
        <row r="3185">
          <cell r="L3185">
            <v>0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0</v>
          </cell>
        </row>
        <row r="3194">
          <cell r="L3194">
            <v>0</v>
          </cell>
        </row>
        <row r="3195">
          <cell r="L3195">
            <v>0</v>
          </cell>
        </row>
        <row r="3196">
          <cell r="L3196">
            <v>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0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0</v>
          </cell>
        </row>
        <row r="3208">
          <cell r="L3208">
            <v>0</v>
          </cell>
        </row>
        <row r="3209">
          <cell r="L3209">
            <v>0</v>
          </cell>
        </row>
        <row r="3210">
          <cell r="L3210">
            <v>0</v>
          </cell>
        </row>
        <row r="3211">
          <cell r="L3211">
            <v>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0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0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47</v>
          </cell>
        </row>
        <row r="3227">
          <cell r="L3227">
            <v>0</v>
          </cell>
        </row>
        <row r="3228">
          <cell r="L3228">
            <v>47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0</v>
          </cell>
        </row>
        <row r="3248">
          <cell r="L3248">
            <v>0</v>
          </cell>
        </row>
        <row r="3249">
          <cell r="L3249">
            <v>0</v>
          </cell>
        </row>
        <row r="3250">
          <cell r="L3250">
            <v>0</v>
          </cell>
        </row>
        <row r="3251">
          <cell r="L3251">
            <v>0</v>
          </cell>
        </row>
        <row r="3252">
          <cell r="L3252">
            <v>0</v>
          </cell>
        </row>
        <row r="3253">
          <cell r="L3253">
            <v>0</v>
          </cell>
        </row>
        <row r="3254">
          <cell r="L3254">
            <v>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0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0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0</v>
          </cell>
        </row>
        <row r="3285">
          <cell r="L3285">
            <v>0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0</v>
          </cell>
        </row>
        <row r="3289">
          <cell r="L3289">
            <v>0</v>
          </cell>
        </row>
        <row r="3290">
          <cell r="L3290">
            <v>0</v>
          </cell>
        </row>
        <row r="3291">
          <cell r="L3291">
            <v>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0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0</v>
          </cell>
        </row>
        <row r="3300">
          <cell r="L3300">
            <v>0</v>
          </cell>
        </row>
        <row r="3301">
          <cell r="L3301">
            <v>0</v>
          </cell>
        </row>
        <row r="3302">
          <cell r="L3302">
            <v>0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0</v>
          </cell>
        </row>
        <row r="3314">
          <cell r="L3314">
            <v>0</v>
          </cell>
        </row>
        <row r="3315">
          <cell r="L3315">
            <v>0</v>
          </cell>
        </row>
        <row r="3316">
          <cell r="L3316">
            <v>47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0</v>
          </cell>
        </row>
        <row r="3325">
          <cell r="L3325">
            <v>0</v>
          </cell>
        </row>
        <row r="3326">
          <cell r="L3326">
            <v>0</v>
          </cell>
        </row>
        <row r="3327">
          <cell r="L3327">
            <v>0</v>
          </cell>
        </row>
        <row r="3328">
          <cell r="L3328">
            <v>0</v>
          </cell>
        </row>
        <row r="3329">
          <cell r="L3329">
            <v>0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0</v>
          </cell>
        </row>
        <row r="3333">
          <cell r="L3333">
            <v>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0</v>
          </cell>
        </row>
        <row r="3337">
          <cell r="L3337">
            <v>0</v>
          </cell>
        </row>
        <row r="3338">
          <cell r="L3338">
            <v>0</v>
          </cell>
        </row>
        <row r="3339">
          <cell r="L3339">
            <v>0</v>
          </cell>
        </row>
        <row r="3340">
          <cell r="L3340">
            <v>0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0</v>
          </cell>
        </row>
        <row r="3356">
          <cell r="L3356">
            <v>0</v>
          </cell>
        </row>
        <row r="3357">
          <cell r="L3357">
            <v>0</v>
          </cell>
        </row>
        <row r="3358">
          <cell r="L3358">
            <v>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0</v>
          </cell>
        </row>
        <row r="3367">
          <cell r="L3367">
            <v>0</v>
          </cell>
        </row>
        <row r="3368">
          <cell r="L3368">
            <v>0</v>
          </cell>
        </row>
        <row r="3369">
          <cell r="L3369">
            <v>0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0</v>
          </cell>
        </row>
        <row r="3373">
          <cell r="L3373">
            <v>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0</v>
          </cell>
        </row>
        <row r="3377">
          <cell r="L3377">
            <v>0</v>
          </cell>
        </row>
        <row r="3378">
          <cell r="L3378">
            <v>0</v>
          </cell>
        </row>
        <row r="3379">
          <cell r="L3379">
            <v>0</v>
          </cell>
        </row>
        <row r="3380">
          <cell r="L3380">
            <v>0</v>
          </cell>
        </row>
        <row r="3381">
          <cell r="L3381">
            <v>0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0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0</v>
          </cell>
        </row>
        <row r="3403">
          <cell r="L3403">
            <v>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0</v>
          </cell>
        </row>
        <row r="3412">
          <cell r="L3412">
            <v>0</v>
          </cell>
        </row>
        <row r="3413">
          <cell r="L3413">
            <v>0</v>
          </cell>
        </row>
        <row r="3414">
          <cell r="L3414">
            <v>0</v>
          </cell>
        </row>
        <row r="3415">
          <cell r="L3415">
            <v>0</v>
          </cell>
        </row>
        <row r="3416">
          <cell r="L3416">
            <v>0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0</v>
          </cell>
        </row>
        <row r="3420">
          <cell r="L3420">
            <v>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0</v>
          </cell>
        </row>
        <row r="3424">
          <cell r="L3424">
            <v>0</v>
          </cell>
        </row>
        <row r="3425">
          <cell r="L3425">
            <v>0</v>
          </cell>
        </row>
        <row r="3426">
          <cell r="L3426">
            <v>0</v>
          </cell>
        </row>
        <row r="3427">
          <cell r="L3427">
            <v>0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0</v>
          </cell>
        </row>
        <row r="3431">
          <cell r="L3431">
            <v>0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0</v>
          </cell>
        </row>
        <row r="3447">
          <cell r="L3447">
            <v>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0</v>
          </cell>
        </row>
        <row r="3456">
          <cell r="L3456">
            <v>0</v>
          </cell>
        </row>
        <row r="3457">
          <cell r="L3457">
            <v>0</v>
          </cell>
        </row>
        <row r="3458">
          <cell r="L3458">
            <v>0</v>
          </cell>
        </row>
        <row r="3459">
          <cell r="L3459">
            <v>0</v>
          </cell>
        </row>
        <row r="3460">
          <cell r="L3460">
            <v>0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0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0</v>
          </cell>
        </row>
        <row r="3480">
          <cell r="L3480">
            <v>0</v>
          </cell>
        </row>
        <row r="3481">
          <cell r="L3481">
            <v>0</v>
          </cell>
        </row>
        <row r="3482">
          <cell r="L3482">
            <v>0</v>
          </cell>
        </row>
        <row r="3483">
          <cell r="L3483">
            <v>0</v>
          </cell>
        </row>
        <row r="3484">
          <cell r="L3484">
            <v>0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0</v>
          </cell>
        </row>
        <row r="3494">
          <cell r="L3494">
            <v>0</v>
          </cell>
        </row>
        <row r="3495">
          <cell r="L3495">
            <v>0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0</v>
          </cell>
        </row>
        <row r="3505">
          <cell r="L3505">
            <v>0</v>
          </cell>
        </row>
        <row r="3506">
          <cell r="L3506">
            <v>0</v>
          </cell>
        </row>
        <row r="3507">
          <cell r="L3507">
            <v>0</v>
          </cell>
        </row>
        <row r="3508">
          <cell r="L3508">
            <v>0</v>
          </cell>
        </row>
        <row r="3509">
          <cell r="L3509">
            <v>0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0</v>
          </cell>
        </row>
        <row r="3518">
          <cell r="L3518">
            <v>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0</v>
          </cell>
        </row>
        <row r="3524">
          <cell r="L3524">
            <v>0</v>
          </cell>
        </row>
        <row r="3525">
          <cell r="L3525">
            <v>0</v>
          </cell>
        </row>
        <row r="3526">
          <cell r="L3526">
            <v>0</v>
          </cell>
        </row>
        <row r="3527">
          <cell r="L3527">
            <v>0</v>
          </cell>
        </row>
        <row r="3528">
          <cell r="L3528">
            <v>0</v>
          </cell>
        </row>
        <row r="3529">
          <cell r="L3529">
            <v>0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0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0</v>
          </cell>
        </row>
        <row r="3546">
          <cell r="L3546">
            <v>0</v>
          </cell>
        </row>
        <row r="3547">
          <cell r="L3547">
            <v>0</v>
          </cell>
        </row>
        <row r="3548">
          <cell r="L3548">
            <v>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0</v>
          </cell>
        </row>
        <row r="3557">
          <cell r="L3557">
            <v>0</v>
          </cell>
        </row>
        <row r="3558">
          <cell r="L3558">
            <v>0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0</v>
          </cell>
        </row>
        <row r="3565">
          <cell r="L3565">
            <v>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0</v>
          </cell>
        </row>
        <row r="3569">
          <cell r="L3569">
            <v>0</v>
          </cell>
        </row>
        <row r="3570">
          <cell r="L3570">
            <v>0</v>
          </cell>
        </row>
        <row r="3571">
          <cell r="L3571">
            <v>0</v>
          </cell>
        </row>
        <row r="3572">
          <cell r="L3572">
            <v>0</v>
          </cell>
        </row>
        <row r="3573">
          <cell r="L3573">
            <v>0</v>
          </cell>
        </row>
        <row r="3574">
          <cell r="L3574">
            <v>0</v>
          </cell>
        </row>
        <row r="3575">
          <cell r="L3575">
            <v>0</v>
          </cell>
        </row>
        <row r="3576">
          <cell r="L3576">
            <v>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0</v>
          </cell>
        </row>
        <row r="3596">
          <cell r="L3596">
            <v>0</v>
          </cell>
        </row>
        <row r="3597">
          <cell r="L3597">
            <v>0</v>
          </cell>
        </row>
        <row r="3598">
          <cell r="L3598">
            <v>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0</v>
          </cell>
        </row>
        <row r="3609">
          <cell r="L3609">
            <v>0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0</v>
          </cell>
        </row>
        <row r="3621">
          <cell r="L3621">
            <v>0</v>
          </cell>
        </row>
        <row r="3622">
          <cell r="L3622">
            <v>0</v>
          </cell>
        </row>
        <row r="3623">
          <cell r="L3623">
            <v>0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0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0</v>
          </cell>
        </row>
        <row r="3648">
          <cell r="L3648">
            <v>0</v>
          </cell>
        </row>
        <row r="3649">
          <cell r="L3649">
            <v>0</v>
          </cell>
        </row>
        <row r="3650">
          <cell r="L3650">
            <v>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0</v>
          </cell>
        </row>
        <row r="3659">
          <cell r="L3659">
            <v>0</v>
          </cell>
        </row>
        <row r="3660">
          <cell r="L3660">
            <v>0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0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0</v>
          </cell>
        </row>
        <row r="3673">
          <cell r="L3673">
            <v>0</v>
          </cell>
        </row>
        <row r="3674">
          <cell r="L3674">
            <v>0</v>
          </cell>
        </row>
        <row r="3675">
          <cell r="L3675">
            <v>0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0</v>
          </cell>
        </row>
        <row r="3679">
          <cell r="L3679">
            <v>0</v>
          </cell>
        </row>
        <row r="3680">
          <cell r="L3680">
            <v>0</v>
          </cell>
        </row>
        <row r="3681">
          <cell r="L3681">
            <v>0</v>
          </cell>
        </row>
        <row r="3682">
          <cell r="L3682">
            <v>0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47</v>
          </cell>
        </row>
        <row r="3687">
          <cell r="L3687">
            <v>0</v>
          </cell>
        </row>
        <row r="3688">
          <cell r="L3688">
            <v>47</v>
          </cell>
        </row>
        <row r="3689">
          <cell r="L3689">
            <v>0</v>
          </cell>
        </row>
        <row r="3690">
          <cell r="L3690">
            <v>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0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0</v>
          </cell>
        </row>
        <row r="3714">
          <cell r="L3714">
            <v>0</v>
          </cell>
        </row>
        <row r="3715">
          <cell r="L3715">
            <v>0</v>
          </cell>
        </row>
        <row r="3716">
          <cell r="L3716">
            <v>0</v>
          </cell>
        </row>
        <row r="3717">
          <cell r="L3717">
            <v>0</v>
          </cell>
        </row>
        <row r="3718">
          <cell r="L3718">
            <v>0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0</v>
          </cell>
        </row>
        <row r="3722">
          <cell r="L3722">
            <v>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0</v>
          </cell>
        </row>
        <row r="3726">
          <cell r="L3726">
            <v>0</v>
          </cell>
        </row>
        <row r="3727">
          <cell r="L3727">
            <v>0</v>
          </cell>
        </row>
        <row r="3728">
          <cell r="L3728">
            <v>0</v>
          </cell>
        </row>
        <row r="3729">
          <cell r="L3729">
            <v>0</v>
          </cell>
        </row>
        <row r="3730">
          <cell r="L3730">
            <v>0</v>
          </cell>
        </row>
        <row r="3731">
          <cell r="L3731">
            <v>0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0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0</v>
          </cell>
        </row>
        <row r="3754">
          <cell r="L3754">
            <v>0</v>
          </cell>
        </row>
        <row r="3755">
          <cell r="L3755">
            <v>0</v>
          </cell>
        </row>
        <row r="3756">
          <cell r="L3756">
            <v>0</v>
          </cell>
        </row>
        <row r="3757">
          <cell r="L3757">
            <v>0</v>
          </cell>
        </row>
        <row r="3758">
          <cell r="L3758">
            <v>0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0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0</v>
          </cell>
        </row>
        <row r="3766">
          <cell r="L3766">
            <v>0</v>
          </cell>
        </row>
        <row r="3767">
          <cell r="L3767">
            <v>0</v>
          </cell>
        </row>
        <row r="3768">
          <cell r="L3768">
            <v>0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47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0</v>
          </cell>
        </row>
        <row r="3784">
          <cell r="L3784">
            <v>0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0</v>
          </cell>
        </row>
        <row r="3796">
          <cell r="L3796">
            <v>0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0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0</v>
          </cell>
        </row>
        <row r="3809">
          <cell r="L3809">
            <v>0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0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0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0</v>
          </cell>
        </row>
        <row r="3836">
          <cell r="L3836">
            <v>0</v>
          </cell>
        </row>
        <row r="3837">
          <cell r="L3837">
            <v>0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0</v>
          </cell>
        </row>
        <row r="3841">
          <cell r="L3841">
            <v>0</v>
          </cell>
        </row>
        <row r="3842">
          <cell r="L3842">
            <v>0</v>
          </cell>
        </row>
        <row r="3843">
          <cell r="L3843">
            <v>0</v>
          </cell>
        </row>
        <row r="3844">
          <cell r="L3844">
            <v>0</v>
          </cell>
        </row>
        <row r="3845">
          <cell r="L3845">
            <v>0</v>
          </cell>
        </row>
        <row r="3846">
          <cell r="L3846">
            <v>0</v>
          </cell>
        </row>
        <row r="3847">
          <cell r="L3847">
            <v>0</v>
          </cell>
        </row>
        <row r="3848">
          <cell r="L3848">
            <v>0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0</v>
          </cell>
        </row>
        <row r="3865">
          <cell r="L3865">
            <v>0</v>
          </cell>
        </row>
        <row r="3866">
          <cell r="L3866">
            <v>0</v>
          </cell>
        </row>
        <row r="3867">
          <cell r="L3867">
            <v>0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0</v>
          </cell>
        </row>
        <row r="3876">
          <cell r="L3876">
            <v>0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0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0</v>
          </cell>
        </row>
        <row r="3884">
          <cell r="L3884">
            <v>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0</v>
          </cell>
        </row>
        <row r="3888">
          <cell r="L3888">
            <v>0</v>
          </cell>
        </row>
        <row r="3889">
          <cell r="L3889">
            <v>0</v>
          </cell>
        </row>
        <row r="3890">
          <cell r="L3890">
            <v>0</v>
          </cell>
        </row>
        <row r="3891">
          <cell r="L3891">
            <v>0</v>
          </cell>
        </row>
        <row r="3892">
          <cell r="L3892">
            <v>0</v>
          </cell>
        </row>
        <row r="3893">
          <cell r="L3893">
            <v>0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0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1476.3000000000002</v>
          </cell>
        </row>
        <row r="3917">
          <cell r="L3917">
            <v>0</v>
          </cell>
        </row>
        <row r="3918">
          <cell r="L3918">
            <v>1093.9000000000001</v>
          </cell>
        </row>
        <row r="3919">
          <cell r="L3919">
            <v>0</v>
          </cell>
        </row>
        <row r="3920">
          <cell r="L3920">
            <v>0</v>
          </cell>
        </row>
        <row r="3921">
          <cell r="L3921">
            <v>0</v>
          </cell>
        </row>
        <row r="3922">
          <cell r="L3922">
            <v>0</v>
          </cell>
        </row>
        <row r="3923">
          <cell r="L3923">
            <v>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0</v>
          </cell>
        </row>
        <row r="3927">
          <cell r="L3927">
            <v>0</v>
          </cell>
        </row>
        <row r="3928">
          <cell r="L3928">
            <v>0</v>
          </cell>
        </row>
        <row r="3929">
          <cell r="L3929">
            <v>0</v>
          </cell>
        </row>
        <row r="3930">
          <cell r="L3930">
            <v>0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0</v>
          </cell>
        </row>
        <row r="3942">
          <cell r="L3942">
            <v>0</v>
          </cell>
        </row>
        <row r="3943">
          <cell r="L3943">
            <v>0</v>
          </cell>
        </row>
        <row r="3944">
          <cell r="L3944">
            <v>0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0</v>
          </cell>
        </row>
        <row r="3953">
          <cell r="L3953">
            <v>0</v>
          </cell>
        </row>
        <row r="3954">
          <cell r="L3954">
            <v>0</v>
          </cell>
        </row>
        <row r="3955">
          <cell r="L3955">
            <v>0</v>
          </cell>
        </row>
        <row r="3956">
          <cell r="L3956">
            <v>0</v>
          </cell>
        </row>
        <row r="3957">
          <cell r="L3957">
            <v>0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0</v>
          </cell>
        </row>
        <row r="3961">
          <cell r="L3961">
            <v>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0</v>
          </cell>
        </row>
        <row r="3965">
          <cell r="L3965">
            <v>0</v>
          </cell>
        </row>
        <row r="3966">
          <cell r="L3966">
            <v>0</v>
          </cell>
        </row>
        <row r="3967">
          <cell r="L3967">
            <v>0</v>
          </cell>
        </row>
        <row r="3968">
          <cell r="L3968">
            <v>0</v>
          </cell>
        </row>
        <row r="3969">
          <cell r="L3969">
            <v>0</v>
          </cell>
        </row>
        <row r="3970">
          <cell r="L3970">
            <v>0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0</v>
          </cell>
        </row>
        <row r="3981">
          <cell r="L3981">
            <v>0</v>
          </cell>
        </row>
        <row r="3982">
          <cell r="L3982">
            <v>0</v>
          </cell>
        </row>
        <row r="3983">
          <cell r="L3983">
            <v>0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0</v>
          </cell>
        </row>
        <row r="3992">
          <cell r="L3992">
            <v>0</v>
          </cell>
        </row>
        <row r="3993">
          <cell r="L3993">
            <v>0</v>
          </cell>
        </row>
        <row r="3994">
          <cell r="L3994">
            <v>0</v>
          </cell>
        </row>
        <row r="3995">
          <cell r="L3995">
            <v>0</v>
          </cell>
        </row>
        <row r="3996">
          <cell r="L3996">
            <v>0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0</v>
          </cell>
        </row>
        <row r="4000">
          <cell r="L4000">
            <v>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0</v>
          </cell>
        </row>
        <row r="4004">
          <cell r="L4004">
            <v>0</v>
          </cell>
        </row>
        <row r="4005">
          <cell r="L4005">
            <v>0</v>
          </cell>
        </row>
        <row r="4006">
          <cell r="L4006">
            <v>1090</v>
          </cell>
        </row>
        <row r="4007">
          <cell r="L4007">
            <v>0</v>
          </cell>
        </row>
        <row r="4008">
          <cell r="L4008">
            <v>0</v>
          </cell>
        </row>
        <row r="4009">
          <cell r="L4009">
            <v>0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0</v>
          </cell>
        </row>
        <row r="4017">
          <cell r="L4017">
            <v>0</v>
          </cell>
        </row>
        <row r="4018">
          <cell r="L4018">
            <v>0</v>
          </cell>
        </row>
        <row r="4019">
          <cell r="L4019">
            <v>0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3.9</v>
          </cell>
        </row>
        <row r="4028">
          <cell r="L4028">
            <v>0</v>
          </cell>
        </row>
        <row r="4029">
          <cell r="L4029">
            <v>3.9</v>
          </cell>
        </row>
        <row r="4030">
          <cell r="L4030">
            <v>0</v>
          </cell>
        </row>
        <row r="4031">
          <cell r="L4031">
            <v>0</v>
          </cell>
        </row>
        <row r="4032">
          <cell r="L4032">
            <v>0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0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0</v>
          </cell>
        </row>
        <row r="4045">
          <cell r="L4045">
            <v>0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3.9</v>
          </cell>
        </row>
        <row r="4050">
          <cell r="L4050">
            <v>382.4</v>
          </cell>
        </row>
        <row r="4051">
          <cell r="L4051">
            <v>382.4</v>
          </cell>
        </row>
        <row r="4052">
          <cell r="L4052">
            <v>347.4</v>
          </cell>
        </row>
        <row r="4053">
          <cell r="L4053">
            <v>67.400000000000006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13</v>
          </cell>
        </row>
        <row r="4057">
          <cell r="L4057">
            <v>224.4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32.6</v>
          </cell>
        </row>
        <row r="4061">
          <cell r="L4061">
            <v>0</v>
          </cell>
        </row>
        <row r="4062">
          <cell r="L4062">
            <v>0</v>
          </cell>
        </row>
        <row r="4063">
          <cell r="L4063">
            <v>10</v>
          </cell>
        </row>
        <row r="4064">
          <cell r="L4064">
            <v>35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35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0</v>
          </cell>
        </row>
        <row r="4076">
          <cell r="L4076">
            <v>0</v>
          </cell>
        </row>
        <row r="4077">
          <cell r="L4077">
            <v>0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0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35</v>
          </cell>
        </row>
        <row r="4093">
          <cell r="L4093">
            <v>0</v>
          </cell>
        </row>
        <row r="4094">
          <cell r="L4094">
            <v>0</v>
          </cell>
        </row>
        <row r="4095">
          <cell r="L4095">
            <v>0</v>
          </cell>
        </row>
        <row r="4096">
          <cell r="L4096">
            <v>0</v>
          </cell>
        </row>
        <row r="4097">
          <cell r="L4097">
            <v>0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0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0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0</v>
          </cell>
        </row>
        <row r="4122">
          <cell r="L4122">
            <v>0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0</v>
          </cell>
        </row>
        <row r="4127">
          <cell r="L4127">
            <v>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0</v>
          </cell>
        </row>
        <row r="4131">
          <cell r="L4131">
            <v>0</v>
          </cell>
        </row>
        <row r="4132">
          <cell r="L4132">
            <v>0</v>
          </cell>
        </row>
        <row r="4133">
          <cell r="L4133">
            <v>0</v>
          </cell>
        </row>
        <row r="4134">
          <cell r="L4134">
            <v>0</v>
          </cell>
        </row>
        <row r="4135">
          <cell r="L4135">
            <v>0</v>
          </cell>
        </row>
        <row r="4136">
          <cell r="L4136">
            <v>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0</v>
          </cell>
        </row>
        <row r="4146">
          <cell r="L4146">
            <v>710</v>
          </cell>
        </row>
        <row r="4147">
          <cell r="L4147">
            <v>0</v>
          </cell>
        </row>
        <row r="4148">
          <cell r="L4148">
            <v>710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0</v>
          </cell>
        </row>
        <row r="4155">
          <cell r="L4155">
            <v>0</v>
          </cell>
        </row>
        <row r="4156">
          <cell r="L4156">
            <v>0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0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0</v>
          </cell>
        </row>
        <row r="4170">
          <cell r="L4170">
            <v>0</v>
          </cell>
        </row>
        <row r="4171">
          <cell r="L4171">
            <v>0</v>
          </cell>
        </row>
        <row r="4172">
          <cell r="L4172">
            <v>0</v>
          </cell>
        </row>
        <row r="4173">
          <cell r="L4173">
            <v>0</v>
          </cell>
        </row>
        <row r="4174">
          <cell r="L4174">
            <v>0</v>
          </cell>
        </row>
        <row r="4175">
          <cell r="L4175">
            <v>0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0</v>
          </cell>
        </row>
        <row r="4185">
          <cell r="L4185">
            <v>0</v>
          </cell>
        </row>
        <row r="4186">
          <cell r="L4186">
            <v>0</v>
          </cell>
        </row>
        <row r="4187">
          <cell r="L4187">
            <v>0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0</v>
          </cell>
        </row>
        <row r="4196">
          <cell r="L4196">
            <v>0</v>
          </cell>
        </row>
        <row r="4197">
          <cell r="L4197">
            <v>0</v>
          </cell>
        </row>
        <row r="4198">
          <cell r="L4198">
            <v>0</v>
          </cell>
        </row>
        <row r="4199">
          <cell r="L4199">
            <v>0</v>
          </cell>
        </row>
        <row r="4200">
          <cell r="L4200">
            <v>0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0</v>
          </cell>
        </row>
        <row r="4204">
          <cell r="L4204">
            <v>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0</v>
          </cell>
        </row>
        <row r="4210">
          <cell r="L4210">
            <v>0</v>
          </cell>
        </row>
        <row r="4211">
          <cell r="L4211">
            <v>0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0</v>
          </cell>
        </row>
        <row r="4226">
          <cell r="L4226">
            <v>0</v>
          </cell>
        </row>
        <row r="4227">
          <cell r="L4227">
            <v>0</v>
          </cell>
        </row>
        <row r="4228">
          <cell r="L4228">
            <v>0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710</v>
          </cell>
        </row>
        <row r="4237">
          <cell r="L4237">
            <v>0</v>
          </cell>
        </row>
        <row r="4238">
          <cell r="L4238">
            <v>0</v>
          </cell>
        </row>
        <row r="4239">
          <cell r="L4239">
            <v>0</v>
          </cell>
        </row>
        <row r="4240">
          <cell r="L4240">
            <v>0</v>
          </cell>
        </row>
        <row r="4241">
          <cell r="L4241">
            <v>0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0</v>
          </cell>
        </row>
        <row r="4245">
          <cell r="L4245">
            <v>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0</v>
          </cell>
        </row>
        <row r="4249">
          <cell r="L4249">
            <v>0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0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0</v>
          </cell>
        </row>
        <row r="4267">
          <cell r="L4267">
            <v>0</v>
          </cell>
        </row>
        <row r="4268">
          <cell r="L4268">
            <v>0</v>
          </cell>
        </row>
        <row r="4269">
          <cell r="L4269">
            <v>0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0</v>
          </cell>
        </row>
        <row r="4278">
          <cell r="L4278">
            <v>0</v>
          </cell>
        </row>
        <row r="4279">
          <cell r="L4279">
            <v>0</v>
          </cell>
        </row>
        <row r="4280">
          <cell r="L4280">
            <v>0</v>
          </cell>
        </row>
        <row r="4281">
          <cell r="L4281">
            <v>0</v>
          </cell>
        </row>
        <row r="4282">
          <cell r="L4282">
            <v>0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0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0</v>
          </cell>
        </row>
        <row r="4295">
          <cell r="L4295">
            <v>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0</v>
          </cell>
        </row>
        <row r="4303">
          <cell r="L4303">
            <v>0</v>
          </cell>
        </row>
        <row r="4304">
          <cell r="L4304">
            <v>0</v>
          </cell>
        </row>
        <row r="4305">
          <cell r="L4305">
            <v>0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0</v>
          </cell>
        </row>
        <row r="4315">
          <cell r="L4315">
            <v>0</v>
          </cell>
        </row>
        <row r="4316">
          <cell r="L4316">
            <v>0</v>
          </cell>
        </row>
        <row r="4317">
          <cell r="L4317">
            <v>0</v>
          </cell>
        </row>
        <row r="4318">
          <cell r="L4318">
            <v>0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0</v>
          </cell>
        </row>
        <row r="4324">
          <cell r="L4324">
            <v>0</v>
          </cell>
        </row>
        <row r="4325">
          <cell r="L4325">
            <v>0</v>
          </cell>
        </row>
        <row r="4326">
          <cell r="L4326">
            <v>0</v>
          </cell>
        </row>
        <row r="4327">
          <cell r="L4327">
            <v>0</v>
          </cell>
        </row>
        <row r="4328">
          <cell r="L4328">
            <v>0</v>
          </cell>
        </row>
        <row r="4329">
          <cell r="L4329">
            <v>0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0</v>
          </cell>
        </row>
        <row r="4339">
          <cell r="L4339">
            <v>0</v>
          </cell>
        </row>
        <row r="4340">
          <cell r="L4340">
            <v>0</v>
          </cell>
        </row>
        <row r="4341">
          <cell r="L4341">
            <v>0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0</v>
          </cell>
        </row>
        <row r="4350">
          <cell r="L4350">
            <v>0</v>
          </cell>
        </row>
        <row r="4351">
          <cell r="L4351">
            <v>0</v>
          </cell>
        </row>
        <row r="4352">
          <cell r="L4352">
            <v>0</v>
          </cell>
        </row>
        <row r="4353">
          <cell r="L4353">
            <v>0</v>
          </cell>
        </row>
        <row r="4354">
          <cell r="L4354">
            <v>0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0</v>
          </cell>
        </row>
        <row r="4360">
          <cell r="L4360">
            <v>0</v>
          </cell>
        </row>
        <row r="4361">
          <cell r="L4361">
            <v>0</v>
          </cell>
        </row>
        <row r="4362">
          <cell r="L4362">
            <v>0</v>
          </cell>
        </row>
        <row r="4363">
          <cell r="L4363">
            <v>0</v>
          </cell>
        </row>
        <row r="4364">
          <cell r="L4364">
            <v>0</v>
          </cell>
        </row>
        <row r="4365">
          <cell r="L4365">
            <v>0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0</v>
          </cell>
        </row>
        <row r="4377">
          <cell r="L4377">
            <v>0</v>
          </cell>
        </row>
        <row r="4378">
          <cell r="L4378">
            <v>0</v>
          </cell>
        </row>
        <row r="4379">
          <cell r="L4379">
            <v>0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0</v>
          </cell>
        </row>
        <row r="4389">
          <cell r="L4389">
            <v>0</v>
          </cell>
        </row>
        <row r="4390">
          <cell r="L4390">
            <v>0</v>
          </cell>
        </row>
        <row r="4391">
          <cell r="L4391">
            <v>0</v>
          </cell>
        </row>
        <row r="4392">
          <cell r="L4392">
            <v>0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0</v>
          </cell>
        </row>
        <row r="4396">
          <cell r="L4396">
            <v>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0</v>
          </cell>
        </row>
        <row r="4400">
          <cell r="L4400">
            <v>0</v>
          </cell>
        </row>
        <row r="4401">
          <cell r="L4401">
            <v>0</v>
          </cell>
        </row>
        <row r="4402">
          <cell r="L4402">
            <v>0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0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0</v>
          </cell>
        </row>
        <row r="4423">
          <cell r="L4423">
            <v>0</v>
          </cell>
        </row>
        <row r="4424">
          <cell r="L4424">
            <v>0</v>
          </cell>
        </row>
        <row r="4425">
          <cell r="L4425">
            <v>0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0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0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0</v>
          </cell>
        </row>
        <row r="4442">
          <cell r="L4442">
            <v>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0</v>
          </cell>
        </row>
        <row r="4446">
          <cell r="L4446">
            <v>0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0</v>
          </cell>
        </row>
        <row r="4451">
          <cell r="L4451">
            <v>0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0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0</v>
          </cell>
        </row>
        <row r="4466">
          <cell r="L4466">
            <v>0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0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0</v>
          </cell>
        </row>
        <row r="4478">
          <cell r="L4478">
            <v>0</v>
          </cell>
        </row>
        <row r="4479">
          <cell r="L4479">
            <v>0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0</v>
          </cell>
        </row>
        <row r="4484">
          <cell r="L4484">
            <v>0</v>
          </cell>
        </row>
        <row r="4485">
          <cell r="L4485">
            <v>0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0</v>
          </cell>
        </row>
        <row r="4489">
          <cell r="L4489">
            <v>0</v>
          </cell>
        </row>
        <row r="4490">
          <cell r="L4490">
            <v>0</v>
          </cell>
        </row>
        <row r="4491">
          <cell r="L4491">
            <v>0</v>
          </cell>
        </row>
        <row r="4492">
          <cell r="L4492">
            <v>0</v>
          </cell>
        </row>
        <row r="4493">
          <cell r="L4493">
            <v>0</v>
          </cell>
        </row>
        <row r="4494">
          <cell r="L4494">
            <v>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0</v>
          </cell>
        </row>
        <row r="4498">
          <cell r="L4498">
            <v>0</v>
          </cell>
        </row>
        <row r="4499">
          <cell r="L4499">
            <v>0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0</v>
          </cell>
        </row>
        <row r="4524">
          <cell r="L4524">
            <v>0</v>
          </cell>
        </row>
        <row r="4525">
          <cell r="L4525">
            <v>0</v>
          </cell>
        </row>
        <row r="4526">
          <cell r="L4526">
            <v>0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0</v>
          </cell>
        </row>
        <row r="4535">
          <cell r="L4535">
            <v>0</v>
          </cell>
        </row>
        <row r="4536">
          <cell r="L4536">
            <v>0</v>
          </cell>
        </row>
        <row r="4537">
          <cell r="L4537">
            <v>0</v>
          </cell>
        </row>
        <row r="4538">
          <cell r="L4538">
            <v>0</v>
          </cell>
        </row>
        <row r="4539">
          <cell r="L4539">
            <v>0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0</v>
          </cell>
        </row>
        <row r="4544">
          <cell r="L4544">
            <v>0</v>
          </cell>
        </row>
        <row r="4545">
          <cell r="L4545">
            <v>0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0</v>
          </cell>
        </row>
        <row r="4549">
          <cell r="L4549">
            <v>0</v>
          </cell>
        </row>
        <row r="4550">
          <cell r="L4550">
            <v>0</v>
          </cell>
        </row>
        <row r="4551">
          <cell r="L4551">
            <v>0</v>
          </cell>
        </row>
        <row r="4552">
          <cell r="L4552">
            <v>0</v>
          </cell>
        </row>
        <row r="4553">
          <cell r="L4553">
            <v>0</v>
          </cell>
        </row>
        <row r="4554">
          <cell r="L4554">
            <v>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0</v>
          </cell>
        </row>
        <row r="4558">
          <cell r="L4558">
            <v>0</v>
          </cell>
        </row>
        <row r="4559">
          <cell r="L4559">
            <v>0</v>
          </cell>
        </row>
        <row r="4560">
          <cell r="L4560">
            <v>0</v>
          </cell>
        </row>
        <row r="4561">
          <cell r="L4561">
            <v>0</v>
          </cell>
        </row>
        <row r="4562">
          <cell r="L4562">
            <v>0</v>
          </cell>
        </row>
        <row r="4563">
          <cell r="L4563">
            <v>0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0</v>
          </cell>
        </row>
        <row r="4573">
          <cell r="L4573">
            <v>0</v>
          </cell>
        </row>
        <row r="4574">
          <cell r="L4574">
            <v>0</v>
          </cell>
        </row>
        <row r="4575">
          <cell r="L4575">
            <v>0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0</v>
          </cell>
        </row>
        <row r="4584">
          <cell r="L4584">
            <v>0</v>
          </cell>
        </row>
        <row r="4585">
          <cell r="L4585">
            <v>0</v>
          </cell>
        </row>
        <row r="4586">
          <cell r="L4586">
            <v>0</v>
          </cell>
        </row>
        <row r="4587">
          <cell r="L4587">
            <v>0</v>
          </cell>
        </row>
        <row r="4588">
          <cell r="L4588">
            <v>0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0</v>
          </cell>
        </row>
        <row r="4597">
          <cell r="L4597">
            <v>0</v>
          </cell>
        </row>
        <row r="4598">
          <cell r="L4598">
            <v>0</v>
          </cell>
        </row>
        <row r="4599">
          <cell r="L4599">
            <v>0</v>
          </cell>
        </row>
        <row r="4600">
          <cell r="L4600">
            <v>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380</v>
          </cell>
        </row>
        <row r="4607">
          <cell r="L4607">
            <v>0</v>
          </cell>
        </row>
        <row r="4608">
          <cell r="L4608">
            <v>380</v>
          </cell>
        </row>
        <row r="4609">
          <cell r="L4609">
            <v>0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0</v>
          </cell>
        </row>
        <row r="4613">
          <cell r="L4613">
            <v>0</v>
          </cell>
        </row>
        <row r="4614">
          <cell r="L4614">
            <v>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0</v>
          </cell>
        </row>
        <row r="4624">
          <cell r="L4624">
            <v>0</v>
          </cell>
        </row>
        <row r="4625">
          <cell r="L4625">
            <v>0</v>
          </cell>
        </row>
        <row r="4626">
          <cell r="L4626">
            <v>0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0</v>
          </cell>
        </row>
        <row r="4635">
          <cell r="L4635">
            <v>0</v>
          </cell>
        </row>
        <row r="4636">
          <cell r="L4636">
            <v>0</v>
          </cell>
        </row>
        <row r="4637">
          <cell r="L4637">
            <v>0</v>
          </cell>
        </row>
        <row r="4638">
          <cell r="L4638">
            <v>0</v>
          </cell>
        </row>
        <row r="4639">
          <cell r="L4639">
            <v>0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0</v>
          </cell>
        </row>
        <row r="4653">
          <cell r="L4653">
            <v>0</v>
          </cell>
        </row>
        <row r="4654">
          <cell r="L4654">
            <v>0</v>
          </cell>
        </row>
        <row r="4655">
          <cell r="L4655">
            <v>0</v>
          </cell>
        </row>
        <row r="4656">
          <cell r="L4656">
            <v>0</v>
          </cell>
        </row>
        <row r="4657">
          <cell r="L4657">
            <v>0</v>
          </cell>
        </row>
        <row r="4658">
          <cell r="L4658">
            <v>0</v>
          </cell>
        </row>
        <row r="4659">
          <cell r="L4659">
            <v>0</v>
          </cell>
        </row>
        <row r="4660">
          <cell r="L4660">
            <v>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0</v>
          </cell>
        </row>
        <row r="4673">
          <cell r="L4673">
            <v>0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0</v>
          </cell>
        </row>
        <row r="4685">
          <cell r="L4685">
            <v>0</v>
          </cell>
        </row>
        <row r="4686">
          <cell r="L4686">
            <v>0</v>
          </cell>
        </row>
        <row r="4687">
          <cell r="L4687">
            <v>0</v>
          </cell>
        </row>
        <row r="4688">
          <cell r="L4688">
            <v>0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0</v>
          </cell>
        </row>
        <row r="4692">
          <cell r="L4692">
            <v>0</v>
          </cell>
        </row>
        <row r="4693">
          <cell r="L4693">
            <v>0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380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0</v>
          </cell>
        </row>
        <row r="4706">
          <cell r="L4706">
            <v>0</v>
          </cell>
        </row>
        <row r="4707">
          <cell r="L4707">
            <v>0</v>
          </cell>
        </row>
        <row r="4708">
          <cell r="L4708">
            <v>0</v>
          </cell>
        </row>
        <row r="4709">
          <cell r="L4709">
            <v>0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0</v>
          </cell>
        </row>
        <row r="4725">
          <cell r="L4725">
            <v>0</v>
          </cell>
        </row>
        <row r="4726">
          <cell r="L4726">
            <v>0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0</v>
          </cell>
        </row>
        <row r="4736">
          <cell r="L4736">
            <v>0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0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0</v>
          </cell>
        </row>
        <row r="4752">
          <cell r="L4752">
            <v>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0</v>
          </cell>
        </row>
        <row r="4756">
          <cell r="L4756">
            <v>0</v>
          </cell>
        </row>
        <row r="4757">
          <cell r="L4757">
            <v>0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0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0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0</v>
          </cell>
        </row>
        <row r="4774">
          <cell r="L4774">
            <v>0</v>
          </cell>
        </row>
        <row r="4775">
          <cell r="L4775">
            <v>0</v>
          </cell>
        </row>
        <row r="4776">
          <cell r="L4776">
            <v>0</v>
          </cell>
        </row>
        <row r="4777">
          <cell r="L4777">
            <v>0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0</v>
          </cell>
        </row>
        <row r="4786">
          <cell r="L4786">
            <v>0</v>
          </cell>
        </row>
        <row r="4787">
          <cell r="L4787">
            <v>0</v>
          </cell>
        </row>
        <row r="4788">
          <cell r="L4788">
            <v>0</v>
          </cell>
        </row>
        <row r="4789">
          <cell r="L4789">
            <v>0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0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0</v>
          </cell>
        </row>
        <row r="4806">
          <cell r="L4806">
            <v>0</v>
          </cell>
        </row>
        <row r="4807">
          <cell r="L4807">
            <v>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0</v>
          </cell>
        </row>
        <row r="4821">
          <cell r="L4821">
            <v>0</v>
          </cell>
        </row>
        <row r="4822">
          <cell r="L4822">
            <v>0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0</v>
          </cell>
        </row>
        <row r="4841">
          <cell r="L4841">
            <v>0</v>
          </cell>
        </row>
        <row r="4842">
          <cell r="L4842">
            <v>0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0</v>
          </cell>
        </row>
        <row r="4848">
          <cell r="L4848">
            <v>0</v>
          </cell>
        </row>
        <row r="4849">
          <cell r="L4849">
            <v>0</v>
          </cell>
        </row>
        <row r="4850">
          <cell r="L4850">
            <v>0</v>
          </cell>
        </row>
        <row r="4851">
          <cell r="L4851">
            <v>0</v>
          </cell>
        </row>
        <row r="4852">
          <cell r="L4852">
            <v>0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0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0</v>
          </cell>
        </row>
        <row r="4877">
          <cell r="L4877">
            <v>0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0</v>
          </cell>
        </row>
        <row r="4886">
          <cell r="L4886">
            <v>0</v>
          </cell>
        </row>
        <row r="4887">
          <cell r="L4887">
            <v>0</v>
          </cell>
        </row>
        <row r="4888">
          <cell r="L4888">
            <v>0</v>
          </cell>
        </row>
        <row r="4889">
          <cell r="L4889">
            <v>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0</v>
          </cell>
        </row>
        <row r="4898">
          <cell r="L4898">
            <v>0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0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0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0</v>
          </cell>
        </row>
        <row r="4922">
          <cell r="L4922">
            <v>0</v>
          </cell>
        </row>
        <row r="4923">
          <cell r="L4923">
            <v>0</v>
          </cell>
        </row>
        <row r="4924">
          <cell r="L4924">
            <v>0</v>
          </cell>
        </row>
        <row r="4925">
          <cell r="L4925">
            <v>0</v>
          </cell>
        </row>
        <row r="4926">
          <cell r="L4926">
            <v>0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0</v>
          </cell>
        </row>
        <row r="4937">
          <cell r="L4937">
            <v>0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0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0</v>
          </cell>
        </row>
        <row r="4956">
          <cell r="L4956">
            <v>0</v>
          </cell>
        </row>
        <row r="4957">
          <cell r="L4957">
            <v>0</v>
          </cell>
        </row>
        <row r="4958">
          <cell r="L4958">
            <v>0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0</v>
          </cell>
        </row>
        <row r="4967">
          <cell r="L4967">
            <v>0</v>
          </cell>
        </row>
        <row r="4968">
          <cell r="L4968">
            <v>0</v>
          </cell>
        </row>
        <row r="4969">
          <cell r="L4969">
            <v>0</v>
          </cell>
        </row>
        <row r="4970">
          <cell r="L4970">
            <v>0</v>
          </cell>
        </row>
        <row r="4971">
          <cell r="L4971">
            <v>0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0</v>
          </cell>
        </row>
        <row r="4980">
          <cell r="L4980">
            <v>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0</v>
          </cell>
        </row>
        <row r="4984">
          <cell r="L4984">
            <v>0</v>
          </cell>
        </row>
        <row r="4985">
          <cell r="L4985">
            <v>0</v>
          </cell>
        </row>
        <row r="4986">
          <cell r="L4986">
            <v>0</v>
          </cell>
        </row>
        <row r="4987">
          <cell r="L4987">
            <v>0</v>
          </cell>
        </row>
        <row r="4988">
          <cell r="L4988">
            <v>0</v>
          </cell>
        </row>
        <row r="4989">
          <cell r="L4989">
            <v>0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0</v>
          </cell>
        </row>
        <row r="4999">
          <cell r="L4999">
            <v>0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0</v>
          </cell>
        </row>
        <row r="5008">
          <cell r="L5008">
            <v>0</v>
          </cell>
        </row>
        <row r="5009">
          <cell r="L5009">
            <v>0</v>
          </cell>
        </row>
        <row r="5010">
          <cell r="L5010">
            <v>0</v>
          </cell>
        </row>
        <row r="5011">
          <cell r="L5011">
            <v>0</v>
          </cell>
        </row>
        <row r="5012">
          <cell r="L5012">
            <v>0</v>
          </cell>
        </row>
        <row r="5013">
          <cell r="L5013">
            <v>0</v>
          </cell>
        </row>
        <row r="5014">
          <cell r="L5014">
            <v>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0</v>
          </cell>
        </row>
        <row r="5018">
          <cell r="L5018">
            <v>0</v>
          </cell>
        </row>
        <row r="5019">
          <cell r="L5019">
            <v>0</v>
          </cell>
        </row>
        <row r="5020">
          <cell r="L5020">
            <v>0</v>
          </cell>
        </row>
        <row r="5021">
          <cell r="L5021">
            <v>0</v>
          </cell>
        </row>
        <row r="5022">
          <cell r="L5022">
            <v>0</v>
          </cell>
        </row>
        <row r="5023">
          <cell r="L5023">
            <v>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0</v>
          </cell>
        </row>
        <row r="5039">
          <cell r="L5039">
            <v>0</v>
          </cell>
        </row>
        <row r="5040">
          <cell r="L5040">
            <v>0</v>
          </cell>
        </row>
        <row r="5041">
          <cell r="L5041">
            <v>0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0</v>
          </cell>
        </row>
        <row r="5050">
          <cell r="L5050">
            <v>0</v>
          </cell>
        </row>
        <row r="5051">
          <cell r="L5051">
            <v>0</v>
          </cell>
        </row>
        <row r="5052">
          <cell r="L5052">
            <v>0</v>
          </cell>
        </row>
        <row r="5053">
          <cell r="L5053">
            <v>0</v>
          </cell>
        </row>
        <row r="5054">
          <cell r="L5054">
            <v>0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0</v>
          </cell>
        </row>
        <row r="5066">
          <cell r="L5066">
            <v>386.3</v>
          </cell>
        </row>
        <row r="5067">
          <cell r="L5067">
            <v>0</v>
          </cell>
        </row>
        <row r="5068">
          <cell r="L5068">
            <v>3.9</v>
          </cell>
        </row>
        <row r="5069">
          <cell r="L5069">
            <v>0</v>
          </cell>
        </row>
        <row r="5070">
          <cell r="L5070">
            <v>0</v>
          </cell>
        </row>
        <row r="5071">
          <cell r="L5071">
            <v>0</v>
          </cell>
        </row>
        <row r="5072">
          <cell r="L5072">
            <v>0</v>
          </cell>
        </row>
        <row r="5073">
          <cell r="L5073">
            <v>0</v>
          </cell>
        </row>
        <row r="5074">
          <cell r="L5074">
            <v>0</v>
          </cell>
        </row>
        <row r="5075">
          <cell r="L5075">
            <v>0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0</v>
          </cell>
        </row>
        <row r="5085">
          <cell r="L5085">
            <v>0</v>
          </cell>
        </row>
        <row r="5086">
          <cell r="L5086">
            <v>0</v>
          </cell>
        </row>
        <row r="5087">
          <cell r="L5087">
            <v>0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0</v>
          </cell>
        </row>
        <row r="5096">
          <cell r="L5096">
            <v>0</v>
          </cell>
        </row>
        <row r="5097">
          <cell r="L5097">
            <v>0</v>
          </cell>
        </row>
        <row r="5098">
          <cell r="L5098">
            <v>0</v>
          </cell>
        </row>
        <row r="5099">
          <cell r="L5099">
            <v>0</v>
          </cell>
        </row>
        <row r="5100">
          <cell r="L5100">
            <v>0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0</v>
          </cell>
        </row>
        <row r="5105">
          <cell r="L5105">
            <v>0</v>
          </cell>
        </row>
        <row r="5106">
          <cell r="L5106">
            <v>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0</v>
          </cell>
        </row>
        <row r="5110">
          <cell r="L5110">
            <v>0</v>
          </cell>
        </row>
        <row r="5111">
          <cell r="L5111">
            <v>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0</v>
          </cell>
        </row>
        <row r="5115">
          <cell r="L5115">
            <v>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0</v>
          </cell>
        </row>
        <row r="5119">
          <cell r="L5119">
            <v>0</v>
          </cell>
        </row>
        <row r="5120">
          <cell r="L5120">
            <v>0</v>
          </cell>
        </row>
        <row r="5121">
          <cell r="L5121">
            <v>0</v>
          </cell>
        </row>
        <row r="5122">
          <cell r="L5122">
            <v>0</v>
          </cell>
        </row>
        <row r="5123">
          <cell r="L5123">
            <v>0</v>
          </cell>
        </row>
        <row r="5124">
          <cell r="L5124">
            <v>0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0</v>
          </cell>
        </row>
        <row r="5134">
          <cell r="L5134">
            <v>0</v>
          </cell>
        </row>
        <row r="5135">
          <cell r="L5135">
            <v>0</v>
          </cell>
        </row>
        <row r="5136">
          <cell r="L5136">
            <v>0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0</v>
          </cell>
        </row>
        <row r="5145">
          <cell r="L5145">
            <v>0</v>
          </cell>
        </row>
        <row r="5146">
          <cell r="L5146">
            <v>0</v>
          </cell>
        </row>
        <row r="5147">
          <cell r="L5147">
            <v>0</v>
          </cell>
        </row>
        <row r="5148">
          <cell r="L5148">
            <v>0</v>
          </cell>
        </row>
        <row r="5149">
          <cell r="L5149">
            <v>0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0</v>
          </cell>
        </row>
        <row r="5154">
          <cell r="L5154">
            <v>0</v>
          </cell>
        </row>
        <row r="5155">
          <cell r="L5155">
            <v>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0</v>
          </cell>
        </row>
        <row r="5159">
          <cell r="L5159">
            <v>0</v>
          </cell>
        </row>
        <row r="5160">
          <cell r="L5160">
            <v>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0</v>
          </cell>
        </row>
        <row r="5164">
          <cell r="L5164">
            <v>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0</v>
          </cell>
        </row>
        <row r="5168">
          <cell r="L5168">
            <v>0</v>
          </cell>
        </row>
        <row r="5169">
          <cell r="L5169">
            <v>0</v>
          </cell>
        </row>
        <row r="5170">
          <cell r="L5170">
            <v>0</v>
          </cell>
        </row>
        <row r="5171">
          <cell r="L5171">
            <v>0</v>
          </cell>
        </row>
        <row r="5172">
          <cell r="L5172">
            <v>0</v>
          </cell>
        </row>
        <row r="5173">
          <cell r="L5173">
            <v>0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3.9</v>
          </cell>
        </row>
        <row r="5178">
          <cell r="L5178">
            <v>0</v>
          </cell>
        </row>
        <row r="5179">
          <cell r="L5179">
            <v>3.9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0</v>
          </cell>
        </row>
        <row r="5190">
          <cell r="L5190">
            <v>0</v>
          </cell>
        </row>
        <row r="5191">
          <cell r="L5191">
            <v>0</v>
          </cell>
        </row>
        <row r="5192">
          <cell r="L5192">
            <v>0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3.9</v>
          </cell>
        </row>
        <row r="5200">
          <cell r="L5200">
            <v>382.4</v>
          </cell>
        </row>
        <row r="5201">
          <cell r="L5201">
            <v>382.4</v>
          </cell>
        </row>
        <row r="5202">
          <cell r="L5202">
            <v>347.4</v>
          </cell>
        </row>
        <row r="5203">
          <cell r="L5203">
            <v>67.400000000000006</v>
          </cell>
        </row>
        <row r="5204">
          <cell r="L5204">
            <v>0</v>
          </cell>
        </row>
        <row r="5205">
          <cell r="L5205">
            <v>0</v>
          </cell>
        </row>
        <row r="5206">
          <cell r="L5206">
            <v>13</v>
          </cell>
        </row>
        <row r="5207">
          <cell r="L5207">
            <v>224.4</v>
          </cell>
        </row>
        <row r="5208">
          <cell r="L5208">
            <v>0</v>
          </cell>
        </row>
        <row r="5209">
          <cell r="L5209">
            <v>0</v>
          </cell>
        </row>
        <row r="5210">
          <cell r="L5210">
            <v>32.6</v>
          </cell>
        </row>
        <row r="5211">
          <cell r="L5211">
            <v>0</v>
          </cell>
        </row>
        <row r="5212">
          <cell r="L5212">
            <v>0</v>
          </cell>
        </row>
        <row r="5213">
          <cell r="L5213">
            <v>10</v>
          </cell>
        </row>
        <row r="5214">
          <cell r="L5214">
            <v>35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0</v>
          </cell>
        </row>
        <row r="5220">
          <cell r="L5220">
            <v>0</v>
          </cell>
        </row>
        <row r="5221">
          <cell r="L5221">
            <v>0</v>
          </cell>
        </row>
        <row r="5222">
          <cell r="L5222">
            <v>35</v>
          </cell>
        </row>
        <row r="5223">
          <cell r="L5223">
            <v>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0</v>
          </cell>
        </row>
        <row r="5230">
          <cell r="L5230">
            <v>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0</v>
          </cell>
        </row>
        <row r="5234">
          <cell r="L5234">
            <v>0</v>
          </cell>
        </row>
        <row r="5235">
          <cell r="L5235">
            <v>0</v>
          </cell>
        </row>
        <row r="5236">
          <cell r="L5236">
            <v>0</v>
          </cell>
        </row>
        <row r="5237">
          <cell r="L5237">
            <v>0</v>
          </cell>
        </row>
        <row r="5238">
          <cell r="L5238">
            <v>0</v>
          </cell>
        </row>
        <row r="5239">
          <cell r="L5239">
            <v>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35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0</v>
          </cell>
        </row>
        <row r="5256">
          <cell r="L5256">
            <v>0</v>
          </cell>
        </row>
        <row r="5257">
          <cell r="L5257">
            <v>0</v>
          </cell>
        </row>
        <row r="5258">
          <cell r="L5258">
            <v>0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0</v>
          </cell>
        </row>
        <row r="5267">
          <cell r="L5267">
            <v>0</v>
          </cell>
        </row>
        <row r="5268">
          <cell r="L5268">
            <v>0</v>
          </cell>
        </row>
        <row r="5269">
          <cell r="L5269">
            <v>0</v>
          </cell>
        </row>
        <row r="5270">
          <cell r="L5270">
            <v>0</v>
          </cell>
        </row>
        <row r="5271">
          <cell r="L5271">
            <v>0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0</v>
          </cell>
        </row>
        <row r="5283">
          <cell r="L5283">
            <v>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0</v>
          </cell>
        </row>
        <row r="5287">
          <cell r="L5287">
            <v>0</v>
          </cell>
        </row>
        <row r="5288">
          <cell r="L5288">
            <v>0</v>
          </cell>
        </row>
        <row r="5289">
          <cell r="L5289">
            <v>0</v>
          </cell>
        </row>
        <row r="5290">
          <cell r="L5290">
            <v>0</v>
          </cell>
        </row>
        <row r="5291">
          <cell r="L5291">
            <v>0</v>
          </cell>
        </row>
        <row r="5292">
          <cell r="L5292">
            <v>0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0</v>
          </cell>
        </row>
        <row r="5302">
          <cell r="L5302">
            <v>0</v>
          </cell>
        </row>
        <row r="5303">
          <cell r="L5303">
            <v>0</v>
          </cell>
        </row>
        <row r="5304">
          <cell r="L5304">
            <v>0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0</v>
          </cell>
        </row>
        <row r="5313">
          <cell r="L5313">
            <v>0</v>
          </cell>
        </row>
        <row r="5314">
          <cell r="L5314">
            <v>0</v>
          </cell>
        </row>
        <row r="5315">
          <cell r="L5315">
            <v>0</v>
          </cell>
        </row>
        <row r="5316">
          <cell r="L5316">
            <v>0</v>
          </cell>
        </row>
        <row r="5317">
          <cell r="L5317">
            <v>0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0</v>
          </cell>
        </row>
        <row r="5331">
          <cell r="L5331">
            <v>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0</v>
          </cell>
        </row>
        <row r="5335">
          <cell r="L5335">
            <v>0</v>
          </cell>
        </row>
        <row r="5336">
          <cell r="L5336">
            <v>0</v>
          </cell>
        </row>
        <row r="5337">
          <cell r="L5337">
            <v>0</v>
          </cell>
        </row>
        <row r="5338">
          <cell r="L5338">
            <v>0</v>
          </cell>
        </row>
        <row r="5339">
          <cell r="L5339">
            <v>0</v>
          </cell>
        </row>
        <row r="5340">
          <cell r="L5340">
            <v>0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0</v>
          </cell>
        </row>
        <row r="5351">
          <cell r="L5351">
            <v>0</v>
          </cell>
        </row>
        <row r="5352">
          <cell r="L5352">
            <v>0</v>
          </cell>
        </row>
        <row r="5353">
          <cell r="L5353">
            <v>0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0</v>
          </cell>
        </row>
        <row r="5362">
          <cell r="L5362">
            <v>0</v>
          </cell>
        </row>
        <row r="5363">
          <cell r="L5363">
            <v>0</v>
          </cell>
        </row>
        <row r="5364">
          <cell r="L5364">
            <v>0</v>
          </cell>
        </row>
        <row r="5365">
          <cell r="L5365">
            <v>0</v>
          </cell>
        </row>
        <row r="5366">
          <cell r="L5366">
            <v>0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0</v>
          </cell>
        </row>
        <row r="5374">
          <cell r="L5374">
            <v>0</v>
          </cell>
        </row>
        <row r="5375">
          <cell r="L5375">
            <v>0</v>
          </cell>
        </row>
        <row r="5376">
          <cell r="L5376">
            <v>0</v>
          </cell>
        </row>
        <row r="5377">
          <cell r="L5377">
            <v>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0</v>
          </cell>
        </row>
        <row r="5381">
          <cell r="L5381">
            <v>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0</v>
          </cell>
        </row>
        <row r="5385">
          <cell r="L5385">
            <v>0</v>
          </cell>
        </row>
        <row r="5386">
          <cell r="L5386">
            <v>0</v>
          </cell>
        </row>
        <row r="5387">
          <cell r="L5387">
            <v>0</v>
          </cell>
        </row>
        <row r="5388">
          <cell r="L5388">
            <v>0</v>
          </cell>
        </row>
        <row r="5389">
          <cell r="L5389">
            <v>0</v>
          </cell>
        </row>
        <row r="5390">
          <cell r="L5390">
            <v>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0</v>
          </cell>
        </row>
        <row r="5402">
          <cell r="L5402">
            <v>0</v>
          </cell>
        </row>
        <row r="5403">
          <cell r="L5403">
            <v>0</v>
          </cell>
        </row>
        <row r="5404">
          <cell r="L5404">
            <v>0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0</v>
          </cell>
        </row>
        <row r="5413">
          <cell r="L5413">
            <v>0</v>
          </cell>
        </row>
        <row r="5414">
          <cell r="L5414">
            <v>0</v>
          </cell>
        </row>
        <row r="5415">
          <cell r="L5415">
            <v>0</v>
          </cell>
        </row>
        <row r="5416">
          <cell r="L5416">
            <v>0</v>
          </cell>
        </row>
        <row r="5417">
          <cell r="L5417">
            <v>0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0</v>
          </cell>
        </row>
        <row r="5421">
          <cell r="L5421">
            <v>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0</v>
          </cell>
        </row>
        <row r="5425">
          <cell r="L5425">
            <v>0</v>
          </cell>
        </row>
        <row r="5426">
          <cell r="L5426">
            <v>0</v>
          </cell>
        </row>
        <row r="5427">
          <cell r="L5427">
            <v>0</v>
          </cell>
        </row>
        <row r="5428">
          <cell r="L5428">
            <v>0</v>
          </cell>
        </row>
        <row r="5429">
          <cell r="L5429">
            <v>0</v>
          </cell>
        </row>
        <row r="5430">
          <cell r="L5430">
            <v>0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0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0</v>
          </cell>
        </row>
        <row r="5446">
          <cell r="L5446">
            <v>0</v>
          </cell>
        </row>
        <row r="5447">
          <cell r="L5447">
            <v>0</v>
          </cell>
        </row>
        <row r="5448">
          <cell r="L5448">
            <v>0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0</v>
          </cell>
        </row>
        <row r="5457">
          <cell r="L5457">
            <v>0</v>
          </cell>
        </row>
        <row r="5458">
          <cell r="L5458">
            <v>0</v>
          </cell>
        </row>
        <row r="5459">
          <cell r="L5459">
            <v>0</v>
          </cell>
        </row>
        <row r="5460">
          <cell r="L5460">
            <v>0</v>
          </cell>
        </row>
        <row r="5461">
          <cell r="L5461">
            <v>0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0</v>
          </cell>
        </row>
        <row r="5477">
          <cell r="L5477">
            <v>0</v>
          </cell>
        </row>
        <row r="5478">
          <cell r="L5478">
            <v>0</v>
          </cell>
        </row>
        <row r="5479">
          <cell r="L5479">
            <v>0</v>
          </cell>
        </row>
        <row r="5480">
          <cell r="L5480">
            <v>0</v>
          </cell>
        </row>
        <row r="5481">
          <cell r="L5481">
            <v>0</v>
          </cell>
        </row>
        <row r="5482">
          <cell r="L5482">
            <v>0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0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0</v>
          </cell>
        </row>
        <row r="5495">
          <cell r="L5495">
            <v>0</v>
          </cell>
        </row>
        <row r="5496">
          <cell r="L5496">
            <v>0</v>
          </cell>
        </row>
        <row r="5497">
          <cell r="L5497">
            <v>0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0</v>
          </cell>
        </row>
        <row r="5506">
          <cell r="L5506">
            <v>0</v>
          </cell>
        </row>
        <row r="5507">
          <cell r="L5507">
            <v>0</v>
          </cell>
        </row>
        <row r="5508">
          <cell r="L5508">
            <v>0</v>
          </cell>
        </row>
        <row r="5509">
          <cell r="L5509">
            <v>0</v>
          </cell>
        </row>
        <row r="5510">
          <cell r="L5510">
            <v>0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0</v>
          </cell>
        </row>
        <row r="5515">
          <cell r="L5515">
            <v>0</v>
          </cell>
        </row>
        <row r="5516">
          <cell r="L5516">
            <v>0</v>
          </cell>
        </row>
        <row r="5517">
          <cell r="L5517">
            <v>0</v>
          </cell>
        </row>
        <row r="5518">
          <cell r="L5518">
            <v>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0</v>
          </cell>
        </row>
        <row r="5522">
          <cell r="L5522">
            <v>0</v>
          </cell>
        </row>
        <row r="5523">
          <cell r="L5523">
            <v>0</v>
          </cell>
        </row>
        <row r="5524">
          <cell r="L5524">
            <v>0</v>
          </cell>
        </row>
        <row r="5525">
          <cell r="L5525">
            <v>0</v>
          </cell>
        </row>
        <row r="5526">
          <cell r="L5526">
            <v>1436.6</v>
          </cell>
        </row>
        <row r="5527">
          <cell r="L5527">
            <v>0</v>
          </cell>
        </row>
        <row r="5528">
          <cell r="L5528">
            <v>657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638.5</v>
          </cell>
        </row>
        <row r="5541">
          <cell r="L5541">
            <v>0</v>
          </cell>
        </row>
        <row r="5542">
          <cell r="L5542">
            <v>0</v>
          </cell>
        </row>
        <row r="5543">
          <cell r="L5543">
            <v>0</v>
          </cell>
        </row>
        <row r="5544">
          <cell r="L5544">
            <v>0</v>
          </cell>
        </row>
        <row r="5545">
          <cell r="L5545">
            <v>0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0</v>
          </cell>
        </row>
        <row r="5554">
          <cell r="L5554">
            <v>0</v>
          </cell>
        </row>
        <row r="5555">
          <cell r="L5555">
            <v>0</v>
          </cell>
        </row>
        <row r="5556">
          <cell r="L5556">
            <v>0</v>
          </cell>
        </row>
        <row r="5557">
          <cell r="L5557">
            <v>0</v>
          </cell>
        </row>
        <row r="5558">
          <cell r="L5558">
            <v>0</v>
          </cell>
        </row>
        <row r="5559">
          <cell r="L5559">
            <v>0</v>
          </cell>
        </row>
        <row r="5560">
          <cell r="L5560">
            <v>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0</v>
          </cell>
        </row>
        <row r="5564">
          <cell r="L5564">
            <v>0</v>
          </cell>
        </row>
        <row r="5565">
          <cell r="L5565">
            <v>0</v>
          </cell>
        </row>
        <row r="5566">
          <cell r="L5566">
            <v>0</v>
          </cell>
        </row>
        <row r="5567">
          <cell r="L5567">
            <v>0</v>
          </cell>
        </row>
        <row r="5568">
          <cell r="L5568">
            <v>0</v>
          </cell>
        </row>
        <row r="5569">
          <cell r="L5569">
            <v>0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0</v>
          </cell>
        </row>
        <row r="5586">
          <cell r="L5586">
            <v>0</v>
          </cell>
        </row>
        <row r="5587">
          <cell r="L5587">
            <v>0</v>
          </cell>
        </row>
        <row r="5588">
          <cell r="L5588">
            <v>0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638.5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0</v>
          </cell>
        </row>
        <row r="5597">
          <cell r="L5597">
            <v>0</v>
          </cell>
        </row>
        <row r="5598">
          <cell r="L5598">
            <v>0</v>
          </cell>
        </row>
        <row r="5599">
          <cell r="L5599">
            <v>0</v>
          </cell>
        </row>
        <row r="5600">
          <cell r="L5600">
            <v>0</v>
          </cell>
        </row>
        <row r="5601">
          <cell r="L5601">
            <v>0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0</v>
          </cell>
        </row>
        <row r="5606">
          <cell r="L5606">
            <v>638.5</v>
          </cell>
        </row>
        <row r="5607">
          <cell r="L5607">
            <v>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0</v>
          </cell>
        </row>
        <row r="5616">
          <cell r="L5616">
            <v>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0</v>
          </cell>
        </row>
        <row r="5620">
          <cell r="L5620">
            <v>0</v>
          </cell>
        </row>
        <row r="5621">
          <cell r="L5621">
            <v>0</v>
          </cell>
        </row>
        <row r="5622">
          <cell r="L5622">
            <v>0</v>
          </cell>
        </row>
        <row r="5623">
          <cell r="L5623">
            <v>0</v>
          </cell>
        </row>
        <row r="5624">
          <cell r="L5624">
            <v>0</v>
          </cell>
        </row>
        <row r="5625">
          <cell r="L5625">
            <v>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18.5</v>
          </cell>
        </row>
        <row r="5638">
          <cell r="L5638">
            <v>0</v>
          </cell>
        </row>
        <row r="5639">
          <cell r="L5639">
            <v>18.5</v>
          </cell>
        </row>
        <row r="5640">
          <cell r="L5640">
            <v>0</v>
          </cell>
        </row>
        <row r="5641">
          <cell r="L5641">
            <v>0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0</v>
          </cell>
        </row>
        <row r="5650">
          <cell r="L5650">
            <v>0</v>
          </cell>
        </row>
        <row r="5651">
          <cell r="L5651">
            <v>0</v>
          </cell>
        </row>
        <row r="5652">
          <cell r="L5652">
            <v>0</v>
          </cell>
        </row>
        <row r="5653">
          <cell r="L5653">
            <v>0</v>
          </cell>
        </row>
        <row r="5654">
          <cell r="L5654">
            <v>0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0</v>
          </cell>
        </row>
        <row r="5658">
          <cell r="L5658">
            <v>0</v>
          </cell>
        </row>
        <row r="5659">
          <cell r="L5659">
            <v>18.5</v>
          </cell>
        </row>
        <row r="5660">
          <cell r="L5660">
            <v>779.59999999999991</v>
          </cell>
        </row>
        <row r="5661">
          <cell r="L5661">
            <v>779.59999999999991</v>
          </cell>
        </row>
        <row r="5662">
          <cell r="L5662">
            <v>779.59999999999991</v>
          </cell>
        </row>
        <row r="5663">
          <cell r="L5663">
            <v>0</v>
          </cell>
        </row>
        <row r="5664">
          <cell r="L5664">
            <v>16.600000000000001</v>
          </cell>
        </row>
        <row r="5665">
          <cell r="L5665">
            <v>0</v>
          </cell>
        </row>
        <row r="5666">
          <cell r="L5666">
            <v>0</v>
          </cell>
        </row>
        <row r="5667">
          <cell r="L5667">
            <v>5</v>
          </cell>
        </row>
        <row r="5668">
          <cell r="L5668">
            <v>2.9</v>
          </cell>
        </row>
        <row r="5669">
          <cell r="L5669">
            <v>0</v>
          </cell>
        </row>
        <row r="5670">
          <cell r="L5670">
            <v>8.8000000000000007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746.3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0</v>
          </cell>
        </row>
        <row r="5679">
          <cell r="L5679">
            <v>0</v>
          </cell>
        </row>
        <row r="5680">
          <cell r="L5680">
            <v>0</v>
          </cell>
        </row>
        <row r="5681">
          <cell r="L5681">
            <v>0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0</v>
          </cell>
        </row>
        <row r="5690">
          <cell r="L5690">
            <v>0</v>
          </cell>
        </row>
        <row r="5691">
          <cell r="L5691">
            <v>0</v>
          </cell>
        </row>
        <row r="5692">
          <cell r="L5692">
            <v>0</v>
          </cell>
        </row>
        <row r="5693">
          <cell r="L5693">
            <v>0</v>
          </cell>
        </row>
        <row r="5694">
          <cell r="L5694">
            <v>0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0</v>
          </cell>
        </row>
        <row r="5703">
          <cell r="L5703">
            <v>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0</v>
          </cell>
        </row>
        <row r="5707">
          <cell r="L5707">
            <v>0</v>
          </cell>
        </row>
        <row r="5708">
          <cell r="L5708">
            <v>0</v>
          </cell>
        </row>
        <row r="5709">
          <cell r="L5709">
            <v>0</v>
          </cell>
        </row>
        <row r="5710">
          <cell r="L5710">
            <v>0</v>
          </cell>
        </row>
        <row r="5711">
          <cell r="L5711">
            <v>0</v>
          </cell>
        </row>
        <row r="5712">
          <cell r="L5712">
            <v>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0</v>
          </cell>
        </row>
        <row r="5727">
          <cell r="L5727">
            <v>0</v>
          </cell>
        </row>
        <row r="5728">
          <cell r="L5728">
            <v>0</v>
          </cell>
        </row>
        <row r="5729">
          <cell r="L5729">
            <v>0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0</v>
          </cell>
        </row>
        <row r="5738">
          <cell r="L5738">
            <v>0</v>
          </cell>
        </row>
        <row r="5739">
          <cell r="L5739">
            <v>0</v>
          </cell>
        </row>
        <row r="5740">
          <cell r="L5740">
            <v>0</v>
          </cell>
        </row>
        <row r="5741">
          <cell r="L5741">
            <v>0</v>
          </cell>
        </row>
        <row r="5742">
          <cell r="L5742">
            <v>0</v>
          </cell>
        </row>
        <row r="5743">
          <cell r="L5743">
            <v>0</v>
          </cell>
        </row>
        <row r="5744">
          <cell r="L5744">
            <v>0</v>
          </cell>
        </row>
        <row r="5745">
          <cell r="L5745">
            <v>0</v>
          </cell>
        </row>
        <row r="5746">
          <cell r="L5746">
            <v>0</v>
          </cell>
        </row>
        <row r="5747">
          <cell r="L5747">
            <v>0</v>
          </cell>
        </row>
        <row r="5748">
          <cell r="L5748">
            <v>0</v>
          </cell>
        </row>
        <row r="5749">
          <cell r="L5749">
            <v>0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226.5</v>
          </cell>
        </row>
        <row r="5757">
          <cell r="L5757">
            <v>0</v>
          </cell>
        </row>
        <row r="5758">
          <cell r="L5758">
            <v>226.5</v>
          </cell>
        </row>
        <row r="5759">
          <cell r="L5759">
            <v>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0</v>
          </cell>
        </row>
        <row r="5768">
          <cell r="L5768">
            <v>0</v>
          </cell>
        </row>
        <row r="5769">
          <cell r="L5769">
            <v>0</v>
          </cell>
        </row>
        <row r="5770">
          <cell r="L5770">
            <v>0</v>
          </cell>
        </row>
        <row r="5771">
          <cell r="L5771">
            <v>0</v>
          </cell>
        </row>
        <row r="5772">
          <cell r="L5772">
            <v>0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0</v>
          </cell>
        </row>
        <row r="5776">
          <cell r="L5776">
            <v>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0</v>
          </cell>
        </row>
        <row r="5780">
          <cell r="L5780">
            <v>0</v>
          </cell>
        </row>
        <row r="5781">
          <cell r="L5781">
            <v>0</v>
          </cell>
        </row>
        <row r="5782">
          <cell r="L5782">
            <v>0</v>
          </cell>
        </row>
        <row r="5783">
          <cell r="L5783">
            <v>0</v>
          </cell>
        </row>
        <row r="5784">
          <cell r="L5784">
            <v>0</v>
          </cell>
        </row>
        <row r="5785">
          <cell r="L5785">
            <v>0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0</v>
          </cell>
        </row>
        <row r="5795">
          <cell r="L5795">
            <v>0</v>
          </cell>
        </row>
        <row r="5796">
          <cell r="L5796">
            <v>0</v>
          </cell>
        </row>
        <row r="5797">
          <cell r="L5797">
            <v>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0</v>
          </cell>
        </row>
        <row r="5806">
          <cell r="L5806">
            <v>0</v>
          </cell>
        </row>
        <row r="5807">
          <cell r="L5807">
            <v>0</v>
          </cell>
        </row>
        <row r="5808">
          <cell r="L5808">
            <v>0</v>
          </cell>
        </row>
        <row r="5809">
          <cell r="L5809">
            <v>0</v>
          </cell>
        </row>
        <row r="5810">
          <cell r="L5810">
            <v>0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0</v>
          </cell>
        </row>
        <row r="5814">
          <cell r="L5814">
            <v>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0</v>
          </cell>
        </row>
        <row r="5818">
          <cell r="L5818">
            <v>0</v>
          </cell>
        </row>
        <row r="5819">
          <cell r="L5819">
            <v>0</v>
          </cell>
        </row>
        <row r="5820">
          <cell r="L5820">
            <v>0</v>
          </cell>
        </row>
        <row r="5821">
          <cell r="L5821">
            <v>0</v>
          </cell>
        </row>
        <row r="5822">
          <cell r="L5822">
            <v>0</v>
          </cell>
        </row>
        <row r="5823">
          <cell r="L5823">
            <v>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0</v>
          </cell>
        </row>
        <row r="5838">
          <cell r="L5838">
            <v>0</v>
          </cell>
        </row>
        <row r="5839">
          <cell r="L5839">
            <v>0</v>
          </cell>
        </row>
        <row r="5840">
          <cell r="L5840">
            <v>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0</v>
          </cell>
        </row>
        <row r="5849">
          <cell r="L5849">
            <v>0</v>
          </cell>
        </row>
        <row r="5850">
          <cell r="L5850">
            <v>0</v>
          </cell>
        </row>
        <row r="5851">
          <cell r="L5851">
            <v>0</v>
          </cell>
        </row>
        <row r="5852">
          <cell r="L5852">
            <v>0</v>
          </cell>
        </row>
        <row r="5853">
          <cell r="L5853">
            <v>0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0</v>
          </cell>
        </row>
        <row r="5858">
          <cell r="L5858">
            <v>0</v>
          </cell>
        </row>
        <row r="5859">
          <cell r="L5859">
            <v>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0</v>
          </cell>
        </row>
        <row r="5863">
          <cell r="L5863">
            <v>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0</v>
          </cell>
        </row>
        <row r="5867">
          <cell r="L5867">
            <v>226.5</v>
          </cell>
        </row>
        <row r="5868">
          <cell r="L5868">
            <v>0</v>
          </cell>
        </row>
        <row r="5869">
          <cell r="L5869">
            <v>226.5</v>
          </cell>
        </row>
        <row r="5870">
          <cell r="L5870">
            <v>226.5</v>
          </cell>
        </row>
        <row r="5871">
          <cell r="L5871">
            <v>0</v>
          </cell>
        </row>
        <row r="5872">
          <cell r="L5872">
            <v>0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0</v>
          </cell>
        </row>
        <row r="5885">
          <cell r="L5885">
            <v>0</v>
          </cell>
        </row>
        <row r="5886">
          <cell r="L5886">
            <v>0</v>
          </cell>
        </row>
        <row r="5887">
          <cell r="L5887">
            <v>0</v>
          </cell>
        </row>
        <row r="5888">
          <cell r="L5888">
            <v>226.5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0</v>
          </cell>
        </row>
        <row r="5896">
          <cell r="L5896">
            <v>0</v>
          </cell>
        </row>
        <row r="5897">
          <cell r="L5897">
            <v>0</v>
          </cell>
        </row>
        <row r="5898">
          <cell r="L5898">
            <v>0</v>
          </cell>
        </row>
        <row r="5899">
          <cell r="L5899">
            <v>0</v>
          </cell>
        </row>
        <row r="5900">
          <cell r="L5900">
            <v>0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0</v>
          </cell>
        </row>
        <row r="5904">
          <cell r="L5904">
            <v>0</v>
          </cell>
        </row>
        <row r="5905">
          <cell r="L5905">
            <v>0</v>
          </cell>
        </row>
        <row r="5906">
          <cell r="L5906">
            <v>0</v>
          </cell>
        </row>
        <row r="5907">
          <cell r="L5907">
            <v>0</v>
          </cell>
        </row>
        <row r="5908">
          <cell r="L5908">
            <v>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0</v>
          </cell>
        </row>
        <row r="5912">
          <cell r="L5912">
            <v>0</v>
          </cell>
        </row>
        <row r="5913">
          <cell r="L5913">
            <v>0</v>
          </cell>
        </row>
        <row r="5914">
          <cell r="L5914">
            <v>0</v>
          </cell>
        </row>
        <row r="5915">
          <cell r="L5915">
            <v>0</v>
          </cell>
        </row>
        <row r="5916">
          <cell r="L5916">
            <v>0</v>
          </cell>
        </row>
        <row r="5917">
          <cell r="L5917">
            <v>0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0</v>
          </cell>
        </row>
        <row r="5930">
          <cell r="L5930">
            <v>0</v>
          </cell>
        </row>
        <row r="5931">
          <cell r="L5931">
            <v>0</v>
          </cell>
        </row>
        <row r="5932">
          <cell r="L5932">
            <v>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0</v>
          </cell>
        </row>
        <row r="5941">
          <cell r="L5941">
            <v>0</v>
          </cell>
        </row>
        <row r="5942">
          <cell r="L5942">
            <v>0</v>
          </cell>
        </row>
        <row r="5943">
          <cell r="L5943">
            <v>0</v>
          </cell>
        </row>
        <row r="5944">
          <cell r="L5944">
            <v>0</v>
          </cell>
        </row>
        <row r="5945">
          <cell r="L5945">
            <v>0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0</v>
          </cell>
        </row>
        <row r="5954">
          <cell r="L5954">
            <v>0</v>
          </cell>
        </row>
        <row r="5955">
          <cell r="L5955">
            <v>0</v>
          </cell>
        </row>
        <row r="5956">
          <cell r="L5956">
            <v>0</v>
          </cell>
        </row>
        <row r="5957">
          <cell r="L5957">
            <v>0</v>
          </cell>
        </row>
        <row r="5958">
          <cell r="L5958">
            <v>0</v>
          </cell>
        </row>
        <row r="5959">
          <cell r="L5959">
            <v>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0</v>
          </cell>
        </row>
        <row r="5963">
          <cell r="L5963">
            <v>0</v>
          </cell>
        </row>
        <row r="5964">
          <cell r="L5964">
            <v>0</v>
          </cell>
        </row>
        <row r="5965">
          <cell r="L5965">
            <v>0</v>
          </cell>
        </row>
        <row r="5966">
          <cell r="L5966">
            <v>0</v>
          </cell>
        </row>
        <row r="5967">
          <cell r="L5967">
            <v>0</v>
          </cell>
        </row>
        <row r="5968">
          <cell r="L5968">
            <v>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4">
          <cell r="L5984">
            <v>0</v>
          </cell>
        </row>
        <row r="5985">
          <cell r="L5985">
            <v>0</v>
          </cell>
        </row>
        <row r="5986">
          <cell r="L5986">
            <v>58</v>
          </cell>
        </row>
        <row r="5987">
          <cell r="L5987">
            <v>0</v>
          </cell>
        </row>
        <row r="5988">
          <cell r="L5988">
            <v>58</v>
          </cell>
        </row>
        <row r="5989">
          <cell r="L5989">
            <v>0</v>
          </cell>
        </row>
        <row r="5990">
          <cell r="L5990">
            <v>0</v>
          </cell>
        </row>
        <row r="5991">
          <cell r="L5991">
            <v>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0</v>
          </cell>
        </row>
        <row r="6000">
          <cell r="L6000">
            <v>0</v>
          </cell>
        </row>
        <row r="6001">
          <cell r="L6001">
            <v>0</v>
          </cell>
        </row>
        <row r="6002">
          <cell r="L6002">
            <v>0</v>
          </cell>
        </row>
        <row r="6003">
          <cell r="L6003">
            <v>0</v>
          </cell>
        </row>
        <row r="6004">
          <cell r="L6004">
            <v>0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0</v>
          </cell>
        </row>
        <row r="6009">
          <cell r="L6009">
            <v>0</v>
          </cell>
        </row>
        <row r="6010">
          <cell r="L6010">
            <v>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0</v>
          </cell>
        </row>
        <row r="6014">
          <cell r="L6014">
            <v>0</v>
          </cell>
        </row>
        <row r="6015">
          <cell r="L6015">
            <v>0</v>
          </cell>
        </row>
        <row r="6016">
          <cell r="L6016">
            <v>0</v>
          </cell>
        </row>
        <row r="6017">
          <cell r="L6017">
            <v>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0</v>
          </cell>
        </row>
        <row r="6024">
          <cell r="L6024">
            <v>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0</v>
          </cell>
        </row>
        <row r="6028">
          <cell r="L6028">
            <v>0</v>
          </cell>
        </row>
        <row r="6029">
          <cell r="L6029">
            <v>0</v>
          </cell>
        </row>
        <row r="6030">
          <cell r="L6030">
            <v>0</v>
          </cell>
        </row>
        <row r="6031">
          <cell r="L6031">
            <v>0</v>
          </cell>
        </row>
        <row r="6032">
          <cell r="L6032">
            <v>0</v>
          </cell>
        </row>
        <row r="6033">
          <cell r="L6033">
            <v>0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0</v>
          </cell>
        </row>
        <row r="6041">
          <cell r="L6041">
            <v>0</v>
          </cell>
        </row>
        <row r="6042">
          <cell r="L6042">
            <v>0</v>
          </cell>
        </row>
        <row r="6043">
          <cell r="L6043">
            <v>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0</v>
          </cell>
        </row>
        <row r="6052">
          <cell r="L6052">
            <v>0</v>
          </cell>
        </row>
        <row r="6053">
          <cell r="L6053">
            <v>0</v>
          </cell>
        </row>
        <row r="6054">
          <cell r="L6054">
            <v>0</v>
          </cell>
        </row>
        <row r="6055">
          <cell r="L6055">
            <v>0</v>
          </cell>
        </row>
        <row r="6056">
          <cell r="L6056">
            <v>0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0</v>
          </cell>
        </row>
        <row r="6065">
          <cell r="L6065">
            <v>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0</v>
          </cell>
        </row>
        <row r="6069">
          <cell r="L6069">
            <v>0</v>
          </cell>
        </row>
        <row r="6070">
          <cell r="L6070">
            <v>0</v>
          </cell>
        </row>
        <row r="6071">
          <cell r="L6071">
            <v>0</v>
          </cell>
        </row>
        <row r="6072">
          <cell r="L6072">
            <v>0</v>
          </cell>
        </row>
        <row r="6073">
          <cell r="L6073">
            <v>0</v>
          </cell>
        </row>
        <row r="6074">
          <cell r="L6074">
            <v>0</v>
          </cell>
        </row>
        <row r="6075">
          <cell r="L6075">
            <v>0</v>
          </cell>
        </row>
        <row r="6076">
          <cell r="L6076">
            <v>58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0</v>
          </cell>
        </row>
        <row r="6085">
          <cell r="L6085">
            <v>0</v>
          </cell>
        </row>
        <row r="6086">
          <cell r="L6086">
            <v>0</v>
          </cell>
        </row>
        <row r="6087">
          <cell r="L6087">
            <v>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0</v>
          </cell>
        </row>
        <row r="6096">
          <cell r="L6096">
            <v>0</v>
          </cell>
        </row>
        <row r="6097">
          <cell r="L6097">
            <v>0</v>
          </cell>
        </row>
        <row r="6098">
          <cell r="L6098">
            <v>0</v>
          </cell>
        </row>
        <row r="6099">
          <cell r="L6099">
            <v>0</v>
          </cell>
        </row>
        <row r="6100">
          <cell r="L6100">
            <v>0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0</v>
          </cell>
        </row>
        <row r="6109">
          <cell r="L6109">
            <v>0</v>
          </cell>
        </row>
        <row r="6110">
          <cell r="L6110">
            <v>0</v>
          </cell>
        </row>
        <row r="6111">
          <cell r="L6111">
            <v>0</v>
          </cell>
        </row>
        <row r="6112">
          <cell r="L6112">
            <v>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0</v>
          </cell>
        </row>
        <row r="6121">
          <cell r="L6121">
            <v>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0</v>
          </cell>
        </row>
        <row r="6125">
          <cell r="L6125">
            <v>0</v>
          </cell>
        </row>
        <row r="6126">
          <cell r="L6126">
            <v>0</v>
          </cell>
        </row>
        <row r="6127">
          <cell r="L6127">
            <v>0</v>
          </cell>
        </row>
        <row r="6128">
          <cell r="L6128">
            <v>0</v>
          </cell>
        </row>
        <row r="6129">
          <cell r="L6129">
            <v>0</v>
          </cell>
        </row>
        <row r="6130">
          <cell r="L6130">
            <v>0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0</v>
          </cell>
        </row>
        <row r="6145">
          <cell r="L6145">
            <v>0</v>
          </cell>
        </row>
        <row r="6146">
          <cell r="L6146">
            <v>0</v>
          </cell>
        </row>
        <row r="6147">
          <cell r="L6147">
            <v>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0</v>
          </cell>
        </row>
        <row r="6156">
          <cell r="L6156">
            <v>0</v>
          </cell>
        </row>
        <row r="6157">
          <cell r="L6157">
            <v>0</v>
          </cell>
        </row>
        <row r="6158">
          <cell r="L6158">
            <v>0</v>
          </cell>
        </row>
        <row r="6159">
          <cell r="L6159">
            <v>0</v>
          </cell>
        </row>
        <row r="6160">
          <cell r="L6160">
            <v>0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0</v>
          </cell>
        </row>
        <row r="6169">
          <cell r="L6169">
            <v>0</v>
          </cell>
        </row>
        <row r="6170">
          <cell r="L6170">
            <v>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0</v>
          </cell>
        </row>
        <row r="6178">
          <cell r="L6178">
            <v>0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0</v>
          </cell>
        </row>
        <row r="6182">
          <cell r="L6182">
            <v>0</v>
          </cell>
        </row>
        <row r="6183">
          <cell r="L6183">
            <v>0</v>
          </cell>
        </row>
        <row r="6184">
          <cell r="L6184">
            <v>0</v>
          </cell>
        </row>
        <row r="6185">
          <cell r="L6185">
            <v>0</v>
          </cell>
        </row>
        <row r="6186">
          <cell r="L6186">
            <v>0</v>
          </cell>
        </row>
        <row r="6187">
          <cell r="L6187">
            <v>0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0</v>
          </cell>
        </row>
        <row r="6197">
          <cell r="L6197">
            <v>0</v>
          </cell>
        </row>
        <row r="6198">
          <cell r="L6198">
            <v>0</v>
          </cell>
        </row>
        <row r="6199">
          <cell r="L6199">
            <v>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0</v>
          </cell>
        </row>
        <row r="6208">
          <cell r="L6208">
            <v>0</v>
          </cell>
        </row>
        <row r="6209">
          <cell r="L6209">
            <v>0</v>
          </cell>
        </row>
        <row r="6210">
          <cell r="L6210">
            <v>0</v>
          </cell>
        </row>
        <row r="6211">
          <cell r="L6211">
            <v>0</v>
          </cell>
        </row>
        <row r="6212">
          <cell r="L6212">
            <v>0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2.9</v>
          </cell>
        </row>
        <row r="6217">
          <cell r="L6217">
            <v>0</v>
          </cell>
        </row>
        <row r="6218">
          <cell r="L6218">
            <v>2.9</v>
          </cell>
        </row>
        <row r="6219">
          <cell r="L6219">
            <v>0</v>
          </cell>
        </row>
        <row r="6220">
          <cell r="L6220">
            <v>0</v>
          </cell>
        </row>
        <row r="6221">
          <cell r="L6221">
            <v>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0</v>
          </cell>
        </row>
        <row r="6225">
          <cell r="L6225">
            <v>0</v>
          </cell>
        </row>
        <row r="6226">
          <cell r="L6226">
            <v>0</v>
          </cell>
        </row>
        <row r="6227">
          <cell r="L6227">
            <v>0</v>
          </cell>
        </row>
        <row r="6228">
          <cell r="L6228">
            <v>0</v>
          </cell>
        </row>
        <row r="6229">
          <cell r="L6229">
            <v>0</v>
          </cell>
        </row>
        <row r="6230">
          <cell r="L6230">
            <v>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0</v>
          </cell>
        </row>
        <row r="6242">
          <cell r="L6242">
            <v>0</v>
          </cell>
        </row>
        <row r="6243">
          <cell r="L6243">
            <v>0</v>
          </cell>
        </row>
        <row r="6244">
          <cell r="L6244">
            <v>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0</v>
          </cell>
        </row>
        <row r="6253">
          <cell r="L6253">
            <v>0</v>
          </cell>
        </row>
        <row r="6254">
          <cell r="L6254">
            <v>0</v>
          </cell>
        </row>
        <row r="6255">
          <cell r="L6255">
            <v>0</v>
          </cell>
        </row>
        <row r="6256">
          <cell r="L6256">
            <v>0</v>
          </cell>
        </row>
        <row r="6257">
          <cell r="L6257">
            <v>0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0</v>
          </cell>
        </row>
        <row r="6262">
          <cell r="L6262">
            <v>0</v>
          </cell>
        </row>
        <row r="6263">
          <cell r="L6263">
            <v>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0</v>
          </cell>
        </row>
        <row r="6272">
          <cell r="L6272">
            <v>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0</v>
          </cell>
        </row>
        <row r="6276">
          <cell r="L6276">
            <v>0</v>
          </cell>
        </row>
        <row r="6277">
          <cell r="L6277">
            <v>0</v>
          </cell>
        </row>
        <row r="6278">
          <cell r="L6278">
            <v>0</v>
          </cell>
        </row>
        <row r="6279">
          <cell r="L6279">
            <v>0</v>
          </cell>
        </row>
        <row r="6280">
          <cell r="L6280">
            <v>0</v>
          </cell>
        </row>
        <row r="6281">
          <cell r="L6281">
            <v>0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0</v>
          </cell>
        </row>
        <row r="6299">
          <cell r="L6299">
            <v>0</v>
          </cell>
        </row>
        <row r="6300">
          <cell r="L6300">
            <v>0</v>
          </cell>
        </row>
        <row r="6301">
          <cell r="L6301">
            <v>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2.9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0</v>
          </cell>
        </row>
        <row r="6310">
          <cell r="L6310">
            <v>0</v>
          </cell>
        </row>
        <row r="6311">
          <cell r="L6311">
            <v>0</v>
          </cell>
        </row>
        <row r="6312">
          <cell r="L6312">
            <v>0</v>
          </cell>
        </row>
        <row r="6313">
          <cell r="L6313">
            <v>0</v>
          </cell>
        </row>
        <row r="6314">
          <cell r="L6314">
            <v>0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0</v>
          </cell>
        </row>
        <row r="6318">
          <cell r="L6318">
            <v>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0</v>
          </cell>
        </row>
        <row r="6322">
          <cell r="L6322">
            <v>0</v>
          </cell>
        </row>
        <row r="6323">
          <cell r="L6323">
            <v>0</v>
          </cell>
        </row>
        <row r="6324">
          <cell r="L6324">
            <v>0</v>
          </cell>
        </row>
        <row r="6325">
          <cell r="L6325">
            <v>0</v>
          </cell>
        </row>
        <row r="6326">
          <cell r="L6326">
            <v>0</v>
          </cell>
        </row>
        <row r="6327">
          <cell r="L6327">
            <v>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0</v>
          </cell>
        </row>
        <row r="6343">
          <cell r="L6343">
            <v>0</v>
          </cell>
        </row>
        <row r="6344">
          <cell r="L6344">
            <v>0</v>
          </cell>
        </row>
        <row r="6345">
          <cell r="L6345">
            <v>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0</v>
          </cell>
        </row>
        <row r="6354">
          <cell r="L6354">
            <v>0</v>
          </cell>
        </row>
        <row r="6355">
          <cell r="L6355">
            <v>0</v>
          </cell>
        </row>
        <row r="6356">
          <cell r="L6356">
            <v>0</v>
          </cell>
        </row>
        <row r="6357">
          <cell r="L6357">
            <v>0</v>
          </cell>
        </row>
        <row r="6358">
          <cell r="L6358">
            <v>0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0</v>
          </cell>
        </row>
        <row r="6369">
          <cell r="L6369">
            <v>0</v>
          </cell>
        </row>
        <row r="6370">
          <cell r="L6370">
            <v>0</v>
          </cell>
        </row>
        <row r="6371">
          <cell r="L6371">
            <v>0</v>
          </cell>
        </row>
        <row r="6372">
          <cell r="L6372">
            <v>0</v>
          </cell>
        </row>
        <row r="6373">
          <cell r="L6373">
            <v>0</v>
          </cell>
        </row>
        <row r="6374">
          <cell r="L6374">
            <v>0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0</v>
          </cell>
        </row>
        <row r="6384">
          <cell r="L6384">
            <v>0</v>
          </cell>
        </row>
        <row r="6385">
          <cell r="L6385">
            <v>0</v>
          </cell>
        </row>
        <row r="6386">
          <cell r="L6386">
            <v>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0</v>
          </cell>
        </row>
        <row r="6395">
          <cell r="L6395">
            <v>0</v>
          </cell>
        </row>
        <row r="6396">
          <cell r="L6396">
            <v>0</v>
          </cell>
        </row>
        <row r="6397">
          <cell r="L6397">
            <v>0</v>
          </cell>
        </row>
        <row r="6398">
          <cell r="L6398">
            <v>0</v>
          </cell>
        </row>
        <row r="6399">
          <cell r="L6399">
            <v>0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0</v>
          </cell>
        </row>
        <row r="6403">
          <cell r="L6403">
            <v>0</v>
          </cell>
        </row>
        <row r="6404">
          <cell r="L6404">
            <v>0</v>
          </cell>
        </row>
        <row r="6405">
          <cell r="L6405">
            <v>0</v>
          </cell>
        </row>
        <row r="6406">
          <cell r="L6406">
            <v>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0</v>
          </cell>
        </row>
        <row r="6410">
          <cell r="L6410">
            <v>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0</v>
          </cell>
        </row>
        <row r="6414">
          <cell r="L6414">
            <v>0</v>
          </cell>
        </row>
        <row r="6415">
          <cell r="L6415">
            <v>0</v>
          </cell>
        </row>
        <row r="6416">
          <cell r="L6416">
            <v>0</v>
          </cell>
        </row>
        <row r="6417">
          <cell r="L6417">
            <v>0</v>
          </cell>
        </row>
        <row r="6418">
          <cell r="L6418">
            <v>0</v>
          </cell>
        </row>
        <row r="6419">
          <cell r="L6419">
            <v>0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0</v>
          </cell>
        </row>
        <row r="6436">
          <cell r="L6436">
            <v>0</v>
          </cell>
        </row>
        <row r="6437">
          <cell r="L6437">
            <v>0</v>
          </cell>
        </row>
        <row r="6438">
          <cell r="L6438">
            <v>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0</v>
          </cell>
        </row>
        <row r="6447">
          <cell r="L6447">
            <v>0</v>
          </cell>
        </row>
        <row r="6448">
          <cell r="L6448">
            <v>0</v>
          </cell>
        </row>
        <row r="6449">
          <cell r="L6449">
            <v>0</v>
          </cell>
        </row>
        <row r="6450">
          <cell r="L6450">
            <v>0</v>
          </cell>
        </row>
        <row r="6451">
          <cell r="L6451">
            <v>0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0</v>
          </cell>
        </row>
        <row r="6455">
          <cell r="L6455">
            <v>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0</v>
          </cell>
        </row>
        <row r="6459">
          <cell r="L6459">
            <v>0</v>
          </cell>
        </row>
        <row r="6460">
          <cell r="L6460">
            <v>0</v>
          </cell>
        </row>
        <row r="6461">
          <cell r="L6461">
            <v>0</v>
          </cell>
        </row>
        <row r="6462">
          <cell r="L6462">
            <v>0</v>
          </cell>
        </row>
        <row r="6463">
          <cell r="L6463">
            <v>0</v>
          </cell>
        </row>
        <row r="6464">
          <cell r="L6464">
            <v>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0</v>
          </cell>
        </row>
        <row r="6478">
          <cell r="L6478">
            <v>0</v>
          </cell>
        </row>
        <row r="6479">
          <cell r="L6479">
            <v>0</v>
          </cell>
        </row>
        <row r="6480">
          <cell r="L6480">
            <v>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0</v>
          </cell>
        </row>
        <row r="6489">
          <cell r="L6489">
            <v>0</v>
          </cell>
        </row>
        <row r="6490">
          <cell r="L6490">
            <v>0</v>
          </cell>
        </row>
        <row r="6491">
          <cell r="L6491">
            <v>0</v>
          </cell>
        </row>
        <row r="6492">
          <cell r="L6492">
            <v>0</v>
          </cell>
        </row>
        <row r="6493">
          <cell r="L6493">
            <v>0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0</v>
          </cell>
        </row>
        <row r="6504">
          <cell r="L6504">
            <v>0</v>
          </cell>
        </row>
        <row r="6505">
          <cell r="L6505">
            <v>0</v>
          </cell>
        </row>
        <row r="6506">
          <cell r="L6506">
            <v>0</v>
          </cell>
        </row>
        <row r="6507">
          <cell r="L6507">
            <v>0</v>
          </cell>
        </row>
        <row r="6508">
          <cell r="L6508">
            <v>0</v>
          </cell>
        </row>
        <row r="6509">
          <cell r="L6509">
            <v>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0</v>
          </cell>
        </row>
        <row r="6522">
          <cell r="L6522">
            <v>0</v>
          </cell>
        </row>
        <row r="6523">
          <cell r="L6523">
            <v>0</v>
          </cell>
        </row>
        <row r="6524">
          <cell r="L6524">
            <v>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0</v>
          </cell>
        </row>
        <row r="6533">
          <cell r="L6533">
            <v>0</v>
          </cell>
        </row>
        <row r="6534">
          <cell r="L6534">
            <v>0</v>
          </cell>
        </row>
        <row r="6535">
          <cell r="L6535">
            <v>0</v>
          </cell>
        </row>
        <row r="6536">
          <cell r="L6536">
            <v>0</v>
          </cell>
        </row>
        <row r="6537">
          <cell r="L6537">
            <v>0</v>
          </cell>
        </row>
        <row r="6538">
          <cell r="L6538">
            <v>0</v>
          </cell>
        </row>
        <row r="6539">
          <cell r="L6539">
            <v>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0</v>
          </cell>
        </row>
        <row r="6543">
          <cell r="L6543">
            <v>0</v>
          </cell>
        </row>
        <row r="6544">
          <cell r="L6544">
            <v>0</v>
          </cell>
        </row>
        <row r="6545">
          <cell r="L6545">
            <v>0</v>
          </cell>
        </row>
        <row r="6546">
          <cell r="L6546">
            <v>0</v>
          </cell>
        </row>
        <row r="6547">
          <cell r="L6547">
            <v>0</v>
          </cell>
        </row>
        <row r="6548">
          <cell r="L6548">
            <v>0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0</v>
          </cell>
        </row>
        <row r="6555">
          <cell r="L6555">
            <v>0</v>
          </cell>
        </row>
        <row r="6556">
          <cell r="L6556">
            <v>0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0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0</v>
          </cell>
        </row>
        <row r="6580">
          <cell r="L6580">
            <v>0</v>
          </cell>
        </row>
        <row r="6581">
          <cell r="L6581">
            <v>0</v>
          </cell>
        </row>
        <row r="6582">
          <cell r="L6582">
            <v>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0</v>
          </cell>
        </row>
        <row r="6591">
          <cell r="L6591">
            <v>0</v>
          </cell>
        </row>
        <row r="6592">
          <cell r="L6592">
            <v>0</v>
          </cell>
        </row>
        <row r="6593">
          <cell r="L6593">
            <v>0</v>
          </cell>
        </row>
        <row r="6594">
          <cell r="L6594">
            <v>0</v>
          </cell>
        </row>
        <row r="6595">
          <cell r="L6595">
            <v>0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0</v>
          </cell>
        </row>
        <row r="6599">
          <cell r="L6599">
            <v>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0</v>
          </cell>
        </row>
        <row r="6603">
          <cell r="L6603">
            <v>0</v>
          </cell>
        </row>
        <row r="6604">
          <cell r="L6604">
            <v>0</v>
          </cell>
        </row>
        <row r="6605">
          <cell r="L6605">
            <v>0</v>
          </cell>
        </row>
        <row r="6606">
          <cell r="L6606">
            <v>0</v>
          </cell>
        </row>
        <row r="6607">
          <cell r="L6607">
            <v>0</v>
          </cell>
        </row>
        <row r="6608">
          <cell r="L6608">
            <v>0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0</v>
          </cell>
        </row>
        <row r="6621">
          <cell r="L6621">
            <v>0</v>
          </cell>
        </row>
        <row r="6622">
          <cell r="L6622">
            <v>0</v>
          </cell>
        </row>
        <row r="6623">
          <cell r="L6623">
            <v>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0</v>
          </cell>
        </row>
        <row r="6632">
          <cell r="L6632">
            <v>0</v>
          </cell>
        </row>
        <row r="6633">
          <cell r="L6633">
            <v>0</v>
          </cell>
        </row>
        <row r="6634">
          <cell r="L6634">
            <v>0</v>
          </cell>
        </row>
        <row r="6635">
          <cell r="L6635">
            <v>0</v>
          </cell>
        </row>
        <row r="6636">
          <cell r="L6636">
            <v>0</v>
          </cell>
        </row>
        <row r="6637">
          <cell r="L6637">
            <v>0</v>
          </cell>
        </row>
        <row r="6638">
          <cell r="L6638">
            <v>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0</v>
          </cell>
        </row>
        <row r="6642">
          <cell r="L6642">
            <v>0</v>
          </cell>
        </row>
        <row r="6643">
          <cell r="L6643">
            <v>0</v>
          </cell>
        </row>
        <row r="6644">
          <cell r="L6644">
            <v>0</v>
          </cell>
        </row>
        <row r="6645">
          <cell r="L6645">
            <v>0</v>
          </cell>
        </row>
        <row r="6646">
          <cell r="L6646">
            <v>0</v>
          </cell>
        </row>
        <row r="6647">
          <cell r="L6647">
            <v>0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0</v>
          </cell>
        </row>
        <row r="6657">
          <cell r="L6657">
            <v>0</v>
          </cell>
        </row>
        <row r="6658">
          <cell r="L6658">
            <v>0</v>
          </cell>
        </row>
        <row r="6659">
          <cell r="L6659">
            <v>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0</v>
          </cell>
        </row>
        <row r="6668">
          <cell r="L6668">
            <v>0</v>
          </cell>
        </row>
        <row r="6669">
          <cell r="L6669">
            <v>0</v>
          </cell>
        </row>
        <row r="6670">
          <cell r="L6670">
            <v>0</v>
          </cell>
        </row>
        <row r="6671">
          <cell r="L6671">
            <v>0</v>
          </cell>
        </row>
        <row r="6672">
          <cell r="L6672">
            <v>0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0</v>
          </cell>
        </row>
        <row r="6676">
          <cell r="L6676">
            <v>450</v>
          </cell>
        </row>
        <row r="6677">
          <cell r="L6677">
            <v>0</v>
          </cell>
        </row>
        <row r="6678">
          <cell r="L6678">
            <v>450</v>
          </cell>
        </row>
        <row r="6679">
          <cell r="L6679">
            <v>0</v>
          </cell>
        </row>
        <row r="6680">
          <cell r="L6680">
            <v>0</v>
          </cell>
        </row>
        <row r="6681">
          <cell r="L6681">
            <v>0</v>
          </cell>
        </row>
        <row r="6682">
          <cell r="L6682">
            <v>0</v>
          </cell>
        </row>
        <row r="6683">
          <cell r="L6683">
            <v>0</v>
          </cell>
        </row>
        <row r="6684">
          <cell r="L6684">
            <v>0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0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0</v>
          </cell>
        </row>
        <row r="6710">
          <cell r="L6710">
            <v>0</v>
          </cell>
        </row>
        <row r="6711">
          <cell r="L6711">
            <v>0</v>
          </cell>
        </row>
        <row r="6712">
          <cell r="L6712">
            <v>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0</v>
          </cell>
        </row>
        <row r="6721">
          <cell r="L6721">
            <v>0</v>
          </cell>
        </row>
        <row r="6722">
          <cell r="L6722">
            <v>0</v>
          </cell>
        </row>
        <row r="6723">
          <cell r="L6723">
            <v>0</v>
          </cell>
        </row>
        <row r="6724">
          <cell r="L6724">
            <v>0</v>
          </cell>
        </row>
        <row r="6725">
          <cell r="L6725">
            <v>0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0</v>
          </cell>
        </row>
        <row r="6729">
          <cell r="L6729">
            <v>0</v>
          </cell>
        </row>
        <row r="6730">
          <cell r="L6730">
            <v>0</v>
          </cell>
        </row>
        <row r="6731">
          <cell r="L6731">
            <v>0</v>
          </cell>
        </row>
        <row r="6732">
          <cell r="L6732">
            <v>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0</v>
          </cell>
        </row>
        <row r="6736">
          <cell r="L6736">
            <v>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0</v>
          </cell>
        </row>
        <row r="6740">
          <cell r="L6740">
            <v>0</v>
          </cell>
        </row>
        <row r="6741">
          <cell r="L6741">
            <v>0</v>
          </cell>
        </row>
        <row r="6742">
          <cell r="L6742">
            <v>0</v>
          </cell>
        </row>
        <row r="6743">
          <cell r="L6743">
            <v>0</v>
          </cell>
        </row>
        <row r="6744">
          <cell r="L6744">
            <v>0</v>
          </cell>
        </row>
        <row r="6745">
          <cell r="L6745">
            <v>0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0</v>
          </cell>
        </row>
        <row r="6758">
          <cell r="L6758">
            <v>0</v>
          </cell>
        </row>
        <row r="6759">
          <cell r="L6759">
            <v>0</v>
          </cell>
        </row>
        <row r="6760">
          <cell r="L6760">
            <v>0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0</v>
          </cell>
        </row>
        <row r="6769">
          <cell r="L6769">
            <v>0</v>
          </cell>
        </row>
        <row r="6770">
          <cell r="L6770">
            <v>0</v>
          </cell>
        </row>
        <row r="6771">
          <cell r="L6771">
            <v>0</v>
          </cell>
        </row>
        <row r="6772">
          <cell r="L6772">
            <v>0</v>
          </cell>
        </row>
        <row r="6773">
          <cell r="L6773">
            <v>0</v>
          </cell>
        </row>
        <row r="6774">
          <cell r="L6774">
            <v>0</v>
          </cell>
        </row>
        <row r="6775">
          <cell r="L6775">
            <v>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0</v>
          </cell>
        </row>
        <row r="6779">
          <cell r="L6779">
            <v>0</v>
          </cell>
        </row>
        <row r="6780">
          <cell r="L6780">
            <v>0</v>
          </cell>
        </row>
        <row r="6781">
          <cell r="L6781">
            <v>0</v>
          </cell>
        </row>
        <row r="6782">
          <cell r="L6782">
            <v>0</v>
          </cell>
        </row>
        <row r="6783">
          <cell r="L6783">
            <v>0</v>
          </cell>
        </row>
        <row r="6784">
          <cell r="L6784">
            <v>0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450</v>
          </cell>
        </row>
        <row r="6788">
          <cell r="L6788">
            <v>0</v>
          </cell>
        </row>
        <row r="6789">
          <cell r="L6789">
            <v>450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0</v>
          </cell>
        </row>
        <row r="6799">
          <cell r="L6799">
            <v>0</v>
          </cell>
        </row>
        <row r="6800">
          <cell r="L6800">
            <v>0</v>
          </cell>
        </row>
        <row r="6801">
          <cell r="L6801">
            <v>0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450</v>
          </cell>
        </row>
        <row r="6810">
          <cell r="L6810">
            <v>0</v>
          </cell>
        </row>
        <row r="6811">
          <cell r="L6811">
            <v>0</v>
          </cell>
        </row>
        <row r="6812">
          <cell r="L6812">
            <v>0</v>
          </cell>
        </row>
        <row r="6813">
          <cell r="L6813">
            <v>0</v>
          </cell>
        </row>
        <row r="6814">
          <cell r="L6814">
            <v>0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0</v>
          </cell>
        </row>
        <row r="6825">
          <cell r="L6825">
            <v>0</v>
          </cell>
        </row>
        <row r="6826">
          <cell r="L6826">
            <v>0</v>
          </cell>
        </row>
        <row r="6827">
          <cell r="L6827">
            <v>0</v>
          </cell>
        </row>
        <row r="6828">
          <cell r="L6828">
            <v>0</v>
          </cell>
        </row>
        <row r="6829">
          <cell r="L6829">
            <v>0</v>
          </cell>
        </row>
        <row r="6830">
          <cell r="L6830">
            <v>0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0</v>
          </cell>
        </row>
        <row r="6843">
          <cell r="L6843">
            <v>0</v>
          </cell>
        </row>
        <row r="6844">
          <cell r="L6844">
            <v>0</v>
          </cell>
        </row>
        <row r="6845">
          <cell r="L6845">
            <v>0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0</v>
          </cell>
        </row>
        <row r="6854">
          <cell r="L6854">
            <v>0</v>
          </cell>
        </row>
        <row r="6855">
          <cell r="L6855">
            <v>0</v>
          </cell>
        </row>
        <row r="6856">
          <cell r="L6856">
            <v>0</v>
          </cell>
        </row>
        <row r="6857">
          <cell r="L6857">
            <v>0</v>
          </cell>
        </row>
        <row r="6858">
          <cell r="L6858">
            <v>0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0</v>
          </cell>
        </row>
        <row r="6862">
          <cell r="L6862">
            <v>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0</v>
          </cell>
        </row>
        <row r="6866">
          <cell r="L6866">
            <v>0</v>
          </cell>
        </row>
        <row r="6867">
          <cell r="L6867">
            <v>0</v>
          </cell>
        </row>
        <row r="6868">
          <cell r="L6868">
            <v>0</v>
          </cell>
        </row>
        <row r="6869">
          <cell r="L6869">
            <v>0</v>
          </cell>
        </row>
        <row r="6870">
          <cell r="L6870">
            <v>0</v>
          </cell>
        </row>
        <row r="6871">
          <cell r="L6871">
            <v>0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0</v>
          </cell>
        </row>
        <row r="6895">
          <cell r="L6895">
            <v>0</v>
          </cell>
        </row>
        <row r="6896">
          <cell r="L6896">
            <v>0</v>
          </cell>
        </row>
        <row r="6897">
          <cell r="L6897">
            <v>0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0</v>
          </cell>
        </row>
        <row r="6906">
          <cell r="L6906">
            <v>1526.1000000000001</v>
          </cell>
        </row>
        <row r="6907">
          <cell r="L6907">
            <v>0</v>
          </cell>
        </row>
        <row r="6908">
          <cell r="L6908">
            <v>1526.1000000000001</v>
          </cell>
        </row>
        <row r="6909">
          <cell r="L6909">
            <v>0</v>
          </cell>
        </row>
        <row r="6910">
          <cell r="L6910">
            <v>0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0</v>
          </cell>
        </row>
        <row r="6914">
          <cell r="L6914">
            <v>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0</v>
          </cell>
        </row>
        <row r="6918">
          <cell r="L6918">
            <v>0</v>
          </cell>
        </row>
        <row r="6919">
          <cell r="L6919">
            <v>0</v>
          </cell>
        </row>
        <row r="6920">
          <cell r="L6920">
            <v>0</v>
          </cell>
        </row>
        <row r="6921">
          <cell r="L6921">
            <v>0</v>
          </cell>
        </row>
        <row r="6922">
          <cell r="L6922">
            <v>0</v>
          </cell>
        </row>
        <row r="6923">
          <cell r="L6923">
            <v>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0</v>
          </cell>
        </row>
        <row r="6933">
          <cell r="L6933">
            <v>0</v>
          </cell>
        </row>
        <row r="6934">
          <cell r="L6934">
            <v>0</v>
          </cell>
        </row>
        <row r="6935">
          <cell r="L6935">
            <v>0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0</v>
          </cell>
        </row>
        <row r="6944">
          <cell r="L6944">
            <v>0</v>
          </cell>
        </row>
        <row r="6945">
          <cell r="L6945">
            <v>0</v>
          </cell>
        </row>
        <row r="6946">
          <cell r="L6946">
            <v>0</v>
          </cell>
        </row>
        <row r="6947">
          <cell r="L6947">
            <v>0</v>
          </cell>
        </row>
        <row r="6948">
          <cell r="L6948">
            <v>0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0</v>
          </cell>
        </row>
        <row r="6952">
          <cell r="L6952">
            <v>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0</v>
          </cell>
        </row>
        <row r="6956">
          <cell r="L6956">
            <v>0</v>
          </cell>
        </row>
        <row r="6957">
          <cell r="L6957">
            <v>0</v>
          </cell>
        </row>
        <row r="6958">
          <cell r="L6958">
            <v>0</v>
          </cell>
        </row>
        <row r="6959">
          <cell r="L6959">
            <v>0</v>
          </cell>
        </row>
        <row r="6960">
          <cell r="L6960">
            <v>0</v>
          </cell>
        </row>
        <row r="6961">
          <cell r="L6961">
            <v>0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0</v>
          </cell>
        </row>
        <row r="6974">
          <cell r="L6974">
            <v>0</v>
          </cell>
        </row>
        <row r="6975">
          <cell r="L6975">
            <v>0</v>
          </cell>
        </row>
        <row r="6976">
          <cell r="L6976">
            <v>0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0</v>
          </cell>
        </row>
        <row r="6985">
          <cell r="L6985">
            <v>0</v>
          </cell>
        </row>
        <row r="6986">
          <cell r="L6986">
            <v>0</v>
          </cell>
        </row>
        <row r="6987">
          <cell r="L6987">
            <v>0</v>
          </cell>
        </row>
        <row r="6988">
          <cell r="L6988">
            <v>0</v>
          </cell>
        </row>
        <row r="6989">
          <cell r="L6989">
            <v>0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0</v>
          </cell>
        </row>
        <row r="6993">
          <cell r="L6993">
            <v>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1526.1000000000001</v>
          </cell>
        </row>
        <row r="6997">
          <cell r="L6997">
            <v>0</v>
          </cell>
        </row>
        <row r="6998">
          <cell r="L6998">
            <v>0</v>
          </cell>
        </row>
        <row r="6999">
          <cell r="L6999">
            <v>0</v>
          </cell>
        </row>
        <row r="7000">
          <cell r="L7000">
            <v>0</v>
          </cell>
        </row>
        <row r="7001">
          <cell r="L7001">
            <v>0</v>
          </cell>
        </row>
        <row r="7002">
          <cell r="L7002">
            <v>0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0</v>
          </cell>
        </row>
        <row r="7019">
          <cell r="L7019">
            <v>0</v>
          </cell>
        </row>
        <row r="7020">
          <cell r="L7020">
            <v>0</v>
          </cell>
        </row>
        <row r="7021">
          <cell r="L7021">
            <v>0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0</v>
          </cell>
        </row>
        <row r="7030">
          <cell r="L7030">
            <v>0</v>
          </cell>
        </row>
        <row r="7031">
          <cell r="L7031">
            <v>0</v>
          </cell>
        </row>
        <row r="7032">
          <cell r="L7032">
            <v>0</v>
          </cell>
        </row>
        <row r="7033">
          <cell r="L7033">
            <v>0</v>
          </cell>
        </row>
        <row r="7034">
          <cell r="L7034">
            <v>0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0</v>
          </cell>
        </row>
        <row r="7038">
          <cell r="L7038">
            <v>0</v>
          </cell>
        </row>
        <row r="7039">
          <cell r="L7039">
            <v>0</v>
          </cell>
        </row>
        <row r="7040">
          <cell r="L7040">
            <v>0</v>
          </cell>
        </row>
        <row r="7041">
          <cell r="L7041">
            <v>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0</v>
          </cell>
        </row>
        <row r="7045">
          <cell r="L7045">
            <v>0</v>
          </cell>
        </row>
        <row r="7046">
          <cell r="L7046">
            <v>0</v>
          </cell>
        </row>
        <row r="7047">
          <cell r="L7047">
            <v>0</v>
          </cell>
        </row>
        <row r="7048">
          <cell r="L7048">
            <v>0</v>
          </cell>
        </row>
        <row r="7049">
          <cell r="L7049">
            <v>0</v>
          </cell>
        </row>
        <row r="7050">
          <cell r="L7050">
            <v>0</v>
          </cell>
        </row>
        <row r="7051">
          <cell r="L7051">
            <v>0</v>
          </cell>
        </row>
        <row r="7052">
          <cell r="L7052">
            <v>0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0</v>
          </cell>
        </row>
        <row r="7065">
          <cell r="L7065">
            <v>0</v>
          </cell>
        </row>
        <row r="7066">
          <cell r="L7066">
            <v>0</v>
          </cell>
        </row>
        <row r="7067">
          <cell r="L7067">
            <v>0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0</v>
          </cell>
        </row>
        <row r="7076">
          <cell r="L7076">
            <v>0</v>
          </cell>
        </row>
        <row r="7077">
          <cell r="L7077">
            <v>0</v>
          </cell>
        </row>
        <row r="7078">
          <cell r="L7078">
            <v>0</v>
          </cell>
        </row>
        <row r="7079">
          <cell r="L7079">
            <v>0</v>
          </cell>
        </row>
        <row r="7080">
          <cell r="L7080">
            <v>0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0</v>
          </cell>
        </row>
        <row r="7084">
          <cell r="L7084">
            <v>0</v>
          </cell>
        </row>
        <row r="7085">
          <cell r="L7085">
            <v>0</v>
          </cell>
        </row>
        <row r="7086">
          <cell r="L7086">
            <v>0</v>
          </cell>
        </row>
        <row r="7087">
          <cell r="L7087">
            <v>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0</v>
          </cell>
        </row>
        <row r="7091">
          <cell r="L7091">
            <v>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0</v>
          </cell>
        </row>
        <row r="7095">
          <cell r="L7095">
            <v>0</v>
          </cell>
        </row>
        <row r="7096">
          <cell r="L7096">
            <v>0</v>
          </cell>
        </row>
        <row r="7097">
          <cell r="L7097">
            <v>0</v>
          </cell>
        </row>
        <row r="7098">
          <cell r="L7098">
            <v>0</v>
          </cell>
        </row>
        <row r="7099">
          <cell r="L7099">
            <v>0</v>
          </cell>
        </row>
        <row r="7100">
          <cell r="L7100">
            <v>0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0</v>
          </cell>
        </row>
        <row r="7115">
          <cell r="L7115">
            <v>0</v>
          </cell>
        </row>
        <row r="7116">
          <cell r="L7116">
            <v>0</v>
          </cell>
        </row>
        <row r="7117">
          <cell r="L7117">
            <v>0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0</v>
          </cell>
        </row>
        <row r="7126">
          <cell r="L7126">
            <v>0</v>
          </cell>
        </row>
        <row r="7127">
          <cell r="L7127">
            <v>0</v>
          </cell>
        </row>
        <row r="7128">
          <cell r="L7128">
            <v>0</v>
          </cell>
        </row>
        <row r="7129">
          <cell r="L7129">
            <v>0</v>
          </cell>
        </row>
        <row r="7130">
          <cell r="L7130">
            <v>0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1408.4</v>
          </cell>
        </row>
        <row r="7137">
          <cell r="L7137">
            <v>0</v>
          </cell>
        </row>
        <row r="7138">
          <cell r="L7138">
            <v>1408.4</v>
          </cell>
        </row>
        <row r="7139">
          <cell r="L7139">
            <v>0</v>
          </cell>
        </row>
        <row r="7140">
          <cell r="L7140">
            <v>0</v>
          </cell>
        </row>
        <row r="7141">
          <cell r="L7141">
            <v>0</v>
          </cell>
        </row>
        <row r="7142">
          <cell r="L7142">
            <v>0</v>
          </cell>
        </row>
        <row r="7143">
          <cell r="L7143">
            <v>0</v>
          </cell>
        </row>
        <row r="7144">
          <cell r="L7144">
            <v>0</v>
          </cell>
        </row>
        <row r="7145">
          <cell r="L7145">
            <v>0</v>
          </cell>
        </row>
        <row r="7146">
          <cell r="L7146">
            <v>0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0</v>
          </cell>
        </row>
        <row r="7159">
          <cell r="L7159">
            <v>0</v>
          </cell>
        </row>
        <row r="7160">
          <cell r="L7160">
            <v>0</v>
          </cell>
        </row>
        <row r="7161">
          <cell r="L7161">
            <v>0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0</v>
          </cell>
        </row>
        <row r="7170">
          <cell r="L7170">
            <v>0</v>
          </cell>
        </row>
        <row r="7171">
          <cell r="L7171">
            <v>0</v>
          </cell>
        </row>
        <row r="7172">
          <cell r="L7172">
            <v>0</v>
          </cell>
        </row>
        <row r="7173">
          <cell r="L7173">
            <v>0</v>
          </cell>
        </row>
        <row r="7174">
          <cell r="L7174">
            <v>0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0</v>
          </cell>
        </row>
        <row r="7179">
          <cell r="L7179">
            <v>0</v>
          </cell>
        </row>
        <row r="7180">
          <cell r="L7180">
            <v>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0</v>
          </cell>
        </row>
        <row r="7191">
          <cell r="L7191">
            <v>0</v>
          </cell>
        </row>
        <row r="7192">
          <cell r="L7192">
            <v>0</v>
          </cell>
        </row>
        <row r="7193">
          <cell r="L7193">
            <v>0</v>
          </cell>
        </row>
        <row r="7194">
          <cell r="L7194">
            <v>0</v>
          </cell>
        </row>
        <row r="7195">
          <cell r="L7195">
            <v>0</v>
          </cell>
        </row>
        <row r="7196">
          <cell r="L7196">
            <v>0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0</v>
          </cell>
        </row>
        <row r="7204">
          <cell r="L7204">
            <v>0</v>
          </cell>
        </row>
        <row r="7205">
          <cell r="L7205">
            <v>0</v>
          </cell>
        </row>
        <row r="7206">
          <cell r="L7206">
            <v>0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0</v>
          </cell>
        </row>
        <row r="7215">
          <cell r="L7215">
            <v>0</v>
          </cell>
        </row>
        <row r="7216">
          <cell r="L7216">
            <v>0</v>
          </cell>
        </row>
        <row r="7217">
          <cell r="L7217">
            <v>0</v>
          </cell>
        </row>
        <row r="7218">
          <cell r="L7218">
            <v>0</v>
          </cell>
        </row>
        <row r="7219">
          <cell r="L7219">
            <v>0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0</v>
          </cell>
        </row>
        <row r="7223">
          <cell r="L7223">
            <v>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1408.4</v>
          </cell>
        </row>
        <row r="7227">
          <cell r="L7227">
            <v>0</v>
          </cell>
        </row>
        <row r="7228">
          <cell r="L7228">
            <v>0</v>
          </cell>
        </row>
        <row r="7229">
          <cell r="L7229">
            <v>0</v>
          </cell>
        </row>
        <row r="7230">
          <cell r="L7230">
            <v>0</v>
          </cell>
        </row>
        <row r="7231">
          <cell r="L7231">
            <v>0</v>
          </cell>
        </row>
        <row r="7232">
          <cell r="L7232">
            <v>0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0</v>
          </cell>
        </row>
        <row r="7245">
          <cell r="L7245">
            <v>0</v>
          </cell>
        </row>
        <row r="7246">
          <cell r="L7246">
            <v>0</v>
          </cell>
        </row>
        <row r="7247">
          <cell r="L7247">
            <v>0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0</v>
          </cell>
        </row>
        <row r="7256">
          <cell r="L7256">
            <v>0</v>
          </cell>
        </row>
        <row r="7257">
          <cell r="L7257">
            <v>0</v>
          </cell>
        </row>
        <row r="7258">
          <cell r="L7258">
            <v>0</v>
          </cell>
        </row>
        <row r="7259">
          <cell r="L7259">
            <v>0</v>
          </cell>
        </row>
        <row r="7260">
          <cell r="L7260">
            <v>0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0</v>
          </cell>
        </row>
        <row r="7265">
          <cell r="L7265">
            <v>0</v>
          </cell>
        </row>
        <row r="7266">
          <cell r="L7266">
            <v>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0</v>
          </cell>
        </row>
        <row r="7275">
          <cell r="L7275">
            <v>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0</v>
          </cell>
        </row>
        <row r="7279">
          <cell r="L7279">
            <v>0</v>
          </cell>
        </row>
        <row r="7280">
          <cell r="L7280">
            <v>0</v>
          </cell>
        </row>
        <row r="7281">
          <cell r="L7281">
            <v>0</v>
          </cell>
        </row>
        <row r="7282">
          <cell r="L7282">
            <v>0</v>
          </cell>
        </row>
        <row r="7283">
          <cell r="L7283">
            <v>0</v>
          </cell>
        </row>
        <row r="7284">
          <cell r="L7284">
            <v>0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0</v>
          </cell>
        </row>
        <row r="7294">
          <cell r="L7294">
            <v>0</v>
          </cell>
        </row>
        <row r="7295">
          <cell r="L7295">
            <v>0</v>
          </cell>
        </row>
        <row r="7296">
          <cell r="L7296">
            <v>0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0</v>
          </cell>
        </row>
        <row r="7305">
          <cell r="L7305">
            <v>0</v>
          </cell>
        </row>
        <row r="7306">
          <cell r="L7306">
            <v>0</v>
          </cell>
        </row>
        <row r="7307">
          <cell r="L7307">
            <v>0</v>
          </cell>
        </row>
        <row r="7308">
          <cell r="L7308">
            <v>0</v>
          </cell>
        </row>
        <row r="7309">
          <cell r="L7309">
            <v>0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0</v>
          </cell>
        </row>
        <row r="7313">
          <cell r="L7313">
            <v>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0</v>
          </cell>
        </row>
        <row r="7317">
          <cell r="L7317">
            <v>0</v>
          </cell>
        </row>
        <row r="7318">
          <cell r="L7318">
            <v>0</v>
          </cell>
        </row>
        <row r="7319">
          <cell r="L7319">
            <v>0</v>
          </cell>
        </row>
        <row r="7320">
          <cell r="L7320">
            <v>0</v>
          </cell>
        </row>
        <row r="7321">
          <cell r="L7321">
            <v>0</v>
          </cell>
        </row>
        <row r="7322">
          <cell r="L7322">
            <v>0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0</v>
          </cell>
        </row>
        <row r="7335">
          <cell r="L7335">
            <v>0</v>
          </cell>
        </row>
        <row r="7336">
          <cell r="L7336">
            <v>0</v>
          </cell>
        </row>
        <row r="7337">
          <cell r="L7337">
            <v>0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0</v>
          </cell>
        </row>
        <row r="7346">
          <cell r="L7346">
            <v>0</v>
          </cell>
        </row>
        <row r="7347">
          <cell r="L7347">
            <v>0</v>
          </cell>
        </row>
        <row r="7348">
          <cell r="L7348">
            <v>0</v>
          </cell>
        </row>
        <row r="7349">
          <cell r="L7349">
            <v>0</v>
          </cell>
        </row>
        <row r="7350">
          <cell r="L7350">
            <v>0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0</v>
          </cell>
        </row>
        <row r="7355">
          <cell r="L7355">
            <v>0</v>
          </cell>
        </row>
        <row r="7356">
          <cell r="L7356">
            <v>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0</v>
          </cell>
        </row>
        <row r="7364">
          <cell r="L7364">
            <v>0</v>
          </cell>
        </row>
        <row r="7365">
          <cell r="L7365">
            <v>0</v>
          </cell>
        </row>
        <row r="7366">
          <cell r="L7366">
            <v>11.7</v>
          </cell>
        </row>
        <row r="7367">
          <cell r="L7367">
            <v>0</v>
          </cell>
        </row>
        <row r="7368">
          <cell r="L7368">
            <v>11.7</v>
          </cell>
        </row>
        <row r="7369">
          <cell r="L7369">
            <v>0</v>
          </cell>
        </row>
        <row r="7370">
          <cell r="L7370">
            <v>0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0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0</v>
          </cell>
        </row>
        <row r="7393">
          <cell r="L7393">
            <v>0</v>
          </cell>
        </row>
        <row r="7394">
          <cell r="L7394">
            <v>0</v>
          </cell>
        </row>
        <row r="7395">
          <cell r="L7395">
            <v>0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0</v>
          </cell>
        </row>
        <row r="7404">
          <cell r="L7404">
            <v>0</v>
          </cell>
        </row>
        <row r="7405">
          <cell r="L7405">
            <v>0</v>
          </cell>
        </row>
        <row r="7406">
          <cell r="L7406">
            <v>0</v>
          </cell>
        </row>
        <row r="7407">
          <cell r="L7407">
            <v>0</v>
          </cell>
        </row>
        <row r="7408">
          <cell r="L7408">
            <v>0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0</v>
          </cell>
        </row>
        <row r="7412">
          <cell r="L7412">
            <v>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0</v>
          </cell>
        </row>
        <row r="7416">
          <cell r="L7416">
            <v>0</v>
          </cell>
        </row>
        <row r="7417">
          <cell r="L7417">
            <v>0</v>
          </cell>
        </row>
        <row r="7418">
          <cell r="L7418">
            <v>0</v>
          </cell>
        </row>
        <row r="7419">
          <cell r="L7419">
            <v>0</v>
          </cell>
        </row>
        <row r="7420">
          <cell r="L7420">
            <v>0</v>
          </cell>
        </row>
        <row r="7421">
          <cell r="L7421">
            <v>0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0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0</v>
          </cell>
        </row>
        <row r="7444">
          <cell r="L7444">
            <v>0</v>
          </cell>
        </row>
        <row r="7445">
          <cell r="L7445">
            <v>0</v>
          </cell>
        </row>
        <row r="7446">
          <cell r="L7446">
            <v>0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0</v>
          </cell>
        </row>
        <row r="7455">
          <cell r="L7455">
            <v>0</v>
          </cell>
        </row>
        <row r="7456">
          <cell r="L7456">
            <v>11.7</v>
          </cell>
        </row>
        <row r="7457">
          <cell r="L7457">
            <v>0</v>
          </cell>
        </row>
        <row r="7458">
          <cell r="L7458">
            <v>0</v>
          </cell>
        </row>
        <row r="7459">
          <cell r="L7459">
            <v>0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0</v>
          </cell>
        </row>
        <row r="7468">
          <cell r="L7468">
            <v>0</v>
          </cell>
        </row>
        <row r="7469">
          <cell r="L7469">
            <v>0</v>
          </cell>
        </row>
        <row r="7470">
          <cell r="L7470">
            <v>0</v>
          </cell>
        </row>
        <row r="7471">
          <cell r="L7471">
            <v>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0</v>
          </cell>
        </row>
        <row r="7475">
          <cell r="L7475">
            <v>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0</v>
          </cell>
        </row>
        <row r="7479">
          <cell r="L7479">
            <v>0</v>
          </cell>
        </row>
        <row r="7480">
          <cell r="L7480">
            <v>0</v>
          </cell>
        </row>
        <row r="7481">
          <cell r="L7481">
            <v>0</v>
          </cell>
        </row>
        <row r="7482">
          <cell r="L7482">
            <v>0</v>
          </cell>
        </row>
        <row r="7483">
          <cell r="L7483">
            <v>0</v>
          </cell>
        </row>
        <row r="7484">
          <cell r="L7484">
            <v>0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0</v>
          </cell>
        </row>
        <row r="7492">
          <cell r="L7492">
            <v>0</v>
          </cell>
        </row>
        <row r="7493">
          <cell r="L7493">
            <v>0</v>
          </cell>
        </row>
        <row r="7494">
          <cell r="L7494">
            <v>0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0</v>
          </cell>
        </row>
        <row r="7503">
          <cell r="L7503">
            <v>0</v>
          </cell>
        </row>
        <row r="7504">
          <cell r="L7504">
            <v>0</v>
          </cell>
        </row>
        <row r="7505">
          <cell r="L7505">
            <v>0</v>
          </cell>
        </row>
        <row r="7506">
          <cell r="L7506">
            <v>0</v>
          </cell>
        </row>
        <row r="7507">
          <cell r="L7507">
            <v>0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0</v>
          </cell>
        </row>
        <row r="7511">
          <cell r="L7511">
            <v>0</v>
          </cell>
        </row>
        <row r="7512">
          <cell r="L7512">
            <v>0</v>
          </cell>
        </row>
        <row r="7513">
          <cell r="L7513">
            <v>0</v>
          </cell>
        </row>
        <row r="7514">
          <cell r="L7514">
            <v>0</v>
          </cell>
        </row>
        <row r="7515">
          <cell r="L7515">
            <v>0</v>
          </cell>
        </row>
        <row r="7516">
          <cell r="L7516">
            <v>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0</v>
          </cell>
        </row>
        <row r="7520">
          <cell r="L7520">
            <v>0</v>
          </cell>
        </row>
        <row r="7521">
          <cell r="L7521">
            <v>0</v>
          </cell>
        </row>
        <row r="7522">
          <cell r="L7522">
            <v>0</v>
          </cell>
        </row>
        <row r="7523">
          <cell r="L7523">
            <v>0</v>
          </cell>
        </row>
        <row r="7524">
          <cell r="L7524">
            <v>0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0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0</v>
          </cell>
        </row>
        <row r="7536">
          <cell r="L7536">
            <v>0</v>
          </cell>
        </row>
        <row r="7537">
          <cell r="L7537">
            <v>0</v>
          </cell>
        </row>
        <row r="7538">
          <cell r="L7538">
            <v>0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0</v>
          </cell>
        </row>
        <row r="7547">
          <cell r="L7547">
            <v>0</v>
          </cell>
        </row>
        <row r="7548">
          <cell r="L7548">
            <v>0</v>
          </cell>
        </row>
        <row r="7549">
          <cell r="L7549">
            <v>0</v>
          </cell>
        </row>
        <row r="7550">
          <cell r="L7550">
            <v>0</v>
          </cell>
        </row>
        <row r="7551">
          <cell r="L7551">
            <v>0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0</v>
          </cell>
        </row>
        <row r="7560">
          <cell r="L7560">
            <v>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0</v>
          </cell>
        </row>
        <row r="7564">
          <cell r="L7564">
            <v>0</v>
          </cell>
        </row>
        <row r="7565">
          <cell r="L7565">
            <v>0</v>
          </cell>
        </row>
        <row r="7566">
          <cell r="L7566">
            <v>0</v>
          </cell>
        </row>
        <row r="7567">
          <cell r="L7567">
            <v>0</v>
          </cell>
        </row>
        <row r="7568">
          <cell r="L7568">
            <v>0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0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0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0</v>
          </cell>
        </row>
        <row r="7594">
          <cell r="L7594">
            <v>0</v>
          </cell>
        </row>
        <row r="7595">
          <cell r="L7595">
            <v>0</v>
          </cell>
        </row>
        <row r="7596">
          <cell r="L7596">
            <v>106</v>
          </cell>
        </row>
        <row r="7597">
          <cell r="L7597">
            <v>0</v>
          </cell>
        </row>
        <row r="7598">
          <cell r="L7598">
            <v>106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0</v>
          </cell>
        </row>
        <row r="7605">
          <cell r="L7605">
            <v>0</v>
          </cell>
        </row>
        <row r="7606">
          <cell r="L7606">
            <v>0</v>
          </cell>
        </row>
        <row r="7607">
          <cell r="L7607">
            <v>0</v>
          </cell>
        </row>
        <row r="7608">
          <cell r="L7608">
            <v>0</v>
          </cell>
        </row>
        <row r="7609">
          <cell r="L7609">
            <v>0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0</v>
          </cell>
        </row>
        <row r="7618">
          <cell r="L7618">
            <v>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0</v>
          </cell>
        </row>
        <row r="7622">
          <cell r="L7622">
            <v>0</v>
          </cell>
        </row>
        <row r="7623">
          <cell r="L7623">
            <v>0</v>
          </cell>
        </row>
        <row r="7624">
          <cell r="L7624">
            <v>0</v>
          </cell>
        </row>
        <row r="7625">
          <cell r="L7625">
            <v>0</v>
          </cell>
        </row>
        <row r="7626">
          <cell r="L7626">
            <v>0</v>
          </cell>
        </row>
        <row r="7627">
          <cell r="L7627">
            <v>0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0</v>
          </cell>
        </row>
        <row r="7639">
          <cell r="L7639">
            <v>0</v>
          </cell>
        </row>
        <row r="7640">
          <cell r="L7640">
            <v>0</v>
          </cell>
        </row>
        <row r="7641">
          <cell r="L7641">
            <v>0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0</v>
          </cell>
        </row>
        <row r="7650">
          <cell r="L7650">
            <v>0</v>
          </cell>
        </row>
        <row r="7651">
          <cell r="L7651">
            <v>0</v>
          </cell>
        </row>
        <row r="7652">
          <cell r="L7652">
            <v>0</v>
          </cell>
        </row>
        <row r="7653">
          <cell r="L7653">
            <v>0</v>
          </cell>
        </row>
        <row r="7654">
          <cell r="L7654">
            <v>0</v>
          </cell>
        </row>
        <row r="7655">
          <cell r="L7655">
            <v>0</v>
          </cell>
        </row>
        <row r="7656">
          <cell r="L7656">
            <v>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0</v>
          </cell>
        </row>
        <row r="7660">
          <cell r="L7660">
            <v>0</v>
          </cell>
        </row>
        <row r="7661">
          <cell r="L7661">
            <v>0</v>
          </cell>
        </row>
        <row r="7662">
          <cell r="L7662">
            <v>0</v>
          </cell>
        </row>
        <row r="7663">
          <cell r="L7663">
            <v>0</v>
          </cell>
        </row>
        <row r="7664">
          <cell r="L7664">
            <v>0</v>
          </cell>
        </row>
        <row r="7665">
          <cell r="L7665">
            <v>0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0</v>
          </cell>
        </row>
        <row r="7678">
          <cell r="L7678">
            <v>0</v>
          </cell>
        </row>
        <row r="7679">
          <cell r="L7679">
            <v>0</v>
          </cell>
        </row>
        <row r="7680">
          <cell r="L7680">
            <v>0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106</v>
          </cell>
        </row>
        <row r="7687">
          <cell r="L7687">
            <v>0</v>
          </cell>
        </row>
        <row r="7688">
          <cell r="L7688">
            <v>0</v>
          </cell>
        </row>
        <row r="7689">
          <cell r="L7689">
            <v>0</v>
          </cell>
        </row>
        <row r="7690">
          <cell r="L7690">
            <v>0</v>
          </cell>
        </row>
        <row r="7691">
          <cell r="L7691">
            <v>0</v>
          </cell>
        </row>
        <row r="7692">
          <cell r="L7692">
            <v>0</v>
          </cell>
        </row>
        <row r="7693">
          <cell r="L7693">
            <v>0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0</v>
          </cell>
        </row>
        <row r="7697">
          <cell r="L7697">
            <v>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0</v>
          </cell>
        </row>
        <row r="7701">
          <cell r="L7701">
            <v>0</v>
          </cell>
        </row>
        <row r="7702">
          <cell r="L7702">
            <v>0</v>
          </cell>
        </row>
        <row r="7703">
          <cell r="L7703">
            <v>0</v>
          </cell>
        </row>
        <row r="7704">
          <cell r="L7704">
            <v>0</v>
          </cell>
        </row>
        <row r="7705">
          <cell r="L7705">
            <v>0</v>
          </cell>
        </row>
        <row r="7706">
          <cell r="L7706">
            <v>0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0</v>
          </cell>
        </row>
        <row r="7723">
          <cell r="L7723">
            <v>0</v>
          </cell>
        </row>
        <row r="7724">
          <cell r="L7724">
            <v>0</v>
          </cell>
        </row>
        <row r="7725">
          <cell r="L7725">
            <v>0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0</v>
          </cell>
        </row>
        <row r="7734">
          <cell r="L7734">
            <v>0</v>
          </cell>
        </row>
        <row r="7735">
          <cell r="L7735">
            <v>0</v>
          </cell>
        </row>
        <row r="7736">
          <cell r="L7736">
            <v>0</v>
          </cell>
        </row>
        <row r="7737">
          <cell r="L7737">
            <v>0</v>
          </cell>
        </row>
        <row r="7738">
          <cell r="L7738">
            <v>0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0</v>
          </cell>
        </row>
        <row r="7742">
          <cell r="L7742">
            <v>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0</v>
          </cell>
        </row>
        <row r="7746">
          <cell r="L7746">
            <v>0</v>
          </cell>
        </row>
        <row r="7747">
          <cell r="L7747">
            <v>0</v>
          </cell>
        </row>
        <row r="7748">
          <cell r="L7748">
            <v>0</v>
          </cell>
        </row>
        <row r="7749">
          <cell r="L7749">
            <v>0</v>
          </cell>
        </row>
        <row r="7750">
          <cell r="L7750">
            <v>0</v>
          </cell>
        </row>
        <row r="7751">
          <cell r="L7751">
            <v>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0</v>
          </cell>
        </row>
        <row r="7759">
          <cell r="L7759">
            <v>0</v>
          </cell>
        </row>
        <row r="7760">
          <cell r="L7760">
            <v>0</v>
          </cell>
        </row>
        <row r="7761">
          <cell r="L7761">
            <v>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0</v>
          </cell>
        </row>
        <row r="7770">
          <cell r="L7770">
            <v>0</v>
          </cell>
        </row>
        <row r="7771">
          <cell r="L7771">
            <v>0</v>
          </cell>
        </row>
        <row r="7772">
          <cell r="L7772">
            <v>0</v>
          </cell>
        </row>
        <row r="7773">
          <cell r="L7773">
            <v>0</v>
          </cell>
        </row>
        <row r="7774">
          <cell r="L7774">
            <v>0</v>
          </cell>
        </row>
        <row r="7775">
          <cell r="L7775">
            <v>0</v>
          </cell>
        </row>
        <row r="7776">
          <cell r="L7776">
            <v>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0</v>
          </cell>
        </row>
        <row r="7780">
          <cell r="L7780">
            <v>0</v>
          </cell>
        </row>
        <row r="7781">
          <cell r="L7781">
            <v>0</v>
          </cell>
        </row>
        <row r="7782">
          <cell r="L7782">
            <v>0</v>
          </cell>
        </row>
        <row r="7783">
          <cell r="L7783">
            <v>0</v>
          </cell>
        </row>
        <row r="7784">
          <cell r="L7784">
            <v>0</v>
          </cell>
        </row>
        <row r="7785">
          <cell r="L7785">
            <v>0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0</v>
          </cell>
        </row>
        <row r="7797">
          <cell r="L7797">
            <v>0</v>
          </cell>
        </row>
        <row r="7798">
          <cell r="L7798">
            <v>0</v>
          </cell>
        </row>
        <row r="7799">
          <cell r="L7799">
            <v>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0</v>
          </cell>
        </row>
        <row r="7808">
          <cell r="L7808">
            <v>0</v>
          </cell>
        </row>
        <row r="7809">
          <cell r="L7809">
            <v>0</v>
          </cell>
        </row>
        <row r="7810">
          <cell r="L7810">
            <v>0</v>
          </cell>
        </row>
        <row r="7811">
          <cell r="L7811">
            <v>0</v>
          </cell>
        </row>
        <row r="7812">
          <cell r="L7812">
            <v>0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0</v>
          </cell>
        </row>
        <row r="7816">
          <cell r="L7816">
            <v>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0</v>
          </cell>
        </row>
        <row r="7820">
          <cell r="L7820">
            <v>0</v>
          </cell>
        </row>
        <row r="7821">
          <cell r="L7821">
            <v>0</v>
          </cell>
        </row>
        <row r="7822">
          <cell r="L7822">
            <v>0</v>
          </cell>
        </row>
        <row r="7823">
          <cell r="L7823">
            <v>0</v>
          </cell>
        </row>
        <row r="7824">
          <cell r="L7824">
            <v>0</v>
          </cell>
        </row>
        <row r="7825">
          <cell r="L7825">
            <v>0</v>
          </cell>
        </row>
        <row r="7826">
          <cell r="L7826">
            <v>2455.3999999999996</v>
          </cell>
        </row>
        <row r="7827">
          <cell r="L7827">
            <v>0</v>
          </cell>
        </row>
        <row r="7828">
          <cell r="L7828">
            <v>2455.3999999999996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0</v>
          </cell>
        </row>
        <row r="7837">
          <cell r="L7837">
            <v>0</v>
          </cell>
        </row>
        <row r="7838">
          <cell r="L7838">
            <v>0</v>
          </cell>
        </row>
        <row r="7839">
          <cell r="L7839">
            <v>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0</v>
          </cell>
        </row>
        <row r="7848">
          <cell r="L7848">
            <v>0</v>
          </cell>
        </row>
        <row r="7849">
          <cell r="L7849">
            <v>0</v>
          </cell>
        </row>
        <row r="7850">
          <cell r="L7850">
            <v>0</v>
          </cell>
        </row>
        <row r="7851">
          <cell r="L7851">
            <v>0</v>
          </cell>
        </row>
        <row r="7852">
          <cell r="L7852">
            <v>0</v>
          </cell>
        </row>
        <row r="7853">
          <cell r="L7853">
            <v>0</v>
          </cell>
        </row>
        <row r="7854">
          <cell r="L7854">
            <v>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0</v>
          </cell>
        </row>
        <row r="7858">
          <cell r="L7858">
            <v>0</v>
          </cell>
        </row>
        <row r="7859">
          <cell r="L7859">
            <v>0</v>
          </cell>
        </row>
        <row r="7860">
          <cell r="L7860">
            <v>0</v>
          </cell>
        </row>
        <row r="7861">
          <cell r="L7861">
            <v>0</v>
          </cell>
        </row>
        <row r="7862">
          <cell r="L7862">
            <v>0</v>
          </cell>
        </row>
        <row r="7863">
          <cell r="L7863">
            <v>0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0</v>
          </cell>
        </row>
        <row r="7873">
          <cell r="L7873">
            <v>0</v>
          </cell>
        </row>
        <row r="7874">
          <cell r="L7874">
            <v>0</v>
          </cell>
        </row>
        <row r="7875">
          <cell r="L7875">
            <v>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0</v>
          </cell>
        </row>
        <row r="7884">
          <cell r="L7884">
            <v>0</v>
          </cell>
        </row>
        <row r="7885">
          <cell r="L7885">
            <v>0</v>
          </cell>
        </row>
        <row r="7886">
          <cell r="L7886">
            <v>0</v>
          </cell>
        </row>
        <row r="7887">
          <cell r="L7887">
            <v>0</v>
          </cell>
        </row>
        <row r="7888">
          <cell r="L7888">
            <v>0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0</v>
          </cell>
        </row>
        <row r="7892">
          <cell r="L7892">
            <v>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0</v>
          </cell>
        </row>
        <row r="7896">
          <cell r="L7896">
            <v>0</v>
          </cell>
        </row>
        <row r="7897">
          <cell r="L7897">
            <v>0</v>
          </cell>
        </row>
        <row r="7898">
          <cell r="L7898">
            <v>0</v>
          </cell>
        </row>
        <row r="7899">
          <cell r="L7899">
            <v>0</v>
          </cell>
        </row>
        <row r="7900">
          <cell r="L7900">
            <v>0</v>
          </cell>
        </row>
        <row r="7901">
          <cell r="L7901">
            <v>0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0</v>
          </cell>
        </row>
        <row r="7911">
          <cell r="L7911">
            <v>0</v>
          </cell>
        </row>
        <row r="7912">
          <cell r="L7912">
            <v>0</v>
          </cell>
        </row>
        <row r="7913">
          <cell r="L7913">
            <v>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2300.8999999999996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0</v>
          </cell>
        </row>
        <row r="7922">
          <cell r="L7922">
            <v>0</v>
          </cell>
        </row>
        <row r="7923">
          <cell r="L7923">
            <v>0</v>
          </cell>
        </row>
        <row r="7924">
          <cell r="L7924">
            <v>0</v>
          </cell>
        </row>
        <row r="7925">
          <cell r="L7925">
            <v>0</v>
          </cell>
        </row>
        <row r="7926">
          <cell r="L7926">
            <v>0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0</v>
          </cell>
        </row>
        <row r="7930">
          <cell r="L7930">
            <v>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0</v>
          </cell>
        </row>
        <row r="7934">
          <cell r="L7934">
            <v>0</v>
          </cell>
        </row>
        <row r="7935">
          <cell r="L7935">
            <v>0</v>
          </cell>
        </row>
        <row r="7936">
          <cell r="L7936">
            <v>0</v>
          </cell>
        </row>
        <row r="7937">
          <cell r="L7937">
            <v>154.5</v>
          </cell>
        </row>
        <row r="7938">
          <cell r="L7938">
            <v>0</v>
          </cell>
        </row>
        <row r="7939">
          <cell r="L7939">
            <v>154.5</v>
          </cell>
        </row>
        <row r="7940">
          <cell r="L7940">
            <v>154.5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0</v>
          </cell>
        </row>
        <row r="7949">
          <cell r="L7949">
            <v>0</v>
          </cell>
        </row>
        <row r="7950">
          <cell r="L7950">
            <v>0</v>
          </cell>
        </row>
        <row r="7951">
          <cell r="L7951">
            <v>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154.5</v>
          </cell>
        </row>
        <row r="7959">
          <cell r="L7959">
            <v>0</v>
          </cell>
        </row>
        <row r="7960">
          <cell r="L7960">
            <v>0</v>
          </cell>
        </row>
        <row r="7961">
          <cell r="L7961">
            <v>0</v>
          </cell>
        </row>
        <row r="7962">
          <cell r="L7962">
            <v>0</v>
          </cell>
        </row>
        <row r="7963">
          <cell r="L7963">
            <v>0</v>
          </cell>
        </row>
        <row r="7964">
          <cell r="L7964">
            <v>0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0</v>
          </cell>
        </row>
        <row r="7968">
          <cell r="L7968">
            <v>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0</v>
          </cell>
        </row>
        <row r="7972">
          <cell r="L7972">
            <v>0</v>
          </cell>
        </row>
        <row r="7973">
          <cell r="L7973">
            <v>0</v>
          </cell>
        </row>
        <row r="7974">
          <cell r="L7974">
            <v>0</v>
          </cell>
        </row>
        <row r="7975">
          <cell r="L7975">
            <v>0</v>
          </cell>
        </row>
        <row r="7976">
          <cell r="L7976">
            <v>0</v>
          </cell>
        </row>
        <row r="7977">
          <cell r="L7977">
            <v>0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0</v>
          </cell>
        </row>
        <row r="7994">
          <cell r="L7994">
            <v>0</v>
          </cell>
        </row>
        <row r="7995">
          <cell r="L7995">
            <v>0</v>
          </cell>
        </row>
        <row r="7996">
          <cell r="L7996">
            <v>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0</v>
          </cell>
        </row>
        <row r="8005">
          <cell r="L8005">
            <v>0</v>
          </cell>
        </row>
        <row r="8006">
          <cell r="L8006">
            <v>0</v>
          </cell>
        </row>
        <row r="8007">
          <cell r="L8007">
            <v>0</v>
          </cell>
        </row>
        <row r="8008">
          <cell r="L8008">
            <v>0</v>
          </cell>
        </row>
        <row r="8009">
          <cell r="L8009">
            <v>0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0</v>
          </cell>
        </row>
        <row r="8013">
          <cell r="L8013">
            <v>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0</v>
          </cell>
        </row>
        <row r="8017">
          <cell r="L8017">
            <v>0</v>
          </cell>
        </row>
        <row r="8018">
          <cell r="L8018">
            <v>0</v>
          </cell>
        </row>
        <row r="8019">
          <cell r="L8019">
            <v>0</v>
          </cell>
        </row>
        <row r="8020">
          <cell r="L8020">
            <v>0</v>
          </cell>
        </row>
        <row r="8021">
          <cell r="L8021">
            <v>0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0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0</v>
          </cell>
        </row>
        <row r="8045">
          <cell r="L8045">
            <v>0</v>
          </cell>
        </row>
        <row r="8046">
          <cell r="L8046">
            <v>0</v>
          </cell>
        </row>
        <row r="8047">
          <cell r="L8047">
            <v>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0</v>
          </cell>
        </row>
        <row r="8056">
          <cell r="L8056">
            <v>882.3</v>
          </cell>
        </row>
        <row r="8057">
          <cell r="L8057">
            <v>0</v>
          </cell>
        </row>
        <row r="8058">
          <cell r="L8058">
            <v>882.3</v>
          </cell>
        </row>
        <row r="8059">
          <cell r="L8059">
            <v>0</v>
          </cell>
        </row>
        <row r="8060">
          <cell r="L8060">
            <v>0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0</v>
          </cell>
        </row>
        <row r="8064">
          <cell r="L8064">
            <v>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0</v>
          </cell>
        </row>
        <row r="8068">
          <cell r="L8068">
            <v>0</v>
          </cell>
        </row>
        <row r="8069">
          <cell r="L8069">
            <v>0</v>
          </cell>
        </row>
        <row r="8070">
          <cell r="L8070">
            <v>0</v>
          </cell>
        </row>
        <row r="8071">
          <cell r="L8071">
            <v>0</v>
          </cell>
        </row>
        <row r="8072">
          <cell r="L8072">
            <v>0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0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0</v>
          </cell>
        </row>
        <row r="8092">
          <cell r="L8092">
            <v>0</v>
          </cell>
        </row>
        <row r="8093">
          <cell r="L8093">
            <v>0</v>
          </cell>
        </row>
        <row r="8094">
          <cell r="L8094">
            <v>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0</v>
          </cell>
        </row>
        <row r="8103">
          <cell r="L8103">
            <v>0</v>
          </cell>
        </row>
        <row r="8104">
          <cell r="L8104">
            <v>0</v>
          </cell>
        </row>
        <row r="8105">
          <cell r="L8105">
            <v>0</v>
          </cell>
        </row>
        <row r="8106">
          <cell r="L8106">
            <v>0</v>
          </cell>
        </row>
        <row r="8107">
          <cell r="L8107">
            <v>0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0</v>
          </cell>
        </row>
        <row r="8111">
          <cell r="L8111">
            <v>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0</v>
          </cell>
        </row>
        <row r="8115">
          <cell r="L8115">
            <v>0</v>
          </cell>
        </row>
        <row r="8116">
          <cell r="L8116">
            <v>0</v>
          </cell>
        </row>
        <row r="8117">
          <cell r="L8117">
            <v>0</v>
          </cell>
        </row>
        <row r="8118">
          <cell r="L8118">
            <v>0</v>
          </cell>
        </row>
        <row r="8119">
          <cell r="L8119">
            <v>0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0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0</v>
          </cell>
        </row>
        <row r="8140">
          <cell r="L8140">
            <v>0</v>
          </cell>
        </row>
        <row r="8141">
          <cell r="L8141">
            <v>0</v>
          </cell>
        </row>
        <row r="8142">
          <cell r="L8142">
            <v>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882.3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0</v>
          </cell>
        </row>
        <row r="8151">
          <cell r="L8151">
            <v>0</v>
          </cell>
        </row>
        <row r="8152">
          <cell r="L8152">
            <v>0</v>
          </cell>
        </row>
        <row r="8153">
          <cell r="L8153">
            <v>0</v>
          </cell>
        </row>
        <row r="8154">
          <cell r="L8154">
            <v>0</v>
          </cell>
        </row>
        <row r="8155">
          <cell r="L8155">
            <v>0</v>
          </cell>
        </row>
        <row r="8156">
          <cell r="L8156">
            <v>0</v>
          </cell>
        </row>
        <row r="8157">
          <cell r="L8157">
            <v>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0</v>
          </cell>
        </row>
        <row r="8161">
          <cell r="L8161">
            <v>0</v>
          </cell>
        </row>
        <row r="8162">
          <cell r="L8162">
            <v>0</v>
          </cell>
        </row>
        <row r="8163">
          <cell r="L8163">
            <v>0</v>
          </cell>
        </row>
        <row r="8164">
          <cell r="L8164">
            <v>0</v>
          </cell>
        </row>
        <row r="8165">
          <cell r="L8165">
            <v>0</v>
          </cell>
        </row>
        <row r="8166">
          <cell r="L8166">
            <v>0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0</v>
          </cell>
        </row>
        <row r="8181">
          <cell r="L8181">
            <v>0</v>
          </cell>
        </row>
        <row r="8182">
          <cell r="L8182">
            <v>0</v>
          </cell>
        </row>
        <row r="8183">
          <cell r="L8183">
            <v>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0</v>
          </cell>
        </row>
        <row r="8192">
          <cell r="L8192">
            <v>0</v>
          </cell>
        </row>
        <row r="8193">
          <cell r="L8193">
            <v>0</v>
          </cell>
        </row>
        <row r="8194">
          <cell r="L8194">
            <v>0</v>
          </cell>
        </row>
        <row r="8195">
          <cell r="L8195">
            <v>0</v>
          </cell>
        </row>
        <row r="8196">
          <cell r="L8196">
            <v>0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0</v>
          </cell>
        </row>
        <row r="8201">
          <cell r="L8201">
            <v>0</v>
          </cell>
        </row>
        <row r="8202">
          <cell r="L8202">
            <v>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0</v>
          </cell>
        </row>
        <row r="8206">
          <cell r="L8206">
            <v>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0</v>
          </cell>
        </row>
        <row r="8210">
          <cell r="L8210">
            <v>0</v>
          </cell>
        </row>
        <row r="8211">
          <cell r="L8211">
            <v>0</v>
          </cell>
        </row>
        <row r="8212">
          <cell r="L8212">
            <v>0</v>
          </cell>
        </row>
        <row r="8213">
          <cell r="L8213">
            <v>0</v>
          </cell>
        </row>
        <row r="8214">
          <cell r="L8214">
            <v>0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0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0</v>
          </cell>
        </row>
        <row r="8233">
          <cell r="L8233">
            <v>0</v>
          </cell>
        </row>
        <row r="8234">
          <cell r="L8234">
            <v>0</v>
          </cell>
        </row>
        <row r="8235">
          <cell r="L8235">
            <v>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0</v>
          </cell>
        </row>
        <row r="8244">
          <cell r="L8244">
            <v>0</v>
          </cell>
        </row>
        <row r="8245">
          <cell r="L8245">
            <v>0</v>
          </cell>
        </row>
        <row r="8246">
          <cell r="L8246">
            <v>0</v>
          </cell>
        </row>
        <row r="8247">
          <cell r="L8247">
            <v>0</v>
          </cell>
        </row>
        <row r="8248">
          <cell r="L8248">
            <v>0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0</v>
          </cell>
        </row>
        <row r="8252">
          <cell r="L8252">
            <v>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0</v>
          </cell>
        </row>
        <row r="8256">
          <cell r="L8256">
            <v>0</v>
          </cell>
        </row>
        <row r="8257">
          <cell r="L8257">
            <v>0</v>
          </cell>
        </row>
        <row r="8258">
          <cell r="L8258">
            <v>0</v>
          </cell>
        </row>
        <row r="8259">
          <cell r="L8259">
            <v>0</v>
          </cell>
        </row>
        <row r="8260">
          <cell r="L8260">
            <v>0</v>
          </cell>
        </row>
        <row r="8261">
          <cell r="L8261">
            <v>0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0</v>
          </cell>
        </row>
        <row r="8278">
          <cell r="L8278">
            <v>0</v>
          </cell>
        </row>
        <row r="8279">
          <cell r="L8279">
            <v>0</v>
          </cell>
        </row>
        <row r="8280">
          <cell r="L8280">
            <v>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0</v>
          </cell>
        </row>
        <row r="8289">
          <cell r="L8289">
            <v>0</v>
          </cell>
        </row>
        <row r="8290">
          <cell r="L8290">
            <v>0</v>
          </cell>
        </row>
        <row r="8291">
          <cell r="L8291">
            <v>0</v>
          </cell>
        </row>
        <row r="8292">
          <cell r="L8292">
            <v>0</v>
          </cell>
        </row>
        <row r="8293">
          <cell r="L8293">
            <v>0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0</v>
          </cell>
        </row>
        <row r="8298">
          <cell r="L8298">
            <v>0</v>
          </cell>
        </row>
        <row r="8299">
          <cell r="L8299">
            <v>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0</v>
          </cell>
        </row>
        <row r="8308">
          <cell r="L8308">
            <v>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0</v>
          </cell>
        </row>
        <row r="8312">
          <cell r="L8312">
            <v>0</v>
          </cell>
        </row>
        <row r="8313">
          <cell r="L8313">
            <v>0</v>
          </cell>
        </row>
        <row r="8314">
          <cell r="L8314">
            <v>0</v>
          </cell>
        </row>
        <row r="8315">
          <cell r="L8315">
            <v>0</v>
          </cell>
        </row>
        <row r="8316">
          <cell r="L8316">
            <v>0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0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0</v>
          </cell>
        </row>
        <row r="8345">
          <cell r="L8345">
            <v>0</v>
          </cell>
        </row>
        <row r="8346">
          <cell r="L8346">
            <v>0</v>
          </cell>
        </row>
        <row r="8347">
          <cell r="L8347">
            <v>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0</v>
          </cell>
        </row>
        <row r="8356">
          <cell r="L8356">
            <v>0</v>
          </cell>
        </row>
        <row r="8357">
          <cell r="L8357">
            <v>0</v>
          </cell>
        </row>
        <row r="8358">
          <cell r="L8358">
            <v>0</v>
          </cell>
        </row>
        <row r="8359">
          <cell r="L8359">
            <v>0</v>
          </cell>
        </row>
        <row r="8360">
          <cell r="L8360">
            <v>0</v>
          </cell>
        </row>
        <row r="8361">
          <cell r="L8361">
            <v>0</v>
          </cell>
        </row>
        <row r="8362">
          <cell r="L8362">
            <v>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0</v>
          </cell>
        </row>
        <row r="8366">
          <cell r="L8366">
            <v>0</v>
          </cell>
        </row>
        <row r="8367">
          <cell r="L8367">
            <v>0</v>
          </cell>
        </row>
        <row r="8368">
          <cell r="L8368">
            <v>0</v>
          </cell>
        </row>
        <row r="8369">
          <cell r="L8369">
            <v>0</v>
          </cell>
        </row>
        <row r="8370">
          <cell r="L8370">
            <v>0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0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0</v>
          </cell>
        </row>
        <row r="8390">
          <cell r="L8390">
            <v>0</v>
          </cell>
        </row>
        <row r="8391">
          <cell r="L8391">
            <v>0</v>
          </cell>
        </row>
        <row r="8392">
          <cell r="L8392">
            <v>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0</v>
          </cell>
        </row>
        <row r="8401">
          <cell r="L8401">
            <v>0</v>
          </cell>
        </row>
        <row r="8402">
          <cell r="L8402">
            <v>0</v>
          </cell>
        </row>
        <row r="8403">
          <cell r="L8403">
            <v>0</v>
          </cell>
        </row>
        <row r="8404">
          <cell r="L8404">
            <v>0</v>
          </cell>
        </row>
        <row r="8405">
          <cell r="L8405">
            <v>0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0</v>
          </cell>
        </row>
        <row r="8414">
          <cell r="L8414">
            <v>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0</v>
          </cell>
        </row>
        <row r="8418">
          <cell r="L8418">
            <v>0</v>
          </cell>
        </row>
        <row r="8419">
          <cell r="L8419">
            <v>0</v>
          </cell>
        </row>
        <row r="8420">
          <cell r="L8420">
            <v>0</v>
          </cell>
        </row>
        <row r="8421">
          <cell r="L8421">
            <v>0</v>
          </cell>
        </row>
        <row r="8422">
          <cell r="L8422">
            <v>0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0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0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0</v>
          </cell>
        </row>
        <row r="8447">
          <cell r="L8447">
            <v>0</v>
          </cell>
        </row>
        <row r="8448">
          <cell r="L8448">
            <v>0</v>
          </cell>
        </row>
        <row r="8449">
          <cell r="L8449">
            <v>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0</v>
          </cell>
        </row>
        <row r="8458">
          <cell r="L8458">
            <v>0</v>
          </cell>
        </row>
        <row r="8459">
          <cell r="L8459">
            <v>0</v>
          </cell>
        </row>
        <row r="8460">
          <cell r="L8460">
            <v>0</v>
          </cell>
        </row>
        <row r="8461">
          <cell r="L8461">
            <v>0</v>
          </cell>
        </row>
        <row r="8462">
          <cell r="L8462">
            <v>0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0</v>
          </cell>
        </row>
        <row r="8466">
          <cell r="L8466">
            <v>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0</v>
          </cell>
        </row>
        <row r="8470">
          <cell r="L8470">
            <v>0</v>
          </cell>
        </row>
        <row r="8471">
          <cell r="L8471">
            <v>0</v>
          </cell>
        </row>
        <row r="8472">
          <cell r="L8472">
            <v>0</v>
          </cell>
        </row>
        <row r="8473">
          <cell r="L8473">
            <v>0</v>
          </cell>
        </row>
        <row r="8474">
          <cell r="L8474">
            <v>0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0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0</v>
          </cell>
        </row>
        <row r="8488">
          <cell r="L8488">
            <v>0</v>
          </cell>
        </row>
        <row r="8489">
          <cell r="L8489">
            <v>0</v>
          </cell>
        </row>
        <row r="8490">
          <cell r="L8490">
            <v>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0</v>
          </cell>
        </row>
        <row r="8499">
          <cell r="L8499">
            <v>0</v>
          </cell>
        </row>
        <row r="8500">
          <cell r="L8500">
            <v>0</v>
          </cell>
        </row>
        <row r="8501">
          <cell r="L8501">
            <v>0</v>
          </cell>
        </row>
        <row r="8502">
          <cell r="L8502">
            <v>0</v>
          </cell>
        </row>
        <row r="8503">
          <cell r="L8503">
            <v>0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0</v>
          </cell>
        </row>
        <row r="8508">
          <cell r="L8508">
            <v>0</v>
          </cell>
        </row>
        <row r="8509">
          <cell r="L8509">
            <v>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0</v>
          </cell>
        </row>
        <row r="8513">
          <cell r="L8513">
            <v>0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882.3</v>
          </cell>
        </row>
        <row r="8517">
          <cell r="L8517">
            <v>0</v>
          </cell>
        </row>
        <row r="8518">
          <cell r="L8518">
            <v>882.3</v>
          </cell>
        </row>
        <row r="8519">
          <cell r="L8519">
            <v>0</v>
          </cell>
        </row>
        <row r="8520">
          <cell r="L8520">
            <v>0</v>
          </cell>
        </row>
        <row r="8521">
          <cell r="L8521">
            <v>0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0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0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0</v>
          </cell>
        </row>
        <row r="8536">
          <cell r="L8536">
            <v>0</v>
          </cell>
        </row>
        <row r="8537">
          <cell r="L8537">
            <v>0</v>
          </cell>
        </row>
        <row r="8538">
          <cell r="L8538">
            <v>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0</v>
          </cell>
        </row>
        <row r="8547">
          <cell r="L8547">
            <v>0</v>
          </cell>
        </row>
        <row r="8548">
          <cell r="L8548">
            <v>0</v>
          </cell>
        </row>
        <row r="8549">
          <cell r="L8549">
            <v>0</v>
          </cell>
        </row>
        <row r="8550">
          <cell r="L8550">
            <v>0</v>
          </cell>
        </row>
        <row r="8551">
          <cell r="L8551">
            <v>0</v>
          </cell>
        </row>
        <row r="8552">
          <cell r="L8552">
            <v>0</v>
          </cell>
        </row>
        <row r="8553">
          <cell r="L8553">
            <v>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0</v>
          </cell>
        </row>
        <row r="8557">
          <cell r="L8557">
            <v>0</v>
          </cell>
        </row>
        <row r="8558">
          <cell r="L8558">
            <v>0</v>
          </cell>
        </row>
        <row r="8559">
          <cell r="L8559">
            <v>0</v>
          </cell>
        </row>
        <row r="8560">
          <cell r="L8560">
            <v>0</v>
          </cell>
        </row>
        <row r="8561">
          <cell r="L8561">
            <v>0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0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0</v>
          </cell>
        </row>
        <row r="8573">
          <cell r="L8573">
            <v>0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0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0</v>
          </cell>
        </row>
        <row r="8592">
          <cell r="L8592">
            <v>0</v>
          </cell>
        </row>
        <row r="8593">
          <cell r="L8593">
            <v>0</v>
          </cell>
        </row>
        <row r="8594">
          <cell r="L8594">
            <v>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0</v>
          </cell>
        </row>
        <row r="8603">
          <cell r="L8603">
            <v>0</v>
          </cell>
        </row>
        <row r="8604">
          <cell r="L8604">
            <v>0</v>
          </cell>
        </row>
        <row r="8605">
          <cell r="L8605">
            <v>0</v>
          </cell>
        </row>
        <row r="8606">
          <cell r="L8606">
            <v>882.3</v>
          </cell>
        </row>
        <row r="8607">
          <cell r="L8607">
            <v>0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0</v>
          </cell>
        </row>
        <row r="8616">
          <cell r="L8616">
            <v>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0</v>
          </cell>
        </row>
        <row r="8620">
          <cell r="L8620">
            <v>0</v>
          </cell>
        </row>
        <row r="8621">
          <cell r="L8621">
            <v>0</v>
          </cell>
        </row>
        <row r="8622">
          <cell r="L8622">
            <v>0</v>
          </cell>
        </row>
        <row r="8623">
          <cell r="L8623">
            <v>0</v>
          </cell>
        </row>
        <row r="8624">
          <cell r="L8624">
            <v>0</v>
          </cell>
        </row>
        <row r="8625">
          <cell r="L8625">
            <v>0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0</v>
          </cell>
        </row>
        <row r="8633">
          <cell r="L8633">
            <v>0</v>
          </cell>
        </row>
        <row r="8634">
          <cell r="L8634">
            <v>0</v>
          </cell>
        </row>
        <row r="8635">
          <cell r="L8635">
            <v>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0</v>
          </cell>
        </row>
        <row r="8644">
          <cell r="L8644">
            <v>0</v>
          </cell>
        </row>
        <row r="8645">
          <cell r="L8645">
            <v>0</v>
          </cell>
        </row>
        <row r="8646">
          <cell r="L8646">
            <v>0</v>
          </cell>
        </row>
        <row r="8647">
          <cell r="L8647">
            <v>0</v>
          </cell>
        </row>
        <row r="8648">
          <cell r="L8648">
            <v>0</v>
          </cell>
        </row>
        <row r="8649">
          <cell r="L8649">
            <v>0</v>
          </cell>
        </row>
        <row r="8650">
          <cell r="L8650">
            <v>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0</v>
          </cell>
        </row>
        <row r="8654">
          <cell r="L8654">
            <v>0</v>
          </cell>
        </row>
        <row r="8655">
          <cell r="L8655">
            <v>0</v>
          </cell>
        </row>
        <row r="8656">
          <cell r="L8656">
            <v>0</v>
          </cell>
        </row>
        <row r="8657">
          <cell r="L8657">
            <v>0</v>
          </cell>
        </row>
        <row r="8658">
          <cell r="L8658">
            <v>0</v>
          </cell>
        </row>
        <row r="8659">
          <cell r="L8659">
            <v>0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0</v>
          </cell>
        </row>
        <row r="8671">
          <cell r="L8671">
            <v>0</v>
          </cell>
        </row>
        <row r="8672">
          <cell r="L8672">
            <v>0</v>
          </cell>
        </row>
        <row r="8673">
          <cell r="L8673">
            <v>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0</v>
          </cell>
        </row>
        <row r="8682">
          <cell r="L8682">
            <v>0</v>
          </cell>
        </row>
        <row r="8683">
          <cell r="L8683">
            <v>0</v>
          </cell>
        </row>
        <row r="8684">
          <cell r="L8684">
            <v>0</v>
          </cell>
        </row>
        <row r="8685">
          <cell r="L8685">
            <v>0</v>
          </cell>
        </row>
        <row r="8686">
          <cell r="L8686">
            <v>0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0</v>
          </cell>
        </row>
        <row r="8690">
          <cell r="L8690">
            <v>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0</v>
          </cell>
        </row>
        <row r="8694">
          <cell r="L8694">
            <v>0</v>
          </cell>
        </row>
        <row r="8695">
          <cell r="L8695">
            <v>0</v>
          </cell>
        </row>
        <row r="8696">
          <cell r="L8696">
            <v>0</v>
          </cell>
        </row>
        <row r="8697">
          <cell r="L8697">
            <v>0</v>
          </cell>
        </row>
        <row r="8698">
          <cell r="L8698">
            <v>0</v>
          </cell>
        </row>
        <row r="8699">
          <cell r="L8699">
            <v>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0</v>
          </cell>
        </row>
        <row r="8712">
          <cell r="L8712">
            <v>0</v>
          </cell>
        </row>
        <row r="8713">
          <cell r="L8713">
            <v>0</v>
          </cell>
        </row>
        <row r="8714">
          <cell r="L8714">
            <v>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0</v>
          </cell>
        </row>
        <row r="8723">
          <cell r="L8723">
            <v>0</v>
          </cell>
        </row>
        <row r="8724">
          <cell r="L8724">
            <v>0</v>
          </cell>
        </row>
        <row r="8725">
          <cell r="L8725">
            <v>0</v>
          </cell>
        </row>
        <row r="8726">
          <cell r="L8726">
            <v>0</v>
          </cell>
        </row>
        <row r="8727">
          <cell r="L8727">
            <v>0</v>
          </cell>
        </row>
        <row r="8728">
          <cell r="L8728">
            <v>0</v>
          </cell>
        </row>
        <row r="8729">
          <cell r="L8729">
            <v>0</v>
          </cell>
        </row>
        <row r="8730">
          <cell r="L8730">
            <v>0</v>
          </cell>
        </row>
        <row r="8731">
          <cell r="L8731">
            <v>0</v>
          </cell>
        </row>
        <row r="8732">
          <cell r="L8732">
            <v>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0</v>
          </cell>
        </row>
        <row r="8740">
          <cell r="L8740">
            <v>0</v>
          </cell>
        </row>
        <row r="8741">
          <cell r="L8741">
            <v>0</v>
          </cell>
        </row>
        <row r="8742">
          <cell r="L8742">
            <v>0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1502.1</v>
          </cell>
        </row>
        <row r="8747">
          <cell r="L8747">
            <v>0</v>
          </cell>
        </row>
        <row r="8748">
          <cell r="L8748">
            <v>1502.1</v>
          </cell>
        </row>
        <row r="8749">
          <cell r="L8749">
            <v>0</v>
          </cell>
        </row>
        <row r="8750">
          <cell r="L8750">
            <v>0</v>
          </cell>
        </row>
        <row r="8751">
          <cell r="L8751">
            <v>0</v>
          </cell>
        </row>
        <row r="8752">
          <cell r="L8752">
            <v>0</v>
          </cell>
        </row>
        <row r="8753">
          <cell r="L8753">
            <v>0</v>
          </cell>
        </row>
        <row r="8754">
          <cell r="L8754">
            <v>0</v>
          </cell>
        </row>
        <row r="8755">
          <cell r="L8755">
            <v>0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0</v>
          </cell>
        </row>
        <row r="8759">
          <cell r="L8759">
            <v>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0</v>
          </cell>
        </row>
        <row r="8763">
          <cell r="L8763">
            <v>0</v>
          </cell>
        </row>
        <row r="8764">
          <cell r="L8764">
            <v>0</v>
          </cell>
        </row>
        <row r="8765">
          <cell r="L8765">
            <v>0</v>
          </cell>
        </row>
        <row r="8766">
          <cell r="L8766">
            <v>0</v>
          </cell>
        </row>
        <row r="8767">
          <cell r="L8767">
            <v>0</v>
          </cell>
        </row>
        <row r="8768">
          <cell r="L8768">
            <v>0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0</v>
          </cell>
        </row>
        <row r="8784">
          <cell r="L8784">
            <v>0</v>
          </cell>
        </row>
        <row r="8785">
          <cell r="L8785">
            <v>0</v>
          </cell>
        </row>
        <row r="8786">
          <cell r="L8786">
            <v>0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0</v>
          </cell>
        </row>
        <row r="8795">
          <cell r="L8795">
            <v>0</v>
          </cell>
        </row>
        <row r="8796">
          <cell r="L8796">
            <v>0</v>
          </cell>
        </row>
        <row r="8797">
          <cell r="L8797">
            <v>0</v>
          </cell>
        </row>
        <row r="8798">
          <cell r="L8798">
            <v>0</v>
          </cell>
        </row>
        <row r="8799">
          <cell r="L8799">
            <v>0</v>
          </cell>
        </row>
        <row r="8800">
          <cell r="L8800">
            <v>0</v>
          </cell>
        </row>
        <row r="8801">
          <cell r="L8801">
            <v>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0</v>
          </cell>
        </row>
        <row r="8805">
          <cell r="L8805">
            <v>0</v>
          </cell>
        </row>
        <row r="8806">
          <cell r="L8806">
            <v>0</v>
          </cell>
        </row>
        <row r="8807">
          <cell r="L8807">
            <v>0</v>
          </cell>
        </row>
        <row r="8808">
          <cell r="L8808">
            <v>0</v>
          </cell>
        </row>
        <row r="8809">
          <cell r="L8809">
            <v>0</v>
          </cell>
        </row>
        <row r="8810">
          <cell r="L8810">
            <v>0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0</v>
          </cell>
        </row>
        <row r="8824">
          <cell r="L8824">
            <v>0</v>
          </cell>
        </row>
        <row r="8825">
          <cell r="L8825">
            <v>0</v>
          </cell>
        </row>
        <row r="8826">
          <cell r="L8826">
            <v>0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0</v>
          </cell>
        </row>
        <row r="8835">
          <cell r="L8835">
            <v>0</v>
          </cell>
        </row>
        <row r="8836">
          <cell r="L8836">
            <v>1347.6</v>
          </cell>
        </row>
        <row r="8837">
          <cell r="L8837">
            <v>0</v>
          </cell>
        </row>
        <row r="8838">
          <cell r="L8838">
            <v>0</v>
          </cell>
        </row>
        <row r="8839">
          <cell r="L8839">
            <v>0</v>
          </cell>
        </row>
        <row r="8840">
          <cell r="L8840">
            <v>0</v>
          </cell>
        </row>
        <row r="8841">
          <cell r="L8841">
            <v>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0</v>
          </cell>
        </row>
        <row r="8845">
          <cell r="L8845">
            <v>0</v>
          </cell>
        </row>
        <row r="8846">
          <cell r="L8846">
            <v>0</v>
          </cell>
        </row>
        <row r="8847">
          <cell r="L8847">
            <v>0</v>
          </cell>
        </row>
        <row r="8848">
          <cell r="L8848">
            <v>0</v>
          </cell>
        </row>
        <row r="8849">
          <cell r="L8849">
            <v>0</v>
          </cell>
        </row>
        <row r="8850">
          <cell r="L8850">
            <v>0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154.5</v>
          </cell>
        </row>
        <row r="8858">
          <cell r="L8858">
            <v>0</v>
          </cell>
        </row>
        <row r="8859">
          <cell r="L8859">
            <v>154.5</v>
          </cell>
        </row>
        <row r="8860">
          <cell r="L8860">
            <v>154.5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0</v>
          </cell>
        </row>
        <row r="8866">
          <cell r="L8866">
            <v>0</v>
          </cell>
        </row>
        <row r="8867">
          <cell r="L8867">
            <v>0</v>
          </cell>
        </row>
        <row r="8868">
          <cell r="L8868">
            <v>0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0</v>
          </cell>
        </row>
        <row r="8877">
          <cell r="L8877">
            <v>0</v>
          </cell>
        </row>
        <row r="8878">
          <cell r="L8878">
            <v>154.5</v>
          </cell>
        </row>
        <row r="8879">
          <cell r="L8879">
            <v>0</v>
          </cell>
        </row>
        <row r="8880">
          <cell r="L8880">
            <v>0</v>
          </cell>
        </row>
        <row r="8881">
          <cell r="L8881">
            <v>0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0</v>
          </cell>
        </row>
        <row r="8885">
          <cell r="L8885">
            <v>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0</v>
          </cell>
        </row>
        <row r="8889">
          <cell r="L8889">
            <v>0</v>
          </cell>
        </row>
        <row r="8890">
          <cell r="L8890">
            <v>0</v>
          </cell>
        </row>
        <row r="8891">
          <cell r="L8891">
            <v>0</v>
          </cell>
        </row>
        <row r="8892">
          <cell r="L8892">
            <v>0</v>
          </cell>
        </row>
        <row r="8893">
          <cell r="L8893">
            <v>0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0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0</v>
          </cell>
        </row>
        <row r="8912">
          <cell r="L8912">
            <v>0</v>
          </cell>
        </row>
        <row r="8913">
          <cell r="L8913">
            <v>0</v>
          </cell>
        </row>
        <row r="8914">
          <cell r="L8914">
            <v>0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0</v>
          </cell>
        </row>
        <row r="8923">
          <cell r="L8923">
            <v>0</v>
          </cell>
        </row>
        <row r="8924">
          <cell r="L8924">
            <v>0</v>
          </cell>
        </row>
        <row r="8925">
          <cell r="L8925">
            <v>0</v>
          </cell>
        </row>
        <row r="8926">
          <cell r="L8926">
            <v>0</v>
          </cell>
        </row>
        <row r="8927">
          <cell r="L8927">
            <v>0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0</v>
          </cell>
        </row>
        <row r="8931">
          <cell r="L8931">
            <v>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0</v>
          </cell>
        </row>
        <row r="8935">
          <cell r="L8935">
            <v>0</v>
          </cell>
        </row>
        <row r="8936">
          <cell r="L8936">
            <v>0</v>
          </cell>
        </row>
        <row r="8937">
          <cell r="L8937">
            <v>0</v>
          </cell>
        </row>
        <row r="8938">
          <cell r="L8938">
            <v>0</v>
          </cell>
        </row>
        <row r="8939">
          <cell r="L8939">
            <v>0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0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0</v>
          </cell>
        </row>
        <row r="8949">
          <cell r="L8949">
            <v>0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0</v>
          </cell>
        </row>
        <row r="8967">
          <cell r="L8967">
            <v>0</v>
          </cell>
        </row>
        <row r="8968">
          <cell r="L8968">
            <v>0</v>
          </cell>
        </row>
        <row r="8969">
          <cell r="L8969">
            <v>0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154.5</v>
          </cell>
        </row>
        <row r="8977">
          <cell r="L8977">
            <v>0</v>
          </cell>
        </row>
        <row r="8978">
          <cell r="L8978">
            <v>154.5</v>
          </cell>
        </row>
        <row r="8979">
          <cell r="L8979">
            <v>0</v>
          </cell>
        </row>
        <row r="8980">
          <cell r="L8980">
            <v>0</v>
          </cell>
        </row>
        <row r="8981">
          <cell r="L8981">
            <v>0</v>
          </cell>
        </row>
        <row r="8982">
          <cell r="L8982">
            <v>0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0</v>
          </cell>
        </row>
        <row r="8986">
          <cell r="L8986">
            <v>0</v>
          </cell>
        </row>
        <row r="8987">
          <cell r="L8987">
            <v>0</v>
          </cell>
        </row>
        <row r="8988">
          <cell r="L8988">
            <v>0</v>
          </cell>
        </row>
        <row r="8989">
          <cell r="L8989">
            <v>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0</v>
          </cell>
        </row>
        <row r="8993">
          <cell r="L8993">
            <v>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0</v>
          </cell>
        </row>
        <row r="8997">
          <cell r="L8997">
            <v>0</v>
          </cell>
        </row>
        <row r="8998">
          <cell r="L8998">
            <v>0</v>
          </cell>
        </row>
        <row r="8999">
          <cell r="L8999">
            <v>0</v>
          </cell>
        </row>
        <row r="9000">
          <cell r="L9000">
            <v>0</v>
          </cell>
        </row>
        <row r="9001">
          <cell r="L9001">
            <v>0</v>
          </cell>
        </row>
        <row r="9002">
          <cell r="L9002">
            <v>0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0</v>
          </cell>
        </row>
        <row r="9014">
          <cell r="L9014">
            <v>0</v>
          </cell>
        </row>
        <row r="9015">
          <cell r="L9015">
            <v>0</v>
          </cell>
        </row>
        <row r="9016">
          <cell r="L9016">
            <v>0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0</v>
          </cell>
        </row>
        <row r="9025">
          <cell r="L9025">
            <v>0</v>
          </cell>
        </row>
        <row r="9026">
          <cell r="L9026">
            <v>0</v>
          </cell>
        </row>
        <row r="9027">
          <cell r="L9027">
            <v>0</v>
          </cell>
        </row>
        <row r="9028">
          <cell r="L9028">
            <v>0</v>
          </cell>
        </row>
        <row r="9029">
          <cell r="L9029">
            <v>0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0</v>
          </cell>
        </row>
        <row r="9033">
          <cell r="L9033">
            <v>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0</v>
          </cell>
        </row>
        <row r="9037">
          <cell r="L9037">
            <v>0</v>
          </cell>
        </row>
        <row r="9038">
          <cell r="L9038">
            <v>0</v>
          </cell>
        </row>
        <row r="9039">
          <cell r="L9039">
            <v>0</v>
          </cell>
        </row>
        <row r="9040">
          <cell r="L9040">
            <v>0</v>
          </cell>
        </row>
        <row r="9041">
          <cell r="L9041">
            <v>0</v>
          </cell>
        </row>
        <row r="9042">
          <cell r="L9042">
            <v>0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0</v>
          </cell>
        </row>
        <row r="9057">
          <cell r="L9057">
            <v>0</v>
          </cell>
        </row>
        <row r="9058">
          <cell r="L9058">
            <v>0</v>
          </cell>
        </row>
        <row r="9059">
          <cell r="L9059">
            <v>0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0</v>
          </cell>
        </row>
        <row r="9068">
          <cell r="L9068">
            <v>0</v>
          </cell>
        </row>
        <row r="9069">
          <cell r="L9069">
            <v>0</v>
          </cell>
        </row>
        <row r="9070">
          <cell r="L9070">
            <v>0</v>
          </cell>
        </row>
        <row r="9071">
          <cell r="L9071">
            <v>0</v>
          </cell>
        </row>
        <row r="9072">
          <cell r="L9072">
            <v>0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0</v>
          </cell>
        </row>
        <row r="9083">
          <cell r="L9083">
            <v>0</v>
          </cell>
        </row>
        <row r="9084">
          <cell r="L9084">
            <v>0</v>
          </cell>
        </row>
        <row r="9085">
          <cell r="L9085">
            <v>0</v>
          </cell>
        </row>
        <row r="9086">
          <cell r="L9086">
            <v>0</v>
          </cell>
        </row>
        <row r="9087">
          <cell r="L9087">
            <v>154.5</v>
          </cell>
        </row>
        <row r="9088">
          <cell r="L9088">
            <v>0</v>
          </cell>
        </row>
        <row r="9089">
          <cell r="L9089">
            <v>154.5</v>
          </cell>
        </row>
        <row r="9090">
          <cell r="L9090">
            <v>154.5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0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154.5</v>
          </cell>
        </row>
        <row r="9109">
          <cell r="L9109">
            <v>0</v>
          </cell>
        </row>
        <row r="9110">
          <cell r="L9110">
            <v>0</v>
          </cell>
        </row>
        <row r="9111">
          <cell r="L9111">
            <v>0</v>
          </cell>
        </row>
        <row r="9112">
          <cell r="L9112">
            <v>0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0</v>
          </cell>
        </row>
        <row r="9121">
          <cell r="L9121">
            <v>0</v>
          </cell>
        </row>
        <row r="9122">
          <cell r="L9122">
            <v>0</v>
          </cell>
        </row>
        <row r="9123">
          <cell r="L9123">
            <v>0</v>
          </cell>
        </row>
        <row r="9124">
          <cell r="L9124">
            <v>0</v>
          </cell>
        </row>
        <row r="9125">
          <cell r="L9125">
            <v>0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0</v>
          </cell>
        </row>
        <row r="9129">
          <cell r="L9129">
            <v>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0</v>
          </cell>
        </row>
        <row r="9133">
          <cell r="L9133">
            <v>0</v>
          </cell>
        </row>
        <row r="9134">
          <cell r="L9134">
            <v>0</v>
          </cell>
        </row>
        <row r="9135">
          <cell r="L9135">
            <v>0</v>
          </cell>
        </row>
        <row r="9136">
          <cell r="L9136">
            <v>0</v>
          </cell>
        </row>
        <row r="9137">
          <cell r="L9137">
            <v>0</v>
          </cell>
        </row>
        <row r="9138">
          <cell r="L9138">
            <v>0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0</v>
          </cell>
        </row>
        <row r="9150">
          <cell r="L9150">
            <v>0</v>
          </cell>
        </row>
        <row r="9151">
          <cell r="L9151">
            <v>0</v>
          </cell>
        </row>
        <row r="9152">
          <cell r="L9152">
            <v>0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0</v>
          </cell>
        </row>
        <row r="9161">
          <cell r="L9161">
            <v>0</v>
          </cell>
        </row>
        <row r="9162">
          <cell r="L9162">
            <v>0</v>
          </cell>
        </row>
        <row r="9163">
          <cell r="L9163">
            <v>0</v>
          </cell>
        </row>
        <row r="9164">
          <cell r="L9164">
            <v>0</v>
          </cell>
        </row>
        <row r="9165">
          <cell r="L9165">
            <v>0</v>
          </cell>
        </row>
        <row r="9166">
          <cell r="L9166">
            <v>0</v>
          </cell>
        </row>
        <row r="9167">
          <cell r="L9167">
            <v>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0</v>
          </cell>
        </row>
        <row r="9171">
          <cell r="L9171">
            <v>0</v>
          </cell>
        </row>
        <row r="9172">
          <cell r="L9172">
            <v>0</v>
          </cell>
        </row>
        <row r="9173">
          <cell r="L9173">
            <v>0</v>
          </cell>
        </row>
        <row r="9174">
          <cell r="L9174">
            <v>0</v>
          </cell>
        </row>
        <row r="9175">
          <cell r="L9175">
            <v>0</v>
          </cell>
        </row>
        <row r="9176">
          <cell r="L9176">
            <v>0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0</v>
          </cell>
        </row>
        <row r="9195">
          <cell r="L9195">
            <v>0</v>
          </cell>
        </row>
        <row r="9196">
          <cell r="L9196">
            <v>0</v>
          </cell>
        </row>
        <row r="9197">
          <cell r="L9197">
            <v>0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0</v>
          </cell>
        </row>
        <row r="9206">
          <cell r="L9206">
            <v>1347.6</v>
          </cell>
        </row>
        <row r="9207">
          <cell r="L9207">
            <v>0</v>
          </cell>
        </row>
        <row r="9208">
          <cell r="L9208">
            <v>1347.6</v>
          </cell>
        </row>
        <row r="9209">
          <cell r="L9209">
            <v>0</v>
          </cell>
        </row>
        <row r="9210">
          <cell r="L9210">
            <v>0</v>
          </cell>
        </row>
        <row r="9211">
          <cell r="L9211">
            <v>0</v>
          </cell>
        </row>
        <row r="9212">
          <cell r="L9212">
            <v>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0</v>
          </cell>
        </row>
        <row r="9216">
          <cell r="L9216">
            <v>0</v>
          </cell>
        </row>
        <row r="9217">
          <cell r="L9217">
            <v>0</v>
          </cell>
        </row>
        <row r="9218">
          <cell r="L9218">
            <v>0</v>
          </cell>
        </row>
        <row r="9219">
          <cell r="L9219">
            <v>0</v>
          </cell>
        </row>
        <row r="9220">
          <cell r="L9220">
            <v>0</v>
          </cell>
        </row>
        <row r="9221">
          <cell r="L9221">
            <v>0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0</v>
          </cell>
        </row>
        <row r="9231">
          <cell r="L9231">
            <v>0</v>
          </cell>
        </row>
        <row r="9232">
          <cell r="L9232">
            <v>0</v>
          </cell>
        </row>
        <row r="9233">
          <cell r="L9233">
            <v>0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0</v>
          </cell>
        </row>
        <row r="9242">
          <cell r="L9242">
            <v>0</v>
          </cell>
        </row>
        <row r="9243">
          <cell r="L9243">
            <v>0</v>
          </cell>
        </row>
        <row r="9244">
          <cell r="L9244">
            <v>0</v>
          </cell>
        </row>
        <row r="9245">
          <cell r="L9245">
            <v>0</v>
          </cell>
        </row>
        <row r="9246">
          <cell r="L9246">
            <v>0</v>
          </cell>
        </row>
        <row r="9247">
          <cell r="L9247">
            <v>0</v>
          </cell>
        </row>
        <row r="9248">
          <cell r="L9248">
            <v>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0</v>
          </cell>
        </row>
        <row r="9252">
          <cell r="L9252">
            <v>0</v>
          </cell>
        </row>
        <row r="9253">
          <cell r="L9253">
            <v>0</v>
          </cell>
        </row>
        <row r="9254">
          <cell r="L9254">
            <v>0</v>
          </cell>
        </row>
        <row r="9255">
          <cell r="L9255">
            <v>0</v>
          </cell>
        </row>
        <row r="9256">
          <cell r="L9256">
            <v>0</v>
          </cell>
        </row>
        <row r="9257">
          <cell r="L9257">
            <v>0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0</v>
          </cell>
        </row>
        <row r="9267">
          <cell r="L9267">
            <v>0</v>
          </cell>
        </row>
        <row r="9268">
          <cell r="L9268">
            <v>0</v>
          </cell>
        </row>
        <row r="9269">
          <cell r="L9269">
            <v>0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0</v>
          </cell>
        </row>
        <row r="9278">
          <cell r="L9278">
            <v>0</v>
          </cell>
        </row>
        <row r="9279">
          <cell r="L9279">
            <v>0</v>
          </cell>
        </row>
        <row r="9280">
          <cell r="L9280">
            <v>0</v>
          </cell>
        </row>
        <row r="9281">
          <cell r="L9281">
            <v>0</v>
          </cell>
        </row>
        <row r="9282">
          <cell r="L9282">
            <v>0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0</v>
          </cell>
        </row>
        <row r="9286">
          <cell r="L9286">
            <v>0</v>
          </cell>
        </row>
        <row r="9287">
          <cell r="L9287">
            <v>0</v>
          </cell>
        </row>
        <row r="9288">
          <cell r="L9288">
            <v>0</v>
          </cell>
        </row>
        <row r="9289">
          <cell r="L9289">
            <v>0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0</v>
          </cell>
        </row>
        <row r="9293">
          <cell r="L9293">
            <v>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1347.6</v>
          </cell>
        </row>
        <row r="9297">
          <cell r="L9297">
            <v>0</v>
          </cell>
        </row>
        <row r="9298">
          <cell r="L9298">
            <v>0</v>
          </cell>
        </row>
        <row r="9299">
          <cell r="L9299">
            <v>0</v>
          </cell>
        </row>
        <row r="9300">
          <cell r="L9300">
            <v>0</v>
          </cell>
        </row>
        <row r="9301">
          <cell r="L9301">
            <v>0</v>
          </cell>
        </row>
        <row r="9302">
          <cell r="L9302">
            <v>0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0</v>
          </cell>
        </row>
        <row r="9312">
          <cell r="L9312">
            <v>0</v>
          </cell>
        </row>
        <row r="9313">
          <cell r="L9313">
            <v>0</v>
          </cell>
        </row>
        <row r="9314">
          <cell r="L9314">
            <v>0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0</v>
          </cell>
        </row>
        <row r="9323">
          <cell r="L9323">
            <v>0</v>
          </cell>
        </row>
        <row r="9324">
          <cell r="L9324">
            <v>0</v>
          </cell>
        </row>
        <row r="9325">
          <cell r="L9325">
            <v>0</v>
          </cell>
        </row>
        <row r="9326">
          <cell r="L9326">
            <v>0</v>
          </cell>
        </row>
        <row r="9327">
          <cell r="L9327">
            <v>0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0</v>
          </cell>
        </row>
        <row r="9331">
          <cell r="L9331">
            <v>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0</v>
          </cell>
        </row>
        <row r="9335">
          <cell r="L9335">
            <v>0</v>
          </cell>
        </row>
        <row r="9336">
          <cell r="L9336">
            <v>0</v>
          </cell>
        </row>
        <row r="9337">
          <cell r="L9337">
            <v>0</v>
          </cell>
        </row>
        <row r="9338">
          <cell r="L9338">
            <v>0</v>
          </cell>
        </row>
        <row r="9339">
          <cell r="L9339">
            <v>0</v>
          </cell>
        </row>
        <row r="9340">
          <cell r="L9340">
            <v>0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0</v>
          </cell>
        </row>
        <row r="9353">
          <cell r="L9353">
            <v>0</v>
          </cell>
        </row>
        <row r="9354">
          <cell r="L9354">
            <v>0</v>
          </cell>
        </row>
        <row r="9355">
          <cell r="L9355">
            <v>0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0</v>
          </cell>
        </row>
        <row r="9364">
          <cell r="L9364">
            <v>0</v>
          </cell>
        </row>
        <row r="9365">
          <cell r="L9365">
            <v>0</v>
          </cell>
        </row>
        <row r="9366">
          <cell r="L9366">
            <v>0</v>
          </cell>
        </row>
        <row r="9367">
          <cell r="L9367">
            <v>0</v>
          </cell>
        </row>
        <row r="9368">
          <cell r="L9368">
            <v>0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0</v>
          </cell>
        </row>
        <row r="9373">
          <cell r="L9373">
            <v>0</v>
          </cell>
        </row>
        <row r="9374">
          <cell r="L9374">
            <v>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0</v>
          </cell>
        </row>
        <row r="9378">
          <cell r="L9378">
            <v>0</v>
          </cell>
        </row>
        <row r="9379">
          <cell r="L9379">
            <v>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0</v>
          </cell>
        </row>
        <row r="9388">
          <cell r="L9388">
            <v>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0</v>
          </cell>
        </row>
        <row r="9392">
          <cell r="L9392">
            <v>0</v>
          </cell>
        </row>
        <row r="9393">
          <cell r="L9393">
            <v>0</v>
          </cell>
        </row>
        <row r="9394">
          <cell r="L9394">
            <v>0</v>
          </cell>
        </row>
        <row r="9395">
          <cell r="L9395">
            <v>0</v>
          </cell>
        </row>
        <row r="9396">
          <cell r="L9396">
            <v>0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0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0</v>
          </cell>
        </row>
        <row r="9408">
          <cell r="L9408">
            <v>0</v>
          </cell>
        </row>
        <row r="9409">
          <cell r="L9409">
            <v>0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0</v>
          </cell>
        </row>
        <row r="9422">
          <cell r="L9422">
            <v>0</v>
          </cell>
        </row>
        <row r="9423">
          <cell r="L9423">
            <v>0</v>
          </cell>
        </row>
        <row r="9424">
          <cell r="L9424">
            <v>0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0</v>
          </cell>
        </row>
        <row r="9433">
          <cell r="L9433">
            <v>0</v>
          </cell>
        </row>
        <row r="9434">
          <cell r="L9434">
            <v>0</v>
          </cell>
        </row>
        <row r="9435">
          <cell r="L9435">
            <v>0</v>
          </cell>
        </row>
        <row r="9436">
          <cell r="L9436">
            <v>11</v>
          </cell>
        </row>
        <row r="9437">
          <cell r="L9437">
            <v>0</v>
          </cell>
        </row>
        <row r="9438">
          <cell r="L9438">
            <v>11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0</v>
          </cell>
        </row>
        <row r="9442">
          <cell r="L9442">
            <v>0</v>
          </cell>
        </row>
        <row r="9443">
          <cell r="L9443">
            <v>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0</v>
          </cell>
        </row>
        <row r="9447">
          <cell r="L9447">
            <v>0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0</v>
          </cell>
        </row>
        <row r="9451">
          <cell r="L9451">
            <v>0</v>
          </cell>
        </row>
        <row r="9452">
          <cell r="L9452">
            <v>0</v>
          </cell>
        </row>
        <row r="9453">
          <cell r="L9453">
            <v>0</v>
          </cell>
        </row>
        <row r="9454">
          <cell r="L9454">
            <v>0</v>
          </cell>
        </row>
        <row r="9455">
          <cell r="L9455">
            <v>0</v>
          </cell>
        </row>
        <row r="9456">
          <cell r="L9456">
            <v>0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0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0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0</v>
          </cell>
        </row>
        <row r="9480">
          <cell r="L9480">
            <v>0</v>
          </cell>
        </row>
        <row r="9481">
          <cell r="L9481">
            <v>0</v>
          </cell>
        </row>
        <row r="9482">
          <cell r="L9482">
            <v>0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0</v>
          </cell>
        </row>
        <row r="9491">
          <cell r="L9491">
            <v>0</v>
          </cell>
        </row>
        <row r="9492">
          <cell r="L9492">
            <v>0</v>
          </cell>
        </row>
        <row r="9493">
          <cell r="L9493">
            <v>0</v>
          </cell>
        </row>
        <row r="9494">
          <cell r="L9494">
            <v>0</v>
          </cell>
        </row>
        <row r="9495">
          <cell r="L9495">
            <v>0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0</v>
          </cell>
        </row>
        <row r="9507">
          <cell r="L9507">
            <v>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0</v>
          </cell>
        </row>
        <row r="9511">
          <cell r="L9511">
            <v>0</v>
          </cell>
        </row>
        <row r="9512">
          <cell r="L9512">
            <v>0</v>
          </cell>
        </row>
        <row r="9513">
          <cell r="L9513">
            <v>0</v>
          </cell>
        </row>
        <row r="9514">
          <cell r="L9514">
            <v>0</v>
          </cell>
        </row>
        <row r="9515">
          <cell r="L9515">
            <v>0</v>
          </cell>
        </row>
        <row r="9516">
          <cell r="L9516">
            <v>0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11</v>
          </cell>
        </row>
        <row r="9527">
          <cell r="L9527">
            <v>0</v>
          </cell>
        </row>
        <row r="9528">
          <cell r="L9528">
            <v>0</v>
          </cell>
        </row>
        <row r="9529">
          <cell r="L9529">
            <v>0</v>
          </cell>
        </row>
        <row r="9530">
          <cell r="L9530">
            <v>0</v>
          </cell>
        </row>
        <row r="9531">
          <cell r="L9531">
            <v>0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0</v>
          </cell>
        </row>
        <row r="9540">
          <cell r="L9540">
            <v>0</v>
          </cell>
        </row>
        <row r="9541">
          <cell r="L9541">
            <v>0</v>
          </cell>
        </row>
        <row r="9542">
          <cell r="L9542">
            <v>0</v>
          </cell>
        </row>
        <row r="9543">
          <cell r="L9543">
            <v>0</v>
          </cell>
        </row>
        <row r="9544">
          <cell r="L9544">
            <v>0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0</v>
          </cell>
        </row>
        <row r="9553">
          <cell r="L9553">
            <v>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0</v>
          </cell>
        </row>
        <row r="9557">
          <cell r="L9557">
            <v>0</v>
          </cell>
        </row>
        <row r="9558">
          <cell r="L9558">
            <v>0</v>
          </cell>
        </row>
        <row r="9559">
          <cell r="L9559">
            <v>0</v>
          </cell>
        </row>
        <row r="9560">
          <cell r="L9560">
            <v>0</v>
          </cell>
        </row>
        <row r="9561">
          <cell r="L9561">
            <v>0</v>
          </cell>
        </row>
        <row r="9562">
          <cell r="L9562">
            <v>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0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0</v>
          </cell>
        </row>
        <row r="9579">
          <cell r="L9579">
            <v>0</v>
          </cell>
        </row>
        <row r="9580">
          <cell r="L9580">
            <v>0</v>
          </cell>
        </row>
        <row r="9581">
          <cell r="L9581">
            <v>0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0</v>
          </cell>
        </row>
        <row r="9590">
          <cell r="L9590">
            <v>0</v>
          </cell>
        </row>
        <row r="9591">
          <cell r="L9591">
            <v>0</v>
          </cell>
        </row>
        <row r="9592">
          <cell r="L9592">
            <v>0</v>
          </cell>
        </row>
        <row r="9593">
          <cell r="L9593">
            <v>0</v>
          </cell>
        </row>
        <row r="9594">
          <cell r="L9594">
            <v>0</v>
          </cell>
        </row>
        <row r="9595">
          <cell r="L9595">
            <v>0</v>
          </cell>
        </row>
        <row r="9596">
          <cell r="L9596">
            <v>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0</v>
          </cell>
        </row>
        <row r="9600">
          <cell r="L9600">
            <v>0</v>
          </cell>
        </row>
        <row r="9601">
          <cell r="L9601">
            <v>0</v>
          </cell>
        </row>
        <row r="9602">
          <cell r="L9602">
            <v>0</v>
          </cell>
        </row>
        <row r="9603">
          <cell r="L9603">
            <v>0</v>
          </cell>
        </row>
        <row r="9604">
          <cell r="L9604">
            <v>0</v>
          </cell>
        </row>
        <row r="9605">
          <cell r="L9605">
            <v>0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0</v>
          </cell>
        </row>
        <row r="9623">
          <cell r="L9623">
            <v>0</v>
          </cell>
        </row>
        <row r="9624">
          <cell r="L9624">
            <v>0</v>
          </cell>
        </row>
        <row r="9625">
          <cell r="L9625">
            <v>0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0</v>
          </cell>
        </row>
        <row r="9634">
          <cell r="L9634">
            <v>0</v>
          </cell>
        </row>
        <row r="9635">
          <cell r="L9635">
            <v>0</v>
          </cell>
        </row>
        <row r="9636">
          <cell r="L9636">
            <v>0</v>
          </cell>
        </row>
        <row r="9637">
          <cell r="L9637">
            <v>0</v>
          </cell>
        </row>
        <row r="9638">
          <cell r="L9638">
            <v>0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0</v>
          </cell>
        </row>
        <row r="9647">
          <cell r="L9647">
            <v>0</v>
          </cell>
        </row>
        <row r="9648">
          <cell r="L9648">
            <v>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0</v>
          </cell>
        </row>
        <row r="9656">
          <cell r="L9656">
            <v>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0</v>
          </cell>
        </row>
        <row r="9660">
          <cell r="L9660">
            <v>0</v>
          </cell>
        </row>
        <row r="9661">
          <cell r="L9661">
            <v>0</v>
          </cell>
        </row>
        <row r="9662">
          <cell r="L9662">
            <v>0</v>
          </cell>
        </row>
        <row r="9663">
          <cell r="L9663">
            <v>0</v>
          </cell>
        </row>
        <row r="9664">
          <cell r="L9664">
            <v>0</v>
          </cell>
        </row>
        <row r="9665">
          <cell r="L9665">
            <v>0</v>
          </cell>
        </row>
        <row r="9666">
          <cell r="L9666">
            <v>60</v>
          </cell>
        </row>
        <row r="9667">
          <cell r="L9667">
            <v>0</v>
          </cell>
        </row>
        <row r="9668">
          <cell r="L9668">
            <v>60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0</v>
          </cell>
        </row>
        <row r="9688">
          <cell r="L9688">
            <v>0</v>
          </cell>
        </row>
        <row r="9689">
          <cell r="L9689">
            <v>0</v>
          </cell>
        </row>
        <row r="9690">
          <cell r="L9690">
            <v>0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0</v>
          </cell>
        </row>
        <row r="9699">
          <cell r="L9699">
            <v>0</v>
          </cell>
        </row>
        <row r="9700">
          <cell r="L9700">
            <v>0</v>
          </cell>
        </row>
        <row r="9701">
          <cell r="L9701">
            <v>0</v>
          </cell>
        </row>
        <row r="9702">
          <cell r="L9702">
            <v>0</v>
          </cell>
        </row>
        <row r="9703">
          <cell r="L9703">
            <v>0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0</v>
          </cell>
        </row>
        <row r="9707">
          <cell r="L9707">
            <v>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0</v>
          </cell>
        </row>
        <row r="9711">
          <cell r="L9711">
            <v>0</v>
          </cell>
        </row>
        <row r="9712">
          <cell r="L9712">
            <v>0</v>
          </cell>
        </row>
        <row r="9713">
          <cell r="L9713">
            <v>0</v>
          </cell>
        </row>
        <row r="9714">
          <cell r="L9714">
            <v>0</v>
          </cell>
        </row>
        <row r="9715">
          <cell r="L9715">
            <v>0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0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0</v>
          </cell>
        </row>
        <row r="9735">
          <cell r="L9735">
            <v>0</v>
          </cell>
        </row>
        <row r="9736">
          <cell r="L9736">
            <v>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0</v>
          </cell>
        </row>
        <row r="9743">
          <cell r="L9743">
            <v>0</v>
          </cell>
        </row>
        <row r="9744">
          <cell r="L9744">
            <v>0</v>
          </cell>
        </row>
        <row r="9745">
          <cell r="L9745">
            <v>0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0</v>
          </cell>
        </row>
        <row r="9754">
          <cell r="L9754">
            <v>0</v>
          </cell>
        </row>
        <row r="9755">
          <cell r="L9755">
            <v>0</v>
          </cell>
        </row>
        <row r="9756">
          <cell r="L9756">
            <v>60</v>
          </cell>
        </row>
        <row r="9757">
          <cell r="L9757">
            <v>0</v>
          </cell>
        </row>
        <row r="9758">
          <cell r="L9758">
            <v>0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0</v>
          </cell>
        </row>
        <row r="9767">
          <cell r="L9767">
            <v>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0</v>
          </cell>
        </row>
        <row r="9771">
          <cell r="L9771">
            <v>0</v>
          </cell>
        </row>
        <row r="9772">
          <cell r="L9772">
            <v>0</v>
          </cell>
        </row>
        <row r="9773">
          <cell r="L9773">
            <v>0</v>
          </cell>
        </row>
        <row r="9774">
          <cell r="L9774">
            <v>0</v>
          </cell>
        </row>
        <row r="9775">
          <cell r="L9775">
            <v>0</v>
          </cell>
        </row>
        <row r="9776">
          <cell r="L9776">
            <v>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0</v>
          </cell>
        </row>
        <row r="9796">
          <cell r="L9796">
            <v>0</v>
          </cell>
        </row>
        <row r="9797">
          <cell r="L9797">
            <v>0</v>
          </cell>
        </row>
        <row r="9798">
          <cell r="L9798">
            <v>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0</v>
          </cell>
        </row>
        <row r="9807">
          <cell r="L9807">
            <v>0</v>
          </cell>
        </row>
        <row r="9808">
          <cell r="L9808">
            <v>0</v>
          </cell>
        </row>
        <row r="9809">
          <cell r="L9809">
            <v>0</v>
          </cell>
        </row>
        <row r="9810">
          <cell r="L9810">
            <v>0</v>
          </cell>
        </row>
        <row r="9811">
          <cell r="L9811">
            <v>0</v>
          </cell>
        </row>
        <row r="9812">
          <cell r="L9812">
            <v>0</v>
          </cell>
        </row>
        <row r="9813">
          <cell r="L9813">
            <v>0</v>
          </cell>
        </row>
        <row r="9814">
          <cell r="L9814">
            <v>0</v>
          </cell>
        </row>
        <row r="9815">
          <cell r="L9815">
            <v>0</v>
          </cell>
        </row>
        <row r="9816">
          <cell r="L9816">
            <v>0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0</v>
          </cell>
        </row>
        <row r="9823">
          <cell r="L9823">
            <v>0</v>
          </cell>
        </row>
        <row r="9824">
          <cell r="L9824">
            <v>0</v>
          </cell>
        </row>
        <row r="9825">
          <cell r="L9825">
            <v>0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0</v>
          </cell>
        </row>
        <row r="9834">
          <cell r="L9834">
            <v>0</v>
          </cell>
        </row>
        <row r="9835">
          <cell r="L9835">
            <v>0</v>
          </cell>
        </row>
        <row r="9836">
          <cell r="L9836">
            <v>0</v>
          </cell>
        </row>
        <row r="9837">
          <cell r="L9837">
            <v>0</v>
          </cell>
        </row>
        <row r="9838">
          <cell r="L9838">
            <v>0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0</v>
          </cell>
        </row>
        <row r="9842">
          <cell r="L9842">
            <v>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0</v>
          </cell>
        </row>
        <row r="9846">
          <cell r="L9846">
            <v>0</v>
          </cell>
        </row>
        <row r="9847">
          <cell r="L9847">
            <v>0</v>
          </cell>
        </row>
        <row r="9848">
          <cell r="L9848">
            <v>0</v>
          </cell>
        </row>
        <row r="9849">
          <cell r="L9849">
            <v>0</v>
          </cell>
        </row>
        <row r="9850">
          <cell r="L9850">
            <v>0</v>
          </cell>
        </row>
        <row r="9851">
          <cell r="L9851">
            <v>0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0</v>
          </cell>
        </row>
        <row r="9867">
          <cell r="L9867">
            <v>0</v>
          </cell>
        </row>
        <row r="9868">
          <cell r="L9868">
            <v>0</v>
          </cell>
        </row>
        <row r="9869">
          <cell r="L9869">
            <v>0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0</v>
          </cell>
        </row>
        <row r="9878">
          <cell r="L9878">
            <v>0</v>
          </cell>
        </row>
        <row r="9879">
          <cell r="L9879">
            <v>0</v>
          </cell>
        </row>
        <row r="9880">
          <cell r="L9880">
            <v>0</v>
          </cell>
        </row>
        <row r="9881">
          <cell r="L9881">
            <v>0</v>
          </cell>
        </row>
        <row r="9882">
          <cell r="L9882">
            <v>0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0</v>
          </cell>
        </row>
        <row r="9886">
          <cell r="L9886">
            <v>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0</v>
          </cell>
        </row>
        <row r="9890">
          <cell r="L9890">
            <v>0</v>
          </cell>
        </row>
        <row r="9891">
          <cell r="L9891">
            <v>0</v>
          </cell>
        </row>
        <row r="9892">
          <cell r="L9892">
            <v>0</v>
          </cell>
        </row>
        <row r="9893">
          <cell r="L9893">
            <v>0</v>
          </cell>
        </row>
        <row r="9894">
          <cell r="L9894">
            <v>0</v>
          </cell>
        </row>
        <row r="9895">
          <cell r="L9895">
            <v>0</v>
          </cell>
        </row>
        <row r="9896">
          <cell r="L9896">
            <v>1425.2000000000003</v>
          </cell>
        </row>
        <row r="9897">
          <cell r="L9897">
            <v>0</v>
          </cell>
        </row>
        <row r="9898">
          <cell r="L9898">
            <v>1425.2000000000003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0</v>
          </cell>
        </row>
        <row r="9904">
          <cell r="L9904">
            <v>0</v>
          </cell>
        </row>
        <row r="9905">
          <cell r="L9905">
            <v>0</v>
          </cell>
        </row>
        <row r="9906">
          <cell r="L9906">
            <v>0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0</v>
          </cell>
        </row>
        <row r="9915">
          <cell r="L9915">
            <v>0</v>
          </cell>
        </row>
        <row r="9916">
          <cell r="L9916">
            <v>0</v>
          </cell>
        </row>
        <row r="9917">
          <cell r="L9917">
            <v>0</v>
          </cell>
        </row>
        <row r="9918">
          <cell r="L9918">
            <v>0</v>
          </cell>
        </row>
        <row r="9919">
          <cell r="L9919">
            <v>0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0</v>
          </cell>
        </row>
        <row r="9923">
          <cell r="L9923">
            <v>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0</v>
          </cell>
        </row>
        <row r="9927">
          <cell r="L9927">
            <v>0</v>
          </cell>
        </row>
        <row r="9928">
          <cell r="L9928">
            <v>0</v>
          </cell>
        </row>
        <row r="9929">
          <cell r="L9929">
            <v>0</v>
          </cell>
        </row>
        <row r="9930">
          <cell r="L9930">
            <v>0</v>
          </cell>
        </row>
        <row r="9931">
          <cell r="L9931">
            <v>0</v>
          </cell>
        </row>
        <row r="9932">
          <cell r="L9932">
            <v>0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0</v>
          </cell>
        </row>
        <row r="9950">
          <cell r="L9950">
            <v>0</v>
          </cell>
        </row>
        <row r="9951">
          <cell r="L9951">
            <v>0</v>
          </cell>
        </row>
        <row r="9952">
          <cell r="L9952">
            <v>0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0</v>
          </cell>
        </row>
        <row r="9961">
          <cell r="L9961">
            <v>0</v>
          </cell>
        </row>
        <row r="9962">
          <cell r="L9962">
            <v>0</v>
          </cell>
        </row>
        <row r="9963">
          <cell r="L9963">
            <v>0</v>
          </cell>
        </row>
        <row r="9964">
          <cell r="L9964">
            <v>0</v>
          </cell>
        </row>
        <row r="9965">
          <cell r="L9965">
            <v>0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0</v>
          </cell>
        </row>
        <row r="9970">
          <cell r="L9970">
            <v>0</v>
          </cell>
        </row>
        <row r="9971">
          <cell r="L9971">
            <v>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0</v>
          </cell>
        </row>
        <row r="9975">
          <cell r="L9975">
            <v>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0</v>
          </cell>
        </row>
        <row r="9979">
          <cell r="L9979">
            <v>0</v>
          </cell>
        </row>
        <row r="9980">
          <cell r="L9980">
            <v>0</v>
          </cell>
        </row>
        <row r="9981">
          <cell r="L9981">
            <v>0</v>
          </cell>
        </row>
        <row r="9982">
          <cell r="L9982">
            <v>0</v>
          </cell>
        </row>
        <row r="9983">
          <cell r="L9983">
            <v>0</v>
          </cell>
        </row>
        <row r="9984">
          <cell r="L9984">
            <v>0</v>
          </cell>
        </row>
        <row r="9985">
          <cell r="L9985">
            <v>0</v>
          </cell>
        </row>
        <row r="9986">
          <cell r="L9986">
            <v>93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1252.2000000000003</v>
          </cell>
        </row>
        <row r="9998">
          <cell r="L9998">
            <v>592.70000000000005</v>
          </cell>
        </row>
        <row r="9999">
          <cell r="L9999">
            <v>592.70000000000005</v>
          </cell>
        </row>
        <row r="10000">
          <cell r="L10000">
            <v>0</v>
          </cell>
        </row>
        <row r="10001">
          <cell r="L10001">
            <v>659.50000000000011</v>
          </cell>
        </row>
        <row r="10002">
          <cell r="L10002">
            <v>643.90000000000009</v>
          </cell>
        </row>
        <row r="10003">
          <cell r="L10003">
            <v>15.6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80</v>
          </cell>
        </row>
        <row r="10008">
          <cell r="L10008">
            <v>0</v>
          </cell>
        </row>
        <row r="10009">
          <cell r="L10009">
            <v>80</v>
          </cell>
        </row>
        <row r="10010">
          <cell r="L10010">
            <v>80</v>
          </cell>
        </row>
        <row r="10011">
          <cell r="L10011">
            <v>0</v>
          </cell>
        </row>
        <row r="10012">
          <cell r="L10012">
            <v>0</v>
          </cell>
        </row>
        <row r="10013">
          <cell r="L10013">
            <v>0</v>
          </cell>
        </row>
        <row r="10014">
          <cell r="L10014">
            <v>0</v>
          </cell>
        </row>
        <row r="10015">
          <cell r="L10015">
            <v>0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0</v>
          </cell>
        </row>
        <row r="10019">
          <cell r="L10019">
            <v>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0</v>
          </cell>
        </row>
        <row r="10023">
          <cell r="L10023">
            <v>0</v>
          </cell>
        </row>
        <row r="10024">
          <cell r="L10024">
            <v>0</v>
          </cell>
        </row>
        <row r="10025">
          <cell r="L10025">
            <v>0</v>
          </cell>
        </row>
        <row r="10026">
          <cell r="L10026">
            <v>0</v>
          </cell>
        </row>
        <row r="10027">
          <cell r="L10027">
            <v>0</v>
          </cell>
        </row>
        <row r="10028">
          <cell r="L10028">
            <v>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0</v>
          </cell>
        </row>
        <row r="10043">
          <cell r="L10043">
            <v>0</v>
          </cell>
        </row>
        <row r="10044">
          <cell r="L10044">
            <v>0</v>
          </cell>
        </row>
        <row r="10045">
          <cell r="L10045">
            <v>0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0</v>
          </cell>
        </row>
        <row r="10054">
          <cell r="L10054">
            <v>0</v>
          </cell>
        </row>
        <row r="10055">
          <cell r="L10055">
            <v>0</v>
          </cell>
        </row>
        <row r="10056">
          <cell r="L10056">
            <v>0</v>
          </cell>
        </row>
        <row r="10057">
          <cell r="L10057">
            <v>0</v>
          </cell>
        </row>
        <row r="10058">
          <cell r="L10058">
            <v>0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0</v>
          </cell>
        </row>
        <row r="10067">
          <cell r="L10067">
            <v>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0</v>
          </cell>
        </row>
        <row r="10071">
          <cell r="L10071">
            <v>0</v>
          </cell>
        </row>
        <row r="10072">
          <cell r="L10072">
            <v>0</v>
          </cell>
        </row>
        <row r="10073">
          <cell r="L10073">
            <v>0</v>
          </cell>
        </row>
        <row r="10074">
          <cell r="L10074">
            <v>0</v>
          </cell>
        </row>
        <row r="10075">
          <cell r="L10075">
            <v>0</v>
          </cell>
        </row>
        <row r="10076">
          <cell r="L10076">
            <v>0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0</v>
          </cell>
        </row>
        <row r="10087">
          <cell r="L10087">
            <v>0</v>
          </cell>
        </row>
        <row r="10088">
          <cell r="L10088">
            <v>0</v>
          </cell>
        </row>
        <row r="10089">
          <cell r="L10089">
            <v>0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0</v>
          </cell>
        </row>
        <row r="10098">
          <cell r="L10098">
            <v>0</v>
          </cell>
        </row>
        <row r="10099">
          <cell r="L10099">
            <v>0</v>
          </cell>
        </row>
        <row r="10100">
          <cell r="L10100">
            <v>0</v>
          </cell>
        </row>
        <row r="10101">
          <cell r="L10101">
            <v>0</v>
          </cell>
        </row>
        <row r="10102">
          <cell r="L10102">
            <v>0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0</v>
          </cell>
        </row>
        <row r="10106">
          <cell r="L10106">
            <v>0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0</v>
          </cell>
        </row>
        <row r="10110">
          <cell r="L10110">
            <v>0</v>
          </cell>
        </row>
        <row r="10111">
          <cell r="L10111">
            <v>0</v>
          </cell>
        </row>
        <row r="10112">
          <cell r="L10112">
            <v>0</v>
          </cell>
        </row>
        <row r="10113">
          <cell r="L10113">
            <v>0</v>
          </cell>
        </row>
        <row r="10114">
          <cell r="L10114">
            <v>0</v>
          </cell>
        </row>
        <row r="10115">
          <cell r="L10115">
            <v>0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0</v>
          </cell>
        </row>
        <row r="10126">
          <cell r="L10126">
            <v>93</v>
          </cell>
        </row>
        <row r="10127">
          <cell r="L10127">
            <v>0</v>
          </cell>
        </row>
        <row r="10128">
          <cell r="L10128">
            <v>93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0</v>
          </cell>
        </row>
        <row r="10137">
          <cell r="L10137">
            <v>0</v>
          </cell>
        </row>
        <row r="10138">
          <cell r="L10138">
            <v>0</v>
          </cell>
        </row>
        <row r="10139">
          <cell r="L10139">
            <v>0</v>
          </cell>
        </row>
        <row r="10140">
          <cell r="L10140">
            <v>0</v>
          </cell>
        </row>
        <row r="10141">
          <cell r="L10141">
            <v>0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0</v>
          </cell>
        </row>
        <row r="10145">
          <cell r="L10145">
            <v>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0</v>
          </cell>
        </row>
        <row r="10149">
          <cell r="L10149">
            <v>0</v>
          </cell>
        </row>
        <row r="10150">
          <cell r="L10150">
            <v>0</v>
          </cell>
        </row>
        <row r="10151">
          <cell r="L10151">
            <v>0</v>
          </cell>
        </row>
        <row r="10152">
          <cell r="L10152">
            <v>0</v>
          </cell>
        </row>
        <row r="10153">
          <cell r="L10153">
            <v>0</v>
          </cell>
        </row>
        <row r="10154">
          <cell r="L10154">
            <v>0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0</v>
          </cell>
        </row>
        <row r="10168">
          <cell r="L10168">
            <v>0</v>
          </cell>
        </row>
        <row r="10169">
          <cell r="L10169">
            <v>0</v>
          </cell>
        </row>
        <row r="10170">
          <cell r="L10170">
            <v>0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0</v>
          </cell>
        </row>
        <row r="10179">
          <cell r="L10179">
            <v>0</v>
          </cell>
        </row>
        <row r="10180">
          <cell r="L10180">
            <v>0</v>
          </cell>
        </row>
        <row r="10181">
          <cell r="L10181">
            <v>0</v>
          </cell>
        </row>
        <row r="10182">
          <cell r="L10182">
            <v>0</v>
          </cell>
        </row>
        <row r="10183">
          <cell r="L10183">
            <v>0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0</v>
          </cell>
        </row>
        <row r="10187">
          <cell r="L10187">
            <v>0</v>
          </cell>
        </row>
        <row r="10188">
          <cell r="L10188">
            <v>0</v>
          </cell>
        </row>
        <row r="10189">
          <cell r="L10189">
            <v>0</v>
          </cell>
        </row>
        <row r="10190">
          <cell r="L10190">
            <v>0</v>
          </cell>
        </row>
        <row r="10191">
          <cell r="L10191">
            <v>0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0</v>
          </cell>
        </row>
        <row r="10195">
          <cell r="L10195">
            <v>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0</v>
          </cell>
        </row>
        <row r="10199">
          <cell r="L10199">
            <v>0</v>
          </cell>
        </row>
        <row r="10200">
          <cell r="L10200">
            <v>0</v>
          </cell>
        </row>
        <row r="10201">
          <cell r="L10201">
            <v>0</v>
          </cell>
        </row>
        <row r="10202">
          <cell r="L10202">
            <v>0</v>
          </cell>
        </row>
        <row r="10203">
          <cell r="L10203">
            <v>0</v>
          </cell>
        </row>
        <row r="10204">
          <cell r="L10204">
            <v>0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0</v>
          </cell>
        </row>
        <row r="10216">
          <cell r="L10216">
            <v>93</v>
          </cell>
        </row>
        <row r="10217">
          <cell r="L10217">
            <v>0</v>
          </cell>
        </row>
        <row r="10218">
          <cell r="L10218">
            <v>0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0</v>
          </cell>
        </row>
        <row r="10227">
          <cell r="L10227">
            <v>0</v>
          </cell>
        </row>
        <row r="10228">
          <cell r="L10228">
            <v>0</v>
          </cell>
        </row>
        <row r="10229">
          <cell r="L10229">
            <v>0</v>
          </cell>
        </row>
        <row r="10230">
          <cell r="L10230">
            <v>0</v>
          </cell>
        </row>
        <row r="10231">
          <cell r="L10231">
            <v>0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0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0</v>
          </cell>
        </row>
        <row r="10239">
          <cell r="L10239">
            <v>0</v>
          </cell>
        </row>
        <row r="10240">
          <cell r="L10240">
            <v>0</v>
          </cell>
        </row>
        <row r="10241">
          <cell r="L10241">
            <v>0</v>
          </cell>
        </row>
        <row r="10242">
          <cell r="L10242">
            <v>0</v>
          </cell>
        </row>
        <row r="10243">
          <cell r="L10243">
            <v>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0</v>
          </cell>
        </row>
        <row r="10247">
          <cell r="L10247">
            <v>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0</v>
          </cell>
        </row>
        <row r="10251">
          <cell r="L10251">
            <v>0</v>
          </cell>
        </row>
        <row r="10252">
          <cell r="L10252">
            <v>0</v>
          </cell>
        </row>
        <row r="10253">
          <cell r="L10253">
            <v>0</v>
          </cell>
        </row>
        <row r="10254">
          <cell r="L10254">
            <v>0</v>
          </cell>
        </row>
        <row r="10255">
          <cell r="L10255">
            <v>0</v>
          </cell>
        </row>
        <row r="10256">
          <cell r="L10256">
            <v>0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0</v>
          </cell>
        </row>
        <row r="10270">
          <cell r="L10270">
            <v>0</v>
          </cell>
        </row>
        <row r="10271">
          <cell r="L10271">
            <v>0</v>
          </cell>
        </row>
        <row r="10272">
          <cell r="L10272">
            <v>0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0</v>
          </cell>
        </row>
        <row r="10281">
          <cell r="L10281">
            <v>0</v>
          </cell>
        </row>
        <row r="10282">
          <cell r="L10282">
            <v>0</v>
          </cell>
        </row>
        <row r="10283">
          <cell r="L10283">
            <v>0</v>
          </cell>
        </row>
        <row r="10284">
          <cell r="L10284">
            <v>0</v>
          </cell>
        </row>
        <row r="10285">
          <cell r="L10285">
            <v>0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0</v>
          </cell>
        </row>
        <row r="10294">
          <cell r="L10294">
            <v>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0</v>
          </cell>
        </row>
        <row r="10298">
          <cell r="L10298">
            <v>0</v>
          </cell>
        </row>
        <row r="10299">
          <cell r="L10299">
            <v>0</v>
          </cell>
        </row>
        <row r="10300">
          <cell r="L10300">
            <v>0</v>
          </cell>
        </row>
        <row r="10301">
          <cell r="L10301">
            <v>0</v>
          </cell>
        </row>
        <row r="10302">
          <cell r="L10302">
            <v>0</v>
          </cell>
        </row>
        <row r="10303">
          <cell r="L10303">
            <v>0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0</v>
          </cell>
        </row>
        <row r="10315">
          <cell r="L10315">
            <v>0</v>
          </cell>
        </row>
        <row r="10316">
          <cell r="L10316">
            <v>0</v>
          </cell>
        </row>
        <row r="10317">
          <cell r="L10317">
            <v>0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0</v>
          </cell>
        </row>
        <row r="10326">
          <cell r="L10326">
            <v>0</v>
          </cell>
        </row>
        <row r="10327">
          <cell r="L10327">
            <v>0</v>
          </cell>
        </row>
        <row r="10328">
          <cell r="L10328">
            <v>0</v>
          </cell>
        </row>
        <row r="10329">
          <cell r="L10329">
            <v>0</v>
          </cell>
        </row>
        <row r="10330">
          <cell r="L10330">
            <v>0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0</v>
          </cell>
        </row>
        <row r="10337">
          <cell r="L10337">
            <v>0</v>
          </cell>
        </row>
        <row r="10338">
          <cell r="L10338">
            <v>0</v>
          </cell>
        </row>
        <row r="10339">
          <cell r="L10339">
            <v>0</v>
          </cell>
        </row>
        <row r="10340">
          <cell r="L10340">
            <v>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0</v>
          </cell>
        </row>
        <row r="10349">
          <cell r="L10349">
            <v>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0</v>
          </cell>
        </row>
        <row r="10353">
          <cell r="L10353">
            <v>0</v>
          </cell>
        </row>
        <row r="10354">
          <cell r="L10354">
            <v>0</v>
          </cell>
        </row>
        <row r="10355">
          <cell r="L10355">
            <v>0</v>
          </cell>
        </row>
        <row r="10356">
          <cell r="L10356">
            <v>93</v>
          </cell>
        </row>
        <row r="10357">
          <cell r="L10357">
            <v>0</v>
          </cell>
        </row>
        <row r="10358">
          <cell r="L10358">
            <v>93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0</v>
          </cell>
        </row>
        <row r="10365">
          <cell r="L10365">
            <v>0</v>
          </cell>
        </row>
        <row r="10366">
          <cell r="L10366">
            <v>0</v>
          </cell>
        </row>
        <row r="10367">
          <cell r="L10367">
            <v>0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0</v>
          </cell>
        </row>
        <row r="10376">
          <cell r="L10376">
            <v>0</v>
          </cell>
        </row>
        <row r="10377">
          <cell r="L10377">
            <v>0</v>
          </cell>
        </row>
        <row r="10378">
          <cell r="L10378">
            <v>0</v>
          </cell>
        </row>
        <row r="10379">
          <cell r="L10379">
            <v>0</v>
          </cell>
        </row>
        <row r="10380">
          <cell r="L10380">
            <v>0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0</v>
          </cell>
        </row>
        <row r="10384">
          <cell r="L10384">
            <v>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0</v>
          </cell>
        </row>
        <row r="10388">
          <cell r="L10388">
            <v>0</v>
          </cell>
        </row>
        <row r="10389">
          <cell r="L10389">
            <v>0</v>
          </cell>
        </row>
        <row r="10390">
          <cell r="L10390">
            <v>0</v>
          </cell>
        </row>
        <row r="10391">
          <cell r="L10391">
            <v>0</v>
          </cell>
        </row>
        <row r="10392">
          <cell r="L10392">
            <v>0</v>
          </cell>
        </row>
        <row r="10393">
          <cell r="L10393">
            <v>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0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0</v>
          </cell>
        </row>
        <row r="10414">
          <cell r="L10414">
            <v>0</v>
          </cell>
        </row>
        <row r="10415">
          <cell r="L10415">
            <v>0</v>
          </cell>
        </row>
        <row r="10416">
          <cell r="L10416">
            <v>0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0</v>
          </cell>
        </row>
        <row r="10425">
          <cell r="L10425">
            <v>0</v>
          </cell>
        </row>
        <row r="10426">
          <cell r="L10426">
            <v>0</v>
          </cell>
        </row>
        <row r="10427">
          <cell r="L10427">
            <v>0</v>
          </cell>
        </row>
        <row r="10428">
          <cell r="L10428">
            <v>0</v>
          </cell>
        </row>
        <row r="10429">
          <cell r="L10429">
            <v>0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0</v>
          </cell>
        </row>
        <row r="10438">
          <cell r="L10438">
            <v>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0</v>
          </cell>
        </row>
        <row r="10442">
          <cell r="L10442">
            <v>0</v>
          </cell>
        </row>
        <row r="10443">
          <cell r="L10443">
            <v>0</v>
          </cell>
        </row>
        <row r="10444">
          <cell r="L10444">
            <v>0</v>
          </cell>
        </row>
        <row r="10445">
          <cell r="L10445">
            <v>0</v>
          </cell>
        </row>
        <row r="10446">
          <cell r="L10446">
            <v>93</v>
          </cell>
        </row>
        <row r="10447">
          <cell r="L10447">
            <v>0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0</v>
          </cell>
        </row>
        <row r="10459">
          <cell r="L10459">
            <v>0</v>
          </cell>
        </row>
        <row r="10460">
          <cell r="L10460">
            <v>0</v>
          </cell>
        </row>
        <row r="10461">
          <cell r="L10461">
            <v>0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0</v>
          </cell>
        </row>
        <row r="10470">
          <cell r="L10470">
            <v>0</v>
          </cell>
        </row>
        <row r="10471">
          <cell r="L10471">
            <v>0</v>
          </cell>
        </row>
        <row r="10472">
          <cell r="L10472">
            <v>0</v>
          </cell>
        </row>
        <row r="10473">
          <cell r="L10473">
            <v>0</v>
          </cell>
        </row>
        <row r="10474">
          <cell r="L10474">
            <v>0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0</v>
          </cell>
        </row>
        <row r="10482">
          <cell r="L10482">
            <v>0</v>
          </cell>
        </row>
        <row r="10483">
          <cell r="L10483">
            <v>0</v>
          </cell>
        </row>
        <row r="10484">
          <cell r="L10484">
            <v>0</v>
          </cell>
        </row>
        <row r="10485">
          <cell r="L10485">
            <v>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0</v>
          </cell>
        </row>
        <row r="10489">
          <cell r="L10489">
            <v>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0</v>
          </cell>
        </row>
        <row r="10493">
          <cell r="L10493">
            <v>0</v>
          </cell>
        </row>
        <row r="10494">
          <cell r="L10494">
            <v>0</v>
          </cell>
        </row>
        <row r="10495">
          <cell r="L10495">
            <v>0</v>
          </cell>
        </row>
        <row r="10496">
          <cell r="L10496">
            <v>0</v>
          </cell>
        </row>
        <row r="10497">
          <cell r="L10497">
            <v>0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0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0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0</v>
          </cell>
        </row>
        <row r="10517">
          <cell r="L10517">
            <v>0</v>
          </cell>
        </row>
        <row r="10518">
          <cell r="L10518">
            <v>0</v>
          </cell>
        </row>
        <row r="10519">
          <cell r="L10519">
            <v>0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0</v>
          </cell>
        </row>
        <row r="10528">
          <cell r="L10528">
            <v>0</v>
          </cell>
        </row>
        <row r="10529">
          <cell r="L10529">
            <v>0</v>
          </cell>
        </row>
        <row r="10530">
          <cell r="L10530">
            <v>0</v>
          </cell>
        </row>
        <row r="10531">
          <cell r="L10531">
            <v>0</v>
          </cell>
        </row>
        <row r="10532">
          <cell r="L10532">
            <v>0</v>
          </cell>
        </row>
        <row r="10533">
          <cell r="L10533">
            <v>0</v>
          </cell>
        </row>
        <row r="10534">
          <cell r="L10534">
            <v>0</v>
          </cell>
        </row>
        <row r="10535">
          <cell r="L10535">
            <v>0</v>
          </cell>
        </row>
        <row r="10536">
          <cell r="L10536">
            <v>0</v>
          </cell>
        </row>
        <row r="10537">
          <cell r="L10537">
            <v>0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0</v>
          </cell>
        </row>
        <row r="10545">
          <cell r="L10545">
            <v>0</v>
          </cell>
        </row>
        <row r="10546">
          <cell r="L10546">
            <v>0</v>
          </cell>
        </row>
        <row r="10547">
          <cell r="L10547">
            <v>0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0</v>
          </cell>
        </row>
        <row r="10556">
          <cell r="L10556">
            <v>0</v>
          </cell>
        </row>
        <row r="10557">
          <cell r="L10557">
            <v>0</v>
          </cell>
        </row>
        <row r="10558">
          <cell r="L10558">
            <v>0</v>
          </cell>
        </row>
        <row r="10559">
          <cell r="L10559">
            <v>0</v>
          </cell>
        </row>
        <row r="10560">
          <cell r="L10560">
            <v>0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0</v>
          </cell>
        </row>
        <row r="10564">
          <cell r="L10564">
            <v>0</v>
          </cell>
        </row>
        <row r="10565">
          <cell r="L10565">
            <v>0</v>
          </cell>
        </row>
        <row r="10566">
          <cell r="L10566">
            <v>0</v>
          </cell>
        </row>
        <row r="10567">
          <cell r="L10567">
            <v>0</v>
          </cell>
        </row>
        <row r="10568">
          <cell r="L10568">
            <v>0</v>
          </cell>
        </row>
        <row r="10569">
          <cell r="L10569">
            <v>0</v>
          </cell>
        </row>
        <row r="10570">
          <cell r="L10570">
            <v>0</v>
          </cell>
        </row>
        <row r="10571">
          <cell r="L10571">
            <v>0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0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0</v>
          </cell>
        </row>
        <row r="10599">
          <cell r="L10599">
            <v>0</v>
          </cell>
        </row>
        <row r="10600">
          <cell r="L10600">
            <v>0</v>
          </cell>
        </row>
        <row r="10601">
          <cell r="L10601">
            <v>0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0</v>
          </cell>
        </row>
        <row r="10610">
          <cell r="L10610">
            <v>0</v>
          </cell>
        </row>
        <row r="10611">
          <cell r="L10611">
            <v>0</v>
          </cell>
        </row>
        <row r="10612">
          <cell r="L10612">
            <v>0</v>
          </cell>
        </row>
        <row r="10613">
          <cell r="L10613">
            <v>0</v>
          </cell>
        </row>
        <row r="10614">
          <cell r="L10614">
            <v>0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0</v>
          </cell>
        </row>
        <row r="10626">
          <cell r="L10626">
            <v>0</v>
          </cell>
        </row>
        <row r="10627">
          <cell r="L10627">
            <v>0</v>
          </cell>
        </row>
        <row r="10628">
          <cell r="L10628">
            <v>0</v>
          </cell>
        </row>
        <row r="10629">
          <cell r="L10629">
            <v>0</v>
          </cell>
        </row>
        <row r="10630">
          <cell r="L10630">
            <v>0</v>
          </cell>
        </row>
        <row r="10631">
          <cell r="L10631">
            <v>0</v>
          </cell>
        </row>
        <row r="10632">
          <cell r="L10632">
            <v>0</v>
          </cell>
        </row>
        <row r="10633">
          <cell r="L10633">
            <v>0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0</v>
          </cell>
        </row>
        <row r="10647">
          <cell r="L10647">
            <v>0</v>
          </cell>
        </row>
        <row r="10648">
          <cell r="L10648">
            <v>0</v>
          </cell>
        </row>
        <row r="10649">
          <cell r="L10649">
            <v>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0</v>
          </cell>
        </row>
        <row r="10658">
          <cell r="L10658">
            <v>0</v>
          </cell>
        </row>
        <row r="10659">
          <cell r="L10659">
            <v>0</v>
          </cell>
        </row>
        <row r="10660">
          <cell r="L10660">
            <v>0</v>
          </cell>
        </row>
        <row r="10661">
          <cell r="L10661">
            <v>0</v>
          </cell>
        </row>
        <row r="10662">
          <cell r="L10662">
            <v>0</v>
          </cell>
        </row>
        <row r="10663">
          <cell r="L10663">
            <v>0</v>
          </cell>
        </row>
        <row r="10664">
          <cell r="L10664">
            <v>0</v>
          </cell>
        </row>
        <row r="10665">
          <cell r="L10665">
            <v>0</v>
          </cell>
        </row>
        <row r="10666">
          <cell r="L10666">
            <v>0</v>
          </cell>
        </row>
        <row r="10667">
          <cell r="L10667">
            <v>0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0</v>
          </cell>
        </row>
        <row r="10674">
          <cell r="L10674">
            <v>0</v>
          </cell>
        </row>
        <row r="10675">
          <cell r="L10675">
            <v>0</v>
          </cell>
        </row>
        <row r="10676">
          <cell r="L10676">
            <v>0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0</v>
          </cell>
        </row>
        <row r="10685">
          <cell r="L10685">
            <v>0</v>
          </cell>
        </row>
        <row r="10686">
          <cell r="L10686">
            <v>0</v>
          </cell>
        </row>
        <row r="10687">
          <cell r="L10687">
            <v>0</v>
          </cell>
        </row>
        <row r="10688">
          <cell r="L10688">
            <v>0</v>
          </cell>
        </row>
        <row r="10689">
          <cell r="L10689">
            <v>0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0</v>
          </cell>
        </row>
        <row r="10694">
          <cell r="L10694">
            <v>0</v>
          </cell>
        </row>
        <row r="10695">
          <cell r="L10695">
            <v>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0</v>
          </cell>
        </row>
        <row r="10699">
          <cell r="L10699">
            <v>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0</v>
          </cell>
        </row>
        <row r="10703">
          <cell r="L10703">
            <v>0</v>
          </cell>
        </row>
        <row r="10704">
          <cell r="L10704">
            <v>0</v>
          </cell>
        </row>
        <row r="10705">
          <cell r="L10705">
            <v>0</v>
          </cell>
        </row>
        <row r="10706">
          <cell r="L10706">
            <v>0</v>
          </cell>
        </row>
        <row r="10707">
          <cell r="L10707">
            <v>0</v>
          </cell>
        </row>
        <row r="10708">
          <cell r="L10708">
            <v>0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0</v>
          </cell>
        </row>
        <row r="10723">
          <cell r="L10723">
            <v>0</v>
          </cell>
        </row>
        <row r="10724">
          <cell r="L10724">
            <v>0</v>
          </cell>
        </row>
        <row r="10725">
          <cell r="L10725">
            <v>0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0</v>
          </cell>
        </row>
        <row r="10734">
          <cell r="L10734">
            <v>0</v>
          </cell>
        </row>
        <row r="10735">
          <cell r="L10735">
            <v>0</v>
          </cell>
        </row>
        <row r="10736">
          <cell r="L10736">
            <v>0</v>
          </cell>
        </row>
        <row r="10737">
          <cell r="L10737">
            <v>0</v>
          </cell>
        </row>
        <row r="10738">
          <cell r="L10738">
            <v>0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0</v>
          </cell>
        </row>
        <row r="10742">
          <cell r="L10742">
            <v>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0</v>
          </cell>
        </row>
        <row r="10746">
          <cell r="L10746">
            <v>0</v>
          </cell>
        </row>
        <row r="10747">
          <cell r="L10747">
            <v>0</v>
          </cell>
        </row>
        <row r="10748">
          <cell r="L10748">
            <v>0</v>
          </cell>
        </row>
        <row r="10749">
          <cell r="L10749">
            <v>0</v>
          </cell>
        </row>
        <row r="10750">
          <cell r="L10750">
            <v>0</v>
          </cell>
        </row>
        <row r="10751">
          <cell r="L10751">
            <v>0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0</v>
          </cell>
        </row>
        <row r="10769">
          <cell r="L10769">
            <v>0</v>
          </cell>
        </row>
        <row r="10770">
          <cell r="L10770">
            <v>0</v>
          </cell>
        </row>
        <row r="10771">
          <cell r="L10771">
            <v>0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0</v>
          </cell>
        </row>
        <row r="10780">
          <cell r="L10780">
            <v>0</v>
          </cell>
        </row>
        <row r="10781">
          <cell r="L10781">
            <v>0</v>
          </cell>
        </row>
        <row r="10782">
          <cell r="L10782">
            <v>0</v>
          </cell>
        </row>
        <row r="10783">
          <cell r="L10783">
            <v>0</v>
          </cell>
        </row>
        <row r="10784">
          <cell r="L10784">
            <v>0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0</v>
          </cell>
        </row>
        <row r="10793">
          <cell r="L10793">
            <v>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0</v>
          </cell>
        </row>
        <row r="10797">
          <cell r="L10797">
            <v>0</v>
          </cell>
        </row>
        <row r="10798">
          <cell r="L10798">
            <v>0</v>
          </cell>
        </row>
        <row r="10799">
          <cell r="L10799">
            <v>0</v>
          </cell>
        </row>
        <row r="10800">
          <cell r="L10800">
            <v>0</v>
          </cell>
        </row>
        <row r="10801">
          <cell r="L10801">
            <v>0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0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1332.2000000000003</v>
          </cell>
        </row>
        <row r="10817">
          <cell r="L10817">
            <v>0</v>
          </cell>
        </row>
        <row r="10818">
          <cell r="L10818">
            <v>1332.2000000000003</v>
          </cell>
        </row>
        <row r="10819">
          <cell r="L10819">
            <v>0</v>
          </cell>
        </row>
        <row r="10820">
          <cell r="L10820">
            <v>0</v>
          </cell>
        </row>
        <row r="10821">
          <cell r="L10821">
            <v>0</v>
          </cell>
        </row>
        <row r="10822">
          <cell r="L10822">
            <v>0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0</v>
          </cell>
        </row>
        <row r="10831">
          <cell r="L10831">
            <v>0</v>
          </cell>
        </row>
        <row r="10832">
          <cell r="L10832">
            <v>0</v>
          </cell>
        </row>
        <row r="10833">
          <cell r="L10833">
            <v>0</v>
          </cell>
        </row>
        <row r="10834">
          <cell r="L10834">
            <v>0</v>
          </cell>
        </row>
        <row r="10835">
          <cell r="L10835">
            <v>0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0</v>
          </cell>
        </row>
        <row r="10839">
          <cell r="L10839">
            <v>0</v>
          </cell>
        </row>
        <row r="10840">
          <cell r="L10840">
            <v>0</v>
          </cell>
        </row>
        <row r="10841">
          <cell r="L10841">
            <v>0</v>
          </cell>
        </row>
        <row r="10842">
          <cell r="L10842">
            <v>0</v>
          </cell>
        </row>
        <row r="10843">
          <cell r="L10843">
            <v>0</v>
          </cell>
        </row>
        <row r="10844">
          <cell r="L10844">
            <v>0</v>
          </cell>
        </row>
        <row r="10845">
          <cell r="L10845">
            <v>0</v>
          </cell>
        </row>
        <row r="10846">
          <cell r="L10846">
            <v>0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0</v>
          </cell>
        </row>
        <row r="10857">
          <cell r="L10857">
            <v>0</v>
          </cell>
        </row>
        <row r="10858">
          <cell r="L10858">
            <v>0</v>
          </cell>
        </row>
        <row r="10859">
          <cell r="L10859">
            <v>0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0</v>
          </cell>
        </row>
        <row r="10868">
          <cell r="L10868">
            <v>0</v>
          </cell>
        </row>
        <row r="10869">
          <cell r="L10869">
            <v>0</v>
          </cell>
        </row>
        <row r="10870">
          <cell r="L10870">
            <v>0</v>
          </cell>
        </row>
        <row r="10871">
          <cell r="L10871">
            <v>0</v>
          </cell>
        </row>
        <row r="10872">
          <cell r="L10872">
            <v>0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0</v>
          </cell>
        </row>
        <row r="10876">
          <cell r="L10876">
            <v>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0</v>
          </cell>
        </row>
        <row r="10880">
          <cell r="L10880">
            <v>0</v>
          </cell>
        </row>
        <row r="10881">
          <cell r="L10881">
            <v>0</v>
          </cell>
        </row>
        <row r="10882">
          <cell r="L10882">
            <v>0</v>
          </cell>
        </row>
        <row r="10883">
          <cell r="L10883">
            <v>0</v>
          </cell>
        </row>
        <row r="10884">
          <cell r="L10884">
            <v>0</v>
          </cell>
        </row>
        <row r="10885">
          <cell r="L10885">
            <v>0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0</v>
          </cell>
        </row>
        <row r="10897">
          <cell r="L10897">
            <v>0</v>
          </cell>
        </row>
        <row r="10898">
          <cell r="L10898">
            <v>0</v>
          </cell>
        </row>
        <row r="10899">
          <cell r="L10899">
            <v>0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0</v>
          </cell>
        </row>
        <row r="10908">
          <cell r="L10908">
            <v>0</v>
          </cell>
        </row>
        <row r="10909">
          <cell r="L10909">
            <v>0</v>
          </cell>
        </row>
        <row r="10910">
          <cell r="L10910">
            <v>0</v>
          </cell>
        </row>
        <row r="10911">
          <cell r="L10911">
            <v>0</v>
          </cell>
        </row>
        <row r="10912">
          <cell r="L10912">
            <v>0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0</v>
          </cell>
        </row>
        <row r="10916">
          <cell r="L10916">
            <v>0</v>
          </cell>
        </row>
        <row r="10917">
          <cell r="L10917">
            <v>1252.2000000000003</v>
          </cell>
        </row>
        <row r="10918">
          <cell r="L10918">
            <v>592.70000000000005</v>
          </cell>
        </row>
        <row r="10919">
          <cell r="L10919">
            <v>592.70000000000005</v>
          </cell>
        </row>
        <row r="10920">
          <cell r="L10920">
            <v>0</v>
          </cell>
        </row>
        <row r="10921">
          <cell r="L10921">
            <v>659.50000000000011</v>
          </cell>
        </row>
        <row r="10922">
          <cell r="L10922">
            <v>643.90000000000009</v>
          </cell>
        </row>
        <row r="10923">
          <cell r="L10923">
            <v>15.6</v>
          </cell>
        </row>
        <row r="10924">
          <cell r="L10924">
            <v>0</v>
          </cell>
        </row>
        <row r="10925">
          <cell r="L10925">
            <v>0</v>
          </cell>
        </row>
        <row r="10926">
          <cell r="L10926">
            <v>0</v>
          </cell>
        </row>
        <row r="10927">
          <cell r="L10927">
            <v>80</v>
          </cell>
        </row>
        <row r="10928">
          <cell r="L10928">
            <v>0</v>
          </cell>
        </row>
        <row r="10929">
          <cell r="L10929">
            <v>80</v>
          </cell>
        </row>
        <row r="10930">
          <cell r="L10930">
            <v>80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0</v>
          </cell>
        </row>
        <row r="10941">
          <cell r="L10941">
            <v>0</v>
          </cell>
        </row>
        <row r="10942">
          <cell r="L10942">
            <v>0</v>
          </cell>
        </row>
        <row r="10943">
          <cell r="L10943">
            <v>0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80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0</v>
          </cell>
        </row>
        <row r="10952">
          <cell r="L10952">
            <v>0</v>
          </cell>
        </row>
        <row r="10953">
          <cell r="L10953">
            <v>0</v>
          </cell>
        </row>
        <row r="10954">
          <cell r="L10954">
            <v>0</v>
          </cell>
        </row>
        <row r="10955">
          <cell r="L10955">
            <v>0</v>
          </cell>
        </row>
        <row r="10956">
          <cell r="L10956">
            <v>0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0</v>
          </cell>
        </row>
        <row r="10960">
          <cell r="L10960">
            <v>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0</v>
          </cell>
        </row>
        <row r="10964">
          <cell r="L10964">
            <v>0</v>
          </cell>
        </row>
        <row r="10965">
          <cell r="L10965">
            <v>0</v>
          </cell>
        </row>
        <row r="10966">
          <cell r="L10966">
            <v>0</v>
          </cell>
        </row>
        <row r="10967">
          <cell r="L10967">
            <v>0</v>
          </cell>
        </row>
        <row r="10968">
          <cell r="L10968">
            <v>0</v>
          </cell>
        </row>
        <row r="10969">
          <cell r="L10969">
            <v>0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0</v>
          </cell>
        </row>
        <row r="10983">
          <cell r="L10983">
            <v>0</v>
          </cell>
        </row>
        <row r="10984">
          <cell r="L10984">
            <v>0</v>
          </cell>
        </row>
        <row r="10985">
          <cell r="L10985">
            <v>0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0</v>
          </cell>
        </row>
        <row r="10994">
          <cell r="L10994">
            <v>0</v>
          </cell>
        </row>
        <row r="10995">
          <cell r="L10995">
            <v>0</v>
          </cell>
        </row>
        <row r="10996">
          <cell r="L10996">
            <v>0</v>
          </cell>
        </row>
        <row r="10997">
          <cell r="L10997">
            <v>0</v>
          </cell>
        </row>
        <row r="10998">
          <cell r="L10998">
            <v>0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0</v>
          </cell>
        </row>
        <row r="11003">
          <cell r="L11003">
            <v>0</v>
          </cell>
        </row>
        <row r="11004">
          <cell r="L11004">
            <v>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0</v>
          </cell>
        </row>
        <row r="11008">
          <cell r="L11008">
            <v>0</v>
          </cell>
        </row>
        <row r="11009">
          <cell r="L11009">
            <v>0</v>
          </cell>
        </row>
        <row r="11010">
          <cell r="L11010">
            <v>0</v>
          </cell>
        </row>
        <row r="11011">
          <cell r="L11011">
            <v>0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0</v>
          </cell>
        </row>
        <row r="11015">
          <cell r="L11015">
            <v>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0</v>
          </cell>
        </row>
        <row r="11019">
          <cell r="L11019">
            <v>0</v>
          </cell>
        </row>
        <row r="11020">
          <cell r="L11020">
            <v>0</v>
          </cell>
        </row>
        <row r="11021">
          <cell r="L11021">
            <v>0</v>
          </cell>
        </row>
        <row r="11022">
          <cell r="L11022">
            <v>0</v>
          </cell>
        </row>
        <row r="11023">
          <cell r="L11023">
            <v>0</v>
          </cell>
        </row>
        <row r="11024">
          <cell r="L11024">
            <v>0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0</v>
          </cell>
        </row>
        <row r="11038">
          <cell r="L11038">
            <v>0</v>
          </cell>
        </row>
        <row r="11039">
          <cell r="L11039">
            <v>0</v>
          </cell>
        </row>
        <row r="11040">
          <cell r="L11040">
            <v>0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186.2</v>
          </cell>
        </row>
        <row r="11047">
          <cell r="L11047">
            <v>0</v>
          </cell>
        </row>
        <row r="11048">
          <cell r="L11048">
            <v>186.2</v>
          </cell>
        </row>
        <row r="11049">
          <cell r="L11049">
            <v>0</v>
          </cell>
        </row>
        <row r="11050">
          <cell r="L11050">
            <v>0</v>
          </cell>
        </row>
        <row r="11051">
          <cell r="L11051">
            <v>0</v>
          </cell>
        </row>
        <row r="11052">
          <cell r="L11052">
            <v>0</v>
          </cell>
        </row>
        <row r="11053">
          <cell r="L11053">
            <v>0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0</v>
          </cell>
        </row>
        <row r="11062">
          <cell r="L11062">
            <v>0</v>
          </cell>
        </row>
        <row r="11063">
          <cell r="L11063">
            <v>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0</v>
          </cell>
        </row>
        <row r="11071">
          <cell r="L11071">
            <v>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0</v>
          </cell>
        </row>
        <row r="11075">
          <cell r="L11075">
            <v>0</v>
          </cell>
        </row>
        <row r="11076">
          <cell r="L11076">
            <v>0</v>
          </cell>
        </row>
        <row r="11077">
          <cell r="L11077">
            <v>0</v>
          </cell>
        </row>
        <row r="11078">
          <cell r="L11078">
            <v>0</v>
          </cell>
        </row>
        <row r="11079">
          <cell r="L11079">
            <v>0</v>
          </cell>
        </row>
        <row r="11080">
          <cell r="L11080">
            <v>0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0</v>
          </cell>
        </row>
        <row r="11096">
          <cell r="L11096">
            <v>0</v>
          </cell>
        </row>
        <row r="11097">
          <cell r="L11097">
            <v>0</v>
          </cell>
        </row>
        <row r="11098">
          <cell r="L11098">
            <v>0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0</v>
          </cell>
        </row>
        <row r="11107">
          <cell r="L11107">
            <v>0</v>
          </cell>
        </row>
        <row r="11108">
          <cell r="L11108">
            <v>0</v>
          </cell>
        </row>
        <row r="11109">
          <cell r="L11109">
            <v>0</v>
          </cell>
        </row>
        <row r="11110">
          <cell r="L11110">
            <v>0</v>
          </cell>
        </row>
        <row r="11111">
          <cell r="L11111">
            <v>0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0</v>
          </cell>
        </row>
        <row r="11125">
          <cell r="L11125">
            <v>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0</v>
          </cell>
        </row>
        <row r="11129">
          <cell r="L11129">
            <v>0</v>
          </cell>
        </row>
        <row r="11130">
          <cell r="L11130">
            <v>0</v>
          </cell>
        </row>
        <row r="11131">
          <cell r="L11131">
            <v>0</v>
          </cell>
        </row>
        <row r="11132">
          <cell r="L11132">
            <v>0</v>
          </cell>
        </row>
        <row r="11133">
          <cell r="L11133">
            <v>0</v>
          </cell>
        </row>
        <row r="11134">
          <cell r="L11134">
            <v>0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0</v>
          </cell>
        </row>
        <row r="11147">
          <cell r="L11147">
            <v>186.2</v>
          </cell>
        </row>
        <row r="11148">
          <cell r="L11148">
            <v>0</v>
          </cell>
        </row>
        <row r="11149">
          <cell r="L11149">
            <v>0</v>
          </cell>
        </row>
        <row r="11150">
          <cell r="L11150">
            <v>0</v>
          </cell>
        </row>
        <row r="11151">
          <cell r="L11151">
            <v>186.2</v>
          </cell>
        </row>
        <row r="11152">
          <cell r="L11152">
            <v>186.2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0</v>
          </cell>
        </row>
        <row r="11158">
          <cell r="L11158">
            <v>0</v>
          </cell>
        </row>
        <row r="11159">
          <cell r="L11159">
            <v>0</v>
          </cell>
        </row>
        <row r="11160">
          <cell r="L11160">
            <v>0</v>
          </cell>
        </row>
        <row r="11161">
          <cell r="L11161">
            <v>0</v>
          </cell>
        </row>
        <row r="11162">
          <cell r="L11162">
            <v>0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0</v>
          </cell>
        </row>
        <row r="11171">
          <cell r="L11171">
            <v>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0</v>
          </cell>
        </row>
        <row r="11175">
          <cell r="L11175">
            <v>0</v>
          </cell>
        </row>
        <row r="11176">
          <cell r="L11176">
            <v>0</v>
          </cell>
        </row>
        <row r="11177">
          <cell r="L11177">
            <v>0</v>
          </cell>
        </row>
        <row r="11178">
          <cell r="L11178">
            <v>0</v>
          </cell>
        </row>
        <row r="11179">
          <cell r="L11179">
            <v>0</v>
          </cell>
        </row>
        <row r="11180">
          <cell r="L11180">
            <v>0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0</v>
          </cell>
        </row>
        <row r="11190">
          <cell r="L11190">
            <v>0</v>
          </cell>
        </row>
        <row r="11191">
          <cell r="L11191">
            <v>0</v>
          </cell>
        </row>
        <row r="11192">
          <cell r="L11192">
            <v>0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0</v>
          </cell>
        </row>
        <row r="11201">
          <cell r="L11201">
            <v>0</v>
          </cell>
        </row>
        <row r="11202">
          <cell r="L11202">
            <v>0</v>
          </cell>
        </row>
        <row r="11203">
          <cell r="L11203">
            <v>0</v>
          </cell>
        </row>
        <row r="11204">
          <cell r="L11204">
            <v>0</v>
          </cell>
        </row>
        <row r="11205">
          <cell r="L11205">
            <v>0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0</v>
          </cell>
        </row>
        <row r="11209">
          <cell r="L11209">
            <v>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0</v>
          </cell>
        </row>
        <row r="11213">
          <cell r="L11213">
            <v>0</v>
          </cell>
        </row>
        <row r="11214">
          <cell r="L11214">
            <v>0</v>
          </cell>
        </row>
        <row r="11215">
          <cell r="L11215">
            <v>0</v>
          </cell>
        </row>
        <row r="11216">
          <cell r="L11216">
            <v>0</v>
          </cell>
        </row>
        <row r="11217">
          <cell r="L11217">
            <v>0</v>
          </cell>
        </row>
        <row r="11218">
          <cell r="L11218">
            <v>0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0</v>
          </cell>
        </row>
        <row r="11229">
          <cell r="L11229">
            <v>0</v>
          </cell>
        </row>
        <row r="11230">
          <cell r="L11230">
            <v>0</v>
          </cell>
        </row>
        <row r="11231">
          <cell r="L11231">
            <v>0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0</v>
          </cell>
        </row>
        <row r="11240">
          <cell r="L11240">
            <v>0</v>
          </cell>
        </row>
        <row r="11241">
          <cell r="L11241">
            <v>0</v>
          </cell>
        </row>
        <row r="11242">
          <cell r="L11242">
            <v>0</v>
          </cell>
        </row>
        <row r="11243">
          <cell r="L11243">
            <v>0</v>
          </cell>
        </row>
        <row r="11244">
          <cell r="L11244">
            <v>0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0</v>
          </cell>
        </row>
        <row r="11248">
          <cell r="L11248">
            <v>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0</v>
          </cell>
        </row>
        <row r="11252">
          <cell r="L11252">
            <v>0</v>
          </cell>
        </row>
        <row r="11253">
          <cell r="L11253">
            <v>0</v>
          </cell>
        </row>
        <row r="11254">
          <cell r="L11254">
            <v>0</v>
          </cell>
        </row>
        <row r="11255">
          <cell r="L11255">
            <v>0</v>
          </cell>
        </row>
        <row r="11256">
          <cell r="L11256">
            <v>0</v>
          </cell>
        </row>
        <row r="11257">
          <cell r="L11257">
            <v>0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0</v>
          </cell>
        </row>
        <row r="11266">
          <cell r="L11266">
            <v>0</v>
          </cell>
        </row>
        <row r="11267">
          <cell r="L11267">
            <v>0</v>
          </cell>
        </row>
        <row r="11268">
          <cell r="L11268">
            <v>0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0</v>
          </cell>
        </row>
        <row r="11277">
          <cell r="L11277">
            <v>0</v>
          </cell>
        </row>
        <row r="11278">
          <cell r="L11278">
            <v>0</v>
          </cell>
        </row>
        <row r="11279">
          <cell r="L11279">
            <v>0</v>
          </cell>
        </row>
        <row r="11280">
          <cell r="L11280">
            <v>0</v>
          </cell>
        </row>
        <row r="11281">
          <cell r="L11281">
            <v>0</v>
          </cell>
        </row>
        <row r="11282">
          <cell r="L11282">
            <v>0</v>
          </cell>
        </row>
        <row r="11283">
          <cell r="L11283">
            <v>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0</v>
          </cell>
        </row>
        <row r="11287">
          <cell r="L11287">
            <v>0</v>
          </cell>
        </row>
        <row r="11288">
          <cell r="L11288">
            <v>0</v>
          </cell>
        </row>
        <row r="11289">
          <cell r="L11289">
            <v>0</v>
          </cell>
        </row>
        <row r="11290">
          <cell r="L11290">
            <v>0</v>
          </cell>
        </row>
        <row r="11291">
          <cell r="L11291">
            <v>0</v>
          </cell>
        </row>
        <row r="11292">
          <cell r="L11292">
            <v>0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0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0</v>
          </cell>
        </row>
        <row r="11312">
          <cell r="L11312">
            <v>0</v>
          </cell>
        </row>
        <row r="11313">
          <cell r="L11313">
            <v>0</v>
          </cell>
        </row>
        <row r="11314">
          <cell r="L11314">
            <v>0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0</v>
          </cell>
        </row>
        <row r="11323">
          <cell r="L11323">
            <v>0</v>
          </cell>
        </row>
        <row r="11324">
          <cell r="L11324">
            <v>0</v>
          </cell>
        </row>
        <row r="11325">
          <cell r="L11325">
            <v>0</v>
          </cell>
        </row>
        <row r="11326">
          <cell r="L11326">
            <v>0</v>
          </cell>
        </row>
        <row r="11327">
          <cell r="L11327">
            <v>0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0</v>
          </cell>
        </row>
        <row r="11331">
          <cell r="L11331">
            <v>0</v>
          </cell>
        </row>
        <row r="11332">
          <cell r="L11332">
            <v>0</v>
          </cell>
        </row>
        <row r="11333">
          <cell r="L11333">
            <v>0</v>
          </cell>
        </row>
        <row r="11334">
          <cell r="L11334">
            <v>0</v>
          </cell>
        </row>
        <row r="11335">
          <cell r="L11335">
            <v>0</v>
          </cell>
        </row>
        <row r="11336">
          <cell r="L11336">
            <v>0</v>
          </cell>
        </row>
        <row r="11337">
          <cell r="L11337">
            <v>0</v>
          </cell>
        </row>
        <row r="11338">
          <cell r="L11338">
            <v>0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0</v>
          </cell>
        </row>
        <row r="11351">
          <cell r="L11351">
            <v>0</v>
          </cell>
        </row>
        <row r="11352">
          <cell r="L11352">
            <v>0</v>
          </cell>
        </row>
        <row r="11353">
          <cell r="L11353">
            <v>0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0</v>
          </cell>
        </row>
        <row r="11362">
          <cell r="L11362">
            <v>0</v>
          </cell>
        </row>
        <row r="11363">
          <cell r="L11363">
            <v>0</v>
          </cell>
        </row>
        <row r="11364">
          <cell r="L11364">
            <v>0</v>
          </cell>
        </row>
        <row r="11365">
          <cell r="L11365">
            <v>0</v>
          </cell>
        </row>
        <row r="11366">
          <cell r="L11366">
            <v>0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0</v>
          </cell>
        </row>
        <row r="11370">
          <cell r="L11370">
            <v>0</v>
          </cell>
        </row>
        <row r="11371">
          <cell r="L11371">
            <v>0</v>
          </cell>
        </row>
        <row r="11372">
          <cell r="L11372">
            <v>0</v>
          </cell>
        </row>
        <row r="11373">
          <cell r="L11373">
            <v>0</v>
          </cell>
        </row>
        <row r="11374">
          <cell r="L11374">
            <v>0</v>
          </cell>
        </row>
        <row r="11375">
          <cell r="L11375">
            <v>0</v>
          </cell>
        </row>
        <row r="11376">
          <cell r="L11376">
            <v>0</v>
          </cell>
        </row>
        <row r="11377">
          <cell r="L11377">
            <v>0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0</v>
          </cell>
        </row>
        <row r="11390">
          <cell r="L11390">
            <v>0</v>
          </cell>
        </row>
        <row r="11391">
          <cell r="L11391">
            <v>0</v>
          </cell>
        </row>
        <row r="11392">
          <cell r="L11392">
            <v>0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0</v>
          </cell>
        </row>
        <row r="11401">
          <cell r="L11401">
            <v>0</v>
          </cell>
        </row>
        <row r="11402">
          <cell r="L11402">
            <v>0</v>
          </cell>
        </row>
        <row r="11403">
          <cell r="L11403">
            <v>0</v>
          </cell>
        </row>
        <row r="11404">
          <cell r="L11404">
            <v>0</v>
          </cell>
        </row>
        <row r="11405">
          <cell r="L11405">
            <v>0</v>
          </cell>
        </row>
        <row r="11406">
          <cell r="L11406">
            <v>0</v>
          </cell>
        </row>
        <row r="11407">
          <cell r="L11407">
            <v>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0</v>
          </cell>
        </row>
        <row r="11411">
          <cell r="L11411">
            <v>0</v>
          </cell>
        </row>
        <row r="11412">
          <cell r="L11412">
            <v>0</v>
          </cell>
        </row>
        <row r="11413">
          <cell r="L11413">
            <v>0</v>
          </cell>
        </row>
        <row r="11414">
          <cell r="L11414">
            <v>0</v>
          </cell>
        </row>
        <row r="11415">
          <cell r="L11415">
            <v>0</v>
          </cell>
        </row>
        <row r="11416">
          <cell r="L11416">
            <v>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0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0</v>
          </cell>
        </row>
        <row r="11436">
          <cell r="L11436">
            <v>0</v>
          </cell>
        </row>
        <row r="11437">
          <cell r="L11437">
            <v>0</v>
          </cell>
        </row>
        <row r="11438">
          <cell r="L11438">
            <v>0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0</v>
          </cell>
        </row>
        <row r="11447">
          <cell r="L11447">
            <v>0</v>
          </cell>
        </row>
        <row r="11448">
          <cell r="L11448">
            <v>0</v>
          </cell>
        </row>
        <row r="11449">
          <cell r="L11449">
            <v>0</v>
          </cell>
        </row>
        <row r="11450">
          <cell r="L11450">
            <v>0</v>
          </cell>
        </row>
        <row r="11451">
          <cell r="L11451">
            <v>0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0</v>
          </cell>
        </row>
        <row r="11455">
          <cell r="L11455">
            <v>0</v>
          </cell>
        </row>
        <row r="11456">
          <cell r="L11456">
            <v>0</v>
          </cell>
        </row>
        <row r="11457">
          <cell r="L11457">
            <v>0</v>
          </cell>
        </row>
        <row r="11458">
          <cell r="L11458">
            <v>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0</v>
          </cell>
        </row>
        <row r="11462">
          <cell r="L11462">
            <v>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0</v>
          </cell>
        </row>
        <row r="11466">
          <cell r="L11466">
            <v>0</v>
          </cell>
        </row>
        <row r="11467">
          <cell r="L11467">
            <v>0</v>
          </cell>
        </row>
        <row r="11468">
          <cell r="L11468">
            <v>0</v>
          </cell>
        </row>
        <row r="11469">
          <cell r="L11469">
            <v>0</v>
          </cell>
        </row>
        <row r="11470">
          <cell r="L11470">
            <v>0</v>
          </cell>
        </row>
        <row r="11471">
          <cell r="L11471">
            <v>0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0</v>
          </cell>
        </row>
        <row r="11483">
          <cell r="L11483">
            <v>0</v>
          </cell>
        </row>
        <row r="11484">
          <cell r="L11484">
            <v>0</v>
          </cell>
        </row>
        <row r="11485">
          <cell r="L11485">
            <v>0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0</v>
          </cell>
        </row>
        <row r="11494">
          <cell r="L11494">
            <v>0</v>
          </cell>
        </row>
        <row r="11495">
          <cell r="L11495">
            <v>0</v>
          </cell>
        </row>
        <row r="11496">
          <cell r="L11496">
            <v>0</v>
          </cell>
        </row>
        <row r="11497">
          <cell r="L11497">
            <v>0</v>
          </cell>
        </row>
        <row r="11498">
          <cell r="L11498">
            <v>0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0</v>
          </cell>
        </row>
        <row r="11502">
          <cell r="L11502">
            <v>0</v>
          </cell>
        </row>
        <row r="11503">
          <cell r="L11503">
            <v>0</v>
          </cell>
        </row>
        <row r="11504">
          <cell r="L11504">
            <v>0</v>
          </cell>
        </row>
        <row r="11505">
          <cell r="L11505">
            <v>0</v>
          </cell>
        </row>
        <row r="11506">
          <cell r="L11506">
            <v>80</v>
          </cell>
        </row>
        <row r="11507">
          <cell r="L11507">
            <v>0</v>
          </cell>
        </row>
        <row r="11508">
          <cell r="L11508">
            <v>80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0</v>
          </cell>
        </row>
        <row r="11512">
          <cell r="L11512">
            <v>0</v>
          </cell>
        </row>
        <row r="11513">
          <cell r="L11513">
            <v>0</v>
          </cell>
        </row>
        <row r="11514">
          <cell r="L11514">
            <v>0</v>
          </cell>
        </row>
        <row r="11515">
          <cell r="L11515">
            <v>0</v>
          </cell>
        </row>
        <row r="11516">
          <cell r="L11516">
            <v>0</v>
          </cell>
        </row>
        <row r="11517">
          <cell r="L11517">
            <v>0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0</v>
          </cell>
        </row>
        <row r="11528">
          <cell r="L11528">
            <v>0</v>
          </cell>
        </row>
        <row r="11529">
          <cell r="L11529">
            <v>0</v>
          </cell>
        </row>
        <row r="11530">
          <cell r="L11530">
            <v>0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0</v>
          </cell>
        </row>
        <row r="11539">
          <cell r="L11539">
            <v>0</v>
          </cell>
        </row>
        <row r="11540">
          <cell r="L11540">
            <v>0</v>
          </cell>
        </row>
        <row r="11541">
          <cell r="L11541">
            <v>0</v>
          </cell>
        </row>
        <row r="11542">
          <cell r="L11542">
            <v>0</v>
          </cell>
        </row>
        <row r="11543">
          <cell r="L11543">
            <v>0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0</v>
          </cell>
        </row>
        <row r="11552">
          <cell r="L11552">
            <v>0</v>
          </cell>
        </row>
        <row r="11553">
          <cell r="L11553">
            <v>0</v>
          </cell>
        </row>
        <row r="11554">
          <cell r="L11554">
            <v>0</v>
          </cell>
        </row>
        <row r="11555">
          <cell r="L11555">
            <v>0</v>
          </cell>
        </row>
        <row r="11556">
          <cell r="L11556">
            <v>0</v>
          </cell>
        </row>
        <row r="11557">
          <cell r="L11557">
            <v>0</v>
          </cell>
        </row>
        <row r="11558">
          <cell r="L11558">
            <v>0</v>
          </cell>
        </row>
        <row r="11559">
          <cell r="L11559">
            <v>0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0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0</v>
          </cell>
        </row>
        <row r="11578">
          <cell r="L11578">
            <v>0</v>
          </cell>
        </row>
        <row r="11579">
          <cell r="L11579">
            <v>0</v>
          </cell>
        </row>
        <row r="11580">
          <cell r="L11580">
            <v>0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0</v>
          </cell>
        </row>
        <row r="11589">
          <cell r="L11589">
            <v>0</v>
          </cell>
        </row>
        <row r="11590">
          <cell r="L11590">
            <v>0</v>
          </cell>
        </row>
        <row r="11591">
          <cell r="L11591">
            <v>0</v>
          </cell>
        </row>
        <row r="11592">
          <cell r="L11592">
            <v>0</v>
          </cell>
        </row>
        <row r="11593">
          <cell r="L11593">
            <v>0</v>
          </cell>
        </row>
        <row r="11594">
          <cell r="L11594">
            <v>0</v>
          </cell>
        </row>
        <row r="11595">
          <cell r="L11595">
            <v>0</v>
          </cell>
        </row>
        <row r="11596">
          <cell r="L11596">
            <v>0</v>
          </cell>
        </row>
        <row r="11597">
          <cell r="L11597">
            <v>0</v>
          </cell>
        </row>
        <row r="11598">
          <cell r="L11598">
            <v>0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0</v>
          </cell>
        </row>
        <row r="11605">
          <cell r="L11605">
            <v>0</v>
          </cell>
        </row>
        <row r="11606">
          <cell r="L11606">
            <v>0</v>
          </cell>
        </row>
        <row r="11607">
          <cell r="L11607">
            <v>0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0</v>
          </cell>
        </row>
        <row r="11616">
          <cell r="L11616">
            <v>0</v>
          </cell>
        </row>
        <row r="11617">
          <cell r="L11617">
            <v>80</v>
          </cell>
        </row>
        <row r="11618">
          <cell r="L11618">
            <v>0</v>
          </cell>
        </row>
        <row r="11619">
          <cell r="L11619">
            <v>80</v>
          </cell>
        </row>
        <row r="11620">
          <cell r="L11620">
            <v>80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0</v>
          </cell>
        </row>
        <row r="11624">
          <cell r="L11624">
            <v>0</v>
          </cell>
        </row>
        <row r="11625">
          <cell r="L11625">
            <v>0</v>
          </cell>
        </row>
        <row r="11626">
          <cell r="L11626">
            <v>0</v>
          </cell>
        </row>
        <row r="11627">
          <cell r="L11627">
            <v>0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0</v>
          </cell>
        </row>
        <row r="11636">
          <cell r="L11636">
            <v>0</v>
          </cell>
        </row>
        <row r="11637">
          <cell r="L11637">
            <v>0</v>
          </cell>
        </row>
        <row r="11638">
          <cell r="L11638">
            <v>80</v>
          </cell>
        </row>
        <row r="11639">
          <cell r="L11639">
            <v>0</v>
          </cell>
        </row>
        <row r="11640">
          <cell r="L11640">
            <v>0</v>
          </cell>
        </row>
        <row r="11641">
          <cell r="L11641">
            <v>0</v>
          </cell>
        </row>
        <row r="11642">
          <cell r="L11642">
            <v>0</v>
          </cell>
        </row>
        <row r="11643">
          <cell r="L11643">
            <v>0</v>
          </cell>
        </row>
        <row r="11644">
          <cell r="L11644">
            <v>0</v>
          </cell>
        </row>
        <row r="11645">
          <cell r="L11645">
            <v>0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0</v>
          </cell>
        </row>
        <row r="11659">
          <cell r="L11659">
            <v>0</v>
          </cell>
        </row>
        <row r="11660">
          <cell r="L11660">
            <v>0</v>
          </cell>
        </row>
        <row r="11661">
          <cell r="L11661">
            <v>0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0</v>
          </cell>
        </row>
        <row r="11670">
          <cell r="L11670">
            <v>0</v>
          </cell>
        </row>
        <row r="11671">
          <cell r="L11671">
            <v>0</v>
          </cell>
        </row>
        <row r="11672">
          <cell r="L11672">
            <v>0</v>
          </cell>
        </row>
        <row r="11673">
          <cell r="L11673">
            <v>0</v>
          </cell>
        </row>
        <row r="11674">
          <cell r="L11674">
            <v>0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0</v>
          </cell>
        </row>
        <row r="11678">
          <cell r="L11678">
            <v>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0</v>
          </cell>
        </row>
        <row r="11682">
          <cell r="L11682">
            <v>0</v>
          </cell>
        </row>
        <row r="11683">
          <cell r="L11683">
            <v>0</v>
          </cell>
        </row>
        <row r="11684">
          <cell r="L11684">
            <v>0</v>
          </cell>
        </row>
        <row r="11685">
          <cell r="L11685">
            <v>0</v>
          </cell>
        </row>
        <row r="11686">
          <cell r="L11686">
            <v>0</v>
          </cell>
        </row>
        <row r="11687">
          <cell r="L11687">
            <v>0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0</v>
          </cell>
        </row>
        <row r="11699">
          <cell r="L11699">
            <v>0</v>
          </cell>
        </row>
        <row r="11700">
          <cell r="L11700">
            <v>0</v>
          </cell>
        </row>
        <row r="11701">
          <cell r="L11701">
            <v>0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0</v>
          </cell>
        </row>
        <row r="11710">
          <cell r="L11710">
            <v>0</v>
          </cell>
        </row>
        <row r="11711">
          <cell r="L11711">
            <v>0</v>
          </cell>
        </row>
        <row r="11712">
          <cell r="L11712">
            <v>0</v>
          </cell>
        </row>
        <row r="11713">
          <cell r="L11713">
            <v>0</v>
          </cell>
        </row>
        <row r="11714">
          <cell r="L11714">
            <v>0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0</v>
          </cell>
        </row>
        <row r="11718">
          <cell r="L11718">
            <v>0</v>
          </cell>
        </row>
        <row r="11719">
          <cell r="L11719">
            <v>0</v>
          </cell>
        </row>
        <row r="11720">
          <cell r="L11720">
            <v>0</v>
          </cell>
        </row>
        <row r="11721">
          <cell r="L11721">
            <v>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0</v>
          </cell>
        </row>
        <row r="11732">
          <cell r="L11732">
            <v>0</v>
          </cell>
        </row>
        <row r="11733">
          <cell r="L11733">
            <v>0</v>
          </cell>
        </row>
        <row r="11734">
          <cell r="L11734">
            <v>0</v>
          </cell>
        </row>
        <row r="11735">
          <cell r="L11735">
            <v>0</v>
          </cell>
        </row>
        <row r="11736">
          <cell r="L11736">
            <v>29</v>
          </cell>
        </row>
        <row r="11737">
          <cell r="L11737">
            <v>0</v>
          </cell>
        </row>
        <row r="11738">
          <cell r="L11738">
            <v>29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0</v>
          </cell>
        </row>
        <row r="11746">
          <cell r="L11746">
            <v>0</v>
          </cell>
        </row>
        <row r="11747">
          <cell r="L11747">
            <v>0</v>
          </cell>
        </row>
        <row r="11748">
          <cell r="L11748">
            <v>0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0</v>
          </cell>
        </row>
        <row r="11757">
          <cell r="L11757">
            <v>0</v>
          </cell>
        </row>
        <row r="11758">
          <cell r="L11758">
            <v>0</v>
          </cell>
        </row>
        <row r="11759">
          <cell r="L11759">
            <v>0</v>
          </cell>
        </row>
        <row r="11760">
          <cell r="L11760">
            <v>0</v>
          </cell>
        </row>
        <row r="11761">
          <cell r="L11761">
            <v>0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0</v>
          </cell>
        </row>
        <row r="11765">
          <cell r="L11765">
            <v>0</v>
          </cell>
        </row>
        <row r="11766">
          <cell r="L11766">
            <v>0</v>
          </cell>
        </row>
        <row r="11767">
          <cell r="L11767">
            <v>0</v>
          </cell>
        </row>
        <row r="11768">
          <cell r="L11768">
            <v>0</v>
          </cell>
        </row>
        <row r="11769">
          <cell r="L11769">
            <v>0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0</v>
          </cell>
        </row>
        <row r="11773">
          <cell r="L11773">
            <v>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0</v>
          </cell>
        </row>
        <row r="11777">
          <cell r="L11777">
            <v>0</v>
          </cell>
        </row>
        <row r="11778">
          <cell r="L11778">
            <v>0</v>
          </cell>
        </row>
        <row r="11779">
          <cell r="L11779">
            <v>0</v>
          </cell>
        </row>
        <row r="11780">
          <cell r="L11780">
            <v>0</v>
          </cell>
        </row>
        <row r="11781">
          <cell r="L11781">
            <v>0</v>
          </cell>
        </row>
        <row r="11782">
          <cell r="L11782">
            <v>0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0</v>
          </cell>
        </row>
        <row r="11795">
          <cell r="L11795">
            <v>0</v>
          </cell>
        </row>
        <row r="11796">
          <cell r="L11796">
            <v>0</v>
          </cell>
        </row>
        <row r="11797">
          <cell r="L11797">
            <v>0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0</v>
          </cell>
        </row>
        <row r="11806">
          <cell r="L11806">
            <v>0</v>
          </cell>
        </row>
        <row r="11807">
          <cell r="L11807">
            <v>0</v>
          </cell>
        </row>
        <row r="11808">
          <cell r="L11808">
            <v>0</v>
          </cell>
        </row>
        <row r="11809">
          <cell r="L11809">
            <v>0</v>
          </cell>
        </row>
        <row r="11810">
          <cell r="L11810">
            <v>0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0</v>
          </cell>
        </row>
        <row r="11821">
          <cell r="L11821">
            <v>0</v>
          </cell>
        </row>
        <row r="11822">
          <cell r="L11822">
            <v>0</v>
          </cell>
        </row>
        <row r="11823">
          <cell r="L11823">
            <v>0</v>
          </cell>
        </row>
        <row r="11824">
          <cell r="L11824">
            <v>0</v>
          </cell>
        </row>
        <row r="11825">
          <cell r="L11825">
            <v>0</v>
          </cell>
        </row>
        <row r="11826">
          <cell r="L11826">
            <v>0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29</v>
          </cell>
        </row>
        <row r="11838">
          <cell r="L11838">
            <v>0</v>
          </cell>
        </row>
        <row r="11839">
          <cell r="L11839">
            <v>0</v>
          </cell>
        </row>
        <row r="11840">
          <cell r="L11840">
            <v>0</v>
          </cell>
        </row>
        <row r="11841">
          <cell r="L11841">
            <v>29</v>
          </cell>
        </row>
        <row r="11842">
          <cell r="L11842">
            <v>29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0</v>
          </cell>
        </row>
        <row r="11851">
          <cell r="L11851">
            <v>0</v>
          </cell>
        </row>
        <row r="11852">
          <cell r="L11852">
            <v>0</v>
          </cell>
        </row>
        <row r="11853">
          <cell r="L11853">
            <v>0</v>
          </cell>
        </row>
        <row r="11854">
          <cell r="L11854">
            <v>0</v>
          </cell>
        </row>
        <row r="11855">
          <cell r="L11855">
            <v>0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0</v>
          </cell>
        </row>
        <row r="11864">
          <cell r="L11864">
            <v>0</v>
          </cell>
        </row>
        <row r="11865">
          <cell r="L11865">
            <v>0</v>
          </cell>
        </row>
        <row r="11866">
          <cell r="L11866">
            <v>0</v>
          </cell>
        </row>
        <row r="11867">
          <cell r="L11867">
            <v>0</v>
          </cell>
        </row>
        <row r="11868">
          <cell r="L11868">
            <v>0</v>
          </cell>
        </row>
        <row r="11869">
          <cell r="L11869">
            <v>0</v>
          </cell>
        </row>
        <row r="11870">
          <cell r="L11870">
            <v>0</v>
          </cell>
        </row>
        <row r="11871">
          <cell r="L11871">
            <v>0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0</v>
          </cell>
        </row>
        <row r="11890">
          <cell r="L11890">
            <v>0</v>
          </cell>
        </row>
        <row r="11891">
          <cell r="L11891">
            <v>0</v>
          </cell>
        </row>
        <row r="11892">
          <cell r="L11892">
            <v>0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0</v>
          </cell>
        </row>
        <row r="11901">
          <cell r="L11901">
            <v>0</v>
          </cell>
        </row>
        <row r="11902">
          <cell r="L11902">
            <v>0</v>
          </cell>
        </row>
        <row r="11903">
          <cell r="L11903">
            <v>0</v>
          </cell>
        </row>
        <row r="11904">
          <cell r="L11904">
            <v>0</v>
          </cell>
        </row>
        <row r="11905">
          <cell r="L11905">
            <v>0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0</v>
          </cell>
        </row>
        <row r="11909">
          <cell r="L11909">
            <v>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0</v>
          </cell>
        </row>
        <row r="11913">
          <cell r="L11913">
            <v>0</v>
          </cell>
        </row>
        <row r="11914">
          <cell r="L11914">
            <v>0</v>
          </cell>
        </row>
        <row r="11915">
          <cell r="L11915">
            <v>0</v>
          </cell>
        </row>
        <row r="11916">
          <cell r="L11916">
            <v>0</v>
          </cell>
        </row>
        <row r="11917">
          <cell r="L11917">
            <v>0</v>
          </cell>
        </row>
        <row r="11918">
          <cell r="L11918">
            <v>0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0</v>
          </cell>
        </row>
        <row r="11935">
          <cell r="L11935">
            <v>0</v>
          </cell>
        </row>
        <row r="11936">
          <cell r="L11936">
            <v>0</v>
          </cell>
        </row>
        <row r="11937">
          <cell r="L11937">
            <v>0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0</v>
          </cell>
        </row>
        <row r="11946">
          <cell r="L11946">
            <v>0</v>
          </cell>
        </row>
        <row r="11947">
          <cell r="L11947">
            <v>0</v>
          </cell>
        </row>
        <row r="11948">
          <cell r="L11948">
            <v>0</v>
          </cell>
        </row>
        <row r="11949">
          <cell r="L11949">
            <v>0</v>
          </cell>
        </row>
        <row r="11950">
          <cell r="L11950">
            <v>0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0</v>
          </cell>
        </row>
        <row r="11954">
          <cell r="L11954">
            <v>0</v>
          </cell>
        </row>
        <row r="11955">
          <cell r="L11955">
            <v>0</v>
          </cell>
        </row>
        <row r="11956">
          <cell r="L11956">
            <v>0</v>
          </cell>
        </row>
        <row r="11957">
          <cell r="L11957">
            <v>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0</v>
          </cell>
        </row>
        <row r="11961">
          <cell r="L11961">
            <v>0</v>
          </cell>
        </row>
        <row r="11962">
          <cell r="L11962">
            <v>0</v>
          </cell>
        </row>
        <row r="11963">
          <cell r="L11963">
            <v>0</v>
          </cell>
        </row>
        <row r="11964">
          <cell r="L11964">
            <v>0</v>
          </cell>
        </row>
        <row r="11965">
          <cell r="L11965">
            <v>0</v>
          </cell>
        </row>
        <row r="11966">
          <cell r="L11966">
            <v>0.2</v>
          </cell>
        </row>
        <row r="11967">
          <cell r="L11967">
            <v>0</v>
          </cell>
        </row>
        <row r="11968">
          <cell r="L11968">
            <v>0.2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0</v>
          </cell>
        </row>
        <row r="11987">
          <cell r="L11987">
            <v>0</v>
          </cell>
        </row>
        <row r="11988">
          <cell r="L11988">
            <v>0</v>
          </cell>
        </row>
        <row r="11989">
          <cell r="L11989">
            <v>0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0</v>
          </cell>
        </row>
        <row r="11998">
          <cell r="L11998">
            <v>0</v>
          </cell>
        </row>
        <row r="11999">
          <cell r="L11999">
            <v>0</v>
          </cell>
        </row>
        <row r="12000">
          <cell r="L12000">
            <v>0</v>
          </cell>
        </row>
        <row r="12001">
          <cell r="L12001">
            <v>0</v>
          </cell>
        </row>
        <row r="12002">
          <cell r="L12002">
            <v>0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0</v>
          </cell>
        </row>
        <row r="12006">
          <cell r="L12006">
            <v>0</v>
          </cell>
        </row>
        <row r="12007">
          <cell r="L12007">
            <v>0</v>
          </cell>
        </row>
        <row r="12008">
          <cell r="L12008">
            <v>0</v>
          </cell>
        </row>
        <row r="12009">
          <cell r="L12009">
            <v>0</v>
          </cell>
        </row>
        <row r="12010">
          <cell r="L12010">
            <v>0</v>
          </cell>
        </row>
        <row r="12011">
          <cell r="L12011">
            <v>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0</v>
          </cell>
        </row>
        <row r="12015">
          <cell r="L12015">
            <v>0</v>
          </cell>
        </row>
        <row r="12016">
          <cell r="L12016">
            <v>0</v>
          </cell>
        </row>
        <row r="12017">
          <cell r="L12017">
            <v>0</v>
          </cell>
        </row>
        <row r="12018">
          <cell r="L12018">
            <v>0</v>
          </cell>
        </row>
        <row r="12019">
          <cell r="L12019">
            <v>0</v>
          </cell>
        </row>
        <row r="12020">
          <cell r="L12020">
            <v>0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0</v>
          </cell>
        </row>
        <row r="12036">
          <cell r="L12036">
            <v>0</v>
          </cell>
        </row>
        <row r="12037">
          <cell r="L12037">
            <v>0</v>
          </cell>
        </row>
        <row r="12038">
          <cell r="L12038">
            <v>0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0</v>
          </cell>
        </row>
        <row r="12047">
          <cell r="L12047">
            <v>0</v>
          </cell>
        </row>
        <row r="12048">
          <cell r="L12048">
            <v>0</v>
          </cell>
        </row>
        <row r="12049">
          <cell r="L12049">
            <v>0</v>
          </cell>
        </row>
        <row r="12050">
          <cell r="L12050">
            <v>0</v>
          </cell>
        </row>
        <row r="12051">
          <cell r="L12051">
            <v>0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0</v>
          </cell>
        </row>
        <row r="12059">
          <cell r="L12059">
            <v>0</v>
          </cell>
        </row>
        <row r="12060">
          <cell r="L12060">
            <v>0</v>
          </cell>
        </row>
        <row r="12061">
          <cell r="L12061">
            <v>0</v>
          </cell>
        </row>
        <row r="12062">
          <cell r="L12062">
            <v>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0.2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0.2</v>
          </cell>
        </row>
        <row r="12072">
          <cell r="L12072">
            <v>0.2</v>
          </cell>
        </row>
        <row r="12073">
          <cell r="L12073">
            <v>0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0</v>
          </cell>
        </row>
        <row r="12077">
          <cell r="L12077">
            <v>0</v>
          </cell>
        </row>
        <row r="12078">
          <cell r="L12078">
            <v>0</v>
          </cell>
        </row>
        <row r="12079">
          <cell r="L12079">
            <v>0</v>
          </cell>
        </row>
        <row r="12080">
          <cell r="L12080">
            <v>0</v>
          </cell>
        </row>
        <row r="12081">
          <cell r="L12081">
            <v>0</v>
          </cell>
        </row>
        <row r="12082">
          <cell r="L12082">
            <v>0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0</v>
          </cell>
        </row>
        <row r="12093">
          <cell r="L12093">
            <v>0</v>
          </cell>
        </row>
        <row r="12094">
          <cell r="L12094">
            <v>0</v>
          </cell>
        </row>
        <row r="12095">
          <cell r="L12095">
            <v>0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0</v>
          </cell>
        </row>
        <row r="12104">
          <cell r="L12104">
            <v>0</v>
          </cell>
        </row>
        <row r="12105">
          <cell r="L12105">
            <v>0</v>
          </cell>
        </row>
        <row r="12106">
          <cell r="L12106">
            <v>0</v>
          </cell>
        </row>
        <row r="12107">
          <cell r="L12107">
            <v>0</v>
          </cell>
        </row>
        <row r="12108">
          <cell r="L12108">
            <v>0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0</v>
          </cell>
        </row>
        <row r="12112">
          <cell r="L12112">
            <v>0</v>
          </cell>
        </row>
        <row r="12113">
          <cell r="L12113">
            <v>0</v>
          </cell>
        </row>
        <row r="12114">
          <cell r="L12114">
            <v>0</v>
          </cell>
        </row>
        <row r="12115">
          <cell r="L12115">
            <v>0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0</v>
          </cell>
        </row>
        <row r="12126">
          <cell r="L12126">
            <v>0</v>
          </cell>
        </row>
        <row r="12127">
          <cell r="L12127">
            <v>0</v>
          </cell>
        </row>
        <row r="12128">
          <cell r="L12128">
            <v>0</v>
          </cell>
        </row>
        <row r="12129">
          <cell r="L12129">
            <v>0</v>
          </cell>
        </row>
        <row r="12130">
          <cell r="L12130">
            <v>0</v>
          </cell>
        </row>
        <row r="12131">
          <cell r="L12131">
            <v>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0</v>
          </cell>
        </row>
        <row r="12152">
          <cell r="L12152">
            <v>0</v>
          </cell>
        </row>
        <row r="12153">
          <cell r="L12153">
            <v>0</v>
          </cell>
        </row>
        <row r="12154">
          <cell r="L12154">
            <v>0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0</v>
          </cell>
        </row>
        <row r="12163">
          <cell r="L12163">
            <v>0</v>
          </cell>
        </row>
        <row r="12164">
          <cell r="L12164">
            <v>0</v>
          </cell>
        </row>
        <row r="12165">
          <cell r="L12165">
            <v>0</v>
          </cell>
        </row>
        <row r="12166">
          <cell r="L12166">
            <v>0</v>
          </cell>
        </row>
        <row r="12167">
          <cell r="L12167">
            <v>0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0</v>
          </cell>
        </row>
        <row r="12176">
          <cell r="L12176">
            <v>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0</v>
          </cell>
        </row>
        <row r="12180">
          <cell r="L12180">
            <v>0</v>
          </cell>
        </row>
        <row r="12181">
          <cell r="L12181">
            <v>0</v>
          </cell>
        </row>
        <row r="12182">
          <cell r="L12182">
            <v>0</v>
          </cell>
        </row>
        <row r="12183">
          <cell r="L12183">
            <v>0</v>
          </cell>
        </row>
        <row r="12184">
          <cell r="L12184">
            <v>0</v>
          </cell>
        </row>
        <row r="12185">
          <cell r="L12185">
            <v>0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40.1</v>
          </cell>
        </row>
        <row r="12197">
          <cell r="L12197">
            <v>0</v>
          </cell>
        </row>
        <row r="12198">
          <cell r="L12198">
            <v>40.1</v>
          </cell>
        </row>
        <row r="12199">
          <cell r="L12199">
            <v>0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0</v>
          </cell>
        </row>
        <row r="12208">
          <cell r="L12208">
            <v>0</v>
          </cell>
        </row>
        <row r="12209">
          <cell r="L12209">
            <v>0</v>
          </cell>
        </row>
        <row r="12210">
          <cell r="L12210">
            <v>0</v>
          </cell>
        </row>
        <row r="12211">
          <cell r="L12211">
            <v>0</v>
          </cell>
        </row>
        <row r="12212">
          <cell r="L12212">
            <v>0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0</v>
          </cell>
        </row>
        <row r="12216">
          <cell r="L12216">
            <v>0</v>
          </cell>
        </row>
        <row r="12217">
          <cell r="L12217">
            <v>0</v>
          </cell>
        </row>
        <row r="12218">
          <cell r="L12218">
            <v>0</v>
          </cell>
        </row>
        <row r="12219">
          <cell r="L12219">
            <v>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0</v>
          </cell>
        </row>
        <row r="12228">
          <cell r="L12228">
            <v>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0</v>
          </cell>
        </row>
        <row r="12232">
          <cell r="L12232">
            <v>0</v>
          </cell>
        </row>
        <row r="12233">
          <cell r="L12233">
            <v>0</v>
          </cell>
        </row>
        <row r="12234">
          <cell r="L12234">
            <v>0</v>
          </cell>
        </row>
        <row r="12235">
          <cell r="L12235">
            <v>0</v>
          </cell>
        </row>
        <row r="12236">
          <cell r="L12236">
            <v>0</v>
          </cell>
        </row>
        <row r="12237">
          <cell r="L12237">
            <v>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0</v>
          </cell>
        </row>
        <row r="12251">
          <cell r="L12251">
            <v>0</v>
          </cell>
        </row>
        <row r="12252">
          <cell r="L12252">
            <v>0</v>
          </cell>
        </row>
        <row r="12253">
          <cell r="L12253">
            <v>0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0</v>
          </cell>
        </row>
        <row r="12262">
          <cell r="L12262">
            <v>0</v>
          </cell>
        </row>
        <row r="12263">
          <cell r="L12263">
            <v>0</v>
          </cell>
        </row>
        <row r="12264">
          <cell r="L12264">
            <v>0</v>
          </cell>
        </row>
        <row r="12265">
          <cell r="L12265">
            <v>0</v>
          </cell>
        </row>
        <row r="12266">
          <cell r="L12266">
            <v>0</v>
          </cell>
        </row>
        <row r="12267">
          <cell r="L12267">
            <v>0</v>
          </cell>
        </row>
        <row r="12268">
          <cell r="L12268">
            <v>0</v>
          </cell>
        </row>
        <row r="12269">
          <cell r="L12269">
            <v>0</v>
          </cell>
        </row>
        <row r="12270">
          <cell r="L12270">
            <v>0</v>
          </cell>
        </row>
        <row r="12271">
          <cell r="L12271">
            <v>0</v>
          </cell>
        </row>
        <row r="12272">
          <cell r="L12272">
            <v>0</v>
          </cell>
        </row>
        <row r="12273">
          <cell r="L12273">
            <v>0</v>
          </cell>
        </row>
        <row r="12274">
          <cell r="L12274">
            <v>0</v>
          </cell>
        </row>
        <row r="12275">
          <cell r="L12275">
            <v>0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0</v>
          </cell>
        </row>
        <row r="12284">
          <cell r="L12284">
            <v>0</v>
          </cell>
        </row>
        <row r="12285">
          <cell r="L12285">
            <v>0</v>
          </cell>
        </row>
        <row r="12286">
          <cell r="L12286">
            <v>0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0</v>
          </cell>
        </row>
        <row r="12295">
          <cell r="L12295">
            <v>0</v>
          </cell>
        </row>
        <row r="12296">
          <cell r="L12296">
            <v>0</v>
          </cell>
        </row>
        <row r="12297">
          <cell r="L12297">
            <v>40.1</v>
          </cell>
        </row>
        <row r="12298">
          <cell r="L12298">
            <v>0</v>
          </cell>
        </row>
        <row r="12299">
          <cell r="L12299">
            <v>0</v>
          </cell>
        </row>
        <row r="12300">
          <cell r="L12300">
            <v>0</v>
          </cell>
        </row>
        <row r="12301">
          <cell r="L12301">
            <v>40.1</v>
          </cell>
        </row>
        <row r="12302">
          <cell r="L12302">
            <v>40.1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0</v>
          </cell>
        </row>
        <row r="12308">
          <cell r="L12308">
            <v>0</v>
          </cell>
        </row>
        <row r="12309">
          <cell r="L12309">
            <v>0</v>
          </cell>
        </row>
        <row r="12310">
          <cell r="L12310">
            <v>0</v>
          </cell>
        </row>
        <row r="12311">
          <cell r="L12311">
            <v>0</v>
          </cell>
        </row>
        <row r="12312">
          <cell r="L12312">
            <v>0</v>
          </cell>
        </row>
        <row r="12313">
          <cell r="L12313">
            <v>0</v>
          </cell>
        </row>
        <row r="12314">
          <cell r="L12314">
            <v>0</v>
          </cell>
        </row>
        <row r="12315">
          <cell r="L12315">
            <v>0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0</v>
          </cell>
        </row>
        <row r="12327">
          <cell r="L12327">
            <v>0</v>
          </cell>
        </row>
        <row r="12328">
          <cell r="L12328">
            <v>0</v>
          </cell>
        </row>
        <row r="12329">
          <cell r="L12329">
            <v>0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0</v>
          </cell>
        </row>
        <row r="12335">
          <cell r="L12335">
            <v>0</v>
          </cell>
        </row>
        <row r="12336">
          <cell r="L12336">
            <v>0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0</v>
          </cell>
        </row>
        <row r="12344">
          <cell r="L12344">
            <v>0</v>
          </cell>
        </row>
        <row r="12345">
          <cell r="L12345">
            <v>0</v>
          </cell>
        </row>
        <row r="12346">
          <cell r="L12346">
            <v>0</v>
          </cell>
        </row>
        <row r="12347">
          <cell r="L12347">
            <v>0</v>
          </cell>
        </row>
        <row r="12348">
          <cell r="L12348">
            <v>0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0</v>
          </cell>
        </row>
        <row r="12352">
          <cell r="L12352">
            <v>0</v>
          </cell>
        </row>
        <row r="12353">
          <cell r="L12353">
            <v>0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0</v>
          </cell>
        </row>
        <row r="12357">
          <cell r="L12357">
            <v>0</v>
          </cell>
        </row>
        <row r="12358">
          <cell r="L12358">
            <v>0</v>
          </cell>
        </row>
        <row r="12359">
          <cell r="L12359">
            <v>0</v>
          </cell>
        </row>
        <row r="12360">
          <cell r="L12360">
            <v>0</v>
          </cell>
        </row>
        <row r="12361">
          <cell r="L12361">
            <v>0</v>
          </cell>
        </row>
        <row r="12362">
          <cell r="L12362">
            <v>0</v>
          </cell>
        </row>
        <row r="12363">
          <cell r="L12363">
            <v>0</v>
          </cell>
        </row>
        <row r="12364">
          <cell r="L12364">
            <v>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0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0</v>
          </cell>
        </row>
        <row r="12383">
          <cell r="L12383">
            <v>0</v>
          </cell>
        </row>
        <row r="12384">
          <cell r="L12384">
            <v>0</v>
          </cell>
        </row>
        <row r="12385">
          <cell r="L12385">
            <v>0</v>
          </cell>
        </row>
        <row r="12386">
          <cell r="L12386">
            <v>0</v>
          </cell>
        </row>
        <row r="12387">
          <cell r="L12387">
            <v>0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0</v>
          </cell>
        </row>
        <row r="12391">
          <cell r="L12391">
            <v>0</v>
          </cell>
        </row>
        <row r="12392">
          <cell r="L12392">
            <v>0</v>
          </cell>
        </row>
        <row r="12393">
          <cell r="L12393">
            <v>0</v>
          </cell>
        </row>
        <row r="12394">
          <cell r="L12394">
            <v>0</v>
          </cell>
        </row>
        <row r="12395">
          <cell r="L12395">
            <v>0</v>
          </cell>
        </row>
        <row r="12396">
          <cell r="L12396">
            <v>0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0</v>
          </cell>
        </row>
        <row r="12415">
          <cell r="L12415">
            <v>0</v>
          </cell>
        </row>
        <row r="12416">
          <cell r="L12416">
            <v>0</v>
          </cell>
        </row>
        <row r="12417">
          <cell r="L12417">
            <v>0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0</v>
          </cell>
        </row>
        <row r="12423">
          <cell r="L12423">
            <v>0</v>
          </cell>
        </row>
        <row r="12424">
          <cell r="L12424">
            <v>0</v>
          </cell>
        </row>
        <row r="12425">
          <cell r="L12425">
            <v>0</v>
          </cell>
        </row>
        <row r="12426">
          <cell r="L12426">
            <v>141.4</v>
          </cell>
        </row>
        <row r="12427">
          <cell r="L12427">
            <v>0</v>
          </cell>
        </row>
        <row r="12428">
          <cell r="L12428">
            <v>141.4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0</v>
          </cell>
        </row>
        <row r="12432">
          <cell r="L12432">
            <v>0</v>
          </cell>
        </row>
        <row r="12433">
          <cell r="L12433">
            <v>0</v>
          </cell>
        </row>
        <row r="12434">
          <cell r="L12434">
            <v>0</v>
          </cell>
        </row>
        <row r="12435">
          <cell r="L12435">
            <v>0</v>
          </cell>
        </row>
        <row r="12436">
          <cell r="L12436">
            <v>0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0</v>
          </cell>
        </row>
        <row r="12443">
          <cell r="L12443">
            <v>0</v>
          </cell>
        </row>
        <row r="12444">
          <cell r="L12444">
            <v>0</v>
          </cell>
        </row>
        <row r="12445">
          <cell r="L12445">
            <v>0</v>
          </cell>
        </row>
        <row r="12446">
          <cell r="L12446">
            <v>0</v>
          </cell>
        </row>
        <row r="12447">
          <cell r="L12447">
            <v>0</v>
          </cell>
        </row>
        <row r="12448">
          <cell r="L12448">
            <v>0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0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0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0</v>
          </cell>
        </row>
        <row r="12467">
          <cell r="L12467">
            <v>0</v>
          </cell>
        </row>
        <row r="12468">
          <cell r="L12468">
            <v>0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0</v>
          </cell>
        </row>
        <row r="12476">
          <cell r="L12476">
            <v>0</v>
          </cell>
        </row>
        <row r="12477">
          <cell r="L12477">
            <v>0</v>
          </cell>
        </row>
        <row r="12478">
          <cell r="L12478">
            <v>0</v>
          </cell>
        </row>
        <row r="12479">
          <cell r="L12479">
            <v>0</v>
          </cell>
        </row>
        <row r="12480">
          <cell r="L12480">
            <v>0</v>
          </cell>
        </row>
        <row r="12481">
          <cell r="L12481">
            <v>0</v>
          </cell>
        </row>
        <row r="12482">
          <cell r="L12482">
            <v>0</v>
          </cell>
        </row>
        <row r="12483">
          <cell r="L12483">
            <v>0</v>
          </cell>
        </row>
        <row r="12484">
          <cell r="L12484">
            <v>0</v>
          </cell>
        </row>
        <row r="12485">
          <cell r="L12485">
            <v>0</v>
          </cell>
        </row>
        <row r="12486">
          <cell r="L12486">
            <v>0</v>
          </cell>
        </row>
        <row r="12487">
          <cell r="L12487">
            <v>0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0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0</v>
          </cell>
        </row>
        <row r="12503">
          <cell r="L12503">
            <v>0</v>
          </cell>
        </row>
        <row r="12504">
          <cell r="L12504">
            <v>0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0</v>
          </cell>
        </row>
        <row r="12512">
          <cell r="L12512">
            <v>0</v>
          </cell>
        </row>
        <row r="12513">
          <cell r="L12513">
            <v>0</v>
          </cell>
        </row>
        <row r="12514">
          <cell r="L12514">
            <v>0</v>
          </cell>
        </row>
        <row r="12515">
          <cell r="L12515">
            <v>0</v>
          </cell>
        </row>
        <row r="12516">
          <cell r="L12516">
            <v>0</v>
          </cell>
        </row>
        <row r="12517">
          <cell r="L12517">
            <v>0</v>
          </cell>
        </row>
        <row r="12518">
          <cell r="L12518">
            <v>0</v>
          </cell>
        </row>
        <row r="12519">
          <cell r="L12519">
            <v>0</v>
          </cell>
        </row>
        <row r="12520">
          <cell r="L12520">
            <v>0</v>
          </cell>
        </row>
        <row r="12521">
          <cell r="L12521">
            <v>0</v>
          </cell>
        </row>
        <row r="12522">
          <cell r="L12522">
            <v>0</v>
          </cell>
        </row>
        <row r="12523">
          <cell r="L12523">
            <v>0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141.4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141.4</v>
          </cell>
        </row>
        <row r="12532">
          <cell r="L12532">
            <v>141.4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0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0</v>
          </cell>
        </row>
        <row r="12548">
          <cell r="L12548">
            <v>0</v>
          </cell>
        </row>
        <row r="12549">
          <cell r="L12549">
            <v>0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0</v>
          </cell>
        </row>
        <row r="12557">
          <cell r="L12557">
            <v>0</v>
          </cell>
        </row>
        <row r="12558">
          <cell r="L12558">
            <v>0</v>
          </cell>
        </row>
        <row r="12559">
          <cell r="L12559">
            <v>0</v>
          </cell>
        </row>
        <row r="12560">
          <cell r="L12560">
            <v>0</v>
          </cell>
        </row>
        <row r="12561">
          <cell r="L12561">
            <v>0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0</v>
          </cell>
        </row>
        <row r="12565">
          <cell r="L12565">
            <v>0</v>
          </cell>
        </row>
        <row r="12566">
          <cell r="L12566">
            <v>0</v>
          </cell>
        </row>
        <row r="12567">
          <cell r="L12567">
            <v>0</v>
          </cell>
        </row>
        <row r="12568">
          <cell r="L12568">
            <v>0</v>
          </cell>
        </row>
        <row r="12569">
          <cell r="L12569">
            <v>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0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0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0</v>
          </cell>
        </row>
        <row r="12586">
          <cell r="L12586">
            <v>0</v>
          </cell>
        </row>
        <row r="12587">
          <cell r="L12587">
            <v>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0</v>
          </cell>
        </row>
        <row r="12595">
          <cell r="L12595">
            <v>0</v>
          </cell>
        </row>
        <row r="12596">
          <cell r="L12596">
            <v>0</v>
          </cell>
        </row>
        <row r="12597">
          <cell r="L12597">
            <v>0</v>
          </cell>
        </row>
        <row r="12598">
          <cell r="L12598">
            <v>0</v>
          </cell>
        </row>
        <row r="12599">
          <cell r="L12599">
            <v>0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0</v>
          </cell>
        </row>
        <row r="12603">
          <cell r="L12603">
            <v>0</v>
          </cell>
        </row>
        <row r="12604">
          <cell r="L12604">
            <v>0</v>
          </cell>
        </row>
        <row r="12605">
          <cell r="L12605">
            <v>0</v>
          </cell>
        </row>
        <row r="12606">
          <cell r="L12606">
            <v>0</v>
          </cell>
        </row>
        <row r="12607">
          <cell r="L12607">
            <v>0</v>
          </cell>
        </row>
        <row r="12608">
          <cell r="L12608">
            <v>0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0</v>
          </cell>
        </row>
        <row r="12619">
          <cell r="L12619">
            <v>0</v>
          </cell>
        </row>
        <row r="12620">
          <cell r="L12620">
            <v>0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0</v>
          </cell>
        </row>
        <row r="12626">
          <cell r="L12626">
            <v>0</v>
          </cell>
        </row>
        <row r="12627">
          <cell r="L12627">
            <v>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0</v>
          </cell>
        </row>
        <row r="12635">
          <cell r="L12635">
            <v>0</v>
          </cell>
        </row>
        <row r="12636">
          <cell r="L12636">
            <v>0</v>
          </cell>
        </row>
        <row r="12637">
          <cell r="L12637">
            <v>0</v>
          </cell>
        </row>
        <row r="12638">
          <cell r="L12638">
            <v>0</v>
          </cell>
        </row>
        <row r="12639">
          <cell r="L12639">
            <v>0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0</v>
          </cell>
        </row>
        <row r="12643">
          <cell r="L12643">
            <v>0</v>
          </cell>
        </row>
        <row r="12644">
          <cell r="L12644">
            <v>0</v>
          </cell>
        </row>
        <row r="12645">
          <cell r="L12645">
            <v>0</v>
          </cell>
        </row>
        <row r="12646">
          <cell r="L12646">
            <v>0</v>
          </cell>
        </row>
        <row r="12647">
          <cell r="L12647">
            <v>0</v>
          </cell>
        </row>
        <row r="12648">
          <cell r="L12648">
            <v>0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16.3</v>
          </cell>
        </row>
        <row r="12657">
          <cell r="L12657">
            <v>0</v>
          </cell>
        </row>
        <row r="12658">
          <cell r="L12658">
            <v>16.3</v>
          </cell>
        </row>
        <row r="12659">
          <cell r="L12659">
            <v>0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0</v>
          </cell>
        </row>
        <row r="12665">
          <cell r="L12665">
            <v>0</v>
          </cell>
        </row>
        <row r="12666">
          <cell r="L12666">
            <v>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0</v>
          </cell>
        </row>
        <row r="12674">
          <cell r="L12674">
            <v>0</v>
          </cell>
        </row>
        <row r="12675">
          <cell r="L12675">
            <v>0</v>
          </cell>
        </row>
        <row r="12676">
          <cell r="L12676">
            <v>0</v>
          </cell>
        </row>
        <row r="12677">
          <cell r="L12677">
            <v>0</v>
          </cell>
        </row>
        <row r="12678">
          <cell r="L12678">
            <v>0</v>
          </cell>
        </row>
        <row r="12679">
          <cell r="L12679">
            <v>0</v>
          </cell>
        </row>
        <row r="12680">
          <cell r="L12680">
            <v>0</v>
          </cell>
        </row>
        <row r="12681">
          <cell r="L12681">
            <v>0</v>
          </cell>
        </row>
        <row r="12682">
          <cell r="L12682">
            <v>0</v>
          </cell>
        </row>
        <row r="12683">
          <cell r="L12683">
            <v>0</v>
          </cell>
        </row>
        <row r="12684">
          <cell r="L12684">
            <v>0</v>
          </cell>
        </row>
        <row r="12685">
          <cell r="L12685">
            <v>0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0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0</v>
          </cell>
        </row>
        <row r="12702">
          <cell r="L12702">
            <v>0</v>
          </cell>
        </row>
        <row r="12703">
          <cell r="L12703">
            <v>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0</v>
          </cell>
        </row>
        <row r="12711">
          <cell r="L12711">
            <v>0</v>
          </cell>
        </row>
        <row r="12712">
          <cell r="L12712">
            <v>0</v>
          </cell>
        </row>
        <row r="12713">
          <cell r="L12713">
            <v>0</v>
          </cell>
        </row>
        <row r="12714">
          <cell r="L12714">
            <v>0</v>
          </cell>
        </row>
        <row r="12715">
          <cell r="L12715">
            <v>0</v>
          </cell>
        </row>
        <row r="12716">
          <cell r="L12716">
            <v>0</v>
          </cell>
        </row>
        <row r="12717">
          <cell r="L12717">
            <v>0</v>
          </cell>
        </row>
        <row r="12718">
          <cell r="L12718">
            <v>0</v>
          </cell>
        </row>
        <row r="12719">
          <cell r="L12719">
            <v>0</v>
          </cell>
        </row>
        <row r="12720">
          <cell r="L12720">
            <v>0</v>
          </cell>
        </row>
        <row r="12721">
          <cell r="L12721">
            <v>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0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0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0</v>
          </cell>
        </row>
        <row r="12742">
          <cell r="L12742">
            <v>0</v>
          </cell>
        </row>
        <row r="12743">
          <cell r="L12743">
            <v>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0</v>
          </cell>
        </row>
        <row r="12751">
          <cell r="L12751">
            <v>0</v>
          </cell>
        </row>
        <row r="12752">
          <cell r="L12752">
            <v>0</v>
          </cell>
        </row>
        <row r="12753">
          <cell r="L12753">
            <v>0</v>
          </cell>
        </row>
        <row r="12754">
          <cell r="L12754">
            <v>0</v>
          </cell>
        </row>
        <row r="12755">
          <cell r="L12755">
            <v>0</v>
          </cell>
        </row>
        <row r="12756">
          <cell r="L12756">
            <v>0</v>
          </cell>
        </row>
        <row r="12757">
          <cell r="L12757">
            <v>16.3</v>
          </cell>
        </row>
        <row r="12758">
          <cell r="L12758">
            <v>0</v>
          </cell>
        </row>
        <row r="12759">
          <cell r="L12759">
            <v>0</v>
          </cell>
        </row>
        <row r="12760">
          <cell r="L12760">
            <v>0</v>
          </cell>
        </row>
        <row r="12761">
          <cell r="L12761">
            <v>16.3</v>
          </cell>
        </row>
        <row r="12762">
          <cell r="L12762">
            <v>16.3</v>
          </cell>
        </row>
        <row r="12763">
          <cell r="L12763">
            <v>0</v>
          </cell>
        </row>
        <row r="12764">
          <cell r="L12764">
            <v>0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0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0</v>
          </cell>
        </row>
        <row r="12781">
          <cell r="L12781">
            <v>0</v>
          </cell>
        </row>
        <row r="12782">
          <cell r="L12782">
            <v>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0</v>
          </cell>
        </row>
        <row r="12790">
          <cell r="L12790">
            <v>0</v>
          </cell>
        </row>
        <row r="12791">
          <cell r="L12791">
            <v>0</v>
          </cell>
        </row>
        <row r="12792">
          <cell r="L12792">
            <v>0</v>
          </cell>
        </row>
        <row r="12793">
          <cell r="L12793">
            <v>0</v>
          </cell>
        </row>
        <row r="12794">
          <cell r="L12794">
            <v>0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0</v>
          </cell>
        </row>
        <row r="12798">
          <cell r="L12798">
            <v>0</v>
          </cell>
        </row>
        <row r="12799">
          <cell r="L12799">
            <v>0</v>
          </cell>
        </row>
        <row r="12800">
          <cell r="L12800">
            <v>0</v>
          </cell>
        </row>
        <row r="12801">
          <cell r="L12801">
            <v>0</v>
          </cell>
        </row>
        <row r="12802">
          <cell r="L12802">
            <v>0</v>
          </cell>
        </row>
        <row r="12803">
          <cell r="L12803">
            <v>0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0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0</v>
          </cell>
        </row>
        <row r="12815">
          <cell r="L12815">
            <v>0</v>
          </cell>
        </row>
        <row r="12816">
          <cell r="L12816">
            <v>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0</v>
          </cell>
        </row>
        <row r="12824">
          <cell r="L12824">
            <v>0</v>
          </cell>
        </row>
        <row r="12825">
          <cell r="L12825">
            <v>0</v>
          </cell>
        </row>
        <row r="12826">
          <cell r="L12826">
            <v>0</v>
          </cell>
        </row>
        <row r="12827">
          <cell r="L12827">
            <v>0</v>
          </cell>
        </row>
        <row r="12828">
          <cell r="L12828">
            <v>0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0</v>
          </cell>
        </row>
        <row r="12832">
          <cell r="L12832">
            <v>0</v>
          </cell>
        </row>
        <row r="12833">
          <cell r="L12833">
            <v>0</v>
          </cell>
        </row>
        <row r="12834">
          <cell r="L12834">
            <v>0</v>
          </cell>
        </row>
        <row r="12835">
          <cell r="L12835">
            <v>0</v>
          </cell>
        </row>
        <row r="12836">
          <cell r="L12836">
            <v>0</v>
          </cell>
        </row>
        <row r="12837">
          <cell r="L12837">
            <v>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0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0</v>
          </cell>
        </row>
        <row r="12856">
          <cell r="L12856">
            <v>0</v>
          </cell>
        </row>
        <row r="12857">
          <cell r="L12857">
            <v>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0</v>
          </cell>
        </row>
        <row r="12865">
          <cell r="L12865">
            <v>0</v>
          </cell>
        </row>
        <row r="12866">
          <cell r="L12866">
            <v>0</v>
          </cell>
        </row>
        <row r="12867">
          <cell r="L12867">
            <v>0</v>
          </cell>
        </row>
        <row r="12868">
          <cell r="L12868">
            <v>0</v>
          </cell>
        </row>
        <row r="12869">
          <cell r="L12869">
            <v>0</v>
          </cell>
        </row>
        <row r="12870">
          <cell r="L12870">
            <v>0</v>
          </cell>
        </row>
        <row r="12871">
          <cell r="L12871">
            <v>0</v>
          </cell>
        </row>
        <row r="12872">
          <cell r="L12872">
            <v>0</v>
          </cell>
        </row>
        <row r="12873">
          <cell r="L12873">
            <v>0</v>
          </cell>
        </row>
        <row r="12874">
          <cell r="L12874">
            <v>0</v>
          </cell>
        </row>
        <row r="12875">
          <cell r="L12875">
            <v>0</v>
          </cell>
        </row>
        <row r="12876">
          <cell r="L12876">
            <v>0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150</v>
          </cell>
        </row>
        <row r="12887">
          <cell r="L12887">
            <v>0</v>
          </cell>
        </row>
        <row r="12888">
          <cell r="L12888">
            <v>150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0</v>
          </cell>
        </row>
        <row r="12893">
          <cell r="L12893">
            <v>0</v>
          </cell>
        </row>
        <row r="12894">
          <cell r="L12894">
            <v>0</v>
          </cell>
        </row>
        <row r="12895">
          <cell r="L12895">
            <v>0</v>
          </cell>
        </row>
        <row r="12896">
          <cell r="L12896">
            <v>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0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0</v>
          </cell>
        </row>
        <row r="12905">
          <cell r="L12905">
            <v>0</v>
          </cell>
        </row>
        <row r="12906">
          <cell r="L12906">
            <v>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0</v>
          </cell>
        </row>
        <row r="12914">
          <cell r="L12914">
            <v>0</v>
          </cell>
        </row>
        <row r="12915">
          <cell r="L12915">
            <v>0</v>
          </cell>
        </row>
        <row r="12916">
          <cell r="L12916">
            <v>0</v>
          </cell>
        </row>
        <row r="12917">
          <cell r="L12917">
            <v>0</v>
          </cell>
        </row>
        <row r="12918">
          <cell r="L12918">
            <v>0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0</v>
          </cell>
        </row>
        <row r="12922">
          <cell r="L12922">
            <v>0</v>
          </cell>
        </row>
        <row r="12923">
          <cell r="L12923">
            <v>0</v>
          </cell>
        </row>
        <row r="12924">
          <cell r="L12924">
            <v>0</v>
          </cell>
        </row>
        <row r="12925">
          <cell r="L12925">
            <v>0</v>
          </cell>
        </row>
        <row r="12926">
          <cell r="L12926">
            <v>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0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0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0</v>
          </cell>
        </row>
        <row r="12948">
          <cell r="L12948">
            <v>0</v>
          </cell>
        </row>
        <row r="12949">
          <cell r="L12949">
            <v>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0</v>
          </cell>
        </row>
        <row r="12957">
          <cell r="L12957">
            <v>0</v>
          </cell>
        </row>
        <row r="12958">
          <cell r="L12958">
            <v>0</v>
          </cell>
        </row>
        <row r="12959">
          <cell r="L12959">
            <v>0</v>
          </cell>
        </row>
        <row r="12960">
          <cell r="L12960">
            <v>0</v>
          </cell>
        </row>
        <row r="12961">
          <cell r="L12961">
            <v>0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0</v>
          </cell>
        </row>
        <row r="12965">
          <cell r="L12965">
            <v>0</v>
          </cell>
        </row>
        <row r="12966">
          <cell r="L12966">
            <v>0</v>
          </cell>
        </row>
        <row r="12967">
          <cell r="L12967">
            <v>0</v>
          </cell>
        </row>
        <row r="12968">
          <cell r="L12968">
            <v>0</v>
          </cell>
        </row>
        <row r="12969">
          <cell r="L12969">
            <v>0</v>
          </cell>
        </row>
        <row r="12970">
          <cell r="L12970">
            <v>0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0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150</v>
          </cell>
        </row>
        <row r="12988">
          <cell r="L12988">
            <v>0</v>
          </cell>
        </row>
        <row r="12989">
          <cell r="L12989">
            <v>0</v>
          </cell>
        </row>
        <row r="12990">
          <cell r="L12990">
            <v>0</v>
          </cell>
        </row>
        <row r="12991">
          <cell r="L12991">
            <v>150</v>
          </cell>
        </row>
        <row r="12992">
          <cell r="L12992">
            <v>150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0</v>
          </cell>
        </row>
        <row r="12998">
          <cell r="L12998">
            <v>0</v>
          </cell>
        </row>
        <row r="12999">
          <cell r="L12999">
            <v>0</v>
          </cell>
        </row>
        <row r="13000">
          <cell r="L13000">
            <v>0</v>
          </cell>
        </row>
        <row r="13001">
          <cell r="L13001">
            <v>0</v>
          </cell>
        </row>
        <row r="13002">
          <cell r="L13002">
            <v>0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0</v>
          </cell>
        </row>
        <row r="13006">
          <cell r="L13006">
            <v>0</v>
          </cell>
        </row>
        <row r="13007">
          <cell r="L13007">
            <v>0</v>
          </cell>
        </row>
        <row r="13008">
          <cell r="L13008">
            <v>0</v>
          </cell>
        </row>
        <row r="13009">
          <cell r="L13009">
            <v>0</v>
          </cell>
        </row>
        <row r="13010">
          <cell r="L13010">
            <v>0</v>
          </cell>
        </row>
        <row r="13011">
          <cell r="L13011">
            <v>0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0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0</v>
          </cell>
        </row>
        <row r="13033">
          <cell r="L13033">
            <v>0</v>
          </cell>
        </row>
        <row r="13034">
          <cell r="L13034">
            <v>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0</v>
          </cell>
        </row>
        <row r="13042">
          <cell r="L13042">
            <v>0</v>
          </cell>
        </row>
        <row r="13043">
          <cell r="L13043">
            <v>0</v>
          </cell>
        </row>
        <row r="13044">
          <cell r="L13044">
            <v>0</v>
          </cell>
        </row>
        <row r="13045">
          <cell r="L13045">
            <v>0</v>
          </cell>
        </row>
        <row r="13046">
          <cell r="L13046">
            <v>0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0</v>
          </cell>
        </row>
        <row r="13050">
          <cell r="L13050">
            <v>0</v>
          </cell>
        </row>
        <row r="13051">
          <cell r="L13051">
            <v>0</v>
          </cell>
        </row>
        <row r="13052">
          <cell r="L13052">
            <v>0</v>
          </cell>
        </row>
        <row r="13053">
          <cell r="L13053">
            <v>0</v>
          </cell>
        </row>
        <row r="13054">
          <cell r="L13054">
            <v>0</v>
          </cell>
        </row>
        <row r="13055">
          <cell r="L13055">
            <v>0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0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0</v>
          </cell>
        </row>
        <row r="13070">
          <cell r="L13070">
            <v>0</v>
          </cell>
        </row>
        <row r="13071">
          <cell r="L13071">
            <v>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0</v>
          </cell>
        </row>
        <row r="13079">
          <cell r="L13079">
            <v>0</v>
          </cell>
        </row>
        <row r="13080">
          <cell r="L13080">
            <v>0</v>
          </cell>
        </row>
        <row r="13081">
          <cell r="L13081">
            <v>0</v>
          </cell>
        </row>
        <row r="13082">
          <cell r="L13082">
            <v>0</v>
          </cell>
        </row>
        <row r="13083">
          <cell r="L13083">
            <v>0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0</v>
          </cell>
        </row>
        <row r="13087">
          <cell r="L13087">
            <v>0</v>
          </cell>
        </row>
        <row r="13088">
          <cell r="L13088">
            <v>0</v>
          </cell>
        </row>
        <row r="13089">
          <cell r="L13089">
            <v>0</v>
          </cell>
        </row>
        <row r="13090">
          <cell r="L13090">
            <v>0</v>
          </cell>
        </row>
        <row r="13091">
          <cell r="L13091">
            <v>0</v>
          </cell>
        </row>
        <row r="13092">
          <cell r="L13092">
            <v>0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0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1.5</v>
          </cell>
        </row>
        <row r="13117">
          <cell r="L13117">
            <v>0</v>
          </cell>
        </row>
        <row r="13118">
          <cell r="L13118">
            <v>1.5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0</v>
          </cell>
        </row>
        <row r="13126">
          <cell r="L13126">
            <v>0</v>
          </cell>
        </row>
        <row r="13127">
          <cell r="L13127">
            <v>0</v>
          </cell>
        </row>
        <row r="13128">
          <cell r="L13128">
            <v>0</v>
          </cell>
        </row>
        <row r="13129">
          <cell r="L13129">
            <v>0</v>
          </cell>
        </row>
        <row r="13130">
          <cell r="L13130">
            <v>0</v>
          </cell>
        </row>
        <row r="13131">
          <cell r="L13131">
            <v>0</v>
          </cell>
        </row>
        <row r="13132">
          <cell r="L13132">
            <v>0</v>
          </cell>
        </row>
        <row r="13133">
          <cell r="L13133">
            <v>0</v>
          </cell>
        </row>
        <row r="13134">
          <cell r="L13134">
            <v>0</v>
          </cell>
        </row>
        <row r="13135">
          <cell r="L13135">
            <v>0</v>
          </cell>
        </row>
        <row r="13136">
          <cell r="L13136">
            <v>0</v>
          </cell>
        </row>
        <row r="13137">
          <cell r="L13137">
            <v>0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0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0</v>
          </cell>
        </row>
        <row r="13152">
          <cell r="L13152">
            <v>0</v>
          </cell>
        </row>
        <row r="13153">
          <cell r="L13153">
            <v>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0</v>
          </cell>
        </row>
        <row r="13161">
          <cell r="L13161">
            <v>0</v>
          </cell>
        </row>
        <row r="13162">
          <cell r="L13162">
            <v>0</v>
          </cell>
        </row>
        <row r="13163">
          <cell r="L13163">
            <v>0</v>
          </cell>
        </row>
        <row r="13164">
          <cell r="L13164">
            <v>0</v>
          </cell>
        </row>
        <row r="13165">
          <cell r="L13165">
            <v>0</v>
          </cell>
        </row>
        <row r="13166">
          <cell r="L13166">
            <v>0</v>
          </cell>
        </row>
        <row r="13167">
          <cell r="L13167">
            <v>0</v>
          </cell>
        </row>
        <row r="13168">
          <cell r="L13168">
            <v>0</v>
          </cell>
        </row>
        <row r="13169">
          <cell r="L13169">
            <v>0</v>
          </cell>
        </row>
        <row r="13170">
          <cell r="L13170">
            <v>0</v>
          </cell>
        </row>
        <row r="13171">
          <cell r="L13171">
            <v>0</v>
          </cell>
        </row>
        <row r="13172">
          <cell r="L13172">
            <v>0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0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0</v>
          </cell>
        </row>
        <row r="13187">
          <cell r="L13187">
            <v>0</v>
          </cell>
        </row>
        <row r="13188">
          <cell r="L13188">
            <v>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0</v>
          </cell>
        </row>
        <row r="13196">
          <cell r="L13196">
            <v>0</v>
          </cell>
        </row>
        <row r="13197">
          <cell r="L13197">
            <v>0</v>
          </cell>
        </row>
        <row r="13198">
          <cell r="L13198">
            <v>0</v>
          </cell>
        </row>
        <row r="13199">
          <cell r="L13199">
            <v>0</v>
          </cell>
        </row>
        <row r="13200">
          <cell r="L13200">
            <v>0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0</v>
          </cell>
        </row>
        <row r="13204">
          <cell r="L13204">
            <v>0</v>
          </cell>
        </row>
        <row r="13205">
          <cell r="L13205">
            <v>0</v>
          </cell>
        </row>
        <row r="13206">
          <cell r="L13206">
            <v>0</v>
          </cell>
        </row>
        <row r="13207">
          <cell r="L13207">
            <v>0</v>
          </cell>
        </row>
        <row r="13208">
          <cell r="L13208">
            <v>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0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1.5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1.5</v>
          </cell>
        </row>
        <row r="13222">
          <cell r="L13222">
            <v>1.5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0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0</v>
          </cell>
        </row>
        <row r="13243">
          <cell r="L13243">
            <v>0</v>
          </cell>
        </row>
        <row r="13244">
          <cell r="L13244">
            <v>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0</v>
          </cell>
        </row>
        <row r="13252">
          <cell r="L13252">
            <v>0</v>
          </cell>
        </row>
        <row r="13253">
          <cell r="L13253">
            <v>0</v>
          </cell>
        </row>
        <row r="13254">
          <cell r="L13254">
            <v>0</v>
          </cell>
        </row>
        <row r="13255">
          <cell r="L13255">
            <v>0</v>
          </cell>
        </row>
        <row r="13256">
          <cell r="L13256">
            <v>0</v>
          </cell>
        </row>
        <row r="13257">
          <cell r="L13257">
            <v>0</v>
          </cell>
        </row>
        <row r="13258">
          <cell r="L13258">
            <v>0</v>
          </cell>
        </row>
        <row r="13259">
          <cell r="L13259">
            <v>0</v>
          </cell>
        </row>
        <row r="13260">
          <cell r="L13260">
            <v>0</v>
          </cell>
        </row>
        <row r="13261">
          <cell r="L13261">
            <v>0</v>
          </cell>
        </row>
        <row r="13262">
          <cell r="L13262">
            <v>0</v>
          </cell>
        </row>
        <row r="13263">
          <cell r="L13263">
            <v>0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0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0</v>
          </cell>
        </row>
        <row r="13278">
          <cell r="L13278">
            <v>0</v>
          </cell>
        </row>
        <row r="13279">
          <cell r="L13279">
            <v>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0</v>
          </cell>
        </row>
        <row r="13287">
          <cell r="L13287">
            <v>0</v>
          </cell>
        </row>
        <row r="13288">
          <cell r="L13288">
            <v>0</v>
          </cell>
        </row>
        <row r="13289">
          <cell r="L13289">
            <v>0</v>
          </cell>
        </row>
        <row r="13290">
          <cell r="L13290">
            <v>0</v>
          </cell>
        </row>
        <row r="13291">
          <cell r="L13291">
            <v>0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0</v>
          </cell>
        </row>
        <row r="13295">
          <cell r="L13295">
            <v>0</v>
          </cell>
        </row>
        <row r="13296">
          <cell r="L13296">
            <v>0</v>
          </cell>
        </row>
        <row r="13297">
          <cell r="L13297">
            <v>0</v>
          </cell>
        </row>
        <row r="13298">
          <cell r="L13298">
            <v>0</v>
          </cell>
        </row>
        <row r="13299">
          <cell r="L13299">
            <v>0</v>
          </cell>
        </row>
        <row r="13300">
          <cell r="L13300">
            <v>0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0</v>
          </cell>
        </row>
        <row r="13322">
          <cell r="L13322">
            <v>0</v>
          </cell>
        </row>
        <row r="13323">
          <cell r="L13323">
            <v>0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0</v>
          </cell>
        </row>
        <row r="13329">
          <cell r="L13329">
            <v>0</v>
          </cell>
        </row>
        <row r="13330">
          <cell r="L13330">
            <v>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0</v>
          </cell>
        </row>
        <row r="13338">
          <cell r="L13338">
            <v>0</v>
          </cell>
        </row>
        <row r="13339">
          <cell r="L13339">
            <v>0</v>
          </cell>
        </row>
        <row r="13340">
          <cell r="L13340">
            <v>0</v>
          </cell>
        </row>
        <row r="13341">
          <cell r="L13341">
            <v>0</v>
          </cell>
        </row>
        <row r="13342">
          <cell r="L13342">
            <v>0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0</v>
          </cell>
        </row>
        <row r="13346">
          <cell r="L13346">
            <v>15.2</v>
          </cell>
        </row>
        <row r="13347">
          <cell r="L13347">
            <v>0</v>
          </cell>
        </row>
        <row r="13348">
          <cell r="L13348">
            <v>15.2</v>
          </cell>
        </row>
        <row r="13349">
          <cell r="L13349">
            <v>0</v>
          </cell>
        </row>
        <row r="13350">
          <cell r="L13350">
            <v>0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0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0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0</v>
          </cell>
        </row>
        <row r="13370">
          <cell r="L13370">
            <v>0</v>
          </cell>
        </row>
        <row r="13371">
          <cell r="L13371">
            <v>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0</v>
          </cell>
        </row>
        <row r="13379">
          <cell r="L13379">
            <v>0</v>
          </cell>
        </row>
        <row r="13380">
          <cell r="L13380">
            <v>0</v>
          </cell>
        </row>
        <row r="13381">
          <cell r="L13381">
            <v>0</v>
          </cell>
        </row>
        <row r="13382">
          <cell r="L13382">
            <v>0</v>
          </cell>
        </row>
        <row r="13383">
          <cell r="L13383">
            <v>0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0</v>
          </cell>
        </row>
        <row r="13387">
          <cell r="L13387">
            <v>0</v>
          </cell>
        </row>
        <row r="13388">
          <cell r="L13388">
            <v>0</v>
          </cell>
        </row>
        <row r="13389">
          <cell r="L13389">
            <v>0</v>
          </cell>
        </row>
        <row r="13390">
          <cell r="L13390">
            <v>0</v>
          </cell>
        </row>
        <row r="13391">
          <cell r="L13391">
            <v>0</v>
          </cell>
        </row>
        <row r="13392">
          <cell r="L13392">
            <v>0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0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0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0</v>
          </cell>
        </row>
        <row r="13426">
          <cell r="L13426">
            <v>0</v>
          </cell>
        </row>
        <row r="13427">
          <cell r="L13427">
            <v>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0</v>
          </cell>
        </row>
        <row r="13435">
          <cell r="L13435">
            <v>0</v>
          </cell>
        </row>
        <row r="13436">
          <cell r="L13436">
            <v>0</v>
          </cell>
        </row>
        <row r="13437">
          <cell r="L13437">
            <v>0</v>
          </cell>
        </row>
        <row r="13438">
          <cell r="L13438">
            <v>0</v>
          </cell>
        </row>
        <row r="13439">
          <cell r="L13439">
            <v>0</v>
          </cell>
        </row>
        <row r="13440">
          <cell r="L13440">
            <v>0</v>
          </cell>
        </row>
        <row r="13441">
          <cell r="L13441">
            <v>0</v>
          </cell>
        </row>
        <row r="13442">
          <cell r="L13442">
            <v>0</v>
          </cell>
        </row>
        <row r="13443">
          <cell r="L13443">
            <v>0</v>
          </cell>
        </row>
        <row r="13444">
          <cell r="L13444">
            <v>0</v>
          </cell>
        </row>
        <row r="13445">
          <cell r="L13445">
            <v>0</v>
          </cell>
        </row>
        <row r="13446">
          <cell r="L13446">
            <v>0</v>
          </cell>
        </row>
        <row r="13447">
          <cell r="L13447">
            <v>15.2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0</v>
          </cell>
        </row>
        <row r="13451">
          <cell r="L13451">
            <v>15.2</v>
          </cell>
        </row>
        <row r="13452">
          <cell r="L13452">
            <v>15.2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0</v>
          </cell>
        </row>
        <row r="13456">
          <cell r="L13456">
            <v>0</v>
          </cell>
        </row>
        <row r="13457">
          <cell r="L13457">
            <v>0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0</v>
          </cell>
        </row>
        <row r="13465">
          <cell r="L13465">
            <v>0</v>
          </cell>
        </row>
        <row r="13466">
          <cell r="L13466">
            <v>0</v>
          </cell>
        </row>
        <row r="13467">
          <cell r="L13467">
            <v>0</v>
          </cell>
        </row>
        <row r="13468">
          <cell r="L13468">
            <v>0</v>
          </cell>
        </row>
        <row r="13469">
          <cell r="L13469">
            <v>0</v>
          </cell>
        </row>
        <row r="13470">
          <cell r="L13470">
            <v>0</v>
          </cell>
        </row>
        <row r="13471">
          <cell r="L13471">
            <v>0</v>
          </cell>
        </row>
        <row r="13472">
          <cell r="L13472">
            <v>0</v>
          </cell>
        </row>
        <row r="13473">
          <cell r="L13473">
            <v>0</v>
          </cell>
        </row>
        <row r="13474">
          <cell r="L13474">
            <v>0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0</v>
          </cell>
        </row>
        <row r="13484">
          <cell r="L13484">
            <v>0</v>
          </cell>
        </row>
        <row r="13485">
          <cell r="L13485">
            <v>0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0</v>
          </cell>
        </row>
        <row r="13493">
          <cell r="L13493">
            <v>0</v>
          </cell>
        </row>
        <row r="13494">
          <cell r="L13494">
            <v>0</v>
          </cell>
        </row>
        <row r="13495">
          <cell r="L13495">
            <v>0</v>
          </cell>
        </row>
        <row r="13496">
          <cell r="L13496">
            <v>0</v>
          </cell>
        </row>
        <row r="13497">
          <cell r="L13497">
            <v>0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0</v>
          </cell>
        </row>
        <row r="13501">
          <cell r="L13501">
            <v>0</v>
          </cell>
        </row>
        <row r="13502">
          <cell r="L13502">
            <v>0</v>
          </cell>
        </row>
        <row r="13503">
          <cell r="L13503">
            <v>0</v>
          </cell>
        </row>
        <row r="13504">
          <cell r="L13504">
            <v>0</v>
          </cell>
        </row>
        <row r="13505">
          <cell r="L13505">
            <v>0</v>
          </cell>
        </row>
        <row r="13506">
          <cell r="L13506">
            <v>0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0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0</v>
          </cell>
        </row>
        <row r="13523">
          <cell r="L13523">
            <v>0</v>
          </cell>
        </row>
        <row r="13524">
          <cell r="L13524">
            <v>0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0</v>
          </cell>
        </row>
        <row r="13532">
          <cell r="L13532">
            <v>0</v>
          </cell>
        </row>
        <row r="13533">
          <cell r="L13533">
            <v>0</v>
          </cell>
        </row>
        <row r="13534">
          <cell r="L13534">
            <v>0</v>
          </cell>
        </row>
        <row r="13535">
          <cell r="L13535">
            <v>0</v>
          </cell>
        </row>
        <row r="13536">
          <cell r="L13536">
            <v>0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0</v>
          </cell>
        </row>
        <row r="13540">
          <cell r="L13540">
            <v>0</v>
          </cell>
        </row>
        <row r="13541">
          <cell r="L13541">
            <v>0</v>
          </cell>
        </row>
        <row r="13542">
          <cell r="L13542">
            <v>0</v>
          </cell>
        </row>
        <row r="13543">
          <cell r="L13543">
            <v>0</v>
          </cell>
        </row>
        <row r="13544">
          <cell r="L13544">
            <v>0</v>
          </cell>
        </row>
        <row r="13545">
          <cell r="L13545">
            <v>0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0</v>
          </cell>
        </row>
        <row r="13566">
          <cell r="L13566">
            <v>0</v>
          </cell>
        </row>
        <row r="13567">
          <cell r="L13567">
            <v>0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0</v>
          </cell>
        </row>
        <row r="13575">
          <cell r="L13575">
            <v>0</v>
          </cell>
        </row>
        <row r="13576">
          <cell r="L13576">
            <v>30</v>
          </cell>
        </row>
        <row r="13577">
          <cell r="L13577">
            <v>0</v>
          </cell>
        </row>
        <row r="13578">
          <cell r="L13578">
            <v>30</v>
          </cell>
        </row>
        <row r="13579">
          <cell r="L13579">
            <v>0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0</v>
          </cell>
        </row>
        <row r="13583">
          <cell r="L13583">
            <v>0</v>
          </cell>
        </row>
        <row r="13584">
          <cell r="L13584">
            <v>0</v>
          </cell>
        </row>
        <row r="13585">
          <cell r="L13585">
            <v>0</v>
          </cell>
        </row>
        <row r="13586">
          <cell r="L13586">
            <v>0</v>
          </cell>
        </row>
        <row r="13587">
          <cell r="L13587">
            <v>0</v>
          </cell>
        </row>
        <row r="13588">
          <cell r="L13588">
            <v>0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0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0</v>
          </cell>
        </row>
        <row r="13608">
          <cell r="L13608">
            <v>0</v>
          </cell>
        </row>
        <row r="13609">
          <cell r="L13609">
            <v>0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0</v>
          </cell>
        </row>
        <row r="13617">
          <cell r="L13617">
            <v>0</v>
          </cell>
        </row>
        <row r="13618">
          <cell r="L13618">
            <v>0</v>
          </cell>
        </row>
        <row r="13619">
          <cell r="L13619">
            <v>0</v>
          </cell>
        </row>
        <row r="13620">
          <cell r="L13620">
            <v>0</v>
          </cell>
        </row>
        <row r="13621">
          <cell r="L13621">
            <v>0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0</v>
          </cell>
        </row>
        <row r="13625">
          <cell r="L13625">
            <v>0</v>
          </cell>
        </row>
        <row r="13626">
          <cell r="L13626">
            <v>0</v>
          </cell>
        </row>
        <row r="13627">
          <cell r="L13627">
            <v>0</v>
          </cell>
        </row>
        <row r="13628">
          <cell r="L13628">
            <v>0</v>
          </cell>
        </row>
        <row r="13629">
          <cell r="L13629">
            <v>0</v>
          </cell>
        </row>
        <row r="13630">
          <cell r="L13630">
            <v>0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0</v>
          </cell>
        </row>
        <row r="13644">
          <cell r="L13644">
            <v>0</v>
          </cell>
        </row>
        <row r="13645">
          <cell r="L13645">
            <v>0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0</v>
          </cell>
        </row>
        <row r="13653">
          <cell r="L13653">
            <v>0</v>
          </cell>
        </row>
        <row r="13654">
          <cell r="L13654">
            <v>0</v>
          </cell>
        </row>
        <row r="13655">
          <cell r="L13655">
            <v>0</v>
          </cell>
        </row>
        <row r="13656">
          <cell r="L13656">
            <v>0</v>
          </cell>
        </row>
        <row r="13657">
          <cell r="L13657">
            <v>0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0</v>
          </cell>
        </row>
        <row r="13661">
          <cell r="L13661">
            <v>0</v>
          </cell>
        </row>
        <row r="13662">
          <cell r="L13662">
            <v>0</v>
          </cell>
        </row>
        <row r="13663">
          <cell r="L13663">
            <v>0</v>
          </cell>
        </row>
        <row r="13664">
          <cell r="L13664">
            <v>0</v>
          </cell>
        </row>
        <row r="13665">
          <cell r="L13665">
            <v>0</v>
          </cell>
        </row>
        <row r="13666">
          <cell r="L13666">
            <v>0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0</v>
          </cell>
        </row>
        <row r="13677">
          <cell r="L13677">
            <v>30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30</v>
          </cell>
        </row>
        <row r="13682">
          <cell r="L13682">
            <v>30</v>
          </cell>
        </row>
        <row r="13683">
          <cell r="L13683">
            <v>0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0</v>
          </cell>
        </row>
        <row r="13691">
          <cell r="L13691">
            <v>0</v>
          </cell>
        </row>
        <row r="13692">
          <cell r="L13692">
            <v>0</v>
          </cell>
        </row>
        <row r="13693">
          <cell r="L13693">
            <v>0</v>
          </cell>
        </row>
        <row r="13694">
          <cell r="L13694">
            <v>0</v>
          </cell>
        </row>
        <row r="13695">
          <cell r="L13695">
            <v>0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0</v>
          </cell>
        </row>
        <row r="13699">
          <cell r="L13699">
            <v>0</v>
          </cell>
        </row>
        <row r="13700">
          <cell r="L13700">
            <v>0</v>
          </cell>
        </row>
        <row r="13701">
          <cell r="L13701">
            <v>0</v>
          </cell>
        </row>
        <row r="13702">
          <cell r="L13702">
            <v>0</v>
          </cell>
        </row>
        <row r="13703">
          <cell r="L13703">
            <v>0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0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0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0</v>
          </cell>
        </row>
        <row r="13732">
          <cell r="L13732">
            <v>0</v>
          </cell>
        </row>
        <row r="13733">
          <cell r="L13733">
            <v>0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0</v>
          </cell>
        </row>
        <row r="13741">
          <cell r="L13741">
            <v>0</v>
          </cell>
        </row>
        <row r="13742">
          <cell r="L13742">
            <v>0</v>
          </cell>
        </row>
        <row r="13743">
          <cell r="L13743">
            <v>0</v>
          </cell>
        </row>
        <row r="13744">
          <cell r="L13744">
            <v>0</v>
          </cell>
        </row>
        <row r="13745">
          <cell r="L13745">
            <v>0</v>
          </cell>
        </row>
        <row r="13746">
          <cell r="L13746">
            <v>0</v>
          </cell>
        </row>
        <row r="13747">
          <cell r="L13747">
            <v>0</v>
          </cell>
        </row>
        <row r="13748">
          <cell r="L13748">
            <v>0</v>
          </cell>
        </row>
        <row r="13749">
          <cell r="L13749">
            <v>0</v>
          </cell>
        </row>
        <row r="13750">
          <cell r="L13750">
            <v>0</v>
          </cell>
        </row>
        <row r="13751">
          <cell r="L13751">
            <v>0</v>
          </cell>
        </row>
        <row r="13752">
          <cell r="L13752">
            <v>0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0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0</v>
          </cell>
        </row>
        <row r="13767">
          <cell r="L13767">
            <v>0</v>
          </cell>
        </row>
        <row r="13768">
          <cell r="L13768">
            <v>0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0</v>
          </cell>
        </row>
        <row r="13776">
          <cell r="L13776">
            <v>0</v>
          </cell>
        </row>
        <row r="13777">
          <cell r="L13777">
            <v>0</v>
          </cell>
        </row>
        <row r="13778">
          <cell r="L13778">
            <v>0</v>
          </cell>
        </row>
        <row r="13779">
          <cell r="L13779">
            <v>0</v>
          </cell>
        </row>
        <row r="13780">
          <cell r="L13780">
            <v>0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0</v>
          </cell>
        </row>
        <row r="13784">
          <cell r="L13784">
            <v>0</v>
          </cell>
        </row>
        <row r="13785">
          <cell r="L13785">
            <v>0</v>
          </cell>
        </row>
        <row r="13786">
          <cell r="L13786">
            <v>0</v>
          </cell>
        </row>
        <row r="13787">
          <cell r="L13787">
            <v>0</v>
          </cell>
        </row>
        <row r="13788">
          <cell r="L13788">
            <v>0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0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34</v>
          </cell>
        </row>
        <row r="13807">
          <cell r="L13807">
            <v>0</v>
          </cell>
        </row>
        <row r="13808">
          <cell r="L13808">
            <v>34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0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0</v>
          </cell>
        </row>
        <row r="13818">
          <cell r="L13818">
            <v>0</v>
          </cell>
        </row>
        <row r="13819">
          <cell r="L13819">
            <v>0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0</v>
          </cell>
        </row>
        <row r="13827">
          <cell r="L13827">
            <v>0</v>
          </cell>
        </row>
        <row r="13828">
          <cell r="L13828">
            <v>0</v>
          </cell>
        </row>
        <row r="13829">
          <cell r="L13829">
            <v>0</v>
          </cell>
        </row>
        <row r="13830">
          <cell r="L13830">
            <v>0</v>
          </cell>
        </row>
        <row r="13831">
          <cell r="L13831">
            <v>0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0</v>
          </cell>
        </row>
        <row r="13835">
          <cell r="L13835">
            <v>0</v>
          </cell>
        </row>
        <row r="13836">
          <cell r="L13836">
            <v>0</v>
          </cell>
        </row>
        <row r="13837">
          <cell r="L13837">
            <v>0</v>
          </cell>
        </row>
        <row r="13838">
          <cell r="L13838">
            <v>0</v>
          </cell>
        </row>
        <row r="13839">
          <cell r="L13839">
            <v>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0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0</v>
          </cell>
        </row>
        <row r="13847">
          <cell r="L13847">
            <v>0</v>
          </cell>
        </row>
        <row r="13848">
          <cell r="L13848">
            <v>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0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0</v>
          </cell>
        </row>
        <row r="13857">
          <cell r="L13857">
            <v>0</v>
          </cell>
        </row>
        <row r="13858">
          <cell r="L13858">
            <v>0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0</v>
          </cell>
        </row>
        <row r="13866">
          <cell r="L13866">
            <v>0</v>
          </cell>
        </row>
        <row r="13867">
          <cell r="L13867">
            <v>0</v>
          </cell>
        </row>
        <row r="13868">
          <cell r="L13868">
            <v>0</v>
          </cell>
        </row>
        <row r="13869">
          <cell r="L13869">
            <v>0</v>
          </cell>
        </row>
        <row r="13870">
          <cell r="L13870">
            <v>0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0</v>
          </cell>
        </row>
        <row r="13874">
          <cell r="L13874">
            <v>0</v>
          </cell>
        </row>
        <row r="13875">
          <cell r="L13875">
            <v>0</v>
          </cell>
        </row>
        <row r="13876">
          <cell r="L13876">
            <v>0</v>
          </cell>
        </row>
        <row r="13877">
          <cell r="L13877">
            <v>0</v>
          </cell>
        </row>
        <row r="13878">
          <cell r="L13878">
            <v>0</v>
          </cell>
        </row>
        <row r="13879">
          <cell r="L13879">
            <v>0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0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0</v>
          </cell>
        </row>
        <row r="13898">
          <cell r="L13898">
            <v>0</v>
          </cell>
        </row>
        <row r="13899">
          <cell r="L13899">
            <v>0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0</v>
          </cell>
        </row>
        <row r="13907">
          <cell r="L13907">
            <v>34</v>
          </cell>
        </row>
        <row r="13908">
          <cell r="L13908">
            <v>0</v>
          </cell>
        </row>
        <row r="13909">
          <cell r="L13909">
            <v>0</v>
          </cell>
        </row>
        <row r="13910">
          <cell r="L13910">
            <v>0</v>
          </cell>
        </row>
        <row r="13911">
          <cell r="L13911">
            <v>34</v>
          </cell>
        </row>
        <row r="13912">
          <cell r="L13912">
            <v>34</v>
          </cell>
        </row>
        <row r="13913">
          <cell r="L13913">
            <v>0</v>
          </cell>
        </row>
        <row r="13914">
          <cell r="L13914">
            <v>0</v>
          </cell>
        </row>
        <row r="13915">
          <cell r="L13915">
            <v>0</v>
          </cell>
        </row>
        <row r="13916">
          <cell r="L13916">
            <v>0</v>
          </cell>
        </row>
        <row r="13917">
          <cell r="L13917">
            <v>0</v>
          </cell>
        </row>
        <row r="13918">
          <cell r="L13918">
            <v>0</v>
          </cell>
        </row>
        <row r="13919">
          <cell r="L13919">
            <v>0</v>
          </cell>
        </row>
        <row r="13920">
          <cell r="L13920">
            <v>0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0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0</v>
          </cell>
        </row>
        <row r="13933">
          <cell r="L13933">
            <v>0</v>
          </cell>
        </row>
        <row r="13934">
          <cell r="L13934">
            <v>0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0</v>
          </cell>
        </row>
        <row r="13942">
          <cell r="L13942">
            <v>0</v>
          </cell>
        </row>
        <row r="13943">
          <cell r="L13943">
            <v>0</v>
          </cell>
        </row>
        <row r="13944">
          <cell r="L13944">
            <v>0</v>
          </cell>
        </row>
        <row r="13945">
          <cell r="L13945">
            <v>0</v>
          </cell>
        </row>
        <row r="13946">
          <cell r="L13946">
            <v>0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0</v>
          </cell>
        </row>
        <row r="13950">
          <cell r="L13950">
            <v>0</v>
          </cell>
        </row>
        <row r="13951">
          <cell r="L13951">
            <v>0</v>
          </cell>
        </row>
        <row r="13952">
          <cell r="L13952">
            <v>0</v>
          </cell>
        </row>
        <row r="13953">
          <cell r="L13953">
            <v>0</v>
          </cell>
        </row>
        <row r="13954">
          <cell r="L13954">
            <v>0</v>
          </cell>
        </row>
        <row r="13955">
          <cell r="L13955">
            <v>0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0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0</v>
          </cell>
        </row>
        <row r="13973">
          <cell r="L13973">
            <v>0</v>
          </cell>
        </row>
        <row r="13974">
          <cell r="L13974">
            <v>0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0</v>
          </cell>
        </row>
        <row r="13982">
          <cell r="L13982">
            <v>0</v>
          </cell>
        </row>
        <row r="13983">
          <cell r="L13983">
            <v>0</v>
          </cell>
        </row>
        <row r="13984">
          <cell r="L13984">
            <v>0</v>
          </cell>
        </row>
        <row r="13985">
          <cell r="L13985">
            <v>0</v>
          </cell>
        </row>
        <row r="13986">
          <cell r="L13986">
            <v>0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0</v>
          </cell>
        </row>
        <row r="13990">
          <cell r="L13990">
            <v>0</v>
          </cell>
        </row>
        <row r="13991">
          <cell r="L13991">
            <v>0</v>
          </cell>
        </row>
        <row r="13992">
          <cell r="L13992">
            <v>0</v>
          </cell>
        </row>
        <row r="13993">
          <cell r="L13993">
            <v>0</v>
          </cell>
        </row>
        <row r="13994">
          <cell r="L13994">
            <v>0</v>
          </cell>
        </row>
        <row r="13995">
          <cell r="L13995">
            <v>0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0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0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0</v>
          </cell>
        </row>
        <row r="14027">
          <cell r="L14027">
            <v>0</v>
          </cell>
        </row>
        <row r="14028">
          <cell r="L14028">
            <v>0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0</v>
          </cell>
        </row>
        <row r="14036">
          <cell r="L14036">
            <v>15.6</v>
          </cell>
        </row>
        <row r="14037">
          <cell r="L14037">
            <v>0</v>
          </cell>
        </row>
        <row r="14038">
          <cell r="L14038">
            <v>15.6</v>
          </cell>
        </row>
        <row r="14039">
          <cell r="L14039">
            <v>0</v>
          </cell>
        </row>
        <row r="14040">
          <cell r="L14040">
            <v>0</v>
          </cell>
        </row>
        <row r="14041">
          <cell r="L14041">
            <v>0</v>
          </cell>
        </row>
        <row r="14042">
          <cell r="L14042">
            <v>0</v>
          </cell>
        </row>
        <row r="14043">
          <cell r="L14043">
            <v>0</v>
          </cell>
        </row>
        <row r="14044">
          <cell r="L14044">
            <v>0</v>
          </cell>
        </row>
        <row r="14045">
          <cell r="L14045">
            <v>0</v>
          </cell>
        </row>
        <row r="14046">
          <cell r="L14046">
            <v>0</v>
          </cell>
        </row>
        <row r="14047">
          <cell r="L14047">
            <v>0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0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0</v>
          </cell>
        </row>
        <row r="14062">
          <cell r="L14062">
            <v>0</v>
          </cell>
        </row>
        <row r="14063">
          <cell r="L14063">
            <v>0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0</v>
          </cell>
        </row>
        <row r="14071">
          <cell r="L14071">
            <v>0</v>
          </cell>
        </row>
        <row r="14072">
          <cell r="L14072">
            <v>0</v>
          </cell>
        </row>
        <row r="14073">
          <cell r="L14073">
            <v>0</v>
          </cell>
        </row>
        <row r="14074">
          <cell r="L14074">
            <v>0</v>
          </cell>
        </row>
        <row r="14075">
          <cell r="L14075">
            <v>0</v>
          </cell>
        </row>
        <row r="14076">
          <cell r="L14076">
            <v>0</v>
          </cell>
        </row>
        <row r="14077">
          <cell r="L14077">
            <v>0</v>
          </cell>
        </row>
        <row r="14078">
          <cell r="L14078">
            <v>0</v>
          </cell>
        </row>
        <row r="14079">
          <cell r="L14079">
            <v>0</v>
          </cell>
        </row>
        <row r="14080">
          <cell r="L14080">
            <v>0</v>
          </cell>
        </row>
        <row r="14081">
          <cell r="L14081">
            <v>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0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0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0</v>
          </cell>
        </row>
        <row r="14108">
          <cell r="L14108">
            <v>0</v>
          </cell>
        </row>
        <row r="14109">
          <cell r="L14109">
            <v>0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0</v>
          </cell>
        </row>
        <row r="14117">
          <cell r="L14117">
            <v>0</v>
          </cell>
        </row>
        <row r="14118">
          <cell r="L14118">
            <v>0</v>
          </cell>
        </row>
        <row r="14119">
          <cell r="L14119">
            <v>0</v>
          </cell>
        </row>
        <row r="14120">
          <cell r="L14120">
            <v>0</v>
          </cell>
        </row>
        <row r="14121">
          <cell r="L14121">
            <v>0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0</v>
          </cell>
        </row>
        <row r="14125">
          <cell r="L14125">
            <v>0</v>
          </cell>
        </row>
        <row r="14126">
          <cell r="L14126">
            <v>0</v>
          </cell>
        </row>
        <row r="14127">
          <cell r="L14127">
            <v>0</v>
          </cell>
        </row>
        <row r="14128">
          <cell r="L14128">
            <v>0</v>
          </cell>
        </row>
        <row r="14129">
          <cell r="L14129">
            <v>0</v>
          </cell>
        </row>
        <row r="14130">
          <cell r="L14130">
            <v>0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15.6</v>
          </cell>
        </row>
        <row r="14138">
          <cell r="L14138">
            <v>0</v>
          </cell>
        </row>
        <row r="14139">
          <cell r="L14139">
            <v>0</v>
          </cell>
        </row>
        <row r="14140">
          <cell r="L14140">
            <v>0</v>
          </cell>
        </row>
        <row r="14141">
          <cell r="L14141">
            <v>15.6</v>
          </cell>
        </row>
        <row r="14142">
          <cell r="L14142">
            <v>0</v>
          </cell>
        </row>
        <row r="14143">
          <cell r="L14143">
            <v>15.6</v>
          </cell>
        </row>
        <row r="14144">
          <cell r="L14144">
            <v>0</v>
          </cell>
        </row>
        <row r="14145">
          <cell r="L14145">
            <v>0</v>
          </cell>
        </row>
        <row r="14146">
          <cell r="L14146">
            <v>0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0</v>
          </cell>
        </row>
        <row r="14154">
          <cell r="L14154">
            <v>0</v>
          </cell>
        </row>
        <row r="14155">
          <cell r="L14155">
            <v>0</v>
          </cell>
        </row>
        <row r="14156">
          <cell r="L14156">
            <v>0</v>
          </cell>
        </row>
        <row r="14157">
          <cell r="L14157">
            <v>0</v>
          </cell>
        </row>
        <row r="14158">
          <cell r="L14158">
            <v>0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0</v>
          </cell>
        </row>
        <row r="14162">
          <cell r="L14162">
            <v>0</v>
          </cell>
        </row>
        <row r="14163">
          <cell r="L14163">
            <v>0</v>
          </cell>
        </row>
        <row r="14164">
          <cell r="L14164">
            <v>0</v>
          </cell>
        </row>
        <row r="14165">
          <cell r="L14165">
            <v>0</v>
          </cell>
        </row>
        <row r="14166">
          <cell r="L14166">
            <v>0</v>
          </cell>
        </row>
        <row r="14167">
          <cell r="L14167">
            <v>0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0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0</v>
          </cell>
        </row>
        <row r="14184">
          <cell r="L14184">
            <v>0</v>
          </cell>
        </row>
        <row r="14185">
          <cell r="L14185">
            <v>0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0</v>
          </cell>
        </row>
        <row r="14193">
          <cell r="L14193">
            <v>0</v>
          </cell>
        </row>
        <row r="14194">
          <cell r="L14194">
            <v>0</v>
          </cell>
        </row>
        <row r="14195">
          <cell r="L14195">
            <v>0</v>
          </cell>
        </row>
        <row r="14196">
          <cell r="L14196">
            <v>0</v>
          </cell>
        </row>
        <row r="14197">
          <cell r="L14197">
            <v>0</v>
          </cell>
        </row>
        <row r="14198">
          <cell r="L14198">
            <v>0</v>
          </cell>
        </row>
        <row r="14199">
          <cell r="L14199">
            <v>0</v>
          </cell>
        </row>
        <row r="14200">
          <cell r="L14200">
            <v>0</v>
          </cell>
        </row>
        <row r="14201">
          <cell r="L14201">
            <v>0</v>
          </cell>
        </row>
        <row r="14202">
          <cell r="L14202">
            <v>0</v>
          </cell>
        </row>
        <row r="14203">
          <cell r="L14203">
            <v>0</v>
          </cell>
        </row>
        <row r="14204">
          <cell r="L14204">
            <v>0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0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0</v>
          </cell>
        </row>
        <row r="14219">
          <cell r="L14219">
            <v>0</v>
          </cell>
        </row>
        <row r="14220">
          <cell r="L14220">
            <v>0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0</v>
          </cell>
        </row>
        <row r="14228">
          <cell r="L14228">
            <v>0</v>
          </cell>
        </row>
        <row r="14229">
          <cell r="L14229">
            <v>0</v>
          </cell>
        </row>
        <row r="14230">
          <cell r="L14230">
            <v>0</v>
          </cell>
        </row>
        <row r="14231">
          <cell r="L14231">
            <v>0</v>
          </cell>
        </row>
        <row r="14232">
          <cell r="L14232">
            <v>0</v>
          </cell>
        </row>
        <row r="14233">
          <cell r="L14233">
            <v>0</v>
          </cell>
        </row>
        <row r="14234">
          <cell r="L14234">
            <v>0</v>
          </cell>
        </row>
        <row r="14235">
          <cell r="L14235">
            <v>0</v>
          </cell>
        </row>
        <row r="14236">
          <cell r="L14236">
            <v>0</v>
          </cell>
        </row>
        <row r="14237">
          <cell r="L14237">
            <v>0</v>
          </cell>
        </row>
        <row r="14238">
          <cell r="L14238">
            <v>0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0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0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0</v>
          </cell>
        </row>
        <row r="14263">
          <cell r="L14263">
            <v>0</v>
          </cell>
        </row>
        <row r="14264">
          <cell r="L14264">
            <v>0</v>
          </cell>
        </row>
        <row r="14265">
          <cell r="L14265">
            <v>0</v>
          </cell>
        </row>
        <row r="14266">
          <cell r="L14266">
            <v>20</v>
          </cell>
        </row>
        <row r="14267">
          <cell r="L14267">
            <v>0</v>
          </cell>
        </row>
        <row r="14268">
          <cell r="L14268">
            <v>20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0</v>
          </cell>
        </row>
        <row r="14272">
          <cell r="L14272">
            <v>0</v>
          </cell>
        </row>
        <row r="14273">
          <cell r="L14273">
            <v>0</v>
          </cell>
        </row>
        <row r="14274">
          <cell r="L14274">
            <v>0</v>
          </cell>
        </row>
        <row r="14275">
          <cell r="L14275">
            <v>0</v>
          </cell>
        </row>
        <row r="14276">
          <cell r="L14276">
            <v>0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0</v>
          </cell>
        </row>
        <row r="14280">
          <cell r="L14280">
            <v>0</v>
          </cell>
        </row>
        <row r="14281">
          <cell r="L14281">
            <v>0</v>
          </cell>
        </row>
        <row r="14282">
          <cell r="L14282">
            <v>0</v>
          </cell>
        </row>
        <row r="14283">
          <cell r="L14283">
            <v>0</v>
          </cell>
        </row>
        <row r="14284">
          <cell r="L14284">
            <v>0</v>
          </cell>
        </row>
        <row r="14285">
          <cell r="L14285">
            <v>0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0</v>
          </cell>
        </row>
        <row r="14301">
          <cell r="L14301">
            <v>0</v>
          </cell>
        </row>
        <row r="14302">
          <cell r="L14302">
            <v>0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0</v>
          </cell>
        </row>
        <row r="14308">
          <cell r="L14308">
            <v>0</v>
          </cell>
        </row>
        <row r="14309">
          <cell r="L14309">
            <v>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0</v>
          </cell>
        </row>
        <row r="14317">
          <cell r="L14317">
            <v>0</v>
          </cell>
        </row>
        <row r="14318">
          <cell r="L14318">
            <v>0</v>
          </cell>
        </row>
        <row r="14319">
          <cell r="L14319">
            <v>0</v>
          </cell>
        </row>
        <row r="14320">
          <cell r="L14320">
            <v>0</v>
          </cell>
        </row>
        <row r="14321">
          <cell r="L14321">
            <v>0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0</v>
          </cell>
        </row>
        <row r="14325">
          <cell r="L14325">
            <v>0</v>
          </cell>
        </row>
        <row r="14326">
          <cell r="L14326">
            <v>0</v>
          </cell>
        </row>
        <row r="14327">
          <cell r="L14327">
            <v>0</v>
          </cell>
        </row>
        <row r="14328">
          <cell r="L14328">
            <v>0</v>
          </cell>
        </row>
        <row r="14329">
          <cell r="L14329">
            <v>0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0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0</v>
          </cell>
        </row>
        <row r="14344">
          <cell r="L14344">
            <v>0</v>
          </cell>
        </row>
        <row r="14345">
          <cell r="L14345">
            <v>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0</v>
          </cell>
        </row>
        <row r="14353">
          <cell r="L14353">
            <v>0</v>
          </cell>
        </row>
        <row r="14354">
          <cell r="L14354">
            <v>0</v>
          </cell>
        </row>
        <row r="14355">
          <cell r="L14355">
            <v>0</v>
          </cell>
        </row>
        <row r="14356">
          <cell r="L14356">
            <v>0</v>
          </cell>
        </row>
        <row r="14357">
          <cell r="L14357">
            <v>0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0</v>
          </cell>
        </row>
        <row r="14361">
          <cell r="L14361">
            <v>0</v>
          </cell>
        </row>
        <row r="14362">
          <cell r="L14362">
            <v>0</v>
          </cell>
        </row>
        <row r="14363">
          <cell r="L14363">
            <v>0</v>
          </cell>
        </row>
        <row r="14364">
          <cell r="L14364">
            <v>0</v>
          </cell>
        </row>
        <row r="14365">
          <cell r="L14365">
            <v>0</v>
          </cell>
        </row>
        <row r="14366">
          <cell r="L14366">
            <v>0</v>
          </cell>
        </row>
        <row r="14367">
          <cell r="L14367">
            <v>20</v>
          </cell>
        </row>
        <row r="14368">
          <cell r="L14368">
            <v>20</v>
          </cell>
        </row>
        <row r="14369">
          <cell r="L14369">
            <v>20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0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0</v>
          </cell>
        </row>
        <row r="14384">
          <cell r="L14384">
            <v>0</v>
          </cell>
        </row>
        <row r="14385">
          <cell r="L14385">
            <v>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0</v>
          </cell>
        </row>
        <row r="14393">
          <cell r="L14393">
            <v>0</v>
          </cell>
        </row>
        <row r="14394">
          <cell r="L14394">
            <v>0</v>
          </cell>
        </row>
        <row r="14395">
          <cell r="L14395">
            <v>0</v>
          </cell>
        </row>
        <row r="14396">
          <cell r="L14396">
            <v>0</v>
          </cell>
        </row>
        <row r="14397">
          <cell r="L14397">
            <v>0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0</v>
          </cell>
        </row>
        <row r="14401">
          <cell r="L14401">
            <v>0</v>
          </cell>
        </row>
        <row r="14402">
          <cell r="L14402">
            <v>0</v>
          </cell>
        </row>
        <row r="14403">
          <cell r="L14403">
            <v>0</v>
          </cell>
        </row>
        <row r="14404">
          <cell r="L14404">
            <v>0</v>
          </cell>
        </row>
        <row r="14405">
          <cell r="L14405">
            <v>0</v>
          </cell>
        </row>
        <row r="14406">
          <cell r="L14406">
            <v>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0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0</v>
          </cell>
        </row>
        <row r="14420">
          <cell r="L14420">
            <v>0</v>
          </cell>
        </row>
        <row r="14421">
          <cell r="L14421">
            <v>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0</v>
          </cell>
        </row>
        <row r="14429">
          <cell r="L14429">
            <v>0</v>
          </cell>
        </row>
        <row r="14430">
          <cell r="L14430">
            <v>0</v>
          </cell>
        </row>
        <row r="14431">
          <cell r="L14431">
            <v>0</v>
          </cell>
        </row>
        <row r="14432">
          <cell r="L14432">
            <v>0</v>
          </cell>
        </row>
        <row r="14433">
          <cell r="L14433">
            <v>0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0</v>
          </cell>
        </row>
        <row r="14437">
          <cell r="L14437">
            <v>0</v>
          </cell>
        </row>
        <row r="14438">
          <cell r="L14438">
            <v>0</v>
          </cell>
        </row>
        <row r="14439">
          <cell r="L14439">
            <v>0</v>
          </cell>
        </row>
        <row r="14440">
          <cell r="L14440">
            <v>0</v>
          </cell>
        </row>
        <row r="14441">
          <cell r="L14441">
            <v>0</v>
          </cell>
        </row>
        <row r="14442">
          <cell r="L14442">
            <v>0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0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0</v>
          </cell>
        </row>
        <row r="14459">
          <cell r="L14459">
            <v>0</v>
          </cell>
        </row>
        <row r="14460">
          <cell r="L14460">
            <v>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0</v>
          </cell>
        </row>
        <row r="14468">
          <cell r="L14468">
            <v>0</v>
          </cell>
        </row>
        <row r="14469">
          <cell r="L14469">
            <v>0</v>
          </cell>
        </row>
        <row r="14470">
          <cell r="L14470">
            <v>0</v>
          </cell>
        </row>
        <row r="14471">
          <cell r="L14471">
            <v>0</v>
          </cell>
        </row>
        <row r="14472">
          <cell r="L14472">
            <v>0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0</v>
          </cell>
        </row>
        <row r="14476">
          <cell r="L14476">
            <v>0</v>
          </cell>
        </row>
        <row r="14477">
          <cell r="L14477">
            <v>0</v>
          </cell>
        </row>
        <row r="14478">
          <cell r="L14478">
            <v>0</v>
          </cell>
        </row>
        <row r="14479">
          <cell r="L14479">
            <v>0</v>
          </cell>
        </row>
        <row r="14480">
          <cell r="L14480">
            <v>0</v>
          </cell>
        </row>
        <row r="14481">
          <cell r="L14481">
            <v>0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0</v>
          </cell>
        </row>
        <row r="14496">
          <cell r="L14496">
            <v>1.6</v>
          </cell>
        </row>
        <row r="14497">
          <cell r="L14497">
            <v>0</v>
          </cell>
        </row>
        <row r="14498">
          <cell r="L14498">
            <v>1.6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0</v>
          </cell>
        </row>
        <row r="14505">
          <cell r="L14505">
            <v>0</v>
          </cell>
        </row>
        <row r="14506">
          <cell r="L14506">
            <v>0</v>
          </cell>
        </row>
        <row r="14507">
          <cell r="L14507">
            <v>0</v>
          </cell>
        </row>
        <row r="14508">
          <cell r="L14508">
            <v>0</v>
          </cell>
        </row>
        <row r="14509">
          <cell r="L14509">
            <v>0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0</v>
          </cell>
        </row>
        <row r="14513">
          <cell r="L14513">
            <v>0</v>
          </cell>
        </row>
        <row r="14514">
          <cell r="L14514">
            <v>0</v>
          </cell>
        </row>
        <row r="14515">
          <cell r="L14515">
            <v>0</v>
          </cell>
        </row>
        <row r="14516">
          <cell r="L14516">
            <v>0</v>
          </cell>
        </row>
        <row r="14517">
          <cell r="L14517">
            <v>0</v>
          </cell>
        </row>
        <row r="14518">
          <cell r="L14518">
            <v>0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0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0</v>
          </cell>
        </row>
        <row r="14530">
          <cell r="L14530">
            <v>0</v>
          </cell>
        </row>
        <row r="14531">
          <cell r="L14531">
            <v>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0</v>
          </cell>
        </row>
        <row r="14539">
          <cell r="L14539">
            <v>0</v>
          </cell>
        </row>
        <row r="14540">
          <cell r="L14540">
            <v>0</v>
          </cell>
        </row>
        <row r="14541">
          <cell r="L14541">
            <v>0</v>
          </cell>
        </row>
        <row r="14542">
          <cell r="L14542">
            <v>0</v>
          </cell>
        </row>
        <row r="14543">
          <cell r="L14543">
            <v>0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0</v>
          </cell>
        </row>
        <row r="14547">
          <cell r="L14547">
            <v>0</v>
          </cell>
        </row>
        <row r="14548">
          <cell r="L14548">
            <v>0</v>
          </cell>
        </row>
        <row r="14549">
          <cell r="L14549">
            <v>0</v>
          </cell>
        </row>
        <row r="14550">
          <cell r="L14550">
            <v>0</v>
          </cell>
        </row>
        <row r="14551">
          <cell r="L14551">
            <v>0</v>
          </cell>
        </row>
        <row r="14552">
          <cell r="L14552">
            <v>0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0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0</v>
          </cell>
        </row>
        <row r="14567">
          <cell r="L14567">
            <v>0</v>
          </cell>
        </row>
        <row r="14568">
          <cell r="L14568">
            <v>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0</v>
          </cell>
        </row>
        <row r="14576">
          <cell r="L14576">
            <v>0</v>
          </cell>
        </row>
        <row r="14577">
          <cell r="L14577">
            <v>0</v>
          </cell>
        </row>
        <row r="14578">
          <cell r="L14578">
            <v>0</v>
          </cell>
        </row>
        <row r="14579">
          <cell r="L14579">
            <v>0</v>
          </cell>
        </row>
        <row r="14580">
          <cell r="L14580">
            <v>0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0</v>
          </cell>
        </row>
        <row r="14584">
          <cell r="L14584">
            <v>0</v>
          </cell>
        </row>
        <row r="14585">
          <cell r="L14585">
            <v>0</v>
          </cell>
        </row>
        <row r="14586">
          <cell r="L14586">
            <v>0</v>
          </cell>
        </row>
        <row r="14587">
          <cell r="L14587">
            <v>0</v>
          </cell>
        </row>
        <row r="14588">
          <cell r="L14588">
            <v>0</v>
          </cell>
        </row>
        <row r="14589">
          <cell r="L14589">
            <v>0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1.6</v>
          </cell>
        </row>
        <row r="14598">
          <cell r="L14598">
            <v>1.6</v>
          </cell>
        </row>
        <row r="14599">
          <cell r="L14599">
            <v>1.6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0</v>
          </cell>
        </row>
        <row r="14604">
          <cell r="L14604">
            <v>0</v>
          </cell>
        </row>
        <row r="14605">
          <cell r="L14605">
            <v>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0</v>
          </cell>
        </row>
        <row r="14613">
          <cell r="L14613">
            <v>0</v>
          </cell>
        </row>
        <row r="14614">
          <cell r="L14614">
            <v>0</v>
          </cell>
        </row>
        <row r="14615">
          <cell r="L14615">
            <v>0</v>
          </cell>
        </row>
        <row r="14616">
          <cell r="L14616">
            <v>0</v>
          </cell>
        </row>
        <row r="14617">
          <cell r="L14617">
            <v>0</v>
          </cell>
        </row>
        <row r="14618">
          <cell r="L14618">
            <v>0</v>
          </cell>
        </row>
        <row r="14619">
          <cell r="L14619">
            <v>0</v>
          </cell>
        </row>
        <row r="14620">
          <cell r="L14620">
            <v>0</v>
          </cell>
        </row>
        <row r="14621">
          <cell r="L14621">
            <v>0</v>
          </cell>
        </row>
        <row r="14622">
          <cell r="L14622">
            <v>0</v>
          </cell>
        </row>
        <row r="14623">
          <cell r="L14623">
            <v>0</v>
          </cell>
        </row>
        <row r="14624">
          <cell r="L14624">
            <v>0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0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0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0</v>
          </cell>
        </row>
        <row r="14647">
          <cell r="L14647">
            <v>0</v>
          </cell>
        </row>
        <row r="14648">
          <cell r="L14648">
            <v>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0</v>
          </cell>
        </row>
        <row r="14656">
          <cell r="L14656">
            <v>0</v>
          </cell>
        </row>
        <row r="14657">
          <cell r="L14657">
            <v>0</v>
          </cell>
        </row>
        <row r="14658">
          <cell r="L14658">
            <v>0</v>
          </cell>
        </row>
        <row r="14659">
          <cell r="L14659">
            <v>0</v>
          </cell>
        </row>
        <row r="14660">
          <cell r="L14660">
            <v>0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0</v>
          </cell>
        </row>
        <row r="14664">
          <cell r="L14664">
            <v>0</v>
          </cell>
        </row>
        <row r="14665">
          <cell r="L14665">
            <v>0</v>
          </cell>
        </row>
        <row r="14666">
          <cell r="L14666">
            <v>0</v>
          </cell>
        </row>
        <row r="14667">
          <cell r="L14667">
            <v>0</v>
          </cell>
        </row>
        <row r="14668">
          <cell r="L14668">
            <v>0</v>
          </cell>
        </row>
        <row r="14669">
          <cell r="L14669">
            <v>0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0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0</v>
          </cell>
        </row>
        <row r="14681">
          <cell r="L14681">
            <v>0</v>
          </cell>
        </row>
        <row r="14682">
          <cell r="L14682">
            <v>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0</v>
          </cell>
        </row>
        <row r="14690">
          <cell r="L14690">
            <v>0</v>
          </cell>
        </row>
        <row r="14691">
          <cell r="L14691">
            <v>0</v>
          </cell>
        </row>
        <row r="14692">
          <cell r="L14692">
            <v>0</v>
          </cell>
        </row>
        <row r="14693">
          <cell r="L14693">
            <v>0</v>
          </cell>
        </row>
        <row r="14694">
          <cell r="L14694">
            <v>0</v>
          </cell>
        </row>
        <row r="14695">
          <cell r="L14695">
            <v>0</v>
          </cell>
        </row>
        <row r="14696">
          <cell r="L14696">
            <v>0</v>
          </cell>
        </row>
        <row r="14697">
          <cell r="L14697">
            <v>0</v>
          </cell>
        </row>
        <row r="14698">
          <cell r="L14698">
            <v>0</v>
          </cell>
        </row>
        <row r="14699">
          <cell r="L14699">
            <v>0</v>
          </cell>
        </row>
        <row r="14700">
          <cell r="L14700">
            <v>0</v>
          </cell>
        </row>
        <row r="14701">
          <cell r="L14701">
            <v>0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0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0</v>
          </cell>
        </row>
        <row r="14725">
          <cell r="L14725">
            <v>0</v>
          </cell>
        </row>
        <row r="14726">
          <cell r="L14726">
            <v>30</v>
          </cell>
        </row>
        <row r="14727">
          <cell r="L14727">
            <v>0</v>
          </cell>
        </row>
        <row r="14728">
          <cell r="L14728">
            <v>30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0</v>
          </cell>
        </row>
        <row r="14734">
          <cell r="L14734">
            <v>0</v>
          </cell>
        </row>
        <row r="14735">
          <cell r="L14735">
            <v>0</v>
          </cell>
        </row>
        <row r="14736">
          <cell r="L14736">
            <v>0</v>
          </cell>
        </row>
        <row r="14737">
          <cell r="L14737">
            <v>0</v>
          </cell>
        </row>
        <row r="14738">
          <cell r="L14738">
            <v>0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0</v>
          </cell>
        </row>
        <row r="14742">
          <cell r="L14742">
            <v>0</v>
          </cell>
        </row>
        <row r="14743">
          <cell r="L14743">
            <v>0</v>
          </cell>
        </row>
        <row r="14744">
          <cell r="L14744">
            <v>0</v>
          </cell>
        </row>
        <row r="14745">
          <cell r="L14745">
            <v>0</v>
          </cell>
        </row>
        <row r="14746">
          <cell r="L14746">
            <v>0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0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0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0</v>
          </cell>
        </row>
        <row r="14761">
          <cell r="L14761">
            <v>0</v>
          </cell>
        </row>
        <row r="14762">
          <cell r="L14762">
            <v>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0</v>
          </cell>
        </row>
        <row r="14770">
          <cell r="L14770">
            <v>0</v>
          </cell>
        </row>
        <row r="14771">
          <cell r="L14771">
            <v>0</v>
          </cell>
        </row>
        <row r="14772">
          <cell r="L14772">
            <v>0</v>
          </cell>
        </row>
        <row r="14773">
          <cell r="L14773">
            <v>0</v>
          </cell>
        </row>
        <row r="14774">
          <cell r="L14774">
            <v>0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0</v>
          </cell>
        </row>
        <row r="14778">
          <cell r="L14778">
            <v>0</v>
          </cell>
        </row>
        <row r="14779">
          <cell r="L14779">
            <v>0</v>
          </cell>
        </row>
        <row r="14780">
          <cell r="L14780">
            <v>0</v>
          </cell>
        </row>
        <row r="14781">
          <cell r="L14781">
            <v>0</v>
          </cell>
        </row>
        <row r="14782">
          <cell r="L14782">
            <v>0</v>
          </cell>
        </row>
        <row r="14783">
          <cell r="L14783">
            <v>0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0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0</v>
          </cell>
        </row>
        <row r="14803">
          <cell r="L14803">
            <v>0</v>
          </cell>
        </row>
        <row r="14804">
          <cell r="L14804">
            <v>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0</v>
          </cell>
        </row>
        <row r="14812">
          <cell r="L14812">
            <v>0</v>
          </cell>
        </row>
        <row r="14813">
          <cell r="L14813">
            <v>0</v>
          </cell>
        </row>
        <row r="14814">
          <cell r="L14814">
            <v>0</v>
          </cell>
        </row>
        <row r="14815">
          <cell r="L14815">
            <v>0</v>
          </cell>
        </row>
        <row r="14816">
          <cell r="L14816">
            <v>0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0</v>
          </cell>
        </row>
        <row r="14820">
          <cell r="L14820">
            <v>0</v>
          </cell>
        </row>
        <row r="14821">
          <cell r="L14821">
            <v>0</v>
          </cell>
        </row>
        <row r="14822">
          <cell r="L14822">
            <v>0</v>
          </cell>
        </row>
        <row r="14823">
          <cell r="L14823">
            <v>0</v>
          </cell>
        </row>
        <row r="14824">
          <cell r="L14824">
            <v>0</v>
          </cell>
        </row>
        <row r="14825">
          <cell r="L14825">
            <v>0</v>
          </cell>
        </row>
        <row r="14826">
          <cell r="L14826">
            <v>0</v>
          </cell>
        </row>
        <row r="14827">
          <cell r="L14827">
            <v>30</v>
          </cell>
        </row>
        <row r="14828">
          <cell r="L14828">
            <v>30</v>
          </cell>
        </row>
        <row r="14829">
          <cell r="L14829">
            <v>30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0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0</v>
          </cell>
        </row>
        <row r="14840">
          <cell r="L14840">
            <v>0</v>
          </cell>
        </row>
        <row r="14841">
          <cell r="L14841">
            <v>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0</v>
          </cell>
        </row>
        <row r="14849">
          <cell r="L14849">
            <v>0</v>
          </cell>
        </row>
        <row r="14850">
          <cell r="L14850">
            <v>0</v>
          </cell>
        </row>
        <row r="14851">
          <cell r="L14851">
            <v>0</v>
          </cell>
        </row>
        <row r="14852">
          <cell r="L14852">
            <v>0</v>
          </cell>
        </row>
        <row r="14853">
          <cell r="L14853">
            <v>0</v>
          </cell>
        </row>
        <row r="14854">
          <cell r="L14854">
            <v>0</v>
          </cell>
        </row>
        <row r="14855">
          <cell r="L14855">
            <v>0</v>
          </cell>
        </row>
        <row r="14856">
          <cell r="L14856">
            <v>0</v>
          </cell>
        </row>
        <row r="14857">
          <cell r="L14857">
            <v>0</v>
          </cell>
        </row>
        <row r="14858">
          <cell r="L14858">
            <v>0</v>
          </cell>
        </row>
        <row r="14859">
          <cell r="L14859">
            <v>0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0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0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0</v>
          </cell>
        </row>
        <row r="14879">
          <cell r="L14879">
            <v>0</v>
          </cell>
        </row>
        <row r="14880">
          <cell r="L14880">
            <v>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0</v>
          </cell>
        </row>
        <row r="14888">
          <cell r="L14888">
            <v>0</v>
          </cell>
        </row>
        <row r="14889">
          <cell r="L14889">
            <v>0</v>
          </cell>
        </row>
        <row r="14890">
          <cell r="L14890">
            <v>0</v>
          </cell>
        </row>
        <row r="14891">
          <cell r="L14891">
            <v>0</v>
          </cell>
        </row>
        <row r="14892">
          <cell r="L14892">
            <v>0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0</v>
          </cell>
        </row>
        <row r="14896">
          <cell r="L14896">
            <v>0</v>
          </cell>
        </row>
        <row r="14897">
          <cell r="L14897">
            <v>0</v>
          </cell>
        </row>
        <row r="14898">
          <cell r="L14898">
            <v>0</v>
          </cell>
        </row>
        <row r="14899">
          <cell r="L14899">
            <v>0</v>
          </cell>
        </row>
        <row r="14900">
          <cell r="L14900">
            <v>0</v>
          </cell>
        </row>
        <row r="14901">
          <cell r="L14901">
            <v>0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0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0</v>
          </cell>
        </row>
        <row r="14917">
          <cell r="L14917">
            <v>0</v>
          </cell>
        </row>
        <row r="14918">
          <cell r="L14918">
            <v>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0</v>
          </cell>
        </row>
        <row r="14926">
          <cell r="L14926">
            <v>0</v>
          </cell>
        </row>
        <row r="14927">
          <cell r="L14927">
            <v>0</v>
          </cell>
        </row>
        <row r="14928">
          <cell r="L14928">
            <v>0</v>
          </cell>
        </row>
        <row r="14929">
          <cell r="L14929">
            <v>0</v>
          </cell>
        </row>
        <row r="14930">
          <cell r="L14930">
            <v>0</v>
          </cell>
        </row>
        <row r="14931">
          <cell r="L14931">
            <v>0</v>
          </cell>
        </row>
        <row r="14932">
          <cell r="L14932">
            <v>0</v>
          </cell>
        </row>
        <row r="14933">
          <cell r="L14933">
            <v>0</v>
          </cell>
        </row>
        <row r="14934">
          <cell r="L14934">
            <v>0</v>
          </cell>
        </row>
        <row r="14935">
          <cell r="L14935">
            <v>0</v>
          </cell>
        </row>
        <row r="14936">
          <cell r="L14936">
            <v>0</v>
          </cell>
        </row>
        <row r="14937">
          <cell r="L14937">
            <v>0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0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0</v>
          </cell>
        </row>
        <row r="14951">
          <cell r="L14951">
            <v>0</v>
          </cell>
        </row>
        <row r="14952">
          <cell r="L14952">
            <v>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9.5</v>
          </cell>
        </row>
        <row r="14957">
          <cell r="L14957">
            <v>0</v>
          </cell>
        </row>
        <row r="14958">
          <cell r="L14958">
            <v>9.5</v>
          </cell>
        </row>
        <row r="14959">
          <cell r="L14959">
            <v>0</v>
          </cell>
        </row>
        <row r="14960">
          <cell r="L14960">
            <v>0</v>
          </cell>
        </row>
        <row r="14961">
          <cell r="L14961">
            <v>0</v>
          </cell>
        </row>
        <row r="14962">
          <cell r="L14962">
            <v>0</v>
          </cell>
        </row>
        <row r="14963">
          <cell r="L14963">
            <v>0</v>
          </cell>
        </row>
        <row r="14964">
          <cell r="L14964">
            <v>0</v>
          </cell>
        </row>
        <row r="14965">
          <cell r="L14965">
            <v>0</v>
          </cell>
        </row>
        <row r="14966">
          <cell r="L14966">
            <v>0</v>
          </cell>
        </row>
        <row r="14967">
          <cell r="L14967">
            <v>0</v>
          </cell>
        </row>
        <row r="14968">
          <cell r="L14968">
            <v>0</v>
          </cell>
        </row>
        <row r="14969">
          <cell r="L14969">
            <v>0</v>
          </cell>
        </row>
        <row r="14970">
          <cell r="L14970">
            <v>0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0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0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0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0</v>
          </cell>
        </row>
        <row r="14997">
          <cell r="L14997">
            <v>0</v>
          </cell>
        </row>
        <row r="14998">
          <cell r="L14998">
            <v>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0</v>
          </cell>
        </row>
        <row r="15006">
          <cell r="L15006">
            <v>0</v>
          </cell>
        </row>
        <row r="15007">
          <cell r="L15007">
            <v>0</v>
          </cell>
        </row>
        <row r="15008">
          <cell r="L15008">
            <v>0</v>
          </cell>
        </row>
        <row r="15009">
          <cell r="L15009">
            <v>0</v>
          </cell>
        </row>
        <row r="15010">
          <cell r="L15010">
            <v>0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0</v>
          </cell>
        </row>
        <row r="15014">
          <cell r="L15014">
            <v>0</v>
          </cell>
        </row>
        <row r="15015">
          <cell r="L15015">
            <v>0</v>
          </cell>
        </row>
        <row r="15016">
          <cell r="L15016">
            <v>0</v>
          </cell>
        </row>
        <row r="15017">
          <cell r="L15017">
            <v>0</v>
          </cell>
        </row>
        <row r="15018">
          <cell r="L15018">
            <v>0</v>
          </cell>
        </row>
        <row r="15019">
          <cell r="L15019">
            <v>0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0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0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0</v>
          </cell>
        </row>
        <row r="15041">
          <cell r="L15041">
            <v>0</v>
          </cell>
        </row>
        <row r="15042">
          <cell r="L15042">
            <v>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0</v>
          </cell>
        </row>
        <row r="15050">
          <cell r="L15050">
            <v>0</v>
          </cell>
        </row>
        <row r="15051">
          <cell r="L15051">
            <v>0</v>
          </cell>
        </row>
        <row r="15052">
          <cell r="L15052">
            <v>0</v>
          </cell>
        </row>
        <row r="15053">
          <cell r="L15053">
            <v>0</v>
          </cell>
        </row>
        <row r="15054">
          <cell r="L15054">
            <v>0</v>
          </cell>
        </row>
        <row r="15055">
          <cell r="L15055">
            <v>0</v>
          </cell>
        </row>
        <row r="15056">
          <cell r="L15056">
            <v>0</v>
          </cell>
        </row>
        <row r="15057">
          <cell r="L15057">
            <v>9.5</v>
          </cell>
        </row>
        <row r="15058">
          <cell r="L15058">
            <v>9.5</v>
          </cell>
        </row>
        <row r="15059">
          <cell r="L15059">
            <v>9.5</v>
          </cell>
        </row>
        <row r="15060">
          <cell r="L15060">
            <v>0</v>
          </cell>
        </row>
        <row r="15061">
          <cell r="L15061">
            <v>0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0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0</v>
          </cell>
        </row>
        <row r="15081">
          <cell r="L15081">
            <v>0</v>
          </cell>
        </row>
        <row r="15082">
          <cell r="L15082">
            <v>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0</v>
          </cell>
        </row>
        <row r="15090">
          <cell r="L15090">
            <v>0</v>
          </cell>
        </row>
        <row r="15091">
          <cell r="L15091">
            <v>0</v>
          </cell>
        </row>
        <row r="15092">
          <cell r="L15092">
            <v>0</v>
          </cell>
        </row>
        <row r="15093">
          <cell r="L15093">
            <v>0</v>
          </cell>
        </row>
        <row r="15094">
          <cell r="L15094">
            <v>0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0</v>
          </cell>
        </row>
        <row r="15105">
          <cell r="L15105">
            <v>0</v>
          </cell>
        </row>
        <row r="15106">
          <cell r="L15106">
            <v>0</v>
          </cell>
        </row>
        <row r="15107">
          <cell r="L15107">
            <v>0</v>
          </cell>
        </row>
        <row r="15108">
          <cell r="L15108">
            <v>0</v>
          </cell>
        </row>
        <row r="15109">
          <cell r="L15109">
            <v>0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0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0</v>
          </cell>
        </row>
        <row r="15135">
          <cell r="L15135">
            <v>0</v>
          </cell>
        </row>
        <row r="15136">
          <cell r="L15136">
            <v>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0</v>
          </cell>
        </row>
        <row r="15144">
          <cell r="L15144">
            <v>0</v>
          </cell>
        </row>
        <row r="15145">
          <cell r="L15145">
            <v>0</v>
          </cell>
        </row>
        <row r="15146">
          <cell r="L15146">
            <v>0</v>
          </cell>
        </row>
        <row r="15147">
          <cell r="L15147">
            <v>0</v>
          </cell>
        </row>
        <row r="15148">
          <cell r="L15148">
            <v>0</v>
          </cell>
        </row>
        <row r="15149">
          <cell r="L15149">
            <v>0</v>
          </cell>
        </row>
        <row r="15150">
          <cell r="L15150">
            <v>0</v>
          </cell>
        </row>
        <row r="15151">
          <cell r="L15151">
            <v>0</v>
          </cell>
        </row>
        <row r="15152">
          <cell r="L15152">
            <v>0</v>
          </cell>
        </row>
        <row r="15153">
          <cell r="L15153">
            <v>0</v>
          </cell>
        </row>
        <row r="15154">
          <cell r="L15154">
            <v>0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0</v>
          </cell>
        </row>
        <row r="15168">
          <cell r="L15168">
            <v>0</v>
          </cell>
        </row>
        <row r="15169">
          <cell r="L15169">
            <v>0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0</v>
          </cell>
        </row>
        <row r="15175">
          <cell r="L15175">
            <v>0</v>
          </cell>
        </row>
        <row r="15176">
          <cell r="L15176">
            <v>0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0</v>
          </cell>
        </row>
        <row r="15184">
          <cell r="L15184">
            <v>0</v>
          </cell>
        </row>
        <row r="15185">
          <cell r="L15185">
            <v>0</v>
          </cell>
        </row>
        <row r="15186">
          <cell r="L15186">
            <v>531.6</v>
          </cell>
        </row>
        <row r="15187">
          <cell r="L15187">
            <v>0</v>
          </cell>
        </row>
        <row r="15188">
          <cell r="L15188">
            <v>531.6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0</v>
          </cell>
        </row>
        <row r="15192">
          <cell r="L15192">
            <v>0</v>
          </cell>
        </row>
        <row r="15193">
          <cell r="L15193">
            <v>0</v>
          </cell>
        </row>
        <row r="15194">
          <cell r="L15194">
            <v>0</v>
          </cell>
        </row>
        <row r="15195">
          <cell r="L15195">
            <v>0</v>
          </cell>
        </row>
        <row r="15196">
          <cell r="L15196">
            <v>0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0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0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0</v>
          </cell>
        </row>
        <row r="15219">
          <cell r="L15219">
            <v>0</v>
          </cell>
        </row>
        <row r="15220">
          <cell r="L15220">
            <v>0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0</v>
          </cell>
        </row>
        <row r="15228">
          <cell r="L15228">
            <v>0</v>
          </cell>
        </row>
        <row r="15229">
          <cell r="L15229">
            <v>0</v>
          </cell>
        </row>
        <row r="15230">
          <cell r="L15230">
            <v>0</v>
          </cell>
        </row>
        <row r="15231">
          <cell r="L15231">
            <v>0</v>
          </cell>
        </row>
        <row r="15232">
          <cell r="L15232">
            <v>0</v>
          </cell>
        </row>
        <row r="15233">
          <cell r="L15233">
            <v>0</v>
          </cell>
        </row>
        <row r="15234">
          <cell r="L15234">
            <v>0</v>
          </cell>
        </row>
        <row r="15235">
          <cell r="L15235">
            <v>0</v>
          </cell>
        </row>
        <row r="15236">
          <cell r="L15236">
            <v>0</v>
          </cell>
        </row>
        <row r="15237">
          <cell r="L15237">
            <v>0</v>
          </cell>
        </row>
        <row r="15238">
          <cell r="L15238">
            <v>0</v>
          </cell>
        </row>
        <row r="15239">
          <cell r="L15239">
            <v>0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0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0</v>
          </cell>
        </row>
        <row r="15258">
          <cell r="L15258">
            <v>0</v>
          </cell>
        </row>
        <row r="15259">
          <cell r="L15259">
            <v>0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0</v>
          </cell>
        </row>
        <row r="15267">
          <cell r="L15267">
            <v>0</v>
          </cell>
        </row>
        <row r="15268">
          <cell r="L15268">
            <v>0</v>
          </cell>
        </row>
        <row r="15269">
          <cell r="L15269">
            <v>0</v>
          </cell>
        </row>
        <row r="15270">
          <cell r="L15270">
            <v>0</v>
          </cell>
        </row>
        <row r="15271">
          <cell r="L15271">
            <v>0</v>
          </cell>
        </row>
        <row r="15272">
          <cell r="L15272">
            <v>0</v>
          </cell>
        </row>
        <row r="15273">
          <cell r="L15273">
            <v>0</v>
          </cell>
        </row>
        <row r="15274">
          <cell r="L15274">
            <v>0</v>
          </cell>
        </row>
        <row r="15275">
          <cell r="L15275">
            <v>0</v>
          </cell>
        </row>
        <row r="15276">
          <cell r="L15276">
            <v>0</v>
          </cell>
        </row>
        <row r="15277">
          <cell r="L15277">
            <v>0</v>
          </cell>
        </row>
        <row r="15278">
          <cell r="L15278">
            <v>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531.6</v>
          </cell>
        </row>
        <row r="15288">
          <cell r="L15288">
            <v>531.6</v>
          </cell>
        </row>
        <row r="15289">
          <cell r="L15289">
            <v>531.6</v>
          </cell>
        </row>
        <row r="15290">
          <cell r="L15290">
            <v>0</v>
          </cell>
        </row>
        <row r="15291">
          <cell r="L15291">
            <v>0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0</v>
          </cell>
        </row>
        <row r="15297">
          <cell r="L15297">
            <v>0</v>
          </cell>
        </row>
        <row r="15298">
          <cell r="L15298">
            <v>0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0</v>
          </cell>
        </row>
        <row r="15306">
          <cell r="L15306">
            <v>0</v>
          </cell>
        </row>
        <row r="15307">
          <cell r="L15307">
            <v>0</v>
          </cell>
        </row>
        <row r="15308">
          <cell r="L15308">
            <v>0</v>
          </cell>
        </row>
        <row r="15309">
          <cell r="L15309">
            <v>0</v>
          </cell>
        </row>
        <row r="15310">
          <cell r="L15310">
            <v>0</v>
          </cell>
        </row>
        <row r="15311">
          <cell r="L15311">
            <v>0</v>
          </cell>
        </row>
        <row r="15312">
          <cell r="L15312">
            <v>0</v>
          </cell>
        </row>
        <row r="15313">
          <cell r="L15313">
            <v>0</v>
          </cell>
        </row>
        <row r="15314">
          <cell r="L15314">
            <v>0</v>
          </cell>
        </row>
        <row r="15315">
          <cell r="L15315">
            <v>0</v>
          </cell>
        </row>
        <row r="15316">
          <cell r="L15316">
            <v>0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0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0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0</v>
          </cell>
        </row>
        <row r="15335">
          <cell r="L15335">
            <v>0</v>
          </cell>
        </row>
        <row r="15336">
          <cell r="L15336">
            <v>0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0</v>
          </cell>
        </row>
        <row r="15344">
          <cell r="L15344">
            <v>0</v>
          </cell>
        </row>
        <row r="15345">
          <cell r="L15345">
            <v>0</v>
          </cell>
        </row>
        <row r="15346">
          <cell r="L15346">
            <v>0</v>
          </cell>
        </row>
        <row r="15347">
          <cell r="L15347">
            <v>0</v>
          </cell>
        </row>
        <row r="15348">
          <cell r="L15348">
            <v>0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0</v>
          </cell>
        </row>
        <row r="15352">
          <cell r="L15352">
            <v>0</v>
          </cell>
        </row>
        <row r="15353">
          <cell r="L15353">
            <v>0</v>
          </cell>
        </row>
        <row r="15354">
          <cell r="L15354">
            <v>0</v>
          </cell>
        </row>
        <row r="15355">
          <cell r="L15355">
            <v>0</v>
          </cell>
        </row>
        <row r="15356">
          <cell r="L15356">
            <v>0</v>
          </cell>
        </row>
        <row r="15357">
          <cell r="L15357">
            <v>0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0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0</v>
          </cell>
        </row>
        <row r="15372">
          <cell r="L15372">
            <v>0</v>
          </cell>
        </row>
        <row r="15373">
          <cell r="L15373">
            <v>0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0</v>
          </cell>
        </row>
        <row r="15381">
          <cell r="L15381">
            <v>0</v>
          </cell>
        </row>
        <row r="15382">
          <cell r="L15382">
            <v>0</v>
          </cell>
        </row>
        <row r="15383">
          <cell r="L15383">
            <v>0</v>
          </cell>
        </row>
        <row r="15384">
          <cell r="L15384">
            <v>0</v>
          </cell>
        </row>
        <row r="15385">
          <cell r="L15385">
            <v>0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0</v>
          </cell>
        </row>
        <row r="15389">
          <cell r="L15389">
            <v>0</v>
          </cell>
        </row>
        <row r="15390">
          <cell r="L15390">
            <v>0</v>
          </cell>
        </row>
        <row r="15391">
          <cell r="L15391">
            <v>0</v>
          </cell>
        </row>
        <row r="15392">
          <cell r="L15392">
            <v>0</v>
          </cell>
        </row>
        <row r="15393">
          <cell r="L15393">
            <v>0</v>
          </cell>
        </row>
        <row r="15394">
          <cell r="L15394">
            <v>0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0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0</v>
          </cell>
        </row>
        <row r="15406">
          <cell r="L15406">
            <v>0</v>
          </cell>
        </row>
        <row r="15407">
          <cell r="L15407">
            <v>0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0</v>
          </cell>
        </row>
        <row r="15415">
          <cell r="L15415">
            <v>0</v>
          </cell>
        </row>
        <row r="15416">
          <cell r="L15416">
            <v>0</v>
          </cell>
        </row>
        <row r="15417">
          <cell r="L15417">
            <v>0</v>
          </cell>
        </row>
        <row r="15418">
          <cell r="L15418">
            <v>0</v>
          </cell>
        </row>
        <row r="15419">
          <cell r="L15419">
            <v>0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0</v>
          </cell>
        </row>
        <row r="15423">
          <cell r="L15423">
            <v>0</v>
          </cell>
        </row>
        <row r="15424">
          <cell r="L15424">
            <v>0</v>
          </cell>
        </row>
        <row r="15425">
          <cell r="L15425">
            <v>0</v>
          </cell>
        </row>
        <row r="15426">
          <cell r="L15426">
            <v>0</v>
          </cell>
        </row>
        <row r="15427">
          <cell r="L15427">
            <v>0</v>
          </cell>
        </row>
        <row r="15428">
          <cell r="L15428">
            <v>0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0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0</v>
          </cell>
        </row>
        <row r="15444">
          <cell r="L15444">
            <v>0</v>
          </cell>
        </row>
        <row r="15445">
          <cell r="L15445">
            <v>0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0</v>
          </cell>
        </row>
        <row r="15453">
          <cell r="L15453">
            <v>0</v>
          </cell>
        </row>
        <row r="15454">
          <cell r="L15454">
            <v>0</v>
          </cell>
        </row>
        <row r="15455">
          <cell r="L15455">
            <v>0</v>
          </cell>
        </row>
        <row r="15456">
          <cell r="L15456">
            <v>0</v>
          </cell>
        </row>
        <row r="15457">
          <cell r="L15457">
            <v>0</v>
          </cell>
        </row>
        <row r="15458">
          <cell r="L15458">
            <v>0</v>
          </cell>
        </row>
        <row r="15459">
          <cell r="L15459">
            <v>0</v>
          </cell>
        </row>
        <row r="15460">
          <cell r="L15460">
            <v>0</v>
          </cell>
        </row>
        <row r="15461">
          <cell r="L15461">
            <v>0</v>
          </cell>
        </row>
        <row r="15462">
          <cell r="L15462">
            <v>0</v>
          </cell>
        </row>
        <row r="15463">
          <cell r="L15463">
            <v>0</v>
          </cell>
        </row>
        <row r="15464">
          <cell r="L15464">
            <v>0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0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0</v>
          </cell>
        </row>
        <row r="15476">
          <cell r="L15476">
            <v>0</v>
          </cell>
        </row>
        <row r="15477">
          <cell r="L15477">
            <v>0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0</v>
          </cell>
        </row>
        <row r="15485">
          <cell r="L15485">
            <v>0</v>
          </cell>
        </row>
        <row r="15486">
          <cell r="L15486">
            <v>0</v>
          </cell>
        </row>
        <row r="15487">
          <cell r="L15487">
            <v>0</v>
          </cell>
        </row>
        <row r="15488">
          <cell r="L15488">
            <v>0</v>
          </cell>
        </row>
        <row r="15489">
          <cell r="L15489">
            <v>0</v>
          </cell>
        </row>
        <row r="15490">
          <cell r="L15490">
            <v>0</v>
          </cell>
        </row>
        <row r="15491">
          <cell r="L15491">
            <v>0</v>
          </cell>
        </row>
        <row r="15492">
          <cell r="L15492">
            <v>0</v>
          </cell>
        </row>
        <row r="15493">
          <cell r="L15493">
            <v>0</v>
          </cell>
        </row>
        <row r="15494">
          <cell r="L15494">
            <v>0</v>
          </cell>
        </row>
        <row r="15495">
          <cell r="L15495">
            <v>0</v>
          </cell>
        </row>
        <row r="15496">
          <cell r="L15496">
            <v>0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0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0</v>
          </cell>
        </row>
        <row r="15511">
          <cell r="L15511">
            <v>0</v>
          </cell>
        </row>
        <row r="15512">
          <cell r="L15512">
            <v>0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0</v>
          </cell>
        </row>
        <row r="15520">
          <cell r="L15520">
            <v>0</v>
          </cell>
        </row>
        <row r="15521">
          <cell r="L15521">
            <v>0</v>
          </cell>
        </row>
        <row r="15522">
          <cell r="L15522">
            <v>0</v>
          </cell>
        </row>
        <row r="15523">
          <cell r="L15523">
            <v>0</v>
          </cell>
        </row>
        <row r="15524">
          <cell r="L15524">
            <v>0</v>
          </cell>
        </row>
        <row r="15525">
          <cell r="L15525">
            <v>0</v>
          </cell>
        </row>
        <row r="15526">
          <cell r="L15526">
            <v>0</v>
          </cell>
        </row>
        <row r="15527">
          <cell r="L15527">
            <v>0</v>
          </cell>
        </row>
        <row r="15528">
          <cell r="L15528">
            <v>0</v>
          </cell>
        </row>
        <row r="15529">
          <cell r="L15529">
            <v>0</v>
          </cell>
        </row>
        <row r="15530">
          <cell r="L15530">
            <v>0</v>
          </cell>
        </row>
        <row r="15531">
          <cell r="L15531">
            <v>0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0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0</v>
          </cell>
        </row>
        <row r="15541">
          <cell r="L15541">
            <v>0</v>
          </cell>
        </row>
        <row r="15542">
          <cell r="L15542">
            <v>0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0</v>
          </cell>
        </row>
        <row r="15550">
          <cell r="L15550">
            <v>0</v>
          </cell>
        </row>
        <row r="15551">
          <cell r="L15551">
            <v>0</v>
          </cell>
        </row>
        <row r="15552">
          <cell r="L15552">
            <v>0</v>
          </cell>
        </row>
        <row r="15553">
          <cell r="L15553">
            <v>0</v>
          </cell>
        </row>
        <row r="15554">
          <cell r="L15554">
            <v>0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0</v>
          </cell>
        </row>
        <row r="15558">
          <cell r="L15558">
            <v>0</v>
          </cell>
        </row>
        <row r="15559">
          <cell r="L15559">
            <v>0</v>
          </cell>
        </row>
        <row r="15560">
          <cell r="L15560">
            <v>0</v>
          </cell>
        </row>
        <row r="15561">
          <cell r="L15561">
            <v>0</v>
          </cell>
        </row>
        <row r="15562">
          <cell r="L15562">
            <v>0</v>
          </cell>
        </row>
        <row r="15563">
          <cell r="L15563">
            <v>0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0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0</v>
          </cell>
        </row>
        <row r="15577">
          <cell r="L15577">
            <v>0</v>
          </cell>
        </row>
        <row r="15578">
          <cell r="L15578">
            <v>0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0</v>
          </cell>
        </row>
        <row r="15586">
          <cell r="L15586">
            <v>0</v>
          </cell>
        </row>
        <row r="15587">
          <cell r="L15587">
            <v>0</v>
          </cell>
        </row>
        <row r="15588">
          <cell r="L15588">
            <v>0</v>
          </cell>
        </row>
        <row r="15589">
          <cell r="L15589">
            <v>0</v>
          </cell>
        </row>
        <row r="15590">
          <cell r="L15590">
            <v>0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0</v>
          </cell>
        </row>
        <row r="15594">
          <cell r="L15594">
            <v>0</v>
          </cell>
        </row>
        <row r="15595">
          <cell r="L15595">
            <v>0</v>
          </cell>
        </row>
        <row r="15596">
          <cell r="L15596">
            <v>0</v>
          </cell>
        </row>
        <row r="15597">
          <cell r="L15597">
            <v>0</v>
          </cell>
        </row>
        <row r="15598">
          <cell r="L15598">
            <v>0</v>
          </cell>
        </row>
        <row r="15599">
          <cell r="L15599">
            <v>0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0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0</v>
          </cell>
        </row>
        <row r="15609">
          <cell r="L15609">
            <v>0</v>
          </cell>
        </row>
        <row r="15610">
          <cell r="L15610">
            <v>0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0</v>
          </cell>
        </row>
        <row r="15618">
          <cell r="L15618">
            <v>0</v>
          </cell>
        </row>
        <row r="15619">
          <cell r="L15619">
            <v>0</v>
          </cell>
        </row>
        <row r="15620">
          <cell r="L15620">
            <v>0</v>
          </cell>
        </row>
        <row r="15621">
          <cell r="L15621">
            <v>0</v>
          </cell>
        </row>
        <row r="15622">
          <cell r="L15622">
            <v>0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0</v>
          </cell>
        </row>
        <row r="15626">
          <cell r="L15626">
            <v>0</v>
          </cell>
        </row>
        <row r="15627">
          <cell r="L15627">
            <v>0</v>
          </cell>
        </row>
        <row r="15628">
          <cell r="L15628">
            <v>0</v>
          </cell>
        </row>
        <row r="15629">
          <cell r="L15629">
            <v>0</v>
          </cell>
        </row>
        <row r="15630">
          <cell r="L15630">
            <v>0</v>
          </cell>
        </row>
        <row r="15631">
          <cell r="L15631">
            <v>0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0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0</v>
          </cell>
        </row>
        <row r="15645">
          <cell r="L15645">
            <v>0</v>
          </cell>
        </row>
        <row r="15646">
          <cell r="L15646">
            <v>0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0</v>
          </cell>
        </row>
        <row r="15654">
          <cell r="L15654">
            <v>0</v>
          </cell>
        </row>
        <row r="15655">
          <cell r="L15655">
            <v>0</v>
          </cell>
        </row>
        <row r="15656">
          <cell r="L15656">
            <v>0</v>
          </cell>
        </row>
        <row r="15657">
          <cell r="L15657">
            <v>0</v>
          </cell>
        </row>
        <row r="15658">
          <cell r="L15658">
            <v>0</v>
          </cell>
        </row>
        <row r="15659">
          <cell r="L15659">
            <v>0</v>
          </cell>
        </row>
        <row r="15660">
          <cell r="L15660">
            <v>0</v>
          </cell>
        </row>
        <row r="15661">
          <cell r="L15661">
            <v>0</v>
          </cell>
        </row>
        <row r="15662">
          <cell r="L15662">
            <v>0</v>
          </cell>
        </row>
        <row r="15663">
          <cell r="L15663">
            <v>0</v>
          </cell>
        </row>
        <row r="15664">
          <cell r="L15664">
            <v>0</v>
          </cell>
        </row>
        <row r="15665">
          <cell r="L15665">
            <v>0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0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0</v>
          </cell>
        </row>
        <row r="15682">
          <cell r="L15682">
            <v>0</v>
          </cell>
        </row>
        <row r="15683">
          <cell r="L15683">
            <v>0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0</v>
          </cell>
        </row>
        <row r="15691">
          <cell r="L15691">
            <v>0</v>
          </cell>
        </row>
        <row r="15692">
          <cell r="L15692">
            <v>0</v>
          </cell>
        </row>
        <row r="15693">
          <cell r="L15693">
            <v>0</v>
          </cell>
        </row>
        <row r="15694">
          <cell r="L15694">
            <v>0</v>
          </cell>
        </row>
        <row r="15695">
          <cell r="L15695">
            <v>0</v>
          </cell>
        </row>
        <row r="15696">
          <cell r="L15696">
            <v>0</v>
          </cell>
        </row>
        <row r="15697">
          <cell r="L15697">
            <v>0</v>
          </cell>
        </row>
        <row r="15698">
          <cell r="L15698">
            <v>0</v>
          </cell>
        </row>
        <row r="15699">
          <cell r="L15699">
            <v>0</v>
          </cell>
        </row>
        <row r="15700">
          <cell r="L15700">
            <v>0</v>
          </cell>
        </row>
        <row r="15701">
          <cell r="L15701">
            <v>0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0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0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0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0</v>
          </cell>
        </row>
        <row r="15736">
          <cell r="L15736">
            <v>0</v>
          </cell>
        </row>
        <row r="15737">
          <cell r="L15737">
            <v>0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0</v>
          </cell>
        </row>
        <row r="15745">
          <cell r="L15745">
            <v>0</v>
          </cell>
        </row>
        <row r="15746">
          <cell r="L15746">
            <v>0</v>
          </cell>
        </row>
        <row r="15747">
          <cell r="L15747">
            <v>0</v>
          </cell>
        </row>
        <row r="15748">
          <cell r="L15748">
            <v>0</v>
          </cell>
        </row>
        <row r="15749">
          <cell r="L15749">
            <v>0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0</v>
          </cell>
        </row>
        <row r="15753">
          <cell r="L15753">
            <v>0</v>
          </cell>
        </row>
        <row r="15754">
          <cell r="L15754">
            <v>0</v>
          </cell>
        </row>
        <row r="15755">
          <cell r="L15755">
            <v>0</v>
          </cell>
        </row>
        <row r="15756">
          <cell r="L15756">
            <v>0</v>
          </cell>
        </row>
        <row r="15757">
          <cell r="L15757">
            <v>0</v>
          </cell>
        </row>
        <row r="15758">
          <cell r="L15758">
            <v>0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0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0</v>
          </cell>
        </row>
        <row r="15770">
          <cell r="L15770">
            <v>0</v>
          </cell>
        </row>
        <row r="15771">
          <cell r="L15771">
            <v>0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0</v>
          </cell>
        </row>
        <row r="15779">
          <cell r="L15779">
            <v>0</v>
          </cell>
        </row>
        <row r="15780">
          <cell r="L15780">
            <v>0</v>
          </cell>
        </row>
        <row r="15781">
          <cell r="L15781">
            <v>0</v>
          </cell>
        </row>
        <row r="15782">
          <cell r="L15782">
            <v>0</v>
          </cell>
        </row>
        <row r="15783">
          <cell r="L15783">
            <v>0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0</v>
          </cell>
        </row>
        <row r="15787">
          <cell r="L15787">
            <v>0</v>
          </cell>
        </row>
        <row r="15788">
          <cell r="L15788">
            <v>0</v>
          </cell>
        </row>
        <row r="15789">
          <cell r="L15789">
            <v>0</v>
          </cell>
        </row>
        <row r="15790">
          <cell r="L15790">
            <v>0</v>
          </cell>
        </row>
        <row r="15791">
          <cell r="L15791">
            <v>0</v>
          </cell>
        </row>
        <row r="15792">
          <cell r="L15792">
            <v>0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0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0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0</v>
          </cell>
        </row>
        <row r="15809">
          <cell r="L15809">
            <v>0</v>
          </cell>
        </row>
        <row r="15810">
          <cell r="L15810">
            <v>0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0</v>
          </cell>
        </row>
        <row r="15818">
          <cell r="L15818">
            <v>0</v>
          </cell>
        </row>
        <row r="15819">
          <cell r="L15819">
            <v>0</v>
          </cell>
        </row>
        <row r="15820">
          <cell r="L15820">
            <v>0</v>
          </cell>
        </row>
        <row r="15821">
          <cell r="L15821">
            <v>0</v>
          </cell>
        </row>
        <row r="15822">
          <cell r="L15822">
            <v>0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0</v>
          </cell>
        </row>
        <row r="15826">
          <cell r="L15826">
            <v>0</v>
          </cell>
        </row>
        <row r="15827">
          <cell r="L15827">
            <v>0</v>
          </cell>
        </row>
        <row r="15828">
          <cell r="L15828">
            <v>0</v>
          </cell>
        </row>
        <row r="15829">
          <cell r="L15829">
            <v>0</v>
          </cell>
        </row>
        <row r="15830">
          <cell r="L15830">
            <v>0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0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0</v>
          </cell>
        </row>
        <row r="15839">
          <cell r="L15839">
            <v>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0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0</v>
          </cell>
        </row>
        <row r="15848">
          <cell r="L15848">
            <v>0</v>
          </cell>
        </row>
        <row r="15849">
          <cell r="L15849">
            <v>0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0</v>
          </cell>
        </row>
        <row r="15857">
          <cell r="L15857">
            <v>0</v>
          </cell>
        </row>
        <row r="15858">
          <cell r="L15858">
            <v>0</v>
          </cell>
        </row>
        <row r="15859">
          <cell r="L15859">
            <v>0</v>
          </cell>
        </row>
        <row r="15860">
          <cell r="L15860">
            <v>0</v>
          </cell>
        </row>
        <row r="15861">
          <cell r="L15861">
            <v>0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0</v>
          </cell>
        </row>
        <row r="15865">
          <cell r="L15865">
            <v>0</v>
          </cell>
        </row>
        <row r="15866">
          <cell r="L15866">
            <v>0</v>
          </cell>
        </row>
        <row r="15867">
          <cell r="L15867">
            <v>0</v>
          </cell>
        </row>
        <row r="15868">
          <cell r="L15868">
            <v>0</v>
          </cell>
        </row>
        <row r="15869">
          <cell r="L15869">
            <v>0</v>
          </cell>
        </row>
        <row r="15870">
          <cell r="L15870">
            <v>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0</v>
          </cell>
        </row>
        <row r="15874">
          <cell r="L15874">
            <v>0</v>
          </cell>
        </row>
        <row r="15875">
          <cell r="L1587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I62"/>
  <sheetViews>
    <sheetView view="pageBreakPreview" zoomScale="70" zoomScaleNormal="75" zoomScaleSheetLayoutView="70" workbookViewId="0">
      <pane xSplit="2" ySplit="5" topLeftCell="C6" activePane="bottomRight" state="frozen"/>
      <selection activeCell="A4" sqref="A4"/>
      <selection pane="topRight" activeCell="C4" sqref="C4"/>
      <selection pane="bottomLeft" activeCell="A6" sqref="A6"/>
      <selection pane="bottomRight" activeCell="T23" sqref="T23"/>
    </sheetView>
  </sheetViews>
  <sheetFormatPr defaultColWidth="9.140625" defaultRowHeight="21"/>
  <cols>
    <col min="1" max="1" width="11" style="5" customWidth="1"/>
    <col min="2" max="2" width="38.42578125" style="1" customWidth="1"/>
    <col min="3" max="3" width="20.28515625" style="1" customWidth="1"/>
    <col min="4" max="4" width="15.85546875" style="14" customWidth="1"/>
    <col min="5" max="6" width="17.7109375" style="4" customWidth="1"/>
    <col min="7" max="7" width="14.7109375" style="14" customWidth="1"/>
    <col min="8" max="8" width="17.28515625" style="4" customWidth="1"/>
    <col min="9" max="9" width="16.42578125" style="4" customWidth="1"/>
    <col min="10" max="16384" width="9.140625" style="1"/>
  </cols>
  <sheetData>
    <row r="1" spans="1:9" ht="0.75" customHeight="1">
      <c r="D1" s="131"/>
      <c r="E1" s="132"/>
      <c r="F1" s="132"/>
      <c r="G1" s="131"/>
      <c r="H1" s="132"/>
      <c r="I1" s="132"/>
    </row>
    <row r="2" spans="1:9" ht="46.5" customHeight="1" thickBot="1">
      <c r="B2" s="409" t="s">
        <v>135</v>
      </c>
      <c r="C2" s="409"/>
      <c r="D2" s="409"/>
      <c r="E2" s="409"/>
      <c r="F2" s="409"/>
      <c r="G2" s="409"/>
      <c r="H2" s="409"/>
      <c r="I2" s="409"/>
    </row>
    <row r="3" spans="1:9" ht="29.25" customHeight="1" thickBot="1">
      <c r="B3" s="410" t="s">
        <v>372</v>
      </c>
      <c r="C3" s="410" t="s">
        <v>734</v>
      </c>
      <c r="D3" s="413" t="s">
        <v>733</v>
      </c>
      <c r="E3" s="413"/>
      <c r="F3" s="413"/>
      <c r="G3" s="413" t="s">
        <v>773</v>
      </c>
      <c r="H3" s="413"/>
      <c r="I3" s="413"/>
    </row>
    <row r="4" spans="1:9" ht="27.75" customHeight="1">
      <c r="B4" s="411"/>
      <c r="C4" s="411"/>
      <c r="D4" s="414" t="s">
        <v>194</v>
      </c>
      <c r="E4" s="416" t="s">
        <v>161</v>
      </c>
      <c r="F4" s="417"/>
      <c r="G4" s="414" t="s">
        <v>194</v>
      </c>
      <c r="H4" s="416" t="s">
        <v>161</v>
      </c>
      <c r="I4" s="417"/>
    </row>
    <row r="5" spans="1:9" ht="82.5" customHeight="1" thickBot="1">
      <c r="B5" s="412"/>
      <c r="C5" s="412"/>
      <c r="D5" s="415"/>
      <c r="E5" s="180" t="s">
        <v>371</v>
      </c>
      <c r="F5" s="181" t="s">
        <v>369</v>
      </c>
      <c r="G5" s="415"/>
      <c r="H5" s="180" t="s">
        <v>371</v>
      </c>
      <c r="I5" s="181" t="s">
        <v>369</v>
      </c>
    </row>
    <row r="6" spans="1:9" s="2" customFormat="1" ht="33.75" customHeight="1">
      <c r="A6" s="6" t="str">
        <f>IF(C6+D6+G6&gt;0,"a","b")</f>
        <v>a</v>
      </c>
      <c r="B6" s="124" t="s">
        <v>373</v>
      </c>
      <c r="C6" s="309">
        <f>C7+C8+C9</f>
        <v>16895.7</v>
      </c>
      <c r="D6" s="308">
        <f>E6+F6</f>
        <v>14234.590000000002</v>
      </c>
      <c r="E6" s="62">
        <f>E7+E8+E9</f>
        <v>5570.6900000000005</v>
      </c>
      <c r="F6" s="309">
        <f>F7+F8+F9</f>
        <v>8663.9000000000015</v>
      </c>
      <c r="G6" s="302">
        <f>H6+I6</f>
        <v>1783</v>
      </c>
      <c r="H6" s="62">
        <f>H7+H8+H9</f>
        <v>157</v>
      </c>
      <c r="I6" s="297">
        <f>I7+I8+I9</f>
        <v>1626</v>
      </c>
    </row>
    <row r="7" spans="1:9" s="3" customFormat="1">
      <c r="A7" s="6" t="str">
        <f t="shared" ref="A7:A54" si="0">IF(C7+D7+G7&gt;0,"a","b")</f>
        <v>a</v>
      </c>
      <c r="B7" s="125" t="s">
        <v>374</v>
      </c>
      <c r="C7" s="310">
        <f>შემოსულობები!D14</f>
        <v>1811.4</v>
      </c>
      <c r="D7" s="190">
        <f>E7+F7</f>
        <v>1988.1</v>
      </c>
      <c r="E7" s="63">
        <f>შემოსულობები!F14</f>
        <v>0</v>
      </c>
      <c r="F7" s="310">
        <f>შემოსულობები!G14</f>
        <v>1988.1</v>
      </c>
      <c r="G7" s="303">
        <f>H7+I7</f>
        <v>15.600000000000001</v>
      </c>
      <c r="H7" s="63">
        <f>შემოსულობები!I14</f>
        <v>0</v>
      </c>
      <c r="I7" s="298">
        <f>შემოსულობები!J14</f>
        <v>15.600000000000001</v>
      </c>
    </row>
    <row r="8" spans="1:9" s="3" customFormat="1">
      <c r="A8" s="6" t="str">
        <f t="shared" si="0"/>
        <v>a</v>
      </c>
      <c r="B8" s="125" t="s">
        <v>203</v>
      </c>
      <c r="C8" s="310">
        <f>შემოსულობები!D34</f>
        <v>13981.6</v>
      </c>
      <c r="D8" s="190">
        <f>E8+F8</f>
        <v>11228.29</v>
      </c>
      <c r="E8" s="63">
        <f>შემოსულობები!F34</f>
        <v>5570.6900000000005</v>
      </c>
      <c r="F8" s="310">
        <f>შემოსულობები!G34</f>
        <v>5657.6</v>
      </c>
      <c r="G8" s="303">
        <f>H8+I8</f>
        <v>1571.5</v>
      </c>
      <c r="H8" s="63">
        <f>შემოსულობები!I34</f>
        <v>157</v>
      </c>
      <c r="I8" s="298">
        <f>შემოსულობები!J34</f>
        <v>1414.5</v>
      </c>
    </row>
    <row r="9" spans="1:9" s="3" customFormat="1">
      <c r="A9" s="6" t="str">
        <f t="shared" si="0"/>
        <v>a</v>
      </c>
      <c r="B9" s="125" t="s">
        <v>375</v>
      </c>
      <c r="C9" s="310">
        <f>შემოსულობები!D48</f>
        <v>1102.7</v>
      </c>
      <c r="D9" s="190">
        <f>E9+F9</f>
        <v>1018.2</v>
      </c>
      <c r="E9" s="63">
        <f>შემოსულობები!F48</f>
        <v>0</v>
      </c>
      <c r="F9" s="310">
        <f>შემოსულობები!G48</f>
        <v>1018.2</v>
      </c>
      <c r="G9" s="303">
        <f>H9+I9</f>
        <v>195.89999999999998</v>
      </c>
      <c r="H9" s="63">
        <f>შემოსულობები!I48</f>
        <v>0</v>
      </c>
      <c r="I9" s="298">
        <f>შემოსულობები!J48</f>
        <v>195.89999999999998</v>
      </c>
    </row>
    <row r="10" spans="1:9">
      <c r="A10" s="6" t="str">
        <f t="shared" si="0"/>
        <v>b</v>
      </c>
      <c r="B10" s="126"/>
      <c r="C10" s="312"/>
      <c r="D10" s="311"/>
      <c r="E10" s="64"/>
      <c r="F10" s="312"/>
      <c r="G10" s="304"/>
      <c r="H10" s="64"/>
      <c r="I10" s="299"/>
    </row>
    <row r="11" spans="1:9" s="2" customFormat="1">
      <c r="A11" s="6" t="str">
        <f t="shared" si="0"/>
        <v>a</v>
      </c>
      <c r="B11" s="127" t="s">
        <v>163</v>
      </c>
      <c r="C11" s="309">
        <f>SUM(C12:C19)</f>
        <v>10212.426000000001</v>
      </c>
      <c r="D11" s="308">
        <f t="shared" ref="D11:D19" si="1">E11+F11</f>
        <v>8858.6018199999999</v>
      </c>
      <c r="E11" s="62">
        <f>SUM(E12:E19)</f>
        <v>49.101819999999996</v>
      </c>
      <c r="F11" s="309">
        <f>SUM(F12:F19)</f>
        <v>8809.5</v>
      </c>
      <c r="G11" s="302">
        <f t="shared" ref="G11:G19" si="2">H11+I11</f>
        <v>2052.3429999999998</v>
      </c>
      <c r="H11" s="62">
        <f>SUM(H12:H19)</f>
        <v>0</v>
      </c>
      <c r="I11" s="297">
        <f>SUM(I12:I19)</f>
        <v>2052.3429999999998</v>
      </c>
    </row>
    <row r="12" spans="1:9" s="3" customFormat="1">
      <c r="A12" s="6" t="str">
        <f t="shared" si="0"/>
        <v>a</v>
      </c>
      <c r="B12" s="125" t="s">
        <v>164</v>
      </c>
      <c r="C12" s="310">
        <f>გადასახდელები!H9</f>
        <v>1533.9</v>
      </c>
      <c r="D12" s="190">
        <f t="shared" si="1"/>
        <v>2165.9</v>
      </c>
      <c r="E12" s="63">
        <f>გადასახდელები!J9</f>
        <v>0</v>
      </c>
      <c r="F12" s="310">
        <f>გადასახდელები!K9</f>
        <v>2165.9</v>
      </c>
      <c r="G12" s="303">
        <f t="shared" si="2"/>
        <v>542.173</v>
      </c>
      <c r="H12" s="63">
        <f>გადასახდელები!M9</f>
        <v>0</v>
      </c>
      <c r="I12" s="298">
        <f>გადასახდელები!N9</f>
        <v>542.173</v>
      </c>
    </row>
    <row r="13" spans="1:9" s="3" customFormat="1" ht="41.25" customHeight="1">
      <c r="A13" s="6" t="str">
        <f t="shared" si="0"/>
        <v>a</v>
      </c>
      <c r="B13" s="125" t="s">
        <v>175</v>
      </c>
      <c r="C13" s="310">
        <f>გადასახდელები!H20</f>
        <v>5175.5060000000003</v>
      </c>
      <c r="D13" s="190">
        <f t="shared" si="1"/>
        <v>1580.3</v>
      </c>
      <c r="E13" s="63">
        <f>გადასახდელები!J20</f>
        <v>0</v>
      </c>
      <c r="F13" s="310">
        <f>გადასახდელები!K20</f>
        <v>1580.3</v>
      </c>
      <c r="G13" s="303">
        <f t="shared" si="2"/>
        <v>278.05499999999995</v>
      </c>
      <c r="H13" s="63">
        <f>გადასახდელები!M20</f>
        <v>0</v>
      </c>
      <c r="I13" s="298">
        <f>გადასახდელები!N20</f>
        <v>278.05499999999995</v>
      </c>
    </row>
    <row r="14" spans="1:9" s="3" customFormat="1" ht="39">
      <c r="A14" s="6" t="str">
        <f t="shared" si="0"/>
        <v>b</v>
      </c>
      <c r="B14" s="125" t="s">
        <v>376</v>
      </c>
      <c r="C14" s="310">
        <f>გადასახდელები!H87</f>
        <v>0</v>
      </c>
      <c r="D14" s="190">
        <f t="shared" si="1"/>
        <v>0</v>
      </c>
      <c r="E14" s="63">
        <f>გადასახდელები!J87</f>
        <v>0</v>
      </c>
      <c r="F14" s="310">
        <f>გადასახდელები!K87</f>
        <v>0</v>
      </c>
      <c r="G14" s="303">
        <f t="shared" si="2"/>
        <v>0</v>
      </c>
      <c r="H14" s="63">
        <f>გადასახდელები!M87</f>
        <v>0</v>
      </c>
      <c r="I14" s="298">
        <f>გადასახდელები!N87</f>
        <v>0</v>
      </c>
    </row>
    <row r="15" spans="1:9" s="3" customFormat="1">
      <c r="A15" s="6" t="str">
        <f t="shared" si="0"/>
        <v>b</v>
      </c>
      <c r="B15" s="125" t="s">
        <v>208</v>
      </c>
      <c r="C15" s="310">
        <f>გადასახდელები!H88</f>
        <v>0</v>
      </c>
      <c r="D15" s="190">
        <f t="shared" si="1"/>
        <v>0</v>
      </c>
      <c r="E15" s="63">
        <f>გადასახდელები!J88</f>
        <v>0</v>
      </c>
      <c r="F15" s="310">
        <f>გადასახდელები!K88</f>
        <v>0</v>
      </c>
      <c r="G15" s="303">
        <f t="shared" si="2"/>
        <v>0</v>
      </c>
      <c r="H15" s="63">
        <f>გადასახდელები!M88</f>
        <v>0</v>
      </c>
      <c r="I15" s="298">
        <f>გადასახდელები!N88</f>
        <v>0</v>
      </c>
    </row>
    <row r="16" spans="1:9" s="3" customFormat="1">
      <c r="A16" s="6" t="str">
        <f t="shared" si="0"/>
        <v>a</v>
      </c>
      <c r="B16" s="125" t="s">
        <v>202</v>
      </c>
      <c r="C16" s="310">
        <f>გადასახდელები!H96</f>
        <v>2763.3140000000003</v>
      </c>
      <c r="D16" s="190">
        <f t="shared" si="1"/>
        <v>4132.8</v>
      </c>
      <c r="E16" s="63">
        <f>გადასახდელები!J96</f>
        <v>0</v>
      </c>
      <c r="F16" s="310">
        <f>გადასახდელები!K96</f>
        <v>4132.8</v>
      </c>
      <c r="G16" s="303">
        <f t="shared" si="2"/>
        <v>952.70799999999997</v>
      </c>
      <c r="H16" s="63">
        <f>გადასახდელები!M96</f>
        <v>0</v>
      </c>
      <c r="I16" s="298">
        <f>გადასახდელები!N96</f>
        <v>952.70799999999997</v>
      </c>
    </row>
    <row r="17" spans="1:9" s="3" customFormat="1">
      <c r="A17" s="6" t="str">
        <f t="shared" si="0"/>
        <v>a</v>
      </c>
      <c r="B17" s="125" t="s">
        <v>203</v>
      </c>
      <c r="C17" s="310">
        <f>გადასახდელები!H97</f>
        <v>0</v>
      </c>
      <c r="D17" s="190">
        <f t="shared" si="1"/>
        <v>50</v>
      </c>
      <c r="E17" s="63">
        <f>გადასახდელები!J97</f>
        <v>0</v>
      </c>
      <c r="F17" s="310">
        <f>გადასახდელები!K97</f>
        <v>50</v>
      </c>
      <c r="G17" s="303">
        <f t="shared" si="2"/>
        <v>7</v>
      </c>
      <c r="H17" s="63">
        <f>გადასახდელები!M97</f>
        <v>0</v>
      </c>
      <c r="I17" s="298">
        <f>გადასახდელები!N97</f>
        <v>7</v>
      </c>
    </row>
    <row r="18" spans="1:9" s="3" customFormat="1" ht="39">
      <c r="A18" s="6" t="str">
        <f t="shared" si="0"/>
        <v>a</v>
      </c>
      <c r="B18" s="125" t="s">
        <v>206</v>
      </c>
      <c r="C18" s="310">
        <f>გადასახდელები!H107</f>
        <v>647.70299999999997</v>
      </c>
      <c r="D18" s="190">
        <f t="shared" si="1"/>
        <v>552.5</v>
      </c>
      <c r="E18" s="63">
        <f>გადასახდელები!J107</f>
        <v>0</v>
      </c>
      <c r="F18" s="310">
        <f>გადასახდელები!K107</f>
        <v>552.5</v>
      </c>
      <c r="G18" s="303">
        <f t="shared" si="2"/>
        <v>214.59700000000001</v>
      </c>
      <c r="H18" s="63">
        <f>გადასახდელები!M107</f>
        <v>0</v>
      </c>
      <c r="I18" s="298">
        <f>გადასახდელები!N107</f>
        <v>214.59700000000001</v>
      </c>
    </row>
    <row r="19" spans="1:9" s="3" customFormat="1">
      <c r="A19" s="6" t="str">
        <f t="shared" si="0"/>
        <v>a</v>
      </c>
      <c r="B19" s="125" t="s">
        <v>205</v>
      </c>
      <c r="C19" s="310">
        <f>გადასახდელები!H117</f>
        <v>92.003</v>
      </c>
      <c r="D19" s="190">
        <f t="shared" si="1"/>
        <v>377.10181999999998</v>
      </c>
      <c r="E19" s="63">
        <f>გადასახდელები!J117</f>
        <v>49.101819999999996</v>
      </c>
      <c r="F19" s="310">
        <f>გადასახდელები!K117</f>
        <v>328</v>
      </c>
      <c r="G19" s="303">
        <f t="shared" si="2"/>
        <v>57.81</v>
      </c>
      <c r="H19" s="63">
        <f>გადასახდელები!M117</f>
        <v>0</v>
      </c>
      <c r="I19" s="298">
        <f>გადასახდელები!N117</f>
        <v>57.81</v>
      </c>
    </row>
    <row r="20" spans="1:9">
      <c r="A20" s="6" t="str">
        <f t="shared" si="0"/>
        <v>b</v>
      </c>
      <c r="B20" s="126"/>
      <c r="C20" s="312"/>
      <c r="D20" s="311"/>
      <c r="E20" s="64"/>
      <c r="F20" s="312"/>
      <c r="G20" s="304"/>
      <c r="H20" s="64"/>
      <c r="I20" s="299"/>
    </row>
    <row r="21" spans="1:9" s="2" customFormat="1">
      <c r="A21" s="6" t="str">
        <f t="shared" si="0"/>
        <v>a</v>
      </c>
      <c r="B21" s="127" t="s">
        <v>377</v>
      </c>
      <c r="C21" s="309">
        <f>C6-C11</f>
        <v>6683.2739999999994</v>
      </c>
      <c r="D21" s="308">
        <f t="shared" ref="D21:I21" si="3">D6-D11</f>
        <v>5375.9881800000021</v>
      </c>
      <c r="E21" s="62">
        <f t="shared" si="3"/>
        <v>5521.5881800000006</v>
      </c>
      <c r="F21" s="309">
        <f t="shared" si="3"/>
        <v>-145.59999999999854</v>
      </c>
      <c r="G21" s="302">
        <f t="shared" si="3"/>
        <v>-269.34299999999985</v>
      </c>
      <c r="H21" s="62">
        <f t="shared" si="3"/>
        <v>157</v>
      </c>
      <c r="I21" s="297">
        <f t="shared" si="3"/>
        <v>-426.34299999999985</v>
      </c>
    </row>
    <row r="22" spans="1:9">
      <c r="A22" s="6" t="str">
        <f t="shared" si="0"/>
        <v>b</v>
      </c>
      <c r="B22" s="126"/>
      <c r="C22" s="312"/>
      <c r="D22" s="311"/>
      <c r="E22" s="64"/>
      <c r="F22" s="312"/>
      <c r="G22" s="304"/>
      <c r="H22" s="64"/>
      <c r="I22" s="299"/>
    </row>
    <row r="23" spans="1:9" s="2" customFormat="1" ht="39">
      <c r="A23" s="6" t="str">
        <f t="shared" si="0"/>
        <v>a</v>
      </c>
      <c r="B23" s="127" t="s">
        <v>378</v>
      </c>
      <c r="C23" s="309">
        <f>C24-C25</f>
        <v>6225.7030000000013</v>
      </c>
      <c r="D23" s="308">
        <f t="shared" ref="D23:I23" si="4">D24-D25</f>
        <v>6485.7694899999988</v>
      </c>
      <c r="E23" s="62">
        <f t="shared" si="4"/>
        <v>6112.8694899999991</v>
      </c>
      <c r="F23" s="309">
        <f t="shared" si="4"/>
        <v>372.90000000000009</v>
      </c>
      <c r="G23" s="302">
        <f t="shared" si="4"/>
        <v>768.755</v>
      </c>
      <c r="H23" s="62">
        <f t="shared" si="4"/>
        <v>602.07000000000005</v>
      </c>
      <c r="I23" s="297">
        <f t="shared" si="4"/>
        <v>166.685</v>
      </c>
    </row>
    <row r="24" spans="1:9" s="3" customFormat="1">
      <c r="A24" s="6" t="str">
        <f t="shared" si="0"/>
        <v>a</v>
      </c>
      <c r="B24" s="125" t="s">
        <v>379</v>
      </c>
      <c r="C24" s="310">
        <f>გადასახდელები!H140</f>
        <v>6647.103000000001</v>
      </c>
      <c r="D24" s="190">
        <f>E24+F24</f>
        <v>6925.7694899999988</v>
      </c>
      <c r="E24" s="63">
        <f>გადასახდელები!J140</f>
        <v>6112.8694899999991</v>
      </c>
      <c r="F24" s="310">
        <f>გადასახდელები!K140</f>
        <v>812.90000000000009</v>
      </c>
      <c r="G24" s="303">
        <f>H24+I24</f>
        <v>816.35500000000002</v>
      </c>
      <c r="H24" s="63">
        <f>გადასახდელები!M140</f>
        <v>602.07000000000005</v>
      </c>
      <c r="I24" s="298">
        <f>გადასახდელები!N140</f>
        <v>214.285</v>
      </c>
    </row>
    <row r="25" spans="1:9" s="3" customFormat="1">
      <c r="A25" s="6" t="str">
        <f t="shared" si="0"/>
        <v>a</v>
      </c>
      <c r="B25" s="125" t="s">
        <v>380</v>
      </c>
      <c r="C25" s="310">
        <f>შემოსულობები!D75</f>
        <v>421.4</v>
      </c>
      <c r="D25" s="190">
        <f>E25+F25</f>
        <v>440</v>
      </c>
      <c r="E25" s="63">
        <f>შემოსულობები!F75</f>
        <v>0</v>
      </c>
      <c r="F25" s="310">
        <f>შემოსულობები!G75</f>
        <v>440</v>
      </c>
      <c r="G25" s="303">
        <f>H25+I25</f>
        <v>47.6</v>
      </c>
      <c r="H25" s="63">
        <f>შემოსულობები!I75</f>
        <v>0</v>
      </c>
      <c r="I25" s="298">
        <f>შემოსულობები!J75</f>
        <v>47.6</v>
      </c>
    </row>
    <row r="26" spans="1:9">
      <c r="A26" s="6" t="str">
        <f t="shared" si="0"/>
        <v>b</v>
      </c>
      <c r="B26" s="126"/>
      <c r="C26" s="312"/>
      <c r="D26" s="313"/>
      <c r="E26" s="64"/>
      <c r="F26" s="312"/>
      <c r="G26" s="305"/>
      <c r="H26" s="64"/>
      <c r="I26" s="299"/>
    </row>
    <row r="27" spans="1:9" s="2" customFormat="1">
      <c r="A27" s="6" t="str">
        <f t="shared" si="0"/>
        <v>b</v>
      </c>
      <c r="B27" s="127" t="s">
        <v>381</v>
      </c>
      <c r="C27" s="309">
        <f>C21-C23</f>
        <v>457.57099999999809</v>
      </c>
      <c r="D27" s="308">
        <f t="shared" ref="D27:I27" si="5">D21-D23</f>
        <v>-1109.7813099999967</v>
      </c>
      <c r="E27" s="62">
        <f t="shared" si="5"/>
        <v>-591.28130999999848</v>
      </c>
      <c r="F27" s="309">
        <f t="shared" si="5"/>
        <v>-518.49999999999864</v>
      </c>
      <c r="G27" s="302">
        <f t="shared" si="5"/>
        <v>-1038.098</v>
      </c>
      <c r="H27" s="62">
        <f t="shared" si="5"/>
        <v>-445.07000000000005</v>
      </c>
      <c r="I27" s="297">
        <f t="shared" si="5"/>
        <v>-593.02799999999979</v>
      </c>
    </row>
    <row r="28" spans="1:9">
      <c r="A28" s="6" t="str">
        <f t="shared" si="0"/>
        <v>b</v>
      </c>
      <c r="B28" s="126"/>
      <c r="C28" s="312"/>
      <c r="D28" s="311"/>
      <c r="E28" s="64"/>
      <c r="F28" s="312"/>
      <c r="G28" s="304"/>
      <c r="H28" s="64"/>
      <c r="I28" s="299"/>
    </row>
    <row r="29" spans="1:9" s="2" customFormat="1" ht="39">
      <c r="A29" s="6" t="str">
        <f t="shared" si="0"/>
        <v>b</v>
      </c>
      <c r="B29" s="127" t="s">
        <v>382</v>
      </c>
      <c r="C29" s="309">
        <f>C30-C38</f>
        <v>-26.7</v>
      </c>
      <c r="D29" s="308">
        <f t="shared" ref="D29:I29" si="6">D30-D38</f>
        <v>-1109.7813099999985</v>
      </c>
      <c r="E29" s="62">
        <f t="shared" si="6"/>
        <v>-591.28130999999848</v>
      </c>
      <c r="F29" s="309">
        <f t="shared" si="6"/>
        <v>-518.5</v>
      </c>
      <c r="G29" s="302">
        <f t="shared" si="6"/>
        <v>-1038.0980000000004</v>
      </c>
      <c r="H29" s="62">
        <f t="shared" si="6"/>
        <v>-445.07000000000005</v>
      </c>
      <c r="I29" s="297">
        <f t="shared" si="6"/>
        <v>-593.02800000000025</v>
      </c>
    </row>
    <row r="30" spans="1:9" s="3" customFormat="1">
      <c r="A30" s="6" t="s">
        <v>153</v>
      </c>
      <c r="B30" s="125" t="s">
        <v>383</v>
      </c>
      <c r="C30" s="310">
        <f>SUM(C31:C37)</f>
        <v>0</v>
      </c>
      <c r="D30" s="190">
        <f t="shared" ref="D30:D45" si="7">E30+F30</f>
        <v>0</v>
      </c>
      <c r="E30" s="63">
        <f>SUM(E31:E37)</f>
        <v>0</v>
      </c>
      <c r="F30" s="310">
        <f>SUM(F31:F37)</f>
        <v>0</v>
      </c>
      <c r="G30" s="303">
        <f t="shared" ref="G30:G45" si="8">H30+I30</f>
        <v>0</v>
      </c>
      <c r="H30" s="63">
        <f>SUM(H31:H37)</f>
        <v>0</v>
      </c>
      <c r="I30" s="298">
        <f>SUM(I31:I37)</f>
        <v>0</v>
      </c>
    </row>
    <row r="31" spans="1:9" s="15" customFormat="1" ht="39">
      <c r="A31" s="6" t="e">
        <f t="shared" si="0"/>
        <v>#VALUE!</v>
      </c>
      <c r="B31" s="128" t="s">
        <v>384</v>
      </c>
      <c r="C31" s="315" t="str">
        <f>IF(C61&lt;0," ",C61*1)</f>
        <v xml:space="preserve"> </v>
      </c>
      <c r="D31" s="314">
        <f>SUM(E31:F31)</f>
        <v>0</v>
      </c>
      <c r="E31" s="65" t="str">
        <f>IF(E61&lt;0," ",E61*1)</f>
        <v xml:space="preserve"> </v>
      </c>
      <c r="F31" s="315" t="str">
        <f>IF(F61&lt;0," ",F61*1)</f>
        <v xml:space="preserve"> </v>
      </c>
      <c r="G31" s="306">
        <f>SUM(H31:I31)</f>
        <v>0</v>
      </c>
      <c r="H31" s="65" t="str">
        <f>IF(H61&lt;0," ",H61*1)</f>
        <v xml:space="preserve"> </v>
      </c>
      <c r="I31" s="300" t="str">
        <f>IF(I61&lt;0," ",I61*1)</f>
        <v xml:space="preserve"> </v>
      </c>
    </row>
    <row r="32" spans="1:9" s="15" customFormat="1" ht="39">
      <c r="A32" s="6" t="str">
        <f t="shared" si="0"/>
        <v>b</v>
      </c>
      <c r="B32" s="129" t="s">
        <v>356</v>
      </c>
      <c r="C32" s="317">
        <f>გადასახდელები!H205+გადასახდელები!H212</f>
        <v>0</v>
      </c>
      <c r="D32" s="316">
        <f t="shared" si="7"/>
        <v>0</v>
      </c>
      <c r="E32" s="66">
        <f>გადასახდელები!J205+გადასახდელები!J212</f>
        <v>0</v>
      </c>
      <c r="F32" s="317">
        <f>გადასახდელები!K205+გადასახდელები!K212</f>
        <v>0</v>
      </c>
      <c r="G32" s="307">
        <f t="shared" si="8"/>
        <v>0</v>
      </c>
      <c r="H32" s="66">
        <f>გადასახდელები!M205+გადასახდელები!M212</f>
        <v>0</v>
      </c>
      <c r="I32" s="301">
        <f>გადასახდელები!N205+გადასახდელები!N212</f>
        <v>0</v>
      </c>
    </row>
    <row r="33" spans="1:9" s="7" customFormat="1">
      <c r="A33" s="6" t="str">
        <f t="shared" si="0"/>
        <v>b</v>
      </c>
      <c r="B33" s="129" t="s">
        <v>385</v>
      </c>
      <c r="C33" s="317">
        <f>გადასახდელები!H206+გადასახდელები!H213</f>
        <v>0</v>
      </c>
      <c r="D33" s="316">
        <f t="shared" si="7"/>
        <v>0</v>
      </c>
      <c r="E33" s="66">
        <f>გადასახდელები!J206+გადასახდელები!J213</f>
        <v>0</v>
      </c>
      <c r="F33" s="317">
        <f>გადასახდელები!K206+გადასახდელები!K213</f>
        <v>0</v>
      </c>
      <c r="G33" s="307">
        <f t="shared" si="8"/>
        <v>0</v>
      </c>
      <c r="H33" s="66">
        <f>გადასახდელები!M206+გადასახდელები!M213</f>
        <v>0</v>
      </c>
      <c r="I33" s="301">
        <f>გადასახდელები!N206+გადასახდელები!N213</f>
        <v>0</v>
      </c>
    </row>
    <row r="34" spans="1:9" s="7" customFormat="1" ht="28.5" customHeight="1">
      <c r="A34" s="6" t="str">
        <f t="shared" si="0"/>
        <v>b</v>
      </c>
      <c r="B34" s="129" t="s">
        <v>386</v>
      </c>
      <c r="C34" s="317">
        <f>გადასახდელები!H207+გადასახდელები!H214</f>
        <v>0</v>
      </c>
      <c r="D34" s="316">
        <f t="shared" si="7"/>
        <v>0</v>
      </c>
      <c r="E34" s="66">
        <f>გადასახდელები!J207+გადასახდელები!J214</f>
        <v>0</v>
      </c>
      <c r="F34" s="317">
        <f>გადასახდელები!K207+გადასახდელები!K214</f>
        <v>0</v>
      </c>
      <c r="G34" s="307">
        <f t="shared" si="8"/>
        <v>0</v>
      </c>
      <c r="H34" s="66">
        <f>გადასახდელები!M207+გადასახდელები!M214</f>
        <v>0</v>
      </c>
      <c r="I34" s="301">
        <f>გადასახდელები!N207+გადასახდელები!N214</f>
        <v>0</v>
      </c>
    </row>
    <row r="35" spans="1:9" s="7" customFormat="1" ht="58.5">
      <c r="A35" s="6" t="str">
        <f t="shared" si="0"/>
        <v>b</v>
      </c>
      <c r="B35" s="129" t="s">
        <v>358</v>
      </c>
      <c r="C35" s="317">
        <f>გადასახდელები!H208+გადასახდელები!H215</f>
        <v>0</v>
      </c>
      <c r="D35" s="316">
        <f t="shared" si="7"/>
        <v>0</v>
      </c>
      <c r="E35" s="66">
        <f>გადასახდელები!J208+გადასახდელები!J215</f>
        <v>0</v>
      </c>
      <c r="F35" s="317">
        <f>გადასახდელები!K208+გადასახდელები!K215</f>
        <v>0</v>
      </c>
      <c r="G35" s="307">
        <f t="shared" si="8"/>
        <v>0</v>
      </c>
      <c r="H35" s="66">
        <f>გადასახდელები!M208+გადასახდელები!M215</f>
        <v>0</v>
      </c>
      <c r="I35" s="301">
        <f>გადასახდელები!N208+გადასახდელები!N215</f>
        <v>0</v>
      </c>
    </row>
    <row r="36" spans="1:9" s="7" customFormat="1" ht="58.5">
      <c r="A36" s="6" t="str">
        <f t="shared" si="0"/>
        <v>b</v>
      </c>
      <c r="B36" s="129" t="s">
        <v>359</v>
      </c>
      <c r="C36" s="317">
        <f>გადასახდელები!H209+გადასახდელები!H216</f>
        <v>0</v>
      </c>
      <c r="D36" s="316">
        <f t="shared" si="7"/>
        <v>0</v>
      </c>
      <c r="E36" s="66">
        <f>გადასახდელები!J209+გადასახდელები!J216</f>
        <v>0</v>
      </c>
      <c r="F36" s="317">
        <f>გადასახდელები!K209+გადასახდელები!K216</f>
        <v>0</v>
      </c>
      <c r="G36" s="307">
        <f t="shared" si="8"/>
        <v>0</v>
      </c>
      <c r="H36" s="66">
        <f>გადასახდელები!M209+გადასახდელები!M216</f>
        <v>0</v>
      </c>
      <c r="I36" s="301">
        <f>გადასახდელები!N209+გადასახდელები!N216</f>
        <v>0</v>
      </c>
    </row>
    <row r="37" spans="1:9" s="7" customFormat="1" ht="39">
      <c r="A37" s="6" t="str">
        <f t="shared" si="0"/>
        <v>b</v>
      </c>
      <c r="B37" s="129" t="s">
        <v>387</v>
      </c>
      <c r="C37" s="317">
        <f>გადასახდელები!H210+გადასახდელები!H217</f>
        <v>0</v>
      </c>
      <c r="D37" s="316">
        <f t="shared" si="7"/>
        <v>0</v>
      </c>
      <c r="E37" s="66">
        <f>გადასახდელები!J210+გადასახდელები!J217</f>
        <v>0</v>
      </c>
      <c r="F37" s="317">
        <f>გადასახდელები!K210+გადასახდელები!K217</f>
        <v>0</v>
      </c>
      <c r="G37" s="307">
        <f t="shared" si="8"/>
        <v>0</v>
      </c>
      <c r="H37" s="66">
        <f>გადასახდელები!M210+გადასახდელები!M217</f>
        <v>0</v>
      </c>
      <c r="I37" s="301">
        <f>გადასახდელები!N210+გადასახდელები!N217</f>
        <v>0</v>
      </c>
    </row>
    <row r="38" spans="1:9" s="3" customFormat="1">
      <c r="A38" s="6" t="s">
        <v>153</v>
      </c>
      <c r="B38" s="125" t="s">
        <v>380</v>
      </c>
      <c r="C38" s="310">
        <f>SUM(C39:C45)</f>
        <v>26.7</v>
      </c>
      <c r="D38" s="190">
        <f t="shared" si="7"/>
        <v>1109.7813099999985</v>
      </c>
      <c r="E38" s="63">
        <f>SUM(E39:E45)</f>
        <v>591.28130999999848</v>
      </c>
      <c r="F38" s="310">
        <f>SUM(F39:F45)</f>
        <v>518.5</v>
      </c>
      <c r="G38" s="303">
        <f t="shared" si="8"/>
        <v>1038.0980000000004</v>
      </c>
      <c r="H38" s="63">
        <f>SUM(H39:H45)</f>
        <v>445.07000000000005</v>
      </c>
      <c r="I38" s="298">
        <f>SUM(I39:I45)</f>
        <v>593.02800000000025</v>
      </c>
    </row>
    <row r="39" spans="1:9" s="15" customFormat="1" ht="19.5" customHeight="1">
      <c r="A39" s="6" t="str">
        <f t="shared" si="0"/>
        <v>a</v>
      </c>
      <c r="B39" s="128" t="s">
        <v>384</v>
      </c>
      <c r="C39" s="315">
        <f>IF(C61&gt;0," ",C61*(-1))</f>
        <v>26.7</v>
      </c>
      <c r="D39" s="314">
        <f>SUM(E39:F39)</f>
        <v>1109.7813099999985</v>
      </c>
      <c r="E39" s="65">
        <f>IF(E61&gt;0," ",E61*(-1))</f>
        <v>591.28130999999848</v>
      </c>
      <c r="F39" s="315">
        <f>IF(F61&gt;0," ",F61*(-1))</f>
        <v>518.5</v>
      </c>
      <c r="G39" s="306">
        <f>SUM(H39:I39)</f>
        <v>1038.0980000000004</v>
      </c>
      <c r="H39" s="65">
        <f>IF(H61&gt;0," ",H61*(-1))</f>
        <v>445.07000000000005</v>
      </c>
      <c r="I39" s="300">
        <f>IF(I61&gt;0," ",I61*(-1))</f>
        <v>593.02800000000025</v>
      </c>
    </row>
    <row r="40" spans="1:9" s="7" customFormat="1" ht="39">
      <c r="A40" s="6" t="str">
        <f t="shared" si="0"/>
        <v>b</v>
      </c>
      <c r="B40" s="129" t="s">
        <v>356</v>
      </c>
      <c r="C40" s="317">
        <f>შემოსულობები!D85+შემოსულობები!D92</f>
        <v>0</v>
      </c>
      <c r="D40" s="316">
        <f t="shared" si="7"/>
        <v>0</v>
      </c>
      <c r="E40" s="66">
        <f>შემოსულობები!F85+შემოსულობები!F92</f>
        <v>0</v>
      </c>
      <c r="F40" s="317">
        <f>შემოსულობები!G85+შემოსულობები!G92</f>
        <v>0</v>
      </c>
      <c r="G40" s="307">
        <f t="shared" si="8"/>
        <v>0</v>
      </c>
      <c r="H40" s="66">
        <f>შემოსულობები!I85+შემოსულობები!I92</f>
        <v>0</v>
      </c>
      <c r="I40" s="301">
        <f>შემოსულობები!J85+შემოსულობები!J92</f>
        <v>0</v>
      </c>
    </row>
    <row r="41" spans="1:9" s="7" customFormat="1">
      <c r="A41" s="6" t="str">
        <f t="shared" si="0"/>
        <v>b</v>
      </c>
      <c r="B41" s="129" t="s">
        <v>385</v>
      </c>
      <c r="C41" s="317">
        <f>შემოსულობები!D86+შემოსულობები!D93</f>
        <v>0</v>
      </c>
      <c r="D41" s="316">
        <f t="shared" si="7"/>
        <v>0</v>
      </c>
      <c r="E41" s="66">
        <f>შემოსულობები!F86+შემოსულობები!F93</f>
        <v>0</v>
      </c>
      <c r="F41" s="317">
        <f>შემოსულობები!G86+შემოსულობები!G93</f>
        <v>0</v>
      </c>
      <c r="G41" s="307">
        <f t="shared" si="8"/>
        <v>0</v>
      </c>
      <c r="H41" s="66">
        <f>შემოსულობები!I86+შემოსულობები!I93</f>
        <v>0</v>
      </c>
      <c r="I41" s="301">
        <f>შემოსულობები!J86+შემოსულობები!J93</f>
        <v>0</v>
      </c>
    </row>
    <row r="42" spans="1:9" s="7" customFormat="1" ht="39">
      <c r="A42" s="6" t="str">
        <f t="shared" si="0"/>
        <v>b</v>
      </c>
      <c r="B42" s="129" t="s">
        <v>386</v>
      </c>
      <c r="C42" s="317">
        <f>შემოსულობები!D87+შემოსულობები!D94</f>
        <v>0</v>
      </c>
      <c r="D42" s="316">
        <f t="shared" si="7"/>
        <v>0</v>
      </c>
      <c r="E42" s="66">
        <f>შემოსულობები!F87+შემოსულობები!F94</f>
        <v>0</v>
      </c>
      <c r="F42" s="317">
        <f>შემოსულობები!G87+შემოსულობები!G94</f>
        <v>0</v>
      </c>
      <c r="G42" s="307">
        <f t="shared" si="8"/>
        <v>0</v>
      </c>
      <c r="H42" s="66">
        <f>შემოსულობები!I87+შემოსულობები!I94</f>
        <v>0</v>
      </c>
      <c r="I42" s="301">
        <f>შემოსულობები!J87+შემოსულობები!J94</f>
        <v>0</v>
      </c>
    </row>
    <row r="43" spans="1:9" s="7" customFormat="1" ht="58.5">
      <c r="A43" s="6" t="str">
        <f t="shared" si="0"/>
        <v>b</v>
      </c>
      <c r="B43" s="129" t="s">
        <v>358</v>
      </c>
      <c r="C43" s="317">
        <f>შემოსულობები!D88+შემოსულობები!D95</f>
        <v>0</v>
      </c>
      <c r="D43" s="316">
        <f t="shared" si="7"/>
        <v>0</v>
      </c>
      <c r="E43" s="66">
        <f>შემოსულობები!F88+შემოსულობები!F95</f>
        <v>0</v>
      </c>
      <c r="F43" s="317">
        <f>შემოსულობები!G88+შემოსულობები!G95</f>
        <v>0</v>
      </c>
      <c r="G43" s="307">
        <f t="shared" si="8"/>
        <v>0</v>
      </c>
      <c r="H43" s="66">
        <f>შემოსულობები!I88+შემოსულობები!I95</f>
        <v>0</v>
      </c>
      <c r="I43" s="301">
        <f>შემოსულობები!J88+შემოსულობები!J95</f>
        <v>0</v>
      </c>
    </row>
    <row r="44" spans="1:9" s="7" customFormat="1" ht="58.5">
      <c r="A44" s="6" t="str">
        <f t="shared" si="0"/>
        <v>b</v>
      </c>
      <c r="B44" s="129" t="s">
        <v>359</v>
      </c>
      <c r="C44" s="317">
        <f>შემოსულობები!D89+შემოსულობები!D96</f>
        <v>0</v>
      </c>
      <c r="D44" s="316">
        <f t="shared" si="7"/>
        <v>0</v>
      </c>
      <c r="E44" s="66">
        <f>შემოსულობები!F89+შემოსულობები!F96</f>
        <v>0</v>
      </c>
      <c r="F44" s="317">
        <f>შემოსულობები!G89+შემოსულობები!G96</f>
        <v>0</v>
      </c>
      <c r="G44" s="307">
        <f t="shared" si="8"/>
        <v>0</v>
      </c>
      <c r="H44" s="66">
        <f>შემოსულობები!I89+შემოსულობები!I96</f>
        <v>0</v>
      </c>
      <c r="I44" s="301">
        <f>შემოსულობები!J89+შემოსულობები!J96</f>
        <v>0</v>
      </c>
    </row>
    <row r="45" spans="1:9" s="7" customFormat="1" ht="39">
      <c r="A45" s="6" t="str">
        <f t="shared" si="0"/>
        <v>b</v>
      </c>
      <c r="B45" s="129" t="s">
        <v>387</v>
      </c>
      <c r="C45" s="317">
        <f>შემოსულობები!D90+შემოსულობები!D97</f>
        <v>0</v>
      </c>
      <c r="D45" s="316">
        <f t="shared" si="7"/>
        <v>0</v>
      </c>
      <c r="E45" s="66">
        <f>შემოსულობები!F90+შემოსულობები!F97</f>
        <v>0</v>
      </c>
      <c r="F45" s="317">
        <f>შემოსულობები!G90+შემოსულობები!G97</f>
        <v>0</v>
      </c>
      <c r="G45" s="307">
        <f t="shared" si="8"/>
        <v>0</v>
      </c>
      <c r="H45" s="66">
        <f>შემოსულობები!I90+შემოსულობები!I97</f>
        <v>0</v>
      </c>
      <c r="I45" s="301">
        <f>შემოსულობები!J90+შემოსულობები!J97</f>
        <v>0</v>
      </c>
    </row>
    <row r="46" spans="1:9">
      <c r="A46" s="6" t="str">
        <f t="shared" si="0"/>
        <v>b</v>
      </c>
      <c r="B46" s="126"/>
      <c r="C46" s="312"/>
      <c r="D46" s="311"/>
      <c r="E46" s="64"/>
      <c r="F46" s="312"/>
      <c r="G46" s="304"/>
      <c r="H46" s="64"/>
      <c r="I46" s="299"/>
    </row>
    <row r="47" spans="1:9" s="2" customFormat="1" ht="48" customHeight="1">
      <c r="A47" s="6" t="str">
        <f t="shared" si="0"/>
        <v>b</v>
      </c>
      <c r="B47" s="127" t="s">
        <v>388</v>
      </c>
      <c r="C47" s="309">
        <f>C48-C51</f>
        <v>0</v>
      </c>
      <c r="D47" s="308">
        <f t="shared" ref="D47:I47" si="9">D48-D51</f>
        <v>0</v>
      </c>
      <c r="E47" s="62">
        <f t="shared" si="9"/>
        <v>0</v>
      </c>
      <c r="F47" s="309">
        <f t="shared" si="9"/>
        <v>0</v>
      </c>
      <c r="G47" s="302">
        <f t="shared" si="9"/>
        <v>0</v>
      </c>
      <c r="H47" s="62">
        <f t="shared" si="9"/>
        <v>0</v>
      </c>
      <c r="I47" s="297">
        <f t="shared" si="9"/>
        <v>0</v>
      </c>
    </row>
    <row r="48" spans="1:9" s="3" customFormat="1">
      <c r="A48" s="6" t="str">
        <f t="shared" si="0"/>
        <v>b</v>
      </c>
      <c r="B48" s="125" t="s">
        <v>383</v>
      </c>
      <c r="C48" s="310">
        <f>C49+C50</f>
        <v>0</v>
      </c>
      <c r="D48" s="190">
        <f>E48+F48</f>
        <v>0</v>
      </c>
      <c r="E48" s="63">
        <f>E49+E50</f>
        <v>0</v>
      </c>
      <c r="F48" s="310">
        <f>F49+F50</f>
        <v>0</v>
      </c>
      <c r="G48" s="303">
        <f>H48+I48</f>
        <v>0</v>
      </c>
      <c r="H48" s="63">
        <f>H49+H50</f>
        <v>0</v>
      </c>
      <c r="I48" s="298">
        <f>I49+I50</f>
        <v>0</v>
      </c>
    </row>
    <row r="49" spans="1:9" s="7" customFormat="1" ht="19.5" customHeight="1">
      <c r="A49" s="6" t="str">
        <f t="shared" si="0"/>
        <v>b</v>
      </c>
      <c r="B49" s="129" t="s">
        <v>389</v>
      </c>
      <c r="C49" s="317">
        <f>შემოსულობები!D100</f>
        <v>0</v>
      </c>
      <c r="D49" s="316">
        <f>E49+F49</f>
        <v>0</v>
      </c>
      <c r="E49" s="66">
        <f>შემოსულობები!F100</f>
        <v>0</v>
      </c>
      <c r="F49" s="317">
        <f>შემოსულობები!G100</f>
        <v>0</v>
      </c>
      <c r="G49" s="307">
        <f>H49+I49</f>
        <v>0</v>
      </c>
      <c r="H49" s="66">
        <f>შემოსულობები!I100</f>
        <v>0</v>
      </c>
      <c r="I49" s="301">
        <f>შემოსულობები!J100</f>
        <v>0</v>
      </c>
    </row>
    <row r="50" spans="1:9" s="7" customFormat="1" ht="19.5" customHeight="1">
      <c r="A50" s="6" t="str">
        <f t="shared" si="0"/>
        <v>b</v>
      </c>
      <c r="B50" s="129" t="s">
        <v>390</v>
      </c>
      <c r="C50" s="317">
        <f>შემოსულობები!D101</f>
        <v>0</v>
      </c>
      <c r="D50" s="316">
        <f>E50+F50</f>
        <v>0</v>
      </c>
      <c r="E50" s="66">
        <f>შემოსულობები!F101</f>
        <v>0</v>
      </c>
      <c r="F50" s="317">
        <f>შემოსულობები!G101</f>
        <v>0</v>
      </c>
      <c r="G50" s="307">
        <f>H50+I50</f>
        <v>0</v>
      </c>
      <c r="H50" s="66">
        <f>შემოსულობები!I101</f>
        <v>0</v>
      </c>
      <c r="I50" s="301">
        <f>შემოსულობები!J101</f>
        <v>0</v>
      </c>
    </row>
    <row r="51" spans="1:9" s="3" customFormat="1">
      <c r="A51" s="6" t="str">
        <f t="shared" si="0"/>
        <v>b</v>
      </c>
      <c r="B51" s="125" t="s">
        <v>380</v>
      </c>
      <c r="C51" s="310">
        <f>C52+C53</f>
        <v>0</v>
      </c>
      <c r="D51" s="190">
        <f t="shared" ref="D51:I51" si="10">D52+D53</f>
        <v>0</v>
      </c>
      <c r="E51" s="63">
        <f t="shared" si="10"/>
        <v>0</v>
      </c>
      <c r="F51" s="310">
        <f t="shared" si="10"/>
        <v>0</v>
      </c>
      <c r="G51" s="303">
        <f t="shared" si="10"/>
        <v>0</v>
      </c>
      <c r="H51" s="63">
        <f t="shared" si="10"/>
        <v>0</v>
      </c>
      <c r="I51" s="298">
        <f t="shared" si="10"/>
        <v>0</v>
      </c>
    </row>
    <row r="52" spans="1:9" s="7" customFormat="1" ht="19.5" customHeight="1">
      <c r="A52" s="6" t="str">
        <f t="shared" si="0"/>
        <v>b</v>
      </c>
      <c r="B52" s="129" t="s">
        <v>389</v>
      </c>
      <c r="C52" s="317">
        <f>გადასახდელები!H228</f>
        <v>0</v>
      </c>
      <c r="D52" s="316">
        <f>E52+F52</f>
        <v>0</v>
      </c>
      <c r="E52" s="66">
        <f>გადასახდელები!J228</f>
        <v>0</v>
      </c>
      <c r="F52" s="317">
        <f>გადასახდელები!K228</f>
        <v>0</v>
      </c>
      <c r="G52" s="307">
        <f>H52+I52</f>
        <v>0</v>
      </c>
      <c r="H52" s="66">
        <f>გადასახდელები!M228</f>
        <v>0</v>
      </c>
      <c r="I52" s="301">
        <f>გადასახდელები!N228</f>
        <v>0</v>
      </c>
    </row>
    <row r="53" spans="1:9" s="7" customFormat="1" ht="19.5" customHeight="1">
      <c r="A53" s="6" t="str">
        <f t="shared" si="0"/>
        <v>b</v>
      </c>
      <c r="B53" s="129" t="s">
        <v>390</v>
      </c>
      <c r="C53" s="317">
        <f>გადასახდელები!H220</f>
        <v>0</v>
      </c>
      <c r="D53" s="316">
        <f>E53+F53</f>
        <v>0</v>
      </c>
      <c r="E53" s="66">
        <f>გადასახდელები!J220</f>
        <v>0</v>
      </c>
      <c r="F53" s="317">
        <f>გადასახდელები!K220</f>
        <v>0</v>
      </c>
      <c r="G53" s="307">
        <f>H53+I53</f>
        <v>0</v>
      </c>
      <c r="H53" s="66">
        <f>გადასახდელები!M220</f>
        <v>0</v>
      </c>
      <c r="I53" s="301">
        <f>გადასახდელები!N220</f>
        <v>0</v>
      </c>
    </row>
    <row r="54" spans="1:9">
      <c r="A54" s="6" t="str">
        <f t="shared" si="0"/>
        <v>b</v>
      </c>
      <c r="B54" s="126"/>
      <c r="C54" s="312"/>
      <c r="D54" s="311"/>
      <c r="E54" s="64"/>
      <c r="F54" s="312"/>
      <c r="G54" s="304"/>
      <c r="H54" s="64"/>
      <c r="I54" s="299"/>
    </row>
    <row r="55" spans="1:9" s="2" customFormat="1" ht="21.75" thickBot="1">
      <c r="A55" s="6" t="s">
        <v>153</v>
      </c>
      <c r="B55" s="130" t="s">
        <v>391</v>
      </c>
      <c r="C55" s="321">
        <f>C27-(C29-C47)</f>
        <v>484.27099999999808</v>
      </c>
      <c r="D55" s="319">
        <f t="shared" ref="D55:I55" si="11">D27-(D29-D47)</f>
        <v>1.8189894035458565E-12</v>
      </c>
      <c r="E55" s="320">
        <f t="shared" si="11"/>
        <v>0</v>
      </c>
      <c r="F55" s="321">
        <f t="shared" si="11"/>
        <v>1.3642420526593924E-12</v>
      </c>
      <c r="G55" s="322">
        <f t="shared" si="11"/>
        <v>0</v>
      </c>
      <c r="H55" s="320">
        <f t="shared" si="11"/>
        <v>0</v>
      </c>
      <c r="I55" s="318">
        <f t="shared" si="11"/>
        <v>0</v>
      </c>
    </row>
    <row r="56" spans="1:9">
      <c r="D56" s="69"/>
      <c r="E56" s="70"/>
      <c r="F56" s="70"/>
      <c r="G56" s="69"/>
      <c r="H56" s="70"/>
      <c r="I56" s="70"/>
    </row>
    <row r="57" spans="1:9" ht="63">
      <c r="B57" s="16" t="s">
        <v>392</v>
      </c>
      <c r="C57" s="16"/>
      <c r="D57" s="67">
        <f>E57+F57</f>
        <v>0</v>
      </c>
      <c r="E57" s="71"/>
      <c r="F57" s="71"/>
      <c r="G57" s="67">
        <f>H57+I57</f>
        <v>0</v>
      </c>
      <c r="H57" s="71"/>
      <c r="I57" s="71"/>
    </row>
    <row r="58" spans="1:9" ht="22.5">
      <c r="B58" s="20"/>
      <c r="C58" s="20"/>
      <c r="D58" s="72"/>
      <c r="E58" s="72"/>
      <c r="F58" s="72"/>
      <c r="G58" s="73"/>
      <c r="H58" s="70"/>
      <c r="I58" s="70"/>
    </row>
    <row r="59" spans="1:9" ht="42">
      <c r="B59" s="16" t="s">
        <v>393</v>
      </c>
      <c r="C59" s="16"/>
      <c r="D59" s="67">
        <f>E59+F59</f>
        <v>0</v>
      </c>
      <c r="E59" s="71"/>
      <c r="F59" s="71"/>
      <c r="G59" s="67">
        <f>H59+I59</f>
        <v>1109.82431</v>
      </c>
      <c r="H59" s="68">
        <f>E60</f>
        <v>591.32430999999997</v>
      </c>
      <c r="I59" s="68">
        <f>F60</f>
        <v>518.5</v>
      </c>
    </row>
    <row r="60" spans="1:9" ht="42">
      <c r="B60" s="16" t="s">
        <v>394</v>
      </c>
      <c r="C60" s="16"/>
      <c r="D60" s="67">
        <f>E60+F60</f>
        <v>1109.82431</v>
      </c>
      <c r="E60" s="71">
        <v>591.32430999999997</v>
      </c>
      <c r="F60" s="71">
        <v>518.5</v>
      </c>
      <c r="G60" s="67">
        <f>H60+I60</f>
        <v>71.726309999999671</v>
      </c>
      <c r="H60" s="68">
        <f>H59+H61-H57</f>
        <v>146.25430999999992</v>
      </c>
      <c r="I60" s="68">
        <f>I59+I61-I57</f>
        <v>-74.528000000000247</v>
      </c>
    </row>
    <row r="61" spans="1:9">
      <c r="B61" s="33" t="s">
        <v>395</v>
      </c>
      <c r="C61" s="33">
        <v>-26.7</v>
      </c>
      <c r="D61" s="285">
        <f>შემოსულობები!E7-გადასახდელები!I6</f>
        <v>-1109.7813099999985</v>
      </c>
      <c r="E61" s="285">
        <f>შემოსულობები!F7-გადასახდელები!J6</f>
        <v>-591.28130999999848</v>
      </c>
      <c r="F61" s="285">
        <f>შემოსულობები!G7-გადასახდელები!K6</f>
        <v>-518.5</v>
      </c>
      <c r="G61" s="285">
        <f>შემოსულობები!H7-გადასახდელები!L6</f>
        <v>-1038.0980000000004</v>
      </c>
      <c r="H61" s="285">
        <f>შემოსულობები!I7-გადასახდელები!M6</f>
        <v>-445.07000000000005</v>
      </c>
      <c r="I61" s="285">
        <f>შემოსულობები!J7-გადასახდელები!N6</f>
        <v>-593.02800000000025</v>
      </c>
    </row>
    <row r="62" spans="1:9">
      <c r="D62" s="286"/>
      <c r="E62" s="287"/>
      <c r="F62" s="287"/>
      <c r="G62" s="286"/>
      <c r="H62" s="287"/>
      <c r="I62" s="287"/>
    </row>
  </sheetData>
  <sheetProtection password="CC71" sheet="1" objects="1" scenarios="1" autoFilter="0"/>
  <autoFilter ref="A5:I55"/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9">
    <mergeCell ref="B2:I2"/>
    <mergeCell ref="B3:B5"/>
    <mergeCell ref="D3:F3"/>
    <mergeCell ref="G3:I3"/>
    <mergeCell ref="D4:D5"/>
    <mergeCell ref="E4:F4"/>
    <mergeCell ref="C3:C5"/>
    <mergeCell ref="G4:G5"/>
    <mergeCell ref="H4:I4"/>
  </mergeCells>
  <phoneticPr fontId="0" type="noConversion"/>
  <printOptions horizontalCentered="1"/>
  <pageMargins left="0" right="0" top="0.15748031496063" bottom="0" header="0" footer="0"/>
  <pageSetup scale="55" fitToHeight="0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activeCell="J8" sqref="J8"/>
    </sheetView>
  </sheetViews>
  <sheetFormatPr defaultRowHeight="12.75"/>
  <cols>
    <col min="1" max="1" width="44.140625" customWidth="1"/>
  </cols>
  <sheetData>
    <row r="1" spans="1:8" ht="24" customHeight="1">
      <c r="A1" s="466" t="s">
        <v>372</v>
      </c>
      <c r="B1" s="465" t="s">
        <v>734</v>
      </c>
      <c r="C1" s="464" t="s">
        <v>733</v>
      </c>
      <c r="D1" s="464"/>
      <c r="E1" s="464"/>
      <c r="F1" s="464" t="s">
        <v>773</v>
      </c>
      <c r="G1" s="464"/>
      <c r="H1" s="464"/>
    </row>
    <row r="2" spans="1:8">
      <c r="A2" s="466"/>
      <c r="B2" s="465"/>
      <c r="C2" s="465" t="s">
        <v>194</v>
      </c>
      <c r="D2" s="464" t="s">
        <v>161</v>
      </c>
      <c r="E2" s="464"/>
      <c r="F2" s="465" t="s">
        <v>194</v>
      </c>
      <c r="G2" s="464" t="s">
        <v>161</v>
      </c>
      <c r="H2" s="464"/>
    </row>
    <row r="3" spans="1:8" ht="127.5">
      <c r="A3" s="466"/>
      <c r="B3" s="465"/>
      <c r="C3" s="465"/>
      <c r="D3" s="353" t="s">
        <v>371</v>
      </c>
      <c r="E3" s="353" t="s">
        <v>369</v>
      </c>
      <c r="F3" s="465"/>
      <c r="G3" s="353" t="s">
        <v>371</v>
      </c>
      <c r="H3" s="353" t="s">
        <v>369</v>
      </c>
    </row>
    <row r="4" spans="1:8">
      <c r="A4" s="365" t="s">
        <v>375</v>
      </c>
      <c r="B4" s="367">
        <v>1418.5</v>
      </c>
      <c r="C4" s="392">
        <v>1107.0999999999999</v>
      </c>
      <c r="D4" s="392">
        <v>0</v>
      </c>
      <c r="E4" s="392">
        <v>1107.0999999999999</v>
      </c>
      <c r="F4" s="406">
        <v>1002.8</v>
      </c>
      <c r="G4" s="406">
        <v>0</v>
      </c>
      <c r="H4" s="406">
        <v>1002.8</v>
      </c>
    </row>
    <row r="5" spans="1:8">
      <c r="A5" s="355" t="s">
        <v>426</v>
      </c>
      <c r="B5" s="367">
        <v>600.80000000000007</v>
      </c>
      <c r="C5" s="392">
        <v>247</v>
      </c>
      <c r="D5" s="392">
        <v>0</v>
      </c>
      <c r="E5" s="392">
        <v>247</v>
      </c>
      <c r="F5" s="406">
        <v>210</v>
      </c>
      <c r="G5" s="406">
        <v>0</v>
      </c>
      <c r="H5" s="406">
        <v>210</v>
      </c>
    </row>
    <row r="6" spans="1:8">
      <c r="A6" s="355" t="s">
        <v>433</v>
      </c>
      <c r="B6" s="367">
        <v>196.20000000000002</v>
      </c>
      <c r="C6" s="392">
        <v>178</v>
      </c>
      <c r="D6" s="392">
        <v>0</v>
      </c>
      <c r="E6" s="392">
        <v>178</v>
      </c>
      <c r="F6" s="406">
        <v>171</v>
      </c>
      <c r="G6" s="406">
        <v>0</v>
      </c>
      <c r="H6" s="406">
        <v>171</v>
      </c>
    </row>
    <row r="7" spans="1:8">
      <c r="A7" s="355" t="s">
        <v>448</v>
      </c>
      <c r="B7" s="367">
        <v>607.5</v>
      </c>
      <c r="C7" s="392">
        <v>581.79999999999995</v>
      </c>
      <c r="D7" s="392"/>
      <c r="E7" s="392">
        <v>581.79999999999995</v>
      </c>
      <c r="F7" s="406">
        <v>571.79999999999995</v>
      </c>
      <c r="G7" s="406"/>
      <c r="H7" s="406">
        <v>571.79999999999995</v>
      </c>
    </row>
    <row r="8" spans="1:8" ht="25.5">
      <c r="A8" s="355" t="s">
        <v>450</v>
      </c>
      <c r="B8" s="367">
        <v>14</v>
      </c>
      <c r="C8" s="392">
        <v>100.3</v>
      </c>
      <c r="D8" s="392"/>
      <c r="E8" s="392">
        <v>100.3</v>
      </c>
      <c r="F8" s="406">
        <v>50</v>
      </c>
      <c r="G8" s="406"/>
      <c r="H8" s="406">
        <v>50</v>
      </c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11"/>
  <sheetViews>
    <sheetView workbookViewId="0">
      <selection activeCell="J10" sqref="J10"/>
    </sheetView>
  </sheetViews>
  <sheetFormatPr defaultRowHeight="12.75"/>
  <cols>
    <col min="1" max="1" width="32.7109375" customWidth="1"/>
    <col min="2" max="2" width="13.140625" customWidth="1"/>
    <col min="4" max="4" width="12" customWidth="1"/>
    <col min="7" max="7" width="12" customWidth="1"/>
  </cols>
  <sheetData>
    <row r="1" spans="1:8" ht="24.75" customHeight="1">
      <c r="A1" s="466" t="s">
        <v>372</v>
      </c>
      <c r="B1" s="465" t="s">
        <v>734</v>
      </c>
      <c r="C1" s="464" t="s">
        <v>733</v>
      </c>
      <c r="D1" s="464"/>
      <c r="E1" s="464"/>
      <c r="F1" s="464" t="s">
        <v>773</v>
      </c>
      <c r="G1" s="464"/>
      <c r="H1" s="464"/>
    </row>
    <row r="2" spans="1:8">
      <c r="A2" s="466"/>
      <c r="B2" s="465"/>
      <c r="C2" s="465" t="s">
        <v>194</v>
      </c>
      <c r="D2" s="464" t="s">
        <v>161</v>
      </c>
      <c r="E2" s="464"/>
      <c r="F2" s="465" t="s">
        <v>194</v>
      </c>
      <c r="G2" s="464" t="s">
        <v>161</v>
      </c>
      <c r="H2" s="464"/>
    </row>
    <row r="3" spans="1:8" ht="76.5">
      <c r="A3" s="466"/>
      <c r="B3" s="465"/>
      <c r="C3" s="465"/>
      <c r="D3" s="353" t="s">
        <v>371</v>
      </c>
      <c r="E3" s="353" t="s">
        <v>369</v>
      </c>
      <c r="F3" s="465"/>
      <c r="G3" s="353" t="s">
        <v>371</v>
      </c>
      <c r="H3" s="353" t="s">
        <v>369</v>
      </c>
    </row>
    <row r="4" spans="1:8">
      <c r="A4" s="369" t="s">
        <v>163</v>
      </c>
      <c r="B4" s="368">
        <v>10212.425999999999</v>
      </c>
      <c r="C4" s="392">
        <v>11670.3</v>
      </c>
      <c r="D4" s="392">
        <v>3784.8</v>
      </c>
      <c r="E4" s="392">
        <v>7885.5</v>
      </c>
      <c r="F4" s="406">
        <v>8843.2018199999984</v>
      </c>
      <c r="G4" s="406">
        <v>49.101819999999996</v>
      </c>
      <c r="H4" s="406">
        <v>8794.0999999999985</v>
      </c>
    </row>
    <row r="5" spans="1:8">
      <c r="A5" s="347" t="s">
        <v>164</v>
      </c>
      <c r="B5" s="368">
        <v>1533.9</v>
      </c>
      <c r="C5" s="392">
        <v>1979</v>
      </c>
      <c r="D5" s="392">
        <v>0</v>
      </c>
      <c r="E5" s="392">
        <v>1979</v>
      </c>
      <c r="F5" s="406">
        <v>2150.5</v>
      </c>
      <c r="G5" s="406">
        <v>0</v>
      </c>
      <c r="H5" s="406">
        <v>2150.5</v>
      </c>
    </row>
    <row r="6" spans="1:8">
      <c r="A6" s="347" t="s">
        <v>175</v>
      </c>
      <c r="B6" s="368">
        <v>5175.5060000000003</v>
      </c>
      <c r="C6" s="392">
        <v>1744.3000000000002</v>
      </c>
      <c r="D6" s="392">
        <v>246.7</v>
      </c>
      <c r="E6" s="392">
        <v>1497.6000000000001</v>
      </c>
      <c r="F6" s="406">
        <v>1580.3</v>
      </c>
      <c r="G6" s="406">
        <v>0</v>
      </c>
      <c r="H6" s="406">
        <v>1580.3</v>
      </c>
    </row>
    <row r="7" spans="1:8">
      <c r="A7" s="347" t="s">
        <v>202</v>
      </c>
      <c r="B7" s="368">
        <v>2763.3140000000003</v>
      </c>
      <c r="C7" s="392">
        <v>3654.3</v>
      </c>
      <c r="D7" s="392">
        <v>0</v>
      </c>
      <c r="E7" s="392">
        <v>3654.3</v>
      </c>
      <c r="F7" s="406">
        <v>4132.8</v>
      </c>
      <c r="G7" s="406">
        <v>0</v>
      </c>
      <c r="H7" s="406">
        <v>4132.8</v>
      </c>
    </row>
    <row r="8" spans="1:8">
      <c r="A8" s="347" t="s">
        <v>203</v>
      </c>
      <c r="B8" s="368">
        <v>0</v>
      </c>
      <c r="C8" s="392">
        <v>50</v>
      </c>
      <c r="D8" s="392">
        <v>0</v>
      </c>
      <c r="E8" s="392">
        <v>50</v>
      </c>
      <c r="F8" s="406">
        <v>50</v>
      </c>
      <c r="G8" s="406">
        <v>0</v>
      </c>
      <c r="H8" s="406">
        <v>50</v>
      </c>
    </row>
    <row r="9" spans="1:8">
      <c r="A9" s="347" t="s">
        <v>206</v>
      </c>
      <c r="B9" s="368">
        <v>647.70299999999997</v>
      </c>
      <c r="C9" s="392">
        <v>545.79999999999995</v>
      </c>
      <c r="D9" s="392">
        <v>0</v>
      </c>
      <c r="E9" s="392">
        <v>545.79999999999995</v>
      </c>
      <c r="F9" s="406">
        <v>552.5</v>
      </c>
      <c r="G9" s="406">
        <v>0</v>
      </c>
      <c r="H9" s="406">
        <v>552.5</v>
      </c>
    </row>
    <row r="10" spans="1:8">
      <c r="A10" s="347" t="s">
        <v>205</v>
      </c>
      <c r="B10" s="368">
        <v>92.003</v>
      </c>
      <c r="C10" s="392">
        <v>3696.9000000000005</v>
      </c>
      <c r="D10" s="392">
        <v>3538.1000000000004</v>
      </c>
      <c r="E10" s="392">
        <v>158.80000000000001</v>
      </c>
      <c r="F10" s="406">
        <v>377.10181999999998</v>
      </c>
      <c r="G10" s="406">
        <v>49.101819999999996</v>
      </c>
      <c r="H10" s="406">
        <v>328</v>
      </c>
    </row>
    <row r="11" spans="1:8">
      <c r="F11" s="378"/>
      <c r="G11" s="378"/>
      <c r="H11" s="378"/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40"/>
  <sheetViews>
    <sheetView workbookViewId="0">
      <selection activeCell="G20" sqref="G20"/>
    </sheetView>
  </sheetViews>
  <sheetFormatPr defaultRowHeight="12.75"/>
  <cols>
    <col min="1" max="1" width="5.5703125" customWidth="1"/>
    <col min="2" max="2" width="45.5703125" customWidth="1"/>
    <col min="3" max="3" width="13.5703125" customWidth="1"/>
    <col min="4" max="4" width="13.140625" customWidth="1"/>
    <col min="5" max="5" width="10.28515625" customWidth="1"/>
  </cols>
  <sheetData>
    <row r="1" spans="1:5" ht="36" customHeight="1">
      <c r="A1" s="468" t="s">
        <v>455</v>
      </c>
      <c r="B1" s="469" t="s">
        <v>135</v>
      </c>
      <c r="C1" s="469" t="s">
        <v>734</v>
      </c>
      <c r="D1" s="370" t="s">
        <v>780</v>
      </c>
      <c r="E1" s="370" t="s">
        <v>773</v>
      </c>
    </row>
    <row r="2" spans="1:5" ht="15" customHeight="1">
      <c r="A2" s="468"/>
      <c r="B2" s="469"/>
      <c r="C2" s="469"/>
      <c r="D2" s="467" t="s">
        <v>194</v>
      </c>
      <c r="E2" s="467" t="s">
        <v>194</v>
      </c>
    </row>
    <row r="3" spans="1:5">
      <c r="A3" s="468"/>
      <c r="B3" s="469"/>
      <c r="C3" s="469"/>
      <c r="D3" s="467"/>
      <c r="E3" s="467"/>
    </row>
    <row r="4" spans="1:5" ht="15" customHeight="1">
      <c r="A4" s="371">
        <v>701</v>
      </c>
      <c r="B4" s="371" t="s">
        <v>456</v>
      </c>
      <c r="C4" s="374">
        <v>2748.2000000000003</v>
      </c>
      <c r="D4" s="374">
        <v>3099.5</v>
      </c>
      <c r="E4" s="407">
        <v>3200.4999999999995</v>
      </c>
    </row>
    <row r="5" spans="1:5" ht="51">
      <c r="A5" s="371">
        <v>7011</v>
      </c>
      <c r="B5" s="372" t="s">
        <v>457</v>
      </c>
      <c r="C5" s="374">
        <v>2717.1000000000004</v>
      </c>
      <c r="D5" s="374">
        <v>3067.5</v>
      </c>
      <c r="E5" s="407">
        <v>3165.4999999999995</v>
      </c>
    </row>
    <row r="6" spans="1:5" ht="25.5">
      <c r="A6" s="371">
        <v>70111</v>
      </c>
      <c r="B6" s="373" t="s">
        <v>458</v>
      </c>
      <c r="C6" s="374">
        <v>2544.7000000000003</v>
      </c>
      <c r="D6" s="374">
        <v>2927.5</v>
      </c>
      <c r="E6" s="407">
        <v>2995.4999999999995</v>
      </c>
    </row>
    <row r="7" spans="1:5">
      <c r="A7" s="371">
        <v>70112</v>
      </c>
      <c r="B7" s="373" t="s">
        <v>459</v>
      </c>
      <c r="C7" s="374">
        <v>172.4</v>
      </c>
      <c r="D7" s="374">
        <v>140</v>
      </c>
      <c r="E7" s="407">
        <v>170</v>
      </c>
    </row>
    <row r="8" spans="1:5">
      <c r="A8" s="371">
        <v>7016</v>
      </c>
      <c r="B8" s="395" t="s">
        <v>470</v>
      </c>
      <c r="C8" s="374">
        <v>31.1</v>
      </c>
      <c r="D8" s="374">
        <v>32</v>
      </c>
      <c r="E8" s="407">
        <v>35</v>
      </c>
    </row>
    <row r="9" spans="1:5">
      <c r="A9" s="371">
        <v>703</v>
      </c>
      <c r="B9" s="396" t="s">
        <v>474</v>
      </c>
      <c r="C9" s="374">
        <v>179.70099999999999</v>
      </c>
      <c r="D9" s="374">
        <v>159.4</v>
      </c>
      <c r="E9" s="407">
        <v>156</v>
      </c>
    </row>
    <row r="10" spans="1:5">
      <c r="A10" s="371">
        <v>7031</v>
      </c>
      <c r="B10" s="372" t="s">
        <v>475</v>
      </c>
      <c r="C10" s="374">
        <v>108.101</v>
      </c>
      <c r="D10" s="374">
        <v>112.7</v>
      </c>
      <c r="E10" s="407">
        <v>118</v>
      </c>
    </row>
    <row r="11" spans="1:5">
      <c r="A11" s="371">
        <v>7032</v>
      </c>
      <c r="B11" s="371" t="s">
        <v>476</v>
      </c>
      <c r="C11" s="374">
        <v>71.599999999999994</v>
      </c>
      <c r="D11" s="374">
        <v>46.7</v>
      </c>
      <c r="E11" s="407">
        <v>38</v>
      </c>
    </row>
    <row r="12" spans="1:5">
      <c r="A12" s="371">
        <v>704</v>
      </c>
      <c r="B12" s="371" t="s">
        <v>481</v>
      </c>
      <c r="C12" s="374">
        <v>8000.0030000000006</v>
      </c>
      <c r="D12" s="374">
        <v>6106.9</v>
      </c>
      <c r="E12" s="407">
        <v>854.95865000000003</v>
      </c>
    </row>
    <row r="13" spans="1:5" ht="25.5">
      <c r="A13" s="371">
        <v>7041</v>
      </c>
      <c r="B13" s="372" t="s">
        <v>482</v>
      </c>
      <c r="C13" s="374">
        <v>1E-3</v>
      </c>
      <c r="D13" s="374">
        <v>0</v>
      </c>
      <c r="E13" s="407">
        <v>50</v>
      </c>
    </row>
    <row r="14" spans="1:5">
      <c r="A14" s="371">
        <v>70411</v>
      </c>
      <c r="B14" s="371" t="s">
        <v>483</v>
      </c>
      <c r="C14" s="374">
        <v>1E-3</v>
      </c>
      <c r="D14" s="374">
        <v>0</v>
      </c>
      <c r="E14" s="407">
        <v>50</v>
      </c>
    </row>
    <row r="15" spans="1:5">
      <c r="A15" s="371">
        <v>7045</v>
      </c>
      <c r="B15" s="372" t="s">
        <v>500</v>
      </c>
      <c r="C15" s="374">
        <v>3583.201</v>
      </c>
      <c r="D15" s="374">
        <v>2091.4</v>
      </c>
      <c r="E15" s="407">
        <v>199.5</v>
      </c>
    </row>
    <row r="16" spans="1:5">
      <c r="A16" s="371">
        <v>70451</v>
      </c>
      <c r="B16" s="373" t="s">
        <v>501</v>
      </c>
      <c r="C16" s="374">
        <v>3583.201</v>
      </c>
      <c r="D16" s="374">
        <v>2091.4</v>
      </c>
      <c r="E16" s="407">
        <v>199.5</v>
      </c>
    </row>
    <row r="17" spans="1:5" ht="25.5">
      <c r="A17" s="371">
        <v>7049</v>
      </c>
      <c r="B17" s="372" t="s">
        <v>8</v>
      </c>
      <c r="C17" s="374">
        <v>4416.8010000000004</v>
      </c>
      <c r="D17" s="374">
        <v>4015.5000000000005</v>
      </c>
      <c r="E17" s="407">
        <v>605.45865000000003</v>
      </c>
    </row>
    <row r="18" spans="1:5">
      <c r="A18" s="371">
        <v>705</v>
      </c>
      <c r="B18" s="373" t="s">
        <v>9</v>
      </c>
      <c r="C18" s="374">
        <v>1737.1</v>
      </c>
      <c r="D18" s="374">
        <v>1487.3999999999999</v>
      </c>
      <c r="E18" s="407">
        <v>89.51751999999999</v>
      </c>
    </row>
    <row r="19" spans="1:5" ht="25.5">
      <c r="A19" s="371">
        <v>7051</v>
      </c>
      <c r="B19" s="372" t="s">
        <v>10</v>
      </c>
      <c r="C19" s="374">
        <v>70</v>
      </c>
      <c r="D19" s="374">
        <v>73.2</v>
      </c>
      <c r="E19" s="407">
        <v>77.8</v>
      </c>
    </row>
    <row r="20" spans="1:5" ht="25.5">
      <c r="A20" s="371">
        <v>7056</v>
      </c>
      <c r="B20" s="371" t="s">
        <v>15</v>
      </c>
      <c r="C20" s="374">
        <v>1667.1</v>
      </c>
      <c r="D20" s="374">
        <v>1414.2</v>
      </c>
      <c r="E20" s="407">
        <v>11.71752</v>
      </c>
    </row>
    <row r="21" spans="1:5">
      <c r="A21" s="371">
        <v>706</v>
      </c>
      <c r="B21" s="372" t="s">
        <v>16</v>
      </c>
      <c r="C21" s="374">
        <v>1694.002</v>
      </c>
      <c r="D21" s="374">
        <v>5908.6</v>
      </c>
      <c r="E21" s="407">
        <v>2351.1481400000002</v>
      </c>
    </row>
    <row r="22" spans="1:5">
      <c r="A22" s="371">
        <v>7061</v>
      </c>
      <c r="B22" s="395" t="s">
        <v>17</v>
      </c>
      <c r="C22" s="374">
        <v>1E-3</v>
      </c>
      <c r="D22" s="374">
        <v>0</v>
      </c>
      <c r="E22" s="407">
        <v>50</v>
      </c>
    </row>
    <row r="23" spans="1:5">
      <c r="A23" s="371">
        <v>7062</v>
      </c>
      <c r="B23" s="371" t="s">
        <v>18</v>
      </c>
      <c r="C23" s="374">
        <v>478.1</v>
      </c>
      <c r="D23" s="374">
        <v>913.5</v>
      </c>
      <c r="E23" s="407">
        <v>998.4</v>
      </c>
    </row>
    <row r="24" spans="1:5">
      <c r="A24" s="371">
        <v>7063</v>
      </c>
      <c r="B24" s="372" t="s">
        <v>19</v>
      </c>
      <c r="C24" s="374">
        <v>1144.5999999999999</v>
      </c>
      <c r="D24" s="374">
        <v>4657.2</v>
      </c>
      <c r="E24" s="407">
        <v>949.44813999999997</v>
      </c>
    </row>
    <row r="25" spans="1:5" ht="25.5">
      <c r="A25" s="371">
        <v>7066</v>
      </c>
      <c r="B25" s="372" t="s">
        <v>22</v>
      </c>
      <c r="C25" s="374">
        <v>71.301000000000002</v>
      </c>
      <c r="D25" s="374">
        <v>337.9</v>
      </c>
      <c r="E25" s="407">
        <v>353.3</v>
      </c>
    </row>
    <row r="26" spans="1:5">
      <c r="A26" s="371">
        <v>707</v>
      </c>
      <c r="B26" s="372" t="s">
        <v>23</v>
      </c>
      <c r="C26" s="374">
        <v>72.8</v>
      </c>
      <c r="D26" s="374">
        <v>91.7</v>
      </c>
      <c r="E26" s="407">
        <v>76</v>
      </c>
    </row>
    <row r="27" spans="1:5">
      <c r="A27" s="371">
        <v>7074</v>
      </c>
      <c r="B27" s="371" t="s">
        <v>38</v>
      </c>
      <c r="C27" s="374">
        <v>72.8</v>
      </c>
      <c r="D27" s="374">
        <v>91.7</v>
      </c>
      <c r="E27" s="407">
        <v>76</v>
      </c>
    </row>
    <row r="28" spans="1:5">
      <c r="A28" s="371">
        <v>708</v>
      </c>
      <c r="B28" s="372" t="s">
        <v>41</v>
      </c>
      <c r="C28" s="374">
        <v>315.81399999999996</v>
      </c>
      <c r="D28" s="374">
        <v>756.7</v>
      </c>
      <c r="E28" s="407">
        <v>915.2</v>
      </c>
    </row>
    <row r="29" spans="1:5">
      <c r="A29" s="371">
        <v>7081</v>
      </c>
      <c r="B29" s="371" t="s">
        <v>42</v>
      </c>
      <c r="C29" s="374">
        <v>37</v>
      </c>
      <c r="D29" s="374">
        <v>7.6</v>
      </c>
      <c r="E29" s="407">
        <v>21</v>
      </c>
    </row>
    <row r="30" spans="1:5">
      <c r="A30" s="371">
        <v>7082</v>
      </c>
      <c r="B30" s="372" t="s">
        <v>43</v>
      </c>
      <c r="C30" s="374">
        <v>252.703</v>
      </c>
      <c r="D30" s="374">
        <v>709.1</v>
      </c>
      <c r="E30" s="407">
        <v>833.2</v>
      </c>
    </row>
    <row r="31" spans="1:5" ht="25.5">
      <c r="A31" s="371">
        <v>7084</v>
      </c>
      <c r="B31" s="372" t="s">
        <v>45</v>
      </c>
      <c r="C31" s="374">
        <v>26.110999999999997</v>
      </c>
      <c r="D31" s="374">
        <v>40</v>
      </c>
      <c r="E31" s="407">
        <v>61</v>
      </c>
    </row>
    <row r="32" spans="1:5">
      <c r="A32" s="371">
        <v>709</v>
      </c>
      <c r="B32" s="372" t="s">
        <v>48</v>
      </c>
      <c r="C32" s="374">
        <v>1061.701</v>
      </c>
      <c r="D32" s="374">
        <v>1496.2</v>
      </c>
      <c r="E32" s="407">
        <v>1930.5</v>
      </c>
    </row>
    <row r="33" spans="1:5">
      <c r="A33" s="371">
        <v>7091</v>
      </c>
      <c r="B33" s="371" t="s">
        <v>49</v>
      </c>
      <c r="C33" s="374">
        <v>1051.7</v>
      </c>
      <c r="D33" s="374">
        <v>1462.3</v>
      </c>
      <c r="E33" s="407">
        <v>1824.3</v>
      </c>
    </row>
    <row r="34" spans="1:5">
      <c r="A34" s="371">
        <v>7092</v>
      </c>
      <c r="B34" s="372" t="s">
        <v>50</v>
      </c>
      <c r="C34" s="374">
        <v>10.000999999999999</v>
      </c>
      <c r="D34" s="374">
        <v>33.900000000000006</v>
      </c>
      <c r="E34" s="407">
        <v>106.2</v>
      </c>
    </row>
    <row r="35" spans="1:5">
      <c r="A35" s="371">
        <v>70923</v>
      </c>
      <c r="B35" s="372" t="s">
        <v>53</v>
      </c>
      <c r="C35" s="374">
        <v>10.000999999999999</v>
      </c>
      <c r="D35" s="374">
        <v>33.900000000000006</v>
      </c>
      <c r="E35" s="407">
        <v>106.2</v>
      </c>
    </row>
    <row r="36" spans="1:5">
      <c r="A36" s="371">
        <v>710</v>
      </c>
      <c r="B36" s="373" t="s">
        <v>62</v>
      </c>
      <c r="C36" s="374">
        <v>1050.2070000000001</v>
      </c>
      <c r="D36" s="374">
        <v>539.29999999999995</v>
      </c>
      <c r="E36" s="407">
        <v>624.5</v>
      </c>
    </row>
    <row r="37" spans="1:5">
      <c r="A37" s="371">
        <v>7102</v>
      </c>
      <c r="B37" s="371" t="s">
        <v>66</v>
      </c>
      <c r="C37" s="374">
        <v>1E-3</v>
      </c>
      <c r="D37" s="374">
        <v>9</v>
      </c>
      <c r="E37" s="407">
        <v>20</v>
      </c>
    </row>
    <row r="38" spans="1:5" ht="25.5">
      <c r="A38" s="371">
        <v>7107</v>
      </c>
      <c r="B38" s="371" t="s">
        <v>71</v>
      </c>
      <c r="C38" s="374">
        <v>937.70500000000004</v>
      </c>
      <c r="D38" s="374">
        <v>319.8</v>
      </c>
      <c r="E38" s="407">
        <v>490.5</v>
      </c>
    </row>
    <row r="39" spans="1:5" ht="25.5">
      <c r="A39" s="371">
        <v>7109</v>
      </c>
      <c r="B39" s="372" t="s">
        <v>73</v>
      </c>
      <c r="C39" s="374">
        <v>112.501</v>
      </c>
      <c r="D39" s="374">
        <v>210.5</v>
      </c>
      <c r="E39" s="407">
        <v>114</v>
      </c>
    </row>
    <row r="40" spans="1:5">
      <c r="A40" s="371"/>
      <c r="B40" s="372" t="s">
        <v>194</v>
      </c>
      <c r="C40" s="374">
        <v>16859.527999999998</v>
      </c>
      <c r="D40" s="374">
        <v>19645.7</v>
      </c>
      <c r="E40" s="407">
        <v>10198.32431</v>
      </c>
    </row>
  </sheetData>
  <mergeCells count="5">
    <mergeCell ref="D2:D3"/>
    <mergeCell ref="E2:E3"/>
    <mergeCell ref="A1:A3"/>
    <mergeCell ref="B1:B3"/>
    <mergeCell ref="C1:C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3:M150"/>
  <sheetViews>
    <sheetView workbookViewId="0">
      <selection activeCell="K11" sqref="K11"/>
    </sheetView>
  </sheetViews>
  <sheetFormatPr defaultRowHeight="12.75"/>
  <cols>
    <col min="1" max="1" width="7" customWidth="1"/>
    <col min="2" max="2" width="22.7109375" customWidth="1"/>
    <col min="3" max="3" width="8" customWidth="1"/>
    <col min="4" max="4" width="7.140625" customWidth="1"/>
    <col min="5" max="5" width="6.140625" customWidth="1"/>
    <col min="6" max="8" width="6.7109375" customWidth="1"/>
    <col min="9" max="9" width="7.42578125" customWidth="1"/>
  </cols>
  <sheetData>
    <row r="3" spans="1:9" ht="33.75">
      <c r="A3" s="397" t="s">
        <v>518</v>
      </c>
      <c r="B3" s="398" t="s">
        <v>135</v>
      </c>
      <c r="C3" s="398" t="s">
        <v>734</v>
      </c>
      <c r="D3" s="470" t="s">
        <v>733</v>
      </c>
      <c r="E3" s="471"/>
      <c r="F3" s="472"/>
      <c r="G3" s="470" t="s">
        <v>773</v>
      </c>
      <c r="H3" s="471"/>
      <c r="I3" s="472"/>
    </row>
    <row r="4" spans="1:9" ht="33.75">
      <c r="A4" s="398"/>
      <c r="B4" s="398"/>
      <c r="C4" s="398"/>
      <c r="D4" s="398" t="s">
        <v>194</v>
      </c>
      <c r="E4" s="398" t="s">
        <v>161</v>
      </c>
      <c r="F4" s="398"/>
      <c r="G4" s="398" t="s">
        <v>194</v>
      </c>
      <c r="H4" s="398" t="s">
        <v>161</v>
      </c>
      <c r="I4" s="398"/>
    </row>
    <row r="5" spans="1:9" ht="157.5">
      <c r="A5" s="398"/>
      <c r="B5" s="398"/>
      <c r="C5" s="398"/>
      <c r="D5" s="398"/>
      <c r="E5" s="398" t="s">
        <v>371</v>
      </c>
      <c r="F5" s="398" t="s">
        <v>369</v>
      </c>
      <c r="G5" s="398"/>
      <c r="H5" s="398" t="s">
        <v>371</v>
      </c>
      <c r="I5" s="398" t="s">
        <v>369</v>
      </c>
    </row>
    <row r="6" spans="1:9" ht="22.5">
      <c r="A6" s="399"/>
      <c r="B6" s="400" t="s">
        <v>135</v>
      </c>
      <c r="C6" s="399">
        <v>16859.425999999999</v>
      </c>
      <c r="D6" s="399">
        <v>19647.400000000001</v>
      </c>
      <c r="E6" s="399">
        <v>11265.7</v>
      </c>
      <c r="F6" s="399">
        <v>8381.7000000000007</v>
      </c>
      <c r="G6" s="408">
        <v>10198.32431</v>
      </c>
      <c r="H6" s="408">
        <v>591.32430999999997</v>
      </c>
      <c r="I6" s="408">
        <v>9607</v>
      </c>
    </row>
    <row r="7" spans="1:9">
      <c r="A7" s="399"/>
      <c r="B7" s="400" t="s">
        <v>162</v>
      </c>
      <c r="C7" s="399">
        <v>157</v>
      </c>
      <c r="D7" s="399">
        <v>157</v>
      </c>
      <c r="E7" s="399">
        <v>0</v>
      </c>
      <c r="F7" s="399">
        <v>157</v>
      </c>
      <c r="G7" s="408">
        <v>187</v>
      </c>
      <c r="H7" s="408">
        <v>0</v>
      </c>
      <c r="I7" s="408">
        <v>187</v>
      </c>
    </row>
    <row r="8" spans="1:9">
      <c r="A8" s="399" t="s">
        <v>524</v>
      </c>
      <c r="B8" s="400" t="s">
        <v>163</v>
      </c>
      <c r="C8" s="399">
        <v>10212.425999999999</v>
      </c>
      <c r="D8" s="399">
        <v>11670.3</v>
      </c>
      <c r="E8" s="399">
        <v>3784.8</v>
      </c>
      <c r="F8" s="399">
        <v>7885.5</v>
      </c>
      <c r="G8" s="408">
        <v>8843.2018199999984</v>
      </c>
      <c r="H8" s="408">
        <v>49.101819999999996</v>
      </c>
      <c r="I8" s="408">
        <v>8794.0999999999985</v>
      </c>
    </row>
    <row r="9" spans="1:9">
      <c r="A9" s="399" t="s">
        <v>525</v>
      </c>
      <c r="B9" s="400" t="s">
        <v>164</v>
      </c>
      <c r="C9" s="399">
        <v>1533.9</v>
      </c>
      <c r="D9" s="399">
        <v>1979</v>
      </c>
      <c r="E9" s="399">
        <v>0</v>
      </c>
      <c r="F9" s="399">
        <v>1979</v>
      </c>
      <c r="G9" s="408">
        <v>2150.5</v>
      </c>
      <c r="H9" s="408">
        <v>0</v>
      </c>
      <c r="I9" s="408">
        <v>2150.5</v>
      </c>
    </row>
    <row r="10" spans="1:9" ht="22.5">
      <c r="A10" s="399" t="s">
        <v>574</v>
      </c>
      <c r="B10" s="400" t="s">
        <v>292</v>
      </c>
      <c r="C10" s="399">
        <v>6647.1020000000008</v>
      </c>
      <c r="D10" s="399">
        <v>7975.4000000000005</v>
      </c>
      <c r="E10" s="399">
        <v>7480.9000000000005</v>
      </c>
      <c r="F10" s="399">
        <v>494.5</v>
      </c>
      <c r="G10" s="408">
        <v>1355.1224900000002</v>
      </c>
      <c r="H10" s="408">
        <v>542.22248999999999</v>
      </c>
      <c r="I10" s="408">
        <v>812.90000000000009</v>
      </c>
    </row>
    <row r="11" spans="1:9" ht="33.75">
      <c r="A11" s="399" t="s">
        <v>154</v>
      </c>
      <c r="B11" s="400" t="s">
        <v>368</v>
      </c>
      <c r="C11" s="399">
        <v>2748.2</v>
      </c>
      <c r="D11" s="399">
        <v>3101.2</v>
      </c>
      <c r="E11" s="399">
        <v>0</v>
      </c>
      <c r="F11" s="399">
        <v>3101.2</v>
      </c>
      <c r="G11" s="408">
        <v>3200.4999999999995</v>
      </c>
      <c r="H11" s="408">
        <v>0</v>
      </c>
      <c r="I11" s="408">
        <v>3200.4999999999995</v>
      </c>
    </row>
    <row r="12" spans="1:9">
      <c r="A12" s="399"/>
      <c r="B12" s="400" t="s">
        <v>162</v>
      </c>
      <c r="C12" s="399">
        <v>0</v>
      </c>
      <c r="D12" s="399">
        <v>151</v>
      </c>
      <c r="E12" s="399">
        <v>0</v>
      </c>
      <c r="F12" s="399">
        <v>151</v>
      </c>
      <c r="G12" s="408">
        <v>180</v>
      </c>
      <c r="H12" s="408">
        <v>0</v>
      </c>
      <c r="I12" s="408">
        <v>180</v>
      </c>
    </row>
    <row r="13" spans="1:9">
      <c r="A13" s="399" t="s">
        <v>524</v>
      </c>
      <c r="B13" s="400" t="s">
        <v>163</v>
      </c>
      <c r="C13" s="399">
        <v>2603.9</v>
      </c>
      <c r="D13" s="399">
        <v>2960</v>
      </c>
      <c r="E13" s="399">
        <v>0</v>
      </c>
      <c r="F13" s="399">
        <v>2960</v>
      </c>
      <c r="G13" s="408">
        <v>3123.4999999999995</v>
      </c>
      <c r="H13" s="408">
        <v>0</v>
      </c>
      <c r="I13" s="408">
        <v>3123.4999999999995</v>
      </c>
    </row>
    <row r="14" spans="1:9">
      <c r="A14" s="399" t="s">
        <v>525</v>
      </c>
      <c r="B14" s="400" t="s">
        <v>164</v>
      </c>
      <c r="C14" s="399">
        <v>1459</v>
      </c>
      <c r="D14" s="399">
        <v>1906</v>
      </c>
      <c r="E14" s="399">
        <v>0</v>
      </c>
      <c r="F14" s="399">
        <v>1906</v>
      </c>
      <c r="G14" s="408">
        <v>3123.4999999999995</v>
      </c>
      <c r="H14" s="408">
        <v>0</v>
      </c>
      <c r="I14" s="408">
        <v>3123.4999999999995</v>
      </c>
    </row>
    <row r="15" spans="1:9" ht="22.5">
      <c r="A15" s="399" t="s">
        <v>574</v>
      </c>
      <c r="B15" s="400" t="s">
        <v>292</v>
      </c>
      <c r="C15" s="399">
        <v>144.30000000000001</v>
      </c>
      <c r="D15" s="399">
        <v>139.5</v>
      </c>
      <c r="E15" s="399">
        <v>0</v>
      </c>
      <c r="F15" s="399">
        <v>139.5</v>
      </c>
      <c r="G15" s="408">
        <v>77</v>
      </c>
      <c r="H15" s="408">
        <v>0</v>
      </c>
      <c r="I15" s="408">
        <v>77</v>
      </c>
    </row>
    <row r="16" spans="1:9">
      <c r="A16" s="399" t="s">
        <v>160</v>
      </c>
      <c r="B16" s="400" t="s">
        <v>136</v>
      </c>
      <c r="C16" s="399">
        <v>761.5</v>
      </c>
      <c r="D16" s="399">
        <v>843.5</v>
      </c>
      <c r="E16" s="399">
        <v>0</v>
      </c>
      <c r="F16" s="399">
        <v>843.5</v>
      </c>
      <c r="G16" s="408">
        <v>765.6</v>
      </c>
      <c r="H16" s="408">
        <v>0</v>
      </c>
      <c r="I16" s="408">
        <v>765.6</v>
      </c>
    </row>
    <row r="17" spans="1:13">
      <c r="A17" s="399"/>
      <c r="B17" s="400" t="s">
        <v>162</v>
      </c>
      <c r="C17" s="399">
        <v>31</v>
      </c>
      <c r="D17" s="399">
        <v>31</v>
      </c>
      <c r="E17" s="399"/>
      <c r="F17" s="399">
        <v>31</v>
      </c>
      <c r="G17" s="408">
        <v>31</v>
      </c>
      <c r="H17" s="408"/>
      <c r="I17" s="408">
        <v>31</v>
      </c>
    </row>
    <row r="18" spans="1:13">
      <c r="A18" s="399" t="s">
        <v>524</v>
      </c>
      <c r="B18" s="400" t="s">
        <v>163</v>
      </c>
      <c r="C18" s="399">
        <v>716</v>
      </c>
      <c r="D18" s="399">
        <v>817.4</v>
      </c>
      <c r="E18" s="399">
        <v>0</v>
      </c>
      <c r="F18" s="399">
        <v>817.4</v>
      </c>
      <c r="G18" s="408">
        <v>755.6</v>
      </c>
      <c r="H18" s="408">
        <v>0</v>
      </c>
      <c r="I18" s="408">
        <v>755.6</v>
      </c>
    </row>
    <row r="19" spans="1:13">
      <c r="A19" s="399" t="s">
        <v>525</v>
      </c>
      <c r="B19" s="400" t="s">
        <v>164</v>
      </c>
      <c r="C19" s="399">
        <v>382.8</v>
      </c>
      <c r="D19" s="399">
        <v>457.90000000000003</v>
      </c>
      <c r="E19" s="399">
        <v>0</v>
      </c>
      <c r="F19" s="399">
        <v>457.90000000000003</v>
      </c>
      <c r="G19" s="408">
        <v>457.6</v>
      </c>
      <c r="H19" s="408">
        <v>0</v>
      </c>
      <c r="I19" s="408">
        <v>457.6</v>
      </c>
    </row>
    <row r="20" spans="1:13" ht="22.5">
      <c r="A20" s="399" t="s">
        <v>574</v>
      </c>
      <c r="B20" s="400" t="s">
        <v>292</v>
      </c>
      <c r="C20" s="399">
        <v>45.5</v>
      </c>
      <c r="D20" s="399">
        <v>26.1</v>
      </c>
      <c r="E20" s="399">
        <v>0</v>
      </c>
      <c r="F20" s="399">
        <v>26.1</v>
      </c>
      <c r="G20" s="408">
        <v>10</v>
      </c>
      <c r="H20" s="408">
        <v>0</v>
      </c>
      <c r="I20" s="408">
        <v>10</v>
      </c>
    </row>
    <row r="21" spans="1:13">
      <c r="A21" s="399" t="s">
        <v>147</v>
      </c>
      <c r="B21" s="400" t="s">
        <v>137</v>
      </c>
      <c r="C21" s="399">
        <v>1783.2</v>
      </c>
      <c r="D21" s="399">
        <v>2085.6999999999998</v>
      </c>
      <c r="E21" s="399">
        <v>0</v>
      </c>
      <c r="F21" s="399">
        <v>2085.6999999999998</v>
      </c>
      <c r="G21" s="408">
        <v>2229.8999999999996</v>
      </c>
      <c r="H21" s="408">
        <v>0</v>
      </c>
      <c r="I21" s="408">
        <v>2229.8999999999996</v>
      </c>
      <c r="M21" s="394"/>
    </row>
    <row r="22" spans="1:13">
      <c r="A22" s="399"/>
      <c r="B22" s="400" t="s">
        <v>162</v>
      </c>
      <c r="C22" s="399"/>
      <c r="D22" s="399">
        <v>120</v>
      </c>
      <c r="E22" s="399"/>
      <c r="F22" s="399">
        <v>120</v>
      </c>
      <c r="G22" s="408">
        <v>149</v>
      </c>
      <c r="H22" s="408"/>
      <c r="I22" s="408">
        <v>149</v>
      </c>
    </row>
    <row r="23" spans="1:13">
      <c r="A23" s="399" t="s">
        <v>524</v>
      </c>
      <c r="B23" s="400" t="s">
        <v>163</v>
      </c>
      <c r="C23" s="399">
        <v>1684.4</v>
      </c>
      <c r="D23" s="399">
        <v>1970.6</v>
      </c>
      <c r="E23" s="399">
        <v>0</v>
      </c>
      <c r="F23" s="399">
        <v>1970.6</v>
      </c>
      <c r="G23" s="408">
        <v>2162.8999999999996</v>
      </c>
      <c r="H23" s="408">
        <v>0</v>
      </c>
      <c r="I23" s="408">
        <v>2162.8999999999996</v>
      </c>
    </row>
    <row r="24" spans="1:13">
      <c r="A24" s="399" t="s">
        <v>525</v>
      </c>
      <c r="B24" s="400" t="s">
        <v>164</v>
      </c>
      <c r="C24" s="399">
        <v>1076.2</v>
      </c>
      <c r="D24" s="399">
        <v>1448.1</v>
      </c>
      <c r="E24" s="399">
        <v>0</v>
      </c>
      <c r="F24" s="399">
        <v>1448.1</v>
      </c>
      <c r="G24" s="408">
        <v>1609.1</v>
      </c>
      <c r="H24" s="408">
        <v>0</v>
      </c>
      <c r="I24" s="408">
        <v>1609.1</v>
      </c>
    </row>
    <row r="25" spans="1:13" ht="22.5">
      <c r="A25" s="399" t="s">
        <v>574</v>
      </c>
      <c r="B25" s="400" t="s">
        <v>292</v>
      </c>
      <c r="C25" s="399">
        <v>98.8</v>
      </c>
      <c r="D25" s="399">
        <v>113.4</v>
      </c>
      <c r="E25" s="399">
        <v>0</v>
      </c>
      <c r="F25" s="399">
        <v>113.4</v>
      </c>
      <c r="G25" s="408">
        <v>67</v>
      </c>
      <c r="H25" s="408">
        <v>0</v>
      </c>
      <c r="I25" s="408">
        <v>67</v>
      </c>
    </row>
    <row r="26" spans="1:13">
      <c r="A26" s="399" t="s">
        <v>148</v>
      </c>
      <c r="B26" s="400" t="s">
        <v>75</v>
      </c>
      <c r="C26" s="399">
        <v>172.4</v>
      </c>
      <c r="D26" s="399">
        <v>140</v>
      </c>
      <c r="E26" s="399">
        <v>0</v>
      </c>
      <c r="F26" s="399">
        <v>140</v>
      </c>
      <c r="G26" s="408">
        <v>170</v>
      </c>
      <c r="H26" s="408">
        <v>0</v>
      </c>
      <c r="I26" s="408">
        <v>170</v>
      </c>
    </row>
    <row r="27" spans="1:13">
      <c r="A27" s="399" t="s">
        <v>524</v>
      </c>
      <c r="B27" s="400" t="s">
        <v>163</v>
      </c>
      <c r="C27" s="399">
        <v>172.4</v>
      </c>
      <c r="D27" s="399">
        <v>140</v>
      </c>
      <c r="E27" s="399">
        <v>0</v>
      </c>
      <c r="F27" s="399">
        <v>140</v>
      </c>
      <c r="G27" s="408">
        <v>170</v>
      </c>
      <c r="H27" s="408">
        <v>0</v>
      </c>
      <c r="I27" s="408">
        <v>170</v>
      </c>
    </row>
    <row r="28" spans="1:13" ht="67.5">
      <c r="A28" s="399" t="s">
        <v>149</v>
      </c>
      <c r="B28" s="400" t="s">
        <v>76</v>
      </c>
      <c r="C28" s="399">
        <v>31.1</v>
      </c>
      <c r="D28" s="399">
        <v>32</v>
      </c>
      <c r="E28" s="399">
        <v>0</v>
      </c>
      <c r="F28" s="399">
        <v>32</v>
      </c>
      <c r="G28" s="408">
        <v>35</v>
      </c>
      <c r="H28" s="408">
        <v>0</v>
      </c>
      <c r="I28" s="408">
        <v>35</v>
      </c>
    </row>
    <row r="29" spans="1:13">
      <c r="A29" s="399" t="s">
        <v>524</v>
      </c>
      <c r="B29" s="400" t="s">
        <v>163</v>
      </c>
      <c r="C29" s="399">
        <v>31.1</v>
      </c>
      <c r="D29" s="399">
        <v>32</v>
      </c>
      <c r="E29" s="399">
        <v>0</v>
      </c>
      <c r="F29" s="399">
        <v>32</v>
      </c>
      <c r="G29" s="408">
        <v>35</v>
      </c>
      <c r="H29" s="408">
        <v>0</v>
      </c>
      <c r="I29" s="408">
        <v>35</v>
      </c>
    </row>
    <row r="30" spans="1:13" ht="33.75">
      <c r="A30" s="399" t="s">
        <v>155</v>
      </c>
      <c r="B30" s="400" t="s">
        <v>78</v>
      </c>
      <c r="C30" s="399">
        <v>179.70099999999999</v>
      </c>
      <c r="D30" s="399">
        <v>159.4</v>
      </c>
      <c r="E30" s="399">
        <v>0</v>
      </c>
      <c r="F30" s="399">
        <v>159.4</v>
      </c>
      <c r="G30" s="408">
        <v>156</v>
      </c>
      <c r="H30" s="408">
        <v>0</v>
      </c>
      <c r="I30" s="408">
        <v>156</v>
      </c>
    </row>
    <row r="31" spans="1:13">
      <c r="A31" s="399"/>
      <c r="B31" s="400" t="s">
        <v>162</v>
      </c>
      <c r="C31" s="399">
        <v>6</v>
      </c>
      <c r="D31" s="399">
        <v>6</v>
      </c>
      <c r="E31" s="399">
        <v>0</v>
      </c>
      <c r="F31" s="399">
        <v>6</v>
      </c>
      <c r="G31" s="408">
        <v>7</v>
      </c>
      <c r="H31" s="408">
        <v>0</v>
      </c>
      <c r="I31" s="408">
        <v>7</v>
      </c>
    </row>
    <row r="32" spans="1:13">
      <c r="A32" s="399" t="s">
        <v>524</v>
      </c>
      <c r="B32" s="400" t="s">
        <v>163</v>
      </c>
      <c r="C32" s="399">
        <v>179.7</v>
      </c>
      <c r="D32" s="399">
        <v>156.9</v>
      </c>
      <c r="E32" s="399">
        <v>0</v>
      </c>
      <c r="F32" s="399">
        <v>156.9</v>
      </c>
      <c r="G32" s="408">
        <v>156</v>
      </c>
      <c r="H32" s="408">
        <v>0</v>
      </c>
      <c r="I32" s="408">
        <v>156</v>
      </c>
    </row>
    <row r="33" spans="1:9">
      <c r="A33" s="399" t="s">
        <v>525</v>
      </c>
      <c r="B33" s="400" t="s">
        <v>164</v>
      </c>
      <c r="C33" s="399">
        <v>74.900000000000006</v>
      </c>
      <c r="D33" s="399">
        <v>73</v>
      </c>
      <c r="E33" s="399">
        <v>0</v>
      </c>
      <c r="F33" s="399">
        <v>73</v>
      </c>
      <c r="G33" s="408">
        <v>83.8</v>
      </c>
      <c r="H33" s="408">
        <v>0</v>
      </c>
      <c r="I33" s="408">
        <v>83.8</v>
      </c>
    </row>
    <row r="34" spans="1:9" ht="41.25" customHeight="1">
      <c r="A34" s="399" t="s">
        <v>79</v>
      </c>
      <c r="B34" s="400" t="s">
        <v>775</v>
      </c>
      <c r="C34" s="399">
        <v>71.599999999999994</v>
      </c>
      <c r="D34" s="399">
        <v>46.7</v>
      </c>
      <c r="E34" s="399">
        <v>0</v>
      </c>
      <c r="F34" s="399">
        <v>46.7</v>
      </c>
      <c r="G34" s="408">
        <v>38</v>
      </c>
      <c r="H34" s="408">
        <v>0</v>
      </c>
      <c r="I34" s="408">
        <v>38</v>
      </c>
    </row>
    <row r="35" spans="1:9">
      <c r="A35" s="399" t="s">
        <v>524</v>
      </c>
      <c r="B35" s="400" t="s">
        <v>163</v>
      </c>
      <c r="C35" s="399">
        <v>71.599999999999994</v>
      </c>
      <c r="D35" s="399">
        <v>46.7</v>
      </c>
      <c r="E35" s="399">
        <v>0</v>
      </c>
      <c r="F35" s="399">
        <v>46.7</v>
      </c>
      <c r="G35" s="408">
        <v>38</v>
      </c>
      <c r="H35" s="408">
        <v>0</v>
      </c>
      <c r="I35" s="408">
        <v>38</v>
      </c>
    </row>
    <row r="36" spans="1:9" ht="33.75">
      <c r="A36" s="399" t="s">
        <v>80</v>
      </c>
      <c r="B36" s="400" t="s">
        <v>82</v>
      </c>
      <c r="C36" s="399">
        <v>108.101</v>
      </c>
      <c r="D36" s="399">
        <v>112.7</v>
      </c>
      <c r="E36" s="399">
        <v>0</v>
      </c>
      <c r="F36" s="399">
        <v>112.7</v>
      </c>
      <c r="G36" s="408">
        <v>118</v>
      </c>
      <c r="H36" s="408">
        <v>0</v>
      </c>
      <c r="I36" s="408">
        <v>118</v>
      </c>
    </row>
    <row r="37" spans="1:9">
      <c r="A37" s="399"/>
      <c r="B37" s="400" t="s">
        <v>162</v>
      </c>
      <c r="C37" s="399">
        <v>6</v>
      </c>
      <c r="D37" s="399">
        <v>6</v>
      </c>
      <c r="E37" s="399"/>
      <c r="F37" s="399">
        <v>6</v>
      </c>
      <c r="G37" s="408">
        <v>7</v>
      </c>
      <c r="H37" s="408"/>
      <c r="I37" s="408">
        <v>7</v>
      </c>
    </row>
    <row r="38" spans="1:9">
      <c r="A38" s="399" t="s">
        <v>524</v>
      </c>
      <c r="B38" s="400" t="s">
        <v>163</v>
      </c>
      <c r="C38" s="399">
        <v>108.1</v>
      </c>
      <c r="D38" s="399">
        <v>110.2</v>
      </c>
      <c r="E38" s="399">
        <v>0</v>
      </c>
      <c r="F38" s="399">
        <v>110.2</v>
      </c>
      <c r="G38" s="408">
        <v>118</v>
      </c>
      <c r="H38" s="408">
        <v>0</v>
      </c>
      <c r="I38" s="408">
        <v>118</v>
      </c>
    </row>
    <row r="39" spans="1:9">
      <c r="A39" s="399" t="s">
        <v>525</v>
      </c>
      <c r="B39" s="400" t="s">
        <v>164</v>
      </c>
      <c r="C39" s="399">
        <v>68.2</v>
      </c>
      <c r="D39" s="399">
        <v>73</v>
      </c>
      <c r="E39" s="399">
        <v>0</v>
      </c>
      <c r="F39" s="399">
        <v>73</v>
      </c>
      <c r="G39" s="408">
        <v>83.8</v>
      </c>
      <c r="H39" s="408">
        <v>0</v>
      </c>
      <c r="I39" s="408">
        <v>83.8</v>
      </c>
    </row>
    <row r="40" spans="1:9" ht="45">
      <c r="A40" s="399" t="s">
        <v>159</v>
      </c>
      <c r="B40" s="400" t="s">
        <v>83</v>
      </c>
      <c r="C40" s="399">
        <v>11431.105</v>
      </c>
      <c r="D40" s="399">
        <v>13502.900000000001</v>
      </c>
      <c r="E40" s="399">
        <v>11265.7</v>
      </c>
      <c r="F40" s="399">
        <v>2237.2000000000007</v>
      </c>
      <c r="G40" s="408">
        <v>3295.6243100000002</v>
      </c>
      <c r="H40" s="408">
        <v>591.32430999999997</v>
      </c>
      <c r="I40" s="408">
        <v>2704.3</v>
      </c>
    </row>
    <row r="41" spans="1:9">
      <c r="A41" s="399" t="s">
        <v>524</v>
      </c>
      <c r="B41" s="400" t="s">
        <v>163</v>
      </c>
      <c r="C41" s="399">
        <v>4756.6040000000003</v>
      </c>
      <c r="D41" s="399">
        <v>5494.6</v>
      </c>
      <c r="E41" s="399">
        <v>3784.8</v>
      </c>
      <c r="F41" s="399">
        <v>1709.8</v>
      </c>
      <c r="G41" s="408">
        <v>2017.5018200000002</v>
      </c>
      <c r="H41" s="408">
        <v>49.101819999999996</v>
      </c>
      <c r="I41" s="408">
        <v>1968.4</v>
      </c>
    </row>
    <row r="42" spans="1:9" ht="22.5">
      <c r="A42" s="399" t="s">
        <v>574</v>
      </c>
      <c r="B42" s="400" t="s">
        <v>292</v>
      </c>
      <c r="C42" s="399">
        <v>6502.8010000000004</v>
      </c>
      <c r="D42" s="399">
        <v>7833.4000000000005</v>
      </c>
      <c r="E42" s="399">
        <v>7480.9000000000005</v>
      </c>
      <c r="F42" s="399">
        <v>352.5</v>
      </c>
      <c r="G42" s="408">
        <v>1278.1224900000002</v>
      </c>
      <c r="H42" s="408">
        <v>542.22248999999999</v>
      </c>
      <c r="I42" s="408">
        <v>735.90000000000009</v>
      </c>
    </row>
    <row r="43" spans="1:9" ht="56.25">
      <c r="A43" s="399" t="s">
        <v>84</v>
      </c>
      <c r="B43" s="400" t="s">
        <v>85</v>
      </c>
      <c r="C43" s="399">
        <v>3583.201</v>
      </c>
      <c r="D43" s="399">
        <v>2091.4</v>
      </c>
      <c r="E43" s="399">
        <v>1723.8000000000002</v>
      </c>
      <c r="F43" s="399">
        <v>367.6</v>
      </c>
      <c r="G43" s="408">
        <v>199.5</v>
      </c>
      <c r="H43" s="408">
        <v>0</v>
      </c>
      <c r="I43" s="408">
        <v>199.5</v>
      </c>
    </row>
    <row r="44" spans="1:9">
      <c r="A44" s="399" t="s">
        <v>524</v>
      </c>
      <c r="B44" s="400" t="s">
        <v>163</v>
      </c>
      <c r="C44" s="399">
        <v>102.20099999999999</v>
      </c>
      <c r="D44" s="399">
        <v>175.6</v>
      </c>
      <c r="E44" s="399">
        <v>0</v>
      </c>
      <c r="F44" s="399">
        <v>175.6</v>
      </c>
      <c r="G44" s="408">
        <v>199.5</v>
      </c>
      <c r="H44" s="408">
        <v>0</v>
      </c>
      <c r="I44" s="408">
        <v>199.5</v>
      </c>
    </row>
    <row r="45" spans="1:9">
      <c r="A45" s="399" t="s">
        <v>115</v>
      </c>
      <c r="B45" s="400" t="s">
        <v>762</v>
      </c>
      <c r="C45" s="399">
        <v>3526.6010000000001</v>
      </c>
      <c r="D45" s="399">
        <v>2015.8000000000002</v>
      </c>
      <c r="E45" s="399">
        <v>1723.8000000000002</v>
      </c>
      <c r="F45" s="399">
        <v>292</v>
      </c>
      <c r="G45" s="408">
        <v>125</v>
      </c>
      <c r="H45" s="408">
        <v>0</v>
      </c>
      <c r="I45" s="408">
        <v>125</v>
      </c>
    </row>
    <row r="46" spans="1:9">
      <c r="A46" s="399" t="s">
        <v>524</v>
      </c>
      <c r="B46" s="400" t="s">
        <v>163</v>
      </c>
      <c r="C46" s="399">
        <v>45.6</v>
      </c>
      <c r="D46" s="399">
        <v>100</v>
      </c>
      <c r="E46" s="399">
        <v>0</v>
      </c>
      <c r="F46" s="399">
        <v>100</v>
      </c>
      <c r="G46" s="408">
        <v>125</v>
      </c>
      <c r="H46" s="408">
        <v>0</v>
      </c>
      <c r="I46" s="408">
        <v>125</v>
      </c>
    </row>
    <row r="47" spans="1:9" ht="56.25">
      <c r="A47" s="399" t="s">
        <v>116</v>
      </c>
      <c r="B47" s="400" t="s">
        <v>763</v>
      </c>
      <c r="C47" s="399">
        <v>56.6</v>
      </c>
      <c r="D47" s="399">
        <v>75.599999999999994</v>
      </c>
      <c r="E47" s="399">
        <v>0</v>
      </c>
      <c r="F47" s="399">
        <v>75.599999999999994</v>
      </c>
      <c r="G47" s="408">
        <v>74.5</v>
      </c>
      <c r="H47" s="408">
        <v>0</v>
      </c>
      <c r="I47" s="408">
        <v>74.5</v>
      </c>
    </row>
    <row r="48" spans="1:9">
      <c r="A48" s="399" t="s">
        <v>524</v>
      </c>
      <c r="B48" s="400" t="s">
        <v>163</v>
      </c>
      <c r="C48" s="399">
        <v>56.6</v>
      </c>
      <c r="D48" s="399">
        <v>75.599999999999994</v>
      </c>
      <c r="E48" s="399">
        <v>0</v>
      </c>
      <c r="F48" s="399">
        <v>75.599999999999994</v>
      </c>
      <c r="G48" s="408">
        <v>74.5</v>
      </c>
      <c r="H48" s="408">
        <v>0</v>
      </c>
      <c r="I48" s="408">
        <v>74.5</v>
      </c>
    </row>
    <row r="49" spans="1:9" ht="56.25">
      <c r="A49" s="399" t="s">
        <v>86</v>
      </c>
      <c r="B49" s="400" t="s">
        <v>87</v>
      </c>
      <c r="C49" s="399">
        <v>2839.3019999999997</v>
      </c>
      <c r="D49" s="399">
        <v>5826.2000000000007</v>
      </c>
      <c r="E49" s="399">
        <v>4520.6000000000004</v>
      </c>
      <c r="F49" s="399">
        <v>1305.6000000000001</v>
      </c>
      <c r="G49" s="408">
        <v>2215.3481400000001</v>
      </c>
      <c r="H49" s="408">
        <v>283.84814</v>
      </c>
      <c r="I49" s="408">
        <v>1931.5000000000002</v>
      </c>
    </row>
    <row r="50" spans="1:9">
      <c r="A50" s="399" t="s">
        <v>524</v>
      </c>
      <c r="B50" s="400" t="s">
        <v>163</v>
      </c>
      <c r="C50" s="399">
        <v>742.00199999999995</v>
      </c>
      <c r="D50" s="399">
        <v>986.7</v>
      </c>
      <c r="E50" s="399">
        <v>0</v>
      </c>
      <c r="F50" s="399">
        <v>986.7</v>
      </c>
      <c r="G50" s="408">
        <v>1445.9</v>
      </c>
      <c r="H50" s="408">
        <v>0</v>
      </c>
      <c r="I50" s="408">
        <v>1445.9</v>
      </c>
    </row>
    <row r="51" spans="1:9" ht="22.5">
      <c r="A51" s="399" t="s">
        <v>574</v>
      </c>
      <c r="B51" s="400" t="s">
        <v>292</v>
      </c>
      <c r="C51" s="399">
        <v>1925.6</v>
      </c>
      <c r="D51" s="399">
        <v>4664.6000000000004</v>
      </c>
      <c r="E51" s="399">
        <v>4520.6000000000004</v>
      </c>
      <c r="F51" s="399">
        <v>144</v>
      </c>
      <c r="G51" s="408">
        <v>769.44813999999997</v>
      </c>
      <c r="H51" s="408">
        <v>283.84814</v>
      </c>
      <c r="I51" s="408">
        <v>485.6</v>
      </c>
    </row>
    <row r="52" spans="1:9" ht="56.25">
      <c r="A52" s="399" t="s">
        <v>117</v>
      </c>
      <c r="B52" s="400" t="s">
        <v>781</v>
      </c>
      <c r="C52" s="399">
        <v>70</v>
      </c>
      <c r="D52" s="399">
        <v>73.2</v>
      </c>
      <c r="E52" s="399">
        <v>0</v>
      </c>
      <c r="F52" s="399">
        <v>73.2</v>
      </c>
      <c r="G52" s="408">
        <v>77.8</v>
      </c>
      <c r="H52" s="408">
        <v>0</v>
      </c>
      <c r="I52" s="408">
        <v>77.8</v>
      </c>
    </row>
    <row r="53" spans="1:9">
      <c r="A53" s="399" t="s">
        <v>524</v>
      </c>
      <c r="B53" s="400" t="s">
        <v>163</v>
      </c>
      <c r="C53" s="399">
        <v>70</v>
      </c>
      <c r="D53" s="399">
        <v>73.2</v>
      </c>
      <c r="E53" s="399">
        <v>0</v>
      </c>
      <c r="F53" s="399">
        <v>73.2</v>
      </c>
      <c r="G53" s="408">
        <v>77.8</v>
      </c>
      <c r="H53" s="408">
        <v>0</v>
      </c>
      <c r="I53" s="408">
        <v>77.8</v>
      </c>
    </row>
    <row r="54" spans="1:9" ht="22.5">
      <c r="A54" s="399" t="s">
        <v>107</v>
      </c>
      <c r="B54" s="400" t="s">
        <v>765</v>
      </c>
      <c r="C54" s="399">
        <v>0</v>
      </c>
      <c r="D54" s="399">
        <v>0</v>
      </c>
      <c r="E54" s="399">
        <v>0</v>
      </c>
      <c r="F54" s="399">
        <v>0</v>
      </c>
      <c r="G54" s="408">
        <v>50</v>
      </c>
      <c r="H54" s="408">
        <v>0</v>
      </c>
      <c r="I54" s="408">
        <v>50</v>
      </c>
    </row>
    <row r="55" spans="1:9">
      <c r="A55" s="399" t="s">
        <v>524</v>
      </c>
      <c r="B55" s="400" t="s">
        <v>163</v>
      </c>
      <c r="C55" s="399">
        <v>0</v>
      </c>
      <c r="D55" s="399">
        <v>0</v>
      </c>
      <c r="E55" s="399">
        <v>0</v>
      </c>
      <c r="F55" s="399">
        <v>0</v>
      </c>
      <c r="G55" s="408">
        <v>50</v>
      </c>
      <c r="H55" s="408">
        <v>0</v>
      </c>
      <c r="I55" s="408">
        <v>50</v>
      </c>
    </row>
    <row r="56" spans="1:9" ht="56.25">
      <c r="A56" s="399" t="s">
        <v>782</v>
      </c>
      <c r="B56" s="400" t="s">
        <v>783</v>
      </c>
      <c r="C56" s="399">
        <v>478.1</v>
      </c>
      <c r="D56" s="399">
        <v>913.5</v>
      </c>
      <c r="E56" s="399">
        <v>0</v>
      </c>
      <c r="F56" s="399">
        <v>913.5</v>
      </c>
      <c r="G56" s="408">
        <v>998.4</v>
      </c>
      <c r="H56" s="408">
        <v>0</v>
      </c>
      <c r="I56" s="408">
        <v>998.4</v>
      </c>
    </row>
    <row r="57" spans="1:9">
      <c r="A57" s="399" t="s">
        <v>524</v>
      </c>
      <c r="B57" s="400" t="s">
        <v>163</v>
      </c>
      <c r="C57" s="399">
        <v>478.1</v>
      </c>
      <c r="D57" s="399">
        <v>913.5</v>
      </c>
      <c r="E57" s="399">
        <v>0</v>
      </c>
      <c r="F57" s="399">
        <v>913.5</v>
      </c>
      <c r="G57" s="408">
        <v>998.4</v>
      </c>
      <c r="H57" s="408">
        <v>0</v>
      </c>
      <c r="I57" s="408">
        <v>998.4</v>
      </c>
    </row>
    <row r="58" spans="1:9" ht="22.5">
      <c r="A58" s="399" t="s">
        <v>735</v>
      </c>
      <c r="B58" s="400" t="s">
        <v>139</v>
      </c>
      <c r="C58" s="399">
        <v>972.9</v>
      </c>
      <c r="D58" s="399">
        <v>4482.3</v>
      </c>
      <c r="E58" s="399">
        <v>4408.3</v>
      </c>
      <c r="F58" s="399">
        <v>74</v>
      </c>
      <c r="G58" s="408">
        <v>769.44813999999997</v>
      </c>
      <c r="H58" s="408">
        <v>283.84814</v>
      </c>
      <c r="I58" s="408">
        <v>485.6</v>
      </c>
    </row>
    <row r="59" spans="1:9">
      <c r="A59" s="399" t="s">
        <v>524</v>
      </c>
      <c r="B59" s="400" t="s">
        <v>163</v>
      </c>
      <c r="C59" s="399">
        <v>193.9</v>
      </c>
      <c r="D59" s="399">
        <v>0</v>
      </c>
      <c r="E59" s="399">
        <v>0</v>
      </c>
      <c r="F59" s="399">
        <v>0</v>
      </c>
      <c r="G59" s="408">
        <v>0</v>
      </c>
      <c r="H59" s="408">
        <v>0</v>
      </c>
      <c r="I59" s="408">
        <v>0</v>
      </c>
    </row>
    <row r="60" spans="1:9" ht="22.5">
      <c r="A60" s="399" t="s">
        <v>574</v>
      </c>
      <c r="B60" s="400" t="s">
        <v>292</v>
      </c>
      <c r="C60" s="399">
        <v>779</v>
      </c>
      <c r="D60" s="399">
        <v>4482.3</v>
      </c>
      <c r="E60" s="399">
        <v>4408.3</v>
      </c>
      <c r="F60" s="399">
        <v>74</v>
      </c>
      <c r="G60" s="408">
        <v>769.44813999999997</v>
      </c>
      <c r="H60" s="408">
        <v>283.84814</v>
      </c>
      <c r="I60" s="408">
        <v>485.6</v>
      </c>
    </row>
    <row r="61" spans="1:9" ht="18.75" customHeight="1">
      <c r="A61" s="399" t="s">
        <v>109</v>
      </c>
      <c r="B61" s="400" t="s">
        <v>20</v>
      </c>
      <c r="C61" s="399">
        <v>171.7</v>
      </c>
      <c r="D61" s="399">
        <v>174.9</v>
      </c>
      <c r="E61" s="399">
        <v>0</v>
      </c>
      <c r="F61" s="399">
        <v>174.9</v>
      </c>
      <c r="G61" s="408">
        <v>180</v>
      </c>
      <c r="H61" s="408">
        <v>0</v>
      </c>
      <c r="I61" s="408">
        <v>180</v>
      </c>
    </row>
    <row r="62" spans="1:9">
      <c r="A62" s="399" t="s">
        <v>524</v>
      </c>
      <c r="B62" s="400" t="s">
        <v>163</v>
      </c>
      <c r="C62" s="399">
        <v>171.7</v>
      </c>
      <c r="D62" s="399">
        <v>174.9</v>
      </c>
      <c r="E62" s="399">
        <v>0</v>
      </c>
      <c r="F62" s="399">
        <v>174.9</v>
      </c>
      <c r="G62" s="408">
        <v>180</v>
      </c>
      <c r="H62" s="408">
        <v>0</v>
      </c>
      <c r="I62" s="408">
        <v>180</v>
      </c>
    </row>
    <row r="63" spans="1:9" ht="33.75">
      <c r="A63" s="399" t="s">
        <v>767</v>
      </c>
      <c r="B63" s="400" t="s">
        <v>768</v>
      </c>
      <c r="C63" s="399">
        <v>1146.6009999999999</v>
      </c>
      <c r="D63" s="399">
        <v>182.3</v>
      </c>
      <c r="E63" s="399">
        <v>112.3</v>
      </c>
      <c r="F63" s="399">
        <v>70</v>
      </c>
      <c r="G63" s="408">
        <v>139.69999999999999</v>
      </c>
      <c r="H63" s="408">
        <v>0</v>
      </c>
      <c r="I63" s="408">
        <v>139.69999999999999</v>
      </c>
    </row>
    <row r="64" spans="1:9">
      <c r="A64" s="399" t="s">
        <v>524</v>
      </c>
      <c r="B64" s="400" t="s">
        <v>163</v>
      </c>
      <c r="C64" s="399">
        <v>0</v>
      </c>
      <c r="D64" s="399">
        <v>0</v>
      </c>
      <c r="E64" s="399">
        <v>0</v>
      </c>
      <c r="F64" s="399">
        <v>0</v>
      </c>
      <c r="G64" s="408">
        <v>139.69999999999999</v>
      </c>
      <c r="H64" s="408">
        <v>0</v>
      </c>
      <c r="I64" s="408">
        <v>139.69999999999999</v>
      </c>
    </row>
    <row r="65" spans="1:9" ht="22.5">
      <c r="A65" s="399" t="s">
        <v>574</v>
      </c>
      <c r="B65" s="400" t="s">
        <v>292</v>
      </c>
      <c r="C65" s="399">
        <v>1146.5999999999999</v>
      </c>
      <c r="D65" s="399">
        <v>182.3</v>
      </c>
      <c r="E65" s="399">
        <v>112.3</v>
      </c>
      <c r="F65" s="399">
        <v>70</v>
      </c>
      <c r="G65" s="401">
        <v>0</v>
      </c>
      <c r="H65" s="401">
        <v>0</v>
      </c>
      <c r="I65" s="401">
        <v>0</v>
      </c>
    </row>
    <row r="66" spans="1:9" ht="45">
      <c r="A66" s="399" t="s">
        <v>89</v>
      </c>
      <c r="B66" s="400" t="s">
        <v>106</v>
      </c>
      <c r="C66" s="399">
        <v>1667.1</v>
      </c>
      <c r="D66" s="399">
        <v>1414.2</v>
      </c>
      <c r="E66" s="399">
        <v>1376.8</v>
      </c>
      <c r="F66" s="399">
        <v>37.4</v>
      </c>
      <c r="G66" s="408">
        <v>11.71752</v>
      </c>
      <c r="H66" s="408">
        <v>11.71752</v>
      </c>
      <c r="I66" s="408">
        <v>0</v>
      </c>
    </row>
    <row r="67" spans="1:9">
      <c r="A67" s="399" t="s">
        <v>524</v>
      </c>
      <c r="B67" s="400" t="s">
        <v>163</v>
      </c>
      <c r="C67" s="399">
        <v>570.9</v>
      </c>
      <c r="D67" s="399">
        <v>1414.2</v>
      </c>
      <c r="E67" s="399">
        <v>1376.8</v>
      </c>
      <c r="F67" s="399">
        <v>37.4</v>
      </c>
      <c r="G67" s="401">
        <v>0</v>
      </c>
      <c r="H67" s="401">
        <v>0</v>
      </c>
      <c r="I67" s="401">
        <v>0</v>
      </c>
    </row>
    <row r="68" spans="1:9" ht="22.5">
      <c r="A68" s="399" t="s">
        <v>574</v>
      </c>
      <c r="B68" s="400" t="s">
        <v>292</v>
      </c>
      <c r="C68" s="399">
        <v>1096.2</v>
      </c>
      <c r="D68" s="399">
        <v>0</v>
      </c>
      <c r="E68" s="399">
        <v>0</v>
      </c>
      <c r="F68" s="399">
        <v>0</v>
      </c>
      <c r="G68" s="408">
        <v>11.71752</v>
      </c>
      <c r="H68" s="408">
        <v>11.71752</v>
      </c>
      <c r="I68" s="408">
        <v>0</v>
      </c>
    </row>
    <row r="69" spans="1:9" ht="45">
      <c r="A69" s="399" t="s">
        <v>784</v>
      </c>
      <c r="B69" s="400" t="s">
        <v>140</v>
      </c>
      <c r="C69" s="399">
        <v>71.3</v>
      </c>
      <c r="D69" s="399">
        <v>302.29999999999995</v>
      </c>
      <c r="E69" s="399">
        <v>127.1</v>
      </c>
      <c r="F69" s="399">
        <v>175.2</v>
      </c>
      <c r="G69" s="408">
        <v>183</v>
      </c>
      <c r="H69" s="408">
        <v>0</v>
      </c>
      <c r="I69" s="408">
        <v>183</v>
      </c>
    </row>
    <row r="70" spans="1:9">
      <c r="A70" s="399" t="s">
        <v>524</v>
      </c>
      <c r="B70" s="400" t="s">
        <v>163</v>
      </c>
      <c r="C70" s="399">
        <v>71.3</v>
      </c>
      <c r="D70" s="399">
        <v>302.29999999999995</v>
      </c>
      <c r="E70" s="399">
        <v>127.1</v>
      </c>
      <c r="F70" s="399">
        <v>175.2</v>
      </c>
      <c r="G70" s="408">
        <v>103</v>
      </c>
      <c r="H70" s="408">
        <v>0</v>
      </c>
      <c r="I70" s="408">
        <v>103</v>
      </c>
    </row>
    <row r="71" spans="1:9" ht="22.5">
      <c r="A71" s="399" t="s">
        <v>574</v>
      </c>
      <c r="B71" s="400" t="s">
        <v>292</v>
      </c>
      <c r="C71" s="399">
        <v>0</v>
      </c>
      <c r="D71" s="399">
        <v>0</v>
      </c>
      <c r="E71" s="399">
        <v>0</v>
      </c>
      <c r="F71" s="399">
        <v>0</v>
      </c>
      <c r="G71" s="408">
        <v>80</v>
      </c>
      <c r="H71" s="408">
        <v>0</v>
      </c>
      <c r="I71" s="408">
        <v>80</v>
      </c>
    </row>
    <row r="72" spans="1:9" ht="22.5">
      <c r="A72" s="399" t="s">
        <v>111</v>
      </c>
      <c r="B72" s="400" t="s">
        <v>770</v>
      </c>
      <c r="C72" s="399">
        <v>0</v>
      </c>
      <c r="D72" s="399">
        <v>35.6</v>
      </c>
      <c r="E72" s="399">
        <v>0</v>
      </c>
      <c r="F72" s="399">
        <v>35.6</v>
      </c>
      <c r="G72" s="408">
        <v>170.3</v>
      </c>
      <c r="H72" s="408">
        <v>0</v>
      </c>
      <c r="I72" s="408">
        <v>170.3</v>
      </c>
    </row>
    <row r="73" spans="1:9">
      <c r="A73" s="399" t="s">
        <v>524</v>
      </c>
      <c r="B73" s="400" t="s">
        <v>163</v>
      </c>
      <c r="C73" s="399">
        <v>0</v>
      </c>
      <c r="D73" s="399">
        <v>19.100000000000001</v>
      </c>
      <c r="E73" s="399">
        <v>0</v>
      </c>
      <c r="F73" s="399">
        <v>19.100000000000001</v>
      </c>
      <c r="G73" s="401">
        <v>0</v>
      </c>
      <c r="H73" s="401">
        <v>0</v>
      </c>
      <c r="I73" s="401">
        <v>0</v>
      </c>
    </row>
    <row r="74" spans="1:9" ht="22.5">
      <c r="A74" s="399" t="s">
        <v>574</v>
      </c>
      <c r="B74" s="400" t="s">
        <v>292</v>
      </c>
      <c r="C74" s="399">
        <v>0</v>
      </c>
      <c r="D74" s="399">
        <v>16.5</v>
      </c>
      <c r="E74" s="399">
        <v>0</v>
      </c>
      <c r="F74" s="399">
        <v>16.5</v>
      </c>
      <c r="G74" s="408">
        <v>170.3</v>
      </c>
      <c r="H74" s="408">
        <v>0</v>
      </c>
      <c r="I74" s="408">
        <v>170.3</v>
      </c>
    </row>
    <row r="75" spans="1:9" ht="33.75">
      <c r="A75" s="399" t="s">
        <v>141</v>
      </c>
      <c r="B75" s="400" t="s">
        <v>771</v>
      </c>
      <c r="C75" s="399">
        <v>0</v>
      </c>
      <c r="D75" s="399">
        <v>0</v>
      </c>
      <c r="E75" s="399">
        <v>0</v>
      </c>
      <c r="F75" s="399">
        <v>0</v>
      </c>
      <c r="G75" s="408">
        <v>50</v>
      </c>
      <c r="H75" s="408">
        <v>0</v>
      </c>
      <c r="I75" s="408">
        <v>50</v>
      </c>
    </row>
    <row r="76" spans="1:9">
      <c r="A76" s="399" t="s">
        <v>524</v>
      </c>
      <c r="B76" s="400" t="s">
        <v>163</v>
      </c>
      <c r="C76" s="399">
        <v>0</v>
      </c>
      <c r="D76" s="399">
        <v>0</v>
      </c>
      <c r="E76" s="399">
        <v>0</v>
      </c>
      <c r="F76" s="399">
        <v>0</v>
      </c>
      <c r="G76" s="408">
        <v>50</v>
      </c>
      <c r="H76" s="408">
        <v>0</v>
      </c>
      <c r="I76" s="408">
        <v>50</v>
      </c>
    </row>
    <row r="77" spans="1:9" ht="45">
      <c r="A77" s="399" t="s">
        <v>112</v>
      </c>
      <c r="B77" s="400" t="s">
        <v>523</v>
      </c>
      <c r="C77" s="399">
        <v>3196.6</v>
      </c>
      <c r="D77" s="399">
        <v>3644.4</v>
      </c>
      <c r="E77" s="399">
        <v>3517.4</v>
      </c>
      <c r="F77" s="399">
        <v>127</v>
      </c>
      <c r="G77" s="408">
        <v>295.75864999999999</v>
      </c>
      <c r="H77" s="408">
        <v>295.75864999999999</v>
      </c>
      <c r="I77" s="408">
        <v>0</v>
      </c>
    </row>
    <row r="78" spans="1:9">
      <c r="A78" s="399" t="s">
        <v>524</v>
      </c>
      <c r="B78" s="400" t="s">
        <v>163</v>
      </c>
      <c r="C78" s="399">
        <v>3196.6</v>
      </c>
      <c r="D78" s="399">
        <v>2407.9</v>
      </c>
      <c r="E78" s="399">
        <v>2280.9</v>
      </c>
      <c r="F78" s="399">
        <v>127</v>
      </c>
      <c r="G78" s="408">
        <v>49.101819999999996</v>
      </c>
      <c r="H78" s="408">
        <v>49.101819999999996</v>
      </c>
      <c r="I78" s="408">
        <v>0</v>
      </c>
    </row>
    <row r="79" spans="1:9" ht="45">
      <c r="A79" s="399" t="s">
        <v>113</v>
      </c>
      <c r="B79" s="400" t="s">
        <v>785</v>
      </c>
      <c r="C79" s="399">
        <v>73.599999999999994</v>
      </c>
      <c r="D79" s="399">
        <v>188.8</v>
      </c>
      <c r="E79" s="399">
        <v>0</v>
      </c>
      <c r="F79" s="399">
        <v>188.8</v>
      </c>
      <c r="G79" s="408">
        <v>170</v>
      </c>
      <c r="H79" s="408">
        <v>0</v>
      </c>
      <c r="I79" s="408">
        <v>170</v>
      </c>
    </row>
    <row r="80" spans="1:9">
      <c r="A80" s="399" t="s">
        <v>524</v>
      </c>
      <c r="B80" s="400" t="s">
        <v>163</v>
      </c>
      <c r="C80" s="399">
        <v>73.599999999999994</v>
      </c>
      <c r="D80" s="399">
        <v>188.8</v>
      </c>
      <c r="E80" s="399">
        <v>0</v>
      </c>
      <c r="F80" s="399">
        <v>188.8</v>
      </c>
      <c r="G80" s="408">
        <v>170</v>
      </c>
      <c r="H80" s="408">
        <v>0</v>
      </c>
      <c r="I80" s="408">
        <v>170</v>
      </c>
    </row>
    <row r="81" spans="1:9">
      <c r="A81" s="399" t="s">
        <v>156</v>
      </c>
      <c r="B81" s="400" t="s">
        <v>48</v>
      </c>
      <c r="C81" s="399">
        <v>1061.701</v>
      </c>
      <c r="D81" s="399">
        <v>1496.2</v>
      </c>
      <c r="E81" s="399">
        <v>0</v>
      </c>
      <c r="F81" s="399">
        <v>1496.2</v>
      </c>
      <c r="G81" s="408">
        <v>1930.5</v>
      </c>
      <c r="H81" s="408">
        <v>0</v>
      </c>
      <c r="I81" s="408">
        <v>1930.5</v>
      </c>
    </row>
    <row r="82" spans="1:9">
      <c r="A82" s="399" t="s">
        <v>524</v>
      </c>
      <c r="B82" s="400" t="s">
        <v>163</v>
      </c>
      <c r="C82" s="399">
        <v>1061.701</v>
      </c>
      <c r="D82" s="399">
        <v>1496.2</v>
      </c>
      <c r="E82" s="399">
        <v>0</v>
      </c>
      <c r="F82" s="399">
        <v>1496.2</v>
      </c>
      <c r="G82" s="408">
        <v>1930.5</v>
      </c>
      <c r="H82" s="408">
        <v>0</v>
      </c>
      <c r="I82" s="408">
        <v>1930.5</v>
      </c>
    </row>
    <row r="83" spans="1:9" ht="45">
      <c r="A83" s="399" t="s">
        <v>134</v>
      </c>
      <c r="B83" s="400" t="s">
        <v>761</v>
      </c>
      <c r="C83" s="399">
        <v>1051.7</v>
      </c>
      <c r="D83" s="399">
        <v>1462.3</v>
      </c>
      <c r="E83" s="399">
        <v>0</v>
      </c>
      <c r="F83" s="399">
        <v>1462.3</v>
      </c>
      <c r="G83" s="408">
        <v>1824.3</v>
      </c>
      <c r="H83" s="408">
        <v>0</v>
      </c>
      <c r="I83" s="408">
        <v>1824.3</v>
      </c>
    </row>
    <row r="84" spans="1:9">
      <c r="A84" s="399" t="s">
        <v>524</v>
      </c>
      <c r="B84" s="400" t="s">
        <v>163</v>
      </c>
      <c r="C84" s="399">
        <v>1051.7</v>
      </c>
      <c r="D84" s="399">
        <v>1462.3</v>
      </c>
      <c r="E84" s="399">
        <v>0</v>
      </c>
      <c r="F84" s="399">
        <v>1462.3</v>
      </c>
      <c r="G84" s="408">
        <v>1824.3</v>
      </c>
      <c r="H84" s="408">
        <v>0</v>
      </c>
      <c r="I84" s="408">
        <v>1824.3</v>
      </c>
    </row>
    <row r="85" spans="1:9" ht="22.5">
      <c r="A85" s="399" t="s">
        <v>90</v>
      </c>
      <c r="B85" s="400" t="s">
        <v>118</v>
      </c>
      <c r="C85" s="399">
        <v>10.000999999999999</v>
      </c>
      <c r="D85" s="399">
        <v>33.900000000000006</v>
      </c>
      <c r="E85" s="399">
        <v>0</v>
      </c>
      <c r="F85" s="399">
        <v>33.900000000000006</v>
      </c>
      <c r="G85" s="408">
        <v>106.2</v>
      </c>
      <c r="H85" s="408">
        <v>0</v>
      </c>
      <c r="I85" s="408">
        <v>106.2</v>
      </c>
    </row>
    <row r="86" spans="1:9">
      <c r="A86" s="399" t="s">
        <v>524</v>
      </c>
      <c r="B86" s="400" t="s">
        <v>163</v>
      </c>
      <c r="C86" s="399">
        <v>10.000999999999999</v>
      </c>
      <c r="D86" s="399">
        <v>33.900000000000006</v>
      </c>
      <c r="E86" s="399">
        <v>0</v>
      </c>
      <c r="F86" s="399">
        <v>33.900000000000006</v>
      </c>
      <c r="G86" s="408">
        <v>106.2</v>
      </c>
      <c r="H86" s="408">
        <v>0</v>
      </c>
      <c r="I86" s="408">
        <v>106.2</v>
      </c>
    </row>
    <row r="87" spans="1:9" ht="45">
      <c r="A87" s="399" t="s">
        <v>157</v>
      </c>
      <c r="B87" s="400" t="s">
        <v>91</v>
      </c>
      <c r="C87" s="399">
        <v>315.81200000000001</v>
      </c>
      <c r="D87" s="399">
        <v>756.7</v>
      </c>
      <c r="E87" s="399">
        <v>0</v>
      </c>
      <c r="F87" s="399">
        <v>756.7</v>
      </c>
      <c r="G87" s="408">
        <v>915.2</v>
      </c>
      <c r="H87" s="408">
        <v>0</v>
      </c>
      <c r="I87" s="408">
        <v>915.2</v>
      </c>
    </row>
    <row r="88" spans="1:9">
      <c r="A88" s="399" t="s">
        <v>524</v>
      </c>
      <c r="B88" s="400" t="s">
        <v>163</v>
      </c>
      <c r="C88" s="399">
        <v>193.512</v>
      </c>
      <c r="D88" s="399">
        <v>148.39999999999998</v>
      </c>
      <c r="E88" s="399">
        <v>0</v>
      </c>
      <c r="F88" s="399">
        <v>148.39999999999998</v>
      </c>
      <c r="G88" s="408">
        <v>915.2</v>
      </c>
      <c r="H88" s="408">
        <v>0</v>
      </c>
      <c r="I88" s="408">
        <v>915.2</v>
      </c>
    </row>
    <row r="89" spans="1:9" ht="22.5">
      <c r="A89" s="399" t="s">
        <v>92</v>
      </c>
      <c r="B89" s="400" t="s">
        <v>93</v>
      </c>
      <c r="C89" s="399">
        <v>37</v>
      </c>
      <c r="D89" s="399">
        <v>7.6</v>
      </c>
      <c r="E89" s="399">
        <v>0</v>
      </c>
      <c r="F89" s="399">
        <v>7.6</v>
      </c>
      <c r="G89" s="408">
        <v>21</v>
      </c>
      <c r="H89" s="408">
        <v>0</v>
      </c>
      <c r="I89" s="408">
        <v>21</v>
      </c>
    </row>
    <row r="90" spans="1:9">
      <c r="A90" s="399" t="s">
        <v>524</v>
      </c>
      <c r="B90" s="400" t="s">
        <v>163</v>
      </c>
      <c r="C90" s="399">
        <v>37</v>
      </c>
      <c r="D90" s="399">
        <v>7.6</v>
      </c>
      <c r="E90" s="399">
        <v>0</v>
      </c>
      <c r="F90" s="399">
        <v>7.6</v>
      </c>
      <c r="G90" s="408">
        <v>21</v>
      </c>
      <c r="H90" s="408">
        <v>0</v>
      </c>
      <c r="I90" s="408">
        <v>21</v>
      </c>
    </row>
    <row r="91" spans="1:9" ht="33.75">
      <c r="A91" s="399" t="s">
        <v>94</v>
      </c>
      <c r="B91" s="400" t="s">
        <v>513</v>
      </c>
      <c r="C91" s="399">
        <v>37</v>
      </c>
      <c r="D91" s="399">
        <v>7.6</v>
      </c>
      <c r="E91" s="399">
        <v>0</v>
      </c>
      <c r="F91" s="399">
        <v>7.6</v>
      </c>
      <c r="G91" s="408">
        <v>21</v>
      </c>
      <c r="H91" s="408">
        <v>0</v>
      </c>
      <c r="I91" s="408">
        <v>21</v>
      </c>
    </row>
    <row r="92" spans="1:9">
      <c r="A92" s="399" t="s">
        <v>524</v>
      </c>
      <c r="B92" s="400" t="s">
        <v>163</v>
      </c>
      <c r="C92" s="399">
        <v>37</v>
      </c>
      <c r="D92" s="399">
        <v>7.6</v>
      </c>
      <c r="E92" s="399">
        <v>0</v>
      </c>
      <c r="F92" s="399">
        <v>7.6</v>
      </c>
      <c r="G92" s="408">
        <v>21</v>
      </c>
      <c r="H92" s="408">
        <v>0</v>
      </c>
      <c r="I92" s="408">
        <v>21</v>
      </c>
    </row>
    <row r="93" spans="1:9" ht="22.5">
      <c r="A93" s="399" t="s">
        <v>97</v>
      </c>
      <c r="B93" s="400" t="s">
        <v>96</v>
      </c>
      <c r="C93" s="399">
        <v>252.70099999999999</v>
      </c>
      <c r="D93" s="399">
        <v>709.1</v>
      </c>
      <c r="E93" s="399">
        <v>0</v>
      </c>
      <c r="F93" s="399">
        <v>709.1</v>
      </c>
      <c r="G93" s="408">
        <v>833.2</v>
      </c>
      <c r="H93" s="408">
        <v>0</v>
      </c>
      <c r="I93" s="408">
        <v>833.2</v>
      </c>
    </row>
    <row r="94" spans="1:9">
      <c r="A94" s="399" t="s">
        <v>524</v>
      </c>
      <c r="B94" s="400" t="s">
        <v>163</v>
      </c>
      <c r="C94" s="399">
        <v>130.40100000000001</v>
      </c>
      <c r="D94" s="399">
        <v>100.8</v>
      </c>
      <c r="E94" s="399">
        <v>0</v>
      </c>
      <c r="F94" s="399">
        <v>100.8</v>
      </c>
      <c r="G94" s="408">
        <v>833.2</v>
      </c>
      <c r="H94" s="408">
        <v>0</v>
      </c>
      <c r="I94" s="408">
        <v>833.2</v>
      </c>
    </row>
    <row r="95" spans="1:9" ht="33.75">
      <c r="A95" s="399" t="s">
        <v>98</v>
      </c>
      <c r="B95" s="400" t="s">
        <v>755</v>
      </c>
      <c r="C95" s="399">
        <v>72.801000000000002</v>
      </c>
      <c r="D95" s="399">
        <v>50.8</v>
      </c>
      <c r="E95" s="399">
        <v>0</v>
      </c>
      <c r="F95" s="399">
        <v>50.8</v>
      </c>
      <c r="G95" s="408">
        <v>152</v>
      </c>
      <c r="H95" s="408">
        <v>0</v>
      </c>
      <c r="I95" s="408">
        <v>152</v>
      </c>
    </row>
    <row r="96" spans="1:9">
      <c r="A96" s="399" t="s">
        <v>524</v>
      </c>
      <c r="B96" s="400" t="s">
        <v>163</v>
      </c>
      <c r="C96" s="399">
        <v>72.801000000000002</v>
      </c>
      <c r="D96" s="399">
        <v>50.8</v>
      </c>
      <c r="E96" s="399">
        <v>0</v>
      </c>
      <c r="F96" s="399">
        <v>50.8</v>
      </c>
      <c r="G96" s="408">
        <v>152</v>
      </c>
      <c r="H96" s="408">
        <v>0</v>
      </c>
      <c r="I96" s="408">
        <v>152</v>
      </c>
    </row>
    <row r="97" spans="1:9" ht="56.25">
      <c r="A97" s="399" t="s">
        <v>99</v>
      </c>
      <c r="B97" s="400" t="s">
        <v>752</v>
      </c>
      <c r="C97" s="399">
        <v>0</v>
      </c>
      <c r="D97" s="399">
        <v>358.1</v>
      </c>
      <c r="E97" s="399">
        <v>0</v>
      </c>
      <c r="F97" s="399">
        <v>358.1</v>
      </c>
      <c r="G97" s="408">
        <v>342.8</v>
      </c>
      <c r="H97" s="408">
        <v>0</v>
      </c>
      <c r="I97" s="408">
        <v>342.8</v>
      </c>
    </row>
    <row r="98" spans="1:9">
      <c r="A98" s="399" t="s">
        <v>524</v>
      </c>
      <c r="B98" s="400" t="s">
        <v>163</v>
      </c>
      <c r="C98" s="399">
        <v>0</v>
      </c>
      <c r="D98" s="399">
        <v>358.1</v>
      </c>
      <c r="E98" s="399">
        <v>0</v>
      </c>
      <c r="F98" s="399">
        <v>358.1</v>
      </c>
      <c r="G98" s="408">
        <v>342.8</v>
      </c>
      <c r="H98" s="408">
        <v>0</v>
      </c>
      <c r="I98" s="408">
        <v>342.8</v>
      </c>
    </row>
    <row r="99" spans="1:9" ht="33.75">
      <c r="A99" s="399" t="s">
        <v>753</v>
      </c>
      <c r="B99" s="400" t="s">
        <v>754</v>
      </c>
      <c r="C99" s="399">
        <v>116</v>
      </c>
      <c r="D99" s="399">
        <v>135.30000000000001</v>
      </c>
      <c r="E99" s="399">
        <v>0</v>
      </c>
      <c r="F99" s="399">
        <v>135.30000000000001</v>
      </c>
      <c r="G99" s="408">
        <v>139.4</v>
      </c>
      <c r="H99" s="408">
        <v>0</v>
      </c>
      <c r="I99" s="408">
        <v>139.4</v>
      </c>
    </row>
    <row r="100" spans="1:9">
      <c r="A100" s="399" t="s">
        <v>524</v>
      </c>
      <c r="B100" s="400" t="s">
        <v>163</v>
      </c>
      <c r="C100" s="399">
        <v>116</v>
      </c>
      <c r="D100" s="399">
        <v>135.30000000000001</v>
      </c>
      <c r="E100" s="399">
        <v>0</v>
      </c>
      <c r="F100" s="399">
        <v>135.30000000000001</v>
      </c>
      <c r="G100" s="408">
        <v>139.4</v>
      </c>
      <c r="H100" s="408">
        <v>0</v>
      </c>
      <c r="I100" s="408">
        <v>139.4</v>
      </c>
    </row>
    <row r="101" spans="1:9" ht="56.25">
      <c r="A101" s="399" t="s">
        <v>756</v>
      </c>
      <c r="B101" s="400" t="s">
        <v>774</v>
      </c>
      <c r="C101" s="399">
        <v>6.3</v>
      </c>
      <c r="D101" s="399">
        <v>114.9</v>
      </c>
      <c r="E101" s="399">
        <v>0</v>
      </c>
      <c r="F101" s="399">
        <v>114.9</v>
      </c>
      <c r="G101" s="408">
        <v>135</v>
      </c>
      <c r="H101" s="408">
        <v>0</v>
      </c>
      <c r="I101" s="408">
        <v>135</v>
      </c>
    </row>
    <row r="102" spans="1:9">
      <c r="A102" s="399" t="s">
        <v>524</v>
      </c>
      <c r="B102" s="400" t="s">
        <v>163</v>
      </c>
      <c r="C102" s="399">
        <v>6.3</v>
      </c>
      <c r="D102" s="399">
        <v>114.9</v>
      </c>
      <c r="E102" s="399">
        <v>0</v>
      </c>
      <c r="F102" s="399">
        <v>114.9</v>
      </c>
      <c r="G102" s="408">
        <v>135</v>
      </c>
      <c r="H102" s="408">
        <v>0</v>
      </c>
      <c r="I102" s="408">
        <v>135</v>
      </c>
    </row>
    <row r="103" spans="1:9">
      <c r="A103" s="399" t="s">
        <v>757</v>
      </c>
      <c r="B103" s="400" t="s">
        <v>758</v>
      </c>
      <c r="C103" s="399">
        <v>57.6</v>
      </c>
      <c r="D103" s="399">
        <v>50</v>
      </c>
      <c r="E103" s="399">
        <v>0</v>
      </c>
      <c r="F103" s="399">
        <v>50</v>
      </c>
      <c r="G103" s="408">
        <v>50</v>
      </c>
      <c r="H103" s="408">
        <v>0</v>
      </c>
      <c r="I103" s="408">
        <v>50</v>
      </c>
    </row>
    <row r="104" spans="1:9">
      <c r="A104" s="399" t="s">
        <v>524</v>
      </c>
      <c r="B104" s="400" t="s">
        <v>163</v>
      </c>
      <c r="C104" s="399">
        <v>57.6</v>
      </c>
      <c r="D104" s="399">
        <v>50</v>
      </c>
      <c r="E104" s="399">
        <v>0</v>
      </c>
      <c r="F104" s="399">
        <v>50</v>
      </c>
      <c r="G104" s="408">
        <v>50</v>
      </c>
      <c r="H104" s="408">
        <v>0</v>
      </c>
      <c r="I104" s="408">
        <v>50</v>
      </c>
    </row>
    <row r="105" spans="1:9" ht="22.5">
      <c r="A105" s="399" t="s">
        <v>759</v>
      </c>
      <c r="B105" s="400" t="s">
        <v>730</v>
      </c>
      <c r="C105" s="399">
        <v>0</v>
      </c>
      <c r="D105" s="399">
        <v>0</v>
      </c>
      <c r="E105" s="399">
        <v>0</v>
      </c>
      <c r="F105" s="399">
        <v>0</v>
      </c>
      <c r="G105" s="408">
        <v>14</v>
      </c>
      <c r="H105" s="408">
        <v>0</v>
      </c>
      <c r="I105" s="408">
        <v>14</v>
      </c>
    </row>
    <row r="106" spans="1:9">
      <c r="A106" s="399" t="s">
        <v>524</v>
      </c>
      <c r="B106" s="400" t="s">
        <v>163</v>
      </c>
      <c r="C106" s="399">
        <v>0</v>
      </c>
      <c r="D106" s="399">
        <v>0</v>
      </c>
      <c r="E106" s="399">
        <v>0</v>
      </c>
      <c r="F106" s="399">
        <v>0</v>
      </c>
      <c r="G106" s="408">
        <v>14</v>
      </c>
      <c r="H106" s="408">
        <v>0</v>
      </c>
      <c r="I106" s="408">
        <v>14</v>
      </c>
    </row>
    <row r="107" spans="1:9" ht="22.5">
      <c r="A107" s="399" t="s">
        <v>100</v>
      </c>
      <c r="B107" s="400" t="s">
        <v>786</v>
      </c>
      <c r="C107" s="399">
        <v>11.100999999999999</v>
      </c>
      <c r="D107" s="399">
        <v>0</v>
      </c>
      <c r="E107" s="399">
        <v>0</v>
      </c>
      <c r="F107" s="399">
        <v>0</v>
      </c>
      <c r="G107" s="408">
        <v>11</v>
      </c>
      <c r="H107" s="408">
        <v>0</v>
      </c>
      <c r="I107" s="408">
        <v>11</v>
      </c>
    </row>
    <row r="108" spans="1:9">
      <c r="A108" s="399" t="s">
        <v>524</v>
      </c>
      <c r="B108" s="400" t="s">
        <v>163</v>
      </c>
      <c r="C108" s="399">
        <v>11.100999999999999</v>
      </c>
      <c r="D108" s="399">
        <v>0</v>
      </c>
      <c r="E108" s="399">
        <v>0</v>
      </c>
      <c r="F108" s="399">
        <v>0</v>
      </c>
      <c r="G108" s="408">
        <v>11</v>
      </c>
      <c r="H108" s="408">
        <v>0</v>
      </c>
      <c r="I108" s="408">
        <v>11</v>
      </c>
    </row>
    <row r="109" spans="1:9" ht="33.75">
      <c r="A109" s="399" t="s">
        <v>101</v>
      </c>
      <c r="B109" s="400" t="s">
        <v>750</v>
      </c>
      <c r="C109" s="399">
        <v>15.01</v>
      </c>
      <c r="D109" s="399">
        <v>40</v>
      </c>
      <c r="E109" s="399">
        <v>0</v>
      </c>
      <c r="F109" s="399">
        <v>40</v>
      </c>
      <c r="G109" s="408">
        <v>50</v>
      </c>
      <c r="H109" s="408">
        <v>0</v>
      </c>
      <c r="I109" s="408">
        <v>50</v>
      </c>
    </row>
    <row r="110" spans="1:9">
      <c r="A110" s="399" t="s">
        <v>524</v>
      </c>
      <c r="B110" s="400" t="s">
        <v>163</v>
      </c>
      <c r="C110" s="399">
        <v>15.01</v>
      </c>
      <c r="D110" s="399">
        <v>40</v>
      </c>
      <c r="E110" s="399">
        <v>0</v>
      </c>
      <c r="F110" s="399">
        <v>40</v>
      </c>
      <c r="G110" s="408">
        <v>50</v>
      </c>
      <c r="H110" s="408">
        <v>0</v>
      </c>
      <c r="I110" s="408">
        <v>50</v>
      </c>
    </row>
    <row r="111" spans="1:9" ht="45">
      <c r="A111" s="399" t="s">
        <v>158</v>
      </c>
      <c r="B111" s="400" t="s">
        <v>787</v>
      </c>
      <c r="C111" s="399">
        <v>1123.0069999999998</v>
      </c>
      <c r="D111" s="399">
        <v>631</v>
      </c>
      <c r="E111" s="399">
        <v>0</v>
      </c>
      <c r="F111" s="399">
        <v>631</v>
      </c>
      <c r="G111" s="408">
        <v>700.5</v>
      </c>
      <c r="H111" s="408">
        <v>0</v>
      </c>
      <c r="I111" s="408">
        <v>700.5</v>
      </c>
    </row>
    <row r="112" spans="1:9">
      <c r="A112" s="399" t="s">
        <v>524</v>
      </c>
      <c r="B112" s="400" t="s">
        <v>163</v>
      </c>
      <c r="C112" s="399">
        <v>1123.0069999999998</v>
      </c>
      <c r="D112" s="399">
        <v>631</v>
      </c>
      <c r="E112" s="399">
        <v>0</v>
      </c>
      <c r="F112" s="399">
        <v>631</v>
      </c>
      <c r="G112" s="408">
        <v>700.5</v>
      </c>
      <c r="H112" s="408">
        <v>0</v>
      </c>
      <c r="I112" s="408">
        <v>700.5</v>
      </c>
    </row>
    <row r="113" spans="1:9">
      <c r="A113" s="399" t="s">
        <v>103</v>
      </c>
      <c r="B113" s="400" t="s">
        <v>119</v>
      </c>
      <c r="C113" s="399">
        <v>72.8</v>
      </c>
      <c r="D113" s="399">
        <v>91.7</v>
      </c>
      <c r="E113" s="399">
        <v>0</v>
      </c>
      <c r="F113" s="399">
        <v>91.7</v>
      </c>
      <c r="G113" s="408">
        <v>76</v>
      </c>
      <c r="H113" s="408">
        <v>0</v>
      </c>
      <c r="I113" s="408">
        <v>76</v>
      </c>
    </row>
    <row r="114" spans="1:9">
      <c r="A114" s="399" t="s">
        <v>524</v>
      </c>
      <c r="B114" s="400" t="s">
        <v>163</v>
      </c>
      <c r="C114" s="399">
        <v>72.8</v>
      </c>
      <c r="D114" s="399">
        <v>91.7</v>
      </c>
      <c r="E114" s="399">
        <v>0</v>
      </c>
      <c r="F114" s="399">
        <v>91.7</v>
      </c>
      <c r="G114" s="408">
        <v>76</v>
      </c>
      <c r="H114" s="408">
        <v>0</v>
      </c>
      <c r="I114" s="408">
        <v>76</v>
      </c>
    </row>
    <row r="115" spans="1:9" ht="45">
      <c r="A115" s="399" t="s">
        <v>120</v>
      </c>
      <c r="B115" s="400" t="s">
        <v>736</v>
      </c>
      <c r="C115" s="399">
        <v>72.8</v>
      </c>
      <c r="D115" s="399">
        <v>91.7</v>
      </c>
      <c r="E115" s="399">
        <v>0</v>
      </c>
      <c r="F115" s="399">
        <v>91.7</v>
      </c>
      <c r="G115" s="408">
        <v>76</v>
      </c>
      <c r="H115" s="408">
        <v>0</v>
      </c>
      <c r="I115" s="408">
        <v>76</v>
      </c>
    </row>
    <row r="116" spans="1:9">
      <c r="A116" s="399" t="s">
        <v>524</v>
      </c>
      <c r="B116" s="400" t="s">
        <v>163</v>
      </c>
      <c r="C116" s="399">
        <v>72.8</v>
      </c>
      <c r="D116" s="399">
        <v>91.7</v>
      </c>
      <c r="E116" s="399">
        <v>0</v>
      </c>
      <c r="F116" s="399">
        <v>91.7</v>
      </c>
      <c r="G116" s="408">
        <v>76</v>
      </c>
      <c r="H116" s="408">
        <v>0</v>
      </c>
      <c r="I116" s="408">
        <v>76</v>
      </c>
    </row>
    <row r="117" spans="1:9">
      <c r="A117" s="399" t="s">
        <v>104</v>
      </c>
      <c r="B117" s="400" t="s">
        <v>122</v>
      </c>
      <c r="C117" s="399">
        <v>1050.2069999999999</v>
      </c>
      <c r="D117" s="399">
        <v>539.29999999999995</v>
      </c>
      <c r="E117" s="399">
        <v>0</v>
      </c>
      <c r="F117" s="399">
        <v>539.29999999999995</v>
      </c>
      <c r="G117" s="408">
        <v>624.5</v>
      </c>
      <c r="H117" s="408">
        <v>0</v>
      </c>
      <c r="I117" s="408">
        <v>624.5</v>
      </c>
    </row>
    <row r="118" spans="1:9">
      <c r="A118" s="399" t="s">
        <v>524</v>
      </c>
      <c r="B118" s="400" t="s">
        <v>163</v>
      </c>
      <c r="C118" s="399">
        <v>1050.2069999999999</v>
      </c>
      <c r="D118" s="399">
        <v>539.29999999999995</v>
      </c>
      <c r="E118" s="399">
        <v>0</v>
      </c>
      <c r="F118" s="399">
        <v>539.29999999999995</v>
      </c>
      <c r="G118" s="408">
        <v>624.5</v>
      </c>
      <c r="H118" s="408">
        <v>0</v>
      </c>
      <c r="I118" s="408">
        <v>624.5</v>
      </c>
    </row>
    <row r="119" spans="1:9" ht="33.75">
      <c r="A119" s="399" t="s">
        <v>123</v>
      </c>
      <c r="B119" s="400" t="s">
        <v>737</v>
      </c>
      <c r="C119" s="399">
        <v>114.6</v>
      </c>
      <c r="D119" s="399">
        <v>130</v>
      </c>
      <c r="E119" s="399">
        <v>0</v>
      </c>
      <c r="F119" s="399">
        <v>130</v>
      </c>
      <c r="G119" s="408">
        <v>108</v>
      </c>
      <c r="H119" s="408">
        <v>0</v>
      </c>
      <c r="I119" s="408">
        <v>108</v>
      </c>
    </row>
    <row r="120" spans="1:9">
      <c r="A120" s="399" t="s">
        <v>524</v>
      </c>
      <c r="B120" s="400" t="s">
        <v>163</v>
      </c>
      <c r="C120" s="399">
        <v>114.6</v>
      </c>
      <c r="D120" s="399">
        <v>130</v>
      </c>
      <c r="E120" s="399">
        <v>0</v>
      </c>
      <c r="F120" s="399">
        <v>130</v>
      </c>
      <c r="G120" s="408">
        <v>108</v>
      </c>
      <c r="H120" s="408">
        <v>0</v>
      </c>
      <c r="I120" s="408">
        <v>108</v>
      </c>
    </row>
    <row r="121" spans="1:9" ht="22.5">
      <c r="A121" s="399" t="s">
        <v>124</v>
      </c>
      <c r="B121" s="400" t="s">
        <v>788</v>
      </c>
      <c r="C121" s="399">
        <v>0</v>
      </c>
      <c r="D121" s="399">
        <v>20</v>
      </c>
      <c r="E121" s="399">
        <v>0</v>
      </c>
      <c r="F121" s="399">
        <v>20</v>
      </c>
      <c r="G121" s="408">
        <v>23</v>
      </c>
      <c r="H121" s="408">
        <v>0</v>
      </c>
      <c r="I121" s="408">
        <v>23</v>
      </c>
    </row>
    <row r="122" spans="1:9">
      <c r="A122" s="399" t="s">
        <v>524</v>
      </c>
      <c r="B122" s="400" t="s">
        <v>163</v>
      </c>
      <c r="C122" s="399">
        <v>0</v>
      </c>
      <c r="D122" s="399">
        <v>20</v>
      </c>
      <c r="E122" s="399">
        <v>0</v>
      </c>
      <c r="F122" s="399">
        <v>20</v>
      </c>
      <c r="G122" s="408">
        <v>23</v>
      </c>
      <c r="H122" s="408">
        <v>0</v>
      </c>
      <c r="I122" s="408">
        <v>23</v>
      </c>
    </row>
    <row r="123" spans="1:9" ht="22.5">
      <c r="A123" s="399" t="s">
        <v>125</v>
      </c>
      <c r="B123" s="400" t="s">
        <v>732</v>
      </c>
      <c r="C123" s="399">
        <v>0</v>
      </c>
      <c r="D123" s="399">
        <v>6.2</v>
      </c>
      <c r="E123" s="399">
        <v>0</v>
      </c>
      <c r="F123" s="399">
        <v>6.2</v>
      </c>
      <c r="G123" s="408">
        <v>9</v>
      </c>
      <c r="H123" s="408">
        <v>0</v>
      </c>
      <c r="I123" s="408">
        <v>9</v>
      </c>
    </row>
    <row r="124" spans="1:9">
      <c r="A124" s="399" t="s">
        <v>524</v>
      </c>
      <c r="B124" s="400" t="s">
        <v>163</v>
      </c>
      <c r="C124" s="399">
        <v>0</v>
      </c>
      <c r="D124" s="399">
        <v>6.2</v>
      </c>
      <c r="E124" s="399">
        <v>0</v>
      </c>
      <c r="F124" s="399">
        <v>6.2</v>
      </c>
      <c r="G124" s="408">
        <v>9</v>
      </c>
      <c r="H124" s="408">
        <v>0</v>
      </c>
      <c r="I124" s="408">
        <v>9</v>
      </c>
    </row>
    <row r="125" spans="1:9" ht="33.75">
      <c r="A125" s="399" t="s">
        <v>126</v>
      </c>
      <c r="B125" s="400" t="s">
        <v>739</v>
      </c>
      <c r="C125" s="399">
        <v>0.4</v>
      </c>
      <c r="D125" s="399">
        <v>1.5</v>
      </c>
      <c r="E125" s="399">
        <v>0</v>
      </c>
      <c r="F125" s="399">
        <v>1.5</v>
      </c>
      <c r="G125" s="408">
        <v>1.5</v>
      </c>
      <c r="H125" s="408">
        <v>0</v>
      </c>
      <c r="I125" s="408">
        <v>1.5</v>
      </c>
    </row>
    <row r="126" spans="1:9">
      <c r="A126" s="399" t="s">
        <v>524</v>
      </c>
      <c r="B126" s="400" t="s">
        <v>163</v>
      </c>
      <c r="C126" s="399">
        <v>0.4</v>
      </c>
      <c r="D126" s="399">
        <v>1.5</v>
      </c>
      <c r="E126" s="399">
        <v>0</v>
      </c>
      <c r="F126" s="399">
        <v>1.5</v>
      </c>
      <c r="G126" s="408">
        <v>1.5</v>
      </c>
      <c r="H126" s="408">
        <v>0</v>
      </c>
      <c r="I126" s="408">
        <v>1.5</v>
      </c>
    </row>
    <row r="127" spans="1:9" ht="22.5">
      <c r="A127" s="399" t="s">
        <v>127</v>
      </c>
      <c r="B127" s="400" t="s">
        <v>740</v>
      </c>
      <c r="C127" s="399">
        <v>94.4</v>
      </c>
      <c r="D127" s="399">
        <v>189.3</v>
      </c>
      <c r="E127" s="399">
        <v>0</v>
      </c>
      <c r="F127" s="399">
        <v>189.3</v>
      </c>
      <c r="G127" s="408">
        <v>90</v>
      </c>
      <c r="H127" s="408">
        <v>0</v>
      </c>
      <c r="I127" s="408">
        <v>90</v>
      </c>
    </row>
    <row r="128" spans="1:9">
      <c r="A128" s="399" t="s">
        <v>524</v>
      </c>
      <c r="B128" s="400" t="s">
        <v>163</v>
      </c>
      <c r="C128" s="399">
        <v>94.4</v>
      </c>
      <c r="D128" s="399">
        <v>189.3</v>
      </c>
      <c r="E128" s="399">
        <v>0</v>
      </c>
      <c r="F128" s="399">
        <v>189.3</v>
      </c>
      <c r="G128" s="408">
        <v>90</v>
      </c>
      <c r="H128" s="408">
        <v>0</v>
      </c>
      <c r="I128" s="408">
        <v>90</v>
      </c>
    </row>
    <row r="129" spans="1:9" ht="33.75">
      <c r="A129" s="399" t="s">
        <v>128</v>
      </c>
      <c r="B129" s="400" t="s">
        <v>741</v>
      </c>
      <c r="C129" s="399">
        <v>0</v>
      </c>
      <c r="D129" s="399">
        <v>0</v>
      </c>
      <c r="E129" s="399">
        <v>0</v>
      </c>
      <c r="F129" s="399">
        <v>0</v>
      </c>
      <c r="G129" s="408">
        <v>90</v>
      </c>
      <c r="H129" s="408">
        <v>0</v>
      </c>
      <c r="I129" s="408">
        <v>90</v>
      </c>
    </row>
    <row r="130" spans="1:9">
      <c r="A130" s="399" t="s">
        <v>524</v>
      </c>
      <c r="B130" s="400" t="s">
        <v>163</v>
      </c>
      <c r="C130" s="399">
        <v>0</v>
      </c>
      <c r="D130" s="399">
        <v>0</v>
      </c>
      <c r="E130" s="399">
        <v>0</v>
      </c>
      <c r="F130" s="399">
        <v>0</v>
      </c>
      <c r="G130" s="408">
        <v>90</v>
      </c>
      <c r="H130" s="408">
        <v>0</v>
      </c>
      <c r="I130" s="408">
        <v>90</v>
      </c>
    </row>
    <row r="131" spans="1:9" ht="69.75" customHeight="1">
      <c r="A131" s="399" t="s">
        <v>129</v>
      </c>
      <c r="B131" s="400" t="s">
        <v>789</v>
      </c>
      <c r="C131" s="399">
        <v>0</v>
      </c>
      <c r="D131" s="399">
        <v>0</v>
      </c>
      <c r="E131" s="399">
        <v>0</v>
      </c>
      <c r="F131" s="399">
        <v>0</v>
      </c>
      <c r="G131" s="408">
        <v>40</v>
      </c>
      <c r="H131" s="408">
        <v>0</v>
      </c>
      <c r="I131" s="408">
        <v>40</v>
      </c>
    </row>
    <row r="132" spans="1:9">
      <c r="A132" s="399" t="s">
        <v>524</v>
      </c>
      <c r="B132" s="400" t="s">
        <v>163</v>
      </c>
      <c r="C132" s="399">
        <v>0</v>
      </c>
      <c r="D132" s="399">
        <v>0</v>
      </c>
      <c r="E132" s="399">
        <v>0</v>
      </c>
      <c r="F132" s="399">
        <v>0</v>
      </c>
      <c r="G132" s="408">
        <v>40</v>
      </c>
      <c r="H132" s="408">
        <v>0</v>
      </c>
      <c r="I132" s="408">
        <v>40</v>
      </c>
    </row>
    <row r="133" spans="1:9" ht="33.75">
      <c r="A133" s="399" t="s">
        <v>130</v>
      </c>
      <c r="B133" s="400" t="s">
        <v>743</v>
      </c>
      <c r="C133" s="399">
        <v>18.100000000000001</v>
      </c>
      <c r="D133" s="399">
        <v>15</v>
      </c>
      <c r="E133" s="399">
        <v>0</v>
      </c>
      <c r="F133" s="399">
        <v>15</v>
      </c>
      <c r="G133" s="408">
        <v>15</v>
      </c>
      <c r="H133" s="408">
        <v>0</v>
      </c>
      <c r="I133" s="408">
        <v>15</v>
      </c>
    </row>
    <row r="134" spans="1:9">
      <c r="A134" s="399" t="s">
        <v>524</v>
      </c>
      <c r="B134" s="400" t="s">
        <v>163</v>
      </c>
      <c r="C134" s="399">
        <v>18.100000000000001</v>
      </c>
      <c r="D134" s="399">
        <v>15</v>
      </c>
      <c r="E134" s="399">
        <v>0</v>
      </c>
      <c r="F134" s="399">
        <v>15</v>
      </c>
      <c r="G134" s="408">
        <v>15</v>
      </c>
      <c r="H134" s="408">
        <v>0</v>
      </c>
      <c r="I134" s="408">
        <v>15</v>
      </c>
    </row>
    <row r="135" spans="1:9" ht="45">
      <c r="A135" s="399" t="s">
        <v>131</v>
      </c>
      <c r="B135" s="400" t="s">
        <v>744</v>
      </c>
      <c r="C135" s="399">
        <v>0</v>
      </c>
      <c r="D135" s="399">
        <v>9</v>
      </c>
      <c r="E135" s="399">
        <v>0</v>
      </c>
      <c r="F135" s="399">
        <v>9</v>
      </c>
      <c r="G135" s="408">
        <v>20</v>
      </c>
      <c r="H135" s="408">
        <v>0</v>
      </c>
      <c r="I135" s="408">
        <v>20</v>
      </c>
    </row>
    <row r="136" spans="1:9">
      <c r="A136" s="399" t="s">
        <v>524</v>
      </c>
      <c r="B136" s="400" t="s">
        <v>163</v>
      </c>
      <c r="C136" s="399">
        <v>0</v>
      </c>
      <c r="D136" s="399">
        <v>9</v>
      </c>
      <c r="E136" s="399">
        <v>0</v>
      </c>
      <c r="F136" s="399">
        <v>9</v>
      </c>
      <c r="G136" s="408">
        <v>20</v>
      </c>
      <c r="H136" s="408">
        <v>0</v>
      </c>
      <c r="I136" s="408">
        <v>20</v>
      </c>
    </row>
    <row r="137" spans="1:9" ht="33.75">
      <c r="A137" s="399" t="s">
        <v>132</v>
      </c>
      <c r="B137" s="400" t="s">
        <v>144</v>
      </c>
      <c r="C137" s="399">
        <v>9.3000000000000007</v>
      </c>
      <c r="D137" s="399">
        <v>12.4</v>
      </c>
      <c r="E137" s="399">
        <v>0</v>
      </c>
      <c r="F137" s="399">
        <v>12.4</v>
      </c>
      <c r="G137" s="408">
        <v>12</v>
      </c>
      <c r="H137" s="408">
        <v>0</v>
      </c>
      <c r="I137" s="408">
        <v>12</v>
      </c>
    </row>
    <row r="138" spans="1:9">
      <c r="A138" s="399" t="s">
        <v>524</v>
      </c>
      <c r="B138" s="400" t="s">
        <v>163</v>
      </c>
      <c r="C138" s="399">
        <v>9.3000000000000007</v>
      </c>
      <c r="D138" s="399">
        <v>12.4</v>
      </c>
      <c r="E138" s="399">
        <v>0</v>
      </c>
      <c r="F138" s="399">
        <v>12.4</v>
      </c>
      <c r="G138" s="408">
        <v>12</v>
      </c>
      <c r="H138" s="408">
        <v>0</v>
      </c>
      <c r="I138" s="408">
        <v>12</v>
      </c>
    </row>
    <row r="139" spans="1:9" ht="33.75">
      <c r="A139" s="399" t="s">
        <v>133</v>
      </c>
      <c r="B139" s="400" t="s">
        <v>746</v>
      </c>
      <c r="C139" s="399">
        <v>0</v>
      </c>
      <c r="D139" s="399">
        <v>30</v>
      </c>
      <c r="E139" s="399">
        <v>0</v>
      </c>
      <c r="F139" s="399">
        <v>30</v>
      </c>
      <c r="G139" s="408">
        <v>30</v>
      </c>
      <c r="H139" s="408">
        <v>0</v>
      </c>
      <c r="I139" s="408">
        <v>30</v>
      </c>
    </row>
    <row r="140" spans="1:9">
      <c r="A140" s="399" t="s">
        <v>524</v>
      </c>
      <c r="B140" s="400" t="s">
        <v>163</v>
      </c>
      <c r="C140" s="399">
        <v>0</v>
      </c>
      <c r="D140" s="399">
        <v>30</v>
      </c>
      <c r="E140" s="399">
        <v>0</v>
      </c>
      <c r="F140" s="399">
        <v>30</v>
      </c>
      <c r="G140" s="408">
        <v>30</v>
      </c>
      <c r="H140" s="408">
        <v>0</v>
      </c>
      <c r="I140" s="408">
        <v>30</v>
      </c>
    </row>
    <row r="141" spans="1:9" ht="67.5">
      <c r="A141" s="399" t="s">
        <v>105</v>
      </c>
      <c r="B141" s="400" t="s">
        <v>790</v>
      </c>
      <c r="C141" s="399">
        <v>9.6999999999999993</v>
      </c>
      <c r="D141" s="399">
        <v>10</v>
      </c>
      <c r="E141" s="399">
        <v>0</v>
      </c>
      <c r="F141" s="399">
        <v>10</v>
      </c>
      <c r="G141" s="408">
        <v>8</v>
      </c>
      <c r="H141" s="408">
        <v>0</v>
      </c>
      <c r="I141" s="408">
        <v>8</v>
      </c>
    </row>
    <row r="142" spans="1:9">
      <c r="A142" s="399" t="s">
        <v>524</v>
      </c>
      <c r="B142" s="400" t="s">
        <v>163</v>
      </c>
      <c r="C142" s="399">
        <v>9.6999999999999993</v>
      </c>
      <c r="D142" s="399">
        <v>10</v>
      </c>
      <c r="E142" s="399">
        <v>0</v>
      </c>
      <c r="F142" s="399">
        <v>10</v>
      </c>
      <c r="G142" s="408">
        <v>8</v>
      </c>
      <c r="H142" s="408">
        <v>0</v>
      </c>
      <c r="I142" s="408">
        <v>8</v>
      </c>
    </row>
    <row r="143" spans="1:9">
      <c r="A143" s="399" t="s">
        <v>719</v>
      </c>
      <c r="B143" s="400" t="s">
        <v>776</v>
      </c>
      <c r="C143" s="399">
        <v>2.4</v>
      </c>
      <c r="D143" s="399">
        <v>4</v>
      </c>
      <c r="E143" s="399">
        <v>0</v>
      </c>
      <c r="F143" s="399">
        <v>4</v>
      </c>
      <c r="G143" s="408">
        <v>6</v>
      </c>
      <c r="H143" s="408">
        <v>0</v>
      </c>
      <c r="I143" s="408">
        <v>6</v>
      </c>
    </row>
    <row r="144" spans="1:9">
      <c r="A144" s="399" t="s">
        <v>524</v>
      </c>
      <c r="B144" s="400" t="s">
        <v>163</v>
      </c>
      <c r="C144" s="399">
        <v>2.4</v>
      </c>
      <c r="D144" s="399">
        <v>4</v>
      </c>
      <c r="E144" s="399">
        <v>0</v>
      </c>
      <c r="F144" s="399">
        <v>4</v>
      </c>
      <c r="G144" s="408">
        <v>6</v>
      </c>
      <c r="H144" s="408">
        <v>0</v>
      </c>
      <c r="I144" s="408">
        <v>6</v>
      </c>
    </row>
    <row r="145" spans="1:9" ht="22.5">
      <c r="A145" s="399" t="s">
        <v>720</v>
      </c>
      <c r="B145" s="400" t="s">
        <v>749</v>
      </c>
      <c r="C145" s="399">
        <v>5.8010000000000002</v>
      </c>
      <c r="D145" s="399">
        <v>11.9</v>
      </c>
      <c r="E145" s="399">
        <v>0</v>
      </c>
      <c r="F145" s="399">
        <v>11.9</v>
      </c>
      <c r="G145" s="408">
        <v>62</v>
      </c>
      <c r="H145" s="408">
        <v>0</v>
      </c>
      <c r="I145" s="408">
        <v>62</v>
      </c>
    </row>
    <row r="146" spans="1:9">
      <c r="A146" s="399" t="s">
        <v>524</v>
      </c>
      <c r="B146" s="400" t="s">
        <v>163</v>
      </c>
      <c r="C146" s="399">
        <v>5.8010000000000002</v>
      </c>
      <c r="D146" s="399">
        <v>11.9</v>
      </c>
      <c r="E146" s="399">
        <v>0</v>
      </c>
      <c r="F146" s="399">
        <v>11.9</v>
      </c>
      <c r="G146" s="408">
        <v>62</v>
      </c>
      <c r="H146" s="408">
        <v>0</v>
      </c>
      <c r="I146" s="408">
        <v>62</v>
      </c>
    </row>
    <row r="147" spans="1:9" ht="56.25">
      <c r="A147" s="399" t="s">
        <v>721</v>
      </c>
      <c r="B147" s="400" t="s">
        <v>791</v>
      </c>
      <c r="C147" s="399">
        <v>179.89999999999998</v>
      </c>
      <c r="D147" s="399">
        <v>100</v>
      </c>
      <c r="E147" s="399">
        <v>0</v>
      </c>
      <c r="F147" s="399">
        <v>100</v>
      </c>
      <c r="G147" s="408">
        <v>110</v>
      </c>
      <c r="H147" s="408">
        <v>0</v>
      </c>
      <c r="I147" s="408">
        <v>110</v>
      </c>
    </row>
    <row r="148" spans="1:9">
      <c r="A148" s="399" t="s">
        <v>524</v>
      </c>
      <c r="B148" s="400" t="s">
        <v>163</v>
      </c>
      <c r="C148" s="399">
        <v>179.89999999999998</v>
      </c>
      <c r="D148" s="399">
        <v>100</v>
      </c>
      <c r="E148" s="399">
        <v>0</v>
      </c>
      <c r="F148" s="399">
        <v>100</v>
      </c>
      <c r="G148" s="408">
        <v>110</v>
      </c>
      <c r="H148" s="408">
        <v>0</v>
      </c>
      <c r="I148" s="408">
        <v>110</v>
      </c>
    </row>
    <row r="149" spans="1:9" ht="90">
      <c r="A149" s="399" t="s">
        <v>722</v>
      </c>
      <c r="B149" s="400" t="s">
        <v>728</v>
      </c>
      <c r="C149" s="399">
        <v>615.6</v>
      </c>
      <c r="D149" s="399">
        <v>0</v>
      </c>
      <c r="E149" s="399">
        <v>0</v>
      </c>
      <c r="F149" s="399">
        <v>0</v>
      </c>
      <c r="G149" s="408">
        <v>0</v>
      </c>
      <c r="H149" s="408">
        <v>0</v>
      </c>
      <c r="I149" s="408">
        <v>0</v>
      </c>
    </row>
    <row r="150" spans="1:9">
      <c r="A150" s="399" t="s">
        <v>524</v>
      </c>
      <c r="B150" s="400" t="s">
        <v>163</v>
      </c>
      <c r="C150" s="399">
        <v>615.6</v>
      </c>
      <c r="D150" s="399">
        <v>0</v>
      </c>
      <c r="E150" s="399">
        <v>0</v>
      </c>
      <c r="F150" s="399">
        <v>0</v>
      </c>
      <c r="G150" s="408">
        <v>0</v>
      </c>
      <c r="H150" s="408">
        <v>0</v>
      </c>
      <c r="I150" s="408">
        <v>0</v>
      </c>
    </row>
  </sheetData>
  <mergeCells count="2">
    <mergeCell ref="D3:F3"/>
    <mergeCell ref="G3:I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13"/>
  <sheetViews>
    <sheetView workbookViewId="0">
      <selection activeCell="I12" sqref="I12"/>
    </sheetView>
  </sheetViews>
  <sheetFormatPr defaultRowHeight="12.75"/>
  <sheetData>
    <row r="1" spans="1:8">
      <c r="A1">
        <v>300</v>
      </c>
      <c r="B1">
        <v>330</v>
      </c>
    </row>
    <row r="2" spans="1:8">
      <c r="A2">
        <v>60</v>
      </c>
      <c r="B2">
        <v>60</v>
      </c>
    </row>
    <row r="3" spans="1:8">
      <c r="A3">
        <v>59</v>
      </c>
      <c r="B3">
        <v>72</v>
      </c>
    </row>
    <row r="4" spans="1:8">
      <c r="A4">
        <v>200</v>
      </c>
      <c r="B4">
        <v>200</v>
      </c>
    </row>
    <row r="5" spans="1:8">
      <c r="A5">
        <v>140</v>
      </c>
      <c r="B5">
        <v>142</v>
      </c>
    </row>
    <row r="6" spans="1:8">
      <c r="A6">
        <v>60</v>
      </c>
      <c r="B6">
        <v>62</v>
      </c>
    </row>
    <row r="7" spans="1:8">
      <c r="A7">
        <v>117.4</v>
      </c>
      <c r="B7">
        <v>120</v>
      </c>
    </row>
    <row r="8" spans="1:8">
      <c r="A8">
        <v>67.8</v>
      </c>
      <c r="B8">
        <v>70</v>
      </c>
    </row>
    <row r="9" spans="1:8">
      <c r="A9">
        <v>110</v>
      </c>
    </row>
    <row r="10" spans="1:8">
      <c r="A10">
        <v>100</v>
      </c>
      <c r="B10">
        <v>132</v>
      </c>
    </row>
    <row r="11" spans="1:8">
      <c r="F11">
        <v>5263.8000000000011</v>
      </c>
      <c r="G11">
        <v>5304.6</v>
      </c>
      <c r="H11">
        <v>-40.800000000000011</v>
      </c>
    </row>
    <row r="12" spans="1:8">
      <c r="F12">
        <v>5393.2000000000007</v>
      </c>
      <c r="G12">
        <v>5304.6</v>
      </c>
      <c r="H12">
        <v>88.6</v>
      </c>
    </row>
    <row r="13" spans="1:8">
      <c r="F13">
        <v>129.4</v>
      </c>
      <c r="G13">
        <v>0</v>
      </c>
      <c r="H13">
        <v>129.4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indexed="11"/>
  </sheetPr>
  <dimension ref="A1:M101"/>
  <sheetViews>
    <sheetView view="pageBreakPreview" zoomScale="60" zoomScaleNormal="70" workbookViewId="0">
      <pane xSplit="2" ySplit="6" topLeftCell="C69" activePane="bottomRight" state="frozen"/>
      <selection activeCell="A5" sqref="A5"/>
      <selection pane="topRight" activeCell="C5" sqref="C5"/>
      <selection pane="bottomLeft" activeCell="A7" sqref="A7"/>
      <selection pane="bottomRight" activeCell="I66" sqref="I66"/>
    </sheetView>
  </sheetViews>
  <sheetFormatPr defaultColWidth="9.140625" defaultRowHeight="12.75"/>
  <cols>
    <col min="1" max="1" width="4.85546875" style="10" customWidth="1"/>
    <col min="2" max="2" width="59.7109375" style="10" customWidth="1"/>
    <col min="3" max="3" width="10.85546875" style="10" customWidth="1"/>
    <col min="4" max="4" width="18.42578125" style="10" customWidth="1"/>
    <col min="5" max="5" width="13" style="13" customWidth="1"/>
    <col min="6" max="6" width="17.140625" style="12" customWidth="1"/>
    <col min="7" max="7" width="16.28515625" style="12" customWidth="1"/>
    <col min="8" max="8" width="14.5703125" style="13" customWidth="1"/>
    <col min="9" max="9" width="16.42578125" style="12" customWidth="1"/>
    <col min="10" max="10" width="15.7109375" style="12" customWidth="1"/>
    <col min="11" max="11" width="9.140625" style="10"/>
    <col min="12" max="12" width="12.140625" style="10" bestFit="1" customWidth="1"/>
    <col min="13" max="16384" width="9.140625" style="10"/>
  </cols>
  <sheetData>
    <row r="1" spans="1:13" ht="12.75" customHeight="1">
      <c r="E1" s="251"/>
      <c r="F1" s="251"/>
      <c r="G1" s="251"/>
      <c r="H1" s="251"/>
      <c r="I1" s="251"/>
      <c r="J1" s="251"/>
    </row>
    <row r="2" spans="1:13" ht="10.5" customHeight="1">
      <c r="E2" s="418"/>
      <c r="F2" s="418"/>
      <c r="G2" s="418"/>
      <c r="H2" s="418"/>
      <c r="I2" s="418"/>
      <c r="J2" s="418"/>
    </row>
    <row r="3" spans="1:13" ht="39.75" customHeight="1" thickBot="1">
      <c r="B3" s="409" t="s">
        <v>135</v>
      </c>
      <c r="C3" s="409"/>
      <c r="D3" s="409"/>
      <c r="E3" s="409"/>
      <c r="F3" s="409"/>
      <c r="G3" s="409"/>
      <c r="H3" s="409"/>
      <c r="I3" s="409"/>
      <c r="J3" s="409"/>
    </row>
    <row r="4" spans="1:13" s="8" customFormat="1" ht="47.25" customHeight="1" thickBot="1">
      <c r="B4" s="419" t="s">
        <v>372</v>
      </c>
      <c r="C4" s="422" t="s">
        <v>396</v>
      </c>
      <c r="D4" s="430" t="s">
        <v>796</v>
      </c>
      <c r="E4" s="425" t="s">
        <v>773</v>
      </c>
      <c r="F4" s="416"/>
      <c r="G4" s="426"/>
      <c r="H4" s="425" t="s">
        <v>795</v>
      </c>
      <c r="I4" s="416"/>
      <c r="J4" s="426"/>
    </row>
    <row r="5" spans="1:13" s="8" customFormat="1" ht="29.25" hidden="1" customHeight="1">
      <c r="B5" s="420"/>
      <c r="C5" s="423"/>
      <c r="D5" s="431"/>
      <c r="E5" s="427" t="s">
        <v>194</v>
      </c>
      <c r="F5" s="428" t="s">
        <v>161</v>
      </c>
      <c r="G5" s="429"/>
      <c r="H5" s="427" t="s">
        <v>194</v>
      </c>
      <c r="I5" s="428" t="s">
        <v>161</v>
      </c>
      <c r="J5" s="429"/>
    </row>
    <row r="6" spans="1:13" s="8" customFormat="1" ht="21" hidden="1" customHeight="1" thickBot="1">
      <c r="A6" s="19"/>
      <c r="B6" s="421"/>
      <c r="C6" s="424"/>
      <c r="D6" s="432"/>
      <c r="E6" s="415"/>
      <c r="F6" s="180" t="s">
        <v>371</v>
      </c>
      <c r="G6" s="181" t="s">
        <v>369</v>
      </c>
      <c r="H6" s="415"/>
      <c r="I6" s="180" t="s">
        <v>371</v>
      </c>
      <c r="J6" s="181" t="s">
        <v>369</v>
      </c>
      <c r="M6" s="8">
        <v>5</v>
      </c>
    </row>
    <row r="7" spans="1:13" s="8" customFormat="1" ht="35.25" customHeight="1">
      <c r="A7" s="18" t="str">
        <f>IF(D7+E7+H7&gt;0,"a","b")</f>
        <v>a</v>
      </c>
      <c r="B7" s="133" t="s">
        <v>398</v>
      </c>
      <c r="C7" s="240"/>
      <c r="D7" s="183">
        <f>D8+D9+D10+D11</f>
        <v>17317.100000000002</v>
      </c>
      <c r="E7" s="182">
        <f>F7+G7</f>
        <v>14674.590000000002</v>
      </c>
      <c r="F7" s="147">
        <f>F8+F9+F10+F11</f>
        <v>5570.6900000000005</v>
      </c>
      <c r="G7" s="183">
        <f>G8+G9+G10+G11</f>
        <v>9103.9000000000015</v>
      </c>
      <c r="H7" s="182">
        <f>I7+J7</f>
        <v>1830.6</v>
      </c>
      <c r="I7" s="147">
        <f>I8+I9+I10+I11</f>
        <v>157</v>
      </c>
      <c r="J7" s="183">
        <f>J8+J9+J10+J11</f>
        <v>1673.6</v>
      </c>
      <c r="K7" s="21" t="s">
        <v>146</v>
      </c>
      <c r="L7" s="351">
        <f>H7-[1]შემოსულობები!H7</f>
        <v>-10799.6</v>
      </c>
    </row>
    <row r="8" spans="1:13" s="8" customFormat="1" ht="20.25">
      <c r="A8" s="18" t="str">
        <f t="shared" ref="A8:A71" si="0">IF(D8+E8+H8&gt;0,"a","b")</f>
        <v>a</v>
      </c>
      <c r="B8" s="134" t="s">
        <v>373</v>
      </c>
      <c r="C8" s="241">
        <v>1</v>
      </c>
      <c r="D8" s="184">
        <f>D13</f>
        <v>16895.7</v>
      </c>
      <c r="E8" s="182">
        <f>F8+G8</f>
        <v>14234.590000000002</v>
      </c>
      <c r="F8" s="148">
        <f>F13</f>
        <v>5570.6900000000005</v>
      </c>
      <c r="G8" s="184">
        <f>G13</f>
        <v>8663.9000000000015</v>
      </c>
      <c r="H8" s="182">
        <f>I8+J8</f>
        <v>1783</v>
      </c>
      <c r="I8" s="148">
        <f>I13</f>
        <v>157</v>
      </c>
      <c r="J8" s="184">
        <f>J13</f>
        <v>1626</v>
      </c>
      <c r="K8" s="21" t="s">
        <v>146</v>
      </c>
      <c r="L8" s="351">
        <f>H8-[1]შემოსულობები!H8</f>
        <v>-10747.2</v>
      </c>
    </row>
    <row r="9" spans="1:13" s="8" customFormat="1" ht="20.25">
      <c r="A9" s="18" t="str">
        <f t="shared" si="0"/>
        <v>a</v>
      </c>
      <c r="B9" s="134" t="s">
        <v>399</v>
      </c>
      <c r="C9" s="241">
        <v>31</v>
      </c>
      <c r="D9" s="184">
        <f>D75</f>
        <v>421.4</v>
      </c>
      <c r="E9" s="182">
        <f>F9+G9</f>
        <v>440</v>
      </c>
      <c r="F9" s="148">
        <f>F75</f>
        <v>0</v>
      </c>
      <c r="G9" s="184">
        <f>G75</f>
        <v>440</v>
      </c>
      <c r="H9" s="182">
        <f>I9+J9</f>
        <v>47.6</v>
      </c>
      <c r="I9" s="148">
        <f>I75</f>
        <v>0</v>
      </c>
      <c r="J9" s="184">
        <f>J75</f>
        <v>47.6</v>
      </c>
      <c r="K9" s="21" t="s">
        <v>146</v>
      </c>
      <c r="L9" s="351">
        <f>H9-[1]შემოსულობები!H9</f>
        <v>-52.4</v>
      </c>
    </row>
    <row r="10" spans="1:13" s="8" customFormat="1" ht="20.25" hidden="1">
      <c r="A10" s="18" t="str">
        <f t="shared" si="0"/>
        <v>b</v>
      </c>
      <c r="B10" s="134" t="s">
        <v>400</v>
      </c>
      <c r="C10" s="241">
        <v>32</v>
      </c>
      <c r="D10" s="184">
        <f>D83</f>
        <v>0</v>
      </c>
      <c r="E10" s="182">
        <f>F10+G10</f>
        <v>0</v>
      </c>
      <c r="F10" s="148">
        <f>F83</f>
        <v>0</v>
      </c>
      <c r="G10" s="184">
        <f>G83</f>
        <v>0</v>
      </c>
      <c r="H10" s="182">
        <f>I10+J10</f>
        <v>0</v>
      </c>
      <c r="I10" s="148">
        <f>I83</f>
        <v>0</v>
      </c>
      <c r="J10" s="184">
        <f>J83</f>
        <v>0</v>
      </c>
      <c r="K10" s="21" t="s">
        <v>146</v>
      </c>
      <c r="L10" s="351">
        <f>H10-[1]შემოსულობები!H10</f>
        <v>0</v>
      </c>
    </row>
    <row r="11" spans="1:13" s="8" customFormat="1" ht="20.25" hidden="1">
      <c r="A11" s="18" t="str">
        <f t="shared" si="0"/>
        <v>b</v>
      </c>
      <c r="B11" s="134" t="s">
        <v>401</v>
      </c>
      <c r="C11" s="241">
        <v>33</v>
      </c>
      <c r="D11" s="184">
        <f>D99</f>
        <v>0</v>
      </c>
      <c r="E11" s="182">
        <f>F11+G11</f>
        <v>0</v>
      </c>
      <c r="F11" s="148">
        <f>F99</f>
        <v>0</v>
      </c>
      <c r="G11" s="184">
        <f>G99</f>
        <v>0</v>
      </c>
      <c r="H11" s="182">
        <f>I11+J11</f>
        <v>0</v>
      </c>
      <c r="I11" s="148">
        <f>I99</f>
        <v>0</v>
      </c>
      <c r="J11" s="184">
        <f>J99</f>
        <v>0</v>
      </c>
      <c r="K11" s="21" t="s">
        <v>146</v>
      </c>
      <c r="L11" s="351">
        <f>H11-[1]შემოსულობები!H11</f>
        <v>0</v>
      </c>
    </row>
    <row r="12" spans="1:13" s="8" customFormat="1" ht="20.25" hidden="1">
      <c r="A12" s="18" t="str">
        <f t="shared" si="0"/>
        <v>b</v>
      </c>
      <c r="B12" s="135"/>
      <c r="C12" s="149"/>
      <c r="D12" s="238"/>
      <c r="E12" s="185"/>
      <c r="F12" s="150"/>
      <c r="G12" s="238"/>
      <c r="H12" s="185"/>
      <c r="I12" s="162"/>
      <c r="J12" s="186"/>
      <c r="K12" s="21"/>
      <c r="L12" s="351">
        <f>H12-[1]შემოსულობები!H12</f>
        <v>0</v>
      </c>
    </row>
    <row r="13" spans="1:13" s="8" customFormat="1" ht="26.25" customHeight="1">
      <c r="A13" s="18" t="str">
        <f t="shared" si="0"/>
        <v>a</v>
      </c>
      <c r="B13" s="135" t="s">
        <v>373</v>
      </c>
      <c r="C13" s="241">
        <v>1</v>
      </c>
      <c r="D13" s="184">
        <f>D14+D34+D48</f>
        <v>16895.7</v>
      </c>
      <c r="E13" s="187">
        <f t="shared" ref="E13:E47" si="1">F13+G13</f>
        <v>14234.590000000002</v>
      </c>
      <c r="F13" s="148">
        <f>F14+F34+F48</f>
        <v>5570.6900000000005</v>
      </c>
      <c r="G13" s="184">
        <f>G14+G34+G48</f>
        <v>8663.9000000000015</v>
      </c>
      <c r="H13" s="187">
        <f t="shared" ref="H13:H47" si="2">I13+J13</f>
        <v>1783</v>
      </c>
      <c r="I13" s="148">
        <f>I14+I34+I48</f>
        <v>157</v>
      </c>
      <c r="J13" s="184">
        <f>J14+J34+J48</f>
        <v>1626</v>
      </c>
      <c r="K13" s="21" t="s">
        <v>146</v>
      </c>
      <c r="L13" s="351">
        <f>H13-[1]შემოსულობები!H13</f>
        <v>-10747.2</v>
      </c>
    </row>
    <row r="14" spans="1:13" s="8" customFormat="1" ht="21" customHeight="1">
      <c r="A14" s="18" t="str">
        <f t="shared" si="0"/>
        <v>a</v>
      </c>
      <c r="B14" s="136" t="s">
        <v>374</v>
      </c>
      <c r="C14" s="242">
        <v>11</v>
      </c>
      <c r="D14" s="151">
        <f>D15+D16+D33</f>
        <v>1811.4</v>
      </c>
      <c r="E14" s="188">
        <f t="shared" si="1"/>
        <v>1988.1</v>
      </c>
      <c r="F14" s="151">
        <f>F15+F16+F33</f>
        <v>0</v>
      </c>
      <c r="G14" s="151">
        <f>G15+G16+G33</f>
        <v>1988.1</v>
      </c>
      <c r="H14" s="226">
        <f t="shared" si="2"/>
        <v>15.600000000000001</v>
      </c>
      <c r="I14" s="151">
        <f>I15+I16+I33</f>
        <v>0</v>
      </c>
      <c r="J14" s="151">
        <f>J15+J16+J33</f>
        <v>15.600000000000001</v>
      </c>
      <c r="K14" s="21" t="s">
        <v>146</v>
      </c>
      <c r="L14" s="351">
        <f>H14-[1]შემოსულობები!H14</f>
        <v>-1813.1000000000001</v>
      </c>
      <c r="M14" s="8">
        <v>1</v>
      </c>
    </row>
    <row r="15" spans="1:13" s="8" customFormat="1" ht="21" hidden="1" customHeight="1">
      <c r="A15" s="18" t="str">
        <f t="shared" si="0"/>
        <v>b</v>
      </c>
      <c r="B15" s="137" t="s">
        <v>397</v>
      </c>
      <c r="C15" s="242"/>
      <c r="D15" s="328"/>
      <c r="E15" s="188">
        <f t="shared" si="1"/>
        <v>0</v>
      </c>
      <c r="F15" s="327"/>
      <c r="G15" s="328"/>
      <c r="H15" s="226">
        <f t="shared" si="2"/>
        <v>0</v>
      </c>
      <c r="I15" s="327"/>
      <c r="J15" s="328"/>
      <c r="K15" s="21"/>
      <c r="L15" s="351">
        <f>H15-[1]შემოსულობები!H15</f>
        <v>0</v>
      </c>
    </row>
    <row r="16" spans="1:13" s="9" customFormat="1" ht="19.5">
      <c r="A16" s="18" t="str">
        <f t="shared" si="0"/>
        <v>a</v>
      </c>
      <c r="B16" s="137" t="s">
        <v>402</v>
      </c>
      <c r="C16" s="243">
        <v>113</v>
      </c>
      <c r="D16" s="191">
        <f>D17+D18+D19+D26+D29+D32</f>
        <v>1811.4</v>
      </c>
      <c r="E16" s="190">
        <f t="shared" si="1"/>
        <v>1638.1</v>
      </c>
      <c r="F16" s="152">
        <f>F17+F18+F19+F26+F29+F32</f>
        <v>0</v>
      </c>
      <c r="G16" s="191">
        <f>G17+G18+G19+G26+G29+G32</f>
        <v>1638.1</v>
      </c>
      <c r="H16" s="190">
        <f t="shared" si="2"/>
        <v>15.600000000000001</v>
      </c>
      <c r="I16" s="152">
        <f>I17+I18+I19+I26+I29+I32</f>
        <v>0</v>
      </c>
      <c r="J16" s="191">
        <f>J17+J18+J19+J26+J29+J32</f>
        <v>15.600000000000001</v>
      </c>
      <c r="K16" s="21" t="s">
        <v>146</v>
      </c>
      <c r="L16" s="351">
        <f>H16-[1]შემოსულობები!H16</f>
        <v>-1813.1000000000001</v>
      </c>
      <c r="M16" s="9">
        <v>1</v>
      </c>
    </row>
    <row r="17" spans="1:13" s="9" customFormat="1" ht="33" customHeight="1">
      <c r="A17" s="18" t="str">
        <f t="shared" si="0"/>
        <v>a</v>
      </c>
      <c r="B17" s="138" t="s">
        <v>403</v>
      </c>
      <c r="C17" s="244">
        <v>113111</v>
      </c>
      <c r="D17" s="329">
        <v>526.5</v>
      </c>
      <c r="E17" s="192">
        <f t="shared" si="1"/>
        <v>520</v>
      </c>
      <c r="F17" s="164"/>
      <c r="G17" s="329">
        <v>520</v>
      </c>
      <c r="H17" s="227">
        <f t="shared" si="2"/>
        <v>0.5</v>
      </c>
      <c r="I17" s="163"/>
      <c r="J17" s="228">
        <v>0.5</v>
      </c>
      <c r="K17" s="22"/>
      <c r="L17" s="351">
        <f>H17-[1]შემოსულობები!H17</f>
        <v>-918.5</v>
      </c>
      <c r="M17" s="9">
        <v>1</v>
      </c>
    </row>
    <row r="18" spans="1:13" s="9" customFormat="1" ht="45" hidden="1" customHeight="1">
      <c r="A18" s="18" t="str">
        <f t="shared" si="0"/>
        <v>b</v>
      </c>
      <c r="B18" s="138" t="s">
        <v>404</v>
      </c>
      <c r="C18" s="244">
        <v>113112</v>
      </c>
      <c r="D18" s="329"/>
      <c r="E18" s="192">
        <f t="shared" si="1"/>
        <v>0</v>
      </c>
      <c r="F18" s="164"/>
      <c r="G18" s="329"/>
      <c r="H18" s="227">
        <f t="shared" si="2"/>
        <v>0</v>
      </c>
      <c r="I18" s="163"/>
      <c r="J18" s="228"/>
      <c r="K18" s="22"/>
      <c r="L18" s="351">
        <f>H18-[1]შემოსულობები!H18</f>
        <v>0</v>
      </c>
    </row>
    <row r="19" spans="1:13" s="9" customFormat="1" ht="35.25" customHeight="1">
      <c r="A19" s="18" t="str">
        <f t="shared" si="0"/>
        <v>a</v>
      </c>
      <c r="B19" s="138" t="s">
        <v>405</v>
      </c>
      <c r="C19" s="244">
        <v>113113</v>
      </c>
      <c r="D19" s="193">
        <f>SUM(D20:D25)</f>
        <v>227.3</v>
      </c>
      <c r="E19" s="192">
        <f t="shared" si="1"/>
        <v>163.69999999999999</v>
      </c>
      <c r="F19" s="153">
        <f>SUM(F20:F25)</f>
        <v>0</v>
      </c>
      <c r="G19" s="193">
        <f>SUM(G20:G25)</f>
        <v>163.69999999999999</v>
      </c>
      <c r="H19" s="227">
        <f t="shared" si="2"/>
        <v>6.2</v>
      </c>
      <c r="I19" s="153">
        <f>SUM(I20:I25)</f>
        <v>0</v>
      </c>
      <c r="J19" s="193">
        <f>SUM(J20:J25)</f>
        <v>6.2</v>
      </c>
      <c r="K19" s="21" t="s">
        <v>146</v>
      </c>
      <c r="L19" s="351">
        <f>H19-[1]შემოსულობები!H19</f>
        <v>-74.8</v>
      </c>
      <c r="M19" s="9">
        <v>1</v>
      </c>
    </row>
    <row r="20" spans="1:13" s="9" customFormat="1" ht="33.75" customHeight="1">
      <c r="A20" s="18" t="str">
        <f t="shared" si="0"/>
        <v>a</v>
      </c>
      <c r="B20" s="336" t="s">
        <v>519</v>
      </c>
      <c r="C20" s="245">
        <v>1131131</v>
      </c>
      <c r="D20" s="330">
        <v>4.3</v>
      </c>
      <c r="E20" s="194">
        <f t="shared" si="1"/>
        <v>20</v>
      </c>
      <c r="F20" s="166"/>
      <c r="G20" s="330">
        <v>20</v>
      </c>
      <c r="H20" s="229">
        <f t="shared" si="2"/>
        <v>0</v>
      </c>
      <c r="I20" s="165"/>
      <c r="J20" s="230">
        <v>0</v>
      </c>
      <c r="K20" s="22"/>
      <c r="L20" s="351">
        <f>H20-[1]შემოსულობები!H20</f>
        <v>-81</v>
      </c>
    </row>
    <row r="21" spans="1:13" s="9" customFormat="1" ht="36">
      <c r="A21" s="18" t="str">
        <f t="shared" si="0"/>
        <v>a</v>
      </c>
      <c r="B21" s="139" t="s">
        <v>406</v>
      </c>
      <c r="C21" s="245">
        <v>1131132</v>
      </c>
      <c r="D21" s="330">
        <v>223</v>
      </c>
      <c r="E21" s="194">
        <f t="shared" si="1"/>
        <v>143.69999999999999</v>
      </c>
      <c r="F21" s="166"/>
      <c r="G21" s="330">
        <v>143.69999999999999</v>
      </c>
      <c r="H21" s="229">
        <f t="shared" si="2"/>
        <v>6.2</v>
      </c>
      <c r="I21" s="165"/>
      <c r="J21" s="230">
        <v>6.2</v>
      </c>
      <c r="K21" s="22"/>
      <c r="L21" s="351">
        <f>H21-[1]შემოსულობები!H21</f>
        <v>6.2</v>
      </c>
    </row>
    <row r="22" spans="1:13" s="9" customFormat="1" ht="36" hidden="1">
      <c r="A22" s="18" t="str">
        <f t="shared" si="0"/>
        <v>b</v>
      </c>
      <c r="B22" s="139" t="s">
        <v>407</v>
      </c>
      <c r="C22" s="245">
        <v>1131133</v>
      </c>
      <c r="D22" s="330"/>
      <c r="E22" s="194">
        <f t="shared" si="1"/>
        <v>0</v>
      </c>
      <c r="F22" s="166"/>
      <c r="G22" s="330"/>
      <c r="H22" s="229">
        <f t="shared" si="2"/>
        <v>0</v>
      </c>
      <c r="I22" s="165"/>
      <c r="J22" s="230"/>
      <c r="K22" s="22"/>
      <c r="L22" s="351">
        <f>H22-[1]შემოსულობები!H22</f>
        <v>0</v>
      </c>
    </row>
    <row r="23" spans="1:13" s="9" customFormat="1" ht="36" hidden="1">
      <c r="A23" s="18" t="str">
        <f t="shared" si="0"/>
        <v>b</v>
      </c>
      <c r="B23" s="139" t="s">
        <v>408</v>
      </c>
      <c r="C23" s="245">
        <v>1131134</v>
      </c>
      <c r="D23" s="330"/>
      <c r="E23" s="194">
        <f t="shared" si="1"/>
        <v>0</v>
      </c>
      <c r="F23" s="166"/>
      <c r="G23" s="330"/>
      <c r="H23" s="229">
        <f t="shared" si="2"/>
        <v>0</v>
      </c>
      <c r="I23" s="165"/>
      <c r="J23" s="230"/>
      <c r="K23" s="22"/>
      <c r="L23" s="351">
        <f>H23-[1]შემოსულობები!H23</f>
        <v>0</v>
      </c>
    </row>
    <row r="24" spans="1:13" s="9" customFormat="1" ht="36" hidden="1" customHeight="1">
      <c r="A24" s="18" t="str">
        <f t="shared" si="0"/>
        <v>b</v>
      </c>
      <c r="B24" s="139" t="s">
        <v>409</v>
      </c>
      <c r="C24" s="245">
        <v>1131135</v>
      </c>
      <c r="D24" s="330"/>
      <c r="E24" s="194">
        <f t="shared" si="1"/>
        <v>0</v>
      </c>
      <c r="F24" s="166"/>
      <c r="G24" s="330"/>
      <c r="H24" s="229">
        <f t="shared" si="2"/>
        <v>0</v>
      </c>
      <c r="I24" s="165"/>
      <c r="J24" s="230"/>
      <c r="K24" s="22"/>
      <c r="L24" s="351">
        <f>H24-[1]შემოსულობები!H24</f>
        <v>0</v>
      </c>
    </row>
    <row r="25" spans="1:13" s="9" customFormat="1" ht="36" hidden="1" customHeight="1">
      <c r="A25" s="18" t="str">
        <f t="shared" si="0"/>
        <v>b</v>
      </c>
      <c r="B25" s="139" t="s">
        <v>410</v>
      </c>
      <c r="C25" s="245">
        <v>1131136</v>
      </c>
      <c r="D25" s="330"/>
      <c r="E25" s="194">
        <f t="shared" si="1"/>
        <v>0</v>
      </c>
      <c r="F25" s="166"/>
      <c r="G25" s="330"/>
      <c r="H25" s="229">
        <f t="shared" si="2"/>
        <v>0</v>
      </c>
      <c r="I25" s="165"/>
      <c r="J25" s="230"/>
      <c r="K25" s="22"/>
      <c r="L25" s="351">
        <f>H25-[1]შემოსულობები!H25</f>
        <v>0</v>
      </c>
    </row>
    <row r="26" spans="1:13" s="9" customFormat="1" ht="32.25" customHeight="1">
      <c r="A26" s="18" t="str">
        <f t="shared" si="0"/>
        <v>a</v>
      </c>
      <c r="B26" s="138" t="s">
        <v>411</v>
      </c>
      <c r="C26" s="244">
        <v>113114</v>
      </c>
      <c r="D26" s="193">
        <f>SUM(D27:D28)</f>
        <v>131.70000000000002</v>
      </c>
      <c r="E26" s="192">
        <f t="shared" si="1"/>
        <v>90</v>
      </c>
      <c r="F26" s="153">
        <f>SUM(F27:F28)</f>
        <v>0</v>
      </c>
      <c r="G26" s="193">
        <f>SUM(G27:G28)</f>
        <v>90</v>
      </c>
      <c r="H26" s="227">
        <f t="shared" si="2"/>
        <v>0</v>
      </c>
      <c r="I26" s="153">
        <f>SUM(I27:I28)</f>
        <v>0</v>
      </c>
      <c r="J26" s="193">
        <f>SUM(J27:J28)</f>
        <v>0</v>
      </c>
      <c r="K26" s="21" t="s">
        <v>146</v>
      </c>
      <c r="L26" s="351">
        <f>H26-[1]შემოსულობები!H26</f>
        <v>-114</v>
      </c>
      <c r="M26" s="9">
        <v>1</v>
      </c>
    </row>
    <row r="27" spans="1:13" s="9" customFormat="1" ht="18.75">
      <c r="A27" s="18" t="str">
        <f t="shared" si="0"/>
        <v>a</v>
      </c>
      <c r="B27" s="139" t="s">
        <v>412</v>
      </c>
      <c r="C27" s="245">
        <v>1131141</v>
      </c>
      <c r="D27" s="330">
        <v>106.4</v>
      </c>
      <c r="E27" s="194">
        <f t="shared" si="1"/>
        <v>60</v>
      </c>
      <c r="F27" s="166"/>
      <c r="G27" s="330">
        <v>60</v>
      </c>
      <c r="H27" s="229">
        <f t="shared" si="2"/>
        <v>0</v>
      </c>
      <c r="I27" s="165"/>
      <c r="J27" s="230">
        <v>0</v>
      </c>
      <c r="K27" s="22"/>
      <c r="L27" s="351">
        <f>H27-[1]შემოსულობები!H27</f>
        <v>-70</v>
      </c>
    </row>
    <row r="28" spans="1:13" s="9" customFormat="1" ht="18.75">
      <c r="A28" s="18" t="str">
        <f t="shared" si="0"/>
        <v>a</v>
      </c>
      <c r="B28" s="139" t="s">
        <v>413</v>
      </c>
      <c r="C28" s="245">
        <v>1131142</v>
      </c>
      <c r="D28" s="330">
        <v>25.3</v>
      </c>
      <c r="E28" s="194">
        <f t="shared" si="1"/>
        <v>30</v>
      </c>
      <c r="F28" s="166"/>
      <c r="G28" s="330">
        <v>30</v>
      </c>
      <c r="H28" s="229">
        <f t="shared" si="2"/>
        <v>0</v>
      </c>
      <c r="I28" s="165"/>
      <c r="J28" s="230">
        <v>0</v>
      </c>
      <c r="K28" s="22"/>
      <c r="L28" s="351">
        <f>H28-[1]შემოსულობები!H28</f>
        <v>-44</v>
      </c>
    </row>
    <row r="29" spans="1:13" s="9" customFormat="1" ht="33" customHeight="1">
      <c r="A29" s="18" t="str">
        <f t="shared" si="0"/>
        <v>a</v>
      </c>
      <c r="B29" s="138" t="s">
        <v>414</v>
      </c>
      <c r="C29" s="244">
        <v>113115</v>
      </c>
      <c r="D29" s="193">
        <f>SUM(D30:D31)</f>
        <v>925.90000000000009</v>
      </c>
      <c r="E29" s="192">
        <f t="shared" si="1"/>
        <v>864.4</v>
      </c>
      <c r="F29" s="153">
        <f>SUM(F30:F31)</f>
        <v>0</v>
      </c>
      <c r="G29" s="193">
        <f>SUM(G30:G31)</f>
        <v>864.4</v>
      </c>
      <c r="H29" s="227">
        <f t="shared" si="2"/>
        <v>8.9</v>
      </c>
      <c r="I29" s="153">
        <f>SUM(I30:I31)</f>
        <v>0</v>
      </c>
      <c r="J29" s="193">
        <f>SUM(J30:J31)</f>
        <v>8.9</v>
      </c>
      <c r="K29" s="21" t="s">
        <v>146</v>
      </c>
      <c r="L29" s="351">
        <f>H29-[1]შემოსულობები!H29</f>
        <v>-705.80000000000007</v>
      </c>
      <c r="M29" s="9">
        <v>1</v>
      </c>
    </row>
    <row r="30" spans="1:13" s="9" customFormat="1" ht="18.75">
      <c r="A30" s="18" t="str">
        <f t="shared" si="0"/>
        <v>a</v>
      </c>
      <c r="B30" s="139" t="s">
        <v>412</v>
      </c>
      <c r="C30" s="245">
        <v>1131151</v>
      </c>
      <c r="D30" s="330">
        <v>297.3</v>
      </c>
      <c r="E30" s="194">
        <f t="shared" si="1"/>
        <v>260</v>
      </c>
      <c r="F30" s="166"/>
      <c r="G30" s="330">
        <v>260</v>
      </c>
      <c r="H30" s="229">
        <f t="shared" si="2"/>
        <v>0</v>
      </c>
      <c r="I30" s="165"/>
      <c r="J30" s="230">
        <v>0</v>
      </c>
      <c r="K30" s="22"/>
      <c r="L30" s="351">
        <f>H30-[1]შემოსულობები!H30</f>
        <v>-149.69999999999999</v>
      </c>
    </row>
    <row r="31" spans="1:13" s="9" customFormat="1" ht="18.75">
      <c r="A31" s="18" t="str">
        <f t="shared" si="0"/>
        <v>a</v>
      </c>
      <c r="B31" s="139" t="s">
        <v>413</v>
      </c>
      <c r="C31" s="245">
        <v>1131152</v>
      </c>
      <c r="D31" s="330">
        <v>628.6</v>
      </c>
      <c r="E31" s="194">
        <f t="shared" si="1"/>
        <v>604.4</v>
      </c>
      <c r="F31" s="166"/>
      <c r="G31" s="330">
        <v>604.4</v>
      </c>
      <c r="H31" s="229">
        <f t="shared" si="2"/>
        <v>8.9</v>
      </c>
      <c r="I31" s="165"/>
      <c r="J31" s="230">
        <v>8.9</v>
      </c>
      <c r="K31" s="22"/>
      <c r="L31" s="351">
        <f>H31-[1]შემოსულობები!H31</f>
        <v>-556.1</v>
      </c>
    </row>
    <row r="32" spans="1:13" s="9" customFormat="1" ht="18.75" hidden="1">
      <c r="A32" s="18" t="str">
        <f t="shared" si="0"/>
        <v>b</v>
      </c>
      <c r="B32" s="138" t="s">
        <v>415</v>
      </c>
      <c r="C32" s="244">
        <v>1136</v>
      </c>
      <c r="D32" s="329"/>
      <c r="E32" s="192">
        <f t="shared" si="1"/>
        <v>0</v>
      </c>
      <c r="F32" s="164"/>
      <c r="G32" s="329"/>
      <c r="H32" s="227">
        <f t="shared" si="2"/>
        <v>0</v>
      </c>
      <c r="I32" s="163"/>
      <c r="J32" s="228"/>
      <c r="K32" s="22"/>
      <c r="L32" s="351">
        <f>H32-[1]შემოსულობები!H32</f>
        <v>0</v>
      </c>
    </row>
    <row r="33" spans="1:13" s="9" customFormat="1" ht="19.5">
      <c r="A33" s="18" t="str">
        <f t="shared" si="0"/>
        <v>a</v>
      </c>
      <c r="B33" s="137" t="s">
        <v>416</v>
      </c>
      <c r="C33" s="243">
        <v>116</v>
      </c>
      <c r="D33" s="195">
        <v>0</v>
      </c>
      <c r="E33" s="190">
        <f t="shared" si="1"/>
        <v>350</v>
      </c>
      <c r="F33" s="167"/>
      <c r="G33" s="195">
        <v>350</v>
      </c>
      <c r="H33" s="190">
        <f t="shared" si="2"/>
        <v>0</v>
      </c>
      <c r="I33" s="167"/>
      <c r="J33" s="195">
        <v>0</v>
      </c>
      <c r="K33" s="22"/>
      <c r="L33" s="351">
        <f>H33-[1]შემოსულობები!H33</f>
        <v>0</v>
      </c>
    </row>
    <row r="34" spans="1:13" s="8" customFormat="1" ht="33.75" customHeight="1">
      <c r="A34" s="18" t="str">
        <f t="shared" si="0"/>
        <v>a</v>
      </c>
      <c r="B34" s="136" t="s">
        <v>203</v>
      </c>
      <c r="C34" s="242">
        <v>13</v>
      </c>
      <c r="D34" s="197">
        <f>D35+D36+D37</f>
        <v>13981.6</v>
      </c>
      <c r="E34" s="196">
        <f t="shared" si="1"/>
        <v>11228.29</v>
      </c>
      <c r="F34" s="154">
        <f>F35+F36+F37</f>
        <v>5570.6900000000005</v>
      </c>
      <c r="G34" s="197">
        <f>G35+G36+G37</f>
        <v>5657.6</v>
      </c>
      <c r="H34" s="231">
        <f t="shared" si="2"/>
        <v>1571.5</v>
      </c>
      <c r="I34" s="154">
        <f>I35+I36+I37</f>
        <v>157</v>
      </c>
      <c r="J34" s="197">
        <f>J35+J36+J37</f>
        <v>1414.5</v>
      </c>
      <c r="K34" s="21" t="s">
        <v>146</v>
      </c>
      <c r="L34" s="351">
        <f>H34-[1]შემოსულობები!H34</f>
        <v>-8341.2000000000007</v>
      </c>
      <c r="M34" s="8">
        <v>2</v>
      </c>
    </row>
    <row r="35" spans="1:13" s="9" customFormat="1" ht="58.5" hidden="1">
      <c r="A35" s="18" t="str">
        <f t="shared" si="0"/>
        <v>b</v>
      </c>
      <c r="B35" s="137" t="s">
        <v>417</v>
      </c>
      <c r="C35" s="243">
        <v>131</v>
      </c>
      <c r="D35" s="198"/>
      <c r="E35" s="190">
        <f t="shared" si="1"/>
        <v>0</v>
      </c>
      <c r="F35" s="168"/>
      <c r="G35" s="198"/>
      <c r="H35" s="190">
        <f t="shared" si="2"/>
        <v>0</v>
      </c>
      <c r="I35" s="168"/>
      <c r="J35" s="198"/>
      <c r="K35" s="22"/>
      <c r="L35" s="351">
        <f>H35-[1]შემოსულობები!H35</f>
        <v>0</v>
      </c>
      <c r="M35" s="9">
        <v>2</v>
      </c>
    </row>
    <row r="36" spans="1:13" s="9" customFormat="1" ht="63.75" hidden="1" customHeight="1">
      <c r="A36" s="18" t="str">
        <f t="shared" si="0"/>
        <v>b</v>
      </c>
      <c r="B36" s="137" t="s">
        <v>418</v>
      </c>
      <c r="C36" s="243">
        <v>133</v>
      </c>
      <c r="D36" s="198"/>
      <c r="E36" s="190">
        <f t="shared" si="1"/>
        <v>0</v>
      </c>
      <c r="F36" s="168"/>
      <c r="G36" s="198"/>
      <c r="H36" s="190">
        <f t="shared" si="2"/>
        <v>0</v>
      </c>
      <c r="I36" s="168"/>
      <c r="J36" s="198"/>
      <c r="K36" s="22"/>
      <c r="L36" s="351">
        <f>H36-[1]შემოსულობები!H36</f>
        <v>-375</v>
      </c>
      <c r="M36" s="9">
        <v>2</v>
      </c>
    </row>
    <row r="37" spans="1:13" s="9" customFormat="1" ht="47.25" customHeight="1">
      <c r="A37" s="18" t="str">
        <f t="shared" si="0"/>
        <v>a</v>
      </c>
      <c r="B37" s="363" t="s">
        <v>419</v>
      </c>
      <c r="C37" s="243">
        <v>133</v>
      </c>
      <c r="D37" s="191">
        <f>D38+D42</f>
        <v>13981.6</v>
      </c>
      <c r="E37" s="190">
        <f t="shared" si="1"/>
        <v>11228.29</v>
      </c>
      <c r="F37" s="152">
        <f>F38+F42</f>
        <v>5570.6900000000005</v>
      </c>
      <c r="G37" s="191">
        <f>G38+G42</f>
        <v>5657.6</v>
      </c>
      <c r="H37" s="190">
        <f t="shared" si="2"/>
        <v>1571.5</v>
      </c>
      <c r="I37" s="152">
        <f>I38+I42</f>
        <v>157</v>
      </c>
      <c r="J37" s="191">
        <f>J38+J42</f>
        <v>1414.5</v>
      </c>
      <c r="K37" s="21" t="s">
        <v>146</v>
      </c>
      <c r="L37" s="351">
        <f>H37-[1]შემოსულობები!H37</f>
        <v>-7966.2000000000007</v>
      </c>
      <c r="M37" s="9">
        <v>2</v>
      </c>
    </row>
    <row r="38" spans="1:13" s="9" customFormat="1" ht="36.75" customHeight="1">
      <c r="A38" s="18" t="str">
        <f t="shared" si="0"/>
        <v>a</v>
      </c>
      <c r="B38" s="140" t="s">
        <v>420</v>
      </c>
      <c r="C38" s="246">
        <v>1311</v>
      </c>
      <c r="D38" s="200">
        <f>D39+D40+D41</f>
        <v>5445.5</v>
      </c>
      <c r="E38" s="199">
        <f t="shared" si="1"/>
        <v>5657.6</v>
      </c>
      <c r="F38" s="155">
        <f>F39+F40+F41</f>
        <v>0</v>
      </c>
      <c r="G38" s="200">
        <f>G39+G40+G41</f>
        <v>5657.6</v>
      </c>
      <c r="H38" s="232">
        <f t="shared" si="2"/>
        <v>1414.5</v>
      </c>
      <c r="I38" s="155">
        <f>I39+I40+I41</f>
        <v>0</v>
      </c>
      <c r="J38" s="200">
        <f>J39+J40+J41</f>
        <v>1414.5</v>
      </c>
      <c r="K38" s="21" t="s">
        <v>146</v>
      </c>
      <c r="L38" s="351">
        <f>H38-[1]შემოსულობები!H38</f>
        <v>-5868</v>
      </c>
      <c r="M38" s="9">
        <v>2</v>
      </c>
    </row>
    <row r="39" spans="1:13" s="9" customFormat="1" ht="34.5" customHeight="1">
      <c r="A39" s="18" t="str">
        <f t="shared" si="0"/>
        <v>a</v>
      </c>
      <c r="B39" s="141" t="s">
        <v>421</v>
      </c>
      <c r="C39" s="247"/>
      <c r="D39" s="331">
        <v>5271.5</v>
      </c>
      <c r="E39" s="201">
        <f t="shared" si="1"/>
        <v>5483.6</v>
      </c>
      <c r="F39" s="170"/>
      <c r="G39" s="331">
        <v>5483.6</v>
      </c>
      <c r="H39" s="233">
        <f t="shared" si="2"/>
        <v>1371</v>
      </c>
      <c r="I39" s="169"/>
      <c r="J39" s="234">
        <v>1371</v>
      </c>
      <c r="K39" s="22"/>
      <c r="L39" s="351">
        <f>H39-[1]შემოსულობები!H39</f>
        <v>-5686.5</v>
      </c>
    </row>
    <row r="40" spans="1:13" s="8" customFormat="1" ht="36">
      <c r="A40" s="18" t="str">
        <f t="shared" si="0"/>
        <v>a</v>
      </c>
      <c r="B40" s="141" t="s">
        <v>422</v>
      </c>
      <c r="C40" s="247"/>
      <c r="D40" s="331">
        <v>174</v>
      </c>
      <c r="E40" s="201">
        <f t="shared" si="1"/>
        <v>174</v>
      </c>
      <c r="F40" s="170"/>
      <c r="G40" s="331">
        <v>174</v>
      </c>
      <c r="H40" s="233">
        <f t="shared" si="2"/>
        <v>43.5</v>
      </c>
      <c r="I40" s="169"/>
      <c r="J40" s="234">
        <v>43.5</v>
      </c>
      <c r="K40" s="21"/>
      <c r="L40" s="351">
        <f>H40-[1]შემოსულობები!H40</f>
        <v>-181.5</v>
      </c>
    </row>
    <row r="41" spans="1:13" s="8" customFormat="1" ht="52.5" hidden="1" customHeight="1">
      <c r="A41" s="18" t="str">
        <f t="shared" si="0"/>
        <v>b</v>
      </c>
      <c r="B41" s="141" t="s">
        <v>423</v>
      </c>
      <c r="C41" s="247"/>
      <c r="D41" s="203"/>
      <c r="E41" s="202">
        <f t="shared" si="1"/>
        <v>0</v>
      </c>
      <c r="F41" s="171"/>
      <c r="G41" s="203"/>
      <c r="H41" s="202">
        <f t="shared" si="2"/>
        <v>0</v>
      </c>
      <c r="I41" s="171"/>
      <c r="J41" s="203"/>
      <c r="K41" s="21"/>
      <c r="L41" s="351">
        <f>H41-[1]შემოსულობები!H41</f>
        <v>0</v>
      </c>
    </row>
    <row r="42" spans="1:13" s="9" customFormat="1" ht="30" customHeight="1">
      <c r="A42" s="18" t="str">
        <f t="shared" si="0"/>
        <v>a</v>
      </c>
      <c r="B42" s="140" t="s">
        <v>424</v>
      </c>
      <c r="C42" s="246">
        <v>1312</v>
      </c>
      <c r="D42" s="155">
        <f>SUM(D43:D47)</f>
        <v>8536.1</v>
      </c>
      <c r="E42" s="334">
        <f t="shared" si="1"/>
        <v>5570.6900000000005</v>
      </c>
      <c r="F42" s="155">
        <f>SUM(F43:F47)</f>
        <v>5570.6900000000005</v>
      </c>
      <c r="G42" s="155">
        <f>SUM(G43:G47)</f>
        <v>0</v>
      </c>
      <c r="H42" s="335">
        <f t="shared" si="2"/>
        <v>157</v>
      </c>
      <c r="I42" s="155">
        <f>SUM(I43:I47)</f>
        <v>157</v>
      </c>
      <c r="J42" s="155">
        <f>SUM(J43:J47)</f>
        <v>0</v>
      </c>
      <c r="K42" s="21" t="s">
        <v>146</v>
      </c>
      <c r="L42" s="351">
        <f>H42-[1]შემოსულობები!H42</f>
        <v>-2098.1999999999998</v>
      </c>
      <c r="M42" s="9">
        <v>2</v>
      </c>
    </row>
    <row r="43" spans="1:13" s="9" customFormat="1" ht="54" customHeight="1">
      <c r="A43" s="18" t="str">
        <f t="shared" si="0"/>
        <v>a</v>
      </c>
      <c r="B43" s="141" t="s">
        <v>512</v>
      </c>
      <c r="C43" s="246"/>
      <c r="D43" s="337">
        <v>4812</v>
      </c>
      <c r="E43" s="339">
        <f t="shared" si="1"/>
        <v>4166.143</v>
      </c>
      <c r="F43" s="170">
        <v>4166.143</v>
      </c>
      <c r="G43" s="337"/>
      <c r="H43" s="340">
        <f t="shared" si="2"/>
        <v>157</v>
      </c>
      <c r="I43" s="170">
        <v>157</v>
      </c>
      <c r="J43" s="337"/>
      <c r="K43" s="21"/>
      <c r="L43" s="351">
        <f>H43-[1]შემოსულობები!H43</f>
        <v>157</v>
      </c>
    </row>
    <row r="44" spans="1:13" s="9" customFormat="1" ht="30" customHeight="1">
      <c r="A44" s="18" t="str">
        <f t="shared" si="0"/>
        <v>a</v>
      </c>
      <c r="B44" s="141" t="s">
        <v>425</v>
      </c>
      <c r="C44" s="247"/>
      <c r="D44" s="331">
        <v>1342.2</v>
      </c>
      <c r="E44" s="201">
        <f t="shared" si="1"/>
        <v>1404.547</v>
      </c>
      <c r="F44" s="170">
        <v>1404.547</v>
      </c>
      <c r="G44" s="331"/>
      <c r="H44" s="233">
        <f t="shared" si="2"/>
        <v>0</v>
      </c>
      <c r="I44" s="169"/>
      <c r="J44" s="234"/>
      <c r="K44" s="22"/>
      <c r="L44" s="351">
        <f>H44-[1]შემოსულობები!H44</f>
        <v>-1384.3</v>
      </c>
    </row>
    <row r="45" spans="1:13" s="9" customFormat="1" ht="37.5" hidden="1" customHeight="1">
      <c r="A45" s="18" t="str">
        <f t="shared" si="0"/>
        <v>b</v>
      </c>
      <c r="B45" s="141" t="s">
        <v>515</v>
      </c>
      <c r="C45" s="247"/>
      <c r="D45" s="331"/>
      <c r="E45" s="201">
        <f t="shared" si="1"/>
        <v>0</v>
      </c>
      <c r="F45" s="170"/>
      <c r="G45" s="331"/>
      <c r="H45" s="233">
        <f t="shared" si="2"/>
        <v>0</v>
      </c>
      <c r="I45" s="169"/>
      <c r="J45" s="234"/>
      <c r="K45" s="22"/>
      <c r="L45" s="351">
        <f>H45-[1]შემოსულობები!H45</f>
        <v>0</v>
      </c>
    </row>
    <row r="46" spans="1:13" s="9" customFormat="1" ht="40.5" hidden="1" customHeight="1">
      <c r="A46" s="18" t="str">
        <f t="shared" si="0"/>
        <v>b</v>
      </c>
      <c r="B46" s="141" t="s">
        <v>516</v>
      </c>
      <c r="C46" s="247"/>
      <c r="D46" s="331"/>
      <c r="E46" s="201">
        <f t="shared" si="1"/>
        <v>0</v>
      </c>
      <c r="F46" s="170"/>
      <c r="G46" s="331"/>
      <c r="H46" s="233">
        <f t="shared" si="2"/>
        <v>0</v>
      </c>
      <c r="I46" s="169"/>
      <c r="J46" s="234"/>
      <c r="K46" s="22"/>
      <c r="L46" s="351">
        <f>H46-[1]შემოსულობები!H46</f>
        <v>-420.9</v>
      </c>
    </row>
    <row r="47" spans="1:13" s="9" customFormat="1" ht="27" customHeight="1">
      <c r="A47" s="18" t="str">
        <f t="shared" si="0"/>
        <v>a</v>
      </c>
      <c r="B47" s="141" t="s">
        <v>517</v>
      </c>
      <c r="C47" s="247"/>
      <c r="D47" s="331">
        <v>2381.9</v>
      </c>
      <c r="E47" s="201">
        <f t="shared" si="1"/>
        <v>0</v>
      </c>
      <c r="F47" s="170">
        <v>0</v>
      </c>
      <c r="G47" s="331"/>
      <c r="H47" s="233">
        <f t="shared" si="2"/>
        <v>0</v>
      </c>
      <c r="I47" s="169"/>
      <c r="J47" s="234"/>
      <c r="K47" s="22"/>
      <c r="L47" s="351">
        <f>H47-[1]შემოსულობები!H47</f>
        <v>-450</v>
      </c>
    </row>
    <row r="48" spans="1:13" s="8" customFormat="1" ht="24.75" customHeight="1">
      <c r="A48" s="18" t="str">
        <f t="shared" si="0"/>
        <v>a</v>
      </c>
      <c r="B48" s="136" t="s">
        <v>375</v>
      </c>
      <c r="C48" s="242">
        <v>14</v>
      </c>
      <c r="D48" s="189">
        <f>D49+D56+D71+D72+D73</f>
        <v>1102.7</v>
      </c>
      <c r="E48" s="188">
        <f>F48+G48</f>
        <v>1018.2</v>
      </c>
      <c r="F48" s="151">
        <f>F49+F56+F71+F72+F73</f>
        <v>0</v>
      </c>
      <c r="G48" s="189">
        <f>G49+G56+G71+G72+G73</f>
        <v>1018.2</v>
      </c>
      <c r="H48" s="226">
        <f>I48+J48</f>
        <v>195.89999999999998</v>
      </c>
      <c r="I48" s="151">
        <f>I49+I56+I71+I72+I73</f>
        <v>0</v>
      </c>
      <c r="J48" s="189">
        <f>J49+J56+J71+J72+J73</f>
        <v>195.89999999999998</v>
      </c>
      <c r="K48" s="21" t="s">
        <v>146</v>
      </c>
      <c r="L48" s="351">
        <f>H48-[1]შემოსულობები!H48</f>
        <v>-592.9</v>
      </c>
    </row>
    <row r="49" spans="1:12" s="8" customFormat="1" ht="19.5">
      <c r="A49" s="18" t="str">
        <f t="shared" si="0"/>
        <v>a</v>
      </c>
      <c r="B49" s="137" t="s">
        <v>426</v>
      </c>
      <c r="C49" s="243">
        <v>141</v>
      </c>
      <c r="D49" s="204">
        <f>SUM(D50,D51,D52)</f>
        <v>256</v>
      </c>
      <c r="E49" s="190">
        <f t="shared" ref="E49:E73" si="3">F49+G49</f>
        <v>210</v>
      </c>
      <c r="F49" s="156">
        <f>SUM(F50,F51,F52)</f>
        <v>0</v>
      </c>
      <c r="G49" s="204">
        <f>SUM(G50,G51,G52)</f>
        <v>210</v>
      </c>
      <c r="H49" s="190">
        <f t="shared" ref="H49:H73" si="4">I49+J49</f>
        <v>33.700000000000003</v>
      </c>
      <c r="I49" s="156">
        <f>SUM(I50,I51,I52)</f>
        <v>0</v>
      </c>
      <c r="J49" s="204">
        <f>SUM(J50,J51,J52)</f>
        <v>33.700000000000003</v>
      </c>
      <c r="K49" s="21" t="s">
        <v>146</v>
      </c>
      <c r="L49" s="351">
        <f>H49-[1]შემოსულობები!H49</f>
        <v>-235.10000000000002</v>
      </c>
    </row>
    <row r="50" spans="1:12" ht="23.25" customHeight="1">
      <c r="A50" s="18" t="str">
        <f t="shared" si="0"/>
        <v>a</v>
      </c>
      <c r="B50" s="142" t="s">
        <v>427</v>
      </c>
      <c r="C50" s="246">
        <v>1411</v>
      </c>
      <c r="D50" s="205">
        <v>6.6</v>
      </c>
      <c r="E50" s="202">
        <f t="shared" si="3"/>
        <v>0</v>
      </c>
      <c r="F50" s="172"/>
      <c r="G50" s="205">
        <v>0</v>
      </c>
      <c r="H50" s="202">
        <f t="shared" si="4"/>
        <v>0</v>
      </c>
      <c r="I50" s="172"/>
      <c r="J50" s="205"/>
      <c r="K50" s="21"/>
      <c r="L50" s="351">
        <f>H50-[1]შემოსულობები!H50</f>
        <v>-78.8</v>
      </c>
    </row>
    <row r="51" spans="1:12" ht="23.25" hidden="1" customHeight="1">
      <c r="A51" s="18" t="str">
        <f t="shared" si="0"/>
        <v>b</v>
      </c>
      <c r="B51" s="142" t="s">
        <v>428</v>
      </c>
      <c r="C51" s="246">
        <v>1412</v>
      </c>
      <c r="D51" s="332"/>
      <c r="E51" s="206">
        <f t="shared" si="3"/>
        <v>0</v>
      </c>
      <c r="F51" s="174"/>
      <c r="G51" s="332"/>
      <c r="H51" s="235">
        <f t="shared" si="4"/>
        <v>0</v>
      </c>
      <c r="I51" s="173"/>
      <c r="J51" s="236"/>
      <c r="K51" s="21"/>
      <c r="L51" s="351">
        <f>H51-[1]შემოსულობები!H51</f>
        <v>0</v>
      </c>
    </row>
    <row r="52" spans="1:12" ht="23.25" customHeight="1">
      <c r="A52" s="18" t="str">
        <f t="shared" si="0"/>
        <v>a</v>
      </c>
      <c r="B52" s="142" t="s">
        <v>429</v>
      </c>
      <c r="C52" s="246">
        <v>1415</v>
      </c>
      <c r="D52" s="208">
        <f>SUM(D53:D55)</f>
        <v>249.4</v>
      </c>
      <c r="E52" s="207">
        <f t="shared" si="3"/>
        <v>210</v>
      </c>
      <c r="F52" s="157">
        <f>SUM(F53:F55)</f>
        <v>0</v>
      </c>
      <c r="G52" s="208">
        <f>SUM(G53:G55)</f>
        <v>210</v>
      </c>
      <c r="H52" s="207">
        <f t="shared" si="4"/>
        <v>33.700000000000003</v>
      </c>
      <c r="I52" s="157">
        <f>SUM(I53:I55)</f>
        <v>0</v>
      </c>
      <c r="J52" s="208">
        <f>SUM(J53:J55)</f>
        <v>33.700000000000003</v>
      </c>
      <c r="K52" s="21" t="s">
        <v>146</v>
      </c>
      <c r="L52" s="351">
        <f>H52-[1]შემოსულობები!H52</f>
        <v>-156.30000000000001</v>
      </c>
    </row>
    <row r="53" spans="1:12" ht="37.5" customHeight="1">
      <c r="A53" s="18" t="str">
        <f t="shared" si="0"/>
        <v>a</v>
      </c>
      <c r="B53" s="143" t="s">
        <v>430</v>
      </c>
      <c r="C53" s="248">
        <v>14151</v>
      </c>
      <c r="D53" s="205">
        <v>193.4</v>
      </c>
      <c r="E53" s="202">
        <f t="shared" si="3"/>
        <v>180</v>
      </c>
      <c r="F53" s="172"/>
      <c r="G53" s="205">
        <v>180</v>
      </c>
      <c r="H53" s="202">
        <f t="shared" si="4"/>
        <v>26.8</v>
      </c>
      <c r="I53" s="172"/>
      <c r="J53" s="205">
        <v>26.8</v>
      </c>
      <c r="K53" s="21"/>
      <c r="L53" s="351">
        <f>H53-[1]შემოსულობები!H53</f>
        <v>-103.2</v>
      </c>
    </row>
    <row r="54" spans="1:12" ht="50.25" customHeight="1">
      <c r="A54" s="18" t="str">
        <f t="shared" si="0"/>
        <v>a</v>
      </c>
      <c r="B54" s="143" t="s">
        <v>431</v>
      </c>
      <c r="C54" s="248">
        <v>14154</v>
      </c>
      <c r="D54" s="205">
        <v>56</v>
      </c>
      <c r="E54" s="202">
        <f t="shared" si="3"/>
        <v>30</v>
      </c>
      <c r="F54" s="172"/>
      <c r="G54" s="205">
        <v>30</v>
      </c>
      <c r="H54" s="202">
        <f t="shared" si="4"/>
        <v>6.9</v>
      </c>
      <c r="I54" s="172"/>
      <c r="J54" s="205">
        <v>6.9</v>
      </c>
      <c r="K54" s="21"/>
      <c r="L54" s="351">
        <f>H54-[1]შემოსულობები!H54</f>
        <v>-53.1</v>
      </c>
    </row>
    <row r="55" spans="1:12" ht="28.5" hidden="1" customHeight="1">
      <c r="A55" s="18" t="str">
        <f t="shared" si="0"/>
        <v>b</v>
      </c>
      <c r="B55" s="143" t="s">
        <v>432</v>
      </c>
      <c r="C55" s="248">
        <v>14159</v>
      </c>
      <c r="D55" s="205"/>
      <c r="E55" s="202">
        <f t="shared" si="3"/>
        <v>0</v>
      </c>
      <c r="F55" s="172"/>
      <c r="G55" s="205"/>
      <c r="H55" s="202">
        <f t="shared" si="4"/>
        <v>0</v>
      </c>
      <c r="I55" s="172"/>
      <c r="J55" s="205"/>
      <c r="K55" s="21"/>
      <c r="L55" s="351">
        <f>H55-[1]შემოსულობები!H55</f>
        <v>0</v>
      </c>
    </row>
    <row r="56" spans="1:12" ht="41.25" customHeight="1">
      <c r="A56" s="18" t="str">
        <f t="shared" si="0"/>
        <v>a</v>
      </c>
      <c r="B56" s="137" t="s">
        <v>433</v>
      </c>
      <c r="C56" s="243">
        <v>142</v>
      </c>
      <c r="D56" s="204">
        <f>D57+D68</f>
        <v>182.8</v>
      </c>
      <c r="E56" s="190">
        <f t="shared" si="3"/>
        <v>171</v>
      </c>
      <c r="F56" s="156">
        <f>F57+F68</f>
        <v>0</v>
      </c>
      <c r="G56" s="204">
        <f>G57+G68</f>
        <v>171</v>
      </c>
      <c r="H56" s="190">
        <f t="shared" si="4"/>
        <v>10.899999999999999</v>
      </c>
      <c r="I56" s="156">
        <f>I57+I68</f>
        <v>0</v>
      </c>
      <c r="J56" s="204">
        <f>J57+J68</f>
        <v>10.899999999999999</v>
      </c>
      <c r="K56" s="21" t="s">
        <v>146</v>
      </c>
      <c r="L56" s="351">
        <f>H56-[1]შემოსულობები!H56</f>
        <v>-294.10000000000002</v>
      </c>
    </row>
    <row r="57" spans="1:12" ht="33" customHeight="1">
      <c r="A57" s="18" t="str">
        <f t="shared" si="0"/>
        <v>a</v>
      </c>
      <c r="B57" s="144" t="s">
        <v>434</v>
      </c>
      <c r="C57" s="246">
        <v>1422</v>
      </c>
      <c r="D57" s="200">
        <f>SUM(D58:D67)</f>
        <v>161.9</v>
      </c>
      <c r="E57" s="199">
        <f t="shared" si="3"/>
        <v>150</v>
      </c>
      <c r="F57" s="155">
        <f>SUM(F58:F67)</f>
        <v>0</v>
      </c>
      <c r="G57" s="200">
        <f>SUM(G58:G67)</f>
        <v>150</v>
      </c>
      <c r="H57" s="232">
        <f t="shared" si="4"/>
        <v>10.7</v>
      </c>
      <c r="I57" s="155">
        <f>SUM(I58:I67)</f>
        <v>0</v>
      </c>
      <c r="J57" s="200">
        <f>SUM(J58:J67)</f>
        <v>10.7</v>
      </c>
      <c r="K57" s="21" t="s">
        <v>146</v>
      </c>
      <c r="L57" s="351">
        <f>H57-[1]შემოსულობები!H57</f>
        <v>-294.3</v>
      </c>
    </row>
    <row r="58" spans="1:12" s="11" customFormat="1" ht="33.75" hidden="1" customHeight="1">
      <c r="A58" s="18" t="str">
        <f t="shared" si="0"/>
        <v>b</v>
      </c>
      <c r="B58" s="143" t="s">
        <v>435</v>
      </c>
      <c r="C58" s="249">
        <v>14222</v>
      </c>
      <c r="D58" s="210"/>
      <c r="E58" s="209">
        <f t="shared" si="3"/>
        <v>0</v>
      </c>
      <c r="F58" s="175"/>
      <c r="G58" s="210"/>
      <c r="H58" s="209">
        <f t="shared" si="4"/>
        <v>0</v>
      </c>
      <c r="I58" s="175"/>
      <c r="J58" s="210"/>
      <c r="K58" s="23"/>
      <c r="L58" s="351">
        <f>H58-[1]შემოსულობები!H58</f>
        <v>0</v>
      </c>
    </row>
    <row r="59" spans="1:12" ht="27.75" customHeight="1">
      <c r="A59" s="18" t="str">
        <f t="shared" si="0"/>
        <v>a</v>
      </c>
      <c r="B59" s="143" t="s">
        <v>436</v>
      </c>
      <c r="C59" s="249">
        <v>14223</v>
      </c>
      <c r="D59" s="205">
        <v>136.1</v>
      </c>
      <c r="E59" s="202">
        <f t="shared" si="3"/>
        <v>120</v>
      </c>
      <c r="F59" s="172"/>
      <c r="G59" s="205">
        <v>120</v>
      </c>
      <c r="H59" s="202">
        <f t="shared" si="4"/>
        <v>8</v>
      </c>
      <c r="I59" s="172"/>
      <c r="J59" s="205">
        <v>8</v>
      </c>
      <c r="K59" s="21"/>
      <c r="L59" s="351">
        <f>H59-[1]შემოსულობები!H59</f>
        <v>-7</v>
      </c>
    </row>
    <row r="60" spans="1:12" ht="18" hidden="1">
      <c r="A60" s="18" t="str">
        <f t="shared" si="0"/>
        <v>b</v>
      </c>
      <c r="B60" s="143" t="s">
        <v>437</v>
      </c>
      <c r="C60" s="249">
        <v>14227</v>
      </c>
      <c r="D60" s="205"/>
      <c r="E60" s="202">
        <f t="shared" si="3"/>
        <v>0</v>
      </c>
      <c r="F60" s="172"/>
      <c r="G60" s="205"/>
      <c r="H60" s="202">
        <f t="shared" si="4"/>
        <v>0</v>
      </c>
      <c r="I60" s="172"/>
      <c r="J60" s="205"/>
      <c r="K60" s="21"/>
      <c r="L60" s="351">
        <f>H60-[1]შემოსულობები!H60</f>
        <v>0</v>
      </c>
    </row>
    <row r="61" spans="1:12" ht="34.5" hidden="1" customHeight="1">
      <c r="A61" s="18" t="str">
        <f t="shared" si="0"/>
        <v>b</v>
      </c>
      <c r="B61" s="143" t="s">
        <v>438</v>
      </c>
      <c r="C61" s="249">
        <v>14229</v>
      </c>
      <c r="D61" s="205"/>
      <c r="E61" s="202">
        <f t="shared" si="3"/>
        <v>0</v>
      </c>
      <c r="F61" s="172"/>
      <c r="G61" s="205"/>
      <c r="H61" s="202">
        <f t="shared" si="4"/>
        <v>0</v>
      </c>
      <c r="I61" s="172"/>
      <c r="J61" s="205"/>
      <c r="K61" s="21"/>
      <c r="L61" s="351">
        <f>H61-[1]შემოსულობები!H61</f>
        <v>0</v>
      </c>
    </row>
    <row r="62" spans="1:12" ht="31.5" hidden="1" customHeight="1">
      <c r="A62" s="18" t="str">
        <f t="shared" si="0"/>
        <v>b</v>
      </c>
      <c r="B62" s="143" t="s">
        <v>439</v>
      </c>
      <c r="C62" s="249">
        <v>142212</v>
      </c>
      <c r="D62" s="205"/>
      <c r="E62" s="202">
        <f t="shared" si="3"/>
        <v>0</v>
      </c>
      <c r="F62" s="172"/>
      <c r="G62" s="205"/>
      <c r="H62" s="202">
        <f t="shared" si="4"/>
        <v>0</v>
      </c>
      <c r="I62" s="172"/>
      <c r="J62" s="205"/>
      <c r="K62" s="21"/>
      <c r="L62" s="351">
        <f>H62-[1]შემოსულობები!H62</f>
        <v>0</v>
      </c>
    </row>
    <row r="63" spans="1:12" ht="32.25" customHeight="1">
      <c r="A63" s="18" t="str">
        <f t="shared" si="0"/>
        <v>b</v>
      </c>
      <c r="B63" s="143" t="s">
        <v>440</v>
      </c>
      <c r="C63" s="249">
        <v>142213</v>
      </c>
      <c r="D63" s="205">
        <v>0</v>
      </c>
      <c r="E63" s="202">
        <f t="shared" si="3"/>
        <v>0</v>
      </c>
      <c r="F63" s="172"/>
      <c r="G63" s="205">
        <v>0</v>
      </c>
      <c r="H63" s="202">
        <f t="shared" si="4"/>
        <v>0</v>
      </c>
      <c r="I63" s="172"/>
      <c r="J63" s="205"/>
      <c r="K63" s="21"/>
      <c r="L63" s="351">
        <f>H63-[1]შემოსულობები!H63</f>
        <v>-200</v>
      </c>
    </row>
    <row r="64" spans="1:12" ht="43.5" hidden="1" customHeight="1">
      <c r="A64" s="18" t="str">
        <f t="shared" si="0"/>
        <v>b</v>
      </c>
      <c r="B64" s="143" t="s">
        <v>441</v>
      </c>
      <c r="C64" s="249">
        <v>142215</v>
      </c>
      <c r="D64" s="205"/>
      <c r="E64" s="202">
        <f t="shared" si="3"/>
        <v>0</v>
      </c>
      <c r="F64" s="172"/>
      <c r="G64" s="205"/>
      <c r="H64" s="202">
        <f t="shared" si="4"/>
        <v>0</v>
      </c>
      <c r="I64" s="172"/>
      <c r="J64" s="205"/>
      <c r="K64" s="21"/>
      <c r="L64" s="351">
        <f>H64-[1]შემოსულობები!H64</f>
        <v>0</v>
      </c>
    </row>
    <row r="65" spans="1:12" ht="36" hidden="1">
      <c r="A65" s="18" t="str">
        <f t="shared" si="0"/>
        <v>b</v>
      </c>
      <c r="B65" s="143" t="s">
        <v>442</v>
      </c>
      <c r="C65" s="249">
        <v>142216</v>
      </c>
      <c r="D65" s="205"/>
      <c r="E65" s="202">
        <f t="shared" si="3"/>
        <v>0</v>
      </c>
      <c r="F65" s="172"/>
      <c r="G65" s="205"/>
      <c r="H65" s="202">
        <f t="shared" si="4"/>
        <v>0</v>
      </c>
      <c r="I65" s="172"/>
      <c r="J65" s="205"/>
      <c r="K65" s="21"/>
      <c r="L65" s="351">
        <f>H65-[1]შემოსულობები!H65</f>
        <v>0</v>
      </c>
    </row>
    <row r="66" spans="1:12" ht="33.75" customHeight="1">
      <c r="A66" s="18" t="str">
        <f t="shared" si="0"/>
        <v>a</v>
      </c>
      <c r="B66" s="143" t="s">
        <v>443</v>
      </c>
      <c r="C66" s="249">
        <v>142214</v>
      </c>
      <c r="D66" s="205">
        <v>25.8</v>
      </c>
      <c r="E66" s="202">
        <f t="shared" si="3"/>
        <v>30</v>
      </c>
      <c r="F66" s="172"/>
      <c r="G66" s="205">
        <v>30</v>
      </c>
      <c r="H66" s="202">
        <f t="shared" si="4"/>
        <v>2.7</v>
      </c>
      <c r="I66" s="172"/>
      <c r="J66" s="205">
        <v>2.7</v>
      </c>
      <c r="K66" s="21"/>
      <c r="L66" s="351">
        <f>H66-[1]შემოსულობები!H66</f>
        <v>-87.3</v>
      </c>
    </row>
    <row r="67" spans="1:12" ht="19.5" hidden="1" customHeight="1">
      <c r="A67" s="18" t="str">
        <f t="shared" si="0"/>
        <v>b</v>
      </c>
      <c r="B67" s="143" t="s">
        <v>444</v>
      </c>
      <c r="C67" s="249">
        <v>142299</v>
      </c>
      <c r="D67" s="205"/>
      <c r="E67" s="202">
        <f t="shared" si="3"/>
        <v>0</v>
      </c>
      <c r="F67" s="172"/>
      <c r="G67" s="205"/>
      <c r="H67" s="202">
        <f t="shared" si="4"/>
        <v>0</v>
      </c>
      <c r="I67" s="172"/>
      <c r="J67" s="205"/>
      <c r="K67" s="21"/>
      <c r="L67" s="351">
        <f>H67-[1]შემოსულობები!H67</f>
        <v>0</v>
      </c>
    </row>
    <row r="68" spans="1:12" ht="41.25" customHeight="1">
      <c r="A68" s="18" t="str">
        <f t="shared" si="0"/>
        <v>a</v>
      </c>
      <c r="B68" s="144" t="s">
        <v>445</v>
      </c>
      <c r="C68" s="246">
        <v>1423</v>
      </c>
      <c r="D68" s="200">
        <f>D69+D70</f>
        <v>20.9</v>
      </c>
      <c r="E68" s="199">
        <f t="shared" si="3"/>
        <v>21</v>
      </c>
      <c r="F68" s="155">
        <f>F69+F70</f>
        <v>0</v>
      </c>
      <c r="G68" s="200">
        <f>G69+G70</f>
        <v>21</v>
      </c>
      <c r="H68" s="232">
        <f t="shared" si="4"/>
        <v>0.2</v>
      </c>
      <c r="I68" s="155">
        <f>I69+I70</f>
        <v>0</v>
      </c>
      <c r="J68" s="200">
        <f>J69+J70</f>
        <v>0.2</v>
      </c>
      <c r="K68" s="21" t="s">
        <v>146</v>
      </c>
      <c r="L68" s="351">
        <f>H68-[1]შემოსულობები!H68</f>
        <v>0.2</v>
      </c>
    </row>
    <row r="69" spans="1:12" ht="18">
      <c r="A69" s="18" t="str">
        <f t="shared" si="0"/>
        <v>a</v>
      </c>
      <c r="B69" s="143" t="s">
        <v>446</v>
      </c>
      <c r="C69" s="249">
        <v>14231</v>
      </c>
      <c r="D69" s="205">
        <v>20.9</v>
      </c>
      <c r="E69" s="202">
        <f t="shared" si="3"/>
        <v>21</v>
      </c>
      <c r="F69" s="172"/>
      <c r="G69" s="205">
        <v>21</v>
      </c>
      <c r="H69" s="202">
        <f t="shared" si="4"/>
        <v>0.2</v>
      </c>
      <c r="I69" s="172"/>
      <c r="J69" s="205">
        <v>0.2</v>
      </c>
      <c r="K69" s="21"/>
      <c r="L69" s="351">
        <f>H69-[1]შემოსულობები!H69</f>
        <v>0.2</v>
      </c>
    </row>
    <row r="70" spans="1:12" ht="18" hidden="1">
      <c r="A70" s="18" t="str">
        <f t="shared" si="0"/>
        <v>b</v>
      </c>
      <c r="B70" s="143" t="s">
        <v>447</v>
      </c>
      <c r="C70" s="249">
        <v>14232</v>
      </c>
      <c r="D70" s="205"/>
      <c r="E70" s="202">
        <f t="shared" si="3"/>
        <v>0</v>
      </c>
      <c r="F70" s="172"/>
      <c r="G70" s="205"/>
      <c r="H70" s="202">
        <f t="shared" si="4"/>
        <v>0</v>
      </c>
      <c r="I70" s="172"/>
      <c r="J70" s="205"/>
      <c r="K70" s="21"/>
      <c r="L70" s="351">
        <f>H70-[1]შემოსულობები!H70</f>
        <v>0</v>
      </c>
    </row>
    <row r="71" spans="1:12" ht="38.25" customHeight="1">
      <c r="A71" s="18" t="str">
        <f t="shared" si="0"/>
        <v>a</v>
      </c>
      <c r="B71" s="137" t="s">
        <v>448</v>
      </c>
      <c r="C71" s="243">
        <v>143</v>
      </c>
      <c r="D71" s="211">
        <v>605.70000000000005</v>
      </c>
      <c r="E71" s="190">
        <f t="shared" si="3"/>
        <v>587.20000000000005</v>
      </c>
      <c r="F71" s="168"/>
      <c r="G71" s="211">
        <v>587.20000000000005</v>
      </c>
      <c r="H71" s="190">
        <f t="shared" si="4"/>
        <v>118</v>
      </c>
      <c r="I71" s="168"/>
      <c r="J71" s="211">
        <v>118</v>
      </c>
      <c r="K71" s="21"/>
      <c r="L71" s="351">
        <f>H71-[1]შემოსულობები!H71</f>
        <v>-82</v>
      </c>
    </row>
    <row r="72" spans="1:12" ht="46.5" hidden="1" customHeight="1">
      <c r="A72" s="18" t="str">
        <f t="shared" ref="A72:A101" si="5">IF(D72+E72+H72&gt;0,"a","b")</f>
        <v>b</v>
      </c>
      <c r="B72" s="137" t="s">
        <v>449</v>
      </c>
      <c r="C72" s="243">
        <v>144</v>
      </c>
      <c r="D72" s="211"/>
      <c r="E72" s="190">
        <f t="shared" si="3"/>
        <v>0</v>
      </c>
      <c r="F72" s="168"/>
      <c r="G72" s="211"/>
      <c r="H72" s="190">
        <f t="shared" si="4"/>
        <v>0</v>
      </c>
      <c r="I72" s="168"/>
      <c r="J72" s="211"/>
      <c r="K72" s="21"/>
      <c r="L72" s="351">
        <f>H72-[1]შემოსულობები!H72</f>
        <v>0</v>
      </c>
    </row>
    <row r="73" spans="1:12" ht="39" customHeight="1">
      <c r="A73" s="18" t="str">
        <f t="shared" si="5"/>
        <v>a</v>
      </c>
      <c r="B73" s="137" t="s">
        <v>450</v>
      </c>
      <c r="C73" s="243">
        <v>145</v>
      </c>
      <c r="D73" s="211">
        <v>58.2</v>
      </c>
      <c r="E73" s="190">
        <f t="shared" si="3"/>
        <v>50</v>
      </c>
      <c r="F73" s="168"/>
      <c r="G73" s="211">
        <v>50</v>
      </c>
      <c r="H73" s="190">
        <f t="shared" si="4"/>
        <v>33.299999999999997</v>
      </c>
      <c r="I73" s="168"/>
      <c r="J73" s="211">
        <v>33.299999999999997</v>
      </c>
      <c r="K73" s="21"/>
      <c r="L73" s="351">
        <f>H73-[1]შემოსულობები!H73</f>
        <v>18.299999999999997</v>
      </c>
    </row>
    <row r="74" spans="1:12" ht="18.75" hidden="1">
      <c r="A74" s="18" t="str">
        <f t="shared" si="5"/>
        <v>b</v>
      </c>
      <c r="B74" s="145"/>
      <c r="C74" s="158"/>
      <c r="D74" s="239"/>
      <c r="E74" s="212"/>
      <c r="F74" s="159"/>
      <c r="G74" s="239"/>
      <c r="H74" s="212"/>
      <c r="I74" s="176"/>
      <c r="J74" s="213"/>
      <c r="K74" s="21"/>
      <c r="L74" s="351">
        <f>H74-[1]შემოსულობები!H74</f>
        <v>0</v>
      </c>
    </row>
    <row r="75" spans="1:12" ht="20.25">
      <c r="A75" s="18" t="str">
        <f t="shared" si="5"/>
        <v>a</v>
      </c>
      <c r="B75" s="135" t="s">
        <v>399</v>
      </c>
      <c r="C75" s="241">
        <v>31</v>
      </c>
      <c r="D75" s="215">
        <f>D76+D77+D78+D79</f>
        <v>421.4</v>
      </c>
      <c r="E75" s="214">
        <f t="shared" ref="E75:E81" si="6">F75+G75</f>
        <v>440</v>
      </c>
      <c r="F75" s="160">
        <f>F76+F77+F78+F79</f>
        <v>0</v>
      </c>
      <c r="G75" s="215">
        <f>G76+G77+G78+G79</f>
        <v>440</v>
      </c>
      <c r="H75" s="214">
        <f t="shared" ref="H75:H81" si="7">I75+J75</f>
        <v>47.6</v>
      </c>
      <c r="I75" s="160">
        <f>I76+I77+I78+I79</f>
        <v>0</v>
      </c>
      <c r="J75" s="215">
        <f>J76+J77+J78+J79</f>
        <v>47.6</v>
      </c>
      <c r="K75" s="21" t="s">
        <v>146</v>
      </c>
      <c r="L75" s="351">
        <f>H75-[1]შემოსულობები!H75</f>
        <v>-52.4</v>
      </c>
    </row>
    <row r="76" spans="1:12" ht="19.5">
      <c r="A76" s="18" t="str">
        <f t="shared" si="5"/>
        <v>a</v>
      </c>
      <c r="B76" s="137" t="s">
        <v>451</v>
      </c>
      <c r="C76" s="243">
        <v>311</v>
      </c>
      <c r="D76" s="211">
        <v>122.2</v>
      </c>
      <c r="E76" s="190">
        <f t="shared" si="6"/>
        <v>60</v>
      </c>
      <c r="F76" s="168"/>
      <c r="G76" s="211">
        <v>60</v>
      </c>
      <c r="H76" s="190">
        <f t="shared" si="7"/>
        <v>0.7</v>
      </c>
      <c r="I76" s="168"/>
      <c r="J76" s="211">
        <v>0.7</v>
      </c>
      <c r="K76" s="21"/>
      <c r="L76" s="351">
        <f>H76-[1]შემოსულობები!H76</f>
        <v>-9.3000000000000007</v>
      </c>
    </row>
    <row r="77" spans="1:12" ht="19.5" hidden="1">
      <c r="A77" s="18" t="str">
        <f t="shared" si="5"/>
        <v>b</v>
      </c>
      <c r="B77" s="137" t="s">
        <v>340</v>
      </c>
      <c r="C77" s="243">
        <v>312</v>
      </c>
      <c r="D77" s="211"/>
      <c r="E77" s="190">
        <f t="shared" si="6"/>
        <v>0</v>
      </c>
      <c r="F77" s="168"/>
      <c r="G77" s="211"/>
      <c r="H77" s="190">
        <f t="shared" si="7"/>
        <v>0</v>
      </c>
      <c r="I77" s="168"/>
      <c r="J77" s="211"/>
      <c r="K77" s="21"/>
      <c r="L77" s="351">
        <f>H77-[1]შემოსულობები!H77</f>
        <v>0</v>
      </c>
    </row>
    <row r="78" spans="1:12" ht="19.5" hidden="1">
      <c r="A78" s="18" t="str">
        <f t="shared" si="5"/>
        <v>b</v>
      </c>
      <c r="B78" s="137" t="s">
        <v>346</v>
      </c>
      <c r="C78" s="243">
        <v>313</v>
      </c>
      <c r="D78" s="211"/>
      <c r="E78" s="190">
        <f t="shared" si="6"/>
        <v>0</v>
      </c>
      <c r="F78" s="168"/>
      <c r="G78" s="211"/>
      <c r="H78" s="190">
        <f t="shared" si="7"/>
        <v>0</v>
      </c>
      <c r="I78" s="168"/>
      <c r="J78" s="211"/>
      <c r="K78" s="21"/>
      <c r="L78" s="351">
        <f>H78-[1]შემოსულობები!H78</f>
        <v>0</v>
      </c>
    </row>
    <row r="79" spans="1:12" ht="19.5">
      <c r="A79" s="18" t="str">
        <f t="shared" si="5"/>
        <v>a</v>
      </c>
      <c r="B79" s="137" t="s">
        <v>452</v>
      </c>
      <c r="C79" s="243">
        <v>314</v>
      </c>
      <c r="D79" s="204">
        <f>D80+D81</f>
        <v>299.2</v>
      </c>
      <c r="E79" s="190">
        <f t="shared" si="6"/>
        <v>380</v>
      </c>
      <c r="F79" s="156">
        <f>F80+F81</f>
        <v>0</v>
      </c>
      <c r="G79" s="204">
        <f>G80+G81</f>
        <v>380</v>
      </c>
      <c r="H79" s="190">
        <f t="shared" si="7"/>
        <v>46.9</v>
      </c>
      <c r="I79" s="156">
        <f>I80+I81</f>
        <v>0</v>
      </c>
      <c r="J79" s="204">
        <f>J80+J81</f>
        <v>46.9</v>
      </c>
      <c r="K79" s="21" t="s">
        <v>146</v>
      </c>
      <c r="L79" s="351">
        <f>H79-[1]შემოსულობები!H79</f>
        <v>-43.1</v>
      </c>
    </row>
    <row r="80" spans="1:12" ht="18.75">
      <c r="A80" s="18" t="str">
        <f t="shared" si="5"/>
        <v>a</v>
      </c>
      <c r="B80" s="144" t="s">
        <v>453</v>
      </c>
      <c r="C80" s="246">
        <v>3141</v>
      </c>
      <c r="D80" s="330">
        <v>299.2</v>
      </c>
      <c r="E80" s="194">
        <f t="shared" si="6"/>
        <v>380</v>
      </c>
      <c r="F80" s="166"/>
      <c r="G80" s="330">
        <v>380</v>
      </c>
      <c r="H80" s="229">
        <f t="shared" si="7"/>
        <v>46.9</v>
      </c>
      <c r="I80" s="165"/>
      <c r="J80" s="230">
        <v>46.9</v>
      </c>
      <c r="K80" s="21"/>
      <c r="L80" s="351">
        <f>H80-[1]შემოსულობები!H80</f>
        <v>-43.1</v>
      </c>
    </row>
    <row r="81" spans="1:12" ht="18.75" hidden="1">
      <c r="A81" s="18" t="str">
        <f t="shared" si="5"/>
        <v>b</v>
      </c>
      <c r="B81" s="144" t="s">
        <v>454</v>
      </c>
      <c r="C81" s="246">
        <v>3143</v>
      </c>
      <c r="D81" s="330"/>
      <c r="E81" s="194">
        <f t="shared" si="6"/>
        <v>0</v>
      </c>
      <c r="F81" s="166"/>
      <c r="G81" s="330"/>
      <c r="H81" s="229">
        <f t="shared" si="7"/>
        <v>0</v>
      </c>
      <c r="I81" s="165"/>
      <c r="J81" s="230"/>
      <c r="K81" s="21"/>
      <c r="L81" s="351">
        <f>H81-[1]შემოსულობები!H81</f>
        <v>0</v>
      </c>
    </row>
    <row r="82" spans="1:12" ht="18.75" hidden="1">
      <c r="A82" s="18" t="str">
        <f t="shared" si="5"/>
        <v>b</v>
      </c>
      <c r="B82" s="145"/>
      <c r="C82" s="158"/>
      <c r="D82" s="239"/>
      <c r="E82" s="212"/>
      <c r="F82" s="159"/>
      <c r="G82" s="239"/>
      <c r="H82" s="212"/>
      <c r="I82" s="176"/>
      <c r="J82" s="213"/>
      <c r="K82" s="21"/>
      <c r="L82" s="351">
        <f>H82-[1]შემოსულობები!H82</f>
        <v>0</v>
      </c>
    </row>
    <row r="83" spans="1:12" ht="20.25" hidden="1">
      <c r="A83" s="18" t="str">
        <f t="shared" si="5"/>
        <v>b</v>
      </c>
      <c r="B83" s="135" t="s">
        <v>400</v>
      </c>
      <c r="C83" s="241">
        <v>32</v>
      </c>
      <c r="D83" s="217">
        <f>D84+D91</f>
        <v>0</v>
      </c>
      <c r="E83" s="216">
        <f t="shared" ref="E83:E97" si="8">F83+G83</f>
        <v>0</v>
      </c>
      <c r="F83" s="161">
        <f>F84+F91</f>
        <v>0</v>
      </c>
      <c r="G83" s="217">
        <f>G84+G91</f>
        <v>0</v>
      </c>
      <c r="H83" s="216">
        <f t="shared" ref="H83:H97" si="9">I83+J83</f>
        <v>0</v>
      </c>
      <c r="I83" s="161">
        <f>I84+I91</f>
        <v>0</v>
      </c>
      <c r="J83" s="217">
        <f>J84+J91</f>
        <v>0</v>
      </c>
      <c r="K83" s="21" t="s">
        <v>146</v>
      </c>
      <c r="L83" s="351">
        <f>H83-[1]შემოსულობები!H83</f>
        <v>0</v>
      </c>
    </row>
    <row r="84" spans="1:12" ht="19.5" hidden="1">
      <c r="A84" s="18" t="str">
        <f t="shared" si="5"/>
        <v>b</v>
      </c>
      <c r="B84" s="137" t="s">
        <v>355</v>
      </c>
      <c r="C84" s="243">
        <v>321</v>
      </c>
      <c r="D84" s="204">
        <f>SUM(D85:D90)</f>
        <v>0</v>
      </c>
      <c r="E84" s="190">
        <f t="shared" si="8"/>
        <v>0</v>
      </c>
      <c r="F84" s="156">
        <f>SUM(F85:F90)</f>
        <v>0</v>
      </c>
      <c r="G84" s="204">
        <f>SUM(G85:G90)</f>
        <v>0</v>
      </c>
      <c r="H84" s="190">
        <f t="shared" si="9"/>
        <v>0</v>
      </c>
      <c r="I84" s="156">
        <f>SUM(I85:I90)</f>
        <v>0</v>
      </c>
      <c r="J84" s="204">
        <f>SUM(J85:J90)</f>
        <v>0</v>
      </c>
      <c r="K84" s="21" t="s">
        <v>146</v>
      </c>
      <c r="L84" s="351">
        <f>H84-[1]შემოსულობები!H84</f>
        <v>0</v>
      </c>
    </row>
    <row r="85" spans="1:12" ht="20.25" hidden="1">
      <c r="A85" s="18" t="str">
        <f t="shared" si="5"/>
        <v>b</v>
      </c>
      <c r="B85" s="138" t="s">
        <v>356</v>
      </c>
      <c r="C85" s="244">
        <v>3213</v>
      </c>
      <c r="D85" s="219"/>
      <c r="E85" s="218">
        <f t="shared" si="8"/>
        <v>0</v>
      </c>
      <c r="F85" s="177"/>
      <c r="G85" s="219"/>
      <c r="H85" s="218">
        <f t="shared" si="9"/>
        <v>0</v>
      </c>
      <c r="I85" s="177"/>
      <c r="J85" s="219"/>
      <c r="K85" s="21"/>
      <c r="L85" s="351">
        <f>H85-[1]შემოსულობები!H85</f>
        <v>0</v>
      </c>
    </row>
    <row r="86" spans="1:12" ht="18" hidden="1">
      <c r="A86" s="18" t="str">
        <f t="shared" si="5"/>
        <v>b</v>
      </c>
      <c r="B86" s="138" t="s">
        <v>385</v>
      </c>
      <c r="C86" s="244">
        <v>3214</v>
      </c>
      <c r="D86" s="220"/>
      <c r="E86" s="218">
        <f t="shared" si="8"/>
        <v>0</v>
      </c>
      <c r="F86" s="178"/>
      <c r="G86" s="220"/>
      <c r="H86" s="218">
        <f t="shared" si="9"/>
        <v>0</v>
      </c>
      <c r="I86" s="178"/>
      <c r="J86" s="220"/>
      <c r="K86" s="21"/>
      <c r="L86" s="351">
        <f>H86-[1]შემოსულობები!H86</f>
        <v>0</v>
      </c>
    </row>
    <row r="87" spans="1:12" ht="18" hidden="1">
      <c r="A87" s="18" t="str">
        <f t="shared" si="5"/>
        <v>b</v>
      </c>
      <c r="B87" s="138" t="s">
        <v>386</v>
      </c>
      <c r="C87" s="244">
        <v>3215</v>
      </c>
      <c r="D87" s="220"/>
      <c r="E87" s="218">
        <f t="shared" si="8"/>
        <v>0</v>
      </c>
      <c r="F87" s="178"/>
      <c r="G87" s="220"/>
      <c r="H87" s="218">
        <f t="shared" si="9"/>
        <v>0</v>
      </c>
      <c r="I87" s="178"/>
      <c r="J87" s="220"/>
      <c r="K87" s="21"/>
      <c r="L87" s="351">
        <f>H87-[1]შემოსულობები!H87</f>
        <v>0</v>
      </c>
    </row>
    <row r="88" spans="1:12" ht="18" hidden="1">
      <c r="A88" s="18" t="str">
        <f t="shared" si="5"/>
        <v>b</v>
      </c>
      <c r="B88" s="138" t="s">
        <v>358</v>
      </c>
      <c r="C88" s="244">
        <v>3216</v>
      </c>
      <c r="D88" s="220"/>
      <c r="E88" s="218">
        <f t="shared" si="8"/>
        <v>0</v>
      </c>
      <c r="F88" s="178"/>
      <c r="G88" s="220"/>
      <c r="H88" s="218">
        <f t="shared" si="9"/>
        <v>0</v>
      </c>
      <c r="I88" s="178"/>
      <c r="J88" s="220"/>
      <c r="K88" s="21"/>
      <c r="L88" s="351">
        <f>H88-[1]შემოსულობები!H88</f>
        <v>0</v>
      </c>
    </row>
    <row r="89" spans="1:12" ht="18" hidden="1">
      <c r="A89" s="18" t="str">
        <f t="shared" si="5"/>
        <v>b</v>
      </c>
      <c r="B89" s="138" t="s">
        <v>359</v>
      </c>
      <c r="C89" s="244">
        <v>3217</v>
      </c>
      <c r="D89" s="220"/>
      <c r="E89" s="218">
        <f t="shared" si="8"/>
        <v>0</v>
      </c>
      <c r="F89" s="178"/>
      <c r="G89" s="220"/>
      <c r="H89" s="218">
        <f t="shared" si="9"/>
        <v>0</v>
      </c>
      <c r="I89" s="178"/>
      <c r="J89" s="220"/>
      <c r="K89" s="21"/>
      <c r="L89" s="351">
        <f>H89-[1]შემოსულობები!H89</f>
        <v>0</v>
      </c>
    </row>
    <row r="90" spans="1:12" ht="18" hidden="1">
      <c r="A90" s="18" t="str">
        <f t="shared" si="5"/>
        <v>b</v>
      </c>
      <c r="B90" s="138" t="s">
        <v>387</v>
      </c>
      <c r="C90" s="244">
        <v>3218</v>
      </c>
      <c r="D90" s="220"/>
      <c r="E90" s="218">
        <f t="shared" si="8"/>
        <v>0</v>
      </c>
      <c r="F90" s="178"/>
      <c r="G90" s="220"/>
      <c r="H90" s="218">
        <f t="shared" si="9"/>
        <v>0</v>
      </c>
      <c r="I90" s="178"/>
      <c r="J90" s="220"/>
      <c r="K90" s="21"/>
      <c r="L90" s="351">
        <f>H90-[1]შემოსულობები!H90</f>
        <v>0</v>
      </c>
    </row>
    <row r="91" spans="1:12" ht="19.5" hidden="1">
      <c r="A91" s="18" t="str">
        <f t="shared" si="5"/>
        <v>b</v>
      </c>
      <c r="B91" s="137" t="s">
        <v>211</v>
      </c>
      <c r="C91" s="243">
        <v>322</v>
      </c>
      <c r="D91" s="204">
        <f>SUM(D92:D97)</f>
        <v>0</v>
      </c>
      <c r="E91" s="190">
        <f t="shared" si="8"/>
        <v>0</v>
      </c>
      <c r="F91" s="156">
        <f>SUM(F92:F97)</f>
        <v>0</v>
      </c>
      <c r="G91" s="204">
        <f>SUM(G92:G97)</f>
        <v>0</v>
      </c>
      <c r="H91" s="190">
        <f t="shared" si="9"/>
        <v>0</v>
      </c>
      <c r="I91" s="156">
        <f>SUM(I92:I97)</f>
        <v>0</v>
      </c>
      <c r="J91" s="204">
        <f>SUM(J92:J97)</f>
        <v>0</v>
      </c>
      <c r="K91" s="21" t="s">
        <v>146</v>
      </c>
      <c r="L91" s="351">
        <f>H91-[1]შემოსულობები!H91</f>
        <v>0</v>
      </c>
    </row>
    <row r="92" spans="1:12" ht="18" hidden="1">
      <c r="A92" s="18" t="str">
        <f t="shared" si="5"/>
        <v>b</v>
      </c>
      <c r="B92" s="138" t="s">
        <v>356</v>
      </c>
      <c r="C92" s="244">
        <v>3223</v>
      </c>
      <c r="D92" s="220"/>
      <c r="E92" s="218">
        <f t="shared" si="8"/>
        <v>0</v>
      </c>
      <c r="F92" s="178"/>
      <c r="G92" s="220"/>
      <c r="H92" s="218">
        <f t="shared" si="9"/>
        <v>0</v>
      </c>
      <c r="I92" s="178"/>
      <c r="J92" s="220"/>
      <c r="K92" s="21"/>
      <c r="L92" s="351">
        <f>H92-[1]შემოსულობები!H92</f>
        <v>0</v>
      </c>
    </row>
    <row r="93" spans="1:12" ht="18" hidden="1">
      <c r="A93" s="18" t="str">
        <f t="shared" si="5"/>
        <v>b</v>
      </c>
      <c r="B93" s="138" t="s">
        <v>385</v>
      </c>
      <c r="C93" s="244">
        <v>3224</v>
      </c>
      <c r="D93" s="220"/>
      <c r="E93" s="218">
        <f t="shared" si="8"/>
        <v>0</v>
      </c>
      <c r="F93" s="178"/>
      <c r="G93" s="220"/>
      <c r="H93" s="218">
        <f t="shared" si="9"/>
        <v>0</v>
      </c>
      <c r="I93" s="178"/>
      <c r="J93" s="220"/>
      <c r="K93" s="21"/>
      <c r="L93" s="351">
        <f>H93-[1]შემოსულობები!H93</f>
        <v>0</v>
      </c>
    </row>
    <row r="94" spans="1:12" ht="18" hidden="1">
      <c r="A94" s="18" t="str">
        <f t="shared" si="5"/>
        <v>b</v>
      </c>
      <c r="B94" s="138" t="s">
        <v>386</v>
      </c>
      <c r="C94" s="244">
        <v>3225</v>
      </c>
      <c r="D94" s="220"/>
      <c r="E94" s="218">
        <f t="shared" si="8"/>
        <v>0</v>
      </c>
      <c r="F94" s="178"/>
      <c r="G94" s="220"/>
      <c r="H94" s="218">
        <f t="shared" si="9"/>
        <v>0</v>
      </c>
      <c r="I94" s="178"/>
      <c r="J94" s="220"/>
      <c r="K94" s="21"/>
      <c r="L94" s="351">
        <f>H94-[1]შემოსულობები!H94</f>
        <v>0</v>
      </c>
    </row>
    <row r="95" spans="1:12" ht="18" hidden="1">
      <c r="A95" s="18" t="str">
        <f t="shared" si="5"/>
        <v>b</v>
      </c>
      <c r="B95" s="138" t="s">
        <v>358</v>
      </c>
      <c r="C95" s="244">
        <v>3226</v>
      </c>
      <c r="D95" s="220"/>
      <c r="E95" s="218">
        <f t="shared" si="8"/>
        <v>0</v>
      </c>
      <c r="F95" s="178"/>
      <c r="G95" s="220"/>
      <c r="H95" s="218">
        <f t="shared" si="9"/>
        <v>0</v>
      </c>
      <c r="I95" s="178"/>
      <c r="J95" s="220"/>
      <c r="K95" s="21"/>
      <c r="L95" s="351">
        <f>H95-[1]შემოსულობები!H95</f>
        <v>0</v>
      </c>
    </row>
    <row r="96" spans="1:12" ht="18" hidden="1">
      <c r="A96" s="18" t="str">
        <f t="shared" si="5"/>
        <v>b</v>
      </c>
      <c r="B96" s="138" t="s">
        <v>359</v>
      </c>
      <c r="C96" s="244">
        <v>3227</v>
      </c>
      <c r="D96" s="220"/>
      <c r="E96" s="218">
        <f t="shared" si="8"/>
        <v>0</v>
      </c>
      <c r="F96" s="178"/>
      <c r="G96" s="220"/>
      <c r="H96" s="218">
        <f t="shared" si="9"/>
        <v>0</v>
      </c>
      <c r="I96" s="178"/>
      <c r="J96" s="220"/>
      <c r="K96" s="21"/>
      <c r="L96" s="351">
        <f>H96-[1]შემოსულობები!H96</f>
        <v>0</v>
      </c>
    </row>
    <row r="97" spans="1:12" ht="18" hidden="1">
      <c r="A97" s="18" t="str">
        <f t="shared" si="5"/>
        <v>b</v>
      </c>
      <c r="B97" s="138" t="s">
        <v>387</v>
      </c>
      <c r="C97" s="244">
        <v>3228</v>
      </c>
      <c r="D97" s="220"/>
      <c r="E97" s="218">
        <f t="shared" si="8"/>
        <v>0</v>
      </c>
      <c r="F97" s="178"/>
      <c r="G97" s="220"/>
      <c r="H97" s="218">
        <f t="shared" si="9"/>
        <v>0</v>
      </c>
      <c r="I97" s="178"/>
      <c r="J97" s="220"/>
      <c r="K97" s="21"/>
      <c r="L97" s="351">
        <f>H97-[1]შემოსულობები!H97</f>
        <v>0</v>
      </c>
    </row>
    <row r="98" spans="1:12" ht="19.5" hidden="1">
      <c r="A98" s="18" t="str">
        <f t="shared" si="5"/>
        <v>b</v>
      </c>
      <c r="B98" s="145"/>
      <c r="C98" s="158"/>
      <c r="D98" s="239"/>
      <c r="E98" s="212"/>
      <c r="F98" s="159"/>
      <c r="G98" s="239"/>
      <c r="H98" s="237"/>
      <c r="I98" s="167"/>
      <c r="J98" s="195"/>
      <c r="K98" s="21"/>
      <c r="L98" s="351">
        <f>H98-[1]შემოსულობები!H98</f>
        <v>0</v>
      </c>
    </row>
    <row r="99" spans="1:12" ht="20.25" hidden="1">
      <c r="A99" s="18" t="str">
        <f t="shared" si="5"/>
        <v>b</v>
      </c>
      <c r="B99" s="135" t="s">
        <v>401</v>
      </c>
      <c r="C99" s="241">
        <v>33</v>
      </c>
      <c r="D99" s="217">
        <f>D100+D101</f>
        <v>0</v>
      </c>
      <c r="E99" s="216">
        <f>F99+G99</f>
        <v>0</v>
      </c>
      <c r="F99" s="161">
        <f>F100+F101</f>
        <v>0</v>
      </c>
      <c r="G99" s="217">
        <f>G100+G101</f>
        <v>0</v>
      </c>
      <c r="H99" s="216">
        <f>I99+J99</f>
        <v>0</v>
      </c>
      <c r="I99" s="161">
        <f>I100+I101</f>
        <v>0</v>
      </c>
      <c r="J99" s="217">
        <f>J100+J101</f>
        <v>0</v>
      </c>
      <c r="K99" s="21" t="s">
        <v>146</v>
      </c>
      <c r="L99" s="351">
        <f>H99-[1]შემოსულობები!H99</f>
        <v>0</v>
      </c>
    </row>
    <row r="100" spans="1:12" ht="19.5" hidden="1">
      <c r="A100" s="18" t="str">
        <f t="shared" si="5"/>
        <v>b</v>
      </c>
      <c r="B100" s="137" t="s">
        <v>389</v>
      </c>
      <c r="C100" s="243">
        <v>331</v>
      </c>
      <c r="D100" s="222"/>
      <c r="E100" s="221">
        <f>F100+G100</f>
        <v>0</v>
      </c>
      <c r="F100" s="179"/>
      <c r="G100" s="222"/>
      <c r="H100" s="221">
        <f>I100+J100</f>
        <v>0</v>
      </c>
      <c r="I100" s="179"/>
      <c r="J100" s="222"/>
      <c r="K100" s="21"/>
      <c r="L100" s="351">
        <f>H100-[1]შემოსულობები!H100</f>
        <v>0</v>
      </c>
    </row>
    <row r="101" spans="1:12" ht="20.25" hidden="1" thickBot="1">
      <c r="A101" s="18" t="str">
        <f t="shared" si="5"/>
        <v>b</v>
      </c>
      <c r="B101" s="146" t="s">
        <v>390</v>
      </c>
      <c r="C101" s="250">
        <v>332</v>
      </c>
      <c r="D101" s="225"/>
      <c r="E101" s="223">
        <f>F101+G101</f>
        <v>0</v>
      </c>
      <c r="F101" s="224"/>
      <c r="G101" s="225"/>
      <c r="H101" s="223">
        <f>I101+J101</f>
        <v>0</v>
      </c>
      <c r="I101" s="224"/>
      <c r="J101" s="225"/>
      <c r="K101" s="21"/>
      <c r="L101" s="351">
        <f>H101-[1]შემოსულობები!H101</f>
        <v>0</v>
      </c>
    </row>
  </sheetData>
  <sheetProtection formatCells="0" formatColumns="0" formatRows="0" autoFilter="0"/>
  <autoFilter ref="A4:M101">
    <filterColumn colId="0">
      <filters>
        <filter val="a"/>
      </filters>
    </filterColumn>
    <filterColumn colId="4" showButton="0"/>
    <filterColumn colId="5" showButton="0"/>
    <filterColumn colId="7" showButton="0"/>
    <filterColumn colId="8" showButton="0"/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1">
    <mergeCell ref="E2:J2"/>
    <mergeCell ref="B4:B6"/>
    <mergeCell ref="C4:C6"/>
    <mergeCell ref="H4:J4"/>
    <mergeCell ref="E4:G4"/>
    <mergeCell ref="E5:E6"/>
    <mergeCell ref="F5:G5"/>
    <mergeCell ref="H5:H6"/>
    <mergeCell ref="I5:J5"/>
    <mergeCell ref="D4:D6"/>
    <mergeCell ref="B3:J3"/>
  </mergeCells>
  <phoneticPr fontId="0" type="noConversion"/>
  <printOptions horizontalCentered="1"/>
  <pageMargins left="0" right="0.16" top="0.25" bottom="0" header="0.19" footer="0"/>
  <pageSetup scale="50" orientation="portrait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indexed="10"/>
    <pageSetUpPr fitToPage="1"/>
  </sheetPr>
  <dimension ref="A1:X17485"/>
  <sheetViews>
    <sheetView tabSelected="1" view="pageBreakPreview" topLeftCell="A2" zoomScale="60" zoomScaleNormal="70" workbookViewId="0">
      <pane ySplit="5" topLeftCell="A7" activePane="bottomLeft" state="frozen"/>
      <selection activeCell="A2" sqref="A2"/>
      <selection pane="bottomLeft" activeCell="I17491" sqref="I17491"/>
    </sheetView>
  </sheetViews>
  <sheetFormatPr defaultColWidth="9.140625" defaultRowHeight="21"/>
  <cols>
    <col min="1" max="1" width="5" style="17" customWidth="1"/>
    <col min="2" max="2" width="12.5703125" style="36" customWidth="1"/>
    <col min="3" max="3" width="5.7109375" style="36" customWidth="1"/>
    <col min="4" max="4" width="4.7109375" style="36" customWidth="1"/>
    <col min="5" max="5" width="9.28515625" style="25" customWidth="1"/>
    <col min="6" max="6" width="14.85546875" style="37" customWidth="1"/>
    <col min="7" max="7" width="55.85546875" style="38" customWidth="1"/>
    <col min="8" max="8" width="20.42578125" style="38" customWidth="1"/>
    <col min="9" max="9" width="21.140625" style="75" customWidth="1"/>
    <col min="10" max="10" width="17.42578125" style="74" customWidth="1"/>
    <col min="11" max="11" width="18" style="74" customWidth="1"/>
    <col min="12" max="12" width="14.28515625" style="75" customWidth="1"/>
    <col min="13" max="14" width="14.5703125" style="74" customWidth="1"/>
    <col min="15" max="15" width="9.85546875" style="76" customWidth="1"/>
    <col min="16" max="16" width="9.140625" style="34"/>
    <col min="17" max="16384" width="9.140625" style="17"/>
  </cols>
  <sheetData>
    <row r="1" spans="2:18" ht="21" hidden="1" customHeight="1" thickBot="1"/>
    <row r="2" spans="2:18" ht="39" customHeight="1" thickBot="1">
      <c r="F2" s="39"/>
      <c r="G2" s="40"/>
      <c r="H2" s="40"/>
      <c r="I2" s="77"/>
      <c r="J2" s="77"/>
      <c r="K2" s="77"/>
      <c r="L2" s="77"/>
      <c r="M2" s="77"/>
      <c r="N2" s="77"/>
    </row>
    <row r="3" spans="2:18" ht="54.75" customHeight="1" thickBot="1">
      <c r="F3" s="436" t="s">
        <v>518</v>
      </c>
      <c r="G3" s="433" t="s">
        <v>135</v>
      </c>
      <c r="H3" s="441" t="s">
        <v>734</v>
      </c>
      <c r="I3" s="413" t="s">
        <v>793</v>
      </c>
      <c r="J3" s="413"/>
      <c r="K3" s="413"/>
      <c r="L3" s="413" t="s">
        <v>794</v>
      </c>
      <c r="M3" s="413"/>
      <c r="N3" s="413"/>
    </row>
    <row r="4" spans="2:18" ht="22.5" customHeight="1" thickBot="1">
      <c r="E4" s="27"/>
      <c r="F4" s="437"/>
      <c r="G4" s="434"/>
      <c r="H4" s="442"/>
      <c r="I4" s="439" t="s">
        <v>194</v>
      </c>
      <c r="J4" s="413" t="s">
        <v>161</v>
      </c>
      <c r="K4" s="440"/>
      <c r="L4" s="439" t="s">
        <v>194</v>
      </c>
      <c r="M4" s="413" t="s">
        <v>161</v>
      </c>
      <c r="N4" s="440"/>
    </row>
    <row r="5" spans="2:18" ht="90.75" customHeight="1" thickBot="1">
      <c r="C5" s="41"/>
      <c r="D5" s="41"/>
      <c r="E5" s="44"/>
      <c r="F5" s="438"/>
      <c r="G5" s="435"/>
      <c r="H5" s="443"/>
      <c r="I5" s="439"/>
      <c r="J5" s="78" t="s">
        <v>371</v>
      </c>
      <c r="K5" s="78" t="s">
        <v>369</v>
      </c>
      <c r="L5" s="439"/>
      <c r="M5" s="78" t="s">
        <v>371</v>
      </c>
      <c r="N5" s="78" t="s">
        <v>369</v>
      </c>
    </row>
    <row r="6" spans="2:18" ht="63" customHeight="1" thickTop="1" thickBot="1">
      <c r="B6" s="36" t="str">
        <f t="shared" ref="B6:B69" si="0">IF(H6+I6+L6&gt;0,"a","b")</f>
        <v>a</v>
      </c>
      <c r="C6" s="42">
        <v>1</v>
      </c>
      <c r="D6" s="42"/>
      <c r="E6" s="24"/>
      <c r="F6" s="32"/>
      <c r="G6" s="288" t="s">
        <v>135</v>
      </c>
      <c r="H6" s="79">
        <f>H236+H2076+H2996+H7136+H8056+H11506</f>
        <v>16859.526999999998</v>
      </c>
      <c r="I6" s="80">
        <f t="shared" ref="I6:I69" si="1">J6+K6</f>
        <v>15784.37131</v>
      </c>
      <c r="J6" s="79">
        <f t="shared" ref="J6:K6" si="2">J236+J2076+J2996+J7136+J8056+J11506</f>
        <v>6161.971309999999</v>
      </c>
      <c r="K6" s="79">
        <f t="shared" si="2"/>
        <v>9622.4000000000015</v>
      </c>
      <c r="L6" s="80">
        <f t="shared" ref="L6:L69" si="3">M6+N6</f>
        <v>2868.6980000000003</v>
      </c>
      <c r="M6" s="79">
        <f t="shared" ref="M6:N25" si="4">M236+M2076+M2996+M7136+M8056+M11506</f>
        <v>602.07000000000005</v>
      </c>
      <c r="N6" s="79">
        <f t="shared" si="4"/>
        <v>2266.6280000000002</v>
      </c>
      <c r="O6" s="82" t="s">
        <v>146</v>
      </c>
      <c r="P6" s="43">
        <v>1</v>
      </c>
      <c r="R6" s="352">
        <f>L6-[1]გადასახდელები!L6</f>
        <v>-10173.802</v>
      </c>
    </row>
    <row r="7" spans="2:18" ht="21" hidden="1" customHeight="1" thickTop="1">
      <c r="B7" s="36" t="str">
        <f t="shared" si="0"/>
        <v>b</v>
      </c>
      <c r="C7" s="42">
        <v>2</v>
      </c>
      <c r="D7" s="42"/>
      <c r="F7" s="26"/>
      <c r="G7" s="46" t="s">
        <v>162</v>
      </c>
      <c r="H7" s="324">
        <v>0</v>
      </c>
      <c r="I7" s="84">
        <f t="shared" si="1"/>
        <v>0</v>
      </c>
      <c r="J7" s="324">
        <f t="shared" ref="J7:K7" si="5">J237+J2077+J2997+J7137+J8057+J11507</f>
        <v>0</v>
      </c>
      <c r="K7" s="324">
        <f t="shared" si="5"/>
        <v>0</v>
      </c>
      <c r="L7" s="84">
        <f t="shared" si="3"/>
        <v>0</v>
      </c>
      <c r="M7" s="324">
        <f t="shared" si="4"/>
        <v>0</v>
      </c>
      <c r="N7" s="324">
        <f t="shared" si="4"/>
        <v>0</v>
      </c>
      <c r="O7" s="82" t="s">
        <v>146</v>
      </c>
      <c r="R7" s="352">
        <f>L7-[1]გადასახდელები!L7</f>
        <v>-264</v>
      </c>
    </row>
    <row r="8" spans="2:18" ht="20.25" customHeight="1" thickTop="1">
      <c r="B8" s="36" t="str">
        <f t="shared" si="0"/>
        <v>a</v>
      </c>
      <c r="C8" s="42">
        <v>2</v>
      </c>
      <c r="D8" s="42"/>
      <c r="E8" s="24"/>
      <c r="F8" s="341" t="s">
        <v>524</v>
      </c>
      <c r="G8" s="58" t="s">
        <v>163</v>
      </c>
      <c r="H8" s="86">
        <f t="shared" ref="H8:H39" si="6">H238+H2078+H2998+H7138+H8058+H11508</f>
        <v>10212.425999999999</v>
      </c>
      <c r="I8" s="87">
        <f t="shared" si="1"/>
        <v>8858.6018199999999</v>
      </c>
      <c r="J8" s="86">
        <f t="shared" ref="J8:K8" si="7">J238+J2078+J2998+J7138+J8058+J11508</f>
        <v>49.101819999999996</v>
      </c>
      <c r="K8" s="86">
        <f t="shared" si="7"/>
        <v>8809.5</v>
      </c>
      <c r="L8" s="87">
        <f t="shared" si="3"/>
        <v>2052.3430000000003</v>
      </c>
      <c r="M8" s="86">
        <f t="shared" si="4"/>
        <v>0</v>
      </c>
      <c r="N8" s="86">
        <f t="shared" si="4"/>
        <v>2052.3430000000003</v>
      </c>
      <c r="O8" s="82" t="s">
        <v>146</v>
      </c>
      <c r="R8" s="352">
        <f>L8-[1]გადასახდელები!L8</f>
        <v>-9817.6569999999992</v>
      </c>
    </row>
    <row r="9" spans="2:18" ht="20.25" customHeight="1">
      <c r="B9" s="36" t="str">
        <f t="shared" si="0"/>
        <v>a</v>
      </c>
      <c r="C9" s="42">
        <v>31</v>
      </c>
      <c r="D9" s="42"/>
      <c r="F9" s="341" t="s">
        <v>525</v>
      </c>
      <c r="G9" s="57" t="s">
        <v>164</v>
      </c>
      <c r="H9" s="89">
        <f t="shared" si="6"/>
        <v>1533.9</v>
      </c>
      <c r="I9" s="90">
        <f t="shared" si="1"/>
        <v>2165.9</v>
      </c>
      <c r="J9" s="89">
        <f t="shared" ref="J9:K9" si="8">J239+J2079+J2999+J7139+J8059+J11509</f>
        <v>0</v>
      </c>
      <c r="K9" s="89">
        <f t="shared" si="8"/>
        <v>2165.9</v>
      </c>
      <c r="L9" s="90">
        <f t="shared" si="3"/>
        <v>542.173</v>
      </c>
      <c r="M9" s="89">
        <f t="shared" si="4"/>
        <v>0</v>
      </c>
      <c r="N9" s="89">
        <f t="shared" si="4"/>
        <v>542.173</v>
      </c>
      <c r="O9" s="82" t="s">
        <v>146</v>
      </c>
      <c r="R9" s="352">
        <f>L9-[1]გადასახდელები!L9</f>
        <v>-1356.127</v>
      </c>
    </row>
    <row r="10" spans="2:18" ht="20.25" customHeight="1">
      <c r="B10" s="36" t="str">
        <f t="shared" si="0"/>
        <v>a</v>
      </c>
      <c r="C10" s="42">
        <v>4</v>
      </c>
      <c r="D10" s="42"/>
      <c r="F10" s="341" t="s">
        <v>526</v>
      </c>
      <c r="G10" s="47" t="s">
        <v>165</v>
      </c>
      <c r="H10" s="93">
        <f t="shared" si="6"/>
        <v>1533.9</v>
      </c>
      <c r="I10" s="94">
        <f t="shared" si="1"/>
        <v>2165.9</v>
      </c>
      <c r="J10" s="93">
        <f t="shared" ref="J10:K10" si="9">J240+J2080+J3000+J7140+J8060+J11510</f>
        <v>0</v>
      </c>
      <c r="K10" s="93">
        <f t="shared" si="9"/>
        <v>2165.9</v>
      </c>
      <c r="L10" s="94">
        <f t="shared" si="3"/>
        <v>542.173</v>
      </c>
      <c r="M10" s="93">
        <f t="shared" si="4"/>
        <v>0</v>
      </c>
      <c r="N10" s="93">
        <f t="shared" si="4"/>
        <v>542.173</v>
      </c>
      <c r="O10" s="82" t="s">
        <v>146</v>
      </c>
      <c r="R10" s="352">
        <f>L10-[1]გადასახდელები!L10</f>
        <v>-1356.127</v>
      </c>
    </row>
    <row r="11" spans="2:18" ht="20.25" customHeight="1">
      <c r="B11" s="36" t="str">
        <f t="shared" si="0"/>
        <v>a</v>
      </c>
      <c r="C11" s="42">
        <v>5</v>
      </c>
      <c r="D11" s="42"/>
      <c r="F11" s="342" t="s">
        <v>527</v>
      </c>
      <c r="G11" s="48" t="s">
        <v>166</v>
      </c>
      <c r="H11" s="96">
        <f t="shared" si="6"/>
        <v>1533.9</v>
      </c>
      <c r="I11" s="97">
        <f t="shared" si="1"/>
        <v>2165.9</v>
      </c>
      <c r="J11" s="96">
        <f t="shared" ref="J11:K11" si="10">J241+J2081+J3001+J7141+J8061+J11511</f>
        <v>0</v>
      </c>
      <c r="K11" s="96">
        <f t="shared" si="10"/>
        <v>2165.9</v>
      </c>
      <c r="L11" s="97">
        <f t="shared" si="3"/>
        <v>542.173</v>
      </c>
      <c r="M11" s="96">
        <f t="shared" si="4"/>
        <v>0</v>
      </c>
      <c r="N11" s="96">
        <f t="shared" si="4"/>
        <v>542.173</v>
      </c>
      <c r="O11" s="82" t="s">
        <v>146</v>
      </c>
      <c r="R11" s="352">
        <f>L11-[1]გადასახდელები!L11</f>
        <v>-1356.127</v>
      </c>
    </row>
    <row r="12" spans="2:18" ht="20.25" customHeight="1">
      <c r="B12" s="36" t="str">
        <f t="shared" si="0"/>
        <v>a</v>
      </c>
      <c r="C12" s="42">
        <v>6</v>
      </c>
      <c r="D12" s="42"/>
      <c r="F12" s="343" t="s">
        <v>528</v>
      </c>
      <c r="G12" s="45" t="s">
        <v>167</v>
      </c>
      <c r="H12" s="119">
        <f t="shared" si="6"/>
        <v>1415.7</v>
      </c>
      <c r="I12" s="105">
        <f t="shared" si="1"/>
        <v>2150.5</v>
      </c>
      <c r="J12" s="119">
        <f t="shared" ref="J12:K12" si="11">J242+J2082+J3002+J7142+J8062+J11512</f>
        <v>0</v>
      </c>
      <c r="K12" s="119">
        <f t="shared" si="11"/>
        <v>2150.5</v>
      </c>
      <c r="L12" s="105">
        <f t="shared" si="3"/>
        <v>533.798</v>
      </c>
      <c r="M12" s="119">
        <f t="shared" si="4"/>
        <v>0</v>
      </c>
      <c r="N12" s="119">
        <f t="shared" si="4"/>
        <v>533.798</v>
      </c>
      <c r="O12" s="82" t="s">
        <v>146</v>
      </c>
      <c r="R12" s="352">
        <f>L12-[1]გადასახდელები!L12</f>
        <v>-1364.502</v>
      </c>
    </row>
    <row r="13" spans="2:18" ht="20.25" hidden="1" customHeight="1">
      <c r="B13" s="36" t="str">
        <f t="shared" si="0"/>
        <v>b</v>
      </c>
      <c r="C13" s="42">
        <v>6</v>
      </c>
      <c r="D13" s="42"/>
      <c r="F13" s="343" t="s">
        <v>592</v>
      </c>
      <c r="G13" s="45" t="s">
        <v>168</v>
      </c>
      <c r="H13" s="119">
        <f t="shared" si="6"/>
        <v>0</v>
      </c>
      <c r="I13" s="105">
        <f t="shared" si="1"/>
        <v>0</v>
      </c>
      <c r="J13" s="119">
        <f t="shared" ref="J13:K13" si="12">J243+J2083+J3003+J7143+J8063+J11513</f>
        <v>0</v>
      </c>
      <c r="K13" s="119">
        <f t="shared" si="12"/>
        <v>0</v>
      </c>
      <c r="L13" s="105">
        <f t="shared" si="3"/>
        <v>0</v>
      </c>
      <c r="M13" s="119">
        <f t="shared" si="4"/>
        <v>0</v>
      </c>
      <c r="N13" s="119">
        <f t="shared" si="4"/>
        <v>0</v>
      </c>
      <c r="O13" s="82" t="s">
        <v>146</v>
      </c>
      <c r="R13" s="352">
        <f>L13-[1]გადასახდელები!L13</f>
        <v>0</v>
      </c>
    </row>
    <row r="14" spans="2:18" ht="20.25" customHeight="1">
      <c r="B14" s="36" t="str">
        <f t="shared" si="0"/>
        <v>a</v>
      </c>
      <c r="C14" s="42">
        <v>6</v>
      </c>
      <c r="D14" s="42"/>
      <c r="F14" s="343" t="s">
        <v>529</v>
      </c>
      <c r="G14" s="45" t="s">
        <v>169</v>
      </c>
      <c r="H14" s="119">
        <f t="shared" si="6"/>
        <v>118.2</v>
      </c>
      <c r="I14" s="105">
        <f t="shared" si="1"/>
        <v>15.4</v>
      </c>
      <c r="J14" s="119">
        <f t="shared" ref="J14:K14" si="13">J244+J2084+J3004+J7144+J8064+J11514</f>
        <v>0</v>
      </c>
      <c r="K14" s="119">
        <f t="shared" si="13"/>
        <v>15.4</v>
      </c>
      <c r="L14" s="105">
        <f t="shared" si="3"/>
        <v>8.375</v>
      </c>
      <c r="M14" s="119">
        <f t="shared" si="4"/>
        <v>0</v>
      </c>
      <c r="N14" s="119">
        <f t="shared" si="4"/>
        <v>8.375</v>
      </c>
      <c r="O14" s="82" t="s">
        <v>146</v>
      </c>
      <c r="R14" s="352">
        <f>L14-[1]გადასახდელები!L14</f>
        <v>8.375</v>
      </c>
    </row>
    <row r="15" spans="2:18" ht="20.25" hidden="1" customHeight="1">
      <c r="B15" s="36" t="str">
        <f t="shared" si="0"/>
        <v>b</v>
      </c>
      <c r="C15" s="42">
        <v>6</v>
      </c>
      <c r="D15" s="42"/>
      <c r="F15" s="343" t="s">
        <v>593</v>
      </c>
      <c r="G15" s="45" t="s">
        <v>170</v>
      </c>
      <c r="H15" s="119">
        <f t="shared" si="6"/>
        <v>0</v>
      </c>
      <c r="I15" s="105">
        <f t="shared" si="1"/>
        <v>0</v>
      </c>
      <c r="J15" s="119">
        <f t="shared" ref="J15:K15" si="14">J245+J2085+J3005+J7145+J8065+J11515</f>
        <v>0</v>
      </c>
      <c r="K15" s="119">
        <f t="shared" si="14"/>
        <v>0</v>
      </c>
      <c r="L15" s="105">
        <f t="shared" si="3"/>
        <v>0</v>
      </c>
      <c r="M15" s="119">
        <f t="shared" si="4"/>
        <v>0</v>
      </c>
      <c r="N15" s="119">
        <f t="shared" si="4"/>
        <v>0</v>
      </c>
      <c r="O15" s="82" t="s">
        <v>146</v>
      </c>
      <c r="R15" s="352">
        <f>L15-[1]გადასახდელები!L15</f>
        <v>0</v>
      </c>
    </row>
    <row r="16" spans="2:18" ht="20.25" hidden="1" customHeight="1">
      <c r="B16" s="36" t="str">
        <f t="shared" si="0"/>
        <v>b</v>
      </c>
      <c r="C16" s="42">
        <v>6</v>
      </c>
      <c r="D16" s="42"/>
      <c r="F16" s="343" t="s">
        <v>594</v>
      </c>
      <c r="G16" s="45" t="s">
        <v>171</v>
      </c>
      <c r="H16" s="119">
        <f t="shared" si="6"/>
        <v>0</v>
      </c>
      <c r="I16" s="105">
        <f t="shared" si="1"/>
        <v>0</v>
      </c>
      <c r="J16" s="119">
        <f t="shared" ref="J16:K16" si="15">J246+J2086+J3006+J7146+J8066+J11516</f>
        <v>0</v>
      </c>
      <c r="K16" s="119">
        <f t="shared" si="15"/>
        <v>0</v>
      </c>
      <c r="L16" s="105">
        <f t="shared" si="3"/>
        <v>0</v>
      </c>
      <c r="M16" s="119">
        <f t="shared" si="4"/>
        <v>0</v>
      </c>
      <c r="N16" s="119">
        <f t="shared" si="4"/>
        <v>0</v>
      </c>
      <c r="O16" s="82" t="s">
        <v>146</v>
      </c>
      <c r="R16" s="352">
        <f>L16-[1]გადასახდელები!L16</f>
        <v>0</v>
      </c>
    </row>
    <row r="17" spans="2:18" ht="20.25" hidden="1" customHeight="1">
      <c r="B17" s="36" t="str">
        <f t="shared" si="0"/>
        <v>b</v>
      </c>
      <c r="C17" s="42">
        <v>6</v>
      </c>
      <c r="D17" s="42"/>
      <c r="F17" s="343" t="s">
        <v>595</v>
      </c>
      <c r="G17" s="45" t="s">
        <v>172</v>
      </c>
      <c r="H17" s="119">
        <f t="shared" si="6"/>
        <v>0</v>
      </c>
      <c r="I17" s="105">
        <f t="shared" si="1"/>
        <v>0</v>
      </c>
      <c r="J17" s="119">
        <f t="shared" ref="J17:K17" si="16">J247+J2087+J3007+J7147+J8067+J11517</f>
        <v>0</v>
      </c>
      <c r="K17" s="119">
        <f t="shared" si="16"/>
        <v>0</v>
      </c>
      <c r="L17" s="105">
        <f t="shared" si="3"/>
        <v>0</v>
      </c>
      <c r="M17" s="119">
        <f t="shared" si="4"/>
        <v>0</v>
      </c>
      <c r="N17" s="119">
        <f t="shared" si="4"/>
        <v>0</v>
      </c>
      <c r="O17" s="82" t="s">
        <v>146</v>
      </c>
      <c r="R17" s="352">
        <f>L17-[1]გადასახდელები!L17</f>
        <v>0</v>
      </c>
    </row>
    <row r="18" spans="2:18" ht="20.25" hidden="1" customHeight="1">
      <c r="B18" s="36" t="str">
        <f t="shared" si="0"/>
        <v>b</v>
      </c>
      <c r="C18" s="42">
        <v>5</v>
      </c>
      <c r="D18" s="42"/>
      <c r="F18" s="343" t="s">
        <v>596</v>
      </c>
      <c r="G18" s="48" t="s">
        <v>173</v>
      </c>
      <c r="H18" s="96">
        <f t="shared" si="6"/>
        <v>0</v>
      </c>
      <c r="I18" s="97">
        <f t="shared" si="1"/>
        <v>0</v>
      </c>
      <c r="J18" s="96">
        <f t="shared" ref="J18:K18" si="17">J248+J2088+J3008+J7148+J8068+J11518</f>
        <v>0</v>
      </c>
      <c r="K18" s="96">
        <f t="shared" si="17"/>
        <v>0</v>
      </c>
      <c r="L18" s="97">
        <f t="shared" si="3"/>
        <v>0</v>
      </c>
      <c r="M18" s="96">
        <f t="shared" si="4"/>
        <v>0</v>
      </c>
      <c r="N18" s="96">
        <f t="shared" si="4"/>
        <v>0</v>
      </c>
      <c r="O18" s="82" t="s">
        <v>146</v>
      </c>
      <c r="R18" s="352">
        <f>L18-[1]გადასახდელები!L18</f>
        <v>0</v>
      </c>
    </row>
    <row r="19" spans="2:18" ht="20.25" hidden="1" customHeight="1">
      <c r="B19" s="36" t="str">
        <f t="shared" si="0"/>
        <v>b</v>
      </c>
      <c r="C19" s="42">
        <v>4</v>
      </c>
      <c r="D19" s="42"/>
      <c r="F19" s="343" t="s">
        <v>597</v>
      </c>
      <c r="G19" s="47" t="s">
        <v>174</v>
      </c>
      <c r="H19" s="93">
        <f t="shared" si="6"/>
        <v>0</v>
      </c>
      <c r="I19" s="94">
        <f t="shared" si="1"/>
        <v>0</v>
      </c>
      <c r="J19" s="93">
        <f t="shared" ref="J19:K19" si="18">J249+J2089+J3009+J7149+J8069+J11519</f>
        <v>0</v>
      </c>
      <c r="K19" s="93">
        <f t="shared" si="18"/>
        <v>0</v>
      </c>
      <c r="L19" s="94">
        <f t="shared" si="3"/>
        <v>0</v>
      </c>
      <c r="M19" s="93">
        <f t="shared" si="4"/>
        <v>0</v>
      </c>
      <c r="N19" s="93">
        <f t="shared" si="4"/>
        <v>0</v>
      </c>
      <c r="O19" s="82" t="s">
        <v>146</v>
      </c>
      <c r="R19" s="352">
        <f>L19-[1]გადასახდელები!L19</f>
        <v>0</v>
      </c>
    </row>
    <row r="20" spans="2:18" ht="20.25" customHeight="1">
      <c r="B20" s="36" t="str">
        <f t="shared" si="0"/>
        <v>a</v>
      </c>
      <c r="C20" s="42">
        <v>3</v>
      </c>
      <c r="D20" s="42"/>
      <c r="F20" s="342" t="s">
        <v>530</v>
      </c>
      <c r="G20" s="57" t="s">
        <v>175</v>
      </c>
      <c r="H20" s="89">
        <f t="shared" si="6"/>
        <v>5175.5060000000003</v>
      </c>
      <c r="I20" s="90">
        <f t="shared" si="1"/>
        <v>1580.3</v>
      </c>
      <c r="J20" s="89">
        <f t="shared" ref="J20:K20" si="19">J250+J2090+J3010+J7150+J8070+J11520</f>
        <v>0</v>
      </c>
      <c r="K20" s="89">
        <f t="shared" si="19"/>
        <v>1580.3</v>
      </c>
      <c r="L20" s="90">
        <f t="shared" si="3"/>
        <v>278.05499999999995</v>
      </c>
      <c r="M20" s="89">
        <f t="shared" si="4"/>
        <v>0</v>
      </c>
      <c r="N20" s="89">
        <f t="shared" si="4"/>
        <v>278.05499999999995</v>
      </c>
      <c r="O20" s="82" t="s">
        <v>146</v>
      </c>
      <c r="R20" s="352">
        <f>L20-[1]გადასახდელები!L20</f>
        <v>-2248.5450000000001</v>
      </c>
    </row>
    <row r="21" spans="2:18" ht="20.25" customHeight="1">
      <c r="B21" s="36" t="str">
        <f t="shared" si="0"/>
        <v>a</v>
      </c>
      <c r="C21" s="42">
        <v>4</v>
      </c>
      <c r="D21" s="42"/>
      <c r="F21" s="343" t="s">
        <v>531</v>
      </c>
      <c r="G21" s="47" t="s">
        <v>176</v>
      </c>
      <c r="H21" s="93">
        <f t="shared" si="6"/>
        <v>190.4</v>
      </c>
      <c r="I21" s="94">
        <f t="shared" si="1"/>
        <v>99.1</v>
      </c>
      <c r="J21" s="93">
        <f t="shared" ref="J21:K21" si="20">J251+J2091+J3011+J7151+J8071+J11521</f>
        <v>0</v>
      </c>
      <c r="K21" s="93">
        <f t="shared" si="20"/>
        <v>99.1</v>
      </c>
      <c r="L21" s="94">
        <f t="shared" si="3"/>
        <v>24.085000000000001</v>
      </c>
      <c r="M21" s="93">
        <f t="shared" si="4"/>
        <v>0</v>
      </c>
      <c r="N21" s="93">
        <f t="shared" si="4"/>
        <v>24.085000000000001</v>
      </c>
      <c r="O21" s="82" t="s">
        <v>146</v>
      </c>
      <c r="R21" s="352">
        <f>L21-[1]გადასახდელები!L21</f>
        <v>-190.21499999999997</v>
      </c>
    </row>
    <row r="22" spans="2:18" ht="20.25" customHeight="1">
      <c r="B22" s="36" t="str">
        <f t="shared" si="0"/>
        <v>a</v>
      </c>
      <c r="C22" s="42">
        <v>4</v>
      </c>
      <c r="D22" s="42"/>
      <c r="F22" s="342" t="s">
        <v>532</v>
      </c>
      <c r="G22" s="47" t="s">
        <v>177</v>
      </c>
      <c r="H22" s="93">
        <f t="shared" si="6"/>
        <v>11</v>
      </c>
      <c r="I22" s="94">
        <f t="shared" si="1"/>
        <v>15.5</v>
      </c>
      <c r="J22" s="93">
        <f t="shared" ref="J22:K22" si="21">J252+J2092+J3012+J7152+J8072+J11522</f>
        <v>0</v>
      </c>
      <c r="K22" s="93">
        <f t="shared" si="21"/>
        <v>15.5</v>
      </c>
      <c r="L22" s="94">
        <f t="shared" si="3"/>
        <v>1.5309999999999997</v>
      </c>
      <c r="M22" s="93">
        <f t="shared" si="4"/>
        <v>0</v>
      </c>
      <c r="N22" s="93">
        <f t="shared" si="4"/>
        <v>1.5309999999999997</v>
      </c>
      <c r="O22" s="82" t="s">
        <v>146</v>
      </c>
      <c r="R22" s="352">
        <f>L22-[1]გადასახდელები!L22</f>
        <v>-14.269000000000002</v>
      </c>
    </row>
    <row r="23" spans="2:18" ht="20.25" customHeight="1">
      <c r="B23" s="36" t="str">
        <f t="shared" si="0"/>
        <v>a</v>
      </c>
      <c r="C23" s="42">
        <v>5</v>
      </c>
      <c r="D23" s="42"/>
      <c r="F23" s="343" t="s">
        <v>533</v>
      </c>
      <c r="G23" s="48" t="s">
        <v>178</v>
      </c>
      <c r="H23" s="96">
        <f t="shared" si="6"/>
        <v>11</v>
      </c>
      <c r="I23" s="97">
        <f t="shared" si="1"/>
        <v>9.5</v>
      </c>
      <c r="J23" s="96">
        <f t="shared" ref="J23:K23" si="22">J253+J2093+J3013+J7153+J8073+J11523</f>
        <v>0</v>
      </c>
      <c r="K23" s="96">
        <f t="shared" si="22"/>
        <v>9.5</v>
      </c>
      <c r="L23" s="97">
        <f t="shared" si="3"/>
        <v>1.5309999999999997</v>
      </c>
      <c r="M23" s="96">
        <f t="shared" si="4"/>
        <v>0</v>
      </c>
      <c r="N23" s="96">
        <f t="shared" si="4"/>
        <v>1.5309999999999997</v>
      </c>
      <c r="O23" s="82" t="s">
        <v>146</v>
      </c>
      <c r="R23" s="352">
        <f>L23-[1]გადასახდელები!L23</f>
        <v>-14.269000000000002</v>
      </c>
    </row>
    <row r="24" spans="2:18" ht="20.25" customHeight="1">
      <c r="B24" s="36" t="str">
        <f t="shared" si="0"/>
        <v>a</v>
      </c>
      <c r="C24" s="42">
        <v>5</v>
      </c>
      <c r="D24" s="42"/>
      <c r="F24" s="343" t="s">
        <v>598</v>
      </c>
      <c r="G24" s="48" t="s">
        <v>179</v>
      </c>
      <c r="H24" s="96">
        <f t="shared" si="6"/>
        <v>0</v>
      </c>
      <c r="I24" s="97">
        <f t="shared" si="1"/>
        <v>6</v>
      </c>
      <c r="J24" s="96">
        <f t="shared" ref="J24:K24" si="23">J254+J2094+J3014+J7154+J8074+J11524</f>
        <v>0</v>
      </c>
      <c r="K24" s="96">
        <f t="shared" si="23"/>
        <v>6</v>
      </c>
      <c r="L24" s="97">
        <f t="shared" si="3"/>
        <v>0</v>
      </c>
      <c r="M24" s="96">
        <f t="shared" si="4"/>
        <v>0</v>
      </c>
      <c r="N24" s="96">
        <f t="shared" si="4"/>
        <v>0</v>
      </c>
      <c r="O24" s="82" t="s">
        <v>146</v>
      </c>
      <c r="R24" s="352">
        <f>L24-[1]გადასახდელები!L24</f>
        <v>0</v>
      </c>
    </row>
    <row r="25" spans="2:18" ht="20.25" customHeight="1">
      <c r="B25" s="36" t="str">
        <f t="shared" si="0"/>
        <v>a</v>
      </c>
      <c r="C25" s="42">
        <v>4</v>
      </c>
      <c r="D25" s="42"/>
      <c r="F25" s="342" t="s">
        <v>534</v>
      </c>
      <c r="G25" s="47" t="s">
        <v>180</v>
      </c>
      <c r="H25" s="93">
        <f t="shared" si="6"/>
        <v>314.7</v>
      </c>
      <c r="I25" s="94">
        <f t="shared" si="1"/>
        <v>204.2</v>
      </c>
      <c r="J25" s="93">
        <f t="shared" ref="J25:K25" si="24">J255+J2095+J3015+J7155+J8075+J11525</f>
        <v>0</v>
      </c>
      <c r="K25" s="93">
        <f t="shared" si="24"/>
        <v>204.2</v>
      </c>
      <c r="L25" s="94">
        <f t="shared" si="3"/>
        <v>35.113999999999997</v>
      </c>
      <c r="M25" s="93">
        <f t="shared" si="4"/>
        <v>0</v>
      </c>
      <c r="N25" s="93">
        <f t="shared" si="4"/>
        <v>35.113999999999997</v>
      </c>
      <c r="O25" s="82" t="s">
        <v>146</v>
      </c>
      <c r="R25" s="352">
        <f>L25-[1]გადასახდელები!L25</f>
        <v>-394.28600000000006</v>
      </c>
    </row>
    <row r="26" spans="2:18" ht="42.75" customHeight="1">
      <c r="B26" s="36" t="str">
        <f t="shared" si="0"/>
        <v>a</v>
      </c>
      <c r="C26" s="42">
        <v>5</v>
      </c>
      <c r="D26" s="42"/>
      <c r="F26" s="343" t="s">
        <v>535</v>
      </c>
      <c r="G26" s="48" t="s">
        <v>229</v>
      </c>
      <c r="H26" s="96">
        <f t="shared" si="6"/>
        <v>20.8</v>
      </c>
      <c r="I26" s="97">
        <f t="shared" si="1"/>
        <v>22</v>
      </c>
      <c r="J26" s="96">
        <f t="shared" ref="J26:K26" si="25">J256+J2096+J3016+J7156+J8076+J11526</f>
        <v>0</v>
      </c>
      <c r="K26" s="96">
        <f t="shared" si="25"/>
        <v>22</v>
      </c>
      <c r="L26" s="97">
        <f t="shared" si="3"/>
        <v>12.731000000000002</v>
      </c>
      <c r="M26" s="96">
        <f t="shared" ref="M26:N45" si="26">M256+M2096+M3016+M7156+M8076+M11526</f>
        <v>0</v>
      </c>
      <c r="N26" s="96">
        <f t="shared" si="26"/>
        <v>12.731000000000002</v>
      </c>
      <c r="O26" s="82" t="s">
        <v>146</v>
      </c>
      <c r="R26" s="352">
        <f>L26-[1]გადასახდელები!L26</f>
        <v>-11.669</v>
      </c>
    </row>
    <row r="27" spans="2:18" ht="30.75" customHeight="1">
      <c r="B27" s="36" t="str">
        <f t="shared" si="0"/>
        <v>a</v>
      </c>
      <c r="C27" s="42">
        <v>5</v>
      </c>
      <c r="D27" s="42"/>
      <c r="F27" s="343" t="s">
        <v>599</v>
      </c>
      <c r="G27" s="49" t="s">
        <v>196</v>
      </c>
      <c r="H27" s="96">
        <f t="shared" si="6"/>
        <v>46</v>
      </c>
      <c r="I27" s="97">
        <f t="shared" si="1"/>
        <v>30</v>
      </c>
      <c r="J27" s="96">
        <f t="shared" ref="J27:K27" si="27">J257+J2097+J3017+J7157+J8077+J11527</f>
        <v>0</v>
      </c>
      <c r="K27" s="96">
        <f t="shared" si="27"/>
        <v>30</v>
      </c>
      <c r="L27" s="97">
        <f t="shared" si="3"/>
        <v>0.30400000000000005</v>
      </c>
      <c r="M27" s="96">
        <f t="shared" si="26"/>
        <v>0</v>
      </c>
      <c r="N27" s="96">
        <f t="shared" si="26"/>
        <v>0.30400000000000005</v>
      </c>
      <c r="O27" s="82" t="s">
        <v>146</v>
      </c>
      <c r="R27" s="352">
        <f>L27-[1]გადასახდელები!L27</f>
        <v>-14.696</v>
      </c>
    </row>
    <row r="28" spans="2:18" ht="60.75" customHeight="1">
      <c r="B28" s="36" t="str">
        <f t="shared" si="0"/>
        <v>a</v>
      </c>
      <c r="C28" s="42">
        <v>5</v>
      </c>
      <c r="D28" s="42"/>
      <c r="F28" s="343" t="s">
        <v>536</v>
      </c>
      <c r="G28" s="49" t="s">
        <v>230</v>
      </c>
      <c r="H28" s="96">
        <f t="shared" si="6"/>
        <v>6.1</v>
      </c>
      <c r="I28" s="97">
        <f t="shared" si="1"/>
        <v>6.5</v>
      </c>
      <c r="J28" s="96">
        <f t="shared" ref="J28:K28" si="28">J258+J2098+J3018+J7158+J8078+J11528</f>
        <v>0</v>
      </c>
      <c r="K28" s="96">
        <f t="shared" si="28"/>
        <v>6.5</v>
      </c>
      <c r="L28" s="97">
        <f t="shared" si="3"/>
        <v>0.5</v>
      </c>
      <c r="M28" s="96">
        <f t="shared" si="26"/>
        <v>0</v>
      </c>
      <c r="N28" s="96">
        <f t="shared" si="26"/>
        <v>0.5</v>
      </c>
      <c r="O28" s="82" t="s">
        <v>146</v>
      </c>
      <c r="R28" s="352">
        <f>L28-[1]გადასახდელები!L28</f>
        <v>-5.4</v>
      </c>
    </row>
    <row r="29" spans="2:18" ht="30.75" customHeight="1">
      <c r="B29" s="36" t="str">
        <f t="shared" si="0"/>
        <v>a</v>
      </c>
      <c r="C29" s="42">
        <v>5</v>
      </c>
      <c r="D29" s="42"/>
      <c r="F29" s="342" t="s">
        <v>537</v>
      </c>
      <c r="G29" s="48" t="s">
        <v>195</v>
      </c>
      <c r="H29" s="96">
        <f t="shared" si="6"/>
        <v>20.2</v>
      </c>
      <c r="I29" s="97">
        <f t="shared" si="1"/>
        <v>27.5</v>
      </c>
      <c r="J29" s="96">
        <f t="shared" ref="J29:K29" si="29">J259+J2099+J3019+J7159+J8079+J11529</f>
        <v>0</v>
      </c>
      <c r="K29" s="96">
        <f t="shared" si="29"/>
        <v>27.5</v>
      </c>
      <c r="L29" s="97">
        <f t="shared" si="3"/>
        <v>0.65200000000000002</v>
      </c>
      <c r="M29" s="96">
        <f t="shared" si="26"/>
        <v>0</v>
      </c>
      <c r="N29" s="96">
        <f t="shared" si="26"/>
        <v>0.65200000000000002</v>
      </c>
      <c r="O29" s="82" t="s">
        <v>146</v>
      </c>
      <c r="R29" s="352">
        <f>L29-[1]გადასახდელები!L29</f>
        <v>-51.247999999999998</v>
      </c>
    </row>
    <row r="30" spans="2:18" ht="20.25" hidden="1" customHeight="1">
      <c r="B30" s="36" t="str">
        <f t="shared" si="0"/>
        <v>b</v>
      </c>
      <c r="C30" s="42">
        <v>6</v>
      </c>
      <c r="D30" s="42"/>
      <c r="F30" s="343" t="s">
        <v>600</v>
      </c>
      <c r="G30" s="45" t="s">
        <v>181</v>
      </c>
      <c r="H30" s="323">
        <f t="shared" si="6"/>
        <v>0</v>
      </c>
      <c r="I30" s="105">
        <f t="shared" si="1"/>
        <v>0</v>
      </c>
      <c r="J30" s="323">
        <f t="shared" ref="J30:K30" si="30">J260+J2100+J3020+J7160+J8080+J11530</f>
        <v>0</v>
      </c>
      <c r="K30" s="323">
        <f t="shared" si="30"/>
        <v>0</v>
      </c>
      <c r="L30" s="105">
        <f t="shared" si="3"/>
        <v>0</v>
      </c>
      <c r="M30" s="323">
        <f t="shared" si="26"/>
        <v>0</v>
      </c>
      <c r="N30" s="323">
        <f t="shared" si="26"/>
        <v>0</v>
      </c>
      <c r="O30" s="82" t="s">
        <v>146</v>
      </c>
      <c r="R30" s="352">
        <f>L30-[1]გადასახდელები!L30</f>
        <v>0</v>
      </c>
    </row>
    <row r="31" spans="2:18" ht="20.25" hidden="1" customHeight="1">
      <c r="B31" s="36" t="str">
        <f t="shared" si="0"/>
        <v>b</v>
      </c>
      <c r="C31" s="42">
        <v>6</v>
      </c>
      <c r="D31" s="42"/>
      <c r="F31" s="343" t="s">
        <v>601</v>
      </c>
      <c r="G31" s="45" t="s">
        <v>182</v>
      </c>
      <c r="H31" s="323">
        <f t="shared" si="6"/>
        <v>0</v>
      </c>
      <c r="I31" s="105">
        <f t="shared" si="1"/>
        <v>0</v>
      </c>
      <c r="J31" s="323">
        <f t="shared" ref="J31:K31" si="31">J261+J2101+J3021+J7161+J8081+J11531</f>
        <v>0</v>
      </c>
      <c r="K31" s="323">
        <f t="shared" si="31"/>
        <v>0</v>
      </c>
      <c r="L31" s="105">
        <f t="shared" si="3"/>
        <v>0</v>
      </c>
      <c r="M31" s="323">
        <f t="shared" si="26"/>
        <v>0</v>
      </c>
      <c r="N31" s="323">
        <f t="shared" si="26"/>
        <v>0</v>
      </c>
      <c r="O31" s="82" t="s">
        <v>146</v>
      </c>
      <c r="R31" s="352">
        <f>L31-[1]გადასახდელები!L31</f>
        <v>0</v>
      </c>
    </row>
    <row r="32" spans="2:18" ht="20.25" customHeight="1">
      <c r="B32" s="36" t="str">
        <f t="shared" si="0"/>
        <v>a</v>
      </c>
      <c r="C32" s="42">
        <v>6</v>
      </c>
      <c r="D32" s="42"/>
      <c r="F32" s="343" t="s">
        <v>602</v>
      </c>
      <c r="G32" s="45" t="s">
        <v>183</v>
      </c>
      <c r="H32" s="323">
        <f t="shared" si="6"/>
        <v>2.1</v>
      </c>
      <c r="I32" s="105">
        <f t="shared" si="1"/>
        <v>11</v>
      </c>
      <c r="J32" s="323">
        <f t="shared" ref="J32:K32" si="32">J262+J2102+J3022+J7162+J8082+J11532</f>
        <v>0</v>
      </c>
      <c r="K32" s="323">
        <f t="shared" si="32"/>
        <v>11</v>
      </c>
      <c r="L32" s="105">
        <f t="shared" si="3"/>
        <v>0.42</v>
      </c>
      <c r="M32" s="323">
        <f t="shared" si="26"/>
        <v>0</v>
      </c>
      <c r="N32" s="323">
        <f t="shared" si="26"/>
        <v>0.42</v>
      </c>
      <c r="O32" s="82" t="s">
        <v>146</v>
      </c>
      <c r="R32" s="352">
        <f>L32-[1]გადასახდელები!L32</f>
        <v>-2.58</v>
      </c>
    </row>
    <row r="33" spans="2:18" ht="20.25" hidden="1" customHeight="1">
      <c r="B33" s="36" t="str">
        <f t="shared" si="0"/>
        <v>b</v>
      </c>
      <c r="C33" s="42">
        <v>6</v>
      </c>
      <c r="D33" s="42"/>
      <c r="F33" s="343" t="s">
        <v>603</v>
      </c>
      <c r="G33" s="45" t="s">
        <v>184</v>
      </c>
      <c r="H33" s="323">
        <f t="shared" si="6"/>
        <v>0</v>
      </c>
      <c r="I33" s="105">
        <f t="shared" si="1"/>
        <v>0</v>
      </c>
      <c r="J33" s="323">
        <f t="shared" ref="J33:K33" si="33">J263+J2103+J3023+J7163+J8083+J11533</f>
        <v>0</v>
      </c>
      <c r="K33" s="323">
        <f t="shared" si="33"/>
        <v>0</v>
      </c>
      <c r="L33" s="105">
        <f t="shared" si="3"/>
        <v>0</v>
      </c>
      <c r="M33" s="323">
        <f t="shared" si="26"/>
        <v>0</v>
      </c>
      <c r="N33" s="323">
        <f t="shared" si="26"/>
        <v>0</v>
      </c>
      <c r="O33" s="82" t="s">
        <v>146</v>
      </c>
      <c r="R33" s="352">
        <f>L33-[1]გადასახდელები!L33</f>
        <v>0</v>
      </c>
    </row>
    <row r="34" spans="2:18" ht="20.25" customHeight="1">
      <c r="B34" s="36" t="str">
        <f t="shared" si="0"/>
        <v>a</v>
      </c>
      <c r="C34" s="42">
        <v>6</v>
      </c>
      <c r="D34" s="42"/>
      <c r="F34" s="343" t="s">
        <v>538</v>
      </c>
      <c r="G34" s="45" t="s">
        <v>185</v>
      </c>
      <c r="H34" s="323">
        <f t="shared" si="6"/>
        <v>3.7</v>
      </c>
      <c r="I34" s="105">
        <f t="shared" si="1"/>
        <v>5.5</v>
      </c>
      <c r="J34" s="323">
        <f t="shared" ref="J34:K34" si="34">J264+J2104+J3024+J7164+J8084+J11534</f>
        <v>0</v>
      </c>
      <c r="K34" s="323">
        <f t="shared" si="34"/>
        <v>5.5</v>
      </c>
      <c r="L34" s="105">
        <f t="shared" si="3"/>
        <v>0</v>
      </c>
      <c r="M34" s="323">
        <f t="shared" si="26"/>
        <v>0</v>
      </c>
      <c r="N34" s="323">
        <f t="shared" si="26"/>
        <v>0</v>
      </c>
      <c r="O34" s="82" t="s">
        <v>146</v>
      </c>
      <c r="R34" s="352">
        <f>L34-[1]გადასახდელები!L34</f>
        <v>-9.5</v>
      </c>
    </row>
    <row r="35" spans="2:18" ht="20.25" customHeight="1">
      <c r="B35" s="36" t="str">
        <f t="shared" si="0"/>
        <v>a</v>
      </c>
      <c r="C35" s="42">
        <v>6</v>
      </c>
      <c r="D35" s="42"/>
      <c r="F35" s="343" t="s">
        <v>604</v>
      </c>
      <c r="G35" s="45" t="s">
        <v>186</v>
      </c>
      <c r="H35" s="323">
        <f t="shared" si="6"/>
        <v>0.60000000000000009</v>
      </c>
      <c r="I35" s="105">
        <f t="shared" si="1"/>
        <v>2</v>
      </c>
      <c r="J35" s="323">
        <f t="shared" ref="J35:K35" si="35">J265+J2105+J3025+J7165+J8085+J11535</f>
        <v>0</v>
      </c>
      <c r="K35" s="323">
        <f t="shared" si="35"/>
        <v>2</v>
      </c>
      <c r="L35" s="105">
        <f t="shared" si="3"/>
        <v>0</v>
      </c>
      <c r="M35" s="323">
        <f t="shared" si="26"/>
        <v>0</v>
      </c>
      <c r="N35" s="323">
        <f t="shared" si="26"/>
        <v>0</v>
      </c>
      <c r="O35" s="82" t="s">
        <v>146</v>
      </c>
      <c r="R35" s="352">
        <f>L35-[1]გადასახდელები!L35</f>
        <v>0</v>
      </c>
    </row>
    <row r="36" spans="2:18" ht="20.25" customHeight="1">
      <c r="B36" s="36" t="str">
        <f t="shared" si="0"/>
        <v>a</v>
      </c>
      <c r="C36" s="42">
        <v>6</v>
      </c>
      <c r="D36" s="42"/>
      <c r="F36" s="343" t="s">
        <v>605</v>
      </c>
      <c r="G36" s="45" t="s">
        <v>187</v>
      </c>
      <c r="H36" s="323">
        <f t="shared" si="6"/>
        <v>1</v>
      </c>
      <c r="I36" s="105">
        <f t="shared" si="1"/>
        <v>0</v>
      </c>
      <c r="J36" s="323">
        <f t="shared" ref="J36:K36" si="36">J266+J2106+J3026+J7166+J8086+J11536</f>
        <v>0</v>
      </c>
      <c r="K36" s="323">
        <f t="shared" si="36"/>
        <v>0</v>
      </c>
      <c r="L36" s="105">
        <f t="shared" si="3"/>
        <v>0</v>
      </c>
      <c r="M36" s="323">
        <f t="shared" si="26"/>
        <v>0</v>
      </c>
      <c r="N36" s="323">
        <f t="shared" si="26"/>
        <v>0</v>
      </c>
      <c r="O36" s="82" t="s">
        <v>146</v>
      </c>
      <c r="R36" s="352">
        <f>L36-[1]გადასახდელები!L36</f>
        <v>0</v>
      </c>
    </row>
    <row r="37" spans="2:18" ht="20.25" customHeight="1">
      <c r="B37" s="36" t="str">
        <f t="shared" si="0"/>
        <v>a</v>
      </c>
      <c r="C37" s="42">
        <v>6</v>
      </c>
      <c r="D37" s="42"/>
      <c r="F37" s="343" t="s">
        <v>606</v>
      </c>
      <c r="G37" s="45" t="s">
        <v>188</v>
      </c>
      <c r="H37" s="323">
        <f t="shared" si="6"/>
        <v>0.1</v>
      </c>
      <c r="I37" s="105">
        <f t="shared" si="1"/>
        <v>0</v>
      </c>
      <c r="J37" s="323">
        <f t="shared" ref="J37:K37" si="37">J267+J2107+J3027+J7167+J8087+J11537</f>
        <v>0</v>
      </c>
      <c r="K37" s="323">
        <f t="shared" si="37"/>
        <v>0</v>
      </c>
      <c r="L37" s="105">
        <f t="shared" si="3"/>
        <v>0</v>
      </c>
      <c r="M37" s="323">
        <f t="shared" si="26"/>
        <v>0</v>
      </c>
      <c r="N37" s="323">
        <f t="shared" si="26"/>
        <v>0</v>
      </c>
      <c r="O37" s="82" t="s">
        <v>146</v>
      </c>
      <c r="R37" s="352">
        <f>L37-[1]გადასახდელები!L37</f>
        <v>0</v>
      </c>
    </row>
    <row r="38" spans="2:18" ht="20.25" hidden="1" customHeight="1">
      <c r="B38" s="36" t="str">
        <f t="shared" si="0"/>
        <v>b</v>
      </c>
      <c r="C38" s="42">
        <v>6</v>
      </c>
      <c r="D38" s="42"/>
      <c r="F38" s="343" t="s">
        <v>607</v>
      </c>
      <c r="G38" s="45" t="s">
        <v>189</v>
      </c>
      <c r="H38" s="323">
        <f t="shared" si="6"/>
        <v>0</v>
      </c>
      <c r="I38" s="105">
        <f t="shared" si="1"/>
        <v>0</v>
      </c>
      <c r="J38" s="323">
        <f t="shared" ref="J38:K38" si="38">J268+J2108+J3028+J7168+J8088+J11538</f>
        <v>0</v>
      </c>
      <c r="K38" s="323">
        <f t="shared" si="38"/>
        <v>0</v>
      </c>
      <c r="L38" s="105">
        <f t="shared" si="3"/>
        <v>0</v>
      </c>
      <c r="M38" s="323">
        <f t="shared" si="26"/>
        <v>0</v>
      </c>
      <c r="N38" s="323">
        <f t="shared" si="26"/>
        <v>0</v>
      </c>
      <c r="O38" s="82" t="s">
        <v>146</v>
      </c>
      <c r="R38" s="352">
        <f>L38-[1]გადასახდელები!L38</f>
        <v>0</v>
      </c>
    </row>
    <row r="39" spans="2:18" ht="20.25" customHeight="1">
      <c r="B39" s="36" t="str">
        <f t="shared" si="0"/>
        <v>a</v>
      </c>
      <c r="C39" s="42">
        <v>6</v>
      </c>
      <c r="D39" s="42"/>
      <c r="F39" s="343" t="s">
        <v>608</v>
      </c>
      <c r="G39" s="45" t="s">
        <v>190</v>
      </c>
      <c r="H39" s="323">
        <f t="shared" si="6"/>
        <v>0</v>
      </c>
      <c r="I39" s="105">
        <f t="shared" si="1"/>
        <v>2</v>
      </c>
      <c r="J39" s="323">
        <f t="shared" ref="J39:K39" si="39">J269+J2109+J3029+J7169+J8089+J11539</f>
        <v>0</v>
      </c>
      <c r="K39" s="323">
        <f t="shared" si="39"/>
        <v>2</v>
      </c>
      <c r="L39" s="105">
        <f t="shared" si="3"/>
        <v>0</v>
      </c>
      <c r="M39" s="323">
        <f t="shared" si="26"/>
        <v>0</v>
      </c>
      <c r="N39" s="323">
        <f t="shared" si="26"/>
        <v>0</v>
      </c>
      <c r="O39" s="82" t="s">
        <v>146</v>
      </c>
      <c r="R39" s="352">
        <f>L39-[1]გადასახდელები!L39</f>
        <v>0</v>
      </c>
    </row>
    <row r="40" spans="2:18" ht="30.75" customHeight="1">
      <c r="B40" s="36" t="str">
        <f t="shared" si="0"/>
        <v>a</v>
      </c>
      <c r="C40" s="42">
        <v>6</v>
      </c>
      <c r="D40" s="42"/>
      <c r="F40" s="343" t="s">
        <v>539</v>
      </c>
      <c r="G40" s="45" t="s">
        <v>231</v>
      </c>
      <c r="H40" s="323">
        <f t="shared" ref="H40:H71" si="40">H270+H2110+H3030+H7170+H8090+H11540</f>
        <v>12.7</v>
      </c>
      <c r="I40" s="105">
        <f t="shared" si="1"/>
        <v>7</v>
      </c>
      <c r="J40" s="323">
        <f t="shared" ref="J40:K40" si="41">J270+J2110+J3030+J7170+J8090+J11540</f>
        <v>0</v>
      </c>
      <c r="K40" s="323">
        <f t="shared" si="41"/>
        <v>7</v>
      </c>
      <c r="L40" s="105">
        <f t="shared" si="3"/>
        <v>0.23200000000000001</v>
      </c>
      <c r="M40" s="323">
        <f t="shared" si="26"/>
        <v>0</v>
      </c>
      <c r="N40" s="323">
        <f t="shared" si="26"/>
        <v>0.23200000000000001</v>
      </c>
      <c r="O40" s="82" t="s">
        <v>146</v>
      </c>
      <c r="R40" s="352">
        <f>L40-[1]გადასახდელები!L40</f>
        <v>-39.167999999999999</v>
      </c>
    </row>
    <row r="41" spans="2:18" ht="20.25" customHeight="1">
      <c r="B41" s="36" t="str">
        <f t="shared" si="0"/>
        <v>a</v>
      </c>
      <c r="C41" s="42">
        <v>5</v>
      </c>
      <c r="D41" s="42"/>
      <c r="F41" s="342" t="s">
        <v>609</v>
      </c>
      <c r="G41" s="48" t="s">
        <v>197</v>
      </c>
      <c r="H41" s="96">
        <f t="shared" si="40"/>
        <v>12.100000000000001</v>
      </c>
      <c r="I41" s="97">
        <f t="shared" si="1"/>
        <v>17.5</v>
      </c>
      <c r="J41" s="96">
        <f t="shared" ref="J41:K41" si="42">J271+J2111+J3031+J7171+J8091+J11541</f>
        <v>0</v>
      </c>
      <c r="K41" s="96">
        <f t="shared" si="42"/>
        <v>17.5</v>
      </c>
      <c r="L41" s="97">
        <f t="shared" si="3"/>
        <v>1.8839999999999999</v>
      </c>
      <c r="M41" s="96">
        <f t="shared" si="26"/>
        <v>0</v>
      </c>
      <c r="N41" s="96">
        <f t="shared" si="26"/>
        <v>1.8839999999999999</v>
      </c>
      <c r="O41" s="82" t="s">
        <v>146</v>
      </c>
      <c r="R41" s="352">
        <f>L41-[1]გადასახდელები!L41</f>
        <v>1.8839999999999999</v>
      </c>
    </row>
    <row r="42" spans="2:18" ht="20.25" customHeight="1">
      <c r="B42" s="36" t="str">
        <f t="shared" si="0"/>
        <v>a</v>
      </c>
      <c r="C42" s="42">
        <v>6</v>
      </c>
      <c r="D42" s="42"/>
      <c r="F42" s="343" t="s">
        <v>610</v>
      </c>
      <c r="G42" s="45" t="s">
        <v>191</v>
      </c>
      <c r="H42" s="323">
        <f t="shared" si="40"/>
        <v>0.9</v>
      </c>
      <c r="I42" s="105">
        <f t="shared" si="1"/>
        <v>3</v>
      </c>
      <c r="J42" s="323">
        <f t="shared" ref="J42:K42" si="43">J272+J2112+J3032+J7172+J8092+J11542</f>
        <v>0</v>
      </c>
      <c r="K42" s="323">
        <f t="shared" si="43"/>
        <v>3</v>
      </c>
      <c r="L42" s="105">
        <f t="shared" si="3"/>
        <v>0</v>
      </c>
      <c r="M42" s="323">
        <f t="shared" si="26"/>
        <v>0</v>
      </c>
      <c r="N42" s="323">
        <f t="shared" si="26"/>
        <v>0</v>
      </c>
      <c r="O42" s="82" t="s">
        <v>146</v>
      </c>
      <c r="R42" s="352">
        <f>L42-[1]გადასახდელები!L42</f>
        <v>0</v>
      </c>
    </row>
    <row r="43" spans="2:18" ht="20.25" customHeight="1">
      <c r="B43" s="36" t="str">
        <f t="shared" si="0"/>
        <v>a</v>
      </c>
      <c r="C43" s="42">
        <v>6</v>
      </c>
      <c r="D43" s="42"/>
      <c r="F43" s="343" t="s">
        <v>611</v>
      </c>
      <c r="G43" s="45" t="s">
        <v>192</v>
      </c>
      <c r="H43" s="323">
        <f t="shared" si="40"/>
        <v>0</v>
      </c>
      <c r="I43" s="105">
        <f t="shared" si="1"/>
        <v>4</v>
      </c>
      <c r="J43" s="323">
        <f t="shared" ref="J43:K43" si="44">J273+J2113+J3033+J7173+J8093+J11543</f>
        <v>0</v>
      </c>
      <c r="K43" s="323">
        <f t="shared" si="44"/>
        <v>4</v>
      </c>
      <c r="L43" s="105">
        <f t="shared" si="3"/>
        <v>0</v>
      </c>
      <c r="M43" s="323">
        <f t="shared" si="26"/>
        <v>0</v>
      </c>
      <c r="N43" s="323">
        <f t="shared" si="26"/>
        <v>0</v>
      </c>
      <c r="O43" s="82" t="s">
        <v>146</v>
      </c>
      <c r="R43" s="352">
        <f>L43-[1]გადასახდელები!L43</f>
        <v>0</v>
      </c>
    </row>
    <row r="44" spans="2:18" ht="30.75" customHeight="1">
      <c r="B44" s="36" t="str">
        <f t="shared" si="0"/>
        <v>a</v>
      </c>
      <c r="C44" s="42">
        <v>6</v>
      </c>
      <c r="D44" s="42"/>
      <c r="F44" s="343" t="s">
        <v>612</v>
      </c>
      <c r="G44" s="45" t="s">
        <v>232</v>
      </c>
      <c r="H44" s="323">
        <f t="shared" si="40"/>
        <v>11.200000000000001</v>
      </c>
      <c r="I44" s="105">
        <f t="shared" si="1"/>
        <v>10.5</v>
      </c>
      <c r="J44" s="323">
        <f t="shared" ref="J44:K44" si="45">J274+J2114+J3034+J7174+J8094+J11544</f>
        <v>0</v>
      </c>
      <c r="K44" s="323">
        <f t="shared" si="45"/>
        <v>10.5</v>
      </c>
      <c r="L44" s="105">
        <f t="shared" si="3"/>
        <v>1.8839999999999999</v>
      </c>
      <c r="M44" s="323">
        <f t="shared" si="26"/>
        <v>0</v>
      </c>
      <c r="N44" s="323">
        <f t="shared" si="26"/>
        <v>1.8839999999999999</v>
      </c>
      <c r="O44" s="82" t="s">
        <v>146</v>
      </c>
      <c r="R44" s="352">
        <f>L44-[1]გადასახდელები!L44</f>
        <v>1.8839999999999999</v>
      </c>
    </row>
    <row r="45" spans="2:18" ht="30.75" customHeight="1">
      <c r="B45" s="36" t="str">
        <f t="shared" si="0"/>
        <v>a</v>
      </c>
      <c r="C45" s="42">
        <v>5</v>
      </c>
      <c r="D45" s="42"/>
      <c r="F45" s="343" t="s">
        <v>613</v>
      </c>
      <c r="G45" s="48" t="s">
        <v>233</v>
      </c>
      <c r="H45" s="96">
        <f t="shared" si="40"/>
        <v>2.7</v>
      </c>
      <c r="I45" s="97">
        <f t="shared" si="1"/>
        <v>3</v>
      </c>
      <c r="J45" s="96">
        <f t="shared" ref="J45:K45" si="46">J275+J2115+J3035+J7175+J8095+J11545</f>
        <v>0</v>
      </c>
      <c r="K45" s="96">
        <f t="shared" si="46"/>
        <v>3</v>
      </c>
      <c r="L45" s="97">
        <f t="shared" si="3"/>
        <v>0</v>
      </c>
      <c r="M45" s="96">
        <f t="shared" si="26"/>
        <v>0</v>
      </c>
      <c r="N45" s="96">
        <f t="shared" si="26"/>
        <v>0</v>
      </c>
      <c r="O45" s="82" t="s">
        <v>146</v>
      </c>
      <c r="R45" s="352">
        <f>L45-[1]გადასახდელები!L45</f>
        <v>0</v>
      </c>
    </row>
    <row r="46" spans="2:18" ht="34.5" customHeight="1">
      <c r="B46" s="36" t="str">
        <f t="shared" si="0"/>
        <v>a</v>
      </c>
      <c r="C46" s="42">
        <v>5</v>
      </c>
      <c r="D46" s="42"/>
      <c r="F46" s="343" t="s">
        <v>614</v>
      </c>
      <c r="G46" s="49" t="s">
        <v>370</v>
      </c>
      <c r="H46" s="96">
        <f t="shared" si="40"/>
        <v>0.6</v>
      </c>
      <c r="I46" s="97">
        <f t="shared" si="1"/>
        <v>0</v>
      </c>
      <c r="J46" s="96">
        <f t="shared" ref="J46:K46" si="47">J276+J2116+J3036+J7176+J8096+J11546</f>
        <v>0</v>
      </c>
      <c r="K46" s="96">
        <f t="shared" si="47"/>
        <v>0</v>
      </c>
      <c r="L46" s="97">
        <f t="shared" si="3"/>
        <v>0</v>
      </c>
      <c r="M46" s="96">
        <f t="shared" ref="M46:N65" si="48">M276+M2116+M3036+M7176+M8096+M11546</f>
        <v>0</v>
      </c>
      <c r="N46" s="96">
        <f t="shared" si="48"/>
        <v>0</v>
      </c>
      <c r="O46" s="82" t="s">
        <v>146</v>
      </c>
      <c r="R46" s="352">
        <f>L46-[1]გადასახდელები!L46</f>
        <v>0</v>
      </c>
    </row>
    <row r="47" spans="2:18" ht="34.5" customHeight="1">
      <c r="B47" s="36" t="str">
        <f t="shared" si="0"/>
        <v>a</v>
      </c>
      <c r="C47" s="42">
        <v>5</v>
      </c>
      <c r="D47" s="42"/>
      <c r="F47" s="343" t="s">
        <v>540</v>
      </c>
      <c r="G47" s="48" t="s">
        <v>234</v>
      </c>
      <c r="H47" s="96">
        <f t="shared" si="40"/>
        <v>24.5</v>
      </c>
      <c r="I47" s="97">
        <f t="shared" si="1"/>
        <v>25</v>
      </c>
      <c r="J47" s="96">
        <f t="shared" ref="J47:K47" si="49">J277+J2117+J3037+J7177+J8097+J11547</f>
        <v>0</v>
      </c>
      <c r="K47" s="96">
        <f t="shared" si="49"/>
        <v>25</v>
      </c>
      <c r="L47" s="97">
        <f t="shared" si="3"/>
        <v>0</v>
      </c>
      <c r="M47" s="96">
        <f t="shared" si="48"/>
        <v>0</v>
      </c>
      <c r="N47" s="96">
        <f t="shared" si="48"/>
        <v>0</v>
      </c>
      <c r="O47" s="82" t="s">
        <v>146</v>
      </c>
      <c r="R47" s="352">
        <f>L47-[1]გადასახდელები!L47</f>
        <v>-9</v>
      </c>
    </row>
    <row r="48" spans="2:18" ht="50.25" customHeight="1">
      <c r="B48" s="36" t="str">
        <f t="shared" si="0"/>
        <v>a</v>
      </c>
      <c r="C48" s="42">
        <v>5</v>
      </c>
      <c r="D48" s="42"/>
      <c r="F48" s="343" t="s">
        <v>541</v>
      </c>
      <c r="G48" s="48" t="s">
        <v>235</v>
      </c>
      <c r="H48" s="96">
        <f t="shared" si="40"/>
        <v>1.5</v>
      </c>
      <c r="I48" s="97">
        <f t="shared" si="1"/>
        <v>2</v>
      </c>
      <c r="J48" s="96">
        <f t="shared" ref="J48:K48" si="50">J278+J2118+J3038+J7178+J8098+J11548</f>
        <v>0</v>
      </c>
      <c r="K48" s="96">
        <f t="shared" si="50"/>
        <v>2</v>
      </c>
      <c r="L48" s="97">
        <f t="shared" si="3"/>
        <v>0</v>
      </c>
      <c r="M48" s="96">
        <f t="shared" si="48"/>
        <v>0</v>
      </c>
      <c r="N48" s="96">
        <f t="shared" si="48"/>
        <v>0</v>
      </c>
      <c r="O48" s="82" t="s">
        <v>146</v>
      </c>
      <c r="R48" s="352">
        <f>L48-[1]გადასახდელები!L48</f>
        <v>0</v>
      </c>
    </row>
    <row r="49" spans="2:18" ht="20.25" customHeight="1">
      <c r="B49" s="36" t="str">
        <f t="shared" si="0"/>
        <v>a</v>
      </c>
      <c r="C49" s="42">
        <v>5</v>
      </c>
      <c r="D49" s="42"/>
      <c r="F49" s="343" t="s">
        <v>542</v>
      </c>
      <c r="G49" s="48" t="s">
        <v>236</v>
      </c>
      <c r="H49" s="96">
        <f t="shared" si="40"/>
        <v>27.400000000000002</v>
      </c>
      <c r="I49" s="97">
        <f t="shared" si="1"/>
        <v>54.2</v>
      </c>
      <c r="J49" s="96">
        <f t="shared" ref="J49:K49" si="51">J279+J2119+J3039+J7179+J8099+J11549</f>
        <v>0</v>
      </c>
      <c r="K49" s="96">
        <f t="shared" si="51"/>
        <v>54.2</v>
      </c>
      <c r="L49" s="97">
        <f t="shared" si="3"/>
        <v>14.52</v>
      </c>
      <c r="M49" s="96">
        <f t="shared" si="48"/>
        <v>0</v>
      </c>
      <c r="N49" s="96">
        <f t="shared" si="48"/>
        <v>14.52</v>
      </c>
      <c r="O49" s="82" t="s">
        <v>146</v>
      </c>
      <c r="R49" s="352">
        <f>L49-[1]გადასახდელები!L49</f>
        <v>-67.38000000000001</v>
      </c>
    </row>
    <row r="50" spans="2:18" ht="20.25" customHeight="1">
      <c r="B50" s="36" t="str">
        <f t="shared" si="0"/>
        <v>a</v>
      </c>
      <c r="C50" s="42">
        <v>5</v>
      </c>
      <c r="D50" s="42"/>
      <c r="F50" s="343" t="s">
        <v>543</v>
      </c>
      <c r="G50" s="48" t="s">
        <v>237</v>
      </c>
      <c r="H50" s="96">
        <f t="shared" si="40"/>
        <v>2.6999999999999997</v>
      </c>
      <c r="I50" s="97">
        <f t="shared" si="1"/>
        <v>5</v>
      </c>
      <c r="J50" s="96">
        <f t="shared" ref="J50:K50" si="52">J280+J2120+J3040+J7180+J8100+J11550</f>
        <v>0</v>
      </c>
      <c r="K50" s="96">
        <f t="shared" si="52"/>
        <v>5</v>
      </c>
      <c r="L50" s="97">
        <f t="shared" si="3"/>
        <v>0.29600000000000004</v>
      </c>
      <c r="M50" s="96">
        <f t="shared" si="48"/>
        <v>0</v>
      </c>
      <c r="N50" s="96">
        <f t="shared" si="48"/>
        <v>0.29600000000000004</v>
      </c>
      <c r="O50" s="82" t="s">
        <v>146</v>
      </c>
      <c r="R50" s="352">
        <f>L50-[1]გადასახდელები!L50</f>
        <v>-1.4039999999999999</v>
      </c>
    </row>
    <row r="51" spans="2:18" ht="20.25" customHeight="1">
      <c r="B51" s="36" t="str">
        <f t="shared" si="0"/>
        <v>a</v>
      </c>
      <c r="C51" s="42">
        <v>5</v>
      </c>
      <c r="D51" s="42"/>
      <c r="F51" s="342" t="s">
        <v>544</v>
      </c>
      <c r="G51" s="48" t="s">
        <v>238</v>
      </c>
      <c r="H51" s="96">
        <f t="shared" si="40"/>
        <v>11.9</v>
      </c>
      <c r="I51" s="97">
        <f t="shared" si="1"/>
        <v>11.5</v>
      </c>
      <c r="J51" s="96">
        <f t="shared" ref="J51:K51" si="53">J281+J2121+J3041+J7181+J8101+J11551</f>
        <v>0</v>
      </c>
      <c r="K51" s="96">
        <f t="shared" si="53"/>
        <v>11.5</v>
      </c>
      <c r="L51" s="97">
        <f t="shared" si="3"/>
        <v>4.2269999999999994</v>
      </c>
      <c r="M51" s="96">
        <f t="shared" si="48"/>
        <v>0</v>
      </c>
      <c r="N51" s="96">
        <f t="shared" si="48"/>
        <v>4.2269999999999994</v>
      </c>
      <c r="O51" s="82" t="s">
        <v>146</v>
      </c>
      <c r="R51" s="352">
        <f>L51-[1]გადასახდელები!L51</f>
        <v>-10.972999999999999</v>
      </c>
    </row>
    <row r="52" spans="2:18" ht="23.25" hidden="1" customHeight="1">
      <c r="B52" s="36" t="str">
        <f t="shared" si="0"/>
        <v>b</v>
      </c>
      <c r="C52" s="42">
        <v>6</v>
      </c>
      <c r="D52" s="42"/>
      <c r="F52" s="343" t="s">
        <v>545</v>
      </c>
      <c r="G52" s="45" t="s">
        <v>198</v>
      </c>
      <c r="H52" s="323">
        <f t="shared" si="40"/>
        <v>0</v>
      </c>
      <c r="I52" s="105">
        <f t="shared" si="1"/>
        <v>0</v>
      </c>
      <c r="J52" s="323">
        <f t="shared" ref="J52:K52" si="54">J282+J2122+J3042+J7182+J8102+J11552</f>
        <v>0</v>
      </c>
      <c r="K52" s="323">
        <f t="shared" si="54"/>
        <v>0</v>
      </c>
      <c r="L52" s="105">
        <f t="shared" si="3"/>
        <v>0</v>
      </c>
      <c r="M52" s="323">
        <f t="shared" si="48"/>
        <v>0</v>
      </c>
      <c r="N52" s="323">
        <f t="shared" si="48"/>
        <v>0</v>
      </c>
      <c r="O52" s="82" t="s">
        <v>146</v>
      </c>
      <c r="R52" s="352">
        <f>L52-[1]გადასახდელები!L52</f>
        <v>0</v>
      </c>
    </row>
    <row r="53" spans="2:18" ht="20.25" customHeight="1">
      <c r="B53" s="36" t="str">
        <f t="shared" si="0"/>
        <v>a</v>
      </c>
      <c r="C53" s="42">
        <v>6</v>
      </c>
      <c r="D53" s="42"/>
      <c r="F53" s="343" t="s">
        <v>546</v>
      </c>
      <c r="G53" s="45" t="s">
        <v>199</v>
      </c>
      <c r="H53" s="323">
        <f t="shared" si="40"/>
        <v>6.5</v>
      </c>
      <c r="I53" s="105">
        <f t="shared" si="1"/>
        <v>5</v>
      </c>
      <c r="J53" s="323">
        <f t="shared" ref="J53:K53" si="55">J283+J2123+J3043+J7183+J8103+J11553</f>
        <v>0</v>
      </c>
      <c r="K53" s="323">
        <f t="shared" si="55"/>
        <v>5</v>
      </c>
      <c r="L53" s="105">
        <f t="shared" si="3"/>
        <v>1.5419999999999998</v>
      </c>
      <c r="M53" s="323">
        <f t="shared" si="48"/>
        <v>0</v>
      </c>
      <c r="N53" s="323">
        <f t="shared" si="48"/>
        <v>1.5419999999999998</v>
      </c>
      <c r="O53" s="82" t="s">
        <v>146</v>
      </c>
      <c r="R53" s="352">
        <f>L53-[1]გადასახდელები!L53</f>
        <v>-6.4580000000000002</v>
      </c>
    </row>
    <row r="54" spans="2:18" ht="23.25" customHeight="1">
      <c r="B54" s="36" t="str">
        <f t="shared" si="0"/>
        <v>a</v>
      </c>
      <c r="C54" s="42">
        <v>6</v>
      </c>
      <c r="D54" s="42"/>
      <c r="F54" s="343" t="s">
        <v>547</v>
      </c>
      <c r="G54" s="45" t="s">
        <v>200</v>
      </c>
      <c r="H54" s="323">
        <f t="shared" si="40"/>
        <v>5.3999999999999995</v>
      </c>
      <c r="I54" s="105">
        <f t="shared" si="1"/>
        <v>6.5</v>
      </c>
      <c r="J54" s="323">
        <f t="shared" ref="J54:K54" si="56">J284+J2124+J3044+J7184+J8104+J11554</f>
        <v>0</v>
      </c>
      <c r="K54" s="323">
        <f t="shared" si="56"/>
        <v>6.5</v>
      </c>
      <c r="L54" s="105">
        <f t="shared" si="3"/>
        <v>2.6850000000000005</v>
      </c>
      <c r="M54" s="323">
        <f t="shared" si="48"/>
        <v>0</v>
      </c>
      <c r="N54" s="323">
        <f t="shared" si="48"/>
        <v>2.6850000000000005</v>
      </c>
      <c r="O54" s="82" t="s">
        <v>146</v>
      </c>
      <c r="R54" s="352">
        <f>L54-[1]გადასახდელები!L54</f>
        <v>-1.5149999999999997</v>
      </c>
    </row>
    <row r="55" spans="2:18" ht="31.5" hidden="1" customHeight="1">
      <c r="B55" s="36" t="str">
        <f t="shared" si="0"/>
        <v>b</v>
      </c>
      <c r="C55" s="42">
        <v>6</v>
      </c>
      <c r="D55" s="42"/>
      <c r="F55" s="343" t="s">
        <v>615</v>
      </c>
      <c r="G55" s="45" t="s">
        <v>201</v>
      </c>
      <c r="H55" s="323">
        <f t="shared" si="40"/>
        <v>0</v>
      </c>
      <c r="I55" s="105">
        <f t="shared" si="1"/>
        <v>0</v>
      </c>
      <c r="J55" s="323">
        <f t="shared" ref="J55:K55" si="57">J285+J2125+J3045+J7185+J8105+J11555</f>
        <v>0</v>
      </c>
      <c r="K55" s="323">
        <f t="shared" si="57"/>
        <v>0</v>
      </c>
      <c r="L55" s="105">
        <f t="shared" si="3"/>
        <v>0</v>
      </c>
      <c r="M55" s="323">
        <f t="shared" si="48"/>
        <v>0</v>
      </c>
      <c r="N55" s="323">
        <f t="shared" si="48"/>
        <v>0</v>
      </c>
      <c r="O55" s="82" t="s">
        <v>146</v>
      </c>
      <c r="R55" s="352">
        <f>L55-[1]გადასახდელები!L55</f>
        <v>0</v>
      </c>
    </row>
    <row r="56" spans="2:18" ht="33.75" hidden="1" customHeight="1">
      <c r="B56" s="36" t="str">
        <f t="shared" si="0"/>
        <v>b</v>
      </c>
      <c r="C56" s="42">
        <v>6</v>
      </c>
      <c r="D56" s="42"/>
      <c r="F56" s="343" t="s">
        <v>548</v>
      </c>
      <c r="G56" s="45" t="s">
        <v>239</v>
      </c>
      <c r="H56" s="323">
        <f t="shared" si="40"/>
        <v>0</v>
      </c>
      <c r="I56" s="105">
        <f t="shared" si="1"/>
        <v>0</v>
      </c>
      <c r="J56" s="323">
        <f t="shared" ref="J56:K56" si="58">J286+J2126+J3046+J7186+J8106+J11556</f>
        <v>0</v>
      </c>
      <c r="K56" s="323">
        <f t="shared" si="58"/>
        <v>0</v>
      </c>
      <c r="L56" s="105">
        <f t="shared" si="3"/>
        <v>0</v>
      </c>
      <c r="M56" s="323">
        <f t="shared" si="48"/>
        <v>0</v>
      </c>
      <c r="N56" s="323">
        <f t="shared" si="48"/>
        <v>0</v>
      </c>
      <c r="O56" s="82" t="s">
        <v>146</v>
      </c>
      <c r="R56" s="352">
        <f>L56-[1]გადასახდელები!L56</f>
        <v>-3</v>
      </c>
    </row>
    <row r="57" spans="2:18" ht="34.5" hidden="1" customHeight="1">
      <c r="B57" s="36" t="str">
        <f t="shared" si="0"/>
        <v>b</v>
      </c>
      <c r="C57" s="42">
        <v>6</v>
      </c>
      <c r="D57" s="42"/>
      <c r="F57" s="343" t="s">
        <v>616</v>
      </c>
      <c r="G57" s="45" t="s">
        <v>240</v>
      </c>
      <c r="H57" s="323">
        <f t="shared" si="40"/>
        <v>0</v>
      </c>
      <c r="I57" s="105">
        <f t="shared" si="1"/>
        <v>0</v>
      </c>
      <c r="J57" s="323">
        <f t="shared" ref="J57:K57" si="59">J287+J2127+J3047+J7187+J8107+J11557</f>
        <v>0</v>
      </c>
      <c r="K57" s="323">
        <f t="shared" si="59"/>
        <v>0</v>
      </c>
      <c r="L57" s="105">
        <f t="shared" si="3"/>
        <v>0</v>
      </c>
      <c r="M57" s="323">
        <f t="shared" si="48"/>
        <v>0</v>
      </c>
      <c r="N57" s="323">
        <f t="shared" si="48"/>
        <v>0</v>
      </c>
      <c r="O57" s="82" t="s">
        <v>146</v>
      </c>
      <c r="R57" s="352">
        <f>L57-[1]გადასახდელები!L57</f>
        <v>0</v>
      </c>
    </row>
    <row r="58" spans="2:18" ht="33.75" hidden="1" customHeight="1">
      <c r="B58" s="36" t="str">
        <f t="shared" si="0"/>
        <v>b</v>
      </c>
      <c r="C58" s="42">
        <v>6</v>
      </c>
      <c r="D58" s="42"/>
      <c r="F58" s="343" t="s">
        <v>617</v>
      </c>
      <c r="G58" s="45" t="s">
        <v>241</v>
      </c>
      <c r="H58" s="323">
        <f t="shared" si="40"/>
        <v>0</v>
      </c>
      <c r="I58" s="105">
        <f t="shared" si="1"/>
        <v>0</v>
      </c>
      <c r="J58" s="323">
        <f t="shared" ref="J58:K58" si="60">J288+J2128+J3048+J7188+J8108+J11558</f>
        <v>0</v>
      </c>
      <c r="K58" s="323">
        <f t="shared" si="60"/>
        <v>0</v>
      </c>
      <c r="L58" s="105">
        <f t="shared" si="3"/>
        <v>0</v>
      </c>
      <c r="M58" s="323">
        <f t="shared" si="48"/>
        <v>0</v>
      </c>
      <c r="N58" s="323">
        <f t="shared" si="48"/>
        <v>0</v>
      </c>
      <c r="O58" s="82" t="s">
        <v>146</v>
      </c>
      <c r="R58" s="352">
        <f>L58-[1]გადასახდელები!L58</f>
        <v>0</v>
      </c>
    </row>
    <row r="59" spans="2:18" ht="34.5" hidden="1" customHeight="1">
      <c r="B59" s="36" t="str">
        <f t="shared" si="0"/>
        <v>b</v>
      </c>
      <c r="C59" s="42">
        <v>5</v>
      </c>
      <c r="D59" s="42"/>
      <c r="F59" s="343" t="s">
        <v>618</v>
      </c>
      <c r="G59" s="48" t="s">
        <v>242</v>
      </c>
      <c r="H59" s="113">
        <f t="shared" si="40"/>
        <v>0</v>
      </c>
      <c r="I59" s="97">
        <f t="shared" si="1"/>
        <v>0</v>
      </c>
      <c r="J59" s="113">
        <f t="shared" ref="J59:K59" si="61">J289+J2129+J3049+J7189+J8109+J11559</f>
        <v>0</v>
      </c>
      <c r="K59" s="113">
        <f t="shared" si="61"/>
        <v>0</v>
      </c>
      <c r="L59" s="97">
        <f t="shared" si="3"/>
        <v>0</v>
      </c>
      <c r="M59" s="113">
        <f t="shared" si="48"/>
        <v>0</v>
      </c>
      <c r="N59" s="113">
        <f t="shared" si="48"/>
        <v>0</v>
      </c>
      <c r="O59" s="82" t="s">
        <v>146</v>
      </c>
      <c r="R59" s="352">
        <f>L59-[1]გადასახდელები!L59</f>
        <v>0</v>
      </c>
    </row>
    <row r="60" spans="2:18" ht="24.75" customHeight="1">
      <c r="B60" s="36" t="str">
        <f t="shared" si="0"/>
        <v>a</v>
      </c>
      <c r="C60" s="42">
        <v>5</v>
      </c>
      <c r="D60" s="42"/>
      <c r="F60" s="343" t="s">
        <v>549</v>
      </c>
      <c r="G60" s="48" t="s">
        <v>243</v>
      </c>
      <c r="H60" s="113">
        <f t="shared" si="40"/>
        <v>138.19999999999999</v>
      </c>
      <c r="I60" s="97">
        <f t="shared" si="1"/>
        <v>0</v>
      </c>
      <c r="J60" s="113">
        <f t="shared" ref="J60:K60" si="62">J290+J2130+J3050+J7190+J8110+J11560</f>
        <v>0</v>
      </c>
      <c r="K60" s="113">
        <f t="shared" si="62"/>
        <v>0</v>
      </c>
      <c r="L60" s="97">
        <f t="shared" si="3"/>
        <v>0</v>
      </c>
      <c r="M60" s="113">
        <f t="shared" si="48"/>
        <v>0</v>
      </c>
      <c r="N60" s="113">
        <f t="shared" si="48"/>
        <v>0</v>
      </c>
      <c r="O60" s="82" t="s">
        <v>146</v>
      </c>
      <c r="R60" s="352">
        <f>L60-[1]გადასახდელები!L60</f>
        <v>-224.4</v>
      </c>
    </row>
    <row r="61" spans="2:18" ht="27.75" customHeight="1">
      <c r="B61" s="36" t="str">
        <f t="shared" si="0"/>
        <v>a</v>
      </c>
      <c r="C61" s="42">
        <v>4</v>
      </c>
      <c r="D61" s="42"/>
      <c r="F61" s="343" t="s">
        <v>550</v>
      </c>
      <c r="G61" s="47" t="s">
        <v>244</v>
      </c>
      <c r="H61" s="93">
        <f t="shared" si="40"/>
        <v>3.6</v>
      </c>
      <c r="I61" s="108">
        <f t="shared" si="1"/>
        <v>20</v>
      </c>
      <c r="J61" s="93">
        <f t="shared" ref="J61:K61" si="63">J291+J2131+J3051+J7191+J8111+J11561</f>
        <v>0</v>
      </c>
      <c r="K61" s="93">
        <f t="shared" si="63"/>
        <v>20</v>
      </c>
      <c r="L61" s="108">
        <f t="shared" si="3"/>
        <v>5.8360000000000003</v>
      </c>
      <c r="M61" s="93">
        <f t="shared" si="48"/>
        <v>0</v>
      </c>
      <c r="N61" s="93">
        <f t="shared" si="48"/>
        <v>5.8360000000000003</v>
      </c>
      <c r="O61" s="82" t="s">
        <v>146</v>
      </c>
      <c r="R61" s="352">
        <f>L61-[1]გადასახდელები!L61</f>
        <v>-4.1639999999999997</v>
      </c>
    </row>
    <row r="62" spans="2:18" ht="23.25" hidden="1" customHeight="1">
      <c r="B62" s="36" t="str">
        <f t="shared" si="0"/>
        <v>b</v>
      </c>
      <c r="C62" s="42">
        <v>4</v>
      </c>
      <c r="D62" s="42"/>
      <c r="F62" s="343" t="s">
        <v>619</v>
      </c>
      <c r="G62" s="47" t="s">
        <v>245</v>
      </c>
      <c r="H62" s="93">
        <f t="shared" si="40"/>
        <v>0</v>
      </c>
      <c r="I62" s="108">
        <f t="shared" si="1"/>
        <v>0</v>
      </c>
      <c r="J62" s="93">
        <f t="shared" ref="J62:K62" si="64">J292+J2132+J3052+J7192+J8112+J11562</f>
        <v>0</v>
      </c>
      <c r="K62" s="93">
        <f t="shared" si="64"/>
        <v>0</v>
      </c>
      <c r="L62" s="108">
        <f t="shared" si="3"/>
        <v>0</v>
      </c>
      <c r="M62" s="93">
        <f t="shared" si="48"/>
        <v>0</v>
      </c>
      <c r="N62" s="93">
        <f t="shared" si="48"/>
        <v>0</v>
      </c>
      <c r="O62" s="82" t="s">
        <v>146</v>
      </c>
      <c r="R62" s="352">
        <f>L62-[1]გადასახდელები!L62</f>
        <v>0</v>
      </c>
    </row>
    <row r="63" spans="2:18" ht="24" hidden="1" customHeight="1">
      <c r="B63" s="36" t="str">
        <f t="shared" si="0"/>
        <v>b</v>
      </c>
      <c r="C63" s="42">
        <v>4</v>
      </c>
      <c r="D63" s="42"/>
      <c r="F63" s="343" t="s">
        <v>620</v>
      </c>
      <c r="G63" s="47" t="s">
        <v>246</v>
      </c>
      <c r="H63" s="93">
        <f t="shared" si="40"/>
        <v>0</v>
      </c>
      <c r="I63" s="108">
        <f t="shared" si="1"/>
        <v>0</v>
      </c>
      <c r="J63" s="93">
        <f t="shared" ref="J63:K63" si="65">J293+J2133+J3053+J7193+J8113+J11563</f>
        <v>0</v>
      </c>
      <c r="K63" s="93">
        <f t="shared" si="65"/>
        <v>0</v>
      </c>
      <c r="L63" s="108">
        <f t="shared" si="3"/>
        <v>0</v>
      </c>
      <c r="M63" s="93">
        <f t="shared" si="48"/>
        <v>0</v>
      </c>
      <c r="N63" s="93">
        <f t="shared" si="48"/>
        <v>0</v>
      </c>
      <c r="O63" s="82" t="s">
        <v>146</v>
      </c>
      <c r="R63" s="352">
        <f>L63-[1]გადასახდელები!L63</f>
        <v>0</v>
      </c>
    </row>
    <row r="64" spans="2:18" ht="34.5" hidden="1" customHeight="1">
      <c r="B64" s="36" t="str">
        <f t="shared" si="0"/>
        <v>b</v>
      </c>
      <c r="C64" s="42">
        <v>4</v>
      </c>
      <c r="D64" s="42"/>
      <c r="F64" s="343" t="s">
        <v>551</v>
      </c>
      <c r="G64" s="47" t="s">
        <v>247</v>
      </c>
      <c r="H64" s="93">
        <f t="shared" si="40"/>
        <v>0</v>
      </c>
      <c r="I64" s="108">
        <f t="shared" si="1"/>
        <v>0</v>
      </c>
      <c r="J64" s="93">
        <f t="shared" ref="J64:K64" si="66">J294+J2134+J3054+J7194+J8114+J11564</f>
        <v>0</v>
      </c>
      <c r="K64" s="93">
        <f t="shared" si="66"/>
        <v>0</v>
      </c>
      <c r="L64" s="108">
        <f t="shared" si="3"/>
        <v>0</v>
      </c>
      <c r="M64" s="93">
        <f t="shared" si="48"/>
        <v>0</v>
      </c>
      <c r="N64" s="93">
        <f t="shared" si="48"/>
        <v>0</v>
      </c>
      <c r="O64" s="82" t="s">
        <v>146</v>
      </c>
      <c r="R64" s="352">
        <f>L64-[1]გადასახდელები!L64</f>
        <v>-20</v>
      </c>
    </row>
    <row r="65" spans="2:18" ht="33" customHeight="1">
      <c r="B65" s="36" t="str">
        <f t="shared" si="0"/>
        <v>a</v>
      </c>
      <c r="C65" s="42">
        <v>4</v>
      </c>
      <c r="D65" s="42"/>
      <c r="F65" s="342" t="s">
        <v>552</v>
      </c>
      <c r="G65" s="47" t="s">
        <v>248</v>
      </c>
      <c r="H65" s="93">
        <f t="shared" si="40"/>
        <v>145.1</v>
      </c>
      <c r="I65" s="94">
        <f t="shared" si="1"/>
        <v>245.9</v>
      </c>
      <c r="J65" s="93">
        <f t="shared" ref="J65:K65" si="67">J295+J2135+J3055+J7195+J8115+J11565</f>
        <v>0</v>
      </c>
      <c r="K65" s="93">
        <f t="shared" si="67"/>
        <v>245.9</v>
      </c>
      <c r="L65" s="94">
        <f t="shared" si="3"/>
        <v>40.195000000000007</v>
      </c>
      <c r="M65" s="93">
        <f t="shared" si="48"/>
        <v>0</v>
      </c>
      <c r="N65" s="93">
        <f t="shared" si="48"/>
        <v>40.195000000000007</v>
      </c>
      <c r="O65" s="82" t="s">
        <v>146</v>
      </c>
      <c r="R65" s="352">
        <f>L65-[1]გადასახდელები!L65</f>
        <v>-128.20499999999998</v>
      </c>
    </row>
    <row r="66" spans="2:18" ht="20.25" customHeight="1">
      <c r="B66" s="36" t="str">
        <f t="shared" si="0"/>
        <v>a</v>
      </c>
      <c r="C66" s="42">
        <v>5</v>
      </c>
      <c r="D66" s="42"/>
      <c r="F66" s="343" t="s">
        <v>553</v>
      </c>
      <c r="G66" s="48" t="s">
        <v>249</v>
      </c>
      <c r="H66" s="113">
        <f t="shared" si="40"/>
        <v>121.29999999999998</v>
      </c>
      <c r="I66" s="97">
        <f t="shared" si="1"/>
        <v>182.1</v>
      </c>
      <c r="J66" s="113">
        <f t="shared" ref="J66:K66" si="68">J296+J2136+J3056+J7196+J8116+J11566</f>
        <v>0</v>
      </c>
      <c r="K66" s="113">
        <f t="shared" si="68"/>
        <v>182.1</v>
      </c>
      <c r="L66" s="97">
        <f t="shared" si="3"/>
        <v>34.453000000000003</v>
      </c>
      <c r="M66" s="113">
        <f t="shared" ref="M66:N85" si="69">M296+M2136+M3056+M7196+M8116+M11566</f>
        <v>0</v>
      </c>
      <c r="N66" s="113">
        <f t="shared" si="69"/>
        <v>34.453000000000003</v>
      </c>
      <c r="O66" s="82" t="s">
        <v>146</v>
      </c>
      <c r="Q66" s="17">
        <f>82+55</f>
        <v>137</v>
      </c>
      <c r="R66" s="352">
        <f>L66-[1]გადასახდელები!L66</f>
        <v>-109.34700000000001</v>
      </c>
    </row>
    <row r="67" spans="2:18" ht="20.25" customHeight="1">
      <c r="B67" s="36" t="str">
        <f t="shared" si="0"/>
        <v>a</v>
      </c>
      <c r="C67" s="42">
        <v>5</v>
      </c>
      <c r="D67" s="42"/>
      <c r="F67" s="343" t="s">
        <v>554</v>
      </c>
      <c r="G67" s="48" t="s">
        <v>250</v>
      </c>
      <c r="H67" s="113">
        <f t="shared" si="40"/>
        <v>7</v>
      </c>
      <c r="I67" s="97">
        <f t="shared" si="1"/>
        <v>33</v>
      </c>
      <c r="J67" s="113">
        <f t="shared" ref="J67:K67" si="70">J297+J2137+J3057+J7197+J8117+J11567</f>
        <v>0</v>
      </c>
      <c r="K67" s="113">
        <f t="shared" si="70"/>
        <v>33</v>
      </c>
      <c r="L67" s="97">
        <f t="shared" si="3"/>
        <v>3.4820000000000002</v>
      </c>
      <c r="M67" s="113">
        <f t="shared" si="69"/>
        <v>0</v>
      </c>
      <c r="N67" s="113">
        <f t="shared" si="69"/>
        <v>3.4820000000000002</v>
      </c>
      <c r="O67" s="82" t="s">
        <v>146</v>
      </c>
      <c r="R67" s="352">
        <f>L67-[1]გადასახდელები!L67</f>
        <v>-8.8180000000000014</v>
      </c>
    </row>
    <row r="68" spans="2:18" ht="35.25" customHeight="1">
      <c r="B68" s="36" t="str">
        <f t="shared" si="0"/>
        <v>a</v>
      </c>
      <c r="C68" s="42">
        <v>5</v>
      </c>
      <c r="D68" s="42"/>
      <c r="F68" s="343" t="s">
        <v>555</v>
      </c>
      <c r="G68" s="48" t="s">
        <v>251</v>
      </c>
      <c r="H68" s="113">
        <f t="shared" si="40"/>
        <v>3.7</v>
      </c>
      <c r="I68" s="97">
        <f t="shared" si="1"/>
        <v>15.5</v>
      </c>
      <c r="J68" s="113">
        <f t="shared" ref="J68:K68" si="71">J298+J2138+J3058+J7198+J8118+J11568</f>
        <v>0</v>
      </c>
      <c r="K68" s="113">
        <f t="shared" si="71"/>
        <v>15.5</v>
      </c>
      <c r="L68" s="97">
        <f t="shared" si="3"/>
        <v>0.58499999999999996</v>
      </c>
      <c r="M68" s="113">
        <f t="shared" si="69"/>
        <v>0</v>
      </c>
      <c r="N68" s="113">
        <f t="shared" si="69"/>
        <v>0.58499999999999996</v>
      </c>
      <c r="O68" s="82" t="s">
        <v>146</v>
      </c>
      <c r="R68" s="352">
        <f>L68-[1]გადასახდელები!L68</f>
        <v>-11.414999999999999</v>
      </c>
    </row>
    <row r="69" spans="2:18" ht="20.25" customHeight="1">
      <c r="B69" s="36" t="str">
        <f t="shared" si="0"/>
        <v>a</v>
      </c>
      <c r="C69" s="42">
        <v>5</v>
      </c>
      <c r="D69" s="42"/>
      <c r="F69" s="343" t="s">
        <v>621</v>
      </c>
      <c r="G69" s="48" t="s">
        <v>252</v>
      </c>
      <c r="H69" s="113">
        <f t="shared" si="40"/>
        <v>9.6</v>
      </c>
      <c r="I69" s="97">
        <f t="shared" si="1"/>
        <v>9.3000000000000007</v>
      </c>
      <c r="J69" s="113">
        <f t="shared" ref="J69:K69" si="72">J299+J2139+J3059+J7199+J8119+J11569</f>
        <v>0</v>
      </c>
      <c r="K69" s="113">
        <f t="shared" si="72"/>
        <v>9.3000000000000007</v>
      </c>
      <c r="L69" s="97">
        <f t="shared" si="3"/>
        <v>1.64</v>
      </c>
      <c r="M69" s="113">
        <f t="shared" si="69"/>
        <v>0</v>
      </c>
      <c r="N69" s="113">
        <f t="shared" si="69"/>
        <v>1.64</v>
      </c>
      <c r="O69" s="82" t="s">
        <v>146</v>
      </c>
      <c r="R69" s="352">
        <f>L69-[1]გადასახდელები!L69</f>
        <v>1.64</v>
      </c>
    </row>
    <row r="70" spans="2:18" ht="30.75" hidden="1" customHeight="1">
      <c r="B70" s="36" t="str">
        <f t="shared" ref="B70:B133" si="73">IF(H70+I70+L70&gt;0,"a","b")</f>
        <v>b</v>
      </c>
      <c r="C70" s="42">
        <v>5</v>
      </c>
      <c r="D70" s="42"/>
      <c r="F70" s="343" t="s">
        <v>622</v>
      </c>
      <c r="G70" s="48" t="s">
        <v>253</v>
      </c>
      <c r="H70" s="113">
        <f t="shared" si="40"/>
        <v>0</v>
      </c>
      <c r="I70" s="97">
        <f t="shared" ref="I70:I133" si="74">J70+K70</f>
        <v>0</v>
      </c>
      <c r="J70" s="113">
        <f t="shared" ref="J70:K70" si="75">J300+J2140+J3060+J7200+J8120+J11570</f>
        <v>0</v>
      </c>
      <c r="K70" s="113">
        <f t="shared" si="75"/>
        <v>0</v>
      </c>
      <c r="L70" s="97">
        <f t="shared" ref="L70:L133" si="76">M70+N70</f>
        <v>0</v>
      </c>
      <c r="M70" s="113">
        <f t="shared" si="69"/>
        <v>0</v>
      </c>
      <c r="N70" s="113">
        <f t="shared" si="69"/>
        <v>0</v>
      </c>
      <c r="O70" s="82" t="s">
        <v>146</v>
      </c>
      <c r="R70" s="352">
        <f>L70-[1]გადასახდელები!L70</f>
        <v>0</v>
      </c>
    </row>
    <row r="71" spans="2:18" ht="30.75" customHeight="1">
      <c r="B71" s="36" t="str">
        <f t="shared" si="73"/>
        <v>a</v>
      </c>
      <c r="C71" s="42">
        <v>5</v>
      </c>
      <c r="D71" s="42"/>
      <c r="F71" s="343" t="s">
        <v>556</v>
      </c>
      <c r="G71" s="48" t="s">
        <v>254</v>
      </c>
      <c r="H71" s="113">
        <f t="shared" si="40"/>
        <v>3.5</v>
      </c>
      <c r="I71" s="97">
        <f t="shared" si="74"/>
        <v>6</v>
      </c>
      <c r="J71" s="113">
        <f t="shared" ref="J71:K71" si="77">J301+J2141+J3061+J7201+J8121+J11571</f>
        <v>0</v>
      </c>
      <c r="K71" s="113">
        <f t="shared" si="77"/>
        <v>6</v>
      </c>
      <c r="L71" s="97">
        <f t="shared" si="76"/>
        <v>3.5000000000000003E-2</v>
      </c>
      <c r="M71" s="113">
        <f t="shared" si="69"/>
        <v>0</v>
      </c>
      <c r="N71" s="113">
        <f t="shared" si="69"/>
        <v>3.5000000000000003E-2</v>
      </c>
      <c r="O71" s="82" t="s">
        <v>146</v>
      </c>
      <c r="R71" s="352">
        <f>L71-[1]გადასახდელები!L71</f>
        <v>-0.26500000000000001</v>
      </c>
    </row>
    <row r="72" spans="2:18" ht="20.25" hidden="1" customHeight="1">
      <c r="B72" s="36" t="str">
        <f t="shared" si="73"/>
        <v>b</v>
      </c>
      <c r="C72" s="42">
        <v>4</v>
      </c>
      <c r="D72" s="42"/>
      <c r="F72" s="343" t="s">
        <v>623</v>
      </c>
      <c r="G72" s="47" t="s">
        <v>255</v>
      </c>
      <c r="H72" s="93">
        <f t="shared" ref="H72:H135" si="78">H302+H2142+H3062+H7202+H8122+H11572</f>
        <v>0</v>
      </c>
      <c r="I72" s="94">
        <f t="shared" si="74"/>
        <v>0</v>
      </c>
      <c r="J72" s="93">
        <f t="shared" ref="J72:K72" si="79">J302+J2142+J3062+J7202+J8122+J11572</f>
        <v>0</v>
      </c>
      <c r="K72" s="93">
        <f t="shared" si="79"/>
        <v>0</v>
      </c>
      <c r="L72" s="94">
        <f t="shared" si="76"/>
        <v>0</v>
      </c>
      <c r="M72" s="93">
        <f t="shared" si="69"/>
        <v>0</v>
      </c>
      <c r="N72" s="93">
        <f t="shared" si="69"/>
        <v>0</v>
      </c>
      <c r="O72" s="82" t="s">
        <v>146</v>
      </c>
      <c r="R72" s="352">
        <f>L72-[1]გადასახდელები!L72</f>
        <v>0</v>
      </c>
    </row>
    <row r="73" spans="2:18" ht="20.25" customHeight="1">
      <c r="B73" s="36" t="str">
        <f t="shared" si="73"/>
        <v>a</v>
      </c>
      <c r="C73" s="42">
        <v>4</v>
      </c>
      <c r="D73" s="42"/>
      <c r="F73" s="342" t="s">
        <v>557</v>
      </c>
      <c r="G73" s="47" t="s">
        <v>256</v>
      </c>
      <c r="H73" s="93">
        <f t="shared" si="78"/>
        <v>4339.0040000000008</v>
      </c>
      <c r="I73" s="94">
        <f t="shared" si="74"/>
        <v>801.59999999999991</v>
      </c>
      <c r="J73" s="93">
        <f t="shared" ref="J73:K73" si="80">J303+J2143+J3063+J7203+J8123+J11573</f>
        <v>0</v>
      </c>
      <c r="K73" s="93">
        <f t="shared" si="80"/>
        <v>801.59999999999991</v>
      </c>
      <c r="L73" s="94">
        <f t="shared" si="76"/>
        <v>107.35699999999999</v>
      </c>
      <c r="M73" s="93">
        <f t="shared" si="69"/>
        <v>0</v>
      </c>
      <c r="N73" s="93">
        <f t="shared" si="69"/>
        <v>107.35699999999999</v>
      </c>
      <c r="O73" s="82" t="s">
        <v>146</v>
      </c>
      <c r="R73" s="352">
        <f>L73-[1]გადასახდელები!L73</f>
        <v>-1561.3429999999998</v>
      </c>
    </row>
    <row r="74" spans="2:18" ht="20.25" hidden="1" customHeight="1">
      <c r="B74" s="36" t="str">
        <f t="shared" si="73"/>
        <v>b</v>
      </c>
      <c r="C74" s="42">
        <v>5</v>
      </c>
      <c r="D74" s="42"/>
      <c r="F74" s="343" t="s">
        <v>624</v>
      </c>
      <c r="G74" s="48" t="s">
        <v>257</v>
      </c>
      <c r="H74" s="113">
        <f t="shared" si="78"/>
        <v>0</v>
      </c>
      <c r="I74" s="97">
        <f t="shared" si="74"/>
        <v>0</v>
      </c>
      <c r="J74" s="113">
        <f t="shared" ref="J74:K74" si="81">J304+J2144+J3064+J7204+J8124+J11574</f>
        <v>0</v>
      </c>
      <c r="K74" s="113">
        <f t="shared" si="81"/>
        <v>0</v>
      </c>
      <c r="L74" s="97">
        <f t="shared" si="76"/>
        <v>0</v>
      </c>
      <c r="M74" s="113">
        <f t="shared" si="69"/>
        <v>0</v>
      </c>
      <c r="N74" s="113">
        <f t="shared" si="69"/>
        <v>0</v>
      </c>
      <c r="O74" s="82" t="s">
        <v>146</v>
      </c>
      <c r="R74" s="352">
        <f>L74-[1]გადასახდელები!L74</f>
        <v>0</v>
      </c>
    </row>
    <row r="75" spans="2:18" ht="30" hidden="1" customHeight="1">
      <c r="B75" s="36" t="str">
        <f t="shared" si="73"/>
        <v>b</v>
      </c>
      <c r="C75" s="42">
        <v>5</v>
      </c>
      <c r="D75" s="42"/>
      <c r="F75" s="343" t="s">
        <v>625</v>
      </c>
      <c r="G75" s="48" t="s">
        <v>258</v>
      </c>
      <c r="H75" s="113">
        <f t="shared" si="78"/>
        <v>0</v>
      </c>
      <c r="I75" s="97">
        <f t="shared" si="74"/>
        <v>0</v>
      </c>
      <c r="J75" s="113">
        <f t="shared" ref="J75:K75" si="82">J305+J2145+J3065+J7205+J8125+J11575</f>
        <v>0</v>
      </c>
      <c r="K75" s="113">
        <f t="shared" si="82"/>
        <v>0</v>
      </c>
      <c r="L75" s="97">
        <f t="shared" si="76"/>
        <v>0</v>
      </c>
      <c r="M75" s="113">
        <f t="shared" si="69"/>
        <v>0</v>
      </c>
      <c r="N75" s="113">
        <f t="shared" si="69"/>
        <v>0</v>
      </c>
      <c r="O75" s="82" t="s">
        <v>146</v>
      </c>
      <c r="R75" s="352">
        <f>L75-[1]გადასახდელები!L75</f>
        <v>0</v>
      </c>
    </row>
    <row r="76" spans="2:18" ht="22.5" hidden="1" customHeight="1">
      <c r="B76" s="36" t="str">
        <f t="shared" si="73"/>
        <v>b</v>
      </c>
      <c r="C76" s="42">
        <v>5</v>
      </c>
      <c r="D76" s="42"/>
      <c r="F76" s="343" t="s">
        <v>558</v>
      </c>
      <c r="G76" s="48" t="s">
        <v>259</v>
      </c>
      <c r="H76" s="113">
        <f t="shared" si="78"/>
        <v>0</v>
      </c>
      <c r="I76" s="97">
        <f t="shared" si="74"/>
        <v>0</v>
      </c>
      <c r="J76" s="113">
        <f t="shared" ref="J76:K76" si="83">J306+J2146+J3066+J7206+J8126+J11576</f>
        <v>0</v>
      </c>
      <c r="K76" s="113">
        <f t="shared" si="83"/>
        <v>0</v>
      </c>
      <c r="L76" s="97">
        <f t="shared" si="76"/>
        <v>0</v>
      </c>
      <c r="M76" s="113">
        <f t="shared" si="69"/>
        <v>0</v>
      </c>
      <c r="N76" s="113">
        <f t="shared" si="69"/>
        <v>0</v>
      </c>
      <c r="O76" s="82" t="s">
        <v>146</v>
      </c>
      <c r="R76" s="352">
        <f>L76-[1]გადასახდელები!L76</f>
        <v>-11</v>
      </c>
    </row>
    <row r="77" spans="2:18" ht="33.75" customHeight="1">
      <c r="B77" s="36" t="str">
        <f t="shared" si="73"/>
        <v>a</v>
      </c>
      <c r="C77" s="42">
        <v>5</v>
      </c>
      <c r="D77" s="42"/>
      <c r="F77" s="343" t="s">
        <v>626</v>
      </c>
      <c r="G77" s="48" t="s">
        <v>260</v>
      </c>
      <c r="H77" s="113">
        <f t="shared" si="78"/>
        <v>3.3</v>
      </c>
      <c r="I77" s="97">
        <f t="shared" si="74"/>
        <v>20</v>
      </c>
      <c r="J77" s="113">
        <f t="shared" ref="J77:K77" si="84">J307+J2147+J3067+J7207+J8127+J11577</f>
        <v>0</v>
      </c>
      <c r="K77" s="113">
        <f t="shared" si="84"/>
        <v>20</v>
      </c>
      <c r="L77" s="97">
        <f t="shared" si="76"/>
        <v>0</v>
      </c>
      <c r="M77" s="113">
        <f t="shared" si="69"/>
        <v>0</v>
      </c>
      <c r="N77" s="113">
        <f t="shared" si="69"/>
        <v>0</v>
      </c>
      <c r="O77" s="82" t="s">
        <v>146</v>
      </c>
      <c r="R77" s="352">
        <f>L77-[1]გადასახდელები!L77</f>
        <v>0</v>
      </c>
    </row>
    <row r="78" spans="2:18" ht="24.75" hidden="1" customHeight="1">
      <c r="B78" s="36" t="str">
        <f t="shared" si="73"/>
        <v>b</v>
      </c>
      <c r="C78" s="42">
        <v>5</v>
      </c>
      <c r="D78" s="42"/>
      <c r="F78" s="343" t="s">
        <v>627</v>
      </c>
      <c r="G78" s="48" t="s">
        <v>261</v>
      </c>
      <c r="H78" s="113">
        <f t="shared" si="78"/>
        <v>0</v>
      </c>
      <c r="I78" s="97">
        <f t="shared" si="74"/>
        <v>0</v>
      </c>
      <c r="J78" s="113">
        <f t="shared" ref="J78:K78" si="85">J308+J2148+J3068+J7208+J8128+J11578</f>
        <v>0</v>
      </c>
      <c r="K78" s="113">
        <f t="shared" si="85"/>
        <v>0</v>
      </c>
      <c r="L78" s="97">
        <f t="shared" si="76"/>
        <v>0</v>
      </c>
      <c r="M78" s="113">
        <f t="shared" si="69"/>
        <v>0</v>
      </c>
      <c r="N78" s="113">
        <f t="shared" si="69"/>
        <v>0</v>
      </c>
      <c r="O78" s="82" t="s">
        <v>146</v>
      </c>
      <c r="R78" s="352">
        <f>L78-[1]გადასახდელები!L78</f>
        <v>0</v>
      </c>
    </row>
    <row r="79" spans="2:18" ht="35.25" customHeight="1">
      <c r="B79" s="36" t="str">
        <f t="shared" si="73"/>
        <v>a</v>
      </c>
      <c r="C79" s="42">
        <v>5</v>
      </c>
      <c r="D79" s="42"/>
      <c r="F79" s="343" t="s">
        <v>628</v>
      </c>
      <c r="G79" s="48" t="s">
        <v>262</v>
      </c>
      <c r="H79" s="113">
        <f t="shared" si="78"/>
        <v>0</v>
      </c>
      <c r="I79" s="97">
        <f t="shared" si="74"/>
        <v>2</v>
      </c>
      <c r="J79" s="113">
        <f t="shared" ref="J79:K79" si="86">J309+J2149+J3069+J7209+J8129+J11579</f>
        <v>0</v>
      </c>
      <c r="K79" s="113">
        <f t="shared" si="86"/>
        <v>2</v>
      </c>
      <c r="L79" s="97">
        <f t="shared" si="76"/>
        <v>0</v>
      </c>
      <c r="M79" s="113">
        <f t="shared" si="69"/>
        <v>0</v>
      </c>
      <c r="N79" s="113">
        <f t="shared" si="69"/>
        <v>0</v>
      </c>
      <c r="O79" s="82" t="s">
        <v>146</v>
      </c>
      <c r="R79" s="352">
        <f>L79-[1]გადასახდელები!L79</f>
        <v>0</v>
      </c>
    </row>
    <row r="80" spans="2:18" ht="33.75" customHeight="1">
      <c r="B80" s="36" t="str">
        <f t="shared" si="73"/>
        <v>a</v>
      </c>
      <c r="C80" s="42">
        <v>5</v>
      </c>
      <c r="D80" s="42"/>
      <c r="F80" s="343" t="s">
        <v>629</v>
      </c>
      <c r="G80" s="48" t="s">
        <v>263</v>
      </c>
      <c r="H80" s="113">
        <f t="shared" si="78"/>
        <v>0</v>
      </c>
      <c r="I80" s="97">
        <f t="shared" si="74"/>
        <v>4.8</v>
      </c>
      <c r="J80" s="113">
        <f t="shared" ref="J80:K80" si="87">J310+J2150+J3070+J7210+J8130+J11580</f>
        <v>0</v>
      </c>
      <c r="K80" s="113">
        <f t="shared" si="87"/>
        <v>4.8</v>
      </c>
      <c r="L80" s="97">
        <f t="shared" si="76"/>
        <v>2</v>
      </c>
      <c r="M80" s="113">
        <f t="shared" si="69"/>
        <v>0</v>
      </c>
      <c r="N80" s="113">
        <f t="shared" si="69"/>
        <v>2</v>
      </c>
      <c r="O80" s="82" t="s">
        <v>146</v>
      </c>
      <c r="R80" s="352">
        <f>L80-[1]გადასახდელები!L80</f>
        <v>2</v>
      </c>
    </row>
    <row r="81" spans="2:18" ht="20.25" customHeight="1">
      <c r="B81" s="36" t="str">
        <f t="shared" si="73"/>
        <v>a</v>
      </c>
      <c r="C81" s="42">
        <v>5</v>
      </c>
      <c r="D81" s="42"/>
      <c r="F81" s="343" t="s">
        <v>630</v>
      </c>
      <c r="G81" s="48" t="s">
        <v>264</v>
      </c>
      <c r="H81" s="113">
        <f t="shared" si="78"/>
        <v>5.5</v>
      </c>
      <c r="I81" s="97">
        <f t="shared" si="74"/>
        <v>7</v>
      </c>
      <c r="J81" s="113">
        <f t="shared" ref="J81:K81" si="88">J311+J2151+J3071+J7211+J8131+J11581</f>
        <v>0</v>
      </c>
      <c r="K81" s="113">
        <f t="shared" si="88"/>
        <v>7</v>
      </c>
      <c r="L81" s="97">
        <f t="shared" si="76"/>
        <v>0</v>
      </c>
      <c r="M81" s="113">
        <f t="shared" si="69"/>
        <v>0</v>
      </c>
      <c r="N81" s="113">
        <f t="shared" si="69"/>
        <v>0</v>
      </c>
      <c r="O81" s="82" t="s">
        <v>146</v>
      </c>
      <c r="R81" s="352">
        <f>L81-[1]გადასახდელები!L81</f>
        <v>0</v>
      </c>
    </row>
    <row r="82" spans="2:18" ht="20.25" customHeight="1">
      <c r="B82" s="36" t="str">
        <f t="shared" si="73"/>
        <v>a</v>
      </c>
      <c r="C82" s="42">
        <v>5</v>
      </c>
      <c r="D82" s="42"/>
      <c r="F82" s="343" t="s">
        <v>631</v>
      </c>
      <c r="G82" s="48" t="s">
        <v>265</v>
      </c>
      <c r="H82" s="113">
        <f t="shared" si="78"/>
        <v>6.7</v>
      </c>
      <c r="I82" s="97">
        <f t="shared" si="74"/>
        <v>9</v>
      </c>
      <c r="J82" s="113">
        <f t="shared" ref="J82:K82" si="89">J312+J2152+J3072+J7212+J8132+J11582</f>
        <v>0</v>
      </c>
      <c r="K82" s="113">
        <f t="shared" si="89"/>
        <v>9</v>
      </c>
      <c r="L82" s="97">
        <f t="shared" si="76"/>
        <v>1.512</v>
      </c>
      <c r="M82" s="113">
        <f t="shared" si="69"/>
        <v>0</v>
      </c>
      <c r="N82" s="113">
        <f t="shared" si="69"/>
        <v>1.512</v>
      </c>
      <c r="O82" s="82" t="s">
        <v>146</v>
      </c>
      <c r="R82" s="352">
        <f>L82-[1]გადასახდელები!L82</f>
        <v>1.512</v>
      </c>
    </row>
    <row r="83" spans="2:18" ht="20.25" customHeight="1">
      <c r="B83" s="36" t="str">
        <f t="shared" si="73"/>
        <v>a</v>
      </c>
      <c r="C83" s="42">
        <v>5</v>
      </c>
      <c r="D83" s="42"/>
      <c r="F83" s="343" t="s">
        <v>559</v>
      </c>
      <c r="G83" s="48" t="s">
        <v>266</v>
      </c>
      <c r="H83" s="113">
        <f t="shared" si="78"/>
        <v>43.9</v>
      </c>
      <c r="I83" s="97">
        <f t="shared" si="74"/>
        <v>60.5</v>
      </c>
      <c r="J83" s="113">
        <f t="shared" ref="J83:K83" si="90">J313+J2153+J3073+J7213+J8133+J11583</f>
        <v>0</v>
      </c>
      <c r="K83" s="113">
        <f t="shared" si="90"/>
        <v>60.5</v>
      </c>
      <c r="L83" s="97">
        <f t="shared" si="76"/>
        <v>14.332999999999998</v>
      </c>
      <c r="M83" s="113">
        <f t="shared" si="69"/>
        <v>0</v>
      </c>
      <c r="N83" s="113">
        <f t="shared" si="69"/>
        <v>14.332999999999998</v>
      </c>
      <c r="O83" s="82" t="s">
        <v>146</v>
      </c>
      <c r="R83" s="352">
        <f>L83-[1]გადასახდელები!L83</f>
        <v>-30.466999999999999</v>
      </c>
    </row>
    <row r="84" spans="2:18" ht="20.25" hidden="1" customHeight="1">
      <c r="B84" s="36" t="str">
        <f t="shared" si="73"/>
        <v>b</v>
      </c>
      <c r="C84" s="42">
        <v>5</v>
      </c>
      <c r="D84" s="42"/>
      <c r="F84" s="343" t="s">
        <v>632</v>
      </c>
      <c r="G84" s="48" t="s">
        <v>267</v>
      </c>
      <c r="H84" s="113">
        <f t="shared" si="78"/>
        <v>0</v>
      </c>
      <c r="I84" s="97">
        <f t="shared" si="74"/>
        <v>0</v>
      </c>
      <c r="J84" s="113">
        <f t="shared" ref="J84:K84" si="91">J314+J2154+J3074+J7214+J8134+J11584</f>
        <v>0</v>
      </c>
      <c r="K84" s="113">
        <f t="shared" si="91"/>
        <v>0</v>
      </c>
      <c r="L84" s="97">
        <f t="shared" si="76"/>
        <v>0</v>
      </c>
      <c r="M84" s="113">
        <f t="shared" si="69"/>
        <v>0</v>
      </c>
      <c r="N84" s="113">
        <f t="shared" si="69"/>
        <v>0</v>
      </c>
      <c r="O84" s="82" t="s">
        <v>146</v>
      </c>
      <c r="R84" s="352">
        <f>L84-[1]გადასახდელები!L84</f>
        <v>0</v>
      </c>
    </row>
    <row r="85" spans="2:18" ht="34.5" customHeight="1">
      <c r="B85" s="36" t="str">
        <f t="shared" si="73"/>
        <v>a</v>
      </c>
      <c r="C85" s="42">
        <v>5</v>
      </c>
      <c r="D85" s="42"/>
      <c r="F85" s="343" t="s">
        <v>633</v>
      </c>
      <c r="G85" s="48" t="s">
        <v>268</v>
      </c>
      <c r="H85" s="113">
        <f t="shared" si="78"/>
        <v>4.0010000000000003</v>
      </c>
      <c r="I85" s="97">
        <f t="shared" si="74"/>
        <v>7.5</v>
      </c>
      <c r="J85" s="113">
        <f t="shared" ref="J85:K85" si="92">J315+J2155+J3075+J7215+J8135+J11585</f>
        <v>0</v>
      </c>
      <c r="K85" s="113">
        <f t="shared" si="92"/>
        <v>7.5</v>
      </c>
      <c r="L85" s="97">
        <f t="shared" si="76"/>
        <v>0</v>
      </c>
      <c r="M85" s="113">
        <f t="shared" si="69"/>
        <v>0</v>
      </c>
      <c r="N85" s="113">
        <f t="shared" si="69"/>
        <v>0</v>
      </c>
      <c r="O85" s="82" t="s">
        <v>146</v>
      </c>
      <c r="R85" s="352">
        <f>L85-[1]გადასახდელები!L85</f>
        <v>0</v>
      </c>
    </row>
    <row r="86" spans="2:18" ht="30.75" customHeight="1">
      <c r="B86" s="36" t="str">
        <f t="shared" si="73"/>
        <v>a</v>
      </c>
      <c r="C86" s="42">
        <v>5</v>
      </c>
      <c r="D86" s="42"/>
      <c r="F86" s="343" t="s">
        <v>560</v>
      </c>
      <c r="G86" s="48" t="s">
        <v>269</v>
      </c>
      <c r="H86" s="113">
        <f t="shared" si="78"/>
        <v>4275.603000000001</v>
      </c>
      <c r="I86" s="97">
        <f t="shared" si="74"/>
        <v>690.8</v>
      </c>
      <c r="J86" s="113">
        <f t="shared" ref="J86:K86" si="93">J316+J2156+J3076+J7216+J8136+J11586</f>
        <v>0</v>
      </c>
      <c r="K86" s="113">
        <f t="shared" si="93"/>
        <v>690.8</v>
      </c>
      <c r="L86" s="97">
        <f t="shared" si="76"/>
        <v>89.512</v>
      </c>
      <c r="M86" s="113">
        <f t="shared" ref="M86:N105" si="94">M316+M2156+M3076+M7216+M8136+M11586</f>
        <v>0</v>
      </c>
      <c r="N86" s="113">
        <f t="shared" si="94"/>
        <v>89.512</v>
      </c>
      <c r="O86" s="82" t="s">
        <v>146</v>
      </c>
      <c r="R86" s="352">
        <f>L86-[1]გადასახდელები!L86</f>
        <v>-1523.3880000000001</v>
      </c>
    </row>
    <row r="87" spans="2:18" ht="20.25" hidden="1" customHeight="1">
      <c r="B87" s="36" t="str">
        <f t="shared" si="73"/>
        <v>b</v>
      </c>
      <c r="C87" s="42">
        <v>3</v>
      </c>
      <c r="D87" s="42"/>
      <c r="F87" s="343" t="s">
        <v>634</v>
      </c>
      <c r="G87" s="57" t="s">
        <v>209</v>
      </c>
      <c r="H87" s="89">
        <f t="shared" si="78"/>
        <v>0</v>
      </c>
      <c r="I87" s="90">
        <f t="shared" si="74"/>
        <v>0</v>
      </c>
      <c r="J87" s="89">
        <f t="shared" ref="J87:K87" si="95">J317+J2157+J3077+J7217+J8137+J11587</f>
        <v>0</v>
      </c>
      <c r="K87" s="89">
        <f t="shared" si="95"/>
        <v>0</v>
      </c>
      <c r="L87" s="90">
        <f t="shared" si="76"/>
        <v>0</v>
      </c>
      <c r="M87" s="89">
        <f t="shared" si="94"/>
        <v>0</v>
      </c>
      <c r="N87" s="89">
        <f t="shared" si="94"/>
        <v>0</v>
      </c>
      <c r="O87" s="82" t="s">
        <v>146</v>
      </c>
      <c r="R87" s="352">
        <f>L87-[1]გადასახდელები!L87</f>
        <v>0</v>
      </c>
    </row>
    <row r="88" spans="2:18" ht="20.25" hidden="1" customHeight="1">
      <c r="B88" s="36" t="str">
        <f t="shared" si="73"/>
        <v>b</v>
      </c>
      <c r="C88" s="42">
        <v>3</v>
      </c>
      <c r="D88" s="42"/>
      <c r="F88" s="342" t="s">
        <v>635</v>
      </c>
      <c r="G88" s="57" t="s">
        <v>208</v>
      </c>
      <c r="H88" s="89">
        <f t="shared" si="78"/>
        <v>0</v>
      </c>
      <c r="I88" s="90">
        <f t="shared" si="74"/>
        <v>0</v>
      </c>
      <c r="J88" s="89">
        <f t="shared" ref="J88:K88" si="96">J318+J2158+J3078+J7218+J8138+J11588</f>
        <v>0</v>
      </c>
      <c r="K88" s="89">
        <f t="shared" si="96"/>
        <v>0</v>
      </c>
      <c r="L88" s="90">
        <f t="shared" si="76"/>
        <v>0</v>
      </c>
      <c r="M88" s="89">
        <f t="shared" si="94"/>
        <v>0</v>
      </c>
      <c r="N88" s="89">
        <f t="shared" si="94"/>
        <v>0</v>
      </c>
      <c r="O88" s="82" t="s">
        <v>146</v>
      </c>
      <c r="R88" s="352">
        <f>L88-[1]გადასახდელები!L88</f>
        <v>0</v>
      </c>
    </row>
    <row r="89" spans="2:18" ht="20.25" hidden="1" customHeight="1">
      <c r="B89" s="36" t="str">
        <f t="shared" si="73"/>
        <v>b</v>
      </c>
      <c r="C89" s="42">
        <v>4</v>
      </c>
      <c r="D89" s="42"/>
      <c r="F89" s="342" t="s">
        <v>636</v>
      </c>
      <c r="G89" s="47" t="s">
        <v>270</v>
      </c>
      <c r="H89" s="93">
        <f t="shared" si="78"/>
        <v>0</v>
      </c>
      <c r="I89" s="94">
        <f t="shared" si="74"/>
        <v>0</v>
      </c>
      <c r="J89" s="93">
        <f t="shared" ref="J89:K89" si="97">J319+J2159+J3079+J7219+J8139+J11589</f>
        <v>0</v>
      </c>
      <c r="K89" s="93">
        <f t="shared" si="97"/>
        <v>0</v>
      </c>
      <c r="L89" s="94">
        <f t="shared" si="76"/>
        <v>0</v>
      </c>
      <c r="M89" s="93">
        <f t="shared" si="94"/>
        <v>0</v>
      </c>
      <c r="N89" s="93">
        <f t="shared" si="94"/>
        <v>0</v>
      </c>
      <c r="O89" s="82" t="s">
        <v>146</v>
      </c>
      <c r="R89" s="352">
        <f>L89-[1]გადასახდელები!L89</f>
        <v>0</v>
      </c>
    </row>
    <row r="90" spans="2:18" ht="20.25" hidden="1" customHeight="1">
      <c r="B90" s="36" t="str">
        <f t="shared" si="73"/>
        <v>b</v>
      </c>
      <c r="C90" s="42">
        <v>5</v>
      </c>
      <c r="D90" s="42"/>
      <c r="F90" s="343" t="s">
        <v>637</v>
      </c>
      <c r="G90" s="48" t="s">
        <v>271</v>
      </c>
      <c r="H90" s="96">
        <f t="shared" si="78"/>
        <v>0</v>
      </c>
      <c r="I90" s="97">
        <f t="shared" si="74"/>
        <v>0</v>
      </c>
      <c r="J90" s="96">
        <f t="shared" ref="J90:K90" si="98">J320+J2160+J3080+J7220+J8140+J11590</f>
        <v>0</v>
      </c>
      <c r="K90" s="96">
        <f t="shared" si="98"/>
        <v>0</v>
      </c>
      <c r="L90" s="97">
        <f t="shared" si="76"/>
        <v>0</v>
      </c>
      <c r="M90" s="96">
        <f t="shared" si="94"/>
        <v>0</v>
      </c>
      <c r="N90" s="96">
        <f t="shared" si="94"/>
        <v>0</v>
      </c>
      <c r="O90" s="82" t="s">
        <v>146</v>
      </c>
      <c r="R90" s="352">
        <f>L90-[1]გადასახდელები!L90</f>
        <v>0</v>
      </c>
    </row>
    <row r="91" spans="2:18" ht="20.25" hidden="1" customHeight="1">
      <c r="B91" s="36" t="str">
        <f t="shared" si="73"/>
        <v>b</v>
      </c>
      <c r="C91" s="42">
        <v>5</v>
      </c>
      <c r="D91" s="42"/>
      <c r="F91" s="343" t="s">
        <v>638</v>
      </c>
      <c r="G91" s="48" t="s">
        <v>272</v>
      </c>
      <c r="H91" s="96">
        <f t="shared" si="78"/>
        <v>0</v>
      </c>
      <c r="I91" s="97">
        <f t="shared" si="74"/>
        <v>0</v>
      </c>
      <c r="J91" s="96">
        <f t="shared" ref="J91:K91" si="99">J321+J2161+J3081+J7221+J8141+J11591</f>
        <v>0</v>
      </c>
      <c r="K91" s="96">
        <f t="shared" si="99"/>
        <v>0</v>
      </c>
      <c r="L91" s="97">
        <f t="shared" si="76"/>
        <v>0</v>
      </c>
      <c r="M91" s="96">
        <f t="shared" si="94"/>
        <v>0</v>
      </c>
      <c r="N91" s="96">
        <f t="shared" si="94"/>
        <v>0</v>
      </c>
      <c r="O91" s="82" t="s">
        <v>146</v>
      </c>
      <c r="R91" s="352">
        <f>L91-[1]გადასახდელები!L91</f>
        <v>0</v>
      </c>
    </row>
    <row r="92" spans="2:18" ht="20.25" hidden="1" customHeight="1">
      <c r="B92" s="36" t="str">
        <f t="shared" si="73"/>
        <v>b</v>
      </c>
      <c r="C92" s="42">
        <v>5</v>
      </c>
      <c r="D92" s="42"/>
      <c r="F92" s="343" t="s">
        <v>639</v>
      </c>
      <c r="G92" s="48" t="s">
        <v>273</v>
      </c>
      <c r="H92" s="96">
        <f t="shared" si="78"/>
        <v>0</v>
      </c>
      <c r="I92" s="97">
        <f t="shared" si="74"/>
        <v>0</v>
      </c>
      <c r="J92" s="96">
        <f t="shared" ref="J92:K92" si="100">J322+J2162+J3082+J7222+J8142+J11592</f>
        <v>0</v>
      </c>
      <c r="K92" s="96">
        <f t="shared" si="100"/>
        <v>0</v>
      </c>
      <c r="L92" s="97">
        <f t="shared" si="76"/>
        <v>0</v>
      </c>
      <c r="M92" s="96">
        <f t="shared" si="94"/>
        <v>0</v>
      </c>
      <c r="N92" s="96">
        <f t="shared" si="94"/>
        <v>0</v>
      </c>
      <c r="O92" s="82" t="s">
        <v>146</v>
      </c>
      <c r="R92" s="352">
        <f>L92-[1]გადასახდელები!L92</f>
        <v>0</v>
      </c>
    </row>
    <row r="93" spans="2:18" ht="20.25" hidden="1" customHeight="1">
      <c r="B93" s="36" t="str">
        <f t="shared" si="73"/>
        <v>b</v>
      </c>
      <c r="C93" s="42">
        <v>5</v>
      </c>
      <c r="D93" s="42"/>
      <c r="F93" s="343" t="s">
        <v>640</v>
      </c>
      <c r="G93" s="48" t="s">
        <v>274</v>
      </c>
      <c r="H93" s="96">
        <f t="shared" si="78"/>
        <v>0</v>
      </c>
      <c r="I93" s="97">
        <f t="shared" si="74"/>
        <v>0</v>
      </c>
      <c r="J93" s="96">
        <f t="shared" ref="J93:K93" si="101">J323+J2163+J3083+J7223+J8143+J11593</f>
        <v>0</v>
      </c>
      <c r="K93" s="96">
        <f t="shared" si="101"/>
        <v>0</v>
      </c>
      <c r="L93" s="97">
        <f t="shared" si="76"/>
        <v>0</v>
      </c>
      <c r="M93" s="96">
        <f t="shared" si="94"/>
        <v>0</v>
      </c>
      <c r="N93" s="96">
        <f t="shared" si="94"/>
        <v>0</v>
      </c>
      <c r="O93" s="82" t="s">
        <v>146</v>
      </c>
      <c r="R93" s="352">
        <f>L93-[1]გადასახდელები!L93</f>
        <v>0</v>
      </c>
    </row>
    <row r="94" spans="2:18" ht="20.25" hidden="1" customHeight="1">
      <c r="B94" s="36" t="str">
        <f t="shared" si="73"/>
        <v>b</v>
      </c>
      <c r="C94" s="42">
        <v>4</v>
      </c>
      <c r="D94" s="42"/>
      <c r="F94" s="343" t="s">
        <v>641</v>
      </c>
      <c r="G94" s="47" t="s">
        <v>275</v>
      </c>
      <c r="H94" s="93">
        <f t="shared" si="78"/>
        <v>0</v>
      </c>
      <c r="I94" s="94">
        <f t="shared" si="74"/>
        <v>0</v>
      </c>
      <c r="J94" s="93">
        <f t="shared" ref="J94:K94" si="102">J324+J2164+J3084+J7224+J8144+J11594</f>
        <v>0</v>
      </c>
      <c r="K94" s="93">
        <f t="shared" si="102"/>
        <v>0</v>
      </c>
      <c r="L94" s="94">
        <f t="shared" si="76"/>
        <v>0</v>
      </c>
      <c r="M94" s="93">
        <f t="shared" si="94"/>
        <v>0</v>
      </c>
      <c r="N94" s="93">
        <f t="shared" si="94"/>
        <v>0</v>
      </c>
      <c r="O94" s="82" t="s">
        <v>146</v>
      </c>
      <c r="R94" s="352">
        <f>L94-[1]გადასახდელები!L94</f>
        <v>0</v>
      </c>
    </row>
    <row r="95" spans="2:18" ht="36" hidden="1" customHeight="1">
      <c r="B95" s="36" t="str">
        <f t="shared" si="73"/>
        <v>b</v>
      </c>
      <c r="C95" s="42">
        <v>4</v>
      </c>
      <c r="D95" s="42"/>
      <c r="F95" s="343" t="s">
        <v>642</v>
      </c>
      <c r="G95" s="47" t="s">
        <v>276</v>
      </c>
      <c r="H95" s="93">
        <f t="shared" si="78"/>
        <v>0</v>
      </c>
      <c r="I95" s="94">
        <f t="shared" si="74"/>
        <v>0</v>
      </c>
      <c r="J95" s="93">
        <f t="shared" ref="J95:K95" si="103">J325+J2165+J3085+J7225+J8145+J11595</f>
        <v>0</v>
      </c>
      <c r="K95" s="93">
        <f t="shared" si="103"/>
        <v>0</v>
      </c>
      <c r="L95" s="94">
        <f t="shared" si="76"/>
        <v>0</v>
      </c>
      <c r="M95" s="93">
        <f t="shared" si="94"/>
        <v>0</v>
      </c>
      <c r="N95" s="93">
        <f t="shared" si="94"/>
        <v>0</v>
      </c>
      <c r="O95" s="82" t="s">
        <v>146</v>
      </c>
      <c r="R95" s="352">
        <f>L95-[1]გადასახდელები!L95</f>
        <v>0</v>
      </c>
    </row>
    <row r="96" spans="2:18" ht="20.25" customHeight="1">
      <c r="B96" s="36" t="str">
        <f t="shared" si="73"/>
        <v>a</v>
      </c>
      <c r="C96" s="42">
        <v>3</v>
      </c>
      <c r="D96" s="42"/>
      <c r="F96" s="343" t="s">
        <v>561</v>
      </c>
      <c r="G96" s="57" t="s">
        <v>202</v>
      </c>
      <c r="H96" s="89">
        <f t="shared" si="78"/>
        <v>2763.3140000000003</v>
      </c>
      <c r="I96" s="90">
        <f t="shared" si="74"/>
        <v>4132.8</v>
      </c>
      <c r="J96" s="89">
        <f t="shared" ref="J96:K96" si="104">J326+J2166+J3086+J7226+J8146+J11596</f>
        <v>0</v>
      </c>
      <c r="K96" s="89">
        <f t="shared" si="104"/>
        <v>4132.8</v>
      </c>
      <c r="L96" s="90">
        <f t="shared" si="76"/>
        <v>952.70799999999997</v>
      </c>
      <c r="M96" s="89">
        <f t="shared" si="94"/>
        <v>0</v>
      </c>
      <c r="N96" s="89">
        <f t="shared" si="94"/>
        <v>952.70799999999997</v>
      </c>
      <c r="O96" s="82" t="s">
        <v>146</v>
      </c>
      <c r="R96" s="352">
        <f>L96-[1]გადასახდელები!L96</f>
        <v>-4273.192</v>
      </c>
    </row>
    <row r="97" spans="2:18" ht="20.25" customHeight="1">
      <c r="B97" s="36" t="str">
        <f t="shared" si="73"/>
        <v>a</v>
      </c>
      <c r="C97" s="42">
        <v>3</v>
      </c>
      <c r="D97" s="42"/>
      <c r="F97" s="342" t="s">
        <v>562</v>
      </c>
      <c r="G97" s="57" t="s">
        <v>203</v>
      </c>
      <c r="H97" s="89">
        <f t="shared" si="78"/>
        <v>0</v>
      </c>
      <c r="I97" s="90">
        <f t="shared" si="74"/>
        <v>50</v>
      </c>
      <c r="J97" s="89">
        <f t="shared" ref="J97:K97" si="105">J327+J2167+J3087+J7227+J8147+J11597</f>
        <v>0</v>
      </c>
      <c r="K97" s="89">
        <f t="shared" si="105"/>
        <v>50</v>
      </c>
      <c r="L97" s="90">
        <f t="shared" si="76"/>
        <v>7</v>
      </c>
      <c r="M97" s="89">
        <f t="shared" si="94"/>
        <v>0</v>
      </c>
      <c r="N97" s="89">
        <f t="shared" si="94"/>
        <v>7</v>
      </c>
      <c r="O97" s="82" t="s">
        <v>146</v>
      </c>
      <c r="R97" s="352">
        <f>L97-[1]გადასახდელები!L97</f>
        <v>7</v>
      </c>
    </row>
    <row r="98" spans="2:18" ht="20.25" hidden="1" customHeight="1">
      <c r="B98" s="36" t="str">
        <f t="shared" si="73"/>
        <v>b</v>
      </c>
      <c r="C98" s="42">
        <v>4</v>
      </c>
      <c r="D98" s="42"/>
      <c r="F98" s="342" t="s">
        <v>643</v>
      </c>
      <c r="G98" s="47" t="s">
        <v>277</v>
      </c>
      <c r="H98" s="93">
        <f t="shared" si="78"/>
        <v>0</v>
      </c>
      <c r="I98" s="94">
        <f t="shared" si="74"/>
        <v>0</v>
      </c>
      <c r="J98" s="93">
        <f t="shared" ref="J98:K98" si="106">J328+J2168+J3088+J7228+J8148+J11598</f>
        <v>0</v>
      </c>
      <c r="K98" s="93">
        <f t="shared" si="106"/>
        <v>0</v>
      </c>
      <c r="L98" s="94">
        <f t="shared" si="76"/>
        <v>0</v>
      </c>
      <c r="M98" s="93">
        <f t="shared" si="94"/>
        <v>0</v>
      </c>
      <c r="N98" s="93">
        <f t="shared" si="94"/>
        <v>0</v>
      </c>
      <c r="O98" s="82" t="s">
        <v>146</v>
      </c>
      <c r="R98" s="352">
        <f>L98-[1]გადასახდელები!L98</f>
        <v>0</v>
      </c>
    </row>
    <row r="99" spans="2:18" ht="20.25" hidden="1" customHeight="1">
      <c r="B99" s="36" t="str">
        <f t="shared" si="73"/>
        <v>b</v>
      </c>
      <c r="C99" s="42">
        <v>5</v>
      </c>
      <c r="D99" s="42"/>
      <c r="F99" s="343" t="s">
        <v>644</v>
      </c>
      <c r="G99" s="48" t="s">
        <v>278</v>
      </c>
      <c r="H99" s="96">
        <f t="shared" si="78"/>
        <v>0</v>
      </c>
      <c r="I99" s="97">
        <f t="shared" si="74"/>
        <v>0</v>
      </c>
      <c r="J99" s="96">
        <f t="shared" ref="J99:K99" si="107">J329+J2169+J3089+J7229+J8149+J11599</f>
        <v>0</v>
      </c>
      <c r="K99" s="96">
        <f t="shared" si="107"/>
        <v>0</v>
      </c>
      <c r="L99" s="97">
        <f t="shared" si="76"/>
        <v>0</v>
      </c>
      <c r="M99" s="96">
        <f t="shared" si="94"/>
        <v>0</v>
      </c>
      <c r="N99" s="96">
        <f t="shared" si="94"/>
        <v>0</v>
      </c>
      <c r="O99" s="82" t="s">
        <v>146</v>
      </c>
      <c r="R99" s="352">
        <f>L99-[1]გადასახდელები!L99</f>
        <v>0</v>
      </c>
    </row>
    <row r="100" spans="2:18" ht="20.25" hidden="1" customHeight="1">
      <c r="B100" s="36" t="str">
        <f t="shared" si="73"/>
        <v>b</v>
      </c>
      <c r="C100" s="42">
        <v>5</v>
      </c>
      <c r="D100" s="42"/>
      <c r="F100" s="343" t="s">
        <v>645</v>
      </c>
      <c r="G100" s="48" t="s">
        <v>204</v>
      </c>
      <c r="H100" s="96">
        <f t="shared" si="78"/>
        <v>0</v>
      </c>
      <c r="I100" s="97">
        <f t="shared" si="74"/>
        <v>0</v>
      </c>
      <c r="J100" s="96">
        <f t="shared" ref="J100:K100" si="108">J330+J2170+J3090+J7230+J8150+J11600</f>
        <v>0</v>
      </c>
      <c r="K100" s="96">
        <f t="shared" si="108"/>
        <v>0</v>
      </c>
      <c r="L100" s="97">
        <f t="shared" si="76"/>
        <v>0</v>
      </c>
      <c r="M100" s="96">
        <f t="shared" si="94"/>
        <v>0</v>
      </c>
      <c r="N100" s="96">
        <f t="shared" si="94"/>
        <v>0</v>
      </c>
      <c r="O100" s="82" t="s">
        <v>146</v>
      </c>
      <c r="R100" s="352">
        <f>L100-[1]გადასახდელები!L100</f>
        <v>0</v>
      </c>
    </row>
    <row r="101" spans="2:18" ht="20.25" hidden="1" customHeight="1">
      <c r="B101" s="36" t="str">
        <f t="shared" si="73"/>
        <v>b</v>
      </c>
      <c r="C101" s="42">
        <v>4</v>
      </c>
      <c r="D101" s="42"/>
      <c r="F101" s="342" t="s">
        <v>646</v>
      </c>
      <c r="G101" s="47" t="s">
        <v>279</v>
      </c>
      <c r="H101" s="93">
        <f t="shared" si="78"/>
        <v>0</v>
      </c>
      <c r="I101" s="94">
        <f t="shared" si="74"/>
        <v>0</v>
      </c>
      <c r="J101" s="93">
        <f t="shared" ref="J101:K101" si="109">J331+J2171+J3091+J7231+J8151+J11601</f>
        <v>0</v>
      </c>
      <c r="K101" s="93">
        <f t="shared" si="109"/>
        <v>0</v>
      </c>
      <c r="L101" s="94">
        <f t="shared" si="76"/>
        <v>0</v>
      </c>
      <c r="M101" s="93">
        <f t="shared" si="94"/>
        <v>0</v>
      </c>
      <c r="N101" s="93">
        <f t="shared" si="94"/>
        <v>0</v>
      </c>
      <c r="O101" s="82" t="s">
        <v>146</v>
      </c>
      <c r="R101" s="352">
        <f>L101-[1]გადასახდელები!L101</f>
        <v>0</v>
      </c>
    </row>
    <row r="102" spans="2:18" ht="20.25" hidden="1" customHeight="1">
      <c r="B102" s="36" t="str">
        <f t="shared" si="73"/>
        <v>b</v>
      </c>
      <c r="C102" s="42">
        <v>5</v>
      </c>
      <c r="D102" s="42"/>
      <c r="F102" s="343" t="s">
        <v>647</v>
      </c>
      <c r="G102" s="48" t="s">
        <v>278</v>
      </c>
      <c r="H102" s="96">
        <f t="shared" si="78"/>
        <v>0</v>
      </c>
      <c r="I102" s="97">
        <f t="shared" si="74"/>
        <v>0</v>
      </c>
      <c r="J102" s="96">
        <f t="shared" ref="J102:K102" si="110">J332+J2172+J3092+J7232+J8152+J11602</f>
        <v>0</v>
      </c>
      <c r="K102" s="96">
        <f t="shared" si="110"/>
        <v>0</v>
      </c>
      <c r="L102" s="97">
        <f t="shared" si="76"/>
        <v>0</v>
      </c>
      <c r="M102" s="96">
        <f t="shared" si="94"/>
        <v>0</v>
      </c>
      <c r="N102" s="96">
        <f t="shared" si="94"/>
        <v>0</v>
      </c>
      <c r="O102" s="82" t="s">
        <v>146</v>
      </c>
      <c r="R102" s="352">
        <f>L102-[1]გადასახდელები!L102</f>
        <v>0</v>
      </c>
    </row>
    <row r="103" spans="2:18" ht="20.25" hidden="1" customHeight="1">
      <c r="B103" s="36" t="str">
        <f t="shared" si="73"/>
        <v>b</v>
      </c>
      <c r="C103" s="42">
        <v>5</v>
      </c>
      <c r="D103" s="42"/>
      <c r="F103" s="343" t="s">
        <v>648</v>
      </c>
      <c r="G103" s="48" t="s">
        <v>204</v>
      </c>
      <c r="H103" s="96">
        <f t="shared" si="78"/>
        <v>0</v>
      </c>
      <c r="I103" s="97">
        <f t="shared" si="74"/>
        <v>0</v>
      </c>
      <c r="J103" s="96">
        <f t="shared" ref="J103:K103" si="111">J333+J2173+J3093+J7233+J8153+J11603</f>
        <v>0</v>
      </c>
      <c r="K103" s="96">
        <f t="shared" si="111"/>
        <v>0</v>
      </c>
      <c r="L103" s="97">
        <f t="shared" si="76"/>
        <v>0</v>
      </c>
      <c r="M103" s="96">
        <f t="shared" si="94"/>
        <v>0</v>
      </c>
      <c r="N103" s="96">
        <f t="shared" si="94"/>
        <v>0</v>
      </c>
      <c r="O103" s="82" t="s">
        <v>146</v>
      </c>
      <c r="R103" s="352">
        <f>L103-[1]გადასახდელები!L103</f>
        <v>0</v>
      </c>
    </row>
    <row r="104" spans="2:18" ht="20.25" customHeight="1">
      <c r="B104" s="36" t="str">
        <f t="shared" si="73"/>
        <v>a</v>
      </c>
      <c r="C104" s="42">
        <v>4</v>
      </c>
      <c r="D104" s="42"/>
      <c r="F104" s="342" t="s">
        <v>563</v>
      </c>
      <c r="G104" s="47" t="s">
        <v>280</v>
      </c>
      <c r="H104" s="93">
        <f t="shared" si="78"/>
        <v>0</v>
      </c>
      <c r="I104" s="94">
        <f t="shared" si="74"/>
        <v>50</v>
      </c>
      <c r="J104" s="93">
        <f t="shared" ref="J104:K104" si="112">J334+J2174+J3094+J7234+J8154+J11604</f>
        <v>0</v>
      </c>
      <c r="K104" s="93">
        <f t="shared" si="112"/>
        <v>50</v>
      </c>
      <c r="L104" s="94">
        <f t="shared" si="76"/>
        <v>7</v>
      </c>
      <c r="M104" s="93">
        <f t="shared" si="94"/>
        <v>0</v>
      </c>
      <c r="N104" s="93">
        <f t="shared" si="94"/>
        <v>7</v>
      </c>
      <c r="O104" s="82" t="s">
        <v>146</v>
      </c>
      <c r="R104" s="352">
        <f>L104-[1]გადასახდელები!L104</f>
        <v>7</v>
      </c>
    </row>
    <row r="105" spans="2:18" ht="20.25" customHeight="1">
      <c r="B105" s="36" t="str">
        <f t="shared" si="73"/>
        <v>a</v>
      </c>
      <c r="C105" s="42">
        <v>5</v>
      </c>
      <c r="D105" s="42"/>
      <c r="F105" s="343" t="s">
        <v>649</v>
      </c>
      <c r="G105" s="48" t="s">
        <v>278</v>
      </c>
      <c r="H105" s="96">
        <f t="shared" si="78"/>
        <v>0</v>
      </c>
      <c r="I105" s="97">
        <f t="shared" si="74"/>
        <v>50</v>
      </c>
      <c r="J105" s="96">
        <f t="shared" ref="J105:K105" si="113">J335+J2175+J3095+J7235+J8155+J11605</f>
        <v>0</v>
      </c>
      <c r="K105" s="96">
        <f t="shared" si="113"/>
        <v>50</v>
      </c>
      <c r="L105" s="97">
        <f t="shared" si="76"/>
        <v>7</v>
      </c>
      <c r="M105" s="96">
        <f t="shared" si="94"/>
        <v>0</v>
      </c>
      <c r="N105" s="96">
        <f t="shared" si="94"/>
        <v>7</v>
      </c>
      <c r="O105" s="82" t="s">
        <v>146</v>
      </c>
      <c r="R105" s="352">
        <f>L105-[1]გადასახდელები!L105</f>
        <v>7</v>
      </c>
    </row>
    <row r="106" spans="2:18" ht="20.25" hidden="1" customHeight="1">
      <c r="B106" s="36" t="str">
        <f t="shared" si="73"/>
        <v>b</v>
      </c>
      <c r="C106" s="42">
        <v>5</v>
      </c>
      <c r="D106" s="42"/>
      <c r="F106" s="343" t="s">
        <v>564</v>
      </c>
      <c r="G106" s="48" t="s">
        <v>204</v>
      </c>
      <c r="H106" s="96">
        <f t="shared" si="78"/>
        <v>0</v>
      </c>
      <c r="I106" s="97">
        <f t="shared" si="74"/>
        <v>0</v>
      </c>
      <c r="J106" s="96">
        <f t="shared" ref="J106:K106" si="114">J336+J2176+J3096+J7236+J8156+J11606</f>
        <v>0</v>
      </c>
      <c r="K106" s="96">
        <f t="shared" si="114"/>
        <v>0</v>
      </c>
      <c r="L106" s="97">
        <f t="shared" si="76"/>
        <v>0</v>
      </c>
      <c r="M106" s="96">
        <f t="shared" ref="M106:N125" si="115">M336+M2176+M3096+M7236+M8156+M11606</f>
        <v>0</v>
      </c>
      <c r="N106" s="96">
        <f t="shared" si="115"/>
        <v>0</v>
      </c>
      <c r="O106" s="82" t="s">
        <v>146</v>
      </c>
      <c r="R106" s="352">
        <f>L106-[1]გადასახდელები!L106</f>
        <v>0</v>
      </c>
    </row>
    <row r="107" spans="2:18" ht="20.25" customHeight="1">
      <c r="B107" s="36" t="str">
        <f t="shared" si="73"/>
        <v>a</v>
      </c>
      <c r="C107" s="42">
        <v>3</v>
      </c>
      <c r="D107" s="42"/>
      <c r="F107" s="342" t="s">
        <v>565</v>
      </c>
      <c r="G107" s="57" t="s">
        <v>206</v>
      </c>
      <c r="H107" s="89">
        <f t="shared" si="78"/>
        <v>647.70299999999997</v>
      </c>
      <c r="I107" s="90">
        <f t="shared" si="74"/>
        <v>552.5</v>
      </c>
      <c r="J107" s="89">
        <f t="shared" ref="J107:K107" si="116">J337+J2177+J3097+J7237+J8157+J11607</f>
        <v>0</v>
      </c>
      <c r="K107" s="89">
        <f t="shared" si="116"/>
        <v>552.5</v>
      </c>
      <c r="L107" s="90">
        <f t="shared" si="76"/>
        <v>214.59700000000001</v>
      </c>
      <c r="M107" s="89">
        <f t="shared" si="115"/>
        <v>0</v>
      </c>
      <c r="N107" s="89">
        <f t="shared" si="115"/>
        <v>214.59700000000001</v>
      </c>
      <c r="O107" s="82" t="s">
        <v>146</v>
      </c>
      <c r="R107" s="352">
        <f>L107-[1]გადასახდელები!L107</f>
        <v>-1037.6030000000003</v>
      </c>
    </row>
    <row r="108" spans="2:18" ht="20.25" hidden="1" customHeight="1">
      <c r="B108" s="36" t="str">
        <f t="shared" si="73"/>
        <v>b</v>
      </c>
      <c r="C108" s="42">
        <v>4</v>
      </c>
      <c r="D108" s="42"/>
      <c r="F108" s="342" t="s">
        <v>650</v>
      </c>
      <c r="G108" s="47" t="s">
        <v>281</v>
      </c>
      <c r="H108" s="93">
        <f t="shared" si="78"/>
        <v>0</v>
      </c>
      <c r="I108" s="94">
        <f t="shared" si="74"/>
        <v>0</v>
      </c>
      <c r="J108" s="93">
        <f t="shared" ref="J108:K108" si="117">J338+J2178+J3098+J7238+J8158+J11608</f>
        <v>0</v>
      </c>
      <c r="K108" s="93">
        <f t="shared" si="117"/>
        <v>0</v>
      </c>
      <c r="L108" s="94">
        <f t="shared" si="76"/>
        <v>0</v>
      </c>
      <c r="M108" s="93">
        <f t="shared" si="115"/>
        <v>0</v>
      </c>
      <c r="N108" s="93">
        <f t="shared" si="115"/>
        <v>0</v>
      </c>
      <c r="O108" s="82" t="s">
        <v>146</v>
      </c>
      <c r="R108" s="352">
        <f>L108-[1]გადასახდელები!L108</f>
        <v>-592.70000000000005</v>
      </c>
    </row>
    <row r="109" spans="2:18" ht="20.25" hidden="1" customHeight="1">
      <c r="B109" s="36" t="str">
        <f t="shared" si="73"/>
        <v>b</v>
      </c>
      <c r="C109" s="42">
        <v>5</v>
      </c>
      <c r="D109" s="42"/>
      <c r="F109" s="343" t="s">
        <v>651</v>
      </c>
      <c r="G109" s="48" t="s">
        <v>282</v>
      </c>
      <c r="H109" s="96">
        <f t="shared" si="78"/>
        <v>0</v>
      </c>
      <c r="I109" s="97">
        <f t="shared" si="74"/>
        <v>0</v>
      </c>
      <c r="J109" s="96">
        <f t="shared" ref="J109:K109" si="118">J339+J2179+J3099+J7239+J8159+J11609</f>
        <v>0</v>
      </c>
      <c r="K109" s="96">
        <f t="shared" si="118"/>
        <v>0</v>
      </c>
      <c r="L109" s="97">
        <f t="shared" si="76"/>
        <v>0</v>
      </c>
      <c r="M109" s="96">
        <f t="shared" si="115"/>
        <v>0</v>
      </c>
      <c r="N109" s="96">
        <f t="shared" si="115"/>
        <v>0</v>
      </c>
      <c r="O109" s="82" t="s">
        <v>146</v>
      </c>
      <c r="R109" s="352">
        <f>L109-[1]გადასახდელები!L109</f>
        <v>-592.70000000000005</v>
      </c>
    </row>
    <row r="110" spans="2:18" ht="20.25" hidden="1" customHeight="1">
      <c r="B110" s="36" t="str">
        <f t="shared" si="73"/>
        <v>b</v>
      </c>
      <c r="C110" s="42">
        <v>5</v>
      </c>
      <c r="D110" s="42"/>
      <c r="F110" s="343" t="s">
        <v>652</v>
      </c>
      <c r="G110" s="48" t="s">
        <v>283</v>
      </c>
      <c r="H110" s="96">
        <f t="shared" si="78"/>
        <v>0</v>
      </c>
      <c r="I110" s="97">
        <f t="shared" si="74"/>
        <v>0</v>
      </c>
      <c r="J110" s="96">
        <f t="shared" ref="J110:K110" si="119">J340+J2180+J3100+J7240+J8160+J11610</f>
        <v>0</v>
      </c>
      <c r="K110" s="96">
        <f t="shared" si="119"/>
        <v>0</v>
      </c>
      <c r="L110" s="97">
        <f t="shared" si="76"/>
        <v>0</v>
      </c>
      <c r="M110" s="96">
        <f t="shared" si="115"/>
        <v>0</v>
      </c>
      <c r="N110" s="96">
        <f t="shared" si="115"/>
        <v>0</v>
      </c>
      <c r="O110" s="82" t="s">
        <v>146</v>
      </c>
      <c r="R110" s="352">
        <f>L110-[1]გადასახდელები!L110</f>
        <v>0</v>
      </c>
    </row>
    <row r="111" spans="2:18" ht="20.25" customHeight="1">
      <c r="B111" s="36" t="str">
        <f t="shared" si="73"/>
        <v>a</v>
      </c>
      <c r="C111" s="42">
        <v>4</v>
      </c>
      <c r="D111" s="42"/>
      <c r="F111" s="342" t="s">
        <v>566</v>
      </c>
      <c r="G111" s="47" t="s">
        <v>284</v>
      </c>
      <c r="H111" s="93">
        <f t="shared" si="78"/>
        <v>621.10299999999995</v>
      </c>
      <c r="I111" s="94">
        <f t="shared" si="74"/>
        <v>552.5</v>
      </c>
      <c r="J111" s="93">
        <f t="shared" ref="J111:K111" si="120">J341+J2181+J3101+J7241+J8161+J11611</f>
        <v>0</v>
      </c>
      <c r="K111" s="93">
        <f t="shared" si="120"/>
        <v>552.5</v>
      </c>
      <c r="L111" s="94">
        <f t="shared" si="76"/>
        <v>214.59700000000001</v>
      </c>
      <c r="M111" s="93">
        <f t="shared" si="115"/>
        <v>0</v>
      </c>
      <c r="N111" s="93">
        <f t="shared" si="115"/>
        <v>214.59700000000001</v>
      </c>
      <c r="O111" s="82" t="s">
        <v>146</v>
      </c>
      <c r="R111" s="352">
        <f>L111-[1]გადასახდელები!L111</f>
        <v>-444.90300000000013</v>
      </c>
    </row>
    <row r="112" spans="2:18" ht="20.25" customHeight="1">
      <c r="B112" s="36" t="str">
        <f t="shared" si="73"/>
        <v>a</v>
      </c>
      <c r="C112" s="42">
        <v>5</v>
      </c>
      <c r="D112" s="42"/>
      <c r="F112" s="343" t="s">
        <v>567</v>
      </c>
      <c r="G112" s="48" t="s">
        <v>282</v>
      </c>
      <c r="H112" s="96">
        <f t="shared" si="78"/>
        <v>505.00200000000001</v>
      </c>
      <c r="I112" s="97">
        <f t="shared" si="74"/>
        <v>415.5</v>
      </c>
      <c r="J112" s="96">
        <f t="shared" ref="J112:K112" si="121">J342+J2182+J3102+J7242+J8162+J11612</f>
        <v>0</v>
      </c>
      <c r="K112" s="96">
        <f t="shared" si="121"/>
        <v>415.5</v>
      </c>
      <c r="L112" s="97">
        <f t="shared" si="76"/>
        <v>89.879999999999981</v>
      </c>
      <c r="M112" s="96">
        <f t="shared" si="115"/>
        <v>0</v>
      </c>
      <c r="N112" s="96">
        <f t="shared" si="115"/>
        <v>89.879999999999981</v>
      </c>
      <c r="O112" s="82" t="s">
        <v>146</v>
      </c>
      <c r="R112" s="352">
        <f>L112-[1]გადასახდელები!L112</f>
        <v>-554.0200000000001</v>
      </c>
    </row>
    <row r="113" spans="2:18" ht="20.25" customHeight="1">
      <c r="B113" s="36" t="str">
        <f t="shared" si="73"/>
        <v>a</v>
      </c>
      <c r="C113" s="42">
        <v>5</v>
      </c>
      <c r="D113" s="42"/>
      <c r="F113" s="343" t="s">
        <v>653</v>
      </c>
      <c r="G113" s="48" t="s">
        <v>283</v>
      </c>
      <c r="H113" s="96">
        <f t="shared" si="78"/>
        <v>116.101</v>
      </c>
      <c r="I113" s="97">
        <f t="shared" si="74"/>
        <v>137</v>
      </c>
      <c r="J113" s="96">
        <f t="shared" ref="J113:K113" si="122">J343+J2183+J3103+J7243+J8163+J11613</f>
        <v>0</v>
      </c>
      <c r="K113" s="96">
        <f t="shared" si="122"/>
        <v>137</v>
      </c>
      <c r="L113" s="97">
        <f t="shared" si="76"/>
        <v>124.71700000000001</v>
      </c>
      <c r="M113" s="96">
        <f t="shared" si="115"/>
        <v>0</v>
      </c>
      <c r="N113" s="96">
        <f t="shared" si="115"/>
        <v>124.71700000000001</v>
      </c>
      <c r="O113" s="82" t="s">
        <v>146</v>
      </c>
      <c r="R113" s="352">
        <f>L113-[1]გადასახდელები!L113</f>
        <v>109.11700000000002</v>
      </c>
    </row>
    <row r="114" spans="2:18" ht="20.25" customHeight="1">
      <c r="B114" s="36" t="str">
        <f t="shared" si="73"/>
        <v>a</v>
      </c>
      <c r="C114" s="42">
        <v>4</v>
      </c>
      <c r="D114" s="42"/>
      <c r="F114" s="342" t="s">
        <v>654</v>
      </c>
      <c r="G114" s="47" t="s">
        <v>207</v>
      </c>
      <c r="H114" s="93">
        <f t="shared" si="78"/>
        <v>26.6</v>
      </c>
      <c r="I114" s="94">
        <f t="shared" si="74"/>
        <v>0</v>
      </c>
      <c r="J114" s="93">
        <f t="shared" ref="J114:K114" si="123">J344+J2184+J3104+J7244+J8164+J11614</f>
        <v>0</v>
      </c>
      <c r="K114" s="93">
        <f t="shared" si="123"/>
        <v>0</v>
      </c>
      <c r="L114" s="94">
        <f t="shared" si="76"/>
        <v>0</v>
      </c>
      <c r="M114" s="93">
        <f t="shared" si="115"/>
        <v>0</v>
      </c>
      <c r="N114" s="93">
        <f t="shared" si="115"/>
        <v>0</v>
      </c>
      <c r="O114" s="82" t="s">
        <v>146</v>
      </c>
      <c r="R114" s="352">
        <f>L114-[1]გადასახდელები!L114</f>
        <v>0</v>
      </c>
    </row>
    <row r="115" spans="2:18" ht="20.25" customHeight="1">
      <c r="B115" s="36" t="str">
        <f t="shared" si="73"/>
        <v>a</v>
      </c>
      <c r="C115" s="42">
        <v>5</v>
      </c>
      <c r="D115" s="42"/>
      <c r="F115" s="343" t="s">
        <v>655</v>
      </c>
      <c r="G115" s="48" t="s">
        <v>282</v>
      </c>
      <c r="H115" s="96">
        <f t="shared" si="78"/>
        <v>26.6</v>
      </c>
      <c r="I115" s="97">
        <f t="shared" si="74"/>
        <v>0</v>
      </c>
      <c r="J115" s="96">
        <f t="shared" ref="J115:K115" si="124">J345+J2185+J3105+J7245+J8165+J11615</f>
        <v>0</v>
      </c>
      <c r="K115" s="96">
        <f t="shared" si="124"/>
        <v>0</v>
      </c>
      <c r="L115" s="97">
        <f t="shared" si="76"/>
        <v>0</v>
      </c>
      <c r="M115" s="96">
        <f t="shared" si="115"/>
        <v>0</v>
      </c>
      <c r="N115" s="96">
        <f t="shared" si="115"/>
        <v>0</v>
      </c>
      <c r="O115" s="82" t="s">
        <v>146</v>
      </c>
      <c r="R115" s="352">
        <f>L115-[1]გადასახდელები!L115</f>
        <v>0</v>
      </c>
    </row>
    <row r="116" spans="2:18" ht="20.25" hidden="1" customHeight="1">
      <c r="B116" s="36" t="str">
        <f t="shared" si="73"/>
        <v>b</v>
      </c>
      <c r="C116" s="42">
        <v>5</v>
      </c>
      <c r="D116" s="42"/>
      <c r="F116" s="343" t="s">
        <v>656</v>
      </c>
      <c r="G116" s="48" t="s">
        <v>283</v>
      </c>
      <c r="H116" s="96">
        <f t="shared" si="78"/>
        <v>0</v>
      </c>
      <c r="I116" s="97">
        <f t="shared" si="74"/>
        <v>0</v>
      </c>
      <c r="J116" s="96">
        <f t="shared" ref="J116:K116" si="125">J346+J2186+J3106+J7246+J8166+J11616</f>
        <v>0</v>
      </c>
      <c r="K116" s="96">
        <f t="shared" si="125"/>
        <v>0</v>
      </c>
      <c r="L116" s="97">
        <f t="shared" si="76"/>
        <v>0</v>
      </c>
      <c r="M116" s="96">
        <f t="shared" si="115"/>
        <v>0</v>
      </c>
      <c r="N116" s="96">
        <f t="shared" si="115"/>
        <v>0</v>
      </c>
      <c r="O116" s="82" t="s">
        <v>146</v>
      </c>
      <c r="R116" s="352">
        <f>L116-[1]გადასახდელები!L116</f>
        <v>0</v>
      </c>
    </row>
    <row r="117" spans="2:18" ht="20.25" customHeight="1">
      <c r="B117" s="36" t="str">
        <f t="shared" si="73"/>
        <v>a</v>
      </c>
      <c r="C117" s="42">
        <v>3</v>
      </c>
      <c r="D117" s="42"/>
      <c r="F117" s="342" t="s">
        <v>568</v>
      </c>
      <c r="G117" s="57" t="s">
        <v>205</v>
      </c>
      <c r="H117" s="89">
        <f t="shared" si="78"/>
        <v>92.003</v>
      </c>
      <c r="I117" s="90">
        <f t="shared" si="74"/>
        <v>377.10181999999998</v>
      </c>
      <c r="J117" s="89">
        <f t="shared" ref="J117:K117" si="126">J347+J2187+J3107+J7247+J8167+J11617</f>
        <v>49.101819999999996</v>
      </c>
      <c r="K117" s="89">
        <f t="shared" si="126"/>
        <v>328</v>
      </c>
      <c r="L117" s="90">
        <f t="shared" si="76"/>
        <v>57.81</v>
      </c>
      <c r="M117" s="89">
        <f t="shared" si="115"/>
        <v>0</v>
      </c>
      <c r="N117" s="89">
        <f t="shared" si="115"/>
        <v>57.81</v>
      </c>
      <c r="O117" s="82" t="s">
        <v>146</v>
      </c>
      <c r="R117" s="352">
        <f>L117-[1]გადასახდელები!L117</f>
        <v>-909.19</v>
      </c>
    </row>
    <row r="118" spans="2:18" ht="20.25" hidden="1" customHeight="1">
      <c r="B118" s="36" t="str">
        <f t="shared" si="73"/>
        <v>b</v>
      </c>
      <c r="C118" s="42">
        <v>4</v>
      </c>
      <c r="D118" s="42"/>
      <c r="F118" s="343" t="s">
        <v>657</v>
      </c>
      <c r="G118" s="47" t="s">
        <v>285</v>
      </c>
      <c r="H118" s="93">
        <f t="shared" si="78"/>
        <v>0</v>
      </c>
      <c r="I118" s="94">
        <f t="shared" si="74"/>
        <v>0</v>
      </c>
      <c r="J118" s="93">
        <f t="shared" ref="J118:K118" si="127">J348+J2188+J3108+J7248+J8168+J11618</f>
        <v>0</v>
      </c>
      <c r="K118" s="93">
        <f t="shared" si="127"/>
        <v>0</v>
      </c>
      <c r="L118" s="94">
        <f t="shared" si="76"/>
        <v>0</v>
      </c>
      <c r="M118" s="93">
        <f t="shared" si="115"/>
        <v>0</v>
      </c>
      <c r="N118" s="93">
        <f t="shared" si="115"/>
        <v>0</v>
      </c>
      <c r="O118" s="82" t="s">
        <v>146</v>
      </c>
      <c r="R118" s="352">
        <f>L118-[1]გადასახდელები!L118</f>
        <v>0</v>
      </c>
    </row>
    <row r="119" spans="2:18" ht="20.25" customHeight="1">
      <c r="B119" s="36" t="str">
        <f t="shared" si="73"/>
        <v>a</v>
      </c>
      <c r="C119" s="42">
        <v>4</v>
      </c>
      <c r="D119" s="42"/>
      <c r="F119" s="342" t="s">
        <v>570</v>
      </c>
      <c r="G119" s="47" t="s">
        <v>286</v>
      </c>
      <c r="H119" s="93">
        <f t="shared" si="78"/>
        <v>77.003</v>
      </c>
      <c r="I119" s="94">
        <f t="shared" si="74"/>
        <v>377.10181999999998</v>
      </c>
      <c r="J119" s="93">
        <f t="shared" ref="J119:K119" si="128">J349+J2189+J3109+J7249+J8169+J11619</f>
        <v>49.101819999999996</v>
      </c>
      <c r="K119" s="93">
        <f t="shared" si="128"/>
        <v>328</v>
      </c>
      <c r="L119" s="94">
        <f t="shared" si="76"/>
        <v>57.81</v>
      </c>
      <c r="M119" s="93">
        <f t="shared" si="115"/>
        <v>0</v>
      </c>
      <c r="N119" s="93">
        <f t="shared" si="115"/>
        <v>57.81</v>
      </c>
      <c r="O119" s="82" t="s">
        <v>146</v>
      </c>
      <c r="R119" s="352">
        <f>L119-[1]გადასახდელები!L119</f>
        <v>-909.19</v>
      </c>
    </row>
    <row r="120" spans="2:18" ht="20.25" customHeight="1">
      <c r="B120" s="36" t="str">
        <f t="shared" si="73"/>
        <v>a</v>
      </c>
      <c r="C120" s="42">
        <v>5</v>
      </c>
      <c r="D120" s="42"/>
      <c r="F120" s="342" t="s">
        <v>569</v>
      </c>
      <c r="G120" s="48" t="s">
        <v>287</v>
      </c>
      <c r="H120" s="113">
        <f t="shared" si="78"/>
        <v>77.001000000000005</v>
      </c>
      <c r="I120" s="97">
        <f t="shared" si="74"/>
        <v>143</v>
      </c>
      <c r="J120" s="113">
        <f t="shared" ref="J120:K120" si="129">J350+J2190+J3110+J7250+J8170+J11620</f>
        <v>0</v>
      </c>
      <c r="K120" s="113">
        <f t="shared" si="129"/>
        <v>143</v>
      </c>
      <c r="L120" s="97">
        <f t="shared" si="76"/>
        <v>5.29</v>
      </c>
      <c r="M120" s="113">
        <f t="shared" si="115"/>
        <v>0</v>
      </c>
      <c r="N120" s="113">
        <f t="shared" si="115"/>
        <v>5.29</v>
      </c>
      <c r="O120" s="82" t="s">
        <v>146</v>
      </c>
      <c r="R120" s="352">
        <f>L120-[1]გადასახდელები!L120</f>
        <v>-489.31</v>
      </c>
    </row>
    <row r="121" spans="2:18" ht="45" hidden="1" customHeight="1">
      <c r="B121" s="36" t="str">
        <f t="shared" si="73"/>
        <v>b</v>
      </c>
      <c r="C121" s="42">
        <v>6</v>
      </c>
      <c r="D121" s="42"/>
      <c r="F121" s="343" t="s">
        <v>658</v>
      </c>
      <c r="G121" s="45" t="s">
        <v>215</v>
      </c>
      <c r="H121" s="119">
        <f t="shared" si="78"/>
        <v>0</v>
      </c>
      <c r="I121" s="105">
        <f t="shared" si="74"/>
        <v>0</v>
      </c>
      <c r="J121" s="119">
        <f t="shared" ref="J121:K121" si="130">J351+J2191+J3111+J7251+J8171+J11621</f>
        <v>0</v>
      </c>
      <c r="K121" s="119">
        <f t="shared" si="130"/>
        <v>0</v>
      </c>
      <c r="L121" s="105">
        <f t="shared" si="76"/>
        <v>0</v>
      </c>
      <c r="M121" s="119">
        <f t="shared" si="115"/>
        <v>0</v>
      </c>
      <c r="N121" s="119">
        <f t="shared" si="115"/>
        <v>0</v>
      </c>
      <c r="O121" s="82" t="s">
        <v>146</v>
      </c>
      <c r="R121" s="352">
        <f>L121-[1]გადასახდელები!L121</f>
        <v>0</v>
      </c>
    </row>
    <row r="122" spans="2:18" ht="20.25" hidden="1" customHeight="1">
      <c r="B122" s="36" t="str">
        <f t="shared" si="73"/>
        <v>b</v>
      </c>
      <c r="C122" s="42">
        <v>6</v>
      </c>
      <c r="D122" s="42"/>
      <c r="F122" s="343" t="s">
        <v>659</v>
      </c>
      <c r="G122" s="45" t="s">
        <v>288</v>
      </c>
      <c r="H122" s="119">
        <f t="shared" si="78"/>
        <v>0</v>
      </c>
      <c r="I122" s="105">
        <f t="shared" si="74"/>
        <v>0</v>
      </c>
      <c r="J122" s="119">
        <f t="shared" ref="J122:K122" si="131">J352+J2192+J3112+J7252+J8172+J11622</f>
        <v>0</v>
      </c>
      <c r="K122" s="119">
        <f t="shared" si="131"/>
        <v>0</v>
      </c>
      <c r="L122" s="105">
        <f t="shared" si="76"/>
        <v>0</v>
      </c>
      <c r="M122" s="119">
        <f t="shared" si="115"/>
        <v>0</v>
      </c>
      <c r="N122" s="119">
        <f t="shared" si="115"/>
        <v>0</v>
      </c>
      <c r="O122" s="82" t="s">
        <v>146</v>
      </c>
      <c r="R122" s="352">
        <f>L122-[1]გადასახდელები!L122</f>
        <v>0</v>
      </c>
    </row>
    <row r="123" spans="2:18" ht="20.25" hidden="1" customHeight="1">
      <c r="B123" s="36" t="str">
        <f t="shared" si="73"/>
        <v>b</v>
      </c>
      <c r="C123" s="42">
        <v>6</v>
      </c>
      <c r="D123" s="42"/>
      <c r="F123" s="343" t="s">
        <v>660</v>
      </c>
      <c r="G123" s="45" t="s">
        <v>289</v>
      </c>
      <c r="H123" s="119">
        <f t="shared" si="78"/>
        <v>0</v>
      </c>
      <c r="I123" s="105">
        <f t="shared" si="74"/>
        <v>0</v>
      </c>
      <c r="J123" s="119">
        <f t="shared" ref="J123:K123" si="132">J353+J2193+J3113+J7253+J8173+J11623</f>
        <v>0</v>
      </c>
      <c r="K123" s="119">
        <f t="shared" si="132"/>
        <v>0</v>
      </c>
      <c r="L123" s="105">
        <f t="shared" si="76"/>
        <v>0</v>
      </c>
      <c r="M123" s="119">
        <f t="shared" si="115"/>
        <v>0</v>
      </c>
      <c r="N123" s="119">
        <f t="shared" si="115"/>
        <v>0</v>
      </c>
      <c r="O123" s="82" t="s">
        <v>146</v>
      </c>
      <c r="R123" s="352">
        <f>L123-[1]გადასახდელები!L123</f>
        <v>0</v>
      </c>
    </row>
    <row r="124" spans="2:18" ht="20.25" hidden="1" customHeight="1">
      <c r="B124" s="36" t="str">
        <f t="shared" si="73"/>
        <v>b</v>
      </c>
      <c r="C124" s="42">
        <v>6</v>
      </c>
      <c r="D124" s="42"/>
      <c r="F124" s="343" t="s">
        <v>661</v>
      </c>
      <c r="G124" s="45" t="s">
        <v>216</v>
      </c>
      <c r="H124" s="119">
        <f t="shared" si="78"/>
        <v>0</v>
      </c>
      <c r="I124" s="105">
        <f t="shared" si="74"/>
        <v>0</v>
      </c>
      <c r="J124" s="119">
        <f t="shared" ref="J124:K124" si="133">J354+J2194+J3114+J7254+J8174+J11624</f>
        <v>0</v>
      </c>
      <c r="K124" s="119">
        <f t="shared" si="133"/>
        <v>0</v>
      </c>
      <c r="L124" s="105">
        <f t="shared" si="76"/>
        <v>0</v>
      </c>
      <c r="M124" s="119">
        <f t="shared" si="115"/>
        <v>0</v>
      </c>
      <c r="N124" s="119">
        <f t="shared" si="115"/>
        <v>0</v>
      </c>
      <c r="O124" s="82" t="s">
        <v>146</v>
      </c>
      <c r="R124" s="352">
        <f>L124-[1]გადასახდელები!L124</f>
        <v>0</v>
      </c>
    </row>
    <row r="125" spans="2:18" ht="20.25" hidden="1" customHeight="1">
      <c r="B125" s="36" t="str">
        <f t="shared" si="73"/>
        <v>b</v>
      </c>
      <c r="C125" s="42">
        <v>6</v>
      </c>
      <c r="D125" s="42"/>
      <c r="F125" s="343" t="s">
        <v>662</v>
      </c>
      <c r="G125" s="45" t="s">
        <v>217</v>
      </c>
      <c r="H125" s="119">
        <f t="shared" si="78"/>
        <v>0</v>
      </c>
      <c r="I125" s="105">
        <f t="shared" si="74"/>
        <v>0</v>
      </c>
      <c r="J125" s="119">
        <f t="shared" ref="J125:K125" si="134">J355+J2195+J3115+J7255+J8175+J11625</f>
        <v>0</v>
      </c>
      <c r="K125" s="119">
        <f t="shared" si="134"/>
        <v>0</v>
      </c>
      <c r="L125" s="105">
        <f t="shared" si="76"/>
        <v>0</v>
      </c>
      <c r="M125" s="119">
        <f t="shared" si="115"/>
        <v>0</v>
      </c>
      <c r="N125" s="119">
        <f t="shared" si="115"/>
        <v>0</v>
      </c>
      <c r="O125" s="82" t="s">
        <v>146</v>
      </c>
      <c r="R125" s="352">
        <f>L125-[1]გადასახდელები!L125</f>
        <v>0</v>
      </c>
    </row>
    <row r="126" spans="2:18" ht="20.25" hidden="1" customHeight="1">
      <c r="B126" s="36" t="str">
        <f t="shared" si="73"/>
        <v>b</v>
      </c>
      <c r="C126" s="42">
        <v>6</v>
      </c>
      <c r="D126" s="42"/>
      <c r="F126" s="343" t="s">
        <v>571</v>
      </c>
      <c r="G126" s="45" t="s">
        <v>290</v>
      </c>
      <c r="H126" s="119">
        <f t="shared" si="78"/>
        <v>0</v>
      </c>
      <c r="I126" s="105">
        <f t="shared" si="74"/>
        <v>0</v>
      </c>
      <c r="J126" s="119">
        <f t="shared" ref="J126:K126" si="135">J356+J2196+J3116+J7256+J8176+J11626</f>
        <v>0</v>
      </c>
      <c r="K126" s="119">
        <f t="shared" si="135"/>
        <v>0</v>
      </c>
      <c r="L126" s="105">
        <f t="shared" si="76"/>
        <v>0</v>
      </c>
      <c r="M126" s="119">
        <f t="shared" ref="M126:N145" si="136">M356+M2196+M3116+M7256+M8176+M11626</f>
        <v>0</v>
      </c>
      <c r="N126" s="119">
        <f t="shared" si="136"/>
        <v>0</v>
      </c>
      <c r="O126" s="82" t="s">
        <v>146</v>
      </c>
      <c r="R126" s="352">
        <f>L126-[1]გადასახდელები!L126</f>
        <v>-9.9</v>
      </c>
    </row>
    <row r="127" spans="2:18" ht="20.25" hidden="1" customHeight="1">
      <c r="B127" s="36" t="str">
        <f t="shared" si="73"/>
        <v>b</v>
      </c>
      <c r="C127" s="42">
        <v>6</v>
      </c>
      <c r="D127" s="42"/>
      <c r="F127" s="343" t="s">
        <v>663</v>
      </c>
      <c r="G127" s="45" t="s">
        <v>291</v>
      </c>
      <c r="H127" s="119">
        <f t="shared" si="78"/>
        <v>0</v>
      </c>
      <c r="I127" s="105">
        <f t="shared" si="74"/>
        <v>0</v>
      </c>
      <c r="J127" s="119">
        <f t="shared" ref="J127:K127" si="137">J357+J2197+J3117+J7257+J8177+J11627</f>
        <v>0</v>
      </c>
      <c r="K127" s="119">
        <f t="shared" si="137"/>
        <v>0</v>
      </c>
      <c r="L127" s="105">
        <f t="shared" si="76"/>
        <v>0</v>
      </c>
      <c r="M127" s="119">
        <f t="shared" si="136"/>
        <v>0</v>
      </c>
      <c r="N127" s="119">
        <f t="shared" si="136"/>
        <v>0</v>
      </c>
      <c r="O127" s="82" t="s">
        <v>146</v>
      </c>
      <c r="R127" s="352">
        <f>L127-[1]გადასახდელები!L127</f>
        <v>0</v>
      </c>
    </row>
    <row r="128" spans="2:18" ht="20.25" hidden="1" customHeight="1">
      <c r="B128" s="36" t="str">
        <f t="shared" si="73"/>
        <v>b</v>
      </c>
      <c r="C128" s="42">
        <v>6</v>
      </c>
      <c r="D128" s="42"/>
      <c r="F128" s="343" t="s">
        <v>664</v>
      </c>
      <c r="G128" s="45" t="s">
        <v>218</v>
      </c>
      <c r="H128" s="119">
        <f t="shared" si="78"/>
        <v>0</v>
      </c>
      <c r="I128" s="105">
        <f t="shared" si="74"/>
        <v>0</v>
      </c>
      <c r="J128" s="119">
        <f t="shared" ref="J128:K128" si="138">J358+J2198+J3118+J7258+J8178+J11628</f>
        <v>0</v>
      </c>
      <c r="K128" s="119">
        <f t="shared" si="138"/>
        <v>0</v>
      </c>
      <c r="L128" s="105">
        <f t="shared" si="76"/>
        <v>0</v>
      </c>
      <c r="M128" s="119">
        <f t="shared" si="136"/>
        <v>0</v>
      </c>
      <c r="N128" s="119">
        <f t="shared" si="136"/>
        <v>0</v>
      </c>
      <c r="O128" s="82" t="s">
        <v>146</v>
      </c>
      <c r="R128" s="352">
        <f>L128-[1]გადასახდელები!L128</f>
        <v>0</v>
      </c>
    </row>
    <row r="129" spans="2:18" ht="20.25" hidden="1" customHeight="1">
      <c r="B129" s="36" t="str">
        <f t="shared" si="73"/>
        <v>b</v>
      </c>
      <c r="C129" s="42">
        <v>6</v>
      </c>
      <c r="D129" s="42"/>
      <c r="F129" s="343" t="s">
        <v>665</v>
      </c>
      <c r="G129" s="45" t="s">
        <v>219</v>
      </c>
      <c r="H129" s="119">
        <f t="shared" si="78"/>
        <v>0</v>
      </c>
      <c r="I129" s="105">
        <f t="shared" si="74"/>
        <v>0</v>
      </c>
      <c r="J129" s="119">
        <f t="shared" ref="J129:K129" si="139">J359+J2199+J3119+J7259+J8179+J11629</f>
        <v>0</v>
      </c>
      <c r="K129" s="119">
        <f t="shared" si="139"/>
        <v>0</v>
      </c>
      <c r="L129" s="105">
        <f t="shared" si="76"/>
        <v>0</v>
      </c>
      <c r="M129" s="119">
        <f t="shared" si="136"/>
        <v>0</v>
      </c>
      <c r="N129" s="119">
        <f t="shared" si="136"/>
        <v>0</v>
      </c>
      <c r="O129" s="82" t="s">
        <v>146</v>
      </c>
      <c r="R129" s="352">
        <f>L129-[1]გადასახდელები!L129</f>
        <v>0</v>
      </c>
    </row>
    <row r="130" spans="2:18" ht="20.25" hidden="1" customHeight="1">
      <c r="B130" s="36" t="str">
        <f t="shared" si="73"/>
        <v>b</v>
      </c>
      <c r="C130" s="42">
        <v>6</v>
      </c>
      <c r="D130" s="42"/>
      <c r="F130" s="343" t="s">
        <v>666</v>
      </c>
      <c r="G130" s="45" t="s">
        <v>220</v>
      </c>
      <c r="H130" s="119">
        <f t="shared" si="78"/>
        <v>0</v>
      </c>
      <c r="I130" s="105">
        <f t="shared" si="74"/>
        <v>0</v>
      </c>
      <c r="J130" s="119">
        <f t="shared" ref="J130:K130" si="140">J360+J2200+J3120+J7260+J8180+J11630</f>
        <v>0</v>
      </c>
      <c r="K130" s="119">
        <f t="shared" si="140"/>
        <v>0</v>
      </c>
      <c r="L130" s="105">
        <f t="shared" si="76"/>
        <v>0</v>
      </c>
      <c r="M130" s="119">
        <f t="shared" si="136"/>
        <v>0</v>
      </c>
      <c r="N130" s="119">
        <f t="shared" si="136"/>
        <v>0</v>
      </c>
      <c r="O130" s="82" t="s">
        <v>146</v>
      </c>
      <c r="R130" s="352">
        <f>L130-[1]გადასახდელები!L130</f>
        <v>0</v>
      </c>
    </row>
    <row r="131" spans="2:18" ht="20.25" hidden="1" customHeight="1">
      <c r="B131" s="36" t="str">
        <f t="shared" si="73"/>
        <v>b</v>
      </c>
      <c r="C131" s="42">
        <v>6</v>
      </c>
      <c r="D131" s="42"/>
      <c r="F131" s="343" t="s">
        <v>667</v>
      </c>
      <c r="G131" s="45" t="s">
        <v>221</v>
      </c>
      <c r="H131" s="119">
        <f t="shared" si="78"/>
        <v>0</v>
      </c>
      <c r="I131" s="105">
        <f t="shared" si="74"/>
        <v>0</v>
      </c>
      <c r="J131" s="119">
        <f t="shared" ref="J131:K131" si="141">J361+J2201+J3121+J7261+J8181+J11631</f>
        <v>0</v>
      </c>
      <c r="K131" s="119">
        <f t="shared" si="141"/>
        <v>0</v>
      </c>
      <c r="L131" s="105">
        <f t="shared" si="76"/>
        <v>0</v>
      </c>
      <c r="M131" s="119">
        <f t="shared" si="136"/>
        <v>0</v>
      </c>
      <c r="N131" s="119">
        <f t="shared" si="136"/>
        <v>0</v>
      </c>
      <c r="O131" s="82" t="s">
        <v>146</v>
      </c>
      <c r="R131" s="352">
        <f>L131-[1]გადასახდელები!L131</f>
        <v>0</v>
      </c>
    </row>
    <row r="132" spans="2:18" ht="20.25" hidden="1" customHeight="1">
      <c r="B132" s="36" t="str">
        <f t="shared" si="73"/>
        <v>b</v>
      </c>
      <c r="C132" s="42">
        <v>6</v>
      </c>
      <c r="D132" s="42"/>
      <c r="F132" s="343" t="s">
        <v>668</v>
      </c>
      <c r="G132" s="45" t="s">
        <v>222</v>
      </c>
      <c r="H132" s="119">
        <f t="shared" si="78"/>
        <v>0</v>
      </c>
      <c r="I132" s="105">
        <f t="shared" si="74"/>
        <v>0</v>
      </c>
      <c r="J132" s="119">
        <f t="shared" ref="J132:K132" si="142">J362+J2202+J3122+J7262+J8182+J11632</f>
        <v>0</v>
      </c>
      <c r="K132" s="119">
        <f t="shared" si="142"/>
        <v>0</v>
      </c>
      <c r="L132" s="105">
        <f t="shared" si="76"/>
        <v>0</v>
      </c>
      <c r="M132" s="119">
        <f t="shared" si="136"/>
        <v>0</v>
      </c>
      <c r="N132" s="119">
        <f t="shared" si="136"/>
        <v>0</v>
      </c>
      <c r="O132" s="82" t="s">
        <v>146</v>
      </c>
      <c r="R132" s="352">
        <f>L132-[1]გადასახდელები!L132</f>
        <v>0</v>
      </c>
    </row>
    <row r="133" spans="2:18" ht="20.25" hidden="1" customHeight="1">
      <c r="B133" s="36" t="str">
        <f t="shared" si="73"/>
        <v>b</v>
      </c>
      <c r="C133" s="42">
        <v>6</v>
      </c>
      <c r="D133" s="42"/>
      <c r="F133" s="343" t="s">
        <v>669</v>
      </c>
      <c r="G133" s="45" t="s">
        <v>223</v>
      </c>
      <c r="H133" s="119">
        <f t="shared" si="78"/>
        <v>0</v>
      </c>
      <c r="I133" s="105">
        <f t="shared" si="74"/>
        <v>0</v>
      </c>
      <c r="J133" s="119">
        <f t="shared" ref="J133:K133" si="143">J363+J2203+J3123+J7263+J8183+J11633</f>
        <v>0</v>
      </c>
      <c r="K133" s="119">
        <f t="shared" si="143"/>
        <v>0</v>
      </c>
      <c r="L133" s="105">
        <f t="shared" si="76"/>
        <v>0</v>
      </c>
      <c r="M133" s="119">
        <f t="shared" si="136"/>
        <v>0</v>
      </c>
      <c r="N133" s="119">
        <f t="shared" si="136"/>
        <v>0</v>
      </c>
      <c r="O133" s="82" t="s">
        <v>146</v>
      </c>
      <c r="R133" s="352">
        <f>L133-[1]გადასახდელები!L133</f>
        <v>0</v>
      </c>
    </row>
    <row r="134" spans="2:18" ht="36" hidden="1" customHeight="1">
      <c r="B134" s="36" t="str">
        <f t="shared" ref="B134:B197" si="144">IF(H134+I134+L134&gt;0,"a","b")</f>
        <v>b</v>
      </c>
      <c r="C134" s="42">
        <v>6</v>
      </c>
      <c r="D134" s="42"/>
      <c r="F134" s="343" t="s">
        <v>670</v>
      </c>
      <c r="G134" s="45" t="s">
        <v>224</v>
      </c>
      <c r="H134" s="119">
        <f t="shared" si="78"/>
        <v>0</v>
      </c>
      <c r="I134" s="105">
        <f t="shared" ref="I134:I197" si="145">J134+K134</f>
        <v>0</v>
      </c>
      <c r="J134" s="119">
        <f t="shared" ref="J134:K134" si="146">J364+J2204+J3124+J7264+J8184+J11634</f>
        <v>0</v>
      </c>
      <c r="K134" s="119">
        <f t="shared" si="146"/>
        <v>0</v>
      </c>
      <c r="L134" s="105">
        <f t="shared" ref="L134:L197" si="147">M134+N134</f>
        <v>0</v>
      </c>
      <c r="M134" s="119">
        <f t="shared" si="136"/>
        <v>0</v>
      </c>
      <c r="N134" s="119">
        <f t="shared" si="136"/>
        <v>0</v>
      </c>
      <c r="O134" s="82" t="s">
        <v>146</v>
      </c>
      <c r="R134" s="352">
        <f>L134-[1]გადასახდელები!L134</f>
        <v>0</v>
      </c>
    </row>
    <row r="135" spans="2:18" ht="48.75" hidden="1" customHeight="1">
      <c r="B135" s="36" t="str">
        <f t="shared" si="144"/>
        <v>b</v>
      </c>
      <c r="C135" s="42">
        <v>6</v>
      </c>
      <c r="D135" s="42"/>
      <c r="F135" s="343" t="s">
        <v>671</v>
      </c>
      <c r="G135" s="45" t="s">
        <v>225</v>
      </c>
      <c r="H135" s="119">
        <f t="shared" si="78"/>
        <v>0</v>
      </c>
      <c r="I135" s="105">
        <f t="shared" si="145"/>
        <v>0</v>
      </c>
      <c r="J135" s="119">
        <f t="shared" ref="J135:K135" si="148">J365+J2205+J3125+J7265+J8185+J11635</f>
        <v>0</v>
      </c>
      <c r="K135" s="119">
        <f t="shared" si="148"/>
        <v>0</v>
      </c>
      <c r="L135" s="105">
        <f t="shared" si="147"/>
        <v>0</v>
      </c>
      <c r="M135" s="119">
        <f t="shared" si="136"/>
        <v>0</v>
      </c>
      <c r="N135" s="119">
        <f t="shared" si="136"/>
        <v>0</v>
      </c>
      <c r="O135" s="82" t="s">
        <v>146</v>
      </c>
      <c r="R135" s="352">
        <f>L135-[1]გადასახდელები!L135</f>
        <v>0</v>
      </c>
    </row>
    <row r="136" spans="2:18" ht="24.75" hidden="1" customHeight="1">
      <c r="B136" s="36" t="str">
        <f t="shared" si="144"/>
        <v>b</v>
      </c>
      <c r="C136" s="42">
        <v>6</v>
      </c>
      <c r="D136" s="42"/>
      <c r="F136" s="343" t="s">
        <v>672</v>
      </c>
      <c r="G136" s="45" t="s">
        <v>226</v>
      </c>
      <c r="H136" s="119">
        <f t="shared" ref="H136:H199" si="149">H366+H2206+H3126+H7266+H8186+H11636</f>
        <v>0</v>
      </c>
      <c r="I136" s="105">
        <f t="shared" si="145"/>
        <v>0</v>
      </c>
      <c r="J136" s="119">
        <f t="shared" ref="J136:K136" si="150">J366+J2206+J3126+J7266+J8186+J11636</f>
        <v>0</v>
      </c>
      <c r="K136" s="119">
        <f t="shared" si="150"/>
        <v>0</v>
      </c>
      <c r="L136" s="105">
        <f t="shared" si="147"/>
        <v>0</v>
      </c>
      <c r="M136" s="119">
        <f t="shared" si="136"/>
        <v>0</v>
      </c>
      <c r="N136" s="119">
        <f t="shared" si="136"/>
        <v>0</v>
      </c>
      <c r="O136" s="82" t="s">
        <v>146</v>
      </c>
      <c r="R136" s="352">
        <f>L136-[1]გადასახდელები!L136</f>
        <v>0</v>
      </c>
    </row>
    <row r="137" spans="2:18" ht="24" hidden="1" customHeight="1">
      <c r="B137" s="36" t="str">
        <f t="shared" si="144"/>
        <v>b</v>
      </c>
      <c r="C137" s="42">
        <v>6</v>
      </c>
      <c r="D137" s="42"/>
      <c r="F137" s="343" t="s">
        <v>673</v>
      </c>
      <c r="G137" s="45" t="s">
        <v>227</v>
      </c>
      <c r="H137" s="119">
        <f t="shared" si="149"/>
        <v>0</v>
      </c>
      <c r="I137" s="105">
        <f t="shared" si="145"/>
        <v>0</v>
      </c>
      <c r="J137" s="119">
        <f t="shared" ref="J137:K137" si="151">J367+J2207+J3127+J7267+J8187+J11637</f>
        <v>0</v>
      </c>
      <c r="K137" s="119">
        <f t="shared" si="151"/>
        <v>0</v>
      </c>
      <c r="L137" s="105">
        <f t="shared" si="147"/>
        <v>0</v>
      </c>
      <c r="M137" s="119">
        <f t="shared" si="136"/>
        <v>0</v>
      </c>
      <c r="N137" s="119">
        <f t="shared" si="136"/>
        <v>0</v>
      </c>
      <c r="O137" s="82" t="s">
        <v>146</v>
      </c>
      <c r="R137" s="352">
        <f>L137-[1]გადასახდელები!L137</f>
        <v>0</v>
      </c>
    </row>
    <row r="138" spans="2:18" ht="36.75" customHeight="1">
      <c r="B138" s="36" t="str">
        <f t="shared" si="144"/>
        <v>a</v>
      </c>
      <c r="C138" s="42">
        <v>6</v>
      </c>
      <c r="D138" s="42"/>
      <c r="F138" s="343" t="s">
        <v>572</v>
      </c>
      <c r="G138" s="45" t="s">
        <v>228</v>
      </c>
      <c r="H138" s="119">
        <f t="shared" si="149"/>
        <v>77.001000000000005</v>
      </c>
      <c r="I138" s="105">
        <f t="shared" si="145"/>
        <v>143</v>
      </c>
      <c r="J138" s="119">
        <f t="shared" ref="J138:K138" si="152">J368+J2208+J3128+J7268+J8188+J11638</f>
        <v>0</v>
      </c>
      <c r="K138" s="119">
        <f t="shared" si="152"/>
        <v>143</v>
      </c>
      <c r="L138" s="105">
        <f t="shared" si="147"/>
        <v>5.29</v>
      </c>
      <c r="M138" s="119">
        <f t="shared" si="136"/>
        <v>0</v>
      </c>
      <c r="N138" s="119">
        <f t="shared" si="136"/>
        <v>5.29</v>
      </c>
      <c r="O138" s="82" t="s">
        <v>146</v>
      </c>
      <c r="R138" s="352">
        <f>L138-[1]გადასახდელები!L138</f>
        <v>-479.40999999999997</v>
      </c>
    </row>
    <row r="139" spans="2:18" ht="24.75" customHeight="1">
      <c r="B139" s="36" t="str">
        <f t="shared" si="144"/>
        <v>a</v>
      </c>
      <c r="C139" s="42">
        <v>5</v>
      </c>
      <c r="D139" s="42"/>
      <c r="F139" s="343" t="s">
        <v>573</v>
      </c>
      <c r="G139" s="48" t="s">
        <v>193</v>
      </c>
      <c r="H139" s="96">
        <f t="shared" si="149"/>
        <v>2E-3</v>
      </c>
      <c r="I139" s="97">
        <f t="shared" si="145"/>
        <v>234.10182</v>
      </c>
      <c r="J139" s="96">
        <f t="shared" ref="J139:K139" si="153">J369+J2209+J3129+J7269+J8189+J11639</f>
        <v>49.101819999999996</v>
      </c>
      <c r="K139" s="96">
        <f t="shared" si="153"/>
        <v>185</v>
      </c>
      <c r="L139" s="97">
        <f t="shared" si="147"/>
        <v>52.52</v>
      </c>
      <c r="M139" s="96">
        <f t="shared" si="136"/>
        <v>0</v>
      </c>
      <c r="N139" s="96">
        <f t="shared" si="136"/>
        <v>52.52</v>
      </c>
      <c r="O139" s="82" t="s">
        <v>146</v>
      </c>
      <c r="R139" s="352">
        <f>L139-[1]გადასახდელები!L139</f>
        <v>-419.88</v>
      </c>
    </row>
    <row r="140" spans="2:18" ht="20.25" customHeight="1">
      <c r="B140" s="36" t="str">
        <f t="shared" si="144"/>
        <v>a</v>
      </c>
      <c r="C140" s="42">
        <v>2</v>
      </c>
      <c r="D140" s="42"/>
      <c r="E140" s="24"/>
      <c r="F140" s="342" t="s">
        <v>574</v>
      </c>
      <c r="G140" s="59" t="s">
        <v>292</v>
      </c>
      <c r="H140" s="86">
        <f t="shared" si="149"/>
        <v>6647.103000000001</v>
      </c>
      <c r="I140" s="87">
        <f t="shared" si="145"/>
        <v>6925.7694899999988</v>
      </c>
      <c r="J140" s="86">
        <f t="shared" ref="J140:K140" si="154">J370+J2210+J3130+J7270+J8190+J11640</f>
        <v>6112.8694899999991</v>
      </c>
      <c r="K140" s="86">
        <f t="shared" si="154"/>
        <v>812.90000000000009</v>
      </c>
      <c r="L140" s="87">
        <f t="shared" si="147"/>
        <v>816.35500000000002</v>
      </c>
      <c r="M140" s="86">
        <f t="shared" si="136"/>
        <v>602.07000000000005</v>
      </c>
      <c r="N140" s="86">
        <f t="shared" si="136"/>
        <v>214.285</v>
      </c>
      <c r="O140" s="82" t="s">
        <v>146</v>
      </c>
      <c r="P140" s="35" t="s">
        <v>145</v>
      </c>
      <c r="R140" s="352">
        <f>L140-[1]გადასახდელები!L140</f>
        <v>-356.14499999999998</v>
      </c>
    </row>
    <row r="141" spans="2:18" ht="20.25" customHeight="1">
      <c r="B141" s="36" t="str">
        <f t="shared" si="144"/>
        <v>a</v>
      </c>
      <c r="C141" s="42">
        <v>3</v>
      </c>
      <c r="D141" s="42"/>
      <c r="F141" s="342" t="s">
        <v>575</v>
      </c>
      <c r="G141" s="51" t="s">
        <v>293</v>
      </c>
      <c r="H141" s="89">
        <f t="shared" si="149"/>
        <v>6647.103000000001</v>
      </c>
      <c r="I141" s="90">
        <f t="shared" si="145"/>
        <v>6925.7694899999988</v>
      </c>
      <c r="J141" s="89">
        <f t="shared" ref="J141:K141" si="155">J371+J2211+J3131+J7271+J8191+J11641</f>
        <v>6112.8694899999991</v>
      </c>
      <c r="K141" s="89">
        <f t="shared" si="155"/>
        <v>812.90000000000009</v>
      </c>
      <c r="L141" s="90">
        <f t="shared" si="147"/>
        <v>816.35500000000002</v>
      </c>
      <c r="M141" s="89">
        <f t="shared" si="136"/>
        <v>602.07000000000005</v>
      </c>
      <c r="N141" s="89">
        <f t="shared" si="136"/>
        <v>214.285</v>
      </c>
      <c r="O141" s="82" t="s">
        <v>146</v>
      </c>
      <c r="P141" s="35" t="s">
        <v>145</v>
      </c>
      <c r="R141" s="352">
        <f>L141-[1]გადასახდელები!L141</f>
        <v>-356.14499999999998</v>
      </c>
    </row>
    <row r="142" spans="2:18" ht="20.25" customHeight="1">
      <c r="B142" s="36" t="str">
        <f t="shared" si="144"/>
        <v>a</v>
      </c>
      <c r="C142" s="42">
        <v>4</v>
      </c>
      <c r="D142" s="42"/>
      <c r="F142" s="342" t="s">
        <v>576</v>
      </c>
      <c r="G142" s="47" t="s">
        <v>294</v>
      </c>
      <c r="H142" s="93">
        <f t="shared" si="149"/>
        <v>6083.0020000000004</v>
      </c>
      <c r="I142" s="94">
        <f t="shared" si="145"/>
        <v>6848.7694899999988</v>
      </c>
      <c r="J142" s="93">
        <f t="shared" ref="J142:K142" si="156">J372+J2212+J3132+J7272+J8192+J11642</f>
        <v>6112.8694899999991</v>
      </c>
      <c r="K142" s="93">
        <f t="shared" si="156"/>
        <v>735.90000000000009</v>
      </c>
      <c r="L142" s="94">
        <f t="shared" si="147"/>
        <v>798.35500000000002</v>
      </c>
      <c r="M142" s="93">
        <f t="shared" si="136"/>
        <v>602.07000000000005</v>
      </c>
      <c r="N142" s="93">
        <f t="shared" si="136"/>
        <v>196.285</v>
      </c>
      <c r="O142" s="82" t="s">
        <v>146</v>
      </c>
      <c r="P142" s="35" t="s">
        <v>145</v>
      </c>
      <c r="R142" s="352">
        <f>L142-[1]გადასახდელები!L142</f>
        <v>-328.64499999999998</v>
      </c>
    </row>
    <row r="143" spans="2:18" ht="20.25" customHeight="1">
      <c r="B143" s="36" t="str">
        <f t="shared" si="144"/>
        <v>a</v>
      </c>
      <c r="C143" s="42">
        <v>5</v>
      </c>
      <c r="D143" s="42"/>
      <c r="F143" s="343" t="s">
        <v>577</v>
      </c>
      <c r="G143" s="48" t="s">
        <v>295</v>
      </c>
      <c r="H143" s="96">
        <f t="shared" si="149"/>
        <v>0</v>
      </c>
      <c r="I143" s="97">
        <f t="shared" si="145"/>
        <v>124</v>
      </c>
      <c r="J143" s="96">
        <f t="shared" ref="J143:K143" si="157">J373+J2213+J3133+J7273+J8193+J11643</f>
        <v>0</v>
      </c>
      <c r="K143" s="96">
        <f t="shared" si="157"/>
        <v>124</v>
      </c>
      <c r="L143" s="97">
        <f t="shared" si="147"/>
        <v>133.298</v>
      </c>
      <c r="M143" s="96">
        <f t="shared" si="136"/>
        <v>20.815999999999999</v>
      </c>
      <c r="N143" s="96">
        <f t="shared" si="136"/>
        <v>112.482</v>
      </c>
      <c r="O143" s="82" t="s">
        <v>146</v>
      </c>
      <c r="P143" s="35" t="s">
        <v>145</v>
      </c>
      <c r="R143" s="352">
        <f>L143-[1]გადასახდელები!L143</f>
        <v>65.897999999999996</v>
      </c>
    </row>
    <row r="144" spans="2:18" ht="20.25" customHeight="1">
      <c r="B144" s="36" t="str">
        <f t="shared" si="144"/>
        <v>a</v>
      </c>
      <c r="C144" s="42">
        <v>5</v>
      </c>
      <c r="D144" s="42"/>
      <c r="F144" s="343" t="s">
        <v>578</v>
      </c>
      <c r="G144" s="48" t="s">
        <v>296</v>
      </c>
      <c r="H144" s="96">
        <f t="shared" si="149"/>
        <v>0</v>
      </c>
      <c r="I144" s="97">
        <f t="shared" si="145"/>
        <v>782.09999999999991</v>
      </c>
      <c r="J144" s="96">
        <f t="shared" ref="J144:K144" si="158">J374+J2214+J3134+J7274+J8194+J11644</f>
        <v>745.8</v>
      </c>
      <c r="K144" s="96">
        <f t="shared" si="158"/>
        <v>36.299999999999997</v>
      </c>
      <c r="L144" s="97">
        <f t="shared" si="147"/>
        <v>74.201999999999998</v>
      </c>
      <c r="M144" s="96">
        <f t="shared" si="136"/>
        <v>73.481999999999999</v>
      </c>
      <c r="N144" s="96">
        <f t="shared" si="136"/>
        <v>0.72</v>
      </c>
      <c r="O144" s="82" t="s">
        <v>146</v>
      </c>
      <c r="P144" s="35" t="s">
        <v>145</v>
      </c>
      <c r="R144" s="352">
        <f>L144-[1]გადასახდელები!L144</f>
        <v>57.601999999999997</v>
      </c>
    </row>
    <row r="145" spans="2:18" ht="30.75" hidden="1" customHeight="1">
      <c r="B145" s="36" t="str">
        <f t="shared" si="144"/>
        <v>b</v>
      </c>
      <c r="C145" s="42">
        <v>5</v>
      </c>
      <c r="D145" s="42"/>
      <c r="F145" s="343" t="s">
        <v>674</v>
      </c>
      <c r="G145" s="52" t="s">
        <v>297</v>
      </c>
      <c r="H145" s="96">
        <f t="shared" si="149"/>
        <v>0</v>
      </c>
      <c r="I145" s="97">
        <f t="shared" si="145"/>
        <v>0</v>
      </c>
      <c r="J145" s="96">
        <f t="shared" ref="J145:K145" si="159">J375+J2215+J3135+J7275+J8195+J11645</f>
        <v>0</v>
      </c>
      <c r="K145" s="96">
        <f t="shared" si="159"/>
        <v>0</v>
      </c>
      <c r="L145" s="97">
        <f t="shared" si="147"/>
        <v>0</v>
      </c>
      <c r="M145" s="96">
        <f t="shared" si="136"/>
        <v>0</v>
      </c>
      <c r="N145" s="96">
        <f t="shared" si="136"/>
        <v>0</v>
      </c>
      <c r="O145" s="82" t="s">
        <v>146</v>
      </c>
      <c r="P145" s="35" t="s">
        <v>145</v>
      </c>
      <c r="R145" s="352">
        <f>L145-[1]გადასახდელები!L145</f>
        <v>0</v>
      </c>
    </row>
    <row r="146" spans="2:18" ht="20.25" hidden="1" customHeight="1">
      <c r="B146" s="36" t="str">
        <f t="shared" si="144"/>
        <v>b</v>
      </c>
      <c r="C146" s="42">
        <v>5</v>
      </c>
      <c r="D146" s="42"/>
      <c r="F146" s="343" t="s">
        <v>579</v>
      </c>
      <c r="G146" s="48" t="s">
        <v>298</v>
      </c>
      <c r="H146" s="96">
        <f t="shared" si="149"/>
        <v>0</v>
      </c>
      <c r="I146" s="97">
        <f t="shared" si="145"/>
        <v>0</v>
      </c>
      <c r="J146" s="96">
        <f t="shared" ref="J146:K146" si="160">J376+J2216+J3136+J7276+J8196+J11646</f>
        <v>0</v>
      </c>
      <c r="K146" s="96">
        <f t="shared" si="160"/>
        <v>0</v>
      </c>
      <c r="L146" s="97">
        <f t="shared" si="147"/>
        <v>0</v>
      </c>
      <c r="M146" s="96">
        <f t="shared" ref="M146:N165" si="161">M376+M2216+M3136+M7276+M8196+M11646</f>
        <v>0</v>
      </c>
      <c r="N146" s="96">
        <f t="shared" si="161"/>
        <v>0</v>
      </c>
      <c r="O146" s="82" t="s">
        <v>146</v>
      </c>
      <c r="P146" s="35" t="s">
        <v>145</v>
      </c>
      <c r="R146" s="352">
        <f>L146-[1]გადასახდელები!L146</f>
        <v>-13</v>
      </c>
    </row>
    <row r="147" spans="2:18" ht="20.25" customHeight="1">
      <c r="B147" s="36" t="str">
        <f t="shared" si="144"/>
        <v>a</v>
      </c>
      <c r="C147" s="42">
        <v>5</v>
      </c>
      <c r="D147" s="42"/>
      <c r="F147" s="343" t="s">
        <v>580</v>
      </c>
      <c r="G147" s="48" t="s">
        <v>299</v>
      </c>
      <c r="H147" s="96">
        <f t="shared" si="149"/>
        <v>3194</v>
      </c>
      <c r="I147" s="97">
        <f t="shared" si="145"/>
        <v>2798.98</v>
      </c>
      <c r="J147" s="96">
        <f t="shared" ref="J147:K147" si="162">J377+J2217+J3137+J7277+J8197+J11647</f>
        <v>2656.68</v>
      </c>
      <c r="K147" s="96">
        <f t="shared" si="162"/>
        <v>142.30000000000001</v>
      </c>
      <c r="L147" s="97">
        <f t="shared" si="147"/>
        <v>9.2200000000000006</v>
      </c>
      <c r="M147" s="96">
        <f t="shared" si="161"/>
        <v>0</v>
      </c>
      <c r="N147" s="96">
        <f t="shared" si="161"/>
        <v>9.2200000000000006</v>
      </c>
      <c r="O147" s="82" t="s">
        <v>146</v>
      </c>
      <c r="P147" s="35" t="s">
        <v>145</v>
      </c>
      <c r="R147" s="352">
        <f>L147-[1]გადასახდელები!L147</f>
        <v>-220.18</v>
      </c>
    </row>
    <row r="148" spans="2:18" ht="30.75" customHeight="1">
      <c r="B148" s="36" t="str">
        <f t="shared" si="144"/>
        <v>a</v>
      </c>
      <c r="C148" s="42">
        <v>5</v>
      </c>
      <c r="D148" s="42"/>
      <c r="F148" s="343" t="s">
        <v>581</v>
      </c>
      <c r="G148" s="48" t="s">
        <v>300</v>
      </c>
      <c r="H148" s="96">
        <f t="shared" si="149"/>
        <v>287</v>
      </c>
      <c r="I148" s="97">
        <f t="shared" si="145"/>
        <v>0</v>
      </c>
      <c r="J148" s="96">
        <f t="shared" ref="J148:K148" si="163">J378+J2218+J3138+J7278+J8198+J11648</f>
        <v>0</v>
      </c>
      <c r="K148" s="96">
        <f t="shared" si="163"/>
        <v>0</v>
      </c>
      <c r="L148" s="97">
        <f t="shared" si="147"/>
        <v>0</v>
      </c>
      <c r="M148" s="96">
        <f t="shared" si="161"/>
        <v>0</v>
      </c>
      <c r="N148" s="96">
        <f t="shared" si="161"/>
        <v>0</v>
      </c>
      <c r="O148" s="82" t="s">
        <v>146</v>
      </c>
      <c r="P148" s="35" t="s">
        <v>145</v>
      </c>
      <c r="R148" s="352">
        <f>L148-[1]გადასახდელები!L148</f>
        <v>-2.9</v>
      </c>
    </row>
    <row r="149" spans="2:18" ht="20.25" hidden="1" customHeight="1">
      <c r="B149" s="36" t="str">
        <f t="shared" si="144"/>
        <v>b</v>
      </c>
      <c r="C149" s="42">
        <v>5</v>
      </c>
      <c r="D149" s="42"/>
      <c r="F149" s="343" t="s">
        <v>675</v>
      </c>
      <c r="G149" s="48" t="s">
        <v>301</v>
      </c>
      <c r="H149" s="96">
        <f t="shared" si="149"/>
        <v>0</v>
      </c>
      <c r="I149" s="97">
        <f t="shared" si="145"/>
        <v>0</v>
      </c>
      <c r="J149" s="96">
        <f t="shared" ref="J149:K149" si="164">J379+J2219+J3139+J7279+J8199+J11649</f>
        <v>0</v>
      </c>
      <c r="K149" s="96">
        <f t="shared" si="164"/>
        <v>0</v>
      </c>
      <c r="L149" s="97">
        <f t="shared" si="147"/>
        <v>0</v>
      </c>
      <c r="M149" s="96">
        <f t="shared" si="161"/>
        <v>0</v>
      </c>
      <c r="N149" s="96">
        <f t="shared" si="161"/>
        <v>0</v>
      </c>
      <c r="O149" s="82" t="s">
        <v>146</v>
      </c>
      <c r="P149" s="35" t="s">
        <v>145</v>
      </c>
      <c r="R149" s="352">
        <f>L149-[1]გადასახდელები!L149</f>
        <v>0</v>
      </c>
    </row>
    <row r="150" spans="2:18" ht="20.25" customHeight="1">
      <c r="B150" s="36" t="str">
        <f t="shared" si="144"/>
        <v>a</v>
      </c>
      <c r="C150" s="42">
        <v>5</v>
      </c>
      <c r="D150" s="42"/>
      <c r="F150" s="343" t="s">
        <v>582</v>
      </c>
      <c r="G150" s="48" t="s">
        <v>302</v>
      </c>
      <c r="H150" s="96">
        <f t="shared" si="149"/>
        <v>1146.6009999999999</v>
      </c>
      <c r="I150" s="97">
        <f t="shared" si="145"/>
        <v>865.2</v>
      </c>
      <c r="J150" s="96">
        <f t="shared" ref="J150:K150" si="165">J380+J2220+J3140+J7280+J8200+J11650</f>
        <v>793.2</v>
      </c>
      <c r="K150" s="96">
        <f t="shared" si="165"/>
        <v>72</v>
      </c>
      <c r="L150" s="97">
        <f t="shared" si="147"/>
        <v>57.6</v>
      </c>
      <c r="M150" s="96">
        <f t="shared" si="161"/>
        <v>0</v>
      </c>
      <c r="N150" s="96">
        <f t="shared" si="161"/>
        <v>57.6</v>
      </c>
      <c r="O150" s="82" t="s">
        <v>146</v>
      </c>
      <c r="P150" s="35" t="s">
        <v>145</v>
      </c>
      <c r="R150" s="352">
        <f>L150-[1]გადასახდელები!L150</f>
        <v>16.199999999999996</v>
      </c>
    </row>
    <row r="151" spans="2:18" ht="20.25" hidden="1" customHeight="1">
      <c r="B151" s="36" t="str">
        <f t="shared" si="144"/>
        <v>b</v>
      </c>
      <c r="C151" s="42">
        <v>5</v>
      </c>
      <c r="D151" s="42"/>
      <c r="F151" s="343" t="s">
        <v>676</v>
      </c>
      <c r="G151" s="48" t="s">
        <v>303</v>
      </c>
      <c r="H151" s="96">
        <f t="shared" si="149"/>
        <v>0</v>
      </c>
      <c r="I151" s="97">
        <f t="shared" si="145"/>
        <v>0</v>
      </c>
      <c r="J151" s="96">
        <f t="shared" ref="J151:K151" si="166">J381+J2221+J3141+J7281+J8201+J11651</f>
        <v>0</v>
      </c>
      <c r="K151" s="96">
        <f t="shared" si="166"/>
        <v>0</v>
      </c>
      <c r="L151" s="97">
        <f t="shared" si="147"/>
        <v>0</v>
      </c>
      <c r="M151" s="96">
        <f t="shared" si="161"/>
        <v>0</v>
      </c>
      <c r="N151" s="96">
        <f t="shared" si="161"/>
        <v>0</v>
      </c>
      <c r="O151" s="82" t="s">
        <v>146</v>
      </c>
      <c r="P151" s="35" t="s">
        <v>145</v>
      </c>
      <c r="R151" s="352">
        <f>L151-[1]გადასახდელები!L151</f>
        <v>0</v>
      </c>
    </row>
    <row r="152" spans="2:18" ht="20.25" hidden="1" customHeight="1">
      <c r="B152" s="36" t="str">
        <f t="shared" si="144"/>
        <v>b</v>
      </c>
      <c r="C152" s="42">
        <v>5</v>
      </c>
      <c r="D152" s="42"/>
      <c r="F152" s="343" t="s">
        <v>677</v>
      </c>
      <c r="G152" s="48" t="s">
        <v>304</v>
      </c>
      <c r="H152" s="96">
        <f t="shared" si="149"/>
        <v>0</v>
      </c>
      <c r="I152" s="97">
        <f t="shared" si="145"/>
        <v>0</v>
      </c>
      <c r="J152" s="96">
        <f t="shared" ref="J152:K152" si="167">J382+J2222+J3142+J7282+J8202+J11652</f>
        <v>0</v>
      </c>
      <c r="K152" s="96">
        <f t="shared" si="167"/>
        <v>0</v>
      </c>
      <c r="L152" s="97">
        <f t="shared" si="147"/>
        <v>0</v>
      </c>
      <c r="M152" s="96">
        <f t="shared" si="161"/>
        <v>0</v>
      </c>
      <c r="N152" s="96">
        <f t="shared" si="161"/>
        <v>0</v>
      </c>
      <c r="O152" s="82" t="s">
        <v>146</v>
      </c>
      <c r="P152" s="35" t="s">
        <v>145</v>
      </c>
      <c r="R152" s="352">
        <f>L152-[1]გადასახდელები!L152</f>
        <v>0</v>
      </c>
    </row>
    <row r="153" spans="2:18" ht="20.25" customHeight="1">
      <c r="B153" s="36" t="str">
        <f t="shared" si="144"/>
        <v>a</v>
      </c>
      <c r="C153" s="42">
        <v>5</v>
      </c>
      <c r="D153" s="42"/>
      <c r="F153" s="343" t="s">
        <v>583</v>
      </c>
      <c r="G153" s="48" t="s">
        <v>305</v>
      </c>
      <c r="H153" s="96">
        <f t="shared" si="149"/>
        <v>1455.4010000000001</v>
      </c>
      <c r="I153" s="97">
        <f t="shared" si="145"/>
        <v>2278.4894899999999</v>
      </c>
      <c r="J153" s="96">
        <f t="shared" ref="J153:K153" si="168">J383+J2223+J3143+J7283+J8203+J11653</f>
        <v>1917.18949</v>
      </c>
      <c r="K153" s="96">
        <f t="shared" si="168"/>
        <v>361.3</v>
      </c>
      <c r="L153" s="97">
        <f t="shared" si="147"/>
        <v>524.03500000000008</v>
      </c>
      <c r="M153" s="96">
        <f t="shared" si="161"/>
        <v>507.77200000000005</v>
      </c>
      <c r="N153" s="96">
        <f t="shared" si="161"/>
        <v>16.262999999999998</v>
      </c>
      <c r="O153" s="82" t="s">
        <v>146</v>
      </c>
      <c r="P153" s="35" t="s">
        <v>145</v>
      </c>
      <c r="R153" s="352">
        <f>L153-[1]გადასახდელები!L153</f>
        <v>-232.26499999999987</v>
      </c>
    </row>
    <row r="154" spans="2:18" ht="20.25" customHeight="1">
      <c r="B154" s="36" t="str">
        <f t="shared" si="144"/>
        <v>a</v>
      </c>
      <c r="C154" s="42">
        <v>4</v>
      </c>
      <c r="D154" s="42"/>
      <c r="F154" s="342" t="s">
        <v>584</v>
      </c>
      <c r="G154" s="47" t="s">
        <v>306</v>
      </c>
      <c r="H154" s="93">
        <f t="shared" si="149"/>
        <v>556.90100000000007</v>
      </c>
      <c r="I154" s="94">
        <f t="shared" si="145"/>
        <v>77</v>
      </c>
      <c r="J154" s="93">
        <f t="shared" ref="J154:K154" si="169">J384+J2224+J3144+J7284+J8204+J11654</f>
        <v>0</v>
      </c>
      <c r="K154" s="93">
        <f t="shared" si="169"/>
        <v>77</v>
      </c>
      <c r="L154" s="94">
        <f t="shared" si="147"/>
        <v>18</v>
      </c>
      <c r="M154" s="93">
        <f t="shared" si="161"/>
        <v>0</v>
      </c>
      <c r="N154" s="93">
        <f t="shared" si="161"/>
        <v>18</v>
      </c>
      <c r="O154" s="82" t="s">
        <v>146</v>
      </c>
      <c r="P154" s="35" t="s">
        <v>145</v>
      </c>
      <c r="R154" s="352">
        <f>L154-[1]გადასახდელები!L154</f>
        <v>-27.5</v>
      </c>
    </row>
    <row r="155" spans="2:18" ht="20.25" customHeight="1">
      <c r="B155" s="36" t="str">
        <f t="shared" si="144"/>
        <v>a</v>
      </c>
      <c r="C155" s="42">
        <v>5</v>
      </c>
      <c r="D155" s="42"/>
      <c r="F155" s="342" t="s">
        <v>585</v>
      </c>
      <c r="G155" s="48" t="s">
        <v>307</v>
      </c>
      <c r="H155" s="96">
        <f t="shared" si="149"/>
        <v>509.1</v>
      </c>
      <c r="I155" s="97">
        <f t="shared" si="145"/>
        <v>30</v>
      </c>
      <c r="J155" s="96">
        <f t="shared" ref="J155:K155" si="170">J385+J2225+J3145+J7285+J8205+J11655</f>
        <v>0</v>
      </c>
      <c r="K155" s="96">
        <f t="shared" si="170"/>
        <v>30</v>
      </c>
      <c r="L155" s="97">
        <f t="shared" si="147"/>
        <v>18</v>
      </c>
      <c r="M155" s="96">
        <f t="shared" si="161"/>
        <v>0</v>
      </c>
      <c r="N155" s="96">
        <f t="shared" si="161"/>
        <v>18</v>
      </c>
      <c r="O155" s="82" t="s">
        <v>146</v>
      </c>
      <c r="P155" s="35" t="s">
        <v>145</v>
      </c>
      <c r="R155" s="352">
        <f>L155-[1]გადასახდელები!L155</f>
        <v>18</v>
      </c>
    </row>
    <row r="156" spans="2:18" ht="20.25" hidden="1" customHeight="1">
      <c r="B156" s="36" t="str">
        <f t="shared" si="144"/>
        <v>b</v>
      </c>
      <c r="C156" s="42">
        <v>6</v>
      </c>
      <c r="D156" s="42"/>
      <c r="F156" s="343" t="s">
        <v>586</v>
      </c>
      <c r="G156" s="53" t="s">
        <v>308</v>
      </c>
      <c r="H156" s="119">
        <f t="shared" si="149"/>
        <v>0</v>
      </c>
      <c r="I156" s="105">
        <f t="shared" si="145"/>
        <v>0</v>
      </c>
      <c r="J156" s="119">
        <f t="shared" ref="J156:K156" si="171">J386+J2226+J3146+J7286+J8206+J11656</f>
        <v>0</v>
      </c>
      <c r="K156" s="119">
        <f t="shared" si="171"/>
        <v>0</v>
      </c>
      <c r="L156" s="105">
        <f t="shared" si="147"/>
        <v>0</v>
      </c>
      <c r="M156" s="119">
        <f t="shared" si="161"/>
        <v>0</v>
      </c>
      <c r="N156" s="119">
        <f t="shared" si="161"/>
        <v>0</v>
      </c>
      <c r="O156" s="82" t="s">
        <v>146</v>
      </c>
      <c r="P156" s="35" t="s">
        <v>145</v>
      </c>
      <c r="R156" s="352">
        <f>L156-[1]გადასახდელები!L156</f>
        <v>0</v>
      </c>
    </row>
    <row r="157" spans="2:18" ht="20.25" customHeight="1">
      <c r="B157" s="36" t="str">
        <f t="shared" si="144"/>
        <v>a</v>
      </c>
      <c r="C157" s="42">
        <v>6</v>
      </c>
      <c r="D157" s="42"/>
      <c r="F157" s="343" t="s">
        <v>678</v>
      </c>
      <c r="G157" s="53" t="s">
        <v>309</v>
      </c>
      <c r="H157" s="119">
        <f t="shared" si="149"/>
        <v>89.3</v>
      </c>
      <c r="I157" s="105">
        <f t="shared" si="145"/>
        <v>30</v>
      </c>
      <c r="J157" s="119">
        <f t="shared" ref="J157:K157" si="172">J387+J2227+J3147+J7287+J8207+J11657</f>
        <v>0</v>
      </c>
      <c r="K157" s="119">
        <f t="shared" si="172"/>
        <v>30</v>
      </c>
      <c r="L157" s="105">
        <f t="shared" si="147"/>
        <v>18</v>
      </c>
      <c r="M157" s="119">
        <f t="shared" si="161"/>
        <v>0</v>
      </c>
      <c r="N157" s="119">
        <f t="shared" si="161"/>
        <v>18</v>
      </c>
      <c r="O157" s="82" t="s">
        <v>146</v>
      </c>
      <c r="P157" s="35" t="s">
        <v>145</v>
      </c>
      <c r="R157" s="352">
        <f>L157-[1]გადასახდელები!L157</f>
        <v>18</v>
      </c>
    </row>
    <row r="158" spans="2:18" ht="20.25" hidden="1" customHeight="1">
      <c r="B158" s="36" t="str">
        <f t="shared" si="144"/>
        <v>b</v>
      </c>
      <c r="C158" s="42">
        <v>6</v>
      </c>
      <c r="D158" s="42"/>
      <c r="F158" s="343" t="s">
        <v>679</v>
      </c>
      <c r="G158" s="53" t="s">
        <v>310</v>
      </c>
      <c r="H158" s="119">
        <f t="shared" si="149"/>
        <v>0</v>
      </c>
      <c r="I158" s="105">
        <f t="shared" si="145"/>
        <v>0</v>
      </c>
      <c r="J158" s="119">
        <f t="shared" ref="J158:K158" si="173">J388+J2228+J3148+J7288+J8208+J11658</f>
        <v>0</v>
      </c>
      <c r="K158" s="119">
        <f t="shared" si="173"/>
        <v>0</v>
      </c>
      <c r="L158" s="105">
        <f t="shared" si="147"/>
        <v>0</v>
      </c>
      <c r="M158" s="119">
        <f t="shared" si="161"/>
        <v>0</v>
      </c>
      <c r="N158" s="119">
        <f t="shared" si="161"/>
        <v>0</v>
      </c>
      <c r="O158" s="82" t="s">
        <v>146</v>
      </c>
      <c r="P158" s="35" t="s">
        <v>145</v>
      </c>
      <c r="R158" s="352">
        <f>L158-[1]გადასახდელები!L158</f>
        <v>0</v>
      </c>
    </row>
    <row r="159" spans="2:18" ht="20.25" hidden="1" customHeight="1">
      <c r="B159" s="36" t="str">
        <f t="shared" si="144"/>
        <v>b</v>
      </c>
      <c r="C159" s="42">
        <v>6</v>
      </c>
      <c r="D159" s="42"/>
      <c r="F159" s="343" t="s">
        <v>680</v>
      </c>
      <c r="G159" s="53" t="s">
        <v>311</v>
      </c>
      <c r="H159" s="119">
        <f t="shared" si="149"/>
        <v>0</v>
      </c>
      <c r="I159" s="105">
        <f t="shared" si="145"/>
        <v>0</v>
      </c>
      <c r="J159" s="119">
        <f t="shared" ref="J159:K159" si="174">J389+J2229+J3149+J7289+J8209+J11659</f>
        <v>0</v>
      </c>
      <c r="K159" s="119">
        <f t="shared" si="174"/>
        <v>0</v>
      </c>
      <c r="L159" s="105">
        <f t="shared" si="147"/>
        <v>0</v>
      </c>
      <c r="M159" s="119">
        <f t="shared" si="161"/>
        <v>0</v>
      </c>
      <c r="N159" s="119">
        <f t="shared" si="161"/>
        <v>0</v>
      </c>
      <c r="O159" s="82" t="s">
        <v>146</v>
      </c>
      <c r="P159" s="35" t="s">
        <v>145</v>
      </c>
      <c r="R159" s="352">
        <f>L159-[1]გადასახდელები!L159</f>
        <v>0</v>
      </c>
    </row>
    <row r="160" spans="2:18" ht="20.25" customHeight="1">
      <c r="B160" s="36" t="str">
        <f t="shared" si="144"/>
        <v>a</v>
      </c>
      <c r="C160" s="42">
        <v>6</v>
      </c>
      <c r="D160" s="42"/>
      <c r="F160" s="343" t="s">
        <v>681</v>
      </c>
      <c r="G160" s="53" t="s">
        <v>312</v>
      </c>
      <c r="H160" s="119">
        <f t="shared" si="149"/>
        <v>419.8</v>
      </c>
      <c r="I160" s="105">
        <f t="shared" si="145"/>
        <v>0</v>
      </c>
      <c r="J160" s="119">
        <f t="shared" ref="J160:K160" si="175">J390+J2230+J3150+J7290+J8210+J11660</f>
        <v>0</v>
      </c>
      <c r="K160" s="119">
        <f t="shared" si="175"/>
        <v>0</v>
      </c>
      <c r="L160" s="105">
        <f t="shared" si="147"/>
        <v>0</v>
      </c>
      <c r="M160" s="119">
        <f t="shared" si="161"/>
        <v>0</v>
      </c>
      <c r="N160" s="119">
        <f t="shared" si="161"/>
        <v>0</v>
      </c>
      <c r="O160" s="82" t="s">
        <v>146</v>
      </c>
      <c r="P160" s="35" t="s">
        <v>145</v>
      </c>
      <c r="R160" s="352">
        <f>L160-[1]გადასახდელები!L160</f>
        <v>0</v>
      </c>
    </row>
    <row r="161" spans="2:18" ht="20.25" hidden="1" customHeight="1">
      <c r="B161" s="36" t="str">
        <f t="shared" si="144"/>
        <v>b</v>
      </c>
      <c r="C161" s="42">
        <v>6</v>
      </c>
      <c r="D161" s="42"/>
      <c r="F161" s="343" t="s">
        <v>682</v>
      </c>
      <c r="G161" s="53" t="s">
        <v>313</v>
      </c>
      <c r="H161" s="119">
        <f t="shared" si="149"/>
        <v>0</v>
      </c>
      <c r="I161" s="105">
        <f t="shared" si="145"/>
        <v>0</v>
      </c>
      <c r="J161" s="119">
        <f t="shared" ref="J161:K161" si="176">J391+J2231+J3151+J7291+J8211+J11661</f>
        <v>0</v>
      </c>
      <c r="K161" s="119">
        <f t="shared" si="176"/>
        <v>0</v>
      </c>
      <c r="L161" s="105">
        <f t="shared" si="147"/>
        <v>0</v>
      </c>
      <c r="M161" s="119">
        <f t="shared" si="161"/>
        <v>0</v>
      </c>
      <c r="N161" s="119">
        <f t="shared" si="161"/>
        <v>0</v>
      </c>
      <c r="O161" s="82" t="s">
        <v>146</v>
      </c>
      <c r="P161" s="35" t="s">
        <v>145</v>
      </c>
      <c r="R161" s="352">
        <f>L161-[1]გადასახდელები!L161</f>
        <v>0</v>
      </c>
    </row>
    <row r="162" spans="2:18" ht="20.25" customHeight="1">
      <c r="B162" s="36" t="str">
        <f t="shared" si="144"/>
        <v>a</v>
      </c>
      <c r="C162" s="42">
        <v>5</v>
      </c>
      <c r="D162" s="42"/>
      <c r="F162" s="342" t="s">
        <v>587</v>
      </c>
      <c r="G162" s="48" t="s">
        <v>314</v>
      </c>
      <c r="H162" s="96">
        <f t="shared" si="149"/>
        <v>47.800999999999995</v>
      </c>
      <c r="I162" s="97">
        <f t="shared" si="145"/>
        <v>47</v>
      </c>
      <c r="J162" s="96">
        <f t="shared" ref="J162:K162" si="177">J392+J2232+J3152+J7292+J8212+J11662</f>
        <v>0</v>
      </c>
      <c r="K162" s="96">
        <f t="shared" si="177"/>
        <v>47</v>
      </c>
      <c r="L162" s="97">
        <f t="shared" si="147"/>
        <v>0</v>
      </c>
      <c r="M162" s="96">
        <f t="shared" si="161"/>
        <v>0</v>
      </c>
      <c r="N162" s="96">
        <f t="shared" si="161"/>
        <v>0</v>
      </c>
      <c r="O162" s="82" t="s">
        <v>146</v>
      </c>
      <c r="P162" s="35" t="s">
        <v>145</v>
      </c>
      <c r="R162" s="352">
        <f>L162-[1]გადასახდელები!L162</f>
        <v>-45.5</v>
      </c>
    </row>
    <row r="163" spans="2:18" ht="20.25" hidden="1" customHeight="1">
      <c r="B163" s="36" t="str">
        <f t="shared" si="144"/>
        <v>b</v>
      </c>
      <c r="C163" s="42">
        <v>6</v>
      </c>
      <c r="D163" s="42"/>
      <c r="F163" s="343" t="s">
        <v>683</v>
      </c>
      <c r="G163" s="54" t="s">
        <v>315</v>
      </c>
      <c r="H163" s="325">
        <f t="shared" si="149"/>
        <v>0</v>
      </c>
      <c r="I163" s="105">
        <f t="shared" si="145"/>
        <v>0</v>
      </c>
      <c r="J163" s="325">
        <f t="shared" ref="J163:K163" si="178">J393+J2233+J3153+J7293+J8213+J11663</f>
        <v>0</v>
      </c>
      <c r="K163" s="325">
        <f t="shared" si="178"/>
        <v>0</v>
      </c>
      <c r="L163" s="105">
        <f t="shared" si="147"/>
        <v>0</v>
      </c>
      <c r="M163" s="325">
        <f t="shared" si="161"/>
        <v>0</v>
      </c>
      <c r="N163" s="325">
        <f t="shared" si="161"/>
        <v>0</v>
      </c>
      <c r="O163" s="82" t="s">
        <v>146</v>
      </c>
      <c r="P163" s="35" t="s">
        <v>145</v>
      </c>
      <c r="R163" s="352">
        <f>L163-[1]გადასახდელები!L163</f>
        <v>0</v>
      </c>
    </row>
    <row r="164" spans="2:18" ht="20.25" hidden="1" customHeight="1">
      <c r="B164" s="36" t="str">
        <f t="shared" si="144"/>
        <v>b</v>
      </c>
      <c r="C164" s="42">
        <v>6</v>
      </c>
      <c r="D164" s="42"/>
      <c r="F164" s="343" t="s">
        <v>684</v>
      </c>
      <c r="G164" s="54" t="s">
        <v>316</v>
      </c>
      <c r="H164" s="325">
        <f t="shared" si="149"/>
        <v>0</v>
      </c>
      <c r="I164" s="105">
        <f t="shared" si="145"/>
        <v>0</v>
      </c>
      <c r="J164" s="325">
        <f t="shared" ref="J164:K164" si="179">J394+J2234+J3154+J7294+J8214+J11664</f>
        <v>0</v>
      </c>
      <c r="K164" s="325">
        <f t="shared" si="179"/>
        <v>0</v>
      </c>
      <c r="L164" s="105">
        <f t="shared" si="147"/>
        <v>0</v>
      </c>
      <c r="M164" s="325">
        <f t="shared" si="161"/>
        <v>0</v>
      </c>
      <c r="N164" s="325">
        <f t="shared" si="161"/>
        <v>0</v>
      </c>
      <c r="O164" s="82" t="s">
        <v>146</v>
      </c>
      <c r="P164" s="35" t="s">
        <v>145</v>
      </c>
      <c r="R164" s="352">
        <f>L164-[1]გადასახდელები!L164</f>
        <v>0</v>
      </c>
    </row>
    <row r="165" spans="2:18" ht="30.75" customHeight="1">
      <c r="B165" s="36" t="str">
        <f t="shared" si="144"/>
        <v>a</v>
      </c>
      <c r="C165" s="42">
        <v>6</v>
      </c>
      <c r="D165" s="42"/>
      <c r="F165" s="343" t="s">
        <v>588</v>
      </c>
      <c r="G165" s="54" t="s">
        <v>317</v>
      </c>
      <c r="H165" s="325">
        <f t="shared" si="149"/>
        <v>3</v>
      </c>
      <c r="I165" s="105">
        <f t="shared" si="145"/>
        <v>10</v>
      </c>
      <c r="J165" s="325">
        <f t="shared" ref="J165:K165" si="180">J395+J2235+J3155+J7295+J8215+J11665</f>
        <v>0</v>
      </c>
      <c r="K165" s="325">
        <f t="shared" si="180"/>
        <v>10</v>
      </c>
      <c r="L165" s="105">
        <f t="shared" si="147"/>
        <v>0</v>
      </c>
      <c r="M165" s="325">
        <f t="shared" si="161"/>
        <v>0</v>
      </c>
      <c r="N165" s="325">
        <f t="shared" si="161"/>
        <v>0</v>
      </c>
      <c r="O165" s="82" t="s">
        <v>146</v>
      </c>
      <c r="P165" s="35" t="s">
        <v>145</v>
      </c>
      <c r="R165" s="352">
        <f>L165-[1]გადასახდელები!L165</f>
        <v>-8</v>
      </c>
    </row>
    <row r="166" spans="2:18" ht="30.75" hidden="1" customHeight="1">
      <c r="B166" s="36" t="str">
        <f t="shared" si="144"/>
        <v>b</v>
      </c>
      <c r="C166" s="42">
        <v>6</v>
      </c>
      <c r="D166" s="42"/>
      <c r="F166" s="343" t="s">
        <v>685</v>
      </c>
      <c r="G166" s="54" t="s">
        <v>318</v>
      </c>
      <c r="H166" s="325">
        <f t="shared" si="149"/>
        <v>0</v>
      </c>
      <c r="I166" s="105">
        <f t="shared" si="145"/>
        <v>0</v>
      </c>
      <c r="J166" s="325">
        <f t="shared" ref="J166:K166" si="181">J396+J2236+J3156+J7296+J8216+J11666</f>
        <v>0</v>
      </c>
      <c r="K166" s="325">
        <f t="shared" si="181"/>
        <v>0</v>
      </c>
      <c r="L166" s="105">
        <f t="shared" si="147"/>
        <v>0</v>
      </c>
      <c r="M166" s="325">
        <f t="shared" ref="M166:N185" si="182">M396+M2236+M3156+M7296+M8216+M11666</f>
        <v>0</v>
      </c>
      <c r="N166" s="325">
        <f t="shared" si="182"/>
        <v>0</v>
      </c>
      <c r="O166" s="82" t="s">
        <v>146</v>
      </c>
      <c r="P166" s="35" t="s">
        <v>145</v>
      </c>
      <c r="R166" s="352">
        <f>L166-[1]გადასახდელები!L166</f>
        <v>0</v>
      </c>
    </row>
    <row r="167" spans="2:18" ht="20.25" customHeight="1">
      <c r="B167" s="36" t="str">
        <f t="shared" si="144"/>
        <v>a</v>
      </c>
      <c r="C167" s="42">
        <v>6</v>
      </c>
      <c r="D167" s="42"/>
      <c r="F167" s="343" t="s">
        <v>589</v>
      </c>
      <c r="G167" s="54" t="s">
        <v>319</v>
      </c>
      <c r="H167" s="325">
        <f t="shared" si="149"/>
        <v>0</v>
      </c>
      <c r="I167" s="105">
        <f t="shared" si="145"/>
        <v>2</v>
      </c>
      <c r="J167" s="325">
        <f t="shared" ref="J167:K167" si="183">J397+J2237+J3157+J7297+J8217+J11667</f>
        <v>0</v>
      </c>
      <c r="K167" s="325">
        <f t="shared" si="183"/>
        <v>2</v>
      </c>
      <c r="L167" s="105">
        <f t="shared" si="147"/>
        <v>0</v>
      </c>
      <c r="M167" s="325">
        <f t="shared" si="182"/>
        <v>0</v>
      </c>
      <c r="N167" s="325">
        <f t="shared" si="182"/>
        <v>0</v>
      </c>
      <c r="O167" s="82" t="s">
        <v>146</v>
      </c>
      <c r="P167" s="35" t="s">
        <v>145</v>
      </c>
      <c r="R167" s="352">
        <f>L167-[1]გადასახდელები!L167</f>
        <v>0</v>
      </c>
    </row>
    <row r="168" spans="2:18" ht="20.25" hidden="1" customHeight="1">
      <c r="B168" s="36" t="str">
        <f t="shared" si="144"/>
        <v>b</v>
      </c>
      <c r="C168" s="42">
        <v>6</v>
      </c>
      <c r="D168" s="42"/>
      <c r="F168" s="343" t="s">
        <v>686</v>
      </c>
      <c r="G168" s="54" t="s">
        <v>320</v>
      </c>
      <c r="H168" s="325">
        <f t="shared" si="149"/>
        <v>0</v>
      </c>
      <c r="I168" s="105">
        <f t="shared" si="145"/>
        <v>0</v>
      </c>
      <c r="J168" s="325">
        <f t="shared" ref="J168:K168" si="184">J398+J2238+J3158+J7298+J8218+J11668</f>
        <v>0</v>
      </c>
      <c r="K168" s="325">
        <f t="shared" si="184"/>
        <v>0</v>
      </c>
      <c r="L168" s="105">
        <f t="shared" si="147"/>
        <v>0</v>
      </c>
      <c r="M168" s="325">
        <f t="shared" si="182"/>
        <v>0</v>
      </c>
      <c r="N168" s="325">
        <f t="shared" si="182"/>
        <v>0</v>
      </c>
      <c r="O168" s="82" t="s">
        <v>146</v>
      </c>
      <c r="P168" s="35" t="s">
        <v>145</v>
      </c>
      <c r="R168" s="352">
        <f>L168-[1]გადასახდელები!L168</f>
        <v>0</v>
      </c>
    </row>
    <row r="169" spans="2:18" ht="30.75" hidden="1" customHeight="1">
      <c r="B169" s="36" t="str">
        <f t="shared" si="144"/>
        <v>b</v>
      </c>
      <c r="C169" s="42">
        <v>6</v>
      </c>
      <c r="D169" s="42"/>
      <c r="F169" s="343" t="s">
        <v>687</v>
      </c>
      <c r="G169" s="54" t="s">
        <v>321</v>
      </c>
      <c r="H169" s="325">
        <f t="shared" si="149"/>
        <v>0</v>
      </c>
      <c r="I169" s="105">
        <f t="shared" si="145"/>
        <v>0</v>
      </c>
      <c r="J169" s="325">
        <f t="shared" ref="J169:K169" si="185">J399+J2239+J3159+J7299+J8219+J11669</f>
        <v>0</v>
      </c>
      <c r="K169" s="325">
        <f t="shared" si="185"/>
        <v>0</v>
      </c>
      <c r="L169" s="105">
        <f t="shared" si="147"/>
        <v>0</v>
      </c>
      <c r="M169" s="325">
        <f t="shared" si="182"/>
        <v>0</v>
      </c>
      <c r="N169" s="325">
        <f t="shared" si="182"/>
        <v>0</v>
      </c>
      <c r="O169" s="82" t="s">
        <v>146</v>
      </c>
      <c r="P169" s="35" t="s">
        <v>145</v>
      </c>
      <c r="R169" s="352">
        <f>L169-[1]გადასახდელები!L169</f>
        <v>0</v>
      </c>
    </row>
    <row r="170" spans="2:18" ht="20.25" hidden="1" customHeight="1">
      <c r="B170" s="36" t="str">
        <f t="shared" si="144"/>
        <v>b</v>
      </c>
      <c r="C170" s="42">
        <v>6</v>
      </c>
      <c r="D170" s="42"/>
      <c r="F170" s="343" t="s">
        <v>590</v>
      </c>
      <c r="G170" s="54" t="s">
        <v>322</v>
      </c>
      <c r="H170" s="325">
        <f t="shared" si="149"/>
        <v>0</v>
      </c>
      <c r="I170" s="105">
        <f t="shared" si="145"/>
        <v>0</v>
      </c>
      <c r="J170" s="325">
        <f t="shared" ref="J170:K170" si="186">J400+J2240+J3160+J7300+J8220+J11670</f>
        <v>0</v>
      </c>
      <c r="K170" s="325">
        <f t="shared" si="186"/>
        <v>0</v>
      </c>
      <c r="L170" s="105">
        <f t="shared" si="147"/>
        <v>0</v>
      </c>
      <c r="M170" s="325">
        <f t="shared" si="182"/>
        <v>0</v>
      </c>
      <c r="N170" s="325">
        <f t="shared" si="182"/>
        <v>0</v>
      </c>
      <c r="O170" s="82" t="s">
        <v>146</v>
      </c>
      <c r="P170" s="35" t="s">
        <v>145</v>
      </c>
      <c r="R170" s="352">
        <f>L170-[1]გადასახდელები!L170</f>
        <v>0</v>
      </c>
    </row>
    <row r="171" spans="2:18" ht="20.25" customHeight="1">
      <c r="B171" s="36" t="str">
        <f t="shared" si="144"/>
        <v>a</v>
      </c>
      <c r="C171" s="42">
        <v>6</v>
      </c>
      <c r="D171" s="42"/>
      <c r="F171" s="343" t="s">
        <v>688</v>
      </c>
      <c r="G171" s="54" t="s">
        <v>323</v>
      </c>
      <c r="H171" s="325">
        <f t="shared" si="149"/>
        <v>0.9</v>
      </c>
      <c r="I171" s="105">
        <f t="shared" si="145"/>
        <v>5</v>
      </c>
      <c r="J171" s="325">
        <f t="shared" ref="J171:K171" si="187">J401+J2241+J3161+J7301+J8221+J11671</f>
        <v>0</v>
      </c>
      <c r="K171" s="325">
        <f t="shared" si="187"/>
        <v>5</v>
      </c>
      <c r="L171" s="105">
        <f t="shared" si="147"/>
        <v>0</v>
      </c>
      <c r="M171" s="325">
        <f t="shared" si="182"/>
        <v>0</v>
      </c>
      <c r="N171" s="325">
        <f t="shared" si="182"/>
        <v>0</v>
      </c>
      <c r="O171" s="82" t="s">
        <v>146</v>
      </c>
      <c r="P171" s="35" t="s">
        <v>145</v>
      </c>
      <c r="R171" s="352">
        <f>L171-[1]გადასახდელები!L171</f>
        <v>0</v>
      </c>
    </row>
    <row r="172" spans="2:18" ht="20.25" hidden="1" customHeight="1">
      <c r="B172" s="36" t="str">
        <f t="shared" si="144"/>
        <v>b</v>
      </c>
      <c r="C172" s="42">
        <v>6</v>
      </c>
      <c r="D172" s="42"/>
      <c r="F172" s="343" t="s">
        <v>689</v>
      </c>
      <c r="G172" s="54" t="s">
        <v>324</v>
      </c>
      <c r="H172" s="325">
        <f t="shared" si="149"/>
        <v>0</v>
      </c>
      <c r="I172" s="105">
        <f t="shared" si="145"/>
        <v>0</v>
      </c>
      <c r="J172" s="325">
        <f t="shared" ref="J172:K172" si="188">J402+J2242+J3162+J7302+J8222+J11672</f>
        <v>0</v>
      </c>
      <c r="K172" s="325">
        <f t="shared" si="188"/>
        <v>0</v>
      </c>
      <c r="L172" s="105">
        <f t="shared" si="147"/>
        <v>0</v>
      </c>
      <c r="M172" s="325">
        <f t="shared" si="182"/>
        <v>0</v>
      </c>
      <c r="N172" s="325">
        <f t="shared" si="182"/>
        <v>0</v>
      </c>
      <c r="O172" s="82" t="s">
        <v>146</v>
      </c>
      <c r="P172" s="35" t="s">
        <v>145</v>
      </c>
      <c r="R172" s="352">
        <f>L172-[1]გადასახდელები!L172</f>
        <v>0</v>
      </c>
    </row>
    <row r="173" spans="2:18" ht="20.25" hidden="1" customHeight="1">
      <c r="B173" s="36" t="str">
        <f t="shared" si="144"/>
        <v>b</v>
      </c>
      <c r="C173" s="42">
        <v>6</v>
      </c>
      <c r="D173" s="42"/>
      <c r="F173" s="343" t="s">
        <v>690</v>
      </c>
      <c r="G173" s="54" t="s">
        <v>325</v>
      </c>
      <c r="H173" s="325">
        <f t="shared" si="149"/>
        <v>0</v>
      </c>
      <c r="I173" s="105">
        <f t="shared" si="145"/>
        <v>0</v>
      </c>
      <c r="J173" s="325">
        <f t="shared" ref="J173:K173" si="189">J403+J2243+J3163+J7303+J8223+J11673</f>
        <v>0</v>
      </c>
      <c r="K173" s="325">
        <f t="shared" si="189"/>
        <v>0</v>
      </c>
      <c r="L173" s="105">
        <f t="shared" si="147"/>
        <v>0</v>
      </c>
      <c r="M173" s="325">
        <f t="shared" si="182"/>
        <v>0</v>
      </c>
      <c r="N173" s="325">
        <f t="shared" si="182"/>
        <v>0</v>
      </c>
      <c r="O173" s="82" t="s">
        <v>146</v>
      </c>
      <c r="P173" s="35" t="s">
        <v>145</v>
      </c>
      <c r="R173" s="352">
        <f>L173-[1]გადასახდელები!L173</f>
        <v>0</v>
      </c>
    </row>
    <row r="174" spans="2:18" ht="20.25" hidden="1" customHeight="1">
      <c r="B174" s="36" t="str">
        <f t="shared" si="144"/>
        <v>b</v>
      </c>
      <c r="C174" s="42">
        <v>6</v>
      </c>
      <c r="D174" s="42"/>
      <c r="F174" s="343" t="s">
        <v>691</v>
      </c>
      <c r="G174" s="54" t="s">
        <v>326</v>
      </c>
      <c r="H174" s="325">
        <f t="shared" si="149"/>
        <v>0</v>
      </c>
      <c r="I174" s="105">
        <f t="shared" si="145"/>
        <v>0</v>
      </c>
      <c r="J174" s="325">
        <f t="shared" ref="J174:K174" si="190">J404+J2244+J3164+J7304+J8224+J11674</f>
        <v>0</v>
      </c>
      <c r="K174" s="325">
        <f t="shared" si="190"/>
        <v>0</v>
      </c>
      <c r="L174" s="105">
        <f t="shared" si="147"/>
        <v>0</v>
      </c>
      <c r="M174" s="325">
        <f t="shared" si="182"/>
        <v>0</v>
      </c>
      <c r="N174" s="325">
        <f t="shared" si="182"/>
        <v>0</v>
      </c>
      <c r="O174" s="82" t="s">
        <v>146</v>
      </c>
      <c r="P174" s="35" t="s">
        <v>145</v>
      </c>
      <c r="R174" s="352">
        <f>L174-[1]გადასახდელები!L174</f>
        <v>0</v>
      </c>
    </row>
    <row r="175" spans="2:18" ht="20.25" hidden="1" customHeight="1">
      <c r="B175" s="36" t="str">
        <f t="shared" si="144"/>
        <v>b</v>
      </c>
      <c r="C175" s="42">
        <v>6</v>
      </c>
      <c r="D175" s="42"/>
      <c r="F175" s="343" t="s">
        <v>692</v>
      </c>
      <c r="G175" s="54" t="s">
        <v>327</v>
      </c>
      <c r="H175" s="325">
        <f t="shared" si="149"/>
        <v>0</v>
      </c>
      <c r="I175" s="105">
        <f t="shared" si="145"/>
        <v>0</v>
      </c>
      <c r="J175" s="325">
        <f t="shared" ref="J175:K175" si="191">J405+J2245+J3165+J7305+J8225+J11675</f>
        <v>0</v>
      </c>
      <c r="K175" s="325">
        <f t="shared" si="191"/>
        <v>0</v>
      </c>
      <c r="L175" s="105">
        <f t="shared" si="147"/>
        <v>0</v>
      </c>
      <c r="M175" s="325">
        <f t="shared" si="182"/>
        <v>0</v>
      </c>
      <c r="N175" s="325">
        <f t="shared" si="182"/>
        <v>0</v>
      </c>
      <c r="O175" s="82" t="s">
        <v>146</v>
      </c>
      <c r="P175" s="35" t="s">
        <v>145</v>
      </c>
      <c r="R175" s="352">
        <f>L175-[1]გადასახდელები!L175</f>
        <v>0</v>
      </c>
    </row>
    <row r="176" spans="2:18" ht="20.25" hidden="1" customHeight="1">
      <c r="B176" s="36" t="str">
        <f t="shared" si="144"/>
        <v>b</v>
      </c>
      <c r="C176" s="42">
        <v>6</v>
      </c>
      <c r="D176" s="42"/>
      <c r="F176" s="343" t="s">
        <v>693</v>
      </c>
      <c r="G176" s="54" t="s">
        <v>328</v>
      </c>
      <c r="H176" s="325">
        <f t="shared" si="149"/>
        <v>0</v>
      </c>
      <c r="I176" s="105">
        <f t="shared" si="145"/>
        <v>0</v>
      </c>
      <c r="J176" s="325">
        <f t="shared" ref="J176:K176" si="192">J406+J2246+J3166+J7306+J8226+J11676</f>
        <v>0</v>
      </c>
      <c r="K176" s="325">
        <f t="shared" si="192"/>
        <v>0</v>
      </c>
      <c r="L176" s="105">
        <f t="shared" si="147"/>
        <v>0</v>
      </c>
      <c r="M176" s="325">
        <f t="shared" si="182"/>
        <v>0</v>
      </c>
      <c r="N176" s="325">
        <f t="shared" si="182"/>
        <v>0</v>
      </c>
      <c r="O176" s="82" t="s">
        <v>146</v>
      </c>
      <c r="P176" s="35" t="s">
        <v>145</v>
      </c>
      <c r="R176" s="352">
        <f>L176-[1]გადასახდელები!L176</f>
        <v>0</v>
      </c>
    </row>
    <row r="177" spans="2:18" ht="20.25" hidden="1" customHeight="1">
      <c r="B177" s="36" t="str">
        <f t="shared" si="144"/>
        <v>b</v>
      </c>
      <c r="C177" s="42">
        <v>6</v>
      </c>
      <c r="D177" s="42"/>
      <c r="F177" s="343" t="s">
        <v>694</v>
      </c>
      <c r="G177" s="54" t="s">
        <v>329</v>
      </c>
      <c r="H177" s="325">
        <f t="shared" si="149"/>
        <v>0</v>
      </c>
      <c r="I177" s="105">
        <f t="shared" si="145"/>
        <v>0</v>
      </c>
      <c r="J177" s="325">
        <f t="shared" ref="J177:K177" si="193">J407+J2247+J3167+J7307+J8227+J11677</f>
        <v>0</v>
      </c>
      <c r="K177" s="325">
        <f t="shared" si="193"/>
        <v>0</v>
      </c>
      <c r="L177" s="105">
        <f t="shared" si="147"/>
        <v>0</v>
      </c>
      <c r="M177" s="325">
        <f t="shared" si="182"/>
        <v>0</v>
      </c>
      <c r="N177" s="325">
        <f t="shared" si="182"/>
        <v>0</v>
      </c>
      <c r="O177" s="82" t="s">
        <v>146</v>
      </c>
      <c r="P177" s="35" t="s">
        <v>145</v>
      </c>
      <c r="R177" s="352">
        <f>L177-[1]გადასახდელები!L177</f>
        <v>0</v>
      </c>
    </row>
    <row r="178" spans="2:18" ht="20.25" hidden="1" customHeight="1">
      <c r="B178" s="36" t="str">
        <f t="shared" si="144"/>
        <v>b</v>
      </c>
      <c r="C178" s="42">
        <v>6</v>
      </c>
      <c r="D178" s="42"/>
      <c r="F178" s="343" t="s">
        <v>695</v>
      </c>
      <c r="G178" s="54" t="s">
        <v>330</v>
      </c>
      <c r="H178" s="325">
        <f t="shared" si="149"/>
        <v>0</v>
      </c>
      <c r="I178" s="105">
        <f t="shared" si="145"/>
        <v>0</v>
      </c>
      <c r="J178" s="325">
        <f t="shared" ref="J178:K178" si="194">J408+J2248+J3168+J7308+J8228+J11678</f>
        <v>0</v>
      </c>
      <c r="K178" s="325">
        <f t="shared" si="194"/>
        <v>0</v>
      </c>
      <c r="L178" s="105">
        <f t="shared" si="147"/>
        <v>0</v>
      </c>
      <c r="M178" s="325">
        <f t="shared" si="182"/>
        <v>0</v>
      </c>
      <c r="N178" s="325">
        <f t="shared" si="182"/>
        <v>0</v>
      </c>
      <c r="O178" s="82" t="s">
        <v>146</v>
      </c>
      <c r="P178" s="35" t="s">
        <v>145</v>
      </c>
      <c r="R178" s="352">
        <f>L178-[1]გადასახდელები!L178</f>
        <v>0</v>
      </c>
    </row>
    <row r="179" spans="2:18" ht="20.25" hidden="1" customHeight="1">
      <c r="B179" s="36" t="str">
        <f t="shared" si="144"/>
        <v>b</v>
      </c>
      <c r="C179" s="42">
        <v>6</v>
      </c>
      <c r="D179" s="42"/>
      <c r="F179" s="343" t="s">
        <v>696</v>
      </c>
      <c r="G179" s="54" t="s">
        <v>331</v>
      </c>
      <c r="H179" s="325">
        <f t="shared" si="149"/>
        <v>0</v>
      </c>
      <c r="I179" s="105">
        <f t="shared" si="145"/>
        <v>0</v>
      </c>
      <c r="J179" s="325">
        <f t="shared" ref="J179:K179" si="195">J409+J2249+J3169+J7309+J8229+J11679</f>
        <v>0</v>
      </c>
      <c r="K179" s="325">
        <f t="shared" si="195"/>
        <v>0</v>
      </c>
      <c r="L179" s="105">
        <f t="shared" si="147"/>
        <v>0</v>
      </c>
      <c r="M179" s="325">
        <f t="shared" si="182"/>
        <v>0</v>
      </c>
      <c r="N179" s="325">
        <f t="shared" si="182"/>
        <v>0</v>
      </c>
      <c r="O179" s="82" t="s">
        <v>146</v>
      </c>
      <c r="P179" s="35" t="s">
        <v>145</v>
      </c>
      <c r="R179" s="352">
        <f>L179-[1]გადასახდელები!L179</f>
        <v>0</v>
      </c>
    </row>
    <row r="180" spans="2:18" ht="38.25" hidden="1" customHeight="1">
      <c r="B180" s="36" t="str">
        <f t="shared" si="144"/>
        <v>b</v>
      </c>
      <c r="C180" s="42">
        <v>6</v>
      </c>
      <c r="D180" s="42"/>
      <c r="F180" s="343" t="s">
        <v>697</v>
      </c>
      <c r="G180" s="55" t="s">
        <v>332</v>
      </c>
      <c r="H180" s="325">
        <f t="shared" si="149"/>
        <v>0</v>
      </c>
      <c r="I180" s="105">
        <f t="shared" si="145"/>
        <v>0</v>
      </c>
      <c r="J180" s="325">
        <f t="shared" ref="J180:K180" si="196">J410+J2250+J3170+J7310+J8230+J11680</f>
        <v>0</v>
      </c>
      <c r="K180" s="325">
        <f t="shared" si="196"/>
        <v>0</v>
      </c>
      <c r="L180" s="105">
        <f t="shared" si="147"/>
        <v>0</v>
      </c>
      <c r="M180" s="325">
        <f t="shared" si="182"/>
        <v>0</v>
      </c>
      <c r="N180" s="325">
        <f t="shared" si="182"/>
        <v>0</v>
      </c>
      <c r="O180" s="82" t="s">
        <v>146</v>
      </c>
      <c r="P180" s="35" t="s">
        <v>145</v>
      </c>
      <c r="R180" s="352">
        <f>L180-[1]გადასახდელები!L180</f>
        <v>0</v>
      </c>
    </row>
    <row r="181" spans="2:18" ht="20.25" customHeight="1">
      <c r="B181" s="36" t="str">
        <f t="shared" si="144"/>
        <v>a</v>
      </c>
      <c r="C181" s="42">
        <v>6</v>
      </c>
      <c r="D181" s="42"/>
      <c r="F181" s="343" t="s">
        <v>698</v>
      </c>
      <c r="G181" s="54" t="s">
        <v>333</v>
      </c>
      <c r="H181" s="325">
        <f t="shared" si="149"/>
        <v>33.6</v>
      </c>
      <c r="I181" s="105">
        <f t="shared" si="145"/>
        <v>0</v>
      </c>
      <c r="J181" s="325">
        <f t="shared" ref="J181:K181" si="197">J411+J2251+J3171+J7311+J8231+J11681</f>
        <v>0</v>
      </c>
      <c r="K181" s="325">
        <f t="shared" si="197"/>
        <v>0</v>
      </c>
      <c r="L181" s="105">
        <f t="shared" si="147"/>
        <v>0</v>
      </c>
      <c r="M181" s="325">
        <f t="shared" si="182"/>
        <v>0</v>
      </c>
      <c r="N181" s="325">
        <f t="shared" si="182"/>
        <v>0</v>
      </c>
      <c r="O181" s="82" t="s">
        <v>146</v>
      </c>
      <c r="P181" s="35" t="s">
        <v>145</v>
      </c>
      <c r="R181" s="352">
        <f>L181-[1]გადასახდელები!L181</f>
        <v>0</v>
      </c>
    </row>
    <row r="182" spans="2:18" ht="30.75" customHeight="1">
      <c r="B182" s="36" t="str">
        <f t="shared" si="144"/>
        <v>a</v>
      </c>
      <c r="C182" s="42">
        <v>6</v>
      </c>
      <c r="D182" s="42"/>
      <c r="F182" s="343" t="s">
        <v>591</v>
      </c>
      <c r="G182" s="54" t="s">
        <v>334</v>
      </c>
      <c r="H182" s="325">
        <f t="shared" si="149"/>
        <v>10.300999999999998</v>
      </c>
      <c r="I182" s="105">
        <f t="shared" si="145"/>
        <v>30</v>
      </c>
      <c r="J182" s="325">
        <f t="shared" ref="J182:K182" si="198">J412+J2252+J3172+J7312+J8232+J11682</f>
        <v>0</v>
      </c>
      <c r="K182" s="325">
        <f t="shared" si="198"/>
        <v>30</v>
      </c>
      <c r="L182" s="105">
        <f t="shared" si="147"/>
        <v>0</v>
      </c>
      <c r="M182" s="325">
        <f t="shared" si="182"/>
        <v>0</v>
      </c>
      <c r="N182" s="325">
        <f t="shared" si="182"/>
        <v>0</v>
      </c>
      <c r="O182" s="82" t="s">
        <v>146</v>
      </c>
      <c r="P182" s="35" t="s">
        <v>145</v>
      </c>
      <c r="R182" s="352">
        <f>L182-[1]გადასახდელები!L182</f>
        <v>-37.5</v>
      </c>
    </row>
    <row r="183" spans="2:18" ht="20.25" customHeight="1">
      <c r="B183" s="36" t="str">
        <f t="shared" si="144"/>
        <v>a</v>
      </c>
      <c r="C183" s="42">
        <v>4</v>
      </c>
      <c r="D183" s="42"/>
      <c r="F183" s="342" t="s">
        <v>699</v>
      </c>
      <c r="G183" s="47" t="s">
        <v>335</v>
      </c>
      <c r="H183" s="93">
        <f t="shared" si="149"/>
        <v>7.2</v>
      </c>
      <c r="I183" s="94">
        <f t="shared" si="145"/>
        <v>0</v>
      </c>
      <c r="J183" s="93">
        <f t="shared" ref="J183:K183" si="199">J413+J2253+J3173+J7313+J8233+J11683</f>
        <v>0</v>
      </c>
      <c r="K183" s="93">
        <f t="shared" si="199"/>
        <v>0</v>
      </c>
      <c r="L183" s="94">
        <f t="shared" si="147"/>
        <v>0</v>
      </c>
      <c r="M183" s="93">
        <f t="shared" si="182"/>
        <v>0</v>
      </c>
      <c r="N183" s="93">
        <f t="shared" si="182"/>
        <v>0</v>
      </c>
      <c r="O183" s="82" t="s">
        <v>146</v>
      </c>
      <c r="P183" s="35" t="s">
        <v>145</v>
      </c>
      <c r="R183" s="352">
        <f>L183-[1]გადასახდელები!L183</f>
        <v>0</v>
      </c>
    </row>
    <row r="184" spans="2:18" ht="20.25" hidden="1" customHeight="1">
      <c r="B184" s="36" t="str">
        <f t="shared" si="144"/>
        <v>b</v>
      </c>
      <c r="C184" s="42">
        <v>5</v>
      </c>
      <c r="D184" s="42"/>
      <c r="F184" s="343" t="s">
        <v>700</v>
      </c>
      <c r="G184" s="48" t="s">
        <v>336</v>
      </c>
      <c r="H184" s="96">
        <f t="shared" si="149"/>
        <v>0</v>
      </c>
      <c r="I184" s="97">
        <f t="shared" si="145"/>
        <v>0</v>
      </c>
      <c r="J184" s="96">
        <f t="shared" ref="J184:K184" si="200">J414+J2254+J3174+J7314+J8234+J11684</f>
        <v>0</v>
      </c>
      <c r="K184" s="96">
        <f t="shared" si="200"/>
        <v>0</v>
      </c>
      <c r="L184" s="97">
        <f t="shared" si="147"/>
        <v>0</v>
      </c>
      <c r="M184" s="96">
        <f t="shared" si="182"/>
        <v>0</v>
      </c>
      <c r="N184" s="96">
        <f t="shared" si="182"/>
        <v>0</v>
      </c>
      <c r="O184" s="82" t="s">
        <v>146</v>
      </c>
      <c r="P184" s="35" t="s">
        <v>145</v>
      </c>
      <c r="R184" s="352">
        <f>L184-[1]გადასახდელები!L184</f>
        <v>0</v>
      </c>
    </row>
    <row r="185" spans="2:18" ht="20.25" customHeight="1">
      <c r="B185" s="36" t="str">
        <f t="shared" si="144"/>
        <v>a</v>
      </c>
      <c r="C185" s="42">
        <v>5</v>
      </c>
      <c r="D185" s="42"/>
      <c r="F185" s="342" t="s">
        <v>701</v>
      </c>
      <c r="G185" s="48" t="s">
        <v>337</v>
      </c>
      <c r="H185" s="119">
        <f t="shared" si="149"/>
        <v>7.2</v>
      </c>
      <c r="I185" s="105">
        <f t="shared" si="145"/>
        <v>0</v>
      </c>
      <c r="J185" s="119">
        <f t="shared" ref="J185:K185" si="201">J415+J2255+J3175+J7315+J8235+J11685</f>
        <v>0</v>
      </c>
      <c r="K185" s="119">
        <f t="shared" si="201"/>
        <v>0</v>
      </c>
      <c r="L185" s="105">
        <f t="shared" si="147"/>
        <v>0</v>
      </c>
      <c r="M185" s="119">
        <f t="shared" si="182"/>
        <v>0</v>
      </c>
      <c r="N185" s="119">
        <f t="shared" si="182"/>
        <v>0</v>
      </c>
      <c r="O185" s="82" t="s">
        <v>146</v>
      </c>
      <c r="P185" s="35" t="s">
        <v>145</v>
      </c>
      <c r="R185" s="352">
        <f>L185-[1]გადასახდელები!L185</f>
        <v>0</v>
      </c>
    </row>
    <row r="186" spans="2:18" ht="20.25" hidden="1" customHeight="1">
      <c r="B186" s="36" t="str">
        <f t="shared" si="144"/>
        <v>b</v>
      </c>
      <c r="C186" s="42">
        <v>6</v>
      </c>
      <c r="D186" s="42"/>
      <c r="F186" s="343" t="s">
        <v>702</v>
      </c>
      <c r="G186" s="54" t="s">
        <v>338</v>
      </c>
      <c r="H186" s="325">
        <f t="shared" si="149"/>
        <v>0</v>
      </c>
      <c r="I186" s="105">
        <f t="shared" si="145"/>
        <v>0</v>
      </c>
      <c r="J186" s="325">
        <f t="shared" ref="J186:K186" si="202">J416+J2256+J3176+J7316+J8236+J11686</f>
        <v>0</v>
      </c>
      <c r="K186" s="325">
        <f t="shared" si="202"/>
        <v>0</v>
      </c>
      <c r="L186" s="105">
        <f t="shared" si="147"/>
        <v>0</v>
      </c>
      <c r="M186" s="325">
        <f t="shared" ref="M186:N205" si="203">M416+M2256+M3176+M7316+M8236+M11686</f>
        <v>0</v>
      </c>
      <c r="N186" s="325">
        <f t="shared" si="203"/>
        <v>0</v>
      </c>
      <c r="O186" s="82" t="s">
        <v>146</v>
      </c>
      <c r="P186" s="35" t="s">
        <v>145</v>
      </c>
      <c r="R186" s="352">
        <f>L186-[1]გადასახდელები!L186</f>
        <v>0</v>
      </c>
    </row>
    <row r="187" spans="2:18" ht="20.25" customHeight="1" thickBot="1">
      <c r="B187" s="36" t="str">
        <f t="shared" si="144"/>
        <v>a</v>
      </c>
      <c r="C187" s="42">
        <v>6</v>
      </c>
      <c r="D187" s="42"/>
      <c r="F187" s="343" t="s">
        <v>703</v>
      </c>
      <c r="G187" s="54" t="s">
        <v>339</v>
      </c>
      <c r="H187" s="325">
        <f t="shared" si="149"/>
        <v>7.2</v>
      </c>
      <c r="I187" s="105">
        <f t="shared" si="145"/>
        <v>0</v>
      </c>
      <c r="J187" s="325">
        <f t="shared" ref="J187:K187" si="204">J417+J2257+J3177+J7317+J8237+J11687</f>
        <v>0</v>
      </c>
      <c r="K187" s="325">
        <f t="shared" si="204"/>
        <v>0</v>
      </c>
      <c r="L187" s="105">
        <f t="shared" si="147"/>
        <v>0</v>
      </c>
      <c r="M187" s="325">
        <f t="shared" si="203"/>
        <v>0</v>
      </c>
      <c r="N187" s="325">
        <f t="shared" si="203"/>
        <v>0</v>
      </c>
      <c r="O187" s="82" t="s">
        <v>146</v>
      </c>
      <c r="P187" s="35" t="s">
        <v>145</v>
      </c>
      <c r="R187" s="352">
        <f>L187-[1]გადასახდელები!L187</f>
        <v>0</v>
      </c>
    </row>
    <row r="188" spans="2:18" ht="30.75" hidden="1" customHeight="1">
      <c r="B188" s="36" t="str">
        <f t="shared" si="144"/>
        <v>b</v>
      </c>
      <c r="C188" s="42">
        <v>3</v>
      </c>
      <c r="D188" s="42"/>
      <c r="F188" s="342" t="s">
        <v>704</v>
      </c>
      <c r="G188" s="51" t="s">
        <v>340</v>
      </c>
      <c r="H188" s="89">
        <f t="shared" si="149"/>
        <v>0</v>
      </c>
      <c r="I188" s="90">
        <f t="shared" si="145"/>
        <v>0</v>
      </c>
      <c r="J188" s="89">
        <f t="shared" ref="J188:K188" si="205">J418+J2258+J3178+J7318+J8238+J11688</f>
        <v>0</v>
      </c>
      <c r="K188" s="89">
        <f t="shared" si="205"/>
        <v>0</v>
      </c>
      <c r="L188" s="90">
        <f t="shared" si="147"/>
        <v>0</v>
      </c>
      <c r="M188" s="89">
        <f t="shared" si="203"/>
        <v>0</v>
      </c>
      <c r="N188" s="89">
        <f t="shared" si="203"/>
        <v>0</v>
      </c>
      <c r="O188" s="82" t="s">
        <v>146</v>
      </c>
      <c r="P188" s="35" t="s">
        <v>145</v>
      </c>
      <c r="R188" s="352">
        <f>L188-[1]გადასახდელები!L188</f>
        <v>0</v>
      </c>
    </row>
    <row r="189" spans="2:18" ht="30.75" hidden="1" customHeight="1">
      <c r="B189" s="36" t="str">
        <f t="shared" si="144"/>
        <v>b</v>
      </c>
      <c r="C189" s="42">
        <v>4</v>
      </c>
      <c r="D189" s="42"/>
      <c r="F189" s="343" t="s">
        <v>705</v>
      </c>
      <c r="G189" s="47" t="s">
        <v>341</v>
      </c>
      <c r="H189" s="93">
        <f t="shared" si="149"/>
        <v>0</v>
      </c>
      <c r="I189" s="94">
        <f t="shared" si="145"/>
        <v>0</v>
      </c>
      <c r="J189" s="93">
        <f t="shared" ref="J189:K189" si="206">J419+J2259+J3179+J7319+J8239+J11689</f>
        <v>0</v>
      </c>
      <c r="K189" s="93">
        <f t="shared" si="206"/>
        <v>0</v>
      </c>
      <c r="L189" s="94">
        <f t="shared" si="147"/>
        <v>0</v>
      </c>
      <c r="M189" s="93">
        <f t="shared" si="203"/>
        <v>0</v>
      </c>
      <c r="N189" s="93">
        <f t="shared" si="203"/>
        <v>0</v>
      </c>
      <c r="O189" s="82" t="s">
        <v>146</v>
      </c>
      <c r="P189" s="35" t="s">
        <v>145</v>
      </c>
      <c r="R189" s="352">
        <f>L189-[1]გადასახდელები!L189</f>
        <v>0</v>
      </c>
    </row>
    <row r="190" spans="2:18" ht="30.75" hidden="1" customHeight="1">
      <c r="B190" s="36" t="str">
        <f t="shared" si="144"/>
        <v>b</v>
      </c>
      <c r="C190" s="42">
        <v>4</v>
      </c>
      <c r="D190" s="42"/>
      <c r="F190" s="342" t="s">
        <v>706</v>
      </c>
      <c r="G190" s="47" t="s">
        <v>342</v>
      </c>
      <c r="H190" s="93">
        <f t="shared" si="149"/>
        <v>0</v>
      </c>
      <c r="I190" s="94">
        <f t="shared" si="145"/>
        <v>0</v>
      </c>
      <c r="J190" s="93">
        <f t="shared" ref="J190:K190" si="207">J420+J2260+J3180+J7320+J8240+J11690</f>
        <v>0</v>
      </c>
      <c r="K190" s="93">
        <f t="shared" si="207"/>
        <v>0</v>
      </c>
      <c r="L190" s="94">
        <f t="shared" si="147"/>
        <v>0</v>
      </c>
      <c r="M190" s="93">
        <f t="shared" si="203"/>
        <v>0</v>
      </c>
      <c r="N190" s="93">
        <f t="shared" si="203"/>
        <v>0</v>
      </c>
      <c r="O190" s="82" t="s">
        <v>146</v>
      </c>
      <c r="P190" s="35" t="s">
        <v>145</v>
      </c>
      <c r="R190" s="352">
        <f>L190-[1]გადასახდელები!L190</f>
        <v>0</v>
      </c>
    </row>
    <row r="191" spans="2:18" ht="30.75" hidden="1" customHeight="1">
      <c r="B191" s="36" t="str">
        <f t="shared" si="144"/>
        <v>b</v>
      </c>
      <c r="C191" s="42">
        <v>5</v>
      </c>
      <c r="D191" s="42"/>
      <c r="F191" s="343" t="s">
        <v>707</v>
      </c>
      <c r="G191" s="48" t="s">
        <v>343</v>
      </c>
      <c r="H191" s="96">
        <f t="shared" si="149"/>
        <v>0</v>
      </c>
      <c r="I191" s="97">
        <f t="shared" si="145"/>
        <v>0</v>
      </c>
      <c r="J191" s="96">
        <f t="shared" ref="J191:K191" si="208">J421+J2261+J3181+J7321+J8241+J11691</f>
        <v>0</v>
      </c>
      <c r="K191" s="96">
        <f t="shared" si="208"/>
        <v>0</v>
      </c>
      <c r="L191" s="97">
        <f t="shared" si="147"/>
        <v>0</v>
      </c>
      <c r="M191" s="96">
        <f t="shared" si="203"/>
        <v>0</v>
      </c>
      <c r="N191" s="96">
        <f t="shared" si="203"/>
        <v>0</v>
      </c>
      <c r="O191" s="82" t="s">
        <v>146</v>
      </c>
      <c r="P191" s="35" t="s">
        <v>145</v>
      </c>
      <c r="R191" s="352">
        <f>L191-[1]გადასახდელები!L191</f>
        <v>0</v>
      </c>
    </row>
    <row r="192" spans="2:18" ht="20.25" hidden="1" customHeight="1">
      <c r="B192" s="36" t="str">
        <f t="shared" si="144"/>
        <v>b</v>
      </c>
      <c r="C192" s="42">
        <v>5</v>
      </c>
      <c r="D192" s="42"/>
      <c r="F192" s="343" t="s">
        <v>708</v>
      </c>
      <c r="G192" s="48" t="s">
        <v>344</v>
      </c>
      <c r="H192" s="96">
        <f t="shared" si="149"/>
        <v>0</v>
      </c>
      <c r="I192" s="97">
        <f t="shared" si="145"/>
        <v>0</v>
      </c>
      <c r="J192" s="96">
        <f t="shared" ref="J192:K192" si="209">J422+J2262+J3182+J7322+J8242+J11692</f>
        <v>0</v>
      </c>
      <c r="K192" s="96">
        <f t="shared" si="209"/>
        <v>0</v>
      </c>
      <c r="L192" s="97">
        <f t="shared" si="147"/>
        <v>0</v>
      </c>
      <c r="M192" s="96">
        <f t="shared" si="203"/>
        <v>0</v>
      </c>
      <c r="N192" s="96">
        <f t="shared" si="203"/>
        <v>0</v>
      </c>
      <c r="O192" s="82" t="s">
        <v>146</v>
      </c>
      <c r="P192" s="35" t="s">
        <v>145</v>
      </c>
      <c r="R192" s="352">
        <f>L192-[1]გადასახდელები!L192</f>
        <v>0</v>
      </c>
    </row>
    <row r="193" spans="2:18" ht="20.25" hidden="1" customHeight="1">
      <c r="B193" s="36" t="str">
        <f t="shared" si="144"/>
        <v>b</v>
      </c>
      <c r="C193" s="42">
        <v>5</v>
      </c>
      <c r="D193" s="42"/>
      <c r="F193" s="343" t="s">
        <v>709</v>
      </c>
      <c r="G193" s="48" t="s">
        <v>345</v>
      </c>
      <c r="H193" s="96">
        <f t="shared" si="149"/>
        <v>0</v>
      </c>
      <c r="I193" s="97">
        <f t="shared" si="145"/>
        <v>0</v>
      </c>
      <c r="J193" s="96">
        <f t="shared" ref="J193:K193" si="210">J423+J2263+J3183+J7323+J8243+J11693</f>
        <v>0</v>
      </c>
      <c r="K193" s="96">
        <f t="shared" si="210"/>
        <v>0</v>
      </c>
      <c r="L193" s="97">
        <f t="shared" si="147"/>
        <v>0</v>
      </c>
      <c r="M193" s="96">
        <f t="shared" si="203"/>
        <v>0</v>
      </c>
      <c r="N193" s="96">
        <f t="shared" si="203"/>
        <v>0</v>
      </c>
      <c r="O193" s="82" t="s">
        <v>146</v>
      </c>
      <c r="P193" s="35" t="s">
        <v>145</v>
      </c>
      <c r="R193" s="352">
        <f>L193-[1]გადასახდელები!L193</f>
        <v>0</v>
      </c>
    </row>
    <row r="194" spans="2:18" ht="20.25" hidden="1" customHeight="1">
      <c r="B194" s="36" t="str">
        <f t="shared" si="144"/>
        <v>b</v>
      </c>
      <c r="C194" s="42">
        <v>5</v>
      </c>
      <c r="D194" s="42"/>
      <c r="F194" s="343" t="s">
        <v>710</v>
      </c>
      <c r="G194" s="48" t="s">
        <v>214</v>
      </c>
      <c r="H194" s="96">
        <f t="shared" si="149"/>
        <v>0</v>
      </c>
      <c r="I194" s="97">
        <f t="shared" si="145"/>
        <v>0</v>
      </c>
      <c r="J194" s="96">
        <f t="shared" ref="J194:K194" si="211">J424+J2264+J3184+J7324+J8244+J11694</f>
        <v>0</v>
      </c>
      <c r="K194" s="96">
        <f t="shared" si="211"/>
        <v>0</v>
      </c>
      <c r="L194" s="97">
        <f t="shared" si="147"/>
        <v>0</v>
      </c>
      <c r="M194" s="96">
        <f t="shared" si="203"/>
        <v>0</v>
      </c>
      <c r="N194" s="96">
        <f t="shared" si="203"/>
        <v>0</v>
      </c>
      <c r="O194" s="82" t="s">
        <v>146</v>
      </c>
      <c r="P194" s="35" t="s">
        <v>145</v>
      </c>
      <c r="R194" s="352">
        <f>L194-[1]გადასახდელები!L194</f>
        <v>0</v>
      </c>
    </row>
    <row r="195" spans="2:18" ht="20.25" hidden="1" customHeight="1">
      <c r="B195" s="36" t="str">
        <f t="shared" si="144"/>
        <v>b</v>
      </c>
      <c r="C195" s="42">
        <v>3</v>
      </c>
      <c r="D195" s="42"/>
      <c r="F195" s="343" t="s">
        <v>711</v>
      </c>
      <c r="G195" s="51" t="s">
        <v>346</v>
      </c>
      <c r="H195" s="89">
        <f t="shared" si="149"/>
        <v>0</v>
      </c>
      <c r="I195" s="90">
        <f t="shared" si="145"/>
        <v>0</v>
      </c>
      <c r="J195" s="89">
        <f t="shared" ref="J195:K195" si="212">J425+J2265+J3185+J7325+J8245+J11695</f>
        <v>0</v>
      </c>
      <c r="K195" s="89">
        <f t="shared" si="212"/>
        <v>0</v>
      </c>
      <c r="L195" s="90">
        <f t="shared" si="147"/>
        <v>0</v>
      </c>
      <c r="M195" s="89">
        <f t="shared" si="203"/>
        <v>0</v>
      </c>
      <c r="N195" s="89">
        <f t="shared" si="203"/>
        <v>0</v>
      </c>
      <c r="O195" s="82" t="s">
        <v>146</v>
      </c>
      <c r="P195" s="35" t="s">
        <v>145</v>
      </c>
      <c r="R195" s="352">
        <f>L195-[1]გადასახდელები!L195</f>
        <v>0</v>
      </c>
    </row>
    <row r="196" spans="2:18" ht="20.25" hidden="1" customHeight="1">
      <c r="B196" s="36" t="str">
        <f t="shared" si="144"/>
        <v>b</v>
      </c>
      <c r="C196" s="42">
        <v>3</v>
      </c>
      <c r="D196" s="42"/>
      <c r="F196" s="342" t="s">
        <v>712</v>
      </c>
      <c r="G196" s="51" t="s">
        <v>347</v>
      </c>
      <c r="H196" s="89">
        <f t="shared" si="149"/>
        <v>0</v>
      </c>
      <c r="I196" s="90">
        <f t="shared" si="145"/>
        <v>0</v>
      </c>
      <c r="J196" s="89">
        <f t="shared" ref="J196:K196" si="213">J426+J2266+J3186+J7326+J8246+J11696</f>
        <v>0</v>
      </c>
      <c r="K196" s="89">
        <f t="shared" si="213"/>
        <v>0</v>
      </c>
      <c r="L196" s="90">
        <f t="shared" si="147"/>
        <v>0</v>
      </c>
      <c r="M196" s="89">
        <f t="shared" si="203"/>
        <v>0</v>
      </c>
      <c r="N196" s="89">
        <f t="shared" si="203"/>
        <v>0</v>
      </c>
      <c r="O196" s="82" t="s">
        <v>146</v>
      </c>
      <c r="P196" s="35" t="s">
        <v>145</v>
      </c>
      <c r="R196" s="352">
        <f>L196-[1]გადასახდელები!L196</f>
        <v>0</v>
      </c>
    </row>
    <row r="197" spans="2:18" ht="30.75" hidden="1" customHeight="1">
      <c r="B197" s="36" t="str">
        <f t="shared" si="144"/>
        <v>b</v>
      </c>
      <c r="C197" s="42">
        <v>4</v>
      </c>
      <c r="D197" s="42"/>
      <c r="F197" s="343" t="s">
        <v>713</v>
      </c>
      <c r="G197" s="47" t="s">
        <v>348</v>
      </c>
      <c r="H197" s="93">
        <f t="shared" si="149"/>
        <v>0</v>
      </c>
      <c r="I197" s="94">
        <f t="shared" si="145"/>
        <v>0</v>
      </c>
      <c r="J197" s="93">
        <f t="shared" ref="J197:K197" si="214">J427+J2267+J3187+J7327+J8247+J11697</f>
        <v>0</v>
      </c>
      <c r="K197" s="93">
        <f t="shared" si="214"/>
        <v>0</v>
      </c>
      <c r="L197" s="94">
        <f t="shared" si="147"/>
        <v>0</v>
      </c>
      <c r="M197" s="93">
        <f t="shared" si="203"/>
        <v>0</v>
      </c>
      <c r="N197" s="93">
        <f t="shared" si="203"/>
        <v>0</v>
      </c>
      <c r="O197" s="82" t="s">
        <v>146</v>
      </c>
      <c r="P197" s="35" t="s">
        <v>145</v>
      </c>
      <c r="R197" s="352">
        <f>L197-[1]გადასახდელები!L197</f>
        <v>0</v>
      </c>
    </row>
    <row r="198" spans="2:18" ht="20.25" hidden="1" customHeight="1">
      <c r="B198" s="36" t="str">
        <f t="shared" ref="B198:B262" si="215">IF(H198+I198+L198&gt;0,"a","b")</f>
        <v>b</v>
      </c>
      <c r="C198" s="42">
        <v>4</v>
      </c>
      <c r="D198" s="42"/>
      <c r="F198" s="343" t="s">
        <v>714</v>
      </c>
      <c r="G198" s="47" t="s">
        <v>349</v>
      </c>
      <c r="H198" s="93">
        <f t="shared" si="149"/>
        <v>0</v>
      </c>
      <c r="I198" s="94">
        <f t="shared" ref="I198:I261" si="216">J198+K198</f>
        <v>0</v>
      </c>
      <c r="J198" s="93">
        <f t="shared" ref="J198:K198" si="217">J428+J2268+J3188+J7328+J8248+J11698</f>
        <v>0</v>
      </c>
      <c r="K198" s="93">
        <f t="shared" si="217"/>
        <v>0</v>
      </c>
      <c r="L198" s="94">
        <f t="shared" ref="L198:L245" si="218">M198+N198</f>
        <v>0</v>
      </c>
      <c r="M198" s="93">
        <f t="shared" si="203"/>
        <v>0</v>
      </c>
      <c r="N198" s="93">
        <f t="shared" si="203"/>
        <v>0</v>
      </c>
      <c r="O198" s="82" t="s">
        <v>146</v>
      </c>
      <c r="P198" s="35" t="s">
        <v>145</v>
      </c>
      <c r="R198" s="352">
        <f>L198-[1]გადასახდელები!L198</f>
        <v>0</v>
      </c>
    </row>
    <row r="199" spans="2:18" ht="20.25" hidden="1" customHeight="1">
      <c r="B199" s="36" t="str">
        <f t="shared" si="215"/>
        <v>b</v>
      </c>
      <c r="C199" s="42">
        <v>4</v>
      </c>
      <c r="D199" s="42"/>
      <c r="F199" s="342" t="s">
        <v>715</v>
      </c>
      <c r="G199" s="47" t="s">
        <v>350</v>
      </c>
      <c r="H199" s="93">
        <f t="shared" si="149"/>
        <v>0</v>
      </c>
      <c r="I199" s="94">
        <f t="shared" si="216"/>
        <v>0</v>
      </c>
      <c r="J199" s="93">
        <f t="shared" ref="J199:K199" si="219">J429+J2269+J3189+J7329+J8249+J11699</f>
        <v>0</v>
      </c>
      <c r="K199" s="93">
        <f t="shared" si="219"/>
        <v>0</v>
      </c>
      <c r="L199" s="94">
        <f t="shared" si="218"/>
        <v>0</v>
      </c>
      <c r="M199" s="93">
        <f t="shared" si="203"/>
        <v>0</v>
      </c>
      <c r="N199" s="93">
        <f t="shared" si="203"/>
        <v>0</v>
      </c>
      <c r="O199" s="82" t="s">
        <v>146</v>
      </c>
      <c r="P199" s="35" t="s">
        <v>145</v>
      </c>
      <c r="R199" s="352">
        <f>L199-[1]გადასახდელები!L199</f>
        <v>0</v>
      </c>
    </row>
    <row r="200" spans="2:18" ht="30.75" hidden="1" customHeight="1">
      <c r="B200" s="36" t="str">
        <f t="shared" si="215"/>
        <v>b</v>
      </c>
      <c r="C200" s="42">
        <v>5</v>
      </c>
      <c r="D200" s="42"/>
      <c r="F200" s="343" t="s">
        <v>716</v>
      </c>
      <c r="G200" s="48" t="s">
        <v>351</v>
      </c>
      <c r="H200" s="96">
        <f t="shared" ref="H200:H235" si="220">H430+H2270+H3190+H7330+H8250+H11700</f>
        <v>0</v>
      </c>
      <c r="I200" s="97">
        <f t="shared" si="216"/>
        <v>0</v>
      </c>
      <c r="J200" s="96">
        <f t="shared" ref="J200:K200" si="221">J430+J2270+J3190+J7330+J8250+J11700</f>
        <v>0</v>
      </c>
      <c r="K200" s="96">
        <f t="shared" si="221"/>
        <v>0</v>
      </c>
      <c r="L200" s="97">
        <f t="shared" si="218"/>
        <v>0</v>
      </c>
      <c r="M200" s="96">
        <f t="shared" si="203"/>
        <v>0</v>
      </c>
      <c r="N200" s="96">
        <f t="shared" si="203"/>
        <v>0</v>
      </c>
      <c r="O200" s="82" t="s">
        <v>146</v>
      </c>
      <c r="P200" s="35" t="s">
        <v>145</v>
      </c>
      <c r="R200" s="352">
        <f>L200-[1]გადასახდელები!L200</f>
        <v>0</v>
      </c>
    </row>
    <row r="201" spans="2:18" ht="20.25" hidden="1" customHeight="1">
      <c r="B201" s="36" t="str">
        <f t="shared" si="215"/>
        <v>b</v>
      </c>
      <c r="C201" s="42">
        <v>5</v>
      </c>
      <c r="D201" s="42"/>
      <c r="F201" s="343" t="s">
        <v>717</v>
      </c>
      <c r="G201" s="48" t="s">
        <v>352</v>
      </c>
      <c r="H201" s="96">
        <f t="shared" si="220"/>
        <v>0</v>
      </c>
      <c r="I201" s="97">
        <f t="shared" si="216"/>
        <v>0</v>
      </c>
      <c r="J201" s="96">
        <f t="shared" ref="J201:K201" si="222">J431+J2271+J3191+J7331+J8251+J11701</f>
        <v>0</v>
      </c>
      <c r="K201" s="96">
        <f t="shared" si="222"/>
        <v>0</v>
      </c>
      <c r="L201" s="97">
        <f t="shared" si="218"/>
        <v>0</v>
      </c>
      <c r="M201" s="96">
        <f t="shared" si="203"/>
        <v>0</v>
      </c>
      <c r="N201" s="96">
        <f t="shared" si="203"/>
        <v>0</v>
      </c>
      <c r="O201" s="82" t="s">
        <v>146</v>
      </c>
      <c r="P201" s="35" t="s">
        <v>145</v>
      </c>
      <c r="R201" s="352">
        <f>L201-[1]გადასახდელები!L201</f>
        <v>0</v>
      </c>
    </row>
    <row r="202" spans="2:18" ht="20.25" hidden="1" customHeight="1">
      <c r="B202" s="36" t="str">
        <f t="shared" si="215"/>
        <v>b</v>
      </c>
      <c r="C202" s="42">
        <v>4</v>
      </c>
      <c r="D202" s="42"/>
      <c r="F202" s="343" t="s">
        <v>718</v>
      </c>
      <c r="G202" s="47" t="s">
        <v>353</v>
      </c>
      <c r="H202" s="93">
        <f t="shared" si="220"/>
        <v>0</v>
      </c>
      <c r="I202" s="94">
        <f t="shared" si="216"/>
        <v>0</v>
      </c>
      <c r="J202" s="93">
        <f t="shared" ref="J202:K202" si="223">J432+J2272+J3192+J7332+J8252+J11702</f>
        <v>0</v>
      </c>
      <c r="K202" s="93">
        <f t="shared" si="223"/>
        <v>0</v>
      </c>
      <c r="L202" s="94">
        <f t="shared" si="218"/>
        <v>0</v>
      </c>
      <c r="M202" s="93">
        <f t="shared" si="203"/>
        <v>0</v>
      </c>
      <c r="N202" s="93">
        <f t="shared" si="203"/>
        <v>0</v>
      </c>
      <c r="O202" s="82" t="s">
        <v>146</v>
      </c>
      <c r="P202" s="35" t="s">
        <v>145</v>
      </c>
      <c r="R202" s="352">
        <f>L202-[1]გადასახდელები!L202</f>
        <v>0</v>
      </c>
    </row>
    <row r="203" spans="2:18" ht="20.25" hidden="1" customHeight="1">
      <c r="B203" s="36" t="str">
        <f t="shared" si="215"/>
        <v>b</v>
      </c>
      <c r="C203" s="42">
        <v>2</v>
      </c>
      <c r="D203" s="42"/>
      <c r="F203" s="30"/>
      <c r="G203" s="60" t="s">
        <v>354</v>
      </c>
      <c r="H203" s="86">
        <f t="shared" si="220"/>
        <v>0</v>
      </c>
      <c r="I203" s="87">
        <f t="shared" si="216"/>
        <v>0</v>
      </c>
      <c r="J203" s="86">
        <f t="shared" ref="J203:K203" si="224">J433+J2273+J3193+J7333+J8253+J11703</f>
        <v>0</v>
      </c>
      <c r="K203" s="86">
        <f t="shared" si="224"/>
        <v>0</v>
      </c>
      <c r="L203" s="87">
        <f t="shared" si="218"/>
        <v>0</v>
      </c>
      <c r="M203" s="86">
        <f t="shared" si="203"/>
        <v>0</v>
      </c>
      <c r="N203" s="86">
        <f t="shared" si="203"/>
        <v>0</v>
      </c>
      <c r="O203" s="82" t="s">
        <v>146</v>
      </c>
      <c r="R203" s="352">
        <f>L203-[1]გადასახდელები!L203</f>
        <v>0</v>
      </c>
    </row>
    <row r="204" spans="2:18" ht="20.25" hidden="1" customHeight="1">
      <c r="B204" s="36" t="str">
        <f t="shared" si="215"/>
        <v>b</v>
      </c>
      <c r="C204" s="42">
        <v>3</v>
      </c>
      <c r="D204" s="42"/>
      <c r="F204" s="31"/>
      <c r="G204" s="51" t="s">
        <v>355</v>
      </c>
      <c r="H204" s="120">
        <f t="shared" si="220"/>
        <v>0</v>
      </c>
      <c r="I204" s="118">
        <f t="shared" si="216"/>
        <v>0</v>
      </c>
      <c r="J204" s="120">
        <f t="shared" ref="J204:K204" si="225">J434+J2274+J3194+J7334+J8254+J11704</f>
        <v>0</v>
      </c>
      <c r="K204" s="120">
        <f t="shared" si="225"/>
        <v>0</v>
      </c>
      <c r="L204" s="118">
        <f t="shared" si="218"/>
        <v>0</v>
      </c>
      <c r="M204" s="120">
        <f t="shared" si="203"/>
        <v>0</v>
      </c>
      <c r="N204" s="120">
        <f t="shared" si="203"/>
        <v>0</v>
      </c>
      <c r="O204" s="82" t="s">
        <v>146</v>
      </c>
      <c r="R204" s="352">
        <f>L204-[1]გადასახდელები!L204</f>
        <v>0</v>
      </c>
    </row>
    <row r="205" spans="2:18" ht="20.25" hidden="1" customHeight="1">
      <c r="B205" s="36" t="str">
        <f t="shared" si="215"/>
        <v>b</v>
      </c>
      <c r="C205" s="42">
        <v>4</v>
      </c>
      <c r="D205" s="42"/>
      <c r="F205" s="31"/>
      <c r="G205" s="47" t="s">
        <v>356</v>
      </c>
      <c r="H205" s="93">
        <f t="shared" si="220"/>
        <v>0</v>
      </c>
      <c r="I205" s="94">
        <f t="shared" si="216"/>
        <v>0</v>
      </c>
      <c r="J205" s="93">
        <f t="shared" ref="J205:K205" si="226">J435+J2275+J3195+J7335+J8255+J11705</f>
        <v>0</v>
      </c>
      <c r="K205" s="93">
        <f t="shared" si="226"/>
        <v>0</v>
      </c>
      <c r="L205" s="94">
        <f t="shared" si="218"/>
        <v>0</v>
      </c>
      <c r="M205" s="93">
        <f t="shared" si="203"/>
        <v>0</v>
      </c>
      <c r="N205" s="93">
        <f t="shared" si="203"/>
        <v>0</v>
      </c>
      <c r="O205" s="82" t="s">
        <v>146</v>
      </c>
      <c r="R205" s="352">
        <f>L205-[1]გადასახდელები!L205</f>
        <v>0</v>
      </c>
    </row>
    <row r="206" spans="2:18" ht="20.25" hidden="1" customHeight="1">
      <c r="B206" s="36" t="str">
        <f t="shared" si="215"/>
        <v>b</v>
      </c>
      <c r="C206" s="42">
        <v>4</v>
      </c>
      <c r="D206" s="42"/>
      <c r="F206" s="31"/>
      <c r="G206" s="47" t="s">
        <v>357</v>
      </c>
      <c r="H206" s="93">
        <f t="shared" si="220"/>
        <v>0</v>
      </c>
      <c r="I206" s="94">
        <f t="shared" si="216"/>
        <v>0</v>
      </c>
      <c r="J206" s="93">
        <f t="shared" ref="J206:K206" si="227">J436+J2276+J3196+J7336+J8256+J11706</f>
        <v>0</v>
      </c>
      <c r="K206" s="93">
        <f t="shared" si="227"/>
        <v>0</v>
      </c>
      <c r="L206" s="94">
        <f t="shared" si="218"/>
        <v>0</v>
      </c>
      <c r="M206" s="93">
        <f t="shared" ref="M206:N225" si="228">M436+M2276+M3196+M7336+M8256+M11706</f>
        <v>0</v>
      </c>
      <c r="N206" s="93">
        <f t="shared" si="228"/>
        <v>0</v>
      </c>
      <c r="O206" s="82" t="s">
        <v>146</v>
      </c>
      <c r="R206" s="352">
        <f>L206-[1]გადასახდელები!L206</f>
        <v>0</v>
      </c>
    </row>
    <row r="207" spans="2:18" ht="20.25" hidden="1" customHeight="1">
      <c r="B207" s="36" t="str">
        <f t="shared" si="215"/>
        <v>b</v>
      </c>
      <c r="C207" s="42">
        <v>4</v>
      </c>
      <c r="D207" s="42"/>
      <c r="F207" s="31"/>
      <c r="G207" s="47" t="s">
        <v>212</v>
      </c>
      <c r="H207" s="93">
        <f t="shared" si="220"/>
        <v>0</v>
      </c>
      <c r="I207" s="94">
        <f t="shared" si="216"/>
        <v>0</v>
      </c>
      <c r="J207" s="93">
        <f t="shared" ref="J207:K207" si="229">J437+J2277+J3197+J7337+J8257+J11707</f>
        <v>0</v>
      </c>
      <c r="K207" s="93">
        <f t="shared" si="229"/>
        <v>0</v>
      </c>
      <c r="L207" s="94">
        <f t="shared" si="218"/>
        <v>0</v>
      </c>
      <c r="M207" s="93">
        <f t="shared" si="228"/>
        <v>0</v>
      </c>
      <c r="N207" s="93">
        <f t="shared" si="228"/>
        <v>0</v>
      </c>
      <c r="O207" s="82" t="s">
        <v>146</v>
      </c>
      <c r="R207" s="352">
        <f>L207-[1]გადასახდელები!L207</f>
        <v>0</v>
      </c>
    </row>
    <row r="208" spans="2:18" ht="20.25" hidden="1" customHeight="1">
      <c r="B208" s="36" t="str">
        <f t="shared" si="215"/>
        <v>b</v>
      </c>
      <c r="C208" s="42">
        <v>4</v>
      </c>
      <c r="D208" s="42"/>
      <c r="F208" s="31"/>
      <c r="G208" s="47" t="s">
        <v>358</v>
      </c>
      <c r="H208" s="93">
        <f t="shared" si="220"/>
        <v>0</v>
      </c>
      <c r="I208" s="94">
        <f t="shared" si="216"/>
        <v>0</v>
      </c>
      <c r="J208" s="93">
        <f t="shared" ref="J208:K208" si="230">J438+J2278+J3198+J7338+J8258+J11708</f>
        <v>0</v>
      </c>
      <c r="K208" s="93">
        <f t="shared" si="230"/>
        <v>0</v>
      </c>
      <c r="L208" s="94">
        <f t="shared" si="218"/>
        <v>0</v>
      </c>
      <c r="M208" s="93">
        <f t="shared" si="228"/>
        <v>0</v>
      </c>
      <c r="N208" s="93">
        <f t="shared" si="228"/>
        <v>0</v>
      </c>
      <c r="O208" s="82" t="s">
        <v>146</v>
      </c>
      <c r="R208" s="352">
        <f>L208-[1]გადასახდელები!L208</f>
        <v>0</v>
      </c>
    </row>
    <row r="209" spans="2:18" ht="20.25" hidden="1" customHeight="1">
      <c r="B209" s="36" t="str">
        <f t="shared" si="215"/>
        <v>b</v>
      </c>
      <c r="C209" s="42">
        <v>4</v>
      </c>
      <c r="D209" s="42"/>
      <c r="F209" s="31"/>
      <c r="G209" s="47" t="s">
        <v>359</v>
      </c>
      <c r="H209" s="93">
        <f t="shared" si="220"/>
        <v>0</v>
      </c>
      <c r="I209" s="94">
        <f t="shared" si="216"/>
        <v>0</v>
      </c>
      <c r="J209" s="93">
        <f t="shared" ref="J209:K209" si="231">J439+J2279+J3199+J7339+J8259+J11709</f>
        <v>0</v>
      </c>
      <c r="K209" s="93">
        <f t="shared" si="231"/>
        <v>0</v>
      </c>
      <c r="L209" s="94">
        <f t="shared" si="218"/>
        <v>0</v>
      </c>
      <c r="M209" s="93">
        <f t="shared" si="228"/>
        <v>0</v>
      </c>
      <c r="N209" s="93">
        <f t="shared" si="228"/>
        <v>0</v>
      </c>
      <c r="O209" s="82" t="s">
        <v>146</v>
      </c>
      <c r="R209" s="352">
        <f>L209-[1]გადასახდელები!L209</f>
        <v>0</v>
      </c>
    </row>
    <row r="210" spans="2:18" ht="20.25" hidden="1" customHeight="1">
      <c r="B210" s="36" t="str">
        <f t="shared" si="215"/>
        <v>b</v>
      </c>
      <c r="C210" s="42">
        <v>4</v>
      </c>
      <c r="D210" s="42"/>
      <c r="F210" s="31"/>
      <c r="G210" s="47" t="s">
        <v>360</v>
      </c>
      <c r="H210" s="93">
        <f t="shared" si="220"/>
        <v>0</v>
      </c>
      <c r="I210" s="94">
        <f t="shared" si="216"/>
        <v>0</v>
      </c>
      <c r="J210" s="93">
        <f t="shared" ref="J210:K210" si="232">J440+J2280+J3200+J7340+J8260+J11710</f>
        <v>0</v>
      </c>
      <c r="K210" s="93">
        <f t="shared" si="232"/>
        <v>0</v>
      </c>
      <c r="L210" s="94">
        <f t="shared" si="218"/>
        <v>0</v>
      </c>
      <c r="M210" s="93">
        <f t="shared" si="228"/>
        <v>0</v>
      </c>
      <c r="N210" s="93">
        <f t="shared" si="228"/>
        <v>0</v>
      </c>
      <c r="O210" s="82" t="s">
        <v>146</v>
      </c>
      <c r="R210" s="352">
        <f>L210-[1]გადასახდელები!L210</f>
        <v>0</v>
      </c>
    </row>
    <row r="211" spans="2:18" ht="20.25" hidden="1" customHeight="1">
      <c r="B211" s="36" t="str">
        <f t="shared" si="215"/>
        <v>b</v>
      </c>
      <c r="C211" s="42">
        <v>3</v>
      </c>
      <c r="D211" s="42"/>
      <c r="F211" s="31"/>
      <c r="G211" s="51" t="s">
        <v>211</v>
      </c>
      <c r="H211" s="120">
        <f t="shared" si="220"/>
        <v>0</v>
      </c>
      <c r="I211" s="118">
        <f t="shared" si="216"/>
        <v>0</v>
      </c>
      <c r="J211" s="120">
        <f t="shared" ref="J211:K211" si="233">J441+J2281+J3201+J7341+J8261+J11711</f>
        <v>0</v>
      </c>
      <c r="K211" s="120">
        <f t="shared" si="233"/>
        <v>0</v>
      </c>
      <c r="L211" s="118">
        <f t="shared" si="218"/>
        <v>0</v>
      </c>
      <c r="M211" s="120">
        <f t="shared" si="228"/>
        <v>0</v>
      </c>
      <c r="N211" s="120">
        <f t="shared" si="228"/>
        <v>0</v>
      </c>
      <c r="O211" s="82" t="s">
        <v>146</v>
      </c>
      <c r="R211" s="352">
        <f>L211-[1]გადასახდელები!L211</f>
        <v>0</v>
      </c>
    </row>
    <row r="212" spans="2:18" ht="20.25" hidden="1" customHeight="1">
      <c r="B212" s="36" t="str">
        <f t="shared" si="215"/>
        <v>b</v>
      </c>
      <c r="C212" s="42">
        <v>4</v>
      </c>
      <c r="D212" s="42"/>
      <c r="F212" s="31"/>
      <c r="G212" s="47" t="s">
        <v>356</v>
      </c>
      <c r="H212" s="93">
        <f t="shared" si="220"/>
        <v>0</v>
      </c>
      <c r="I212" s="94">
        <f t="shared" si="216"/>
        <v>0</v>
      </c>
      <c r="J212" s="93">
        <f t="shared" ref="J212:K212" si="234">J442+J2282+J3202+J7342+J8262+J11712</f>
        <v>0</v>
      </c>
      <c r="K212" s="93">
        <f t="shared" si="234"/>
        <v>0</v>
      </c>
      <c r="L212" s="94">
        <f t="shared" si="218"/>
        <v>0</v>
      </c>
      <c r="M212" s="93">
        <f t="shared" si="228"/>
        <v>0</v>
      </c>
      <c r="N212" s="93">
        <f t="shared" si="228"/>
        <v>0</v>
      </c>
      <c r="O212" s="82" t="s">
        <v>146</v>
      </c>
      <c r="R212" s="352">
        <f>L212-[1]გადასახდელები!L212</f>
        <v>0</v>
      </c>
    </row>
    <row r="213" spans="2:18" ht="20.25" hidden="1" customHeight="1">
      <c r="B213" s="36" t="str">
        <f t="shared" si="215"/>
        <v>b</v>
      </c>
      <c r="C213" s="42">
        <v>4</v>
      </c>
      <c r="D213" s="42"/>
      <c r="F213" s="31"/>
      <c r="G213" s="47" t="s">
        <v>357</v>
      </c>
      <c r="H213" s="93">
        <f t="shared" si="220"/>
        <v>0</v>
      </c>
      <c r="I213" s="94">
        <f t="shared" si="216"/>
        <v>0</v>
      </c>
      <c r="J213" s="93">
        <f t="shared" ref="J213:K213" si="235">J443+J2283+J3203+J7343+J8263+J11713</f>
        <v>0</v>
      </c>
      <c r="K213" s="93">
        <f t="shared" si="235"/>
        <v>0</v>
      </c>
      <c r="L213" s="94">
        <f t="shared" si="218"/>
        <v>0</v>
      </c>
      <c r="M213" s="93">
        <f t="shared" si="228"/>
        <v>0</v>
      </c>
      <c r="N213" s="93">
        <f t="shared" si="228"/>
        <v>0</v>
      </c>
      <c r="O213" s="82" t="s">
        <v>146</v>
      </c>
      <c r="R213" s="352">
        <f>L213-[1]გადასახდელები!L213</f>
        <v>0</v>
      </c>
    </row>
    <row r="214" spans="2:18" ht="20.25" hidden="1" customHeight="1">
      <c r="B214" s="36" t="str">
        <f t="shared" si="215"/>
        <v>b</v>
      </c>
      <c r="C214" s="42">
        <v>4</v>
      </c>
      <c r="D214" s="42"/>
      <c r="F214" s="31"/>
      <c r="G214" s="47" t="s">
        <v>212</v>
      </c>
      <c r="H214" s="93">
        <f t="shared" si="220"/>
        <v>0</v>
      </c>
      <c r="I214" s="94">
        <f t="shared" si="216"/>
        <v>0</v>
      </c>
      <c r="J214" s="93">
        <f t="shared" ref="J214:K214" si="236">J444+J2284+J3204+J7344+J8264+J11714</f>
        <v>0</v>
      </c>
      <c r="K214" s="93">
        <f t="shared" si="236"/>
        <v>0</v>
      </c>
      <c r="L214" s="94">
        <f t="shared" si="218"/>
        <v>0</v>
      </c>
      <c r="M214" s="93">
        <f t="shared" si="228"/>
        <v>0</v>
      </c>
      <c r="N214" s="93">
        <f t="shared" si="228"/>
        <v>0</v>
      </c>
      <c r="O214" s="82" t="s">
        <v>146</v>
      </c>
      <c r="R214" s="352">
        <f>L214-[1]გადასახდელები!L214</f>
        <v>0</v>
      </c>
    </row>
    <row r="215" spans="2:18" ht="20.25" hidden="1" customHeight="1">
      <c r="B215" s="36" t="str">
        <f t="shared" si="215"/>
        <v>b</v>
      </c>
      <c r="C215" s="42">
        <v>4</v>
      </c>
      <c r="D215" s="42"/>
      <c r="F215" s="31"/>
      <c r="G215" s="47" t="s">
        <v>361</v>
      </c>
      <c r="H215" s="93">
        <f t="shared" si="220"/>
        <v>0</v>
      </c>
      <c r="I215" s="94">
        <f t="shared" si="216"/>
        <v>0</v>
      </c>
      <c r="J215" s="93">
        <f t="shared" ref="J215:K215" si="237">J445+J2285+J3205+J7345+J8265+J11715</f>
        <v>0</v>
      </c>
      <c r="K215" s="93">
        <f t="shared" si="237"/>
        <v>0</v>
      </c>
      <c r="L215" s="94">
        <f t="shared" si="218"/>
        <v>0</v>
      </c>
      <c r="M215" s="93">
        <f t="shared" si="228"/>
        <v>0</v>
      </c>
      <c r="N215" s="93">
        <f t="shared" si="228"/>
        <v>0</v>
      </c>
      <c r="O215" s="82" t="s">
        <v>146</v>
      </c>
      <c r="R215" s="352">
        <f>L215-[1]გადასახდელები!L215</f>
        <v>0</v>
      </c>
    </row>
    <row r="216" spans="2:18" ht="20.25" hidden="1" customHeight="1">
      <c r="B216" s="36" t="str">
        <f t="shared" si="215"/>
        <v>b</v>
      </c>
      <c r="C216" s="42">
        <v>4</v>
      </c>
      <c r="D216" s="42"/>
      <c r="F216" s="31"/>
      <c r="G216" s="47" t="s">
        <v>359</v>
      </c>
      <c r="H216" s="93">
        <f t="shared" si="220"/>
        <v>0</v>
      </c>
      <c r="I216" s="94">
        <f t="shared" si="216"/>
        <v>0</v>
      </c>
      <c r="J216" s="93">
        <f t="shared" ref="J216:K216" si="238">J446+J2286+J3206+J7346+J8266+J11716</f>
        <v>0</v>
      </c>
      <c r="K216" s="93">
        <f t="shared" si="238"/>
        <v>0</v>
      </c>
      <c r="L216" s="94">
        <f t="shared" si="218"/>
        <v>0</v>
      </c>
      <c r="M216" s="93">
        <f t="shared" si="228"/>
        <v>0</v>
      </c>
      <c r="N216" s="93">
        <f t="shared" si="228"/>
        <v>0</v>
      </c>
      <c r="O216" s="82" t="s">
        <v>146</v>
      </c>
      <c r="R216" s="352">
        <f>L216-[1]გადასახდელები!L216</f>
        <v>0</v>
      </c>
    </row>
    <row r="217" spans="2:18" ht="20.25" hidden="1" customHeight="1">
      <c r="B217" s="36" t="str">
        <f t="shared" si="215"/>
        <v>b</v>
      </c>
      <c r="C217" s="42">
        <v>4</v>
      </c>
      <c r="D217" s="42"/>
      <c r="F217" s="31"/>
      <c r="G217" s="47" t="s">
        <v>360</v>
      </c>
      <c r="H217" s="93">
        <f t="shared" si="220"/>
        <v>0</v>
      </c>
      <c r="I217" s="94">
        <f t="shared" si="216"/>
        <v>0</v>
      </c>
      <c r="J217" s="93">
        <f t="shared" ref="J217:K217" si="239">J447+J2287+J3207+J7347+J8267+J11717</f>
        <v>0</v>
      </c>
      <c r="K217" s="93">
        <f t="shared" si="239"/>
        <v>0</v>
      </c>
      <c r="L217" s="94">
        <f t="shared" si="218"/>
        <v>0</v>
      </c>
      <c r="M217" s="93">
        <f t="shared" si="228"/>
        <v>0</v>
      </c>
      <c r="N217" s="93">
        <f t="shared" si="228"/>
        <v>0</v>
      </c>
      <c r="O217" s="82" t="s">
        <v>146</v>
      </c>
      <c r="R217" s="352">
        <f>L217-[1]გადასახდელები!L217</f>
        <v>0</v>
      </c>
    </row>
    <row r="218" spans="2:18" ht="20.25" hidden="1" customHeight="1">
      <c r="B218" s="36" t="str">
        <f t="shared" si="215"/>
        <v>b</v>
      </c>
      <c r="C218" s="42">
        <v>3</v>
      </c>
      <c r="D218" s="42"/>
      <c r="F218" s="29"/>
      <c r="G218" s="56" t="s">
        <v>213</v>
      </c>
      <c r="H218" s="120">
        <f t="shared" si="220"/>
        <v>0</v>
      </c>
      <c r="I218" s="118">
        <f t="shared" si="216"/>
        <v>0</v>
      </c>
      <c r="J218" s="120">
        <f t="shared" ref="J218:K218" si="240">J448+J2288+J3208+J7348+J8268+J11718</f>
        <v>0</v>
      </c>
      <c r="K218" s="120">
        <f t="shared" si="240"/>
        <v>0</v>
      </c>
      <c r="L218" s="118">
        <f t="shared" si="218"/>
        <v>0</v>
      </c>
      <c r="M218" s="120">
        <f t="shared" si="228"/>
        <v>0</v>
      </c>
      <c r="N218" s="120">
        <f t="shared" si="228"/>
        <v>0</v>
      </c>
      <c r="O218" s="82" t="s">
        <v>146</v>
      </c>
      <c r="R218" s="352">
        <f>L218-[1]გადასახდელები!L218</f>
        <v>0</v>
      </c>
    </row>
    <row r="219" spans="2:18" ht="20.25" hidden="1" customHeight="1">
      <c r="B219" s="36" t="str">
        <f t="shared" si="215"/>
        <v>b</v>
      </c>
      <c r="C219" s="42">
        <v>2</v>
      </c>
      <c r="D219" s="42"/>
      <c r="F219" s="28"/>
      <c r="G219" s="60" t="s">
        <v>362</v>
      </c>
      <c r="H219" s="86">
        <f t="shared" si="220"/>
        <v>0</v>
      </c>
      <c r="I219" s="87">
        <f t="shared" si="216"/>
        <v>0</v>
      </c>
      <c r="J219" s="86">
        <f t="shared" ref="J219:K219" si="241">J449+J2289+J3209+J7349+J8269+J11719</f>
        <v>0</v>
      </c>
      <c r="K219" s="86">
        <f t="shared" si="241"/>
        <v>0</v>
      </c>
      <c r="L219" s="87">
        <f t="shared" si="218"/>
        <v>0</v>
      </c>
      <c r="M219" s="86">
        <f t="shared" si="228"/>
        <v>0</v>
      </c>
      <c r="N219" s="86">
        <f t="shared" si="228"/>
        <v>0</v>
      </c>
      <c r="O219" s="82" t="s">
        <v>146</v>
      </c>
      <c r="R219" s="352">
        <f>L219-[1]გადასახდელები!L219</f>
        <v>0</v>
      </c>
    </row>
    <row r="220" spans="2:18" ht="20.25" hidden="1" customHeight="1">
      <c r="B220" s="36" t="str">
        <f t="shared" si="215"/>
        <v>b</v>
      </c>
      <c r="C220" s="42">
        <v>3</v>
      </c>
      <c r="D220" s="42"/>
      <c r="F220" s="29"/>
      <c r="G220" s="51" t="s">
        <v>355</v>
      </c>
      <c r="H220" s="120">
        <f t="shared" si="220"/>
        <v>0</v>
      </c>
      <c r="I220" s="118">
        <f t="shared" si="216"/>
        <v>0</v>
      </c>
      <c r="J220" s="120">
        <f t="shared" ref="J220:K220" si="242">J450+J2290+J3210+J7350+J8270+J11720</f>
        <v>0</v>
      </c>
      <c r="K220" s="120">
        <f t="shared" si="242"/>
        <v>0</v>
      </c>
      <c r="L220" s="118">
        <f t="shared" si="218"/>
        <v>0</v>
      </c>
      <c r="M220" s="120">
        <f t="shared" si="228"/>
        <v>0</v>
      </c>
      <c r="N220" s="120">
        <f t="shared" si="228"/>
        <v>0</v>
      </c>
      <c r="O220" s="82" t="s">
        <v>146</v>
      </c>
      <c r="R220" s="352">
        <f>L220-[1]გადასახდელები!L220</f>
        <v>0</v>
      </c>
    </row>
    <row r="221" spans="2:18" ht="20.25" hidden="1" customHeight="1">
      <c r="B221" s="36" t="str">
        <f t="shared" si="215"/>
        <v>b</v>
      </c>
      <c r="C221" s="42">
        <v>4</v>
      </c>
      <c r="D221" s="42"/>
      <c r="F221" s="29"/>
      <c r="G221" s="47" t="s">
        <v>363</v>
      </c>
      <c r="H221" s="93">
        <f t="shared" si="220"/>
        <v>0</v>
      </c>
      <c r="I221" s="94">
        <f t="shared" si="216"/>
        <v>0</v>
      </c>
      <c r="J221" s="93">
        <f t="shared" ref="J221:K221" si="243">J451+J2291+J3211+J7351+J8271+J11721</f>
        <v>0</v>
      </c>
      <c r="K221" s="93">
        <f t="shared" si="243"/>
        <v>0</v>
      </c>
      <c r="L221" s="94">
        <f t="shared" si="218"/>
        <v>0</v>
      </c>
      <c r="M221" s="93">
        <f t="shared" si="228"/>
        <v>0</v>
      </c>
      <c r="N221" s="93">
        <f t="shared" si="228"/>
        <v>0</v>
      </c>
      <c r="O221" s="82" t="s">
        <v>146</v>
      </c>
      <c r="R221" s="352">
        <f>L221-[1]გადასახდელები!L221</f>
        <v>0</v>
      </c>
    </row>
    <row r="222" spans="2:18" ht="20.25" hidden="1" customHeight="1">
      <c r="B222" s="36" t="str">
        <f t="shared" si="215"/>
        <v>b</v>
      </c>
      <c r="C222" s="42">
        <v>4</v>
      </c>
      <c r="D222" s="42"/>
      <c r="F222" s="29"/>
      <c r="G222" s="47" t="s">
        <v>210</v>
      </c>
      <c r="H222" s="93">
        <f t="shared" si="220"/>
        <v>0</v>
      </c>
      <c r="I222" s="94">
        <f t="shared" si="216"/>
        <v>0</v>
      </c>
      <c r="J222" s="93">
        <f t="shared" ref="J222:K222" si="244">J452+J2292+J3212+J7352+J8272+J11722</f>
        <v>0</v>
      </c>
      <c r="K222" s="93">
        <f t="shared" si="244"/>
        <v>0</v>
      </c>
      <c r="L222" s="94">
        <f t="shared" si="218"/>
        <v>0</v>
      </c>
      <c r="M222" s="93">
        <f t="shared" si="228"/>
        <v>0</v>
      </c>
      <c r="N222" s="93">
        <f t="shared" si="228"/>
        <v>0</v>
      </c>
      <c r="O222" s="82" t="s">
        <v>146</v>
      </c>
      <c r="R222" s="352">
        <f>L222-[1]გადასახდელები!L222</f>
        <v>0</v>
      </c>
    </row>
    <row r="223" spans="2:18" ht="20.25" hidden="1" customHeight="1">
      <c r="B223" s="36" t="str">
        <f t="shared" si="215"/>
        <v>b</v>
      </c>
      <c r="C223" s="42">
        <v>4</v>
      </c>
      <c r="D223" s="42"/>
      <c r="F223" s="29"/>
      <c r="G223" s="47" t="s">
        <v>357</v>
      </c>
      <c r="H223" s="93">
        <f t="shared" si="220"/>
        <v>0</v>
      </c>
      <c r="I223" s="94">
        <f t="shared" si="216"/>
        <v>0</v>
      </c>
      <c r="J223" s="93">
        <f t="shared" ref="J223:K223" si="245">J453+J2293+J3213+J7353+J8273+J11723</f>
        <v>0</v>
      </c>
      <c r="K223" s="93">
        <f t="shared" si="245"/>
        <v>0</v>
      </c>
      <c r="L223" s="94">
        <f t="shared" si="218"/>
        <v>0</v>
      </c>
      <c r="M223" s="93">
        <f t="shared" si="228"/>
        <v>0</v>
      </c>
      <c r="N223" s="93">
        <f t="shared" si="228"/>
        <v>0</v>
      </c>
      <c r="O223" s="82" t="s">
        <v>146</v>
      </c>
      <c r="R223" s="352">
        <f>L223-[1]გადასახდელები!L223</f>
        <v>0</v>
      </c>
    </row>
    <row r="224" spans="2:18" ht="30.75" hidden="1" customHeight="1">
      <c r="B224" s="36" t="str">
        <f t="shared" si="215"/>
        <v>b</v>
      </c>
      <c r="C224" s="42">
        <v>4</v>
      </c>
      <c r="D224" s="42"/>
      <c r="F224" s="29"/>
      <c r="G224" s="47" t="s">
        <v>364</v>
      </c>
      <c r="H224" s="93">
        <f t="shared" si="220"/>
        <v>0</v>
      </c>
      <c r="I224" s="94">
        <f t="shared" si="216"/>
        <v>0</v>
      </c>
      <c r="J224" s="93">
        <f t="shared" ref="J224:K224" si="246">J454+J2294+J3214+J7354+J8274+J11724</f>
        <v>0</v>
      </c>
      <c r="K224" s="93">
        <f t="shared" si="246"/>
        <v>0</v>
      </c>
      <c r="L224" s="94">
        <f t="shared" si="218"/>
        <v>0</v>
      </c>
      <c r="M224" s="93">
        <f t="shared" si="228"/>
        <v>0</v>
      </c>
      <c r="N224" s="93">
        <f t="shared" si="228"/>
        <v>0</v>
      </c>
      <c r="O224" s="82" t="s">
        <v>146</v>
      </c>
      <c r="R224" s="352">
        <f>L224-[1]გადასახდელები!L224</f>
        <v>0</v>
      </c>
    </row>
    <row r="225" spans="2:18" ht="20.25" hidden="1" customHeight="1">
      <c r="B225" s="36" t="str">
        <f t="shared" si="215"/>
        <v>b</v>
      </c>
      <c r="C225" s="42">
        <v>4</v>
      </c>
      <c r="D225" s="42"/>
      <c r="F225" s="29"/>
      <c r="G225" s="47" t="s">
        <v>358</v>
      </c>
      <c r="H225" s="93">
        <f t="shared" si="220"/>
        <v>0</v>
      </c>
      <c r="I225" s="94">
        <f t="shared" si="216"/>
        <v>0</v>
      </c>
      <c r="J225" s="93">
        <f t="shared" ref="J225:K225" si="247">J455+J2295+J3215+J7355+J8275+J11725</f>
        <v>0</v>
      </c>
      <c r="K225" s="93">
        <f t="shared" si="247"/>
        <v>0</v>
      </c>
      <c r="L225" s="94">
        <f t="shared" si="218"/>
        <v>0</v>
      </c>
      <c r="M225" s="93">
        <f t="shared" si="228"/>
        <v>0</v>
      </c>
      <c r="N225" s="93">
        <f t="shared" si="228"/>
        <v>0</v>
      </c>
      <c r="O225" s="82" t="s">
        <v>146</v>
      </c>
      <c r="R225" s="352">
        <f>L225-[1]გადასახდელები!L225</f>
        <v>0</v>
      </c>
    </row>
    <row r="226" spans="2:18" ht="20.25" hidden="1" customHeight="1">
      <c r="B226" s="36" t="str">
        <f t="shared" si="215"/>
        <v>b</v>
      </c>
      <c r="C226" s="42">
        <v>4</v>
      </c>
      <c r="D226" s="42"/>
      <c r="F226" s="29"/>
      <c r="G226" s="47" t="s">
        <v>359</v>
      </c>
      <c r="H226" s="93">
        <f t="shared" si="220"/>
        <v>0</v>
      </c>
      <c r="I226" s="94">
        <f t="shared" si="216"/>
        <v>0</v>
      </c>
      <c r="J226" s="93">
        <f t="shared" ref="J226:K226" si="248">J456+J2296+J3216+J7356+J8276+J11726</f>
        <v>0</v>
      </c>
      <c r="K226" s="93">
        <f t="shared" si="248"/>
        <v>0</v>
      </c>
      <c r="L226" s="94">
        <f t="shared" si="218"/>
        <v>0</v>
      </c>
      <c r="M226" s="93">
        <f t="shared" ref="M226:N235" si="249">M456+M2296+M3216+M7356+M8276+M11726</f>
        <v>0</v>
      </c>
      <c r="N226" s="93">
        <f t="shared" si="249"/>
        <v>0</v>
      </c>
      <c r="O226" s="82" t="s">
        <v>146</v>
      </c>
      <c r="R226" s="352">
        <f>L226-[1]გადასახდელები!L226</f>
        <v>0</v>
      </c>
    </row>
    <row r="227" spans="2:18" ht="20.25" hidden="1" customHeight="1">
      <c r="B227" s="36" t="str">
        <f t="shared" si="215"/>
        <v>b</v>
      </c>
      <c r="C227" s="42">
        <v>4</v>
      </c>
      <c r="D227" s="42"/>
      <c r="F227" s="29"/>
      <c r="G227" s="47" t="s">
        <v>365</v>
      </c>
      <c r="H227" s="120">
        <f t="shared" si="220"/>
        <v>0</v>
      </c>
      <c r="I227" s="94">
        <f t="shared" si="216"/>
        <v>0</v>
      </c>
      <c r="J227" s="120">
        <f t="shared" ref="J227:K227" si="250">J457+J2297+J3217+J7357+J8277+J11727</f>
        <v>0</v>
      </c>
      <c r="K227" s="120">
        <f t="shared" si="250"/>
        <v>0</v>
      </c>
      <c r="L227" s="94">
        <f t="shared" si="218"/>
        <v>0</v>
      </c>
      <c r="M227" s="120">
        <f t="shared" si="249"/>
        <v>0</v>
      </c>
      <c r="N227" s="120">
        <f t="shared" si="249"/>
        <v>0</v>
      </c>
      <c r="O227" s="82" t="s">
        <v>146</v>
      </c>
      <c r="R227" s="352">
        <f>L227-[1]გადასახდელები!L227</f>
        <v>0</v>
      </c>
    </row>
    <row r="228" spans="2:18" ht="20.25" hidden="1" customHeight="1">
      <c r="B228" s="36" t="str">
        <f t="shared" si="215"/>
        <v>b</v>
      </c>
      <c r="C228" s="42">
        <v>3</v>
      </c>
      <c r="D228" s="42"/>
      <c r="F228" s="29"/>
      <c r="G228" s="51" t="s">
        <v>211</v>
      </c>
      <c r="H228" s="120">
        <f t="shared" si="220"/>
        <v>0</v>
      </c>
      <c r="I228" s="118">
        <f t="shared" si="216"/>
        <v>0</v>
      </c>
      <c r="J228" s="120">
        <f t="shared" ref="J228:K228" si="251">J458+J2298+J3218+J7358+J8278+J11728</f>
        <v>0</v>
      </c>
      <c r="K228" s="120">
        <f t="shared" si="251"/>
        <v>0</v>
      </c>
      <c r="L228" s="118">
        <f t="shared" si="218"/>
        <v>0</v>
      </c>
      <c r="M228" s="120">
        <f t="shared" si="249"/>
        <v>0</v>
      </c>
      <c r="N228" s="120">
        <f t="shared" si="249"/>
        <v>0</v>
      </c>
      <c r="O228" s="82" t="s">
        <v>146</v>
      </c>
      <c r="R228" s="352">
        <f>L228-[1]გადასახდელები!L228</f>
        <v>0</v>
      </c>
    </row>
    <row r="229" spans="2:18" ht="20.25" hidden="1" customHeight="1">
      <c r="B229" s="36" t="str">
        <f t="shared" si="215"/>
        <v>b</v>
      </c>
      <c r="C229" s="42">
        <v>4</v>
      </c>
      <c r="D229" s="42"/>
      <c r="F229" s="29"/>
      <c r="G229" s="47" t="s">
        <v>363</v>
      </c>
      <c r="H229" s="93">
        <f t="shared" si="220"/>
        <v>0</v>
      </c>
      <c r="I229" s="94">
        <f t="shared" si="216"/>
        <v>0</v>
      </c>
      <c r="J229" s="93">
        <f t="shared" ref="J229:K229" si="252">J459+J2299+J3219+J7359+J8279+J11729</f>
        <v>0</v>
      </c>
      <c r="K229" s="93">
        <f t="shared" si="252"/>
        <v>0</v>
      </c>
      <c r="L229" s="94">
        <f t="shared" si="218"/>
        <v>0</v>
      </c>
      <c r="M229" s="93">
        <f t="shared" si="249"/>
        <v>0</v>
      </c>
      <c r="N229" s="93">
        <f t="shared" si="249"/>
        <v>0</v>
      </c>
      <c r="O229" s="82" t="s">
        <v>146</v>
      </c>
      <c r="R229" s="352">
        <f>L229-[1]გადასახდელები!L229</f>
        <v>0</v>
      </c>
    </row>
    <row r="230" spans="2:18" ht="20.25" hidden="1" customHeight="1">
      <c r="B230" s="36" t="str">
        <f t="shared" si="215"/>
        <v>b</v>
      </c>
      <c r="C230" s="42">
        <v>4</v>
      </c>
      <c r="D230" s="42"/>
      <c r="F230" s="29"/>
      <c r="G230" s="47" t="s">
        <v>210</v>
      </c>
      <c r="H230" s="93">
        <f t="shared" si="220"/>
        <v>0</v>
      </c>
      <c r="I230" s="94">
        <f t="shared" si="216"/>
        <v>0</v>
      </c>
      <c r="J230" s="93">
        <f t="shared" ref="J230:K230" si="253">J460+J2300+J3220+J7360+J8280+J11730</f>
        <v>0</v>
      </c>
      <c r="K230" s="93">
        <f t="shared" si="253"/>
        <v>0</v>
      </c>
      <c r="L230" s="94">
        <f t="shared" si="218"/>
        <v>0</v>
      </c>
      <c r="M230" s="93">
        <f t="shared" si="249"/>
        <v>0</v>
      </c>
      <c r="N230" s="93">
        <f t="shared" si="249"/>
        <v>0</v>
      </c>
      <c r="O230" s="82" t="s">
        <v>146</v>
      </c>
      <c r="R230" s="352">
        <f>L230-[1]გადასახდელები!L230</f>
        <v>0</v>
      </c>
    </row>
    <row r="231" spans="2:18" ht="20.25" hidden="1" customHeight="1">
      <c r="B231" s="36" t="str">
        <f t="shared" si="215"/>
        <v>b</v>
      </c>
      <c r="C231" s="42">
        <v>4</v>
      </c>
      <c r="D231" s="42"/>
      <c r="F231" s="29"/>
      <c r="G231" s="47" t="s">
        <v>357</v>
      </c>
      <c r="H231" s="93">
        <f t="shared" si="220"/>
        <v>0</v>
      </c>
      <c r="I231" s="94">
        <f t="shared" si="216"/>
        <v>0</v>
      </c>
      <c r="J231" s="93">
        <f t="shared" ref="J231:K231" si="254">J461+J2301+J3221+J7361+J8281+J11731</f>
        <v>0</v>
      </c>
      <c r="K231" s="93">
        <f t="shared" si="254"/>
        <v>0</v>
      </c>
      <c r="L231" s="94">
        <f t="shared" si="218"/>
        <v>0</v>
      </c>
      <c r="M231" s="93">
        <f t="shared" si="249"/>
        <v>0</v>
      </c>
      <c r="N231" s="93">
        <f t="shared" si="249"/>
        <v>0</v>
      </c>
      <c r="O231" s="82" t="s">
        <v>146</v>
      </c>
      <c r="R231" s="352">
        <f>L231-[1]გადასახდელები!L231</f>
        <v>0</v>
      </c>
    </row>
    <row r="232" spans="2:18" ht="30.75" hidden="1" customHeight="1">
      <c r="B232" s="36" t="str">
        <f t="shared" si="215"/>
        <v>b</v>
      </c>
      <c r="C232" s="42">
        <v>4</v>
      </c>
      <c r="D232" s="42"/>
      <c r="F232" s="29"/>
      <c r="G232" s="47" t="s">
        <v>364</v>
      </c>
      <c r="H232" s="93">
        <f t="shared" si="220"/>
        <v>0</v>
      </c>
      <c r="I232" s="94">
        <f t="shared" si="216"/>
        <v>0</v>
      </c>
      <c r="J232" s="93">
        <f t="shared" ref="J232:K232" si="255">J462+J2302+J3222+J7362+J8282+J11732</f>
        <v>0</v>
      </c>
      <c r="K232" s="93">
        <f t="shared" si="255"/>
        <v>0</v>
      </c>
      <c r="L232" s="94">
        <f t="shared" si="218"/>
        <v>0</v>
      </c>
      <c r="M232" s="93">
        <f t="shared" si="249"/>
        <v>0</v>
      </c>
      <c r="N232" s="93">
        <f t="shared" si="249"/>
        <v>0</v>
      </c>
      <c r="O232" s="82" t="s">
        <v>146</v>
      </c>
      <c r="R232" s="352">
        <f>L232-[1]გადასახდელები!L232</f>
        <v>0</v>
      </c>
    </row>
    <row r="233" spans="2:18" ht="20.25" hidden="1" customHeight="1">
      <c r="B233" s="36" t="str">
        <f t="shared" si="215"/>
        <v>b</v>
      </c>
      <c r="C233" s="42">
        <v>4</v>
      </c>
      <c r="D233" s="42"/>
      <c r="F233" s="29"/>
      <c r="G233" s="47" t="s">
        <v>366</v>
      </c>
      <c r="H233" s="93">
        <f t="shared" si="220"/>
        <v>0</v>
      </c>
      <c r="I233" s="94">
        <f t="shared" si="216"/>
        <v>0</v>
      </c>
      <c r="J233" s="93">
        <f t="shared" ref="J233:K233" si="256">J463+J2303+J3223+J7363+J8283+J11733</f>
        <v>0</v>
      </c>
      <c r="K233" s="93">
        <f t="shared" si="256"/>
        <v>0</v>
      </c>
      <c r="L233" s="94">
        <f t="shared" si="218"/>
        <v>0</v>
      </c>
      <c r="M233" s="93">
        <f t="shared" si="249"/>
        <v>0</v>
      </c>
      <c r="N233" s="93">
        <f t="shared" si="249"/>
        <v>0</v>
      </c>
      <c r="O233" s="82" t="s">
        <v>146</v>
      </c>
      <c r="R233" s="352">
        <f>L233-[1]გადასახდელები!L233</f>
        <v>0</v>
      </c>
    </row>
    <row r="234" spans="2:18" ht="20.25" hidden="1" customHeight="1">
      <c r="B234" s="36" t="str">
        <f t="shared" si="215"/>
        <v>b</v>
      </c>
      <c r="C234" s="42">
        <v>4</v>
      </c>
      <c r="D234" s="42"/>
      <c r="F234" s="29"/>
      <c r="G234" s="47" t="s">
        <v>359</v>
      </c>
      <c r="H234" s="93">
        <f t="shared" si="220"/>
        <v>0</v>
      </c>
      <c r="I234" s="94">
        <f t="shared" si="216"/>
        <v>0</v>
      </c>
      <c r="J234" s="93">
        <f t="shared" ref="J234:K234" si="257">J464+J2304+J3224+J7364+J8284+J11734</f>
        <v>0</v>
      </c>
      <c r="K234" s="93">
        <f t="shared" si="257"/>
        <v>0</v>
      </c>
      <c r="L234" s="94">
        <f t="shared" si="218"/>
        <v>0</v>
      </c>
      <c r="M234" s="93">
        <f t="shared" si="249"/>
        <v>0</v>
      </c>
      <c r="N234" s="93">
        <f t="shared" si="249"/>
        <v>0</v>
      </c>
      <c r="O234" s="82" t="s">
        <v>146</v>
      </c>
      <c r="R234" s="352">
        <f>L234-[1]გადასახდელები!L234</f>
        <v>0</v>
      </c>
    </row>
    <row r="235" spans="2:18" ht="21" hidden="1" customHeight="1" thickBot="1">
      <c r="B235" s="36" t="str">
        <f t="shared" si="215"/>
        <v>b</v>
      </c>
      <c r="C235" s="42">
        <v>4</v>
      </c>
      <c r="D235" s="42"/>
      <c r="F235" s="29"/>
      <c r="G235" s="47" t="s">
        <v>365</v>
      </c>
      <c r="H235" s="93">
        <f t="shared" si="220"/>
        <v>0</v>
      </c>
      <c r="I235" s="94">
        <f t="shared" si="216"/>
        <v>0</v>
      </c>
      <c r="J235" s="93">
        <f t="shared" ref="J235:K235" si="258">J465+J2305+J3225+J7365+J8285+J11735</f>
        <v>0</v>
      </c>
      <c r="K235" s="93">
        <f t="shared" si="258"/>
        <v>0</v>
      </c>
      <c r="L235" s="94">
        <f t="shared" si="218"/>
        <v>0</v>
      </c>
      <c r="M235" s="93">
        <f t="shared" si="249"/>
        <v>0</v>
      </c>
      <c r="N235" s="93">
        <f t="shared" si="249"/>
        <v>0</v>
      </c>
      <c r="O235" s="82" t="s">
        <v>146</v>
      </c>
      <c r="R235" s="352">
        <f>L235-[1]გადასახდელები!L235</f>
        <v>0</v>
      </c>
    </row>
    <row r="236" spans="2:18" ht="63" customHeight="1" thickBot="1">
      <c r="B236" s="36" t="str">
        <f t="shared" si="215"/>
        <v>a</v>
      </c>
      <c r="C236" s="42">
        <v>1</v>
      </c>
      <c r="D236" s="42"/>
      <c r="E236" s="24"/>
      <c r="F236" s="32" t="s">
        <v>154</v>
      </c>
      <c r="G236" s="61" t="s">
        <v>368</v>
      </c>
      <c r="H236" s="79">
        <f t="shared" ref="H236:H267" si="259">H466+H696+H926+H1156+H1386+H1616+H1846</f>
        <v>2748.2</v>
      </c>
      <c r="I236" s="80">
        <f t="shared" si="216"/>
        <v>3215.9</v>
      </c>
      <c r="J236" s="79">
        <f t="shared" ref="J236:K236" si="260">J466+J696+J926+J1156+J1386+J1616+J1846</f>
        <v>0</v>
      </c>
      <c r="K236" s="79">
        <f t="shared" si="260"/>
        <v>3215.9</v>
      </c>
      <c r="L236" s="80">
        <f t="shared" si="218"/>
        <v>732.13700000000006</v>
      </c>
      <c r="M236" s="79">
        <f t="shared" ref="M236:N255" si="261">M466+M696+M926+M1156+M1386+M1616+M1846</f>
        <v>0</v>
      </c>
      <c r="N236" s="79">
        <f t="shared" si="261"/>
        <v>732.13700000000006</v>
      </c>
      <c r="O236" s="82" t="s">
        <v>146</v>
      </c>
      <c r="P236" s="43">
        <v>1</v>
      </c>
      <c r="R236" s="352">
        <f>L236-[1]გადასახდელები!L236</f>
        <v>-2746.2629999999999</v>
      </c>
    </row>
    <row r="237" spans="2:18" ht="21" hidden="1" customHeight="1" thickTop="1">
      <c r="B237" s="36" t="str">
        <f t="shared" si="215"/>
        <v>b</v>
      </c>
      <c r="C237" s="42">
        <v>2</v>
      </c>
      <c r="D237" s="42"/>
      <c r="F237" s="26"/>
      <c r="G237" s="46" t="s">
        <v>162</v>
      </c>
      <c r="H237" s="324">
        <f t="shared" si="259"/>
        <v>0</v>
      </c>
      <c r="I237" s="84">
        <f t="shared" si="216"/>
        <v>0</v>
      </c>
      <c r="J237" s="324">
        <f t="shared" ref="J237:K237" si="262">J467+J697+J927+J1157+J1387+J1617+J1847</f>
        <v>0</v>
      </c>
      <c r="K237" s="324">
        <f t="shared" si="262"/>
        <v>0</v>
      </c>
      <c r="L237" s="84">
        <f t="shared" si="218"/>
        <v>0</v>
      </c>
      <c r="M237" s="324">
        <f t="shared" si="261"/>
        <v>0</v>
      </c>
      <c r="N237" s="324">
        <f t="shared" si="261"/>
        <v>0</v>
      </c>
      <c r="O237" s="82" t="s">
        <v>146</v>
      </c>
      <c r="R237" s="352">
        <f>L237-[1]გადასახდელები!L237</f>
        <v>-225</v>
      </c>
    </row>
    <row r="238" spans="2:18" ht="20.25" customHeight="1" thickTop="1">
      <c r="B238" s="36" t="str">
        <f t="shared" si="215"/>
        <v>a</v>
      </c>
      <c r="C238" s="42">
        <v>2</v>
      </c>
      <c r="D238" s="42"/>
      <c r="E238" s="24"/>
      <c r="F238" s="341" t="s">
        <v>524</v>
      </c>
      <c r="G238" s="58" t="s">
        <v>163</v>
      </c>
      <c r="H238" s="86">
        <f t="shared" si="259"/>
        <v>2603.9</v>
      </c>
      <c r="I238" s="87">
        <f t="shared" si="216"/>
        <v>3138.9</v>
      </c>
      <c r="J238" s="86">
        <f t="shared" ref="J238:K238" si="263">J468+J698+J928+J1158+J1388+J1618+J1848</f>
        <v>0</v>
      </c>
      <c r="K238" s="86">
        <f t="shared" si="263"/>
        <v>3138.9</v>
      </c>
      <c r="L238" s="87">
        <f t="shared" si="218"/>
        <v>714.13700000000006</v>
      </c>
      <c r="M238" s="86">
        <f t="shared" si="261"/>
        <v>0</v>
      </c>
      <c r="N238" s="86">
        <f t="shared" si="261"/>
        <v>714.13700000000006</v>
      </c>
      <c r="O238" s="82" t="s">
        <v>146</v>
      </c>
      <c r="R238" s="352">
        <f>L238-[1]გადასახდელები!L238</f>
        <v>-2753.7629999999999</v>
      </c>
    </row>
    <row r="239" spans="2:18" ht="20.25" customHeight="1">
      <c r="B239" s="36" t="str">
        <f t="shared" si="215"/>
        <v>a</v>
      </c>
      <c r="C239" s="42">
        <v>31</v>
      </c>
      <c r="D239" s="42"/>
      <c r="F239" s="341" t="s">
        <v>525</v>
      </c>
      <c r="G239" s="57" t="s">
        <v>164</v>
      </c>
      <c r="H239" s="89">
        <f t="shared" si="259"/>
        <v>1459</v>
      </c>
      <c r="I239" s="90">
        <f t="shared" si="216"/>
        <v>2082.1</v>
      </c>
      <c r="J239" s="89">
        <f t="shared" ref="J239:K239" si="264">J469+J699+J929+J1159+J1389+J1619+J1849</f>
        <v>0</v>
      </c>
      <c r="K239" s="89">
        <f t="shared" si="264"/>
        <v>2082.1</v>
      </c>
      <c r="L239" s="90">
        <f t="shared" si="218"/>
        <v>520.98299999999995</v>
      </c>
      <c r="M239" s="89">
        <f t="shared" si="261"/>
        <v>0</v>
      </c>
      <c r="N239" s="89">
        <f t="shared" si="261"/>
        <v>520.98299999999995</v>
      </c>
      <c r="O239" s="82" t="s">
        <v>146</v>
      </c>
      <c r="R239" s="352">
        <f>L239-[1]გადასახდელები!L239</f>
        <v>-1117.5170000000001</v>
      </c>
    </row>
    <row r="240" spans="2:18" ht="20.25" customHeight="1">
      <c r="B240" s="36" t="str">
        <f t="shared" si="215"/>
        <v>a</v>
      </c>
      <c r="C240" s="42">
        <v>4</v>
      </c>
      <c r="D240" s="42"/>
      <c r="F240" s="341" t="s">
        <v>526</v>
      </c>
      <c r="G240" s="47" t="s">
        <v>165</v>
      </c>
      <c r="H240" s="93">
        <f t="shared" si="259"/>
        <v>1459</v>
      </c>
      <c r="I240" s="94">
        <f t="shared" si="216"/>
        <v>2082.1</v>
      </c>
      <c r="J240" s="93">
        <f t="shared" ref="J240:K240" si="265">J470+J700+J930+J1160+J1390+J1620+J1850</f>
        <v>0</v>
      </c>
      <c r="K240" s="93">
        <f t="shared" si="265"/>
        <v>2082.1</v>
      </c>
      <c r="L240" s="94">
        <f t="shared" si="218"/>
        <v>520.98299999999995</v>
      </c>
      <c r="M240" s="93">
        <f t="shared" si="261"/>
        <v>0</v>
      </c>
      <c r="N240" s="93">
        <f t="shared" si="261"/>
        <v>520.98299999999995</v>
      </c>
      <c r="O240" s="82" t="s">
        <v>146</v>
      </c>
      <c r="R240" s="352">
        <f>L240-[1]გადასახდელები!L240</f>
        <v>-1117.5170000000001</v>
      </c>
    </row>
    <row r="241" spans="2:18" ht="20.25" customHeight="1">
      <c r="B241" s="36" t="str">
        <f t="shared" si="215"/>
        <v>a</v>
      </c>
      <c r="C241" s="42">
        <v>5</v>
      </c>
      <c r="D241" s="42"/>
      <c r="F241" s="342" t="s">
        <v>527</v>
      </c>
      <c r="G241" s="48" t="s">
        <v>166</v>
      </c>
      <c r="H241" s="96">
        <f t="shared" si="259"/>
        <v>1459</v>
      </c>
      <c r="I241" s="97">
        <f t="shared" si="216"/>
        <v>2082.1</v>
      </c>
      <c r="J241" s="96">
        <f t="shared" ref="J241:K241" si="266">J471+J701+J931+J1161+J1391+J1621+J1851</f>
        <v>0</v>
      </c>
      <c r="K241" s="96">
        <f t="shared" si="266"/>
        <v>2082.1</v>
      </c>
      <c r="L241" s="97">
        <f t="shared" si="218"/>
        <v>520.98299999999995</v>
      </c>
      <c r="M241" s="96">
        <f t="shared" si="261"/>
        <v>0</v>
      </c>
      <c r="N241" s="96">
        <f t="shared" si="261"/>
        <v>520.98299999999995</v>
      </c>
      <c r="O241" s="82" t="s">
        <v>146</v>
      </c>
      <c r="R241" s="352">
        <f>L241-[1]გადასახდელები!L241</f>
        <v>-1117.5170000000001</v>
      </c>
    </row>
    <row r="242" spans="2:18" ht="20.25" customHeight="1">
      <c r="B242" s="36" t="str">
        <f t="shared" si="215"/>
        <v>a</v>
      </c>
      <c r="C242" s="42">
        <v>6</v>
      </c>
      <c r="D242" s="42"/>
      <c r="F242" s="343" t="s">
        <v>528</v>
      </c>
      <c r="G242" s="45" t="s">
        <v>167</v>
      </c>
      <c r="H242" s="119">
        <f t="shared" si="259"/>
        <v>1344</v>
      </c>
      <c r="I242" s="91">
        <f t="shared" si="216"/>
        <v>2066.6999999999998</v>
      </c>
      <c r="J242" s="119">
        <f t="shared" ref="J242:K242" si="267">J472+J702+J932+J1162+J1392+J1622+J1852</f>
        <v>0</v>
      </c>
      <c r="K242" s="119">
        <f t="shared" si="267"/>
        <v>2066.6999999999998</v>
      </c>
      <c r="L242" s="91">
        <f t="shared" si="218"/>
        <v>512.85799999999995</v>
      </c>
      <c r="M242" s="119">
        <f t="shared" si="261"/>
        <v>0</v>
      </c>
      <c r="N242" s="119">
        <f t="shared" si="261"/>
        <v>512.85799999999995</v>
      </c>
      <c r="O242" s="82" t="s">
        <v>146</v>
      </c>
      <c r="R242" s="352">
        <f>L242-[1]გადასახდელები!L242</f>
        <v>-1125.6420000000001</v>
      </c>
    </row>
    <row r="243" spans="2:18" ht="20.25" hidden="1" customHeight="1">
      <c r="B243" s="36" t="str">
        <f t="shared" si="215"/>
        <v>b</v>
      </c>
      <c r="C243" s="42">
        <v>6</v>
      </c>
      <c r="D243" s="42"/>
      <c r="F243" s="343" t="s">
        <v>592</v>
      </c>
      <c r="G243" s="45" t="s">
        <v>168</v>
      </c>
      <c r="H243" s="119">
        <f t="shared" si="259"/>
        <v>0</v>
      </c>
      <c r="I243" s="91">
        <f t="shared" si="216"/>
        <v>0</v>
      </c>
      <c r="J243" s="119">
        <f t="shared" ref="J243:K243" si="268">J473+J703+J933+J1163+J1393+J1623+J1853</f>
        <v>0</v>
      </c>
      <c r="K243" s="119">
        <f t="shared" si="268"/>
        <v>0</v>
      </c>
      <c r="L243" s="91">
        <f t="shared" si="218"/>
        <v>0</v>
      </c>
      <c r="M243" s="119">
        <f t="shared" si="261"/>
        <v>0</v>
      </c>
      <c r="N243" s="119">
        <f t="shared" si="261"/>
        <v>0</v>
      </c>
      <c r="O243" s="82" t="s">
        <v>146</v>
      </c>
      <c r="R243" s="352">
        <f>L243-[1]გადასახდელები!L243</f>
        <v>0</v>
      </c>
    </row>
    <row r="244" spans="2:18" ht="20.25" customHeight="1">
      <c r="B244" s="36" t="str">
        <f t="shared" si="215"/>
        <v>a</v>
      </c>
      <c r="C244" s="42">
        <v>6</v>
      </c>
      <c r="D244" s="42"/>
      <c r="F244" s="343" t="s">
        <v>529</v>
      </c>
      <c r="G244" s="45" t="s">
        <v>169</v>
      </c>
      <c r="H244" s="119">
        <f t="shared" si="259"/>
        <v>115</v>
      </c>
      <c r="I244" s="91">
        <f t="shared" si="216"/>
        <v>15.4</v>
      </c>
      <c r="J244" s="119">
        <f t="shared" ref="J244:K244" si="269">J474+J704+J934+J1164+J1394+J1624+J1854</f>
        <v>0</v>
      </c>
      <c r="K244" s="119">
        <f t="shared" si="269"/>
        <v>15.4</v>
      </c>
      <c r="L244" s="91">
        <f t="shared" si="218"/>
        <v>8.125</v>
      </c>
      <c r="M244" s="119">
        <f t="shared" si="261"/>
        <v>0</v>
      </c>
      <c r="N244" s="119">
        <f t="shared" si="261"/>
        <v>8.125</v>
      </c>
      <c r="O244" s="82" t="s">
        <v>146</v>
      </c>
      <c r="R244" s="352">
        <f>L244-[1]გადასახდელები!L244</f>
        <v>8.125</v>
      </c>
    </row>
    <row r="245" spans="2:18" ht="20.25" hidden="1" customHeight="1">
      <c r="B245" s="36" t="str">
        <f t="shared" si="215"/>
        <v>b</v>
      </c>
      <c r="C245" s="42">
        <v>6</v>
      </c>
      <c r="D245" s="42"/>
      <c r="F245" s="343" t="s">
        <v>593</v>
      </c>
      <c r="G245" s="45" t="s">
        <v>170</v>
      </c>
      <c r="H245" s="119">
        <f t="shared" si="259"/>
        <v>0</v>
      </c>
      <c r="I245" s="91">
        <f t="shared" si="216"/>
        <v>0</v>
      </c>
      <c r="J245" s="119">
        <f t="shared" ref="J245:K245" si="270">J475+J705+J935+J1165+J1395+J1625+J1855</f>
        <v>0</v>
      </c>
      <c r="K245" s="119">
        <f t="shared" si="270"/>
        <v>0</v>
      </c>
      <c r="L245" s="91">
        <f t="shared" si="218"/>
        <v>0</v>
      </c>
      <c r="M245" s="119">
        <f t="shared" si="261"/>
        <v>0</v>
      </c>
      <c r="N245" s="119">
        <f t="shared" si="261"/>
        <v>0</v>
      </c>
      <c r="O245" s="82" t="s">
        <v>146</v>
      </c>
      <c r="R245" s="352">
        <f>L245-[1]გადასახდელები!L245</f>
        <v>0</v>
      </c>
    </row>
    <row r="246" spans="2:18" ht="20.25" hidden="1" customHeight="1">
      <c r="B246" s="36" t="str">
        <f t="shared" si="215"/>
        <v>b</v>
      </c>
      <c r="C246" s="42">
        <v>6</v>
      </c>
      <c r="D246" s="42"/>
      <c r="F246" s="343" t="s">
        <v>594</v>
      </c>
      <c r="G246" s="45" t="s">
        <v>171</v>
      </c>
      <c r="H246" s="119">
        <f t="shared" si="259"/>
        <v>0</v>
      </c>
      <c r="I246" s="91">
        <f t="shared" si="216"/>
        <v>0</v>
      </c>
      <c r="J246" s="119">
        <f t="shared" ref="J246:K246" si="271">J476+J706+J936+J1166+J1396+J1626+J1856</f>
        <v>0</v>
      </c>
      <c r="K246" s="119">
        <f t="shared" si="271"/>
        <v>0</v>
      </c>
      <c r="L246" s="91">
        <f t="shared" ref="L246:L309" si="272">M246+N246</f>
        <v>0</v>
      </c>
      <c r="M246" s="119">
        <f t="shared" si="261"/>
        <v>0</v>
      </c>
      <c r="N246" s="119">
        <f t="shared" si="261"/>
        <v>0</v>
      </c>
      <c r="O246" s="82" t="s">
        <v>146</v>
      </c>
      <c r="R246" s="352">
        <f>L246-[1]გადასახდელები!L246</f>
        <v>0</v>
      </c>
    </row>
    <row r="247" spans="2:18" ht="20.25" hidden="1" customHeight="1">
      <c r="B247" s="36" t="str">
        <f t="shared" si="215"/>
        <v>b</v>
      </c>
      <c r="C247" s="42">
        <v>6</v>
      </c>
      <c r="D247" s="42"/>
      <c r="F247" s="343" t="s">
        <v>595</v>
      </c>
      <c r="G247" s="45" t="s">
        <v>172</v>
      </c>
      <c r="H247" s="119">
        <f t="shared" si="259"/>
        <v>0</v>
      </c>
      <c r="I247" s="91">
        <f t="shared" si="216"/>
        <v>0</v>
      </c>
      <c r="J247" s="119">
        <f t="shared" ref="J247:K247" si="273">J477+J707+J937+J1167+J1397+J1627+J1857</f>
        <v>0</v>
      </c>
      <c r="K247" s="119">
        <f t="shared" si="273"/>
        <v>0</v>
      </c>
      <c r="L247" s="91">
        <f t="shared" si="272"/>
        <v>0</v>
      </c>
      <c r="M247" s="119">
        <f t="shared" si="261"/>
        <v>0</v>
      </c>
      <c r="N247" s="119">
        <f t="shared" si="261"/>
        <v>0</v>
      </c>
      <c r="O247" s="82" t="s">
        <v>146</v>
      </c>
      <c r="R247" s="352">
        <f>L247-[1]გადასახდელები!L247</f>
        <v>0</v>
      </c>
    </row>
    <row r="248" spans="2:18" ht="20.25" hidden="1" customHeight="1">
      <c r="B248" s="36" t="str">
        <f t="shared" si="215"/>
        <v>b</v>
      </c>
      <c r="C248" s="42">
        <v>5</v>
      </c>
      <c r="D248" s="42"/>
      <c r="F248" s="343" t="s">
        <v>596</v>
      </c>
      <c r="G248" s="48" t="s">
        <v>173</v>
      </c>
      <c r="H248" s="96">
        <f t="shared" si="259"/>
        <v>0</v>
      </c>
      <c r="I248" s="97">
        <f t="shared" si="216"/>
        <v>0</v>
      </c>
      <c r="J248" s="96">
        <f t="shared" ref="J248:K248" si="274">J478+J708+J938+J1168+J1398+J1628+J1858</f>
        <v>0</v>
      </c>
      <c r="K248" s="96">
        <f t="shared" si="274"/>
        <v>0</v>
      </c>
      <c r="L248" s="97">
        <f t="shared" si="272"/>
        <v>0</v>
      </c>
      <c r="M248" s="96">
        <f t="shared" si="261"/>
        <v>0</v>
      </c>
      <c r="N248" s="96">
        <f t="shared" si="261"/>
        <v>0</v>
      </c>
      <c r="O248" s="82" t="s">
        <v>146</v>
      </c>
      <c r="R248" s="352">
        <f>L248-[1]გადასახდელები!L248</f>
        <v>0</v>
      </c>
    </row>
    <row r="249" spans="2:18" ht="20.25" hidden="1" customHeight="1">
      <c r="B249" s="36" t="str">
        <f t="shared" si="215"/>
        <v>b</v>
      </c>
      <c r="C249" s="42">
        <v>4</v>
      </c>
      <c r="D249" s="42"/>
      <c r="F249" s="343" t="s">
        <v>597</v>
      </c>
      <c r="G249" s="47" t="s">
        <v>174</v>
      </c>
      <c r="H249" s="93">
        <f t="shared" si="259"/>
        <v>0</v>
      </c>
      <c r="I249" s="94">
        <f t="shared" si="216"/>
        <v>0</v>
      </c>
      <c r="J249" s="93">
        <f t="shared" ref="J249:K249" si="275">J479+J709+J939+J1169+J1399+J1629+J1859</f>
        <v>0</v>
      </c>
      <c r="K249" s="93">
        <f t="shared" si="275"/>
        <v>0</v>
      </c>
      <c r="L249" s="94">
        <f t="shared" si="272"/>
        <v>0</v>
      </c>
      <c r="M249" s="93">
        <f t="shared" si="261"/>
        <v>0</v>
      </c>
      <c r="N249" s="93">
        <f t="shared" si="261"/>
        <v>0</v>
      </c>
      <c r="O249" s="82" t="s">
        <v>146</v>
      </c>
      <c r="R249" s="352">
        <f>L249-[1]გადასახდელები!L249</f>
        <v>0</v>
      </c>
    </row>
    <row r="250" spans="2:18" ht="20.25" customHeight="1">
      <c r="B250" s="36" t="str">
        <f t="shared" si="215"/>
        <v>a</v>
      </c>
      <c r="C250" s="42">
        <v>3</v>
      </c>
      <c r="D250" s="42"/>
      <c r="F250" s="342" t="s">
        <v>530</v>
      </c>
      <c r="G250" s="57" t="s">
        <v>175</v>
      </c>
      <c r="H250" s="89">
        <f t="shared" si="259"/>
        <v>965.2</v>
      </c>
      <c r="I250" s="90">
        <f t="shared" si="216"/>
        <v>1043.8</v>
      </c>
      <c r="J250" s="89">
        <f t="shared" ref="J250:K250" si="276">J480+J710+J940+J1170+J1400+J1630+J1860</f>
        <v>0</v>
      </c>
      <c r="K250" s="89">
        <f t="shared" si="276"/>
        <v>1043.8</v>
      </c>
      <c r="L250" s="90">
        <f t="shared" si="272"/>
        <v>187.80899999999997</v>
      </c>
      <c r="M250" s="89">
        <f t="shared" si="261"/>
        <v>0</v>
      </c>
      <c r="N250" s="89">
        <f t="shared" si="261"/>
        <v>187.80899999999997</v>
      </c>
      <c r="O250" s="82" t="s">
        <v>146</v>
      </c>
      <c r="R250" s="352">
        <f>L250-[1]გადასახდელები!L250</f>
        <v>-1547.8909999999998</v>
      </c>
    </row>
    <row r="251" spans="2:18" ht="20.25" customHeight="1">
      <c r="B251" s="36" t="str">
        <f t="shared" si="215"/>
        <v>a</v>
      </c>
      <c r="C251" s="42">
        <v>4</v>
      </c>
      <c r="D251" s="42"/>
      <c r="F251" s="343" t="s">
        <v>531</v>
      </c>
      <c r="G251" s="47" t="s">
        <v>176</v>
      </c>
      <c r="H251" s="93">
        <f t="shared" si="259"/>
        <v>185.4</v>
      </c>
      <c r="I251" s="94">
        <f t="shared" si="216"/>
        <v>99.1</v>
      </c>
      <c r="J251" s="93">
        <f t="shared" ref="J251:K251" si="277">J481+J711+J941+J1171+J1401+J1631+J1861</f>
        <v>0</v>
      </c>
      <c r="K251" s="93">
        <f t="shared" si="277"/>
        <v>99.1</v>
      </c>
      <c r="L251" s="94">
        <f t="shared" si="272"/>
        <v>24.085000000000001</v>
      </c>
      <c r="M251" s="93">
        <f t="shared" si="261"/>
        <v>0</v>
      </c>
      <c r="N251" s="93">
        <f t="shared" si="261"/>
        <v>24.085000000000001</v>
      </c>
      <c r="O251" s="82" t="s">
        <v>146</v>
      </c>
      <c r="R251" s="352">
        <f>L251-[1]გადასახდელები!L251</f>
        <v>-121.11499999999998</v>
      </c>
    </row>
    <row r="252" spans="2:18" ht="20.25" customHeight="1">
      <c r="B252" s="36" t="str">
        <f t="shared" si="215"/>
        <v>a</v>
      </c>
      <c r="C252" s="42">
        <v>4</v>
      </c>
      <c r="D252" s="42"/>
      <c r="F252" s="342" t="s">
        <v>532</v>
      </c>
      <c r="G252" s="47" t="s">
        <v>177</v>
      </c>
      <c r="H252" s="93">
        <f t="shared" si="259"/>
        <v>9.1</v>
      </c>
      <c r="I252" s="94">
        <f t="shared" si="216"/>
        <v>14</v>
      </c>
      <c r="J252" s="93">
        <f t="shared" ref="J252:K252" si="278">J482+J712+J942+J1172+J1402+J1632+J1862</f>
        <v>0</v>
      </c>
      <c r="K252" s="93">
        <f t="shared" si="278"/>
        <v>14</v>
      </c>
      <c r="L252" s="94">
        <f t="shared" si="272"/>
        <v>1.1709999999999998</v>
      </c>
      <c r="M252" s="93">
        <f t="shared" si="261"/>
        <v>0</v>
      </c>
      <c r="N252" s="93">
        <f t="shared" si="261"/>
        <v>1.1709999999999998</v>
      </c>
      <c r="O252" s="82" t="s">
        <v>146</v>
      </c>
      <c r="R252" s="352">
        <f>L252-[1]გადასახდელები!L252</f>
        <v>-9.8290000000000006</v>
      </c>
    </row>
    <row r="253" spans="2:18" ht="20.25" customHeight="1">
      <c r="B253" s="36" t="str">
        <f t="shared" si="215"/>
        <v>a</v>
      </c>
      <c r="C253" s="42">
        <v>5</v>
      </c>
      <c r="D253" s="42"/>
      <c r="F253" s="343" t="s">
        <v>533</v>
      </c>
      <c r="G253" s="48" t="s">
        <v>178</v>
      </c>
      <c r="H253" s="96">
        <f t="shared" si="259"/>
        <v>9.1</v>
      </c>
      <c r="I253" s="97">
        <f t="shared" si="216"/>
        <v>8</v>
      </c>
      <c r="J253" s="96">
        <f t="shared" ref="J253:K253" si="279">J483+J713+J943+J1173+J1403+J1633+J1863</f>
        <v>0</v>
      </c>
      <c r="K253" s="96">
        <f t="shared" si="279"/>
        <v>8</v>
      </c>
      <c r="L253" s="97">
        <f t="shared" si="272"/>
        <v>1.1709999999999998</v>
      </c>
      <c r="M253" s="96">
        <f t="shared" si="261"/>
        <v>0</v>
      </c>
      <c r="N253" s="96">
        <f t="shared" si="261"/>
        <v>1.1709999999999998</v>
      </c>
      <c r="O253" s="82" t="s">
        <v>146</v>
      </c>
      <c r="R253" s="352">
        <f>L253-[1]გადასახდელები!L253</f>
        <v>-9.8290000000000006</v>
      </c>
    </row>
    <row r="254" spans="2:18" ht="20.25" customHeight="1">
      <c r="B254" s="36" t="str">
        <f t="shared" si="215"/>
        <v>a</v>
      </c>
      <c r="C254" s="42">
        <v>5</v>
      </c>
      <c r="D254" s="42"/>
      <c r="F254" s="343" t="s">
        <v>598</v>
      </c>
      <c r="G254" s="48" t="s">
        <v>179</v>
      </c>
      <c r="H254" s="96">
        <f t="shared" si="259"/>
        <v>0</v>
      </c>
      <c r="I254" s="97">
        <f t="shared" si="216"/>
        <v>6</v>
      </c>
      <c r="J254" s="96">
        <f t="shared" ref="J254:K254" si="280">J484+J714+J944+J1174+J1404+J1634+J1864</f>
        <v>0</v>
      </c>
      <c r="K254" s="96">
        <f t="shared" si="280"/>
        <v>6</v>
      </c>
      <c r="L254" s="97">
        <f t="shared" si="272"/>
        <v>0</v>
      </c>
      <c r="M254" s="96">
        <f t="shared" si="261"/>
        <v>0</v>
      </c>
      <c r="N254" s="96">
        <f t="shared" si="261"/>
        <v>0</v>
      </c>
      <c r="O254" s="82" t="s">
        <v>146</v>
      </c>
      <c r="R254" s="352">
        <f>L254-[1]გადასახდელები!L254</f>
        <v>0</v>
      </c>
    </row>
    <row r="255" spans="2:18" ht="20.25" customHeight="1">
      <c r="B255" s="36" t="str">
        <f t="shared" si="215"/>
        <v>a</v>
      </c>
      <c r="C255" s="42">
        <v>4</v>
      </c>
      <c r="D255" s="42"/>
      <c r="F255" s="342" t="s">
        <v>534</v>
      </c>
      <c r="G255" s="47" t="s">
        <v>180</v>
      </c>
      <c r="H255" s="93">
        <f t="shared" si="259"/>
        <v>311.7</v>
      </c>
      <c r="I255" s="94">
        <f t="shared" si="216"/>
        <v>198.5</v>
      </c>
      <c r="J255" s="93">
        <f t="shared" ref="J255:K255" si="281">J485+J715+J945+J1175+J1405+J1635+J1865</f>
        <v>0</v>
      </c>
      <c r="K255" s="93">
        <f t="shared" si="281"/>
        <v>198.5</v>
      </c>
      <c r="L255" s="94">
        <f t="shared" si="272"/>
        <v>33.533999999999999</v>
      </c>
      <c r="M255" s="93">
        <f t="shared" si="261"/>
        <v>0</v>
      </c>
      <c r="N255" s="93">
        <f t="shared" si="261"/>
        <v>33.533999999999999</v>
      </c>
      <c r="O255" s="82" t="s">
        <v>146</v>
      </c>
      <c r="R255" s="352">
        <f>L255-[1]გადასახდელები!L255</f>
        <v>-381.16600000000005</v>
      </c>
    </row>
    <row r="256" spans="2:18" ht="42.75" customHeight="1">
      <c r="B256" s="36" t="str">
        <f t="shared" si="215"/>
        <v>a</v>
      </c>
      <c r="C256" s="42">
        <v>5</v>
      </c>
      <c r="D256" s="42"/>
      <c r="F256" s="343" t="s">
        <v>535</v>
      </c>
      <c r="G256" s="48" t="s">
        <v>229</v>
      </c>
      <c r="H256" s="96">
        <f t="shared" si="259"/>
        <v>20.100000000000001</v>
      </c>
      <c r="I256" s="97">
        <f t="shared" si="216"/>
        <v>21</v>
      </c>
      <c r="J256" s="96">
        <f t="shared" ref="J256:K256" si="282">J486+J716+J946+J1176+J1406+J1636+J1866</f>
        <v>0</v>
      </c>
      <c r="K256" s="96">
        <f t="shared" si="282"/>
        <v>21</v>
      </c>
      <c r="L256" s="97">
        <f t="shared" si="272"/>
        <v>12.308000000000002</v>
      </c>
      <c r="M256" s="96">
        <f t="shared" ref="M256:N275" si="283">M486+M716+M946+M1176+M1406+M1636+M1866</f>
        <v>0</v>
      </c>
      <c r="N256" s="96">
        <f t="shared" si="283"/>
        <v>12.308000000000002</v>
      </c>
      <c r="O256" s="82" t="s">
        <v>146</v>
      </c>
      <c r="R256" s="352">
        <f>L256-[1]გადასახდელები!L256</f>
        <v>-10.792</v>
      </c>
    </row>
    <row r="257" spans="2:18" ht="30.75" customHeight="1">
      <c r="B257" s="36" t="str">
        <f t="shared" si="215"/>
        <v>a</v>
      </c>
      <c r="C257" s="42">
        <v>5</v>
      </c>
      <c r="D257" s="42"/>
      <c r="F257" s="343" t="s">
        <v>599</v>
      </c>
      <c r="G257" s="49" t="s">
        <v>196</v>
      </c>
      <c r="H257" s="96">
        <f t="shared" si="259"/>
        <v>46</v>
      </c>
      <c r="I257" s="97">
        <f t="shared" si="216"/>
        <v>30</v>
      </c>
      <c r="J257" s="96">
        <f t="shared" ref="J257:K257" si="284">J487+J717+J947+J1177+J1407+J1637+J1867</f>
        <v>0</v>
      </c>
      <c r="K257" s="96">
        <f t="shared" si="284"/>
        <v>30</v>
      </c>
      <c r="L257" s="97">
        <f t="shared" si="272"/>
        <v>0.30400000000000005</v>
      </c>
      <c r="M257" s="96">
        <f t="shared" si="283"/>
        <v>0</v>
      </c>
      <c r="N257" s="96">
        <f t="shared" si="283"/>
        <v>0.30400000000000005</v>
      </c>
      <c r="O257" s="82" t="s">
        <v>146</v>
      </c>
      <c r="R257" s="352">
        <f>L257-[1]გადასახდელები!L257</f>
        <v>-14.696</v>
      </c>
    </row>
    <row r="258" spans="2:18" ht="60.75" customHeight="1">
      <c r="B258" s="36" t="str">
        <f t="shared" si="215"/>
        <v>a</v>
      </c>
      <c r="C258" s="42">
        <v>5</v>
      </c>
      <c r="D258" s="42"/>
      <c r="F258" s="343" t="s">
        <v>536</v>
      </c>
      <c r="G258" s="49" t="s">
        <v>230</v>
      </c>
      <c r="H258" s="96">
        <f t="shared" si="259"/>
        <v>6</v>
      </c>
      <c r="I258" s="97">
        <f t="shared" si="216"/>
        <v>5.5</v>
      </c>
      <c r="J258" s="96">
        <f t="shared" ref="J258:K258" si="285">J488+J718+J948+J1178+J1408+J1638+J1868</f>
        <v>0</v>
      </c>
      <c r="K258" s="96">
        <f t="shared" si="285"/>
        <v>5.5</v>
      </c>
      <c r="L258" s="97">
        <f t="shared" si="272"/>
        <v>0</v>
      </c>
      <c r="M258" s="96">
        <f t="shared" si="283"/>
        <v>0</v>
      </c>
      <c r="N258" s="96">
        <f t="shared" si="283"/>
        <v>0</v>
      </c>
      <c r="O258" s="82" t="s">
        <v>146</v>
      </c>
      <c r="R258" s="352">
        <f>L258-[1]გადასახდელები!L258</f>
        <v>-5.9</v>
      </c>
    </row>
    <row r="259" spans="2:18" ht="30.75" customHeight="1">
      <c r="B259" s="36" t="str">
        <f t="shared" si="215"/>
        <v>a</v>
      </c>
      <c r="C259" s="42">
        <v>5</v>
      </c>
      <c r="D259" s="42"/>
      <c r="F259" s="342" t="s">
        <v>537</v>
      </c>
      <c r="G259" s="48" t="s">
        <v>195</v>
      </c>
      <c r="H259" s="96">
        <f t="shared" si="259"/>
        <v>19.8</v>
      </c>
      <c r="I259" s="97">
        <f t="shared" si="216"/>
        <v>27</v>
      </c>
      <c r="J259" s="96">
        <f t="shared" ref="J259:K259" si="286">J489+J719+J949+J1179+J1409+J1639+J1869</f>
        <v>0</v>
      </c>
      <c r="K259" s="96">
        <f t="shared" si="286"/>
        <v>27</v>
      </c>
      <c r="L259" s="97">
        <f t="shared" si="272"/>
        <v>0.65200000000000002</v>
      </c>
      <c r="M259" s="96">
        <f t="shared" si="283"/>
        <v>0</v>
      </c>
      <c r="N259" s="96">
        <f t="shared" si="283"/>
        <v>0.65200000000000002</v>
      </c>
      <c r="O259" s="82" t="s">
        <v>146</v>
      </c>
      <c r="R259" s="352">
        <f>L259-[1]გადასახდელები!L259</f>
        <v>-49.547999999999995</v>
      </c>
    </row>
    <row r="260" spans="2:18" ht="20.25" hidden="1" customHeight="1">
      <c r="B260" s="36" t="str">
        <f t="shared" si="215"/>
        <v>b</v>
      </c>
      <c r="C260" s="42">
        <v>6</v>
      </c>
      <c r="D260" s="42"/>
      <c r="F260" s="343" t="s">
        <v>600</v>
      </c>
      <c r="G260" s="45" t="s">
        <v>181</v>
      </c>
      <c r="H260" s="323">
        <f t="shared" si="259"/>
        <v>0</v>
      </c>
      <c r="I260" s="105">
        <f t="shared" si="216"/>
        <v>0</v>
      </c>
      <c r="J260" s="323">
        <f t="shared" ref="J260:K260" si="287">J490+J720+J950+J1180+J1410+J1640+J1870</f>
        <v>0</v>
      </c>
      <c r="K260" s="323">
        <f t="shared" si="287"/>
        <v>0</v>
      </c>
      <c r="L260" s="105">
        <f t="shared" si="272"/>
        <v>0</v>
      </c>
      <c r="M260" s="323">
        <f t="shared" si="283"/>
        <v>0</v>
      </c>
      <c r="N260" s="323">
        <f t="shared" si="283"/>
        <v>0</v>
      </c>
      <c r="O260" s="82" t="s">
        <v>146</v>
      </c>
      <c r="R260" s="352">
        <f>L260-[1]გადასახდელები!L260</f>
        <v>0</v>
      </c>
    </row>
    <row r="261" spans="2:18" ht="20.25" hidden="1" customHeight="1">
      <c r="B261" s="36" t="str">
        <f t="shared" si="215"/>
        <v>b</v>
      </c>
      <c r="C261" s="42">
        <v>6</v>
      </c>
      <c r="D261" s="42"/>
      <c r="F261" s="343" t="s">
        <v>601</v>
      </c>
      <c r="G261" s="45" t="s">
        <v>182</v>
      </c>
      <c r="H261" s="323">
        <f t="shared" si="259"/>
        <v>0</v>
      </c>
      <c r="I261" s="105">
        <f t="shared" si="216"/>
        <v>0</v>
      </c>
      <c r="J261" s="323">
        <f t="shared" ref="J261:K261" si="288">J491+J721+J951+J1181+J1411+J1641+J1871</f>
        <v>0</v>
      </c>
      <c r="K261" s="323">
        <f t="shared" si="288"/>
        <v>0</v>
      </c>
      <c r="L261" s="105">
        <f t="shared" si="272"/>
        <v>0</v>
      </c>
      <c r="M261" s="323">
        <f t="shared" si="283"/>
        <v>0</v>
      </c>
      <c r="N261" s="323">
        <f t="shared" si="283"/>
        <v>0</v>
      </c>
      <c r="O261" s="82" t="s">
        <v>146</v>
      </c>
      <c r="R261" s="352">
        <f>L261-[1]გადასახდელები!L261</f>
        <v>0</v>
      </c>
    </row>
    <row r="262" spans="2:18" ht="20.25" customHeight="1">
      <c r="B262" s="36" t="str">
        <f t="shared" si="215"/>
        <v>a</v>
      </c>
      <c r="C262" s="42">
        <v>6</v>
      </c>
      <c r="D262" s="42"/>
      <c r="F262" s="343" t="s">
        <v>602</v>
      </c>
      <c r="G262" s="45" t="s">
        <v>183</v>
      </c>
      <c r="H262" s="323">
        <f t="shared" si="259"/>
        <v>2.1</v>
      </c>
      <c r="I262" s="105">
        <f t="shared" ref="I262:I325" si="289">J262+K262</f>
        <v>11</v>
      </c>
      <c r="J262" s="323">
        <f t="shared" ref="J262:K262" si="290">J492+J722+J952+J1182+J1412+J1642+J1872</f>
        <v>0</v>
      </c>
      <c r="K262" s="323">
        <f t="shared" si="290"/>
        <v>11</v>
      </c>
      <c r="L262" s="105">
        <f t="shared" si="272"/>
        <v>0.42</v>
      </c>
      <c r="M262" s="323">
        <f t="shared" si="283"/>
        <v>0</v>
      </c>
      <c r="N262" s="323">
        <f t="shared" si="283"/>
        <v>0.42</v>
      </c>
      <c r="O262" s="82" t="s">
        <v>146</v>
      </c>
      <c r="R262" s="352">
        <f>L262-[1]გადასახდელები!L262</f>
        <v>-2.58</v>
      </c>
    </row>
    <row r="263" spans="2:18" ht="20.25" hidden="1" customHeight="1">
      <c r="B263" s="36" t="str">
        <f t="shared" ref="B263:B326" si="291">IF(H263+I263+L263&gt;0,"a","b")</f>
        <v>b</v>
      </c>
      <c r="C263" s="42">
        <v>6</v>
      </c>
      <c r="D263" s="42"/>
      <c r="F263" s="343" t="s">
        <v>603</v>
      </c>
      <c r="G263" s="45" t="s">
        <v>184</v>
      </c>
      <c r="H263" s="323">
        <f t="shared" si="259"/>
        <v>0</v>
      </c>
      <c r="I263" s="105">
        <f t="shared" si="289"/>
        <v>0</v>
      </c>
      <c r="J263" s="323">
        <f t="shared" ref="J263:K263" si="292">J493+J723+J953+J1183+J1413+J1643+J1873</f>
        <v>0</v>
      </c>
      <c r="K263" s="323">
        <f t="shared" si="292"/>
        <v>0</v>
      </c>
      <c r="L263" s="105">
        <f t="shared" si="272"/>
        <v>0</v>
      </c>
      <c r="M263" s="323">
        <f t="shared" si="283"/>
        <v>0</v>
      </c>
      <c r="N263" s="323">
        <f t="shared" si="283"/>
        <v>0</v>
      </c>
      <c r="O263" s="82" t="s">
        <v>146</v>
      </c>
      <c r="R263" s="352">
        <f>L263-[1]გადასახდელები!L263</f>
        <v>0</v>
      </c>
    </row>
    <row r="264" spans="2:18" ht="20.25" customHeight="1">
      <c r="B264" s="36" t="str">
        <f t="shared" si="291"/>
        <v>a</v>
      </c>
      <c r="C264" s="42">
        <v>6</v>
      </c>
      <c r="D264" s="42"/>
      <c r="F264" s="343" t="s">
        <v>538</v>
      </c>
      <c r="G264" s="45" t="s">
        <v>185</v>
      </c>
      <c r="H264" s="323">
        <f t="shared" si="259"/>
        <v>3.5</v>
      </c>
      <c r="I264" s="105">
        <f t="shared" si="289"/>
        <v>5</v>
      </c>
      <c r="J264" s="323">
        <f t="shared" ref="J264:K264" si="293">J494+J724+J954+J1184+J1414+J1644+J1874</f>
        <v>0</v>
      </c>
      <c r="K264" s="323">
        <f t="shared" si="293"/>
        <v>5</v>
      </c>
      <c r="L264" s="105">
        <f t="shared" si="272"/>
        <v>0</v>
      </c>
      <c r="M264" s="323">
        <f t="shared" si="283"/>
        <v>0</v>
      </c>
      <c r="N264" s="323">
        <f t="shared" si="283"/>
        <v>0</v>
      </c>
      <c r="O264" s="82" t="s">
        <v>146</v>
      </c>
      <c r="R264" s="352">
        <f>L264-[1]გადასახდელები!L264</f>
        <v>-9.3000000000000007</v>
      </c>
    </row>
    <row r="265" spans="2:18" ht="20.25" customHeight="1">
      <c r="B265" s="36" t="str">
        <f t="shared" si="291"/>
        <v>a</v>
      </c>
      <c r="C265" s="42">
        <v>6</v>
      </c>
      <c r="D265" s="42"/>
      <c r="F265" s="343" t="s">
        <v>604</v>
      </c>
      <c r="G265" s="45" t="s">
        <v>186</v>
      </c>
      <c r="H265" s="323">
        <f t="shared" si="259"/>
        <v>0.60000000000000009</v>
      </c>
      <c r="I265" s="105">
        <f t="shared" si="289"/>
        <v>2</v>
      </c>
      <c r="J265" s="323">
        <f t="shared" ref="J265:K265" si="294">J495+J725+J955+J1185+J1415+J1645+J1875</f>
        <v>0</v>
      </c>
      <c r="K265" s="323">
        <f t="shared" si="294"/>
        <v>2</v>
      </c>
      <c r="L265" s="105">
        <f t="shared" si="272"/>
        <v>0</v>
      </c>
      <c r="M265" s="323">
        <f t="shared" si="283"/>
        <v>0</v>
      </c>
      <c r="N265" s="323">
        <f t="shared" si="283"/>
        <v>0</v>
      </c>
      <c r="O265" s="82" t="s">
        <v>146</v>
      </c>
      <c r="R265" s="352">
        <f>L265-[1]გადასახდელები!L265</f>
        <v>0</v>
      </c>
    </row>
    <row r="266" spans="2:18" ht="20.25" customHeight="1">
      <c r="B266" s="36" t="str">
        <f t="shared" si="291"/>
        <v>a</v>
      </c>
      <c r="C266" s="42">
        <v>6</v>
      </c>
      <c r="D266" s="42"/>
      <c r="F266" s="343" t="s">
        <v>605</v>
      </c>
      <c r="G266" s="45" t="s">
        <v>187</v>
      </c>
      <c r="H266" s="323">
        <f t="shared" si="259"/>
        <v>1</v>
      </c>
      <c r="I266" s="105">
        <f t="shared" si="289"/>
        <v>0</v>
      </c>
      <c r="J266" s="323">
        <f t="shared" ref="J266:K266" si="295">J496+J726+J956+J1186+J1416+J1646+J1876</f>
        <v>0</v>
      </c>
      <c r="K266" s="323">
        <f t="shared" si="295"/>
        <v>0</v>
      </c>
      <c r="L266" s="105">
        <f t="shared" si="272"/>
        <v>0</v>
      </c>
      <c r="M266" s="323">
        <f t="shared" si="283"/>
        <v>0</v>
      </c>
      <c r="N266" s="323">
        <f t="shared" si="283"/>
        <v>0</v>
      </c>
      <c r="O266" s="82" t="s">
        <v>146</v>
      </c>
      <c r="R266" s="352">
        <f>L266-[1]გადასახდელები!L266</f>
        <v>0</v>
      </c>
    </row>
    <row r="267" spans="2:18" ht="20.25" customHeight="1">
      <c r="B267" s="36" t="str">
        <f t="shared" si="291"/>
        <v>a</v>
      </c>
      <c r="C267" s="42">
        <v>6</v>
      </c>
      <c r="D267" s="42"/>
      <c r="F267" s="343" t="s">
        <v>606</v>
      </c>
      <c r="G267" s="45" t="s">
        <v>188</v>
      </c>
      <c r="H267" s="323">
        <f t="shared" si="259"/>
        <v>0.1</v>
      </c>
      <c r="I267" s="105">
        <f t="shared" si="289"/>
        <v>0</v>
      </c>
      <c r="J267" s="323">
        <f t="shared" ref="J267:K267" si="296">J497+J727+J957+J1187+J1417+J1647+J1877</f>
        <v>0</v>
      </c>
      <c r="K267" s="323">
        <f t="shared" si="296"/>
        <v>0</v>
      </c>
      <c r="L267" s="105">
        <f t="shared" si="272"/>
        <v>0</v>
      </c>
      <c r="M267" s="323">
        <f t="shared" si="283"/>
        <v>0</v>
      </c>
      <c r="N267" s="323">
        <f t="shared" si="283"/>
        <v>0</v>
      </c>
      <c r="O267" s="82" t="s">
        <v>146</v>
      </c>
      <c r="R267" s="352">
        <f>L267-[1]გადასახდელები!L267</f>
        <v>0</v>
      </c>
    </row>
    <row r="268" spans="2:18" ht="20.25" hidden="1" customHeight="1">
      <c r="B268" s="36" t="str">
        <f t="shared" si="291"/>
        <v>b</v>
      </c>
      <c r="C268" s="42">
        <v>6</v>
      </c>
      <c r="D268" s="42"/>
      <c r="F268" s="343" t="s">
        <v>607</v>
      </c>
      <c r="G268" s="45" t="s">
        <v>189</v>
      </c>
      <c r="H268" s="323">
        <f t="shared" ref="H268:H299" si="297">H498+H728+H958+H1188+H1418+H1648+H1878</f>
        <v>0</v>
      </c>
      <c r="I268" s="105">
        <f t="shared" si="289"/>
        <v>0</v>
      </c>
      <c r="J268" s="323">
        <f t="shared" ref="J268:K268" si="298">J498+J728+J958+J1188+J1418+J1648+J1878</f>
        <v>0</v>
      </c>
      <c r="K268" s="323">
        <f t="shared" si="298"/>
        <v>0</v>
      </c>
      <c r="L268" s="105">
        <f t="shared" si="272"/>
        <v>0</v>
      </c>
      <c r="M268" s="323">
        <f t="shared" si="283"/>
        <v>0</v>
      </c>
      <c r="N268" s="323">
        <f t="shared" si="283"/>
        <v>0</v>
      </c>
      <c r="O268" s="82" t="s">
        <v>146</v>
      </c>
      <c r="R268" s="352">
        <f>L268-[1]გადასახდელები!L268</f>
        <v>0</v>
      </c>
    </row>
    <row r="269" spans="2:18" ht="20.25" customHeight="1">
      <c r="B269" s="36" t="str">
        <f t="shared" si="291"/>
        <v>a</v>
      </c>
      <c r="C269" s="42">
        <v>6</v>
      </c>
      <c r="D269" s="42"/>
      <c r="F269" s="343" t="s">
        <v>608</v>
      </c>
      <c r="G269" s="45" t="s">
        <v>190</v>
      </c>
      <c r="H269" s="323">
        <f t="shared" si="297"/>
        <v>0</v>
      </c>
      <c r="I269" s="105">
        <f t="shared" si="289"/>
        <v>2</v>
      </c>
      <c r="J269" s="323">
        <f t="shared" ref="J269:K269" si="299">J499+J729+J959+J1189+J1419+J1649+J1879</f>
        <v>0</v>
      </c>
      <c r="K269" s="323">
        <f t="shared" si="299"/>
        <v>2</v>
      </c>
      <c r="L269" s="105">
        <f t="shared" si="272"/>
        <v>0</v>
      </c>
      <c r="M269" s="323">
        <f t="shared" si="283"/>
        <v>0</v>
      </c>
      <c r="N269" s="323">
        <f t="shared" si="283"/>
        <v>0</v>
      </c>
      <c r="O269" s="82" t="s">
        <v>146</v>
      </c>
      <c r="R269" s="352">
        <f>L269-[1]გადასახდელები!L269</f>
        <v>0</v>
      </c>
    </row>
    <row r="270" spans="2:18" ht="30.75" customHeight="1">
      <c r="B270" s="36" t="str">
        <f t="shared" si="291"/>
        <v>a</v>
      </c>
      <c r="C270" s="42">
        <v>6</v>
      </c>
      <c r="D270" s="42"/>
      <c r="F270" s="343" t="s">
        <v>539</v>
      </c>
      <c r="G270" s="45" t="s">
        <v>231</v>
      </c>
      <c r="H270" s="323">
        <f t="shared" si="297"/>
        <v>12.5</v>
      </c>
      <c r="I270" s="105">
        <f t="shared" si="289"/>
        <v>7</v>
      </c>
      <c r="J270" s="323">
        <f t="shared" ref="J270:K270" si="300">J500+J730+J960+J1190+J1420+J1650+J1880</f>
        <v>0</v>
      </c>
      <c r="K270" s="323">
        <f t="shared" si="300"/>
        <v>7</v>
      </c>
      <c r="L270" s="105">
        <f t="shared" si="272"/>
        <v>0.23200000000000001</v>
      </c>
      <c r="M270" s="323">
        <f t="shared" si="283"/>
        <v>0</v>
      </c>
      <c r="N270" s="323">
        <f t="shared" si="283"/>
        <v>0.23200000000000001</v>
      </c>
      <c r="O270" s="82" t="s">
        <v>146</v>
      </c>
      <c r="R270" s="352">
        <f>L270-[1]გადასახდელები!L270</f>
        <v>-37.667999999999999</v>
      </c>
    </row>
    <row r="271" spans="2:18" ht="20.25" customHeight="1">
      <c r="B271" s="36" t="str">
        <f t="shared" si="291"/>
        <v>a</v>
      </c>
      <c r="C271" s="42">
        <v>5</v>
      </c>
      <c r="D271" s="42"/>
      <c r="F271" s="342" t="s">
        <v>609</v>
      </c>
      <c r="G271" s="48" t="s">
        <v>197</v>
      </c>
      <c r="H271" s="96">
        <f t="shared" si="297"/>
        <v>11.8</v>
      </c>
      <c r="I271" s="97">
        <f t="shared" si="289"/>
        <v>16</v>
      </c>
      <c r="J271" s="96">
        <f t="shared" ref="J271:K271" si="301">J501+J731+J961+J1191+J1421+J1651+J1881</f>
        <v>0</v>
      </c>
      <c r="K271" s="96">
        <f t="shared" si="301"/>
        <v>16</v>
      </c>
      <c r="L271" s="97">
        <f t="shared" si="272"/>
        <v>1.6339999999999999</v>
      </c>
      <c r="M271" s="96">
        <f t="shared" si="283"/>
        <v>0</v>
      </c>
      <c r="N271" s="96">
        <f t="shared" si="283"/>
        <v>1.6339999999999999</v>
      </c>
      <c r="O271" s="82" t="s">
        <v>146</v>
      </c>
      <c r="R271" s="352">
        <f>L271-[1]გადასახდელები!L271</f>
        <v>1.6339999999999999</v>
      </c>
    </row>
    <row r="272" spans="2:18" ht="20.25" customHeight="1">
      <c r="B272" s="36" t="str">
        <f t="shared" si="291"/>
        <v>a</v>
      </c>
      <c r="C272" s="42">
        <v>6</v>
      </c>
      <c r="D272" s="42"/>
      <c r="F272" s="343" t="s">
        <v>610</v>
      </c>
      <c r="G272" s="45" t="s">
        <v>191</v>
      </c>
      <c r="H272" s="323">
        <f t="shared" si="297"/>
        <v>0.9</v>
      </c>
      <c r="I272" s="105">
        <f t="shared" si="289"/>
        <v>3</v>
      </c>
      <c r="J272" s="323">
        <f t="shared" ref="J272:K272" si="302">J502+J732+J962+J1192+J1422+J1652+J1882</f>
        <v>0</v>
      </c>
      <c r="K272" s="323">
        <f t="shared" si="302"/>
        <v>3</v>
      </c>
      <c r="L272" s="105">
        <f t="shared" si="272"/>
        <v>0</v>
      </c>
      <c r="M272" s="323">
        <f t="shared" si="283"/>
        <v>0</v>
      </c>
      <c r="N272" s="323">
        <f t="shared" si="283"/>
        <v>0</v>
      </c>
      <c r="O272" s="82" t="s">
        <v>146</v>
      </c>
      <c r="R272" s="352">
        <f>L272-[1]გადასახდელები!L272</f>
        <v>0</v>
      </c>
    </row>
    <row r="273" spans="2:18" ht="20.25" customHeight="1">
      <c r="B273" s="36" t="str">
        <f t="shared" si="291"/>
        <v>a</v>
      </c>
      <c r="C273" s="42">
        <v>6</v>
      </c>
      <c r="D273" s="42"/>
      <c r="F273" s="343" t="s">
        <v>611</v>
      </c>
      <c r="G273" s="45" t="s">
        <v>192</v>
      </c>
      <c r="H273" s="323">
        <f t="shared" si="297"/>
        <v>0</v>
      </c>
      <c r="I273" s="105">
        <f t="shared" si="289"/>
        <v>4</v>
      </c>
      <c r="J273" s="323">
        <f t="shared" ref="J273:K273" si="303">J503+J733+J963+J1193+J1423+J1653+J1883</f>
        <v>0</v>
      </c>
      <c r="K273" s="323">
        <f t="shared" si="303"/>
        <v>4</v>
      </c>
      <c r="L273" s="105">
        <f t="shared" si="272"/>
        <v>0</v>
      </c>
      <c r="M273" s="323">
        <f t="shared" si="283"/>
        <v>0</v>
      </c>
      <c r="N273" s="323">
        <f t="shared" si="283"/>
        <v>0</v>
      </c>
      <c r="O273" s="82" t="s">
        <v>146</v>
      </c>
      <c r="R273" s="352">
        <f>L273-[1]გადასახდელები!L273</f>
        <v>0</v>
      </c>
    </row>
    <row r="274" spans="2:18" ht="30.75" customHeight="1">
      <c r="B274" s="36" t="str">
        <f t="shared" si="291"/>
        <v>a</v>
      </c>
      <c r="C274" s="42">
        <v>6</v>
      </c>
      <c r="D274" s="42"/>
      <c r="F274" s="343" t="s">
        <v>612</v>
      </c>
      <c r="G274" s="45" t="s">
        <v>232</v>
      </c>
      <c r="H274" s="323">
        <f t="shared" si="297"/>
        <v>10.9</v>
      </c>
      <c r="I274" s="105">
        <f t="shared" si="289"/>
        <v>9</v>
      </c>
      <c r="J274" s="323">
        <f t="shared" ref="J274:K274" si="304">J504+J734+J964+J1194+J1424+J1654+J1884</f>
        <v>0</v>
      </c>
      <c r="K274" s="323">
        <f t="shared" si="304"/>
        <v>9</v>
      </c>
      <c r="L274" s="105">
        <f t="shared" si="272"/>
        <v>1.6339999999999999</v>
      </c>
      <c r="M274" s="323">
        <f t="shared" si="283"/>
        <v>0</v>
      </c>
      <c r="N274" s="323">
        <f t="shared" si="283"/>
        <v>1.6339999999999999</v>
      </c>
      <c r="O274" s="82" t="s">
        <v>146</v>
      </c>
      <c r="R274" s="352">
        <f>L274-[1]გადასახდელები!L274</f>
        <v>1.6339999999999999</v>
      </c>
    </row>
    <row r="275" spans="2:18" ht="30.75" customHeight="1">
      <c r="B275" s="36" t="str">
        <f t="shared" si="291"/>
        <v>a</v>
      </c>
      <c r="C275" s="42">
        <v>5</v>
      </c>
      <c r="D275" s="42"/>
      <c r="F275" s="343" t="s">
        <v>613</v>
      </c>
      <c r="G275" s="48" t="s">
        <v>233</v>
      </c>
      <c r="H275" s="96">
        <f t="shared" si="297"/>
        <v>2.7</v>
      </c>
      <c r="I275" s="97">
        <f t="shared" si="289"/>
        <v>3</v>
      </c>
      <c r="J275" s="96">
        <f t="shared" ref="J275:K275" si="305">J505+J735+J965+J1195+J1425+J1655+J1885</f>
        <v>0</v>
      </c>
      <c r="K275" s="96">
        <f t="shared" si="305"/>
        <v>3</v>
      </c>
      <c r="L275" s="97">
        <f t="shared" si="272"/>
        <v>0</v>
      </c>
      <c r="M275" s="96">
        <f t="shared" si="283"/>
        <v>0</v>
      </c>
      <c r="N275" s="96">
        <f t="shared" si="283"/>
        <v>0</v>
      </c>
      <c r="O275" s="82" t="s">
        <v>146</v>
      </c>
      <c r="R275" s="352">
        <f>L275-[1]გადასახდელები!L275</f>
        <v>0</v>
      </c>
    </row>
    <row r="276" spans="2:18" ht="34.5" customHeight="1">
      <c r="B276" s="36" t="str">
        <f t="shared" si="291"/>
        <v>a</v>
      </c>
      <c r="C276" s="42">
        <v>5</v>
      </c>
      <c r="D276" s="42"/>
      <c r="F276" s="343" t="s">
        <v>614</v>
      </c>
      <c r="G276" s="50" t="s">
        <v>367</v>
      </c>
      <c r="H276" s="96">
        <f t="shared" si="297"/>
        <v>0.6</v>
      </c>
      <c r="I276" s="97">
        <f t="shared" si="289"/>
        <v>0</v>
      </c>
      <c r="J276" s="96">
        <f t="shared" ref="J276:K276" si="306">J506+J736+J966+J1196+J1426+J1656+J1886</f>
        <v>0</v>
      </c>
      <c r="K276" s="96">
        <f t="shared" si="306"/>
        <v>0</v>
      </c>
      <c r="L276" s="97">
        <f t="shared" si="272"/>
        <v>0</v>
      </c>
      <c r="M276" s="96">
        <f t="shared" ref="M276:N295" si="307">M506+M736+M966+M1196+M1426+M1656+M1886</f>
        <v>0</v>
      </c>
      <c r="N276" s="96">
        <f t="shared" si="307"/>
        <v>0</v>
      </c>
      <c r="O276" s="82" t="s">
        <v>146</v>
      </c>
      <c r="R276" s="352">
        <f>L276-[1]გადასახდელები!L276</f>
        <v>0</v>
      </c>
    </row>
    <row r="277" spans="2:18" ht="34.5" customHeight="1">
      <c r="B277" s="36" t="str">
        <f t="shared" si="291"/>
        <v>a</v>
      </c>
      <c r="C277" s="42">
        <v>5</v>
      </c>
      <c r="D277" s="42"/>
      <c r="F277" s="343" t="s">
        <v>540</v>
      </c>
      <c r="G277" s="48" t="s">
        <v>234</v>
      </c>
      <c r="H277" s="96">
        <f t="shared" si="297"/>
        <v>24.5</v>
      </c>
      <c r="I277" s="97">
        <f t="shared" si="289"/>
        <v>25</v>
      </c>
      <c r="J277" s="96">
        <f t="shared" ref="J277:K277" si="308">J507+J737+J967+J1197+J1427+J1657+J1887</f>
        <v>0</v>
      </c>
      <c r="K277" s="96">
        <f t="shared" si="308"/>
        <v>25</v>
      </c>
      <c r="L277" s="97">
        <f t="shared" si="272"/>
        <v>0</v>
      </c>
      <c r="M277" s="96">
        <f t="shared" si="307"/>
        <v>0</v>
      </c>
      <c r="N277" s="96">
        <f t="shared" si="307"/>
        <v>0</v>
      </c>
      <c r="O277" s="82" t="s">
        <v>146</v>
      </c>
      <c r="R277" s="352">
        <f>L277-[1]გადასახდელები!L277</f>
        <v>-9</v>
      </c>
    </row>
    <row r="278" spans="2:18" ht="50.25" customHeight="1">
      <c r="B278" s="36" t="str">
        <f t="shared" si="291"/>
        <v>a</v>
      </c>
      <c r="C278" s="42">
        <v>5</v>
      </c>
      <c r="D278" s="42"/>
      <c r="F278" s="343" t="s">
        <v>541</v>
      </c>
      <c r="G278" s="48" t="s">
        <v>235</v>
      </c>
      <c r="H278" s="96">
        <f t="shared" si="297"/>
        <v>1.5</v>
      </c>
      <c r="I278" s="97">
        <f t="shared" si="289"/>
        <v>2</v>
      </c>
      <c r="J278" s="96">
        <f t="shared" ref="J278:K278" si="309">J508+J738+J968+J1198+J1428+J1658+J1888</f>
        <v>0</v>
      </c>
      <c r="K278" s="96">
        <f t="shared" si="309"/>
        <v>2</v>
      </c>
      <c r="L278" s="97">
        <f t="shared" si="272"/>
        <v>0</v>
      </c>
      <c r="M278" s="96">
        <f t="shared" si="307"/>
        <v>0</v>
      </c>
      <c r="N278" s="96">
        <f t="shared" si="307"/>
        <v>0</v>
      </c>
      <c r="O278" s="82" t="s">
        <v>146</v>
      </c>
      <c r="R278" s="352">
        <f>L278-[1]გადასახდელები!L278</f>
        <v>0</v>
      </c>
    </row>
    <row r="279" spans="2:18" ht="20.25" customHeight="1">
      <c r="B279" s="36" t="str">
        <f t="shared" si="291"/>
        <v>a</v>
      </c>
      <c r="C279" s="42">
        <v>5</v>
      </c>
      <c r="D279" s="42"/>
      <c r="F279" s="343" t="s">
        <v>542</v>
      </c>
      <c r="G279" s="48" t="s">
        <v>236</v>
      </c>
      <c r="H279" s="96">
        <f t="shared" si="297"/>
        <v>26.200000000000003</v>
      </c>
      <c r="I279" s="97">
        <f t="shared" si="289"/>
        <v>53</v>
      </c>
      <c r="J279" s="96">
        <f t="shared" ref="J279:K279" si="310">J509+J739+J969+J1199+J1429+J1659+J1889</f>
        <v>0</v>
      </c>
      <c r="K279" s="96">
        <f t="shared" si="310"/>
        <v>53</v>
      </c>
      <c r="L279" s="97">
        <f t="shared" si="272"/>
        <v>14.196999999999999</v>
      </c>
      <c r="M279" s="96">
        <f t="shared" si="307"/>
        <v>0</v>
      </c>
      <c r="N279" s="96">
        <f t="shared" si="307"/>
        <v>14.196999999999999</v>
      </c>
      <c r="O279" s="82" t="s">
        <v>146</v>
      </c>
      <c r="R279" s="352">
        <f>L279-[1]გადასახდელები!L279</f>
        <v>-62.103000000000009</v>
      </c>
    </row>
    <row r="280" spans="2:18" ht="20.25" customHeight="1">
      <c r="B280" s="36" t="str">
        <f t="shared" si="291"/>
        <v>a</v>
      </c>
      <c r="C280" s="42">
        <v>5</v>
      </c>
      <c r="D280" s="42"/>
      <c r="F280" s="343" t="s">
        <v>543</v>
      </c>
      <c r="G280" s="48" t="s">
        <v>237</v>
      </c>
      <c r="H280" s="96">
        <f t="shared" si="297"/>
        <v>2.6999999999999997</v>
      </c>
      <c r="I280" s="97">
        <f t="shared" si="289"/>
        <v>5</v>
      </c>
      <c r="J280" s="96">
        <f t="shared" ref="J280:K280" si="311">J510+J740+J970+J1200+J1430+J1660+J1890</f>
        <v>0</v>
      </c>
      <c r="K280" s="96">
        <f t="shared" si="311"/>
        <v>5</v>
      </c>
      <c r="L280" s="97">
        <f t="shared" si="272"/>
        <v>0.29600000000000004</v>
      </c>
      <c r="M280" s="96">
        <f t="shared" si="307"/>
        <v>0</v>
      </c>
      <c r="N280" s="96">
        <f t="shared" si="307"/>
        <v>0.29600000000000004</v>
      </c>
      <c r="O280" s="82" t="s">
        <v>146</v>
      </c>
      <c r="R280" s="352">
        <f>L280-[1]გადასახდელები!L280</f>
        <v>-1.4039999999999999</v>
      </c>
    </row>
    <row r="281" spans="2:18" ht="20.25" customHeight="1">
      <c r="B281" s="36" t="str">
        <f t="shared" si="291"/>
        <v>a</v>
      </c>
      <c r="C281" s="42">
        <v>5</v>
      </c>
      <c r="D281" s="42"/>
      <c r="F281" s="342" t="s">
        <v>544</v>
      </c>
      <c r="G281" s="48" t="s">
        <v>238</v>
      </c>
      <c r="H281" s="96">
        <f t="shared" si="297"/>
        <v>11.6</v>
      </c>
      <c r="I281" s="97">
        <f t="shared" si="289"/>
        <v>11</v>
      </c>
      <c r="J281" s="96">
        <f t="shared" ref="J281:K281" si="312">J511+J741+J971+J1201+J1431+J1661+J1891</f>
        <v>0</v>
      </c>
      <c r="K281" s="96">
        <f t="shared" si="312"/>
        <v>11</v>
      </c>
      <c r="L281" s="97">
        <f t="shared" si="272"/>
        <v>4.1429999999999998</v>
      </c>
      <c r="M281" s="96">
        <f t="shared" si="307"/>
        <v>0</v>
      </c>
      <c r="N281" s="96">
        <f t="shared" si="307"/>
        <v>4.1429999999999998</v>
      </c>
      <c r="O281" s="82" t="s">
        <v>146</v>
      </c>
      <c r="R281" s="352">
        <f>L281-[1]გადასახდელები!L281</f>
        <v>-7.3570000000000002</v>
      </c>
    </row>
    <row r="282" spans="2:18" ht="23.25" hidden="1" customHeight="1">
      <c r="B282" s="36" t="str">
        <f t="shared" si="291"/>
        <v>b</v>
      </c>
      <c r="C282" s="42">
        <v>6</v>
      </c>
      <c r="D282" s="42"/>
      <c r="F282" s="343" t="s">
        <v>545</v>
      </c>
      <c r="G282" s="45" t="s">
        <v>198</v>
      </c>
      <c r="H282" s="323">
        <f t="shared" si="297"/>
        <v>0</v>
      </c>
      <c r="I282" s="105">
        <f t="shared" si="289"/>
        <v>0</v>
      </c>
      <c r="J282" s="323">
        <f t="shared" ref="J282:K282" si="313">J512+J742+J972+J1202+J1432+J1662+J1892</f>
        <v>0</v>
      </c>
      <c r="K282" s="323">
        <f t="shared" si="313"/>
        <v>0</v>
      </c>
      <c r="L282" s="105">
        <f t="shared" si="272"/>
        <v>0</v>
      </c>
      <c r="M282" s="323">
        <f t="shared" si="307"/>
        <v>0</v>
      </c>
      <c r="N282" s="323">
        <f t="shared" si="307"/>
        <v>0</v>
      </c>
      <c r="O282" s="82" t="s">
        <v>146</v>
      </c>
      <c r="R282" s="352">
        <f>L282-[1]გადასახდელები!L282</f>
        <v>0</v>
      </c>
    </row>
    <row r="283" spans="2:18" ht="20.25" customHeight="1">
      <c r="B283" s="36" t="str">
        <f t="shared" si="291"/>
        <v>a</v>
      </c>
      <c r="C283" s="42">
        <v>6</v>
      </c>
      <c r="D283" s="42"/>
      <c r="F283" s="343" t="s">
        <v>546</v>
      </c>
      <c r="G283" s="45" t="s">
        <v>199</v>
      </c>
      <c r="H283" s="323">
        <f t="shared" si="297"/>
        <v>6.5</v>
      </c>
      <c r="I283" s="105">
        <f t="shared" si="289"/>
        <v>5</v>
      </c>
      <c r="J283" s="323">
        <f t="shared" ref="J283:K283" si="314">J513+J743+J973+J1203+J1433+J1663+J1893</f>
        <v>0</v>
      </c>
      <c r="K283" s="323">
        <f t="shared" si="314"/>
        <v>5</v>
      </c>
      <c r="L283" s="105">
        <f t="shared" si="272"/>
        <v>1.5419999999999998</v>
      </c>
      <c r="M283" s="323">
        <f t="shared" si="307"/>
        <v>0</v>
      </c>
      <c r="N283" s="323">
        <f t="shared" si="307"/>
        <v>1.5419999999999998</v>
      </c>
      <c r="O283" s="82" t="s">
        <v>146</v>
      </c>
      <c r="R283" s="352">
        <f>L283-[1]გადასახდელები!L283</f>
        <v>-6.4580000000000002</v>
      </c>
    </row>
    <row r="284" spans="2:18" ht="23.25" customHeight="1">
      <c r="B284" s="36" t="str">
        <f t="shared" si="291"/>
        <v>a</v>
      </c>
      <c r="C284" s="42">
        <v>6</v>
      </c>
      <c r="D284" s="42"/>
      <c r="F284" s="343" t="s">
        <v>547</v>
      </c>
      <c r="G284" s="45" t="s">
        <v>200</v>
      </c>
      <c r="H284" s="323">
        <f t="shared" si="297"/>
        <v>5.0999999999999996</v>
      </c>
      <c r="I284" s="105">
        <f t="shared" si="289"/>
        <v>6</v>
      </c>
      <c r="J284" s="323">
        <f t="shared" ref="J284:K284" si="315">J514+J744+J974+J1204+J1434+J1664+J1894</f>
        <v>0</v>
      </c>
      <c r="K284" s="323">
        <f t="shared" si="315"/>
        <v>6</v>
      </c>
      <c r="L284" s="105">
        <f t="shared" si="272"/>
        <v>2.6010000000000004</v>
      </c>
      <c r="M284" s="323">
        <f t="shared" si="307"/>
        <v>0</v>
      </c>
      <c r="N284" s="323">
        <f t="shared" si="307"/>
        <v>2.6010000000000004</v>
      </c>
      <c r="O284" s="82" t="s">
        <v>146</v>
      </c>
      <c r="R284" s="352">
        <f>L284-[1]გადასახდელები!L284</f>
        <v>-0.89899999999999958</v>
      </c>
    </row>
    <row r="285" spans="2:18" ht="31.5" hidden="1" customHeight="1">
      <c r="B285" s="36" t="str">
        <f t="shared" si="291"/>
        <v>b</v>
      </c>
      <c r="C285" s="42">
        <v>6</v>
      </c>
      <c r="D285" s="42"/>
      <c r="F285" s="343" t="s">
        <v>615</v>
      </c>
      <c r="G285" s="45" t="s">
        <v>201</v>
      </c>
      <c r="H285" s="323">
        <f t="shared" si="297"/>
        <v>0</v>
      </c>
      <c r="I285" s="105">
        <f t="shared" si="289"/>
        <v>0</v>
      </c>
      <c r="J285" s="323">
        <f t="shared" ref="J285:K285" si="316">J515+J745+J975+J1205+J1435+J1665+J1895</f>
        <v>0</v>
      </c>
      <c r="K285" s="323">
        <f t="shared" si="316"/>
        <v>0</v>
      </c>
      <c r="L285" s="105">
        <f t="shared" si="272"/>
        <v>0</v>
      </c>
      <c r="M285" s="323">
        <f t="shared" si="307"/>
        <v>0</v>
      </c>
      <c r="N285" s="323">
        <f t="shared" si="307"/>
        <v>0</v>
      </c>
      <c r="O285" s="82" t="s">
        <v>146</v>
      </c>
      <c r="R285" s="352">
        <f>L285-[1]გადასახდელები!L285</f>
        <v>0</v>
      </c>
    </row>
    <row r="286" spans="2:18" ht="33.75" hidden="1" customHeight="1">
      <c r="B286" s="36" t="str">
        <f t="shared" si="291"/>
        <v>b</v>
      </c>
      <c r="C286" s="42">
        <v>6</v>
      </c>
      <c r="D286" s="42"/>
      <c r="F286" s="343" t="s">
        <v>548</v>
      </c>
      <c r="G286" s="45" t="s">
        <v>239</v>
      </c>
      <c r="H286" s="323">
        <f t="shared" si="297"/>
        <v>0</v>
      </c>
      <c r="I286" s="105">
        <f t="shared" si="289"/>
        <v>0</v>
      </c>
      <c r="J286" s="323">
        <f t="shared" ref="J286:K286" si="317">J516+J746+J976+J1206+J1436+J1666+J1896</f>
        <v>0</v>
      </c>
      <c r="K286" s="323">
        <f t="shared" si="317"/>
        <v>0</v>
      </c>
      <c r="L286" s="105">
        <f t="shared" si="272"/>
        <v>0</v>
      </c>
      <c r="M286" s="323">
        <f t="shared" si="307"/>
        <v>0</v>
      </c>
      <c r="N286" s="323">
        <f t="shared" si="307"/>
        <v>0</v>
      </c>
      <c r="O286" s="82" t="s">
        <v>146</v>
      </c>
      <c r="R286" s="352">
        <f>L286-[1]გადასახდელები!L286</f>
        <v>0</v>
      </c>
    </row>
    <row r="287" spans="2:18" ht="34.5" hidden="1" customHeight="1">
      <c r="B287" s="36" t="str">
        <f t="shared" si="291"/>
        <v>b</v>
      </c>
      <c r="C287" s="42">
        <v>6</v>
      </c>
      <c r="D287" s="42"/>
      <c r="F287" s="343" t="s">
        <v>616</v>
      </c>
      <c r="G287" s="45" t="s">
        <v>240</v>
      </c>
      <c r="H287" s="323">
        <f t="shared" si="297"/>
        <v>0</v>
      </c>
      <c r="I287" s="105">
        <f t="shared" si="289"/>
        <v>0</v>
      </c>
      <c r="J287" s="323">
        <f t="shared" ref="J287:K287" si="318">J517+J747+J977+J1207+J1437+J1667+J1897</f>
        <v>0</v>
      </c>
      <c r="K287" s="323">
        <f t="shared" si="318"/>
        <v>0</v>
      </c>
      <c r="L287" s="105">
        <f t="shared" si="272"/>
        <v>0</v>
      </c>
      <c r="M287" s="323">
        <f t="shared" si="307"/>
        <v>0</v>
      </c>
      <c r="N287" s="323">
        <f t="shared" si="307"/>
        <v>0</v>
      </c>
      <c r="O287" s="82" t="s">
        <v>146</v>
      </c>
      <c r="R287" s="352">
        <f>L287-[1]გადასახდელები!L287</f>
        <v>0</v>
      </c>
    </row>
    <row r="288" spans="2:18" ht="33.75" hidden="1" customHeight="1">
      <c r="B288" s="36" t="str">
        <f t="shared" si="291"/>
        <v>b</v>
      </c>
      <c r="C288" s="42">
        <v>6</v>
      </c>
      <c r="D288" s="42"/>
      <c r="F288" s="343" t="s">
        <v>617</v>
      </c>
      <c r="G288" s="45" t="s">
        <v>241</v>
      </c>
      <c r="H288" s="323">
        <f t="shared" si="297"/>
        <v>0</v>
      </c>
      <c r="I288" s="105">
        <f t="shared" si="289"/>
        <v>0</v>
      </c>
      <c r="J288" s="323">
        <f t="shared" ref="J288:K288" si="319">J518+J748+J978+J1208+J1438+J1668+J1898</f>
        <v>0</v>
      </c>
      <c r="K288" s="323">
        <f t="shared" si="319"/>
        <v>0</v>
      </c>
      <c r="L288" s="105">
        <f t="shared" si="272"/>
        <v>0</v>
      </c>
      <c r="M288" s="323">
        <f t="shared" si="307"/>
        <v>0</v>
      </c>
      <c r="N288" s="323">
        <f t="shared" si="307"/>
        <v>0</v>
      </c>
      <c r="O288" s="82" t="s">
        <v>146</v>
      </c>
      <c r="R288" s="352">
        <f>L288-[1]გადასახდელები!L288</f>
        <v>0</v>
      </c>
    </row>
    <row r="289" spans="2:18" ht="34.5" hidden="1" customHeight="1">
      <c r="B289" s="36" t="str">
        <f t="shared" si="291"/>
        <v>b</v>
      </c>
      <c r="C289" s="42">
        <v>5</v>
      </c>
      <c r="D289" s="42"/>
      <c r="F289" s="343" t="s">
        <v>618</v>
      </c>
      <c r="G289" s="48" t="s">
        <v>242</v>
      </c>
      <c r="H289" s="113">
        <f t="shared" si="297"/>
        <v>0</v>
      </c>
      <c r="I289" s="97">
        <f t="shared" si="289"/>
        <v>0</v>
      </c>
      <c r="J289" s="113">
        <f t="shared" ref="J289:K289" si="320">J519+J749+J979+J1209+J1439+J1669+J1899</f>
        <v>0</v>
      </c>
      <c r="K289" s="113">
        <f t="shared" si="320"/>
        <v>0</v>
      </c>
      <c r="L289" s="97">
        <f t="shared" si="272"/>
        <v>0</v>
      </c>
      <c r="M289" s="113">
        <f t="shared" si="307"/>
        <v>0</v>
      </c>
      <c r="N289" s="113">
        <f t="shared" si="307"/>
        <v>0</v>
      </c>
      <c r="O289" s="82" t="s">
        <v>146</v>
      </c>
      <c r="R289" s="352">
        <f>L289-[1]გადასახდელები!L289</f>
        <v>0</v>
      </c>
    </row>
    <row r="290" spans="2:18" ht="24.75" customHeight="1">
      <c r="B290" s="36" t="str">
        <f t="shared" si="291"/>
        <v>a</v>
      </c>
      <c r="C290" s="42">
        <v>5</v>
      </c>
      <c r="D290" s="42"/>
      <c r="F290" s="343" t="s">
        <v>549</v>
      </c>
      <c r="G290" s="48" t="s">
        <v>243</v>
      </c>
      <c r="H290" s="113">
        <f t="shared" si="297"/>
        <v>138.19999999999999</v>
      </c>
      <c r="I290" s="97">
        <f t="shared" si="289"/>
        <v>0</v>
      </c>
      <c r="J290" s="113">
        <f t="shared" ref="J290:K290" si="321">J520+J750+J980+J1210+J1440+J1670+J1900</f>
        <v>0</v>
      </c>
      <c r="K290" s="113">
        <f t="shared" si="321"/>
        <v>0</v>
      </c>
      <c r="L290" s="97">
        <f t="shared" si="272"/>
        <v>0</v>
      </c>
      <c r="M290" s="113">
        <f t="shared" si="307"/>
        <v>0</v>
      </c>
      <c r="N290" s="113">
        <f t="shared" si="307"/>
        <v>0</v>
      </c>
      <c r="O290" s="82" t="s">
        <v>146</v>
      </c>
      <c r="R290" s="352">
        <f>L290-[1]გადასახდელები!L290</f>
        <v>-222</v>
      </c>
    </row>
    <row r="291" spans="2:18" ht="27.75" customHeight="1">
      <c r="B291" s="36" t="str">
        <f t="shared" si="291"/>
        <v>a</v>
      </c>
      <c r="C291" s="42">
        <v>4</v>
      </c>
      <c r="D291" s="42"/>
      <c r="F291" s="343" t="s">
        <v>550</v>
      </c>
      <c r="G291" s="47" t="s">
        <v>244</v>
      </c>
      <c r="H291" s="93">
        <f t="shared" si="297"/>
        <v>3.6</v>
      </c>
      <c r="I291" s="108">
        <f t="shared" si="289"/>
        <v>20</v>
      </c>
      <c r="J291" s="93">
        <f t="shared" ref="J291:K291" si="322">J521+J751+J981+J1211+J1441+J1671+J1901</f>
        <v>0</v>
      </c>
      <c r="K291" s="93">
        <f t="shared" si="322"/>
        <v>20</v>
      </c>
      <c r="L291" s="108">
        <f t="shared" si="272"/>
        <v>5.8360000000000003</v>
      </c>
      <c r="M291" s="93">
        <f t="shared" si="307"/>
        <v>0</v>
      </c>
      <c r="N291" s="93">
        <f t="shared" si="307"/>
        <v>5.8360000000000003</v>
      </c>
      <c r="O291" s="82" t="s">
        <v>146</v>
      </c>
      <c r="R291" s="352">
        <f>L291-[1]გადასახდელები!L291</f>
        <v>-4.1639999999999997</v>
      </c>
    </row>
    <row r="292" spans="2:18" ht="23.25" hidden="1" customHeight="1">
      <c r="B292" s="36" t="str">
        <f t="shared" si="291"/>
        <v>b</v>
      </c>
      <c r="C292" s="42">
        <v>4</v>
      </c>
      <c r="D292" s="42"/>
      <c r="F292" s="343" t="s">
        <v>619</v>
      </c>
      <c r="G292" s="47" t="s">
        <v>245</v>
      </c>
      <c r="H292" s="93">
        <f t="shared" si="297"/>
        <v>0</v>
      </c>
      <c r="I292" s="108">
        <f t="shared" si="289"/>
        <v>0</v>
      </c>
      <c r="J292" s="93">
        <f t="shared" ref="J292:K292" si="323">J522+J752+J982+J1212+J1442+J1672+J1902</f>
        <v>0</v>
      </c>
      <c r="K292" s="93">
        <f t="shared" si="323"/>
        <v>0</v>
      </c>
      <c r="L292" s="108">
        <f t="shared" si="272"/>
        <v>0</v>
      </c>
      <c r="M292" s="93">
        <f t="shared" si="307"/>
        <v>0</v>
      </c>
      <c r="N292" s="93">
        <f t="shared" si="307"/>
        <v>0</v>
      </c>
      <c r="O292" s="82" t="s">
        <v>146</v>
      </c>
      <c r="R292" s="352">
        <f>L292-[1]გადასახდელები!L292</f>
        <v>0</v>
      </c>
    </row>
    <row r="293" spans="2:18" ht="24" hidden="1" customHeight="1">
      <c r="B293" s="36" t="str">
        <f t="shared" si="291"/>
        <v>b</v>
      </c>
      <c r="C293" s="42">
        <v>4</v>
      </c>
      <c r="D293" s="42"/>
      <c r="F293" s="343" t="s">
        <v>620</v>
      </c>
      <c r="G293" s="47" t="s">
        <v>246</v>
      </c>
      <c r="H293" s="93">
        <f t="shared" si="297"/>
        <v>0</v>
      </c>
      <c r="I293" s="108">
        <f t="shared" si="289"/>
        <v>0</v>
      </c>
      <c r="J293" s="93">
        <f t="shared" ref="J293:K293" si="324">J523+J753+J983+J1213+J1443+J1673+J1903</f>
        <v>0</v>
      </c>
      <c r="K293" s="93">
        <f t="shared" si="324"/>
        <v>0</v>
      </c>
      <c r="L293" s="108">
        <f t="shared" si="272"/>
        <v>0</v>
      </c>
      <c r="M293" s="93">
        <f t="shared" si="307"/>
        <v>0</v>
      </c>
      <c r="N293" s="93">
        <f t="shared" si="307"/>
        <v>0</v>
      </c>
      <c r="O293" s="82" t="s">
        <v>146</v>
      </c>
      <c r="R293" s="352">
        <f>L293-[1]გადასახდელები!L293</f>
        <v>0</v>
      </c>
    </row>
    <row r="294" spans="2:18" ht="34.5" hidden="1" customHeight="1">
      <c r="B294" s="36" t="str">
        <f t="shared" si="291"/>
        <v>b</v>
      </c>
      <c r="C294" s="42">
        <v>4</v>
      </c>
      <c r="D294" s="42"/>
      <c r="F294" s="343" t="s">
        <v>551</v>
      </c>
      <c r="G294" s="47" t="s">
        <v>247</v>
      </c>
      <c r="H294" s="93">
        <f t="shared" si="297"/>
        <v>0</v>
      </c>
      <c r="I294" s="108">
        <f t="shared" si="289"/>
        <v>0</v>
      </c>
      <c r="J294" s="93">
        <f t="shared" ref="J294:K294" si="325">J524+J754+J984+J1214+J1444+J1674+J1904</f>
        <v>0</v>
      </c>
      <c r="K294" s="93">
        <f t="shared" si="325"/>
        <v>0</v>
      </c>
      <c r="L294" s="108">
        <f t="shared" si="272"/>
        <v>0</v>
      </c>
      <c r="M294" s="93">
        <f t="shared" si="307"/>
        <v>0</v>
      </c>
      <c r="N294" s="93">
        <f t="shared" si="307"/>
        <v>0</v>
      </c>
      <c r="O294" s="82" t="s">
        <v>146</v>
      </c>
      <c r="R294" s="352">
        <f>L294-[1]გადასახდელები!L294</f>
        <v>0</v>
      </c>
    </row>
    <row r="295" spans="2:18" ht="33" customHeight="1">
      <c r="B295" s="36" t="str">
        <f t="shared" si="291"/>
        <v>a</v>
      </c>
      <c r="C295" s="42">
        <v>4</v>
      </c>
      <c r="D295" s="42"/>
      <c r="F295" s="342" t="s">
        <v>552</v>
      </c>
      <c r="G295" s="47" t="s">
        <v>248</v>
      </c>
      <c r="H295" s="93">
        <f t="shared" si="297"/>
        <v>127.39999999999999</v>
      </c>
      <c r="I295" s="94">
        <f t="shared" si="289"/>
        <v>220.6</v>
      </c>
      <c r="J295" s="93">
        <f t="shared" ref="J295:K295" si="326">J525+J755+J985+J1215+J1445+J1675+J1905</f>
        <v>0</v>
      </c>
      <c r="K295" s="93">
        <f t="shared" si="326"/>
        <v>220.6</v>
      </c>
      <c r="L295" s="94">
        <f t="shared" si="272"/>
        <v>37.096000000000004</v>
      </c>
      <c r="M295" s="93">
        <f t="shared" si="307"/>
        <v>0</v>
      </c>
      <c r="N295" s="93">
        <f t="shared" si="307"/>
        <v>37.096000000000004</v>
      </c>
      <c r="O295" s="82" t="s">
        <v>146</v>
      </c>
      <c r="R295" s="352">
        <f>L295-[1]გადასახდელები!L295</f>
        <v>-98.503999999999991</v>
      </c>
    </row>
    <row r="296" spans="2:18" ht="20.25" customHeight="1">
      <c r="B296" s="36" t="str">
        <f t="shared" si="291"/>
        <v>a</v>
      </c>
      <c r="C296" s="42">
        <v>5</v>
      </c>
      <c r="D296" s="42"/>
      <c r="F296" s="343" t="s">
        <v>553</v>
      </c>
      <c r="G296" s="48" t="s">
        <v>249</v>
      </c>
      <c r="H296" s="113">
        <f t="shared" si="297"/>
        <v>114.19999999999999</v>
      </c>
      <c r="I296" s="97">
        <f t="shared" si="289"/>
        <v>170.6</v>
      </c>
      <c r="J296" s="113">
        <f t="shared" ref="J296:K296" si="327">J526+J756+J986+J1216+J1446+J1676+J1906</f>
        <v>0</v>
      </c>
      <c r="K296" s="113">
        <f t="shared" si="327"/>
        <v>170.6</v>
      </c>
      <c r="L296" s="97">
        <f t="shared" si="272"/>
        <v>32.994</v>
      </c>
      <c r="M296" s="113">
        <f t="shared" ref="M296:N315" si="328">M526+M756+M986+M1216+M1446+M1676+M1906</f>
        <v>0</v>
      </c>
      <c r="N296" s="113">
        <f t="shared" si="328"/>
        <v>32.994</v>
      </c>
      <c r="O296" s="82" t="s">
        <v>146</v>
      </c>
      <c r="Q296" s="17">
        <f>82+55</f>
        <v>137</v>
      </c>
      <c r="R296" s="352">
        <f>L296-[1]გადასახდელები!L296</f>
        <v>-85.006</v>
      </c>
    </row>
    <row r="297" spans="2:18" ht="20.25" customHeight="1">
      <c r="B297" s="36" t="str">
        <f t="shared" si="291"/>
        <v>a</v>
      </c>
      <c r="C297" s="42">
        <v>5</v>
      </c>
      <c r="D297" s="42"/>
      <c r="F297" s="343" t="s">
        <v>554</v>
      </c>
      <c r="G297" s="48" t="s">
        <v>250</v>
      </c>
      <c r="H297" s="113">
        <f t="shared" si="297"/>
        <v>7</v>
      </c>
      <c r="I297" s="97">
        <f t="shared" si="289"/>
        <v>33</v>
      </c>
      <c r="J297" s="113">
        <f t="shared" ref="J297:K297" si="329">J527+J757+J987+J1217+J1447+J1677+J1907</f>
        <v>0</v>
      </c>
      <c r="K297" s="113">
        <f t="shared" si="329"/>
        <v>33</v>
      </c>
      <c r="L297" s="97">
        <f t="shared" si="272"/>
        <v>3.4820000000000002</v>
      </c>
      <c r="M297" s="113">
        <f t="shared" si="328"/>
        <v>0</v>
      </c>
      <c r="N297" s="113">
        <f t="shared" si="328"/>
        <v>3.4820000000000002</v>
      </c>
      <c r="O297" s="82" t="s">
        <v>146</v>
      </c>
      <c r="R297" s="352">
        <f>L297-[1]გადასახდელები!L297</f>
        <v>-8.8180000000000014</v>
      </c>
    </row>
    <row r="298" spans="2:18" ht="35.25" customHeight="1">
      <c r="B298" s="36" t="str">
        <f t="shared" si="291"/>
        <v>a</v>
      </c>
      <c r="C298" s="42">
        <v>5</v>
      </c>
      <c r="D298" s="42"/>
      <c r="F298" s="343" t="s">
        <v>555</v>
      </c>
      <c r="G298" s="48" t="s">
        <v>251</v>
      </c>
      <c r="H298" s="113">
        <f t="shared" si="297"/>
        <v>2.7</v>
      </c>
      <c r="I298" s="97">
        <f t="shared" si="289"/>
        <v>11</v>
      </c>
      <c r="J298" s="113">
        <f t="shared" ref="J298:K298" si="330">J528+J758+J988+J1218+J1448+J1678+J1908</f>
        <v>0</v>
      </c>
      <c r="K298" s="113">
        <f t="shared" si="330"/>
        <v>11</v>
      </c>
      <c r="L298" s="97">
        <f t="shared" si="272"/>
        <v>0.58499999999999996</v>
      </c>
      <c r="M298" s="113">
        <f t="shared" si="328"/>
        <v>0</v>
      </c>
      <c r="N298" s="113">
        <f t="shared" si="328"/>
        <v>0.58499999999999996</v>
      </c>
      <c r="O298" s="82" t="s">
        <v>146</v>
      </c>
      <c r="R298" s="352">
        <f>L298-[1]გადასახდელები!L298</f>
        <v>-4.415</v>
      </c>
    </row>
    <row r="299" spans="2:18" ht="20.25" hidden="1" customHeight="1">
      <c r="B299" s="36" t="str">
        <f t="shared" si="291"/>
        <v>b</v>
      </c>
      <c r="C299" s="42">
        <v>5</v>
      </c>
      <c r="D299" s="42"/>
      <c r="F299" s="343" t="s">
        <v>621</v>
      </c>
      <c r="G299" s="48" t="s">
        <v>252</v>
      </c>
      <c r="H299" s="113">
        <f t="shared" si="297"/>
        <v>0</v>
      </c>
      <c r="I299" s="97">
        <f t="shared" si="289"/>
        <v>0</v>
      </c>
      <c r="J299" s="113">
        <f t="shared" ref="J299:K299" si="331">J529+J759+J989+J1219+J1449+J1679+J1909</f>
        <v>0</v>
      </c>
      <c r="K299" s="113">
        <f t="shared" si="331"/>
        <v>0</v>
      </c>
      <c r="L299" s="97">
        <f t="shared" si="272"/>
        <v>0</v>
      </c>
      <c r="M299" s="113">
        <f t="shared" si="328"/>
        <v>0</v>
      </c>
      <c r="N299" s="113">
        <f t="shared" si="328"/>
        <v>0</v>
      </c>
      <c r="O299" s="82" t="s">
        <v>146</v>
      </c>
      <c r="R299" s="352">
        <f>L299-[1]გადასახდელები!L299</f>
        <v>0</v>
      </c>
    </row>
    <row r="300" spans="2:18" ht="30.75" hidden="1" customHeight="1">
      <c r="B300" s="36" t="str">
        <f t="shared" si="291"/>
        <v>b</v>
      </c>
      <c r="C300" s="42">
        <v>5</v>
      </c>
      <c r="D300" s="42"/>
      <c r="F300" s="343" t="s">
        <v>622</v>
      </c>
      <c r="G300" s="48" t="s">
        <v>253</v>
      </c>
      <c r="H300" s="113">
        <f t="shared" ref="H300:H363" si="332">H530+H760+H990+H1220+H1450+H1680+H1910</f>
        <v>0</v>
      </c>
      <c r="I300" s="97">
        <f t="shared" si="289"/>
        <v>0</v>
      </c>
      <c r="J300" s="113">
        <f t="shared" ref="J300:K300" si="333">J530+J760+J990+J1220+J1450+J1680+J1910</f>
        <v>0</v>
      </c>
      <c r="K300" s="113">
        <f t="shared" si="333"/>
        <v>0</v>
      </c>
      <c r="L300" s="97">
        <f t="shared" si="272"/>
        <v>0</v>
      </c>
      <c r="M300" s="113">
        <f t="shared" si="328"/>
        <v>0</v>
      </c>
      <c r="N300" s="113">
        <f t="shared" si="328"/>
        <v>0</v>
      </c>
      <c r="O300" s="82" t="s">
        <v>146</v>
      </c>
      <c r="R300" s="352">
        <f>L300-[1]გადასახდელები!L300</f>
        <v>0</v>
      </c>
    </row>
    <row r="301" spans="2:18" ht="30.75" customHeight="1">
      <c r="B301" s="36" t="str">
        <f t="shared" si="291"/>
        <v>a</v>
      </c>
      <c r="C301" s="42">
        <v>5</v>
      </c>
      <c r="D301" s="42"/>
      <c r="F301" s="343" t="s">
        <v>556</v>
      </c>
      <c r="G301" s="48" t="s">
        <v>254</v>
      </c>
      <c r="H301" s="113">
        <f t="shared" si="332"/>
        <v>3.5</v>
      </c>
      <c r="I301" s="97">
        <f t="shared" si="289"/>
        <v>6</v>
      </c>
      <c r="J301" s="113">
        <f t="shared" ref="J301:K301" si="334">J531+J761+J991+J1221+J1451+J1681+J1911</f>
        <v>0</v>
      </c>
      <c r="K301" s="113">
        <f t="shared" si="334"/>
        <v>6</v>
      </c>
      <c r="L301" s="97">
        <f t="shared" si="272"/>
        <v>3.5000000000000003E-2</v>
      </c>
      <c r="M301" s="113">
        <f t="shared" si="328"/>
        <v>0</v>
      </c>
      <c r="N301" s="113">
        <f t="shared" si="328"/>
        <v>3.5000000000000003E-2</v>
      </c>
      <c r="O301" s="82" t="s">
        <v>146</v>
      </c>
      <c r="R301" s="352">
        <f>L301-[1]გადასახდელები!L301</f>
        <v>-0.26500000000000001</v>
      </c>
    </row>
    <row r="302" spans="2:18" ht="20.25" hidden="1" customHeight="1">
      <c r="B302" s="36" t="str">
        <f t="shared" si="291"/>
        <v>b</v>
      </c>
      <c r="C302" s="42">
        <v>4</v>
      </c>
      <c r="D302" s="42"/>
      <c r="F302" s="343" t="s">
        <v>623</v>
      </c>
      <c r="G302" s="47" t="s">
        <v>255</v>
      </c>
      <c r="H302" s="93">
        <f t="shared" si="332"/>
        <v>0</v>
      </c>
      <c r="I302" s="94">
        <f t="shared" si="289"/>
        <v>0</v>
      </c>
      <c r="J302" s="93">
        <f t="shared" ref="J302:K302" si="335">J532+J762+J992+J1222+J1452+J1682+J1912</f>
        <v>0</v>
      </c>
      <c r="K302" s="93">
        <f t="shared" si="335"/>
        <v>0</v>
      </c>
      <c r="L302" s="94">
        <f t="shared" si="272"/>
        <v>0</v>
      </c>
      <c r="M302" s="93">
        <f t="shared" si="328"/>
        <v>0</v>
      </c>
      <c r="N302" s="93">
        <f t="shared" si="328"/>
        <v>0</v>
      </c>
      <c r="O302" s="82" t="s">
        <v>146</v>
      </c>
      <c r="R302" s="352">
        <f>L302-[1]გადასახდელები!L302</f>
        <v>0</v>
      </c>
    </row>
    <row r="303" spans="2:18" ht="20.25" customHeight="1">
      <c r="B303" s="36" t="str">
        <f t="shared" si="291"/>
        <v>a</v>
      </c>
      <c r="C303" s="42">
        <v>4</v>
      </c>
      <c r="D303" s="42"/>
      <c r="F303" s="342" t="s">
        <v>557</v>
      </c>
      <c r="G303" s="47" t="s">
        <v>256</v>
      </c>
      <c r="H303" s="93">
        <f t="shared" si="332"/>
        <v>328</v>
      </c>
      <c r="I303" s="94">
        <f t="shared" si="289"/>
        <v>491.6</v>
      </c>
      <c r="J303" s="93">
        <f t="shared" ref="J303:K303" si="336">J533+J763+J993+J1223+J1453+J1683+J1913</f>
        <v>0</v>
      </c>
      <c r="K303" s="93">
        <f t="shared" si="336"/>
        <v>491.6</v>
      </c>
      <c r="L303" s="94">
        <f t="shared" si="272"/>
        <v>86.086999999999989</v>
      </c>
      <c r="M303" s="93">
        <f t="shared" si="328"/>
        <v>0</v>
      </c>
      <c r="N303" s="93">
        <f t="shared" si="328"/>
        <v>86.086999999999989</v>
      </c>
      <c r="O303" s="82" t="s">
        <v>146</v>
      </c>
      <c r="R303" s="352">
        <f>L303-[1]გადასახდელები!L303</f>
        <v>-933.11299999999994</v>
      </c>
    </row>
    <row r="304" spans="2:18" ht="20.25" hidden="1" customHeight="1">
      <c r="B304" s="36" t="str">
        <f t="shared" si="291"/>
        <v>b</v>
      </c>
      <c r="C304" s="42">
        <v>5</v>
      </c>
      <c r="D304" s="42"/>
      <c r="F304" s="343" t="s">
        <v>624</v>
      </c>
      <c r="G304" s="48" t="s">
        <v>257</v>
      </c>
      <c r="H304" s="113">
        <f t="shared" si="332"/>
        <v>0</v>
      </c>
      <c r="I304" s="97">
        <f t="shared" si="289"/>
        <v>0</v>
      </c>
      <c r="J304" s="113">
        <f t="shared" ref="J304:K304" si="337">J534+J764+J994+J1224+J1454+J1684+J1914</f>
        <v>0</v>
      </c>
      <c r="K304" s="113">
        <f t="shared" si="337"/>
        <v>0</v>
      </c>
      <c r="L304" s="97">
        <f t="shared" si="272"/>
        <v>0</v>
      </c>
      <c r="M304" s="113">
        <f t="shared" si="328"/>
        <v>0</v>
      </c>
      <c r="N304" s="113">
        <f t="shared" si="328"/>
        <v>0</v>
      </c>
      <c r="O304" s="82" t="s">
        <v>146</v>
      </c>
      <c r="R304" s="352">
        <f>L304-[1]გადასახდელები!L304</f>
        <v>0</v>
      </c>
    </row>
    <row r="305" spans="2:18" ht="30" hidden="1" customHeight="1">
      <c r="B305" s="36" t="str">
        <f t="shared" si="291"/>
        <v>b</v>
      </c>
      <c r="C305" s="42">
        <v>5</v>
      </c>
      <c r="D305" s="42"/>
      <c r="F305" s="343" t="s">
        <v>625</v>
      </c>
      <c r="G305" s="48" t="s">
        <v>258</v>
      </c>
      <c r="H305" s="113">
        <f t="shared" si="332"/>
        <v>0</v>
      </c>
      <c r="I305" s="97">
        <f t="shared" si="289"/>
        <v>0</v>
      </c>
      <c r="J305" s="113">
        <f t="shared" ref="J305:K305" si="338">J535+J765+J995+J1225+J1455+J1685+J1915</f>
        <v>0</v>
      </c>
      <c r="K305" s="113">
        <f t="shared" si="338"/>
        <v>0</v>
      </c>
      <c r="L305" s="97">
        <f t="shared" si="272"/>
        <v>0</v>
      </c>
      <c r="M305" s="113">
        <f t="shared" si="328"/>
        <v>0</v>
      </c>
      <c r="N305" s="113">
        <f t="shared" si="328"/>
        <v>0</v>
      </c>
      <c r="O305" s="82" t="s">
        <v>146</v>
      </c>
      <c r="R305" s="352">
        <f>L305-[1]გადასახდელები!L305</f>
        <v>0</v>
      </c>
    </row>
    <row r="306" spans="2:18" ht="22.5" hidden="1" customHeight="1">
      <c r="B306" s="36" t="str">
        <f t="shared" si="291"/>
        <v>b</v>
      </c>
      <c r="C306" s="42">
        <v>5</v>
      </c>
      <c r="D306" s="42"/>
      <c r="F306" s="343" t="s">
        <v>558</v>
      </c>
      <c r="G306" s="48" t="s">
        <v>259</v>
      </c>
      <c r="H306" s="113">
        <f t="shared" si="332"/>
        <v>0</v>
      </c>
      <c r="I306" s="97">
        <f t="shared" si="289"/>
        <v>0</v>
      </c>
      <c r="J306" s="113">
        <f t="shared" ref="J306:K306" si="339">J536+J766+J996+J1226+J1456+J1686+J1916</f>
        <v>0</v>
      </c>
      <c r="K306" s="113">
        <f t="shared" si="339"/>
        <v>0</v>
      </c>
      <c r="L306" s="97">
        <f t="shared" si="272"/>
        <v>0</v>
      </c>
      <c r="M306" s="113">
        <f t="shared" si="328"/>
        <v>0</v>
      </c>
      <c r="N306" s="113">
        <f t="shared" si="328"/>
        <v>0</v>
      </c>
      <c r="O306" s="82" t="s">
        <v>146</v>
      </c>
      <c r="R306" s="352">
        <f>L306-[1]გადასახდელები!L306</f>
        <v>0</v>
      </c>
    </row>
    <row r="307" spans="2:18" ht="33.75" customHeight="1">
      <c r="B307" s="36" t="str">
        <f t="shared" si="291"/>
        <v>a</v>
      </c>
      <c r="C307" s="42">
        <v>5</v>
      </c>
      <c r="D307" s="42"/>
      <c r="F307" s="343" t="s">
        <v>626</v>
      </c>
      <c r="G307" s="48" t="s">
        <v>260</v>
      </c>
      <c r="H307" s="113">
        <f t="shared" si="332"/>
        <v>3.3</v>
      </c>
      <c r="I307" s="97">
        <f t="shared" si="289"/>
        <v>20</v>
      </c>
      <c r="J307" s="113">
        <f t="shared" ref="J307:K307" si="340">J537+J767+J997+J1227+J1457+J1687+J1917</f>
        <v>0</v>
      </c>
      <c r="K307" s="113">
        <f t="shared" si="340"/>
        <v>20</v>
      </c>
      <c r="L307" s="97">
        <f t="shared" si="272"/>
        <v>0</v>
      </c>
      <c r="M307" s="113">
        <f t="shared" si="328"/>
        <v>0</v>
      </c>
      <c r="N307" s="113">
        <f t="shared" si="328"/>
        <v>0</v>
      </c>
      <c r="O307" s="82" t="s">
        <v>146</v>
      </c>
      <c r="R307" s="352">
        <f>L307-[1]გადასახდელები!L307</f>
        <v>0</v>
      </c>
    </row>
    <row r="308" spans="2:18" ht="24.75" hidden="1" customHeight="1">
      <c r="B308" s="36" t="str">
        <f t="shared" si="291"/>
        <v>b</v>
      </c>
      <c r="C308" s="42">
        <v>5</v>
      </c>
      <c r="D308" s="42"/>
      <c r="F308" s="343" t="s">
        <v>627</v>
      </c>
      <c r="G308" s="48" t="s">
        <v>261</v>
      </c>
      <c r="H308" s="113">
        <f t="shared" si="332"/>
        <v>0</v>
      </c>
      <c r="I308" s="97">
        <f t="shared" si="289"/>
        <v>0</v>
      </c>
      <c r="J308" s="113">
        <f t="shared" ref="J308:K308" si="341">J538+J768+J998+J1228+J1458+J1688+J1918</f>
        <v>0</v>
      </c>
      <c r="K308" s="113">
        <f t="shared" si="341"/>
        <v>0</v>
      </c>
      <c r="L308" s="97">
        <f t="shared" si="272"/>
        <v>0</v>
      </c>
      <c r="M308" s="113">
        <f t="shared" si="328"/>
        <v>0</v>
      </c>
      <c r="N308" s="113">
        <f t="shared" si="328"/>
        <v>0</v>
      </c>
      <c r="O308" s="82" t="s">
        <v>146</v>
      </c>
      <c r="R308" s="352">
        <f>L308-[1]გადასახდელები!L308</f>
        <v>0</v>
      </c>
    </row>
    <row r="309" spans="2:18" ht="35.25" customHeight="1">
      <c r="B309" s="36" t="str">
        <f t="shared" si="291"/>
        <v>a</v>
      </c>
      <c r="C309" s="42">
        <v>5</v>
      </c>
      <c r="D309" s="42"/>
      <c r="F309" s="343" t="s">
        <v>628</v>
      </c>
      <c r="G309" s="48" t="s">
        <v>262</v>
      </c>
      <c r="H309" s="113">
        <f t="shared" si="332"/>
        <v>0</v>
      </c>
      <c r="I309" s="97">
        <f t="shared" si="289"/>
        <v>2</v>
      </c>
      <c r="J309" s="113">
        <f t="shared" ref="J309:K309" si="342">J539+J769+J999+J1229+J1459+J1689+J1919</f>
        <v>0</v>
      </c>
      <c r="K309" s="113">
        <f t="shared" si="342"/>
        <v>2</v>
      </c>
      <c r="L309" s="97">
        <f t="shared" si="272"/>
        <v>0</v>
      </c>
      <c r="M309" s="113">
        <f t="shared" si="328"/>
        <v>0</v>
      </c>
      <c r="N309" s="113">
        <f t="shared" si="328"/>
        <v>0</v>
      </c>
      <c r="O309" s="82" t="s">
        <v>146</v>
      </c>
      <c r="R309" s="352">
        <f>L309-[1]გადასახდელები!L309</f>
        <v>0</v>
      </c>
    </row>
    <row r="310" spans="2:18" ht="33.75" customHeight="1">
      <c r="B310" s="36" t="str">
        <f t="shared" si="291"/>
        <v>a</v>
      </c>
      <c r="C310" s="42">
        <v>5</v>
      </c>
      <c r="D310" s="42"/>
      <c r="F310" s="343" t="s">
        <v>629</v>
      </c>
      <c r="G310" s="48" t="s">
        <v>263</v>
      </c>
      <c r="H310" s="113">
        <f t="shared" si="332"/>
        <v>0</v>
      </c>
      <c r="I310" s="97">
        <f t="shared" si="289"/>
        <v>4.8</v>
      </c>
      <c r="J310" s="113">
        <f t="shared" ref="J310:K310" si="343">J540+J770+J1000+J1230+J1460+J1690+J1920</f>
        <v>0</v>
      </c>
      <c r="K310" s="113">
        <f t="shared" si="343"/>
        <v>4.8</v>
      </c>
      <c r="L310" s="97">
        <f t="shared" ref="L310:L374" si="344">M310+N310</f>
        <v>2</v>
      </c>
      <c r="M310" s="113">
        <f t="shared" si="328"/>
        <v>0</v>
      </c>
      <c r="N310" s="113">
        <f t="shared" si="328"/>
        <v>2</v>
      </c>
      <c r="O310" s="82" t="s">
        <v>146</v>
      </c>
      <c r="R310" s="352">
        <f>L310-[1]გადასახდელები!L310</f>
        <v>2</v>
      </c>
    </row>
    <row r="311" spans="2:18" ht="20.25" customHeight="1">
      <c r="B311" s="36" t="str">
        <f t="shared" si="291"/>
        <v>a</v>
      </c>
      <c r="C311" s="42">
        <v>5</v>
      </c>
      <c r="D311" s="42"/>
      <c r="F311" s="343" t="s">
        <v>630</v>
      </c>
      <c r="G311" s="48" t="s">
        <v>264</v>
      </c>
      <c r="H311" s="113">
        <f t="shared" si="332"/>
        <v>5.5</v>
      </c>
      <c r="I311" s="97">
        <f t="shared" si="289"/>
        <v>7</v>
      </c>
      <c r="J311" s="113">
        <f t="shared" ref="J311:K311" si="345">J541+J771+J1001+J1231+J1461+J1691+J1921</f>
        <v>0</v>
      </c>
      <c r="K311" s="113">
        <f t="shared" si="345"/>
        <v>7</v>
      </c>
      <c r="L311" s="97">
        <f t="shared" si="344"/>
        <v>0</v>
      </c>
      <c r="M311" s="113">
        <f t="shared" si="328"/>
        <v>0</v>
      </c>
      <c r="N311" s="113">
        <f t="shared" si="328"/>
        <v>0</v>
      </c>
      <c r="O311" s="82" t="s">
        <v>146</v>
      </c>
      <c r="R311" s="352">
        <f>L311-[1]გადასახდელები!L311</f>
        <v>0</v>
      </c>
    </row>
    <row r="312" spans="2:18" ht="20.25" customHeight="1">
      <c r="B312" s="36" t="str">
        <f t="shared" si="291"/>
        <v>a</v>
      </c>
      <c r="C312" s="42">
        <v>5</v>
      </c>
      <c r="D312" s="42"/>
      <c r="F312" s="343" t="s">
        <v>631</v>
      </c>
      <c r="G312" s="48" t="s">
        <v>265</v>
      </c>
      <c r="H312" s="113">
        <f t="shared" si="332"/>
        <v>6.7</v>
      </c>
      <c r="I312" s="97">
        <f t="shared" si="289"/>
        <v>9</v>
      </c>
      <c r="J312" s="113">
        <f t="shared" ref="J312:K312" si="346">J542+J772+J1002+J1232+J1462+J1692+J1922</f>
        <v>0</v>
      </c>
      <c r="K312" s="113">
        <f t="shared" si="346"/>
        <v>9</v>
      </c>
      <c r="L312" s="97">
        <f t="shared" si="344"/>
        <v>1.512</v>
      </c>
      <c r="M312" s="113">
        <f t="shared" si="328"/>
        <v>0</v>
      </c>
      <c r="N312" s="113">
        <f t="shared" si="328"/>
        <v>1.512</v>
      </c>
      <c r="O312" s="82" t="s">
        <v>146</v>
      </c>
      <c r="R312" s="352">
        <f>L312-[1]გადასახდელები!L312</f>
        <v>1.512</v>
      </c>
    </row>
    <row r="313" spans="2:18" ht="20.25" customHeight="1">
      <c r="B313" s="36" t="str">
        <f t="shared" si="291"/>
        <v>a</v>
      </c>
      <c r="C313" s="42">
        <v>5</v>
      </c>
      <c r="D313" s="42"/>
      <c r="F313" s="343" t="s">
        <v>559</v>
      </c>
      <c r="G313" s="48" t="s">
        <v>266</v>
      </c>
      <c r="H313" s="113">
        <f t="shared" si="332"/>
        <v>43.9</v>
      </c>
      <c r="I313" s="97">
        <f t="shared" si="289"/>
        <v>58.8</v>
      </c>
      <c r="J313" s="113">
        <f t="shared" ref="J313:K313" si="347">J543+J773+J1003+J1233+J1463+J1693+J1923</f>
        <v>0</v>
      </c>
      <c r="K313" s="113">
        <f t="shared" si="347"/>
        <v>58.8</v>
      </c>
      <c r="L313" s="97">
        <f t="shared" si="344"/>
        <v>14.062999999999999</v>
      </c>
      <c r="M313" s="113">
        <f t="shared" si="328"/>
        <v>0</v>
      </c>
      <c r="N313" s="113">
        <f t="shared" si="328"/>
        <v>14.062999999999999</v>
      </c>
      <c r="O313" s="82" t="s">
        <v>146</v>
      </c>
      <c r="R313" s="352">
        <f>L313-[1]გადასახდელები!L313</f>
        <v>-30.736999999999998</v>
      </c>
    </row>
    <row r="314" spans="2:18" ht="20.25" hidden="1" customHeight="1">
      <c r="B314" s="36" t="str">
        <f t="shared" si="291"/>
        <v>b</v>
      </c>
      <c r="C314" s="42">
        <v>5</v>
      </c>
      <c r="D314" s="42"/>
      <c r="F314" s="343" t="s">
        <v>632</v>
      </c>
      <c r="G314" s="48" t="s">
        <v>267</v>
      </c>
      <c r="H314" s="113">
        <f t="shared" si="332"/>
        <v>0</v>
      </c>
      <c r="I314" s="97">
        <f t="shared" si="289"/>
        <v>0</v>
      </c>
      <c r="J314" s="113">
        <f t="shared" ref="J314:K314" si="348">J544+J774+J1004+J1234+J1464+J1694+J1924</f>
        <v>0</v>
      </c>
      <c r="K314" s="113">
        <f t="shared" si="348"/>
        <v>0</v>
      </c>
      <c r="L314" s="97">
        <f t="shared" si="344"/>
        <v>0</v>
      </c>
      <c r="M314" s="113">
        <f t="shared" si="328"/>
        <v>0</v>
      </c>
      <c r="N314" s="113">
        <f t="shared" si="328"/>
        <v>0</v>
      </c>
      <c r="O314" s="82" t="s">
        <v>146</v>
      </c>
      <c r="R314" s="352">
        <f>L314-[1]გადასახდელები!L314</f>
        <v>0</v>
      </c>
    </row>
    <row r="315" spans="2:18" ht="34.5" hidden="1" customHeight="1">
      <c r="B315" s="36" t="str">
        <f t="shared" si="291"/>
        <v>b</v>
      </c>
      <c r="C315" s="42">
        <v>5</v>
      </c>
      <c r="D315" s="42"/>
      <c r="F315" s="343" t="s">
        <v>633</v>
      </c>
      <c r="G315" s="48" t="s">
        <v>268</v>
      </c>
      <c r="H315" s="113">
        <f t="shared" si="332"/>
        <v>0</v>
      </c>
      <c r="I315" s="97">
        <f t="shared" si="289"/>
        <v>0</v>
      </c>
      <c r="J315" s="113">
        <f t="shared" ref="J315:K315" si="349">J545+J775+J1005+J1235+J1465+J1695+J1925</f>
        <v>0</v>
      </c>
      <c r="K315" s="113">
        <f t="shared" si="349"/>
        <v>0</v>
      </c>
      <c r="L315" s="97">
        <f t="shared" si="344"/>
        <v>0</v>
      </c>
      <c r="M315" s="113">
        <f t="shared" si="328"/>
        <v>0</v>
      </c>
      <c r="N315" s="113">
        <f t="shared" si="328"/>
        <v>0</v>
      </c>
      <c r="O315" s="82" t="s">
        <v>146</v>
      </c>
      <c r="R315" s="352">
        <f>L315-[1]გადასახდელები!L315</f>
        <v>0</v>
      </c>
    </row>
    <row r="316" spans="2:18" ht="30.75" customHeight="1">
      <c r="B316" s="36" t="str">
        <f t="shared" si="291"/>
        <v>a</v>
      </c>
      <c r="C316" s="42">
        <v>5</v>
      </c>
      <c r="D316" s="42"/>
      <c r="F316" s="343" t="s">
        <v>560</v>
      </c>
      <c r="G316" s="48" t="s">
        <v>269</v>
      </c>
      <c r="H316" s="113">
        <f t="shared" si="332"/>
        <v>268.60000000000002</v>
      </c>
      <c r="I316" s="97">
        <f t="shared" si="289"/>
        <v>390</v>
      </c>
      <c r="J316" s="113">
        <f t="shared" ref="J316:K316" si="350">J546+J776+J1006+J1236+J1466+J1696+J1926</f>
        <v>0</v>
      </c>
      <c r="K316" s="113">
        <f t="shared" si="350"/>
        <v>390</v>
      </c>
      <c r="L316" s="97">
        <f t="shared" si="344"/>
        <v>68.512</v>
      </c>
      <c r="M316" s="113">
        <f t="shared" ref="M316:N335" si="351">M546+M776+M1006+M1236+M1466+M1696+M1926</f>
        <v>0</v>
      </c>
      <c r="N316" s="113">
        <f t="shared" si="351"/>
        <v>68.512</v>
      </c>
      <c r="O316" s="82" t="s">
        <v>146</v>
      </c>
      <c r="R316" s="352">
        <f>L316-[1]გადასახდელები!L316</f>
        <v>-905.88799999999992</v>
      </c>
    </row>
    <row r="317" spans="2:18" ht="20.25" hidden="1" customHeight="1">
      <c r="B317" s="36" t="str">
        <f t="shared" si="291"/>
        <v>b</v>
      </c>
      <c r="C317" s="42">
        <v>3</v>
      </c>
      <c r="D317" s="42"/>
      <c r="F317" s="343" t="s">
        <v>634</v>
      </c>
      <c r="G317" s="57" t="s">
        <v>209</v>
      </c>
      <c r="H317" s="89">
        <f t="shared" si="332"/>
        <v>0</v>
      </c>
      <c r="I317" s="90">
        <f t="shared" si="289"/>
        <v>0</v>
      </c>
      <c r="J317" s="89">
        <f t="shared" ref="J317:K317" si="352">J547+J777+J1007+J1237+J1467+J1697+J1927</f>
        <v>0</v>
      </c>
      <c r="K317" s="89">
        <f t="shared" si="352"/>
        <v>0</v>
      </c>
      <c r="L317" s="90">
        <f t="shared" si="344"/>
        <v>0</v>
      </c>
      <c r="M317" s="89">
        <f t="shared" si="351"/>
        <v>0</v>
      </c>
      <c r="N317" s="89">
        <f t="shared" si="351"/>
        <v>0</v>
      </c>
      <c r="O317" s="82" t="s">
        <v>146</v>
      </c>
      <c r="R317" s="352">
        <f>L317-[1]გადასახდელები!L317</f>
        <v>0</v>
      </c>
    </row>
    <row r="318" spans="2:18" ht="20.25" hidden="1" customHeight="1">
      <c r="B318" s="36" t="str">
        <f t="shared" si="291"/>
        <v>b</v>
      </c>
      <c r="C318" s="42">
        <v>3</v>
      </c>
      <c r="D318" s="42"/>
      <c r="F318" s="342" t="s">
        <v>635</v>
      </c>
      <c r="G318" s="57" t="s">
        <v>208</v>
      </c>
      <c r="H318" s="89">
        <f t="shared" si="332"/>
        <v>0</v>
      </c>
      <c r="I318" s="90">
        <f t="shared" si="289"/>
        <v>0</v>
      </c>
      <c r="J318" s="89">
        <f t="shared" ref="J318:K318" si="353">J548+J778+J1008+J1238+J1468+J1698+J1928</f>
        <v>0</v>
      </c>
      <c r="K318" s="89">
        <f t="shared" si="353"/>
        <v>0</v>
      </c>
      <c r="L318" s="90">
        <f t="shared" si="344"/>
        <v>0</v>
      </c>
      <c r="M318" s="89">
        <f t="shared" si="351"/>
        <v>0</v>
      </c>
      <c r="N318" s="89">
        <f t="shared" si="351"/>
        <v>0</v>
      </c>
      <c r="O318" s="82" t="s">
        <v>146</v>
      </c>
      <c r="R318" s="352">
        <f>L318-[1]გადასახდელები!L318</f>
        <v>0</v>
      </c>
    </row>
    <row r="319" spans="2:18" ht="20.25" hidden="1" customHeight="1">
      <c r="B319" s="36" t="str">
        <f t="shared" si="291"/>
        <v>b</v>
      </c>
      <c r="C319" s="42">
        <v>4</v>
      </c>
      <c r="D319" s="42"/>
      <c r="F319" s="342" t="s">
        <v>636</v>
      </c>
      <c r="G319" s="47" t="s">
        <v>270</v>
      </c>
      <c r="H319" s="93">
        <f t="shared" si="332"/>
        <v>0</v>
      </c>
      <c r="I319" s="94">
        <f t="shared" si="289"/>
        <v>0</v>
      </c>
      <c r="J319" s="93">
        <f t="shared" ref="J319:K319" si="354">J549+J779+J1009+J1239+J1469+J1699+J1929</f>
        <v>0</v>
      </c>
      <c r="K319" s="93">
        <f t="shared" si="354"/>
        <v>0</v>
      </c>
      <c r="L319" s="94">
        <f t="shared" si="344"/>
        <v>0</v>
      </c>
      <c r="M319" s="93">
        <f t="shared" si="351"/>
        <v>0</v>
      </c>
      <c r="N319" s="93">
        <f t="shared" si="351"/>
        <v>0</v>
      </c>
      <c r="O319" s="82" t="s">
        <v>146</v>
      </c>
      <c r="R319" s="352">
        <f>L319-[1]გადასახდელები!L319</f>
        <v>0</v>
      </c>
    </row>
    <row r="320" spans="2:18" ht="20.25" hidden="1" customHeight="1">
      <c r="B320" s="36" t="str">
        <f t="shared" si="291"/>
        <v>b</v>
      </c>
      <c r="C320" s="42">
        <v>5</v>
      </c>
      <c r="D320" s="42"/>
      <c r="F320" s="343" t="s">
        <v>637</v>
      </c>
      <c r="G320" s="48" t="s">
        <v>271</v>
      </c>
      <c r="H320" s="96">
        <f t="shared" si="332"/>
        <v>0</v>
      </c>
      <c r="I320" s="97">
        <f t="shared" si="289"/>
        <v>0</v>
      </c>
      <c r="J320" s="96">
        <f t="shared" ref="J320:K320" si="355">J550+J780+J1010+J1240+J1470+J1700+J1930</f>
        <v>0</v>
      </c>
      <c r="K320" s="96">
        <f t="shared" si="355"/>
        <v>0</v>
      </c>
      <c r="L320" s="97">
        <f t="shared" si="344"/>
        <v>0</v>
      </c>
      <c r="M320" s="96">
        <f t="shared" si="351"/>
        <v>0</v>
      </c>
      <c r="N320" s="96">
        <f t="shared" si="351"/>
        <v>0</v>
      </c>
      <c r="O320" s="82" t="s">
        <v>146</v>
      </c>
      <c r="R320" s="352">
        <f>L320-[1]გადასახდელები!L320</f>
        <v>0</v>
      </c>
    </row>
    <row r="321" spans="2:18" ht="20.25" hidden="1" customHeight="1">
      <c r="B321" s="36" t="str">
        <f t="shared" si="291"/>
        <v>b</v>
      </c>
      <c r="C321" s="42">
        <v>5</v>
      </c>
      <c r="D321" s="42"/>
      <c r="F321" s="343" t="s">
        <v>638</v>
      </c>
      <c r="G321" s="48" t="s">
        <v>272</v>
      </c>
      <c r="H321" s="96">
        <f t="shared" si="332"/>
        <v>0</v>
      </c>
      <c r="I321" s="97">
        <f t="shared" si="289"/>
        <v>0</v>
      </c>
      <c r="J321" s="96">
        <f t="shared" ref="J321:K321" si="356">J551+J781+J1011+J1241+J1471+J1701+J1931</f>
        <v>0</v>
      </c>
      <c r="K321" s="96">
        <f t="shared" si="356"/>
        <v>0</v>
      </c>
      <c r="L321" s="97">
        <f t="shared" si="344"/>
        <v>0</v>
      </c>
      <c r="M321" s="96">
        <f t="shared" si="351"/>
        <v>0</v>
      </c>
      <c r="N321" s="96">
        <f t="shared" si="351"/>
        <v>0</v>
      </c>
      <c r="O321" s="82" t="s">
        <v>146</v>
      </c>
      <c r="R321" s="352">
        <f>L321-[1]გადასახდელები!L321</f>
        <v>0</v>
      </c>
    </row>
    <row r="322" spans="2:18" ht="20.25" hidden="1" customHeight="1">
      <c r="B322" s="36" t="str">
        <f t="shared" si="291"/>
        <v>b</v>
      </c>
      <c r="C322" s="42">
        <v>5</v>
      </c>
      <c r="D322" s="42"/>
      <c r="F322" s="343" t="s">
        <v>639</v>
      </c>
      <c r="G322" s="48" t="s">
        <v>273</v>
      </c>
      <c r="H322" s="96">
        <f t="shared" si="332"/>
        <v>0</v>
      </c>
      <c r="I322" s="97">
        <f t="shared" si="289"/>
        <v>0</v>
      </c>
      <c r="J322" s="96">
        <f t="shared" ref="J322:K322" si="357">J552+J782+J1012+J1242+J1472+J1702+J1932</f>
        <v>0</v>
      </c>
      <c r="K322" s="96">
        <f t="shared" si="357"/>
        <v>0</v>
      </c>
      <c r="L322" s="97">
        <f t="shared" si="344"/>
        <v>0</v>
      </c>
      <c r="M322" s="96">
        <f t="shared" si="351"/>
        <v>0</v>
      </c>
      <c r="N322" s="96">
        <f t="shared" si="351"/>
        <v>0</v>
      </c>
      <c r="O322" s="82" t="s">
        <v>146</v>
      </c>
      <c r="R322" s="352">
        <f>L322-[1]გადასახდელები!L322</f>
        <v>0</v>
      </c>
    </row>
    <row r="323" spans="2:18" ht="20.25" hidden="1" customHeight="1">
      <c r="B323" s="36" t="str">
        <f t="shared" si="291"/>
        <v>b</v>
      </c>
      <c r="C323" s="42">
        <v>5</v>
      </c>
      <c r="D323" s="42"/>
      <c r="F323" s="343" t="s">
        <v>640</v>
      </c>
      <c r="G323" s="48" t="s">
        <v>274</v>
      </c>
      <c r="H323" s="96">
        <f t="shared" si="332"/>
        <v>0</v>
      </c>
      <c r="I323" s="97">
        <f t="shared" si="289"/>
        <v>0</v>
      </c>
      <c r="J323" s="96">
        <f t="shared" ref="J323:K323" si="358">J553+J783+J1013+J1243+J1473+J1703+J1933</f>
        <v>0</v>
      </c>
      <c r="K323" s="96">
        <f t="shared" si="358"/>
        <v>0</v>
      </c>
      <c r="L323" s="97">
        <f t="shared" si="344"/>
        <v>0</v>
      </c>
      <c r="M323" s="96">
        <f t="shared" si="351"/>
        <v>0</v>
      </c>
      <c r="N323" s="96">
        <f t="shared" si="351"/>
        <v>0</v>
      </c>
      <c r="O323" s="82" t="s">
        <v>146</v>
      </c>
      <c r="R323" s="352">
        <f>L323-[1]გადასახდელები!L323</f>
        <v>0</v>
      </c>
    </row>
    <row r="324" spans="2:18" ht="20.25" hidden="1" customHeight="1">
      <c r="B324" s="36" t="str">
        <f t="shared" si="291"/>
        <v>b</v>
      </c>
      <c r="C324" s="42">
        <v>4</v>
      </c>
      <c r="D324" s="42"/>
      <c r="F324" s="343" t="s">
        <v>641</v>
      </c>
      <c r="G324" s="47" t="s">
        <v>275</v>
      </c>
      <c r="H324" s="93">
        <f t="shared" si="332"/>
        <v>0</v>
      </c>
      <c r="I324" s="94">
        <f t="shared" si="289"/>
        <v>0</v>
      </c>
      <c r="J324" s="93">
        <f t="shared" ref="J324:K324" si="359">J554+J784+J1014+J1244+J1474+J1704+J1934</f>
        <v>0</v>
      </c>
      <c r="K324" s="93">
        <f t="shared" si="359"/>
        <v>0</v>
      </c>
      <c r="L324" s="94">
        <f t="shared" si="344"/>
        <v>0</v>
      </c>
      <c r="M324" s="93">
        <f t="shared" si="351"/>
        <v>0</v>
      </c>
      <c r="N324" s="93">
        <f t="shared" si="351"/>
        <v>0</v>
      </c>
      <c r="O324" s="82" t="s">
        <v>146</v>
      </c>
      <c r="R324" s="352">
        <f>L324-[1]გადასახდელები!L324</f>
        <v>0</v>
      </c>
    </row>
    <row r="325" spans="2:18" ht="36" hidden="1" customHeight="1">
      <c r="B325" s="36" t="str">
        <f t="shared" si="291"/>
        <v>b</v>
      </c>
      <c r="C325" s="42">
        <v>4</v>
      </c>
      <c r="D325" s="42"/>
      <c r="F325" s="343" t="s">
        <v>642</v>
      </c>
      <c r="G325" s="47" t="s">
        <v>276</v>
      </c>
      <c r="H325" s="93">
        <f t="shared" si="332"/>
        <v>0</v>
      </c>
      <c r="I325" s="94">
        <f t="shared" si="289"/>
        <v>0</v>
      </c>
      <c r="J325" s="93">
        <f t="shared" ref="J325:K325" si="360">J555+J785+J1015+J1245+J1475+J1705+J1935</f>
        <v>0</v>
      </c>
      <c r="K325" s="93">
        <f t="shared" si="360"/>
        <v>0</v>
      </c>
      <c r="L325" s="94">
        <f t="shared" si="344"/>
        <v>0</v>
      </c>
      <c r="M325" s="93">
        <f t="shared" si="351"/>
        <v>0</v>
      </c>
      <c r="N325" s="93">
        <f t="shared" si="351"/>
        <v>0</v>
      </c>
      <c r="O325" s="82" t="s">
        <v>146</v>
      </c>
      <c r="R325" s="352">
        <f>L325-[1]გადასახდელები!L325</f>
        <v>0</v>
      </c>
    </row>
    <row r="326" spans="2:18" ht="20.25" hidden="1" customHeight="1">
      <c r="B326" s="36" t="str">
        <f t="shared" si="291"/>
        <v>b</v>
      </c>
      <c r="C326" s="42">
        <v>3</v>
      </c>
      <c r="D326" s="42"/>
      <c r="F326" s="343" t="s">
        <v>561</v>
      </c>
      <c r="G326" s="57" t="s">
        <v>202</v>
      </c>
      <c r="H326" s="89">
        <f t="shared" si="332"/>
        <v>0</v>
      </c>
      <c r="I326" s="90">
        <f t="shared" ref="I326:I390" si="361">J326+K326</f>
        <v>0</v>
      </c>
      <c r="J326" s="89">
        <f t="shared" ref="J326:K326" si="362">J556+J786+J1016+J1246+J1476+J1706+J1936</f>
        <v>0</v>
      </c>
      <c r="K326" s="89">
        <f t="shared" si="362"/>
        <v>0</v>
      </c>
      <c r="L326" s="90">
        <f t="shared" si="344"/>
        <v>0</v>
      </c>
      <c r="M326" s="89">
        <f t="shared" si="351"/>
        <v>0</v>
      </c>
      <c r="N326" s="89">
        <f t="shared" si="351"/>
        <v>0</v>
      </c>
      <c r="O326" s="82" t="s">
        <v>146</v>
      </c>
      <c r="R326" s="352">
        <f>L326-[1]გადასახდელები!L326</f>
        <v>-70</v>
      </c>
    </row>
    <row r="327" spans="2:18" ht="20.25" hidden="1" customHeight="1">
      <c r="B327" s="36" t="str">
        <f t="shared" ref="B327:B390" si="363">IF(H327+I327+L327&gt;0,"a","b")</f>
        <v>b</v>
      </c>
      <c r="C327" s="42">
        <v>3</v>
      </c>
      <c r="D327" s="42"/>
      <c r="F327" s="342" t="s">
        <v>562</v>
      </c>
      <c r="G327" s="57" t="s">
        <v>203</v>
      </c>
      <c r="H327" s="89">
        <f t="shared" si="332"/>
        <v>0</v>
      </c>
      <c r="I327" s="90">
        <f t="shared" si="361"/>
        <v>0</v>
      </c>
      <c r="J327" s="89">
        <f t="shared" ref="J327:K327" si="364">J557+J787+J1017+J1247+J1477+J1707+J1937</f>
        <v>0</v>
      </c>
      <c r="K327" s="89">
        <f t="shared" si="364"/>
        <v>0</v>
      </c>
      <c r="L327" s="90">
        <f t="shared" si="344"/>
        <v>0</v>
      </c>
      <c r="M327" s="89">
        <f t="shared" si="351"/>
        <v>0</v>
      </c>
      <c r="N327" s="89">
        <f t="shared" si="351"/>
        <v>0</v>
      </c>
      <c r="O327" s="82" t="s">
        <v>146</v>
      </c>
      <c r="R327" s="352">
        <f>L327-[1]გადასახდელები!L327</f>
        <v>0</v>
      </c>
    </row>
    <row r="328" spans="2:18" ht="20.25" hidden="1" customHeight="1">
      <c r="B328" s="36" t="str">
        <f t="shared" si="363"/>
        <v>b</v>
      </c>
      <c r="C328" s="42">
        <v>4</v>
      </c>
      <c r="D328" s="42"/>
      <c r="F328" s="342" t="s">
        <v>643</v>
      </c>
      <c r="G328" s="47" t="s">
        <v>277</v>
      </c>
      <c r="H328" s="93">
        <f t="shared" si="332"/>
        <v>0</v>
      </c>
      <c r="I328" s="94">
        <f t="shared" si="361"/>
        <v>0</v>
      </c>
      <c r="J328" s="93">
        <f t="shared" ref="J328:K328" si="365">J558+J788+J1018+J1248+J1478+J1708+J1938</f>
        <v>0</v>
      </c>
      <c r="K328" s="93">
        <f t="shared" si="365"/>
        <v>0</v>
      </c>
      <c r="L328" s="94">
        <f t="shared" si="344"/>
        <v>0</v>
      </c>
      <c r="M328" s="93">
        <f t="shared" si="351"/>
        <v>0</v>
      </c>
      <c r="N328" s="93">
        <f t="shared" si="351"/>
        <v>0</v>
      </c>
      <c r="O328" s="82" t="s">
        <v>146</v>
      </c>
      <c r="R328" s="352">
        <f>L328-[1]გადასახდელები!L328</f>
        <v>0</v>
      </c>
    </row>
    <row r="329" spans="2:18" ht="20.25" hidden="1" customHeight="1">
      <c r="B329" s="36" t="str">
        <f t="shared" si="363"/>
        <v>b</v>
      </c>
      <c r="C329" s="42">
        <v>5</v>
      </c>
      <c r="D329" s="42"/>
      <c r="F329" s="343" t="s">
        <v>644</v>
      </c>
      <c r="G329" s="48" t="s">
        <v>278</v>
      </c>
      <c r="H329" s="96">
        <f t="shared" si="332"/>
        <v>0</v>
      </c>
      <c r="I329" s="97">
        <f t="shared" si="361"/>
        <v>0</v>
      </c>
      <c r="J329" s="96">
        <f t="shared" ref="J329:K329" si="366">J559+J789+J1019+J1249+J1479+J1709+J1939</f>
        <v>0</v>
      </c>
      <c r="K329" s="96">
        <f t="shared" si="366"/>
        <v>0</v>
      </c>
      <c r="L329" s="97">
        <f t="shared" si="344"/>
        <v>0</v>
      </c>
      <c r="M329" s="96">
        <f t="shared" si="351"/>
        <v>0</v>
      </c>
      <c r="N329" s="96">
        <f t="shared" si="351"/>
        <v>0</v>
      </c>
      <c r="O329" s="82" t="s">
        <v>146</v>
      </c>
      <c r="R329" s="352">
        <f>L329-[1]გადასახდელები!L329</f>
        <v>0</v>
      </c>
    </row>
    <row r="330" spans="2:18" ht="20.25" hidden="1" customHeight="1">
      <c r="B330" s="36" t="str">
        <f t="shared" si="363"/>
        <v>b</v>
      </c>
      <c r="C330" s="42">
        <v>5</v>
      </c>
      <c r="D330" s="42"/>
      <c r="F330" s="343" t="s">
        <v>645</v>
      </c>
      <c r="G330" s="48" t="s">
        <v>204</v>
      </c>
      <c r="H330" s="96">
        <f t="shared" si="332"/>
        <v>0</v>
      </c>
      <c r="I330" s="97">
        <f t="shared" si="361"/>
        <v>0</v>
      </c>
      <c r="J330" s="96">
        <f t="shared" ref="J330:K330" si="367">J560+J790+J1020+J1250+J1480+J1710+J1940</f>
        <v>0</v>
      </c>
      <c r="K330" s="96">
        <f t="shared" si="367"/>
        <v>0</v>
      </c>
      <c r="L330" s="97">
        <f t="shared" si="344"/>
        <v>0</v>
      </c>
      <c r="M330" s="96">
        <f t="shared" si="351"/>
        <v>0</v>
      </c>
      <c r="N330" s="96">
        <f t="shared" si="351"/>
        <v>0</v>
      </c>
      <c r="O330" s="82" t="s">
        <v>146</v>
      </c>
      <c r="R330" s="352">
        <f>L330-[1]გადასახდელები!L330</f>
        <v>0</v>
      </c>
    </row>
    <row r="331" spans="2:18" ht="20.25" hidden="1" customHeight="1">
      <c r="B331" s="36" t="str">
        <f t="shared" si="363"/>
        <v>b</v>
      </c>
      <c r="C331" s="42">
        <v>4</v>
      </c>
      <c r="D331" s="42"/>
      <c r="F331" s="342" t="s">
        <v>646</v>
      </c>
      <c r="G331" s="47" t="s">
        <v>279</v>
      </c>
      <c r="H331" s="93">
        <f t="shared" si="332"/>
        <v>0</v>
      </c>
      <c r="I331" s="94">
        <f t="shared" si="361"/>
        <v>0</v>
      </c>
      <c r="J331" s="93">
        <f t="shared" ref="J331:K331" si="368">J561+J791+J1021+J1251+J1481+J1711+J1941</f>
        <v>0</v>
      </c>
      <c r="K331" s="93">
        <f t="shared" si="368"/>
        <v>0</v>
      </c>
      <c r="L331" s="94">
        <f t="shared" si="344"/>
        <v>0</v>
      </c>
      <c r="M331" s="93">
        <f t="shared" si="351"/>
        <v>0</v>
      </c>
      <c r="N331" s="93">
        <f t="shared" si="351"/>
        <v>0</v>
      </c>
      <c r="O331" s="82" t="s">
        <v>146</v>
      </c>
      <c r="R331" s="352">
        <f>L331-[1]გადასახდელები!L331</f>
        <v>0</v>
      </c>
    </row>
    <row r="332" spans="2:18" ht="20.25" hidden="1" customHeight="1">
      <c r="B332" s="36" t="str">
        <f t="shared" si="363"/>
        <v>b</v>
      </c>
      <c r="C332" s="42">
        <v>5</v>
      </c>
      <c r="D332" s="42"/>
      <c r="F332" s="343" t="s">
        <v>647</v>
      </c>
      <c r="G332" s="48" t="s">
        <v>278</v>
      </c>
      <c r="H332" s="96">
        <f t="shared" si="332"/>
        <v>0</v>
      </c>
      <c r="I332" s="97">
        <f t="shared" si="361"/>
        <v>0</v>
      </c>
      <c r="J332" s="96">
        <f t="shared" ref="J332:K332" si="369">J562+J792+J1022+J1252+J1482+J1712+J1942</f>
        <v>0</v>
      </c>
      <c r="K332" s="96">
        <f t="shared" si="369"/>
        <v>0</v>
      </c>
      <c r="L332" s="97">
        <f t="shared" si="344"/>
        <v>0</v>
      </c>
      <c r="M332" s="96">
        <f t="shared" si="351"/>
        <v>0</v>
      </c>
      <c r="N332" s="96">
        <f t="shared" si="351"/>
        <v>0</v>
      </c>
      <c r="O332" s="82" t="s">
        <v>146</v>
      </c>
      <c r="R332" s="352">
        <f>L332-[1]გადასახდელები!L332</f>
        <v>0</v>
      </c>
    </row>
    <row r="333" spans="2:18" ht="20.25" hidden="1" customHeight="1">
      <c r="B333" s="36" t="str">
        <f t="shared" si="363"/>
        <v>b</v>
      </c>
      <c r="C333" s="42">
        <v>5</v>
      </c>
      <c r="D333" s="42"/>
      <c r="F333" s="343" t="s">
        <v>648</v>
      </c>
      <c r="G333" s="48" t="s">
        <v>204</v>
      </c>
      <c r="H333" s="96">
        <f t="shared" si="332"/>
        <v>0</v>
      </c>
      <c r="I333" s="97">
        <f t="shared" si="361"/>
        <v>0</v>
      </c>
      <c r="J333" s="96">
        <f t="shared" ref="J333:K333" si="370">J563+J793+J1023+J1253+J1483+J1713+J1943</f>
        <v>0</v>
      </c>
      <c r="K333" s="96">
        <f t="shared" si="370"/>
        <v>0</v>
      </c>
      <c r="L333" s="97">
        <f t="shared" si="344"/>
        <v>0</v>
      </c>
      <c r="M333" s="96">
        <f t="shared" si="351"/>
        <v>0</v>
      </c>
      <c r="N333" s="96">
        <f t="shared" si="351"/>
        <v>0</v>
      </c>
      <c r="O333" s="82" t="s">
        <v>146</v>
      </c>
      <c r="R333" s="352">
        <f>L333-[1]გადასახდელები!L333</f>
        <v>0</v>
      </c>
    </row>
    <row r="334" spans="2:18" ht="20.25" hidden="1" customHeight="1">
      <c r="B334" s="36" t="str">
        <f t="shared" si="363"/>
        <v>b</v>
      </c>
      <c r="C334" s="42">
        <v>4</v>
      </c>
      <c r="D334" s="42"/>
      <c r="F334" s="342" t="s">
        <v>563</v>
      </c>
      <c r="G334" s="47" t="s">
        <v>280</v>
      </c>
      <c r="H334" s="93">
        <f t="shared" si="332"/>
        <v>0</v>
      </c>
      <c r="I334" s="94">
        <f t="shared" si="361"/>
        <v>0</v>
      </c>
      <c r="J334" s="93">
        <f t="shared" ref="J334:K334" si="371">J564+J794+J1024+J1254+J1484+J1714+J1944</f>
        <v>0</v>
      </c>
      <c r="K334" s="93">
        <f t="shared" si="371"/>
        <v>0</v>
      </c>
      <c r="L334" s="94">
        <f t="shared" si="344"/>
        <v>0</v>
      </c>
      <c r="M334" s="93">
        <f t="shared" si="351"/>
        <v>0</v>
      </c>
      <c r="N334" s="93">
        <f t="shared" si="351"/>
        <v>0</v>
      </c>
      <c r="O334" s="82" t="s">
        <v>146</v>
      </c>
      <c r="R334" s="352">
        <f>L334-[1]გადასახდელები!L334</f>
        <v>0</v>
      </c>
    </row>
    <row r="335" spans="2:18" ht="20.25" hidden="1" customHeight="1">
      <c r="B335" s="36" t="str">
        <f t="shared" si="363"/>
        <v>b</v>
      </c>
      <c r="C335" s="42">
        <v>5</v>
      </c>
      <c r="D335" s="42"/>
      <c r="F335" s="343" t="s">
        <v>649</v>
      </c>
      <c r="G335" s="48" t="s">
        <v>278</v>
      </c>
      <c r="H335" s="96">
        <f t="shared" si="332"/>
        <v>0</v>
      </c>
      <c r="I335" s="97">
        <f t="shared" si="361"/>
        <v>0</v>
      </c>
      <c r="J335" s="96">
        <f t="shared" ref="J335:K335" si="372">J565+J795+J1025+J1255+J1485+J1715+J1945</f>
        <v>0</v>
      </c>
      <c r="K335" s="96">
        <f t="shared" si="372"/>
        <v>0</v>
      </c>
      <c r="L335" s="97">
        <f t="shared" si="344"/>
        <v>0</v>
      </c>
      <c r="M335" s="96">
        <f t="shared" si="351"/>
        <v>0</v>
      </c>
      <c r="N335" s="96">
        <f t="shared" si="351"/>
        <v>0</v>
      </c>
      <c r="O335" s="82" t="s">
        <v>146</v>
      </c>
      <c r="R335" s="352">
        <f>L335-[1]გადასახდელები!L335</f>
        <v>0</v>
      </c>
    </row>
    <row r="336" spans="2:18" ht="20.25" hidden="1" customHeight="1">
      <c r="B336" s="36" t="str">
        <f t="shared" si="363"/>
        <v>b</v>
      </c>
      <c r="C336" s="42">
        <v>5</v>
      </c>
      <c r="D336" s="42"/>
      <c r="F336" s="343" t="s">
        <v>564</v>
      </c>
      <c r="G336" s="48" t="s">
        <v>204</v>
      </c>
      <c r="H336" s="96">
        <f t="shared" si="332"/>
        <v>0</v>
      </c>
      <c r="I336" s="97">
        <f t="shared" si="361"/>
        <v>0</v>
      </c>
      <c r="J336" s="96">
        <f t="shared" ref="J336:K336" si="373">J566+J796+J1026+J1256+J1486+J1716+J1946</f>
        <v>0</v>
      </c>
      <c r="K336" s="96">
        <f t="shared" si="373"/>
        <v>0</v>
      </c>
      <c r="L336" s="97">
        <f t="shared" si="344"/>
        <v>0</v>
      </c>
      <c r="M336" s="96">
        <f t="shared" ref="M336:N355" si="374">M566+M796+M1026+M1256+M1486+M1716+M1946</f>
        <v>0</v>
      </c>
      <c r="N336" s="96">
        <f t="shared" si="374"/>
        <v>0</v>
      </c>
      <c r="O336" s="82" t="s">
        <v>146</v>
      </c>
      <c r="R336" s="352">
        <f>L336-[1]გადასახდელები!L336</f>
        <v>0</v>
      </c>
    </row>
    <row r="337" spans="2:18" ht="20.25" customHeight="1">
      <c r="B337" s="36" t="str">
        <f t="shared" si="363"/>
        <v>a</v>
      </c>
      <c r="C337" s="42">
        <v>3</v>
      </c>
      <c r="D337" s="42"/>
      <c r="F337" s="342" t="s">
        <v>565</v>
      </c>
      <c r="G337" s="57" t="s">
        <v>206</v>
      </c>
      <c r="H337" s="89">
        <f t="shared" si="332"/>
        <v>174</v>
      </c>
      <c r="I337" s="90">
        <f t="shared" si="361"/>
        <v>0</v>
      </c>
      <c r="J337" s="89">
        <f t="shared" ref="J337:K337" si="375">J567+J797+J1027+J1257+J1487+J1717+J1947</f>
        <v>0</v>
      </c>
      <c r="K337" s="89">
        <f t="shared" si="375"/>
        <v>0</v>
      </c>
      <c r="L337" s="90">
        <f t="shared" si="344"/>
        <v>5.3449999999999998</v>
      </c>
      <c r="M337" s="89">
        <f t="shared" si="374"/>
        <v>0</v>
      </c>
      <c r="N337" s="89">
        <f t="shared" si="374"/>
        <v>5.3449999999999998</v>
      </c>
      <c r="O337" s="82" t="s">
        <v>146</v>
      </c>
      <c r="R337" s="352">
        <f>L337-[1]გადასახდელები!L337</f>
        <v>5.3449999999999998</v>
      </c>
    </row>
    <row r="338" spans="2:18" ht="20.25" hidden="1" customHeight="1">
      <c r="B338" s="36" t="str">
        <f t="shared" si="363"/>
        <v>b</v>
      </c>
      <c r="C338" s="42">
        <v>4</v>
      </c>
      <c r="D338" s="42"/>
      <c r="F338" s="342" t="s">
        <v>650</v>
      </c>
      <c r="G338" s="47" t="s">
        <v>281</v>
      </c>
      <c r="H338" s="93">
        <f t="shared" si="332"/>
        <v>0</v>
      </c>
      <c r="I338" s="94">
        <f t="shared" si="361"/>
        <v>0</v>
      </c>
      <c r="J338" s="93">
        <f t="shared" ref="J338:K338" si="376">J568+J798+J1028+J1258+J1488+J1718+J1948</f>
        <v>0</v>
      </c>
      <c r="K338" s="93">
        <f t="shared" si="376"/>
        <v>0</v>
      </c>
      <c r="L338" s="94">
        <f t="shared" si="344"/>
        <v>0</v>
      </c>
      <c r="M338" s="93">
        <f t="shared" si="374"/>
        <v>0</v>
      </c>
      <c r="N338" s="93">
        <f t="shared" si="374"/>
        <v>0</v>
      </c>
      <c r="O338" s="82" t="s">
        <v>146</v>
      </c>
      <c r="R338" s="352">
        <f>L338-[1]გადასახდელები!L338</f>
        <v>0</v>
      </c>
    </row>
    <row r="339" spans="2:18" ht="20.25" hidden="1" customHeight="1">
      <c r="B339" s="36" t="str">
        <f t="shared" si="363"/>
        <v>b</v>
      </c>
      <c r="C339" s="42">
        <v>5</v>
      </c>
      <c r="D339" s="42"/>
      <c r="F339" s="343" t="s">
        <v>651</v>
      </c>
      <c r="G339" s="48" t="s">
        <v>282</v>
      </c>
      <c r="H339" s="96">
        <f t="shared" si="332"/>
        <v>0</v>
      </c>
      <c r="I339" s="97">
        <f t="shared" si="361"/>
        <v>0</v>
      </c>
      <c r="J339" s="96">
        <f t="shared" ref="J339:K339" si="377">J569+J799+J1029+J1259+J1489+J1719+J1949</f>
        <v>0</v>
      </c>
      <c r="K339" s="96">
        <f t="shared" si="377"/>
        <v>0</v>
      </c>
      <c r="L339" s="97">
        <f t="shared" si="344"/>
        <v>0</v>
      </c>
      <c r="M339" s="96">
        <f t="shared" si="374"/>
        <v>0</v>
      </c>
      <c r="N339" s="96">
        <f t="shared" si="374"/>
        <v>0</v>
      </c>
      <c r="O339" s="82" t="s">
        <v>146</v>
      </c>
      <c r="R339" s="352">
        <f>L339-[1]გადასახდელები!L339</f>
        <v>0</v>
      </c>
    </row>
    <row r="340" spans="2:18" ht="20.25" hidden="1" customHeight="1">
      <c r="B340" s="36" t="str">
        <f t="shared" si="363"/>
        <v>b</v>
      </c>
      <c r="C340" s="42">
        <v>5</v>
      </c>
      <c r="D340" s="42"/>
      <c r="F340" s="343" t="s">
        <v>652</v>
      </c>
      <c r="G340" s="48" t="s">
        <v>283</v>
      </c>
      <c r="H340" s="96">
        <f t="shared" si="332"/>
        <v>0</v>
      </c>
      <c r="I340" s="97">
        <f t="shared" si="361"/>
        <v>0</v>
      </c>
      <c r="J340" s="96">
        <f t="shared" ref="J340:K340" si="378">J570+J800+J1030+J1260+J1490+J1720+J1950</f>
        <v>0</v>
      </c>
      <c r="K340" s="96">
        <f t="shared" si="378"/>
        <v>0</v>
      </c>
      <c r="L340" s="97">
        <f t="shared" si="344"/>
        <v>0</v>
      </c>
      <c r="M340" s="96">
        <f t="shared" si="374"/>
        <v>0</v>
      </c>
      <c r="N340" s="96">
        <f t="shared" si="374"/>
        <v>0</v>
      </c>
      <c r="O340" s="82" t="s">
        <v>146</v>
      </c>
      <c r="R340" s="352">
        <f>L340-[1]გადასახდელები!L340</f>
        <v>0</v>
      </c>
    </row>
    <row r="341" spans="2:18" ht="20.25" customHeight="1">
      <c r="B341" s="36" t="str">
        <f t="shared" si="363"/>
        <v>a</v>
      </c>
      <c r="C341" s="42">
        <v>4</v>
      </c>
      <c r="D341" s="42"/>
      <c r="F341" s="342" t="s">
        <v>566</v>
      </c>
      <c r="G341" s="47" t="s">
        <v>284</v>
      </c>
      <c r="H341" s="93">
        <f t="shared" si="332"/>
        <v>174</v>
      </c>
      <c r="I341" s="94">
        <f t="shared" si="361"/>
        <v>0</v>
      </c>
      <c r="J341" s="93">
        <f t="shared" ref="J341:K341" si="379">J571+J801+J1031+J1261+J1491+J1721+J1951</f>
        <v>0</v>
      </c>
      <c r="K341" s="93">
        <f t="shared" si="379"/>
        <v>0</v>
      </c>
      <c r="L341" s="94">
        <f t="shared" si="344"/>
        <v>5.3449999999999998</v>
      </c>
      <c r="M341" s="93">
        <f t="shared" si="374"/>
        <v>0</v>
      </c>
      <c r="N341" s="93">
        <f t="shared" si="374"/>
        <v>5.3449999999999998</v>
      </c>
      <c r="O341" s="82" t="s">
        <v>146</v>
      </c>
      <c r="R341" s="352">
        <f>L341-[1]გადასახდელები!L341</f>
        <v>5.3449999999999998</v>
      </c>
    </row>
    <row r="342" spans="2:18" ht="20.25" customHeight="1">
      <c r="B342" s="36" t="str">
        <f t="shared" si="363"/>
        <v>a</v>
      </c>
      <c r="C342" s="42">
        <v>5</v>
      </c>
      <c r="D342" s="42"/>
      <c r="F342" s="343" t="s">
        <v>567</v>
      </c>
      <c r="G342" s="48" t="s">
        <v>282</v>
      </c>
      <c r="H342" s="96">
        <f t="shared" si="332"/>
        <v>174</v>
      </c>
      <c r="I342" s="97">
        <f t="shared" si="361"/>
        <v>0</v>
      </c>
      <c r="J342" s="96">
        <f t="shared" ref="J342:K342" si="380">J572+J802+J1032+J1262+J1492+J1722+J1952</f>
        <v>0</v>
      </c>
      <c r="K342" s="96">
        <f t="shared" si="380"/>
        <v>0</v>
      </c>
      <c r="L342" s="97">
        <f t="shared" si="344"/>
        <v>5.3449999999999998</v>
      </c>
      <c r="M342" s="96">
        <f t="shared" si="374"/>
        <v>0</v>
      </c>
      <c r="N342" s="96">
        <f t="shared" si="374"/>
        <v>5.3449999999999998</v>
      </c>
      <c r="O342" s="82" t="s">
        <v>146</v>
      </c>
      <c r="R342" s="352">
        <f>L342-[1]გადასახდელები!L342</f>
        <v>5.3449999999999998</v>
      </c>
    </row>
    <row r="343" spans="2:18" ht="20.25" hidden="1" customHeight="1">
      <c r="B343" s="36" t="str">
        <f t="shared" si="363"/>
        <v>b</v>
      </c>
      <c r="C343" s="42">
        <v>5</v>
      </c>
      <c r="D343" s="42"/>
      <c r="F343" s="343" t="s">
        <v>653</v>
      </c>
      <c r="G343" s="48" t="s">
        <v>283</v>
      </c>
      <c r="H343" s="96">
        <f t="shared" si="332"/>
        <v>0</v>
      </c>
      <c r="I343" s="97">
        <f t="shared" si="361"/>
        <v>0</v>
      </c>
      <c r="J343" s="96">
        <f t="shared" ref="J343:K343" si="381">J573+J803+J1033+J1263+J1493+J1723+J1953</f>
        <v>0</v>
      </c>
      <c r="K343" s="96">
        <f t="shared" si="381"/>
        <v>0</v>
      </c>
      <c r="L343" s="97">
        <f t="shared" si="344"/>
        <v>0</v>
      </c>
      <c r="M343" s="96">
        <f t="shared" si="374"/>
        <v>0</v>
      </c>
      <c r="N343" s="96">
        <f t="shared" si="374"/>
        <v>0</v>
      </c>
      <c r="O343" s="82" t="s">
        <v>146</v>
      </c>
      <c r="R343" s="352">
        <f>L343-[1]გადასახდელები!L343</f>
        <v>0</v>
      </c>
    </row>
    <row r="344" spans="2:18" ht="20.25" hidden="1" customHeight="1">
      <c r="B344" s="36" t="str">
        <f t="shared" si="363"/>
        <v>b</v>
      </c>
      <c r="C344" s="42">
        <v>4</v>
      </c>
      <c r="D344" s="42"/>
      <c r="F344" s="342" t="s">
        <v>654</v>
      </c>
      <c r="G344" s="47" t="s">
        <v>207</v>
      </c>
      <c r="H344" s="93">
        <f t="shared" si="332"/>
        <v>0</v>
      </c>
      <c r="I344" s="94">
        <f t="shared" si="361"/>
        <v>0</v>
      </c>
      <c r="J344" s="93">
        <f t="shared" ref="J344:K344" si="382">J574+J804+J1034+J1264+J1494+J1724+J1954</f>
        <v>0</v>
      </c>
      <c r="K344" s="93">
        <f t="shared" si="382"/>
        <v>0</v>
      </c>
      <c r="L344" s="94">
        <f t="shared" si="344"/>
        <v>0</v>
      </c>
      <c r="M344" s="93">
        <f t="shared" si="374"/>
        <v>0</v>
      </c>
      <c r="N344" s="93">
        <f t="shared" si="374"/>
        <v>0</v>
      </c>
      <c r="O344" s="82" t="s">
        <v>146</v>
      </c>
      <c r="R344" s="352">
        <f>L344-[1]გადასახდელები!L344</f>
        <v>0</v>
      </c>
    </row>
    <row r="345" spans="2:18" ht="20.25" hidden="1" customHeight="1">
      <c r="B345" s="36" t="str">
        <f t="shared" si="363"/>
        <v>b</v>
      </c>
      <c r="C345" s="42">
        <v>5</v>
      </c>
      <c r="D345" s="42"/>
      <c r="F345" s="343" t="s">
        <v>655</v>
      </c>
      <c r="G345" s="48" t="s">
        <v>282</v>
      </c>
      <c r="H345" s="96">
        <f t="shared" si="332"/>
        <v>0</v>
      </c>
      <c r="I345" s="97">
        <f t="shared" si="361"/>
        <v>0</v>
      </c>
      <c r="J345" s="96">
        <f t="shared" ref="J345:K345" si="383">J575+J805+J1035+J1265+J1495+J1725+J1955</f>
        <v>0</v>
      </c>
      <c r="K345" s="96">
        <f t="shared" si="383"/>
        <v>0</v>
      </c>
      <c r="L345" s="97">
        <f t="shared" si="344"/>
        <v>0</v>
      </c>
      <c r="M345" s="96">
        <f t="shared" si="374"/>
        <v>0</v>
      </c>
      <c r="N345" s="96">
        <f t="shared" si="374"/>
        <v>0</v>
      </c>
      <c r="O345" s="82" t="s">
        <v>146</v>
      </c>
      <c r="R345" s="352">
        <f>L345-[1]გადასახდელები!L345</f>
        <v>0</v>
      </c>
    </row>
    <row r="346" spans="2:18" ht="20.25" hidden="1" customHeight="1">
      <c r="B346" s="36" t="str">
        <f t="shared" si="363"/>
        <v>b</v>
      </c>
      <c r="C346" s="42">
        <v>5</v>
      </c>
      <c r="D346" s="42"/>
      <c r="F346" s="343" t="s">
        <v>656</v>
      </c>
      <c r="G346" s="48" t="s">
        <v>283</v>
      </c>
      <c r="H346" s="96">
        <f t="shared" si="332"/>
        <v>0</v>
      </c>
      <c r="I346" s="97">
        <f t="shared" si="361"/>
        <v>0</v>
      </c>
      <c r="J346" s="96">
        <f t="shared" ref="J346:K346" si="384">J576+J806+J1036+J1266+J1496+J1726+J1956</f>
        <v>0</v>
      </c>
      <c r="K346" s="96">
        <f t="shared" si="384"/>
        <v>0</v>
      </c>
      <c r="L346" s="97">
        <f t="shared" si="344"/>
        <v>0</v>
      </c>
      <c r="M346" s="96">
        <f t="shared" si="374"/>
        <v>0</v>
      </c>
      <c r="N346" s="96">
        <f t="shared" si="374"/>
        <v>0</v>
      </c>
      <c r="O346" s="82" t="s">
        <v>146</v>
      </c>
      <c r="R346" s="352">
        <f>L346-[1]გადასახდელები!L346</f>
        <v>0</v>
      </c>
    </row>
    <row r="347" spans="2:18" ht="20.25" customHeight="1">
      <c r="B347" s="36" t="str">
        <f t="shared" si="363"/>
        <v>a</v>
      </c>
      <c r="C347" s="42">
        <v>3</v>
      </c>
      <c r="D347" s="42"/>
      <c r="F347" s="342" t="s">
        <v>568</v>
      </c>
      <c r="G347" s="57" t="s">
        <v>205</v>
      </c>
      <c r="H347" s="89">
        <f t="shared" si="332"/>
        <v>5.7</v>
      </c>
      <c r="I347" s="90">
        <f t="shared" si="361"/>
        <v>13</v>
      </c>
      <c r="J347" s="89">
        <f t="shared" ref="J347:K347" si="385">J577+J807+J1037+J1267+J1497+J1727+J1957</f>
        <v>0</v>
      </c>
      <c r="K347" s="89">
        <f t="shared" si="385"/>
        <v>13</v>
      </c>
      <c r="L347" s="90">
        <f t="shared" si="344"/>
        <v>0</v>
      </c>
      <c r="M347" s="89">
        <f t="shared" si="374"/>
        <v>0</v>
      </c>
      <c r="N347" s="89">
        <f t="shared" si="374"/>
        <v>0</v>
      </c>
      <c r="O347" s="82" t="s">
        <v>146</v>
      </c>
      <c r="R347" s="352">
        <f>L347-[1]გადასახდელები!L347</f>
        <v>-23.700000000000003</v>
      </c>
    </row>
    <row r="348" spans="2:18" ht="20.25" hidden="1" customHeight="1">
      <c r="B348" s="36" t="str">
        <f t="shared" si="363"/>
        <v>b</v>
      </c>
      <c r="C348" s="42">
        <v>4</v>
      </c>
      <c r="D348" s="42"/>
      <c r="F348" s="343" t="s">
        <v>657</v>
      </c>
      <c r="G348" s="47" t="s">
        <v>285</v>
      </c>
      <c r="H348" s="93">
        <f t="shared" si="332"/>
        <v>0</v>
      </c>
      <c r="I348" s="94">
        <f t="shared" si="361"/>
        <v>0</v>
      </c>
      <c r="J348" s="93">
        <f t="shared" ref="J348:K348" si="386">J578+J808+J1038+J1268+J1498+J1728+J1958</f>
        <v>0</v>
      </c>
      <c r="K348" s="93">
        <f t="shared" si="386"/>
        <v>0</v>
      </c>
      <c r="L348" s="94">
        <f t="shared" si="344"/>
        <v>0</v>
      </c>
      <c r="M348" s="93">
        <f t="shared" si="374"/>
        <v>0</v>
      </c>
      <c r="N348" s="93">
        <f t="shared" si="374"/>
        <v>0</v>
      </c>
      <c r="O348" s="82" t="s">
        <v>146</v>
      </c>
      <c r="R348" s="352">
        <f>L348-[1]გადასახდელები!L348</f>
        <v>0</v>
      </c>
    </row>
    <row r="349" spans="2:18" ht="20.25" customHeight="1">
      <c r="B349" s="36" t="str">
        <f t="shared" si="363"/>
        <v>a</v>
      </c>
      <c r="C349" s="42">
        <v>4</v>
      </c>
      <c r="D349" s="42"/>
      <c r="F349" s="342" t="s">
        <v>570</v>
      </c>
      <c r="G349" s="47" t="s">
        <v>286</v>
      </c>
      <c r="H349" s="93">
        <f t="shared" si="332"/>
        <v>5.7</v>
      </c>
      <c r="I349" s="94">
        <f t="shared" si="361"/>
        <v>13</v>
      </c>
      <c r="J349" s="93">
        <f t="shared" ref="J349:K349" si="387">J579+J809+J1039+J1269+J1499+J1729+J1959</f>
        <v>0</v>
      </c>
      <c r="K349" s="93">
        <f t="shared" si="387"/>
        <v>13</v>
      </c>
      <c r="L349" s="94">
        <f t="shared" si="344"/>
        <v>0</v>
      </c>
      <c r="M349" s="93">
        <f t="shared" si="374"/>
        <v>0</v>
      </c>
      <c r="N349" s="93">
        <f t="shared" si="374"/>
        <v>0</v>
      </c>
      <c r="O349" s="82" t="s">
        <v>146</v>
      </c>
      <c r="R349" s="352">
        <f>L349-[1]გადასახდელები!L349</f>
        <v>-23.700000000000003</v>
      </c>
    </row>
    <row r="350" spans="2:18" ht="20.25" customHeight="1">
      <c r="B350" s="36" t="str">
        <f t="shared" si="363"/>
        <v>a</v>
      </c>
      <c r="C350" s="42">
        <v>5</v>
      </c>
      <c r="D350" s="42"/>
      <c r="F350" s="342" t="s">
        <v>569</v>
      </c>
      <c r="G350" s="48" t="s">
        <v>287</v>
      </c>
      <c r="H350" s="113">
        <f t="shared" si="332"/>
        <v>5.7</v>
      </c>
      <c r="I350" s="97">
        <f t="shared" si="361"/>
        <v>13</v>
      </c>
      <c r="J350" s="113">
        <f t="shared" ref="J350:K350" si="388">J580+J810+J1040+J1270+J1500+J1730+J1960</f>
        <v>0</v>
      </c>
      <c r="K350" s="113">
        <f t="shared" si="388"/>
        <v>13</v>
      </c>
      <c r="L350" s="97">
        <f t="shared" si="344"/>
        <v>0</v>
      </c>
      <c r="M350" s="113">
        <f t="shared" si="374"/>
        <v>0</v>
      </c>
      <c r="N350" s="113">
        <f t="shared" si="374"/>
        <v>0</v>
      </c>
      <c r="O350" s="82" t="s">
        <v>146</v>
      </c>
      <c r="R350" s="352">
        <f>L350-[1]გადასახდელები!L350</f>
        <v>-23.700000000000003</v>
      </c>
    </row>
    <row r="351" spans="2:18" ht="45" hidden="1" customHeight="1">
      <c r="B351" s="36" t="str">
        <f t="shared" si="363"/>
        <v>b</v>
      </c>
      <c r="C351" s="42">
        <v>6</v>
      </c>
      <c r="D351" s="42"/>
      <c r="F351" s="343" t="s">
        <v>658</v>
      </c>
      <c r="G351" s="45" t="s">
        <v>215</v>
      </c>
      <c r="H351" s="119">
        <f t="shared" si="332"/>
        <v>0</v>
      </c>
      <c r="I351" s="105">
        <f t="shared" si="361"/>
        <v>0</v>
      </c>
      <c r="J351" s="119">
        <f t="shared" ref="J351:K351" si="389">J581+J811+J1041+J1271+J1501+J1731+J1961</f>
        <v>0</v>
      </c>
      <c r="K351" s="119">
        <f t="shared" si="389"/>
        <v>0</v>
      </c>
      <c r="L351" s="105">
        <f t="shared" si="344"/>
        <v>0</v>
      </c>
      <c r="M351" s="119">
        <f t="shared" si="374"/>
        <v>0</v>
      </c>
      <c r="N351" s="119">
        <f t="shared" si="374"/>
        <v>0</v>
      </c>
      <c r="O351" s="82" t="s">
        <v>146</v>
      </c>
      <c r="R351" s="352">
        <f>L351-[1]გადასახდელები!L351</f>
        <v>0</v>
      </c>
    </row>
    <row r="352" spans="2:18" ht="20.25" hidden="1" customHeight="1">
      <c r="B352" s="36" t="str">
        <f t="shared" si="363"/>
        <v>b</v>
      </c>
      <c r="C352" s="42">
        <v>6</v>
      </c>
      <c r="D352" s="42"/>
      <c r="F352" s="343" t="s">
        <v>659</v>
      </c>
      <c r="G352" s="45" t="s">
        <v>288</v>
      </c>
      <c r="H352" s="119">
        <f t="shared" si="332"/>
        <v>0</v>
      </c>
      <c r="I352" s="105">
        <f t="shared" si="361"/>
        <v>0</v>
      </c>
      <c r="J352" s="119">
        <f t="shared" ref="J352:K352" si="390">J582+J812+J1042+J1272+J1502+J1732+J1962</f>
        <v>0</v>
      </c>
      <c r="K352" s="119">
        <f t="shared" si="390"/>
        <v>0</v>
      </c>
      <c r="L352" s="105">
        <f t="shared" si="344"/>
        <v>0</v>
      </c>
      <c r="M352" s="119">
        <f t="shared" si="374"/>
        <v>0</v>
      </c>
      <c r="N352" s="119">
        <f t="shared" si="374"/>
        <v>0</v>
      </c>
      <c r="O352" s="82" t="s">
        <v>146</v>
      </c>
      <c r="R352" s="352">
        <f>L352-[1]გადასახდელები!L352</f>
        <v>0</v>
      </c>
    </row>
    <row r="353" spans="2:18" ht="20.25" hidden="1" customHeight="1">
      <c r="B353" s="36" t="str">
        <f t="shared" si="363"/>
        <v>b</v>
      </c>
      <c r="C353" s="42">
        <v>6</v>
      </c>
      <c r="D353" s="42"/>
      <c r="F353" s="343" t="s">
        <v>660</v>
      </c>
      <c r="G353" s="45" t="s">
        <v>289</v>
      </c>
      <c r="H353" s="119">
        <f t="shared" si="332"/>
        <v>0</v>
      </c>
      <c r="I353" s="105">
        <f t="shared" si="361"/>
        <v>0</v>
      </c>
      <c r="J353" s="119">
        <f t="shared" ref="J353:K353" si="391">J583+J813+J1043+J1273+J1503+J1733+J1963</f>
        <v>0</v>
      </c>
      <c r="K353" s="119">
        <f t="shared" si="391"/>
        <v>0</v>
      </c>
      <c r="L353" s="105">
        <f t="shared" si="344"/>
        <v>0</v>
      </c>
      <c r="M353" s="119">
        <f t="shared" si="374"/>
        <v>0</v>
      </c>
      <c r="N353" s="119">
        <f t="shared" si="374"/>
        <v>0</v>
      </c>
      <c r="O353" s="82" t="s">
        <v>146</v>
      </c>
      <c r="R353" s="352">
        <f>L353-[1]გადასახდელები!L353</f>
        <v>0</v>
      </c>
    </row>
    <row r="354" spans="2:18" ht="20.25" hidden="1" customHeight="1">
      <c r="B354" s="36" t="str">
        <f t="shared" si="363"/>
        <v>b</v>
      </c>
      <c r="C354" s="42">
        <v>6</v>
      </c>
      <c r="D354" s="42"/>
      <c r="F354" s="343" t="s">
        <v>661</v>
      </c>
      <c r="G354" s="45" t="s">
        <v>216</v>
      </c>
      <c r="H354" s="119">
        <f t="shared" si="332"/>
        <v>0</v>
      </c>
      <c r="I354" s="105">
        <f t="shared" si="361"/>
        <v>0</v>
      </c>
      <c r="J354" s="119">
        <f t="shared" ref="J354:K354" si="392">J584+J814+J1044+J1274+J1504+J1734+J1964</f>
        <v>0</v>
      </c>
      <c r="K354" s="119">
        <f t="shared" si="392"/>
        <v>0</v>
      </c>
      <c r="L354" s="105">
        <f t="shared" si="344"/>
        <v>0</v>
      </c>
      <c r="M354" s="119">
        <f t="shared" si="374"/>
        <v>0</v>
      </c>
      <c r="N354" s="119">
        <f t="shared" si="374"/>
        <v>0</v>
      </c>
      <c r="O354" s="82" t="s">
        <v>146</v>
      </c>
      <c r="R354" s="352">
        <f>L354-[1]გადასახდელები!L354</f>
        <v>0</v>
      </c>
    </row>
    <row r="355" spans="2:18" ht="20.25" hidden="1" customHeight="1">
      <c r="B355" s="36" t="str">
        <f t="shared" si="363"/>
        <v>b</v>
      </c>
      <c r="C355" s="42">
        <v>6</v>
      </c>
      <c r="D355" s="42"/>
      <c r="F355" s="343" t="s">
        <v>662</v>
      </c>
      <c r="G355" s="45" t="s">
        <v>217</v>
      </c>
      <c r="H355" s="119">
        <f t="shared" si="332"/>
        <v>0</v>
      </c>
      <c r="I355" s="105">
        <f t="shared" si="361"/>
        <v>0</v>
      </c>
      <c r="J355" s="119">
        <f t="shared" ref="J355:K355" si="393">J585+J815+J1045+J1275+J1505+J1735+J1965</f>
        <v>0</v>
      </c>
      <c r="K355" s="119">
        <f t="shared" si="393"/>
        <v>0</v>
      </c>
      <c r="L355" s="105">
        <f t="shared" si="344"/>
        <v>0</v>
      </c>
      <c r="M355" s="119">
        <f t="shared" si="374"/>
        <v>0</v>
      </c>
      <c r="N355" s="119">
        <f t="shared" si="374"/>
        <v>0</v>
      </c>
      <c r="O355" s="82" t="s">
        <v>146</v>
      </c>
      <c r="R355" s="352">
        <f>L355-[1]გადასახდელები!L355</f>
        <v>0</v>
      </c>
    </row>
    <row r="356" spans="2:18" ht="20.25" hidden="1" customHeight="1">
      <c r="B356" s="36" t="str">
        <f t="shared" si="363"/>
        <v>b</v>
      </c>
      <c r="C356" s="42">
        <v>6</v>
      </c>
      <c r="D356" s="42"/>
      <c r="F356" s="343" t="s">
        <v>571</v>
      </c>
      <c r="G356" s="45" t="s">
        <v>290</v>
      </c>
      <c r="H356" s="119">
        <f t="shared" si="332"/>
        <v>0</v>
      </c>
      <c r="I356" s="105">
        <f t="shared" si="361"/>
        <v>0</v>
      </c>
      <c r="J356" s="119">
        <f t="shared" ref="J356:K356" si="394">J586+J816+J1046+J1276+J1506+J1736+J1966</f>
        <v>0</v>
      </c>
      <c r="K356" s="119">
        <f t="shared" si="394"/>
        <v>0</v>
      </c>
      <c r="L356" s="105">
        <f t="shared" si="344"/>
        <v>0</v>
      </c>
      <c r="M356" s="119">
        <f t="shared" ref="M356:N375" si="395">M586+M816+M1046+M1276+M1506+M1736+M1966</f>
        <v>0</v>
      </c>
      <c r="N356" s="119">
        <f t="shared" si="395"/>
        <v>0</v>
      </c>
      <c r="O356" s="82" t="s">
        <v>146</v>
      </c>
      <c r="R356" s="352">
        <f>L356-[1]გადასახდელები!L356</f>
        <v>0</v>
      </c>
    </row>
    <row r="357" spans="2:18" ht="20.25" hidden="1" customHeight="1">
      <c r="B357" s="36" t="str">
        <f t="shared" si="363"/>
        <v>b</v>
      </c>
      <c r="C357" s="42">
        <v>6</v>
      </c>
      <c r="D357" s="42"/>
      <c r="F357" s="343" t="s">
        <v>663</v>
      </c>
      <c r="G357" s="45" t="s">
        <v>291</v>
      </c>
      <c r="H357" s="119">
        <f t="shared" si="332"/>
        <v>0</v>
      </c>
      <c r="I357" s="105">
        <f t="shared" si="361"/>
        <v>0</v>
      </c>
      <c r="J357" s="119">
        <f t="shared" ref="J357:K357" si="396">J587+J817+J1047+J1277+J1507+J1737+J1967</f>
        <v>0</v>
      </c>
      <c r="K357" s="119">
        <f t="shared" si="396"/>
        <v>0</v>
      </c>
      <c r="L357" s="105">
        <f t="shared" si="344"/>
        <v>0</v>
      </c>
      <c r="M357" s="119">
        <f t="shared" si="395"/>
        <v>0</v>
      </c>
      <c r="N357" s="119">
        <f t="shared" si="395"/>
        <v>0</v>
      </c>
      <c r="O357" s="82" t="s">
        <v>146</v>
      </c>
      <c r="R357" s="352">
        <f>L357-[1]გადასახდელები!L357</f>
        <v>0</v>
      </c>
    </row>
    <row r="358" spans="2:18" ht="20.25" hidden="1" customHeight="1">
      <c r="B358" s="36" t="str">
        <f t="shared" si="363"/>
        <v>b</v>
      </c>
      <c r="C358" s="42">
        <v>6</v>
      </c>
      <c r="D358" s="42"/>
      <c r="F358" s="343" t="s">
        <v>664</v>
      </c>
      <c r="G358" s="45" t="s">
        <v>218</v>
      </c>
      <c r="H358" s="119">
        <f t="shared" si="332"/>
        <v>0</v>
      </c>
      <c r="I358" s="105">
        <f t="shared" si="361"/>
        <v>0</v>
      </c>
      <c r="J358" s="119">
        <f t="shared" ref="J358:K358" si="397">J588+J818+J1048+J1278+J1508+J1738+J1968</f>
        <v>0</v>
      </c>
      <c r="K358" s="119">
        <f t="shared" si="397"/>
        <v>0</v>
      </c>
      <c r="L358" s="105">
        <f t="shared" si="344"/>
        <v>0</v>
      </c>
      <c r="M358" s="119">
        <f t="shared" si="395"/>
        <v>0</v>
      </c>
      <c r="N358" s="119">
        <f t="shared" si="395"/>
        <v>0</v>
      </c>
      <c r="O358" s="82" t="s">
        <v>146</v>
      </c>
      <c r="R358" s="352">
        <f>L358-[1]გადასახდელები!L358</f>
        <v>0</v>
      </c>
    </row>
    <row r="359" spans="2:18" ht="20.25" hidden="1" customHeight="1">
      <c r="B359" s="36" t="str">
        <f t="shared" si="363"/>
        <v>b</v>
      </c>
      <c r="C359" s="42">
        <v>6</v>
      </c>
      <c r="D359" s="42"/>
      <c r="F359" s="343" t="s">
        <v>665</v>
      </c>
      <c r="G359" s="45" t="s">
        <v>219</v>
      </c>
      <c r="H359" s="119">
        <f t="shared" si="332"/>
        <v>0</v>
      </c>
      <c r="I359" s="105">
        <f t="shared" si="361"/>
        <v>0</v>
      </c>
      <c r="J359" s="119">
        <f t="shared" ref="J359:K359" si="398">J589+J819+J1049+J1279+J1509+J1739+J1969</f>
        <v>0</v>
      </c>
      <c r="K359" s="119">
        <f t="shared" si="398"/>
        <v>0</v>
      </c>
      <c r="L359" s="105">
        <f t="shared" si="344"/>
        <v>0</v>
      </c>
      <c r="M359" s="119">
        <f t="shared" si="395"/>
        <v>0</v>
      </c>
      <c r="N359" s="119">
        <f t="shared" si="395"/>
        <v>0</v>
      </c>
      <c r="O359" s="82" t="s">
        <v>146</v>
      </c>
      <c r="R359" s="352">
        <f>L359-[1]გადასახდელები!L359</f>
        <v>0</v>
      </c>
    </row>
    <row r="360" spans="2:18" ht="20.25" hidden="1" customHeight="1">
      <c r="B360" s="36" t="str">
        <f t="shared" si="363"/>
        <v>b</v>
      </c>
      <c r="C360" s="42">
        <v>6</v>
      </c>
      <c r="D360" s="42"/>
      <c r="F360" s="343" t="s">
        <v>666</v>
      </c>
      <c r="G360" s="45" t="s">
        <v>220</v>
      </c>
      <c r="H360" s="119">
        <f t="shared" si="332"/>
        <v>0</v>
      </c>
      <c r="I360" s="105">
        <f t="shared" si="361"/>
        <v>0</v>
      </c>
      <c r="J360" s="119">
        <f t="shared" ref="J360:K360" si="399">J590+J820+J1050+J1280+J1510+J1740+J1970</f>
        <v>0</v>
      </c>
      <c r="K360" s="119">
        <f t="shared" si="399"/>
        <v>0</v>
      </c>
      <c r="L360" s="105">
        <f t="shared" si="344"/>
        <v>0</v>
      </c>
      <c r="M360" s="119">
        <f t="shared" si="395"/>
        <v>0</v>
      </c>
      <c r="N360" s="119">
        <f t="shared" si="395"/>
        <v>0</v>
      </c>
      <c r="O360" s="82" t="s">
        <v>146</v>
      </c>
      <c r="R360" s="352">
        <f>L360-[1]გადასახდელები!L360</f>
        <v>0</v>
      </c>
    </row>
    <row r="361" spans="2:18" ht="20.25" hidden="1" customHeight="1">
      <c r="B361" s="36" t="str">
        <f t="shared" si="363"/>
        <v>b</v>
      </c>
      <c r="C361" s="42">
        <v>6</v>
      </c>
      <c r="D361" s="42"/>
      <c r="F361" s="343" t="s">
        <v>667</v>
      </c>
      <c r="G361" s="45" t="s">
        <v>221</v>
      </c>
      <c r="H361" s="119">
        <f t="shared" si="332"/>
        <v>0</v>
      </c>
      <c r="I361" s="105">
        <f t="shared" si="361"/>
        <v>0</v>
      </c>
      <c r="J361" s="119">
        <f t="shared" ref="J361:K361" si="400">J591+J821+J1051+J1281+J1511+J1741+J1971</f>
        <v>0</v>
      </c>
      <c r="K361" s="119">
        <f t="shared" si="400"/>
        <v>0</v>
      </c>
      <c r="L361" s="105">
        <f t="shared" si="344"/>
        <v>0</v>
      </c>
      <c r="M361" s="119">
        <f t="shared" si="395"/>
        <v>0</v>
      </c>
      <c r="N361" s="119">
        <f t="shared" si="395"/>
        <v>0</v>
      </c>
      <c r="O361" s="82" t="s">
        <v>146</v>
      </c>
      <c r="R361" s="352">
        <f>L361-[1]გადასახდელები!L361</f>
        <v>0</v>
      </c>
    </row>
    <row r="362" spans="2:18" ht="20.25" hidden="1" customHeight="1">
      <c r="B362" s="36" t="str">
        <f t="shared" si="363"/>
        <v>b</v>
      </c>
      <c r="C362" s="42">
        <v>6</v>
      </c>
      <c r="D362" s="42"/>
      <c r="F362" s="343" t="s">
        <v>668</v>
      </c>
      <c r="G362" s="45" t="s">
        <v>222</v>
      </c>
      <c r="H362" s="119">
        <f t="shared" si="332"/>
        <v>0</v>
      </c>
      <c r="I362" s="105">
        <f t="shared" si="361"/>
        <v>0</v>
      </c>
      <c r="J362" s="119">
        <f t="shared" ref="J362:K362" si="401">J592+J822+J1052+J1282+J1512+J1742+J1972</f>
        <v>0</v>
      </c>
      <c r="K362" s="119">
        <f t="shared" si="401"/>
        <v>0</v>
      </c>
      <c r="L362" s="105">
        <f t="shared" si="344"/>
        <v>0</v>
      </c>
      <c r="M362" s="119">
        <f t="shared" si="395"/>
        <v>0</v>
      </c>
      <c r="N362" s="119">
        <f t="shared" si="395"/>
        <v>0</v>
      </c>
      <c r="O362" s="82" t="s">
        <v>146</v>
      </c>
      <c r="R362" s="352">
        <f>L362-[1]გადასახდელები!L362</f>
        <v>0</v>
      </c>
    </row>
    <row r="363" spans="2:18" ht="20.25" hidden="1" customHeight="1">
      <c r="B363" s="36" t="str">
        <f t="shared" si="363"/>
        <v>b</v>
      </c>
      <c r="C363" s="42">
        <v>6</v>
      </c>
      <c r="D363" s="42"/>
      <c r="F363" s="343" t="s">
        <v>669</v>
      </c>
      <c r="G363" s="45" t="s">
        <v>223</v>
      </c>
      <c r="H363" s="119">
        <f t="shared" si="332"/>
        <v>0</v>
      </c>
      <c r="I363" s="105">
        <f t="shared" si="361"/>
        <v>0</v>
      </c>
      <c r="J363" s="119">
        <f t="shared" ref="J363:K363" si="402">J593+J823+J1053+J1283+J1513+J1743+J1973</f>
        <v>0</v>
      </c>
      <c r="K363" s="119">
        <f t="shared" si="402"/>
        <v>0</v>
      </c>
      <c r="L363" s="105">
        <f t="shared" si="344"/>
        <v>0</v>
      </c>
      <c r="M363" s="119">
        <f t="shared" si="395"/>
        <v>0</v>
      </c>
      <c r="N363" s="119">
        <f t="shared" si="395"/>
        <v>0</v>
      </c>
      <c r="O363" s="82" t="s">
        <v>146</v>
      </c>
      <c r="R363" s="352">
        <f>L363-[1]გადასახდელები!L363</f>
        <v>0</v>
      </c>
    </row>
    <row r="364" spans="2:18" ht="36" hidden="1" customHeight="1">
      <c r="B364" s="36" t="str">
        <f t="shared" si="363"/>
        <v>b</v>
      </c>
      <c r="C364" s="42">
        <v>6</v>
      </c>
      <c r="D364" s="42"/>
      <c r="F364" s="343" t="s">
        <v>670</v>
      </c>
      <c r="G364" s="45" t="s">
        <v>224</v>
      </c>
      <c r="H364" s="119">
        <f t="shared" ref="H364:H427" si="403">H594+H824+H1054+H1284+H1514+H1744+H1974</f>
        <v>0</v>
      </c>
      <c r="I364" s="105">
        <f t="shared" si="361"/>
        <v>0</v>
      </c>
      <c r="J364" s="119">
        <f t="shared" ref="J364:K364" si="404">J594+J824+J1054+J1284+J1514+J1744+J1974</f>
        <v>0</v>
      </c>
      <c r="K364" s="119">
        <f t="shared" si="404"/>
        <v>0</v>
      </c>
      <c r="L364" s="105">
        <f t="shared" si="344"/>
        <v>0</v>
      </c>
      <c r="M364" s="119">
        <f t="shared" si="395"/>
        <v>0</v>
      </c>
      <c r="N364" s="119">
        <f t="shared" si="395"/>
        <v>0</v>
      </c>
      <c r="O364" s="82" t="s">
        <v>146</v>
      </c>
      <c r="R364" s="352">
        <f>L364-[1]გადასახდელები!L364</f>
        <v>0</v>
      </c>
    </row>
    <row r="365" spans="2:18" ht="48.75" hidden="1" customHeight="1">
      <c r="B365" s="36" t="str">
        <f t="shared" si="363"/>
        <v>b</v>
      </c>
      <c r="C365" s="42">
        <v>6</v>
      </c>
      <c r="D365" s="42"/>
      <c r="F365" s="343" t="s">
        <v>671</v>
      </c>
      <c r="G365" s="45" t="s">
        <v>225</v>
      </c>
      <c r="H365" s="119">
        <f t="shared" si="403"/>
        <v>0</v>
      </c>
      <c r="I365" s="105">
        <f t="shared" si="361"/>
        <v>0</v>
      </c>
      <c r="J365" s="119">
        <f t="shared" ref="J365:K365" si="405">J595+J825+J1055+J1285+J1515+J1745+J1975</f>
        <v>0</v>
      </c>
      <c r="K365" s="119">
        <f t="shared" si="405"/>
        <v>0</v>
      </c>
      <c r="L365" s="105">
        <f t="shared" si="344"/>
        <v>0</v>
      </c>
      <c r="M365" s="119">
        <f t="shared" si="395"/>
        <v>0</v>
      </c>
      <c r="N365" s="119">
        <f t="shared" si="395"/>
        <v>0</v>
      </c>
      <c r="O365" s="82" t="s">
        <v>146</v>
      </c>
      <c r="R365" s="352">
        <f>L365-[1]გადასახდელები!L365</f>
        <v>0</v>
      </c>
    </row>
    <row r="366" spans="2:18" ht="24.75" hidden="1" customHeight="1">
      <c r="B366" s="36" t="str">
        <f t="shared" si="363"/>
        <v>b</v>
      </c>
      <c r="C366" s="42">
        <v>6</v>
      </c>
      <c r="D366" s="42"/>
      <c r="F366" s="343" t="s">
        <v>672</v>
      </c>
      <c r="G366" s="45" t="s">
        <v>226</v>
      </c>
      <c r="H366" s="119">
        <f t="shared" si="403"/>
        <v>0</v>
      </c>
      <c r="I366" s="105">
        <f t="shared" si="361"/>
        <v>0</v>
      </c>
      <c r="J366" s="119">
        <f t="shared" ref="J366:K366" si="406">J596+J826+J1056+J1286+J1516+J1746+J1976</f>
        <v>0</v>
      </c>
      <c r="K366" s="119">
        <f t="shared" si="406"/>
        <v>0</v>
      </c>
      <c r="L366" s="105">
        <f t="shared" si="344"/>
        <v>0</v>
      </c>
      <c r="M366" s="119">
        <f t="shared" si="395"/>
        <v>0</v>
      </c>
      <c r="N366" s="119">
        <f t="shared" si="395"/>
        <v>0</v>
      </c>
      <c r="O366" s="82" t="s">
        <v>146</v>
      </c>
      <c r="R366" s="352">
        <f>L366-[1]გადასახდელები!L366</f>
        <v>0</v>
      </c>
    </row>
    <row r="367" spans="2:18" ht="24" hidden="1" customHeight="1">
      <c r="B367" s="36" t="str">
        <f t="shared" si="363"/>
        <v>b</v>
      </c>
      <c r="C367" s="42">
        <v>6</v>
      </c>
      <c r="D367" s="42"/>
      <c r="F367" s="343" t="s">
        <v>673</v>
      </c>
      <c r="G367" s="45" t="s">
        <v>227</v>
      </c>
      <c r="H367" s="119">
        <f t="shared" si="403"/>
        <v>0</v>
      </c>
      <c r="I367" s="105">
        <f t="shared" si="361"/>
        <v>0</v>
      </c>
      <c r="J367" s="119">
        <f t="shared" ref="J367:K367" si="407">J597+J827+J1057+J1287+J1517+J1747+J1977</f>
        <v>0</v>
      </c>
      <c r="K367" s="119">
        <f t="shared" si="407"/>
        <v>0</v>
      </c>
      <c r="L367" s="105">
        <f t="shared" si="344"/>
        <v>0</v>
      </c>
      <c r="M367" s="119">
        <f t="shared" si="395"/>
        <v>0</v>
      </c>
      <c r="N367" s="119">
        <f t="shared" si="395"/>
        <v>0</v>
      </c>
      <c r="O367" s="82" t="s">
        <v>146</v>
      </c>
      <c r="R367" s="352">
        <f>L367-[1]გადასახდელები!L367</f>
        <v>0</v>
      </c>
    </row>
    <row r="368" spans="2:18" ht="36.75" customHeight="1">
      <c r="B368" s="36" t="str">
        <f t="shared" si="363"/>
        <v>a</v>
      </c>
      <c r="C368" s="42">
        <v>6</v>
      </c>
      <c r="D368" s="42"/>
      <c r="F368" s="343" t="s">
        <v>572</v>
      </c>
      <c r="G368" s="45" t="s">
        <v>228</v>
      </c>
      <c r="H368" s="119">
        <f t="shared" si="403"/>
        <v>5.7</v>
      </c>
      <c r="I368" s="105">
        <f t="shared" si="361"/>
        <v>13</v>
      </c>
      <c r="J368" s="119">
        <f t="shared" ref="J368:K368" si="408">J598+J828+J1058+J1288+J1518+J1748+J1978</f>
        <v>0</v>
      </c>
      <c r="K368" s="119">
        <f t="shared" si="408"/>
        <v>13</v>
      </c>
      <c r="L368" s="105">
        <f t="shared" si="344"/>
        <v>0</v>
      </c>
      <c r="M368" s="119">
        <f t="shared" si="395"/>
        <v>0</v>
      </c>
      <c r="N368" s="119">
        <f t="shared" si="395"/>
        <v>0</v>
      </c>
      <c r="O368" s="82" t="s">
        <v>146</v>
      </c>
      <c r="R368" s="352">
        <f>L368-[1]გადასახდელები!L368</f>
        <v>-23.700000000000003</v>
      </c>
    </row>
    <row r="369" spans="2:18" ht="24.75" hidden="1" customHeight="1">
      <c r="B369" s="36" t="str">
        <f t="shared" si="363"/>
        <v>b</v>
      </c>
      <c r="C369" s="42">
        <v>5</v>
      </c>
      <c r="D369" s="42"/>
      <c r="F369" s="343" t="s">
        <v>573</v>
      </c>
      <c r="G369" s="48" t="s">
        <v>193</v>
      </c>
      <c r="H369" s="96">
        <f t="shared" si="403"/>
        <v>0</v>
      </c>
      <c r="I369" s="97">
        <f t="shared" si="361"/>
        <v>0</v>
      </c>
      <c r="J369" s="96">
        <f t="shared" ref="J369:K369" si="409">J599+J829+J1059+J1289+J1519+J1749+J1979</f>
        <v>0</v>
      </c>
      <c r="K369" s="96">
        <f t="shared" si="409"/>
        <v>0</v>
      </c>
      <c r="L369" s="97">
        <f t="shared" si="344"/>
        <v>0</v>
      </c>
      <c r="M369" s="96">
        <f t="shared" si="395"/>
        <v>0</v>
      </c>
      <c r="N369" s="96">
        <f t="shared" si="395"/>
        <v>0</v>
      </c>
      <c r="O369" s="82" t="s">
        <v>146</v>
      </c>
      <c r="R369" s="352">
        <f>L369-[1]გადასახდელები!L369</f>
        <v>0</v>
      </c>
    </row>
    <row r="370" spans="2:18" ht="20.25" customHeight="1">
      <c r="B370" s="36" t="str">
        <f t="shared" si="363"/>
        <v>a</v>
      </c>
      <c r="C370" s="42">
        <v>2</v>
      </c>
      <c r="D370" s="42"/>
      <c r="E370" s="24"/>
      <c r="F370" s="342" t="s">
        <v>574</v>
      </c>
      <c r="G370" s="59" t="s">
        <v>292</v>
      </c>
      <c r="H370" s="86">
        <f t="shared" si="403"/>
        <v>144.30000000000001</v>
      </c>
      <c r="I370" s="87">
        <f t="shared" si="361"/>
        <v>77</v>
      </c>
      <c r="J370" s="86">
        <f t="shared" ref="J370:K370" si="410">J600+J830+J1060+J1290+J1520+J1750+J1980</f>
        <v>0</v>
      </c>
      <c r="K370" s="86">
        <f t="shared" si="410"/>
        <v>77</v>
      </c>
      <c r="L370" s="87">
        <f t="shared" si="344"/>
        <v>18</v>
      </c>
      <c r="M370" s="86">
        <f t="shared" si="395"/>
        <v>0</v>
      </c>
      <c r="N370" s="86">
        <f t="shared" si="395"/>
        <v>18</v>
      </c>
      <c r="O370" s="82" t="s">
        <v>146</v>
      </c>
      <c r="P370" s="35" t="s">
        <v>145</v>
      </c>
      <c r="R370" s="352">
        <f>L370-[1]გადასახდელები!L370</f>
        <v>7.5</v>
      </c>
    </row>
    <row r="371" spans="2:18" ht="20.25" customHeight="1">
      <c r="B371" s="36" t="str">
        <f t="shared" si="363"/>
        <v>a</v>
      </c>
      <c r="C371" s="42">
        <v>3</v>
      </c>
      <c r="D371" s="42"/>
      <c r="F371" s="342" t="s">
        <v>575</v>
      </c>
      <c r="G371" s="51" t="s">
        <v>293</v>
      </c>
      <c r="H371" s="89">
        <f t="shared" si="403"/>
        <v>144.30000000000001</v>
      </c>
      <c r="I371" s="90">
        <f t="shared" si="361"/>
        <v>77</v>
      </c>
      <c r="J371" s="89">
        <f t="shared" ref="J371:K371" si="411">J601+J831+J1061+J1291+J1521+J1751+J1981</f>
        <v>0</v>
      </c>
      <c r="K371" s="89">
        <f t="shared" si="411"/>
        <v>77</v>
      </c>
      <c r="L371" s="90">
        <f t="shared" si="344"/>
        <v>18</v>
      </c>
      <c r="M371" s="89">
        <f t="shared" si="395"/>
        <v>0</v>
      </c>
      <c r="N371" s="89">
        <f t="shared" si="395"/>
        <v>18</v>
      </c>
      <c r="O371" s="82" t="s">
        <v>146</v>
      </c>
      <c r="P371" s="35" t="s">
        <v>145</v>
      </c>
      <c r="R371" s="352">
        <f>L371-[1]გადასახდელები!L371</f>
        <v>7.5</v>
      </c>
    </row>
    <row r="372" spans="2:18" ht="20.25" hidden="1" customHeight="1">
      <c r="B372" s="36" t="str">
        <f t="shared" si="363"/>
        <v>b</v>
      </c>
      <c r="C372" s="42">
        <v>4</v>
      </c>
      <c r="D372" s="42"/>
      <c r="F372" s="342" t="s">
        <v>576</v>
      </c>
      <c r="G372" s="47" t="s">
        <v>294</v>
      </c>
      <c r="H372" s="93">
        <f t="shared" si="403"/>
        <v>0</v>
      </c>
      <c r="I372" s="94">
        <f t="shared" si="361"/>
        <v>0</v>
      </c>
      <c r="J372" s="93">
        <f t="shared" ref="J372:K372" si="412">J602+J832+J1062+J1292+J1522+J1752+J1982</f>
        <v>0</v>
      </c>
      <c r="K372" s="93">
        <f t="shared" si="412"/>
        <v>0</v>
      </c>
      <c r="L372" s="94">
        <f t="shared" si="344"/>
        <v>0</v>
      </c>
      <c r="M372" s="93">
        <f t="shared" si="395"/>
        <v>0</v>
      </c>
      <c r="N372" s="93">
        <f t="shared" si="395"/>
        <v>0</v>
      </c>
      <c r="O372" s="82" t="s">
        <v>146</v>
      </c>
      <c r="P372" s="35" t="s">
        <v>145</v>
      </c>
      <c r="R372" s="352">
        <f>L372-[1]გადასახდელები!L372</f>
        <v>0</v>
      </c>
    </row>
    <row r="373" spans="2:18" ht="20.25" hidden="1" customHeight="1">
      <c r="B373" s="36" t="str">
        <f t="shared" si="363"/>
        <v>b</v>
      </c>
      <c r="C373" s="42">
        <v>5</v>
      </c>
      <c r="D373" s="42"/>
      <c r="F373" s="343" t="s">
        <v>577</v>
      </c>
      <c r="G373" s="48" t="s">
        <v>295</v>
      </c>
      <c r="H373" s="96">
        <f t="shared" si="403"/>
        <v>0</v>
      </c>
      <c r="I373" s="97">
        <f t="shared" si="361"/>
        <v>0</v>
      </c>
      <c r="J373" s="96">
        <f t="shared" ref="J373:K373" si="413">J603+J833+J1063+J1293+J1523+J1753+J1983</f>
        <v>0</v>
      </c>
      <c r="K373" s="96">
        <f t="shared" si="413"/>
        <v>0</v>
      </c>
      <c r="L373" s="97">
        <f t="shared" si="344"/>
        <v>0</v>
      </c>
      <c r="M373" s="96">
        <f t="shared" si="395"/>
        <v>0</v>
      </c>
      <c r="N373" s="96">
        <f t="shared" si="395"/>
        <v>0</v>
      </c>
      <c r="O373" s="82" t="s">
        <v>146</v>
      </c>
      <c r="P373" s="35" t="s">
        <v>145</v>
      </c>
      <c r="R373" s="352">
        <f>L373-[1]გადასახდელები!L373</f>
        <v>0</v>
      </c>
    </row>
    <row r="374" spans="2:18" ht="20.25" hidden="1" customHeight="1">
      <c r="B374" s="36" t="str">
        <f t="shared" si="363"/>
        <v>b</v>
      </c>
      <c r="C374" s="42">
        <v>5</v>
      </c>
      <c r="D374" s="42"/>
      <c r="F374" s="343" t="s">
        <v>578</v>
      </c>
      <c r="G374" s="48" t="s">
        <v>296</v>
      </c>
      <c r="H374" s="96">
        <f t="shared" si="403"/>
        <v>0</v>
      </c>
      <c r="I374" s="97">
        <f t="shared" si="361"/>
        <v>0</v>
      </c>
      <c r="J374" s="96">
        <f t="shared" ref="J374:K374" si="414">J604+J834+J1064+J1294+J1524+J1754+J1984</f>
        <v>0</v>
      </c>
      <c r="K374" s="96">
        <f t="shared" si="414"/>
        <v>0</v>
      </c>
      <c r="L374" s="97">
        <f t="shared" si="344"/>
        <v>0</v>
      </c>
      <c r="M374" s="96">
        <f t="shared" si="395"/>
        <v>0</v>
      </c>
      <c r="N374" s="96">
        <f t="shared" si="395"/>
        <v>0</v>
      </c>
      <c r="O374" s="82" t="s">
        <v>146</v>
      </c>
      <c r="P374" s="35" t="s">
        <v>145</v>
      </c>
      <c r="R374" s="352">
        <f>L374-[1]გადასახდელები!L374</f>
        <v>0</v>
      </c>
    </row>
    <row r="375" spans="2:18" ht="30.75" hidden="1" customHeight="1">
      <c r="B375" s="36" t="str">
        <f t="shared" si="363"/>
        <v>b</v>
      </c>
      <c r="C375" s="42">
        <v>5</v>
      </c>
      <c r="D375" s="42"/>
      <c r="F375" s="343" t="s">
        <v>674</v>
      </c>
      <c r="G375" s="52" t="s">
        <v>297</v>
      </c>
      <c r="H375" s="96">
        <f t="shared" si="403"/>
        <v>0</v>
      </c>
      <c r="I375" s="97">
        <f t="shared" si="361"/>
        <v>0</v>
      </c>
      <c r="J375" s="96">
        <f t="shared" ref="J375:K375" si="415">J605+J835+J1065+J1295+J1525+J1755+J1985</f>
        <v>0</v>
      </c>
      <c r="K375" s="96">
        <f t="shared" si="415"/>
        <v>0</v>
      </c>
      <c r="L375" s="97">
        <f t="shared" ref="L375:L438" si="416">M375+N375</f>
        <v>0</v>
      </c>
      <c r="M375" s="96">
        <f t="shared" si="395"/>
        <v>0</v>
      </c>
      <c r="N375" s="96">
        <f t="shared" si="395"/>
        <v>0</v>
      </c>
      <c r="O375" s="82" t="s">
        <v>146</v>
      </c>
      <c r="P375" s="35" t="s">
        <v>145</v>
      </c>
      <c r="R375" s="352">
        <f>L375-[1]გადასახდელები!L375</f>
        <v>0</v>
      </c>
    </row>
    <row r="376" spans="2:18" ht="20.25" hidden="1" customHeight="1">
      <c r="B376" s="36" t="str">
        <f t="shared" si="363"/>
        <v>b</v>
      </c>
      <c r="C376" s="42">
        <v>5</v>
      </c>
      <c r="D376" s="42"/>
      <c r="F376" s="343" t="s">
        <v>579</v>
      </c>
      <c r="G376" s="48" t="s">
        <v>298</v>
      </c>
      <c r="H376" s="96">
        <f t="shared" si="403"/>
        <v>0</v>
      </c>
      <c r="I376" s="97">
        <f t="shared" si="361"/>
        <v>0</v>
      </c>
      <c r="J376" s="96">
        <f t="shared" ref="J376:K376" si="417">J606+J836+J1066+J1296+J1526+J1756+J1986</f>
        <v>0</v>
      </c>
      <c r="K376" s="96">
        <f t="shared" si="417"/>
        <v>0</v>
      </c>
      <c r="L376" s="97">
        <f t="shared" si="416"/>
        <v>0</v>
      </c>
      <c r="M376" s="96">
        <f t="shared" ref="M376:N395" si="418">M606+M836+M1066+M1296+M1526+M1756+M1986</f>
        <v>0</v>
      </c>
      <c r="N376" s="96">
        <f t="shared" si="418"/>
        <v>0</v>
      </c>
      <c r="O376" s="82" t="s">
        <v>146</v>
      </c>
      <c r="P376" s="35" t="s">
        <v>145</v>
      </c>
      <c r="R376" s="352">
        <f>L376-[1]გადასახდელები!L376</f>
        <v>0</v>
      </c>
    </row>
    <row r="377" spans="2:18" ht="20.25" hidden="1" customHeight="1">
      <c r="B377" s="36" t="str">
        <f t="shared" si="363"/>
        <v>b</v>
      </c>
      <c r="C377" s="42">
        <v>5</v>
      </c>
      <c r="D377" s="42"/>
      <c r="F377" s="343" t="s">
        <v>580</v>
      </c>
      <c r="G377" s="48" t="s">
        <v>299</v>
      </c>
      <c r="H377" s="96">
        <f t="shared" si="403"/>
        <v>0</v>
      </c>
      <c r="I377" s="97">
        <f t="shared" si="361"/>
        <v>0</v>
      </c>
      <c r="J377" s="96">
        <f t="shared" ref="J377:K377" si="419">J607+J837+J1067+J1297+J1527+J1757+J1987</f>
        <v>0</v>
      </c>
      <c r="K377" s="96">
        <f t="shared" si="419"/>
        <v>0</v>
      </c>
      <c r="L377" s="97">
        <f t="shared" si="416"/>
        <v>0</v>
      </c>
      <c r="M377" s="96">
        <f t="shared" si="418"/>
        <v>0</v>
      </c>
      <c r="N377" s="96">
        <f t="shared" si="418"/>
        <v>0</v>
      </c>
      <c r="O377" s="82" t="s">
        <v>146</v>
      </c>
      <c r="P377" s="35" t="s">
        <v>145</v>
      </c>
      <c r="R377" s="352">
        <f>L377-[1]გადასახდელები!L377</f>
        <v>0</v>
      </c>
    </row>
    <row r="378" spans="2:18" ht="30.75" hidden="1" customHeight="1">
      <c r="B378" s="36" t="str">
        <f t="shared" si="363"/>
        <v>b</v>
      </c>
      <c r="C378" s="42">
        <v>5</v>
      </c>
      <c r="D378" s="42"/>
      <c r="F378" s="343" t="s">
        <v>581</v>
      </c>
      <c r="G378" s="48" t="s">
        <v>300</v>
      </c>
      <c r="H378" s="96">
        <f t="shared" si="403"/>
        <v>0</v>
      </c>
      <c r="I378" s="97">
        <f t="shared" si="361"/>
        <v>0</v>
      </c>
      <c r="J378" s="96">
        <f t="shared" ref="J378:K378" si="420">J608+J838+J1068+J1298+J1528+J1758+J1988</f>
        <v>0</v>
      </c>
      <c r="K378" s="96">
        <f t="shared" si="420"/>
        <v>0</v>
      </c>
      <c r="L378" s="97">
        <f t="shared" si="416"/>
        <v>0</v>
      </c>
      <c r="M378" s="96">
        <f t="shared" si="418"/>
        <v>0</v>
      </c>
      <c r="N378" s="96">
        <f t="shared" si="418"/>
        <v>0</v>
      </c>
      <c r="O378" s="82" t="s">
        <v>146</v>
      </c>
      <c r="P378" s="35" t="s">
        <v>145</v>
      </c>
      <c r="R378" s="352">
        <f>L378-[1]გადასახდელები!L378</f>
        <v>0</v>
      </c>
    </row>
    <row r="379" spans="2:18" ht="20.25" hidden="1" customHeight="1">
      <c r="B379" s="36" t="str">
        <f t="shared" si="363"/>
        <v>b</v>
      </c>
      <c r="C379" s="42">
        <v>5</v>
      </c>
      <c r="D379" s="42"/>
      <c r="F379" s="343" t="s">
        <v>675</v>
      </c>
      <c r="G379" s="48" t="s">
        <v>301</v>
      </c>
      <c r="H379" s="96">
        <f t="shared" si="403"/>
        <v>0</v>
      </c>
      <c r="I379" s="97">
        <f t="shared" si="361"/>
        <v>0</v>
      </c>
      <c r="J379" s="96">
        <f t="shared" ref="J379:K379" si="421">J609+J839+J1069+J1299+J1529+J1759+J1989</f>
        <v>0</v>
      </c>
      <c r="K379" s="96">
        <f t="shared" si="421"/>
        <v>0</v>
      </c>
      <c r="L379" s="97">
        <f t="shared" si="416"/>
        <v>0</v>
      </c>
      <c r="M379" s="96">
        <f t="shared" si="418"/>
        <v>0</v>
      </c>
      <c r="N379" s="96">
        <f t="shared" si="418"/>
        <v>0</v>
      </c>
      <c r="O379" s="82" t="s">
        <v>146</v>
      </c>
      <c r="P379" s="35" t="s">
        <v>145</v>
      </c>
      <c r="R379" s="352">
        <f>L379-[1]გადასახდელები!L379</f>
        <v>0</v>
      </c>
    </row>
    <row r="380" spans="2:18" ht="20.25" hidden="1" customHeight="1">
      <c r="B380" s="36" t="str">
        <f t="shared" si="363"/>
        <v>b</v>
      </c>
      <c r="C380" s="42">
        <v>5</v>
      </c>
      <c r="D380" s="42"/>
      <c r="F380" s="343" t="s">
        <v>582</v>
      </c>
      <c r="G380" s="48" t="s">
        <v>302</v>
      </c>
      <c r="H380" s="96">
        <f t="shared" si="403"/>
        <v>0</v>
      </c>
      <c r="I380" s="97">
        <f t="shared" si="361"/>
        <v>0</v>
      </c>
      <c r="J380" s="96">
        <f t="shared" ref="J380:K380" si="422">J610+J840+J1070+J1300+J1530+J1760+J1990</f>
        <v>0</v>
      </c>
      <c r="K380" s="96">
        <f t="shared" si="422"/>
        <v>0</v>
      </c>
      <c r="L380" s="97">
        <f t="shared" si="416"/>
        <v>0</v>
      </c>
      <c r="M380" s="96">
        <f t="shared" si="418"/>
        <v>0</v>
      </c>
      <c r="N380" s="96">
        <f t="shared" si="418"/>
        <v>0</v>
      </c>
      <c r="O380" s="82" t="s">
        <v>146</v>
      </c>
      <c r="P380" s="35" t="s">
        <v>145</v>
      </c>
      <c r="R380" s="352">
        <f>L380-[1]გადასახდელები!L380</f>
        <v>0</v>
      </c>
    </row>
    <row r="381" spans="2:18" ht="20.25" hidden="1" customHeight="1">
      <c r="B381" s="36" t="str">
        <f t="shared" si="363"/>
        <v>b</v>
      </c>
      <c r="C381" s="42">
        <v>5</v>
      </c>
      <c r="D381" s="42"/>
      <c r="F381" s="343" t="s">
        <v>676</v>
      </c>
      <c r="G381" s="48" t="s">
        <v>303</v>
      </c>
      <c r="H381" s="96">
        <f t="shared" si="403"/>
        <v>0</v>
      </c>
      <c r="I381" s="97">
        <f t="shared" si="361"/>
        <v>0</v>
      </c>
      <c r="J381" s="96">
        <f t="shared" ref="J381:K381" si="423">J611+J841+J1071+J1301+J1531+J1761+J1991</f>
        <v>0</v>
      </c>
      <c r="K381" s="96">
        <f t="shared" si="423"/>
        <v>0</v>
      </c>
      <c r="L381" s="97">
        <f t="shared" si="416"/>
        <v>0</v>
      </c>
      <c r="M381" s="96">
        <f t="shared" si="418"/>
        <v>0</v>
      </c>
      <c r="N381" s="96">
        <f t="shared" si="418"/>
        <v>0</v>
      </c>
      <c r="O381" s="82" t="s">
        <v>146</v>
      </c>
      <c r="P381" s="35" t="s">
        <v>145</v>
      </c>
      <c r="R381" s="352">
        <f>L381-[1]გადასახდელები!L381</f>
        <v>0</v>
      </c>
    </row>
    <row r="382" spans="2:18" ht="20.25" hidden="1" customHeight="1">
      <c r="B382" s="36" t="str">
        <f t="shared" si="363"/>
        <v>b</v>
      </c>
      <c r="C382" s="42">
        <v>5</v>
      </c>
      <c r="D382" s="42"/>
      <c r="F382" s="343" t="s">
        <v>677</v>
      </c>
      <c r="G382" s="48" t="s">
        <v>304</v>
      </c>
      <c r="H382" s="96">
        <f t="shared" si="403"/>
        <v>0</v>
      </c>
      <c r="I382" s="97">
        <f t="shared" si="361"/>
        <v>0</v>
      </c>
      <c r="J382" s="96">
        <f t="shared" ref="J382:K382" si="424">J612+J842+J1072+J1302+J1532+J1762+J1992</f>
        <v>0</v>
      </c>
      <c r="K382" s="96">
        <f t="shared" si="424"/>
        <v>0</v>
      </c>
      <c r="L382" s="97">
        <f t="shared" si="416"/>
        <v>0</v>
      </c>
      <c r="M382" s="96">
        <f t="shared" si="418"/>
        <v>0</v>
      </c>
      <c r="N382" s="96">
        <f t="shared" si="418"/>
        <v>0</v>
      </c>
      <c r="O382" s="82" t="s">
        <v>146</v>
      </c>
      <c r="P382" s="35" t="s">
        <v>145</v>
      </c>
      <c r="R382" s="352">
        <f>L382-[1]გადასახდელები!L382</f>
        <v>0</v>
      </c>
    </row>
    <row r="383" spans="2:18" ht="20.25" hidden="1" customHeight="1">
      <c r="B383" s="36" t="str">
        <f t="shared" si="363"/>
        <v>b</v>
      </c>
      <c r="C383" s="42">
        <v>5</v>
      </c>
      <c r="D383" s="42"/>
      <c r="F383" s="343" t="s">
        <v>583</v>
      </c>
      <c r="G383" s="48" t="s">
        <v>305</v>
      </c>
      <c r="H383" s="96">
        <f t="shared" si="403"/>
        <v>0</v>
      </c>
      <c r="I383" s="97">
        <f t="shared" si="361"/>
        <v>0</v>
      </c>
      <c r="J383" s="96">
        <f t="shared" ref="J383:K383" si="425">J613+J843+J1073+J1303+J1533+J1763+J1993</f>
        <v>0</v>
      </c>
      <c r="K383" s="96">
        <f t="shared" si="425"/>
        <v>0</v>
      </c>
      <c r="L383" s="97">
        <f t="shared" si="416"/>
        <v>0</v>
      </c>
      <c r="M383" s="96">
        <f t="shared" si="418"/>
        <v>0</v>
      </c>
      <c r="N383" s="96">
        <f t="shared" si="418"/>
        <v>0</v>
      </c>
      <c r="O383" s="82" t="s">
        <v>146</v>
      </c>
      <c r="P383" s="35" t="s">
        <v>145</v>
      </c>
      <c r="R383" s="352">
        <f>L383-[1]გადასახდელები!L383</f>
        <v>0</v>
      </c>
    </row>
    <row r="384" spans="2:18" ht="20.25" customHeight="1">
      <c r="B384" s="36" t="str">
        <f t="shared" si="363"/>
        <v>a</v>
      </c>
      <c r="C384" s="42">
        <v>4</v>
      </c>
      <c r="D384" s="42"/>
      <c r="F384" s="342" t="s">
        <v>584</v>
      </c>
      <c r="G384" s="47" t="s">
        <v>306</v>
      </c>
      <c r="H384" s="93">
        <f t="shared" si="403"/>
        <v>137.1</v>
      </c>
      <c r="I384" s="94">
        <f t="shared" si="361"/>
        <v>77</v>
      </c>
      <c r="J384" s="93">
        <f t="shared" ref="J384:K384" si="426">J614+J844+J1074+J1304+J1534+J1764+J1994</f>
        <v>0</v>
      </c>
      <c r="K384" s="93">
        <f t="shared" si="426"/>
        <v>77</v>
      </c>
      <c r="L384" s="94">
        <f t="shared" si="416"/>
        <v>18</v>
      </c>
      <c r="M384" s="93">
        <f t="shared" si="418"/>
        <v>0</v>
      </c>
      <c r="N384" s="93">
        <f t="shared" si="418"/>
        <v>18</v>
      </c>
      <c r="O384" s="82" t="s">
        <v>146</v>
      </c>
      <c r="P384" s="35" t="s">
        <v>145</v>
      </c>
      <c r="R384" s="352">
        <f>L384-[1]გადასახდელები!L384</f>
        <v>7.5</v>
      </c>
    </row>
    <row r="385" spans="2:18" ht="20.25" customHeight="1">
      <c r="B385" s="36" t="str">
        <f t="shared" si="363"/>
        <v>a</v>
      </c>
      <c r="C385" s="42">
        <v>5</v>
      </c>
      <c r="D385" s="42"/>
      <c r="F385" s="342" t="s">
        <v>585</v>
      </c>
      <c r="G385" s="48" t="s">
        <v>307</v>
      </c>
      <c r="H385" s="96">
        <f t="shared" si="403"/>
        <v>89.3</v>
      </c>
      <c r="I385" s="97">
        <f t="shared" si="361"/>
        <v>30</v>
      </c>
      <c r="J385" s="96">
        <f t="shared" ref="J385:K385" si="427">J615+J845+J1075+J1305+J1535+J1765+J1995</f>
        <v>0</v>
      </c>
      <c r="K385" s="96">
        <f t="shared" si="427"/>
        <v>30</v>
      </c>
      <c r="L385" s="97">
        <f t="shared" si="416"/>
        <v>18</v>
      </c>
      <c r="M385" s="96">
        <f t="shared" si="418"/>
        <v>0</v>
      </c>
      <c r="N385" s="96">
        <f t="shared" si="418"/>
        <v>18</v>
      </c>
      <c r="O385" s="82" t="s">
        <v>146</v>
      </c>
      <c r="P385" s="35" t="s">
        <v>145</v>
      </c>
      <c r="R385" s="352">
        <f>L385-[1]გადასახდელები!L385</f>
        <v>18</v>
      </c>
    </row>
    <row r="386" spans="2:18" ht="20.25" hidden="1" customHeight="1">
      <c r="B386" s="36" t="str">
        <f t="shared" si="363"/>
        <v>b</v>
      </c>
      <c r="C386" s="42">
        <v>6</v>
      </c>
      <c r="D386" s="42"/>
      <c r="F386" s="343" t="s">
        <v>586</v>
      </c>
      <c r="G386" s="53" t="s">
        <v>308</v>
      </c>
      <c r="H386" s="119">
        <f t="shared" si="403"/>
        <v>0</v>
      </c>
      <c r="I386" s="105">
        <f t="shared" si="361"/>
        <v>0</v>
      </c>
      <c r="J386" s="119">
        <f t="shared" ref="J386:K386" si="428">J616+J846+J1076+J1306+J1536+J1766+J1996</f>
        <v>0</v>
      </c>
      <c r="K386" s="119">
        <f t="shared" si="428"/>
        <v>0</v>
      </c>
      <c r="L386" s="105">
        <f t="shared" si="416"/>
        <v>0</v>
      </c>
      <c r="M386" s="119">
        <f t="shared" si="418"/>
        <v>0</v>
      </c>
      <c r="N386" s="119">
        <f t="shared" si="418"/>
        <v>0</v>
      </c>
      <c r="O386" s="82" t="s">
        <v>146</v>
      </c>
      <c r="P386" s="35" t="s">
        <v>145</v>
      </c>
      <c r="R386" s="352">
        <f>L386-[1]გადასახდელები!L386</f>
        <v>0</v>
      </c>
    </row>
    <row r="387" spans="2:18" ht="20.25" customHeight="1">
      <c r="B387" s="36" t="str">
        <f t="shared" si="363"/>
        <v>a</v>
      </c>
      <c r="C387" s="42">
        <v>6</v>
      </c>
      <c r="D387" s="42"/>
      <c r="F387" s="343" t="s">
        <v>678</v>
      </c>
      <c r="G387" s="53" t="s">
        <v>309</v>
      </c>
      <c r="H387" s="119">
        <f t="shared" si="403"/>
        <v>89.3</v>
      </c>
      <c r="I387" s="105">
        <f t="shared" si="361"/>
        <v>30</v>
      </c>
      <c r="J387" s="119">
        <f t="shared" ref="J387:K387" si="429">J617+J847+J1077+J1307+J1537+J1767+J1997</f>
        <v>0</v>
      </c>
      <c r="K387" s="119">
        <f t="shared" si="429"/>
        <v>30</v>
      </c>
      <c r="L387" s="105">
        <f t="shared" si="416"/>
        <v>18</v>
      </c>
      <c r="M387" s="119">
        <f t="shared" si="418"/>
        <v>0</v>
      </c>
      <c r="N387" s="119">
        <f t="shared" si="418"/>
        <v>18</v>
      </c>
      <c r="O387" s="82" t="s">
        <v>146</v>
      </c>
      <c r="P387" s="35" t="s">
        <v>145</v>
      </c>
      <c r="R387" s="352">
        <f>L387-[1]გადასახდელები!L387</f>
        <v>18</v>
      </c>
    </row>
    <row r="388" spans="2:18" ht="20.25" hidden="1" customHeight="1">
      <c r="B388" s="36" t="str">
        <f t="shared" si="363"/>
        <v>b</v>
      </c>
      <c r="C388" s="42">
        <v>6</v>
      </c>
      <c r="D388" s="42"/>
      <c r="F388" s="343" t="s">
        <v>679</v>
      </c>
      <c r="G388" s="53" t="s">
        <v>310</v>
      </c>
      <c r="H388" s="119">
        <f t="shared" si="403"/>
        <v>0</v>
      </c>
      <c r="I388" s="105">
        <f t="shared" si="361"/>
        <v>0</v>
      </c>
      <c r="J388" s="119">
        <f t="shared" ref="J388:K388" si="430">J618+J848+J1078+J1308+J1538+J1768+J1998</f>
        <v>0</v>
      </c>
      <c r="K388" s="119">
        <f t="shared" si="430"/>
        <v>0</v>
      </c>
      <c r="L388" s="105">
        <f t="shared" si="416"/>
        <v>0</v>
      </c>
      <c r="M388" s="119">
        <f t="shared" si="418"/>
        <v>0</v>
      </c>
      <c r="N388" s="119">
        <f t="shared" si="418"/>
        <v>0</v>
      </c>
      <c r="O388" s="82" t="s">
        <v>146</v>
      </c>
      <c r="P388" s="35" t="s">
        <v>145</v>
      </c>
      <c r="R388" s="352">
        <f>L388-[1]გადასახდელები!L388</f>
        <v>0</v>
      </c>
    </row>
    <row r="389" spans="2:18" ht="20.25" hidden="1" customHeight="1">
      <c r="B389" s="36" t="str">
        <f t="shared" si="363"/>
        <v>b</v>
      </c>
      <c r="C389" s="42">
        <v>6</v>
      </c>
      <c r="D389" s="42"/>
      <c r="F389" s="343" t="s">
        <v>680</v>
      </c>
      <c r="G389" s="53" t="s">
        <v>311</v>
      </c>
      <c r="H389" s="119">
        <f t="shared" si="403"/>
        <v>0</v>
      </c>
      <c r="I389" s="105">
        <f t="shared" si="361"/>
        <v>0</v>
      </c>
      <c r="J389" s="119">
        <f t="shared" ref="J389:K389" si="431">J619+J849+J1079+J1309+J1539+J1769+J1999</f>
        <v>0</v>
      </c>
      <c r="K389" s="119">
        <f t="shared" si="431"/>
        <v>0</v>
      </c>
      <c r="L389" s="105">
        <f t="shared" si="416"/>
        <v>0</v>
      </c>
      <c r="M389" s="119">
        <f t="shared" si="418"/>
        <v>0</v>
      </c>
      <c r="N389" s="119">
        <f t="shared" si="418"/>
        <v>0</v>
      </c>
      <c r="O389" s="82" t="s">
        <v>146</v>
      </c>
      <c r="P389" s="35" t="s">
        <v>145</v>
      </c>
      <c r="R389" s="352">
        <f>L389-[1]გადასახდელები!L389</f>
        <v>0</v>
      </c>
    </row>
    <row r="390" spans="2:18" ht="20.25" hidden="1" customHeight="1">
      <c r="B390" s="36" t="str">
        <f t="shared" si="363"/>
        <v>b</v>
      </c>
      <c r="C390" s="42">
        <v>6</v>
      </c>
      <c r="D390" s="42"/>
      <c r="F390" s="343" t="s">
        <v>681</v>
      </c>
      <c r="G390" s="53" t="s">
        <v>312</v>
      </c>
      <c r="H390" s="119">
        <f t="shared" si="403"/>
        <v>0</v>
      </c>
      <c r="I390" s="105">
        <f t="shared" si="361"/>
        <v>0</v>
      </c>
      <c r="J390" s="119">
        <f t="shared" ref="J390:K390" si="432">J620+J850+J1080+J1310+J1540+J1770+J2000</f>
        <v>0</v>
      </c>
      <c r="K390" s="119">
        <f t="shared" si="432"/>
        <v>0</v>
      </c>
      <c r="L390" s="105">
        <f t="shared" si="416"/>
        <v>0</v>
      </c>
      <c r="M390" s="119">
        <f t="shared" si="418"/>
        <v>0</v>
      </c>
      <c r="N390" s="119">
        <f t="shared" si="418"/>
        <v>0</v>
      </c>
      <c r="O390" s="82" t="s">
        <v>146</v>
      </c>
      <c r="P390" s="35" t="s">
        <v>145</v>
      </c>
      <c r="R390" s="352">
        <f>L390-[1]გადასახდელები!L390</f>
        <v>0</v>
      </c>
    </row>
    <row r="391" spans="2:18" ht="20.25" hidden="1" customHeight="1">
      <c r="B391" s="36" t="str">
        <f t="shared" ref="B391:B454" si="433">IF(H391+I391+L391&gt;0,"a","b")</f>
        <v>b</v>
      </c>
      <c r="C391" s="42">
        <v>6</v>
      </c>
      <c r="D391" s="42"/>
      <c r="F391" s="343" t="s">
        <v>682</v>
      </c>
      <c r="G391" s="53" t="s">
        <v>313</v>
      </c>
      <c r="H391" s="119">
        <f t="shared" si="403"/>
        <v>0</v>
      </c>
      <c r="I391" s="105">
        <f t="shared" ref="I391:I454" si="434">J391+K391</f>
        <v>0</v>
      </c>
      <c r="J391" s="119">
        <f t="shared" ref="J391:K391" si="435">J621+J851+J1081+J1311+J1541+J1771+J2001</f>
        <v>0</v>
      </c>
      <c r="K391" s="119">
        <f t="shared" si="435"/>
        <v>0</v>
      </c>
      <c r="L391" s="105">
        <f t="shared" si="416"/>
        <v>0</v>
      </c>
      <c r="M391" s="119">
        <f t="shared" si="418"/>
        <v>0</v>
      </c>
      <c r="N391" s="119">
        <f t="shared" si="418"/>
        <v>0</v>
      </c>
      <c r="O391" s="82" t="s">
        <v>146</v>
      </c>
      <c r="P391" s="35" t="s">
        <v>145</v>
      </c>
      <c r="R391" s="352">
        <f>L391-[1]გადასახდელები!L391</f>
        <v>0</v>
      </c>
    </row>
    <row r="392" spans="2:18" ht="20.25" customHeight="1">
      <c r="B392" s="36" t="str">
        <f t="shared" si="433"/>
        <v>a</v>
      </c>
      <c r="C392" s="42">
        <v>5</v>
      </c>
      <c r="D392" s="42"/>
      <c r="F392" s="342" t="s">
        <v>587</v>
      </c>
      <c r="G392" s="48" t="s">
        <v>314</v>
      </c>
      <c r="H392" s="96">
        <f t="shared" si="403"/>
        <v>47.8</v>
      </c>
      <c r="I392" s="97">
        <f t="shared" si="434"/>
        <v>47</v>
      </c>
      <c r="J392" s="96">
        <f t="shared" ref="J392:K392" si="436">J622+J852+J1082+J1312+J1542+J1772+J2002</f>
        <v>0</v>
      </c>
      <c r="K392" s="96">
        <f t="shared" si="436"/>
        <v>47</v>
      </c>
      <c r="L392" s="97">
        <f t="shared" si="416"/>
        <v>0</v>
      </c>
      <c r="M392" s="96">
        <f t="shared" si="418"/>
        <v>0</v>
      </c>
      <c r="N392" s="96">
        <f t="shared" si="418"/>
        <v>0</v>
      </c>
      <c r="O392" s="82" t="s">
        <v>146</v>
      </c>
      <c r="P392" s="35" t="s">
        <v>145</v>
      </c>
      <c r="R392" s="352">
        <f>L392-[1]გადასახდელები!L392</f>
        <v>-10.5</v>
      </c>
    </row>
    <row r="393" spans="2:18" ht="20.25" hidden="1" customHeight="1">
      <c r="B393" s="36" t="str">
        <f t="shared" si="433"/>
        <v>b</v>
      </c>
      <c r="C393" s="42">
        <v>6</v>
      </c>
      <c r="D393" s="42"/>
      <c r="F393" s="343" t="s">
        <v>683</v>
      </c>
      <c r="G393" s="54" t="s">
        <v>315</v>
      </c>
      <c r="H393" s="325">
        <f t="shared" si="403"/>
        <v>0</v>
      </c>
      <c r="I393" s="105">
        <f t="shared" si="434"/>
        <v>0</v>
      </c>
      <c r="J393" s="325">
        <f t="shared" ref="J393:K393" si="437">J623+J853+J1083+J1313+J1543+J1773+J2003</f>
        <v>0</v>
      </c>
      <c r="K393" s="325">
        <f t="shared" si="437"/>
        <v>0</v>
      </c>
      <c r="L393" s="105">
        <f t="shared" si="416"/>
        <v>0</v>
      </c>
      <c r="M393" s="325">
        <f t="shared" si="418"/>
        <v>0</v>
      </c>
      <c r="N393" s="325">
        <f t="shared" si="418"/>
        <v>0</v>
      </c>
      <c r="O393" s="82" t="s">
        <v>146</v>
      </c>
      <c r="P393" s="35" t="s">
        <v>145</v>
      </c>
      <c r="R393" s="352">
        <f>L393-[1]გადასახდელები!L393</f>
        <v>0</v>
      </c>
    </row>
    <row r="394" spans="2:18" ht="20.25" hidden="1" customHeight="1">
      <c r="B394" s="36" t="str">
        <f t="shared" si="433"/>
        <v>b</v>
      </c>
      <c r="C394" s="42">
        <v>6</v>
      </c>
      <c r="D394" s="42"/>
      <c r="F394" s="343" t="s">
        <v>684</v>
      </c>
      <c r="G394" s="54" t="s">
        <v>316</v>
      </c>
      <c r="H394" s="325">
        <f t="shared" si="403"/>
        <v>0</v>
      </c>
      <c r="I394" s="105">
        <f t="shared" si="434"/>
        <v>0</v>
      </c>
      <c r="J394" s="325">
        <f t="shared" ref="J394:K394" si="438">J624+J854+J1084+J1314+J1544+J1774+J2004</f>
        <v>0</v>
      </c>
      <c r="K394" s="325">
        <f t="shared" si="438"/>
        <v>0</v>
      </c>
      <c r="L394" s="105">
        <f t="shared" si="416"/>
        <v>0</v>
      </c>
      <c r="M394" s="325">
        <f t="shared" si="418"/>
        <v>0</v>
      </c>
      <c r="N394" s="325">
        <f t="shared" si="418"/>
        <v>0</v>
      </c>
      <c r="O394" s="82" t="s">
        <v>146</v>
      </c>
      <c r="P394" s="35" t="s">
        <v>145</v>
      </c>
      <c r="R394" s="352">
        <f>L394-[1]გადასახდელები!L394</f>
        <v>0</v>
      </c>
    </row>
    <row r="395" spans="2:18" ht="30.75" customHeight="1">
      <c r="B395" s="36" t="str">
        <f t="shared" si="433"/>
        <v>a</v>
      </c>
      <c r="C395" s="42">
        <v>6</v>
      </c>
      <c r="D395" s="42"/>
      <c r="F395" s="343" t="s">
        <v>588</v>
      </c>
      <c r="G395" s="54" t="s">
        <v>317</v>
      </c>
      <c r="H395" s="325">
        <f t="shared" si="403"/>
        <v>3</v>
      </c>
      <c r="I395" s="105">
        <f t="shared" si="434"/>
        <v>10</v>
      </c>
      <c r="J395" s="325">
        <f t="shared" ref="J395:K395" si="439">J625+J855+J1085+J1315+J1545+J1775+J2005</f>
        <v>0</v>
      </c>
      <c r="K395" s="325">
        <f t="shared" si="439"/>
        <v>10</v>
      </c>
      <c r="L395" s="105">
        <f t="shared" si="416"/>
        <v>0</v>
      </c>
      <c r="M395" s="325">
        <f t="shared" si="418"/>
        <v>0</v>
      </c>
      <c r="N395" s="325">
        <f t="shared" si="418"/>
        <v>0</v>
      </c>
      <c r="O395" s="82" t="s">
        <v>146</v>
      </c>
      <c r="P395" s="35" t="s">
        <v>145</v>
      </c>
      <c r="R395" s="352">
        <f>L395-[1]გადასახდელები!L395</f>
        <v>-8</v>
      </c>
    </row>
    <row r="396" spans="2:18" ht="30.75" hidden="1" customHeight="1">
      <c r="B396" s="36" t="str">
        <f t="shared" si="433"/>
        <v>b</v>
      </c>
      <c r="C396" s="42">
        <v>6</v>
      </c>
      <c r="D396" s="42"/>
      <c r="F396" s="343" t="s">
        <v>685</v>
      </c>
      <c r="G396" s="54" t="s">
        <v>318</v>
      </c>
      <c r="H396" s="325">
        <f t="shared" si="403"/>
        <v>0</v>
      </c>
      <c r="I396" s="105">
        <f t="shared" si="434"/>
        <v>0</v>
      </c>
      <c r="J396" s="325">
        <f t="shared" ref="J396:K396" si="440">J626+J856+J1086+J1316+J1546+J1776+J2006</f>
        <v>0</v>
      </c>
      <c r="K396" s="325">
        <f t="shared" si="440"/>
        <v>0</v>
      </c>
      <c r="L396" s="105">
        <f t="shared" si="416"/>
        <v>0</v>
      </c>
      <c r="M396" s="325">
        <f t="shared" ref="M396:N415" si="441">M626+M856+M1086+M1316+M1546+M1776+M2006</f>
        <v>0</v>
      </c>
      <c r="N396" s="325">
        <f t="shared" si="441"/>
        <v>0</v>
      </c>
      <c r="O396" s="82" t="s">
        <v>146</v>
      </c>
      <c r="P396" s="35" t="s">
        <v>145</v>
      </c>
      <c r="R396" s="352">
        <f>L396-[1]გადასახდელები!L396</f>
        <v>0</v>
      </c>
    </row>
    <row r="397" spans="2:18" ht="20.25" customHeight="1">
      <c r="B397" s="36" t="str">
        <f t="shared" si="433"/>
        <v>a</v>
      </c>
      <c r="C397" s="42">
        <v>6</v>
      </c>
      <c r="D397" s="42"/>
      <c r="F397" s="343" t="s">
        <v>589</v>
      </c>
      <c r="G397" s="54" t="s">
        <v>319</v>
      </c>
      <c r="H397" s="325">
        <f t="shared" si="403"/>
        <v>0</v>
      </c>
      <c r="I397" s="105">
        <f t="shared" si="434"/>
        <v>2</v>
      </c>
      <c r="J397" s="325">
        <f t="shared" ref="J397:K397" si="442">J627+J857+J1087+J1317+J1547+J1777+J2007</f>
        <v>0</v>
      </c>
      <c r="K397" s="325">
        <f t="shared" si="442"/>
        <v>2</v>
      </c>
      <c r="L397" s="105">
        <f t="shared" si="416"/>
        <v>0</v>
      </c>
      <c r="M397" s="325">
        <f t="shared" si="441"/>
        <v>0</v>
      </c>
      <c r="N397" s="325">
        <f t="shared" si="441"/>
        <v>0</v>
      </c>
      <c r="O397" s="82" t="s">
        <v>146</v>
      </c>
      <c r="P397" s="35" t="s">
        <v>145</v>
      </c>
      <c r="R397" s="352">
        <f>L397-[1]გადასახდელები!L397</f>
        <v>0</v>
      </c>
    </row>
    <row r="398" spans="2:18" ht="20.25" hidden="1" customHeight="1">
      <c r="B398" s="36" t="str">
        <f t="shared" si="433"/>
        <v>b</v>
      </c>
      <c r="C398" s="42">
        <v>6</v>
      </c>
      <c r="D398" s="42"/>
      <c r="F398" s="343" t="s">
        <v>686</v>
      </c>
      <c r="G398" s="54" t="s">
        <v>320</v>
      </c>
      <c r="H398" s="325">
        <f t="shared" si="403"/>
        <v>0</v>
      </c>
      <c r="I398" s="105">
        <f t="shared" si="434"/>
        <v>0</v>
      </c>
      <c r="J398" s="325">
        <f t="shared" ref="J398:K398" si="443">J628+J858+J1088+J1318+J1548+J1778+J2008</f>
        <v>0</v>
      </c>
      <c r="K398" s="325">
        <f t="shared" si="443"/>
        <v>0</v>
      </c>
      <c r="L398" s="105">
        <f t="shared" si="416"/>
        <v>0</v>
      </c>
      <c r="M398" s="325">
        <f t="shared" si="441"/>
        <v>0</v>
      </c>
      <c r="N398" s="325">
        <f t="shared" si="441"/>
        <v>0</v>
      </c>
      <c r="O398" s="82" t="s">
        <v>146</v>
      </c>
      <c r="P398" s="35" t="s">
        <v>145</v>
      </c>
      <c r="R398" s="352">
        <f>L398-[1]გადასახდელები!L398</f>
        <v>0</v>
      </c>
    </row>
    <row r="399" spans="2:18" ht="30.75" hidden="1" customHeight="1">
      <c r="B399" s="36" t="str">
        <f t="shared" si="433"/>
        <v>b</v>
      </c>
      <c r="C399" s="42">
        <v>6</v>
      </c>
      <c r="D399" s="42"/>
      <c r="F399" s="343" t="s">
        <v>687</v>
      </c>
      <c r="G399" s="54" t="s">
        <v>321</v>
      </c>
      <c r="H399" s="325">
        <f t="shared" si="403"/>
        <v>0</v>
      </c>
      <c r="I399" s="105">
        <f t="shared" si="434"/>
        <v>0</v>
      </c>
      <c r="J399" s="325">
        <f t="shared" ref="J399:K399" si="444">J629+J859+J1089+J1319+J1549+J1779+J2009</f>
        <v>0</v>
      </c>
      <c r="K399" s="325">
        <f t="shared" si="444"/>
        <v>0</v>
      </c>
      <c r="L399" s="105">
        <f t="shared" si="416"/>
        <v>0</v>
      </c>
      <c r="M399" s="325">
        <f t="shared" si="441"/>
        <v>0</v>
      </c>
      <c r="N399" s="325">
        <f t="shared" si="441"/>
        <v>0</v>
      </c>
      <c r="O399" s="82" t="s">
        <v>146</v>
      </c>
      <c r="P399" s="35" t="s">
        <v>145</v>
      </c>
      <c r="R399" s="352">
        <f>L399-[1]გადასახდელები!L399</f>
        <v>0</v>
      </c>
    </row>
    <row r="400" spans="2:18" ht="20.25" hidden="1" customHeight="1">
      <c r="B400" s="36" t="str">
        <f t="shared" si="433"/>
        <v>b</v>
      </c>
      <c r="C400" s="42">
        <v>6</v>
      </c>
      <c r="D400" s="42"/>
      <c r="F400" s="343" t="s">
        <v>590</v>
      </c>
      <c r="G400" s="54" t="s">
        <v>322</v>
      </c>
      <c r="H400" s="325">
        <f t="shared" si="403"/>
        <v>0</v>
      </c>
      <c r="I400" s="105">
        <f t="shared" si="434"/>
        <v>0</v>
      </c>
      <c r="J400" s="325">
        <f t="shared" ref="J400:K400" si="445">J630+J860+J1090+J1320+J1550+J1780+J2010</f>
        <v>0</v>
      </c>
      <c r="K400" s="325">
        <f t="shared" si="445"/>
        <v>0</v>
      </c>
      <c r="L400" s="105">
        <f t="shared" si="416"/>
        <v>0</v>
      </c>
      <c r="M400" s="325">
        <f t="shared" si="441"/>
        <v>0</v>
      </c>
      <c r="N400" s="325">
        <f t="shared" si="441"/>
        <v>0</v>
      </c>
      <c r="O400" s="82" t="s">
        <v>146</v>
      </c>
      <c r="P400" s="35" t="s">
        <v>145</v>
      </c>
      <c r="R400" s="352">
        <f>L400-[1]გადასახდელები!L400</f>
        <v>0</v>
      </c>
    </row>
    <row r="401" spans="2:18" ht="20.25" customHeight="1">
      <c r="B401" s="36" t="str">
        <f t="shared" si="433"/>
        <v>a</v>
      </c>
      <c r="C401" s="42">
        <v>6</v>
      </c>
      <c r="D401" s="42"/>
      <c r="F401" s="343" t="s">
        <v>688</v>
      </c>
      <c r="G401" s="54" t="s">
        <v>323</v>
      </c>
      <c r="H401" s="325">
        <f t="shared" si="403"/>
        <v>0.9</v>
      </c>
      <c r="I401" s="105">
        <f t="shared" si="434"/>
        <v>5</v>
      </c>
      <c r="J401" s="325">
        <f t="shared" ref="J401:K401" si="446">J631+J861+J1091+J1321+J1551+J1781+J2011</f>
        <v>0</v>
      </c>
      <c r="K401" s="325">
        <f t="shared" si="446"/>
        <v>5</v>
      </c>
      <c r="L401" s="105">
        <f t="shared" si="416"/>
        <v>0</v>
      </c>
      <c r="M401" s="325">
        <f t="shared" si="441"/>
        <v>0</v>
      </c>
      <c r="N401" s="325">
        <f t="shared" si="441"/>
        <v>0</v>
      </c>
      <c r="O401" s="82" t="s">
        <v>146</v>
      </c>
      <c r="P401" s="35" t="s">
        <v>145</v>
      </c>
      <c r="R401" s="352">
        <f>L401-[1]გადასახდელები!L401</f>
        <v>0</v>
      </c>
    </row>
    <row r="402" spans="2:18" ht="20.25" hidden="1" customHeight="1">
      <c r="B402" s="36" t="str">
        <f t="shared" si="433"/>
        <v>b</v>
      </c>
      <c r="C402" s="42">
        <v>6</v>
      </c>
      <c r="D402" s="42"/>
      <c r="F402" s="343" t="s">
        <v>689</v>
      </c>
      <c r="G402" s="54" t="s">
        <v>324</v>
      </c>
      <c r="H402" s="325">
        <f t="shared" si="403"/>
        <v>0</v>
      </c>
      <c r="I402" s="105">
        <f t="shared" si="434"/>
        <v>0</v>
      </c>
      <c r="J402" s="325">
        <f t="shared" ref="J402:K402" si="447">J632+J862+J1092+J1322+J1552+J1782+J2012</f>
        <v>0</v>
      </c>
      <c r="K402" s="325">
        <f t="shared" si="447"/>
        <v>0</v>
      </c>
      <c r="L402" s="105">
        <f t="shared" si="416"/>
        <v>0</v>
      </c>
      <c r="M402" s="325">
        <f t="shared" si="441"/>
        <v>0</v>
      </c>
      <c r="N402" s="325">
        <f t="shared" si="441"/>
        <v>0</v>
      </c>
      <c r="O402" s="82" t="s">
        <v>146</v>
      </c>
      <c r="P402" s="35" t="s">
        <v>145</v>
      </c>
      <c r="R402" s="352">
        <f>L402-[1]გადასახდელები!L402</f>
        <v>0</v>
      </c>
    </row>
    <row r="403" spans="2:18" ht="20.25" hidden="1" customHeight="1">
      <c r="B403" s="36" t="str">
        <f t="shared" si="433"/>
        <v>b</v>
      </c>
      <c r="C403" s="42">
        <v>6</v>
      </c>
      <c r="D403" s="42"/>
      <c r="F403" s="343" t="s">
        <v>690</v>
      </c>
      <c r="G403" s="54" t="s">
        <v>325</v>
      </c>
      <c r="H403" s="325">
        <f t="shared" si="403"/>
        <v>0</v>
      </c>
      <c r="I403" s="105">
        <f t="shared" si="434"/>
        <v>0</v>
      </c>
      <c r="J403" s="325">
        <f t="shared" ref="J403:K403" si="448">J633+J863+J1093+J1323+J1553+J1783+J2013</f>
        <v>0</v>
      </c>
      <c r="K403" s="325">
        <f t="shared" si="448"/>
        <v>0</v>
      </c>
      <c r="L403" s="105">
        <f t="shared" si="416"/>
        <v>0</v>
      </c>
      <c r="M403" s="325">
        <f t="shared" si="441"/>
        <v>0</v>
      </c>
      <c r="N403" s="325">
        <f t="shared" si="441"/>
        <v>0</v>
      </c>
      <c r="O403" s="82" t="s">
        <v>146</v>
      </c>
      <c r="P403" s="35" t="s">
        <v>145</v>
      </c>
      <c r="R403" s="352">
        <f>L403-[1]გადასახდელები!L403</f>
        <v>0</v>
      </c>
    </row>
    <row r="404" spans="2:18" ht="20.25" hidden="1" customHeight="1">
      <c r="B404" s="36" t="str">
        <f t="shared" si="433"/>
        <v>b</v>
      </c>
      <c r="C404" s="42">
        <v>6</v>
      </c>
      <c r="D404" s="42"/>
      <c r="F404" s="343" t="s">
        <v>691</v>
      </c>
      <c r="G404" s="54" t="s">
        <v>326</v>
      </c>
      <c r="H404" s="325">
        <f t="shared" si="403"/>
        <v>0</v>
      </c>
      <c r="I404" s="105">
        <f t="shared" si="434"/>
        <v>0</v>
      </c>
      <c r="J404" s="325">
        <f t="shared" ref="J404:K404" si="449">J634+J864+J1094+J1324+J1554+J1784+J2014</f>
        <v>0</v>
      </c>
      <c r="K404" s="325">
        <f t="shared" si="449"/>
        <v>0</v>
      </c>
      <c r="L404" s="105">
        <f t="shared" si="416"/>
        <v>0</v>
      </c>
      <c r="M404" s="325">
        <f t="shared" si="441"/>
        <v>0</v>
      </c>
      <c r="N404" s="325">
        <f t="shared" si="441"/>
        <v>0</v>
      </c>
      <c r="O404" s="82" t="s">
        <v>146</v>
      </c>
      <c r="P404" s="35" t="s">
        <v>145</v>
      </c>
      <c r="R404" s="352">
        <f>L404-[1]გადასახდელები!L404</f>
        <v>0</v>
      </c>
    </row>
    <row r="405" spans="2:18" ht="20.25" hidden="1" customHeight="1">
      <c r="B405" s="36" t="str">
        <f t="shared" si="433"/>
        <v>b</v>
      </c>
      <c r="C405" s="42">
        <v>6</v>
      </c>
      <c r="D405" s="42"/>
      <c r="F405" s="343" t="s">
        <v>692</v>
      </c>
      <c r="G405" s="54" t="s">
        <v>327</v>
      </c>
      <c r="H405" s="325">
        <f t="shared" si="403"/>
        <v>0</v>
      </c>
      <c r="I405" s="105">
        <f t="shared" si="434"/>
        <v>0</v>
      </c>
      <c r="J405" s="325">
        <f t="shared" ref="J405:K405" si="450">J635+J865+J1095+J1325+J1555+J1785+J2015</f>
        <v>0</v>
      </c>
      <c r="K405" s="325">
        <f t="shared" si="450"/>
        <v>0</v>
      </c>
      <c r="L405" s="105">
        <f t="shared" si="416"/>
        <v>0</v>
      </c>
      <c r="M405" s="325">
        <f t="shared" si="441"/>
        <v>0</v>
      </c>
      <c r="N405" s="325">
        <f t="shared" si="441"/>
        <v>0</v>
      </c>
      <c r="O405" s="82" t="s">
        <v>146</v>
      </c>
      <c r="P405" s="35" t="s">
        <v>145</v>
      </c>
      <c r="R405" s="352">
        <f>L405-[1]გადასახდელები!L405</f>
        <v>0</v>
      </c>
    </row>
    <row r="406" spans="2:18" ht="20.25" hidden="1" customHeight="1">
      <c r="B406" s="36" t="str">
        <f t="shared" si="433"/>
        <v>b</v>
      </c>
      <c r="C406" s="42">
        <v>6</v>
      </c>
      <c r="D406" s="42"/>
      <c r="F406" s="343" t="s">
        <v>693</v>
      </c>
      <c r="G406" s="54" t="s">
        <v>328</v>
      </c>
      <c r="H406" s="325">
        <f t="shared" si="403"/>
        <v>0</v>
      </c>
      <c r="I406" s="105">
        <f t="shared" si="434"/>
        <v>0</v>
      </c>
      <c r="J406" s="325">
        <f t="shared" ref="J406:K406" si="451">J636+J866+J1096+J1326+J1556+J1786+J2016</f>
        <v>0</v>
      </c>
      <c r="K406" s="325">
        <f t="shared" si="451"/>
        <v>0</v>
      </c>
      <c r="L406" s="105">
        <f t="shared" si="416"/>
        <v>0</v>
      </c>
      <c r="M406" s="325">
        <f t="shared" si="441"/>
        <v>0</v>
      </c>
      <c r="N406" s="325">
        <f t="shared" si="441"/>
        <v>0</v>
      </c>
      <c r="O406" s="82" t="s">
        <v>146</v>
      </c>
      <c r="P406" s="35" t="s">
        <v>145</v>
      </c>
      <c r="R406" s="352">
        <f>L406-[1]გადასახდელები!L406</f>
        <v>0</v>
      </c>
    </row>
    <row r="407" spans="2:18" ht="20.25" hidden="1" customHeight="1">
      <c r="B407" s="36" t="str">
        <f t="shared" si="433"/>
        <v>b</v>
      </c>
      <c r="C407" s="42">
        <v>6</v>
      </c>
      <c r="D407" s="42"/>
      <c r="F407" s="343" t="s">
        <v>694</v>
      </c>
      <c r="G407" s="54" t="s">
        <v>329</v>
      </c>
      <c r="H407" s="325">
        <f t="shared" si="403"/>
        <v>0</v>
      </c>
      <c r="I407" s="105">
        <f t="shared" si="434"/>
        <v>0</v>
      </c>
      <c r="J407" s="325">
        <f t="shared" ref="J407:K407" si="452">J637+J867+J1097+J1327+J1557+J1787+J2017</f>
        <v>0</v>
      </c>
      <c r="K407" s="325">
        <f t="shared" si="452"/>
        <v>0</v>
      </c>
      <c r="L407" s="105">
        <f t="shared" si="416"/>
        <v>0</v>
      </c>
      <c r="M407" s="325">
        <f t="shared" si="441"/>
        <v>0</v>
      </c>
      <c r="N407" s="325">
        <f t="shared" si="441"/>
        <v>0</v>
      </c>
      <c r="O407" s="82" t="s">
        <v>146</v>
      </c>
      <c r="P407" s="35" t="s">
        <v>145</v>
      </c>
      <c r="R407" s="352">
        <f>L407-[1]გადასახდელები!L407</f>
        <v>0</v>
      </c>
    </row>
    <row r="408" spans="2:18" ht="20.25" hidden="1" customHeight="1">
      <c r="B408" s="36" t="str">
        <f t="shared" si="433"/>
        <v>b</v>
      </c>
      <c r="C408" s="42">
        <v>6</v>
      </c>
      <c r="D408" s="42"/>
      <c r="F408" s="343" t="s">
        <v>695</v>
      </c>
      <c r="G408" s="54" t="s">
        <v>330</v>
      </c>
      <c r="H408" s="325">
        <f t="shared" si="403"/>
        <v>0</v>
      </c>
      <c r="I408" s="105">
        <f t="shared" si="434"/>
        <v>0</v>
      </c>
      <c r="J408" s="325">
        <f t="shared" ref="J408:K408" si="453">J638+J868+J1098+J1328+J1558+J1788+J2018</f>
        <v>0</v>
      </c>
      <c r="K408" s="325">
        <f t="shared" si="453"/>
        <v>0</v>
      </c>
      <c r="L408" s="105">
        <f t="shared" si="416"/>
        <v>0</v>
      </c>
      <c r="M408" s="325">
        <f t="shared" si="441"/>
        <v>0</v>
      </c>
      <c r="N408" s="325">
        <f t="shared" si="441"/>
        <v>0</v>
      </c>
      <c r="O408" s="82" t="s">
        <v>146</v>
      </c>
      <c r="P408" s="35" t="s">
        <v>145</v>
      </c>
      <c r="R408" s="352">
        <f>L408-[1]გადასახდელები!L408</f>
        <v>0</v>
      </c>
    </row>
    <row r="409" spans="2:18" ht="20.25" hidden="1" customHeight="1">
      <c r="B409" s="36" t="str">
        <f t="shared" si="433"/>
        <v>b</v>
      </c>
      <c r="C409" s="42">
        <v>6</v>
      </c>
      <c r="D409" s="42"/>
      <c r="F409" s="343" t="s">
        <v>696</v>
      </c>
      <c r="G409" s="54" t="s">
        <v>331</v>
      </c>
      <c r="H409" s="325">
        <f t="shared" si="403"/>
        <v>0</v>
      </c>
      <c r="I409" s="105">
        <f t="shared" si="434"/>
        <v>0</v>
      </c>
      <c r="J409" s="325">
        <f t="shared" ref="J409:K409" si="454">J639+J869+J1099+J1329+J1559+J1789+J2019</f>
        <v>0</v>
      </c>
      <c r="K409" s="325">
        <f t="shared" si="454"/>
        <v>0</v>
      </c>
      <c r="L409" s="105">
        <f t="shared" si="416"/>
        <v>0</v>
      </c>
      <c r="M409" s="325">
        <f t="shared" si="441"/>
        <v>0</v>
      </c>
      <c r="N409" s="325">
        <f t="shared" si="441"/>
        <v>0</v>
      </c>
      <c r="O409" s="82" t="s">
        <v>146</v>
      </c>
      <c r="P409" s="35" t="s">
        <v>145</v>
      </c>
      <c r="R409" s="352">
        <f>L409-[1]გადასახდელები!L409</f>
        <v>0</v>
      </c>
    </row>
    <row r="410" spans="2:18" ht="20.25" hidden="1" customHeight="1">
      <c r="B410" s="36" t="str">
        <f t="shared" si="433"/>
        <v>b</v>
      </c>
      <c r="C410" s="42">
        <v>6</v>
      </c>
      <c r="D410" s="42"/>
      <c r="F410" s="343" t="s">
        <v>697</v>
      </c>
      <c r="G410" s="55" t="s">
        <v>332</v>
      </c>
      <c r="H410" s="325">
        <f t="shared" si="403"/>
        <v>0</v>
      </c>
      <c r="I410" s="105">
        <f t="shared" si="434"/>
        <v>0</v>
      </c>
      <c r="J410" s="325">
        <f t="shared" ref="J410:K410" si="455">J640+J870+J1100+J1330+J1560+J1790+J2020</f>
        <v>0</v>
      </c>
      <c r="K410" s="325">
        <f t="shared" si="455"/>
        <v>0</v>
      </c>
      <c r="L410" s="105">
        <f t="shared" si="416"/>
        <v>0</v>
      </c>
      <c r="M410" s="325">
        <f t="shared" si="441"/>
        <v>0</v>
      </c>
      <c r="N410" s="325">
        <f t="shared" si="441"/>
        <v>0</v>
      </c>
      <c r="O410" s="82" t="s">
        <v>146</v>
      </c>
      <c r="P410" s="35" t="s">
        <v>145</v>
      </c>
      <c r="R410" s="352">
        <f>L410-[1]გადასახდელები!L410</f>
        <v>0</v>
      </c>
    </row>
    <row r="411" spans="2:18" ht="20.25" customHeight="1">
      <c r="B411" s="36" t="str">
        <f t="shared" si="433"/>
        <v>a</v>
      </c>
      <c r="C411" s="42">
        <v>6</v>
      </c>
      <c r="D411" s="42"/>
      <c r="F411" s="343" t="s">
        <v>698</v>
      </c>
      <c r="G411" s="54" t="s">
        <v>333</v>
      </c>
      <c r="H411" s="325">
        <f t="shared" si="403"/>
        <v>33.6</v>
      </c>
      <c r="I411" s="105">
        <f t="shared" si="434"/>
        <v>0</v>
      </c>
      <c r="J411" s="325">
        <f t="shared" ref="J411:K411" si="456">J641+J871+J1101+J1331+J1561+J1791+J2021</f>
        <v>0</v>
      </c>
      <c r="K411" s="325">
        <f t="shared" si="456"/>
        <v>0</v>
      </c>
      <c r="L411" s="105">
        <f t="shared" si="416"/>
        <v>0</v>
      </c>
      <c r="M411" s="325">
        <f t="shared" si="441"/>
        <v>0</v>
      </c>
      <c r="N411" s="325">
        <f t="shared" si="441"/>
        <v>0</v>
      </c>
      <c r="O411" s="82" t="s">
        <v>146</v>
      </c>
      <c r="P411" s="35" t="s">
        <v>145</v>
      </c>
      <c r="R411" s="352">
        <f>L411-[1]გადასახდელები!L411</f>
        <v>0</v>
      </c>
    </row>
    <row r="412" spans="2:18" ht="60.75" customHeight="1">
      <c r="B412" s="36" t="str">
        <f t="shared" si="433"/>
        <v>a</v>
      </c>
      <c r="C412" s="42">
        <v>6</v>
      </c>
      <c r="D412" s="42"/>
      <c r="F412" s="343" t="s">
        <v>591</v>
      </c>
      <c r="G412" s="54" t="s">
        <v>334</v>
      </c>
      <c r="H412" s="325">
        <f t="shared" si="403"/>
        <v>10.299999999999999</v>
      </c>
      <c r="I412" s="105">
        <f t="shared" si="434"/>
        <v>30</v>
      </c>
      <c r="J412" s="325">
        <f t="shared" ref="J412:K412" si="457">J642+J872+J1102+J1332+J1562+J1792+J2022</f>
        <v>0</v>
      </c>
      <c r="K412" s="325">
        <f t="shared" si="457"/>
        <v>30</v>
      </c>
      <c r="L412" s="105">
        <f t="shared" si="416"/>
        <v>0</v>
      </c>
      <c r="M412" s="325">
        <f t="shared" si="441"/>
        <v>0</v>
      </c>
      <c r="N412" s="325">
        <f t="shared" si="441"/>
        <v>0</v>
      </c>
      <c r="O412" s="82" t="s">
        <v>146</v>
      </c>
      <c r="P412" s="35" t="s">
        <v>145</v>
      </c>
      <c r="R412" s="352">
        <f>L412-[1]გადასახდელები!L412</f>
        <v>-2.5</v>
      </c>
    </row>
    <row r="413" spans="2:18" ht="20.25" customHeight="1">
      <c r="B413" s="36" t="str">
        <f t="shared" si="433"/>
        <v>a</v>
      </c>
      <c r="C413" s="42">
        <v>4</v>
      </c>
      <c r="D413" s="42"/>
      <c r="F413" s="342" t="s">
        <v>699</v>
      </c>
      <c r="G413" s="47" t="s">
        <v>335</v>
      </c>
      <c r="H413" s="93">
        <f t="shared" si="403"/>
        <v>7.2</v>
      </c>
      <c r="I413" s="94">
        <f t="shared" si="434"/>
        <v>0</v>
      </c>
      <c r="J413" s="93">
        <f t="shared" ref="J413:K413" si="458">J643+J873+J1103+J1333+J1563+J1793+J2023</f>
        <v>0</v>
      </c>
      <c r="K413" s="93">
        <f t="shared" si="458"/>
        <v>0</v>
      </c>
      <c r="L413" s="94">
        <f t="shared" si="416"/>
        <v>0</v>
      </c>
      <c r="M413" s="93">
        <f t="shared" si="441"/>
        <v>0</v>
      </c>
      <c r="N413" s="93">
        <f t="shared" si="441"/>
        <v>0</v>
      </c>
      <c r="O413" s="82" t="s">
        <v>146</v>
      </c>
      <c r="P413" s="35" t="s">
        <v>145</v>
      </c>
      <c r="R413" s="352">
        <f>L413-[1]გადასახდელები!L413</f>
        <v>0</v>
      </c>
    </row>
    <row r="414" spans="2:18" ht="20.25" hidden="1" customHeight="1">
      <c r="B414" s="36" t="str">
        <f t="shared" si="433"/>
        <v>b</v>
      </c>
      <c r="C414" s="42">
        <v>5</v>
      </c>
      <c r="D414" s="42"/>
      <c r="F414" s="343" t="s">
        <v>700</v>
      </c>
      <c r="G414" s="48" t="s">
        <v>336</v>
      </c>
      <c r="H414" s="96">
        <f t="shared" si="403"/>
        <v>0</v>
      </c>
      <c r="I414" s="97">
        <f t="shared" si="434"/>
        <v>0</v>
      </c>
      <c r="J414" s="96">
        <f t="shared" ref="J414:K414" si="459">J644+J874+J1104+J1334+J1564+J1794+J2024</f>
        <v>0</v>
      </c>
      <c r="K414" s="96">
        <f t="shared" si="459"/>
        <v>0</v>
      </c>
      <c r="L414" s="97">
        <f t="shared" si="416"/>
        <v>0</v>
      </c>
      <c r="M414" s="96">
        <f t="shared" si="441"/>
        <v>0</v>
      </c>
      <c r="N414" s="96">
        <f t="shared" si="441"/>
        <v>0</v>
      </c>
      <c r="O414" s="82" t="s">
        <v>146</v>
      </c>
      <c r="P414" s="35" t="s">
        <v>145</v>
      </c>
      <c r="R414" s="352">
        <f>L414-[1]გადასახდელები!L414</f>
        <v>0</v>
      </c>
    </row>
    <row r="415" spans="2:18" ht="20.25" customHeight="1">
      <c r="B415" s="36" t="str">
        <f t="shared" si="433"/>
        <v>a</v>
      </c>
      <c r="C415" s="42">
        <v>5</v>
      </c>
      <c r="D415" s="42"/>
      <c r="F415" s="342" t="s">
        <v>701</v>
      </c>
      <c r="G415" s="48" t="s">
        <v>337</v>
      </c>
      <c r="H415" s="119">
        <f t="shared" si="403"/>
        <v>7.2</v>
      </c>
      <c r="I415" s="105">
        <f t="shared" si="434"/>
        <v>0</v>
      </c>
      <c r="J415" s="119">
        <f t="shared" ref="J415:K415" si="460">J645+J875+J1105+J1335+J1565+J1795+J2025</f>
        <v>0</v>
      </c>
      <c r="K415" s="119">
        <f t="shared" si="460"/>
        <v>0</v>
      </c>
      <c r="L415" s="105">
        <f t="shared" si="416"/>
        <v>0</v>
      </c>
      <c r="M415" s="119">
        <f t="shared" si="441"/>
        <v>0</v>
      </c>
      <c r="N415" s="119">
        <f t="shared" si="441"/>
        <v>0</v>
      </c>
      <c r="O415" s="82" t="s">
        <v>146</v>
      </c>
      <c r="P415" s="35" t="s">
        <v>145</v>
      </c>
      <c r="R415" s="352">
        <f>L415-[1]გადასახდელები!L415</f>
        <v>0</v>
      </c>
    </row>
    <row r="416" spans="2:18" ht="20.25" hidden="1" customHeight="1">
      <c r="B416" s="36" t="str">
        <f t="shared" si="433"/>
        <v>b</v>
      </c>
      <c r="C416" s="42">
        <v>6</v>
      </c>
      <c r="D416" s="42"/>
      <c r="F416" s="343" t="s">
        <v>702</v>
      </c>
      <c r="G416" s="54" t="s">
        <v>338</v>
      </c>
      <c r="H416" s="325">
        <f t="shared" si="403"/>
        <v>0</v>
      </c>
      <c r="I416" s="105">
        <f t="shared" si="434"/>
        <v>0</v>
      </c>
      <c r="J416" s="325">
        <f t="shared" ref="J416:K416" si="461">J646+J876+J1106+J1336+J1566+J1796+J2026</f>
        <v>0</v>
      </c>
      <c r="K416" s="325">
        <f t="shared" si="461"/>
        <v>0</v>
      </c>
      <c r="L416" s="105">
        <f t="shared" si="416"/>
        <v>0</v>
      </c>
      <c r="M416" s="325">
        <f t="shared" ref="M416:N435" si="462">M646+M876+M1106+M1336+M1566+M1796+M2026</f>
        <v>0</v>
      </c>
      <c r="N416" s="325">
        <f t="shared" si="462"/>
        <v>0</v>
      </c>
      <c r="O416" s="82" t="s">
        <v>146</v>
      </c>
      <c r="P416" s="35" t="s">
        <v>145</v>
      </c>
      <c r="R416" s="352">
        <f>L416-[1]გადასახდელები!L416</f>
        <v>0</v>
      </c>
    </row>
    <row r="417" spans="2:18" ht="20.25" customHeight="1" thickBot="1">
      <c r="B417" s="36" t="str">
        <f t="shared" si="433"/>
        <v>a</v>
      </c>
      <c r="C417" s="42">
        <v>6</v>
      </c>
      <c r="D417" s="42"/>
      <c r="F417" s="343" t="s">
        <v>703</v>
      </c>
      <c r="G417" s="54" t="s">
        <v>339</v>
      </c>
      <c r="H417" s="325">
        <f t="shared" si="403"/>
        <v>7.2</v>
      </c>
      <c r="I417" s="105">
        <f t="shared" si="434"/>
        <v>0</v>
      </c>
      <c r="J417" s="325">
        <f t="shared" ref="J417:K417" si="463">J647+J877+J1107+J1337+J1567+J1797+J2027</f>
        <v>0</v>
      </c>
      <c r="K417" s="325">
        <f t="shared" si="463"/>
        <v>0</v>
      </c>
      <c r="L417" s="105">
        <f t="shared" si="416"/>
        <v>0</v>
      </c>
      <c r="M417" s="325">
        <f t="shared" si="462"/>
        <v>0</v>
      </c>
      <c r="N417" s="325">
        <f t="shared" si="462"/>
        <v>0</v>
      </c>
      <c r="O417" s="82" t="s">
        <v>146</v>
      </c>
      <c r="P417" s="35" t="s">
        <v>145</v>
      </c>
      <c r="R417" s="352">
        <f>L417-[1]გადასახდელები!L417</f>
        <v>0</v>
      </c>
    </row>
    <row r="418" spans="2:18" ht="30.75" hidden="1" customHeight="1">
      <c r="B418" s="36" t="str">
        <f t="shared" si="433"/>
        <v>b</v>
      </c>
      <c r="C418" s="42">
        <v>3</v>
      </c>
      <c r="D418" s="42"/>
      <c r="F418" s="342" t="s">
        <v>704</v>
      </c>
      <c r="G418" s="51" t="s">
        <v>340</v>
      </c>
      <c r="H418" s="89">
        <f t="shared" si="403"/>
        <v>0</v>
      </c>
      <c r="I418" s="90">
        <f t="shared" si="434"/>
        <v>0</v>
      </c>
      <c r="J418" s="89">
        <f t="shared" ref="J418:K418" si="464">J648+J878+J1108+J1338+J1568+J1798+J2028</f>
        <v>0</v>
      </c>
      <c r="K418" s="89">
        <f t="shared" si="464"/>
        <v>0</v>
      </c>
      <c r="L418" s="90">
        <f t="shared" si="416"/>
        <v>0</v>
      </c>
      <c r="M418" s="89">
        <f t="shared" si="462"/>
        <v>0</v>
      </c>
      <c r="N418" s="89">
        <f t="shared" si="462"/>
        <v>0</v>
      </c>
      <c r="O418" s="82" t="s">
        <v>146</v>
      </c>
      <c r="P418" s="35" t="s">
        <v>145</v>
      </c>
      <c r="R418" s="352">
        <f>L418-[1]გადასახდელები!L418</f>
        <v>0</v>
      </c>
    </row>
    <row r="419" spans="2:18" ht="30.75" hidden="1" customHeight="1">
      <c r="B419" s="36" t="str">
        <f t="shared" si="433"/>
        <v>b</v>
      </c>
      <c r="C419" s="42">
        <v>4</v>
      </c>
      <c r="D419" s="42"/>
      <c r="F419" s="343" t="s">
        <v>705</v>
      </c>
      <c r="G419" s="47" t="s">
        <v>341</v>
      </c>
      <c r="H419" s="93">
        <f t="shared" si="403"/>
        <v>0</v>
      </c>
      <c r="I419" s="94">
        <f t="shared" si="434"/>
        <v>0</v>
      </c>
      <c r="J419" s="93">
        <f t="shared" ref="J419:K419" si="465">J649+J879+J1109+J1339+J1569+J1799+J2029</f>
        <v>0</v>
      </c>
      <c r="K419" s="93">
        <f t="shared" si="465"/>
        <v>0</v>
      </c>
      <c r="L419" s="94">
        <f t="shared" si="416"/>
        <v>0</v>
      </c>
      <c r="M419" s="93">
        <f t="shared" si="462"/>
        <v>0</v>
      </c>
      <c r="N419" s="93">
        <f t="shared" si="462"/>
        <v>0</v>
      </c>
      <c r="O419" s="82" t="s">
        <v>146</v>
      </c>
      <c r="P419" s="35" t="s">
        <v>145</v>
      </c>
      <c r="R419" s="352">
        <f>L419-[1]გადასახდელები!L419</f>
        <v>0</v>
      </c>
    </row>
    <row r="420" spans="2:18" ht="30.75" hidden="1" customHeight="1">
      <c r="B420" s="36" t="str">
        <f t="shared" si="433"/>
        <v>b</v>
      </c>
      <c r="C420" s="42">
        <v>4</v>
      </c>
      <c r="D420" s="42"/>
      <c r="F420" s="342" t="s">
        <v>706</v>
      </c>
      <c r="G420" s="47" t="s">
        <v>342</v>
      </c>
      <c r="H420" s="93">
        <f t="shared" si="403"/>
        <v>0</v>
      </c>
      <c r="I420" s="94">
        <f t="shared" si="434"/>
        <v>0</v>
      </c>
      <c r="J420" s="93">
        <f t="shared" ref="J420:K420" si="466">J650+J880+J1110+J1340+J1570+J1800+J2030</f>
        <v>0</v>
      </c>
      <c r="K420" s="93">
        <f t="shared" si="466"/>
        <v>0</v>
      </c>
      <c r="L420" s="94">
        <f t="shared" si="416"/>
        <v>0</v>
      </c>
      <c r="M420" s="93">
        <f t="shared" si="462"/>
        <v>0</v>
      </c>
      <c r="N420" s="93">
        <f t="shared" si="462"/>
        <v>0</v>
      </c>
      <c r="O420" s="82" t="s">
        <v>146</v>
      </c>
      <c r="P420" s="35" t="s">
        <v>145</v>
      </c>
      <c r="R420" s="352">
        <f>L420-[1]გადასახდელები!L420</f>
        <v>0</v>
      </c>
    </row>
    <row r="421" spans="2:18" ht="30.75" hidden="1" customHeight="1">
      <c r="B421" s="36" t="str">
        <f t="shared" si="433"/>
        <v>b</v>
      </c>
      <c r="C421" s="42">
        <v>5</v>
      </c>
      <c r="D421" s="42"/>
      <c r="F421" s="343" t="s">
        <v>707</v>
      </c>
      <c r="G421" s="48" t="s">
        <v>343</v>
      </c>
      <c r="H421" s="96">
        <f t="shared" si="403"/>
        <v>0</v>
      </c>
      <c r="I421" s="97">
        <f t="shared" si="434"/>
        <v>0</v>
      </c>
      <c r="J421" s="96">
        <f t="shared" ref="J421:K421" si="467">J651+J881+J1111+J1341+J1571+J1801+J2031</f>
        <v>0</v>
      </c>
      <c r="K421" s="96">
        <f t="shared" si="467"/>
        <v>0</v>
      </c>
      <c r="L421" s="97">
        <f t="shared" si="416"/>
        <v>0</v>
      </c>
      <c r="M421" s="96">
        <f t="shared" si="462"/>
        <v>0</v>
      </c>
      <c r="N421" s="96">
        <f t="shared" si="462"/>
        <v>0</v>
      </c>
      <c r="O421" s="82" t="s">
        <v>146</v>
      </c>
      <c r="P421" s="35" t="s">
        <v>145</v>
      </c>
      <c r="R421" s="352">
        <f>L421-[1]გადასახდელები!L421</f>
        <v>0</v>
      </c>
    </row>
    <row r="422" spans="2:18" ht="20.25" hidden="1" customHeight="1">
      <c r="B422" s="36" t="str">
        <f t="shared" si="433"/>
        <v>b</v>
      </c>
      <c r="C422" s="42">
        <v>5</v>
      </c>
      <c r="D422" s="42"/>
      <c r="F422" s="343" t="s">
        <v>708</v>
      </c>
      <c r="G422" s="48" t="s">
        <v>344</v>
      </c>
      <c r="H422" s="96">
        <f t="shared" si="403"/>
        <v>0</v>
      </c>
      <c r="I422" s="97">
        <f t="shared" si="434"/>
        <v>0</v>
      </c>
      <c r="J422" s="96">
        <f t="shared" ref="J422:K422" si="468">J652+J882+J1112+J1342+J1572+J1802+J2032</f>
        <v>0</v>
      </c>
      <c r="K422" s="96">
        <f t="shared" si="468"/>
        <v>0</v>
      </c>
      <c r="L422" s="97">
        <f t="shared" si="416"/>
        <v>0</v>
      </c>
      <c r="M422" s="96">
        <f t="shared" si="462"/>
        <v>0</v>
      </c>
      <c r="N422" s="96">
        <f t="shared" si="462"/>
        <v>0</v>
      </c>
      <c r="O422" s="82" t="s">
        <v>146</v>
      </c>
      <c r="P422" s="35" t="s">
        <v>145</v>
      </c>
      <c r="R422" s="352">
        <f>L422-[1]გადასახდელები!L422</f>
        <v>0</v>
      </c>
    </row>
    <row r="423" spans="2:18" ht="20.25" hidden="1" customHeight="1">
      <c r="B423" s="36" t="str">
        <f t="shared" si="433"/>
        <v>b</v>
      </c>
      <c r="C423" s="42">
        <v>5</v>
      </c>
      <c r="D423" s="42"/>
      <c r="F423" s="343" t="s">
        <v>709</v>
      </c>
      <c r="G423" s="48" t="s">
        <v>345</v>
      </c>
      <c r="H423" s="96">
        <f t="shared" si="403"/>
        <v>0</v>
      </c>
      <c r="I423" s="97">
        <f t="shared" si="434"/>
        <v>0</v>
      </c>
      <c r="J423" s="96">
        <f t="shared" ref="J423:K423" si="469">J653+J883+J1113+J1343+J1573+J1803+J2033</f>
        <v>0</v>
      </c>
      <c r="K423" s="96">
        <f t="shared" si="469"/>
        <v>0</v>
      </c>
      <c r="L423" s="97">
        <f t="shared" si="416"/>
        <v>0</v>
      </c>
      <c r="M423" s="96">
        <f t="shared" si="462"/>
        <v>0</v>
      </c>
      <c r="N423" s="96">
        <f t="shared" si="462"/>
        <v>0</v>
      </c>
      <c r="O423" s="82" t="s">
        <v>146</v>
      </c>
      <c r="P423" s="35" t="s">
        <v>145</v>
      </c>
      <c r="R423" s="352">
        <f>L423-[1]გადასახდელები!L423</f>
        <v>0</v>
      </c>
    </row>
    <row r="424" spans="2:18" ht="20.25" hidden="1" customHeight="1">
      <c r="B424" s="36" t="str">
        <f t="shared" si="433"/>
        <v>b</v>
      </c>
      <c r="C424" s="42">
        <v>5</v>
      </c>
      <c r="D424" s="42"/>
      <c r="F424" s="343" t="s">
        <v>710</v>
      </c>
      <c r="G424" s="48" t="s">
        <v>214</v>
      </c>
      <c r="H424" s="96">
        <f t="shared" si="403"/>
        <v>0</v>
      </c>
      <c r="I424" s="97">
        <f t="shared" si="434"/>
        <v>0</v>
      </c>
      <c r="J424" s="96">
        <f t="shared" ref="J424:K424" si="470">J654+J884+J1114+J1344+J1574+J1804+J2034</f>
        <v>0</v>
      </c>
      <c r="K424" s="96">
        <f t="shared" si="470"/>
        <v>0</v>
      </c>
      <c r="L424" s="97">
        <f t="shared" si="416"/>
        <v>0</v>
      </c>
      <c r="M424" s="96">
        <f t="shared" si="462"/>
        <v>0</v>
      </c>
      <c r="N424" s="96">
        <f t="shared" si="462"/>
        <v>0</v>
      </c>
      <c r="O424" s="82" t="s">
        <v>146</v>
      </c>
      <c r="P424" s="35" t="s">
        <v>145</v>
      </c>
      <c r="R424" s="352">
        <f>L424-[1]გადასახდელები!L424</f>
        <v>0</v>
      </c>
    </row>
    <row r="425" spans="2:18" ht="20.25" hidden="1" customHeight="1">
      <c r="B425" s="36" t="str">
        <f t="shared" si="433"/>
        <v>b</v>
      </c>
      <c r="C425" s="42">
        <v>3</v>
      </c>
      <c r="D425" s="42"/>
      <c r="F425" s="343" t="s">
        <v>711</v>
      </c>
      <c r="G425" s="51" t="s">
        <v>346</v>
      </c>
      <c r="H425" s="89">
        <f t="shared" si="403"/>
        <v>0</v>
      </c>
      <c r="I425" s="90">
        <f t="shared" si="434"/>
        <v>0</v>
      </c>
      <c r="J425" s="89">
        <f t="shared" ref="J425:K425" si="471">J655+J885+J1115+J1345+J1575+J1805+J2035</f>
        <v>0</v>
      </c>
      <c r="K425" s="89">
        <f t="shared" si="471"/>
        <v>0</v>
      </c>
      <c r="L425" s="90">
        <f t="shared" si="416"/>
        <v>0</v>
      </c>
      <c r="M425" s="89">
        <f t="shared" si="462"/>
        <v>0</v>
      </c>
      <c r="N425" s="89">
        <f t="shared" si="462"/>
        <v>0</v>
      </c>
      <c r="O425" s="82" t="s">
        <v>146</v>
      </c>
      <c r="P425" s="35" t="s">
        <v>145</v>
      </c>
      <c r="R425" s="352">
        <f>L425-[1]გადასახდელები!L425</f>
        <v>0</v>
      </c>
    </row>
    <row r="426" spans="2:18" ht="20.25" hidden="1" customHeight="1">
      <c r="B426" s="36" t="str">
        <f t="shared" si="433"/>
        <v>b</v>
      </c>
      <c r="C426" s="42">
        <v>3</v>
      </c>
      <c r="D426" s="42"/>
      <c r="F426" s="342" t="s">
        <v>712</v>
      </c>
      <c r="G426" s="51" t="s">
        <v>347</v>
      </c>
      <c r="H426" s="89">
        <f t="shared" si="403"/>
        <v>0</v>
      </c>
      <c r="I426" s="90">
        <f t="shared" si="434"/>
        <v>0</v>
      </c>
      <c r="J426" s="89">
        <f t="shared" ref="J426:K426" si="472">J656+J886+J1116+J1346+J1576+J1806+J2036</f>
        <v>0</v>
      </c>
      <c r="K426" s="89">
        <f t="shared" si="472"/>
        <v>0</v>
      </c>
      <c r="L426" s="90">
        <f t="shared" si="416"/>
        <v>0</v>
      </c>
      <c r="M426" s="89">
        <f t="shared" si="462"/>
        <v>0</v>
      </c>
      <c r="N426" s="89">
        <f t="shared" si="462"/>
        <v>0</v>
      </c>
      <c r="O426" s="82" t="s">
        <v>146</v>
      </c>
      <c r="P426" s="35" t="s">
        <v>145</v>
      </c>
      <c r="R426" s="352">
        <f>L426-[1]გადასახდელები!L426</f>
        <v>0</v>
      </c>
    </row>
    <row r="427" spans="2:18" ht="30.75" hidden="1" customHeight="1">
      <c r="B427" s="36" t="str">
        <f t="shared" si="433"/>
        <v>b</v>
      </c>
      <c r="C427" s="42">
        <v>4</v>
      </c>
      <c r="D427" s="42"/>
      <c r="F427" s="343" t="s">
        <v>713</v>
      </c>
      <c r="G427" s="47" t="s">
        <v>348</v>
      </c>
      <c r="H427" s="93">
        <f t="shared" si="403"/>
        <v>0</v>
      </c>
      <c r="I427" s="94">
        <f t="shared" si="434"/>
        <v>0</v>
      </c>
      <c r="J427" s="93">
        <f t="shared" ref="J427:K427" si="473">J657+J887+J1117+J1347+J1577+J1807+J2037</f>
        <v>0</v>
      </c>
      <c r="K427" s="93">
        <f t="shared" si="473"/>
        <v>0</v>
      </c>
      <c r="L427" s="94">
        <f t="shared" si="416"/>
        <v>0</v>
      </c>
      <c r="M427" s="93">
        <f t="shared" si="462"/>
        <v>0</v>
      </c>
      <c r="N427" s="93">
        <f t="shared" si="462"/>
        <v>0</v>
      </c>
      <c r="O427" s="82" t="s">
        <v>146</v>
      </c>
      <c r="P427" s="35" t="s">
        <v>145</v>
      </c>
      <c r="R427" s="352">
        <f>L427-[1]გადასახდელები!L427</f>
        <v>0</v>
      </c>
    </row>
    <row r="428" spans="2:18" ht="20.25" hidden="1" customHeight="1">
      <c r="B428" s="36" t="str">
        <f t="shared" si="433"/>
        <v>b</v>
      </c>
      <c r="C428" s="42">
        <v>4</v>
      </c>
      <c r="D428" s="42"/>
      <c r="F428" s="343" t="s">
        <v>714</v>
      </c>
      <c r="G428" s="47" t="s">
        <v>349</v>
      </c>
      <c r="H428" s="93">
        <f t="shared" ref="H428:H465" si="474">H658+H888+H1118+H1348+H1578+H1808+H2038</f>
        <v>0</v>
      </c>
      <c r="I428" s="94">
        <f t="shared" si="434"/>
        <v>0</v>
      </c>
      <c r="J428" s="93">
        <f t="shared" ref="J428:K428" si="475">J658+J888+J1118+J1348+J1578+J1808+J2038</f>
        <v>0</v>
      </c>
      <c r="K428" s="93">
        <f t="shared" si="475"/>
        <v>0</v>
      </c>
      <c r="L428" s="94">
        <f t="shared" si="416"/>
        <v>0</v>
      </c>
      <c r="M428" s="93">
        <f t="shared" si="462"/>
        <v>0</v>
      </c>
      <c r="N428" s="93">
        <f t="shared" si="462"/>
        <v>0</v>
      </c>
      <c r="O428" s="82" t="s">
        <v>146</v>
      </c>
      <c r="P428" s="35" t="s">
        <v>145</v>
      </c>
      <c r="R428" s="352">
        <f>L428-[1]გადასახდელები!L428</f>
        <v>0</v>
      </c>
    </row>
    <row r="429" spans="2:18" ht="20.25" hidden="1" customHeight="1">
      <c r="B429" s="36" t="str">
        <f t="shared" si="433"/>
        <v>b</v>
      </c>
      <c r="C429" s="42">
        <v>4</v>
      </c>
      <c r="D429" s="42"/>
      <c r="F429" s="342" t="s">
        <v>715</v>
      </c>
      <c r="G429" s="47" t="s">
        <v>350</v>
      </c>
      <c r="H429" s="93">
        <f t="shared" si="474"/>
        <v>0</v>
      </c>
      <c r="I429" s="94">
        <f t="shared" si="434"/>
        <v>0</v>
      </c>
      <c r="J429" s="93">
        <f t="shared" ref="J429:K429" si="476">J659+J889+J1119+J1349+J1579+J1809+J2039</f>
        <v>0</v>
      </c>
      <c r="K429" s="93">
        <f t="shared" si="476"/>
        <v>0</v>
      </c>
      <c r="L429" s="94">
        <f t="shared" si="416"/>
        <v>0</v>
      </c>
      <c r="M429" s="93">
        <f t="shared" si="462"/>
        <v>0</v>
      </c>
      <c r="N429" s="93">
        <f t="shared" si="462"/>
        <v>0</v>
      </c>
      <c r="O429" s="82" t="s">
        <v>146</v>
      </c>
      <c r="P429" s="35" t="s">
        <v>145</v>
      </c>
      <c r="R429" s="352">
        <f>L429-[1]გადასახდელები!L429</f>
        <v>0</v>
      </c>
    </row>
    <row r="430" spans="2:18" ht="30.75" hidden="1" customHeight="1">
      <c r="B430" s="36" t="str">
        <f t="shared" si="433"/>
        <v>b</v>
      </c>
      <c r="C430" s="42">
        <v>5</v>
      </c>
      <c r="D430" s="42"/>
      <c r="F430" s="343" t="s">
        <v>716</v>
      </c>
      <c r="G430" s="48" t="s">
        <v>351</v>
      </c>
      <c r="H430" s="96">
        <f t="shared" si="474"/>
        <v>0</v>
      </c>
      <c r="I430" s="97">
        <f t="shared" si="434"/>
        <v>0</v>
      </c>
      <c r="J430" s="96">
        <f t="shared" ref="J430:K430" si="477">J660+J890+J1120+J1350+J1580+J1810+J2040</f>
        <v>0</v>
      </c>
      <c r="K430" s="96">
        <f t="shared" si="477"/>
        <v>0</v>
      </c>
      <c r="L430" s="97">
        <f t="shared" si="416"/>
        <v>0</v>
      </c>
      <c r="M430" s="96">
        <f t="shared" si="462"/>
        <v>0</v>
      </c>
      <c r="N430" s="96">
        <f t="shared" si="462"/>
        <v>0</v>
      </c>
      <c r="O430" s="82" t="s">
        <v>146</v>
      </c>
      <c r="P430" s="35" t="s">
        <v>145</v>
      </c>
      <c r="R430" s="352">
        <f>L430-[1]გადასახდელები!L430</f>
        <v>0</v>
      </c>
    </row>
    <row r="431" spans="2:18" ht="20.25" hidden="1" customHeight="1">
      <c r="B431" s="36" t="str">
        <f t="shared" si="433"/>
        <v>b</v>
      </c>
      <c r="C431" s="42">
        <v>5</v>
      </c>
      <c r="D431" s="42"/>
      <c r="F431" s="343" t="s">
        <v>717</v>
      </c>
      <c r="G431" s="48" t="s">
        <v>352</v>
      </c>
      <c r="H431" s="96">
        <f t="shared" si="474"/>
        <v>0</v>
      </c>
      <c r="I431" s="97">
        <f t="shared" si="434"/>
        <v>0</v>
      </c>
      <c r="J431" s="96">
        <f t="shared" ref="J431:K431" si="478">J661+J891+J1121+J1351+J1581+J1811+J2041</f>
        <v>0</v>
      </c>
      <c r="K431" s="96">
        <f t="shared" si="478"/>
        <v>0</v>
      </c>
      <c r="L431" s="97">
        <f t="shared" si="416"/>
        <v>0</v>
      </c>
      <c r="M431" s="96">
        <f t="shared" si="462"/>
        <v>0</v>
      </c>
      <c r="N431" s="96">
        <f t="shared" si="462"/>
        <v>0</v>
      </c>
      <c r="O431" s="82" t="s">
        <v>146</v>
      </c>
      <c r="P431" s="35" t="s">
        <v>145</v>
      </c>
      <c r="R431" s="352">
        <f>L431-[1]გადასახდელები!L431</f>
        <v>0</v>
      </c>
    </row>
    <row r="432" spans="2:18" ht="20.25" hidden="1" customHeight="1">
      <c r="B432" s="36" t="str">
        <f t="shared" si="433"/>
        <v>b</v>
      </c>
      <c r="C432" s="42">
        <v>4</v>
      </c>
      <c r="D432" s="42"/>
      <c r="F432" s="343" t="s">
        <v>718</v>
      </c>
      <c r="G432" s="47" t="s">
        <v>353</v>
      </c>
      <c r="H432" s="93">
        <f t="shared" si="474"/>
        <v>0</v>
      </c>
      <c r="I432" s="94">
        <f t="shared" si="434"/>
        <v>0</v>
      </c>
      <c r="J432" s="93">
        <f t="shared" ref="J432:K432" si="479">J662+J892+J1122+J1352+J1582+J1812+J2042</f>
        <v>0</v>
      </c>
      <c r="K432" s="93">
        <f t="shared" si="479"/>
        <v>0</v>
      </c>
      <c r="L432" s="94">
        <f t="shared" si="416"/>
        <v>0</v>
      </c>
      <c r="M432" s="93">
        <f t="shared" si="462"/>
        <v>0</v>
      </c>
      <c r="N432" s="93">
        <f t="shared" si="462"/>
        <v>0</v>
      </c>
      <c r="O432" s="82" t="s">
        <v>146</v>
      </c>
      <c r="P432" s="35" t="s">
        <v>145</v>
      </c>
      <c r="R432" s="352">
        <f>L432-[1]გადასახდელები!L432</f>
        <v>0</v>
      </c>
    </row>
    <row r="433" spans="2:18" ht="20.25" hidden="1" customHeight="1">
      <c r="B433" s="36" t="str">
        <f t="shared" si="433"/>
        <v>b</v>
      </c>
      <c r="C433" s="42">
        <v>2</v>
      </c>
      <c r="D433" s="42"/>
      <c r="F433" s="30"/>
      <c r="G433" s="60" t="s">
        <v>354</v>
      </c>
      <c r="H433" s="86">
        <f t="shared" si="474"/>
        <v>0</v>
      </c>
      <c r="I433" s="87">
        <f t="shared" si="434"/>
        <v>0</v>
      </c>
      <c r="J433" s="86">
        <f t="shared" ref="J433:K433" si="480">J663+J893+J1123+J1353+J1583+J1813+J2043</f>
        <v>0</v>
      </c>
      <c r="K433" s="86">
        <f t="shared" si="480"/>
        <v>0</v>
      </c>
      <c r="L433" s="87">
        <f t="shared" si="416"/>
        <v>0</v>
      </c>
      <c r="M433" s="86">
        <f t="shared" si="462"/>
        <v>0</v>
      </c>
      <c r="N433" s="86">
        <f t="shared" si="462"/>
        <v>0</v>
      </c>
      <c r="O433" s="82" t="s">
        <v>146</v>
      </c>
      <c r="R433" s="352">
        <f>L433-[1]გადასახდელები!L433</f>
        <v>0</v>
      </c>
    </row>
    <row r="434" spans="2:18" ht="20.25" hidden="1" customHeight="1">
      <c r="B434" s="36" t="str">
        <f t="shared" si="433"/>
        <v>b</v>
      </c>
      <c r="C434" s="42">
        <v>3</v>
      </c>
      <c r="D434" s="42"/>
      <c r="F434" s="31"/>
      <c r="G434" s="51" t="s">
        <v>355</v>
      </c>
      <c r="H434" s="120">
        <f t="shared" si="474"/>
        <v>0</v>
      </c>
      <c r="I434" s="118">
        <f t="shared" si="434"/>
        <v>0</v>
      </c>
      <c r="J434" s="120">
        <f t="shared" ref="J434:K434" si="481">J664+J894+J1124+J1354+J1584+J1814+J2044</f>
        <v>0</v>
      </c>
      <c r="K434" s="120">
        <f t="shared" si="481"/>
        <v>0</v>
      </c>
      <c r="L434" s="118">
        <f t="shared" si="416"/>
        <v>0</v>
      </c>
      <c r="M434" s="120">
        <f t="shared" si="462"/>
        <v>0</v>
      </c>
      <c r="N434" s="120">
        <f t="shared" si="462"/>
        <v>0</v>
      </c>
      <c r="O434" s="82" t="s">
        <v>146</v>
      </c>
      <c r="R434" s="352">
        <f>L434-[1]გადასახდელები!L434</f>
        <v>0</v>
      </c>
    </row>
    <row r="435" spans="2:18" ht="20.25" hidden="1" customHeight="1">
      <c r="B435" s="36" t="str">
        <f t="shared" si="433"/>
        <v>b</v>
      </c>
      <c r="C435" s="42">
        <v>4</v>
      </c>
      <c r="D435" s="42"/>
      <c r="F435" s="31"/>
      <c r="G435" s="47" t="s">
        <v>356</v>
      </c>
      <c r="H435" s="93">
        <f t="shared" si="474"/>
        <v>0</v>
      </c>
      <c r="I435" s="94">
        <f t="shared" si="434"/>
        <v>0</v>
      </c>
      <c r="J435" s="93">
        <f t="shared" ref="J435:K435" si="482">J665+J895+J1125+J1355+J1585+J1815+J2045</f>
        <v>0</v>
      </c>
      <c r="K435" s="93">
        <f t="shared" si="482"/>
        <v>0</v>
      </c>
      <c r="L435" s="94">
        <f t="shared" si="416"/>
        <v>0</v>
      </c>
      <c r="M435" s="93">
        <f t="shared" si="462"/>
        <v>0</v>
      </c>
      <c r="N435" s="93">
        <f t="shared" si="462"/>
        <v>0</v>
      </c>
      <c r="O435" s="82" t="s">
        <v>146</v>
      </c>
      <c r="R435" s="352">
        <f>L435-[1]გადასახდელები!L435</f>
        <v>0</v>
      </c>
    </row>
    <row r="436" spans="2:18" ht="20.25" hidden="1" customHeight="1">
      <c r="B436" s="36" t="str">
        <f t="shared" si="433"/>
        <v>b</v>
      </c>
      <c r="C436" s="42">
        <v>4</v>
      </c>
      <c r="D436" s="42"/>
      <c r="F436" s="31"/>
      <c r="G436" s="47" t="s">
        <v>357</v>
      </c>
      <c r="H436" s="93">
        <f t="shared" si="474"/>
        <v>0</v>
      </c>
      <c r="I436" s="94">
        <f t="shared" si="434"/>
        <v>0</v>
      </c>
      <c r="J436" s="93">
        <f t="shared" ref="J436:K436" si="483">J666+J896+J1126+J1356+J1586+J1816+J2046</f>
        <v>0</v>
      </c>
      <c r="K436" s="93">
        <f t="shared" si="483"/>
        <v>0</v>
      </c>
      <c r="L436" s="94">
        <f t="shared" si="416"/>
        <v>0</v>
      </c>
      <c r="M436" s="93">
        <f t="shared" ref="M436:N455" si="484">M666+M896+M1126+M1356+M1586+M1816+M2046</f>
        <v>0</v>
      </c>
      <c r="N436" s="93">
        <f t="shared" si="484"/>
        <v>0</v>
      </c>
      <c r="O436" s="82" t="s">
        <v>146</v>
      </c>
      <c r="R436" s="352">
        <f>L436-[1]გადასახდელები!L436</f>
        <v>0</v>
      </c>
    </row>
    <row r="437" spans="2:18" ht="20.25" hidden="1" customHeight="1">
      <c r="B437" s="36" t="str">
        <f t="shared" si="433"/>
        <v>b</v>
      </c>
      <c r="C437" s="42">
        <v>4</v>
      </c>
      <c r="D437" s="42"/>
      <c r="F437" s="31"/>
      <c r="G437" s="47" t="s">
        <v>212</v>
      </c>
      <c r="H437" s="93">
        <f t="shared" si="474"/>
        <v>0</v>
      </c>
      <c r="I437" s="94">
        <f t="shared" si="434"/>
        <v>0</v>
      </c>
      <c r="J437" s="93">
        <f t="shared" ref="J437:K437" si="485">J667+J897+J1127+J1357+J1587+J1817+J2047</f>
        <v>0</v>
      </c>
      <c r="K437" s="93">
        <f t="shared" si="485"/>
        <v>0</v>
      </c>
      <c r="L437" s="94">
        <f t="shared" si="416"/>
        <v>0</v>
      </c>
      <c r="M437" s="93">
        <f t="shared" si="484"/>
        <v>0</v>
      </c>
      <c r="N437" s="93">
        <f t="shared" si="484"/>
        <v>0</v>
      </c>
      <c r="O437" s="82" t="s">
        <v>146</v>
      </c>
      <c r="R437" s="352">
        <f>L437-[1]გადასახდელები!L437</f>
        <v>0</v>
      </c>
    </row>
    <row r="438" spans="2:18" ht="20.25" hidden="1" customHeight="1">
      <c r="B438" s="36" t="str">
        <f t="shared" si="433"/>
        <v>b</v>
      </c>
      <c r="C438" s="42">
        <v>4</v>
      </c>
      <c r="D438" s="42"/>
      <c r="F438" s="31"/>
      <c r="G438" s="47" t="s">
        <v>358</v>
      </c>
      <c r="H438" s="93">
        <f t="shared" si="474"/>
        <v>0</v>
      </c>
      <c r="I438" s="94">
        <f t="shared" si="434"/>
        <v>0</v>
      </c>
      <c r="J438" s="93">
        <f t="shared" ref="J438:K438" si="486">J668+J898+J1128+J1358+J1588+J1818+J2048</f>
        <v>0</v>
      </c>
      <c r="K438" s="93">
        <f t="shared" si="486"/>
        <v>0</v>
      </c>
      <c r="L438" s="94">
        <f t="shared" si="416"/>
        <v>0</v>
      </c>
      <c r="M438" s="93">
        <f t="shared" si="484"/>
        <v>0</v>
      </c>
      <c r="N438" s="93">
        <f t="shared" si="484"/>
        <v>0</v>
      </c>
      <c r="O438" s="82" t="s">
        <v>146</v>
      </c>
      <c r="R438" s="352">
        <f>L438-[1]გადასახდელები!L438</f>
        <v>0</v>
      </c>
    </row>
    <row r="439" spans="2:18" ht="20.25" hidden="1" customHeight="1">
      <c r="B439" s="36" t="str">
        <f t="shared" si="433"/>
        <v>b</v>
      </c>
      <c r="C439" s="42">
        <v>4</v>
      </c>
      <c r="D439" s="42"/>
      <c r="F439" s="31"/>
      <c r="G439" s="47" t="s">
        <v>359</v>
      </c>
      <c r="H439" s="93">
        <f t="shared" si="474"/>
        <v>0</v>
      </c>
      <c r="I439" s="94">
        <f t="shared" si="434"/>
        <v>0</v>
      </c>
      <c r="J439" s="93">
        <f t="shared" ref="J439:K439" si="487">J669+J899+J1129+J1359+J1589+J1819+J2049</f>
        <v>0</v>
      </c>
      <c r="K439" s="93">
        <f t="shared" si="487"/>
        <v>0</v>
      </c>
      <c r="L439" s="94">
        <f t="shared" ref="L439:L502" si="488">M439+N439</f>
        <v>0</v>
      </c>
      <c r="M439" s="93">
        <f t="shared" si="484"/>
        <v>0</v>
      </c>
      <c r="N439" s="93">
        <f t="shared" si="484"/>
        <v>0</v>
      </c>
      <c r="O439" s="82" t="s">
        <v>146</v>
      </c>
      <c r="R439" s="352">
        <f>L439-[1]გადასახდელები!L439</f>
        <v>0</v>
      </c>
    </row>
    <row r="440" spans="2:18" ht="20.25" hidden="1" customHeight="1">
      <c r="B440" s="36" t="str">
        <f t="shared" si="433"/>
        <v>b</v>
      </c>
      <c r="C440" s="42">
        <v>4</v>
      </c>
      <c r="D440" s="42"/>
      <c r="F440" s="31"/>
      <c r="G440" s="47" t="s">
        <v>360</v>
      </c>
      <c r="H440" s="93">
        <f t="shared" si="474"/>
        <v>0</v>
      </c>
      <c r="I440" s="94">
        <f t="shared" si="434"/>
        <v>0</v>
      </c>
      <c r="J440" s="93">
        <f t="shared" ref="J440:K440" si="489">J670+J900+J1130+J1360+J1590+J1820+J2050</f>
        <v>0</v>
      </c>
      <c r="K440" s="93">
        <f t="shared" si="489"/>
        <v>0</v>
      </c>
      <c r="L440" s="94">
        <f t="shared" si="488"/>
        <v>0</v>
      </c>
      <c r="M440" s="93">
        <f t="shared" si="484"/>
        <v>0</v>
      </c>
      <c r="N440" s="93">
        <f t="shared" si="484"/>
        <v>0</v>
      </c>
      <c r="O440" s="82" t="s">
        <v>146</v>
      </c>
      <c r="R440" s="352">
        <f>L440-[1]გადასახდელები!L440</f>
        <v>0</v>
      </c>
    </row>
    <row r="441" spans="2:18" ht="20.25" hidden="1" customHeight="1">
      <c r="B441" s="36" t="str">
        <f t="shared" si="433"/>
        <v>b</v>
      </c>
      <c r="C441" s="42">
        <v>3</v>
      </c>
      <c r="D441" s="42"/>
      <c r="F441" s="31"/>
      <c r="G441" s="51" t="s">
        <v>211</v>
      </c>
      <c r="H441" s="120">
        <f t="shared" si="474"/>
        <v>0</v>
      </c>
      <c r="I441" s="118">
        <f t="shared" si="434"/>
        <v>0</v>
      </c>
      <c r="J441" s="120">
        <f t="shared" ref="J441:K441" si="490">J671+J901+J1131+J1361+J1591+J1821+J2051</f>
        <v>0</v>
      </c>
      <c r="K441" s="120">
        <f t="shared" si="490"/>
        <v>0</v>
      </c>
      <c r="L441" s="118">
        <f t="shared" si="488"/>
        <v>0</v>
      </c>
      <c r="M441" s="120">
        <f t="shared" si="484"/>
        <v>0</v>
      </c>
      <c r="N441" s="120">
        <f t="shared" si="484"/>
        <v>0</v>
      </c>
      <c r="O441" s="82" t="s">
        <v>146</v>
      </c>
      <c r="R441" s="352">
        <f>L441-[1]გადასახდელები!L441</f>
        <v>0</v>
      </c>
    </row>
    <row r="442" spans="2:18" ht="20.25" hidden="1" customHeight="1">
      <c r="B442" s="36" t="str">
        <f t="shared" si="433"/>
        <v>b</v>
      </c>
      <c r="C442" s="42">
        <v>4</v>
      </c>
      <c r="D442" s="42"/>
      <c r="F442" s="31"/>
      <c r="G442" s="47" t="s">
        <v>356</v>
      </c>
      <c r="H442" s="93">
        <f t="shared" si="474"/>
        <v>0</v>
      </c>
      <c r="I442" s="94">
        <f t="shared" si="434"/>
        <v>0</v>
      </c>
      <c r="J442" s="93">
        <f t="shared" ref="J442:K442" si="491">J672+J902+J1132+J1362+J1592+J1822+J2052</f>
        <v>0</v>
      </c>
      <c r="K442" s="93">
        <f t="shared" si="491"/>
        <v>0</v>
      </c>
      <c r="L442" s="94">
        <f t="shared" si="488"/>
        <v>0</v>
      </c>
      <c r="M442" s="93">
        <f t="shared" si="484"/>
        <v>0</v>
      </c>
      <c r="N442" s="93">
        <f t="shared" si="484"/>
        <v>0</v>
      </c>
      <c r="O442" s="82" t="s">
        <v>146</v>
      </c>
      <c r="R442" s="352">
        <f>L442-[1]გადასახდელები!L442</f>
        <v>0</v>
      </c>
    </row>
    <row r="443" spans="2:18" ht="20.25" hidden="1" customHeight="1">
      <c r="B443" s="36" t="str">
        <f t="shared" si="433"/>
        <v>b</v>
      </c>
      <c r="C443" s="42">
        <v>4</v>
      </c>
      <c r="D443" s="42"/>
      <c r="F443" s="31"/>
      <c r="G443" s="47" t="s">
        <v>357</v>
      </c>
      <c r="H443" s="93">
        <f t="shared" si="474"/>
        <v>0</v>
      </c>
      <c r="I443" s="94">
        <f t="shared" si="434"/>
        <v>0</v>
      </c>
      <c r="J443" s="93">
        <f t="shared" ref="J443:K443" si="492">J673+J903+J1133+J1363+J1593+J1823+J2053</f>
        <v>0</v>
      </c>
      <c r="K443" s="93">
        <f t="shared" si="492"/>
        <v>0</v>
      </c>
      <c r="L443" s="94">
        <f t="shared" si="488"/>
        <v>0</v>
      </c>
      <c r="M443" s="93">
        <f t="shared" si="484"/>
        <v>0</v>
      </c>
      <c r="N443" s="93">
        <f t="shared" si="484"/>
        <v>0</v>
      </c>
      <c r="O443" s="82" t="s">
        <v>146</v>
      </c>
      <c r="R443" s="352">
        <f>L443-[1]გადასახდელები!L443</f>
        <v>0</v>
      </c>
    </row>
    <row r="444" spans="2:18" ht="20.25" hidden="1" customHeight="1">
      <c r="B444" s="36" t="str">
        <f t="shared" si="433"/>
        <v>b</v>
      </c>
      <c r="C444" s="42">
        <v>4</v>
      </c>
      <c r="D444" s="42"/>
      <c r="F444" s="31"/>
      <c r="G444" s="47" t="s">
        <v>212</v>
      </c>
      <c r="H444" s="93">
        <f t="shared" si="474"/>
        <v>0</v>
      </c>
      <c r="I444" s="94">
        <f t="shared" si="434"/>
        <v>0</v>
      </c>
      <c r="J444" s="93">
        <f t="shared" ref="J444:K444" si="493">J674+J904+J1134+J1364+J1594+J1824+J2054</f>
        <v>0</v>
      </c>
      <c r="K444" s="93">
        <f t="shared" si="493"/>
        <v>0</v>
      </c>
      <c r="L444" s="94">
        <f t="shared" si="488"/>
        <v>0</v>
      </c>
      <c r="M444" s="93">
        <f t="shared" si="484"/>
        <v>0</v>
      </c>
      <c r="N444" s="93">
        <f t="shared" si="484"/>
        <v>0</v>
      </c>
      <c r="O444" s="82" t="s">
        <v>146</v>
      </c>
      <c r="R444" s="352">
        <f>L444-[1]გადასახდელები!L444</f>
        <v>0</v>
      </c>
    </row>
    <row r="445" spans="2:18" ht="20.25" hidden="1" customHeight="1">
      <c r="B445" s="36" t="str">
        <f t="shared" si="433"/>
        <v>b</v>
      </c>
      <c r="C445" s="42">
        <v>4</v>
      </c>
      <c r="D445" s="42"/>
      <c r="F445" s="31"/>
      <c r="G445" s="47" t="s">
        <v>361</v>
      </c>
      <c r="H445" s="93">
        <f t="shared" si="474"/>
        <v>0</v>
      </c>
      <c r="I445" s="94">
        <f t="shared" si="434"/>
        <v>0</v>
      </c>
      <c r="J445" s="93">
        <f t="shared" ref="J445:K445" si="494">J675+J905+J1135+J1365+J1595+J1825+J2055</f>
        <v>0</v>
      </c>
      <c r="K445" s="93">
        <f t="shared" si="494"/>
        <v>0</v>
      </c>
      <c r="L445" s="94">
        <f t="shared" si="488"/>
        <v>0</v>
      </c>
      <c r="M445" s="93">
        <f t="shared" si="484"/>
        <v>0</v>
      </c>
      <c r="N445" s="93">
        <f t="shared" si="484"/>
        <v>0</v>
      </c>
      <c r="O445" s="82" t="s">
        <v>146</v>
      </c>
      <c r="R445" s="352">
        <f>L445-[1]გადასახდელები!L445</f>
        <v>0</v>
      </c>
    </row>
    <row r="446" spans="2:18" ht="20.25" hidden="1" customHeight="1">
      <c r="B446" s="36" t="str">
        <f t="shared" si="433"/>
        <v>b</v>
      </c>
      <c r="C446" s="42">
        <v>4</v>
      </c>
      <c r="D446" s="42"/>
      <c r="F446" s="31"/>
      <c r="G446" s="47" t="s">
        <v>359</v>
      </c>
      <c r="H446" s="93">
        <f t="shared" si="474"/>
        <v>0</v>
      </c>
      <c r="I446" s="94">
        <f t="shared" si="434"/>
        <v>0</v>
      </c>
      <c r="J446" s="93">
        <f t="shared" ref="J446:K446" si="495">J676+J906+J1136+J1366+J1596+J1826+J2056</f>
        <v>0</v>
      </c>
      <c r="K446" s="93">
        <f t="shared" si="495"/>
        <v>0</v>
      </c>
      <c r="L446" s="94">
        <f t="shared" si="488"/>
        <v>0</v>
      </c>
      <c r="M446" s="93">
        <f t="shared" si="484"/>
        <v>0</v>
      </c>
      <c r="N446" s="93">
        <f t="shared" si="484"/>
        <v>0</v>
      </c>
      <c r="O446" s="82" t="s">
        <v>146</v>
      </c>
      <c r="R446" s="352">
        <f>L446-[1]გადასახდელები!L446</f>
        <v>0</v>
      </c>
    </row>
    <row r="447" spans="2:18" ht="20.25" hidden="1" customHeight="1">
      <c r="B447" s="36" t="str">
        <f t="shared" si="433"/>
        <v>b</v>
      </c>
      <c r="C447" s="42">
        <v>4</v>
      </c>
      <c r="D447" s="42"/>
      <c r="F447" s="31"/>
      <c r="G447" s="47" t="s">
        <v>360</v>
      </c>
      <c r="H447" s="93">
        <f t="shared" si="474"/>
        <v>0</v>
      </c>
      <c r="I447" s="94">
        <f t="shared" si="434"/>
        <v>0</v>
      </c>
      <c r="J447" s="93">
        <f t="shared" ref="J447:K447" si="496">J677+J907+J1137+J1367+J1597+J1827+J2057</f>
        <v>0</v>
      </c>
      <c r="K447" s="93">
        <f t="shared" si="496"/>
        <v>0</v>
      </c>
      <c r="L447" s="94">
        <f t="shared" si="488"/>
        <v>0</v>
      </c>
      <c r="M447" s="93">
        <f t="shared" si="484"/>
        <v>0</v>
      </c>
      <c r="N447" s="93">
        <f t="shared" si="484"/>
        <v>0</v>
      </c>
      <c r="O447" s="82" t="s">
        <v>146</v>
      </c>
      <c r="R447" s="352">
        <f>L447-[1]გადასახდელები!L447</f>
        <v>0</v>
      </c>
    </row>
    <row r="448" spans="2:18" ht="20.25" hidden="1" customHeight="1">
      <c r="B448" s="36" t="str">
        <f t="shared" si="433"/>
        <v>b</v>
      </c>
      <c r="C448" s="42">
        <v>3</v>
      </c>
      <c r="D448" s="42"/>
      <c r="F448" s="29"/>
      <c r="G448" s="56" t="s">
        <v>213</v>
      </c>
      <c r="H448" s="120">
        <f t="shared" si="474"/>
        <v>0</v>
      </c>
      <c r="I448" s="118">
        <f t="shared" si="434"/>
        <v>0</v>
      </c>
      <c r="J448" s="120">
        <f t="shared" ref="J448:K448" si="497">J678+J908+J1138+J1368+J1598+J1828+J2058</f>
        <v>0</v>
      </c>
      <c r="K448" s="120">
        <f t="shared" si="497"/>
        <v>0</v>
      </c>
      <c r="L448" s="118">
        <f t="shared" si="488"/>
        <v>0</v>
      </c>
      <c r="M448" s="120">
        <f t="shared" si="484"/>
        <v>0</v>
      </c>
      <c r="N448" s="120">
        <f t="shared" si="484"/>
        <v>0</v>
      </c>
      <c r="O448" s="82" t="s">
        <v>146</v>
      </c>
      <c r="R448" s="352">
        <f>L448-[1]გადასახდელები!L448</f>
        <v>0</v>
      </c>
    </row>
    <row r="449" spans="2:18" ht="20.25" hidden="1" customHeight="1">
      <c r="B449" s="36" t="str">
        <f t="shared" si="433"/>
        <v>b</v>
      </c>
      <c r="C449" s="42">
        <v>2</v>
      </c>
      <c r="D449" s="42"/>
      <c r="F449" s="28"/>
      <c r="G449" s="60" t="s">
        <v>362</v>
      </c>
      <c r="H449" s="86">
        <f t="shared" si="474"/>
        <v>0</v>
      </c>
      <c r="I449" s="87">
        <f t="shared" si="434"/>
        <v>0</v>
      </c>
      <c r="J449" s="86">
        <f t="shared" ref="J449:K449" si="498">J679+J909+J1139+J1369+J1599+J1829+J2059</f>
        <v>0</v>
      </c>
      <c r="K449" s="86">
        <f t="shared" si="498"/>
        <v>0</v>
      </c>
      <c r="L449" s="87">
        <f t="shared" si="488"/>
        <v>0</v>
      </c>
      <c r="M449" s="86">
        <f t="shared" si="484"/>
        <v>0</v>
      </c>
      <c r="N449" s="86">
        <f t="shared" si="484"/>
        <v>0</v>
      </c>
      <c r="O449" s="82" t="s">
        <v>146</v>
      </c>
      <c r="R449" s="352">
        <f>L449-[1]გადასახდელები!L449</f>
        <v>0</v>
      </c>
    </row>
    <row r="450" spans="2:18" ht="20.25" hidden="1" customHeight="1">
      <c r="B450" s="36" t="str">
        <f t="shared" si="433"/>
        <v>b</v>
      </c>
      <c r="C450" s="42">
        <v>3</v>
      </c>
      <c r="D450" s="42"/>
      <c r="F450" s="29"/>
      <c r="G450" s="51" t="s">
        <v>355</v>
      </c>
      <c r="H450" s="120">
        <f t="shared" si="474"/>
        <v>0</v>
      </c>
      <c r="I450" s="118">
        <f t="shared" si="434"/>
        <v>0</v>
      </c>
      <c r="J450" s="120">
        <f t="shared" ref="J450:K450" si="499">J680+J910+J1140+J1370+J1600+J1830+J2060</f>
        <v>0</v>
      </c>
      <c r="K450" s="120">
        <f t="shared" si="499"/>
        <v>0</v>
      </c>
      <c r="L450" s="118">
        <f t="shared" si="488"/>
        <v>0</v>
      </c>
      <c r="M450" s="120">
        <f t="shared" si="484"/>
        <v>0</v>
      </c>
      <c r="N450" s="120">
        <f t="shared" si="484"/>
        <v>0</v>
      </c>
      <c r="O450" s="82" t="s">
        <v>146</v>
      </c>
      <c r="R450" s="352">
        <f>L450-[1]გადასახდელები!L450</f>
        <v>0</v>
      </c>
    </row>
    <row r="451" spans="2:18" ht="20.25" hidden="1" customHeight="1">
      <c r="B451" s="36" t="str">
        <f t="shared" si="433"/>
        <v>b</v>
      </c>
      <c r="C451" s="42">
        <v>4</v>
      </c>
      <c r="D451" s="42"/>
      <c r="F451" s="29"/>
      <c r="G451" s="47" t="s">
        <v>363</v>
      </c>
      <c r="H451" s="93">
        <f t="shared" si="474"/>
        <v>0</v>
      </c>
      <c r="I451" s="94">
        <f t="shared" si="434"/>
        <v>0</v>
      </c>
      <c r="J451" s="93">
        <f t="shared" ref="J451:K451" si="500">J681+J911+J1141+J1371+J1601+J1831+J2061</f>
        <v>0</v>
      </c>
      <c r="K451" s="93">
        <f t="shared" si="500"/>
        <v>0</v>
      </c>
      <c r="L451" s="94">
        <f t="shared" si="488"/>
        <v>0</v>
      </c>
      <c r="M451" s="93">
        <f t="shared" si="484"/>
        <v>0</v>
      </c>
      <c r="N451" s="93">
        <f t="shared" si="484"/>
        <v>0</v>
      </c>
      <c r="O451" s="82" t="s">
        <v>146</v>
      </c>
      <c r="R451" s="352">
        <f>L451-[1]გადასახდელები!L451</f>
        <v>0</v>
      </c>
    </row>
    <row r="452" spans="2:18" ht="20.25" hidden="1" customHeight="1">
      <c r="B452" s="36" t="str">
        <f t="shared" si="433"/>
        <v>b</v>
      </c>
      <c r="C452" s="42">
        <v>4</v>
      </c>
      <c r="D452" s="42"/>
      <c r="F452" s="29"/>
      <c r="G452" s="47" t="s">
        <v>210</v>
      </c>
      <c r="H452" s="93">
        <f t="shared" si="474"/>
        <v>0</v>
      </c>
      <c r="I452" s="94">
        <f t="shared" si="434"/>
        <v>0</v>
      </c>
      <c r="J452" s="93">
        <f t="shared" ref="J452:K452" si="501">J682+J912+J1142+J1372+J1602+J1832+J2062</f>
        <v>0</v>
      </c>
      <c r="K452" s="93">
        <f t="shared" si="501"/>
        <v>0</v>
      </c>
      <c r="L452" s="94">
        <f t="shared" si="488"/>
        <v>0</v>
      </c>
      <c r="M452" s="93">
        <f t="shared" si="484"/>
        <v>0</v>
      </c>
      <c r="N452" s="93">
        <f t="shared" si="484"/>
        <v>0</v>
      </c>
      <c r="O452" s="82" t="s">
        <v>146</v>
      </c>
      <c r="R452" s="352">
        <f>L452-[1]გადასახდელები!L452</f>
        <v>0</v>
      </c>
    </row>
    <row r="453" spans="2:18" ht="20.25" hidden="1" customHeight="1">
      <c r="B453" s="36" t="str">
        <f t="shared" si="433"/>
        <v>b</v>
      </c>
      <c r="C453" s="42">
        <v>4</v>
      </c>
      <c r="D453" s="42"/>
      <c r="F453" s="29"/>
      <c r="G453" s="47" t="s">
        <v>357</v>
      </c>
      <c r="H453" s="93">
        <f t="shared" si="474"/>
        <v>0</v>
      </c>
      <c r="I453" s="94">
        <f t="shared" si="434"/>
        <v>0</v>
      </c>
      <c r="J453" s="93">
        <f t="shared" ref="J453:K453" si="502">J683+J913+J1143+J1373+J1603+J1833+J2063</f>
        <v>0</v>
      </c>
      <c r="K453" s="93">
        <f t="shared" si="502"/>
        <v>0</v>
      </c>
      <c r="L453" s="94">
        <f t="shared" si="488"/>
        <v>0</v>
      </c>
      <c r="M453" s="93">
        <f t="shared" si="484"/>
        <v>0</v>
      </c>
      <c r="N453" s="93">
        <f t="shared" si="484"/>
        <v>0</v>
      </c>
      <c r="O453" s="82" t="s">
        <v>146</v>
      </c>
      <c r="R453" s="352">
        <f>L453-[1]გადასახდელები!L453</f>
        <v>0</v>
      </c>
    </row>
    <row r="454" spans="2:18" ht="30.75" hidden="1" customHeight="1">
      <c r="B454" s="36" t="str">
        <f t="shared" si="433"/>
        <v>b</v>
      </c>
      <c r="C454" s="42">
        <v>4</v>
      </c>
      <c r="D454" s="42"/>
      <c r="F454" s="29"/>
      <c r="G454" s="47" t="s">
        <v>364</v>
      </c>
      <c r="H454" s="93">
        <f t="shared" si="474"/>
        <v>0</v>
      </c>
      <c r="I454" s="94">
        <f t="shared" si="434"/>
        <v>0</v>
      </c>
      <c r="J454" s="93">
        <f t="shared" ref="J454:K454" si="503">J684+J914+J1144+J1374+J1604+J1834+J2064</f>
        <v>0</v>
      </c>
      <c r="K454" s="93">
        <f t="shared" si="503"/>
        <v>0</v>
      </c>
      <c r="L454" s="94">
        <f t="shared" si="488"/>
        <v>0</v>
      </c>
      <c r="M454" s="93">
        <f t="shared" si="484"/>
        <v>0</v>
      </c>
      <c r="N454" s="93">
        <f t="shared" si="484"/>
        <v>0</v>
      </c>
      <c r="O454" s="82" t="s">
        <v>146</v>
      </c>
      <c r="R454" s="352">
        <f>L454-[1]გადასახდელები!L454</f>
        <v>0</v>
      </c>
    </row>
    <row r="455" spans="2:18" ht="20.25" hidden="1" customHeight="1">
      <c r="B455" s="36" t="str">
        <f t="shared" ref="B455:B518" si="504">IF(H455+I455+L455&gt;0,"a","b")</f>
        <v>b</v>
      </c>
      <c r="C455" s="42">
        <v>4</v>
      </c>
      <c r="D455" s="42"/>
      <c r="F455" s="29"/>
      <c r="G455" s="47" t="s">
        <v>358</v>
      </c>
      <c r="H455" s="93">
        <f t="shared" si="474"/>
        <v>0</v>
      </c>
      <c r="I455" s="94">
        <f t="shared" ref="I455:I518" si="505">J455+K455</f>
        <v>0</v>
      </c>
      <c r="J455" s="93">
        <f t="shared" ref="J455:K455" si="506">J685+J915+J1145+J1375+J1605+J1835+J2065</f>
        <v>0</v>
      </c>
      <c r="K455" s="93">
        <f t="shared" si="506"/>
        <v>0</v>
      </c>
      <c r="L455" s="94">
        <f t="shared" si="488"/>
        <v>0</v>
      </c>
      <c r="M455" s="93">
        <f t="shared" si="484"/>
        <v>0</v>
      </c>
      <c r="N455" s="93">
        <f t="shared" si="484"/>
        <v>0</v>
      </c>
      <c r="O455" s="82" t="s">
        <v>146</v>
      </c>
      <c r="R455" s="352">
        <f>L455-[1]გადასახდელები!L455</f>
        <v>0</v>
      </c>
    </row>
    <row r="456" spans="2:18" ht="20.25" hidden="1" customHeight="1">
      <c r="B456" s="36" t="str">
        <f t="shared" si="504"/>
        <v>b</v>
      </c>
      <c r="C456" s="42">
        <v>4</v>
      </c>
      <c r="D456" s="42"/>
      <c r="F456" s="29"/>
      <c r="G456" s="47" t="s">
        <v>359</v>
      </c>
      <c r="H456" s="93">
        <f t="shared" si="474"/>
        <v>0</v>
      </c>
      <c r="I456" s="94">
        <f t="shared" si="505"/>
        <v>0</v>
      </c>
      <c r="J456" s="93">
        <f t="shared" ref="J456:K456" si="507">J686+J916+J1146+J1376+J1606+J1836+J2066</f>
        <v>0</v>
      </c>
      <c r="K456" s="93">
        <f t="shared" si="507"/>
        <v>0</v>
      </c>
      <c r="L456" s="94">
        <f t="shared" si="488"/>
        <v>0</v>
      </c>
      <c r="M456" s="93">
        <f t="shared" ref="M456:N465" si="508">M686+M916+M1146+M1376+M1606+M1836+M2066</f>
        <v>0</v>
      </c>
      <c r="N456" s="93">
        <f t="shared" si="508"/>
        <v>0</v>
      </c>
      <c r="O456" s="82" t="s">
        <v>146</v>
      </c>
      <c r="R456" s="352">
        <f>L456-[1]გადასახდელები!L456</f>
        <v>0</v>
      </c>
    </row>
    <row r="457" spans="2:18" ht="20.25" hidden="1" customHeight="1">
      <c r="B457" s="36" t="str">
        <f t="shared" si="504"/>
        <v>b</v>
      </c>
      <c r="C457" s="42">
        <v>4</v>
      </c>
      <c r="D457" s="42"/>
      <c r="F457" s="29"/>
      <c r="G457" s="47" t="s">
        <v>365</v>
      </c>
      <c r="H457" s="120">
        <f t="shared" si="474"/>
        <v>0</v>
      </c>
      <c r="I457" s="94">
        <f t="shared" si="505"/>
        <v>0</v>
      </c>
      <c r="J457" s="120">
        <f t="shared" ref="J457:K457" si="509">J687+J917+J1147+J1377+J1607+J1837+J2067</f>
        <v>0</v>
      </c>
      <c r="K457" s="120">
        <f t="shared" si="509"/>
        <v>0</v>
      </c>
      <c r="L457" s="94">
        <f t="shared" si="488"/>
        <v>0</v>
      </c>
      <c r="M457" s="120">
        <f t="shared" si="508"/>
        <v>0</v>
      </c>
      <c r="N457" s="120">
        <f t="shared" si="508"/>
        <v>0</v>
      </c>
      <c r="O457" s="82" t="s">
        <v>146</v>
      </c>
      <c r="R457" s="352">
        <f>L457-[1]გადასახდელები!L457</f>
        <v>0</v>
      </c>
    </row>
    <row r="458" spans="2:18" ht="20.25" hidden="1" customHeight="1">
      <c r="B458" s="36" t="str">
        <f t="shared" si="504"/>
        <v>b</v>
      </c>
      <c r="C458" s="42">
        <v>3</v>
      </c>
      <c r="D458" s="42"/>
      <c r="F458" s="29"/>
      <c r="G458" s="51" t="s">
        <v>211</v>
      </c>
      <c r="H458" s="120">
        <f t="shared" si="474"/>
        <v>0</v>
      </c>
      <c r="I458" s="118">
        <f t="shared" si="505"/>
        <v>0</v>
      </c>
      <c r="J458" s="120">
        <f t="shared" ref="J458:K458" si="510">J688+J918+J1148+J1378+J1608+J1838+J2068</f>
        <v>0</v>
      </c>
      <c r="K458" s="120">
        <f t="shared" si="510"/>
        <v>0</v>
      </c>
      <c r="L458" s="118">
        <f t="shared" si="488"/>
        <v>0</v>
      </c>
      <c r="M458" s="120">
        <f t="shared" si="508"/>
        <v>0</v>
      </c>
      <c r="N458" s="120">
        <f t="shared" si="508"/>
        <v>0</v>
      </c>
      <c r="O458" s="82" t="s">
        <v>146</v>
      </c>
      <c r="R458" s="352">
        <f>L458-[1]გადასახდელები!L458</f>
        <v>0</v>
      </c>
    </row>
    <row r="459" spans="2:18" ht="20.25" hidden="1" customHeight="1">
      <c r="B459" s="36" t="str">
        <f t="shared" si="504"/>
        <v>b</v>
      </c>
      <c r="C459" s="42">
        <v>4</v>
      </c>
      <c r="D459" s="42"/>
      <c r="F459" s="29"/>
      <c r="G459" s="47" t="s">
        <v>363</v>
      </c>
      <c r="H459" s="93">
        <f t="shared" si="474"/>
        <v>0</v>
      </c>
      <c r="I459" s="94">
        <f t="shared" si="505"/>
        <v>0</v>
      </c>
      <c r="J459" s="93">
        <f t="shared" ref="J459:K459" si="511">J689+J919+J1149+J1379+J1609+J1839+J2069</f>
        <v>0</v>
      </c>
      <c r="K459" s="93">
        <f t="shared" si="511"/>
        <v>0</v>
      </c>
      <c r="L459" s="94">
        <f t="shared" si="488"/>
        <v>0</v>
      </c>
      <c r="M459" s="93">
        <f t="shared" si="508"/>
        <v>0</v>
      </c>
      <c r="N459" s="93">
        <f t="shared" si="508"/>
        <v>0</v>
      </c>
      <c r="O459" s="82" t="s">
        <v>146</v>
      </c>
      <c r="R459" s="352">
        <f>L459-[1]გადასახდელები!L459</f>
        <v>0</v>
      </c>
    </row>
    <row r="460" spans="2:18" ht="20.25" hidden="1" customHeight="1">
      <c r="B460" s="36" t="str">
        <f t="shared" si="504"/>
        <v>b</v>
      </c>
      <c r="C460" s="42">
        <v>4</v>
      </c>
      <c r="D460" s="42"/>
      <c r="F460" s="29"/>
      <c r="G460" s="47" t="s">
        <v>210</v>
      </c>
      <c r="H460" s="93">
        <f t="shared" si="474"/>
        <v>0</v>
      </c>
      <c r="I460" s="94">
        <f t="shared" si="505"/>
        <v>0</v>
      </c>
      <c r="J460" s="93">
        <f t="shared" ref="J460:K460" si="512">J690+J920+J1150+J1380+J1610+J1840+J2070</f>
        <v>0</v>
      </c>
      <c r="K460" s="93">
        <f t="shared" si="512"/>
        <v>0</v>
      </c>
      <c r="L460" s="94">
        <f t="shared" si="488"/>
        <v>0</v>
      </c>
      <c r="M460" s="93">
        <f t="shared" si="508"/>
        <v>0</v>
      </c>
      <c r="N460" s="93">
        <f t="shared" si="508"/>
        <v>0</v>
      </c>
      <c r="O460" s="82" t="s">
        <v>146</v>
      </c>
      <c r="R460" s="352">
        <f>L460-[1]გადასახდელები!L460</f>
        <v>0</v>
      </c>
    </row>
    <row r="461" spans="2:18" ht="20.25" hidden="1" customHeight="1">
      <c r="B461" s="36" t="str">
        <f t="shared" si="504"/>
        <v>b</v>
      </c>
      <c r="C461" s="42">
        <v>4</v>
      </c>
      <c r="D461" s="42"/>
      <c r="F461" s="29"/>
      <c r="G461" s="47" t="s">
        <v>357</v>
      </c>
      <c r="H461" s="93">
        <f t="shared" si="474"/>
        <v>0</v>
      </c>
      <c r="I461" s="94">
        <f t="shared" si="505"/>
        <v>0</v>
      </c>
      <c r="J461" s="93">
        <f t="shared" ref="J461:K461" si="513">J691+J921+J1151+J1381+J1611+J1841+J2071</f>
        <v>0</v>
      </c>
      <c r="K461" s="93">
        <f t="shared" si="513"/>
        <v>0</v>
      </c>
      <c r="L461" s="94">
        <f t="shared" si="488"/>
        <v>0</v>
      </c>
      <c r="M461" s="93">
        <f t="shared" si="508"/>
        <v>0</v>
      </c>
      <c r="N461" s="93">
        <f t="shared" si="508"/>
        <v>0</v>
      </c>
      <c r="O461" s="82" t="s">
        <v>146</v>
      </c>
      <c r="R461" s="352">
        <f>L461-[1]გადასახდელები!L461</f>
        <v>0</v>
      </c>
    </row>
    <row r="462" spans="2:18" ht="30.75" hidden="1" customHeight="1">
      <c r="B462" s="36" t="str">
        <f t="shared" si="504"/>
        <v>b</v>
      </c>
      <c r="C462" s="42">
        <v>4</v>
      </c>
      <c r="D462" s="42"/>
      <c r="F462" s="29"/>
      <c r="G462" s="47" t="s">
        <v>364</v>
      </c>
      <c r="H462" s="93">
        <f t="shared" si="474"/>
        <v>0</v>
      </c>
      <c r="I462" s="94">
        <f t="shared" si="505"/>
        <v>0</v>
      </c>
      <c r="J462" s="93">
        <f t="shared" ref="J462:K462" si="514">J692+J922+J1152+J1382+J1612+J1842+J2072</f>
        <v>0</v>
      </c>
      <c r="K462" s="93">
        <f t="shared" si="514"/>
        <v>0</v>
      </c>
      <c r="L462" s="94">
        <f t="shared" si="488"/>
        <v>0</v>
      </c>
      <c r="M462" s="93">
        <f t="shared" si="508"/>
        <v>0</v>
      </c>
      <c r="N462" s="93">
        <f t="shared" si="508"/>
        <v>0</v>
      </c>
      <c r="O462" s="82" t="s">
        <v>146</v>
      </c>
      <c r="R462" s="352">
        <f>L462-[1]გადასახდელები!L462</f>
        <v>0</v>
      </c>
    </row>
    <row r="463" spans="2:18" ht="20.25" hidden="1" customHeight="1">
      <c r="B463" s="36" t="str">
        <f t="shared" si="504"/>
        <v>b</v>
      </c>
      <c r="C463" s="42">
        <v>4</v>
      </c>
      <c r="D463" s="42"/>
      <c r="F463" s="29"/>
      <c r="G463" s="47" t="s">
        <v>366</v>
      </c>
      <c r="H463" s="93">
        <f t="shared" si="474"/>
        <v>0</v>
      </c>
      <c r="I463" s="94">
        <f t="shared" si="505"/>
        <v>0</v>
      </c>
      <c r="J463" s="93">
        <f t="shared" ref="J463:K463" si="515">J693+J923+J1153+J1383+J1613+J1843+J2073</f>
        <v>0</v>
      </c>
      <c r="K463" s="93">
        <f t="shared" si="515"/>
        <v>0</v>
      </c>
      <c r="L463" s="94">
        <f t="shared" si="488"/>
        <v>0</v>
      </c>
      <c r="M463" s="93">
        <f t="shared" si="508"/>
        <v>0</v>
      </c>
      <c r="N463" s="93">
        <f t="shared" si="508"/>
        <v>0</v>
      </c>
      <c r="O463" s="82" t="s">
        <v>146</v>
      </c>
      <c r="R463" s="352">
        <f>L463-[1]გადასახდელები!L463</f>
        <v>0</v>
      </c>
    </row>
    <row r="464" spans="2:18" ht="20.25" hidden="1" customHeight="1">
      <c r="B464" s="36" t="str">
        <f t="shared" si="504"/>
        <v>b</v>
      </c>
      <c r="C464" s="42">
        <v>4</v>
      </c>
      <c r="D464" s="42"/>
      <c r="F464" s="29"/>
      <c r="G464" s="47" t="s">
        <v>359</v>
      </c>
      <c r="H464" s="93">
        <f t="shared" si="474"/>
        <v>0</v>
      </c>
      <c r="I464" s="94">
        <f t="shared" si="505"/>
        <v>0</v>
      </c>
      <c r="J464" s="93">
        <f t="shared" ref="J464:K464" si="516">J694+J924+J1154+J1384+J1614+J1844+J2074</f>
        <v>0</v>
      </c>
      <c r="K464" s="93">
        <f t="shared" si="516"/>
        <v>0</v>
      </c>
      <c r="L464" s="94">
        <f t="shared" si="488"/>
        <v>0</v>
      </c>
      <c r="M464" s="93">
        <f t="shared" si="508"/>
        <v>0</v>
      </c>
      <c r="N464" s="93">
        <f t="shared" si="508"/>
        <v>0</v>
      </c>
      <c r="O464" s="82" t="s">
        <v>146</v>
      </c>
      <c r="R464" s="352">
        <f>L464-[1]გადასახდელები!L464</f>
        <v>0</v>
      </c>
    </row>
    <row r="465" spans="2:18" ht="21" hidden="1" customHeight="1" thickBot="1">
      <c r="B465" s="36" t="str">
        <f t="shared" si="504"/>
        <v>b</v>
      </c>
      <c r="C465" s="42">
        <v>4</v>
      </c>
      <c r="D465" s="42"/>
      <c r="F465" s="29"/>
      <c r="G465" s="47" t="s">
        <v>365</v>
      </c>
      <c r="H465" s="93">
        <f t="shared" si="474"/>
        <v>0</v>
      </c>
      <c r="I465" s="94">
        <f t="shared" si="505"/>
        <v>0</v>
      </c>
      <c r="J465" s="93">
        <f t="shared" ref="J465:K465" si="517">J695+J925+J1155+J1385+J1615+J1845+J2075</f>
        <v>0</v>
      </c>
      <c r="K465" s="93">
        <f t="shared" si="517"/>
        <v>0</v>
      </c>
      <c r="L465" s="94">
        <f t="shared" si="488"/>
        <v>0</v>
      </c>
      <c r="M465" s="93">
        <f t="shared" si="508"/>
        <v>0</v>
      </c>
      <c r="N465" s="93">
        <f t="shared" si="508"/>
        <v>0</v>
      </c>
      <c r="O465" s="82" t="s">
        <v>146</v>
      </c>
      <c r="R465" s="352">
        <f>L465-[1]გადასახდელები!L465</f>
        <v>0</v>
      </c>
    </row>
    <row r="466" spans="2:18" ht="63" customHeight="1" thickBot="1">
      <c r="B466" s="36" t="str">
        <f t="shared" si="504"/>
        <v>a</v>
      </c>
      <c r="C466" s="42">
        <v>1</v>
      </c>
      <c r="D466" s="42"/>
      <c r="E466" s="24"/>
      <c r="F466" s="32" t="s">
        <v>160</v>
      </c>
      <c r="G466" s="61" t="s">
        <v>136</v>
      </c>
      <c r="H466" s="79">
        <f>H468+H600+H663+H679</f>
        <v>761.5</v>
      </c>
      <c r="I466" s="80">
        <f t="shared" si="505"/>
        <v>765.6</v>
      </c>
      <c r="J466" s="81">
        <f>J468+J600+J663+J679</f>
        <v>0</v>
      </c>
      <c r="K466" s="81">
        <f>K468+K600+K663+K679</f>
        <v>765.6</v>
      </c>
      <c r="L466" s="80">
        <f t="shared" si="488"/>
        <v>162.98600000000002</v>
      </c>
      <c r="M466" s="81">
        <f>M468+M600+M663+M679</f>
        <v>0</v>
      </c>
      <c r="N466" s="81">
        <f>N468+N600+N663+N679</f>
        <v>162.98600000000002</v>
      </c>
      <c r="O466" s="82" t="s">
        <v>146</v>
      </c>
      <c r="P466" s="43">
        <v>1</v>
      </c>
      <c r="R466" s="352">
        <f>L466-[1]გადასახდელები!L466</f>
        <v>-595.01400000000012</v>
      </c>
    </row>
    <row r="467" spans="2:18" ht="21" hidden="1" customHeight="1" thickTop="1">
      <c r="B467" s="36" t="str">
        <f t="shared" si="504"/>
        <v>b</v>
      </c>
      <c r="C467" s="42">
        <v>2</v>
      </c>
      <c r="D467" s="42"/>
      <c r="F467" s="26"/>
      <c r="G467" s="46" t="s">
        <v>162</v>
      </c>
      <c r="H467" s="83">
        <v>0</v>
      </c>
      <c r="I467" s="84">
        <f t="shared" si="505"/>
        <v>0</v>
      </c>
      <c r="J467" s="85"/>
      <c r="K467" s="85"/>
      <c r="L467" s="84">
        <f t="shared" si="488"/>
        <v>0</v>
      </c>
      <c r="M467" s="85"/>
      <c r="N467" s="85"/>
      <c r="R467" s="352">
        <f>L467-[1]გადასახდელები!L467</f>
        <v>-36</v>
      </c>
    </row>
    <row r="468" spans="2:18" ht="20.25" customHeight="1" thickTop="1">
      <c r="B468" s="36" t="str">
        <f t="shared" si="504"/>
        <v>a</v>
      </c>
      <c r="C468" s="42">
        <v>2</v>
      </c>
      <c r="D468" s="42"/>
      <c r="E468" s="24">
        <v>70111</v>
      </c>
      <c r="F468" s="341" t="s">
        <v>524</v>
      </c>
      <c r="G468" s="58" t="s">
        <v>163</v>
      </c>
      <c r="H468" s="86">
        <f>H469+H480+H548+H556+H557+H567+H577</f>
        <v>716</v>
      </c>
      <c r="I468" s="87">
        <f t="shared" si="505"/>
        <v>755.6</v>
      </c>
      <c r="J468" s="88">
        <f>J469+J480+J548+J556+J557+J567+J577+J547</f>
        <v>0</v>
      </c>
      <c r="K468" s="88">
        <f>K469+K480+K548+K556+K557+K567+K577</f>
        <v>755.6</v>
      </c>
      <c r="L468" s="87">
        <f t="shared" si="488"/>
        <v>162.98600000000002</v>
      </c>
      <c r="M468" s="88">
        <f>M469+M480+M548+M556+M557+M567+M577+M547</f>
        <v>0</v>
      </c>
      <c r="N468" s="88">
        <f>N469+N480+N548+N556+N557+N567+N577</f>
        <v>162.98600000000002</v>
      </c>
      <c r="O468" s="82" t="s">
        <v>146</v>
      </c>
      <c r="R468" s="352">
        <f>L468-[1]გადასახდელები!L468</f>
        <v>-590.81400000000008</v>
      </c>
    </row>
    <row r="469" spans="2:18" ht="20.25" customHeight="1">
      <c r="B469" s="36" t="str">
        <f t="shared" si="504"/>
        <v>a</v>
      </c>
      <c r="C469" s="42">
        <v>31</v>
      </c>
      <c r="D469" s="42"/>
      <c r="F469" s="341" t="s">
        <v>525</v>
      </c>
      <c r="G469" s="57" t="s">
        <v>164</v>
      </c>
      <c r="H469" s="89">
        <f>H470+H479</f>
        <v>382.8</v>
      </c>
      <c r="I469" s="90">
        <f t="shared" si="505"/>
        <v>457.6</v>
      </c>
      <c r="J469" s="92">
        <f>J470+J479</f>
        <v>0</v>
      </c>
      <c r="K469" s="92">
        <f>K470+K479</f>
        <v>457.6</v>
      </c>
      <c r="L469" s="90">
        <f t="shared" si="488"/>
        <v>115.89000000000001</v>
      </c>
      <c r="M469" s="92">
        <f>M470+M479</f>
        <v>0</v>
      </c>
      <c r="N469" s="92">
        <f>N470+N479</f>
        <v>115.89000000000001</v>
      </c>
      <c r="O469" s="82" t="s">
        <v>146</v>
      </c>
      <c r="R469" s="352">
        <f>L469-[1]გადასახდელები!L469</f>
        <v>-222.00999999999996</v>
      </c>
    </row>
    <row r="470" spans="2:18" ht="20.25" customHeight="1">
      <c r="B470" s="36" t="str">
        <f t="shared" si="504"/>
        <v>a</v>
      </c>
      <c r="C470" s="42">
        <v>4</v>
      </c>
      <c r="D470" s="42"/>
      <c r="F470" s="341" t="s">
        <v>526</v>
      </c>
      <c r="G470" s="47" t="s">
        <v>165</v>
      </c>
      <c r="H470" s="93">
        <f>H471+H478</f>
        <v>382.8</v>
      </c>
      <c r="I470" s="94">
        <f t="shared" si="505"/>
        <v>457.6</v>
      </c>
      <c r="J470" s="95">
        <f>J471+J478</f>
        <v>0</v>
      </c>
      <c r="K470" s="95">
        <f>K471+K478</f>
        <v>457.6</v>
      </c>
      <c r="L470" s="94">
        <f t="shared" si="488"/>
        <v>115.89000000000001</v>
      </c>
      <c r="M470" s="95">
        <f>M471+M478</f>
        <v>0</v>
      </c>
      <c r="N470" s="95">
        <f>N471+N478</f>
        <v>115.89000000000001</v>
      </c>
      <c r="O470" s="82" t="s">
        <v>146</v>
      </c>
      <c r="R470" s="352">
        <f>L470-[1]გადასახდელები!L470</f>
        <v>-222.00999999999996</v>
      </c>
    </row>
    <row r="471" spans="2:18" ht="20.25" customHeight="1">
      <c r="B471" s="36" t="str">
        <f t="shared" si="504"/>
        <v>a</v>
      </c>
      <c r="C471" s="42">
        <v>5</v>
      </c>
      <c r="D471" s="42"/>
      <c r="F471" s="342" t="s">
        <v>527</v>
      </c>
      <c r="G471" s="48" t="s">
        <v>166</v>
      </c>
      <c r="H471" s="96">
        <f>SUM(H472:H477)</f>
        <v>382.8</v>
      </c>
      <c r="I471" s="97">
        <f t="shared" si="505"/>
        <v>457.6</v>
      </c>
      <c r="J471" s="98">
        <f>SUM(J472:J477)</f>
        <v>0</v>
      </c>
      <c r="K471" s="98">
        <f>SUM(K472:K477)</f>
        <v>457.6</v>
      </c>
      <c r="L471" s="97">
        <f t="shared" si="488"/>
        <v>115.89000000000001</v>
      </c>
      <c r="M471" s="98">
        <f>SUM(M472:M477)</f>
        <v>0</v>
      </c>
      <c r="N471" s="98">
        <f>SUM(N472:N477)</f>
        <v>115.89000000000001</v>
      </c>
      <c r="O471" s="82" t="s">
        <v>146</v>
      </c>
      <c r="R471" s="352">
        <f>L471-[1]გადასახდელები!L471</f>
        <v>-222.00999999999996</v>
      </c>
    </row>
    <row r="472" spans="2:18" ht="20.25" customHeight="1">
      <c r="B472" s="36" t="str">
        <f t="shared" si="504"/>
        <v>a</v>
      </c>
      <c r="C472" s="42">
        <v>6</v>
      </c>
      <c r="D472" s="42"/>
      <c r="F472" s="343" t="s">
        <v>528</v>
      </c>
      <c r="G472" s="45" t="s">
        <v>167</v>
      </c>
      <c r="H472" s="99">
        <v>350.7</v>
      </c>
      <c r="I472" s="91">
        <f t="shared" si="505"/>
        <v>457.6</v>
      </c>
      <c r="J472" s="100"/>
      <c r="K472" s="99">
        <v>457.6</v>
      </c>
      <c r="L472" s="91">
        <f t="shared" si="488"/>
        <v>114.39000000000001</v>
      </c>
      <c r="M472" s="100"/>
      <c r="N472" s="99">
        <f>38.13+38.13+0.65+37.48</f>
        <v>114.39000000000001</v>
      </c>
      <c r="R472" s="352">
        <f>L472-[1]გადასახდელები!L472</f>
        <v>-223.50999999999996</v>
      </c>
    </row>
    <row r="473" spans="2:18" ht="20.25" hidden="1" customHeight="1">
      <c r="B473" s="36" t="str">
        <f t="shared" si="504"/>
        <v>b</v>
      </c>
      <c r="C473" s="42">
        <v>6</v>
      </c>
      <c r="D473" s="42"/>
      <c r="F473" s="343" t="s">
        <v>592</v>
      </c>
      <c r="G473" s="45" t="s">
        <v>168</v>
      </c>
      <c r="H473" s="99"/>
      <c r="I473" s="91">
        <f t="shared" si="505"/>
        <v>0</v>
      </c>
      <c r="J473" s="100"/>
      <c r="K473" s="100"/>
      <c r="L473" s="91">
        <f t="shared" si="488"/>
        <v>0</v>
      </c>
      <c r="M473" s="100"/>
      <c r="N473" s="100"/>
      <c r="R473" s="352">
        <f>L473-[1]გადასახდელები!L473</f>
        <v>0</v>
      </c>
    </row>
    <row r="474" spans="2:18" ht="20.25" customHeight="1">
      <c r="B474" s="36" t="str">
        <f t="shared" si="504"/>
        <v>a</v>
      </c>
      <c r="C474" s="42">
        <v>6</v>
      </c>
      <c r="D474" s="42"/>
      <c r="F474" s="343" t="s">
        <v>529</v>
      </c>
      <c r="G474" s="45" t="s">
        <v>169</v>
      </c>
      <c r="H474" s="99">
        <v>32.1</v>
      </c>
      <c r="I474" s="91">
        <f t="shared" si="505"/>
        <v>0</v>
      </c>
      <c r="J474" s="100"/>
      <c r="K474" s="100"/>
      <c r="L474" s="91">
        <f t="shared" si="488"/>
        <v>1.5</v>
      </c>
      <c r="M474" s="100"/>
      <c r="N474" s="100">
        <v>1.5</v>
      </c>
      <c r="R474" s="352">
        <f>L474-[1]გადასახდელები!L474</f>
        <v>1.5</v>
      </c>
    </row>
    <row r="475" spans="2:18" ht="20.25" hidden="1" customHeight="1">
      <c r="B475" s="36" t="str">
        <f t="shared" si="504"/>
        <v>b</v>
      </c>
      <c r="C475" s="42">
        <v>6</v>
      </c>
      <c r="D475" s="42"/>
      <c r="F475" s="343" t="s">
        <v>593</v>
      </c>
      <c r="G475" s="45" t="s">
        <v>170</v>
      </c>
      <c r="H475" s="99"/>
      <c r="I475" s="91">
        <f t="shared" si="505"/>
        <v>0</v>
      </c>
      <c r="J475" s="100"/>
      <c r="K475" s="100"/>
      <c r="L475" s="91">
        <f t="shared" si="488"/>
        <v>0</v>
      </c>
      <c r="M475" s="100"/>
      <c r="N475" s="100"/>
      <c r="R475" s="352">
        <f>L475-[1]გადასახდელები!L475</f>
        <v>0</v>
      </c>
    </row>
    <row r="476" spans="2:18" ht="20.25" hidden="1" customHeight="1">
      <c r="B476" s="36" t="str">
        <f t="shared" si="504"/>
        <v>b</v>
      </c>
      <c r="C476" s="42">
        <v>6</v>
      </c>
      <c r="D476" s="42"/>
      <c r="F476" s="343" t="s">
        <v>594</v>
      </c>
      <c r="G476" s="45" t="s">
        <v>171</v>
      </c>
      <c r="H476" s="99"/>
      <c r="I476" s="91">
        <f t="shared" si="505"/>
        <v>0</v>
      </c>
      <c r="J476" s="100"/>
      <c r="K476" s="100"/>
      <c r="L476" s="91">
        <f t="shared" si="488"/>
        <v>0</v>
      </c>
      <c r="M476" s="100"/>
      <c r="N476" s="100"/>
      <c r="R476" s="352">
        <f>L476-[1]გადასახდელები!L476</f>
        <v>0</v>
      </c>
    </row>
    <row r="477" spans="2:18" ht="20.25" hidden="1" customHeight="1">
      <c r="B477" s="36" t="str">
        <f t="shared" si="504"/>
        <v>b</v>
      </c>
      <c r="C477" s="42">
        <v>6</v>
      </c>
      <c r="D477" s="42"/>
      <c r="F477" s="343" t="s">
        <v>595</v>
      </c>
      <c r="G477" s="45" t="s">
        <v>172</v>
      </c>
      <c r="H477" s="99"/>
      <c r="I477" s="91">
        <f t="shared" si="505"/>
        <v>0</v>
      </c>
      <c r="J477" s="100"/>
      <c r="K477" s="100"/>
      <c r="L477" s="91">
        <f t="shared" si="488"/>
        <v>0</v>
      </c>
      <c r="M477" s="100"/>
      <c r="N477" s="100"/>
      <c r="R477" s="352">
        <f>L477-[1]გადასახდელები!L477</f>
        <v>0</v>
      </c>
    </row>
    <row r="478" spans="2:18" ht="20.25" hidden="1" customHeight="1">
      <c r="B478" s="36" t="str">
        <f t="shared" si="504"/>
        <v>b</v>
      </c>
      <c r="C478" s="42">
        <v>5</v>
      </c>
      <c r="D478" s="42"/>
      <c r="F478" s="343" t="s">
        <v>596</v>
      </c>
      <c r="G478" s="48" t="s">
        <v>173</v>
      </c>
      <c r="H478" s="101"/>
      <c r="I478" s="97">
        <f t="shared" si="505"/>
        <v>0</v>
      </c>
      <c r="J478" s="102"/>
      <c r="K478" s="102"/>
      <c r="L478" s="97">
        <f t="shared" si="488"/>
        <v>0</v>
      </c>
      <c r="M478" s="102"/>
      <c r="N478" s="102"/>
      <c r="R478" s="352">
        <f>L478-[1]გადასახდელები!L478</f>
        <v>0</v>
      </c>
    </row>
    <row r="479" spans="2:18" ht="20.25" hidden="1" customHeight="1">
      <c r="B479" s="36" t="str">
        <f t="shared" si="504"/>
        <v>b</v>
      </c>
      <c r="C479" s="42">
        <v>4</v>
      </c>
      <c r="D479" s="42"/>
      <c r="F479" s="343" t="s">
        <v>597</v>
      </c>
      <c r="G479" s="47" t="s">
        <v>174</v>
      </c>
      <c r="H479" s="103"/>
      <c r="I479" s="94">
        <f t="shared" si="505"/>
        <v>0</v>
      </c>
      <c r="J479" s="104"/>
      <c r="K479" s="104"/>
      <c r="L479" s="94">
        <f t="shared" si="488"/>
        <v>0</v>
      </c>
      <c r="M479" s="104"/>
      <c r="N479" s="104"/>
      <c r="R479" s="352">
        <f>L479-[1]გადასახდელები!L479</f>
        <v>0</v>
      </c>
    </row>
    <row r="480" spans="2:18" ht="20.25" customHeight="1">
      <c r="B480" s="36" t="str">
        <f t="shared" si="504"/>
        <v>a</v>
      </c>
      <c r="C480" s="42">
        <v>3</v>
      </c>
      <c r="D480" s="42"/>
      <c r="F480" s="342" t="s">
        <v>530</v>
      </c>
      <c r="G480" s="57" t="s">
        <v>175</v>
      </c>
      <c r="H480" s="89">
        <f>H481+H482+H485+H521+H522+H523+H524+H525+H532+H533</f>
        <v>313</v>
      </c>
      <c r="I480" s="90">
        <f t="shared" si="505"/>
        <v>295</v>
      </c>
      <c r="J480" s="92">
        <f>J481+J482+J485+J521+J522+J523+J524+J525+J532+J533</f>
        <v>0</v>
      </c>
      <c r="K480" s="92">
        <f>K481+K482+K485+K521+K522+K523+K524+K525+K532+K533</f>
        <v>295</v>
      </c>
      <c r="L480" s="90">
        <f t="shared" si="488"/>
        <v>47.095999999999997</v>
      </c>
      <c r="M480" s="92">
        <f>M481+M482+M485+M521+M522+M523+M524+M525+M532+M533</f>
        <v>0</v>
      </c>
      <c r="N480" s="92">
        <f>N481+N482+N485+N521+N522+N523+N524+N525+N532+N533</f>
        <v>47.095999999999997</v>
      </c>
      <c r="O480" s="82" t="s">
        <v>146</v>
      </c>
      <c r="R480" s="352">
        <f>L480-[1]გადასახდელები!L480</f>
        <v>-350.20400000000001</v>
      </c>
    </row>
    <row r="481" spans="2:18" ht="20.25" customHeight="1">
      <c r="B481" s="36" t="str">
        <f t="shared" si="504"/>
        <v>a</v>
      </c>
      <c r="C481" s="42">
        <v>4</v>
      </c>
      <c r="D481" s="42"/>
      <c r="F481" s="343" t="s">
        <v>531</v>
      </c>
      <c r="G481" s="47" t="s">
        <v>176</v>
      </c>
      <c r="H481" s="103">
        <v>29.6</v>
      </c>
      <c r="I481" s="94">
        <f t="shared" si="505"/>
        <v>16.899999999999999</v>
      </c>
      <c r="J481" s="104"/>
      <c r="K481" s="103">
        <v>16.899999999999999</v>
      </c>
      <c r="L481" s="94">
        <f t="shared" si="488"/>
        <v>4.1500000000000004</v>
      </c>
      <c r="M481" s="104"/>
      <c r="N481" s="103">
        <f>1.3+1.3+0.25+1.3</f>
        <v>4.1500000000000004</v>
      </c>
      <c r="R481" s="352">
        <f>L481-[1]გადასახდელები!L481</f>
        <v>-45.85</v>
      </c>
    </row>
    <row r="482" spans="2:18" ht="20.25" customHeight="1">
      <c r="B482" s="36" t="str">
        <f t="shared" si="504"/>
        <v>a</v>
      </c>
      <c r="C482" s="42">
        <v>4</v>
      </c>
      <c r="D482" s="42"/>
      <c r="F482" s="342" t="s">
        <v>532</v>
      </c>
      <c r="G482" s="47" t="s">
        <v>177</v>
      </c>
      <c r="H482" s="93">
        <f>SUM(H483:H484)</f>
        <v>2.2999999999999998</v>
      </c>
      <c r="I482" s="94">
        <f t="shared" si="505"/>
        <v>3</v>
      </c>
      <c r="J482" s="95">
        <f>SUM(J483:J484)</f>
        <v>0</v>
      </c>
      <c r="K482" s="95">
        <f>SUM(K483:K484)</f>
        <v>3</v>
      </c>
      <c r="L482" s="94">
        <f t="shared" si="488"/>
        <v>0.54599999999999993</v>
      </c>
      <c r="M482" s="95">
        <f>SUM(M483:M484)</f>
        <v>0</v>
      </c>
      <c r="N482" s="95">
        <f>SUM(N483:N484)</f>
        <v>0.54599999999999993</v>
      </c>
      <c r="O482" s="82" t="s">
        <v>146</v>
      </c>
      <c r="R482" s="352">
        <f>L482-[1]გადასახდელები!L482</f>
        <v>-4.4539999999999997</v>
      </c>
    </row>
    <row r="483" spans="2:18" ht="20.25" customHeight="1">
      <c r="B483" s="36" t="str">
        <f t="shared" si="504"/>
        <v>a</v>
      </c>
      <c r="C483" s="42">
        <v>5</v>
      </c>
      <c r="D483" s="42"/>
      <c r="F483" s="343" t="s">
        <v>533</v>
      </c>
      <c r="G483" s="48" t="s">
        <v>178</v>
      </c>
      <c r="H483" s="101">
        <v>2.2999999999999998</v>
      </c>
      <c r="I483" s="97">
        <f t="shared" si="505"/>
        <v>3</v>
      </c>
      <c r="J483" s="102"/>
      <c r="K483" s="101">
        <v>3</v>
      </c>
      <c r="L483" s="97">
        <f t="shared" si="488"/>
        <v>0.54599999999999993</v>
      </c>
      <c r="M483" s="102"/>
      <c r="N483" s="101">
        <f>0.06+0.366+0.03+0.09</f>
        <v>0.54599999999999993</v>
      </c>
      <c r="R483" s="352">
        <f>L483-[1]გადასახდელები!L483</f>
        <v>-4.4539999999999997</v>
      </c>
    </row>
    <row r="484" spans="2:18" ht="20.25" hidden="1" customHeight="1">
      <c r="B484" s="36" t="str">
        <f t="shared" si="504"/>
        <v>b</v>
      </c>
      <c r="C484" s="42">
        <v>5</v>
      </c>
      <c r="D484" s="42"/>
      <c r="F484" s="343" t="s">
        <v>598</v>
      </c>
      <c r="G484" s="48" t="s">
        <v>179</v>
      </c>
      <c r="H484" s="101"/>
      <c r="I484" s="97">
        <f t="shared" si="505"/>
        <v>0</v>
      </c>
      <c r="J484" s="102"/>
      <c r="K484" s="102"/>
      <c r="L484" s="97">
        <f t="shared" si="488"/>
        <v>0</v>
      </c>
      <c r="M484" s="102"/>
      <c r="N484" s="102"/>
      <c r="R484" s="352">
        <f>L484-[1]გადასახდელები!L484</f>
        <v>0</v>
      </c>
    </row>
    <row r="485" spans="2:18" ht="20.25" customHeight="1">
      <c r="B485" s="36" t="str">
        <f t="shared" si="504"/>
        <v>a</v>
      </c>
      <c r="C485" s="42">
        <v>4</v>
      </c>
      <c r="D485" s="42"/>
      <c r="F485" s="342" t="s">
        <v>534</v>
      </c>
      <c r="G485" s="47" t="s">
        <v>180</v>
      </c>
      <c r="H485" s="93">
        <f>H486+H487+H488+H489+H501+H505+H506+H507+H508+H509+H510+H511+H519+H520</f>
        <v>185.6</v>
      </c>
      <c r="I485" s="94">
        <f t="shared" si="505"/>
        <v>36.5</v>
      </c>
      <c r="J485" s="95">
        <f>J486+J487+J488+J489+J501+J505+J506+J507+J508+J509+J510+J511+J519+J520</f>
        <v>0</v>
      </c>
      <c r="K485" s="95">
        <f>K486+K487+K488+K489+K501+K505+K506+K507+K508+K509+K510+K511+K519+K520</f>
        <v>36.5</v>
      </c>
      <c r="L485" s="94">
        <f t="shared" si="488"/>
        <v>4.4489999999999998</v>
      </c>
      <c r="M485" s="95">
        <f>M486+M487+M488+M489+M501+M505+M506+M507+M508+M509+M510+M511+M519+M520</f>
        <v>0</v>
      </c>
      <c r="N485" s="95">
        <f>N486+N487+N488+N489+N501+N505+N506+N507+N508+N509+N510+N511+N519+N520</f>
        <v>4.4489999999999998</v>
      </c>
      <c r="O485" s="82" t="s">
        <v>146</v>
      </c>
      <c r="R485" s="352">
        <f>L485-[1]გადასახდელები!L485</f>
        <v>-272.65100000000001</v>
      </c>
    </row>
    <row r="486" spans="2:18" ht="42.75" customHeight="1">
      <c r="B486" s="36" t="str">
        <f t="shared" si="504"/>
        <v>a</v>
      </c>
      <c r="C486" s="42">
        <v>5</v>
      </c>
      <c r="D486" s="42"/>
      <c r="F486" s="343" t="s">
        <v>535</v>
      </c>
      <c r="G486" s="48" t="s">
        <v>229</v>
      </c>
      <c r="H486" s="101">
        <v>4.2</v>
      </c>
      <c r="I486" s="97">
        <f t="shared" si="505"/>
        <v>6</v>
      </c>
      <c r="J486" s="102"/>
      <c r="K486" s="102">
        <v>6</v>
      </c>
      <c r="L486" s="97">
        <f t="shared" si="488"/>
        <v>2.073</v>
      </c>
      <c r="M486" s="102"/>
      <c r="N486" s="102">
        <f>0.272+0.369+1.432</f>
        <v>2.073</v>
      </c>
      <c r="R486" s="352">
        <f>L486-[1]გადასახდელები!L486</f>
        <v>-2.8270000000000004</v>
      </c>
    </row>
    <row r="487" spans="2:18" ht="30.75" customHeight="1">
      <c r="B487" s="36" t="str">
        <f t="shared" si="504"/>
        <v>a</v>
      </c>
      <c r="C487" s="42">
        <v>5</v>
      </c>
      <c r="D487" s="42"/>
      <c r="F487" s="343" t="s">
        <v>599</v>
      </c>
      <c r="G487" s="49" t="s">
        <v>196</v>
      </c>
      <c r="H487" s="101">
        <v>0.1</v>
      </c>
      <c r="I487" s="97">
        <f t="shared" si="505"/>
        <v>1</v>
      </c>
      <c r="J487" s="102"/>
      <c r="K487" s="102">
        <v>1</v>
      </c>
      <c r="L487" s="97">
        <f t="shared" si="488"/>
        <v>0</v>
      </c>
      <c r="M487" s="102"/>
      <c r="N487" s="102"/>
      <c r="R487" s="352">
        <f>L487-[1]გადასახდელები!L487</f>
        <v>0</v>
      </c>
    </row>
    <row r="488" spans="2:18" ht="60.75" customHeight="1">
      <c r="B488" s="36" t="str">
        <f t="shared" si="504"/>
        <v>a</v>
      </c>
      <c r="C488" s="42">
        <v>5</v>
      </c>
      <c r="D488" s="42"/>
      <c r="F488" s="343" t="s">
        <v>536</v>
      </c>
      <c r="G488" s="49" t="s">
        <v>230</v>
      </c>
      <c r="H488" s="101">
        <v>1.6</v>
      </c>
      <c r="I488" s="97">
        <f t="shared" si="505"/>
        <v>0.5</v>
      </c>
      <c r="J488" s="102"/>
      <c r="K488" s="102">
        <v>0.5</v>
      </c>
      <c r="L488" s="97">
        <f t="shared" si="488"/>
        <v>0</v>
      </c>
      <c r="M488" s="102"/>
      <c r="N488" s="102"/>
      <c r="R488" s="352">
        <f>L488-[1]გადასახდელები!L488</f>
        <v>0</v>
      </c>
    </row>
    <row r="489" spans="2:18" ht="30.75" customHeight="1">
      <c r="B489" s="36" t="str">
        <f t="shared" si="504"/>
        <v>a</v>
      </c>
      <c r="C489" s="42">
        <v>5</v>
      </c>
      <c r="D489" s="42"/>
      <c r="F489" s="342" t="s">
        <v>537</v>
      </c>
      <c r="G489" s="48" t="s">
        <v>195</v>
      </c>
      <c r="H489" s="96">
        <f>SUM(H490:H500)</f>
        <v>8</v>
      </c>
      <c r="I489" s="97">
        <f t="shared" si="505"/>
        <v>12</v>
      </c>
      <c r="J489" s="98">
        <f>SUM(J490:J500)</f>
        <v>0</v>
      </c>
      <c r="K489" s="98">
        <f>SUM(K490:K500)</f>
        <v>12</v>
      </c>
      <c r="L489" s="97">
        <f t="shared" si="488"/>
        <v>0.21</v>
      </c>
      <c r="M489" s="98">
        <f>SUM(M490:M500)</f>
        <v>0</v>
      </c>
      <c r="N489" s="98">
        <f>SUM(N490:N500)</f>
        <v>0.21</v>
      </c>
      <c r="O489" s="82" t="s">
        <v>146</v>
      </c>
      <c r="R489" s="352">
        <f>L489-[1]გადასახდელები!L489</f>
        <v>-12.79</v>
      </c>
    </row>
    <row r="490" spans="2:18" ht="20.25" hidden="1" customHeight="1">
      <c r="B490" s="36" t="str">
        <f t="shared" si="504"/>
        <v>b</v>
      </c>
      <c r="C490" s="42">
        <v>6</v>
      </c>
      <c r="D490" s="42"/>
      <c r="F490" s="343" t="s">
        <v>600</v>
      </c>
      <c r="G490" s="45" t="s">
        <v>181</v>
      </c>
      <c r="H490" s="106"/>
      <c r="I490" s="105">
        <f t="shared" si="505"/>
        <v>0</v>
      </c>
      <c r="J490" s="107"/>
      <c r="K490" s="107"/>
      <c r="L490" s="105">
        <f t="shared" si="488"/>
        <v>0</v>
      </c>
      <c r="M490" s="107"/>
      <c r="N490" s="107"/>
      <c r="R490" s="352">
        <f>L490-[1]გადასახდელები!L490</f>
        <v>0</v>
      </c>
    </row>
    <row r="491" spans="2:18" ht="20.25" hidden="1" customHeight="1">
      <c r="B491" s="36" t="str">
        <f t="shared" si="504"/>
        <v>b</v>
      </c>
      <c r="C491" s="42">
        <v>6</v>
      </c>
      <c r="D491" s="42"/>
      <c r="F491" s="343" t="s">
        <v>601</v>
      </c>
      <c r="G491" s="45" t="s">
        <v>182</v>
      </c>
      <c r="H491" s="106"/>
      <c r="I491" s="105">
        <f t="shared" si="505"/>
        <v>0</v>
      </c>
      <c r="J491" s="107"/>
      <c r="K491" s="107"/>
      <c r="L491" s="105">
        <f t="shared" si="488"/>
        <v>0</v>
      </c>
      <c r="M491" s="107"/>
      <c r="N491" s="107"/>
      <c r="R491" s="352">
        <f>L491-[1]გადასახდელები!L491</f>
        <v>0</v>
      </c>
    </row>
    <row r="492" spans="2:18" ht="20.25" customHeight="1">
      <c r="B492" s="36" t="str">
        <f t="shared" si="504"/>
        <v>a</v>
      </c>
      <c r="C492" s="42">
        <v>6</v>
      </c>
      <c r="D492" s="42"/>
      <c r="F492" s="343" t="s">
        <v>602</v>
      </c>
      <c r="G492" s="45" t="s">
        <v>183</v>
      </c>
      <c r="H492" s="106"/>
      <c r="I492" s="105">
        <f t="shared" si="505"/>
        <v>3</v>
      </c>
      <c r="J492" s="107"/>
      <c r="K492" s="107">
        <v>3</v>
      </c>
      <c r="L492" s="105">
        <f t="shared" si="488"/>
        <v>0.21</v>
      </c>
      <c r="M492" s="107"/>
      <c r="N492" s="107">
        <v>0.21</v>
      </c>
      <c r="R492" s="352">
        <f>L492-[1]გადასახდელები!L492</f>
        <v>-2.79</v>
      </c>
    </row>
    <row r="493" spans="2:18" ht="20.25" hidden="1" customHeight="1">
      <c r="B493" s="36" t="str">
        <f t="shared" si="504"/>
        <v>b</v>
      </c>
      <c r="C493" s="42">
        <v>6</v>
      </c>
      <c r="D493" s="42"/>
      <c r="F493" s="343" t="s">
        <v>603</v>
      </c>
      <c r="G493" s="45" t="s">
        <v>184</v>
      </c>
      <c r="H493" s="106"/>
      <c r="I493" s="105">
        <f t="shared" si="505"/>
        <v>0</v>
      </c>
      <c r="J493" s="107"/>
      <c r="K493" s="107"/>
      <c r="L493" s="105">
        <f t="shared" si="488"/>
        <v>0</v>
      </c>
      <c r="M493" s="107"/>
      <c r="N493" s="107"/>
      <c r="R493" s="352">
        <f>L493-[1]გადასახდელები!L493</f>
        <v>0</v>
      </c>
    </row>
    <row r="494" spans="2:18" ht="20.25" customHeight="1">
      <c r="B494" s="36" t="str">
        <f t="shared" si="504"/>
        <v>a</v>
      </c>
      <c r="C494" s="42">
        <v>6</v>
      </c>
      <c r="D494" s="42"/>
      <c r="F494" s="343" t="s">
        <v>538</v>
      </c>
      <c r="G494" s="45" t="s">
        <v>185</v>
      </c>
      <c r="H494" s="106">
        <v>1.3</v>
      </c>
      <c r="I494" s="105">
        <f t="shared" si="505"/>
        <v>3</v>
      </c>
      <c r="J494" s="107"/>
      <c r="K494" s="107">
        <v>3</v>
      </c>
      <c r="L494" s="105">
        <f t="shared" si="488"/>
        <v>0</v>
      </c>
      <c r="M494" s="107"/>
      <c r="N494" s="107"/>
      <c r="R494" s="352">
        <f>L494-[1]გადასახდელები!L494</f>
        <v>-3</v>
      </c>
    </row>
    <row r="495" spans="2:18" ht="20.25" customHeight="1">
      <c r="B495" s="36" t="str">
        <f t="shared" si="504"/>
        <v>a</v>
      </c>
      <c r="C495" s="42">
        <v>6</v>
      </c>
      <c r="D495" s="42"/>
      <c r="F495" s="343" t="s">
        <v>604</v>
      </c>
      <c r="G495" s="45" t="s">
        <v>186</v>
      </c>
      <c r="H495" s="106">
        <v>0.2</v>
      </c>
      <c r="I495" s="105">
        <f t="shared" si="505"/>
        <v>1</v>
      </c>
      <c r="J495" s="107"/>
      <c r="K495" s="107">
        <v>1</v>
      </c>
      <c r="L495" s="105">
        <f t="shared" si="488"/>
        <v>0</v>
      </c>
      <c r="M495" s="107"/>
      <c r="N495" s="107"/>
      <c r="R495" s="352">
        <f>L495-[1]გადასახდელები!L495</f>
        <v>0</v>
      </c>
    </row>
    <row r="496" spans="2:18" ht="20.25" customHeight="1">
      <c r="B496" s="36" t="str">
        <f t="shared" si="504"/>
        <v>a</v>
      </c>
      <c r="C496" s="42">
        <v>6</v>
      </c>
      <c r="D496" s="42"/>
      <c r="F496" s="343" t="s">
        <v>605</v>
      </c>
      <c r="G496" s="45" t="s">
        <v>187</v>
      </c>
      <c r="H496" s="106">
        <v>0.2</v>
      </c>
      <c r="I496" s="105">
        <f t="shared" si="505"/>
        <v>0</v>
      </c>
      <c r="J496" s="107"/>
      <c r="K496" s="107"/>
      <c r="L496" s="105">
        <f t="shared" si="488"/>
        <v>0</v>
      </c>
      <c r="M496" s="107"/>
      <c r="N496" s="107"/>
      <c r="R496" s="352">
        <f>L496-[1]გადასახდელები!L496</f>
        <v>0</v>
      </c>
    </row>
    <row r="497" spans="2:18" ht="20.25" customHeight="1">
      <c r="B497" s="36" t="str">
        <f t="shared" si="504"/>
        <v>a</v>
      </c>
      <c r="C497" s="42">
        <v>6</v>
      </c>
      <c r="D497" s="42"/>
      <c r="F497" s="343" t="s">
        <v>606</v>
      </c>
      <c r="G497" s="45" t="s">
        <v>188</v>
      </c>
      <c r="H497" s="106">
        <v>0.1</v>
      </c>
      <c r="I497" s="105">
        <f t="shared" si="505"/>
        <v>0</v>
      </c>
      <c r="J497" s="107"/>
      <c r="K497" s="107"/>
      <c r="L497" s="105">
        <f t="shared" si="488"/>
        <v>0</v>
      </c>
      <c r="M497" s="107"/>
      <c r="N497" s="107"/>
      <c r="R497" s="352">
        <f>L497-[1]გადასახდელები!L497</f>
        <v>0</v>
      </c>
    </row>
    <row r="498" spans="2:18" ht="20.25" hidden="1" customHeight="1">
      <c r="B498" s="36" t="str">
        <f t="shared" si="504"/>
        <v>b</v>
      </c>
      <c r="C498" s="42">
        <v>6</v>
      </c>
      <c r="D498" s="42"/>
      <c r="F498" s="343" t="s">
        <v>607</v>
      </c>
      <c r="G498" s="45" t="s">
        <v>189</v>
      </c>
      <c r="H498" s="106"/>
      <c r="I498" s="105">
        <f t="shared" si="505"/>
        <v>0</v>
      </c>
      <c r="J498" s="107"/>
      <c r="K498" s="107"/>
      <c r="L498" s="105">
        <f t="shared" si="488"/>
        <v>0</v>
      </c>
      <c r="M498" s="107"/>
      <c r="N498" s="107"/>
      <c r="R498" s="352">
        <f>L498-[1]გადასახდელები!L498</f>
        <v>0</v>
      </c>
    </row>
    <row r="499" spans="2:18" ht="20.25" hidden="1" customHeight="1">
      <c r="B499" s="36" t="str">
        <f t="shared" si="504"/>
        <v>b</v>
      </c>
      <c r="C499" s="42">
        <v>6</v>
      </c>
      <c r="D499" s="42"/>
      <c r="F499" s="343" t="s">
        <v>608</v>
      </c>
      <c r="G499" s="45" t="s">
        <v>190</v>
      </c>
      <c r="H499" s="106"/>
      <c r="I499" s="105">
        <f t="shared" si="505"/>
        <v>0</v>
      </c>
      <c r="J499" s="107"/>
      <c r="K499" s="107"/>
      <c r="L499" s="105">
        <f t="shared" si="488"/>
        <v>0</v>
      </c>
      <c r="M499" s="107"/>
      <c r="N499" s="107"/>
      <c r="R499" s="352">
        <f>L499-[1]გადასახდელები!L499</f>
        <v>0</v>
      </c>
    </row>
    <row r="500" spans="2:18" ht="30.75" customHeight="1">
      <c r="B500" s="36" t="str">
        <f t="shared" si="504"/>
        <v>a</v>
      </c>
      <c r="C500" s="42">
        <v>6</v>
      </c>
      <c r="D500" s="42"/>
      <c r="F500" s="343" t="s">
        <v>539</v>
      </c>
      <c r="G500" s="45" t="s">
        <v>231</v>
      </c>
      <c r="H500" s="106">
        <v>6.2</v>
      </c>
      <c r="I500" s="105">
        <f t="shared" si="505"/>
        <v>5</v>
      </c>
      <c r="J500" s="107"/>
      <c r="K500" s="107">
        <v>5</v>
      </c>
      <c r="L500" s="105">
        <f t="shared" si="488"/>
        <v>0</v>
      </c>
      <c r="M500" s="107"/>
      <c r="N500" s="107"/>
      <c r="R500" s="352">
        <f>L500-[1]გადასახდელები!L500</f>
        <v>-7</v>
      </c>
    </row>
    <row r="501" spans="2:18" ht="20.25" customHeight="1">
      <c r="B501" s="36" t="str">
        <f t="shared" si="504"/>
        <v>a</v>
      </c>
      <c r="C501" s="42">
        <v>5</v>
      </c>
      <c r="D501" s="42"/>
      <c r="F501" s="342" t="s">
        <v>609</v>
      </c>
      <c r="G501" s="48" t="s">
        <v>197</v>
      </c>
      <c r="H501" s="96">
        <f>SUM(H502:H504)</f>
        <v>0</v>
      </c>
      <c r="I501" s="97">
        <f t="shared" si="505"/>
        <v>7</v>
      </c>
      <c r="J501" s="98">
        <f>SUM(J502:J504)</f>
        <v>0</v>
      </c>
      <c r="K501" s="98">
        <f>SUM(K502:K504)</f>
        <v>7</v>
      </c>
      <c r="L501" s="97">
        <f t="shared" si="488"/>
        <v>0.15</v>
      </c>
      <c r="M501" s="98">
        <f>SUM(M502:M504)</f>
        <v>0</v>
      </c>
      <c r="N501" s="98">
        <f>SUM(N502:N504)</f>
        <v>0.15</v>
      </c>
      <c r="O501" s="82" t="s">
        <v>146</v>
      </c>
      <c r="R501" s="352">
        <f>L501-[1]გადასახდელები!L501</f>
        <v>0.15</v>
      </c>
    </row>
    <row r="502" spans="2:18" ht="20.25" hidden="1" customHeight="1">
      <c r="B502" s="36" t="str">
        <f t="shared" si="504"/>
        <v>b</v>
      </c>
      <c r="C502" s="42">
        <v>6</v>
      </c>
      <c r="D502" s="42"/>
      <c r="F502" s="343" t="s">
        <v>610</v>
      </c>
      <c r="G502" s="45" t="s">
        <v>191</v>
      </c>
      <c r="H502" s="106"/>
      <c r="I502" s="105">
        <f t="shared" si="505"/>
        <v>0</v>
      </c>
      <c r="J502" s="107"/>
      <c r="K502" s="107"/>
      <c r="L502" s="105">
        <f t="shared" si="488"/>
        <v>0</v>
      </c>
      <c r="M502" s="107"/>
      <c r="N502" s="107"/>
      <c r="R502" s="352">
        <f>L502-[1]გადასახდელები!L502</f>
        <v>0</v>
      </c>
    </row>
    <row r="503" spans="2:18" ht="20.25" customHeight="1">
      <c r="B503" s="36" t="str">
        <f t="shared" si="504"/>
        <v>a</v>
      </c>
      <c r="C503" s="42">
        <v>6</v>
      </c>
      <c r="D503" s="42"/>
      <c r="F503" s="343" t="s">
        <v>611</v>
      </c>
      <c r="G503" s="45" t="s">
        <v>192</v>
      </c>
      <c r="H503" s="106"/>
      <c r="I503" s="105">
        <f t="shared" si="505"/>
        <v>3</v>
      </c>
      <c r="J503" s="107"/>
      <c r="K503" s="107">
        <v>3</v>
      </c>
      <c r="L503" s="105">
        <f t="shared" ref="L503:L566" si="518">M503+N503</f>
        <v>0</v>
      </c>
      <c r="M503" s="107"/>
      <c r="N503" s="107"/>
      <c r="R503" s="352">
        <f>L503-[1]გადასახდელები!L503</f>
        <v>0</v>
      </c>
    </row>
    <row r="504" spans="2:18" ht="64.5" customHeight="1">
      <c r="B504" s="36" t="str">
        <f t="shared" si="504"/>
        <v>a</v>
      </c>
      <c r="C504" s="42">
        <v>6</v>
      </c>
      <c r="D504" s="42"/>
      <c r="F504" s="343" t="s">
        <v>612</v>
      </c>
      <c r="G504" s="45" t="s">
        <v>232</v>
      </c>
      <c r="H504" s="106">
        <v>0</v>
      </c>
      <c r="I504" s="105">
        <f t="shared" si="505"/>
        <v>4</v>
      </c>
      <c r="J504" s="107"/>
      <c r="K504" s="107">
        <v>4</v>
      </c>
      <c r="L504" s="105">
        <f t="shared" si="518"/>
        <v>0.15</v>
      </c>
      <c r="M504" s="107"/>
      <c r="N504" s="107">
        <v>0.15</v>
      </c>
      <c r="R504" s="352">
        <f>L504-[1]გადასახდელები!L504</f>
        <v>0.15</v>
      </c>
    </row>
    <row r="505" spans="2:18" ht="30.75" customHeight="1">
      <c r="B505" s="36" t="str">
        <f t="shared" si="504"/>
        <v>a</v>
      </c>
      <c r="C505" s="42">
        <v>5</v>
      </c>
      <c r="D505" s="42"/>
      <c r="F505" s="343" t="s">
        <v>613</v>
      </c>
      <c r="G505" s="48" t="s">
        <v>233</v>
      </c>
      <c r="H505" s="101">
        <v>0.5</v>
      </c>
      <c r="I505" s="97">
        <f t="shared" si="505"/>
        <v>1</v>
      </c>
      <c r="J505" s="102"/>
      <c r="K505" s="102">
        <v>1</v>
      </c>
      <c r="L505" s="97">
        <f t="shared" si="518"/>
        <v>0</v>
      </c>
      <c r="M505" s="102"/>
      <c r="N505" s="102"/>
      <c r="R505" s="352">
        <f>L505-[1]გადასახდელები!L505</f>
        <v>0</v>
      </c>
    </row>
    <row r="506" spans="2:18" ht="34.5" hidden="1" customHeight="1">
      <c r="B506" s="36" t="str">
        <f t="shared" si="504"/>
        <v>b</v>
      </c>
      <c r="C506" s="42">
        <v>5</v>
      </c>
      <c r="D506" s="42"/>
      <c r="F506" s="343" t="s">
        <v>614</v>
      </c>
      <c r="G506" s="50" t="s">
        <v>367</v>
      </c>
      <c r="H506" s="101">
        <v>0</v>
      </c>
      <c r="I506" s="97">
        <f t="shared" si="505"/>
        <v>0</v>
      </c>
      <c r="J506" s="102"/>
      <c r="K506" s="102"/>
      <c r="L506" s="97">
        <f t="shared" si="518"/>
        <v>0</v>
      </c>
      <c r="M506" s="102"/>
      <c r="N506" s="102"/>
      <c r="R506" s="352">
        <f>L506-[1]გადასახდელები!L506</f>
        <v>0</v>
      </c>
    </row>
    <row r="507" spans="2:18" ht="34.5" customHeight="1">
      <c r="B507" s="36" t="str">
        <f t="shared" si="504"/>
        <v>a</v>
      </c>
      <c r="C507" s="42">
        <v>5</v>
      </c>
      <c r="D507" s="42"/>
      <c r="F507" s="343" t="s">
        <v>540</v>
      </c>
      <c r="G507" s="48" t="s">
        <v>234</v>
      </c>
      <c r="H507" s="101">
        <v>20.399999999999999</v>
      </c>
      <c r="I507" s="97">
        <f t="shared" si="505"/>
        <v>0</v>
      </c>
      <c r="J507" s="102"/>
      <c r="K507" s="102"/>
      <c r="L507" s="97">
        <f t="shared" si="518"/>
        <v>0</v>
      </c>
      <c r="M507" s="102"/>
      <c r="N507" s="102"/>
      <c r="R507" s="352">
        <f>L507-[1]გადასახდელები!L507</f>
        <v>0</v>
      </c>
    </row>
    <row r="508" spans="2:18" ht="50.25" customHeight="1">
      <c r="B508" s="36" t="str">
        <f t="shared" si="504"/>
        <v>a</v>
      </c>
      <c r="C508" s="42">
        <v>5</v>
      </c>
      <c r="D508" s="42"/>
      <c r="F508" s="343" t="s">
        <v>541</v>
      </c>
      <c r="G508" s="48" t="s">
        <v>235</v>
      </c>
      <c r="H508" s="101">
        <v>0.4</v>
      </c>
      <c r="I508" s="97">
        <f t="shared" si="505"/>
        <v>1</v>
      </c>
      <c r="J508" s="102"/>
      <c r="K508" s="102">
        <v>1</v>
      </c>
      <c r="L508" s="97">
        <f t="shared" si="518"/>
        <v>0</v>
      </c>
      <c r="M508" s="102"/>
      <c r="N508" s="102"/>
      <c r="R508" s="352">
        <f>L508-[1]გადასახდელები!L508</f>
        <v>0</v>
      </c>
    </row>
    <row r="509" spans="2:18" ht="20.25" customHeight="1">
      <c r="B509" s="36" t="str">
        <f t="shared" si="504"/>
        <v>a</v>
      </c>
      <c r="C509" s="42">
        <v>5</v>
      </c>
      <c r="D509" s="42"/>
      <c r="F509" s="343" t="s">
        <v>542</v>
      </c>
      <c r="G509" s="48" t="s">
        <v>236</v>
      </c>
      <c r="H509" s="101">
        <v>11.3</v>
      </c>
      <c r="I509" s="97">
        <f t="shared" si="505"/>
        <v>8</v>
      </c>
      <c r="J509" s="102"/>
      <c r="K509" s="102">
        <v>8</v>
      </c>
      <c r="L509" s="97">
        <f t="shared" si="518"/>
        <v>1.8079999999999998</v>
      </c>
      <c r="M509" s="102"/>
      <c r="N509" s="102">
        <f>0.485+0.09+0.09+0.502+0.06+0.09+0.491</f>
        <v>1.8079999999999998</v>
      </c>
      <c r="R509" s="352">
        <f>L509-[1]გადასახდელები!L509</f>
        <v>-33.392000000000003</v>
      </c>
    </row>
    <row r="510" spans="2:18" ht="20.25" customHeight="1">
      <c r="B510" s="36" t="str">
        <f t="shared" si="504"/>
        <v>a</v>
      </c>
      <c r="C510" s="42">
        <v>5</v>
      </c>
      <c r="D510" s="42"/>
      <c r="F510" s="343" t="s">
        <v>543</v>
      </c>
      <c r="G510" s="48" t="s">
        <v>237</v>
      </c>
      <c r="H510" s="101">
        <v>0.4</v>
      </c>
      <c r="I510" s="97">
        <f t="shared" si="505"/>
        <v>0</v>
      </c>
      <c r="J510" s="102"/>
      <c r="K510" s="102"/>
      <c r="L510" s="97">
        <f t="shared" si="518"/>
        <v>0</v>
      </c>
      <c r="M510" s="102"/>
      <c r="N510" s="102"/>
      <c r="R510" s="352">
        <f>L510-[1]გადასახდელები!L510</f>
        <v>-0.5</v>
      </c>
    </row>
    <row r="511" spans="2:18" ht="20.25" customHeight="1">
      <c r="B511" s="36" t="str">
        <f t="shared" si="504"/>
        <v>a</v>
      </c>
      <c r="C511" s="42">
        <v>5</v>
      </c>
      <c r="D511" s="42"/>
      <c r="F511" s="342" t="s">
        <v>544</v>
      </c>
      <c r="G511" s="48" t="s">
        <v>238</v>
      </c>
      <c r="H511" s="96">
        <f>SUM(H512:H518)</f>
        <v>0.5</v>
      </c>
      <c r="I511" s="97">
        <f t="shared" si="505"/>
        <v>0</v>
      </c>
      <c r="J511" s="98">
        <f>SUM(J512:J518)</f>
        <v>0</v>
      </c>
      <c r="K511" s="98">
        <f>SUM(K512:K518)</f>
        <v>0</v>
      </c>
      <c r="L511" s="97">
        <f t="shared" si="518"/>
        <v>0.20799999999999999</v>
      </c>
      <c r="M511" s="98">
        <f>SUM(M512:M518)</f>
        <v>0</v>
      </c>
      <c r="N511" s="98">
        <f>SUM(N512:N518)</f>
        <v>0.20799999999999999</v>
      </c>
      <c r="O511" s="82" t="s">
        <v>146</v>
      </c>
      <c r="R511" s="352">
        <f>L511-[1]გადასახდელები!L511</f>
        <v>-1.292</v>
      </c>
    </row>
    <row r="512" spans="2:18" ht="23.25" hidden="1" customHeight="1">
      <c r="B512" s="36" t="str">
        <f t="shared" si="504"/>
        <v>b</v>
      </c>
      <c r="C512" s="42">
        <v>6</v>
      </c>
      <c r="D512" s="42"/>
      <c r="F512" s="343" t="s">
        <v>545</v>
      </c>
      <c r="G512" s="45" t="s">
        <v>198</v>
      </c>
      <c r="H512" s="106"/>
      <c r="I512" s="105">
        <f t="shared" si="505"/>
        <v>0</v>
      </c>
      <c r="J512" s="107"/>
      <c r="K512" s="107"/>
      <c r="L512" s="105">
        <f t="shared" si="518"/>
        <v>0</v>
      </c>
      <c r="M512" s="107"/>
      <c r="N512" s="107"/>
      <c r="R512" s="352">
        <f>L512-[1]გადასახდელები!L512</f>
        <v>0</v>
      </c>
    </row>
    <row r="513" spans="2:18" ht="20.25" hidden="1" customHeight="1">
      <c r="B513" s="36" t="str">
        <f t="shared" si="504"/>
        <v>b</v>
      </c>
      <c r="C513" s="42">
        <v>6</v>
      </c>
      <c r="D513" s="42"/>
      <c r="F513" s="343" t="s">
        <v>546</v>
      </c>
      <c r="G513" s="45" t="s">
        <v>199</v>
      </c>
      <c r="H513" s="106"/>
      <c r="I513" s="105">
        <f t="shared" si="505"/>
        <v>0</v>
      </c>
      <c r="J513" s="107"/>
      <c r="K513" s="107"/>
      <c r="L513" s="105">
        <f t="shared" si="518"/>
        <v>0</v>
      </c>
      <c r="M513" s="107"/>
      <c r="N513" s="107"/>
      <c r="R513" s="352">
        <f>L513-[1]გადასახდელები!L513</f>
        <v>0</v>
      </c>
    </row>
    <row r="514" spans="2:18" ht="23.25" customHeight="1">
      <c r="B514" s="36" t="str">
        <f t="shared" si="504"/>
        <v>a</v>
      </c>
      <c r="C514" s="42">
        <v>6</v>
      </c>
      <c r="D514" s="42"/>
      <c r="F514" s="343" t="s">
        <v>547</v>
      </c>
      <c r="G514" s="45" t="s">
        <v>200</v>
      </c>
      <c r="H514" s="106">
        <v>0.5</v>
      </c>
      <c r="I514" s="105">
        <f t="shared" si="505"/>
        <v>0</v>
      </c>
      <c r="J514" s="107"/>
      <c r="K514" s="107"/>
      <c r="L514" s="105">
        <f t="shared" si="518"/>
        <v>0.20799999999999999</v>
      </c>
      <c r="M514" s="107"/>
      <c r="N514" s="107">
        <f>0.106+0.066+0.036</f>
        <v>0.20799999999999999</v>
      </c>
      <c r="R514" s="352">
        <f>L514-[1]გადასახდელები!L514</f>
        <v>-1.292</v>
      </c>
    </row>
    <row r="515" spans="2:18" ht="31.5" hidden="1" customHeight="1">
      <c r="B515" s="36" t="str">
        <f t="shared" si="504"/>
        <v>b</v>
      </c>
      <c r="C515" s="42">
        <v>6</v>
      </c>
      <c r="D515" s="42"/>
      <c r="F515" s="343" t="s">
        <v>615</v>
      </c>
      <c r="G515" s="45" t="s">
        <v>201</v>
      </c>
      <c r="H515" s="106"/>
      <c r="I515" s="105">
        <f t="shared" si="505"/>
        <v>0</v>
      </c>
      <c r="J515" s="107"/>
      <c r="K515" s="107"/>
      <c r="L515" s="105">
        <f t="shared" si="518"/>
        <v>0</v>
      </c>
      <c r="M515" s="107"/>
      <c r="N515" s="107"/>
      <c r="R515" s="352">
        <f>L515-[1]გადასახდელები!L515</f>
        <v>0</v>
      </c>
    </row>
    <row r="516" spans="2:18" ht="33.75" hidden="1" customHeight="1">
      <c r="B516" s="36" t="str">
        <f t="shared" si="504"/>
        <v>b</v>
      </c>
      <c r="C516" s="42">
        <v>6</v>
      </c>
      <c r="D516" s="42"/>
      <c r="F516" s="343" t="s">
        <v>548</v>
      </c>
      <c r="G516" s="45" t="s">
        <v>239</v>
      </c>
      <c r="H516" s="106"/>
      <c r="I516" s="105">
        <f t="shared" si="505"/>
        <v>0</v>
      </c>
      <c r="J516" s="107"/>
      <c r="K516" s="107"/>
      <c r="L516" s="105">
        <f t="shared" si="518"/>
        <v>0</v>
      </c>
      <c r="M516" s="107"/>
      <c r="N516" s="107"/>
      <c r="R516" s="352">
        <f>L516-[1]გადასახდელები!L516</f>
        <v>0</v>
      </c>
    </row>
    <row r="517" spans="2:18" ht="34.5" hidden="1" customHeight="1">
      <c r="B517" s="36" t="str">
        <f t="shared" si="504"/>
        <v>b</v>
      </c>
      <c r="C517" s="42">
        <v>6</v>
      </c>
      <c r="D517" s="42"/>
      <c r="F517" s="343" t="s">
        <v>616</v>
      </c>
      <c r="G517" s="45" t="s">
        <v>240</v>
      </c>
      <c r="H517" s="106"/>
      <c r="I517" s="105">
        <f t="shared" si="505"/>
        <v>0</v>
      </c>
      <c r="J517" s="107"/>
      <c r="K517" s="107"/>
      <c r="L517" s="105">
        <f t="shared" si="518"/>
        <v>0</v>
      </c>
      <c r="M517" s="107"/>
      <c r="N517" s="107"/>
      <c r="R517" s="352">
        <f>L517-[1]გადასახდელები!L517</f>
        <v>0</v>
      </c>
    </row>
    <row r="518" spans="2:18" ht="33.75" hidden="1" customHeight="1">
      <c r="B518" s="36" t="str">
        <f t="shared" si="504"/>
        <v>b</v>
      </c>
      <c r="C518" s="42">
        <v>6</v>
      </c>
      <c r="D518" s="42"/>
      <c r="F518" s="343" t="s">
        <v>617</v>
      </c>
      <c r="G518" s="45" t="s">
        <v>241</v>
      </c>
      <c r="H518" s="106"/>
      <c r="I518" s="105">
        <f t="shared" si="505"/>
        <v>0</v>
      </c>
      <c r="J518" s="107"/>
      <c r="K518" s="107"/>
      <c r="L518" s="105">
        <f t="shared" si="518"/>
        <v>0</v>
      </c>
      <c r="M518" s="107"/>
      <c r="N518" s="107"/>
      <c r="R518" s="352">
        <f>L518-[1]გადასახდელები!L518</f>
        <v>0</v>
      </c>
    </row>
    <row r="519" spans="2:18" ht="34.5" hidden="1" customHeight="1">
      <c r="B519" s="36" t="str">
        <f t="shared" ref="B519:B582" si="519">IF(H519+I519+L519&gt;0,"a","b")</f>
        <v>b</v>
      </c>
      <c r="C519" s="42">
        <v>5</v>
      </c>
      <c r="D519" s="42"/>
      <c r="F519" s="343" t="s">
        <v>618</v>
      </c>
      <c r="G519" s="48" t="s">
        <v>242</v>
      </c>
      <c r="H519" s="109"/>
      <c r="I519" s="97">
        <f t="shared" ref="I519:I582" si="520">J519+K519</f>
        <v>0</v>
      </c>
      <c r="J519" s="110"/>
      <c r="K519" s="110"/>
      <c r="L519" s="97">
        <f t="shared" si="518"/>
        <v>0</v>
      </c>
      <c r="M519" s="110"/>
      <c r="N519" s="110"/>
      <c r="R519" s="352">
        <f>L519-[1]გადასახდელები!L519</f>
        <v>0</v>
      </c>
    </row>
    <row r="520" spans="2:18" ht="24.75" customHeight="1">
      <c r="B520" s="36" t="str">
        <f t="shared" si="519"/>
        <v>a</v>
      </c>
      <c r="C520" s="42">
        <v>5</v>
      </c>
      <c r="D520" s="42"/>
      <c r="F520" s="343" t="s">
        <v>549</v>
      </c>
      <c r="G520" s="48" t="s">
        <v>243</v>
      </c>
      <c r="H520" s="109">
        <v>138.19999999999999</v>
      </c>
      <c r="I520" s="97">
        <f t="shared" si="520"/>
        <v>0</v>
      </c>
      <c r="J520" s="110"/>
      <c r="K520" s="110"/>
      <c r="L520" s="97">
        <f t="shared" si="518"/>
        <v>0</v>
      </c>
      <c r="M520" s="110"/>
      <c r="N520" s="110"/>
      <c r="R520" s="352">
        <f>L520-[1]გადასახდელები!L520</f>
        <v>-222</v>
      </c>
    </row>
    <row r="521" spans="2:18" ht="27.75" hidden="1" customHeight="1">
      <c r="B521" s="36" t="str">
        <f t="shared" si="519"/>
        <v>b</v>
      </c>
      <c r="C521" s="42">
        <v>4</v>
      </c>
      <c r="D521" s="42"/>
      <c r="F521" s="343" t="s">
        <v>550</v>
      </c>
      <c r="G521" s="47" t="s">
        <v>244</v>
      </c>
      <c r="H521" s="103"/>
      <c r="I521" s="108">
        <f t="shared" si="520"/>
        <v>0</v>
      </c>
      <c r="J521" s="104"/>
      <c r="K521" s="104"/>
      <c r="L521" s="108">
        <f t="shared" si="518"/>
        <v>0</v>
      </c>
      <c r="M521" s="104"/>
      <c r="N521" s="104"/>
      <c r="R521" s="352">
        <f>L521-[1]გადასახდელები!L521</f>
        <v>0</v>
      </c>
    </row>
    <row r="522" spans="2:18" ht="23.25" hidden="1" customHeight="1">
      <c r="B522" s="36" t="str">
        <f t="shared" si="519"/>
        <v>b</v>
      </c>
      <c r="C522" s="42">
        <v>4</v>
      </c>
      <c r="D522" s="42"/>
      <c r="F522" s="343" t="s">
        <v>619</v>
      </c>
      <c r="G522" s="47" t="s">
        <v>245</v>
      </c>
      <c r="H522" s="103"/>
      <c r="I522" s="108">
        <f t="shared" si="520"/>
        <v>0</v>
      </c>
      <c r="J522" s="104"/>
      <c r="K522" s="104"/>
      <c r="L522" s="108">
        <f t="shared" si="518"/>
        <v>0</v>
      </c>
      <c r="M522" s="104"/>
      <c r="N522" s="104"/>
      <c r="R522" s="352">
        <f>L522-[1]გადასახდელები!L522</f>
        <v>0</v>
      </c>
    </row>
    <row r="523" spans="2:18" ht="24" hidden="1" customHeight="1">
      <c r="B523" s="36" t="str">
        <f t="shared" si="519"/>
        <v>b</v>
      </c>
      <c r="C523" s="42">
        <v>4</v>
      </c>
      <c r="D523" s="42"/>
      <c r="F523" s="343" t="s">
        <v>620</v>
      </c>
      <c r="G523" s="47" t="s">
        <v>246</v>
      </c>
      <c r="H523" s="103"/>
      <c r="I523" s="108">
        <f t="shared" si="520"/>
        <v>0</v>
      </c>
      <c r="J523" s="104"/>
      <c r="K523" s="104"/>
      <c r="L523" s="108">
        <f t="shared" si="518"/>
        <v>0</v>
      </c>
      <c r="M523" s="104"/>
      <c r="N523" s="104"/>
      <c r="R523" s="352">
        <f>L523-[1]გადასახდელები!L523</f>
        <v>0</v>
      </c>
    </row>
    <row r="524" spans="2:18" ht="34.5" hidden="1" customHeight="1">
      <c r="B524" s="36" t="str">
        <f t="shared" si="519"/>
        <v>b</v>
      </c>
      <c r="C524" s="42">
        <v>4</v>
      </c>
      <c r="D524" s="42"/>
      <c r="F524" s="343" t="s">
        <v>551</v>
      </c>
      <c r="G524" s="47" t="s">
        <v>247</v>
      </c>
      <c r="H524" s="103"/>
      <c r="I524" s="108">
        <f t="shared" si="520"/>
        <v>0</v>
      </c>
      <c r="J524" s="104"/>
      <c r="K524" s="104"/>
      <c r="L524" s="108">
        <f t="shared" si="518"/>
        <v>0</v>
      </c>
      <c r="M524" s="104"/>
      <c r="N524" s="104"/>
      <c r="R524" s="352">
        <f>L524-[1]გადასახდელები!L524</f>
        <v>0</v>
      </c>
    </row>
    <row r="525" spans="2:18" ht="33" customHeight="1">
      <c r="B525" s="36" t="str">
        <f t="shared" si="519"/>
        <v>a</v>
      </c>
      <c r="C525" s="42">
        <v>4</v>
      </c>
      <c r="D525" s="42"/>
      <c r="F525" s="342" t="s">
        <v>552</v>
      </c>
      <c r="G525" s="47" t="s">
        <v>248</v>
      </c>
      <c r="H525" s="93">
        <f>SUM(H526:H531)</f>
        <v>59.599999999999994</v>
      </c>
      <c r="I525" s="94">
        <f t="shared" si="520"/>
        <v>68.599999999999994</v>
      </c>
      <c r="J525" s="95">
        <f>SUM(J526:J531)</f>
        <v>0</v>
      </c>
      <c r="K525" s="95">
        <f>SUM(K526:K531)</f>
        <v>68.599999999999994</v>
      </c>
      <c r="L525" s="94">
        <f t="shared" si="518"/>
        <v>9.3520000000000003</v>
      </c>
      <c r="M525" s="95">
        <f>SUM(M526:M531)</f>
        <v>0</v>
      </c>
      <c r="N525" s="95">
        <f>SUM(N526:N531)</f>
        <v>9.3520000000000003</v>
      </c>
      <c r="O525" s="82" t="s">
        <v>146</v>
      </c>
      <c r="R525" s="352">
        <f>L525-[1]გადასახდელები!L525</f>
        <v>-55.847999999999999</v>
      </c>
    </row>
    <row r="526" spans="2:18" ht="20.25" customHeight="1">
      <c r="B526" s="36" t="str">
        <f t="shared" si="519"/>
        <v>a</v>
      </c>
      <c r="C526" s="42">
        <v>5</v>
      </c>
      <c r="D526" s="42"/>
      <c r="F526" s="343" t="s">
        <v>553</v>
      </c>
      <c r="G526" s="48" t="s">
        <v>249</v>
      </c>
      <c r="H526" s="109">
        <v>56.3</v>
      </c>
      <c r="I526" s="97">
        <f t="shared" si="520"/>
        <v>59.6</v>
      </c>
      <c r="J526" s="110"/>
      <c r="K526" s="110">
        <v>59.6</v>
      </c>
      <c r="L526" s="97">
        <f t="shared" si="518"/>
        <v>9.3520000000000003</v>
      </c>
      <c r="M526" s="110"/>
      <c r="N526" s="110">
        <f>1.736+3.735+3.881</f>
        <v>9.3520000000000003</v>
      </c>
      <c r="Q526" s="17">
        <f>82+55</f>
        <v>137</v>
      </c>
      <c r="R526" s="352">
        <f>L526-[1]გადასახდელები!L526</f>
        <v>-50.847999999999999</v>
      </c>
    </row>
    <row r="527" spans="2:18" ht="20.25" customHeight="1">
      <c r="B527" s="36" t="str">
        <f t="shared" si="519"/>
        <v>a</v>
      </c>
      <c r="C527" s="42">
        <v>5</v>
      </c>
      <c r="D527" s="42"/>
      <c r="F527" s="343" t="s">
        <v>554</v>
      </c>
      <c r="G527" s="48" t="s">
        <v>250</v>
      </c>
      <c r="H527" s="109">
        <v>0.6</v>
      </c>
      <c r="I527" s="97">
        <f t="shared" si="520"/>
        <v>5</v>
      </c>
      <c r="J527" s="110"/>
      <c r="K527" s="110">
        <v>5</v>
      </c>
      <c r="L527" s="97">
        <f t="shared" si="518"/>
        <v>0</v>
      </c>
      <c r="M527" s="110"/>
      <c r="N527" s="110"/>
      <c r="R527" s="352">
        <f>L527-[1]გადასახდელები!L527</f>
        <v>0</v>
      </c>
    </row>
    <row r="528" spans="2:18" ht="35.25" customHeight="1">
      <c r="B528" s="36" t="str">
        <f t="shared" si="519"/>
        <v>a</v>
      </c>
      <c r="C528" s="42">
        <v>5</v>
      </c>
      <c r="D528" s="42"/>
      <c r="F528" s="343" t="s">
        <v>555</v>
      </c>
      <c r="G528" s="48" t="s">
        <v>251</v>
      </c>
      <c r="H528" s="109">
        <v>1.8</v>
      </c>
      <c r="I528" s="97">
        <f t="shared" si="520"/>
        <v>2</v>
      </c>
      <c r="J528" s="110"/>
      <c r="K528" s="110">
        <v>2</v>
      </c>
      <c r="L528" s="97">
        <f t="shared" si="518"/>
        <v>0</v>
      </c>
      <c r="M528" s="110"/>
      <c r="N528" s="110"/>
      <c r="R528" s="352">
        <f>L528-[1]გადასახდელები!L528</f>
        <v>-5</v>
      </c>
    </row>
    <row r="529" spans="2:18" ht="38.25" hidden="1" customHeight="1">
      <c r="B529" s="36" t="str">
        <f t="shared" si="519"/>
        <v>b</v>
      </c>
      <c r="C529" s="42">
        <v>5</v>
      </c>
      <c r="D529" s="42"/>
      <c r="F529" s="343" t="s">
        <v>621</v>
      </c>
      <c r="G529" s="48" t="s">
        <v>252</v>
      </c>
      <c r="H529" s="109"/>
      <c r="I529" s="97">
        <f t="shared" si="520"/>
        <v>0</v>
      </c>
      <c r="J529" s="110"/>
      <c r="K529" s="110"/>
      <c r="L529" s="97">
        <f t="shared" si="518"/>
        <v>0</v>
      </c>
      <c r="M529" s="110"/>
      <c r="N529" s="110"/>
      <c r="R529" s="352">
        <f>L529-[1]გადასახდელები!L529</f>
        <v>0</v>
      </c>
    </row>
    <row r="530" spans="2:18" ht="30.75" hidden="1" customHeight="1">
      <c r="B530" s="36" t="str">
        <f t="shared" si="519"/>
        <v>b</v>
      </c>
      <c r="C530" s="42">
        <v>5</v>
      </c>
      <c r="D530" s="42"/>
      <c r="F530" s="343" t="s">
        <v>622</v>
      </c>
      <c r="G530" s="48" t="s">
        <v>253</v>
      </c>
      <c r="H530" s="109"/>
      <c r="I530" s="97">
        <f t="shared" si="520"/>
        <v>0</v>
      </c>
      <c r="J530" s="110"/>
      <c r="K530" s="110"/>
      <c r="L530" s="97">
        <f t="shared" si="518"/>
        <v>0</v>
      </c>
      <c r="M530" s="110"/>
      <c r="N530" s="110"/>
      <c r="R530" s="352">
        <f>L530-[1]გადასახდელები!L530</f>
        <v>0</v>
      </c>
    </row>
    <row r="531" spans="2:18" ht="53.25" customHeight="1">
      <c r="B531" s="36" t="str">
        <f t="shared" si="519"/>
        <v>a</v>
      </c>
      <c r="C531" s="42">
        <v>5</v>
      </c>
      <c r="D531" s="42"/>
      <c r="F531" s="343" t="s">
        <v>556</v>
      </c>
      <c r="G531" s="48" t="s">
        <v>254</v>
      </c>
      <c r="H531" s="109">
        <v>0.9</v>
      </c>
      <c r="I531" s="97">
        <f t="shared" si="520"/>
        <v>2</v>
      </c>
      <c r="J531" s="110"/>
      <c r="K531" s="110">
        <v>2</v>
      </c>
      <c r="L531" s="97">
        <f t="shared" si="518"/>
        <v>0</v>
      </c>
      <c r="M531" s="110"/>
      <c r="N531" s="110"/>
      <c r="R531" s="352">
        <f>L531-[1]გადასახდელები!L531</f>
        <v>0</v>
      </c>
    </row>
    <row r="532" spans="2:18" ht="20.25" hidden="1" customHeight="1">
      <c r="B532" s="36" t="str">
        <f t="shared" si="519"/>
        <v>b</v>
      </c>
      <c r="C532" s="42">
        <v>4</v>
      </c>
      <c r="D532" s="42"/>
      <c r="F532" s="343" t="s">
        <v>623</v>
      </c>
      <c r="G532" s="47" t="s">
        <v>255</v>
      </c>
      <c r="H532" s="103"/>
      <c r="I532" s="94">
        <f t="shared" si="520"/>
        <v>0</v>
      </c>
      <c r="J532" s="104"/>
      <c r="K532" s="104"/>
      <c r="L532" s="94">
        <f t="shared" si="518"/>
        <v>0</v>
      </c>
      <c r="M532" s="104"/>
      <c r="N532" s="104"/>
      <c r="R532" s="352">
        <f>L532-[1]გადასახდელები!L532</f>
        <v>0</v>
      </c>
    </row>
    <row r="533" spans="2:18" ht="20.25" customHeight="1">
      <c r="B533" s="36" t="str">
        <f t="shared" si="519"/>
        <v>a</v>
      </c>
      <c r="C533" s="42">
        <v>4</v>
      </c>
      <c r="D533" s="42"/>
      <c r="F533" s="342" t="s">
        <v>557</v>
      </c>
      <c r="G533" s="47" t="s">
        <v>256</v>
      </c>
      <c r="H533" s="93">
        <f>SUM(H534:H546)</f>
        <v>35.9</v>
      </c>
      <c r="I533" s="94">
        <f t="shared" si="520"/>
        <v>170</v>
      </c>
      <c r="J533" s="95">
        <f>SUM(J534:J546)</f>
        <v>0</v>
      </c>
      <c r="K533" s="95">
        <f>SUM(K534:K546)</f>
        <v>170</v>
      </c>
      <c r="L533" s="94">
        <f t="shared" si="518"/>
        <v>28.598999999999997</v>
      </c>
      <c r="M533" s="95">
        <f>SUM(M534:M546)</f>
        <v>0</v>
      </c>
      <c r="N533" s="95">
        <f>SUM(N534:N546)</f>
        <v>28.598999999999997</v>
      </c>
      <c r="O533" s="82" t="s">
        <v>146</v>
      </c>
      <c r="R533" s="352">
        <f>L533-[1]გადასახდელები!L533</f>
        <v>28.598999999999997</v>
      </c>
    </row>
    <row r="534" spans="2:18" ht="20.25" hidden="1" customHeight="1">
      <c r="B534" s="36" t="str">
        <f t="shared" si="519"/>
        <v>b</v>
      </c>
      <c r="C534" s="42">
        <v>5</v>
      </c>
      <c r="D534" s="42"/>
      <c r="F534" s="343" t="s">
        <v>624</v>
      </c>
      <c r="G534" s="48" t="s">
        <v>257</v>
      </c>
      <c r="H534" s="109"/>
      <c r="I534" s="97">
        <f t="shared" si="520"/>
        <v>0</v>
      </c>
      <c r="J534" s="110"/>
      <c r="K534" s="110"/>
      <c r="L534" s="97">
        <f t="shared" si="518"/>
        <v>0</v>
      </c>
      <c r="M534" s="110"/>
      <c r="N534" s="110"/>
      <c r="R534" s="352">
        <f>L534-[1]გადასახდელები!L534</f>
        <v>0</v>
      </c>
    </row>
    <row r="535" spans="2:18" ht="30" hidden="1" customHeight="1">
      <c r="B535" s="36" t="str">
        <f t="shared" si="519"/>
        <v>b</v>
      </c>
      <c r="C535" s="42">
        <v>5</v>
      </c>
      <c r="D535" s="42"/>
      <c r="F535" s="343" t="s">
        <v>625</v>
      </c>
      <c r="G535" s="48" t="s">
        <v>258</v>
      </c>
      <c r="H535" s="109"/>
      <c r="I535" s="97">
        <f t="shared" si="520"/>
        <v>0</v>
      </c>
      <c r="J535" s="110"/>
      <c r="K535" s="110"/>
      <c r="L535" s="97">
        <f t="shared" si="518"/>
        <v>0</v>
      </c>
      <c r="M535" s="110"/>
      <c r="N535" s="110"/>
      <c r="R535" s="352">
        <f>L535-[1]გადასახდელები!L535</f>
        <v>0</v>
      </c>
    </row>
    <row r="536" spans="2:18" ht="22.5" hidden="1" customHeight="1">
      <c r="B536" s="36" t="str">
        <f t="shared" si="519"/>
        <v>b</v>
      </c>
      <c r="C536" s="42">
        <v>5</v>
      </c>
      <c r="D536" s="42"/>
      <c r="F536" s="343" t="s">
        <v>558</v>
      </c>
      <c r="G536" s="48" t="s">
        <v>259</v>
      </c>
      <c r="H536" s="109"/>
      <c r="I536" s="97">
        <f t="shared" si="520"/>
        <v>0</v>
      </c>
      <c r="J536" s="110"/>
      <c r="K536" s="110"/>
      <c r="L536" s="97">
        <f t="shared" si="518"/>
        <v>0</v>
      </c>
      <c r="M536" s="110"/>
      <c r="N536" s="110"/>
      <c r="R536" s="352">
        <f>L536-[1]გადასახდელები!L536</f>
        <v>0</v>
      </c>
    </row>
    <row r="537" spans="2:18" ht="33.75" customHeight="1">
      <c r="B537" s="36" t="str">
        <f t="shared" si="519"/>
        <v>a</v>
      </c>
      <c r="C537" s="42">
        <v>5</v>
      </c>
      <c r="D537" s="42"/>
      <c r="F537" s="343" t="s">
        <v>626</v>
      </c>
      <c r="G537" s="48" t="s">
        <v>260</v>
      </c>
      <c r="H537" s="109"/>
      <c r="I537" s="97">
        <f t="shared" si="520"/>
        <v>5</v>
      </c>
      <c r="J537" s="110"/>
      <c r="K537" s="110">
        <v>5</v>
      </c>
      <c r="L537" s="97">
        <f t="shared" si="518"/>
        <v>0</v>
      </c>
      <c r="M537" s="110"/>
      <c r="N537" s="110"/>
      <c r="R537" s="352">
        <f>L537-[1]გადასახდელები!L537</f>
        <v>0</v>
      </c>
    </row>
    <row r="538" spans="2:18" ht="24.75" hidden="1" customHeight="1">
      <c r="B538" s="36" t="str">
        <f t="shared" si="519"/>
        <v>b</v>
      </c>
      <c r="C538" s="42">
        <v>5</v>
      </c>
      <c r="D538" s="42"/>
      <c r="F538" s="343" t="s">
        <v>627</v>
      </c>
      <c r="G538" s="48" t="s">
        <v>261</v>
      </c>
      <c r="H538" s="109"/>
      <c r="I538" s="97">
        <f t="shared" si="520"/>
        <v>0</v>
      </c>
      <c r="J538" s="110"/>
      <c r="K538" s="110"/>
      <c r="L538" s="97">
        <f t="shared" si="518"/>
        <v>0</v>
      </c>
      <c r="M538" s="110"/>
      <c r="N538" s="110"/>
      <c r="R538" s="352">
        <f>L538-[1]გადასახდელები!L538</f>
        <v>0</v>
      </c>
    </row>
    <row r="539" spans="2:18" ht="35.25" hidden="1" customHeight="1">
      <c r="B539" s="36" t="str">
        <f t="shared" si="519"/>
        <v>b</v>
      </c>
      <c r="C539" s="42">
        <v>5</v>
      </c>
      <c r="D539" s="42"/>
      <c r="F539" s="343" t="s">
        <v>628</v>
      </c>
      <c r="G539" s="48" t="s">
        <v>262</v>
      </c>
      <c r="H539" s="109"/>
      <c r="I539" s="97">
        <f t="shared" si="520"/>
        <v>0</v>
      </c>
      <c r="J539" s="110"/>
      <c r="K539" s="110"/>
      <c r="L539" s="97">
        <f t="shared" si="518"/>
        <v>0</v>
      </c>
      <c r="M539" s="110"/>
      <c r="N539" s="110"/>
      <c r="R539" s="352">
        <f>L539-[1]გადასახდელები!L539</f>
        <v>0</v>
      </c>
    </row>
    <row r="540" spans="2:18" ht="33.75" hidden="1" customHeight="1">
      <c r="B540" s="36" t="str">
        <f t="shared" si="519"/>
        <v>b</v>
      </c>
      <c r="C540" s="42">
        <v>5</v>
      </c>
      <c r="D540" s="42"/>
      <c r="F540" s="343" t="s">
        <v>629</v>
      </c>
      <c r="G540" s="48" t="s">
        <v>263</v>
      </c>
      <c r="H540" s="109"/>
      <c r="I540" s="97">
        <f t="shared" si="520"/>
        <v>0</v>
      </c>
      <c r="J540" s="110"/>
      <c r="K540" s="110"/>
      <c r="L540" s="97">
        <f t="shared" si="518"/>
        <v>0</v>
      </c>
      <c r="M540" s="110"/>
      <c r="N540" s="110"/>
      <c r="R540" s="352">
        <f>L540-[1]გადასახდელები!L540</f>
        <v>0</v>
      </c>
    </row>
    <row r="541" spans="2:18" ht="20.25" hidden="1" customHeight="1">
      <c r="B541" s="36" t="str">
        <f t="shared" si="519"/>
        <v>b</v>
      </c>
      <c r="C541" s="42">
        <v>5</v>
      </c>
      <c r="D541" s="42"/>
      <c r="F541" s="343" t="s">
        <v>630</v>
      </c>
      <c r="G541" s="48" t="s">
        <v>264</v>
      </c>
      <c r="H541" s="109"/>
      <c r="I541" s="97">
        <f t="shared" si="520"/>
        <v>0</v>
      </c>
      <c r="J541" s="110"/>
      <c r="K541" s="110"/>
      <c r="L541" s="97">
        <f t="shared" si="518"/>
        <v>0</v>
      </c>
      <c r="M541" s="110"/>
      <c r="N541" s="110"/>
      <c r="R541" s="352">
        <f>L541-[1]გადასახდელები!L541</f>
        <v>0</v>
      </c>
    </row>
    <row r="542" spans="2:18" ht="20.25" hidden="1" customHeight="1">
      <c r="B542" s="36" t="str">
        <f t="shared" si="519"/>
        <v>b</v>
      </c>
      <c r="C542" s="42">
        <v>5</v>
      </c>
      <c r="D542" s="42"/>
      <c r="F542" s="343" t="s">
        <v>631</v>
      </c>
      <c r="G542" s="48" t="s">
        <v>265</v>
      </c>
      <c r="H542" s="109"/>
      <c r="I542" s="97">
        <f t="shared" si="520"/>
        <v>0</v>
      </c>
      <c r="J542" s="110"/>
      <c r="K542" s="110"/>
      <c r="L542" s="97">
        <f t="shared" si="518"/>
        <v>0</v>
      </c>
      <c r="M542" s="110"/>
      <c r="N542" s="110"/>
      <c r="R542" s="352">
        <f>L542-[1]გადასახდელები!L542</f>
        <v>0</v>
      </c>
    </row>
    <row r="543" spans="2:18" ht="20.25" hidden="1" customHeight="1">
      <c r="B543" s="36" t="str">
        <f t="shared" si="519"/>
        <v>b</v>
      </c>
      <c r="C543" s="42">
        <v>5</v>
      </c>
      <c r="D543" s="42"/>
      <c r="F543" s="343" t="s">
        <v>559</v>
      </c>
      <c r="G543" s="48" t="s">
        <v>266</v>
      </c>
      <c r="H543" s="109"/>
      <c r="I543" s="97">
        <f t="shared" si="520"/>
        <v>0</v>
      </c>
      <c r="J543" s="110"/>
      <c r="K543" s="110"/>
      <c r="L543" s="97">
        <f t="shared" si="518"/>
        <v>0</v>
      </c>
      <c r="M543" s="110"/>
      <c r="N543" s="110"/>
      <c r="R543" s="352">
        <f>L543-[1]გადასახდელები!L543</f>
        <v>0</v>
      </c>
    </row>
    <row r="544" spans="2:18" ht="20.25" hidden="1" customHeight="1">
      <c r="B544" s="36" t="str">
        <f t="shared" si="519"/>
        <v>b</v>
      </c>
      <c r="C544" s="42">
        <v>5</v>
      </c>
      <c r="D544" s="42"/>
      <c r="F544" s="343" t="s">
        <v>632</v>
      </c>
      <c r="G544" s="48" t="s">
        <v>267</v>
      </c>
      <c r="H544" s="109"/>
      <c r="I544" s="97">
        <f t="shared" si="520"/>
        <v>0</v>
      </c>
      <c r="J544" s="110"/>
      <c r="K544" s="110"/>
      <c r="L544" s="97">
        <f t="shared" si="518"/>
        <v>0</v>
      </c>
      <c r="M544" s="110"/>
      <c r="N544" s="110"/>
      <c r="R544" s="352">
        <f>L544-[1]გადასახდელები!L544</f>
        <v>0</v>
      </c>
    </row>
    <row r="545" spans="2:18" ht="34.5" hidden="1" customHeight="1">
      <c r="B545" s="36" t="str">
        <f t="shared" si="519"/>
        <v>b</v>
      </c>
      <c r="C545" s="42">
        <v>5</v>
      </c>
      <c r="D545" s="42"/>
      <c r="F545" s="343" t="s">
        <v>633</v>
      </c>
      <c r="G545" s="48" t="s">
        <v>268</v>
      </c>
      <c r="H545" s="109"/>
      <c r="I545" s="97">
        <f t="shared" si="520"/>
        <v>0</v>
      </c>
      <c r="J545" s="110"/>
      <c r="K545" s="110"/>
      <c r="L545" s="97">
        <f t="shared" si="518"/>
        <v>0</v>
      </c>
      <c r="M545" s="110"/>
      <c r="N545" s="110"/>
      <c r="R545" s="352">
        <f>L545-[1]გადასახდელები!L545</f>
        <v>0</v>
      </c>
    </row>
    <row r="546" spans="2:18" ht="30.75" customHeight="1">
      <c r="B546" s="36" t="str">
        <f t="shared" si="519"/>
        <v>a</v>
      </c>
      <c r="C546" s="42">
        <v>5</v>
      </c>
      <c r="D546" s="42"/>
      <c r="F546" s="343" t="s">
        <v>560</v>
      </c>
      <c r="G546" s="48" t="s">
        <v>269</v>
      </c>
      <c r="H546" s="109">
        <v>35.9</v>
      </c>
      <c r="I546" s="97">
        <f t="shared" si="520"/>
        <v>165</v>
      </c>
      <c r="J546" s="110"/>
      <c r="K546" s="110">
        <v>165</v>
      </c>
      <c r="L546" s="97">
        <f t="shared" si="518"/>
        <v>28.598999999999997</v>
      </c>
      <c r="M546" s="110"/>
      <c r="N546" s="110">
        <f>1.785+0.52+0.288+11.513+1.44+0.72+11.513+0.82</f>
        <v>28.598999999999997</v>
      </c>
      <c r="R546" s="352">
        <f>L546-[1]გადასახდელები!L546</f>
        <v>28.598999999999997</v>
      </c>
    </row>
    <row r="547" spans="2:18" ht="20.25" hidden="1" customHeight="1">
      <c r="B547" s="36" t="str">
        <f t="shared" si="519"/>
        <v>b</v>
      </c>
      <c r="C547" s="42">
        <v>3</v>
      </c>
      <c r="D547" s="42"/>
      <c r="F547" s="343" t="s">
        <v>634</v>
      </c>
      <c r="G547" s="57" t="s">
        <v>209</v>
      </c>
      <c r="H547" s="111"/>
      <c r="I547" s="90">
        <f t="shared" si="520"/>
        <v>0</v>
      </c>
      <c r="J547" s="112"/>
      <c r="K547" s="112"/>
      <c r="L547" s="90">
        <f t="shared" si="518"/>
        <v>0</v>
      </c>
      <c r="M547" s="112"/>
      <c r="N547" s="112"/>
      <c r="R547" s="352">
        <f>L547-[1]გადასახდელები!L547</f>
        <v>0</v>
      </c>
    </row>
    <row r="548" spans="2:18" ht="20.25" hidden="1" customHeight="1">
      <c r="B548" s="36" t="str">
        <f t="shared" si="519"/>
        <v>b</v>
      </c>
      <c r="C548" s="42">
        <v>3</v>
      </c>
      <c r="D548" s="42"/>
      <c r="F548" s="342" t="s">
        <v>635</v>
      </c>
      <c r="G548" s="57" t="s">
        <v>208</v>
      </c>
      <c r="H548" s="89">
        <f>H549+H554+H555</f>
        <v>0</v>
      </c>
      <c r="I548" s="90">
        <f t="shared" si="520"/>
        <v>0</v>
      </c>
      <c r="J548" s="92">
        <f>J549+J554+J555</f>
        <v>0</v>
      </c>
      <c r="K548" s="92">
        <f>K549+K554+K555</f>
        <v>0</v>
      </c>
      <c r="L548" s="90">
        <f t="shared" si="518"/>
        <v>0</v>
      </c>
      <c r="M548" s="92">
        <f>M549+M554+M555</f>
        <v>0</v>
      </c>
      <c r="N548" s="92">
        <f>N549+N554+N555</f>
        <v>0</v>
      </c>
      <c r="O548" s="82" t="s">
        <v>146</v>
      </c>
      <c r="R548" s="352">
        <f>L548-[1]გადასახდელები!L548</f>
        <v>0</v>
      </c>
    </row>
    <row r="549" spans="2:18" ht="20.25" hidden="1" customHeight="1">
      <c r="B549" s="36" t="str">
        <f t="shared" si="519"/>
        <v>b</v>
      </c>
      <c r="C549" s="42">
        <v>4</v>
      </c>
      <c r="D549" s="42"/>
      <c r="F549" s="342" t="s">
        <v>636</v>
      </c>
      <c r="G549" s="47" t="s">
        <v>270</v>
      </c>
      <c r="H549" s="93">
        <f>SUM(H550:H553)</f>
        <v>0</v>
      </c>
      <c r="I549" s="94">
        <f t="shared" si="520"/>
        <v>0</v>
      </c>
      <c r="J549" s="95">
        <f>SUM(J550:J553)</f>
        <v>0</v>
      </c>
      <c r="K549" s="95">
        <f>SUM(K550:K553)</f>
        <v>0</v>
      </c>
      <c r="L549" s="94">
        <f t="shared" si="518"/>
        <v>0</v>
      </c>
      <c r="M549" s="95">
        <f>SUM(M550:M553)</f>
        <v>0</v>
      </c>
      <c r="N549" s="95">
        <f>SUM(N550:N553)</f>
        <v>0</v>
      </c>
      <c r="O549" s="82" t="s">
        <v>146</v>
      </c>
      <c r="R549" s="352">
        <f>L549-[1]გადასახდელები!L549</f>
        <v>0</v>
      </c>
    </row>
    <row r="550" spans="2:18" ht="20.25" hidden="1" customHeight="1">
      <c r="B550" s="36" t="str">
        <f t="shared" si="519"/>
        <v>b</v>
      </c>
      <c r="C550" s="42">
        <v>5</v>
      </c>
      <c r="D550" s="42"/>
      <c r="F550" s="343" t="s">
        <v>637</v>
      </c>
      <c r="G550" s="48" t="s">
        <v>271</v>
      </c>
      <c r="H550" s="101"/>
      <c r="I550" s="97">
        <f t="shared" si="520"/>
        <v>0</v>
      </c>
      <c r="J550" s="102"/>
      <c r="K550" s="102"/>
      <c r="L550" s="97">
        <f t="shared" si="518"/>
        <v>0</v>
      </c>
      <c r="M550" s="102"/>
      <c r="N550" s="102"/>
      <c r="R550" s="352">
        <f>L550-[1]გადასახდელები!L550</f>
        <v>0</v>
      </c>
    </row>
    <row r="551" spans="2:18" ht="20.25" hidden="1" customHeight="1">
      <c r="B551" s="36" t="str">
        <f t="shared" si="519"/>
        <v>b</v>
      </c>
      <c r="C551" s="42">
        <v>5</v>
      </c>
      <c r="D551" s="42"/>
      <c r="F551" s="343" t="s">
        <v>638</v>
      </c>
      <c r="G551" s="48" t="s">
        <v>272</v>
      </c>
      <c r="H551" s="101"/>
      <c r="I551" s="97">
        <f t="shared" si="520"/>
        <v>0</v>
      </c>
      <c r="J551" s="102"/>
      <c r="K551" s="102"/>
      <c r="L551" s="97">
        <f t="shared" si="518"/>
        <v>0</v>
      </c>
      <c r="M551" s="102"/>
      <c r="N551" s="102"/>
      <c r="R551" s="352">
        <f>L551-[1]გადასახდელები!L551</f>
        <v>0</v>
      </c>
    </row>
    <row r="552" spans="2:18" ht="20.25" hidden="1" customHeight="1">
      <c r="B552" s="36" t="str">
        <f t="shared" si="519"/>
        <v>b</v>
      </c>
      <c r="C552" s="42">
        <v>5</v>
      </c>
      <c r="D552" s="42"/>
      <c r="F552" s="343" t="s">
        <v>639</v>
      </c>
      <c r="G552" s="48" t="s">
        <v>273</v>
      </c>
      <c r="H552" s="101"/>
      <c r="I552" s="97">
        <f t="shared" si="520"/>
        <v>0</v>
      </c>
      <c r="J552" s="102"/>
      <c r="K552" s="102"/>
      <c r="L552" s="97">
        <f t="shared" si="518"/>
        <v>0</v>
      </c>
      <c r="M552" s="102"/>
      <c r="N552" s="102"/>
      <c r="R552" s="352">
        <f>L552-[1]გადასახდელები!L552</f>
        <v>0</v>
      </c>
    </row>
    <row r="553" spans="2:18" ht="20.25" hidden="1" customHeight="1">
      <c r="B553" s="36" t="str">
        <f t="shared" si="519"/>
        <v>b</v>
      </c>
      <c r="C553" s="42">
        <v>5</v>
      </c>
      <c r="D553" s="42"/>
      <c r="F553" s="343" t="s">
        <v>640</v>
      </c>
      <c r="G553" s="48" t="s">
        <v>274</v>
      </c>
      <c r="H553" s="101"/>
      <c r="I553" s="97">
        <f t="shared" si="520"/>
        <v>0</v>
      </c>
      <c r="J553" s="102"/>
      <c r="K553" s="102"/>
      <c r="L553" s="97">
        <f t="shared" si="518"/>
        <v>0</v>
      </c>
      <c r="M553" s="102"/>
      <c r="N553" s="102"/>
      <c r="R553" s="352">
        <f>L553-[1]გადასახდელები!L553</f>
        <v>0</v>
      </c>
    </row>
    <row r="554" spans="2:18" ht="20.25" hidden="1" customHeight="1">
      <c r="B554" s="36" t="str">
        <f t="shared" si="519"/>
        <v>b</v>
      </c>
      <c r="C554" s="42">
        <v>4</v>
      </c>
      <c r="D554" s="42"/>
      <c r="F554" s="343" t="s">
        <v>641</v>
      </c>
      <c r="G554" s="47" t="s">
        <v>275</v>
      </c>
      <c r="H554" s="103"/>
      <c r="I554" s="94">
        <f t="shared" si="520"/>
        <v>0</v>
      </c>
      <c r="J554" s="104"/>
      <c r="K554" s="104"/>
      <c r="L554" s="94">
        <f t="shared" si="518"/>
        <v>0</v>
      </c>
      <c r="M554" s="104"/>
      <c r="N554" s="104"/>
      <c r="R554" s="352">
        <f>L554-[1]გადასახდელები!L554</f>
        <v>0</v>
      </c>
    </row>
    <row r="555" spans="2:18" ht="36" hidden="1" customHeight="1">
      <c r="B555" s="36" t="str">
        <f t="shared" si="519"/>
        <v>b</v>
      </c>
      <c r="C555" s="42">
        <v>4</v>
      </c>
      <c r="D555" s="42"/>
      <c r="F555" s="343" t="s">
        <v>642</v>
      </c>
      <c r="G555" s="47" t="s">
        <v>276</v>
      </c>
      <c r="H555" s="103"/>
      <c r="I555" s="94">
        <f t="shared" si="520"/>
        <v>0</v>
      </c>
      <c r="J555" s="104"/>
      <c r="K555" s="104"/>
      <c r="L555" s="94">
        <f t="shared" si="518"/>
        <v>0</v>
      </c>
      <c r="M555" s="104"/>
      <c r="N555" s="104"/>
      <c r="R555" s="352">
        <f>L555-[1]გადასახდელები!L555</f>
        <v>0</v>
      </c>
    </row>
    <row r="556" spans="2:18" ht="20.25" hidden="1" customHeight="1">
      <c r="B556" s="36" t="str">
        <f t="shared" si="519"/>
        <v>b</v>
      </c>
      <c r="C556" s="42">
        <v>3</v>
      </c>
      <c r="D556" s="42"/>
      <c r="F556" s="343" t="s">
        <v>561</v>
      </c>
      <c r="G556" s="57" t="s">
        <v>202</v>
      </c>
      <c r="H556" s="111"/>
      <c r="I556" s="90">
        <f t="shared" si="520"/>
        <v>0</v>
      </c>
      <c r="J556" s="112"/>
      <c r="K556" s="112"/>
      <c r="L556" s="90">
        <f t="shared" si="518"/>
        <v>0</v>
      </c>
      <c r="M556" s="112"/>
      <c r="N556" s="112"/>
      <c r="R556" s="352">
        <f>L556-[1]გადასახდელები!L556</f>
        <v>0</v>
      </c>
    </row>
    <row r="557" spans="2:18" ht="20.25" hidden="1" customHeight="1">
      <c r="B557" s="36" t="str">
        <f t="shared" si="519"/>
        <v>b</v>
      </c>
      <c r="C557" s="42">
        <v>3</v>
      </c>
      <c r="D557" s="42"/>
      <c r="F557" s="342" t="s">
        <v>562</v>
      </c>
      <c r="G557" s="57" t="s">
        <v>203</v>
      </c>
      <c r="H557" s="89">
        <f>H558+H561+H564</f>
        <v>0</v>
      </c>
      <c r="I557" s="90">
        <f t="shared" si="520"/>
        <v>0</v>
      </c>
      <c r="J557" s="92">
        <f>J558+J561+J564</f>
        <v>0</v>
      </c>
      <c r="K557" s="92">
        <f>K558+K561+K564</f>
        <v>0</v>
      </c>
      <c r="L557" s="90">
        <f t="shared" si="518"/>
        <v>0</v>
      </c>
      <c r="M557" s="92">
        <f>M558+M561+M564</f>
        <v>0</v>
      </c>
      <c r="N557" s="92">
        <f>N558+N561+N564</f>
        <v>0</v>
      </c>
      <c r="O557" s="82" t="s">
        <v>146</v>
      </c>
      <c r="R557" s="352">
        <f>L557-[1]გადასახდელები!L557</f>
        <v>0</v>
      </c>
    </row>
    <row r="558" spans="2:18" ht="20.25" hidden="1" customHeight="1">
      <c r="B558" s="36" t="str">
        <f t="shared" si="519"/>
        <v>b</v>
      </c>
      <c r="C558" s="42">
        <v>4</v>
      </c>
      <c r="D558" s="42"/>
      <c r="F558" s="342" t="s">
        <v>643</v>
      </c>
      <c r="G558" s="47" t="s">
        <v>277</v>
      </c>
      <c r="H558" s="93">
        <f>SUM(H559:H560)</f>
        <v>0</v>
      </c>
      <c r="I558" s="94">
        <f t="shared" si="520"/>
        <v>0</v>
      </c>
      <c r="J558" s="95">
        <f>SUM(J559:J560)</f>
        <v>0</v>
      </c>
      <c r="K558" s="95">
        <f>SUM(K559:K560)</f>
        <v>0</v>
      </c>
      <c r="L558" s="94">
        <f t="shared" si="518"/>
        <v>0</v>
      </c>
      <c r="M558" s="95">
        <f>SUM(M559:M560)</f>
        <v>0</v>
      </c>
      <c r="N558" s="95">
        <f>SUM(N559:N560)</f>
        <v>0</v>
      </c>
      <c r="O558" s="82" t="s">
        <v>146</v>
      </c>
      <c r="R558" s="352">
        <f>L558-[1]გადასახდელები!L558</f>
        <v>0</v>
      </c>
    </row>
    <row r="559" spans="2:18" ht="20.25" hidden="1" customHeight="1">
      <c r="B559" s="36" t="str">
        <f t="shared" si="519"/>
        <v>b</v>
      </c>
      <c r="C559" s="42">
        <v>5</v>
      </c>
      <c r="D559" s="42"/>
      <c r="F559" s="343" t="s">
        <v>644</v>
      </c>
      <c r="G559" s="48" t="s">
        <v>278</v>
      </c>
      <c r="H559" s="101"/>
      <c r="I559" s="97">
        <f t="shared" si="520"/>
        <v>0</v>
      </c>
      <c r="J559" s="102"/>
      <c r="K559" s="102"/>
      <c r="L559" s="97">
        <f t="shared" si="518"/>
        <v>0</v>
      </c>
      <c r="M559" s="102"/>
      <c r="N559" s="102"/>
      <c r="R559" s="352">
        <f>L559-[1]გადასახდელები!L559</f>
        <v>0</v>
      </c>
    </row>
    <row r="560" spans="2:18" ht="20.25" hidden="1" customHeight="1">
      <c r="B560" s="36" t="str">
        <f t="shared" si="519"/>
        <v>b</v>
      </c>
      <c r="C560" s="42">
        <v>5</v>
      </c>
      <c r="D560" s="42"/>
      <c r="F560" s="343" t="s">
        <v>645</v>
      </c>
      <c r="G560" s="48" t="s">
        <v>204</v>
      </c>
      <c r="H560" s="101"/>
      <c r="I560" s="97">
        <f t="shared" si="520"/>
        <v>0</v>
      </c>
      <c r="J560" s="102"/>
      <c r="K560" s="102"/>
      <c r="L560" s="97">
        <f t="shared" si="518"/>
        <v>0</v>
      </c>
      <c r="M560" s="102"/>
      <c r="N560" s="102"/>
      <c r="R560" s="352">
        <f>L560-[1]გადასახდელები!L560</f>
        <v>0</v>
      </c>
    </row>
    <row r="561" spans="2:18" ht="20.25" hidden="1" customHeight="1">
      <c r="B561" s="36" t="str">
        <f t="shared" si="519"/>
        <v>b</v>
      </c>
      <c r="C561" s="42">
        <v>4</v>
      </c>
      <c r="D561" s="42"/>
      <c r="F561" s="342" t="s">
        <v>646</v>
      </c>
      <c r="G561" s="47" t="s">
        <v>279</v>
      </c>
      <c r="H561" s="93">
        <f>SUM(H562:H563)</f>
        <v>0</v>
      </c>
      <c r="I561" s="94">
        <f t="shared" si="520"/>
        <v>0</v>
      </c>
      <c r="J561" s="95">
        <f>SUM(J562:J563)</f>
        <v>0</v>
      </c>
      <c r="K561" s="95">
        <f>SUM(K562:K563)</f>
        <v>0</v>
      </c>
      <c r="L561" s="94">
        <f t="shared" si="518"/>
        <v>0</v>
      </c>
      <c r="M561" s="95">
        <f>SUM(M562:M563)</f>
        <v>0</v>
      </c>
      <c r="N561" s="95">
        <f>SUM(N562:N563)</f>
        <v>0</v>
      </c>
      <c r="O561" s="82" t="s">
        <v>146</v>
      </c>
      <c r="R561" s="352">
        <f>L561-[1]გადასახდელები!L561</f>
        <v>0</v>
      </c>
    </row>
    <row r="562" spans="2:18" ht="20.25" hidden="1" customHeight="1">
      <c r="B562" s="36" t="str">
        <f t="shared" si="519"/>
        <v>b</v>
      </c>
      <c r="C562" s="42">
        <v>5</v>
      </c>
      <c r="D562" s="42"/>
      <c r="F562" s="343" t="s">
        <v>647</v>
      </c>
      <c r="G562" s="48" t="s">
        <v>278</v>
      </c>
      <c r="H562" s="101"/>
      <c r="I562" s="97">
        <f t="shared" si="520"/>
        <v>0</v>
      </c>
      <c r="J562" s="102"/>
      <c r="K562" s="102"/>
      <c r="L562" s="97">
        <f t="shared" si="518"/>
        <v>0</v>
      </c>
      <c r="M562" s="102"/>
      <c r="N562" s="102"/>
      <c r="R562" s="352">
        <f>L562-[1]გადასახდელები!L562</f>
        <v>0</v>
      </c>
    </row>
    <row r="563" spans="2:18" ht="20.25" hidden="1" customHeight="1">
      <c r="B563" s="36" t="str">
        <f t="shared" si="519"/>
        <v>b</v>
      </c>
      <c r="C563" s="42">
        <v>5</v>
      </c>
      <c r="D563" s="42"/>
      <c r="F563" s="343" t="s">
        <v>648</v>
      </c>
      <c r="G563" s="48" t="s">
        <v>204</v>
      </c>
      <c r="H563" s="101"/>
      <c r="I563" s="97">
        <f t="shared" si="520"/>
        <v>0</v>
      </c>
      <c r="J563" s="102"/>
      <c r="K563" s="102"/>
      <c r="L563" s="97">
        <f t="shared" si="518"/>
        <v>0</v>
      </c>
      <c r="M563" s="102"/>
      <c r="N563" s="102"/>
      <c r="R563" s="352">
        <f>L563-[1]გადასახდელები!L563</f>
        <v>0</v>
      </c>
    </row>
    <row r="564" spans="2:18" ht="20.25" hidden="1" customHeight="1">
      <c r="B564" s="36" t="str">
        <f t="shared" si="519"/>
        <v>b</v>
      </c>
      <c r="C564" s="42">
        <v>4</v>
      </c>
      <c r="D564" s="42"/>
      <c r="F564" s="342" t="s">
        <v>563</v>
      </c>
      <c r="G564" s="47" t="s">
        <v>280</v>
      </c>
      <c r="H564" s="93">
        <f>SUM(H565:H566)</f>
        <v>0</v>
      </c>
      <c r="I564" s="94">
        <f t="shared" si="520"/>
        <v>0</v>
      </c>
      <c r="J564" s="95">
        <f>SUM(J565:J566)</f>
        <v>0</v>
      </c>
      <c r="K564" s="95">
        <f>SUM(K565:K566)</f>
        <v>0</v>
      </c>
      <c r="L564" s="94">
        <f t="shared" si="518"/>
        <v>0</v>
      </c>
      <c r="M564" s="95">
        <f>SUM(M565:M566)</f>
        <v>0</v>
      </c>
      <c r="N564" s="95">
        <f>SUM(N565:N566)</f>
        <v>0</v>
      </c>
      <c r="O564" s="82" t="s">
        <v>146</v>
      </c>
      <c r="R564" s="352">
        <f>L564-[1]გადასახდელები!L564</f>
        <v>0</v>
      </c>
    </row>
    <row r="565" spans="2:18" ht="20.25" hidden="1" customHeight="1">
      <c r="B565" s="36" t="str">
        <f t="shared" si="519"/>
        <v>b</v>
      </c>
      <c r="C565" s="42">
        <v>5</v>
      </c>
      <c r="D565" s="42"/>
      <c r="F565" s="343" t="s">
        <v>649</v>
      </c>
      <c r="G565" s="48" t="s">
        <v>278</v>
      </c>
      <c r="H565" s="101"/>
      <c r="I565" s="97">
        <f t="shared" si="520"/>
        <v>0</v>
      </c>
      <c r="J565" s="102"/>
      <c r="K565" s="102"/>
      <c r="L565" s="97">
        <f t="shared" si="518"/>
        <v>0</v>
      </c>
      <c r="M565" s="102"/>
      <c r="N565" s="102"/>
      <c r="R565" s="352">
        <f>L565-[1]გადასახდელები!L565</f>
        <v>0</v>
      </c>
    </row>
    <row r="566" spans="2:18" ht="20.25" hidden="1" customHeight="1">
      <c r="B566" s="36" t="str">
        <f t="shared" si="519"/>
        <v>b</v>
      </c>
      <c r="C566" s="42">
        <v>5</v>
      </c>
      <c r="D566" s="42"/>
      <c r="F566" s="343" t="s">
        <v>564</v>
      </c>
      <c r="G566" s="48" t="s">
        <v>204</v>
      </c>
      <c r="H566" s="101"/>
      <c r="I566" s="97">
        <f t="shared" si="520"/>
        <v>0</v>
      </c>
      <c r="J566" s="102"/>
      <c r="K566" s="102"/>
      <c r="L566" s="97">
        <f t="shared" si="518"/>
        <v>0</v>
      </c>
      <c r="M566" s="102"/>
      <c r="N566" s="102"/>
      <c r="R566" s="352">
        <f>L566-[1]გადასახდელები!L566</f>
        <v>0</v>
      </c>
    </row>
    <row r="567" spans="2:18" ht="20.25" customHeight="1">
      <c r="B567" s="36" t="str">
        <f t="shared" si="519"/>
        <v>a</v>
      </c>
      <c r="C567" s="42">
        <v>3</v>
      </c>
      <c r="D567" s="42"/>
      <c r="F567" s="342" t="s">
        <v>565</v>
      </c>
      <c r="G567" s="57" t="s">
        <v>206</v>
      </c>
      <c r="H567" s="89">
        <f>H568+H571+H574</f>
        <v>18.100000000000001</v>
      </c>
      <c r="I567" s="90">
        <f t="shared" si="520"/>
        <v>0</v>
      </c>
      <c r="J567" s="92">
        <f>J568+J571+J574</f>
        <v>0</v>
      </c>
      <c r="K567" s="92">
        <f>K568+K571+K574</f>
        <v>0</v>
      </c>
      <c r="L567" s="90">
        <f t="shared" ref="L567:L631" si="521">M567+N567</f>
        <v>0</v>
      </c>
      <c r="M567" s="92">
        <f>M568+M571+M574</f>
        <v>0</v>
      </c>
      <c r="N567" s="92">
        <f>N568+N571+N574</f>
        <v>0</v>
      </c>
      <c r="O567" s="82" t="s">
        <v>146</v>
      </c>
      <c r="R567" s="352">
        <f>L567-[1]გადასახდელები!L567</f>
        <v>0</v>
      </c>
    </row>
    <row r="568" spans="2:18" ht="20.25" hidden="1" customHeight="1">
      <c r="B568" s="36" t="str">
        <f t="shared" si="519"/>
        <v>b</v>
      </c>
      <c r="C568" s="42">
        <v>4</v>
      </c>
      <c r="D568" s="42"/>
      <c r="F568" s="342" t="s">
        <v>650</v>
      </c>
      <c r="G568" s="47" t="s">
        <v>281</v>
      </c>
      <c r="H568" s="93">
        <f>SUM(H569:H570)</f>
        <v>0</v>
      </c>
      <c r="I568" s="94">
        <f t="shared" si="520"/>
        <v>0</v>
      </c>
      <c r="J568" s="95">
        <f>SUM(J569:J570)</f>
        <v>0</v>
      </c>
      <c r="K568" s="95">
        <f>SUM(K569:K570)</f>
        <v>0</v>
      </c>
      <c r="L568" s="94">
        <f t="shared" si="521"/>
        <v>0</v>
      </c>
      <c r="M568" s="95">
        <f>SUM(M569:M570)</f>
        <v>0</v>
      </c>
      <c r="N568" s="95">
        <f>SUM(N569:N570)</f>
        <v>0</v>
      </c>
      <c r="O568" s="82" t="s">
        <v>146</v>
      </c>
      <c r="R568" s="352">
        <f>L568-[1]გადასახდელები!L568</f>
        <v>0</v>
      </c>
    </row>
    <row r="569" spans="2:18" ht="20.25" hidden="1" customHeight="1">
      <c r="B569" s="36" t="str">
        <f t="shared" si="519"/>
        <v>b</v>
      </c>
      <c r="C569" s="42">
        <v>5</v>
      </c>
      <c r="D569" s="42"/>
      <c r="F569" s="343" t="s">
        <v>651</v>
      </c>
      <c r="G569" s="48" t="s">
        <v>282</v>
      </c>
      <c r="H569" s="101"/>
      <c r="I569" s="97">
        <f t="shared" si="520"/>
        <v>0</v>
      </c>
      <c r="J569" s="102"/>
      <c r="K569" s="102"/>
      <c r="L569" s="97">
        <f t="shared" si="521"/>
        <v>0</v>
      </c>
      <c r="M569" s="102"/>
      <c r="N569" s="102"/>
      <c r="R569" s="352">
        <f>L569-[1]გადასახდელები!L569</f>
        <v>0</v>
      </c>
    </row>
    <row r="570" spans="2:18" ht="20.25" hidden="1" customHeight="1">
      <c r="B570" s="36" t="str">
        <f t="shared" si="519"/>
        <v>b</v>
      </c>
      <c r="C570" s="42">
        <v>5</v>
      </c>
      <c r="D570" s="42"/>
      <c r="F570" s="343" t="s">
        <v>652</v>
      </c>
      <c r="G570" s="48" t="s">
        <v>283</v>
      </c>
      <c r="H570" s="101"/>
      <c r="I570" s="97">
        <f t="shared" si="520"/>
        <v>0</v>
      </c>
      <c r="J570" s="102"/>
      <c r="K570" s="102"/>
      <c r="L570" s="97">
        <f t="shared" si="521"/>
        <v>0</v>
      </c>
      <c r="M570" s="102"/>
      <c r="N570" s="102"/>
      <c r="R570" s="352">
        <f>L570-[1]გადასახდელები!L570</f>
        <v>0</v>
      </c>
    </row>
    <row r="571" spans="2:18" ht="20.25" customHeight="1">
      <c r="B571" s="36" t="str">
        <f t="shared" si="519"/>
        <v>a</v>
      </c>
      <c r="C571" s="42">
        <v>4</v>
      </c>
      <c r="D571" s="42"/>
      <c r="F571" s="342" t="s">
        <v>566</v>
      </c>
      <c r="G571" s="47" t="s">
        <v>284</v>
      </c>
      <c r="H571" s="93">
        <f>SUM(H572:H573)</f>
        <v>18.100000000000001</v>
      </c>
      <c r="I571" s="94">
        <f t="shared" si="520"/>
        <v>0</v>
      </c>
      <c r="J571" s="95">
        <f>SUM(J572:J573)</f>
        <v>0</v>
      </c>
      <c r="K571" s="95">
        <f>SUM(K572:K573)</f>
        <v>0</v>
      </c>
      <c r="L571" s="94">
        <f t="shared" si="521"/>
        <v>0</v>
      </c>
      <c r="M571" s="95">
        <f>SUM(M572:M573)</f>
        <v>0</v>
      </c>
      <c r="N571" s="95">
        <f>SUM(N572:N573)</f>
        <v>0</v>
      </c>
      <c r="O571" s="82" t="s">
        <v>146</v>
      </c>
      <c r="R571" s="352">
        <f>L571-[1]გადასახდელები!L571</f>
        <v>0</v>
      </c>
    </row>
    <row r="572" spans="2:18" ht="20.25" customHeight="1">
      <c r="B572" s="36" t="str">
        <f t="shared" si="519"/>
        <v>a</v>
      </c>
      <c r="C572" s="42">
        <v>5</v>
      </c>
      <c r="D572" s="42"/>
      <c r="F572" s="343" t="s">
        <v>567</v>
      </c>
      <c r="G572" s="48" t="s">
        <v>282</v>
      </c>
      <c r="H572" s="101">
        <v>18.100000000000001</v>
      </c>
      <c r="I572" s="97">
        <f t="shared" si="520"/>
        <v>0</v>
      </c>
      <c r="J572" s="102"/>
      <c r="K572" s="102"/>
      <c r="L572" s="97">
        <f t="shared" si="521"/>
        <v>0</v>
      </c>
      <c r="M572" s="102"/>
      <c r="N572" s="102"/>
      <c r="R572" s="352">
        <f>L572-[1]გადასახდელები!L572</f>
        <v>0</v>
      </c>
    </row>
    <row r="573" spans="2:18" ht="20.25" hidden="1" customHeight="1">
      <c r="B573" s="36" t="str">
        <f t="shared" si="519"/>
        <v>b</v>
      </c>
      <c r="C573" s="42">
        <v>5</v>
      </c>
      <c r="D573" s="42"/>
      <c r="F573" s="343" t="s">
        <v>653</v>
      </c>
      <c r="G573" s="48" t="s">
        <v>283</v>
      </c>
      <c r="H573" s="101"/>
      <c r="I573" s="97">
        <f t="shared" si="520"/>
        <v>0</v>
      </c>
      <c r="J573" s="102"/>
      <c r="K573" s="102"/>
      <c r="L573" s="97">
        <f t="shared" si="521"/>
        <v>0</v>
      </c>
      <c r="M573" s="102"/>
      <c r="N573" s="102"/>
      <c r="R573" s="352">
        <f>L573-[1]გადასახდელები!L573</f>
        <v>0</v>
      </c>
    </row>
    <row r="574" spans="2:18" ht="20.25" hidden="1" customHeight="1">
      <c r="B574" s="36" t="str">
        <f t="shared" si="519"/>
        <v>b</v>
      </c>
      <c r="C574" s="42">
        <v>4</v>
      </c>
      <c r="D574" s="42"/>
      <c r="F574" s="342" t="s">
        <v>654</v>
      </c>
      <c r="G574" s="47" t="s">
        <v>207</v>
      </c>
      <c r="H574" s="93">
        <f>SUM(H575:H576)</f>
        <v>0</v>
      </c>
      <c r="I574" s="94">
        <f t="shared" si="520"/>
        <v>0</v>
      </c>
      <c r="J574" s="95">
        <f>SUM(J575:J576)</f>
        <v>0</v>
      </c>
      <c r="K574" s="95">
        <f>SUM(K575:K576)</f>
        <v>0</v>
      </c>
      <c r="L574" s="94">
        <f t="shared" si="521"/>
        <v>0</v>
      </c>
      <c r="M574" s="95">
        <f>SUM(M575:M576)</f>
        <v>0</v>
      </c>
      <c r="N574" s="95">
        <f>SUM(N575:N576)</f>
        <v>0</v>
      </c>
      <c r="O574" s="82" t="s">
        <v>146</v>
      </c>
      <c r="R574" s="352">
        <f>L574-[1]გადასახდელები!L574</f>
        <v>0</v>
      </c>
    </row>
    <row r="575" spans="2:18" ht="20.25" hidden="1" customHeight="1">
      <c r="B575" s="36" t="str">
        <f t="shared" si="519"/>
        <v>b</v>
      </c>
      <c r="C575" s="42">
        <v>5</v>
      </c>
      <c r="D575" s="42"/>
      <c r="F575" s="343" t="s">
        <v>655</v>
      </c>
      <c r="G575" s="48" t="s">
        <v>282</v>
      </c>
      <c r="H575" s="101"/>
      <c r="I575" s="97">
        <f t="shared" si="520"/>
        <v>0</v>
      </c>
      <c r="J575" s="102"/>
      <c r="K575" s="102"/>
      <c r="L575" s="97">
        <f t="shared" si="521"/>
        <v>0</v>
      </c>
      <c r="M575" s="102"/>
      <c r="N575" s="102"/>
      <c r="R575" s="352">
        <f>L575-[1]გადასახდელები!L575</f>
        <v>0</v>
      </c>
    </row>
    <row r="576" spans="2:18" ht="20.25" hidden="1" customHeight="1">
      <c r="B576" s="36" t="str">
        <f t="shared" si="519"/>
        <v>b</v>
      </c>
      <c r="C576" s="42">
        <v>5</v>
      </c>
      <c r="D576" s="42"/>
      <c r="F576" s="343" t="s">
        <v>656</v>
      </c>
      <c r="G576" s="48" t="s">
        <v>283</v>
      </c>
      <c r="H576" s="101"/>
      <c r="I576" s="97">
        <f t="shared" si="520"/>
        <v>0</v>
      </c>
      <c r="J576" s="102"/>
      <c r="K576" s="102"/>
      <c r="L576" s="97">
        <f t="shared" si="521"/>
        <v>0</v>
      </c>
      <c r="M576" s="102"/>
      <c r="N576" s="102"/>
      <c r="R576" s="352">
        <f>L576-[1]გადასახდელები!L576</f>
        <v>0</v>
      </c>
    </row>
    <row r="577" spans="2:18" ht="20.25" customHeight="1">
      <c r="B577" s="36" t="str">
        <f t="shared" si="519"/>
        <v>a</v>
      </c>
      <c r="C577" s="42">
        <v>3</v>
      </c>
      <c r="D577" s="42"/>
      <c r="F577" s="342" t="s">
        <v>568</v>
      </c>
      <c r="G577" s="57" t="s">
        <v>205</v>
      </c>
      <c r="H577" s="89">
        <f>H578+H579</f>
        <v>2.1</v>
      </c>
      <c r="I577" s="90">
        <f t="shared" si="520"/>
        <v>3</v>
      </c>
      <c r="J577" s="92">
        <f>J578+J579</f>
        <v>0</v>
      </c>
      <c r="K577" s="92">
        <f>K578+K579</f>
        <v>3</v>
      </c>
      <c r="L577" s="90">
        <f t="shared" si="521"/>
        <v>0</v>
      </c>
      <c r="M577" s="92">
        <f>M578+M579</f>
        <v>0</v>
      </c>
      <c r="N577" s="92">
        <f>N578+N579</f>
        <v>0</v>
      </c>
      <c r="O577" s="82" t="s">
        <v>146</v>
      </c>
      <c r="R577" s="352">
        <f>L577-[1]გადასახდელები!L577</f>
        <v>-18.600000000000001</v>
      </c>
    </row>
    <row r="578" spans="2:18" ht="20.25" hidden="1" customHeight="1">
      <c r="B578" s="36" t="str">
        <f t="shared" si="519"/>
        <v>b</v>
      </c>
      <c r="C578" s="42">
        <v>4</v>
      </c>
      <c r="D578" s="42"/>
      <c r="F578" s="343" t="s">
        <v>657</v>
      </c>
      <c r="G578" s="47" t="s">
        <v>285</v>
      </c>
      <c r="H578" s="103"/>
      <c r="I578" s="94">
        <f t="shared" si="520"/>
        <v>0</v>
      </c>
      <c r="J578" s="104"/>
      <c r="K578" s="104"/>
      <c r="L578" s="94">
        <f t="shared" si="521"/>
        <v>0</v>
      </c>
      <c r="M578" s="104"/>
      <c r="N578" s="104"/>
      <c r="R578" s="352">
        <f>L578-[1]გადასახდელები!L578</f>
        <v>0</v>
      </c>
    </row>
    <row r="579" spans="2:18" ht="20.25" customHeight="1">
      <c r="B579" s="36" t="str">
        <f t="shared" si="519"/>
        <v>a</v>
      </c>
      <c r="C579" s="42">
        <v>4</v>
      </c>
      <c r="D579" s="42"/>
      <c r="F579" s="342" t="s">
        <v>570</v>
      </c>
      <c r="G579" s="47" t="s">
        <v>286</v>
      </c>
      <c r="H579" s="93">
        <f>H580+H599</f>
        <v>2.1</v>
      </c>
      <c r="I579" s="94">
        <f t="shared" si="520"/>
        <v>3</v>
      </c>
      <c r="J579" s="95">
        <f>J580+J599</f>
        <v>0</v>
      </c>
      <c r="K579" s="95">
        <f>K580+K599</f>
        <v>3</v>
      </c>
      <c r="L579" s="94">
        <f t="shared" si="521"/>
        <v>0</v>
      </c>
      <c r="M579" s="95">
        <f>M580+M599</f>
        <v>0</v>
      </c>
      <c r="N579" s="95">
        <f>N580+N599</f>
        <v>0</v>
      </c>
      <c r="O579" s="82" t="s">
        <v>146</v>
      </c>
      <c r="R579" s="352">
        <f>L579-[1]გადასახდელები!L579</f>
        <v>-18.600000000000001</v>
      </c>
    </row>
    <row r="580" spans="2:18" ht="20.25" customHeight="1">
      <c r="B580" s="36" t="str">
        <f t="shared" si="519"/>
        <v>a</v>
      </c>
      <c r="C580" s="42">
        <v>5</v>
      </c>
      <c r="D580" s="42"/>
      <c r="F580" s="342" t="s">
        <v>569</v>
      </c>
      <c r="G580" s="48" t="s">
        <v>287</v>
      </c>
      <c r="H580" s="113">
        <f>SUM(H581:H598)</f>
        <v>2.1</v>
      </c>
      <c r="I580" s="97">
        <f t="shared" si="520"/>
        <v>3</v>
      </c>
      <c r="J580" s="114">
        <f>SUM(J581:J598)</f>
        <v>0</v>
      </c>
      <c r="K580" s="114">
        <f>SUM(K581:K598)</f>
        <v>3</v>
      </c>
      <c r="L580" s="97">
        <f t="shared" si="521"/>
        <v>0</v>
      </c>
      <c r="M580" s="114">
        <f>SUM(M581:M598)</f>
        <v>0</v>
      </c>
      <c r="N580" s="114">
        <f>SUM(N581:N598)</f>
        <v>0</v>
      </c>
      <c r="O580" s="82" t="s">
        <v>146</v>
      </c>
      <c r="R580" s="352">
        <f>L580-[1]გადასახდელები!L580</f>
        <v>-18.600000000000001</v>
      </c>
    </row>
    <row r="581" spans="2:18" ht="45" hidden="1" customHeight="1">
      <c r="B581" s="36" t="str">
        <f t="shared" si="519"/>
        <v>b</v>
      </c>
      <c r="C581" s="42">
        <v>6</v>
      </c>
      <c r="D581" s="42"/>
      <c r="F581" s="343" t="s">
        <v>658</v>
      </c>
      <c r="G581" s="45" t="s">
        <v>215</v>
      </c>
      <c r="H581" s="99"/>
      <c r="I581" s="105">
        <f t="shared" si="520"/>
        <v>0</v>
      </c>
      <c r="J581" s="100"/>
      <c r="K581" s="100"/>
      <c r="L581" s="105">
        <f t="shared" si="521"/>
        <v>0</v>
      </c>
      <c r="M581" s="100"/>
      <c r="N581" s="100"/>
      <c r="R581" s="352">
        <f>L581-[1]გადასახდელები!L581</f>
        <v>0</v>
      </c>
    </row>
    <row r="582" spans="2:18" ht="20.25" hidden="1" customHeight="1">
      <c r="B582" s="36" t="str">
        <f t="shared" si="519"/>
        <v>b</v>
      </c>
      <c r="C582" s="42">
        <v>6</v>
      </c>
      <c r="D582" s="42"/>
      <c r="F582" s="343" t="s">
        <v>659</v>
      </c>
      <c r="G582" s="45" t="s">
        <v>288</v>
      </c>
      <c r="H582" s="99"/>
      <c r="I582" s="105">
        <f t="shared" si="520"/>
        <v>0</v>
      </c>
      <c r="J582" s="100"/>
      <c r="K582" s="100"/>
      <c r="L582" s="105">
        <f t="shared" si="521"/>
        <v>0</v>
      </c>
      <c r="M582" s="100"/>
      <c r="N582" s="100"/>
      <c r="R582" s="352">
        <f>L582-[1]გადასახდელები!L582</f>
        <v>0</v>
      </c>
    </row>
    <row r="583" spans="2:18" ht="20.25" hidden="1" customHeight="1">
      <c r="B583" s="36" t="str">
        <f t="shared" ref="B583:B646" si="522">IF(H583+I583+L583&gt;0,"a","b")</f>
        <v>b</v>
      </c>
      <c r="C583" s="42">
        <v>6</v>
      </c>
      <c r="D583" s="42"/>
      <c r="F583" s="343" t="s">
        <v>660</v>
      </c>
      <c r="G583" s="45" t="s">
        <v>289</v>
      </c>
      <c r="H583" s="99"/>
      <c r="I583" s="105">
        <f t="shared" ref="I583:I647" si="523">J583+K583</f>
        <v>0</v>
      </c>
      <c r="J583" s="100"/>
      <c r="K583" s="100"/>
      <c r="L583" s="105">
        <f t="shared" si="521"/>
        <v>0</v>
      </c>
      <c r="M583" s="100"/>
      <c r="N583" s="100"/>
      <c r="R583" s="352">
        <f>L583-[1]გადასახდელები!L583</f>
        <v>0</v>
      </c>
    </row>
    <row r="584" spans="2:18" ht="20.25" hidden="1" customHeight="1">
      <c r="B584" s="36" t="str">
        <f t="shared" si="522"/>
        <v>b</v>
      </c>
      <c r="C584" s="42">
        <v>6</v>
      </c>
      <c r="D584" s="42"/>
      <c r="F584" s="343" t="s">
        <v>661</v>
      </c>
      <c r="G584" s="45" t="s">
        <v>216</v>
      </c>
      <c r="H584" s="99"/>
      <c r="I584" s="105">
        <f t="shared" si="523"/>
        <v>0</v>
      </c>
      <c r="J584" s="100"/>
      <c r="K584" s="100"/>
      <c r="L584" s="105">
        <f t="shared" si="521"/>
        <v>0</v>
      </c>
      <c r="M584" s="100"/>
      <c r="N584" s="100"/>
      <c r="R584" s="352">
        <f>L584-[1]გადასახდელები!L584</f>
        <v>0</v>
      </c>
    </row>
    <row r="585" spans="2:18" ht="20.25" hidden="1" customHeight="1">
      <c r="B585" s="36" t="str">
        <f t="shared" si="522"/>
        <v>b</v>
      </c>
      <c r="C585" s="42">
        <v>6</v>
      </c>
      <c r="D585" s="42"/>
      <c r="F585" s="343" t="s">
        <v>662</v>
      </c>
      <c r="G585" s="45" t="s">
        <v>217</v>
      </c>
      <c r="H585" s="99"/>
      <c r="I585" s="105">
        <f t="shared" si="523"/>
        <v>0</v>
      </c>
      <c r="J585" s="100"/>
      <c r="K585" s="100"/>
      <c r="L585" s="105">
        <f t="shared" si="521"/>
        <v>0</v>
      </c>
      <c r="M585" s="100"/>
      <c r="N585" s="100"/>
      <c r="R585" s="352">
        <f>L585-[1]გადასახდელები!L585</f>
        <v>0</v>
      </c>
    </row>
    <row r="586" spans="2:18" ht="20.25" hidden="1" customHeight="1">
      <c r="B586" s="36" t="str">
        <f t="shared" si="522"/>
        <v>b</v>
      </c>
      <c r="C586" s="42">
        <v>6</v>
      </c>
      <c r="D586" s="42"/>
      <c r="F586" s="343" t="s">
        <v>571</v>
      </c>
      <c r="G586" s="45" t="s">
        <v>290</v>
      </c>
      <c r="H586" s="99"/>
      <c r="I586" s="105">
        <f t="shared" si="523"/>
        <v>0</v>
      </c>
      <c r="J586" s="100"/>
      <c r="K586" s="100"/>
      <c r="L586" s="105">
        <f t="shared" si="521"/>
        <v>0</v>
      </c>
      <c r="M586" s="100"/>
      <c r="N586" s="100"/>
      <c r="R586" s="352">
        <f>L586-[1]გადასახდელები!L586</f>
        <v>0</v>
      </c>
    </row>
    <row r="587" spans="2:18" ht="20.25" hidden="1" customHeight="1">
      <c r="B587" s="36" t="str">
        <f t="shared" si="522"/>
        <v>b</v>
      </c>
      <c r="C587" s="42">
        <v>6</v>
      </c>
      <c r="D587" s="42"/>
      <c r="F587" s="343" t="s">
        <v>663</v>
      </c>
      <c r="G587" s="45" t="s">
        <v>291</v>
      </c>
      <c r="H587" s="99"/>
      <c r="I587" s="105">
        <f t="shared" si="523"/>
        <v>0</v>
      </c>
      <c r="J587" s="100"/>
      <c r="K587" s="100"/>
      <c r="L587" s="105">
        <f t="shared" si="521"/>
        <v>0</v>
      </c>
      <c r="M587" s="100"/>
      <c r="N587" s="100"/>
      <c r="R587" s="352">
        <f>L587-[1]გადასახდელები!L587</f>
        <v>0</v>
      </c>
    </row>
    <row r="588" spans="2:18" ht="20.25" hidden="1" customHeight="1">
      <c r="B588" s="36" t="str">
        <f t="shared" si="522"/>
        <v>b</v>
      </c>
      <c r="C588" s="42">
        <v>6</v>
      </c>
      <c r="D588" s="42"/>
      <c r="F588" s="343" t="s">
        <v>664</v>
      </c>
      <c r="G588" s="45" t="s">
        <v>218</v>
      </c>
      <c r="H588" s="99"/>
      <c r="I588" s="105">
        <f t="shared" si="523"/>
        <v>0</v>
      </c>
      <c r="J588" s="100"/>
      <c r="K588" s="100"/>
      <c r="L588" s="105">
        <f t="shared" si="521"/>
        <v>0</v>
      </c>
      <c r="M588" s="100"/>
      <c r="N588" s="100"/>
      <c r="R588" s="352">
        <f>L588-[1]გადასახდელები!L588</f>
        <v>0</v>
      </c>
    </row>
    <row r="589" spans="2:18" ht="20.25" hidden="1" customHeight="1">
      <c r="B589" s="36" t="str">
        <f t="shared" si="522"/>
        <v>b</v>
      </c>
      <c r="C589" s="42">
        <v>6</v>
      </c>
      <c r="D589" s="42"/>
      <c r="F589" s="343" t="s">
        <v>665</v>
      </c>
      <c r="G589" s="45" t="s">
        <v>219</v>
      </c>
      <c r="H589" s="99"/>
      <c r="I589" s="105">
        <f t="shared" si="523"/>
        <v>0</v>
      </c>
      <c r="J589" s="100"/>
      <c r="K589" s="100"/>
      <c r="L589" s="105">
        <f t="shared" si="521"/>
        <v>0</v>
      </c>
      <c r="M589" s="100"/>
      <c r="N589" s="100"/>
      <c r="R589" s="352">
        <f>L589-[1]გადასახდელები!L589</f>
        <v>0</v>
      </c>
    </row>
    <row r="590" spans="2:18" ht="20.25" hidden="1" customHeight="1">
      <c r="B590" s="36" t="str">
        <f t="shared" si="522"/>
        <v>b</v>
      </c>
      <c r="C590" s="42">
        <v>6</v>
      </c>
      <c r="D590" s="42"/>
      <c r="F590" s="343" t="s">
        <v>666</v>
      </c>
      <c r="G590" s="45" t="s">
        <v>220</v>
      </c>
      <c r="H590" s="99"/>
      <c r="I590" s="105">
        <f t="shared" si="523"/>
        <v>0</v>
      </c>
      <c r="J590" s="100"/>
      <c r="K590" s="100"/>
      <c r="L590" s="105">
        <f t="shared" si="521"/>
        <v>0</v>
      </c>
      <c r="M590" s="100"/>
      <c r="N590" s="100"/>
      <c r="R590" s="352">
        <f>L590-[1]გადასახდელები!L590</f>
        <v>0</v>
      </c>
    </row>
    <row r="591" spans="2:18" ht="20.25" hidden="1" customHeight="1">
      <c r="B591" s="36" t="str">
        <f t="shared" si="522"/>
        <v>b</v>
      </c>
      <c r="C591" s="42">
        <v>6</v>
      </c>
      <c r="D591" s="42"/>
      <c r="F591" s="343" t="s">
        <v>667</v>
      </c>
      <c r="G591" s="45" t="s">
        <v>221</v>
      </c>
      <c r="H591" s="99"/>
      <c r="I591" s="105">
        <f t="shared" si="523"/>
        <v>0</v>
      </c>
      <c r="J591" s="100"/>
      <c r="K591" s="100"/>
      <c r="L591" s="105">
        <f t="shared" si="521"/>
        <v>0</v>
      </c>
      <c r="M591" s="100"/>
      <c r="N591" s="100"/>
      <c r="R591" s="352">
        <f>L591-[1]გადასახდელები!L591</f>
        <v>0</v>
      </c>
    </row>
    <row r="592" spans="2:18" ht="20.25" hidden="1" customHeight="1">
      <c r="B592" s="36" t="str">
        <f t="shared" si="522"/>
        <v>b</v>
      </c>
      <c r="C592" s="42">
        <v>6</v>
      </c>
      <c r="D592" s="42"/>
      <c r="F592" s="343" t="s">
        <v>668</v>
      </c>
      <c r="G592" s="45" t="s">
        <v>222</v>
      </c>
      <c r="H592" s="99"/>
      <c r="I592" s="105">
        <f t="shared" si="523"/>
        <v>0</v>
      </c>
      <c r="J592" s="100"/>
      <c r="K592" s="100"/>
      <c r="L592" s="105">
        <f t="shared" si="521"/>
        <v>0</v>
      </c>
      <c r="M592" s="100"/>
      <c r="N592" s="100"/>
      <c r="R592" s="352">
        <f>L592-[1]გადასახდელები!L592</f>
        <v>0</v>
      </c>
    </row>
    <row r="593" spans="2:18" ht="20.25" hidden="1" customHeight="1">
      <c r="B593" s="36" t="str">
        <f t="shared" si="522"/>
        <v>b</v>
      </c>
      <c r="C593" s="42">
        <v>6</v>
      </c>
      <c r="D593" s="42"/>
      <c r="F593" s="343" t="s">
        <v>669</v>
      </c>
      <c r="G593" s="45" t="s">
        <v>223</v>
      </c>
      <c r="H593" s="99"/>
      <c r="I593" s="105">
        <f t="shared" si="523"/>
        <v>0</v>
      </c>
      <c r="J593" s="100"/>
      <c r="K593" s="100"/>
      <c r="L593" s="105">
        <f t="shared" si="521"/>
        <v>0</v>
      </c>
      <c r="M593" s="100"/>
      <c r="N593" s="100"/>
      <c r="R593" s="352">
        <f>L593-[1]გადასახდელები!L593</f>
        <v>0</v>
      </c>
    </row>
    <row r="594" spans="2:18" ht="36" hidden="1" customHeight="1">
      <c r="B594" s="36" t="str">
        <f t="shared" si="522"/>
        <v>b</v>
      </c>
      <c r="C594" s="42">
        <v>6</v>
      </c>
      <c r="D594" s="42"/>
      <c r="F594" s="343" t="s">
        <v>670</v>
      </c>
      <c r="G594" s="45" t="s">
        <v>224</v>
      </c>
      <c r="H594" s="99"/>
      <c r="I594" s="105">
        <f t="shared" si="523"/>
        <v>0</v>
      </c>
      <c r="J594" s="100"/>
      <c r="K594" s="100"/>
      <c r="L594" s="105">
        <f t="shared" si="521"/>
        <v>0</v>
      </c>
      <c r="M594" s="100"/>
      <c r="N594" s="100"/>
      <c r="R594" s="352">
        <f>L594-[1]გადასახდელები!L594</f>
        <v>0</v>
      </c>
    </row>
    <row r="595" spans="2:18" ht="69.75" hidden="1" customHeight="1">
      <c r="B595" s="36" t="str">
        <f t="shared" si="522"/>
        <v>b</v>
      </c>
      <c r="C595" s="42">
        <v>6</v>
      </c>
      <c r="D595" s="42"/>
      <c r="F595" s="343" t="s">
        <v>671</v>
      </c>
      <c r="G595" s="45" t="s">
        <v>225</v>
      </c>
      <c r="H595" s="99"/>
      <c r="I595" s="105">
        <f t="shared" si="523"/>
        <v>0</v>
      </c>
      <c r="J595" s="100"/>
      <c r="K595" s="100"/>
      <c r="L595" s="105">
        <f t="shared" si="521"/>
        <v>0</v>
      </c>
      <c r="M595" s="100"/>
      <c r="N595" s="100"/>
      <c r="R595" s="352">
        <f>L595-[1]გადასახდელები!L595</f>
        <v>0</v>
      </c>
    </row>
    <row r="596" spans="2:18" ht="24.75" hidden="1" customHeight="1">
      <c r="B596" s="36" t="str">
        <f t="shared" si="522"/>
        <v>b</v>
      </c>
      <c r="C596" s="42">
        <v>6</v>
      </c>
      <c r="D596" s="42"/>
      <c r="F596" s="343" t="s">
        <v>672</v>
      </c>
      <c r="G596" s="45" t="s">
        <v>226</v>
      </c>
      <c r="H596" s="99"/>
      <c r="I596" s="105">
        <f t="shared" si="523"/>
        <v>0</v>
      </c>
      <c r="J596" s="100"/>
      <c r="K596" s="100"/>
      <c r="L596" s="105">
        <f t="shared" si="521"/>
        <v>0</v>
      </c>
      <c r="M596" s="100"/>
      <c r="N596" s="100"/>
      <c r="R596" s="352">
        <f>L596-[1]გადასახდელები!L596</f>
        <v>0</v>
      </c>
    </row>
    <row r="597" spans="2:18" ht="24" hidden="1" customHeight="1">
      <c r="B597" s="36" t="str">
        <f t="shared" si="522"/>
        <v>b</v>
      </c>
      <c r="C597" s="42">
        <v>6</v>
      </c>
      <c r="D597" s="42"/>
      <c r="F597" s="343" t="s">
        <v>673</v>
      </c>
      <c r="G597" s="45" t="s">
        <v>227</v>
      </c>
      <c r="H597" s="99"/>
      <c r="I597" s="105">
        <f t="shared" si="523"/>
        <v>0</v>
      </c>
      <c r="J597" s="100"/>
      <c r="K597" s="100"/>
      <c r="L597" s="105">
        <f t="shared" si="521"/>
        <v>0</v>
      </c>
      <c r="M597" s="100"/>
      <c r="N597" s="100"/>
      <c r="R597" s="352">
        <f>L597-[1]გადასახდელები!L597</f>
        <v>0</v>
      </c>
    </row>
    <row r="598" spans="2:18" ht="36.75" customHeight="1">
      <c r="B598" s="36" t="str">
        <f t="shared" si="522"/>
        <v>a</v>
      </c>
      <c r="C598" s="42">
        <v>6</v>
      </c>
      <c r="D598" s="42"/>
      <c r="F598" s="343" t="s">
        <v>572</v>
      </c>
      <c r="G598" s="45" t="s">
        <v>228</v>
      </c>
      <c r="H598" s="99">
        <v>2.1</v>
      </c>
      <c r="I598" s="105">
        <f t="shared" si="523"/>
        <v>3</v>
      </c>
      <c r="J598" s="100"/>
      <c r="K598" s="100">
        <v>3</v>
      </c>
      <c r="L598" s="105">
        <f t="shared" si="521"/>
        <v>0</v>
      </c>
      <c r="M598" s="100"/>
      <c r="N598" s="100"/>
      <c r="R598" s="352">
        <f>L598-[1]გადასახდელები!L598</f>
        <v>-18.600000000000001</v>
      </c>
    </row>
    <row r="599" spans="2:18" ht="24.75" hidden="1" customHeight="1">
      <c r="B599" s="36" t="str">
        <f t="shared" si="522"/>
        <v>b</v>
      </c>
      <c r="C599" s="42">
        <v>5</v>
      </c>
      <c r="D599" s="42"/>
      <c r="F599" s="343" t="s">
        <v>573</v>
      </c>
      <c r="G599" s="48" t="s">
        <v>193</v>
      </c>
      <c r="H599" s="101"/>
      <c r="I599" s="97">
        <f t="shared" si="523"/>
        <v>0</v>
      </c>
      <c r="J599" s="102"/>
      <c r="K599" s="102"/>
      <c r="L599" s="97">
        <f t="shared" si="521"/>
        <v>0</v>
      </c>
      <c r="M599" s="102"/>
      <c r="N599" s="102"/>
      <c r="R599" s="352">
        <f>L599-[1]გადასახდელები!L599</f>
        <v>0</v>
      </c>
    </row>
    <row r="600" spans="2:18" ht="20.25" customHeight="1">
      <c r="B600" s="36" t="str">
        <f t="shared" si="522"/>
        <v>a</v>
      </c>
      <c r="C600" s="42">
        <v>2</v>
      </c>
      <c r="D600" s="42"/>
      <c r="E600" s="24">
        <v>70111</v>
      </c>
      <c r="F600" s="342" t="s">
        <v>574</v>
      </c>
      <c r="G600" s="59" t="s">
        <v>292</v>
      </c>
      <c r="H600" s="86">
        <f>H601+H648+H656+H655</f>
        <v>45.5</v>
      </c>
      <c r="I600" s="87">
        <f t="shared" si="523"/>
        <v>10</v>
      </c>
      <c r="J600" s="88">
        <f>J601+J648+J656+J655</f>
        <v>0</v>
      </c>
      <c r="K600" s="88">
        <f>K601+K648+K656+K655</f>
        <v>10</v>
      </c>
      <c r="L600" s="87">
        <f t="shared" si="521"/>
        <v>0</v>
      </c>
      <c r="M600" s="88">
        <f>M601+M648+M656+M655</f>
        <v>0</v>
      </c>
      <c r="N600" s="88">
        <f>N601+N648+N656+N655</f>
        <v>0</v>
      </c>
      <c r="O600" s="82" t="s">
        <v>146</v>
      </c>
      <c r="P600" s="35" t="s">
        <v>145</v>
      </c>
      <c r="R600" s="352">
        <f>L600-[1]გადასახდელები!L600</f>
        <v>-4.2</v>
      </c>
    </row>
    <row r="601" spans="2:18" ht="20.25" customHeight="1">
      <c r="B601" s="36" t="str">
        <f t="shared" si="522"/>
        <v>a</v>
      </c>
      <c r="C601" s="42">
        <v>3</v>
      </c>
      <c r="D601" s="42"/>
      <c r="F601" s="342" t="s">
        <v>575</v>
      </c>
      <c r="G601" s="51" t="s">
        <v>293</v>
      </c>
      <c r="H601" s="89">
        <f>H602+H614+H643</f>
        <v>45.5</v>
      </c>
      <c r="I601" s="90">
        <f t="shared" si="523"/>
        <v>10</v>
      </c>
      <c r="J601" s="89">
        <f>J602+J614+J643</f>
        <v>0</v>
      </c>
      <c r="K601" s="89">
        <f>K602+K614+K643</f>
        <v>10</v>
      </c>
      <c r="L601" s="90">
        <f t="shared" si="521"/>
        <v>0</v>
      </c>
      <c r="M601" s="89">
        <f>M602+M614+M643</f>
        <v>0</v>
      </c>
      <c r="N601" s="89">
        <f>N602+N614+N643</f>
        <v>0</v>
      </c>
      <c r="O601" s="82" t="s">
        <v>146</v>
      </c>
      <c r="P601" s="35" t="s">
        <v>145</v>
      </c>
      <c r="R601" s="352">
        <f>L601-[1]გადასახდელები!L601</f>
        <v>-4.2</v>
      </c>
    </row>
    <row r="602" spans="2:18" ht="20.25" hidden="1" customHeight="1">
      <c r="B602" s="36" t="str">
        <f t="shared" si="522"/>
        <v>b</v>
      </c>
      <c r="C602" s="42">
        <v>4</v>
      </c>
      <c r="D602" s="42"/>
      <c r="F602" s="342" t="s">
        <v>576</v>
      </c>
      <c r="G602" s="47" t="s">
        <v>294</v>
      </c>
      <c r="H602" s="93">
        <f>H603+H604+H605+H606+H607+H608+H609+H610+H611+H612+H613</f>
        <v>0</v>
      </c>
      <c r="I602" s="94">
        <f t="shared" si="523"/>
        <v>0</v>
      </c>
      <c r="J602" s="93">
        <f>J603+J604+J605+J606+J607+J608+J609+J610+J611+J612+J613</f>
        <v>0</v>
      </c>
      <c r="K602" s="93">
        <f>K603+K604+K605+K606+K607+K608+K609+K610+K611+K612+K613</f>
        <v>0</v>
      </c>
      <c r="L602" s="94">
        <f t="shared" si="521"/>
        <v>0</v>
      </c>
      <c r="M602" s="93">
        <f>M603+M604+M605+M606+M607+M608+M609+M610+M611+M612+M613</f>
        <v>0</v>
      </c>
      <c r="N602" s="93">
        <f>N603+N604+N605+N606+N607+N608+N609+N610+N611+N612+N613</f>
        <v>0</v>
      </c>
      <c r="O602" s="82" t="s">
        <v>146</v>
      </c>
      <c r="P602" s="35" t="s">
        <v>145</v>
      </c>
      <c r="R602" s="352">
        <f>L602-[1]გადასახდელები!L602</f>
        <v>0</v>
      </c>
    </row>
    <row r="603" spans="2:18" ht="20.25" hidden="1" customHeight="1">
      <c r="B603" s="36" t="str">
        <f t="shared" si="522"/>
        <v>b</v>
      </c>
      <c r="C603" s="42">
        <v>5</v>
      </c>
      <c r="D603" s="42"/>
      <c r="F603" s="343" t="s">
        <v>577</v>
      </c>
      <c r="G603" s="48" t="s">
        <v>295</v>
      </c>
      <c r="H603" s="101"/>
      <c r="I603" s="97">
        <f t="shared" si="523"/>
        <v>0</v>
      </c>
      <c r="J603" s="102"/>
      <c r="K603" s="102"/>
      <c r="L603" s="97">
        <f t="shared" si="521"/>
        <v>0</v>
      </c>
      <c r="M603" s="102"/>
      <c r="N603" s="102"/>
      <c r="O603" s="115"/>
      <c r="P603" s="35" t="s">
        <v>145</v>
      </c>
      <c r="R603" s="352">
        <f>L603-[1]გადასახდელები!L603</f>
        <v>0</v>
      </c>
    </row>
    <row r="604" spans="2:18" ht="20.25" hidden="1" customHeight="1">
      <c r="B604" s="36" t="str">
        <f t="shared" si="522"/>
        <v>b</v>
      </c>
      <c r="C604" s="42">
        <v>5</v>
      </c>
      <c r="D604" s="42"/>
      <c r="F604" s="343" t="s">
        <v>578</v>
      </c>
      <c r="G604" s="48" t="s">
        <v>296</v>
      </c>
      <c r="H604" s="101"/>
      <c r="I604" s="97">
        <f t="shared" si="523"/>
        <v>0</v>
      </c>
      <c r="J604" s="102"/>
      <c r="K604" s="102"/>
      <c r="L604" s="97">
        <f t="shared" si="521"/>
        <v>0</v>
      </c>
      <c r="M604" s="102"/>
      <c r="N604" s="102"/>
      <c r="O604" s="115"/>
      <c r="P604" s="35" t="s">
        <v>145</v>
      </c>
      <c r="R604" s="352">
        <f>L604-[1]გადასახდელები!L604</f>
        <v>0</v>
      </c>
    </row>
    <row r="605" spans="2:18" ht="30.75" hidden="1" customHeight="1">
      <c r="B605" s="36" t="str">
        <f t="shared" si="522"/>
        <v>b</v>
      </c>
      <c r="C605" s="42">
        <v>5</v>
      </c>
      <c r="D605" s="42"/>
      <c r="F605" s="343" t="s">
        <v>674</v>
      </c>
      <c r="G605" s="52" t="s">
        <v>297</v>
      </c>
      <c r="H605" s="101"/>
      <c r="I605" s="97">
        <f t="shared" si="523"/>
        <v>0</v>
      </c>
      <c r="J605" s="102"/>
      <c r="K605" s="102"/>
      <c r="L605" s="97">
        <f t="shared" si="521"/>
        <v>0</v>
      </c>
      <c r="M605" s="102"/>
      <c r="N605" s="102"/>
      <c r="O605" s="115"/>
      <c r="P605" s="35" t="s">
        <v>145</v>
      </c>
      <c r="R605" s="352">
        <f>L605-[1]გადასახდელები!L605</f>
        <v>0</v>
      </c>
    </row>
    <row r="606" spans="2:18" ht="20.25" hidden="1" customHeight="1">
      <c r="B606" s="36" t="str">
        <f t="shared" si="522"/>
        <v>b</v>
      </c>
      <c r="C606" s="42">
        <v>5</v>
      </c>
      <c r="D606" s="42"/>
      <c r="F606" s="343" t="s">
        <v>579</v>
      </c>
      <c r="G606" s="48" t="s">
        <v>298</v>
      </c>
      <c r="H606" s="101"/>
      <c r="I606" s="97">
        <f t="shared" si="523"/>
        <v>0</v>
      </c>
      <c r="J606" s="102"/>
      <c r="K606" s="102"/>
      <c r="L606" s="97">
        <f t="shared" si="521"/>
        <v>0</v>
      </c>
      <c r="M606" s="102"/>
      <c r="N606" s="102"/>
      <c r="O606" s="115"/>
      <c r="P606" s="35" t="s">
        <v>145</v>
      </c>
      <c r="R606" s="352">
        <f>L606-[1]გადასახდელები!L606</f>
        <v>0</v>
      </c>
    </row>
    <row r="607" spans="2:18" ht="20.25" hidden="1" customHeight="1">
      <c r="B607" s="36" t="str">
        <f t="shared" si="522"/>
        <v>b</v>
      </c>
      <c r="C607" s="42">
        <v>5</v>
      </c>
      <c r="D607" s="42"/>
      <c r="F607" s="343" t="s">
        <v>580</v>
      </c>
      <c r="G607" s="48" t="s">
        <v>299</v>
      </c>
      <c r="H607" s="101"/>
      <c r="I607" s="97">
        <f t="shared" si="523"/>
        <v>0</v>
      </c>
      <c r="J607" s="102"/>
      <c r="K607" s="102"/>
      <c r="L607" s="97">
        <f t="shared" si="521"/>
        <v>0</v>
      </c>
      <c r="M607" s="102"/>
      <c r="N607" s="102"/>
      <c r="O607" s="115"/>
      <c r="P607" s="35" t="s">
        <v>145</v>
      </c>
      <c r="R607" s="352">
        <f>L607-[1]გადასახდელები!L607</f>
        <v>0</v>
      </c>
    </row>
    <row r="608" spans="2:18" ht="30.75" hidden="1" customHeight="1">
      <c r="B608" s="36" t="str">
        <f t="shared" si="522"/>
        <v>b</v>
      </c>
      <c r="C608" s="42">
        <v>5</v>
      </c>
      <c r="D608" s="42"/>
      <c r="F608" s="343" t="s">
        <v>581</v>
      </c>
      <c r="G608" s="48" t="s">
        <v>300</v>
      </c>
      <c r="H608" s="101"/>
      <c r="I608" s="97">
        <f t="shared" si="523"/>
        <v>0</v>
      </c>
      <c r="J608" s="102"/>
      <c r="K608" s="102"/>
      <c r="L608" s="97">
        <f t="shared" si="521"/>
        <v>0</v>
      </c>
      <c r="M608" s="102"/>
      <c r="N608" s="102"/>
      <c r="O608" s="115"/>
      <c r="P608" s="35" t="s">
        <v>145</v>
      </c>
      <c r="R608" s="352">
        <f>L608-[1]გადასახდელები!L608</f>
        <v>0</v>
      </c>
    </row>
    <row r="609" spans="2:18" ht="20.25" hidden="1" customHeight="1">
      <c r="B609" s="36" t="str">
        <f t="shared" si="522"/>
        <v>b</v>
      </c>
      <c r="C609" s="42">
        <v>5</v>
      </c>
      <c r="D609" s="42"/>
      <c r="F609" s="343" t="s">
        <v>675</v>
      </c>
      <c r="G609" s="48" t="s">
        <v>301</v>
      </c>
      <c r="H609" s="101"/>
      <c r="I609" s="97">
        <f t="shared" si="523"/>
        <v>0</v>
      </c>
      <c r="J609" s="102"/>
      <c r="K609" s="102"/>
      <c r="L609" s="97">
        <f t="shared" si="521"/>
        <v>0</v>
      </c>
      <c r="M609" s="102"/>
      <c r="N609" s="102"/>
      <c r="O609" s="115"/>
      <c r="P609" s="35" t="s">
        <v>145</v>
      </c>
      <c r="R609" s="352">
        <f>L609-[1]გადასახდელები!L609</f>
        <v>0</v>
      </c>
    </row>
    <row r="610" spans="2:18" ht="20.25" hidden="1" customHeight="1">
      <c r="B610" s="36" t="str">
        <f t="shared" si="522"/>
        <v>b</v>
      </c>
      <c r="C610" s="42">
        <v>5</v>
      </c>
      <c r="D610" s="42"/>
      <c r="F610" s="343" t="s">
        <v>582</v>
      </c>
      <c r="G610" s="48" t="s">
        <v>302</v>
      </c>
      <c r="H610" s="101"/>
      <c r="I610" s="97">
        <f t="shared" si="523"/>
        <v>0</v>
      </c>
      <c r="J610" s="102"/>
      <c r="K610" s="102"/>
      <c r="L610" s="97">
        <f t="shared" si="521"/>
        <v>0</v>
      </c>
      <c r="M610" s="102"/>
      <c r="N610" s="102"/>
      <c r="O610" s="115"/>
      <c r="P610" s="35" t="s">
        <v>145</v>
      </c>
      <c r="R610" s="352">
        <f>L610-[1]გადასახდელები!L610</f>
        <v>0</v>
      </c>
    </row>
    <row r="611" spans="2:18" ht="20.25" hidden="1" customHeight="1">
      <c r="B611" s="36" t="str">
        <f t="shared" si="522"/>
        <v>b</v>
      </c>
      <c r="C611" s="42">
        <v>5</v>
      </c>
      <c r="D611" s="42"/>
      <c r="F611" s="343" t="s">
        <v>676</v>
      </c>
      <c r="G611" s="48" t="s">
        <v>303</v>
      </c>
      <c r="H611" s="101"/>
      <c r="I611" s="97">
        <f t="shared" si="523"/>
        <v>0</v>
      </c>
      <c r="J611" s="102"/>
      <c r="K611" s="102"/>
      <c r="L611" s="97">
        <f t="shared" si="521"/>
        <v>0</v>
      </c>
      <c r="M611" s="102"/>
      <c r="N611" s="102"/>
      <c r="O611" s="115"/>
      <c r="P611" s="35" t="s">
        <v>145</v>
      </c>
      <c r="R611" s="352">
        <f>L611-[1]გადასახდელები!L611</f>
        <v>0</v>
      </c>
    </row>
    <row r="612" spans="2:18" ht="20.25" hidden="1" customHeight="1">
      <c r="B612" s="36" t="str">
        <f t="shared" si="522"/>
        <v>b</v>
      </c>
      <c r="C612" s="42">
        <v>5</v>
      </c>
      <c r="D612" s="42"/>
      <c r="F612" s="343" t="s">
        <v>677</v>
      </c>
      <c r="G612" s="48" t="s">
        <v>304</v>
      </c>
      <c r="H612" s="101"/>
      <c r="I612" s="97">
        <f t="shared" si="523"/>
        <v>0</v>
      </c>
      <c r="J612" s="102"/>
      <c r="K612" s="102"/>
      <c r="L612" s="97">
        <f t="shared" si="521"/>
        <v>0</v>
      </c>
      <c r="M612" s="102"/>
      <c r="N612" s="102"/>
      <c r="O612" s="115"/>
      <c r="P612" s="35" t="s">
        <v>145</v>
      </c>
      <c r="R612" s="352">
        <f>L612-[1]გადასახდელები!L612</f>
        <v>0</v>
      </c>
    </row>
    <row r="613" spans="2:18" ht="20.25" hidden="1" customHeight="1">
      <c r="B613" s="36" t="str">
        <f t="shared" si="522"/>
        <v>b</v>
      </c>
      <c r="C613" s="42">
        <v>5</v>
      </c>
      <c r="D613" s="42"/>
      <c r="F613" s="343" t="s">
        <v>583</v>
      </c>
      <c r="G613" s="48" t="s">
        <v>305</v>
      </c>
      <c r="H613" s="101"/>
      <c r="I613" s="97">
        <f t="shared" si="523"/>
        <v>0</v>
      </c>
      <c r="J613" s="102"/>
      <c r="K613" s="102"/>
      <c r="L613" s="97">
        <f t="shared" si="521"/>
        <v>0</v>
      </c>
      <c r="M613" s="102"/>
      <c r="N613" s="102"/>
      <c r="O613" s="115"/>
      <c r="P613" s="35" t="s">
        <v>145</v>
      </c>
      <c r="R613" s="352">
        <f>L613-[1]გადასახდელები!L613</f>
        <v>0</v>
      </c>
    </row>
    <row r="614" spans="2:18" ht="20.25" customHeight="1">
      <c r="B614" s="36" t="str">
        <f t="shared" si="522"/>
        <v>a</v>
      </c>
      <c r="C614" s="42">
        <v>4</v>
      </c>
      <c r="D614" s="42"/>
      <c r="F614" s="342" t="s">
        <v>584</v>
      </c>
      <c r="G614" s="47" t="s">
        <v>306</v>
      </c>
      <c r="H614" s="93">
        <f>H615+H622</f>
        <v>45.5</v>
      </c>
      <c r="I614" s="94">
        <f t="shared" si="523"/>
        <v>10</v>
      </c>
      <c r="J614" s="93">
        <f>J615+J622</f>
        <v>0</v>
      </c>
      <c r="K614" s="93">
        <f>K615+K622</f>
        <v>10</v>
      </c>
      <c r="L614" s="94">
        <f t="shared" si="521"/>
        <v>0</v>
      </c>
      <c r="M614" s="93">
        <f>M615+M622</f>
        <v>0</v>
      </c>
      <c r="N614" s="93">
        <f>N615+N622</f>
        <v>0</v>
      </c>
      <c r="O614" s="82" t="s">
        <v>146</v>
      </c>
      <c r="P614" s="35" t="s">
        <v>145</v>
      </c>
      <c r="R614" s="352">
        <f>L614-[1]გადასახდელები!L614</f>
        <v>-4.2</v>
      </c>
    </row>
    <row r="615" spans="2:18" ht="20.25" customHeight="1">
      <c r="B615" s="36" t="str">
        <f t="shared" si="522"/>
        <v>a</v>
      </c>
      <c r="C615" s="42">
        <v>5</v>
      </c>
      <c r="D615" s="42"/>
      <c r="F615" s="342" t="s">
        <v>585</v>
      </c>
      <c r="G615" s="48" t="s">
        <v>307</v>
      </c>
      <c r="H615" s="96">
        <f>SUM(H616:H621)</f>
        <v>40</v>
      </c>
      <c r="I615" s="97">
        <f t="shared" si="523"/>
        <v>0</v>
      </c>
      <c r="J615" s="96">
        <f>SUM(J616:J621)</f>
        <v>0</v>
      </c>
      <c r="K615" s="96">
        <f>SUM(K616:K621)</f>
        <v>0</v>
      </c>
      <c r="L615" s="97">
        <f t="shared" si="521"/>
        <v>0</v>
      </c>
      <c r="M615" s="96">
        <f>SUM(M616:M621)</f>
        <v>0</v>
      </c>
      <c r="N615" s="96">
        <f>SUM(N616:N621)</f>
        <v>0</v>
      </c>
      <c r="O615" s="82" t="s">
        <v>146</v>
      </c>
      <c r="P615" s="35" t="s">
        <v>145</v>
      </c>
      <c r="R615" s="352">
        <f>L615-[1]გადასახდელები!L615</f>
        <v>0</v>
      </c>
    </row>
    <row r="616" spans="2:18" ht="20.25" hidden="1" customHeight="1">
      <c r="B616" s="36" t="str">
        <f t="shared" si="522"/>
        <v>b</v>
      </c>
      <c r="C616" s="42">
        <v>6</v>
      </c>
      <c r="D616" s="42"/>
      <c r="F616" s="343" t="s">
        <v>586</v>
      </c>
      <c r="G616" s="53" t="s">
        <v>308</v>
      </c>
      <c r="H616" s="99"/>
      <c r="I616" s="105">
        <f t="shared" si="523"/>
        <v>0</v>
      </c>
      <c r="J616" s="100"/>
      <c r="K616" s="100"/>
      <c r="L616" s="105">
        <f t="shared" si="521"/>
        <v>0</v>
      </c>
      <c r="M616" s="100"/>
      <c r="N616" s="100"/>
      <c r="O616" s="115"/>
      <c r="P616" s="35" t="s">
        <v>145</v>
      </c>
      <c r="R616" s="352">
        <f>L616-[1]გადასახდელები!L616</f>
        <v>0</v>
      </c>
    </row>
    <row r="617" spans="2:18" ht="20.25" customHeight="1">
      <c r="B617" s="36" t="str">
        <f t="shared" si="522"/>
        <v>a</v>
      </c>
      <c r="C617" s="42">
        <v>6</v>
      </c>
      <c r="D617" s="42"/>
      <c r="F617" s="343" t="s">
        <v>678</v>
      </c>
      <c r="G617" s="53" t="s">
        <v>309</v>
      </c>
      <c r="H617" s="99">
        <v>40</v>
      </c>
      <c r="I617" s="105">
        <f t="shared" si="523"/>
        <v>0</v>
      </c>
      <c r="J617" s="100"/>
      <c r="K617" s="100"/>
      <c r="L617" s="105">
        <f t="shared" si="521"/>
        <v>0</v>
      </c>
      <c r="M617" s="100"/>
      <c r="N617" s="100"/>
      <c r="O617" s="115"/>
      <c r="P617" s="35" t="s">
        <v>145</v>
      </c>
      <c r="R617" s="352">
        <f>L617-[1]გადასახდელები!L617</f>
        <v>0</v>
      </c>
    </row>
    <row r="618" spans="2:18" ht="20.25" hidden="1" customHeight="1">
      <c r="B618" s="36" t="str">
        <f t="shared" si="522"/>
        <v>b</v>
      </c>
      <c r="C618" s="42">
        <v>6</v>
      </c>
      <c r="D618" s="42"/>
      <c r="F618" s="343" t="s">
        <v>679</v>
      </c>
      <c r="G618" s="53" t="s">
        <v>310</v>
      </c>
      <c r="H618" s="99"/>
      <c r="I618" s="105">
        <f t="shared" si="523"/>
        <v>0</v>
      </c>
      <c r="J618" s="100"/>
      <c r="K618" s="100"/>
      <c r="L618" s="105">
        <f t="shared" si="521"/>
        <v>0</v>
      </c>
      <c r="M618" s="100"/>
      <c r="N618" s="100"/>
      <c r="O618" s="115"/>
      <c r="P618" s="35" t="s">
        <v>145</v>
      </c>
      <c r="R618" s="352">
        <f>L618-[1]გადასახდელები!L618</f>
        <v>0</v>
      </c>
    </row>
    <row r="619" spans="2:18" ht="20.25" hidden="1" customHeight="1">
      <c r="B619" s="36" t="str">
        <f t="shared" si="522"/>
        <v>b</v>
      </c>
      <c r="C619" s="42">
        <v>6</v>
      </c>
      <c r="D619" s="42"/>
      <c r="F619" s="343" t="s">
        <v>680</v>
      </c>
      <c r="G619" s="53" t="s">
        <v>311</v>
      </c>
      <c r="H619" s="99"/>
      <c r="I619" s="105">
        <f t="shared" si="523"/>
        <v>0</v>
      </c>
      <c r="J619" s="100"/>
      <c r="K619" s="100"/>
      <c r="L619" s="105">
        <f t="shared" si="521"/>
        <v>0</v>
      </c>
      <c r="M619" s="100"/>
      <c r="N619" s="100"/>
      <c r="O619" s="115"/>
      <c r="P619" s="35" t="s">
        <v>145</v>
      </c>
      <c r="R619" s="352">
        <f>L619-[1]გადასახდელები!L619</f>
        <v>0</v>
      </c>
    </row>
    <row r="620" spans="2:18" ht="20.25" hidden="1" customHeight="1">
      <c r="B620" s="36" t="str">
        <f t="shared" si="522"/>
        <v>b</v>
      </c>
      <c r="C620" s="42">
        <v>6</v>
      </c>
      <c r="D620" s="42"/>
      <c r="F620" s="343" t="s">
        <v>681</v>
      </c>
      <c r="G620" s="53" t="s">
        <v>312</v>
      </c>
      <c r="H620" s="99"/>
      <c r="I620" s="105">
        <f t="shared" si="523"/>
        <v>0</v>
      </c>
      <c r="J620" s="100"/>
      <c r="K620" s="100"/>
      <c r="L620" s="105">
        <f t="shared" si="521"/>
        <v>0</v>
      </c>
      <c r="M620" s="100"/>
      <c r="N620" s="100"/>
      <c r="O620" s="115"/>
      <c r="P620" s="35" t="s">
        <v>145</v>
      </c>
      <c r="R620" s="352">
        <f>L620-[1]გადასახდელები!L620</f>
        <v>0</v>
      </c>
    </row>
    <row r="621" spans="2:18" ht="20.25" hidden="1" customHeight="1">
      <c r="B621" s="36" t="str">
        <f t="shared" si="522"/>
        <v>b</v>
      </c>
      <c r="C621" s="42">
        <v>6</v>
      </c>
      <c r="D621" s="42"/>
      <c r="F621" s="343" t="s">
        <v>682</v>
      </c>
      <c r="G621" s="53" t="s">
        <v>313</v>
      </c>
      <c r="H621" s="99"/>
      <c r="I621" s="105">
        <f t="shared" si="523"/>
        <v>0</v>
      </c>
      <c r="J621" s="100"/>
      <c r="K621" s="100"/>
      <c r="L621" s="105">
        <f t="shared" si="521"/>
        <v>0</v>
      </c>
      <c r="M621" s="100"/>
      <c r="N621" s="100"/>
      <c r="O621" s="115"/>
      <c r="P621" s="35" t="s">
        <v>145</v>
      </c>
      <c r="R621" s="352">
        <f>L621-[1]გადასახდელები!L621</f>
        <v>0</v>
      </c>
    </row>
    <row r="622" spans="2:18" ht="20.25" customHeight="1">
      <c r="B622" s="36" t="str">
        <f t="shared" si="522"/>
        <v>a</v>
      </c>
      <c r="C622" s="42">
        <v>5</v>
      </c>
      <c r="D622" s="42"/>
      <c r="F622" s="342" t="s">
        <v>587</v>
      </c>
      <c r="G622" s="48" t="s">
        <v>314</v>
      </c>
      <c r="H622" s="96">
        <f>SUM(H623:H642)</f>
        <v>5.5</v>
      </c>
      <c r="I622" s="97">
        <f t="shared" si="523"/>
        <v>10</v>
      </c>
      <c r="J622" s="96">
        <f>SUM(J623:J642)</f>
        <v>0</v>
      </c>
      <c r="K622" s="96">
        <f>SUM(K623:K642)</f>
        <v>10</v>
      </c>
      <c r="L622" s="97">
        <f t="shared" si="521"/>
        <v>0</v>
      </c>
      <c r="M622" s="96">
        <f>SUM(M623:M642)</f>
        <v>0</v>
      </c>
      <c r="N622" s="96">
        <f>SUM(N623:N642)</f>
        <v>0</v>
      </c>
      <c r="O622" s="82" t="s">
        <v>146</v>
      </c>
      <c r="P622" s="35" t="s">
        <v>145</v>
      </c>
      <c r="R622" s="352">
        <f>L622-[1]გადასახდელები!L622</f>
        <v>-4.2</v>
      </c>
    </row>
    <row r="623" spans="2:18" ht="20.25" hidden="1" customHeight="1">
      <c r="B623" s="36" t="str">
        <f t="shared" si="522"/>
        <v>b</v>
      </c>
      <c r="C623" s="42">
        <v>6</v>
      </c>
      <c r="D623" s="42"/>
      <c r="F623" s="343" t="s">
        <v>683</v>
      </c>
      <c r="G623" s="54" t="s">
        <v>315</v>
      </c>
      <c r="H623" s="116"/>
      <c r="I623" s="105">
        <f t="shared" si="523"/>
        <v>0</v>
      </c>
      <c r="J623" s="117"/>
      <c r="K623" s="117"/>
      <c r="L623" s="105">
        <f t="shared" si="521"/>
        <v>0</v>
      </c>
      <c r="M623" s="117"/>
      <c r="N623" s="117"/>
      <c r="P623" s="35" t="s">
        <v>145</v>
      </c>
      <c r="R623" s="352">
        <f>L623-[1]გადასახდელები!L623</f>
        <v>0</v>
      </c>
    </row>
    <row r="624" spans="2:18" ht="20.25" hidden="1" customHeight="1">
      <c r="B624" s="36" t="str">
        <f t="shared" si="522"/>
        <v>b</v>
      </c>
      <c r="C624" s="42">
        <v>6</v>
      </c>
      <c r="D624" s="42"/>
      <c r="F624" s="343" t="s">
        <v>684</v>
      </c>
      <c r="G624" s="54" t="s">
        <v>316</v>
      </c>
      <c r="H624" s="116"/>
      <c r="I624" s="105">
        <f t="shared" si="523"/>
        <v>0</v>
      </c>
      <c r="J624" s="117"/>
      <c r="K624" s="117"/>
      <c r="L624" s="105">
        <f t="shared" si="521"/>
        <v>0</v>
      </c>
      <c r="M624" s="117"/>
      <c r="N624" s="117"/>
      <c r="P624" s="35" t="s">
        <v>145</v>
      </c>
      <c r="R624" s="352">
        <f>L624-[1]გადასახდელები!L624</f>
        <v>0</v>
      </c>
    </row>
    <row r="625" spans="2:18" ht="30.75" customHeight="1">
      <c r="B625" s="36" t="str">
        <f t="shared" si="522"/>
        <v>a</v>
      </c>
      <c r="C625" s="42">
        <v>6</v>
      </c>
      <c r="D625" s="42"/>
      <c r="F625" s="343" t="s">
        <v>588</v>
      </c>
      <c r="G625" s="54" t="s">
        <v>317</v>
      </c>
      <c r="H625" s="116">
        <v>3</v>
      </c>
      <c r="I625" s="105">
        <f t="shared" si="523"/>
        <v>5</v>
      </c>
      <c r="J625" s="117"/>
      <c r="K625" s="117">
        <v>5</v>
      </c>
      <c r="L625" s="105">
        <f t="shared" si="521"/>
        <v>0</v>
      </c>
      <c r="M625" s="117"/>
      <c r="N625" s="117"/>
      <c r="P625" s="35" t="s">
        <v>145</v>
      </c>
      <c r="R625" s="352">
        <f>L625-[1]გადასახდელები!L625</f>
        <v>-4.2</v>
      </c>
    </row>
    <row r="626" spans="2:18" ht="30.75" hidden="1" customHeight="1">
      <c r="B626" s="36" t="str">
        <f t="shared" si="522"/>
        <v>b</v>
      </c>
      <c r="C626" s="42">
        <v>6</v>
      </c>
      <c r="D626" s="42"/>
      <c r="F626" s="343" t="s">
        <v>685</v>
      </c>
      <c r="G626" s="54" t="s">
        <v>318</v>
      </c>
      <c r="H626" s="116"/>
      <c r="I626" s="105">
        <f t="shared" si="523"/>
        <v>0</v>
      </c>
      <c r="J626" s="117"/>
      <c r="K626" s="117"/>
      <c r="L626" s="105">
        <f t="shared" si="521"/>
        <v>0</v>
      </c>
      <c r="M626" s="117"/>
      <c r="N626" s="117"/>
      <c r="P626" s="35" t="s">
        <v>145</v>
      </c>
      <c r="R626" s="352">
        <f>L626-[1]გადასახდელები!L626</f>
        <v>0</v>
      </c>
    </row>
    <row r="627" spans="2:18" ht="20.25" hidden="1" customHeight="1">
      <c r="B627" s="36" t="str">
        <f t="shared" si="522"/>
        <v>b</v>
      </c>
      <c r="C627" s="42">
        <v>6</v>
      </c>
      <c r="D627" s="42"/>
      <c r="F627" s="343" t="s">
        <v>589</v>
      </c>
      <c r="G627" s="54" t="s">
        <v>319</v>
      </c>
      <c r="H627" s="116"/>
      <c r="I627" s="105">
        <f t="shared" si="523"/>
        <v>0</v>
      </c>
      <c r="J627" s="117"/>
      <c r="K627" s="117"/>
      <c r="L627" s="105">
        <f t="shared" si="521"/>
        <v>0</v>
      </c>
      <c r="M627" s="117"/>
      <c r="N627" s="117"/>
      <c r="P627" s="35" t="s">
        <v>145</v>
      </c>
      <c r="R627" s="352">
        <f>L627-[1]გადასახდელები!L627</f>
        <v>0</v>
      </c>
    </row>
    <row r="628" spans="2:18" ht="20.25" hidden="1" customHeight="1">
      <c r="B628" s="36" t="str">
        <f t="shared" si="522"/>
        <v>b</v>
      </c>
      <c r="C628" s="42">
        <v>6</v>
      </c>
      <c r="D628" s="42"/>
      <c r="F628" s="343" t="s">
        <v>686</v>
      </c>
      <c r="G628" s="54" t="s">
        <v>320</v>
      </c>
      <c r="H628" s="116"/>
      <c r="I628" s="105">
        <f t="shared" si="523"/>
        <v>0</v>
      </c>
      <c r="J628" s="117"/>
      <c r="K628" s="117"/>
      <c r="L628" s="105">
        <f t="shared" si="521"/>
        <v>0</v>
      </c>
      <c r="M628" s="117"/>
      <c r="N628" s="117"/>
      <c r="P628" s="35" t="s">
        <v>145</v>
      </c>
      <c r="R628" s="352">
        <f>L628-[1]გადასახდელები!L628</f>
        <v>0</v>
      </c>
    </row>
    <row r="629" spans="2:18" ht="30.75" hidden="1" customHeight="1">
      <c r="B629" s="36" t="str">
        <f t="shared" si="522"/>
        <v>b</v>
      </c>
      <c r="C629" s="42">
        <v>6</v>
      </c>
      <c r="D629" s="42"/>
      <c r="F629" s="343" t="s">
        <v>687</v>
      </c>
      <c r="G629" s="54" t="s">
        <v>321</v>
      </c>
      <c r="H629" s="116"/>
      <c r="I629" s="105">
        <f t="shared" si="523"/>
        <v>0</v>
      </c>
      <c r="J629" s="117"/>
      <c r="K629" s="117"/>
      <c r="L629" s="105">
        <f t="shared" si="521"/>
        <v>0</v>
      </c>
      <c r="M629" s="117"/>
      <c r="N629" s="117"/>
      <c r="P629" s="35" t="s">
        <v>145</v>
      </c>
      <c r="R629" s="352">
        <f>L629-[1]გადასახდელები!L629</f>
        <v>0</v>
      </c>
    </row>
    <row r="630" spans="2:18" ht="20.25" hidden="1" customHeight="1">
      <c r="B630" s="36" t="str">
        <f t="shared" si="522"/>
        <v>b</v>
      </c>
      <c r="C630" s="42">
        <v>6</v>
      </c>
      <c r="D630" s="42"/>
      <c r="F630" s="343" t="s">
        <v>590</v>
      </c>
      <c r="G630" s="54" t="s">
        <v>322</v>
      </c>
      <c r="H630" s="116"/>
      <c r="I630" s="105">
        <f t="shared" si="523"/>
        <v>0</v>
      </c>
      <c r="J630" s="117"/>
      <c r="K630" s="117"/>
      <c r="L630" s="105">
        <f t="shared" si="521"/>
        <v>0</v>
      </c>
      <c r="M630" s="117"/>
      <c r="N630" s="117"/>
      <c r="P630" s="35" t="s">
        <v>145</v>
      </c>
      <c r="R630" s="352">
        <f>L630-[1]გადასახდელები!L630</f>
        <v>0</v>
      </c>
    </row>
    <row r="631" spans="2:18" ht="20.25" customHeight="1">
      <c r="B631" s="36" t="str">
        <f t="shared" si="522"/>
        <v>a</v>
      </c>
      <c r="C631" s="42">
        <v>6</v>
      </c>
      <c r="D631" s="42"/>
      <c r="F631" s="343" t="s">
        <v>688</v>
      </c>
      <c r="G631" s="54" t="s">
        <v>323</v>
      </c>
      <c r="H631" s="116">
        <v>0.9</v>
      </c>
      <c r="I631" s="105">
        <f t="shared" si="523"/>
        <v>0</v>
      </c>
      <c r="J631" s="117"/>
      <c r="K631" s="117"/>
      <c r="L631" s="105">
        <f t="shared" si="521"/>
        <v>0</v>
      </c>
      <c r="M631" s="117"/>
      <c r="N631" s="117"/>
      <c r="P631" s="35" t="s">
        <v>145</v>
      </c>
      <c r="R631" s="352">
        <f>L631-[1]გადასახდელები!L631</f>
        <v>0</v>
      </c>
    </row>
    <row r="632" spans="2:18" ht="20.25" hidden="1" customHeight="1">
      <c r="B632" s="36" t="str">
        <f t="shared" si="522"/>
        <v>b</v>
      </c>
      <c r="C632" s="42">
        <v>6</v>
      </c>
      <c r="D632" s="42"/>
      <c r="F632" s="343" t="s">
        <v>689</v>
      </c>
      <c r="G632" s="54" t="s">
        <v>324</v>
      </c>
      <c r="H632" s="116"/>
      <c r="I632" s="105">
        <f t="shared" si="523"/>
        <v>0</v>
      </c>
      <c r="J632" s="117"/>
      <c r="K632" s="117"/>
      <c r="L632" s="105">
        <f t="shared" ref="L632:L695" si="524">M632+N632</f>
        <v>0</v>
      </c>
      <c r="M632" s="117"/>
      <c r="N632" s="117"/>
      <c r="P632" s="35" t="s">
        <v>145</v>
      </c>
      <c r="R632" s="352">
        <f>L632-[1]გადასახდელები!L632</f>
        <v>0</v>
      </c>
    </row>
    <row r="633" spans="2:18" ht="20.25" hidden="1" customHeight="1">
      <c r="B633" s="36" t="str">
        <f t="shared" si="522"/>
        <v>b</v>
      </c>
      <c r="C633" s="42">
        <v>6</v>
      </c>
      <c r="D633" s="42"/>
      <c r="F633" s="343" t="s">
        <v>690</v>
      </c>
      <c r="G633" s="54" t="s">
        <v>325</v>
      </c>
      <c r="H633" s="116"/>
      <c r="I633" s="105">
        <f t="shared" si="523"/>
        <v>0</v>
      </c>
      <c r="J633" s="117"/>
      <c r="K633" s="117"/>
      <c r="L633" s="105">
        <f t="shared" si="524"/>
        <v>0</v>
      </c>
      <c r="M633" s="117"/>
      <c r="N633" s="117"/>
      <c r="P633" s="35" t="s">
        <v>145</v>
      </c>
      <c r="R633" s="352">
        <f>L633-[1]გადასახდელები!L633</f>
        <v>0</v>
      </c>
    </row>
    <row r="634" spans="2:18" ht="20.25" hidden="1" customHeight="1">
      <c r="B634" s="36" t="str">
        <f t="shared" si="522"/>
        <v>b</v>
      </c>
      <c r="C634" s="42">
        <v>6</v>
      </c>
      <c r="D634" s="42"/>
      <c r="F634" s="343" t="s">
        <v>691</v>
      </c>
      <c r="G634" s="54" t="s">
        <v>326</v>
      </c>
      <c r="H634" s="116"/>
      <c r="I634" s="105">
        <f t="shared" si="523"/>
        <v>0</v>
      </c>
      <c r="J634" s="117"/>
      <c r="K634" s="117"/>
      <c r="L634" s="105">
        <f t="shared" si="524"/>
        <v>0</v>
      </c>
      <c r="M634" s="117"/>
      <c r="N634" s="117"/>
      <c r="P634" s="35" t="s">
        <v>145</v>
      </c>
      <c r="R634" s="352">
        <f>L634-[1]გადასახდელები!L634</f>
        <v>0</v>
      </c>
    </row>
    <row r="635" spans="2:18" ht="20.25" hidden="1" customHeight="1">
      <c r="B635" s="36" t="str">
        <f t="shared" si="522"/>
        <v>b</v>
      </c>
      <c r="C635" s="42">
        <v>6</v>
      </c>
      <c r="D635" s="42"/>
      <c r="F635" s="343" t="s">
        <v>692</v>
      </c>
      <c r="G635" s="54" t="s">
        <v>327</v>
      </c>
      <c r="H635" s="116"/>
      <c r="I635" s="105">
        <f t="shared" si="523"/>
        <v>0</v>
      </c>
      <c r="J635" s="117"/>
      <c r="K635" s="117"/>
      <c r="L635" s="105">
        <f t="shared" si="524"/>
        <v>0</v>
      </c>
      <c r="M635" s="117"/>
      <c r="N635" s="117"/>
      <c r="P635" s="35" t="s">
        <v>145</v>
      </c>
      <c r="R635" s="352">
        <f>L635-[1]გადასახდელები!L635</f>
        <v>0</v>
      </c>
    </row>
    <row r="636" spans="2:18" ht="20.25" hidden="1" customHeight="1">
      <c r="B636" s="36" t="str">
        <f t="shared" si="522"/>
        <v>b</v>
      </c>
      <c r="C636" s="42">
        <v>6</v>
      </c>
      <c r="D636" s="42"/>
      <c r="F636" s="343" t="s">
        <v>693</v>
      </c>
      <c r="G636" s="54" t="s">
        <v>328</v>
      </c>
      <c r="H636" s="116"/>
      <c r="I636" s="105">
        <f t="shared" si="523"/>
        <v>0</v>
      </c>
      <c r="J636" s="117"/>
      <c r="K636" s="117"/>
      <c r="L636" s="105">
        <f t="shared" si="524"/>
        <v>0</v>
      </c>
      <c r="M636" s="117"/>
      <c r="N636" s="117"/>
      <c r="P636" s="35" t="s">
        <v>145</v>
      </c>
      <c r="R636" s="352">
        <f>L636-[1]გადასახდელები!L636</f>
        <v>0</v>
      </c>
    </row>
    <row r="637" spans="2:18" ht="20.25" hidden="1" customHeight="1">
      <c r="B637" s="36" t="str">
        <f t="shared" si="522"/>
        <v>b</v>
      </c>
      <c r="C637" s="42">
        <v>6</v>
      </c>
      <c r="D637" s="42"/>
      <c r="F637" s="343" t="s">
        <v>694</v>
      </c>
      <c r="G637" s="54" t="s">
        <v>329</v>
      </c>
      <c r="H637" s="116"/>
      <c r="I637" s="105">
        <f t="shared" si="523"/>
        <v>0</v>
      </c>
      <c r="J637" s="117"/>
      <c r="K637" s="117"/>
      <c r="L637" s="105">
        <f t="shared" si="524"/>
        <v>0</v>
      </c>
      <c r="M637" s="117"/>
      <c r="N637" s="117"/>
      <c r="P637" s="35" t="s">
        <v>145</v>
      </c>
      <c r="R637" s="352">
        <f>L637-[1]გადასახდელები!L637</f>
        <v>0</v>
      </c>
    </row>
    <row r="638" spans="2:18" ht="20.25" hidden="1" customHeight="1">
      <c r="B638" s="36" t="str">
        <f t="shared" si="522"/>
        <v>b</v>
      </c>
      <c r="C638" s="42">
        <v>6</v>
      </c>
      <c r="D638" s="42"/>
      <c r="F638" s="343" t="s">
        <v>695</v>
      </c>
      <c r="G638" s="54" t="s">
        <v>330</v>
      </c>
      <c r="H638" s="116"/>
      <c r="I638" s="105">
        <f t="shared" si="523"/>
        <v>0</v>
      </c>
      <c r="J638" s="117"/>
      <c r="K638" s="117"/>
      <c r="L638" s="105">
        <f t="shared" si="524"/>
        <v>0</v>
      </c>
      <c r="M638" s="117"/>
      <c r="N638" s="117"/>
      <c r="P638" s="35" t="s">
        <v>145</v>
      </c>
      <c r="R638" s="352">
        <f>L638-[1]გადასახდელები!L638</f>
        <v>0</v>
      </c>
    </row>
    <row r="639" spans="2:18" ht="20.25" hidden="1" customHeight="1">
      <c r="B639" s="36" t="str">
        <f t="shared" si="522"/>
        <v>b</v>
      </c>
      <c r="C639" s="42">
        <v>6</v>
      </c>
      <c r="D639" s="42"/>
      <c r="F639" s="343" t="s">
        <v>696</v>
      </c>
      <c r="G639" s="54" t="s">
        <v>331</v>
      </c>
      <c r="H639" s="116"/>
      <c r="I639" s="105">
        <f t="shared" si="523"/>
        <v>0</v>
      </c>
      <c r="J639" s="117"/>
      <c r="K639" s="117"/>
      <c r="L639" s="105">
        <f t="shared" si="524"/>
        <v>0</v>
      </c>
      <c r="M639" s="117"/>
      <c r="N639" s="117"/>
      <c r="P639" s="35" t="s">
        <v>145</v>
      </c>
      <c r="R639" s="352">
        <f>L639-[1]გადასახდელები!L639</f>
        <v>0</v>
      </c>
    </row>
    <row r="640" spans="2:18" ht="20.25" hidden="1" customHeight="1">
      <c r="B640" s="36" t="str">
        <f t="shared" si="522"/>
        <v>b</v>
      </c>
      <c r="C640" s="42">
        <v>6</v>
      </c>
      <c r="D640" s="42"/>
      <c r="F640" s="343" t="s">
        <v>697</v>
      </c>
      <c r="G640" s="55" t="s">
        <v>332</v>
      </c>
      <c r="H640" s="116"/>
      <c r="I640" s="105">
        <f t="shared" si="523"/>
        <v>0</v>
      </c>
      <c r="J640" s="117"/>
      <c r="K640" s="117"/>
      <c r="L640" s="105">
        <f t="shared" si="524"/>
        <v>0</v>
      </c>
      <c r="M640" s="117"/>
      <c r="N640" s="117"/>
      <c r="P640" s="35" t="s">
        <v>145</v>
      </c>
      <c r="R640" s="352">
        <f>L640-[1]გადასახდელები!L640</f>
        <v>0</v>
      </c>
    </row>
    <row r="641" spans="2:18" ht="20.25" hidden="1" customHeight="1">
      <c r="B641" s="36" t="str">
        <f t="shared" si="522"/>
        <v>b</v>
      </c>
      <c r="C641" s="42">
        <v>6</v>
      </c>
      <c r="D641" s="42"/>
      <c r="F641" s="343" t="s">
        <v>698</v>
      </c>
      <c r="G641" s="54" t="s">
        <v>333</v>
      </c>
      <c r="H641" s="116"/>
      <c r="I641" s="105">
        <f t="shared" si="523"/>
        <v>0</v>
      </c>
      <c r="J641" s="117"/>
      <c r="K641" s="117"/>
      <c r="L641" s="105">
        <f t="shared" si="524"/>
        <v>0</v>
      </c>
      <c r="M641" s="117"/>
      <c r="N641" s="117"/>
      <c r="P641" s="35" t="s">
        <v>145</v>
      </c>
      <c r="R641" s="352">
        <f>L641-[1]გადასახდელები!L641</f>
        <v>0</v>
      </c>
    </row>
    <row r="642" spans="2:18" ht="54.75" customHeight="1" thickBot="1">
      <c r="B642" s="36" t="str">
        <f t="shared" si="522"/>
        <v>a</v>
      </c>
      <c r="C642" s="42">
        <v>6</v>
      </c>
      <c r="D642" s="42"/>
      <c r="F642" s="343" t="s">
        <v>591</v>
      </c>
      <c r="G642" s="54" t="s">
        <v>334</v>
      </c>
      <c r="H642" s="116">
        <v>1.6</v>
      </c>
      <c r="I642" s="105">
        <f t="shared" si="523"/>
        <v>5</v>
      </c>
      <c r="J642" s="117"/>
      <c r="K642" s="117">
        <v>5</v>
      </c>
      <c r="L642" s="105">
        <f t="shared" si="524"/>
        <v>0</v>
      </c>
      <c r="M642" s="117"/>
      <c r="N642" s="117"/>
      <c r="P642" s="35" t="s">
        <v>145</v>
      </c>
      <c r="R642" s="352">
        <f>L642-[1]გადასახდელები!L642</f>
        <v>0</v>
      </c>
    </row>
    <row r="643" spans="2:18" ht="20.25" hidden="1" customHeight="1">
      <c r="B643" s="36" t="str">
        <f t="shared" si="522"/>
        <v>b</v>
      </c>
      <c r="C643" s="42">
        <v>4</v>
      </c>
      <c r="D643" s="42"/>
      <c r="F643" s="342" t="s">
        <v>699</v>
      </c>
      <c r="G643" s="47" t="s">
        <v>335</v>
      </c>
      <c r="H643" s="93">
        <f>H644+H645</f>
        <v>0</v>
      </c>
      <c r="I643" s="94">
        <f t="shared" si="523"/>
        <v>0</v>
      </c>
      <c r="J643" s="93">
        <f>J644+J645</f>
        <v>0</v>
      </c>
      <c r="K643" s="93">
        <f>K644+K645</f>
        <v>0</v>
      </c>
      <c r="L643" s="94">
        <f t="shared" si="524"/>
        <v>0</v>
      </c>
      <c r="M643" s="93">
        <f>M644+M645</f>
        <v>0</v>
      </c>
      <c r="N643" s="93">
        <f>N644+N645</f>
        <v>0</v>
      </c>
      <c r="O643" s="82" t="s">
        <v>146</v>
      </c>
      <c r="P643" s="35" t="s">
        <v>145</v>
      </c>
      <c r="R643" s="352">
        <f>L643-[1]გადასახდელები!L643</f>
        <v>0</v>
      </c>
    </row>
    <row r="644" spans="2:18" ht="20.25" hidden="1" customHeight="1">
      <c r="B644" s="36" t="str">
        <f t="shared" si="522"/>
        <v>b</v>
      </c>
      <c r="C644" s="42">
        <v>5</v>
      </c>
      <c r="D644" s="42"/>
      <c r="F644" s="343" t="s">
        <v>700</v>
      </c>
      <c r="G644" s="48" t="s">
        <v>336</v>
      </c>
      <c r="H644" s="101"/>
      <c r="I644" s="97">
        <f t="shared" si="523"/>
        <v>0</v>
      </c>
      <c r="J644" s="102"/>
      <c r="K644" s="102"/>
      <c r="L644" s="97">
        <f t="shared" si="524"/>
        <v>0</v>
      </c>
      <c r="M644" s="102"/>
      <c r="N644" s="102"/>
      <c r="O644" s="115"/>
      <c r="P644" s="35" t="s">
        <v>145</v>
      </c>
      <c r="R644" s="352">
        <f>L644-[1]გადასახდელები!L644</f>
        <v>0</v>
      </c>
    </row>
    <row r="645" spans="2:18" ht="20.25" hidden="1" customHeight="1">
      <c r="B645" s="36" t="str">
        <f t="shared" si="522"/>
        <v>b</v>
      </c>
      <c r="C645" s="42">
        <v>5</v>
      </c>
      <c r="D645" s="42"/>
      <c r="F645" s="342" t="s">
        <v>701</v>
      </c>
      <c r="G645" s="48" t="s">
        <v>337</v>
      </c>
      <c r="H645" s="119">
        <f>H646+H647</f>
        <v>0</v>
      </c>
      <c r="I645" s="105">
        <f t="shared" si="523"/>
        <v>0</v>
      </c>
      <c r="J645" s="119">
        <f>J646+J647</f>
        <v>0</v>
      </c>
      <c r="K645" s="119">
        <f>K646+K647</f>
        <v>0</v>
      </c>
      <c r="L645" s="105">
        <f t="shared" si="524"/>
        <v>0</v>
      </c>
      <c r="M645" s="119">
        <f>M646+M647</f>
        <v>0</v>
      </c>
      <c r="N645" s="119">
        <f>N646+N647</f>
        <v>0</v>
      </c>
      <c r="O645" s="82" t="s">
        <v>146</v>
      </c>
      <c r="P645" s="35" t="s">
        <v>145</v>
      </c>
      <c r="R645" s="352">
        <f>L645-[1]გადასახდელები!L645</f>
        <v>0</v>
      </c>
    </row>
    <row r="646" spans="2:18" ht="20.25" hidden="1" customHeight="1">
      <c r="B646" s="36" t="str">
        <f t="shared" si="522"/>
        <v>b</v>
      </c>
      <c r="C646" s="42">
        <v>6</v>
      </c>
      <c r="D646" s="42"/>
      <c r="F646" s="343" t="s">
        <v>702</v>
      </c>
      <c r="G646" s="54" t="s">
        <v>338</v>
      </c>
      <c r="H646" s="116"/>
      <c r="I646" s="105">
        <f t="shared" si="523"/>
        <v>0</v>
      </c>
      <c r="J646" s="117"/>
      <c r="K646" s="117"/>
      <c r="L646" s="105">
        <f t="shared" si="524"/>
        <v>0</v>
      </c>
      <c r="M646" s="117"/>
      <c r="N646" s="117"/>
      <c r="P646" s="35" t="s">
        <v>145</v>
      </c>
      <c r="R646" s="352">
        <f>L646-[1]გადასახდელები!L646</f>
        <v>0</v>
      </c>
    </row>
    <row r="647" spans="2:18" ht="20.25" hidden="1" customHeight="1">
      <c r="B647" s="36" t="str">
        <f t="shared" ref="B647:B710" si="525">IF(H647+I647+L647&gt;0,"a","b")</f>
        <v>b</v>
      </c>
      <c r="C647" s="42">
        <v>6</v>
      </c>
      <c r="D647" s="42"/>
      <c r="F647" s="343" t="s">
        <v>703</v>
      </c>
      <c r="G647" s="54" t="s">
        <v>339</v>
      </c>
      <c r="H647" s="116"/>
      <c r="I647" s="105">
        <f t="shared" si="523"/>
        <v>0</v>
      </c>
      <c r="J647" s="117"/>
      <c r="K647" s="117"/>
      <c r="L647" s="105">
        <f t="shared" si="524"/>
        <v>0</v>
      </c>
      <c r="M647" s="117"/>
      <c r="N647" s="117"/>
      <c r="P647" s="35" t="s">
        <v>145</v>
      </c>
      <c r="R647" s="352">
        <f>L647-[1]გადასახდელები!L647</f>
        <v>0</v>
      </c>
    </row>
    <row r="648" spans="2:18" ht="30.75" hidden="1" customHeight="1">
      <c r="B648" s="36" t="str">
        <f t="shared" si="525"/>
        <v>b</v>
      </c>
      <c r="C648" s="42">
        <v>3</v>
      </c>
      <c r="D648" s="42"/>
      <c r="F648" s="342" t="s">
        <v>704</v>
      </c>
      <c r="G648" s="51" t="s">
        <v>340</v>
      </c>
      <c r="H648" s="89">
        <f>H649+H650</f>
        <v>0</v>
      </c>
      <c r="I648" s="90">
        <f t="shared" ref="I648:I711" si="526">J648+K648</f>
        <v>0</v>
      </c>
      <c r="J648" s="89">
        <f>J649+J650</f>
        <v>0</v>
      </c>
      <c r="K648" s="89">
        <f>K649+K650</f>
        <v>0</v>
      </c>
      <c r="L648" s="90">
        <f t="shared" si="524"/>
        <v>0</v>
      </c>
      <c r="M648" s="89">
        <f>M649+M650</f>
        <v>0</v>
      </c>
      <c r="N648" s="89">
        <f>N649+N650</f>
        <v>0</v>
      </c>
      <c r="O648" s="82" t="s">
        <v>146</v>
      </c>
      <c r="P648" s="35" t="s">
        <v>145</v>
      </c>
      <c r="R648" s="352">
        <f>L648-[1]გადასახდელები!L648</f>
        <v>0</v>
      </c>
    </row>
    <row r="649" spans="2:18" ht="30.75" hidden="1" customHeight="1">
      <c r="B649" s="36" t="str">
        <f t="shared" si="525"/>
        <v>b</v>
      </c>
      <c r="C649" s="42">
        <v>4</v>
      </c>
      <c r="D649" s="42"/>
      <c r="F649" s="343" t="s">
        <v>705</v>
      </c>
      <c r="G649" s="47" t="s">
        <v>341</v>
      </c>
      <c r="H649" s="103"/>
      <c r="I649" s="94">
        <f t="shared" si="526"/>
        <v>0</v>
      </c>
      <c r="J649" s="104"/>
      <c r="K649" s="104"/>
      <c r="L649" s="94">
        <f t="shared" si="524"/>
        <v>0</v>
      </c>
      <c r="M649" s="104"/>
      <c r="N649" s="104"/>
      <c r="P649" s="35" t="s">
        <v>145</v>
      </c>
      <c r="R649" s="352">
        <f>L649-[1]გადასახდელები!L649</f>
        <v>0</v>
      </c>
    </row>
    <row r="650" spans="2:18" ht="30.75" hidden="1" customHeight="1">
      <c r="B650" s="36" t="str">
        <f t="shared" si="525"/>
        <v>b</v>
      </c>
      <c r="C650" s="42">
        <v>4</v>
      </c>
      <c r="D650" s="42"/>
      <c r="F650" s="342" t="s">
        <v>706</v>
      </c>
      <c r="G650" s="47" t="s">
        <v>342</v>
      </c>
      <c r="H650" s="93">
        <f>H651+H652+H653+H654</f>
        <v>0</v>
      </c>
      <c r="I650" s="94">
        <f t="shared" si="526"/>
        <v>0</v>
      </c>
      <c r="J650" s="93">
        <f>J651+J652+J653+J654</f>
        <v>0</v>
      </c>
      <c r="K650" s="93">
        <f>K651+K652+K653+K654</f>
        <v>0</v>
      </c>
      <c r="L650" s="94">
        <f t="shared" si="524"/>
        <v>0</v>
      </c>
      <c r="M650" s="93">
        <f>M651+M652+M653+M654</f>
        <v>0</v>
      </c>
      <c r="N650" s="93">
        <f>N651+N652+N653+N654</f>
        <v>0</v>
      </c>
      <c r="O650" s="82" t="s">
        <v>146</v>
      </c>
      <c r="P650" s="35" t="s">
        <v>145</v>
      </c>
      <c r="R650" s="352">
        <f>L650-[1]გადასახდელები!L650</f>
        <v>0</v>
      </c>
    </row>
    <row r="651" spans="2:18" ht="30.75" hidden="1" customHeight="1">
      <c r="B651" s="36" t="str">
        <f t="shared" si="525"/>
        <v>b</v>
      </c>
      <c r="C651" s="42">
        <v>5</v>
      </c>
      <c r="D651" s="42"/>
      <c r="F651" s="343" t="s">
        <v>707</v>
      </c>
      <c r="G651" s="48" t="s">
        <v>343</v>
      </c>
      <c r="H651" s="101"/>
      <c r="I651" s="97">
        <f t="shared" si="526"/>
        <v>0</v>
      </c>
      <c r="J651" s="102"/>
      <c r="K651" s="102"/>
      <c r="L651" s="97">
        <f t="shared" si="524"/>
        <v>0</v>
      </c>
      <c r="M651" s="102"/>
      <c r="N651" s="102"/>
      <c r="P651" s="35" t="s">
        <v>145</v>
      </c>
      <c r="R651" s="352">
        <f>L651-[1]გადასახდელები!L651</f>
        <v>0</v>
      </c>
    </row>
    <row r="652" spans="2:18" ht="20.25" hidden="1" customHeight="1">
      <c r="B652" s="36" t="str">
        <f t="shared" si="525"/>
        <v>b</v>
      </c>
      <c r="C652" s="42">
        <v>5</v>
      </c>
      <c r="D652" s="42"/>
      <c r="F652" s="343" t="s">
        <v>708</v>
      </c>
      <c r="G652" s="48" t="s">
        <v>344</v>
      </c>
      <c r="H652" s="101"/>
      <c r="I652" s="97">
        <f t="shared" si="526"/>
        <v>0</v>
      </c>
      <c r="J652" s="102"/>
      <c r="K652" s="102"/>
      <c r="L652" s="97">
        <f t="shared" si="524"/>
        <v>0</v>
      </c>
      <c r="M652" s="102"/>
      <c r="N652" s="102"/>
      <c r="P652" s="35" t="s">
        <v>145</v>
      </c>
      <c r="R652" s="352">
        <f>L652-[1]გადასახდელები!L652</f>
        <v>0</v>
      </c>
    </row>
    <row r="653" spans="2:18" ht="20.25" hidden="1" customHeight="1">
      <c r="B653" s="36" t="str">
        <f t="shared" si="525"/>
        <v>b</v>
      </c>
      <c r="C653" s="42">
        <v>5</v>
      </c>
      <c r="D653" s="42"/>
      <c r="F653" s="343" t="s">
        <v>709</v>
      </c>
      <c r="G653" s="48" t="s">
        <v>345</v>
      </c>
      <c r="H653" s="101"/>
      <c r="I653" s="97">
        <f t="shared" si="526"/>
        <v>0</v>
      </c>
      <c r="J653" s="102"/>
      <c r="K653" s="102"/>
      <c r="L653" s="97">
        <f t="shared" si="524"/>
        <v>0</v>
      </c>
      <c r="M653" s="102"/>
      <c r="N653" s="102"/>
      <c r="P653" s="35" t="s">
        <v>145</v>
      </c>
      <c r="R653" s="352">
        <f>L653-[1]გადასახდელები!L653</f>
        <v>0</v>
      </c>
    </row>
    <row r="654" spans="2:18" ht="20.25" hidden="1" customHeight="1">
      <c r="B654" s="36" t="str">
        <f t="shared" si="525"/>
        <v>b</v>
      </c>
      <c r="C654" s="42">
        <v>5</v>
      </c>
      <c r="D654" s="42"/>
      <c r="F654" s="343" t="s">
        <v>710</v>
      </c>
      <c r="G654" s="48" t="s">
        <v>214</v>
      </c>
      <c r="H654" s="101"/>
      <c r="I654" s="97">
        <f t="shared" si="526"/>
        <v>0</v>
      </c>
      <c r="J654" s="102"/>
      <c r="K654" s="102"/>
      <c r="L654" s="97">
        <f t="shared" si="524"/>
        <v>0</v>
      </c>
      <c r="M654" s="102"/>
      <c r="N654" s="102"/>
      <c r="P654" s="35" t="s">
        <v>145</v>
      </c>
      <c r="R654" s="352">
        <f>L654-[1]გადასახდელები!L654</f>
        <v>0</v>
      </c>
    </row>
    <row r="655" spans="2:18" ht="20.25" hidden="1" customHeight="1">
      <c r="B655" s="36" t="str">
        <f t="shared" si="525"/>
        <v>b</v>
      </c>
      <c r="C655" s="42">
        <v>3</v>
      </c>
      <c r="D655" s="42"/>
      <c r="F655" s="343" t="s">
        <v>711</v>
      </c>
      <c r="G655" s="51" t="s">
        <v>346</v>
      </c>
      <c r="H655" s="111"/>
      <c r="I655" s="90">
        <f t="shared" si="526"/>
        <v>0</v>
      </c>
      <c r="J655" s="112"/>
      <c r="K655" s="112"/>
      <c r="L655" s="90">
        <f t="shared" si="524"/>
        <v>0</v>
      </c>
      <c r="M655" s="112"/>
      <c r="N655" s="112"/>
      <c r="P655" s="35" t="s">
        <v>145</v>
      </c>
      <c r="R655" s="352">
        <f>L655-[1]გადასახდელები!L655</f>
        <v>0</v>
      </c>
    </row>
    <row r="656" spans="2:18" ht="20.25" hidden="1" customHeight="1">
      <c r="B656" s="36" t="str">
        <f t="shared" si="525"/>
        <v>b</v>
      </c>
      <c r="C656" s="42">
        <v>3</v>
      </c>
      <c r="D656" s="42"/>
      <c r="F656" s="342" t="s">
        <v>712</v>
      </c>
      <c r="G656" s="51" t="s">
        <v>347</v>
      </c>
      <c r="H656" s="89">
        <f>H657+H658+H659+H662</f>
        <v>0</v>
      </c>
      <c r="I656" s="90">
        <f t="shared" si="526"/>
        <v>0</v>
      </c>
      <c r="J656" s="89">
        <f>J657+J658+J659+J662</f>
        <v>0</v>
      </c>
      <c r="K656" s="89">
        <f>K657+K658+K659+K662</f>
        <v>0</v>
      </c>
      <c r="L656" s="90">
        <f t="shared" si="524"/>
        <v>0</v>
      </c>
      <c r="M656" s="89">
        <f>M657+M658+M659+M662</f>
        <v>0</v>
      </c>
      <c r="N656" s="89">
        <f>N657+N658+N659+N662</f>
        <v>0</v>
      </c>
      <c r="O656" s="82" t="s">
        <v>146</v>
      </c>
      <c r="P656" s="35" t="s">
        <v>145</v>
      </c>
      <c r="R656" s="352">
        <f>L656-[1]გადასახდელები!L656</f>
        <v>0</v>
      </c>
    </row>
    <row r="657" spans="2:18" ht="30.75" hidden="1" customHeight="1">
      <c r="B657" s="36" t="str">
        <f t="shared" si="525"/>
        <v>b</v>
      </c>
      <c r="C657" s="42">
        <v>4</v>
      </c>
      <c r="D657" s="42"/>
      <c r="F657" s="343" t="s">
        <v>713</v>
      </c>
      <c r="G657" s="47" t="s">
        <v>348</v>
      </c>
      <c r="H657" s="103"/>
      <c r="I657" s="94">
        <f t="shared" si="526"/>
        <v>0</v>
      </c>
      <c r="J657" s="104"/>
      <c r="K657" s="104"/>
      <c r="L657" s="94">
        <f t="shared" si="524"/>
        <v>0</v>
      </c>
      <c r="M657" s="104"/>
      <c r="N657" s="104"/>
      <c r="O657" s="115"/>
      <c r="P657" s="35" t="s">
        <v>145</v>
      </c>
      <c r="R657" s="352">
        <f>L657-[1]გადასახდელები!L657</f>
        <v>0</v>
      </c>
    </row>
    <row r="658" spans="2:18" ht="20.25" hidden="1" customHeight="1">
      <c r="B658" s="36" t="str">
        <f t="shared" si="525"/>
        <v>b</v>
      </c>
      <c r="C658" s="42">
        <v>4</v>
      </c>
      <c r="D658" s="42"/>
      <c r="F658" s="343" t="s">
        <v>714</v>
      </c>
      <c r="G658" s="47" t="s">
        <v>349</v>
      </c>
      <c r="H658" s="103"/>
      <c r="I658" s="94">
        <f t="shared" si="526"/>
        <v>0</v>
      </c>
      <c r="J658" s="104"/>
      <c r="K658" s="104"/>
      <c r="L658" s="94">
        <f t="shared" si="524"/>
        <v>0</v>
      </c>
      <c r="M658" s="104"/>
      <c r="N658" s="104"/>
      <c r="O658" s="115"/>
      <c r="P658" s="35" t="s">
        <v>145</v>
      </c>
      <c r="R658" s="352">
        <f>L658-[1]გადასახდელები!L658</f>
        <v>0</v>
      </c>
    </row>
    <row r="659" spans="2:18" ht="20.25" hidden="1" customHeight="1">
      <c r="B659" s="36" t="str">
        <f t="shared" si="525"/>
        <v>b</v>
      </c>
      <c r="C659" s="42">
        <v>4</v>
      </c>
      <c r="D659" s="42"/>
      <c r="F659" s="342" t="s">
        <v>715</v>
      </c>
      <c r="G659" s="47" t="s">
        <v>350</v>
      </c>
      <c r="H659" s="93">
        <f>H660+H661</f>
        <v>0</v>
      </c>
      <c r="I659" s="94">
        <f t="shared" si="526"/>
        <v>0</v>
      </c>
      <c r="J659" s="93">
        <f>J660+J661</f>
        <v>0</v>
      </c>
      <c r="K659" s="93">
        <f>K660+K661</f>
        <v>0</v>
      </c>
      <c r="L659" s="94">
        <f t="shared" si="524"/>
        <v>0</v>
      </c>
      <c r="M659" s="93">
        <f>M660+M661</f>
        <v>0</v>
      </c>
      <c r="N659" s="93">
        <f>N660+N661</f>
        <v>0</v>
      </c>
      <c r="O659" s="82" t="s">
        <v>146</v>
      </c>
      <c r="P659" s="35" t="s">
        <v>145</v>
      </c>
      <c r="R659" s="352">
        <f>L659-[1]გადასახდელები!L659</f>
        <v>0</v>
      </c>
    </row>
    <row r="660" spans="2:18" ht="30.75" hidden="1" customHeight="1">
      <c r="B660" s="36" t="str">
        <f t="shared" si="525"/>
        <v>b</v>
      </c>
      <c r="C660" s="42">
        <v>5</v>
      </c>
      <c r="D660" s="42"/>
      <c r="F660" s="343" t="s">
        <v>716</v>
      </c>
      <c r="G660" s="48" t="s">
        <v>351</v>
      </c>
      <c r="H660" s="101"/>
      <c r="I660" s="97">
        <f t="shared" si="526"/>
        <v>0</v>
      </c>
      <c r="J660" s="102"/>
      <c r="K660" s="102"/>
      <c r="L660" s="97">
        <f t="shared" si="524"/>
        <v>0</v>
      </c>
      <c r="M660" s="102"/>
      <c r="N660" s="102"/>
      <c r="P660" s="35" t="s">
        <v>145</v>
      </c>
      <c r="R660" s="352">
        <f>L660-[1]გადასახდელები!L660</f>
        <v>0</v>
      </c>
    </row>
    <row r="661" spans="2:18" ht="20.25" hidden="1" customHeight="1">
      <c r="B661" s="36" t="str">
        <f t="shared" si="525"/>
        <v>b</v>
      </c>
      <c r="C661" s="42">
        <v>5</v>
      </c>
      <c r="D661" s="42"/>
      <c r="F661" s="343" t="s">
        <v>717</v>
      </c>
      <c r="G661" s="48" t="s">
        <v>352</v>
      </c>
      <c r="H661" s="101"/>
      <c r="I661" s="97">
        <f t="shared" si="526"/>
        <v>0</v>
      </c>
      <c r="J661" s="102"/>
      <c r="K661" s="102"/>
      <c r="L661" s="97">
        <f t="shared" si="524"/>
        <v>0</v>
      </c>
      <c r="M661" s="102"/>
      <c r="N661" s="102"/>
      <c r="P661" s="35" t="s">
        <v>145</v>
      </c>
      <c r="R661" s="352">
        <f>L661-[1]გადასახდელები!L661</f>
        <v>0</v>
      </c>
    </row>
    <row r="662" spans="2:18" ht="20.25" hidden="1" customHeight="1">
      <c r="B662" s="36" t="str">
        <f t="shared" si="525"/>
        <v>b</v>
      </c>
      <c r="C662" s="42">
        <v>4</v>
      </c>
      <c r="D662" s="42"/>
      <c r="F662" s="343" t="s">
        <v>718</v>
      </c>
      <c r="G662" s="47" t="s">
        <v>353</v>
      </c>
      <c r="H662" s="103"/>
      <c r="I662" s="94">
        <f t="shared" si="526"/>
        <v>0</v>
      </c>
      <c r="J662" s="104"/>
      <c r="K662" s="104"/>
      <c r="L662" s="94">
        <f t="shared" si="524"/>
        <v>0</v>
      </c>
      <c r="M662" s="104"/>
      <c r="N662" s="104"/>
      <c r="P662" s="35" t="s">
        <v>145</v>
      </c>
      <c r="R662" s="352">
        <f>L662-[1]გადასახდელები!L662</f>
        <v>0</v>
      </c>
    </row>
    <row r="663" spans="2:18" ht="20.25" hidden="1" customHeight="1">
      <c r="B663" s="36" t="str">
        <f t="shared" si="525"/>
        <v>b</v>
      </c>
      <c r="C663" s="42">
        <v>2</v>
      </c>
      <c r="D663" s="42"/>
      <c r="F663" s="30"/>
      <c r="G663" s="60" t="s">
        <v>354</v>
      </c>
      <c r="H663" s="86">
        <f>H664+H671+H678</f>
        <v>0</v>
      </c>
      <c r="I663" s="87">
        <f t="shared" si="526"/>
        <v>0</v>
      </c>
      <c r="J663" s="88">
        <f>J664+J671+J678</f>
        <v>0</v>
      </c>
      <c r="K663" s="88">
        <f>K664+K671+K678</f>
        <v>0</v>
      </c>
      <c r="L663" s="87">
        <f t="shared" si="524"/>
        <v>0</v>
      </c>
      <c r="M663" s="88">
        <f>M664+M671+M678</f>
        <v>0</v>
      </c>
      <c r="N663" s="88">
        <f>N664+N671+N678</f>
        <v>0</v>
      </c>
      <c r="O663" s="82" t="s">
        <v>146</v>
      </c>
      <c r="R663" s="352">
        <f>L663-[1]გადასახდელები!L663</f>
        <v>0</v>
      </c>
    </row>
    <row r="664" spans="2:18" ht="20.25" hidden="1" customHeight="1">
      <c r="B664" s="36" t="str">
        <f t="shared" si="525"/>
        <v>b</v>
      </c>
      <c r="C664" s="42">
        <v>3</v>
      </c>
      <c r="D664" s="42"/>
      <c r="F664" s="31"/>
      <c r="G664" s="51" t="s">
        <v>355</v>
      </c>
      <c r="H664" s="120">
        <f>SUM(H665:H670)</f>
        <v>0</v>
      </c>
      <c r="I664" s="118">
        <f t="shared" si="526"/>
        <v>0</v>
      </c>
      <c r="J664" s="121">
        <f>SUM(J665:J670)</f>
        <v>0</v>
      </c>
      <c r="K664" s="121">
        <f>SUM(K665:K670)</f>
        <v>0</v>
      </c>
      <c r="L664" s="118">
        <f t="shared" si="524"/>
        <v>0</v>
      </c>
      <c r="M664" s="121">
        <f>SUM(M665:M670)</f>
        <v>0</v>
      </c>
      <c r="N664" s="121">
        <f>SUM(N665:N670)</f>
        <v>0</v>
      </c>
      <c r="O664" s="82" t="s">
        <v>146</v>
      </c>
      <c r="R664" s="352">
        <f>L664-[1]გადასახდელები!L664</f>
        <v>0</v>
      </c>
    </row>
    <row r="665" spans="2:18" ht="20.25" hidden="1" customHeight="1">
      <c r="B665" s="36" t="str">
        <f t="shared" si="525"/>
        <v>b</v>
      </c>
      <c r="C665" s="42">
        <v>4</v>
      </c>
      <c r="D665" s="42"/>
      <c r="F665" s="31"/>
      <c r="G665" s="47" t="s">
        <v>356</v>
      </c>
      <c r="H665" s="103"/>
      <c r="I665" s="94">
        <f t="shared" si="526"/>
        <v>0</v>
      </c>
      <c r="J665" s="104"/>
      <c r="K665" s="104"/>
      <c r="L665" s="94">
        <f t="shared" si="524"/>
        <v>0</v>
      </c>
      <c r="M665" s="104"/>
      <c r="N665" s="104"/>
      <c r="R665" s="352">
        <f>L665-[1]გადასახდელები!L665</f>
        <v>0</v>
      </c>
    </row>
    <row r="666" spans="2:18" ht="20.25" hidden="1" customHeight="1">
      <c r="B666" s="36" t="str">
        <f t="shared" si="525"/>
        <v>b</v>
      </c>
      <c r="C666" s="42">
        <v>4</v>
      </c>
      <c r="D666" s="42"/>
      <c r="F666" s="31"/>
      <c r="G666" s="47" t="s">
        <v>357</v>
      </c>
      <c r="H666" s="103"/>
      <c r="I666" s="94">
        <f t="shared" si="526"/>
        <v>0</v>
      </c>
      <c r="J666" s="104"/>
      <c r="K666" s="104"/>
      <c r="L666" s="94">
        <f t="shared" si="524"/>
        <v>0</v>
      </c>
      <c r="M666" s="104"/>
      <c r="N666" s="104"/>
      <c r="R666" s="352">
        <f>L666-[1]გადასახდელები!L666</f>
        <v>0</v>
      </c>
    </row>
    <row r="667" spans="2:18" ht="20.25" hidden="1" customHeight="1">
      <c r="B667" s="36" t="str">
        <f t="shared" si="525"/>
        <v>b</v>
      </c>
      <c r="C667" s="42">
        <v>4</v>
      </c>
      <c r="D667" s="42"/>
      <c r="F667" s="31"/>
      <c r="G667" s="47" t="s">
        <v>212</v>
      </c>
      <c r="H667" s="103"/>
      <c r="I667" s="94">
        <f t="shared" si="526"/>
        <v>0</v>
      </c>
      <c r="J667" s="104"/>
      <c r="K667" s="104"/>
      <c r="L667" s="94">
        <f t="shared" si="524"/>
        <v>0</v>
      </c>
      <c r="M667" s="104"/>
      <c r="N667" s="104"/>
      <c r="R667" s="352">
        <f>L667-[1]გადასახდელები!L667</f>
        <v>0</v>
      </c>
    </row>
    <row r="668" spans="2:18" ht="20.25" hidden="1" customHeight="1">
      <c r="B668" s="36" t="str">
        <f t="shared" si="525"/>
        <v>b</v>
      </c>
      <c r="C668" s="42">
        <v>4</v>
      </c>
      <c r="D668" s="42"/>
      <c r="F668" s="31"/>
      <c r="G668" s="47" t="s">
        <v>358</v>
      </c>
      <c r="H668" s="103"/>
      <c r="I668" s="94">
        <f t="shared" si="526"/>
        <v>0</v>
      </c>
      <c r="J668" s="104"/>
      <c r="K668" s="104"/>
      <c r="L668" s="94">
        <f t="shared" si="524"/>
        <v>0</v>
      </c>
      <c r="M668" s="104"/>
      <c r="N668" s="104"/>
      <c r="R668" s="352">
        <f>L668-[1]გადასახდელები!L668</f>
        <v>0</v>
      </c>
    </row>
    <row r="669" spans="2:18" ht="20.25" hidden="1" customHeight="1">
      <c r="B669" s="36" t="str">
        <f t="shared" si="525"/>
        <v>b</v>
      </c>
      <c r="C669" s="42">
        <v>4</v>
      </c>
      <c r="D669" s="42"/>
      <c r="F669" s="31"/>
      <c r="G669" s="47" t="s">
        <v>359</v>
      </c>
      <c r="H669" s="103"/>
      <c r="I669" s="94">
        <f t="shared" si="526"/>
        <v>0</v>
      </c>
      <c r="J669" s="104"/>
      <c r="K669" s="104"/>
      <c r="L669" s="94">
        <f t="shared" si="524"/>
        <v>0</v>
      </c>
      <c r="M669" s="104"/>
      <c r="N669" s="104"/>
      <c r="R669" s="352">
        <f>L669-[1]გადასახდელები!L669</f>
        <v>0</v>
      </c>
    </row>
    <row r="670" spans="2:18" ht="20.25" hidden="1" customHeight="1">
      <c r="B670" s="36" t="str">
        <f t="shared" si="525"/>
        <v>b</v>
      </c>
      <c r="C670" s="42">
        <v>4</v>
      </c>
      <c r="D670" s="42"/>
      <c r="F670" s="31"/>
      <c r="G670" s="47" t="s">
        <v>360</v>
      </c>
      <c r="H670" s="103"/>
      <c r="I670" s="94">
        <f t="shared" si="526"/>
        <v>0</v>
      </c>
      <c r="J670" s="104"/>
      <c r="K670" s="104"/>
      <c r="L670" s="94">
        <f t="shared" si="524"/>
        <v>0</v>
      </c>
      <c r="M670" s="104"/>
      <c r="N670" s="104"/>
      <c r="R670" s="352">
        <f>L670-[1]გადასახდელები!L670</f>
        <v>0</v>
      </c>
    </row>
    <row r="671" spans="2:18" ht="20.25" hidden="1" customHeight="1">
      <c r="B671" s="36" t="str">
        <f t="shared" si="525"/>
        <v>b</v>
      </c>
      <c r="C671" s="42">
        <v>3</v>
      </c>
      <c r="D671" s="42"/>
      <c r="F671" s="31"/>
      <c r="G671" s="51" t="s">
        <v>211</v>
      </c>
      <c r="H671" s="120">
        <f>SUM(H672:H677)</f>
        <v>0</v>
      </c>
      <c r="I671" s="118">
        <f t="shared" si="526"/>
        <v>0</v>
      </c>
      <c r="J671" s="121">
        <f>SUM(J672:J677)</f>
        <v>0</v>
      </c>
      <c r="K671" s="121">
        <f>SUM(K672:K677)</f>
        <v>0</v>
      </c>
      <c r="L671" s="118">
        <f t="shared" si="524"/>
        <v>0</v>
      </c>
      <c r="M671" s="121">
        <f>SUM(M672:M677)</f>
        <v>0</v>
      </c>
      <c r="N671" s="121">
        <f>SUM(N672:N677)</f>
        <v>0</v>
      </c>
      <c r="O671" s="82" t="s">
        <v>146</v>
      </c>
      <c r="R671" s="352">
        <f>L671-[1]გადასახდელები!L671</f>
        <v>0</v>
      </c>
    </row>
    <row r="672" spans="2:18" ht="20.25" hidden="1" customHeight="1">
      <c r="B672" s="36" t="str">
        <f t="shared" si="525"/>
        <v>b</v>
      </c>
      <c r="C672" s="42">
        <v>4</v>
      </c>
      <c r="D672" s="42"/>
      <c r="F672" s="31"/>
      <c r="G672" s="47" t="s">
        <v>356</v>
      </c>
      <c r="H672" s="103"/>
      <c r="I672" s="94">
        <f t="shared" si="526"/>
        <v>0</v>
      </c>
      <c r="J672" s="104"/>
      <c r="K672" s="104"/>
      <c r="L672" s="94">
        <f t="shared" si="524"/>
        <v>0</v>
      </c>
      <c r="M672" s="104"/>
      <c r="N672" s="104"/>
      <c r="R672" s="352">
        <f>L672-[1]გადასახდელები!L672</f>
        <v>0</v>
      </c>
    </row>
    <row r="673" spans="2:18" ht="20.25" hidden="1" customHeight="1">
      <c r="B673" s="36" t="str">
        <f t="shared" si="525"/>
        <v>b</v>
      </c>
      <c r="C673" s="42">
        <v>4</v>
      </c>
      <c r="D673" s="42"/>
      <c r="F673" s="31"/>
      <c r="G673" s="47" t="s">
        <v>357</v>
      </c>
      <c r="H673" s="103"/>
      <c r="I673" s="94">
        <f t="shared" si="526"/>
        <v>0</v>
      </c>
      <c r="J673" s="104"/>
      <c r="K673" s="104"/>
      <c r="L673" s="94">
        <f t="shared" si="524"/>
        <v>0</v>
      </c>
      <c r="M673" s="104"/>
      <c r="N673" s="104"/>
      <c r="R673" s="352">
        <f>L673-[1]გადასახდელები!L673</f>
        <v>0</v>
      </c>
    </row>
    <row r="674" spans="2:18" ht="20.25" hidden="1" customHeight="1">
      <c r="B674" s="36" t="str">
        <f t="shared" si="525"/>
        <v>b</v>
      </c>
      <c r="C674" s="42">
        <v>4</v>
      </c>
      <c r="D674" s="42"/>
      <c r="F674" s="31"/>
      <c r="G674" s="47" t="s">
        <v>212</v>
      </c>
      <c r="H674" s="103"/>
      <c r="I674" s="94">
        <f t="shared" si="526"/>
        <v>0</v>
      </c>
      <c r="J674" s="104"/>
      <c r="K674" s="104"/>
      <c r="L674" s="94">
        <f t="shared" si="524"/>
        <v>0</v>
      </c>
      <c r="M674" s="104"/>
      <c r="N674" s="104"/>
      <c r="R674" s="352">
        <f>L674-[1]გადასახდელები!L674</f>
        <v>0</v>
      </c>
    </row>
    <row r="675" spans="2:18" ht="20.25" hidden="1" customHeight="1">
      <c r="B675" s="36" t="str">
        <f t="shared" si="525"/>
        <v>b</v>
      </c>
      <c r="C675" s="42">
        <v>4</v>
      </c>
      <c r="D675" s="42"/>
      <c r="F675" s="31"/>
      <c r="G675" s="47" t="s">
        <v>361</v>
      </c>
      <c r="H675" s="103"/>
      <c r="I675" s="94">
        <f t="shared" si="526"/>
        <v>0</v>
      </c>
      <c r="J675" s="104"/>
      <c r="K675" s="104"/>
      <c r="L675" s="94">
        <f t="shared" si="524"/>
        <v>0</v>
      </c>
      <c r="M675" s="104"/>
      <c r="N675" s="104"/>
      <c r="R675" s="352">
        <f>L675-[1]გადასახდელები!L675</f>
        <v>0</v>
      </c>
    </row>
    <row r="676" spans="2:18" ht="20.25" hidden="1" customHeight="1">
      <c r="B676" s="36" t="str">
        <f t="shared" si="525"/>
        <v>b</v>
      </c>
      <c r="C676" s="42">
        <v>4</v>
      </c>
      <c r="D676" s="42"/>
      <c r="F676" s="31"/>
      <c r="G676" s="47" t="s">
        <v>359</v>
      </c>
      <c r="H676" s="103"/>
      <c r="I676" s="94">
        <f t="shared" si="526"/>
        <v>0</v>
      </c>
      <c r="J676" s="104"/>
      <c r="K676" s="104"/>
      <c r="L676" s="94">
        <f t="shared" si="524"/>
        <v>0</v>
      </c>
      <c r="M676" s="104"/>
      <c r="N676" s="104"/>
      <c r="R676" s="352">
        <f>L676-[1]გადასახდელები!L676</f>
        <v>0</v>
      </c>
    </row>
    <row r="677" spans="2:18" ht="20.25" hidden="1" customHeight="1">
      <c r="B677" s="36" t="str">
        <f t="shared" si="525"/>
        <v>b</v>
      </c>
      <c r="C677" s="42">
        <v>4</v>
      </c>
      <c r="D677" s="42"/>
      <c r="F677" s="31"/>
      <c r="G677" s="47" t="s">
        <v>360</v>
      </c>
      <c r="H677" s="103"/>
      <c r="I677" s="94">
        <f t="shared" si="526"/>
        <v>0</v>
      </c>
      <c r="J677" s="104"/>
      <c r="K677" s="104"/>
      <c r="L677" s="94">
        <f t="shared" si="524"/>
        <v>0</v>
      </c>
      <c r="M677" s="104"/>
      <c r="N677" s="104"/>
      <c r="R677" s="352">
        <f>L677-[1]გადასახდელები!L677</f>
        <v>0</v>
      </c>
    </row>
    <row r="678" spans="2:18" ht="20.25" hidden="1" customHeight="1">
      <c r="B678" s="36" t="str">
        <f t="shared" si="525"/>
        <v>b</v>
      </c>
      <c r="C678" s="42">
        <v>3</v>
      </c>
      <c r="D678" s="42"/>
      <c r="F678" s="29"/>
      <c r="G678" s="56" t="s">
        <v>213</v>
      </c>
      <c r="H678" s="122"/>
      <c r="I678" s="118">
        <f t="shared" si="526"/>
        <v>0</v>
      </c>
      <c r="J678" s="123"/>
      <c r="K678" s="123"/>
      <c r="L678" s="118">
        <f t="shared" si="524"/>
        <v>0</v>
      </c>
      <c r="M678" s="123"/>
      <c r="N678" s="123"/>
      <c r="R678" s="352">
        <f>L678-[1]გადასახდელები!L678</f>
        <v>0</v>
      </c>
    </row>
    <row r="679" spans="2:18" ht="20.25" hidden="1" customHeight="1">
      <c r="B679" s="36" t="str">
        <f t="shared" si="525"/>
        <v>b</v>
      </c>
      <c r="C679" s="42">
        <v>2</v>
      </c>
      <c r="D679" s="42"/>
      <c r="F679" s="28"/>
      <c r="G679" s="60" t="s">
        <v>362</v>
      </c>
      <c r="H679" s="86">
        <f>H680+H688</f>
        <v>0</v>
      </c>
      <c r="I679" s="87">
        <f t="shared" si="526"/>
        <v>0</v>
      </c>
      <c r="J679" s="88">
        <f>J680+J688</f>
        <v>0</v>
      </c>
      <c r="K679" s="88">
        <f>K680+K688</f>
        <v>0</v>
      </c>
      <c r="L679" s="87">
        <f t="shared" si="524"/>
        <v>0</v>
      </c>
      <c r="M679" s="88">
        <f>M680+M688</f>
        <v>0</v>
      </c>
      <c r="N679" s="88">
        <f>N680+N688</f>
        <v>0</v>
      </c>
      <c r="O679" s="82" t="s">
        <v>146</v>
      </c>
      <c r="R679" s="352">
        <f>L679-[1]გადასახდელები!L679</f>
        <v>0</v>
      </c>
    </row>
    <row r="680" spans="2:18" ht="20.25" hidden="1" customHeight="1">
      <c r="B680" s="36" t="str">
        <f t="shared" si="525"/>
        <v>b</v>
      </c>
      <c r="C680" s="42">
        <v>3</v>
      </c>
      <c r="D680" s="42"/>
      <c r="F680" s="29"/>
      <c r="G680" s="51" t="s">
        <v>355</v>
      </c>
      <c r="H680" s="120">
        <f>SUM(H681:H687)</f>
        <v>0</v>
      </c>
      <c r="I680" s="118">
        <f t="shared" si="526"/>
        <v>0</v>
      </c>
      <c r="J680" s="121">
        <f>SUM(J681:J687)</f>
        <v>0</v>
      </c>
      <c r="K680" s="121">
        <f>SUM(K681:K687)</f>
        <v>0</v>
      </c>
      <c r="L680" s="118">
        <f t="shared" si="524"/>
        <v>0</v>
      </c>
      <c r="M680" s="121">
        <f>SUM(M681:M687)</f>
        <v>0</v>
      </c>
      <c r="N680" s="121">
        <f>SUM(N681:N687)</f>
        <v>0</v>
      </c>
      <c r="O680" s="82" t="s">
        <v>146</v>
      </c>
      <c r="R680" s="352">
        <f>L680-[1]გადასახდელები!L680</f>
        <v>0</v>
      </c>
    </row>
    <row r="681" spans="2:18" ht="20.25" hidden="1" customHeight="1">
      <c r="B681" s="36" t="str">
        <f t="shared" si="525"/>
        <v>b</v>
      </c>
      <c r="C681" s="42">
        <v>4</v>
      </c>
      <c r="D681" s="42"/>
      <c r="F681" s="29"/>
      <c r="G681" s="47" t="s">
        <v>363</v>
      </c>
      <c r="H681" s="103"/>
      <c r="I681" s="94">
        <f t="shared" si="526"/>
        <v>0</v>
      </c>
      <c r="J681" s="104"/>
      <c r="K681" s="104"/>
      <c r="L681" s="94">
        <f t="shared" si="524"/>
        <v>0</v>
      </c>
      <c r="M681" s="104"/>
      <c r="N681" s="104"/>
      <c r="R681" s="352">
        <f>L681-[1]გადასახდელები!L681</f>
        <v>0</v>
      </c>
    </row>
    <row r="682" spans="2:18" ht="20.25" hidden="1" customHeight="1">
      <c r="B682" s="36" t="str">
        <f t="shared" si="525"/>
        <v>b</v>
      </c>
      <c r="C682" s="42">
        <v>4</v>
      </c>
      <c r="D682" s="42"/>
      <c r="F682" s="29"/>
      <c r="G682" s="47" t="s">
        <v>210</v>
      </c>
      <c r="H682" s="103"/>
      <c r="I682" s="94">
        <f t="shared" si="526"/>
        <v>0</v>
      </c>
      <c r="J682" s="104"/>
      <c r="K682" s="104"/>
      <c r="L682" s="94">
        <f t="shared" si="524"/>
        <v>0</v>
      </c>
      <c r="M682" s="104"/>
      <c r="N682" s="104"/>
      <c r="R682" s="352">
        <f>L682-[1]გადასახდელები!L682</f>
        <v>0</v>
      </c>
    </row>
    <row r="683" spans="2:18" ht="20.25" hidden="1" customHeight="1">
      <c r="B683" s="36" t="str">
        <f t="shared" si="525"/>
        <v>b</v>
      </c>
      <c r="C683" s="42">
        <v>4</v>
      </c>
      <c r="D683" s="42"/>
      <c r="F683" s="29"/>
      <c r="G683" s="47" t="s">
        <v>357</v>
      </c>
      <c r="H683" s="103"/>
      <c r="I683" s="94">
        <f t="shared" si="526"/>
        <v>0</v>
      </c>
      <c r="J683" s="104"/>
      <c r="K683" s="104"/>
      <c r="L683" s="94">
        <f t="shared" si="524"/>
        <v>0</v>
      </c>
      <c r="M683" s="104"/>
      <c r="N683" s="104"/>
      <c r="R683" s="352">
        <f>L683-[1]გადასახდელები!L683</f>
        <v>0</v>
      </c>
    </row>
    <row r="684" spans="2:18" ht="30.75" hidden="1" customHeight="1">
      <c r="B684" s="36" t="str">
        <f t="shared" si="525"/>
        <v>b</v>
      </c>
      <c r="C684" s="42">
        <v>4</v>
      </c>
      <c r="D684" s="42"/>
      <c r="F684" s="29"/>
      <c r="G684" s="47" t="s">
        <v>364</v>
      </c>
      <c r="H684" s="103"/>
      <c r="I684" s="94">
        <f t="shared" si="526"/>
        <v>0</v>
      </c>
      <c r="J684" s="104"/>
      <c r="K684" s="104"/>
      <c r="L684" s="94">
        <f t="shared" si="524"/>
        <v>0</v>
      </c>
      <c r="M684" s="104"/>
      <c r="N684" s="104"/>
      <c r="R684" s="352">
        <f>L684-[1]გადასახდელები!L684</f>
        <v>0</v>
      </c>
    </row>
    <row r="685" spans="2:18" ht="20.25" hidden="1" customHeight="1">
      <c r="B685" s="36" t="str">
        <f t="shared" si="525"/>
        <v>b</v>
      </c>
      <c r="C685" s="42">
        <v>4</v>
      </c>
      <c r="D685" s="42"/>
      <c r="F685" s="29"/>
      <c r="G685" s="47" t="s">
        <v>358</v>
      </c>
      <c r="H685" s="103"/>
      <c r="I685" s="94">
        <f t="shared" si="526"/>
        <v>0</v>
      </c>
      <c r="J685" s="104"/>
      <c r="K685" s="104"/>
      <c r="L685" s="94">
        <f t="shared" si="524"/>
        <v>0</v>
      </c>
      <c r="M685" s="104"/>
      <c r="N685" s="104"/>
      <c r="R685" s="352">
        <f>L685-[1]გადასახდელები!L685</f>
        <v>0</v>
      </c>
    </row>
    <row r="686" spans="2:18" ht="20.25" hidden="1" customHeight="1">
      <c r="B686" s="36" t="str">
        <f t="shared" si="525"/>
        <v>b</v>
      </c>
      <c r="C686" s="42">
        <v>4</v>
      </c>
      <c r="D686" s="42"/>
      <c r="F686" s="29"/>
      <c r="G686" s="47" t="s">
        <v>359</v>
      </c>
      <c r="H686" s="103"/>
      <c r="I686" s="94">
        <f t="shared" si="526"/>
        <v>0</v>
      </c>
      <c r="J686" s="104"/>
      <c r="K686" s="104"/>
      <c r="L686" s="94">
        <f t="shared" si="524"/>
        <v>0</v>
      </c>
      <c r="M686" s="104"/>
      <c r="N686" s="104"/>
      <c r="R686" s="352">
        <f>L686-[1]გადასახდელები!L686</f>
        <v>0</v>
      </c>
    </row>
    <row r="687" spans="2:18" ht="20.25" hidden="1" customHeight="1">
      <c r="B687" s="36" t="str">
        <f t="shared" si="525"/>
        <v>b</v>
      </c>
      <c r="C687" s="42">
        <v>4</v>
      </c>
      <c r="D687" s="42"/>
      <c r="F687" s="29"/>
      <c r="G687" s="47" t="s">
        <v>365</v>
      </c>
      <c r="H687" s="122"/>
      <c r="I687" s="94">
        <f t="shared" si="526"/>
        <v>0</v>
      </c>
      <c r="J687" s="123"/>
      <c r="K687" s="123"/>
      <c r="L687" s="94">
        <f t="shared" si="524"/>
        <v>0</v>
      </c>
      <c r="M687" s="123"/>
      <c r="N687" s="123"/>
      <c r="R687" s="352">
        <f>L687-[1]გადასახდელები!L687</f>
        <v>0</v>
      </c>
    </row>
    <row r="688" spans="2:18" ht="20.25" hidden="1" customHeight="1">
      <c r="B688" s="36" t="str">
        <f t="shared" si="525"/>
        <v>b</v>
      </c>
      <c r="C688" s="42">
        <v>3</v>
      </c>
      <c r="D688" s="42"/>
      <c r="F688" s="29"/>
      <c r="G688" s="51" t="s">
        <v>211</v>
      </c>
      <c r="H688" s="120">
        <f>SUM(H689:H695)</f>
        <v>0</v>
      </c>
      <c r="I688" s="118">
        <f t="shared" si="526"/>
        <v>0</v>
      </c>
      <c r="J688" s="121">
        <f>SUM(J689:J695)</f>
        <v>0</v>
      </c>
      <c r="K688" s="121">
        <f>SUM(K689:K695)</f>
        <v>0</v>
      </c>
      <c r="L688" s="118">
        <f t="shared" si="524"/>
        <v>0</v>
      </c>
      <c r="M688" s="121">
        <f>SUM(M689:M695)</f>
        <v>0</v>
      </c>
      <c r="N688" s="121">
        <f>SUM(N689:N695)</f>
        <v>0</v>
      </c>
      <c r="O688" s="82" t="s">
        <v>146</v>
      </c>
      <c r="R688" s="352">
        <f>L688-[1]გადასახდელები!L688</f>
        <v>0</v>
      </c>
    </row>
    <row r="689" spans="2:18" ht="20.25" hidden="1" customHeight="1">
      <c r="B689" s="36" t="str">
        <f t="shared" si="525"/>
        <v>b</v>
      </c>
      <c r="C689" s="42">
        <v>4</v>
      </c>
      <c r="D689" s="42"/>
      <c r="F689" s="29"/>
      <c r="G689" s="47" t="s">
        <v>363</v>
      </c>
      <c r="H689" s="103"/>
      <c r="I689" s="94">
        <f t="shared" si="526"/>
        <v>0</v>
      </c>
      <c r="J689" s="104"/>
      <c r="K689" s="104"/>
      <c r="L689" s="94">
        <f t="shared" si="524"/>
        <v>0</v>
      </c>
      <c r="M689" s="104"/>
      <c r="N689" s="104"/>
      <c r="R689" s="352">
        <f>L689-[1]გადასახდელები!L689</f>
        <v>0</v>
      </c>
    </row>
    <row r="690" spans="2:18" ht="20.25" hidden="1" customHeight="1">
      <c r="B690" s="36" t="str">
        <f t="shared" si="525"/>
        <v>b</v>
      </c>
      <c r="C690" s="42">
        <v>4</v>
      </c>
      <c r="D690" s="42"/>
      <c r="F690" s="29"/>
      <c r="G690" s="47" t="s">
        <v>210</v>
      </c>
      <c r="H690" s="103"/>
      <c r="I690" s="94">
        <f t="shared" si="526"/>
        <v>0</v>
      </c>
      <c r="J690" s="104"/>
      <c r="K690" s="104"/>
      <c r="L690" s="94">
        <f t="shared" si="524"/>
        <v>0</v>
      </c>
      <c r="M690" s="104"/>
      <c r="N690" s="104"/>
      <c r="R690" s="352">
        <f>L690-[1]გადასახდელები!L690</f>
        <v>0</v>
      </c>
    </row>
    <row r="691" spans="2:18" ht="20.25" hidden="1" customHeight="1">
      <c r="B691" s="36" t="str">
        <f t="shared" si="525"/>
        <v>b</v>
      </c>
      <c r="C691" s="42">
        <v>4</v>
      </c>
      <c r="D691" s="42"/>
      <c r="F691" s="29"/>
      <c r="G691" s="47" t="s">
        <v>357</v>
      </c>
      <c r="H691" s="103"/>
      <c r="I691" s="94">
        <f t="shared" si="526"/>
        <v>0</v>
      </c>
      <c r="J691" s="104"/>
      <c r="K691" s="104"/>
      <c r="L691" s="94">
        <f t="shared" si="524"/>
        <v>0</v>
      </c>
      <c r="M691" s="104"/>
      <c r="N691" s="104"/>
      <c r="R691" s="352">
        <f>L691-[1]გადასახდელები!L691</f>
        <v>0</v>
      </c>
    </row>
    <row r="692" spans="2:18" ht="30.75" hidden="1" customHeight="1">
      <c r="B692" s="36" t="str">
        <f t="shared" si="525"/>
        <v>b</v>
      </c>
      <c r="C692" s="42">
        <v>4</v>
      </c>
      <c r="D692" s="42"/>
      <c r="F692" s="29"/>
      <c r="G692" s="47" t="s">
        <v>364</v>
      </c>
      <c r="H692" s="103"/>
      <c r="I692" s="94">
        <f t="shared" si="526"/>
        <v>0</v>
      </c>
      <c r="J692" s="104"/>
      <c r="K692" s="104"/>
      <c r="L692" s="94">
        <f t="shared" si="524"/>
        <v>0</v>
      </c>
      <c r="M692" s="104"/>
      <c r="N692" s="104"/>
      <c r="R692" s="352">
        <f>L692-[1]გადასახდელები!L692</f>
        <v>0</v>
      </c>
    </row>
    <row r="693" spans="2:18" ht="20.25" hidden="1" customHeight="1">
      <c r="B693" s="36" t="str">
        <f t="shared" si="525"/>
        <v>b</v>
      </c>
      <c r="C693" s="42">
        <v>4</v>
      </c>
      <c r="D693" s="42"/>
      <c r="F693" s="29"/>
      <c r="G693" s="47" t="s">
        <v>366</v>
      </c>
      <c r="H693" s="103"/>
      <c r="I693" s="94">
        <f t="shared" si="526"/>
        <v>0</v>
      </c>
      <c r="J693" s="104"/>
      <c r="K693" s="104"/>
      <c r="L693" s="94">
        <f t="shared" si="524"/>
        <v>0</v>
      </c>
      <c r="M693" s="104"/>
      <c r="N693" s="104"/>
      <c r="R693" s="352">
        <f>L693-[1]გადასახდელები!L693</f>
        <v>0</v>
      </c>
    </row>
    <row r="694" spans="2:18" ht="20.25" hidden="1" customHeight="1">
      <c r="B694" s="36" t="str">
        <f t="shared" si="525"/>
        <v>b</v>
      </c>
      <c r="C694" s="42">
        <v>4</v>
      </c>
      <c r="D694" s="42"/>
      <c r="F694" s="29"/>
      <c r="G694" s="47" t="s">
        <v>359</v>
      </c>
      <c r="H694" s="103"/>
      <c r="I694" s="94">
        <f t="shared" si="526"/>
        <v>0</v>
      </c>
      <c r="J694" s="104"/>
      <c r="K694" s="104"/>
      <c r="L694" s="94">
        <f t="shared" si="524"/>
        <v>0</v>
      </c>
      <c r="M694" s="104"/>
      <c r="N694" s="104"/>
      <c r="R694" s="352">
        <f>L694-[1]გადასახდელები!L694</f>
        <v>0</v>
      </c>
    </row>
    <row r="695" spans="2:18" ht="21" hidden="1" customHeight="1" thickBot="1">
      <c r="B695" s="36" t="str">
        <f t="shared" si="525"/>
        <v>b</v>
      </c>
      <c r="C695" s="42">
        <v>4</v>
      </c>
      <c r="D695" s="42"/>
      <c r="F695" s="29"/>
      <c r="G695" s="47" t="s">
        <v>365</v>
      </c>
      <c r="H695" s="103"/>
      <c r="I695" s="94">
        <f t="shared" si="526"/>
        <v>0</v>
      </c>
      <c r="J695" s="104"/>
      <c r="K695" s="104"/>
      <c r="L695" s="94">
        <f t="shared" si="524"/>
        <v>0</v>
      </c>
      <c r="M695" s="104"/>
      <c r="N695" s="104"/>
      <c r="R695" s="352">
        <f>L695-[1]გადასახდელები!L695</f>
        <v>0</v>
      </c>
    </row>
    <row r="696" spans="2:18" ht="63" customHeight="1" thickBot="1">
      <c r="B696" s="36" t="str">
        <f t="shared" si="525"/>
        <v>a</v>
      </c>
      <c r="C696" s="42">
        <v>1</v>
      </c>
      <c r="D696" s="42"/>
      <c r="E696" s="24"/>
      <c r="F696" s="32" t="s">
        <v>147</v>
      </c>
      <c r="G696" s="61" t="s">
        <v>137</v>
      </c>
      <c r="H696" s="79">
        <f>H698+H830+H893+H909</f>
        <v>1783.2</v>
      </c>
      <c r="I696" s="80">
        <f t="shared" si="526"/>
        <v>2245.3000000000002</v>
      </c>
      <c r="J696" s="81">
        <f>J698+J830+J893+J909</f>
        <v>0</v>
      </c>
      <c r="K696" s="81">
        <f>K698+K830+K893+K909</f>
        <v>2245.3000000000002</v>
      </c>
      <c r="L696" s="80">
        <f t="shared" ref="L696:L759" si="527">M696+N696</f>
        <v>535.99900000000002</v>
      </c>
      <c r="M696" s="81">
        <f>M698+M830+M893+M909</f>
        <v>0</v>
      </c>
      <c r="N696" s="81">
        <f>N698+N830+N893+N909</f>
        <v>535.99900000000002</v>
      </c>
      <c r="O696" s="82" t="s">
        <v>146</v>
      </c>
      <c r="P696" s="43">
        <v>1</v>
      </c>
      <c r="R696" s="352">
        <f>L696-[1]გადასახდელები!L696</f>
        <v>-1506.9009999999998</v>
      </c>
    </row>
    <row r="697" spans="2:18" ht="21" hidden="1" customHeight="1" thickTop="1">
      <c r="B697" s="36" t="str">
        <f t="shared" si="525"/>
        <v>b</v>
      </c>
      <c r="C697" s="42">
        <v>2</v>
      </c>
      <c r="D697" s="42"/>
      <c r="F697" s="26"/>
      <c r="G697" s="46" t="s">
        <v>162</v>
      </c>
      <c r="H697" s="83"/>
      <c r="I697" s="84">
        <f t="shared" si="526"/>
        <v>0</v>
      </c>
      <c r="J697" s="85"/>
      <c r="K697" s="85"/>
      <c r="L697" s="84">
        <f t="shared" si="527"/>
        <v>0</v>
      </c>
      <c r="M697" s="85"/>
      <c r="N697" s="85"/>
      <c r="R697" s="352">
        <f>L697-[1]გადასახდელები!L697</f>
        <v>-189</v>
      </c>
    </row>
    <row r="698" spans="2:18" ht="20.25" customHeight="1" thickTop="1">
      <c r="B698" s="36" t="str">
        <f t="shared" si="525"/>
        <v>a</v>
      </c>
      <c r="C698" s="42">
        <v>2</v>
      </c>
      <c r="D698" s="42"/>
      <c r="E698" s="24">
        <v>70111</v>
      </c>
      <c r="F698" s="341" t="s">
        <v>524</v>
      </c>
      <c r="G698" s="58" t="s">
        <v>163</v>
      </c>
      <c r="H698" s="86">
        <f>H699+H710+H778+H786+H787+H797+H807</f>
        <v>1684.4</v>
      </c>
      <c r="I698" s="87">
        <f t="shared" si="526"/>
        <v>2178.3000000000002</v>
      </c>
      <c r="J698" s="88">
        <f>J699+J710+J778+J786+J787+J797+J807+J777</f>
        <v>0</v>
      </c>
      <c r="K698" s="88">
        <f>K699+K710+K778+K786+K787+K797+K807</f>
        <v>2178.3000000000002</v>
      </c>
      <c r="L698" s="87">
        <f t="shared" si="527"/>
        <v>517.99900000000002</v>
      </c>
      <c r="M698" s="88">
        <f>M699+M710+M778+M786+M787+M797+M807+M777</f>
        <v>0</v>
      </c>
      <c r="N698" s="88">
        <f>N699+N710+N778+N786+N787+N797+N807</f>
        <v>517.99900000000002</v>
      </c>
      <c r="O698" s="82" t="s">
        <v>146</v>
      </c>
      <c r="R698" s="352">
        <f>L698-[1]გადასახდელები!L698</f>
        <v>-1518.6009999999999</v>
      </c>
    </row>
    <row r="699" spans="2:18" ht="20.25" customHeight="1">
      <c r="B699" s="36" t="str">
        <f t="shared" si="525"/>
        <v>a</v>
      </c>
      <c r="C699" s="42">
        <v>31</v>
      </c>
      <c r="D699" s="42"/>
      <c r="F699" s="341" t="s">
        <v>525</v>
      </c>
      <c r="G699" s="57" t="s">
        <v>164</v>
      </c>
      <c r="H699" s="89">
        <f>H700+H709</f>
        <v>1076.2</v>
      </c>
      <c r="I699" s="90">
        <f t="shared" si="526"/>
        <v>1624.5</v>
      </c>
      <c r="J699" s="92">
        <f>J700+J709</f>
        <v>0</v>
      </c>
      <c r="K699" s="92">
        <f>K700+K709</f>
        <v>1624.5</v>
      </c>
      <c r="L699" s="90">
        <f t="shared" si="527"/>
        <v>405.09299999999996</v>
      </c>
      <c r="M699" s="92">
        <f>M700+M709</f>
        <v>0</v>
      </c>
      <c r="N699" s="92">
        <f>N700+N709</f>
        <v>405.09299999999996</v>
      </c>
      <c r="O699" s="82" t="s">
        <v>146</v>
      </c>
      <c r="R699" s="352">
        <f>L699-[1]გადასახდელები!L699</f>
        <v>-895.50699999999995</v>
      </c>
    </row>
    <row r="700" spans="2:18" ht="20.25" customHeight="1">
      <c r="B700" s="36" t="str">
        <f t="shared" si="525"/>
        <v>a</v>
      </c>
      <c r="C700" s="42">
        <v>4</v>
      </c>
      <c r="D700" s="42"/>
      <c r="F700" s="341" t="s">
        <v>526</v>
      </c>
      <c r="G700" s="47" t="s">
        <v>165</v>
      </c>
      <c r="H700" s="93">
        <f>H701+H708</f>
        <v>1076.2</v>
      </c>
      <c r="I700" s="94">
        <f t="shared" si="526"/>
        <v>1624.5</v>
      </c>
      <c r="J700" s="95">
        <f>J701+J708</f>
        <v>0</v>
      </c>
      <c r="K700" s="95">
        <f>K701+K708</f>
        <v>1624.5</v>
      </c>
      <c r="L700" s="94">
        <f t="shared" si="527"/>
        <v>405.09299999999996</v>
      </c>
      <c r="M700" s="95">
        <f>M701+M708</f>
        <v>0</v>
      </c>
      <c r="N700" s="95">
        <f>N701+N708</f>
        <v>405.09299999999996</v>
      </c>
      <c r="O700" s="82" t="s">
        <v>146</v>
      </c>
      <c r="R700" s="352">
        <f>L700-[1]გადასახდელები!L700</f>
        <v>-895.50699999999995</v>
      </c>
    </row>
    <row r="701" spans="2:18" ht="20.25" customHeight="1">
      <c r="B701" s="36" t="str">
        <f t="shared" si="525"/>
        <v>a</v>
      </c>
      <c r="C701" s="42">
        <v>5</v>
      </c>
      <c r="D701" s="42"/>
      <c r="F701" s="342" t="s">
        <v>527</v>
      </c>
      <c r="G701" s="48" t="s">
        <v>166</v>
      </c>
      <c r="H701" s="96">
        <f>SUM(H702:H707)</f>
        <v>1076.2</v>
      </c>
      <c r="I701" s="97">
        <f t="shared" si="526"/>
        <v>1624.5</v>
      </c>
      <c r="J701" s="98">
        <f>SUM(J702:J707)</f>
        <v>0</v>
      </c>
      <c r="K701" s="98">
        <f>SUM(K702:K707)</f>
        <v>1624.5</v>
      </c>
      <c r="L701" s="97">
        <f t="shared" si="527"/>
        <v>405.09299999999996</v>
      </c>
      <c r="M701" s="98">
        <f>SUM(M702:M707)</f>
        <v>0</v>
      </c>
      <c r="N701" s="98">
        <f>SUM(N702:N707)</f>
        <v>405.09299999999996</v>
      </c>
      <c r="O701" s="82" t="s">
        <v>146</v>
      </c>
      <c r="R701" s="352">
        <f>L701-[1]გადასახდელები!L701</f>
        <v>-895.50699999999995</v>
      </c>
    </row>
    <row r="702" spans="2:18" ht="20.25" customHeight="1">
      <c r="B702" s="36" t="str">
        <f t="shared" si="525"/>
        <v>a</v>
      </c>
      <c r="C702" s="42">
        <v>6</v>
      </c>
      <c r="D702" s="42"/>
      <c r="F702" s="343" t="s">
        <v>528</v>
      </c>
      <c r="G702" s="45" t="s">
        <v>167</v>
      </c>
      <c r="H702" s="99">
        <v>993.3</v>
      </c>
      <c r="I702" s="91">
        <f t="shared" si="526"/>
        <v>1609.1</v>
      </c>
      <c r="J702" s="100"/>
      <c r="K702" s="100">
        <v>1609.1</v>
      </c>
      <c r="L702" s="91">
        <f t="shared" si="527"/>
        <v>398.46799999999996</v>
      </c>
      <c r="M702" s="100"/>
      <c r="N702" s="100">
        <f>133.6+1.05+131.38+0.588+131.85</f>
        <v>398.46799999999996</v>
      </c>
      <c r="R702" s="352">
        <f>L702-[1]გადასახდელები!L702</f>
        <v>-902.13199999999995</v>
      </c>
    </row>
    <row r="703" spans="2:18" ht="20.25" hidden="1" customHeight="1">
      <c r="B703" s="36" t="str">
        <f t="shared" si="525"/>
        <v>b</v>
      </c>
      <c r="C703" s="42">
        <v>6</v>
      </c>
      <c r="D703" s="42"/>
      <c r="F703" s="343" t="s">
        <v>592</v>
      </c>
      <c r="G703" s="45" t="s">
        <v>168</v>
      </c>
      <c r="H703" s="99"/>
      <c r="I703" s="91">
        <f t="shared" si="526"/>
        <v>0</v>
      </c>
      <c r="J703" s="100"/>
      <c r="K703" s="100"/>
      <c r="L703" s="91">
        <f t="shared" si="527"/>
        <v>0</v>
      </c>
      <c r="M703" s="100"/>
      <c r="N703" s="100"/>
      <c r="R703" s="352">
        <f>L703-[1]გადასახდელები!L703</f>
        <v>0</v>
      </c>
    </row>
    <row r="704" spans="2:18" ht="20.25" customHeight="1">
      <c r="B704" s="36" t="str">
        <f t="shared" si="525"/>
        <v>a</v>
      </c>
      <c r="C704" s="42">
        <v>6</v>
      </c>
      <c r="D704" s="42"/>
      <c r="F704" s="343" t="s">
        <v>529</v>
      </c>
      <c r="G704" s="45" t="s">
        <v>169</v>
      </c>
      <c r="H704" s="99">
        <v>82.9</v>
      </c>
      <c r="I704" s="91">
        <f t="shared" si="526"/>
        <v>15.4</v>
      </c>
      <c r="J704" s="100"/>
      <c r="K704" s="100">
        <v>15.4</v>
      </c>
      <c r="L704" s="91">
        <f t="shared" si="527"/>
        <v>6.625</v>
      </c>
      <c r="M704" s="100"/>
      <c r="N704" s="100">
        <v>6.625</v>
      </c>
      <c r="R704" s="352">
        <f>L704-[1]გადასახდელები!L704</f>
        <v>6.625</v>
      </c>
    </row>
    <row r="705" spans="2:18" ht="20.25" hidden="1" customHeight="1">
      <c r="B705" s="36" t="str">
        <f t="shared" si="525"/>
        <v>b</v>
      </c>
      <c r="C705" s="42">
        <v>6</v>
      </c>
      <c r="D705" s="42"/>
      <c r="F705" s="343" t="s">
        <v>593</v>
      </c>
      <c r="G705" s="45" t="s">
        <v>170</v>
      </c>
      <c r="H705" s="99"/>
      <c r="I705" s="91">
        <f t="shared" si="526"/>
        <v>0</v>
      </c>
      <c r="J705" s="100"/>
      <c r="K705" s="100"/>
      <c r="L705" s="91">
        <f t="shared" si="527"/>
        <v>0</v>
      </c>
      <c r="M705" s="100"/>
      <c r="N705" s="100"/>
      <c r="R705" s="352">
        <f>L705-[1]გადასახდელები!L705</f>
        <v>0</v>
      </c>
    </row>
    <row r="706" spans="2:18" ht="20.25" hidden="1" customHeight="1">
      <c r="B706" s="36" t="str">
        <f t="shared" si="525"/>
        <v>b</v>
      </c>
      <c r="C706" s="42">
        <v>6</v>
      </c>
      <c r="D706" s="42"/>
      <c r="F706" s="343" t="s">
        <v>594</v>
      </c>
      <c r="G706" s="45" t="s">
        <v>171</v>
      </c>
      <c r="H706" s="99"/>
      <c r="I706" s="91">
        <f t="shared" si="526"/>
        <v>0</v>
      </c>
      <c r="J706" s="100"/>
      <c r="K706" s="100"/>
      <c r="L706" s="91">
        <f t="shared" si="527"/>
        <v>0</v>
      </c>
      <c r="M706" s="100"/>
      <c r="N706" s="100"/>
      <c r="R706" s="352">
        <f>L706-[1]გადასახდელები!L706</f>
        <v>0</v>
      </c>
    </row>
    <row r="707" spans="2:18" ht="20.25" hidden="1" customHeight="1">
      <c r="B707" s="36" t="str">
        <f t="shared" si="525"/>
        <v>b</v>
      </c>
      <c r="C707" s="42">
        <v>6</v>
      </c>
      <c r="D707" s="42"/>
      <c r="F707" s="343" t="s">
        <v>595</v>
      </c>
      <c r="G707" s="45" t="s">
        <v>172</v>
      </c>
      <c r="H707" s="99"/>
      <c r="I707" s="91">
        <f t="shared" si="526"/>
        <v>0</v>
      </c>
      <c r="J707" s="100"/>
      <c r="K707" s="100"/>
      <c r="L707" s="91">
        <f t="shared" si="527"/>
        <v>0</v>
      </c>
      <c r="M707" s="100"/>
      <c r="N707" s="100"/>
      <c r="R707" s="352">
        <f>L707-[1]გადასახდელები!L707</f>
        <v>0</v>
      </c>
    </row>
    <row r="708" spans="2:18" ht="20.25" hidden="1" customHeight="1">
      <c r="B708" s="36" t="str">
        <f t="shared" si="525"/>
        <v>b</v>
      </c>
      <c r="C708" s="42">
        <v>5</v>
      </c>
      <c r="D708" s="42"/>
      <c r="F708" s="343" t="s">
        <v>596</v>
      </c>
      <c r="G708" s="48" t="s">
        <v>173</v>
      </c>
      <c r="H708" s="101"/>
      <c r="I708" s="97">
        <f t="shared" si="526"/>
        <v>0</v>
      </c>
      <c r="J708" s="102"/>
      <c r="K708" s="102"/>
      <c r="L708" s="97">
        <f t="shared" si="527"/>
        <v>0</v>
      </c>
      <c r="M708" s="102"/>
      <c r="N708" s="102"/>
      <c r="R708" s="352">
        <f>L708-[1]გადასახდელები!L708</f>
        <v>0</v>
      </c>
    </row>
    <row r="709" spans="2:18" ht="20.25" hidden="1" customHeight="1">
      <c r="B709" s="36" t="str">
        <f t="shared" si="525"/>
        <v>b</v>
      </c>
      <c r="C709" s="42">
        <v>4</v>
      </c>
      <c r="D709" s="42"/>
      <c r="F709" s="343" t="s">
        <v>597</v>
      </c>
      <c r="G709" s="47" t="s">
        <v>174</v>
      </c>
      <c r="H709" s="103"/>
      <c r="I709" s="94">
        <f t="shared" si="526"/>
        <v>0</v>
      </c>
      <c r="J709" s="104"/>
      <c r="K709" s="104"/>
      <c r="L709" s="94">
        <f t="shared" si="527"/>
        <v>0</v>
      </c>
      <c r="M709" s="104"/>
      <c r="N709" s="104"/>
      <c r="R709" s="352">
        <f>L709-[1]გადასახდელები!L709</f>
        <v>0</v>
      </c>
    </row>
    <row r="710" spans="2:18" ht="20.25" customHeight="1">
      <c r="B710" s="36" t="str">
        <f t="shared" si="525"/>
        <v>a</v>
      </c>
      <c r="C710" s="42">
        <v>3</v>
      </c>
      <c r="D710" s="42"/>
      <c r="F710" s="342" t="s">
        <v>530</v>
      </c>
      <c r="G710" s="57" t="s">
        <v>175</v>
      </c>
      <c r="H710" s="89">
        <f>H711+H712+H715+H751+H752+H753+H754+H755+H762+H763</f>
        <v>448.70000000000005</v>
      </c>
      <c r="I710" s="90">
        <f t="shared" si="526"/>
        <v>543.79999999999995</v>
      </c>
      <c r="J710" s="92">
        <f>J711+J712+J715+J751+J752+J753+J754+J755+J762+J763</f>
        <v>0</v>
      </c>
      <c r="K710" s="92">
        <f>K711+K712+K715+K751+K752+K753+K754+K755+K762+K763</f>
        <v>543.79999999999995</v>
      </c>
      <c r="L710" s="90">
        <f t="shared" si="527"/>
        <v>107.56099999999999</v>
      </c>
      <c r="M710" s="92">
        <f>M711+M712+M715+M751+M752+M753+M754+M755+M762+M763</f>
        <v>0</v>
      </c>
      <c r="N710" s="92">
        <f>N711+N712+N715+N751+N752+N753+N754+N755+N762+N763</f>
        <v>107.56099999999999</v>
      </c>
      <c r="O710" s="82" t="s">
        <v>146</v>
      </c>
      <c r="R710" s="352">
        <f>L710-[1]გადასახდელები!L710</f>
        <v>-623.33899999999994</v>
      </c>
    </row>
    <row r="711" spans="2:18" ht="20.25" customHeight="1">
      <c r="B711" s="36" t="str">
        <f t="shared" ref="B711:B774" si="528">IF(H711+I711+L711&gt;0,"a","b")</f>
        <v>a</v>
      </c>
      <c r="C711" s="42">
        <v>4</v>
      </c>
      <c r="D711" s="42"/>
      <c r="F711" s="343" t="s">
        <v>531</v>
      </c>
      <c r="G711" s="47" t="s">
        <v>176</v>
      </c>
      <c r="H711" s="103">
        <v>155.80000000000001</v>
      </c>
      <c r="I711" s="94">
        <f t="shared" si="526"/>
        <v>82.2</v>
      </c>
      <c r="J711" s="104"/>
      <c r="K711" s="104">
        <v>82.2</v>
      </c>
      <c r="L711" s="94">
        <f t="shared" si="527"/>
        <v>19.934999999999999</v>
      </c>
      <c r="M711" s="104"/>
      <c r="N711" s="104">
        <f>6.27+6.27+1.125+6.27</f>
        <v>19.934999999999999</v>
      </c>
      <c r="R711" s="352">
        <f>L711-[1]გადასახდელები!L711</f>
        <v>-75.265000000000001</v>
      </c>
    </row>
    <row r="712" spans="2:18" ht="20.25" customHeight="1">
      <c r="B712" s="36" t="str">
        <f t="shared" si="528"/>
        <v>a</v>
      </c>
      <c r="C712" s="42">
        <v>4</v>
      </c>
      <c r="D712" s="42"/>
      <c r="F712" s="342" t="s">
        <v>532</v>
      </c>
      <c r="G712" s="47" t="s">
        <v>177</v>
      </c>
      <c r="H712" s="93">
        <f>SUM(H713:H714)</f>
        <v>6.8</v>
      </c>
      <c r="I712" s="94">
        <f t="shared" ref="I712:I775" si="529">J712+K712</f>
        <v>11</v>
      </c>
      <c r="J712" s="95">
        <f>SUM(J713:J714)</f>
        <v>0</v>
      </c>
      <c r="K712" s="95">
        <f>SUM(K713:K714)</f>
        <v>11</v>
      </c>
      <c r="L712" s="94">
        <f t="shared" si="527"/>
        <v>0.625</v>
      </c>
      <c r="M712" s="95">
        <f>SUM(M713:M714)</f>
        <v>0</v>
      </c>
      <c r="N712" s="95">
        <f>SUM(N713:N714)</f>
        <v>0.625</v>
      </c>
      <c r="O712" s="82" t="s">
        <v>146</v>
      </c>
      <c r="R712" s="352">
        <f>L712-[1]გადასახდელები!L712</f>
        <v>-5.375</v>
      </c>
    </row>
    <row r="713" spans="2:18" ht="20.25" customHeight="1">
      <c r="B713" s="36" t="str">
        <f t="shared" si="528"/>
        <v>a</v>
      </c>
      <c r="C713" s="42">
        <v>5</v>
      </c>
      <c r="D713" s="42"/>
      <c r="F713" s="343" t="s">
        <v>533</v>
      </c>
      <c r="G713" s="48" t="s">
        <v>178</v>
      </c>
      <c r="H713" s="101">
        <v>6.8</v>
      </c>
      <c r="I713" s="97">
        <f t="shared" si="529"/>
        <v>5</v>
      </c>
      <c r="J713" s="102"/>
      <c r="K713" s="102">
        <v>5</v>
      </c>
      <c r="L713" s="97">
        <f t="shared" si="527"/>
        <v>0.625</v>
      </c>
      <c r="M713" s="102"/>
      <c r="N713" s="102">
        <f>0.045+0.015+0.06+0.105+0.03+0.06+0.015+0.105+0.16+0.03</f>
        <v>0.625</v>
      </c>
      <c r="R713" s="352">
        <f>L713-[1]გადასახდელები!L713</f>
        <v>-5.375</v>
      </c>
    </row>
    <row r="714" spans="2:18" ht="20.25" customHeight="1">
      <c r="B714" s="36" t="str">
        <f t="shared" si="528"/>
        <v>a</v>
      </c>
      <c r="C714" s="42">
        <v>5</v>
      </c>
      <c r="D714" s="42"/>
      <c r="F714" s="343" t="s">
        <v>598</v>
      </c>
      <c r="G714" s="48" t="s">
        <v>179</v>
      </c>
      <c r="H714" s="101">
        <v>0</v>
      </c>
      <c r="I714" s="97">
        <f t="shared" si="529"/>
        <v>6</v>
      </c>
      <c r="J714" s="102"/>
      <c r="K714" s="102">
        <v>6</v>
      </c>
      <c r="L714" s="97">
        <f t="shared" si="527"/>
        <v>0</v>
      </c>
      <c r="M714" s="102"/>
      <c r="N714" s="102"/>
      <c r="R714" s="352">
        <f>L714-[1]გადასახდელები!L714</f>
        <v>0</v>
      </c>
    </row>
    <row r="715" spans="2:18" ht="20.25" customHeight="1">
      <c r="B715" s="36" t="str">
        <f t="shared" si="528"/>
        <v>a</v>
      </c>
      <c r="C715" s="42">
        <v>4</v>
      </c>
      <c r="D715" s="42"/>
      <c r="F715" s="342" t="s">
        <v>534</v>
      </c>
      <c r="G715" s="47" t="s">
        <v>180</v>
      </c>
      <c r="H715" s="93">
        <f>H716+H717+H718+H719+H731+H735+H736+H737+H738+H739+H740+H741+H749+H750</f>
        <v>126.09999999999998</v>
      </c>
      <c r="I715" s="94">
        <f t="shared" si="529"/>
        <v>162</v>
      </c>
      <c r="J715" s="95">
        <f>J716+J717+J718+J719+J731+J735+J736+J737+J738+J739+J740+J741+J749+J750</f>
        <v>0</v>
      </c>
      <c r="K715" s="95">
        <f>K716+K717+K718+K719+K731+K735+K736+K737+K738+K739+K740+K741+K749+K750</f>
        <v>162</v>
      </c>
      <c r="L715" s="94">
        <f t="shared" si="527"/>
        <v>29.084999999999997</v>
      </c>
      <c r="M715" s="95">
        <f>M716+M717+M718+M719+M731+M735+M736+M737+M738+M739+M740+M741+M749+M750</f>
        <v>0</v>
      </c>
      <c r="N715" s="95">
        <f>N716+N717+N718+N719+N731+N735+N736+N737+N738+N739+N740+N741+N749+N750</f>
        <v>29.084999999999997</v>
      </c>
      <c r="O715" s="82" t="s">
        <v>146</v>
      </c>
      <c r="R715" s="352">
        <f>L715-[1]გადასახდელები!L715</f>
        <v>-108.51500000000003</v>
      </c>
    </row>
    <row r="716" spans="2:18" ht="42.75" customHeight="1">
      <c r="B716" s="36" t="str">
        <f t="shared" si="528"/>
        <v>a</v>
      </c>
      <c r="C716" s="42">
        <v>5</v>
      </c>
      <c r="D716" s="42"/>
      <c r="F716" s="343" t="s">
        <v>535</v>
      </c>
      <c r="G716" s="48" t="s">
        <v>229</v>
      </c>
      <c r="H716" s="101">
        <v>15.9</v>
      </c>
      <c r="I716" s="97">
        <f t="shared" si="529"/>
        <v>15</v>
      </c>
      <c r="J716" s="102"/>
      <c r="K716" s="102">
        <v>15</v>
      </c>
      <c r="L716" s="97">
        <f t="shared" si="527"/>
        <v>10.235000000000001</v>
      </c>
      <c r="M716" s="102"/>
      <c r="N716" s="102">
        <f>1.3+1.416+0.692+0.589+6.238</f>
        <v>10.235000000000001</v>
      </c>
      <c r="R716" s="352">
        <f>L716-[1]გადასახდელები!L716</f>
        <v>-7.9649999999999981</v>
      </c>
    </row>
    <row r="717" spans="2:18" ht="30.75" customHeight="1">
      <c r="B717" s="36" t="str">
        <f t="shared" si="528"/>
        <v>a</v>
      </c>
      <c r="C717" s="42">
        <v>5</v>
      </c>
      <c r="D717" s="42"/>
      <c r="F717" s="343" t="s">
        <v>599</v>
      </c>
      <c r="G717" s="49" t="s">
        <v>196</v>
      </c>
      <c r="H717" s="101">
        <v>45.9</v>
      </c>
      <c r="I717" s="97">
        <f t="shared" si="529"/>
        <v>29</v>
      </c>
      <c r="J717" s="102"/>
      <c r="K717" s="102">
        <v>29</v>
      </c>
      <c r="L717" s="97">
        <f t="shared" si="527"/>
        <v>0.30400000000000005</v>
      </c>
      <c r="M717" s="102"/>
      <c r="N717" s="102">
        <f>0.1+0.04+0.04+0.025+0.099</f>
        <v>0.30400000000000005</v>
      </c>
      <c r="R717" s="352">
        <f>L717-[1]გადასახდელები!L717</f>
        <v>-14.696</v>
      </c>
    </row>
    <row r="718" spans="2:18" ht="60.75" customHeight="1">
      <c r="B718" s="36" t="str">
        <f t="shared" si="528"/>
        <v>a</v>
      </c>
      <c r="C718" s="42">
        <v>5</v>
      </c>
      <c r="D718" s="42"/>
      <c r="F718" s="343" t="s">
        <v>536</v>
      </c>
      <c r="G718" s="49" t="s">
        <v>230</v>
      </c>
      <c r="H718" s="101">
        <v>4.4000000000000004</v>
      </c>
      <c r="I718" s="97">
        <f t="shared" si="529"/>
        <v>5</v>
      </c>
      <c r="J718" s="102"/>
      <c r="K718" s="102">
        <v>5</v>
      </c>
      <c r="L718" s="97">
        <f t="shared" si="527"/>
        <v>0</v>
      </c>
      <c r="M718" s="102"/>
      <c r="N718" s="102"/>
      <c r="R718" s="352">
        <f>L718-[1]გადასახდელები!L718</f>
        <v>-5.9</v>
      </c>
    </row>
    <row r="719" spans="2:18" ht="30.75" customHeight="1">
      <c r="B719" s="36" t="str">
        <f t="shared" si="528"/>
        <v>a</v>
      </c>
      <c r="C719" s="42">
        <v>5</v>
      </c>
      <c r="D719" s="42"/>
      <c r="F719" s="342" t="s">
        <v>537</v>
      </c>
      <c r="G719" s="48" t="s">
        <v>195</v>
      </c>
      <c r="H719" s="96">
        <f>SUM(H720:H730)</f>
        <v>11.8</v>
      </c>
      <c r="I719" s="97">
        <f t="shared" si="529"/>
        <v>15</v>
      </c>
      <c r="J719" s="98">
        <f>SUM(J720:J730)</f>
        <v>0</v>
      </c>
      <c r="K719" s="98">
        <f>SUM(K720:K730)</f>
        <v>15</v>
      </c>
      <c r="L719" s="97">
        <f t="shared" si="527"/>
        <v>0.442</v>
      </c>
      <c r="M719" s="98">
        <f>SUM(M720:M730)</f>
        <v>0</v>
      </c>
      <c r="N719" s="98">
        <f>SUM(N720:N730)</f>
        <v>0.442</v>
      </c>
      <c r="O719" s="82" t="s">
        <v>146</v>
      </c>
      <c r="R719" s="352">
        <f>L719-[1]გადასახდელები!L719</f>
        <v>-36.757999999999996</v>
      </c>
    </row>
    <row r="720" spans="2:18" ht="20.25" hidden="1" customHeight="1">
      <c r="B720" s="36" t="str">
        <f t="shared" si="528"/>
        <v>b</v>
      </c>
      <c r="C720" s="42">
        <v>6</v>
      </c>
      <c r="D720" s="42"/>
      <c r="F720" s="343" t="s">
        <v>600</v>
      </c>
      <c r="G720" s="45" t="s">
        <v>181</v>
      </c>
      <c r="H720" s="106"/>
      <c r="I720" s="105">
        <f t="shared" si="529"/>
        <v>0</v>
      </c>
      <c r="J720" s="107"/>
      <c r="K720" s="107"/>
      <c r="L720" s="105">
        <f t="shared" si="527"/>
        <v>0</v>
      </c>
      <c r="M720" s="107"/>
      <c r="N720" s="107"/>
      <c r="R720" s="352">
        <f>L720-[1]გადასახდელები!L720</f>
        <v>0</v>
      </c>
    </row>
    <row r="721" spans="2:18" ht="20.25" hidden="1" customHeight="1">
      <c r="B721" s="36" t="str">
        <f t="shared" si="528"/>
        <v>b</v>
      </c>
      <c r="C721" s="42">
        <v>6</v>
      </c>
      <c r="D721" s="42"/>
      <c r="F721" s="343" t="s">
        <v>601</v>
      </c>
      <c r="G721" s="45" t="s">
        <v>182</v>
      </c>
      <c r="H721" s="106"/>
      <c r="I721" s="105">
        <f t="shared" si="529"/>
        <v>0</v>
      </c>
      <c r="J721" s="107"/>
      <c r="K721" s="107"/>
      <c r="L721" s="105">
        <f t="shared" si="527"/>
        <v>0</v>
      </c>
      <c r="M721" s="107"/>
      <c r="N721" s="107"/>
      <c r="R721" s="352">
        <f>L721-[1]გადასახდელები!L721</f>
        <v>0</v>
      </c>
    </row>
    <row r="722" spans="2:18" ht="20.25" customHeight="1">
      <c r="B722" s="36" t="str">
        <f t="shared" si="528"/>
        <v>a</v>
      </c>
      <c r="C722" s="42">
        <v>6</v>
      </c>
      <c r="D722" s="42"/>
      <c r="F722" s="343" t="s">
        <v>602</v>
      </c>
      <c r="G722" s="45" t="s">
        <v>183</v>
      </c>
      <c r="H722" s="106">
        <v>2.1</v>
      </c>
      <c r="I722" s="105">
        <f t="shared" si="529"/>
        <v>8</v>
      </c>
      <c r="J722" s="107"/>
      <c r="K722" s="107">
        <v>8</v>
      </c>
      <c r="L722" s="105">
        <f t="shared" si="527"/>
        <v>0.21</v>
      </c>
      <c r="M722" s="107"/>
      <c r="N722" s="107">
        <v>0.21</v>
      </c>
      <c r="R722" s="352">
        <f>L722-[1]გადასახდელები!L722</f>
        <v>0.21</v>
      </c>
    </row>
    <row r="723" spans="2:18" ht="20.25" hidden="1" customHeight="1">
      <c r="B723" s="36" t="str">
        <f t="shared" si="528"/>
        <v>b</v>
      </c>
      <c r="C723" s="42">
        <v>6</v>
      </c>
      <c r="D723" s="42"/>
      <c r="F723" s="343" t="s">
        <v>603</v>
      </c>
      <c r="G723" s="45" t="s">
        <v>184</v>
      </c>
      <c r="H723" s="106"/>
      <c r="I723" s="105">
        <f t="shared" si="529"/>
        <v>0</v>
      </c>
      <c r="J723" s="107"/>
      <c r="K723" s="107"/>
      <c r="L723" s="105">
        <f t="shared" si="527"/>
        <v>0</v>
      </c>
      <c r="M723" s="107"/>
      <c r="N723" s="107"/>
      <c r="R723" s="352">
        <f>L723-[1]გადასახდელები!L723</f>
        <v>0</v>
      </c>
    </row>
    <row r="724" spans="2:18" ht="20.25" customHeight="1">
      <c r="B724" s="36" t="str">
        <f t="shared" si="528"/>
        <v>a</v>
      </c>
      <c r="C724" s="42">
        <v>6</v>
      </c>
      <c r="D724" s="42"/>
      <c r="F724" s="343" t="s">
        <v>538</v>
      </c>
      <c r="G724" s="45" t="s">
        <v>185</v>
      </c>
      <c r="H724" s="106">
        <v>2.2000000000000002</v>
      </c>
      <c r="I724" s="105">
        <f t="shared" si="529"/>
        <v>2</v>
      </c>
      <c r="J724" s="107"/>
      <c r="K724" s="107">
        <v>2</v>
      </c>
      <c r="L724" s="105">
        <f t="shared" si="527"/>
        <v>0</v>
      </c>
      <c r="M724" s="107"/>
      <c r="N724" s="107"/>
      <c r="R724" s="352">
        <f>L724-[1]გადასახდელები!L724</f>
        <v>-6.3</v>
      </c>
    </row>
    <row r="725" spans="2:18" ht="20.25" customHeight="1">
      <c r="B725" s="36" t="str">
        <f t="shared" si="528"/>
        <v>a</v>
      </c>
      <c r="C725" s="42">
        <v>6</v>
      </c>
      <c r="D725" s="42"/>
      <c r="F725" s="343" t="s">
        <v>604</v>
      </c>
      <c r="G725" s="45" t="s">
        <v>186</v>
      </c>
      <c r="H725" s="106">
        <v>0.4</v>
      </c>
      <c r="I725" s="105">
        <f t="shared" si="529"/>
        <v>1</v>
      </c>
      <c r="J725" s="107"/>
      <c r="K725" s="107">
        <v>1</v>
      </c>
      <c r="L725" s="105">
        <f t="shared" si="527"/>
        <v>0</v>
      </c>
      <c r="M725" s="107"/>
      <c r="N725" s="107"/>
      <c r="R725" s="352">
        <f>L725-[1]გადასახდელები!L725</f>
        <v>0</v>
      </c>
    </row>
    <row r="726" spans="2:18" ht="20.25" customHeight="1">
      <c r="B726" s="36" t="str">
        <f t="shared" si="528"/>
        <v>a</v>
      </c>
      <c r="C726" s="42">
        <v>6</v>
      </c>
      <c r="D726" s="42"/>
      <c r="F726" s="343" t="s">
        <v>605</v>
      </c>
      <c r="G726" s="45" t="s">
        <v>187</v>
      </c>
      <c r="H726" s="106">
        <v>0.8</v>
      </c>
      <c r="I726" s="105">
        <f t="shared" si="529"/>
        <v>0</v>
      </c>
      <c r="J726" s="107"/>
      <c r="K726" s="107"/>
      <c r="L726" s="105">
        <f t="shared" si="527"/>
        <v>0</v>
      </c>
      <c r="M726" s="107"/>
      <c r="N726" s="107"/>
      <c r="R726" s="352">
        <f>L726-[1]გადასახდელები!L726</f>
        <v>0</v>
      </c>
    </row>
    <row r="727" spans="2:18" ht="20.25" hidden="1" customHeight="1">
      <c r="B727" s="36" t="str">
        <f t="shared" si="528"/>
        <v>b</v>
      </c>
      <c r="C727" s="42">
        <v>6</v>
      </c>
      <c r="D727" s="42"/>
      <c r="F727" s="343" t="s">
        <v>606</v>
      </c>
      <c r="G727" s="45" t="s">
        <v>188</v>
      </c>
      <c r="H727" s="106"/>
      <c r="I727" s="105">
        <f t="shared" si="529"/>
        <v>0</v>
      </c>
      <c r="J727" s="107"/>
      <c r="K727" s="107"/>
      <c r="L727" s="105">
        <f t="shared" si="527"/>
        <v>0</v>
      </c>
      <c r="M727" s="107"/>
      <c r="N727" s="107"/>
      <c r="R727" s="352">
        <f>L727-[1]გადასახდელები!L727</f>
        <v>0</v>
      </c>
    </row>
    <row r="728" spans="2:18" ht="20.25" hidden="1" customHeight="1">
      <c r="B728" s="36" t="str">
        <f t="shared" si="528"/>
        <v>b</v>
      </c>
      <c r="C728" s="42">
        <v>6</v>
      </c>
      <c r="D728" s="42"/>
      <c r="F728" s="343" t="s">
        <v>607</v>
      </c>
      <c r="G728" s="45" t="s">
        <v>189</v>
      </c>
      <c r="H728" s="106"/>
      <c r="I728" s="105">
        <f t="shared" si="529"/>
        <v>0</v>
      </c>
      <c r="J728" s="107"/>
      <c r="K728" s="107"/>
      <c r="L728" s="105">
        <f t="shared" si="527"/>
        <v>0</v>
      </c>
      <c r="M728" s="107"/>
      <c r="N728" s="107"/>
      <c r="R728" s="352">
        <f>L728-[1]გადასახდელები!L728</f>
        <v>0</v>
      </c>
    </row>
    <row r="729" spans="2:18" ht="20.25" customHeight="1">
      <c r="B729" s="36" t="str">
        <f t="shared" si="528"/>
        <v>a</v>
      </c>
      <c r="C729" s="42">
        <v>6</v>
      </c>
      <c r="D729" s="42"/>
      <c r="F729" s="343" t="s">
        <v>608</v>
      </c>
      <c r="G729" s="45" t="s">
        <v>190</v>
      </c>
      <c r="H729" s="106"/>
      <c r="I729" s="105">
        <f t="shared" si="529"/>
        <v>2</v>
      </c>
      <c r="J729" s="107"/>
      <c r="K729" s="107">
        <v>2</v>
      </c>
      <c r="L729" s="105">
        <f t="shared" si="527"/>
        <v>0</v>
      </c>
      <c r="M729" s="107"/>
      <c r="N729" s="107"/>
      <c r="R729" s="352">
        <f>L729-[1]გადასახდელები!L729</f>
        <v>0</v>
      </c>
    </row>
    <row r="730" spans="2:18" ht="30.75" customHeight="1">
      <c r="B730" s="36" t="str">
        <f t="shared" si="528"/>
        <v>a</v>
      </c>
      <c r="C730" s="42">
        <v>6</v>
      </c>
      <c r="D730" s="42"/>
      <c r="F730" s="343" t="s">
        <v>539</v>
      </c>
      <c r="G730" s="45" t="s">
        <v>231</v>
      </c>
      <c r="H730" s="106">
        <v>6.3</v>
      </c>
      <c r="I730" s="105">
        <f t="shared" si="529"/>
        <v>2</v>
      </c>
      <c r="J730" s="107"/>
      <c r="K730" s="107">
        <v>2</v>
      </c>
      <c r="L730" s="105">
        <f t="shared" si="527"/>
        <v>0.23200000000000001</v>
      </c>
      <c r="M730" s="107"/>
      <c r="N730" s="107">
        <v>0.23200000000000001</v>
      </c>
      <c r="R730" s="352">
        <f>L730-[1]გადასახდელები!L730</f>
        <v>-30.667999999999999</v>
      </c>
    </row>
    <row r="731" spans="2:18" ht="20.25" customHeight="1">
      <c r="B731" s="36" t="str">
        <f t="shared" si="528"/>
        <v>a</v>
      </c>
      <c r="C731" s="42">
        <v>5</v>
      </c>
      <c r="D731" s="42"/>
      <c r="F731" s="342" t="s">
        <v>609</v>
      </c>
      <c r="G731" s="48" t="s">
        <v>197</v>
      </c>
      <c r="H731" s="96">
        <f>SUM(H732:H734)</f>
        <v>11.8</v>
      </c>
      <c r="I731" s="97">
        <f t="shared" si="529"/>
        <v>9</v>
      </c>
      <c r="J731" s="98">
        <f>SUM(J732:J734)</f>
        <v>0</v>
      </c>
      <c r="K731" s="98">
        <f>SUM(K732:K734)</f>
        <v>9</v>
      </c>
      <c r="L731" s="97">
        <f t="shared" si="527"/>
        <v>1.484</v>
      </c>
      <c r="M731" s="98">
        <f>SUM(M732:M734)</f>
        <v>0</v>
      </c>
      <c r="N731" s="98">
        <f>SUM(N732:N734)</f>
        <v>1.484</v>
      </c>
      <c r="O731" s="82" t="s">
        <v>146</v>
      </c>
      <c r="R731" s="352">
        <f>L731-[1]გადასახდელები!L731</f>
        <v>1.484</v>
      </c>
    </row>
    <row r="732" spans="2:18" ht="20.25" customHeight="1">
      <c r="B732" s="36" t="str">
        <f t="shared" si="528"/>
        <v>a</v>
      </c>
      <c r="C732" s="42">
        <v>6</v>
      </c>
      <c r="D732" s="42"/>
      <c r="F732" s="343" t="s">
        <v>610</v>
      </c>
      <c r="G732" s="45" t="s">
        <v>191</v>
      </c>
      <c r="H732" s="106">
        <v>0.9</v>
      </c>
      <c r="I732" s="105">
        <f t="shared" si="529"/>
        <v>3</v>
      </c>
      <c r="J732" s="107"/>
      <c r="K732" s="107">
        <v>3</v>
      </c>
      <c r="L732" s="105">
        <f t="shared" si="527"/>
        <v>0</v>
      </c>
      <c r="M732" s="107"/>
      <c r="N732" s="107"/>
      <c r="R732" s="352">
        <f>L732-[1]გადასახდელები!L732</f>
        <v>0</v>
      </c>
    </row>
    <row r="733" spans="2:18" ht="20.25" customHeight="1">
      <c r="B733" s="36" t="str">
        <f t="shared" si="528"/>
        <v>a</v>
      </c>
      <c r="C733" s="42">
        <v>6</v>
      </c>
      <c r="D733" s="42"/>
      <c r="F733" s="343" t="s">
        <v>611</v>
      </c>
      <c r="G733" s="45" t="s">
        <v>192</v>
      </c>
      <c r="H733" s="106"/>
      <c r="I733" s="105">
        <f t="shared" si="529"/>
        <v>1</v>
      </c>
      <c r="J733" s="107"/>
      <c r="K733" s="107">
        <v>1</v>
      </c>
      <c r="L733" s="105">
        <f t="shared" si="527"/>
        <v>0</v>
      </c>
      <c r="M733" s="107"/>
      <c r="N733" s="107"/>
      <c r="R733" s="352">
        <f>L733-[1]გადასახდელები!L733</f>
        <v>0</v>
      </c>
    </row>
    <row r="734" spans="2:18" ht="66" customHeight="1">
      <c r="B734" s="36" t="str">
        <f t="shared" si="528"/>
        <v>a</v>
      </c>
      <c r="C734" s="42">
        <v>6</v>
      </c>
      <c r="D734" s="42"/>
      <c r="F734" s="343" t="s">
        <v>612</v>
      </c>
      <c r="G734" s="45" t="s">
        <v>232</v>
      </c>
      <c r="H734" s="106">
        <v>10.9</v>
      </c>
      <c r="I734" s="105">
        <f t="shared" si="529"/>
        <v>5</v>
      </c>
      <c r="J734" s="107"/>
      <c r="K734" s="107">
        <v>5</v>
      </c>
      <c r="L734" s="105">
        <f t="shared" si="527"/>
        <v>1.484</v>
      </c>
      <c r="M734" s="107"/>
      <c r="N734" s="107">
        <f>0.08+0.228+0.919+0.045+0.105+0.107</f>
        <v>1.484</v>
      </c>
      <c r="R734" s="352">
        <f>L734-[1]გადასახდელები!L734</f>
        <v>1.484</v>
      </c>
    </row>
    <row r="735" spans="2:18" ht="30.75" customHeight="1">
      <c r="B735" s="36" t="str">
        <f t="shared" si="528"/>
        <v>a</v>
      </c>
      <c r="C735" s="42">
        <v>5</v>
      </c>
      <c r="D735" s="42"/>
      <c r="F735" s="343" t="s">
        <v>613</v>
      </c>
      <c r="G735" s="48" t="s">
        <v>233</v>
      </c>
      <c r="H735" s="101">
        <v>2.2000000000000002</v>
      </c>
      <c r="I735" s="97">
        <f t="shared" si="529"/>
        <v>2</v>
      </c>
      <c r="J735" s="102"/>
      <c r="K735" s="102">
        <v>2</v>
      </c>
      <c r="L735" s="97">
        <f t="shared" si="527"/>
        <v>0</v>
      </c>
      <c r="M735" s="102"/>
      <c r="N735" s="102"/>
      <c r="R735" s="352">
        <f>L735-[1]გადასახდელები!L735</f>
        <v>0</v>
      </c>
    </row>
    <row r="736" spans="2:18" ht="34.5" customHeight="1">
      <c r="B736" s="36" t="str">
        <f t="shared" si="528"/>
        <v>a</v>
      </c>
      <c r="C736" s="42">
        <v>5</v>
      </c>
      <c r="D736" s="42"/>
      <c r="F736" s="343" t="s">
        <v>614</v>
      </c>
      <c r="G736" s="50" t="s">
        <v>367</v>
      </c>
      <c r="H736" s="101">
        <v>0.6</v>
      </c>
      <c r="I736" s="97">
        <f t="shared" si="529"/>
        <v>0</v>
      </c>
      <c r="J736" s="102"/>
      <c r="K736" s="102"/>
      <c r="L736" s="97">
        <f t="shared" si="527"/>
        <v>0</v>
      </c>
      <c r="M736" s="102"/>
      <c r="N736" s="102"/>
      <c r="R736" s="352">
        <f>L736-[1]გადასახდელები!L736</f>
        <v>0</v>
      </c>
    </row>
    <row r="737" spans="2:18" ht="34.5" customHeight="1">
      <c r="B737" s="36" t="str">
        <f t="shared" si="528"/>
        <v>a</v>
      </c>
      <c r="C737" s="42">
        <v>5</v>
      </c>
      <c r="D737" s="42"/>
      <c r="F737" s="343" t="s">
        <v>540</v>
      </c>
      <c r="G737" s="48" t="s">
        <v>234</v>
      </c>
      <c r="H737" s="101">
        <v>4.0999999999999996</v>
      </c>
      <c r="I737" s="97">
        <f t="shared" si="529"/>
        <v>25</v>
      </c>
      <c r="J737" s="102"/>
      <c r="K737" s="102">
        <v>25</v>
      </c>
      <c r="L737" s="97">
        <f t="shared" si="527"/>
        <v>0</v>
      </c>
      <c r="M737" s="102"/>
      <c r="N737" s="102"/>
      <c r="R737" s="352">
        <f>L737-[1]გადასახდელები!L737</f>
        <v>-9</v>
      </c>
    </row>
    <row r="738" spans="2:18" ht="50.25" customHeight="1">
      <c r="B738" s="36" t="str">
        <f t="shared" si="528"/>
        <v>a</v>
      </c>
      <c r="C738" s="42">
        <v>5</v>
      </c>
      <c r="D738" s="42"/>
      <c r="F738" s="343" t="s">
        <v>541</v>
      </c>
      <c r="G738" s="48" t="s">
        <v>235</v>
      </c>
      <c r="H738" s="101">
        <v>1.1000000000000001</v>
      </c>
      <c r="I738" s="97">
        <f t="shared" si="529"/>
        <v>1</v>
      </c>
      <c r="J738" s="102"/>
      <c r="K738" s="102">
        <v>1</v>
      </c>
      <c r="L738" s="97">
        <f t="shared" si="527"/>
        <v>0</v>
      </c>
      <c r="M738" s="102"/>
      <c r="N738" s="102"/>
      <c r="R738" s="352">
        <f>L738-[1]გადასახდელები!L738</f>
        <v>0</v>
      </c>
    </row>
    <row r="739" spans="2:18" ht="20.25" customHeight="1">
      <c r="B739" s="36" t="str">
        <f t="shared" si="528"/>
        <v>a</v>
      </c>
      <c r="C739" s="42">
        <v>5</v>
      </c>
      <c r="D739" s="42"/>
      <c r="F739" s="343" t="s">
        <v>542</v>
      </c>
      <c r="G739" s="48" t="s">
        <v>236</v>
      </c>
      <c r="H739" s="101">
        <v>14.9</v>
      </c>
      <c r="I739" s="97">
        <f t="shared" si="529"/>
        <v>45</v>
      </c>
      <c r="J739" s="102"/>
      <c r="K739" s="102">
        <v>45</v>
      </c>
      <c r="L739" s="97">
        <f t="shared" si="527"/>
        <v>12.388999999999999</v>
      </c>
      <c r="M739" s="102"/>
      <c r="N739" s="102">
        <f>1.583+2.622+2.529+1.556+0.06+2.529+1.51</f>
        <v>12.388999999999999</v>
      </c>
      <c r="R739" s="352">
        <f>L739-[1]გადასახდელები!L739</f>
        <v>-28.711000000000002</v>
      </c>
    </row>
    <row r="740" spans="2:18" ht="20.25" customHeight="1">
      <c r="B740" s="36" t="str">
        <f t="shared" si="528"/>
        <v>a</v>
      </c>
      <c r="C740" s="42">
        <v>5</v>
      </c>
      <c r="D740" s="42"/>
      <c r="F740" s="343" t="s">
        <v>543</v>
      </c>
      <c r="G740" s="48" t="s">
        <v>237</v>
      </c>
      <c r="H740" s="101">
        <v>2.2999999999999998</v>
      </c>
      <c r="I740" s="97">
        <f t="shared" si="529"/>
        <v>5</v>
      </c>
      <c r="J740" s="102"/>
      <c r="K740" s="102">
        <v>5</v>
      </c>
      <c r="L740" s="97">
        <f t="shared" si="527"/>
        <v>0.29600000000000004</v>
      </c>
      <c r="M740" s="102"/>
      <c r="N740" s="102">
        <f>0.1+0.196</f>
        <v>0.29600000000000004</v>
      </c>
      <c r="R740" s="352">
        <f>L740-[1]გადასახდელები!L740</f>
        <v>-0.90399999999999991</v>
      </c>
    </row>
    <row r="741" spans="2:18" ht="20.25" customHeight="1">
      <c r="B741" s="36" t="str">
        <f t="shared" si="528"/>
        <v>a</v>
      </c>
      <c r="C741" s="42">
        <v>5</v>
      </c>
      <c r="D741" s="42"/>
      <c r="F741" s="342" t="s">
        <v>544</v>
      </c>
      <c r="G741" s="48" t="s">
        <v>238</v>
      </c>
      <c r="H741" s="96">
        <f>SUM(H742:H748)</f>
        <v>11.1</v>
      </c>
      <c r="I741" s="97">
        <f t="shared" si="529"/>
        <v>11</v>
      </c>
      <c r="J741" s="98">
        <f>SUM(J742:J748)</f>
        <v>0</v>
      </c>
      <c r="K741" s="98">
        <f>SUM(K742:K748)</f>
        <v>11</v>
      </c>
      <c r="L741" s="97">
        <f t="shared" si="527"/>
        <v>3.9350000000000001</v>
      </c>
      <c r="M741" s="98">
        <f>SUM(M742:M748)</f>
        <v>0</v>
      </c>
      <c r="N741" s="98">
        <f>SUM(N742:N748)</f>
        <v>3.9350000000000001</v>
      </c>
      <c r="O741" s="82" t="s">
        <v>146</v>
      </c>
      <c r="R741" s="352">
        <f>L741-[1]გადასახდელები!L741</f>
        <v>-6.0649999999999995</v>
      </c>
    </row>
    <row r="742" spans="2:18" ht="23.25" hidden="1" customHeight="1">
      <c r="B742" s="36" t="str">
        <f t="shared" si="528"/>
        <v>b</v>
      </c>
      <c r="C742" s="42">
        <v>6</v>
      </c>
      <c r="D742" s="42"/>
      <c r="F742" s="343" t="s">
        <v>545</v>
      </c>
      <c r="G742" s="45" t="s">
        <v>198</v>
      </c>
      <c r="H742" s="106"/>
      <c r="I742" s="105">
        <f t="shared" si="529"/>
        <v>0</v>
      </c>
      <c r="J742" s="107"/>
      <c r="K742" s="107"/>
      <c r="L742" s="105">
        <f t="shared" si="527"/>
        <v>0</v>
      </c>
      <c r="M742" s="107"/>
      <c r="N742" s="107"/>
      <c r="R742" s="352">
        <f>L742-[1]გადასახდელები!L742</f>
        <v>0</v>
      </c>
    </row>
    <row r="743" spans="2:18" ht="20.25" customHeight="1">
      <c r="B743" s="36" t="str">
        <f t="shared" si="528"/>
        <v>a</v>
      </c>
      <c r="C743" s="42">
        <v>6</v>
      </c>
      <c r="D743" s="42"/>
      <c r="F743" s="343" t="s">
        <v>546</v>
      </c>
      <c r="G743" s="45" t="s">
        <v>199</v>
      </c>
      <c r="H743" s="106">
        <v>6.5</v>
      </c>
      <c r="I743" s="105">
        <f t="shared" si="529"/>
        <v>5</v>
      </c>
      <c r="J743" s="107"/>
      <c r="K743" s="107">
        <v>5</v>
      </c>
      <c r="L743" s="105">
        <f t="shared" si="527"/>
        <v>1.5419999999999998</v>
      </c>
      <c r="M743" s="107"/>
      <c r="N743" s="107">
        <f>0.124+0.37+0.034+0.529+0.485</f>
        <v>1.5419999999999998</v>
      </c>
      <c r="R743" s="352">
        <f>L743-[1]გადასახდელები!L743</f>
        <v>-6.4580000000000002</v>
      </c>
    </row>
    <row r="744" spans="2:18" ht="23.25" customHeight="1">
      <c r="B744" s="36" t="str">
        <f t="shared" si="528"/>
        <v>a</v>
      </c>
      <c r="C744" s="42">
        <v>6</v>
      </c>
      <c r="D744" s="42"/>
      <c r="F744" s="343" t="s">
        <v>547</v>
      </c>
      <c r="G744" s="45" t="s">
        <v>200</v>
      </c>
      <c r="H744" s="106">
        <v>4.5999999999999996</v>
      </c>
      <c r="I744" s="105">
        <f t="shared" si="529"/>
        <v>6</v>
      </c>
      <c r="J744" s="107"/>
      <c r="K744" s="107">
        <v>6</v>
      </c>
      <c r="L744" s="105">
        <f t="shared" si="527"/>
        <v>2.3930000000000002</v>
      </c>
      <c r="M744" s="107"/>
      <c r="N744" s="107">
        <f>0.812+0.81+0.095+0.676</f>
        <v>2.3930000000000002</v>
      </c>
      <c r="R744" s="352">
        <f>L744-[1]გადასახდელები!L744</f>
        <v>0.39300000000000024</v>
      </c>
    </row>
    <row r="745" spans="2:18" ht="31.5" hidden="1" customHeight="1">
      <c r="B745" s="36" t="str">
        <f t="shared" si="528"/>
        <v>b</v>
      </c>
      <c r="C745" s="42">
        <v>6</v>
      </c>
      <c r="D745" s="42"/>
      <c r="F745" s="343" t="s">
        <v>615</v>
      </c>
      <c r="G745" s="45" t="s">
        <v>201</v>
      </c>
      <c r="H745" s="106"/>
      <c r="I745" s="105">
        <f t="shared" si="529"/>
        <v>0</v>
      </c>
      <c r="J745" s="107"/>
      <c r="K745" s="107"/>
      <c r="L745" s="105">
        <f t="shared" si="527"/>
        <v>0</v>
      </c>
      <c r="M745" s="107"/>
      <c r="N745" s="107"/>
      <c r="R745" s="352">
        <f>L745-[1]გადასახდელები!L745</f>
        <v>0</v>
      </c>
    </row>
    <row r="746" spans="2:18" ht="33.75" hidden="1" customHeight="1">
      <c r="B746" s="36" t="str">
        <f t="shared" si="528"/>
        <v>b</v>
      </c>
      <c r="C746" s="42">
        <v>6</v>
      </c>
      <c r="D746" s="42"/>
      <c r="F746" s="343" t="s">
        <v>548</v>
      </c>
      <c r="G746" s="45" t="s">
        <v>239</v>
      </c>
      <c r="H746" s="106"/>
      <c r="I746" s="105">
        <f t="shared" si="529"/>
        <v>0</v>
      </c>
      <c r="J746" s="107"/>
      <c r="K746" s="107"/>
      <c r="L746" s="105">
        <f t="shared" si="527"/>
        <v>0</v>
      </c>
      <c r="M746" s="107"/>
      <c r="N746" s="107"/>
      <c r="R746" s="352">
        <f>L746-[1]გადასახდელები!L746</f>
        <v>0</v>
      </c>
    </row>
    <row r="747" spans="2:18" ht="58.5" hidden="1" customHeight="1">
      <c r="B747" s="36" t="str">
        <f t="shared" si="528"/>
        <v>b</v>
      </c>
      <c r="C747" s="42">
        <v>6</v>
      </c>
      <c r="D747" s="42"/>
      <c r="F747" s="343" t="s">
        <v>616</v>
      </c>
      <c r="G747" s="45" t="s">
        <v>240</v>
      </c>
      <c r="H747" s="106"/>
      <c r="I747" s="105">
        <f t="shared" si="529"/>
        <v>0</v>
      </c>
      <c r="J747" s="107"/>
      <c r="K747" s="107"/>
      <c r="L747" s="105">
        <f t="shared" si="527"/>
        <v>0</v>
      </c>
      <c r="M747" s="107"/>
      <c r="N747" s="107"/>
      <c r="R747" s="352">
        <f>L747-[1]გადასახდელები!L747</f>
        <v>0</v>
      </c>
    </row>
    <row r="748" spans="2:18" ht="33.75" hidden="1" customHeight="1">
      <c r="B748" s="36" t="str">
        <f t="shared" si="528"/>
        <v>b</v>
      </c>
      <c r="C748" s="42">
        <v>6</v>
      </c>
      <c r="D748" s="42"/>
      <c r="F748" s="343" t="s">
        <v>617</v>
      </c>
      <c r="G748" s="45" t="s">
        <v>241</v>
      </c>
      <c r="H748" s="106"/>
      <c r="I748" s="105">
        <f t="shared" si="529"/>
        <v>0</v>
      </c>
      <c r="J748" s="107"/>
      <c r="K748" s="107"/>
      <c r="L748" s="105">
        <f t="shared" si="527"/>
        <v>0</v>
      </c>
      <c r="M748" s="107"/>
      <c r="N748" s="107"/>
      <c r="R748" s="352">
        <f>L748-[1]გადასახდელები!L748</f>
        <v>0</v>
      </c>
    </row>
    <row r="749" spans="2:18" ht="34.5" hidden="1" customHeight="1">
      <c r="B749" s="36" t="str">
        <f t="shared" si="528"/>
        <v>b</v>
      </c>
      <c r="C749" s="42">
        <v>5</v>
      </c>
      <c r="D749" s="42"/>
      <c r="F749" s="343" t="s">
        <v>618</v>
      </c>
      <c r="G749" s="48" t="s">
        <v>242</v>
      </c>
      <c r="H749" s="109"/>
      <c r="I749" s="97">
        <f t="shared" si="529"/>
        <v>0</v>
      </c>
      <c r="J749" s="110"/>
      <c r="K749" s="110"/>
      <c r="L749" s="97">
        <f t="shared" si="527"/>
        <v>0</v>
      </c>
      <c r="M749" s="110"/>
      <c r="N749" s="110"/>
      <c r="R749" s="352">
        <f>L749-[1]გადასახდელები!L749</f>
        <v>0</v>
      </c>
    </row>
    <row r="750" spans="2:18" ht="24.75" hidden="1" customHeight="1">
      <c r="B750" s="36" t="str">
        <f t="shared" si="528"/>
        <v>b</v>
      </c>
      <c r="C750" s="42">
        <v>5</v>
      </c>
      <c r="D750" s="42"/>
      <c r="F750" s="343" t="s">
        <v>549</v>
      </c>
      <c r="G750" s="48" t="s">
        <v>243</v>
      </c>
      <c r="H750" s="109"/>
      <c r="I750" s="97">
        <f t="shared" si="529"/>
        <v>0</v>
      </c>
      <c r="J750" s="110"/>
      <c r="K750" s="110"/>
      <c r="L750" s="97">
        <f t="shared" si="527"/>
        <v>0</v>
      </c>
      <c r="M750" s="110"/>
      <c r="N750" s="110"/>
      <c r="R750" s="352">
        <f>L750-[1]გადასახდელები!L750</f>
        <v>0</v>
      </c>
    </row>
    <row r="751" spans="2:18" ht="27.75" customHeight="1">
      <c r="B751" s="36" t="str">
        <f t="shared" si="528"/>
        <v>a</v>
      </c>
      <c r="C751" s="42">
        <v>4</v>
      </c>
      <c r="D751" s="42"/>
      <c r="F751" s="343" t="s">
        <v>550</v>
      </c>
      <c r="G751" s="47" t="s">
        <v>244</v>
      </c>
      <c r="H751" s="103">
        <v>3.6</v>
      </c>
      <c r="I751" s="108">
        <f t="shared" si="529"/>
        <v>20</v>
      </c>
      <c r="J751" s="104"/>
      <c r="K751" s="104">
        <v>20</v>
      </c>
      <c r="L751" s="108">
        <f t="shared" si="527"/>
        <v>5.8360000000000003</v>
      </c>
      <c r="M751" s="104"/>
      <c r="N751" s="104">
        <f>1.186+4.65</f>
        <v>5.8360000000000003</v>
      </c>
      <c r="R751" s="352">
        <f>L751-[1]გადასახდელები!L751</f>
        <v>-4.1639999999999997</v>
      </c>
    </row>
    <row r="752" spans="2:18" ht="23.25" hidden="1" customHeight="1">
      <c r="B752" s="36" t="str">
        <f t="shared" si="528"/>
        <v>b</v>
      </c>
      <c r="C752" s="42">
        <v>4</v>
      </c>
      <c r="D752" s="42"/>
      <c r="F752" s="343" t="s">
        <v>619</v>
      </c>
      <c r="G752" s="47" t="s">
        <v>245</v>
      </c>
      <c r="H752" s="103"/>
      <c r="I752" s="108">
        <f t="shared" si="529"/>
        <v>0</v>
      </c>
      <c r="J752" s="104"/>
      <c r="K752" s="104"/>
      <c r="L752" s="108">
        <f t="shared" si="527"/>
        <v>0</v>
      </c>
      <c r="M752" s="104"/>
      <c r="N752" s="104"/>
      <c r="R752" s="352">
        <f>L752-[1]გადასახდელები!L752</f>
        <v>0</v>
      </c>
    </row>
    <row r="753" spans="2:18" ht="24" hidden="1" customHeight="1">
      <c r="B753" s="36" t="str">
        <f t="shared" si="528"/>
        <v>b</v>
      </c>
      <c r="C753" s="42">
        <v>4</v>
      </c>
      <c r="D753" s="42"/>
      <c r="F753" s="343" t="s">
        <v>620</v>
      </c>
      <c r="G753" s="47" t="s">
        <v>246</v>
      </c>
      <c r="H753" s="103"/>
      <c r="I753" s="108">
        <f t="shared" si="529"/>
        <v>0</v>
      </c>
      <c r="J753" s="104"/>
      <c r="K753" s="104"/>
      <c r="L753" s="108">
        <f t="shared" si="527"/>
        <v>0</v>
      </c>
      <c r="M753" s="104"/>
      <c r="N753" s="104"/>
      <c r="R753" s="352">
        <f>L753-[1]გადასახდელები!L753</f>
        <v>0</v>
      </c>
    </row>
    <row r="754" spans="2:18" ht="34.5" hidden="1" customHeight="1">
      <c r="B754" s="36" t="str">
        <f t="shared" si="528"/>
        <v>b</v>
      </c>
      <c r="C754" s="42">
        <v>4</v>
      </c>
      <c r="D754" s="42"/>
      <c r="F754" s="343" t="s">
        <v>551</v>
      </c>
      <c r="G754" s="47" t="s">
        <v>247</v>
      </c>
      <c r="H754" s="103"/>
      <c r="I754" s="108">
        <f t="shared" si="529"/>
        <v>0</v>
      </c>
      <c r="J754" s="104"/>
      <c r="K754" s="104"/>
      <c r="L754" s="108">
        <f t="shared" si="527"/>
        <v>0</v>
      </c>
      <c r="M754" s="104"/>
      <c r="N754" s="104"/>
      <c r="R754" s="352">
        <f>L754-[1]გადასახდელები!L754</f>
        <v>0</v>
      </c>
    </row>
    <row r="755" spans="2:18" ht="59.25" customHeight="1">
      <c r="B755" s="36" t="str">
        <f t="shared" si="528"/>
        <v>a</v>
      </c>
      <c r="C755" s="42">
        <v>4</v>
      </c>
      <c r="D755" s="42"/>
      <c r="F755" s="342" t="s">
        <v>552</v>
      </c>
      <c r="G755" s="47" t="s">
        <v>248</v>
      </c>
      <c r="H755" s="93">
        <f>SUM(H756:H761)</f>
        <v>67.8</v>
      </c>
      <c r="I755" s="94">
        <f t="shared" si="529"/>
        <v>152</v>
      </c>
      <c r="J755" s="95">
        <f>SUM(J756:J761)</f>
        <v>0</v>
      </c>
      <c r="K755" s="95">
        <f>SUM(K756:K761)</f>
        <v>152</v>
      </c>
      <c r="L755" s="94">
        <f t="shared" si="527"/>
        <v>27.744</v>
      </c>
      <c r="M755" s="95">
        <f>SUM(M756:M761)</f>
        <v>0</v>
      </c>
      <c r="N755" s="95">
        <f>SUM(N756:N761)</f>
        <v>27.744</v>
      </c>
      <c r="O755" s="82" t="s">
        <v>146</v>
      </c>
      <c r="R755" s="352">
        <f>L755-[1]გადასახდელები!L755</f>
        <v>-42.655999999999992</v>
      </c>
    </row>
    <row r="756" spans="2:18" ht="20.25" customHeight="1">
      <c r="B756" s="36" t="str">
        <f t="shared" si="528"/>
        <v>a</v>
      </c>
      <c r="C756" s="42">
        <v>5</v>
      </c>
      <c r="D756" s="42"/>
      <c r="F756" s="343" t="s">
        <v>553</v>
      </c>
      <c r="G756" s="48" t="s">
        <v>249</v>
      </c>
      <c r="H756" s="109">
        <v>57.9</v>
      </c>
      <c r="I756" s="97">
        <f t="shared" si="529"/>
        <v>111</v>
      </c>
      <c r="J756" s="110"/>
      <c r="K756" s="110">
        <v>111</v>
      </c>
      <c r="L756" s="97">
        <f t="shared" si="527"/>
        <v>23.641999999999999</v>
      </c>
      <c r="M756" s="110"/>
      <c r="N756" s="110">
        <f>3.145+5.472+0.503+0.227+3.523+4.432+5.596+0.744</f>
        <v>23.641999999999999</v>
      </c>
      <c r="Q756" s="17">
        <f>82+55</f>
        <v>137</v>
      </c>
      <c r="R756" s="352">
        <f>L756-[1]გადასახდელები!L756</f>
        <v>-34.158000000000001</v>
      </c>
    </row>
    <row r="757" spans="2:18" ht="20.25" customHeight="1">
      <c r="B757" s="36" t="str">
        <f t="shared" si="528"/>
        <v>a</v>
      </c>
      <c r="C757" s="42">
        <v>5</v>
      </c>
      <c r="D757" s="42"/>
      <c r="F757" s="343" t="s">
        <v>554</v>
      </c>
      <c r="G757" s="48" t="s">
        <v>250</v>
      </c>
      <c r="H757" s="109">
        <v>6.4</v>
      </c>
      <c r="I757" s="97">
        <f t="shared" si="529"/>
        <v>28</v>
      </c>
      <c r="J757" s="110"/>
      <c r="K757" s="110">
        <v>28</v>
      </c>
      <c r="L757" s="97">
        <f t="shared" si="527"/>
        <v>3.4820000000000002</v>
      </c>
      <c r="M757" s="110"/>
      <c r="N757" s="110">
        <f>0.144+0.67+1.24+0.1+1.328</f>
        <v>3.4820000000000002</v>
      </c>
      <c r="R757" s="352">
        <f>L757-[1]გადასახდელები!L757</f>
        <v>-8.8180000000000014</v>
      </c>
    </row>
    <row r="758" spans="2:18" ht="35.25" customHeight="1">
      <c r="B758" s="36" t="str">
        <f t="shared" si="528"/>
        <v>a</v>
      </c>
      <c r="C758" s="42">
        <v>5</v>
      </c>
      <c r="D758" s="42"/>
      <c r="F758" s="343" t="s">
        <v>555</v>
      </c>
      <c r="G758" s="48" t="s">
        <v>251</v>
      </c>
      <c r="H758" s="109">
        <v>0.9</v>
      </c>
      <c r="I758" s="97">
        <f t="shared" si="529"/>
        <v>9</v>
      </c>
      <c r="J758" s="110"/>
      <c r="K758" s="110">
        <v>9</v>
      </c>
      <c r="L758" s="97">
        <f t="shared" si="527"/>
        <v>0.58499999999999996</v>
      </c>
      <c r="M758" s="110"/>
      <c r="N758" s="110">
        <f>0.1+0.485</f>
        <v>0.58499999999999996</v>
      </c>
      <c r="R758" s="352">
        <f>L758-[1]გადასახდელები!L758</f>
        <v>0.58499999999999996</v>
      </c>
    </row>
    <row r="759" spans="2:18" ht="46.5" hidden="1" customHeight="1">
      <c r="B759" s="36" t="str">
        <f t="shared" si="528"/>
        <v>b</v>
      </c>
      <c r="C759" s="42">
        <v>5</v>
      </c>
      <c r="D759" s="42"/>
      <c r="F759" s="343" t="s">
        <v>621</v>
      </c>
      <c r="G759" s="48" t="s">
        <v>252</v>
      </c>
      <c r="H759" s="109"/>
      <c r="I759" s="97">
        <f t="shared" si="529"/>
        <v>0</v>
      </c>
      <c r="J759" s="110"/>
      <c r="K759" s="110"/>
      <c r="L759" s="97">
        <f t="shared" si="527"/>
        <v>0</v>
      </c>
      <c r="M759" s="110"/>
      <c r="N759" s="110"/>
      <c r="R759" s="352">
        <f>L759-[1]გადასახდელები!L759</f>
        <v>0</v>
      </c>
    </row>
    <row r="760" spans="2:18" ht="30.75" hidden="1" customHeight="1">
      <c r="B760" s="36" t="str">
        <f t="shared" si="528"/>
        <v>b</v>
      </c>
      <c r="C760" s="42">
        <v>5</v>
      </c>
      <c r="D760" s="42"/>
      <c r="F760" s="343" t="s">
        <v>622</v>
      </c>
      <c r="G760" s="48" t="s">
        <v>253</v>
      </c>
      <c r="H760" s="109"/>
      <c r="I760" s="97">
        <f t="shared" si="529"/>
        <v>0</v>
      </c>
      <c r="J760" s="110"/>
      <c r="K760" s="110"/>
      <c r="L760" s="97">
        <f t="shared" ref="L760:L823" si="530">M760+N760</f>
        <v>0</v>
      </c>
      <c r="M760" s="110"/>
      <c r="N760" s="110"/>
      <c r="R760" s="352">
        <f>L760-[1]გადასახდელები!L760</f>
        <v>0</v>
      </c>
    </row>
    <row r="761" spans="2:18" ht="60.75" customHeight="1">
      <c r="B761" s="36" t="str">
        <f t="shared" si="528"/>
        <v>a</v>
      </c>
      <c r="C761" s="42">
        <v>5</v>
      </c>
      <c r="D761" s="42"/>
      <c r="F761" s="343" t="s">
        <v>556</v>
      </c>
      <c r="G761" s="48" t="s">
        <v>254</v>
      </c>
      <c r="H761" s="109">
        <v>2.6</v>
      </c>
      <c r="I761" s="97">
        <f t="shared" si="529"/>
        <v>4</v>
      </c>
      <c r="J761" s="110"/>
      <c r="K761" s="110">
        <v>4</v>
      </c>
      <c r="L761" s="97">
        <f t="shared" si="530"/>
        <v>3.5000000000000003E-2</v>
      </c>
      <c r="M761" s="110"/>
      <c r="N761" s="110">
        <v>3.5000000000000003E-2</v>
      </c>
      <c r="R761" s="352">
        <f>L761-[1]გადასახდელები!L761</f>
        <v>-0.26500000000000001</v>
      </c>
    </row>
    <row r="762" spans="2:18" ht="20.25" hidden="1" customHeight="1">
      <c r="B762" s="36" t="str">
        <f t="shared" si="528"/>
        <v>b</v>
      </c>
      <c r="C762" s="42">
        <v>4</v>
      </c>
      <c r="D762" s="42"/>
      <c r="F762" s="343" t="s">
        <v>623</v>
      </c>
      <c r="G762" s="47" t="s">
        <v>255</v>
      </c>
      <c r="H762" s="103"/>
      <c r="I762" s="94">
        <f t="shared" si="529"/>
        <v>0</v>
      </c>
      <c r="J762" s="104"/>
      <c r="K762" s="104"/>
      <c r="L762" s="94">
        <f t="shared" si="530"/>
        <v>0</v>
      </c>
      <c r="M762" s="104"/>
      <c r="N762" s="104"/>
      <c r="R762" s="352">
        <f>L762-[1]გადასახდელები!L762</f>
        <v>0</v>
      </c>
    </row>
    <row r="763" spans="2:18" ht="20.25" customHeight="1">
      <c r="B763" s="36" t="str">
        <f t="shared" si="528"/>
        <v>a</v>
      </c>
      <c r="C763" s="42">
        <v>4</v>
      </c>
      <c r="D763" s="42"/>
      <c r="F763" s="342" t="s">
        <v>557</v>
      </c>
      <c r="G763" s="47" t="s">
        <v>256</v>
      </c>
      <c r="H763" s="93">
        <f>SUM(H764:H776)</f>
        <v>88.6</v>
      </c>
      <c r="I763" s="94">
        <f t="shared" si="529"/>
        <v>116.6</v>
      </c>
      <c r="J763" s="95">
        <f>SUM(J764:J776)</f>
        <v>0</v>
      </c>
      <c r="K763" s="95">
        <f>SUM(K764:K776)</f>
        <v>116.6</v>
      </c>
      <c r="L763" s="94">
        <f t="shared" si="530"/>
        <v>24.335999999999999</v>
      </c>
      <c r="M763" s="95">
        <f>SUM(M764:M776)</f>
        <v>0</v>
      </c>
      <c r="N763" s="95">
        <f>SUM(N764:N776)</f>
        <v>24.335999999999999</v>
      </c>
      <c r="O763" s="82" t="s">
        <v>146</v>
      </c>
      <c r="R763" s="352">
        <f>L763-[1]გადასახდელები!L763</f>
        <v>-387.36399999999998</v>
      </c>
    </row>
    <row r="764" spans="2:18" ht="20.25" hidden="1" customHeight="1">
      <c r="B764" s="36" t="str">
        <f t="shared" si="528"/>
        <v>b</v>
      </c>
      <c r="C764" s="42">
        <v>5</v>
      </c>
      <c r="D764" s="42"/>
      <c r="F764" s="343" t="s">
        <v>624</v>
      </c>
      <c r="G764" s="48" t="s">
        <v>257</v>
      </c>
      <c r="H764" s="109"/>
      <c r="I764" s="97">
        <f t="shared" si="529"/>
        <v>0</v>
      </c>
      <c r="J764" s="110"/>
      <c r="K764" s="110"/>
      <c r="L764" s="97">
        <f t="shared" si="530"/>
        <v>0</v>
      </c>
      <c r="M764" s="110"/>
      <c r="N764" s="110"/>
      <c r="R764" s="352">
        <f>L764-[1]გადასახდელები!L764</f>
        <v>0</v>
      </c>
    </row>
    <row r="765" spans="2:18" ht="30" hidden="1" customHeight="1">
      <c r="B765" s="36" t="str">
        <f t="shared" si="528"/>
        <v>b</v>
      </c>
      <c r="C765" s="42">
        <v>5</v>
      </c>
      <c r="D765" s="42"/>
      <c r="F765" s="343" t="s">
        <v>625</v>
      </c>
      <c r="G765" s="48" t="s">
        <v>258</v>
      </c>
      <c r="H765" s="109"/>
      <c r="I765" s="97">
        <f t="shared" si="529"/>
        <v>0</v>
      </c>
      <c r="J765" s="110"/>
      <c r="K765" s="110"/>
      <c r="L765" s="97">
        <f t="shared" si="530"/>
        <v>0</v>
      </c>
      <c r="M765" s="110"/>
      <c r="N765" s="110"/>
      <c r="R765" s="352">
        <f>L765-[1]გადასახდელები!L765</f>
        <v>0</v>
      </c>
    </row>
    <row r="766" spans="2:18" ht="22.5" hidden="1" customHeight="1">
      <c r="B766" s="36" t="str">
        <f t="shared" si="528"/>
        <v>b</v>
      </c>
      <c r="C766" s="42">
        <v>5</v>
      </c>
      <c r="D766" s="42"/>
      <c r="F766" s="343" t="s">
        <v>558</v>
      </c>
      <c r="G766" s="48" t="s">
        <v>259</v>
      </c>
      <c r="H766" s="109"/>
      <c r="I766" s="97">
        <f t="shared" si="529"/>
        <v>0</v>
      </c>
      <c r="J766" s="110"/>
      <c r="K766" s="110"/>
      <c r="L766" s="97">
        <f t="shared" si="530"/>
        <v>0</v>
      </c>
      <c r="M766" s="110"/>
      <c r="N766" s="110"/>
      <c r="R766" s="352">
        <f>L766-[1]გადასახდელები!L766</f>
        <v>0</v>
      </c>
    </row>
    <row r="767" spans="2:18" ht="60" customHeight="1">
      <c r="B767" s="36" t="str">
        <f t="shared" si="528"/>
        <v>a</v>
      </c>
      <c r="C767" s="42">
        <v>5</v>
      </c>
      <c r="D767" s="42"/>
      <c r="F767" s="343" t="s">
        <v>626</v>
      </c>
      <c r="G767" s="48" t="s">
        <v>260</v>
      </c>
      <c r="H767" s="109">
        <v>3.3</v>
      </c>
      <c r="I767" s="97">
        <f t="shared" si="529"/>
        <v>15</v>
      </c>
      <c r="J767" s="110"/>
      <c r="K767" s="110">
        <v>15</v>
      </c>
      <c r="L767" s="97">
        <f t="shared" si="530"/>
        <v>0</v>
      </c>
      <c r="M767" s="110"/>
      <c r="N767" s="110"/>
      <c r="R767" s="352">
        <f>L767-[1]გადასახდელები!L767</f>
        <v>0</v>
      </c>
    </row>
    <row r="768" spans="2:18" ht="24.75" hidden="1" customHeight="1">
      <c r="B768" s="36" t="str">
        <f t="shared" si="528"/>
        <v>b</v>
      </c>
      <c r="C768" s="42">
        <v>5</v>
      </c>
      <c r="D768" s="42"/>
      <c r="F768" s="343" t="s">
        <v>627</v>
      </c>
      <c r="G768" s="48" t="s">
        <v>261</v>
      </c>
      <c r="H768" s="109"/>
      <c r="I768" s="97">
        <f t="shared" si="529"/>
        <v>0</v>
      </c>
      <c r="J768" s="110"/>
      <c r="K768" s="110"/>
      <c r="L768" s="97">
        <f t="shared" si="530"/>
        <v>0</v>
      </c>
      <c r="M768" s="110"/>
      <c r="N768" s="110"/>
      <c r="R768" s="352">
        <f>L768-[1]გადასახდელები!L768</f>
        <v>0</v>
      </c>
    </row>
    <row r="769" spans="2:18" ht="45" customHeight="1">
      <c r="B769" s="36" t="str">
        <f t="shared" si="528"/>
        <v>a</v>
      </c>
      <c r="C769" s="42">
        <v>5</v>
      </c>
      <c r="D769" s="42"/>
      <c r="F769" s="343" t="s">
        <v>628</v>
      </c>
      <c r="G769" s="48" t="s">
        <v>262</v>
      </c>
      <c r="H769" s="109"/>
      <c r="I769" s="97">
        <f t="shared" si="529"/>
        <v>2</v>
      </c>
      <c r="J769" s="110"/>
      <c r="K769" s="110">
        <v>2</v>
      </c>
      <c r="L769" s="97">
        <f t="shared" si="530"/>
        <v>0</v>
      </c>
      <c r="M769" s="110"/>
      <c r="N769" s="110"/>
      <c r="R769" s="352">
        <f>L769-[1]გადასახდელები!L769</f>
        <v>0</v>
      </c>
    </row>
    <row r="770" spans="2:18" ht="33.75" customHeight="1">
      <c r="B770" s="36" t="str">
        <f t="shared" si="528"/>
        <v>a</v>
      </c>
      <c r="C770" s="42">
        <v>5</v>
      </c>
      <c r="D770" s="42"/>
      <c r="F770" s="343" t="s">
        <v>629</v>
      </c>
      <c r="G770" s="48" t="s">
        <v>263</v>
      </c>
      <c r="H770" s="109"/>
      <c r="I770" s="97">
        <f t="shared" si="529"/>
        <v>4.8</v>
      </c>
      <c r="J770" s="110"/>
      <c r="K770" s="110">
        <v>4.8</v>
      </c>
      <c r="L770" s="97">
        <f t="shared" si="530"/>
        <v>2</v>
      </c>
      <c r="M770" s="110"/>
      <c r="N770" s="110">
        <f>1.2+0.4+0.4</f>
        <v>2</v>
      </c>
      <c r="R770" s="352">
        <f>L770-[1]გადასახდელები!L770</f>
        <v>2</v>
      </c>
    </row>
    <row r="771" spans="2:18" ht="20.25" customHeight="1">
      <c r="B771" s="36" t="str">
        <f t="shared" si="528"/>
        <v>a</v>
      </c>
      <c r="C771" s="42">
        <v>5</v>
      </c>
      <c r="D771" s="42"/>
      <c r="F771" s="343" t="s">
        <v>630</v>
      </c>
      <c r="G771" s="48" t="s">
        <v>264</v>
      </c>
      <c r="H771" s="109">
        <v>5.5</v>
      </c>
      <c r="I771" s="97">
        <f t="shared" si="529"/>
        <v>7</v>
      </c>
      <c r="J771" s="110"/>
      <c r="K771" s="110">
        <v>7</v>
      </c>
      <c r="L771" s="97">
        <f t="shared" si="530"/>
        <v>0</v>
      </c>
      <c r="M771" s="110"/>
      <c r="N771" s="110"/>
      <c r="R771" s="352">
        <f>L771-[1]გადასახდელები!L771</f>
        <v>0</v>
      </c>
    </row>
    <row r="772" spans="2:18" ht="20.25" customHeight="1">
      <c r="B772" s="36" t="str">
        <f t="shared" si="528"/>
        <v>a</v>
      </c>
      <c r="C772" s="42">
        <v>5</v>
      </c>
      <c r="D772" s="42"/>
      <c r="F772" s="343" t="s">
        <v>631</v>
      </c>
      <c r="G772" s="48" t="s">
        <v>265</v>
      </c>
      <c r="H772" s="109">
        <v>6.7</v>
      </c>
      <c r="I772" s="97">
        <f t="shared" si="529"/>
        <v>9</v>
      </c>
      <c r="J772" s="110"/>
      <c r="K772" s="110">
        <v>9</v>
      </c>
      <c r="L772" s="97">
        <f t="shared" si="530"/>
        <v>1.512</v>
      </c>
      <c r="M772" s="110"/>
      <c r="N772" s="110">
        <f>0.756+0.756</f>
        <v>1.512</v>
      </c>
      <c r="R772" s="352">
        <f>L772-[1]გადასახდელები!L772</f>
        <v>1.512</v>
      </c>
    </row>
    <row r="773" spans="2:18" ht="20.25" customHeight="1">
      <c r="B773" s="36" t="str">
        <f t="shared" si="528"/>
        <v>a</v>
      </c>
      <c r="C773" s="42">
        <v>5</v>
      </c>
      <c r="D773" s="42"/>
      <c r="F773" s="343" t="s">
        <v>559</v>
      </c>
      <c r="G773" s="48" t="s">
        <v>266</v>
      </c>
      <c r="H773" s="109">
        <v>43.9</v>
      </c>
      <c r="I773" s="97">
        <f t="shared" si="529"/>
        <v>58.8</v>
      </c>
      <c r="J773" s="110"/>
      <c r="K773" s="110">
        <f>50.4+8.4</f>
        <v>58.8</v>
      </c>
      <c r="L773" s="97">
        <f t="shared" si="530"/>
        <v>14.062999999999999</v>
      </c>
      <c r="M773" s="110"/>
      <c r="N773" s="110">
        <f>0.515+4.2+0.948+4.2+4.2</f>
        <v>14.062999999999999</v>
      </c>
      <c r="R773" s="352">
        <f>L773-[1]გადასახდელები!L773</f>
        <v>-30.736999999999998</v>
      </c>
    </row>
    <row r="774" spans="2:18" ht="20.25" hidden="1" customHeight="1">
      <c r="B774" s="36" t="str">
        <f t="shared" si="528"/>
        <v>b</v>
      </c>
      <c r="C774" s="42">
        <v>5</v>
      </c>
      <c r="D774" s="42"/>
      <c r="F774" s="343" t="s">
        <v>632</v>
      </c>
      <c r="G774" s="48" t="s">
        <v>267</v>
      </c>
      <c r="H774" s="109"/>
      <c r="I774" s="97">
        <f t="shared" si="529"/>
        <v>0</v>
      </c>
      <c r="J774" s="110"/>
      <c r="K774" s="110"/>
      <c r="L774" s="97">
        <f t="shared" si="530"/>
        <v>0</v>
      </c>
      <c r="M774" s="110"/>
      <c r="N774" s="110"/>
      <c r="R774" s="352">
        <f>L774-[1]გადასახდელები!L774</f>
        <v>0</v>
      </c>
    </row>
    <row r="775" spans="2:18" ht="34.5" hidden="1" customHeight="1">
      <c r="B775" s="36" t="str">
        <f t="shared" ref="B775:B838" si="531">IF(H775+I775+L775&gt;0,"a","b")</f>
        <v>b</v>
      </c>
      <c r="C775" s="42">
        <v>5</v>
      </c>
      <c r="D775" s="42"/>
      <c r="F775" s="343" t="s">
        <v>633</v>
      </c>
      <c r="G775" s="48" t="s">
        <v>268</v>
      </c>
      <c r="H775" s="109"/>
      <c r="I775" s="97">
        <f t="shared" si="529"/>
        <v>0</v>
      </c>
      <c r="J775" s="110"/>
      <c r="K775" s="110"/>
      <c r="L775" s="97">
        <f t="shared" si="530"/>
        <v>0</v>
      </c>
      <c r="M775" s="110"/>
      <c r="N775" s="110"/>
      <c r="R775" s="352">
        <f>L775-[1]გადასახდელები!L775</f>
        <v>0</v>
      </c>
    </row>
    <row r="776" spans="2:18" ht="30.75" customHeight="1">
      <c r="B776" s="36" t="str">
        <f t="shared" si="531"/>
        <v>a</v>
      </c>
      <c r="C776" s="42">
        <v>5</v>
      </c>
      <c r="D776" s="42"/>
      <c r="F776" s="343" t="s">
        <v>560</v>
      </c>
      <c r="G776" s="48" t="s">
        <v>269</v>
      </c>
      <c r="H776" s="109">
        <v>29.2</v>
      </c>
      <c r="I776" s="97">
        <f t="shared" ref="I776:I839" si="532">J776+K776</f>
        <v>20</v>
      </c>
      <c r="J776" s="110"/>
      <c r="K776" s="110">
        <v>20</v>
      </c>
      <c r="L776" s="97">
        <f t="shared" si="530"/>
        <v>6.7609999999999992</v>
      </c>
      <c r="M776" s="110"/>
      <c r="N776" s="110">
        <f>0.4+0.4+0.105-0.4+1.025+0.206+4+1.025</f>
        <v>6.7609999999999992</v>
      </c>
      <c r="R776" s="352">
        <f>L776-[1]გადასახდელები!L776</f>
        <v>-360.13899999999995</v>
      </c>
    </row>
    <row r="777" spans="2:18" ht="20.25" hidden="1" customHeight="1">
      <c r="B777" s="36" t="str">
        <f t="shared" si="531"/>
        <v>b</v>
      </c>
      <c r="C777" s="42">
        <v>3</v>
      </c>
      <c r="D777" s="42"/>
      <c r="F777" s="343" t="s">
        <v>634</v>
      </c>
      <c r="G777" s="57" t="s">
        <v>209</v>
      </c>
      <c r="H777" s="111"/>
      <c r="I777" s="90">
        <f t="shared" si="532"/>
        <v>0</v>
      </c>
      <c r="J777" s="112"/>
      <c r="K777" s="112"/>
      <c r="L777" s="90">
        <f t="shared" si="530"/>
        <v>0</v>
      </c>
      <c r="M777" s="112"/>
      <c r="N777" s="112"/>
      <c r="R777" s="352">
        <f>L777-[1]გადასახდელები!L777</f>
        <v>0</v>
      </c>
    </row>
    <row r="778" spans="2:18" ht="20.25" hidden="1" customHeight="1">
      <c r="B778" s="36" t="str">
        <f t="shared" si="531"/>
        <v>b</v>
      </c>
      <c r="C778" s="42">
        <v>3</v>
      </c>
      <c r="D778" s="42"/>
      <c r="F778" s="342" t="s">
        <v>635</v>
      </c>
      <c r="G778" s="57" t="s">
        <v>208</v>
      </c>
      <c r="H778" s="89">
        <f>H779+H784+H785</f>
        <v>0</v>
      </c>
      <c r="I778" s="90">
        <f t="shared" si="532"/>
        <v>0</v>
      </c>
      <c r="J778" s="92">
        <f>J779+J784+J785</f>
        <v>0</v>
      </c>
      <c r="K778" s="92">
        <f>K779+K784+K785</f>
        <v>0</v>
      </c>
      <c r="L778" s="90">
        <f t="shared" si="530"/>
        <v>0</v>
      </c>
      <c r="M778" s="92">
        <f>M779+M784+M785</f>
        <v>0</v>
      </c>
      <c r="N778" s="92">
        <f>N779+N784+N785</f>
        <v>0</v>
      </c>
      <c r="O778" s="82" t="s">
        <v>146</v>
      </c>
      <c r="R778" s="352">
        <f>L778-[1]გადასახდელები!L778</f>
        <v>0</v>
      </c>
    </row>
    <row r="779" spans="2:18" ht="20.25" hidden="1" customHeight="1">
      <c r="B779" s="36" t="str">
        <f t="shared" si="531"/>
        <v>b</v>
      </c>
      <c r="C779" s="42">
        <v>4</v>
      </c>
      <c r="D779" s="42"/>
      <c r="F779" s="342" t="s">
        <v>636</v>
      </c>
      <c r="G779" s="47" t="s">
        <v>270</v>
      </c>
      <c r="H779" s="93">
        <f>SUM(H780:H783)</f>
        <v>0</v>
      </c>
      <c r="I779" s="94">
        <f t="shared" si="532"/>
        <v>0</v>
      </c>
      <c r="J779" s="95">
        <f>SUM(J780:J783)</f>
        <v>0</v>
      </c>
      <c r="K779" s="95">
        <f>SUM(K780:K783)</f>
        <v>0</v>
      </c>
      <c r="L779" s="94">
        <f t="shared" si="530"/>
        <v>0</v>
      </c>
      <c r="M779" s="95">
        <f>SUM(M780:M783)</f>
        <v>0</v>
      </c>
      <c r="N779" s="95">
        <f>SUM(N780:N783)</f>
        <v>0</v>
      </c>
      <c r="O779" s="82" t="s">
        <v>146</v>
      </c>
      <c r="R779" s="352">
        <f>L779-[1]გადასახდელები!L779</f>
        <v>0</v>
      </c>
    </row>
    <row r="780" spans="2:18" ht="20.25" hidden="1" customHeight="1">
      <c r="B780" s="36" t="str">
        <f t="shared" si="531"/>
        <v>b</v>
      </c>
      <c r="C780" s="42">
        <v>5</v>
      </c>
      <c r="D780" s="42"/>
      <c r="F780" s="343" t="s">
        <v>637</v>
      </c>
      <c r="G780" s="48" t="s">
        <v>271</v>
      </c>
      <c r="H780" s="101"/>
      <c r="I780" s="97">
        <f t="shared" si="532"/>
        <v>0</v>
      </c>
      <c r="J780" s="102"/>
      <c r="K780" s="102"/>
      <c r="L780" s="97">
        <f t="shared" si="530"/>
        <v>0</v>
      </c>
      <c r="M780" s="102"/>
      <c r="N780" s="102"/>
      <c r="R780" s="352">
        <f>L780-[1]გადასახდელები!L780</f>
        <v>0</v>
      </c>
    </row>
    <row r="781" spans="2:18" ht="20.25" hidden="1" customHeight="1">
      <c r="B781" s="36" t="str">
        <f t="shared" si="531"/>
        <v>b</v>
      </c>
      <c r="C781" s="42">
        <v>5</v>
      </c>
      <c r="D781" s="42"/>
      <c r="F781" s="343" t="s">
        <v>638</v>
      </c>
      <c r="G781" s="48" t="s">
        <v>272</v>
      </c>
      <c r="H781" s="101"/>
      <c r="I781" s="97">
        <f t="shared" si="532"/>
        <v>0</v>
      </c>
      <c r="J781" s="102"/>
      <c r="K781" s="102"/>
      <c r="L781" s="97">
        <f t="shared" si="530"/>
        <v>0</v>
      </c>
      <c r="M781" s="102"/>
      <c r="N781" s="102"/>
      <c r="R781" s="352">
        <f>L781-[1]გადასახდელები!L781</f>
        <v>0</v>
      </c>
    </row>
    <row r="782" spans="2:18" ht="20.25" hidden="1" customHeight="1">
      <c r="B782" s="36" t="str">
        <f t="shared" si="531"/>
        <v>b</v>
      </c>
      <c r="C782" s="42">
        <v>5</v>
      </c>
      <c r="D782" s="42"/>
      <c r="F782" s="343" t="s">
        <v>639</v>
      </c>
      <c r="G782" s="48" t="s">
        <v>273</v>
      </c>
      <c r="H782" s="101"/>
      <c r="I782" s="97">
        <f t="shared" si="532"/>
        <v>0</v>
      </c>
      <c r="J782" s="102"/>
      <c r="K782" s="102"/>
      <c r="L782" s="97">
        <f t="shared" si="530"/>
        <v>0</v>
      </c>
      <c r="M782" s="102"/>
      <c r="N782" s="102"/>
      <c r="R782" s="352">
        <f>L782-[1]გადასახდელები!L782</f>
        <v>0</v>
      </c>
    </row>
    <row r="783" spans="2:18" ht="20.25" hidden="1" customHeight="1">
      <c r="B783" s="36" t="str">
        <f t="shared" si="531"/>
        <v>b</v>
      </c>
      <c r="C783" s="42">
        <v>5</v>
      </c>
      <c r="D783" s="42"/>
      <c r="F783" s="343" t="s">
        <v>640</v>
      </c>
      <c r="G783" s="48" t="s">
        <v>274</v>
      </c>
      <c r="H783" s="101"/>
      <c r="I783" s="97">
        <f t="shared" si="532"/>
        <v>0</v>
      </c>
      <c r="J783" s="102"/>
      <c r="K783" s="102"/>
      <c r="L783" s="97">
        <f t="shared" si="530"/>
        <v>0</v>
      </c>
      <c r="M783" s="102"/>
      <c r="N783" s="102"/>
      <c r="R783" s="352">
        <f>L783-[1]გადასახდელები!L783</f>
        <v>0</v>
      </c>
    </row>
    <row r="784" spans="2:18" ht="20.25" hidden="1" customHeight="1">
      <c r="B784" s="36" t="str">
        <f t="shared" si="531"/>
        <v>b</v>
      </c>
      <c r="C784" s="42">
        <v>4</v>
      </c>
      <c r="D784" s="42"/>
      <c r="F784" s="343" t="s">
        <v>641</v>
      </c>
      <c r="G784" s="47" t="s">
        <v>275</v>
      </c>
      <c r="H784" s="103"/>
      <c r="I784" s="94">
        <f t="shared" si="532"/>
        <v>0</v>
      </c>
      <c r="J784" s="104"/>
      <c r="K784" s="104"/>
      <c r="L784" s="94">
        <f t="shared" si="530"/>
        <v>0</v>
      </c>
      <c r="M784" s="104"/>
      <c r="N784" s="104"/>
      <c r="R784" s="352">
        <f>L784-[1]გადასახდელები!L784</f>
        <v>0</v>
      </c>
    </row>
    <row r="785" spans="2:18" ht="36" hidden="1" customHeight="1">
      <c r="B785" s="36" t="str">
        <f t="shared" si="531"/>
        <v>b</v>
      </c>
      <c r="C785" s="42">
        <v>4</v>
      </c>
      <c r="D785" s="42"/>
      <c r="F785" s="343" t="s">
        <v>642</v>
      </c>
      <c r="G785" s="47" t="s">
        <v>276</v>
      </c>
      <c r="H785" s="103"/>
      <c r="I785" s="94">
        <f t="shared" si="532"/>
        <v>0</v>
      </c>
      <c r="J785" s="104"/>
      <c r="K785" s="104"/>
      <c r="L785" s="94">
        <f t="shared" si="530"/>
        <v>0</v>
      </c>
      <c r="M785" s="104"/>
      <c r="N785" s="104"/>
      <c r="R785" s="352">
        <f>L785-[1]გადასახდელები!L785</f>
        <v>0</v>
      </c>
    </row>
    <row r="786" spans="2:18" ht="20.25" hidden="1" customHeight="1">
      <c r="B786" s="36" t="str">
        <f t="shared" si="531"/>
        <v>b</v>
      </c>
      <c r="C786" s="42">
        <v>3</v>
      </c>
      <c r="D786" s="42"/>
      <c r="F786" s="343" t="s">
        <v>561</v>
      </c>
      <c r="G786" s="57" t="s">
        <v>202</v>
      </c>
      <c r="H786" s="111"/>
      <c r="I786" s="90">
        <f t="shared" si="532"/>
        <v>0</v>
      </c>
      <c r="J786" s="112"/>
      <c r="K786" s="112"/>
      <c r="L786" s="90">
        <f t="shared" si="530"/>
        <v>0</v>
      </c>
      <c r="M786" s="112"/>
      <c r="N786" s="112"/>
      <c r="R786" s="352">
        <f>L786-[1]გადასახდელები!L786</f>
        <v>0</v>
      </c>
    </row>
    <row r="787" spans="2:18" ht="20.25" hidden="1" customHeight="1">
      <c r="B787" s="36" t="str">
        <f t="shared" si="531"/>
        <v>b</v>
      </c>
      <c r="C787" s="42">
        <v>3</v>
      </c>
      <c r="D787" s="42"/>
      <c r="F787" s="342" t="s">
        <v>562</v>
      </c>
      <c r="G787" s="57" t="s">
        <v>203</v>
      </c>
      <c r="H787" s="89">
        <f>H788+H791+H794</f>
        <v>0</v>
      </c>
      <c r="I787" s="90">
        <f t="shared" si="532"/>
        <v>0</v>
      </c>
      <c r="J787" s="92">
        <f>J788+J791+J794</f>
        <v>0</v>
      </c>
      <c r="K787" s="92">
        <f>K788+K791+K794</f>
        <v>0</v>
      </c>
      <c r="L787" s="90">
        <f t="shared" si="530"/>
        <v>0</v>
      </c>
      <c r="M787" s="92">
        <f>M788+M791+M794</f>
        <v>0</v>
      </c>
      <c r="N787" s="92">
        <f>N788+N791+N794</f>
        <v>0</v>
      </c>
      <c r="O787" s="82" t="s">
        <v>146</v>
      </c>
      <c r="R787" s="352">
        <f>L787-[1]გადასახდელები!L787</f>
        <v>0</v>
      </c>
    </row>
    <row r="788" spans="2:18" ht="20.25" hidden="1" customHeight="1">
      <c r="B788" s="36" t="str">
        <f t="shared" si="531"/>
        <v>b</v>
      </c>
      <c r="C788" s="42">
        <v>4</v>
      </c>
      <c r="D788" s="42"/>
      <c r="F788" s="342" t="s">
        <v>643</v>
      </c>
      <c r="G788" s="47" t="s">
        <v>277</v>
      </c>
      <c r="H788" s="93">
        <f>SUM(H789:H790)</f>
        <v>0</v>
      </c>
      <c r="I788" s="94">
        <f t="shared" si="532"/>
        <v>0</v>
      </c>
      <c r="J788" s="95">
        <f>SUM(J789:J790)</f>
        <v>0</v>
      </c>
      <c r="K788" s="95">
        <f>SUM(K789:K790)</f>
        <v>0</v>
      </c>
      <c r="L788" s="94">
        <f t="shared" si="530"/>
        <v>0</v>
      </c>
      <c r="M788" s="95">
        <f>SUM(M789:M790)</f>
        <v>0</v>
      </c>
      <c r="N788" s="95">
        <f>SUM(N789:N790)</f>
        <v>0</v>
      </c>
      <c r="O788" s="82" t="s">
        <v>146</v>
      </c>
      <c r="R788" s="352">
        <f>L788-[1]გადასახდელები!L788</f>
        <v>0</v>
      </c>
    </row>
    <row r="789" spans="2:18" ht="20.25" hidden="1" customHeight="1">
      <c r="B789" s="36" t="str">
        <f t="shared" si="531"/>
        <v>b</v>
      </c>
      <c r="C789" s="42">
        <v>5</v>
      </c>
      <c r="D789" s="42"/>
      <c r="F789" s="343" t="s">
        <v>644</v>
      </c>
      <c r="G789" s="48" t="s">
        <v>278</v>
      </c>
      <c r="H789" s="101"/>
      <c r="I789" s="97">
        <f t="shared" si="532"/>
        <v>0</v>
      </c>
      <c r="J789" s="102"/>
      <c r="K789" s="102"/>
      <c r="L789" s="97">
        <f t="shared" si="530"/>
        <v>0</v>
      </c>
      <c r="M789" s="102"/>
      <c r="N789" s="102"/>
      <c r="R789" s="352">
        <f>L789-[1]გადასახდელები!L789</f>
        <v>0</v>
      </c>
    </row>
    <row r="790" spans="2:18" ht="20.25" hidden="1" customHeight="1">
      <c r="B790" s="36" t="str">
        <f t="shared" si="531"/>
        <v>b</v>
      </c>
      <c r="C790" s="42">
        <v>5</v>
      </c>
      <c r="D790" s="42"/>
      <c r="F790" s="343" t="s">
        <v>645</v>
      </c>
      <c r="G790" s="48" t="s">
        <v>204</v>
      </c>
      <c r="H790" s="101"/>
      <c r="I790" s="97">
        <f t="shared" si="532"/>
        <v>0</v>
      </c>
      <c r="J790" s="102"/>
      <c r="K790" s="102"/>
      <c r="L790" s="97">
        <f t="shared" si="530"/>
        <v>0</v>
      </c>
      <c r="M790" s="102"/>
      <c r="N790" s="102"/>
      <c r="R790" s="352">
        <f>L790-[1]გადასახდელები!L790</f>
        <v>0</v>
      </c>
    </row>
    <row r="791" spans="2:18" ht="20.25" hidden="1" customHeight="1">
      <c r="B791" s="36" t="str">
        <f t="shared" si="531"/>
        <v>b</v>
      </c>
      <c r="C791" s="42">
        <v>4</v>
      </c>
      <c r="D791" s="42"/>
      <c r="F791" s="342" t="s">
        <v>646</v>
      </c>
      <c r="G791" s="47" t="s">
        <v>279</v>
      </c>
      <c r="H791" s="93">
        <f>SUM(H792:H793)</f>
        <v>0</v>
      </c>
      <c r="I791" s="94">
        <f t="shared" si="532"/>
        <v>0</v>
      </c>
      <c r="J791" s="95">
        <f>SUM(J792:J793)</f>
        <v>0</v>
      </c>
      <c r="K791" s="95">
        <f>SUM(K792:K793)</f>
        <v>0</v>
      </c>
      <c r="L791" s="94">
        <f t="shared" si="530"/>
        <v>0</v>
      </c>
      <c r="M791" s="95">
        <f>SUM(M792:M793)</f>
        <v>0</v>
      </c>
      <c r="N791" s="95">
        <f>SUM(N792:N793)</f>
        <v>0</v>
      </c>
      <c r="O791" s="82" t="s">
        <v>146</v>
      </c>
      <c r="R791" s="352">
        <f>L791-[1]გადასახდელები!L791</f>
        <v>0</v>
      </c>
    </row>
    <row r="792" spans="2:18" ht="20.25" hidden="1" customHeight="1">
      <c r="B792" s="36" t="str">
        <f t="shared" si="531"/>
        <v>b</v>
      </c>
      <c r="C792" s="42">
        <v>5</v>
      </c>
      <c r="D792" s="42"/>
      <c r="F792" s="343" t="s">
        <v>647</v>
      </c>
      <c r="G792" s="48" t="s">
        <v>278</v>
      </c>
      <c r="H792" s="101"/>
      <c r="I792" s="97">
        <f t="shared" si="532"/>
        <v>0</v>
      </c>
      <c r="J792" s="102"/>
      <c r="K792" s="102"/>
      <c r="L792" s="97">
        <f t="shared" si="530"/>
        <v>0</v>
      </c>
      <c r="M792" s="102"/>
      <c r="N792" s="102"/>
      <c r="R792" s="352">
        <f>L792-[1]გადასახდელები!L792</f>
        <v>0</v>
      </c>
    </row>
    <row r="793" spans="2:18" ht="20.25" hidden="1" customHeight="1">
      <c r="B793" s="36" t="str">
        <f t="shared" si="531"/>
        <v>b</v>
      </c>
      <c r="C793" s="42">
        <v>5</v>
      </c>
      <c r="D793" s="42"/>
      <c r="F793" s="343" t="s">
        <v>648</v>
      </c>
      <c r="G793" s="48" t="s">
        <v>204</v>
      </c>
      <c r="H793" s="101"/>
      <c r="I793" s="97">
        <f t="shared" si="532"/>
        <v>0</v>
      </c>
      <c r="J793" s="102"/>
      <c r="K793" s="102"/>
      <c r="L793" s="97">
        <f t="shared" si="530"/>
        <v>0</v>
      </c>
      <c r="M793" s="102"/>
      <c r="N793" s="102"/>
      <c r="R793" s="352">
        <f>L793-[1]გადასახდელები!L793</f>
        <v>0</v>
      </c>
    </row>
    <row r="794" spans="2:18" ht="20.25" hidden="1" customHeight="1">
      <c r="B794" s="36" t="str">
        <f t="shared" si="531"/>
        <v>b</v>
      </c>
      <c r="C794" s="42">
        <v>4</v>
      </c>
      <c r="D794" s="42"/>
      <c r="F794" s="342" t="s">
        <v>563</v>
      </c>
      <c r="G794" s="47" t="s">
        <v>280</v>
      </c>
      <c r="H794" s="93">
        <f>SUM(H795:H796)</f>
        <v>0</v>
      </c>
      <c r="I794" s="94">
        <f t="shared" si="532"/>
        <v>0</v>
      </c>
      <c r="J794" s="95">
        <f>SUM(J795:J796)</f>
        <v>0</v>
      </c>
      <c r="K794" s="95">
        <f>SUM(K795:K796)</f>
        <v>0</v>
      </c>
      <c r="L794" s="94">
        <f t="shared" si="530"/>
        <v>0</v>
      </c>
      <c r="M794" s="95">
        <f>SUM(M795:M796)</f>
        <v>0</v>
      </c>
      <c r="N794" s="95">
        <f>SUM(N795:N796)</f>
        <v>0</v>
      </c>
      <c r="O794" s="82" t="s">
        <v>146</v>
      </c>
      <c r="R794" s="352">
        <f>L794-[1]გადასახდელები!L794</f>
        <v>0</v>
      </c>
    </row>
    <row r="795" spans="2:18" ht="20.25" hidden="1" customHeight="1">
      <c r="B795" s="36" t="str">
        <f t="shared" si="531"/>
        <v>b</v>
      </c>
      <c r="C795" s="42">
        <v>5</v>
      </c>
      <c r="D795" s="42"/>
      <c r="F795" s="343" t="s">
        <v>649</v>
      </c>
      <c r="G795" s="48" t="s">
        <v>278</v>
      </c>
      <c r="H795" s="101"/>
      <c r="I795" s="97">
        <f t="shared" si="532"/>
        <v>0</v>
      </c>
      <c r="J795" s="102"/>
      <c r="K795" s="102"/>
      <c r="L795" s="97">
        <f t="shared" si="530"/>
        <v>0</v>
      </c>
      <c r="M795" s="102"/>
      <c r="N795" s="102"/>
      <c r="R795" s="352">
        <f>L795-[1]გადასახდელები!L795</f>
        <v>0</v>
      </c>
    </row>
    <row r="796" spans="2:18" ht="20.25" hidden="1" customHeight="1">
      <c r="B796" s="36" t="str">
        <f t="shared" si="531"/>
        <v>b</v>
      </c>
      <c r="C796" s="42">
        <v>5</v>
      </c>
      <c r="D796" s="42"/>
      <c r="F796" s="343" t="s">
        <v>564</v>
      </c>
      <c r="G796" s="48" t="s">
        <v>204</v>
      </c>
      <c r="H796" s="101"/>
      <c r="I796" s="97">
        <f t="shared" si="532"/>
        <v>0</v>
      </c>
      <c r="J796" s="102"/>
      <c r="K796" s="102"/>
      <c r="L796" s="97">
        <f t="shared" si="530"/>
        <v>0</v>
      </c>
      <c r="M796" s="102"/>
      <c r="N796" s="102"/>
      <c r="R796" s="352">
        <f>L796-[1]გადასახდელები!L796</f>
        <v>0</v>
      </c>
    </row>
    <row r="797" spans="2:18" ht="20.25" customHeight="1">
      <c r="B797" s="36" t="str">
        <f t="shared" si="531"/>
        <v>a</v>
      </c>
      <c r="C797" s="42">
        <v>3</v>
      </c>
      <c r="D797" s="42"/>
      <c r="F797" s="342" t="s">
        <v>565</v>
      </c>
      <c r="G797" s="57" t="s">
        <v>206</v>
      </c>
      <c r="H797" s="89">
        <f>H798+H801+H804</f>
        <v>155.9</v>
      </c>
      <c r="I797" s="90">
        <f t="shared" si="532"/>
        <v>0</v>
      </c>
      <c r="J797" s="92">
        <f>J798+J801+J804</f>
        <v>0</v>
      </c>
      <c r="K797" s="92">
        <f>K798+K801+K804</f>
        <v>0</v>
      </c>
      <c r="L797" s="90">
        <f t="shared" si="530"/>
        <v>5.3449999999999998</v>
      </c>
      <c r="M797" s="92">
        <f>M798+M801+M804</f>
        <v>0</v>
      </c>
      <c r="N797" s="92">
        <f>N798+N801+N804</f>
        <v>5.3449999999999998</v>
      </c>
      <c r="O797" s="82" t="s">
        <v>146</v>
      </c>
      <c r="R797" s="352">
        <f>L797-[1]გადასახდელები!L797</f>
        <v>5.3449999999999998</v>
      </c>
    </row>
    <row r="798" spans="2:18" ht="20.25" hidden="1" customHeight="1">
      <c r="B798" s="36" t="str">
        <f t="shared" si="531"/>
        <v>b</v>
      </c>
      <c r="C798" s="42">
        <v>4</v>
      </c>
      <c r="D798" s="42"/>
      <c r="F798" s="342" t="s">
        <v>650</v>
      </c>
      <c r="G798" s="47" t="s">
        <v>281</v>
      </c>
      <c r="H798" s="93">
        <f>SUM(H799:H800)</f>
        <v>0</v>
      </c>
      <c r="I798" s="94">
        <f t="shared" si="532"/>
        <v>0</v>
      </c>
      <c r="J798" s="95">
        <f>SUM(J799:J800)</f>
        <v>0</v>
      </c>
      <c r="K798" s="95">
        <f>SUM(K799:K800)</f>
        <v>0</v>
      </c>
      <c r="L798" s="94">
        <f t="shared" si="530"/>
        <v>0</v>
      </c>
      <c r="M798" s="95">
        <f>SUM(M799:M800)</f>
        <v>0</v>
      </c>
      <c r="N798" s="95">
        <f>SUM(N799:N800)</f>
        <v>0</v>
      </c>
      <c r="O798" s="82" t="s">
        <v>146</v>
      </c>
      <c r="R798" s="352">
        <f>L798-[1]გადასახდელები!L798</f>
        <v>0</v>
      </c>
    </row>
    <row r="799" spans="2:18" ht="20.25" hidden="1" customHeight="1">
      <c r="B799" s="36" t="str">
        <f t="shared" si="531"/>
        <v>b</v>
      </c>
      <c r="C799" s="42">
        <v>5</v>
      </c>
      <c r="D799" s="42"/>
      <c r="F799" s="343" t="s">
        <v>651</v>
      </c>
      <c r="G799" s="48" t="s">
        <v>282</v>
      </c>
      <c r="H799" s="101"/>
      <c r="I799" s="97">
        <f t="shared" si="532"/>
        <v>0</v>
      </c>
      <c r="J799" s="102"/>
      <c r="K799" s="102"/>
      <c r="L799" s="97">
        <f t="shared" si="530"/>
        <v>0</v>
      </c>
      <c r="M799" s="102"/>
      <c r="N799" s="102"/>
      <c r="R799" s="352">
        <f>L799-[1]გადასახდელები!L799</f>
        <v>0</v>
      </c>
    </row>
    <row r="800" spans="2:18" ht="20.25" hidden="1" customHeight="1">
      <c r="B800" s="36" t="str">
        <f t="shared" si="531"/>
        <v>b</v>
      </c>
      <c r="C800" s="42">
        <v>5</v>
      </c>
      <c r="D800" s="42"/>
      <c r="F800" s="343" t="s">
        <v>652</v>
      </c>
      <c r="G800" s="48" t="s">
        <v>283</v>
      </c>
      <c r="H800" s="101"/>
      <c r="I800" s="97">
        <f t="shared" si="532"/>
        <v>0</v>
      </c>
      <c r="J800" s="102"/>
      <c r="K800" s="102"/>
      <c r="L800" s="97">
        <f t="shared" si="530"/>
        <v>0</v>
      </c>
      <c r="M800" s="102"/>
      <c r="N800" s="102"/>
      <c r="R800" s="352">
        <f>L800-[1]გადასახდელები!L800</f>
        <v>0</v>
      </c>
    </row>
    <row r="801" spans="2:18" ht="20.25" customHeight="1">
      <c r="B801" s="36" t="str">
        <f t="shared" si="531"/>
        <v>a</v>
      </c>
      <c r="C801" s="42">
        <v>4</v>
      </c>
      <c r="D801" s="42"/>
      <c r="F801" s="342" t="s">
        <v>566</v>
      </c>
      <c r="G801" s="47" t="s">
        <v>284</v>
      </c>
      <c r="H801" s="93">
        <f>SUM(H802:H803)</f>
        <v>155.9</v>
      </c>
      <c r="I801" s="94">
        <f t="shared" si="532"/>
        <v>0</v>
      </c>
      <c r="J801" s="95">
        <f>SUM(J802:J803)</f>
        <v>0</v>
      </c>
      <c r="K801" s="95">
        <f>SUM(K802:K803)</f>
        <v>0</v>
      </c>
      <c r="L801" s="94">
        <f t="shared" si="530"/>
        <v>5.3449999999999998</v>
      </c>
      <c r="M801" s="95">
        <f>SUM(M802:M803)</f>
        <v>0</v>
      </c>
      <c r="N801" s="95">
        <f>SUM(N802:N803)</f>
        <v>5.3449999999999998</v>
      </c>
      <c r="O801" s="82" t="s">
        <v>146</v>
      </c>
      <c r="R801" s="352">
        <f>L801-[1]გადასახდელები!L801</f>
        <v>5.3449999999999998</v>
      </c>
    </row>
    <row r="802" spans="2:18" ht="20.25" customHeight="1">
      <c r="B802" s="36" t="str">
        <f t="shared" si="531"/>
        <v>a</v>
      </c>
      <c r="C802" s="42">
        <v>5</v>
      </c>
      <c r="D802" s="42"/>
      <c r="F802" s="343" t="s">
        <v>567</v>
      </c>
      <c r="G802" s="48" t="s">
        <v>282</v>
      </c>
      <c r="H802" s="101">
        <v>155.9</v>
      </c>
      <c r="I802" s="97">
        <f t="shared" si="532"/>
        <v>0</v>
      </c>
      <c r="J802" s="102"/>
      <c r="K802" s="102"/>
      <c r="L802" s="97">
        <f t="shared" si="530"/>
        <v>5.3449999999999998</v>
      </c>
      <c r="M802" s="102"/>
      <c r="N802" s="102">
        <v>5.3449999999999998</v>
      </c>
      <c r="R802" s="352">
        <f>L802-[1]გადასახდელები!L802</f>
        <v>5.3449999999999998</v>
      </c>
    </row>
    <row r="803" spans="2:18" ht="20.25" hidden="1" customHeight="1">
      <c r="B803" s="36" t="str">
        <f t="shared" si="531"/>
        <v>b</v>
      </c>
      <c r="C803" s="42">
        <v>5</v>
      </c>
      <c r="D803" s="42"/>
      <c r="F803" s="343" t="s">
        <v>653</v>
      </c>
      <c r="G803" s="48" t="s">
        <v>283</v>
      </c>
      <c r="H803" s="101"/>
      <c r="I803" s="97">
        <f t="shared" si="532"/>
        <v>0</v>
      </c>
      <c r="J803" s="102"/>
      <c r="K803" s="102"/>
      <c r="L803" s="97">
        <f t="shared" si="530"/>
        <v>0</v>
      </c>
      <c r="M803" s="102"/>
      <c r="N803" s="102"/>
      <c r="R803" s="352">
        <f>L803-[1]გადასახდელები!L803</f>
        <v>0</v>
      </c>
    </row>
    <row r="804" spans="2:18" ht="20.25" hidden="1" customHeight="1">
      <c r="B804" s="36" t="str">
        <f t="shared" si="531"/>
        <v>b</v>
      </c>
      <c r="C804" s="42">
        <v>4</v>
      </c>
      <c r="D804" s="42"/>
      <c r="F804" s="342" t="s">
        <v>654</v>
      </c>
      <c r="G804" s="47" t="s">
        <v>207</v>
      </c>
      <c r="H804" s="93">
        <f>SUM(H805:H806)</f>
        <v>0</v>
      </c>
      <c r="I804" s="94">
        <f t="shared" si="532"/>
        <v>0</v>
      </c>
      <c r="J804" s="95">
        <f>SUM(J805:J806)</f>
        <v>0</v>
      </c>
      <c r="K804" s="95">
        <f>SUM(K805:K806)</f>
        <v>0</v>
      </c>
      <c r="L804" s="94">
        <f t="shared" si="530"/>
        <v>0</v>
      </c>
      <c r="M804" s="95">
        <f>SUM(M805:M806)</f>
        <v>0</v>
      </c>
      <c r="N804" s="95">
        <f>SUM(N805:N806)</f>
        <v>0</v>
      </c>
      <c r="O804" s="82" t="s">
        <v>146</v>
      </c>
      <c r="R804" s="352">
        <f>L804-[1]გადასახდელები!L804</f>
        <v>0</v>
      </c>
    </row>
    <row r="805" spans="2:18" ht="20.25" hidden="1" customHeight="1">
      <c r="B805" s="36" t="str">
        <f t="shared" si="531"/>
        <v>b</v>
      </c>
      <c r="C805" s="42">
        <v>5</v>
      </c>
      <c r="D805" s="42"/>
      <c r="F805" s="343" t="s">
        <v>655</v>
      </c>
      <c r="G805" s="48" t="s">
        <v>282</v>
      </c>
      <c r="H805" s="101"/>
      <c r="I805" s="97">
        <f t="shared" si="532"/>
        <v>0</v>
      </c>
      <c r="J805" s="102"/>
      <c r="K805" s="102"/>
      <c r="L805" s="97">
        <f t="shared" si="530"/>
        <v>0</v>
      </c>
      <c r="M805" s="102"/>
      <c r="N805" s="102"/>
      <c r="R805" s="352">
        <f>L805-[1]გადასახდელები!L805</f>
        <v>0</v>
      </c>
    </row>
    <row r="806" spans="2:18" ht="20.25" hidden="1" customHeight="1">
      <c r="B806" s="36" t="str">
        <f t="shared" si="531"/>
        <v>b</v>
      </c>
      <c r="C806" s="42">
        <v>5</v>
      </c>
      <c r="D806" s="42"/>
      <c r="F806" s="343" t="s">
        <v>656</v>
      </c>
      <c r="G806" s="48" t="s">
        <v>283</v>
      </c>
      <c r="H806" s="101"/>
      <c r="I806" s="97">
        <f t="shared" si="532"/>
        <v>0</v>
      </c>
      <c r="J806" s="102"/>
      <c r="K806" s="102"/>
      <c r="L806" s="97">
        <f t="shared" si="530"/>
        <v>0</v>
      </c>
      <c r="M806" s="102"/>
      <c r="N806" s="102"/>
      <c r="R806" s="352">
        <f>L806-[1]გადასახდელები!L806</f>
        <v>0</v>
      </c>
    </row>
    <row r="807" spans="2:18" ht="20.25" customHeight="1">
      <c r="B807" s="36" t="str">
        <f t="shared" si="531"/>
        <v>a</v>
      </c>
      <c r="C807" s="42">
        <v>3</v>
      </c>
      <c r="D807" s="42"/>
      <c r="F807" s="342" t="s">
        <v>568</v>
      </c>
      <c r="G807" s="57" t="s">
        <v>205</v>
      </c>
      <c r="H807" s="89">
        <f>H808+H809</f>
        <v>3.6</v>
      </c>
      <c r="I807" s="90">
        <f t="shared" si="532"/>
        <v>10</v>
      </c>
      <c r="J807" s="92">
        <f>J808+J809</f>
        <v>0</v>
      </c>
      <c r="K807" s="92">
        <f>K808+K809</f>
        <v>10</v>
      </c>
      <c r="L807" s="90">
        <f t="shared" si="530"/>
        <v>0</v>
      </c>
      <c r="M807" s="92">
        <f>M808+M809</f>
        <v>0</v>
      </c>
      <c r="N807" s="92">
        <f>N808+N809</f>
        <v>0</v>
      </c>
      <c r="O807" s="82" t="s">
        <v>146</v>
      </c>
      <c r="R807" s="352">
        <f>L807-[1]გადასახდელები!L807</f>
        <v>-5.0999999999999996</v>
      </c>
    </row>
    <row r="808" spans="2:18" ht="20.25" hidden="1" customHeight="1">
      <c r="B808" s="36" t="str">
        <f t="shared" si="531"/>
        <v>b</v>
      </c>
      <c r="C808" s="42">
        <v>4</v>
      </c>
      <c r="D808" s="42"/>
      <c r="F808" s="343" t="s">
        <v>657</v>
      </c>
      <c r="G808" s="47" t="s">
        <v>285</v>
      </c>
      <c r="H808" s="103"/>
      <c r="I808" s="94">
        <f t="shared" si="532"/>
        <v>0</v>
      </c>
      <c r="J808" s="104"/>
      <c r="K808" s="104"/>
      <c r="L808" s="94">
        <f t="shared" si="530"/>
        <v>0</v>
      </c>
      <c r="M808" s="104"/>
      <c r="N808" s="104"/>
      <c r="R808" s="352">
        <f>L808-[1]გადასახდელები!L808</f>
        <v>0</v>
      </c>
    </row>
    <row r="809" spans="2:18" ht="20.25" customHeight="1">
      <c r="B809" s="36" t="str">
        <f t="shared" si="531"/>
        <v>a</v>
      </c>
      <c r="C809" s="42">
        <v>4</v>
      </c>
      <c r="D809" s="42"/>
      <c r="F809" s="342" t="s">
        <v>570</v>
      </c>
      <c r="G809" s="47" t="s">
        <v>286</v>
      </c>
      <c r="H809" s="93">
        <f>H810+H829</f>
        <v>3.6</v>
      </c>
      <c r="I809" s="94">
        <f t="shared" si="532"/>
        <v>10</v>
      </c>
      <c r="J809" s="95">
        <f>J810+J829</f>
        <v>0</v>
      </c>
      <c r="K809" s="95">
        <f>K810+K829</f>
        <v>10</v>
      </c>
      <c r="L809" s="94">
        <f t="shared" si="530"/>
        <v>0</v>
      </c>
      <c r="M809" s="95">
        <f>M810+M829</f>
        <v>0</v>
      </c>
      <c r="N809" s="95">
        <f>N810+N829</f>
        <v>0</v>
      </c>
      <c r="O809" s="82" t="s">
        <v>146</v>
      </c>
      <c r="R809" s="352">
        <f>L809-[1]გადასახდელები!L809</f>
        <v>-5.0999999999999996</v>
      </c>
    </row>
    <row r="810" spans="2:18" ht="20.25" customHeight="1">
      <c r="B810" s="36" t="str">
        <f t="shared" si="531"/>
        <v>a</v>
      </c>
      <c r="C810" s="42">
        <v>5</v>
      </c>
      <c r="D810" s="42"/>
      <c r="F810" s="342" t="s">
        <v>569</v>
      </c>
      <c r="G810" s="48" t="s">
        <v>287</v>
      </c>
      <c r="H810" s="113">
        <f>SUM(H811:H828)</f>
        <v>3.6</v>
      </c>
      <c r="I810" s="97">
        <f t="shared" si="532"/>
        <v>10</v>
      </c>
      <c r="J810" s="114">
        <f>SUM(J811:J828)</f>
        <v>0</v>
      </c>
      <c r="K810" s="114">
        <f>SUM(K811:K828)</f>
        <v>10</v>
      </c>
      <c r="L810" s="97">
        <f t="shared" si="530"/>
        <v>0</v>
      </c>
      <c r="M810" s="114">
        <f>SUM(M811:M828)</f>
        <v>0</v>
      </c>
      <c r="N810" s="114">
        <f>SUM(N811:N828)</f>
        <v>0</v>
      </c>
      <c r="O810" s="82" t="s">
        <v>146</v>
      </c>
      <c r="R810" s="352">
        <f>L810-[1]გადასახდელები!L810</f>
        <v>-5.0999999999999996</v>
      </c>
    </row>
    <row r="811" spans="2:18" ht="45" hidden="1" customHeight="1">
      <c r="B811" s="36" t="str">
        <f t="shared" si="531"/>
        <v>b</v>
      </c>
      <c r="C811" s="42">
        <v>6</v>
      </c>
      <c r="D811" s="42"/>
      <c r="F811" s="343" t="s">
        <v>658</v>
      </c>
      <c r="G811" s="45" t="s">
        <v>215</v>
      </c>
      <c r="H811" s="99"/>
      <c r="I811" s="105">
        <f t="shared" si="532"/>
        <v>0</v>
      </c>
      <c r="J811" s="100"/>
      <c r="K811" s="100"/>
      <c r="L811" s="105">
        <f t="shared" si="530"/>
        <v>0</v>
      </c>
      <c r="M811" s="100"/>
      <c r="N811" s="100"/>
      <c r="R811" s="352">
        <f>L811-[1]გადასახდელები!L811</f>
        <v>0</v>
      </c>
    </row>
    <row r="812" spans="2:18" ht="20.25" hidden="1" customHeight="1">
      <c r="B812" s="36" t="str">
        <f t="shared" si="531"/>
        <v>b</v>
      </c>
      <c r="C812" s="42">
        <v>6</v>
      </c>
      <c r="D812" s="42"/>
      <c r="F812" s="343" t="s">
        <v>659</v>
      </c>
      <c r="G812" s="45" t="s">
        <v>288</v>
      </c>
      <c r="H812" s="99"/>
      <c r="I812" s="105">
        <f t="shared" si="532"/>
        <v>0</v>
      </c>
      <c r="J812" s="100"/>
      <c r="K812" s="100"/>
      <c r="L812" s="105">
        <f t="shared" si="530"/>
        <v>0</v>
      </c>
      <c r="M812" s="100"/>
      <c r="N812" s="100"/>
      <c r="R812" s="352">
        <f>L812-[1]გადასახდელები!L812</f>
        <v>0</v>
      </c>
    </row>
    <row r="813" spans="2:18" ht="20.25" hidden="1" customHeight="1">
      <c r="B813" s="36" t="str">
        <f t="shared" si="531"/>
        <v>b</v>
      </c>
      <c r="C813" s="42">
        <v>6</v>
      </c>
      <c r="D813" s="42"/>
      <c r="F813" s="343" t="s">
        <v>660</v>
      </c>
      <c r="G813" s="45" t="s">
        <v>289</v>
      </c>
      <c r="H813" s="99"/>
      <c r="I813" s="105">
        <f t="shared" si="532"/>
        <v>0</v>
      </c>
      <c r="J813" s="100"/>
      <c r="K813" s="100"/>
      <c r="L813" s="105">
        <f t="shared" si="530"/>
        <v>0</v>
      </c>
      <c r="M813" s="100"/>
      <c r="N813" s="100"/>
      <c r="R813" s="352">
        <f>L813-[1]გადასახდელები!L813</f>
        <v>0</v>
      </c>
    </row>
    <row r="814" spans="2:18" ht="20.25" hidden="1" customHeight="1">
      <c r="B814" s="36" t="str">
        <f t="shared" si="531"/>
        <v>b</v>
      </c>
      <c r="C814" s="42">
        <v>6</v>
      </c>
      <c r="D814" s="42"/>
      <c r="F814" s="343" t="s">
        <v>661</v>
      </c>
      <c r="G814" s="45" t="s">
        <v>216</v>
      </c>
      <c r="H814" s="99"/>
      <c r="I814" s="105">
        <f t="shared" si="532"/>
        <v>0</v>
      </c>
      <c r="J814" s="100"/>
      <c r="K814" s="100"/>
      <c r="L814" s="105">
        <f t="shared" si="530"/>
        <v>0</v>
      </c>
      <c r="M814" s="100"/>
      <c r="N814" s="100"/>
      <c r="R814" s="352">
        <f>L814-[1]გადასახდელები!L814</f>
        <v>0</v>
      </c>
    </row>
    <row r="815" spans="2:18" ht="20.25" hidden="1" customHeight="1">
      <c r="B815" s="36" t="str">
        <f t="shared" si="531"/>
        <v>b</v>
      </c>
      <c r="C815" s="42">
        <v>6</v>
      </c>
      <c r="D815" s="42"/>
      <c r="F815" s="343" t="s">
        <v>662</v>
      </c>
      <c r="G815" s="45" t="s">
        <v>217</v>
      </c>
      <c r="H815" s="99"/>
      <c r="I815" s="105">
        <f t="shared" si="532"/>
        <v>0</v>
      </c>
      <c r="J815" s="100"/>
      <c r="K815" s="100"/>
      <c r="L815" s="105">
        <f t="shared" si="530"/>
        <v>0</v>
      </c>
      <c r="M815" s="100"/>
      <c r="N815" s="100"/>
      <c r="R815" s="352">
        <f>L815-[1]გადასახდელები!L815</f>
        <v>0</v>
      </c>
    </row>
    <row r="816" spans="2:18" ht="20.25" hidden="1" customHeight="1">
      <c r="B816" s="36" t="str">
        <f t="shared" si="531"/>
        <v>b</v>
      </c>
      <c r="C816" s="42">
        <v>6</v>
      </c>
      <c r="D816" s="42"/>
      <c r="F816" s="343" t="s">
        <v>571</v>
      </c>
      <c r="G816" s="45" t="s">
        <v>290</v>
      </c>
      <c r="H816" s="99"/>
      <c r="I816" s="105">
        <f t="shared" si="532"/>
        <v>0</v>
      </c>
      <c r="J816" s="100"/>
      <c r="K816" s="100"/>
      <c r="L816" s="105">
        <f t="shared" si="530"/>
        <v>0</v>
      </c>
      <c r="M816" s="100"/>
      <c r="N816" s="100"/>
      <c r="R816" s="352">
        <f>L816-[1]გადასახდელები!L816</f>
        <v>0</v>
      </c>
    </row>
    <row r="817" spans="2:18" ht="20.25" hidden="1" customHeight="1">
      <c r="B817" s="36" t="str">
        <f t="shared" si="531"/>
        <v>b</v>
      </c>
      <c r="C817" s="42">
        <v>6</v>
      </c>
      <c r="D817" s="42"/>
      <c r="F817" s="343" t="s">
        <v>663</v>
      </c>
      <c r="G817" s="45" t="s">
        <v>291</v>
      </c>
      <c r="H817" s="99"/>
      <c r="I817" s="105">
        <f t="shared" si="532"/>
        <v>0</v>
      </c>
      <c r="J817" s="100"/>
      <c r="K817" s="100"/>
      <c r="L817" s="105">
        <f t="shared" si="530"/>
        <v>0</v>
      </c>
      <c r="M817" s="100"/>
      <c r="N817" s="100"/>
      <c r="R817" s="352">
        <f>L817-[1]გადასახდელები!L817</f>
        <v>0</v>
      </c>
    </row>
    <row r="818" spans="2:18" ht="20.25" hidden="1" customHeight="1">
      <c r="B818" s="36" t="str">
        <f t="shared" si="531"/>
        <v>b</v>
      </c>
      <c r="C818" s="42">
        <v>6</v>
      </c>
      <c r="D818" s="42"/>
      <c r="F818" s="343" t="s">
        <v>664</v>
      </c>
      <c r="G818" s="45" t="s">
        <v>218</v>
      </c>
      <c r="H818" s="99"/>
      <c r="I818" s="105">
        <f t="shared" si="532"/>
        <v>0</v>
      </c>
      <c r="J818" s="100"/>
      <c r="K818" s="100"/>
      <c r="L818" s="105">
        <f t="shared" si="530"/>
        <v>0</v>
      </c>
      <c r="M818" s="100"/>
      <c r="N818" s="100"/>
      <c r="R818" s="352">
        <f>L818-[1]გადასახდელები!L818</f>
        <v>0</v>
      </c>
    </row>
    <row r="819" spans="2:18" ht="20.25" hidden="1" customHeight="1">
      <c r="B819" s="36" t="str">
        <f t="shared" si="531"/>
        <v>b</v>
      </c>
      <c r="C819" s="42">
        <v>6</v>
      </c>
      <c r="D819" s="42"/>
      <c r="F819" s="343" t="s">
        <v>665</v>
      </c>
      <c r="G819" s="45" t="s">
        <v>219</v>
      </c>
      <c r="H819" s="99"/>
      <c r="I819" s="105">
        <f t="shared" si="532"/>
        <v>0</v>
      </c>
      <c r="J819" s="100"/>
      <c r="K819" s="100"/>
      <c r="L819" s="105">
        <f t="shared" si="530"/>
        <v>0</v>
      </c>
      <c r="M819" s="100"/>
      <c r="N819" s="100"/>
      <c r="R819" s="352">
        <f>L819-[1]გადასახდელები!L819</f>
        <v>0</v>
      </c>
    </row>
    <row r="820" spans="2:18" ht="20.25" hidden="1" customHeight="1">
      <c r="B820" s="36" t="str">
        <f t="shared" si="531"/>
        <v>b</v>
      </c>
      <c r="C820" s="42">
        <v>6</v>
      </c>
      <c r="D820" s="42"/>
      <c r="F820" s="343" t="s">
        <v>666</v>
      </c>
      <c r="G820" s="45" t="s">
        <v>220</v>
      </c>
      <c r="H820" s="99"/>
      <c r="I820" s="105">
        <f t="shared" si="532"/>
        <v>0</v>
      </c>
      <c r="J820" s="100"/>
      <c r="K820" s="100"/>
      <c r="L820" s="105">
        <f t="shared" si="530"/>
        <v>0</v>
      </c>
      <c r="M820" s="100"/>
      <c r="N820" s="100"/>
      <c r="R820" s="352">
        <f>L820-[1]გადასახდელები!L820</f>
        <v>0</v>
      </c>
    </row>
    <row r="821" spans="2:18" ht="20.25" hidden="1" customHeight="1">
      <c r="B821" s="36" t="str">
        <f t="shared" si="531"/>
        <v>b</v>
      </c>
      <c r="C821" s="42">
        <v>6</v>
      </c>
      <c r="D821" s="42"/>
      <c r="F821" s="343" t="s">
        <v>667</v>
      </c>
      <c r="G821" s="45" t="s">
        <v>221</v>
      </c>
      <c r="H821" s="99"/>
      <c r="I821" s="105">
        <f t="shared" si="532"/>
        <v>0</v>
      </c>
      <c r="J821" s="100"/>
      <c r="K821" s="100"/>
      <c r="L821" s="105">
        <f t="shared" si="530"/>
        <v>0</v>
      </c>
      <c r="M821" s="100"/>
      <c r="N821" s="100"/>
      <c r="R821" s="352">
        <f>L821-[1]გადასახდელები!L821</f>
        <v>0</v>
      </c>
    </row>
    <row r="822" spans="2:18" ht="20.25" hidden="1" customHeight="1">
      <c r="B822" s="36" t="str">
        <f t="shared" si="531"/>
        <v>b</v>
      </c>
      <c r="C822" s="42">
        <v>6</v>
      </c>
      <c r="D822" s="42"/>
      <c r="F822" s="343" t="s">
        <v>668</v>
      </c>
      <c r="G822" s="45" t="s">
        <v>222</v>
      </c>
      <c r="H822" s="99"/>
      <c r="I822" s="105">
        <f t="shared" si="532"/>
        <v>0</v>
      </c>
      <c r="J822" s="100"/>
      <c r="K822" s="100"/>
      <c r="L822" s="105">
        <f t="shared" si="530"/>
        <v>0</v>
      </c>
      <c r="M822" s="100"/>
      <c r="N822" s="100"/>
      <c r="R822" s="352">
        <f>L822-[1]გადასახდელები!L822</f>
        <v>0</v>
      </c>
    </row>
    <row r="823" spans="2:18" ht="20.25" hidden="1" customHeight="1">
      <c r="B823" s="36" t="str">
        <f t="shared" si="531"/>
        <v>b</v>
      </c>
      <c r="C823" s="42">
        <v>6</v>
      </c>
      <c r="D823" s="42"/>
      <c r="F823" s="343" t="s">
        <v>669</v>
      </c>
      <c r="G823" s="45" t="s">
        <v>223</v>
      </c>
      <c r="H823" s="99"/>
      <c r="I823" s="105">
        <f t="shared" si="532"/>
        <v>0</v>
      </c>
      <c r="J823" s="100"/>
      <c r="K823" s="100"/>
      <c r="L823" s="105">
        <f t="shared" si="530"/>
        <v>0</v>
      </c>
      <c r="M823" s="100"/>
      <c r="N823" s="100"/>
      <c r="R823" s="352">
        <f>L823-[1]გადასახდელები!L823</f>
        <v>0</v>
      </c>
    </row>
    <row r="824" spans="2:18" ht="36" hidden="1" customHeight="1">
      <c r="B824" s="36" t="str">
        <f t="shared" si="531"/>
        <v>b</v>
      </c>
      <c r="C824" s="42">
        <v>6</v>
      </c>
      <c r="D824" s="42"/>
      <c r="F824" s="343" t="s">
        <v>670</v>
      </c>
      <c r="G824" s="45" t="s">
        <v>224</v>
      </c>
      <c r="H824" s="99"/>
      <c r="I824" s="105">
        <f t="shared" si="532"/>
        <v>0</v>
      </c>
      <c r="J824" s="100"/>
      <c r="K824" s="100"/>
      <c r="L824" s="105">
        <f t="shared" ref="L824:L888" si="533">M824+N824</f>
        <v>0</v>
      </c>
      <c r="M824" s="100"/>
      <c r="N824" s="100"/>
      <c r="R824" s="352">
        <f>L824-[1]გადასახდელები!L824</f>
        <v>0</v>
      </c>
    </row>
    <row r="825" spans="2:18" ht="48.75" hidden="1" customHeight="1">
      <c r="B825" s="36" t="str">
        <f t="shared" si="531"/>
        <v>b</v>
      </c>
      <c r="C825" s="42">
        <v>6</v>
      </c>
      <c r="D825" s="42"/>
      <c r="F825" s="343" t="s">
        <v>671</v>
      </c>
      <c r="G825" s="45" t="s">
        <v>225</v>
      </c>
      <c r="H825" s="99"/>
      <c r="I825" s="105">
        <f t="shared" si="532"/>
        <v>0</v>
      </c>
      <c r="J825" s="100"/>
      <c r="K825" s="100"/>
      <c r="L825" s="105">
        <f t="shared" si="533"/>
        <v>0</v>
      </c>
      <c r="M825" s="100"/>
      <c r="N825" s="100"/>
      <c r="R825" s="352">
        <f>L825-[1]გადასახდელები!L825</f>
        <v>0</v>
      </c>
    </row>
    <row r="826" spans="2:18" ht="24.75" hidden="1" customHeight="1">
      <c r="B826" s="36" t="str">
        <f t="shared" si="531"/>
        <v>b</v>
      </c>
      <c r="C826" s="42">
        <v>6</v>
      </c>
      <c r="D826" s="42"/>
      <c r="F826" s="343" t="s">
        <v>672</v>
      </c>
      <c r="G826" s="45" t="s">
        <v>226</v>
      </c>
      <c r="H826" s="99"/>
      <c r="I826" s="105">
        <f t="shared" si="532"/>
        <v>0</v>
      </c>
      <c r="J826" s="100"/>
      <c r="K826" s="100"/>
      <c r="L826" s="105">
        <f t="shared" si="533"/>
        <v>0</v>
      </c>
      <c r="M826" s="100"/>
      <c r="N826" s="100"/>
      <c r="R826" s="352">
        <f>L826-[1]გადასახდელები!L826</f>
        <v>0</v>
      </c>
    </row>
    <row r="827" spans="2:18" ht="24" hidden="1" customHeight="1">
      <c r="B827" s="36" t="str">
        <f t="shared" si="531"/>
        <v>b</v>
      </c>
      <c r="C827" s="42">
        <v>6</v>
      </c>
      <c r="D827" s="42"/>
      <c r="F827" s="343" t="s">
        <v>673</v>
      </c>
      <c r="G827" s="45" t="s">
        <v>227</v>
      </c>
      <c r="H827" s="99"/>
      <c r="I827" s="105">
        <f t="shared" si="532"/>
        <v>0</v>
      </c>
      <c r="J827" s="100"/>
      <c r="K827" s="100"/>
      <c r="L827" s="105">
        <f t="shared" si="533"/>
        <v>0</v>
      </c>
      <c r="M827" s="100"/>
      <c r="N827" s="100"/>
      <c r="R827" s="352">
        <f>L827-[1]გადასახდელები!L827</f>
        <v>0</v>
      </c>
    </row>
    <row r="828" spans="2:18" ht="36.75" customHeight="1">
      <c r="B828" s="36" t="str">
        <f t="shared" si="531"/>
        <v>a</v>
      </c>
      <c r="C828" s="42">
        <v>6</v>
      </c>
      <c r="D828" s="42"/>
      <c r="F828" s="343" t="s">
        <v>572</v>
      </c>
      <c r="G828" s="45" t="s">
        <v>228</v>
      </c>
      <c r="H828" s="99">
        <v>3.6</v>
      </c>
      <c r="I828" s="105">
        <f t="shared" si="532"/>
        <v>10</v>
      </c>
      <c r="J828" s="100"/>
      <c r="K828" s="100">
        <v>10</v>
      </c>
      <c r="L828" s="105">
        <f t="shared" si="533"/>
        <v>0</v>
      </c>
      <c r="M828" s="100"/>
      <c r="N828" s="100"/>
      <c r="R828" s="352">
        <f>L828-[1]გადასახდელები!L828</f>
        <v>-5.0999999999999996</v>
      </c>
    </row>
    <row r="829" spans="2:18" ht="24.75" hidden="1" customHeight="1">
      <c r="B829" s="36" t="str">
        <f t="shared" si="531"/>
        <v>b</v>
      </c>
      <c r="C829" s="42">
        <v>5</v>
      </c>
      <c r="D829" s="42"/>
      <c r="F829" s="343" t="s">
        <v>573</v>
      </c>
      <c r="G829" s="48" t="s">
        <v>193</v>
      </c>
      <c r="H829" s="101"/>
      <c r="I829" s="97">
        <f t="shared" si="532"/>
        <v>0</v>
      </c>
      <c r="J829" s="102"/>
      <c r="K829" s="102"/>
      <c r="L829" s="97">
        <f t="shared" si="533"/>
        <v>0</v>
      </c>
      <c r="M829" s="102"/>
      <c r="N829" s="102"/>
      <c r="R829" s="352">
        <f>L829-[1]გადასახდელები!L829</f>
        <v>0</v>
      </c>
    </row>
    <row r="830" spans="2:18" ht="20.25" customHeight="1">
      <c r="B830" s="36" t="str">
        <f t="shared" si="531"/>
        <v>a</v>
      </c>
      <c r="C830" s="42">
        <v>2</v>
      </c>
      <c r="D830" s="42"/>
      <c r="E830" s="24">
        <v>70111</v>
      </c>
      <c r="F830" s="342" t="s">
        <v>574</v>
      </c>
      <c r="G830" s="59" t="s">
        <v>292</v>
      </c>
      <c r="H830" s="86">
        <f>H831+H878+H886+H885</f>
        <v>98.8</v>
      </c>
      <c r="I830" s="87">
        <f t="shared" si="532"/>
        <v>67</v>
      </c>
      <c r="J830" s="88">
        <f>J831+J878+J886+J885</f>
        <v>0</v>
      </c>
      <c r="K830" s="88">
        <f>K831+K878+K886+K885</f>
        <v>67</v>
      </c>
      <c r="L830" s="87">
        <f t="shared" si="533"/>
        <v>18</v>
      </c>
      <c r="M830" s="88">
        <f>M831+M878+M886+M885</f>
        <v>0</v>
      </c>
      <c r="N830" s="88">
        <f>N831+N878+N886+N885</f>
        <v>18</v>
      </c>
      <c r="O830" s="82" t="s">
        <v>146</v>
      </c>
      <c r="P830" s="35" t="s">
        <v>145</v>
      </c>
      <c r="R830" s="352">
        <f>L830-[1]გადასახდელები!L830</f>
        <v>11.7</v>
      </c>
    </row>
    <row r="831" spans="2:18" ht="20.25" customHeight="1">
      <c r="B831" s="36" t="str">
        <f t="shared" si="531"/>
        <v>a</v>
      </c>
      <c r="C831" s="42">
        <v>3</v>
      </c>
      <c r="D831" s="42"/>
      <c r="F831" s="342" t="s">
        <v>575</v>
      </c>
      <c r="G831" s="51" t="s">
        <v>293</v>
      </c>
      <c r="H831" s="89">
        <f>H832+H844+H873</f>
        <v>98.8</v>
      </c>
      <c r="I831" s="90">
        <f t="shared" si="532"/>
        <v>67</v>
      </c>
      <c r="J831" s="89">
        <f>J832+J844+J873</f>
        <v>0</v>
      </c>
      <c r="K831" s="89">
        <f>K832+K844+K873</f>
        <v>67</v>
      </c>
      <c r="L831" s="90">
        <f t="shared" si="533"/>
        <v>18</v>
      </c>
      <c r="M831" s="89">
        <f>M832+M844+M873</f>
        <v>0</v>
      </c>
      <c r="N831" s="89">
        <f>N832+N844+N873</f>
        <v>18</v>
      </c>
      <c r="O831" s="82" t="s">
        <v>146</v>
      </c>
      <c r="P831" s="35" t="s">
        <v>145</v>
      </c>
      <c r="R831" s="352">
        <f>L831-[1]გადასახდელები!L831</f>
        <v>11.7</v>
      </c>
    </row>
    <row r="832" spans="2:18" ht="20.25" hidden="1" customHeight="1">
      <c r="B832" s="36" t="str">
        <f t="shared" si="531"/>
        <v>b</v>
      </c>
      <c r="C832" s="42">
        <v>4</v>
      </c>
      <c r="D832" s="42"/>
      <c r="F832" s="342" t="s">
        <v>576</v>
      </c>
      <c r="G832" s="47" t="s">
        <v>294</v>
      </c>
      <c r="H832" s="93">
        <f>H833+H834+H835+H836+H837+H838+H839+H840+H841+H842+H843</f>
        <v>0</v>
      </c>
      <c r="I832" s="94">
        <f t="shared" si="532"/>
        <v>0</v>
      </c>
      <c r="J832" s="93">
        <f>J833+J834+J835+J836+J837+J838+J839+J840+J841+J842+J843</f>
        <v>0</v>
      </c>
      <c r="K832" s="93">
        <f>K833+K834+K835+K836+K837+K838+K839+K840+K841+K842+K843</f>
        <v>0</v>
      </c>
      <c r="L832" s="94">
        <f t="shared" si="533"/>
        <v>0</v>
      </c>
      <c r="M832" s="93">
        <f>M833+M834+M835+M836+M837+M838+M839+M840+M841+M842+M843</f>
        <v>0</v>
      </c>
      <c r="N832" s="93">
        <f>N833+N834+N835+N836+N837+N838+N839+N840+N841+N842+N843</f>
        <v>0</v>
      </c>
      <c r="O832" s="82" t="s">
        <v>146</v>
      </c>
      <c r="P832" s="35" t="s">
        <v>145</v>
      </c>
      <c r="R832" s="352">
        <f>L832-[1]გადასახდელები!L832</f>
        <v>0</v>
      </c>
    </row>
    <row r="833" spans="2:18" ht="20.25" hidden="1" customHeight="1">
      <c r="B833" s="36" t="str">
        <f t="shared" si="531"/>
        <v>b</v>
      </c>
      <c r="C833" s="42">
        <v>5</v>
      </c>
      <c r="D833" s="42"/>
      <c r="F833" s="343" t="s">
        <v>577</v>
      </c>
      <c r="G833" s="48" t="s">
        <v>295</v>
      </c>
      <c r="H833" s="101"/>
      <c r="I833" s="97">
        <f t="shared" si="532"/>
        <v>0</v>
      </c>
      <c r="J833" s="102"/>
      <c r="K833" s="102"/>
      <c r="L833" s="97">
        <f t="shared" si="533"/>
        <v>0</v>
      </c>
      <c r="M833" s="102"/>
      <c r="N833" s="102"/>
      <c r="O833" s="115"/>
      <c r="P833" s="35" t="s">
        <v>145</v>
      </c>
      <c r="R833" s="352">
        <f>L833-[1]გადასახდელები!L833</f>
        <v>0</v>
      </c>
    </row>
    <row r="834" spans="2:18" ht="20.25" hidden="1" customHeight="1">
      <c r="B834" s="36" t="str">
        <f t="shared" si="531"/>
        <v>b</v>
      </c>
      <c r="C834" s="42">
        <v>5</v>
      </c>
      <c r="D834" s="42"/>
      <c r="F834" s="343" t="s">
        <v>578</v>
      </c>
      <c r="G834" s="48" t="s">
        <v>296</v>
      </c>
      <c r="H834" s="101"/>
      <c r="I834" s="97">
        <f t="shared" si="532"/>
        <v>0</v>
      </c>
      <c r="J834" s="102"/>
      <c r="K834" s="102"/>
      <c r="L834" s="97">
        <f t="shared" si="533"/>
        <v>0</v>
      </c>
      <c r="M834" s="102"/>
      <c r="N834" s="102"/>
      <c r="O834" s="115"/>
      <c r="P834" s="35" t="s">
        <v>145</v>
      </c>
      <c r="R834" s="352">
        <f>L834-[1]გადასახდელები!L834</f>
        <v>0</v>
      </c>
    </row>
    <row r="835" spans="2:18" ht="30.75" hidden="1" customHeight="1">
      <c r="B835" s="36" t="str">
        <f t="shared" si="531"/>
        <v>b</v>
      </c>
      <c r="C835" s="42">
        <v>5</v>
      </c>
      <c r="D835" s="42"/>
      <c r="F835" s="343" t="s">
        <v>674</v>
      </c>
      <c r="G835" s="52" t="s">
        <v>297</v>
      </c>
      <c r="H835" s="101"/>
      <c r="I835" s="97">
        <f t="shared" si="532"/>
        <v>0</v>
      </c>
      <c r="J835" s="102"/>
      <c r="K835" s="102"/>
      <c r="L835" s="97">
        <f t="shared" si="533"/>
        <v>0</v>
      </c>
      <c r="M835" s="102"/>
      <c r="N835" s="102"/>
      <c r="O835" s="115"/>
      <c r="P835" s="35" t="s">
        <v>145</v>
      </c>
      <c r="R835" s="352">
        <f>L835-[1]გადასახდელები!L835</f>
        <v>0</v>
      </c>
    </row>
    <row r="836" spans="2:18" ht="20.25" hidden="1" customHeight="1">
      <c r="B836" s="36" t="str">
        <f t="shared" si="531"/>
        <v>b</v>
      </c>
      <c r="C836" s="42">
        <v>5</v>
      </c>
      <c r="D836" s="42"/>
      <c r="F836" s="343" t="s">
        <v>579</v>
      </c>
      <c r="G836" s="48" t="s">
        <v>298</v>
      </c>
      <c r="H836" s="101"/>
      <c r="I836" s="97">
        <f t="shared" si="532"/>
        <v>0</v>
      </c>
      <c r="J836" s="102"/>
      <c r="K836" s="102"/>
      <c r="L836" s="97">
        <f t="shared" si="533"/>
        <v>0</v>
      </c>
      <c r="M836" s="102"/>
      <c r="N836" s="102"/>
      <c r="O836" s="115"/>
      <c r="P836" s="35" t="s">
        <v>145</v>
      </c>
      <c r="R836" s="352">
        <f>L836-[1]გადასახდელები!L836</f>
        <v>0</v>
      </c>
    </row>
    <row r="837" spans="2:18" ht="20.25" hidden="1" customHeight="1">
      <c r="B837" s="36" t="str">
        <f t="shared" si="531"/>
        <v>b</v>
      </c>
      <c r="C837" s="42">
        <v>5</v>
      </c>
      <c r="D837" s="42"/>
      <c r="F837" s="343" t="s">
        <v>580</v>
      </c>
      <c r="G837" s="48" t="s">
        <v>299</v>
      </c>
      <c r="H837" s="101"/>
      <c r="I837" s="97">
        <f t="shared" si="532"/>
        <v>0</v>
      </c>
      <c r="J837" s="102"/>
      <c r="K837" s="102"/>
      <c r="L837" s="97">
        <f t="shared" si="533"/>
        <v>0</v>
      </c>
      <c r="M837" s="102"/>
      <c r="N837" s="102"/>
      <c r="O837" s="115"/>
      <c r="P837" s="35" t="s">
        <v>145</v>
      </c>
      <c r="R837" s="352">
        <f>L837-[1]გადასახდელები!L837</f>
        <v>0</v>
      </c>
    </row>
    <row r="838" spans="2:18" ht="30.75" hidden="1" customHeight="1">
      <c r="B838" s="36" t="str">
        <f t="shared" si="531"/>
        <v>b</v>
      </c>
      <c r="C838" s="42">
        <v>5</v>
      </c>
      <c r="D838" s="42"/>
      <c r="F838" s="343" t="s">
        <v>581</v>
      </c>
      <c r="G838" s="48" t="s">
        <v>300</v>
      </c>
      <c r="H838" s="101"/>
      <c r="I838" s="97">
        <f t="shared" si="532"/>
        <v>0</v>
      </c>
      <c r="J838" s="102"/>
      <c r="K838" s="102"/>
      <c r="L838" s="97">
        <f t="shared" si="533"/>
        <v>0</v>
      </c>
      <c r="M838" s="102"/>
      <c r="N838" s="102"/>
      <c r="O838" s="115"/>
      <c r="P838" s="35" t="s">
        <v>145</v>
      </c>
      <c r="R838" s="352">
        <f>L838-[1]გადასახდელები!L838</f>
        <v>0</v>
      </c>
    </row>
    <row r="839" spans="2:18" ht="20.25" hidden="1" customHeight="1">
      <c r="B839" s="36" t="str">
        <f t="shared" ref="B839:B902" si="534">IF(H839+I839+L839&gt;0,"a","b")</f>
        <v>b</v>
      </c>
      <c r="C839" s="42">
        <v>5</v>
      </c>
      <c r="D839" s="42"/>
      <c r="F839" s="343" t="s">
        <v>675</v>
      </c>
      <c r="G839" s="48" t="s">
        <v>301</v>
      </c>
      <c r="H839" s="101"/>
      <c r="I839" s="97">
        <f t="shared" si="532"/>
        <v>0</v>
      </c>
      <c r="J839" s="102"/>
      <c r="K839" s="102"/>
      <c r="L839" s="97">
        <f t="shared" si="533"/>
        <v>0</v>
      </c>
      <c r="M839" s="102"/>
      <c r="N839" s="102"/>
      <c r="O839" s="115"/>
      <c r="P839" s="35" t="s">
        <v>145</v>
      </c>
      <c r="R839" s="352">
        <f>L839-[1]გადასახდელები!L839</f>
        <v>0</v>
      </c>
    </row>
    <row r="840" spans="2:18" ht="20.25" hidden="1" customHeight="1">
      <c r="B840" s="36" t="str">
        <f t="shared" si="534"/>
        <v>b</v>
      </c>
      <c r="C840" s="42">
        <v>5</v>
      </c>
      <c r="D840" s="42"/>
      <c r="F840" s="343" t="s">
        <v>582</v>
      </c>
      <c r="G840" s="48" t="s">
        <v>302</v>
      </c>
      <c r="H840" s="101"/>
      <c r="I840" s="97">
        <f t="shared" ref="I840:I904" si="535">J840+K840</f>
        <v>0</v>
      </c>
      <c r="J840" s="102"/>
      <c r="K840" s="102"/>
      <c r="L840" s="97">
        <f t="shared" si="533"/>
        <v>0</v>
      </c>
      <c r="M840" s="102"/>
      <c r="N840" s="102"/>
      <c r="O840" s="115"/>
      <c r="P840" s="35" t="s">
        <v>145</v>
      </c>
      <c r="R840" s="352">
        <f>L840-[1]გადასახდელები!L840</f>
        <v>0</v>
      </c>
    </row>
    <row r="841" spans="2:18" ht="20.25" hidden="1" customHeight="1">
      <c r="B841" s="36" t="str">
        <f t="shared" si="534"/>
        <v>b</v>
      </c>
      <c r="C841" s="42">
        <v>5</v>
      </c>
      <c r="D841" s="42"/>
      <c r="F841" s="343" t="s">
        <v>676</v>
      </c>
      <c r="G841" s="48" t="s">
        <v>303</v>
      </c>
      <c r="H841" s="101"/>
      <c r="I841" s="97">
        <f t="shared" si="535"/>
        <v>0</v>
      </c>
      <c r="J841" s="102"/>
      <c r="K841" s="102"/>
      <c r="L841" s="97">
        <f t="shared" si="533"/>
        <v>0</v>
      </c>
      <c r="M841" s="102"/>
      <c r="N841" s="102"/>
      <c r="O841" s="115"/>
      <c r="P841" s="35" t="s">
        <v>145</v>
      </c>
      <c r="R841" s="352">
        <f>L841-[1]გადასახდელები!L841</f>
        <v>0</v>
      </c>
    </row>
    <row r="842" spans="2:18" ht="20.25" hidden="1" customHeight="1">
      <c r="B842" s="36" t="str">
        <f t="shared" si="534"/>
        <v>b</v>
      </c>
      <c r="C842" s="42">
        <v>5</v>
      </c>
      <c r="D842" s="42"/>
      <c r="F842" s="343" t="s">
        <v>677</v>
      </c>
      <c r="G842" s="48" t="s">
        <v>304</v>
      </c>
      <c r="H842" s="101"/>
      <c r="I842" s="97">
        <f t="shared" si="535"/>
        <v>0</v>
      </c>
      <c r="J842" s="102"/>
      <c r="K842" s="102"/>
      <c r="L842" s="97">
        <f t="shared" si="533"/>
        <v>0</v>
      </c>
      <c r="M842" s="102"/>
      <c r="N842" s="102"/>
      <c r="O842" s="115"/>
      <c r="P842" s="35" t="s">
        <v>145</v>
      </c>
      <c r="R842" s="352">
        <f>L842-[1]გადასახდელები!L842</f>
        <v>0</v>
      </c>
    </row>
    <row r="843" spans="2:18" ht="20.25" hidden="1" customHeight="1">
      <c r="B843" s="36" t="str">
        <f t="shared" si="534"/>
        <v>b</v>
      </c>
      <c r="C843" s="42">
        <v>5</v>
      </c>
      <c r="D843" s="42"/>
      <c r="F843" s="343" t="s">
        <v>583</v>
      </c>
      <c r="G843" s="48" t="s">
        <v>305</v>
      </c>
      <c r="H843" s="101"/>
      <c r="I843" s="97">
        <f t="shared" si="535"/>
        <v>0</v>
      </c>
      <c r="J843" s="102"/>
      <c r="K843" s="102"/>
      <c r="L843" s="97">
        <f t="shared" si="533"/>
        <v>0</v>
      </c>
      <c r="M843" s="102"/>
      <c r="N843" s="102"/>
      <c r="O843" s="115"/>
      <c r="P843" s="35" t="s">
        <v>145</v>
      </c>
      <c r="R843" s="352">
        <f>L843-[1]გადასახდელები!L843</f>
        <v>0</v>
      </c>
    </row>
    <row r="844" spans="2:18" ht="20.25" customHeight="1">
      <c r="B844" s="36" t="str">
        <f t="shared" si="534"/>
        <v>a</v>
      </c>
      <c r="C844" s="42">
        <v>4</v>
      </c>
      <c r="D844" s="42"/>
      <c r="F844" s="342" t="s">
        <v>584</v>
      </c>
      <c r="G844" s="47" t="s">
        <v>306</v>
      </c>
      <c r="H844" s="93">
        <f>H845+H852</f>
        <v>91.6</v>
      </c>
      <c r="I844" s="94">
        <f t="shared" si="535"/>
        <v>67</v>
      </c>
      <c r="J844" s="93">
        <f>J845+J852</f>
        <v>0</v>
      </c>
      <c r="K844" s="93">
        <f>K845+K852</f>
        <v>67</v>
      </c>
      <c r="L844" s="94">
        <f t="shared" si="533"/>
        <v>18</v>
      </c>
      <c r="M844" s="93">
        <f>M845+M852</f>
        <v>0</v>
      </c>
      <c r="N844" s="93">
        <f>N845+N852</f>
        <v>18</v>
      </c>
      <c r="O844" s="82" t="s">
        <v>146</v>
      </c>
      <c r="P844" s="35" t="s">
        <v>145</v>
      </c>
      <c r="R844" s="352">
        <f>L844-[1]გადასახდელები!L844</f>
        <v>11.7</v>
      </c>
    </row>
    <row r="845" spans="2:18" ht="20.25" customHeight="1">
      <c r="B845" s="36" t="str">
        <f t="shared" si="534"/>
        <v>a</v>
      </c>
      <c r="C845" s="42">
        <v>5</v>
      </c>
      <c r="D845" s="42"/>
      <c r="F845" s="342" t="s">
        <v>585</v>
      </c>
      <c r="G845" s="48" t="s">
        <v>307</v>
      </c>
      <c r="H845" s="96">
        <f>SUM(H846:H851)</f>
        <v>49.3</v>
      </c>
      <c r="I845" s="97">
        <f t="shared" si="535"/>
        <v>30</v>
      </c>
      <c r="J845" s="96">
        <f>SUM(J846:J851)</f>
        <v>0</v>
      </c>
      <c r="K845" s="96">
        <f>SUM(K846:K851)</f>
        <v>30</v>
      </c>
      <c r="L845" s="97">
        <f t="shared" si="533"/>
        <v>18</v>
      </c>
      <c r="M845" s="96">
        <f>SUM(M846:M851)</f>
        <v>0</v>
      </c>
      <c r="N845" s="96">
        <f>SUM(N846:N851)</f>
        <v>18</v>
      </c>
      <c r="O845" s="82" t="s">
        <v>146</v>
      </c>
      <c r="P845" s="35" t="s">
        <v>145</v>
      </c>
      <c r="R845" s="352">
        <f>L845-[1]გადასახდელები!L845</f>
        <v>18</v>
      </c>
    </row>
    <row r="846" spans="2:18" ht="20.25" hidden="1" customHeight="1">
      <c r="B846" s="36" t="str">
        <f t="shared" si="534"/>
        <v>b</v>
      </c>
      <c r="C846" s="42">
        <v>6</v>
      </c>
      <c r="D846" s="42"/>
      <c r="F846" s="343" t="s">
        <v>586</v>
      </c>
      <c r="G846" s="53" t="s">
        <v>308</v>
      </c>
      <c r="H846" s="99"/>
      <c r="I846" s="105">
        <f t="shared" si="535"/>
        <v>0</v>
      </c>
      <c r="J846" s="100"/>
      <c r="K846" s="100"/>
      <c r="L846" s="105">
        <f t="shared" si="533"/>
        <v>0</v>
      </c>
      <c r="M846" s="100"/>
      <c r="N846" s="100"/>
      <c r="O846" s="115"/>
      <c r="P846" s="35" t="s">
        <v>145</v>
      </c>
      <c r="R846" s="352">
        <f>L846-[1]გადასახდელები!L846</f>
        <v>0</v>
      </c>
    </row>
    <row r="847" spans="2:18" ht="20.25" customHeight="1">
      <c r="B847" s="36" t="str">
        <f t="shared" si="534"/>
        <v>a</v>
      </c>
      <c r="C847" s="42">
        <v>6</v>
      </c>
      <c r="D847" s="42"/>
      <c r="F847" s="343" t="s">
        <v>678</v>
      </c>
      <c r="G847" s="53" t="s">
        <v>309</v>
      </c>
      <c r="H847" s="99">
        <v>49.3</v>
      </c>
      <c r="I847" s="105">
        <f t="shared" si="535"/>
        <v>30</v>
      </c>
      <c r="J847" s="100"/>
      <c r="K847" s="100">
        <v>30</v>
      </c>
      <c r="L847" s="105">
        <f t="shared" si="533"/>
        <v>18</v>
      </c>
      <c r="M847" s="100"/>
      <c r="N847" s="100">
        <v>18</v>
      </c>
      <c r="O847" s="115"/>
      <c r="P847" s="35" t="s">
        <v>145</v>
      </c>
      <c r="R847" s="352">
        <f>L847-[1]გადასახდელები!L847</f>
        <v>18</v>
      </c>
    </row>
    <row r="848" spans="2:18" ht="20.25" hidden="1" customHeight="1">
      <c r="B848" s="36" t="str">
        <f t="shared" si="534"/>
        <v>b</v>
      </c>
      <c r="C848" s="42">
        <v>6</v>
      </c>
      <c r="D848" s="42"/>
      <c r="F848" s="343" t="s">
        <v>679</v>
      </c>
      <c r="G848" s="53" t="s">
        <v>310</v>
      </c>
      <c r="H848" s="99"/>
      <c r="I848" s="105">
        <f t="shared" si="535"/>
        <v>0</v>
      </c>
      <c r="J848" s="100"/>
      <c r="K848" s="100"/>
      <c r="L848" s="105">
        <f t="shared" si="533"/>
        <v>0</v>
      </c>
      <c r="M848" s="100"/>
      <c r="N848" s="100"/>
      <c r="O848" s="115"/>
      <c r="P848" s="35" t="s">
        <v>145</v>
      </c>
      <c r="R848" s="352">
        <f>L848-[1]გადასახდელები!L848</f>
        <v>0</v>
      </c>
    </row>
    <row r="849" spans="2:18" ht="20.25" hidden="1" customHeight="1">
      <c r="B849" s="36" t="str">
        <f t="shared" si="534"/>
        <v>b</v>
      </c>
      <c r="C849" s="42">
        <v>6</v>
      </c>
      <c r="D849" s="42"/>
      <c r="F849" s="343" t="s">
        <v>680</v>
      </c>
      <c r="G849" s="53" t="s">
        <v>311</v>
      </c>
      <c r="H849" s="99"/>
      <c r="I849" s="105">
        <f t="shared" si="535"/>
        <v>0</v>
      </c>
      <c r="J849" s="100"/>
      <c r="K849" s="100"/>
      <c r="L849" s="105">
        <f t="shared" si="533"/>
        <v>0</v>
      </c>
      <c r="M849" s="100"/>
      <c r="N849" s="100"/>
      <c r="O849" s="115"/>
      <c r="P849" s="35" t="s">
        <v>145</v>
      </c>
      <c r="R849" s="352">
        <f>L849-[1]გადასახდელები!L849</f>
        <v>0</v>
      </c>
    </row>
    <row r="850" spans="2:18" ht="20.25" hidden="1" customHeight="1">
      <c r="B850" s="36" t="str">
        <f t="shared" si="534"/>
        <v>b</v>
      </c>
      <c r="C850" s="42">
        <v>6</v>
      </c>
      <c r="D850" s="42"/>
      <c r="F850" s="343" t="s">
        <v>681</v>
      </c>
      <c r="G850" s="53" t="s">
        <v>312</v>
      </c>
      <c r="H850" s="99"/>
      <c r="I850" s="105">
        <f t="shared" si="535"/>
        <v>0</v>
      </c>
      <c r="J850" s="100"/>
      <c r="K850" s="100"/>
      <c r="L850" s="105">
        <f t="shared" si="533"/>
        <v>0</v>
      </c>
      <c r="M850" s="100"/>
      <c r="N850" s="100"/>
      <c r="O850" s="115"/>
      <c r="P850" s="35" t="s">
        <v>145</v>
      </c>
      <c r="R850" s="352">
        <f>L850-[1]გადასახდელები!L850</f>
        <v>0</v>
      </c>
    </row>
    <row r="851" spans="2:18" ht="20.25" hidden="1" customHeight="1">
      <c r="B851" s="36" t="str">
        <f t="shared" si="534"/>
        <v>b</v>
      </c>
      <c r="C851" s="42">
        <v>6</v>
      </c>
      <c r="D851" s="42"/>
      <c r="F851" s="343" t="s">
        <v>682</v>
      </c>
      <c r="G851" s="53" t="s">
        <v>313</v>
      </c>
      <c r="H851" s="99"/>
      <c r="I851" s="105">
        <f t="shared" si="535"/>
        <v>0</v>
      </c>
      <c r="J851" s="100"/>
      <c r="K851" s="100"/>
      <c r="L851" s="105">
        <f t="shared" si="533"/>
        <v>0</v>
      </c>
      <c r="M851" s="100"/>
      <c r="N851" s="100"/>
      <c r="O851" s="115"/>
      <c r="P851" s="35" t="s">
        <v>145</v>
      </c>
      <c r="R851" s="352">
        <f>L851-[1]გადასახდელები!L851</f>
        <v>0</v>
      </c>
    </row>
    <row r="852" spans="2:18" ht="20.25" customHeight="1">
      <c r="B852" s="36" t="str">
        <f t="shared" si="534"/>
        <v>a</v>
      </c>
      <c r="C852" s="42">
        <v>5</v>
      </c>
      <c r="D852" s="42"/>
      <c r="F852" s="342" t="s">
        <v>587</v>
      </c>
      <c r="G852" s="48" t="s">
        <v>314</v>
      </c>
      <c r="H852" s="96">
        <f>SUM(H853:H872)</f>
        <v>42.3</v>
      </c>
      <c r="I852" s="97">
        <f t="shared" si="535"/>
        <v>37</v>
      </c>
      <c r="J852" s="96">
        <f>SUM(J853:J872)</f>
        <v>0</v>
      </c>
      <c r="K852" s="96">
        <f>SUM(K853:K872)</f>
        <v>37</v>
      </c>
      <c r="L852" s="97">
        <f t="shared" si="533"/>
        <v>0</v>
      </c>
      <c r="M852" s="96">
        <f>SUM(M853:M872)</f>
        <v>0</v>
      </c>
      <c r="N852" s="96">
        <f>SUM(N853:N872)</f>
        <v>0</v>
      </c>
      <c r="O852" s="82" t="s">
        <v>146</v>
      </c>
      <c r="P852" s="35" t="s">
        <v>145</v>
      </c>
      <c r="R852" s="352">
        <f>L852-[1]გადასახდელები!L852</f>
        <v>-6.3</v>
      </c>
    </row>
    <row r="853" spans="2:18" ht="20.25" hidden="1" customHeight="1">
      <c r="B853" s="36" t="str">
        <f t="shared" si="534"/>
        <v>b</v>
      </c>
      <c r="C853" s="42">
        <v>6</v>
      </c>
      <c r="D853" s="42"/>
      <c r="F853" s="343" t="s">
        <v>683</v>
      </c>
      <c r="G853" s="54" t="s">
        <v>315</v>
      </c>
      <c r="H853" s="116"/>
      <c r="I853" s="105">
        <f t="shared" si="535"/>
        <v>0</v>
      </c>
      <c r="J853" s="117"/>
      <c r="K853" s="117"/>
      <c r="L853" s="105">
        <f t="shared" si="533"/>
        <v>0</v>
      </c>
      <c r="M853" s="117"/>
      <c r="N853" s="117"/>
      <c r="P853" s="35" t="s">
        <v>145</v>
      </c>
      <c r="R853" s="352">
        <f>L853-[1]გადასახდელები!L853</f>
        <v>0</v>
      </c>
    </row>
    <row r="854" spans="2:18" ht="20.25" hidden="1" customHeight="1">
      <c r="B854" s="36" t="str">
        <f t="shared" si="534"/>
        <v>b</v>
      </c>
      <c r="C854" s="42">
        <v>6</v>
      </c>
      <c r="D854" s="42"/>
      <c r="F854" s="343" t="s">
        <v>684</v>
      </c>
      <c r="G854" s="54" t="s">
        <v>316</v>
      </c>
      <c r="H854" s="116"/>
      <c r="I854" s="105">
        <f t="shared" si="535"/>
        <v>0</v>
      </c>
      <c r="J854" s="117"/>
      <c r="K854" s="117"/>
      <c r="L854" s="105">
        <f t="shared" si="533"/>
        <v>0</v>
      </c>
      <c r="M854" s="117"/>
      <c r="N854" s="117"/>
      <c r="P854" s="35" t="s">
        <v>145</v>
      </c>
      <c r="R854" s="352">
        <f>L854-[1]გადასახდელები!L854</f>
        <v>0</v>
      </c>
    </row>
    <row r="855" spans="2:18" ht="30.75" customHeight="1">
      <c r="B855" s="36" t="str">
        <f t="shared" si="534"/>
        <v>a</v>
      </c>
      <c r="C855" s="42">
        <v>6</v>
      </c>
      <c r="D855" s="42"/>
      <c r="F855" s="343" t="s">
        <v>588</v>
      </c>
      <c r="G855" s="54" t="s">
        <v>317</v>
      </c>
      <c r="H855" s="116"/>
      <c r="I855" s="105">
        <f t="shared" si="535"/>
        <v>5</v>
      </c>
      <c r="J855" s="117"/>
      <c r="K855" s="117">
        <v>5</v>
      </c>
      <c r="L855" s="105">
        <f t="shared" si="533"/>
        <v>0</v>
      </c>
      <c r="M855" s="117"/>
      <c r="N855" s="117"/>
      <c r="P855" s="35" t="s">
        <v>145</v>
      </c>
      <c r="R855" s="352">
        <f>L855-[1]გადასახდელები!L855</f>
        <v>-3.8</v>
      </c>
    </row>
    <row r="856" spans="2:18" ht="30.75" hidden="1" customHeight="1">
      <c r="B856" s="36" t="str">
        <f t="shared" si="534"/>
        <v>b</v>
      </c>
      <c r="C856" s="42">
        <v>6</v>
      </c>
      <c r="D856" s="42"/>
      <c r="F856" s="343" t="s">
        <v>685</v>
      </c>
      <c r="G856" s="54" t="s">
        <v>318</v>
      </c>
      <c r="H856" s="116"/>
      <c r="I856" s="105">
        <f t="shared" si="535"/>
        <v>0</v>
      </c>
      <c r="J856" s="117"/>
      <c r="K856" s="117"/>
      <c r="L856" s="105">
        <f t="shared" si="533"/>
        <v>0</v>
      </c>
      <c r="M856" s="117"/>
      <c r="N856" s="117"/>
      <c r="P856" s="35" t="s">
        <v>145</v>
      </c>
      <c r="R856" s="352">
        <f>L856-[1]გადასახდელები!L856</f>
        <v>0</v>
      </c>
    </row>
    <row r="857" spans="2:18" ht="20.25" customHeight="1">
      <c r="B857" s="36" t="str">
        <f t="shared" si="534"/>
        <v>a</v>
      </c>
      <c r="C857" s="42">
        <v>6</v>
      </c>
      <c r="D857" s="42"/>
      <c r="F857" s="343" t="s">
        <v>589</v>
      </c>
      <c r="G857" s="54" t="s">
        <v>319</v>
      </c>
      <c r="H857" s="116"/>
      <c r="I857" s="105">
        <f t="shared" si="535"/>
        <v>2</v>
      </c>
      <c r="J857" s="117"/>
      <c r="K857" s="117">
        <v>2</v>
      </c>
      <c r="L857" s="105">
        <f t="shared" si="533"/>
        <v>0</v>
      </c>
      <c r="M857" s="117"/>
      <c r="N857" s="117"/>
      <c r="P857" s="35" t="s">
        <v>145</v>
      </c>
      <c r="R857" s="352">
        <f>L857-[1]გადასახდელები!L857</f>
        <v>0</v>
      </c>
    </row>
    <row r="858" spans="2:18" ht="20.25" hidden="1" customHeight="1">
      <c r="B858" s="36" t="str">
        <f t="shared" si="534"/>
        <v>b</v>
      </c>
      <c r="C858" s="42">
        <v>6</v>
      </c>
      <c r="D858" s="42"/>
      <c r="F858" s="343" t="s">
        <v>686</v>
      </c>
      <c r="G858" s="54" t="s">
        <v>320</v>
      </c>
      <c r="H858" s="116"/>
      <c r="I858" s="105">
        <f t="shared" si="535"/>
        <v>0</v>
      </c>
      <c r="J858" s="117"/>
      <c r="K858" s="117"/>
      <c r="L858" s="105">
        <f t="shared" si="533"/>
        <v>0</v>
      </c>
      <c r="M858" s="117"/>
      <c r="N858" s="117"/>
      <c r="P858" s="35" t="s">
        <v>145</v>
      </c>
      <c r="R858" s="352">
        <f>L858-[1]გადასახდელები!L858</f>
        <v>0</v>
      </c>
    </row>
    <row r="859" spans="2:18" ht="30.75" hidden="1" customHeight="1">
      <c r="B859" s="36" t="str">
        <f t="shared" si="534"/>
        <v>b</v>
      </c>
      <c r="C859" s="42">
        <v>6</v>
      </c>
      <c r="D859" s="42"/>
      <c r="F859" s="343" t="s">
        <v>687</v>
      </c>
      <c r="G859" s="54" t="s">
        <v>321</v>
      </c>
      <c r="H859" s="116"/>
      <c r="I859" s="105">
        <f t="shared" si="535"/>
        <v>0</v>
      </c>
      <c r="J859" s="117"/>
      <c r="K859" s="117"/>
      <c r="L859" s="105">
        <f t="shared" si="533"/>
        <v>0</v>
      </c>
      <c r="M859" s="117"/>
      <c r="N859" s="117"/>
      <c r="P859" s="35" t="s">
        <v>145</v>
      </c>
      <c r="R859" s="352">
        <f>L859-[1]გადასახდელები!L859</f>
        <v>0</v>
      </c>
    </row>
    <row r="860" spans="2:18" ht="20.25" hidden="1" customHeight="1">
      <c r="B860" s="36" t="str">
        <f t="shared" si="534"/>
        <v>b</v>
      </c>
      <c r="C860" s="42">
        <v>6</v>
      </c>
      <c r="D860" s="42"/>
      <c r="F860" s="343" t="s">
        <v>590</v>
      </c>
      <c r="G860" s="54" t="s">
        <v>322</v>
      </c>
      <c r="H860" s="116"/>
      <c r="I860" s="105">
        <f t="shared" si="535"/>
        <v>0</v>
      </c>
      <c r="J860" s="117"/>
      <c r="K860" s="117"/>
      <c r="L860" s="105">
        <f t="shared" si="533"/>
        <v>0</v>
      </c>
      <c r="M860" s="117"/>
      <c r="N860" s="117"/>
      <c r="P860" s="35" t="s">
        <v>145</v>
      </c>
      <c r="R860" s="352">
        <f>L860-[1]გადასახდელები!L860</f>
        <v>0</v>
      </c>
    </row>
    <row r="861" spans="2:18" ht="20.25" customHeight="1">
      <c r="B861" s="36" t="str">
        <f t="shared" si="534"/>
        <v>a</v>
      </c>
      <c r="C861" s="42">
        <v>6</v>
      </c>
      <c r="D861" s="42"/>
      <c r="F861" s="343" t="s">
        <v>688</v>
      </c>
      <c r="G861" s="54" t="s">
        <v>323</v>
      </c>
      <c r="H861" s="116"/>
      <c r="I861" s="105">
        <f t="shared" si="535"/>
        <v>5</v>
      </c>
      <c r="J861" s="117"/>
      <c r="K861" s="117">
        <v>5</v>
      </c>
      <c r="L861" s="105">
        <f t="shared" si="533"/>
        <v>0</v>
      </c>
      <c r="M861" s="117"/>
      <c r="N861" s="117"/>
      <c r="P861" s="35" t="s">
        <v>145</v>
      </c>
      <c r="R861" s="352">
        <f>L861-[1]გადასახდელები!L861</f>
        <v>0</v>
      </c>
    </row>
    <row r="862" spans="2:18" ht="20.25" hidden="1" customHeight="1">
      <c r="B862" s="36" t="str">
        <f t="shared" si="534"/>
        <v>b</v>
      </c>
      <c r="C862" s="42">
        <v>6</v>
      </c>
      <c r="D862" s="42"/>
      <c r="F862" s="343" t="s">
        <v>689</v>
      </c>
      <c r="G862" s="54" t="s">
        <v>324</v>
      </c>
      <c r="H862" s="116"/>
      <c r="I862" s="105">
        <f t="shared" si="535"/>
        <v>0</v>
      </c>
      <c r="J862" s="117"/>
      <c r="K862" s="117"/>
      <c r="L862" s="105">
        <f t="shared" si="533"/>
        <v>0</v>
      </c>
      <c r="M862" s="117"/>
      <c r="N862" s="117"/>
      <c r="P862" s="35" t="s">
        <v>145</v>
      </c>
      <c r="R862" s="352">
        <f>L862-[1]გადასახდელები!L862</f>
        <v>0</v>
      </c>
    </row>
    <row r="863" spans="2:18" ht="20.25" hidden="1" customHeight="1">
      <c r="B863" s="36" t="str">
        <f t="shared" si="534"/>
        <v>b</v>
      </c>
      <c r="C863" s="42">
        <v>6</v>
      </c>
      <c r="D863" s="42"/>
      <c r="F863" s="343" t="s">
        <v>690</v>
      </c>
      <c r="G863" s="54" t="s">
        <v>325</v>
      </c>
      <c r="H863" s="116"/>
      <c r="I863" s="105">
        <f t="shared" si="535"/>
        <v>0</v>
      </c>
      <c r="J863" s="117"/>
      <c r="K863" s="117"/>
      <c r="L863" s="105">
        <f t="shared" si="533"/>
        <v>0</v>
      </c>
      <c r="M863" s="117"/>
      <c r="N863" s="117"/>
      <c r="P863" s="35" t="s">
        <v>145</v>
      </c>
      <c r="R863" s="352">
        <f>L863-[1]გადასახდელები!L863</f>
        <v>0</v>
      </c>
    </row>
    <row r="864" spans="2:18" ht="20.25" hidden="1" customHeight="1">
      <c r="B864" s="36" t="str">
        <f t="shared" si="534"/>
        <v>b</v>
      </c>
      <c r="C864" s="42">
        <v>6</v>
      </c>
      <c r="D864" s="42"/>
      <c r="F864" s="343" t="s">
        <v>691</v>
      </c>
      <c r="G864" s="54" t="s">
        <v>326</v>
      </c>
      <c r="H864" s="116"/>
      <c r="I864" s="105">
        <f t="shared" si="535"/>
        <v>0</v>
      </c>
      <c r="J864" s="117"/>
      <c r="K864" s="117"/>
      <c r="L864" s="105">
        <f t="shared" si="533"/>
        <v>0</v>
      </c>
      <c r="M864" s="117"/>
      <c r="N864" s="117"/>
      <c r="P864" s="35" t="s">
        <v>145</v>
      </c>
      <c r="R864" s="352">
        <f>L864-[1]გადასახდელები!L864</f>
        <v>0</v>
      </c>
    </row>
    <row r="865" spans="2:18" ht="20.25" hidden="1" customHeight="1">
      <c r="B865" s="36" t="str">
        <f t="shared" si="534"/>
        <v>b</v>
      </c>
      <c r="C865" s="42">
        <v>6</v>
      </c>
      <c r="D865" s="42"/>
      <c r="F865" s="343" t="s">
        <v>692</v>
      </c>
      <c r="G865" s="54" t="s">
        <v>327</v>
      </c>
      <c r="H865" s="116"/>
      <c r="I865" s="105">
        <f t="shared" si="535"/>
        <v>0</v>
      </c>
      <c r="J865" s="117"/>
      <c r="K865" s="117"/>
      <c r="L865" s="105">
        <f t="shared" si="533"/>
        <v>0</v>
      </c>
      <c r="M865" s="117"/>
      <c r="N865" s="117"/>
      <c r="P865" s="35" t="s">
        <v>145</v>
      </c>
      <c r="R865" s="352">
        <f>L865-[1]გადასახდელები!L865</f>
        <v>0</v>
      </c>
    </row>
    <row r="866" spans="2:18" ht="20.25" hidden="1" customHeight="1">
      <c r="B866" s="36" t="str">
        <f t="shared" si="534"/>
        <v>b</v>
      </c>
      <c r="C866" s="42">
        <v>6</v>
      </c>
      <c r="D866" s="42"/>
      <c r="F866" s="343" t="s">
        <v>693</v>
      </c>
      <c r="G866" s="54" t="s">
        <v>328</v>
      </c>
      <c r="H866" s="116"/>
      <c r="I866" s="105">
        <f t="shared" si="535"/>
        <v>0</v>
      </c>
      <c r="J866" s="117"/>
      <c r="K866" s="117"/>
      <c r="L866" s="105">
        <f t="shared" si="533"/>
        <v>0</v>
      </c>
      <c r="M866" s="117"/>
      <c r="N866" s="117"/>
      <c r="P866" s="35" t="s">
        <v>145</v>
      </c>
      <c r="R866" s="352">
        <f>L866-[1]გადასახდელები!L866</f>
        <v>0</v>
      </c>
    </row>
    <row r="867" spans="2:18" ht="20.25" hidden="1" customHeight="1">
      <c r="B867" s="36" t="str">
        <f t="shared" si="534"/>
        <v>b</v>
      </c>
      <c r="C867" s="42">
        <v>6</v>
      </c>
      <c r="D867" s="42"/>
      <c r="F867" s="343" t="s">
        <v>694</v>
      </c>
      <c r="G867" s="54" t="s">
        <v>329</v>
      </c>
      <c r="H867" s="116"/>
      <c r="I867" s="105">
        <f t="shared" si="535"/>
        <v>0</v>
      </c>
      <c r="J867" s="117"/>
      <c r="K867" s="117"/>
      <c r="L867" s="105">
        <f t="shared" si="533"/>
        <v>0</v>
      </c>
      <c r="M867" s="117"/>
      <c r="N867" s="117"/>
      <c r="P867" s="35" t="s">
        <v>145</v>
      </c>
      <c r="R867" s="352">
        <f>L867-[1]გადასახდელები!L867</f>
        <v>0</v>
      </c>
    </row>
    <row r="868" spans="2:18" ht="20.25" hidden="1" customHeight="1">
      <c r="B868" s="36" t="str">
        <f t="shared" si="534"/>
        <v>b</v>
      </c>
      <c r="C868" s="42">
        <v>6</v>
      </c>
      <c r="D868" s="42"/>
      <c r="F868" s="343" t="s">
        <v>695</v>
      </c>
      <c r="G868" s="54" t="s">
        <v>330</v>
      </c>
      <c r="H868" s="116"/>
      <c r="I868" s="105">
        <f t="shared" si="535"/>
        <v>0</v>
      </c>
      <c r="J868" s="117"/>
      <c r="K868" s="117"/>
      <c r="L868" s="105">
        <f t="shared" si="533"/>
        <v>0</v>
      </c>
      <c r="M868" s="117"/>
      <c r="N868" s="117"/>
      <c r="P868" s="35" t="s">
        <v>145</v>
      </c>
      <c r="R868" s="352">
        <f>L868-[1]გადასახდელები!L868</f>
        <v>0</v>
      </c>
    </row>
    <row r="869" spans="2:18" ht="20.25" hidden="1" customHeight="1">
      <c r="B869" s="36" t="str">
        <f t="shared" si="534"/>
        <v>b</v>
      </c>
      <c r="C869" s="42">
        <v>6</v>
      </c>
      <c r="D869" s="42"/>
      <c r="F869" s="343" t="s">
        <v>696</v>
      </c>
      <c r="G869" s="54" t="s">
        <v>331</v>
      </c>
      <c r="H869" s="116"/>
      <c r="I869" s="105">
        <f t="shared" si="535"/>
        <v>0</v>
      </c>
      <c r="J869" s="117"/>
      <c r="K869" s="117"/>
      <c r="L869" s="105">
        <f t="shared" si="533"/>
        <v>0</v>
      </c>
      <c r="M869" s="117"/>
      <c r="N869" s="117"/>
      <c r="P869" s="35" t="s">
        <v>145</v>
      </c>
      <c r="R869" s="352">
        <f>L869-[1]გადასახდელები!L869</f>
        <v>0</v>
      </c>
    </row>
    <row r="870" spans="2:18" ht="20.25" hidden="1" customHeight="1">
      <c r="B870" s="36" t="str">
        <f t="shared" si="534"/>
        <v>b</v>
      </c>
      <c r="C870" s="42">
        <v>6</v>
      </c>
      <c r="D870" s="42"/>
      <c r="F870" s="343" t="s">
        <v>697</v>
      </c>
      <c r="G870" s="55" t="s">
        <v>332</v>
      </c>
      <c r="H870" s="116"/>
      <c r="I870" s="105">
        <f t="shared" si="535"/>
        <v>0</v>
      </c>
      <c r="J870" s="117"/>
      <c r="K870" s="117"/>
      <c r="L870" s="105">
        <f t="shared" si="533"/>
        <v>0</v>
      </c>
      <c r="M870" s="117"/>
      <c r="N870" s="117"/>
      <c r="P870" s="35" t="s">
        <v>145</v>
      </c>
      <c r="R870" s="352">
        <f>L870-[1]გადასახდელები!L870</f>
        <v>0</v>
      </c>
    </row>
    <row r="871" spans="2:18" ht="20.25" customHeight="1">
      <c r="B871" s="36" t="str">
        <f t="shared" si="534"/>
        <v>a</v>
      </c>
      <c r="C871" s="42">
        <v>6</v>
      </c>
      <c r="D871" s="42"/>
      <c r="F871" s="343" t="s">
        <v>698</v>
      </c>
      <c r="G871" s="54" t="s">
        <v>333</v>
      </c>
      <c r="H871" s="116">
        <v>33.6</v>
      </c>
      <c r="I871" s="105">
        <f t="shared" si="535"/>
        <v>0</v>
      </c>
      <c r="J871" s="117"/>
      <c r="K871" s="117"/>
      <c r="L871" s="105">
        <f t="shared" si="533"/>
        <v>0</v>
      </c>
      <c r="M871" s="117"/>
      <c r="N871" s="117"/>
      <c r="P871" s="35" t="s">
        <v>145</v>
      </c>
      <c r="R871" s="352">
        <f>L871-[1]გადასახდელები!L871</f>
        <v>0</v>
      </c>
    </row>
    <row r="872" spans="2:18" ht="51" customHeight="1">
      <c r="B872" s="36" t="str">
        <f t="shared" si="534"/>
        <v>a</v>
      </c>
      <c r="C872" s="42">
        <v>6</v>
      </c>
      <c r="D872" s="42"/>
      <c r="F872" s="343" t="s">
        <v>591</v>
      </c>
      <c r="G872" s="54" t="s">
        <v>334</v>
      </c>
      <c r="H872" s="116">
        <v>8.6999999999999993</v>
      </c>
      <c r="I872" s="105">
        <f t="shared" si="535"/>
        <v>25</v>
      </c>
      <c r="J872" s="117"/>
      <c r="K872" s="117">
        <v>25</v>
      </c>
      <c r="L872" s="105">
        <f t="shared" si="533"/>
        <v>0</v>
      </c>
      <c r="M872" s="117"/>
      <c r="N872" s="117"/>
      <c r="P872" s="35" t="s">
        <v>145</v>
      </c>
      <c r="R872" s="352">
        <f>L872-[1]გადასახდელები!L872</f>
        <v>-2.5</v>
      </c>
    </row>
    <row r="873" spans="2:18" ht="20.25" customHeight="1">
      <c r="B873" s="36" t="str">
        <f t="shared" si="534"/>
        <v>a</v>
      </c>
      <c r="C873" s="42">
        <v>4</v>
      </c>
      <c r="D873" s="42"/>
      <c r="F873" s="342" t="s">
        <v>699</v>
      </c>
      <c r="G873" s="47" t="s">
        <v>335</v>
      </c>
      <c r="H873" s="93">
        <f>H874+H875</f>
        <v>7.2</v>
      </c>
      <c r="I873" s="94">
        <f t="shared" si="535"/>
        <v>0</v>
      </c>
      <c r="J873" s="93">
        <f>J874+J875</f>
        <v>0</v>
      </c>
      <c r="K873" s="93">
        <f>K874+K875</f>
        <v>0</v>
      </c>
      <c r="L873" s="94">
        <f t="shared" si="533"/>
        <v>0</v>
      </c>
      <c r="M873" s="93">
        <f>M874+M875</f>
        <v>0</v>
      </c>
      <c r="N873" s="93">
        <f>N874+N875</f>
        <v>0</v>
      </c>
      <c r="O873" s="82" t="s">
        <v>146</v>
      </c>
      <c r="P873" s="35" t="s">
        <v>145</v>
      </c>
      <c r="R873" s="352">
        <f>L873-[1]გადასახდელები!L873</f>
        <v>0</v>
      </c>
    </row>
    <row r="874" spans="2:18" ht="20.25" hidden="1" customHeight="1">
      <c r="B874" s="36" t="str">
        <f t="shared" si="534"/>
        <v>b</v>
      </c>
      <c r="C874" s="42">
        <v>5</v>
      </c>
      <c r="D874" s="42"/>
      <c r="F874" s="343" t="s">
        <v>700</v>
      </c>
      <c r="G874" s="48" t="s">
        <v>336</v>
      </c>
      <c r="H874" s="101"/>
      <c r="I874" s="97">
        <f t="shared" si="535"/>
        <v>0</v>
      </c>
      <c r="J874" s="102"/>
      <c r="K874" s="102"/>
      <c r="L874" s="97">
        <f t="shared" si="533"/>
        <v>0</v>
      </c>
      <c r="M874" s="102"/>
      <c r="N874" s="102"/>
      <c r="O874" s="115"/>
      <c r="P874" s="35" t="s">
        <v>145</v>
      </c>
      <c r="R874" s="352">
        <f>L874-[1]გადასახდელები!L874</f>
        <v>0</v>
      </c>
    </row>
    <row r="875" spans="2:18" ht="20.25" customHeight="1">
      <c r="B875" s="36" t="str">
        <f t="shared" si="534"/>
        <v>a</v>
      </c>
      <c r="C875" s="42">
        <v>5</v>
      </c>
      <c r="D875" s="42"/>
      <c r="F875" s="342" t="s">
        <v>701</v>
      </c>
      <c r="G875" s="48" t="s">
        <v>337</v>
      </c>
      <c r="H875" s="119">
        <f>H876+H877</f>
        <v>7.2</v>
      </c>
      <c r="I875" s="105">
        <f t="shared" si="535"/>
        <v>0</v>
      </c>
      <c r="J875" s="119">
        <f>J876+J877</f>
        <v>0</v>
      </c>
      <c r="K875" s="119">
        <f>K876+K877</f>
        <v>0</v>
      </c>
      <c r="L875" s="105">
        <f t="shared" si="533"/>
        <v>0</v>
      </c>
      <c r="M875" s="119">
        <f>M876+M877</f>
        <v>0</v>
      </c>
      <c r="N875" s="119">
        <f>N876+N877</f>
        <v>0</v>
      </c>
      <c r="O875" s="82" t="s">
        <v>146</v>
      </c>
      <c r="P875" s="35" t="s">
        <v>145</v>
      </c>
      <c r="R875" s="352">
        <f>L875-[1]გადასახდელები!L875</f>
        <v>0</v>
      </c>
    </row>
    <row r="876" spans="2:18" ht="20.25" hidden="1" customHeight="1">
      <c r="B876" s="36" t="str">
        <f t="shared" si="534"/>
        <v>b</v>
      </c>
      <c r="C876" s="42">
        <v>6</v>
      </c>
      <c r="D876" s="42"/>
      <c r="F876" s="343" t="s">
        <v>702</v>
      </c>
      <c r="G876" s="54" t="s">
        <v>338</v>
      </c>
      <c r="H876" s="116"/>
      <c r="I876" s="105">
        <f t="shared" si="535"/>
        <v>0</v>
      </c>
      <c r="J876" s="117"/>
      <c r="K876" s="117"/>
      <c r="L876" s="105">
        <f t="shared" si="533"/>
        <v>0</v>
      </c>
      <c r="M876" s="117"/>
      <c r="N876" s="117"/>
      <c r="P876" s="35" t="s">
        <v>145</v>
      </c>
      <c r="R876" s="352">
        <f>L876-[1]გადასახდელები!L876</f>
        <v>0</v>
      </c>
    </row>
    <row r="877" spans="2:18" ht="20.25" customHeight="1" thickBot="1">
      <c r="B877" s="36" t="str">
        <f t="shared" si="534"/>
        <v>a</v>
      </c>
      <c r="C877" s="42">
        <v>6</v>
      </c>
      <c r="D877" s="42"/>
      <c r="F877" s="343" t="s">
        <v>703</v>
      </c>
      <c r="G877" s="54" t="s">
        <v>339</v>
      </c>
      <c r="H877" s="116">
        <v>7.2</v>
      </c>
      <c r="I877" s="105">
        <f t="shared" si="535"/>
        <v>0</v>
      </c>
      <c r="J877" s="117"/>
      <c r="K877" s="117"/>
      <c r="L877" s="105">
        <f t="shared" si="533"/>
        <v>0</v>
      </c>
      <c r="M877" s="117"/>
      <c r="N877" s="117"/>
      <c r="P877" s="35" t="s">
        <v>145</v>
      </c>
      <c r="R877" s="352">
        <f>L877-[1]გადასახდელები!L877</f>
        <v>0</v>
      </c>
    </row>
    <row r="878" spans="2:18" ht="30.75" hidden="1" customHeight="1">
      <c r="B878" s="36" t="str">
        <f t="shared" si="534"/>
        <v>b</v>
      </c>
      <c r="C878" s="42">
        <v>3</v>
      </c>
      <c r="D878" s="42"/>
      <c r="F878" s="342" t="s">
        <v>704</v>
      </c>
      <c r="G878" s="51" t="s">
        <v>340</v>
      </c>
      <c r="H878" s="89">
        <f>H879+H880</f>
        <v>0</v>
      </c>
      <c r="I878" s="90">
        <f t="shared" si="535"/>
        <v>0</v>
      </c>
      <c r="J878" s="89">
        <f>J879+J880</f>
        <v>0</v>
      </c>
      <c r="K878" s="89">
        <f>K879+K880</f>
        <v>0</v>
      </c>
      <c r="L878" s="90">
        <f t="shared" si="533"/>
        <v>0</v>
      </c>
      <c r="M878" s="89">
        <f>M879+M880</f>
        <v>0</v>
      </c>
      <c r="N878" s="89">
        <f>N879+N880</f>
        <v>0</v>
      </c>
      <c r="O878" s="82" t="s">
        <v>146</v>
      </c>
      <c r="P878" s="35" t="s">
        <v>145</v>
      </c>
      <c r="R878" s="352">
        <f>L878-[1]გადასახდელები!L878</f>
        <v>0</v>
      </c>
    </row>
    <row r="879" spans="2:18" ht="30.75" hidden="1" customHeight="1">
      <c r="B879" s="36" t="str">
        <f t="shared" si="534"/>
        <v>b</v>
      </c>
      <c r="C879" s="42">
        <v>4</v>
      </c>
      <c r="D879" s="42"/>
      <c r="F879" s="343" t="s">
        <v>705</v>
      </c>
      <c r="G879" s="47" t="s">
        <v>341</v>
      </c>
      <c r="H879" s="103"/>
      <c r="I879" s="94">
        <f t="shared" si="535"/>
        <v>0</v>
      </c>
      <c r="J879" s="104"/>
      <c r="K879" s="104"/>
      <c r="L879" s="94">
        <f t="shared" si="533"/>
        <v>0</v>
      </c>
      <c r="M879" s="104"/>
      <c r="N879" s="104"/>
      <c r="P879" s="35" t="s">
        <v>145</v>
      </c>
      <c r="R879" s="352">
        <f>L879-[1]გადასახდელები!L879</f>
        <v>0</v>
      </c>
    </row>
    <row r="880" spans="2:18" ht="30.75" hidden="1" customHeight="1">
      <c r="B880" s="36" t="str">
        <f t="shared" si="534"/>
        <v>b</v>
      </c>
      <c r="C880" s="42">
        <v>4</v>
      </c>
      <c r="D880" s="42"/>
      <c r="F880" s="342" t="s">
        <v>706</v>
      </c>
      <c r="G880" s="47" t="s">
        <v>342</v>
      </c>
      <c r="H880" s="93">
        <f>H881+H882+H883+H884</f>
        <v>0</v>
      </c>
      <c r="I880" s="94">
        <f t="shared" si="535"/>
        <v>0</v>
      </c>
      <c r="J880" s="93">
        <f>J881+J882+J883+J884</f>
        <v>0</v>
      </c>
      <c r="K880" s="93">
        <f>K881+K882+K883+K884</f>
        <v>0</v>
      </c>
      <c r="L880" s="94">
        <f t="shared" si="533"/>
        <v>0</v>
      </c>
      <c r="M880" s="93">
        <f>M881+M882+M883+M884</f>
        <v>0</v>
      </c>
      <c r="N880" s="93">
        <f>N881+N882+N883+N884</f>
        <v>0</v>
      </c>
      <c r="O880" s="82" t="s">
        <v>146</v>
      </c>
      <c r="P880" s="35" t="s">
        <v>145</v>
      </c>
      <c r="R880" s="352">
        <f>L880-[1]გადასახდელები!L880</f>
        <v>0</v>
      </c>
    </row>
    <row r="881" spans="2:18" ht="30.75" hidden="1" customHeight="1">
      <c r="B881" s="36" t="str">
        <f t="shared" si="534"/>
        <v>b</v>
      </c>
      <c r="C881" s="42">
        <v>5</v>
      </c>
      <c r="D881" s="42"/>
      <c r="F881" s="343" t="s">
        <v>707</v>
      </c>
      <c r="G881" s="48" t="s">
        <v>343</v>
      </c>
      <c r="H881" s="101"/>
      <c r="I881" s="97">
        <f t="shared" si="535"/>
        <v>0</v>
      </c>
      <c r="J881" s="102"/>
      <c r="K881" s="102"/>
      <c r="L881" s="97">
        <f t="shared" si="533"/>
        <v>0</v>
      </c>
      <c r="M881" s="102"/>
      <c r="N881" s="102"/>
      <c r="P881" s="35" t="s">
        <v>145</v>
      </c>
      <c r="R881" s="352">
        <f>L881-[1]გადასახდელები!L881</f>
        <v>0</v>
      </c>
    </row>
    <row r="882" spans="2:18" ht="20.25" hidden="1" customHeight="1">
      <c r="B882" s="36" t="str">
        <f t="shared" si="534"/>
        <v>b</v>
      </c>
      <c r="C882" s="42">
        <v>5</v>
      </c>
      <c r="D882" s="42"/>
      <c r="F882" s="343" t="s">
        <v>708</v>
      </c>
      <c r="G882" s="48" t="s">
        <v>344</v>
      </c>
      <c r="H882" s="101"/>
      <c r="I882" s="97">
        <f t="shared" si="535"/>
        <v>0</v>
      </c>
      <c r="J882" s="102"/>
      <c r="K882" s="102"/>
      <c r="L882" s="97">
        <f t="shared" si="533"/>
        <v>0</v>
      </c>
      <c r="M882" s="102"/>
      <c r="N882" s="102"/>
      <c r="P882" s="35" t="s">
        <v>145</v>
      </c>
      <c r="R882" s="352">
        <f>L882-[1]გადასახდელები!L882</f>
        <v>0</v>
      </c>
    </row>
    <row r="883" spans="2:18" ht="20.25" hidden="1" customHeight="1">
      <c r="B883" s="36" t="str">
        <f t="shared" si="534"/>
        <v>b</v>
      </c>
      <c r="C883" s="42">
        <v>5</v>
      </c>
      <c r="D883" s="42"/>
      <c r="F883" s="343" t="s">
        <v>709</v>
      </c>
      <c r="G883" s="48" t="s">
        <v>345</v>
      </c>
      <c r="H883" s="101"/>
      <c r="I883" s="97">
        <f t="shared" si="535"/>
        <v>0</v>
      </c>
      <c r="J883" s="102"/>
      <c r="K883" s="102"/>
      <c r="L883" s="97">
        <f t="shared" si="533"/>
        <v>0</v>
      </c>
      <c r="M883" s="102"/>
      <c r="N883" s="102"/>
      <c r="P883" s="35" t="s">
        <v>145</v>
      </c>
      <c r="R883" s="352">
        <f>L883-[1]გადასახდელები!L883</f>
        <v>0</v>
      </c>
    </row>
    <row r="884" spans="2:18" ht="20.25" hidden="1" customHeight="1">
      <c r="B884" s="36" t="str">
        <f t="shared" si="534"/>
        <v>b</v>
      </c>
      <c r="C884" s="42">
        <v>5</v>
      </c>
      <c r="D884" s="42"/>
      <c r="F884" s="343" t="s">
        <v>710</v>
      </c>
      <c r="G884" s="48" t="s">
        <v>214</v>
      </c>
      <c r="H884" s="101"/>
      <c r="I884" s="97">
        <f t="shared" si="535"/>
        <v>0</v>
      </c>
      <c r="J884" s="102"/>
      <c r="K884" s="102"/>
      <c r="L884" s="97">
        <f t="shared" si="533"/>
        <v>0</v>
      </c>
      <c r="M884" s="102"/>
      <c r="N884" s="102"/>
      <c r="P884" s="35" t="s">
        <v>145</v>
      </c>
      <c r="R884" s="352">
        <f>L884-[1]გადასახდელები!L884</f>
        <v>0</v>
      </c>
    </row>
    <row r="885" spans="2:18" ht="20.25" hidden="1" customHeight="1">
      <c r="B885" s="36" t="str">
        <f t="shared" si="534"/>
        <v>b</v>
      </c>
      <c r="C885" s="42">
        <v>3</v>
      </c>
      <c r="D885" s="42"/>
      <c r="F885" s="343" t="s">
        <v>711</v>
      </c>
      <c r="G885" s="51" t="s">
        <v>346</v>
      </c>
      <c r="H885" s="111"/>
      <c r="I885" s="90">
        <f t="shared" si="535"/>
        <v>0</v>
      </c>
      <c r="J885" s="112"/>
      <c r="K885" s="112"/>
      <c r="L885" s="90">
        <f t="shared" si="533"/>
        <v>0</v>
      </c>
      <c r="M885" s="112"/>
      <c r="N885" s="112"/>
      <c r="P885" s="35" t="s">
        <v>145</v>
      </c>
      <c r="R885" s="352">
        <f>L885-[1]გადასახდელები!L885</f>
        <v>0</v>
      </c>
    </row>
    <row r="886" spans="2:18" ht="20.25" hidden="1" customHeight="1">
      <c r="B886" s="36" t="str">
        <f t="shared" si="534"/>
        <v>b</v>
      </c>
      <c r="C886" s="42">
        <v>3</v>
      </c>
      <c r="D886" s="42"/>
      <c r="F886" s="342" t="s">
        <v>712</v>
      </c>
      <c r="G886" s="51" t="s">
        <v>347</v>
      </c>
      <c r="H886" s="89">
        <f>H887+H888+H889+H892</f>
        <v>0</v>
      </c>
      <c r="I886" s="90">
        <f t="shared" si="535"/>
        <v>0</v>
      </c>
      <c r="J886" s="89">
        <f>J887+J888+J889+J892</f>
        <v>0</v>
      </c>
      <c r="K886" s="89">
        <f>K887+K888+K889+K892</f>
        <v>0</v>
      </c>
      <c r="L886" s="90">
        <f t="shared" si="533"/>
        <v>0</v>
      </c>
      <c r="M886" s="89">
        <f>M887+M888+M889+M892</f>
        <v>0</v>
      </c>
      <c r="N886" s="89">
        <f>N887+N888+N889+N892</f>
        <v>0</v>
      </c>
      <c r="O886" s="82" t="s">
        <v>146</v>
      </c>
      <c r="P886" s="35" t="s">
        <v>145</v>
      </c>
      <c r="R886" s="352">
        <f>L886-[1]გადასახდელები!L886</f>
        <v>0</v>
      </c>
    </row>
    <row r="887" spans="2:18" ht="30.75" hidden="1" customHeight="1">
      <c r="B887" s="36" t="str">
        <f t="shared" si="534"/>
        <v>b</v>
      </c>
      <c r="C887" s="42">
        <v>4</v>
      </c>
      <c r="D887" s="42"/>
      <c r="F887" s="343" t="s">
        <v>713</v>
      </c>
      <c r="G887" s="47" t="s">
        <v>348</v>
      </c>
      <c r="H887" s="103"/>
      <c r="I887" s="94">
        <f t="shared" si="535"/>
        <v>0</v>
      </c>
      <c r="J887" s="104"/>
      <c r="K887" s="104"/>
      <c r="L887" s="94">
        <f t="shared" si="533"/>
        <v>0</v>
      </c>
      <c r="M887" s="104"/>
      <c r="N887" s="104"/>
      <c r="O887" s="115"/>
      <c r="P887" s="35" t="s">
        <v>145</v>
      </c>
      <c r="R887" s="352">
        <f>L887-[1]გადასახდელები!L887</f>
        <v>0</v>
      </c>
    </row>
    <row r="888" spans="2:18" ht="20.25" hidden="1" customHeight="1">
      <c r="B888" s="36" t="str">
        <f t="shared" si="534"/>
        <v>b</v>
      </c>
      <c r="C888" s="42">
        <v>4</v>
      </c>
      <c r="D888" s="42"/>
      <c r="F888" s="343" t="s">
        <v>714</v>
      </c>
      <c r="G888" s="47" t="s">
        <v>349</v>
      </c>
      <c r="H888" s="103"/>
      <c r="I888" s="94">
        <f t="shared" si="535"/>
        <v>0</v>
      </c>
      <c r="J888" s="104"/>
      <c r="K888" s="104"/>
      <c r="L888" s="94">
        <f t="shared" si="533"/>
        <v>0</v>
      </c>
      <c r="M888" s="104"/>
      <c r="N888" s="104"/>
      <c r="O888" s="115"/>
      <c r="P888" s="35" t="s">
        <v>145</v>
      </c>
      <c r="R888" s="352">
        <f>L888-[1]გადასახდელები!L888</f>
        <v>0</v>
      </c>
    </row>
    <row r="889" spans="2:18" ht="20.25" hidden="1" customHeight="1">
      <c r="B889" s="36" t="str">
        <f t="shared" si="534"/>
        <v>b</v>
      </c>
      <c r="C889" s="42">
        <v>4</v>
      </c>
      <c r="D889" s="42"/>
      <c r="F889" s="342" t="s">
        <v>715</v>
      </c>
      <c r="G889" s="47" t="s">
        <v>350</v>
      </c>
      <c r="H889" s="93">
        <f>H890+H891</f>
        <v>0</v>
      </c>
      <c r="I889" s="94">
        <f t="shared" si="535"/>
        <v>0</v>
      </c>
      <c r="J889" s="93">
        <f>J890+J891</f>
        <v>0</v>
      </c>
      <c r="K889" s="93">
        <f>K890+K891</f>
        <v>0</v>
      </c>
      <c r="L889" s="94">
        <f t="shared" ref="L889:L952" si="536">M889+N889</f>
        <v>0</v>
      </c>
      <c r="M889" s="93">
        <f>M890+M891</f>
        <v>0</v>
      </c>
      <c r="N889" s="93">
        <f>N890+N891</f>
        <v>0</v>
      </c>
      <c r="O889" s="82" t="s">
        <v>146</v>
      </c>
      <c r="P889" s="35" t="s">
        <v>145</v>
      </c>
      <c r="R889" s="352">
        <f>L889-[1]გადასახდელები!L889</f>
        <v>0</v>
      </c>
    </row>
    <row r="890" spans="2:18" ht="30.75" hidden="1" customHeight="1">
      <c r="B890" s="36" t="str">
        <f t="shared" si="534"/>
        <v>b</v>
      </c>
      <c r="C890" s="42">
        <v>5</v>
      </c>
      <c r="D890" s="42"/>
      <c r="F890" s="343" t="s">
        <v>716</v>
      </c>
      <c r="G890" s="48" t="s">
        <v>351</v>
      </c>
      <c r="H890" s="101"/>
      <c r="I890" s="97">
        <f t="shared" si="535"/>
        <v>0</v>
      </c>
      <c r="J890" s="102"/>
      <c r="K890" s="102"/>
      <c r="L890" s="97">
        <f t="shared" si="536"/>
        <v>0</v>
      </c>
      <c r="M890" s="102"/>
      <c r="N890" s="102"/>
      <c r="P890" s="35" t="s">
        <v>145</v>
      </c>
      <c r="R890" s="352">
        <f>L890-[1]გადასახდელები!L890</f>
        <v>0</v>
      </c>
    </row>
    <row r="891" spans="2:18" ht="20.25" hidden="1" customHeight="1">
      <c r="B891" s="36" t="str">
        <f t="shared" si="534"/>
        <v>b</v>
      </c>
      <c r="C891" s="42">
        <v>5</v>
      </c>
      <c r="D891" s="42"/>
      <c r="F891" s="343" t="s">
        <v>717</v>
      </c>
      <c r="G891" s="48" t="s">
        <v>352</v>
      </c>
      <c r="H891" s="101"/>
      <c r="I891" s="97">
        <f t="shared" si="535"/>
        <v>0</v>
      </c>
      <c r="J891" s="102"/>
      <c r="K891" s="102"/>
      <c r="L891" s="97">
        <f t="shared" si="536"/>
        <v>0</v>
      </c>
      <c r="M891" s="102"/>
      <c r="N891" s="102"/>
      <c r="P891" s="35" t="s">
        <v>145</v>
      </c>
      <c r="R891" s="352">
        <f>L891-[1]გადასახდელები!L891</f>
        <v>0</v>
      </c>
    </row>
    <row r="892" spans="2:18" ht="20.25" hidden="1" customHeight="1">
      <c r="B892" s="36" t="str">
        <f t="shared" si="534"/>
        <v>b</v>
      </c>
      <c r="C892" s="42">
        <v>4</v>
      </c>
      <c r="D892" s="42"/>
      <c r="F892" s="343" t="s">
        <v>718</v>
      </c>
      <c r="G892" s="47" t="s">
        <v>353</v>
      </c>
      <c r="H892" s="103"/>
      <c r="I892" s="94">
        <f t="shared" si="535"/>
        <v>0</v>
      </c>
      <c r="J892" s="104"/>
      <c r="K892" s="104"/>
      <c r="L892" s="94">
        <f t="shared" si="536"/>
        <v>0</v>
      </c>
      <c r="M892" s="104"/>
      <c r="N892" s="104"/>
      <c r="P892" s="35" t="s">
        <v>145</v>
      </c>
      <c r="R892" s="352">
        <f>L892-[1]გადასახდელები!L892</f>
        <v>0</v>
      </c>
    </row>
    <row r="893" spans="2:18" ht="20.25" hidden="1" customHeight="1">
      <c r="B893" s="36" t="str">
        <f t="shared" si="534"/>
        <v>b</v>
      </c>
      <c r="C893" s="42">
        <v>2</v>
      </c>
      <c r="D893" s="42"/>
      <c r="F893" s="30"/>
      <c r="G893" s="60" t="s">
        <v>354</v>
      </c>
      <c r="H893" s="86">
        <f>H894+H901+H908</f>
        <v>0</v>
      </c>
      <c r="I893" s="87">
        <f t="shared" si="535"/>
        <v>0</v>
      </c>
      <c r="J893" s="88">
        <f>J894+J901+J908</f>
        <v>0</v>
      </c>
      <c r="K893" s="88">
        <f>K894+K901+K908</f>
        <v>0</v>
      </c>
      <c r="L893" s="87">
        <f t="shared" si="536"/>
        <v>0</v>
      </c>
      <c r="M893" s="88">
        <f>M894+M901+M908</f>
        <v>0</v>
      </c>
      <c r="N893" s="88">
        <f>N894+N901+N908</f>
        <v>0</v>
      </c>
      <c r="O893" s="82" t="s">
        <v>146</v>
      </c>
      <c r="R893" s="352">
        <f>L893-[1]გადასახდელები!L893</f>
        <v>0</v>
      </c>
    </row>
    <row r="894" spans="2:18" ht="20.25" hidden="1" customHeight="1">
      <c r="B894" s="36" t="str">
        <f t="shared" si="534"/>
        <v>b</v>
      </c>
      <c r="C894" s="42">
        <v>3</v>
      </c>
      <c r="D894" s="42"/>
      <c r="F894" s="31"/>
      <c r="G894" s="51" t="s">
        <v>355</v>
      </c>
      <c r="H894" s="120">
        <f>SUM(H895:H900)</f>
        <v>0</v>
      </c>
      <c r="I894" s="118">
        <f t="shared" si="535"/>
        <v>0</v>
      </c>
      <c r="J894" s="121">
        <f>SUM(J895:J900)</f>
        <v>0</v>
      </c>
      <c r="K894" s="121">
        <f>SUM(K895:K900)</f>
        <v>0</v>
      </c>
      <c r="L894" s="118">
        <f t="shared" si="536"/>
        <v>0</v>
      </c>
      <c r="M894" s="121">
        <f>SUM(M895:M900)</f>
        <v>0</v>
      </c>
      <c r="N894" s="121">
        <f>SUM(N895:N900)</f>
        <v>0</v>
      </c>
      <c r="O894" s="82" t="s">
        <v>146</v>
      </c>
      <c r="R894" s="352">
        <f>L894-[1]გადასახდელები!L894</f>
        <v>0</v>
      </c>
    </row>
    <row r="895" spans="2:18" ht="20.25" hidden="1" customHeight="1">
      <c r="B895" s="36" t="str">
        <f t="shared" si="534"/>
        <v>b</v>
      </c>
      <c r="C895" s="42">
        <v>4</v>
      </c>
      <c r="D895" s="42"/>
      <c r="F895" s="31"/>
      <c r="G895" s="47" t="s">
        <v>356</v>
      </c>
      <c r="H895" s="103"/>
      <c r="I895" s="94">
        <f t="shared" si="535"/>
        <v>0</v>
      </c>
      <c r="J895" s="104"/>
      <c r="K895" s="104"/>
      <c r="L895" s="94">
        <f t="shared" si="536"/>
        <v>0</v>
      </c>
      <c r="M895" s="104"/>
      <c r="N895" s="104"/>
      <c r="R895" s="352">
        <f>L895-[1]გადასახდელები!L895</f>
        <v>0</v>
      </c>
    </row>
    <row r="896" spans="2:18" ht="20.25" hidden="1" customHeight="1">
      <c r="B896" s="36" t="str">
        <f t="shared" si="534"/>
        <v>b</v>
      </c>
      <c r="C896" s="42">
        <v>4</v>
      </c>
      <c r="D896" s="42"/>
      <c r="F896" s="31"/>
      <c r="G896" s="47" t="s">
        <v>357</v>
      </c>
      <c r="H896" s="103"/>
      <c r="I896" s="94">
        <f t="shared" si="535"/>
        <v>0</v>
      </c>
      <c r="J896" s="104"/>
      <c r="K896" s="104"/>
      <c r="L896" s="94">
        <f t="shared" si="536"/>
        <v>0</v>
      </c>
      <c r="M896" s="104"/>
      <c r="N896" s="104"/>
      <c r="R896" s="352">
        <f>L896-[1]გადასახდელები!L896</f>
        <v>0</v>
      </c>
    </row>
    <row r="897" spans="2:18" ht="20.25" hidden="1" customHeight="1">
      <c r="B897" s="36" t="str">
        <f t="shared" si="534"/>
        <v>b</v>
      </c>
      <c r="C897" s="42">
        <v>4</v>
      </c>
      <c r="D897" s="42"/>
      <c r="F897" s="31"/>
      <c r="G897" s="47" t="s">
        <v>212</v>
      </c>
      <c r="H897" s="103"/>
      <c r="I897" s="94">
        <f t="shared" si="535"/>
        <v>0</v>
      </c>
      <c r="J897" s="104"/>
      <c r="K897" s="104"/>
      <c r="L897" s="94">
        <f t="shared" si="536"/>
        <v>0</v>
      </c>
      <c r="M897" s="104"/>
      <c r="N897" s="104"/>
      <c r="R897" s="352">
        <f>L897-[1]გადასახდელები!L897</f>
        <v>0</v>
      </c>
    </row>
    <row r="898" spans="2:18" ht="20.25" hidden="1" customHeight="1">
      <c r="B898" s="36" t="str">
        <f t="shared" si="534"/>
        <v>b</v>
      </c>
      <c r="C898" s="42">
        <v>4</v>
      </c>
      <c r="D898" s="42"/>
      <c r="F898" s="31"/>
      <c r="G898" s="47" t="s">
        <v>358</v>
      </c>
      <c r="H898" s="103"/>
      <c r="I898" s="94">
        <f t="shared" si="535"/>
        <v>0</v>
      </c>
      <c r="J898" s="104"/>
      <c r="K898" s="104"/>
      <c r="L898" s="94">
        <f t="shared" si="536"/>
        <v>0</v>
      </c>
      <c r="M898" s="104"/>
      <c r="N898" s="104"/>
      <c r="R898" s="352">
        <f>L898-[1]გადასახდელები!L898</f>
        <v>0</v>
      </c>
    </row>
    <row r="899" spans="2:18" ht="20.25" hidden="1" customHeight="1">
      <c r="B899" s="36" t="str">
        <f t="shared" si="534"/>
        <v>b</v>
      </c>
      <c r="C899" s="42">
        <v>4</v>
      </c>
      <c r="D899" s="42"/>
      <c r="F899" s="31"/>
      <c r="G899" s="47" t="s">
        <v>359</v>
      </c>
      <c r="H899" s="103"/>
      <c r="I899" s="94">
        <f t="shared" si="535"/>
        <v>0</v>
      </c>
      <c r="J899" s="104"/>
      <c r="K899" s="104"/>
      <c r="L899" s="94">
        <f t="shared" si="536"/>
        <v>0</v>
      </c>
      <c r="M899" s="104"/>
      <c r="N899" s="104"/>
      <c r="R899" s="352">
        <f>L899-[1]გადასახდელები!L899</f>
        <v>0</v>
      </c>
    </row>
    <row r="900" spans="2:18" ht="20.25" hidden="1" customHeight="1">
      <c r="B900" s="36" t="str">
        <f t="shared" si="534"/>
        <v>b</v>
      </c>
      <c r="C900" s="42">
        <v>4</v>
      </c>
      <c r="D900" s="42"/>
      <c r="F900" s="31"/>
      <c r="G900" s="47" t="s">
        <v>360</v>
      </c>
      <c r="H900" s="103"/>
      <c r="I900" s="94">
        <f t="shared" si="535"/>
        <v>0</v>
      </c>
      <c r="J900" s="104"/>
      <c r="K900" s="104"/>
      <c r="L900" s="94">
        <f t="shared" si="536"/>
        <v>0</v>
      </c>
      <c r="M900" s="104"/>
      <c r="N900" s="104"/>
      <c r="R900" s="352">
        <f>L900-[1]გადასახდელები!L900</f>
        <v>0</v>
      </c>
    </row>
    <row r="901" spans="2:18" ht="20.25" hidden="1" customHeight="1">
      <c r="B901" s="36" t="str">
        <f t="shared" si="534"/>
        <v>b</v>
      </c>
      <c r="C901" s="42">
        <v>3</v>
      </c>
      <c r="D901" s="42"/>
      <c r="F901" s="31"/>
      <c r="G901" s="51" t="s">
        <v>211</v>
      </c>
      <c r="H901" s="120">
        <f>SUM(H902:H907)</f>
        <v>0</v>
      </c>
      <c r="I901" s="118">
        <f t="shared" si="535"/>
        <v>0</v>
      </c>
      <c r="J901" s="121">
        <f>SUM(J902:J907)</f>
        <v>0</v>
      </c>
      <c r="K901" s="121">
        <f>SUM(K902:K907)</f>
        <v>0</v>
      </c>
      <c r="L901" s="118">
        <f t="shared" si="536"/>
        <v>0</v>
      </c>
      <c r="M901" s="121">
        <f>SUM(M902:M907)</f>
        <v>0</v>
      </c>
      <c r="N901" s="121">
        <f>SUM(N902:N907)</f>
        <v>0</v>
      </c>
      <c r="O901" s="82" t="s">
        <v>146</v>
      </c>
      <c r="R901" s="352">
        <f>L901-[1]გადასახდელები!L901</f>
        <v>0</v>
      </c>
    </row>
    <row r="902" spans="2:18" ht="20.25" hidden="1" customHeight="1">
      <c r="B902" s="36" t="str">
        <f t="shared" si="534"/>
        <v>b</v>
      </c>
      <c r="C902" s="42">
        <v>4</v>
      </c>
      <c r="D902" s="42"/>
      <c r="F902" s="31"/>
      <c r="G902" s="47" t="s">
        <v>356</v>
      </c>
      <c r="H902" s="103"/>
      <c r="I902" s="94">
        <f t="shared" si="535"/>
        <v>0</v>
      </c>
      <c r="J902" s="104"/>
      <c r="K902" s="104"/>
      <c r="L902" s="94">
        <f t="shared" si="536"/>
        <v>0</v>
      </c>
      <c r="M902" s="104"/>
      <c r="N902" s="104"/>
      <c r="R902" s="352">
        <f>L902-[1]გადასახდელები!L902</f>
        <v>0</v>
      </c>
    </row>
    <row r="903" spans="2:18" ht="20.25" hidden="1" customHeight="1">
      <c r="B903" s="36" t="str">
        <f t="shared" ref="B903:B966" si="537">IF(H903+I903+L903&gt;0,"a","b")</f>
        <v>b</v>
      </c>
      <c r="C903" s="42">
        <v>4</v>
      </c>
      <c r="D903" s="42"/>
      <c r="F903" s="31"/>
      <c r="G903" s="47" t="s">
        <v>357</v>
      </c>
      <c r="H903" s="103"/>
      <c r="I903" s="94">
        <f t="shared" si="535"/>
        <v>0</v>
      </c>
      <c r="J903" s="104"/>
      <c r="K903" s="104"/>
      <c r="L903" s="94">
        <f t="shared" si="536"/>
        <v>0</v>
      </c>
      <c r="M903" s="104"/>
      <c r="N903" s="104"/>
      <c r="R903" s="352">
        <f>L903-[1]გადასახდელები!L903</f>
        <v>0</v>
      </c>
    </row>
    <row r="904" spans="2:18" ht="20.25" hidden="1" customHeight="1">
      <c r="B904" s="36" t="str">
        <f t="shared" si="537"/>
        <v>b</v>
      </c>
      <c r="C904" s="42">
        <v>4</v>
      </c>
      <c r="D904" s="42"/>
      <c r="F904" s="31"/>
      <c r="G904" s="47" t="s">
        <v>212</v>
      </c>
      <c r="H904" s="103"/>
      <c r="I904" s="94">
        <f t="shared" si="535"/>
        <v>0</v>
      </c>
      <c r="J904" s="104"/>
      <c r="K904" s="104"/>
      <c r="L904" s="94">
        <f t="shared" si="536"/>
        <v>0</v>
      </c>
      <c r="M904" s="104"/>
      <c r="N904" s="104"/>
      <c r="R904" s="352">
        <f>L904-[1]გადასახდელები!L904</f>
        <v>0</v>
      </c>
    </row>
    <row r="905" spans="2:18" ht="20.25" hidden="1" customHeight="1">
      <c r="B905" s="36" t="str">
        <f t="shared" si="537"/>
        <v>b</v>
      </c>
      <c r="C905" s="42">
        <v>4</v>
      </c>
      <c r="D905" s="42"/>
      <c r="F905" s="31"/>
      <c r="G905" s="47" t="s">
        <v>361</v>
      </c>
      <c r="H905" s="103"/>
      <c r="I905" s="94">
        <f t="shared" ref="I905:I968" si="538">J905+K905</f>
        <v>0</v>
      </c>
      <c r="J905" s="104"/>
      <c r="K905" s="104"/>
      <c r="L905" s="94">
        <f t="shared" si="536"/>
        <v>0</v>
      </c>
      <c r="M905" s="104"/>
      <c r="N905" s="104"/>
      <c r="R905" s="352">
        <f>L905-[1]გადასახდელები!L905</f>
        <v>0</v>
      </c>
    </row>
    <row r="906" spans="2:18" ht="20.25" hidden="1" customHeight="1">
      <c r="B906" s="36" t="str">
        <f t="shared" si="537"/>
        <v>b</v>
      </c>
      <c r="C906" s="42">
        <v>4</v>
      </c>
      <c r="D906" s="42"/>
      <c r="F906" s="31"/>
      <c r="G906" s="47" t="s">
        <v>359</v>
      </c>
      <c r="H906" s="103"/>
      <c r="I906" s="94">
        <f t="shared" si="538"/>
        <v>0</v>
      </c>
      <c r="J906" s="104"/>
      <c r="K906" s="104"/>
      <c r="L906" s="94">
        <f t="shared" si="536"/>
        <v>0</v>
      </c>
      <c r="M906" s="104"/>
      <c r="N906" s="104"/>
      <c r="R906" s="352">
        <f>L906-[1]გადასახდელები!L906</f>
        <v>0</v>
      </c>
    </row>
    <row r="907" spans="2:18" ht="20.25" hidden="1" customHeight="1">
      <c r="B907" s="36" t="str">
        <f t="shared" si="537"/>
        <v>b</v>
      </c>
      <c r="C907" s="42">
        <v>4</v>
      </c>
      <c r="D907" s="42"/>
      <c r="F907" s="31"/>
      <c r="G907" s="47" t="s">
        <v>360</v>
      </c>
      <c r="H907" s="103"/>
      <c r="I907" s="94">
        <f t="shared" si="538"/>
        <v>0</v>
      </c>
      <c r="J907" s="104"/>
      <c r="K907" s="104"/>
      <c r="L907" s="94">
        <f t="shared" si="536"/>
        <v>0</v>
      </c>
      <c r="M907" s="104"/>
      <c r="N907" s="104"/>
      <c r="R907" s="352">
        <f>L907-[1]გადასახდელები!L907</f>
        <v>0</v>
      </c>
    </row>
    <row r="908" spans="2:18" ht="20.25" hidden="1" customHeight="1">
      <c r="B908" s="36" t="str">
        <f t="shared" si="537"/>
        <v>b</v>
      </c>
      <c r="C908" s="42">
        <v>3</v>
      </c>
      <c r="D908" s="42"/>
      <c r="F908" s="29"/>
      <c r="G908" s="56" t="s">
        <v>213</v>
      </c>
      <c r="H908" s="122"/>
      <c r="I908" s="118">
        <f t="shared" si="538"/>
        <v>0</v>
      </c>
      <c r="J908" s="123"/>
      <c r="K908" s="123"/>
      <c r="L908" s="118">
        <f t="shared" si="536"/>
        <v>0</v>
      </c>
      <c r="M908" s="123"/>
      <c r="N908" s="123"/>
      <c r="R908" s="352">
        <f>L908-[1]გადასახდელები!L908</f>
        <v>0</v>
      </c>
    </row>
    <row r="909" spans="2:18" ht="20.25" hidden="1" customHeight="1">
      <c r="B909" s="36" t="str">
        <f t="shared" si="537"/>
        <v>b</v>
      </c>
      <c r="C909" s="42">
        <v>2</v>
      </c>
      <c r="D909" s="42"/>
      <c r="F909" s="28"/>
      <c r="G909" s="60" t="s">
        <v>362</v>
      </c>
      <c r="H909" s="86">
        <f>H910+H918</f>
        <v>0</v>
      </c>
      <c r="I909" s="87">
        <f t="shared" si="538"/>
        <v>0</v>
      </c>
      <c r="J909" s="88">
        <f>J910+J918</f>
        <v>0</v>
      </c>
      <c r="K909" s="88">
        <f>K910+K918</f>
        <v>0</v>
      </c>
      <c r="L909" s="87">
        <f t="shared" si="536"/>
        <v>0</v>
      </c>
      <c r="M909" s="88">
        <f>M910+M918</f>
        <v>0</v>
      </c>
      <c r="N909" s="88">
        <f>N910+N918</f>
        <v>0</v>
      </c>
      <c r="O909" s="82" t="s">
        <v>146</v>
      </c>
      <c r="R909" s="352">
        <f>L909-[1]გადასახდელები!L909</f>
        <v>0</v>
      </c>
    </row>
    <row r="910" spans="2:18" ht="20.25" hidden="1" customHeight="1">
      <c r="B910" s="36" t="str">
        <f t="shared" si="537"/>
        <v>b</v>
      </c>
      <c r="C910" s="42">
        <v>3</v>
      </c>
      <c r="D910" s="42"/>
      <c r="F910" s="29"/>
      <c r="G910" s="51" t="s">
        <v>355</v>
      </c>
      <c r="H910" s="120">
        <f>SUM(H911:H917)</f>
        <v>0</v>
      </c>
      <c r="I910" s="118">
        <f t="shared" si="538"/>
        <v>0</v>
      </c>
      <c r="J910" s="121">
        <f>SUM(J911:J917)</f>
        <v>0</v>
      </c>
      <c r="K910" s="121">
        <f>SUM(K911:K917)</f>
        <v>0</v>
      </c>
      <c r="L910" s="118">
        <f t="shared" si="536"/>
        <v>0</v>
      </c>
      <c r="M910" s="121">
        <f>SUM(M911:M917)</f>
        <v>0</v>
      </c>
      <c r="N910" s="121">
        <f>SUM(N911:N917)</f>
        <v>0</v>
      </c>
      <c r="O910" s="82" t="s">
        <v>146</v>
      </c>
      <c r="R910" s="352">
        <f>L910-[1]გადასახდელები!L910</f>
        <v>0</v>
      </c>
    </row>
    <row r="911" spans="2:18" ht="20.25" hidden="1" customHeight="1">
      <c r="B911" s="36" t="str">
        <f t="shared" si="537"/>
        <v>b</v>
      </c>
      <c r="C911" s="42">
        <v>4</v>
      </c>
      <c r="D911" s="42"/>
      <c r="F911" s="29"/>
      <c r="G911" s="47" t="s">
        <v>363</v>
      </c>
      <c r="H911" s="103"/>
      <c r="I911" s="94">
        <f t="shared" si="538"/>
        <v>0</v>
      </c>
      <c r="J911" s="104"/>
      <c r="K911" s="104"/>
      <c r="L911" s="94">
        <f t="shared" si="536"/>
        <v>0</v>
      </c>
      <c r="M911" s="104"/>
      <c r="N911" s="104"/>
      <c r="R911" s="352">
        <f>L911-[1]გადასახდელები!L911</f>
        <v>0</v>
      </c>
    </row>
    <row r="912" spans="2:18" ht="20.25" hidden="1" customHeight="1">
      <c r="B912" s="36" t="str">
        <f t="shared" si="537"/>
        <v>b</v>
      </c>
      <c r="C912" s="42">
        <v>4</v>
      </c>
      <c r="D912" s="42"/>
      <c r="F912" s="29"/>
      <c r="G912" s="47" t="s">
        <v>210</v>
      </c>
      <c r="H912" s="103"/>
      <c r="I912" s="94">
        <f t="shared" si="538"/>
        <v>0</v>
      </c>
      <c r="J912" s="104"/>
      <c r="K912" s="104"/>
      <c r="L912" s="94">
        <f t="shared" si="536"/>
        <v>0</v>
      </c>
      <c r="M912" s="104"/>
      <c r="N912" s="104"/>
      <c r="R912" s="352">
        <f>L912-[1]გადასახდელები!L912</f>
        <v>0</v>
      </c>
    </row>
    <row r="913" spans="2:18" ht="20.25" hidden="1" customHeight="1">
      <c r="B913" s="36" t="str">
        <f t="shared" si="537"/>
        <v>b</v>
      </c>
      <c r="C913" s="42">
        <v>4</v>
      </c>
      <c r="D913" s="42"/>
      <c r="F913" s="29"/>
      <c r="G913" s="47" t="s">
        <v>357</v>
      </c>
      <c r="H913" s="103"/>
      <c r="I913" s="94">
        <f t="shared" si="538"/>
        <v>0</v>
      </c>
      <c r="J913" s="104"/>
      <c r="K913" s="104"/>
      <c r="L913" s="94">
        <f t="shared" si="536"/>
        <v>0</v>
      </c>
      <c r="M913" s="104"/>
      <c r="N913" s="104"/>
      <c r="R913" s="352">
        <f>L913-[1]გადასახდელები!L913</f>
        <v>0</v>
      </c>
    </row>
    <row r="914" spans="2:18" ht="30.75" hidden="1" customHeight="1">
      <c r="B914" s="36" t="str">
        <f t="shared" si="537"/>
        <v>b</v>
      </c>
      <c r="C914" s="42">
        <v>4</v>
      </c>
      <c r="D914" s="42"/>
      <c r="F914" s="29"/>
      <c r="G914" s="47" t="s">
        <v>364</v>
      </c>
      <c r="H914" s="103"/>
      <c r="I914" s="94">
        <f t="shared" si="538"/>
        <v>0</v>
      </c>
      <c r="J914" s="104"/>
      <c r="K914" s="104"/>
      <c r="L914" s="94">
        <f t="shared" si="536"/>
        <v>0</v>
      </c>
      <c r="M914" s="104"/>
      <c r="N914" s="104"/>
      <c r="R914" s="352">
        <f>L914-[1]გადასახდელები!L914</f>
        <v>0</v>
      </c>
    </row>
    <row r="915" spans="2:18" ht="20.25" hidden="1" customHeight="1">
      <c r="B915" s="36" t="str">
        <f t="shared" si="537"/>
        <v>b</v>
      </c>
      <c r="C915" s="42">
        <v>4</v>
      </c>
      <c r="D915" s="42"/>
      <c r="F915" s="29"/>
      <c r="G915" s="47" t="s">
        <v>358</v>
      </c>
      <c r="H915" s="103"/>
      <c r="I915" s="94">
        <f t="shared" si="538"/>
        <v>0</v>
      </c>
      <c r="J915" s="104"/>
      <c r="K915" s="104"/>
      <c r="L915" s="94">
        <f t="shared" si="536"/>
        <v>0</v>
      </c>
      <c r="M915" s="104"/>
      <c r="N915" s="104"/>
      <c r="R915" s="352">
        <f>L915-[1]გადასახდელები!L915</f>
        <v>0</v>
      </c>
    </row>
    <row r="916" spans="2:18" ht="20.25" hidden="1" customHeight="1">
      <c r="B916" s="36" t="str">
        <f t="shared" si="537"/>
        <v>b</v>
      </c>
      <c r="C916" s="42">
        <v>4</v>
      </c>
      <c r="D916" s="42"/>
      <c r="F916" s="29"/>
      <c r="G916" s="47" t="s">
        <v>359</v>
      </c>
      <c r="H916" s="103"/>
      <c r="I916" s="94">
        <f t="shared" si="538"/>
        <v>0</v>
      </c>
      <c r="J916" s="104"/>
      <c r="K916" s="104"/>
      <c r="L916" s="94">
        <f t="shared" si="536"/>
        <v>0</v>
      </c>
      <c r="M916" s="104"/>
      <c r="N916" s="104"/>
      <c r="R916" s="352">
        <f>L916-[1]გადასახდელები!L916</f>
        <v>0</v>
      </c>
    </row>
    <row r="917" spans="2:18" ht="20.25" hidden="1" customHeight="1">
      <c r="B917" s="36" t="str">
        <f t="shared" si="537"/>
        <v>b</v>
      </c>
      <c r="C917" s="42">
        <v>4</v>
      </c>
      <c r="D917" s="42"/>
      <c r="F917" s="29"/>
      <c r="G917" s="47" t="s">
        <v>365</v>
      </c>
      <c r="H917" s="122"/>
      <c r="I917" s="94">
        <f t="shared" si="538"/>
        <v>0</v>
      </c>
      <c r="J917" s="123"/>
      <c r="K917" s="123"/>
      <c r="L917" s="94">
        <f t="shared" si="536"/>
        <v>0</v>
      </c>
      <c r="M917" s="123"/>
      <c r="N917" s="123"/>
      <c r="R917" s="352">
        <f>L917-[1]გადასახდელები!L917</f>
        <v>0</v>
      </c>
    </row>
    <row r="918" spans="2:18" ht="20.25" hidden="1" customHeight="1">
      <c r="B918" s="36" t="str">
        <f t="shared" si="537"/>
        <v>b</v>
      </c>
      <c r="C918" s="42">
        <v>3</v>
      </c>
      <c r="D918" s="42"/>
      <c r="F918" s="29"/>
      <c r="G918" s="51" t="s">
        <v>211</v>
      </c>
      <c r="H918" s="120">
        <f>SUM(H919:H925)</f>
        <v>0</v>
      </c>
      <c r="I918" s="118">
        <f t="shared" si="538"/>
        <v>0</v>
      </c>
      <c r="J918" s="121">
        <f>SUM(J919:J925)</f>
        <v>0</v>
      </c>
      <c r="K918" s="121">
        <f>SUM(K919:K925)</f>
        <v>0</v>
      </c>
      <c r="L918" s="118">
        <f t="shared" si="536"/>
        <v>0</v>
      </c>
      <c r="M918" s="121">
        <f>SUM(M919:M925)</f>
        <v>0</v>
      </c>
      <c r="N918" s="121">
        <f>SUM(N919:N925)</f>
        <v>0</v>
      </c>
      <c r="O918" s="82" t="s">
        <v>146</v>
      </c>
      <c r="R918" s="352">
        <f>L918-[1]გადასახდელები!L918</f>
        <v>0</v>
      </c>
    </row>
    <row r="919" spans="2:18" ht="20.25" hidden="1" customHeight="1">
      <c r="B919" s="36" t="str">
        <f t="shared" si="537"/>
        <v>b</v>
      </c>
      <c r="C919" s="42">
        <v>4</v>
      </c>
      <c r="D919" s="42"/>
      <c r="F919" s="29"/>
      <c r="G919" s="47" t="s">
        <v>363</v>
      </c>
      <c r="H919" s="103"/>
      <c r="I919" s="94">
        <f t="shared" si="538"/>
        <v>0</v>
      </c>
      <c r="J919" s="104"/>
      <c r="K919" s="104"/>
      <c r="L919" s="94">
        <f t="shared" si="536"/>
        <v>0</v>
      </c>
      <c r="M919" s="104"/>
      <c r="N919" s="104"/>
      <c r="R919" s="352">
        <f>L919-[1]გადასახდელები!L919</f>
        <v>0</v>
      </c>
    </row>
    <row r="920" spans="2:18" ht="20.25" hidden="1" customHeight="1">
      <c r="B920" s="36" t="str">
        <f t="shared" si="537"/>
        <v>b</v>
      </c>
      <c r="C920" s="42">
        <v>4</v>
      </c>
      <c r="D920" s="42"/>
      <c r="F920" s="29"/>
      <c r="G920" s="47" t="s">
        <v>210</v>
      </c>
      <c r="H920" s="103"/>
      <c r="I920" s="94">
        <f t="shared" si="538"/>
        <v>0</v>
      </c>
      <c r="J920" s="104"/>
      <c r="K920" s="104"/>
      <c r="L920" s="94">
        <f t="shared" si="536"/>
        <v>0</v>
      </c>
      <c r="M920" s="104"/>
      <c r="N920" s="104"/>
      <c r="R920" s="352">
        <f>L920-[1]გადასახდელები!L920</f>
        <v>0</v>
      </c>
    </row>
    <row r="921" spans="2:18" ht="20.25" hidden="1" customHeight="1">
      <c r="B921" s="36" t="str">
        <f t="shared" si="537"/>
        <v>b</v>
      </c>
      <c r="C921" s="42">
        <v>4</v>
      </c>
      <c r="D921" s="42"/>
      <c r="F921" s="29"/>
      <c r="G921" s="47" t="s">
        <v>357</v>
      </c>
      <c r="H921" s="103"/>
      <c r="I921" s="94">
        <f t="shared" si="538"/>
        <v>0</v>
      </c>
      <c r="J921" s="104"/>
      <c r="K921" s="104"/>
      <c r="L921" s="94">
        <f t="shared" si="536"/>
        <v>0</v>
      </c>
      <c r="M921" s="104"/>
      <c r="N921" s="104"/>
      <c r="R921" s="352">
        <f>L921-[1]გადასახდელები!L921</f>
        <v>0</v>
      </c>
    </row>
    <row r="922" spans="2:18" ht="30.75" hidden="1" customHeight="1">
      <c r="B922" s="36" t="str">
        <f t="shared" si="537"/>
        <v>b</v>
      </c>
      <c r="C922" s="42">
        <v>4</v>
      </c>
      <c r="D922" s="42"/>
      <c r="F922" s="29"/>
      <c r="G922" s="47" t="s">
        <v>364</v>
      </c>
      <c r="H922" s="103"/>
      <c r="I922" s="94">
        <f t="shared" si="538"/>
        <v>0</v>
      </c>
      <c r="J922" s="104"/>
      <c r="K922" s="104"/>
      <c r="L922" s="94">
        <f t="shared" si="536"/>
        <v>0</v>
      </c>
      <c r="M922" s="104"/>
      <c r="N922" s="104"/>
      <c r="R922" s="352">
        <f>L922-[1]გადასახდელები!L922</f>
        <v>0</v>
      </c>
    </row>
    <row r="923" spans="2:18" ht="20.25" hidden="1" customHeight="1">
      <c r="B923" s="36" t="str">
        <f t="shared" si="537"/>
        <v>b</v>
      </c>
      <c r="C923" s="42">
        <v>4</v>
      </c>
      <c r="D923" s="42"/>
      <c r="F923" s="29"/>
      <c r="G923" s="47" t="s">
        <v>366</v>
      </c>
      <c r="H923" s="103"/>
      <c r="I923" s="94">
        <f t="shared" si="538"/>
        <v>0</v>
      </c>
      <c r="J923" s="104"/>
      <c r="K923" s="104"/>
      <c r="L923" s="94">
        <f t="shared" si="536"/>
        <v>0</v>
      </c>
      <c r="M923" s="104"/>
      <c r="N923" s="104"/>
      <c r="R923" s="352">
        <f>L923-[1]გადასახდელები!L923</f>
        <v>0</v>
      </c>
    </row>
    <row r="924" spans="2:18" ht="20.25" hidden="1" customHeight="1">
      <c r="B924" s="36" t="str">
        <f t="shared" si="537"/>
        <v>b</v>
      </c>
      <c r="C924" s="42">
        <v>4</v>
      </c>
      <c r="D924" s="42"/>
      <c r="F924" s="29"/>
      <c r="G924" s="47" t="s">
        <v>359</v>
      </c>
      <c r="H924" s="103"/>
      <c r="I924" s="94">
        <f t="shared" si="538"/>
        <v>0</v>
      </c>
      <c r="J924" s="104"/>
      <c r="K924" s="104"/>
      <c r="L924" s="94">
        <f t="shared" si="536"/>
        <v>0</v>
      </c>
      <c r="M924" s="104"/>
      <c r="N924" s="104"/>
      <c r="R924" s="352">
        <f>L924-[1]გადასახდელები!L924</f>
        <v>0</v>
      </c>
    </row>
    <row r="925" spans="2:18" ht="21" hidden="1" customHeight="1" thickBot="1">
      <c r="B925" s="36" t="str">
        <f t="shared" si="537"/>
        <v>b</v>
      </c>
      <c r="C925" s="42">
        <v>4</v>
      </c>
      <c r="D925" s="42"/>
      <c r="F925" s="29"/>
      <c r="G925" s="47" t="s">
        <v>365</v>
      </c>
      <c r="H925" s="103"/>
      <c r="I925" s="94">
        <f t="shared" si="538"/>
        <v>0</v>
      </c>
      <c r="J925" s="104"/>
      <c r="K925" s="104"/>
      <c r="L925" s="94">
        <f t="shared" si="536"/>
        <v>0</v>
      </c>
      <c r="M925" s="104"/>
      <c r="N925" s="104"/>
      <c r="R925" s="352">
        <f>L925-[1]გადასახდელები!L925</f>
        <v>0</v>
      </c>
    </row>
    <row r="926" spans="2:18" ht="63" customHeight="1" thickBot="1">
      <c r="B926" s="36" t="str">
        <f t="shared" si="537"/>
        <v>a</v>
      </c>
      <c r="C926" s="42">
        <v>1</v>
      </c>
      <c r="D926" s="42"/>
      <c r="E926" s="24"/>
      <c r="F926" s="32" t="s">
        <v>148</v>
      </c>
      <c r="G926" s="61" t="s">
        <v>75</v>
      </c>
      <c r="H926" s="79">
        <f>H928+H1060+H1123+H1139</f>
        <v>172.4</v>
      </c>
      <c r="I926" s="80">
        <f t="shared" si="538"/>
        <v>170</v>
      </c>
      <c r="J926" s="81">
        <f>J928+J1060+J1123+J1139</f>
        <v>0</v>
      </c>
      <c r="K926" s="81">
        <f>K928+K1060+K1123+K1139</f>
        <v>170</v>
      </c>
      <c r="L926" s="80">
        <f t="shared" si="536"/>
        <v>28.879999999999992</v>
      </c>
      <c r="M926" s="81">
        <f>M928+M1060+M1123+M1139</f>
        <v>0</v>
      </c>
      <c r="N926" s="81">
        <f>N928+N1060+N1123+N1139</f>
        <v>28.879999999999992</v>
      </c>
      <c r="O926" s="82" t="s">
        <v>146</v>
      </c>
      <c r="P926" s="43">
        <v>1</v>
      </c>
      <c r="R926" s="352">
        <f>L926-[1]გადასახდელები!L926</f>
        <v>-163.72</v>
      </c>
    </row>
    <row r="927" spans="2:18" ht="21" hidden="1" customHeight="1" thickTop="1">
      <c r="B927" s="36" t="str">
        <f t="shared" si="537"/>
        <v>b</v>
      </c>
      <c r="C927" s="42">
        <v>2</v>
      </c>
      <c r="D927" s="42"/>
      <c r="F927" s="26"/>
      <c r="G927" s="46" t="s">
        <v>162</v>
      </c>
      <c r="H927" s="83"/>
      <c r="I927" s="84">
        <f t="shared" si="538"/>
        <v>0</v>
      </c>
      <c r="J927" s="85"/>
      <c r="K927" s="85"/>
      <c r="L927" s="84">
        <f t="shared" si="536"/>
        <v>0</v>
      </c>
      <c r="M927" s="85"/>
      <c r="N927" s="85"/>
      <c r="R927" s="352">
        <f>L927-[1]გადასახდელები!L927</f>
        <v>0</v>
      </c>
    </row>
    <row r="928" spans="2:18" ht="20.25" customHeight="1" thickTop="1">
      <c r="B928" s="36" t="str">
        <f t="shared" si="537"/>
        <v>a</v>
      </c>
      <c r="C928" s="42">
        <v>2</v>
      </c>
      <c r="D928" s="42"/>
      <c r="E928" s="24">
        <v>70112</v>
      </c>
      <c r="F928" s="341" t="s">
        <v>524</v>
      </c>
      <c r="G928" s="58" t="s">
        <v>163</v>
      </c>
      <c r="H928" s="86">
        <f>H929+H940+H1008+H1016+H1017+H1027+H1037</f>
        <v>172.4</v>
      </c>
      <c r="I928" s="87">
        <f t="shared" si="538"/>
        <v>170</v>
      </c>
      <c r="J928" s="88">
        <f>J929+J940+J1008+J1016+J1017+J1027+J1037+J1007</f>
        <v>0</v>
      </c>
      <c r="K928" s="88">
        <f>K929+K940+K1008+K1016+K1017+K1027+K1037</f>
        <v>170</v>
      </c>
      <c r="L928" s="87">
        <f t="shared" si="536"/>
        <v>28.879999999999992</v>
      </c>
      <c r="M928" s="88">
        <f>M929+M940+M1008+M1016+M1017+M1027+M1037+M1007</f>
        <v>0</v>
      </c>
      <c r="N928" s="88">
        <f>N929+N940+N1008+N1016+N1017+N1027+N1037</f>
        <v>28.879999999999992</v>
      </c>
      <c r="O928" s="82" t="s">
        <v>146</v>
      </c>
      <c r="R928" s="352">
        <f>L928-[1]გადასახდელები!L928</f>
        <v>-163.72</v>
      </c>
    </row>
    <row r="929" spans="2:18" ht="20.25" hidden="1" customHeight="1">
      <c r="B929" s="36" t="str">
        <f t="shared" si="537"/>
        <v>b</v>
      </c>
      <c r="C929" s="42">
        <v>31</v>
      </c>
      <c r="D929" s="42"/>
      <c r="F929" s="341" t="s">
        <v>525</v>
      </c>
      <c r="G929" s="57" t="s">
        <v>164</v>
      </c>
      <c r="H929" s="89">
        <f>H930+H939</f>
        <v>0</v>
      </c>
      <c r="I929" s="90">
        <f t="shared" si="538"/>
        <v>0</v>
      </c>
      <c r="J929" s="92">
        <f>J930+J939</f>
        <v>0</v>
      </c>
      <c r="K929" s="92">
        <f>K930+K939</f>
        <v>0</v>
      </c>
      <c r="L929" s="90">
        <f t="shared" si="536"/>
        <v>0</v>
      </c>
      <c r="M929" s="92">
        <f>M930+M939</f>
        <v>0</v>
      </c>
      <c r="N929" s="92">
        <f>N930+N939</f>
        <v>0</v>
      </c>
      <c r="O929" s="82" t="s">
        <v>146</v>
      </c>
      <c r="R929" s="352">
        <f>L929-[1]გადასახდელები!L929</f>
        <v>0</v>
      </c>
    </row>
    <row r="930" spans="2:18" ht="20.25" hidden="1" customHeight="1">
      <c r="B930" s="36" t="str">
        <f t="shared" si="537"/>
        <v>b</v>
      </c>
      <c r="C930" s="42">
        <v>4</v>
      </c>
      <c r="D930" s="42"/>
      <c r="F930" s="341" t="s">
        <v>526</v>
      </c>
      <c r="G930" s="47" t="s">
        <v>165</v>
      </c>
      <c r="H930" s="93">
        <f>H931+H938</f>
        <v>0</v>
      </c>
      <c r="I930" s="94">
        <f t="shared" si="538"/>
        <v>0</v>
      </c>
      <c r="J930" s="95">
        <f>J931+J938</f>
        <v>0</v>
      </c>
      <c r="K930" s="95">
        <f>K931+K938</f>
        <v>0</v>
      </c>
      <c r="L930" s="94">
        <f t="shared" si="536"/>
        <v>0</v>
      </c>
      <c r="M930" s="95">
        <f>M931+M938</f>
        <v>0</v>
      </c>
      <c r="N930" s="95">
        <f>N931+N938</f>
        <v>0</v>
      </c>
      <c r="O930" s="82" t="s">
        <v>146</v>
      </c>
      <c r="R930" s="352">
        <f>L930-[1]გადასახდელები!L930</f>
        <v>0</v>
      </c>
    </row>
    <row r="931" spans="2:18" ht="20.25" hidden="1" customHeight="1">
      <c r="B931" s="36" t="str">
        <f t="shared" si="537"/>
        <v>b</v>
      </c>
      <c r="C931" s="42">
        <v>5</v>
      </c>
      <c r="D931" s="42"/>
      <c r="F931" s="342" t="s">
        <v>527</v>
      </c>
      <c r="G931" s="48" t="s">
        <v>166</v>
      </c>
      <c r="H931" s="96">
        <f>SUM(H932:H937)</f>
        <v>0</v>
      </c>
      <c r="I931" s="97">
        <f t="shared" si="538"/>
        <v>0</v>
      </c>
      <c r="J931" s="98">
        <f>SUM(J932:J937)</f>
        <v>0</v>
      </c>
      <c r="K931" s="98">
        <f>SUM(K932:K937)</f>
        <v>0</v>
      </c>
      <c r="L931" s="97">
        <f t="shared" si="536"/>
        <v>0</v>
      </c>
      <c r="M931" s="98">
        <f>SUM(M932:M937)</f>
        <v>0</v>
      </c>
      <c r="N931" s="98">
        <f>SUM(N932:N937)</f>
        <v>0</v>
      </c>
      <c r="O931" s="82" t="s">
        <v>146</v>
      </c>
      <c r="R931" s="352">
        <f>L931-[1]გადასახდელები!L931</f>
        <v>0</v>
      </c>
    </row>
    <row r="932" spans="2:18" ht="20.25" hidden="1" customHeight="1">
      <c r="B932" s="36" t="str">
        <f t="shared" si="537"/>
        <v>b</v>
      </c>
      <c r="C932" s="42">
        <v>6</v>
      </c>
      <c r="D932" s="42"/>
      <c r="F932" s="343" t="s">
        <v>528</v>
      </c>
      <c r="G932" s="45" t="s">
        <v>167</v>
      </c>
      <c r="H932" s="99"/>
      <c r="I932" s="91">
        <f t="shared" si="538"/>
        <v>0</v>
      </c>
      <c r="J932" s="100"/>
      <c r="K932" s="100"/>
      <c r="L932" s="91">
        <f t="shared" si="536"/>
        <v>0</v>
      </c>
      <c r="M932" s="100"/>
      <c r="N932" s="100"/>
      <c r="R932" s="352">
        <f>L932-[1]გადასახდელები!L932</f>
        <v>0</v>
      </c>
    </row>
    <row r="933" spans="2:18" ht="20.25" hidden="1" customHeight="1">
      <c r="B933" s="36" t="str">
        <f t="shared" si="537"/>
        <v>b</v>
      </c>
      <c r="C933" s="42">
        <v>6</v>
      </c>
      <c r="D933" s="42"/>
      <c r="F933" s="343" t="s">
        <v>592</v>
      </c>
      <c r="G933" s="45" t="s">
        <v>168</v>
      </c>
      <c r="H933" s="99"/>
      <c r="I933" s="91">
        <f t="shared" si="538"/>
        <v>0</v>
      </c>
      <c r="J933" s="100"/>
      <c r="K933" s="100"/>
      <c r="L933" s="91">
        <f t="shared" si="536"/>
        <v>0</v>
      </c>
      <c r="M933" s="100"/>
      <c r="N933" s="100"/>
      <c r="R933" s="352">
        <f>L933-[1]გადასახდელები!L933</f>
        <v>0</v>
      </c>
    </row>
    <row r="934" spans="2:18" ht="20.25" hidden="1" customHeight="1">
      <c r="B934" s="36" t="str">
        <f t="shared" si="537"/>
        <v>b</v>
      </c>
      <c r="C934" s="42">
        <v>6</v>
      </c>
      <c r="D934" s="42"/>
      <c r="F934" s="343" t="s">
        <v>529</v>
      </c>
      <c r="G934" s="45" t="s">
        <v>169</v>
      </c>
      <c r="H934" s="99"/>
      <c r="I934" s="91">
        <f t="shared" si="538"/>
        <v>0</v>
      </c>
      <c r="J934" s="100"/>
      <c r="K934" s="100"/>
      <c r="L934" s="91">
        <f t="shared" si="536"/>
        <v>0</v>
      </c>
      <c r="M934" s="100"/>
      <c r="N934" s="100"/>
      <c r="R934" s="352">
        <f>L934-[1]გადასახდელები!L934</f>
        <v>0</v>
      </c>
    </row>
    <row r="935" spans="2:18" ht="20.25" hidden="1" customHeight="1">
      <c r="B935" s="36" t="str">
        <f t="shared" si="537"/>
        <v>b</v>
      </c>
      <c r="C935" s="42">
        <v>6</v>
      </c>
      <c r="D935" s="42"/>
      <c r="F935" s="343" t="s">
        <v>593</v>
      </c>
      <c r="G935" s="45" t="s">
        <v>170</v>
      </c>
      <c r="H935" s="99"/>
      <c r="I935" s="91">
        <f t="shared" si="538"/>
        <v>0</v>
      </c>
      <c r="J935" s="100"/>
      <c r="K935" s="100"/>
      <c r="L935" s="91">
        <f t="shared" si="536"/>
        <v>0</v>
      </c>
      <c r="M935" s="100"/>
      <c r="N935" s="100"/>
      <c r="R935" s="352">
        <f>L935-[1]გადასახდელები!L935</f>
        <v>0</v>
      </c>
    </row>
    <row r="936" spans="2:18" ht="20.25" hidden="1" customHeight="1">
      <c r="B936" s="36" t="str">
        <f t="shared" si="537"/>
        <v>b</v>
      </c>
      <c r="C936" s="42">
        <v>6</v>
      </c>
      <c r="D936" s="42"/>
      <c r="F936" s="343" t="s">
        <v>594</v>
      </c>
      <c r="G936" s="45" t="s">
        <v>171</v>
      </c>
      <c r="H936" s="99"/>
      <c r="I936" s="91">
        <f t="shared" si="538"/>
        <v>0</v>
      </c>
      <c r="J936" s="100"/>
      <c r="K936" s="100"/>
      <c r="L936" s="91">
        <f t="shared" si="536"/>
        <v>0</v>
      </c>
      <c r="M936" s="100"/>
      <c r="N936" s="100"/>
      <c r="R936" s="352">
        <f>L936-[1]გადასახდელები!L936</f>
        <v>0</v>
      </c>
    </row>
    <row r="937" spans="2:18" ht="20.25" hidden="1" customHeight="1">
      <c r="B937" s="36" t="str">
        <f t="shared" si="537"/>
        <v>b</v>
      </c>
      <c r="C937" s="42">
        <v>6</v>
      </c>
      <c r="D937" s="42"/>
      <c r="F937" s="343" t="s">
        <v>595</v>
      </c>
      <c r="G937" s="45" t="s">
        <v>172</v>
      </c>
      <c r="H937" s="99"/>
      <c r="I937" s="91">
        <f t="shared" si="538"/>
        <v>0</v>
      </c>
      <c r="J937" s="100"/>
      <c r="K937" s="100"/>
      <c r="L937" s="91">
        <f t="shared" si="536"/>
        <v>0</v>
      </c>
      <c r="M937" s="100"/>
      <c r="N937" s="100"/>
      <c r="R937" s="352">
        <f>L937-[1]გადასახდელები!L937</f>
        <v>0</v>
      </c>
    </row>
    <row r="938" spans="2:18" ht="20.25" hidden="1" customHeight="1">
      <c r="B938" s="36" t="str">
        <f t="shared" si="537"/>
        <v>b</v>
      </c>
      <c r="C938" s="42">
        <v>5</v>
      </c>
      <c r="D938" s="42"/>
      <c r="F938" s="343" t="s">
        <v>596</v>
      </c>
      <c r="G938" s="48" t="s">
        <v>173</v>
      </c>
      <c r="H938" s="101"/>
      <c r="I938" s="97">
        <f t="shared" si="538"/>
        <v>0</v>
      </c>
      <c r="J938" s="102"/>
      <c r="K938" s="102"/>
      <c r="L938" s="97">
        <f t="shared" si="536"/>
        <v>0</v>
      </c>
      <c r="M938" s="102"/>
      <c r="N938" s="102"/>
      <c r="R938" s="352">
        <f>L938-[1]გადასახდელები!L938</f>
        <v>0</v>
      </c>
    </row>
    <row r="939" spans="2:18" ht="20.25" hidden="1" customHeight="1">
      <c r="B939" s="36" t="str">
        <f t="shared" si="537"/>
        <v>b</v>
      </c>
      <c r="C939" s="42">
        <v>4</v>
      </c>
      <c r="D939" s="42"/>
      <c r="F939" s="343" t="s">
        <v>597</v>
      </c>
      <c r="G939" s="47" t="s">
        <v>174</v>
      </c>
      <c r="H939" s="103"/>
      <c r="I939" s="94">
        <f t="shared" si="538"/>
        <v>0</v>
      </c>
      <c r="J939" s="104"/>
      <c r="K939" s="104"/>
      <c r="L939" s="94">
        <f t="shared" si="536"/>
        <v>0</v>
      </c>
      <c r="M939" s="104"/>
      <c r="N939" s="104"/>
      <c r="R939" s="352">
        <f>L939-[1]გადასახდელები!L939</f>
        <v>0</v>
      </c>
    </row>
    <row r="940" spans="2:18" ht="20.25" customHeight="1">
      <c r="B940" s="36" t="str">
        <f t="shared" si="537"/>
        <v>a</v>
      </c>
      <c r="C940" s="42">
        <v>3</v>
      </c>
      <c r="D940" s="42"/>
      <c r="F940" s="342" t="s">
        <v>530</v>
      </c>
      <c r="G940" s="57" t="s">
        <v>175</v>
      </c>
      <c r="H940" s="89">
        <f>H941+H942+H945+H981+H982+H983+H984+H985+H992+H993</f>
        <v>172.4</v>
      </c>
      <c r="I940" s="90">
        <f t="shared" si="538"/>
        <v>170</v>
      </c>
      <c r="J940" s="92">
        <f>J941+J942+J945+J981+J982+J983+J984+J985+J992+J993</f>
        <v>0</v>
      </c>
      <c r="K940" s="92">
        <f>K941+K942+K945+K981+K982+K983+K984+K985+K992+K993</f>
        <v>170</v>
      </c>
      <c r="L940" s="90">
        <f t="shared" si="536"/>
        <v>28.879999999999992</v>
      </c>
      <c r="M940" s="92">
        <f>M941+M942+M945+M981+M982+M983+M984+M985+M992+M993</f>
        <v>0</v>
      </c>
      <c r="N940" s="92">
        <f>N941+N942+N945+N981+N982+N983+N984+N985+N992+N993</f>
        <v>28.879999999999992</v>
      </c>
      <c r="O940" s="82" t="s">
        <v>146</v>
      </c>
      <c r="R940" s="352">
        <f>L940-[1]გადასახდელები!L940</f>
        <v>-163.72</v>
      </c>
    </row>
    <row r="941" spans="2:18" ht="20.25" hidden="1" customHeight="1">
      <c r="B941" s="36" t="str">
        <f t="shared" si="537"/>
        <v>b</v>
      </c>
      <c r="C941" s="42">
        <v>4</v>
      </c>
      <c r="D941" s="42"/>
      <c r="F941" s="343" t="s">
        <v>531</v>
      </c>
      <c r="G941" s="47" t="s">
        <v>176</v>
      </c>
      <c r="H941" s="103"/>
      <c r="I941" s="94">
        <f t="shared" si="538"/>
        <v>0</v>
      </c>
      <c r="J941" s="104"/>
      <c r="K941" s="104"/>
      <c r="L941" s="94">
        <f t="shared" si="536"/>
        <v>0</v>
      </c>
      <c r="M941" s="104"/>
      <c r="N941" s="104"/>
      <c r="R941" s="352">
        <f>L941-[1]გადასახდელები!L941</f>
        <v>0</v>
      </c>
    </row>
    <row r="942" spans="2:18" ht="20.25" hidden="1" customHeight="1">
      <c r="B942" s="36" t="str">
        <f t="shared" si="537"/>
        <v>b</v>
      </c>
      <c r="C942" s="42">
        <v>4</v>
      </c>
      <c r="D942" s="42"/>
      <c r="F942" s="342" t="s">
        <v>532</v>
      </c>
      <c r="G942" s="47" t="s">
        <v>177</v>
      </c>
      <c r="H942" s="93">
        <f>SUM(H943:H944)</f>
        <v>0</v>
      </c>
      <c r="I942" s="94">
        <f t="shared" si="538"/>
        <v>0</v>
      </c>
      <c r="J942" s="95">
        <f>SUM(J943:J944)</f>
        <v>0</v>
      </c>
      <c r="K942" s="95">
        <f>SUM(K943:K944)</f>
        <v>0</v>
      </c>
      <c r="L942" s="94">
        <f t="shared" si="536"/>
        <v>0</v>
      </c>
      <c r="M942" s="95">
        <f>SUM(M943:M944)</f>
        <v>0</v>
      </c>
      <c r="N942" s="95">
        <f>SUM(N943:N944)</f>
        <v>0</v>
      </c>
      <c r="O942" s="82" t="s">
        <v>146</v>
      </c>
      <c r="R942" s="352">
        <f>L942-[1]გადასახდელები!L942</f>
        <v>0</v>
      </c>
    </row>
    <row r="943" spans="2:18" ht="20.25" hidden="1" customHeight="1">
      <c r="B943" s="36" t="str">
        <f t="shared" si="537"/>
        <v>b</v>
      </c>
      <c r="C943" s="42">
        <v>5</v>
      </c>
      <c r="D943" s="42"/>
      <c r="F943" s="343" t="s">
        <v>533</v>
      </c>
      <c r="G943" s="48" t="s">
        <v>178</v>
      </c>
      <c r="H943" s="101"/>
      <c r="I943" s="97">
        <f t="shared" si="538"/>
        <v>0</v>
      </c>
      <c r="J943" s="102"/>
      <c r="K943" s="102"/>
      <c r="L943" s="97">
        <f t="shared" si="536"/>
        <v>0</v>
      </c>
      <c r="M943" s="102"/>
      <c r="N943" s="102"/>
      <c r="R943" s="352">
        <f>L943-[1]გადასახდელები!L943</f>
        <v>0</v>
      </c>
    </row>
    <row r="944" spans="2:18" ht="20.25" hidden="1" customHeight="1">
      <c r="B944" s="36" t="str">
        <f t="shared" si="537"/>
        <v>b</v>
      </c>
      <c r="C944" s="42">
        <v>5</v>
      </c>
      <c r="D944" s="42"/>
      <c r="F944" s="343" t="s">
        <v>598</v>
      </c>
      <c r="G944" s="48" t="s">
        <v>179</v>
      </c>
      <c r="H944" s="101"/>
      <c r="I944" s="97">
        <f t="shared" si="538"/>
        <v>0</v>
      </c>
      <c r="J944" s="102"/>
      <c r="K944" s="102"/>
      <c r="L944" s="97">
        <f t="shared" si="536"/>
        <v>0</v>
      </c>
      <c r="M944" s="102"/>
      <c r="N944" s="102"/>
      <c r="R944" s="352">
        <f>L944-[1]გადასახდელები!L944</f>
        <v>0</v>
      </c>
    </row>
    <row r="945" spans="2:18" ht="20.25" hidden="1" customHeight="1">
      <c r="B945" s="36" t="str">
        <f t="shared" si="537"/>
        <v>b</v>
      </c>
      <c r="C945" s="42">
        <v>4</v>
      </c>
      <c r="D945" s="42"/>
      <c r="F945" s="342" t="s">
        <v>534</v>
      </c>
      <c r="G945" s="47" t="s">
        <v>180</v>
      </c>
      <c r="H945" s="93">
        <f>H946+H947+H948+H949+H961+H965+H966+H967+H968+H969+H970+H971+H979+H980</f>
        <v>0</v>
      </c>
      <c r="I945" s="94">
        <f t="shared" si="538"/>
        <v>0</v>
      </c>
      <c r="J945" s="95">
        <f>J946+J947+J948+J949+J961+J965+J966+J967+J968+J969+J970+J971+J979+J980</f>
        <v>0</v>
      </c>
      <c r="K945" s="95">
        <f>K946+K947+K948+K949+K961+K965+K966+K967+K968+K969+K970+K971+K979+K980</f>
        <v>0</v>
      </c>
      <c r="L945" s="94">
        <f t="shared" si="536"/>
        <v>0</v>
      </c>
      <c r="M945" s="95">
        <f>M946+M947+M948+M949+M961+M965+M966+M967+M968+M969+M970+M971+M979+M980</f>
        <v>0</v>
      </c>
      <c r="N945" s="95">
        <f>N946+N947+N948+N949+N961+N965+N966+N967+N968+N969+N970+N971+N979+N980</f>
        <v>0</v>
      </c>
      <c r="O945" s="82" t="s">
        <v>146</v>
      </c>
      <c r="R945" s="352">
        <f>L945-[1]გადასახდელები!L945</f>
        <v>0</v>
      </c>
    </row>
    <row r="946" spans="2:18" ht="42.75" hidden="1" customHeight="1">
      <c r="B946" s="36" t="str">
        <f t="shared" si="537"/>
        <v>b</v>
      </c>
      <c r="C946" s="42">
        <v>5</v>
      </c>
      <c r="D946" s="42"/>
      <c r="F946" s="343" t="s">
        <v>535</v>
      </c>
      <c r="G946" s="48" t="s">
        <v>229</v>
      </c>
      <c r="H946" s="101"/>
      <c r="I946" s="97">
        <f t="shared" si="538"/>
        <v>0</v>
      </c>
      <c r="J946" s="102"/>
      <c r="K946" s="102"/>
      <c r="L946" s="97">
        <f t="shared" si="536"/>
        <v>0</v>
      </c>
      <c r="M946" s="102"/>
      <c r="N946" s="102"/>
      <c r="R946" s="352">
        <f>L946-[1]გადასახდელები!L946</f>
        <v>0</v>
      </c>
    </row>
    <row r="947" spans="2:18" ht="30.75" hidden="1" customHeight="1">
      <c r="B947" s="36" t="str">
        <f t="shared" si="537"/>
        <v>b</v>
      </c>
      <c r="C947" s="42">
        <v>5</v>
      </c>
      <c r="D947" s="42"/>
      <c r="F947" s="343" t="s">
        <v>599</v>
      </c>
      <c r="G947" s="49" t="s">
        <v>196</v>
      </c>
      <c r="H947" s="101"/>
      <c r="I947" s="97">
        <f t="shared" si="538"/>
        <v>0</v>
      </c>
      <c r="J947" s="102"/>
      <c r="K947" s="102"/>
      <c r="L947" s="97">
        <f t="shared" si="536"/>
        <v>0</v>
      </c>
      <c r="M947" s="102"/>
      <c r="N947" s="102"/>
      <c r="R947" s="352">
        <f>L947-[1]გადასახდელები!L947</f>
        <v>0</v>
      </c>
    </row>
    <row r="948" spans="2:18" ht="60.75" hidden="1" customHeight="1">
      <c r="B948" s="36" t="str">
        <f t="shared" si="537"/>
        <v>b</v>
      </c>
      <c r="C948" s="42">
        <v>5</v>
      </c>
      <c r="D948" s="42"/>
      <c r="F948" s="343" t="s">
        <v>536</v>
      </c>
      <c r="G948" s="49" t="s">
        <v>230</v>
      </c>
      <c r="H948" s="101"/>
      <c r="I948" s="97">
        <f t="shared" si="538"/>
        <v>0</v>
      </c>
      <c r="J948" s="102"/>
      <c r="K948" s="102"/>
      <c r="L948" s="97">
        <f t="shared" si="536"/>
        <v>0</v>
      </c>
      <c r="M948" s="102"/>
      <c r="N948" s="102"/>
      <c r="R948" s="352">
        <f>L948-[1]გადასახდელები!L948</f>
        <v>0</v>
      </c>
    </row>
    <row r="949" spans="2:18" ht="30.75" hidden="1" customHeight="1">
      <c r="B949" s="36" t="str">
        <f t="shared" si="537"/>
        <v>b</v>
      </c>
      <c r="C949" s="42">
        <v>5</v>
      </c>
      <c r="D949" s="42"/>
      <c r="F949" s="342" t="s">
        <v>537</v>
      </c>
      <c r="G949" s="48" t="s">
        <v>195</v>
      </c>
      <c r="H949" s="96">
        <f>SUM(H950:H960)</f>
        <v>0</v>
      </c>
      <c r="I949" s="97">
        <f t="shared" si="538"/>
        <v>0</v>
      </c>
      <c r="J949" s="98">
        <f>SUM(J950:J960)</f>
        <v>0</v>
      </c>
      <c r="K949" s="98">
        <f>SUM(K950:K960)</f>
        <v>0</v>
      </c>
      <c r="L949" s="97">
        <f t="shared" si="536"/>
        <v>0</v>
      </c>
      <c r="M949" s="98">
        <f>SUM(M950:M960)</f>
        <v>0</v>
      </c>
      <c r="N949" s="98">
        <f>SUM(N950:N960)</f>
        <v>0</v>
      </c>
      <c r="O949" s="82" t="s">
        <v>146</v>
      </c>
      <c r="R949" s="352">
        <f>L949-[1]გადასახდელები!L949</f>
        <v>0</v>
      </c>
    </row>
    <row r="950" spans="2:18" ht="20.25" hidden="1" customHeight="1">
      <c r="B950" s="36" t="str">
        <f t="shared" si="537"/>
        <v>b</v>
      </c>
      <c r="C950" s="42">
        <v>6</v>
      </c>
      <c r="D950" s="42"/>
      <c r="F950" s="343" t="s">
        <v>600</v>
      </c>
      <c r="G950" s="45" t="s">
        <v>181</v>
      </c>
      <c r="H950" s="106"/>
      <c r="I950" s="105">
        <f t="shared" si="538"/>
        <v>0</v>
      </c>
      <c r="J950" s="107"/>
      <c r="K950" s="107"/>
      <c r="L950" s="105">
        <f t="shared" si="536"/>
        <v>0</v>
      </c>
      <c r="M950" s="107"/>
      <c r="N950" s="107"/>
      <c r="R950" s="352">
        <f>L950-[1]გადასახდელები!L950</f>
        <v>0</v>
      </c>
    </row>
    <row r="951" spans="2:18" ht="20.25" hidden="1" customHeight="1">
      <c r="B951" s="36" t="str">
        <f t="shared" si="537"/>
        <v>b</v>
      </c>
      <c r="C951" s="42">
        <v>6</v>
      </c>
      <c r="D951" s="42"/>
      <c r="F951" s="343" t="s">
        <v>601</v>
      </c>
      <c r="G951" s="45" t="s">
        <v>182</v>
      </c>
      <c r="H951" s="106"/>
      <c r="I951" s="105">
        <f t="shared" si="538"/>
        <v>0</v>
      </c>
      <c r="J951" s="107"/>
      <c r="K951" s="107"/>
      <c r="L951" s="105">
        <f t="shared" si="536"/>
        <v>0</v>
      </c>
      <c r="M951" s="107"/>
      <c r="N951" s="107"/>
      <c r="R951" s="352">
        <f>L951-[1]გადასახდელები!L951</f>
        <v>0</v>
      </c>
    </row>
    <row r="952" spans="2:18" ht="20.25" hidden="1" customHeight="1">
      <c r="B952" s="36" t="str">
        <f t="shared" si="537"/>
        <v>b</v>
      </c>
      <c r="C952" s="42">
        <v>6</v>
      </c>
      <c r="D952" s="42"/>
      <c r="F952" s="343" t="s">
        <v>602</v>
      </c>
      <c r="G952" s="45" t="s">
        <v>183</v>
      </c>
      <c r="H952" s="106"/>
      <c r="I952" s="105">
        <f t="shared" si="538"/>
        <v>0</v>
      </c>
      <c r="J952" s="107"/>
      <c r="K952" s="107"/>
      <c r="L952" s="105">
        <f t="shared" si="536"/>
        <v>0</v>
      </c>
      <c r="M952" s="107"/>
      <c r="N952" s="107"/>
      <c r="R952" s="352">
        <f>L952-[1]გადასახდელები!L952</f>
        <v>0</v>
      </c>
    </row>
    <row r="953" spans="2:18" ht="20.25" hidden="1" customHeight="1">
      <c r="B953" s="36" t="str">
        <f t="shared" si="537"/>
        <v>b</v>
      </c>
      <c r="C953" s="42">
        <v>6</v>
      </c>
      <c r="D953" s="42"/>
      <c r="F953" s="343" t="s">
        <v>603</v>
      </c>
      <c r="G953" s="45" t="s">
        <v>184</v>
      </c>
      <c r="H953" s="106"/>
      <c r="I953" s="105">
        <f t="shared" si="538"/>
        <v>0</v>
      </c>
      <c r="J953" s="107"/>
      <c r="K953" s="107"/>
      <c r="L953" s="105">
        <f t="shared" ref="L953:L1016" si="539">M953+N953</f>
        <v>0</v>
      </c>
      <c r="M953" s="107"/>
      <c r="N953" s="107"/>
      <c r="R953" s="352">
        <f>L953-[1]გადასახდელები!L953</f>
        <v>0</v>
      </c>
    </row>
    <row r="954" spans="2:18" ht="20.25" hidden="1" customHeight="1">
      <c r="B954" s="36" t="str">
        <f t="shared" si="537"/>
        <v>b</v>
      </c>
      <c r="C954" s="42">
        <v>6</v>
      </c>
      <c r="D954" s="42"/>
      <c r="F954" s="343" t="s">
        <v>538</v>
      </c>
      <c r="G954" s="45" t="s">
        <v>185</v>
      </c>
      <c r="H954" s="106"/>
      <c r="I954" s="105">
        <f t="shared" si="538"/>
        <v>0</v>
      </c>
      <c r="J954" s="107"/>
      <c r="K954" s="107"/>
      <c r="L954" s="105">
        <f t="shared" si="539"/>
        <v>0</v>
      </c>
      <c r="M954" s="107"/>
      <c r="N954" s="107"/>
      <c r="R954" s="352">
        <f>L954-[1]გადასახდელები!L954</f>
        <v>0</v>
      </c>
    </row>
    <row r="955" spans="2:18" ht="20.25" hidden="1" customHeight="1">
      <c r="B955" s="36" t="str">
        <f t="shared" si="537"/>
        <v>b</v>
      </c>
      <c r="C955" s="42">
        <v>6</v>
      </c>
      <c r="D955" s="42"/>
      <c r="F955" s="343" t="s">
        <v>604</v>
      </c>
      <c r="G955" s="45" t="s">
        <v>186</v>
      </c>
      <c r="H955" s="106"/>
      <c r="I955" s="105">
        <f t="shared" si="538"/>
        <v>0</v>
      </c>
      <c r="J955" s="107"/>
      <c r="K955" s="107"/>
      <c r="L955" s="105">
        <f t="shared" si="539"/>
        <v>0</v>
      </c>
      <c r="M955" s="107"/>
      <c r="N955" s="107"/>
      <c r="R955" s="352">
        <f>L955-[1]გადასახდელები!L955</f>
        <v>0</v>
      </c>
    </row>
    <row r="956" spans="2:18" ht="20.25" hidden="1" customHeight="1">
      <c r="B956" s="36" t="str">
        <f t="shared" si="537"/>
        <v>b</v>
      </c>
      <c r="C956" s="42">
        <v>6</v>
      </c>
      <c r="D956" s="42"/>
      <c r="F956" s="343" t="s">
        <v>605</v>
      </c>
      <c r="G956" s="45" t="s">
        <v>187</v>
      </c>
      <c r="H956" s="106"/>
      <c r="I956" s="105">
        <f t="shared" si="538"/>
        <v>0</v>
      </c>
      <c r="J956" s="107"/>
      <c r="K956" s="107"/>
      <c r="L956" s="105">
        <f t="shared" si="539"/>
        <v>0</v>
      </c>
      <c r="M956" s="107"/>
      <c r="N956" s="107"/>
      <c r="R956" s="352">
        <f>L956-[1]გადასახდელები!L956</f>
        <v>0</v>
      </c>
    </row>
    <row r="957" spans="2:18" ht="20.25" hidden="1" customHeight="1">
      <c r="B957" s="36" t="str">
        <f t="shared" si="537"/>
        <v>b</v>
      </c>
      <c r="C957" s="42">
        <v>6</v>
      </c>
      <c r="D957" s="42"/>
      <c r="F957" s="343" t="s">
        <v>606</v>
      </c>
      <c r="G957" s="45" t="s">
        <v>188</v>
      </c>
      <c r="H957" s="106"/>
      <c r="I957" s="105">
        <f t="shared" si="538"/>
        <v>0</v>
      </c>
      <c r="J957" s="107"/>
      <c r="K957" s="107"/>
      <c r="L957" s="105">
        <f t="shared" si="539"/>
        <v>0</v>
      </c>
      <c r="M957" s="107"/>
      <c r="N957" s="107"/>
      <c r="R957" s="352">
        <f>L957-[1]გადასახდელები!L957</f>
        <v>0</v>
      </c>
    </row>
    <row r="958" spans="2:18" ht="20.25" hidden="1" customHeight="1">
      <c r="B958" s="36" t="str">
        <f t="shared" si="537"/>
        <v>b</v>
      </c>
      <c r="C958" s="42">
        <v>6</v>
      </c>
      <c r="D958" s="42"/>
      <c r="F958" s="343" t="s">
        <v>607</v>
      </c>
      <c r="G958" s="45" t="s">
        <v>189</v>
      </c>
      <c r="H958" s="106"/>
      <c r="I958" s="105">
        <f t="shared" si="538"/>
        <v>0</v>
      </c>
      <c r="J958" s="107"/>
      <c r="K958" s="107"/>
      <c r="L958" s="105">
        <f t="shared" si="539"/>
        <v>0</v>
      </c>
      <c r="M958" s="107"/>
      <c r="N958" s="107"/>
      <c r="R958" s="352">
        <f>L958-[1]გადასახდელები!L958</f>
        <v>0</v>
      </c>
    </row>
    <row r="959" spans="2:18" ht="20.25" hidden="1" customHeight="1">
      <c r="B959" s="36" t="str">
        <f t="shared" si="537"/>
        <v>b</v>
      </c>
      <c r="C959" s="42">
        <v>6</v>
      </c>
      <c r="D959" s="42"/>
      <c r="F959" s="343" t="s">
        <v>608</v>
      </c>
      <c r="G959" s="45" t="s">
        <v>190</v>
      </c>
      <c r="H959" s="106"/>
      <c r="I959" s="105">
        <f t="shared" si="538"/>
        <v>0</v>
      </c>
      <c r="J959" s="107"/>
      <c r="K959" s="107"/>
      <c r="L959" s="105">
        <f t="shared" si="539"/>
        <v>0</v>
      </c>
      <c r="M959" s="107"/>
      <c r="N959" s="107"/>
      <c r="R959" s="352">
        <f>L959-[1]გადასახდელები!L959</f>
        <v>0</v>
      </c>
    </row>
    <row r="960" spans="2:18" ht="30.75" hidden="1" customHeight="1">
      <c r="B960" s="36" t="str">
        <f t="shared" si="537"/>
        <v>b</v>
      </c>
      <c r="C960" s="42">
        <v>6</v>
      </c>
      <c r="D960" s="42"/>
      <c r="F960" s="343" t="s">
        <v>539</v>
      </c>
      <c r="G960" s="45" t="s">
        <v>231</v>
      </c>
      <c r="H960" s="106"/>
      <c r="I960" s="105">
        <f t="shared" si="538"/>
        <v>0</v>
      </c>
      <c r="J960" s="107"/>
      <c r="K960" s="107"/>
      <c r="L960" s="105">
        <f t="shared" si="539"/>
        <v>0</v>
      </c>
      <c r="M960" s="107"/>
      <c r="N960" s="107"/>
      <c r="R960" s="352">
        <f>L960-[1]გადასახდელები!L960</f>
        <v>0</v>
      </c>
    </row>
    <row r="961" spans="2:18" ht="20.25" hidden="1" customHeight="1">
      <c r="B961" s="36" t="str">
        <f t="shared" si="537"/>
        <v>b</v>
      </c>
      <c r="C961" s="42">
        <v>5</v>
      </c>
      <c r="D961" s="42"/>
      <c r="F961" s="342" t="s">
        <v>609</v>
      </c>
      <c r="G961" s="48" t="s">
        <v>197</v>
      </c>
      <c r="H961" s="96">
        <f>SUM(H962:H964)</f>
        <v>0</v>
      </c>
      <c r="I961" s="97">
        <f t="shared" si="538"/>
        <v>0</v>
      </c>
      <c r="J961" s="98">
        <f>SUM(J962:J964)</f>
        <v>0</v>
      </c>
      <c r="K961" s="98">
        <f>SUM(K962:K964)</f>
        <v>0</v>
      </c>
      <c r="L961" s="97">
        <f t="shared" si="539"/>
        <v>0</v>
      </c>
      <c r="M961" s="98">
        <f>SUM(M962:M964)</f>
        <v>0</v>
      </c>
      <c r="N961" s="98">
        <f>SUM(N962:N964)</f>
        <v>0</v>
      </c>
      <c r="O961" s="82" t="s">
        <v>146</v>
      </c>
      <c r="R961" s="352">
        <f>L961-[1]გადასახდელები!L961</f>
        <v>0</v>
      </c>
    </row>
    <row r="962" spans="2:18" ht="20.25" hidden="1" customHeight="1">
      <c r="B962" s="36" t="str">
        <f t="shared" si="537"/>
        <v>b</v>
      </c>
      <c r="C962" s="42">
        <v>6</v>
      </c>
      <c r="D962" s="42"/>
      <c r="F962" s="343" t="s">
        <v>610</v>
      </c>
      <c r="G962" s="45" t="s">
        <v>191</v>
      </c>
      <c r="H962" s="106"/>
      <c r="I962" s="105">
        <f t="shared" si="538"/>
        <v>0</v>
      </c>
      <c r="J962" s="107"/>
      <c r="K962" s="107"/>
      <c r="L962" s="105">
        <f t="shared" si="539"/>
        <v>0</v>
      </c>
      <c r="M962" s="107"/>
      <c r="N962" s="107"/>
      <c r="R962" s="352">
        <f>L962-[1]გადასახდელები!L962</f>
        <v>0</v>
      </c>
    </row>
    <row r="963" spans="2:18" ht="20.25" hidden="1" customHeight="1">
      <c r="B963" s="36" t="str">
        <f t="shared" si="537"/>
        <v>b</v>
      </c>
      <c r="C963" s="42">
        <v>6</v>
      </c>
      <c r="D963" s="42"/>
      <c r="F963" s="343" t="s">
        <v>611</v>
      </c>
      <c r="G963" s="45" t="s">
        <v>192</v>
      </c>
      <c r="H963" s="106"/>
      <c r="I963" s="105">
        <f t="shared" si="538"/>
        <v>0</v>
      </c>
      <c r="J963" s="107"/>
      <c r="K963" s="107"/>
      <c r="L963" s="105">
        <f t="shared" si="539"/>
        <v>0</v>
      </c>
      <c r="M963" s="107"/>
      <c r="N963" s="107"/>
      <c r="R963" s="352">
        <f>L963-[1]გადასახდელები!L963</f>
        <v>0</v>
      </c>
    </row>
    <row r="964" spans="2:18" ht="30.75" hidden="1" customHeight="1">
      <c r="B964" s="36" t="str">
        <f t="shared" si="537"/>
        <v>b</v>
      </c>
      <c r="C964" s="42">
        <v>6</v>
      </c>
      <c r="D964" s="42"/>
      <c r="F964" s="343" t="s">
        <v>612</v>
      </c>
      <c r="G964" s="45" t="s">
        <v>232</v>
      </c>
      <c r="H964" s="106"/>
      <c r="I964" s="105">
        <f t="shared" si="538"/>
        <v>0</v>
      </c>
      <c r="J964" s="107"/>
      <c r="K964" s="107"/>
      <c r="L964" s="105">
        <f t="shared" si="539"/>
        <v>0</v>
      </c>
      <c r="M964" s="107"/>
      <c r="N964" s="107"/>
      <c r="R964" s="352">
        <f>L964-[1]გადასახდელები!L964</f>
        <v>0</v>
      </c>
    </row>
    <row r="965" spans="2:18" ht="30.75" hidden="1" customHeight="1">
      <c r="B965" s="36" t="str">
        <f t="shared" si="537"/>
        <v>b</v>
      </c>
      <c r="C965" s="42">
        <v>5</v>
      </c>
      <c r="D965" s="42"/>
      <c r="F965" s="343" t="s">
        <v>613</v>
      </c>
      <c r="G965" s="48" t="s">
        <v>233</v>
      </c>
      <c r="H965" s="101"/>
      <c r="I965" s="97">
        <f t="shared" si="538"/>
        <v>0</v>
      </c>
      <c r="J965" s="102"/>
      <c r="K965" s="102"/>
      <c r="L965" s="97">
        <f t="shared" si="539"/>
        <v>0</v>
      </c>
      <c r="M965" s="102"/>
      <c r="N965" s="102"/>
      <c r="R965" s="352">
        <f>L965-[1]გადასახდელები!L965</f>
        <v>0</v>
      </c>
    </row>
    <row r="966" spans="2:18" ht="34.5" hidden="1" customHeight="1">
      <c r="B966" s="36" t="str">
        <f t="shared" si="537"/>
        <v>b</v>
      </c>
      <c r="C966" s="42">
        <v>5</v>
      </c>
      <c r="D966" s="42"/>
      <c r="F966" s="343" t="s">
        <v>614</v>
      </c>
      <c r="G966" s="50" t="s">
        <v>367</v>
      </c>
      <c r="H966" s="101"/>
      <c r="I966" s="97">
        <f t="shared" si="538"/>
        <v>0</v>
      </c>
      <c r="J966" s="102"/>
      <c r="K966" s="102"/>
      <c r="L966" s="97">
        <f t="shared" si="539"/>
        <v>0</v>
      </c>
      <c r="M966" s="102"/>
      <c r="N966" s="102"/>
      <c r="R966" s="352">
        <f>L966-[1]გადასახდელები!L966</f>
        <v>0</v>
      </c>
    </row>
    <row r="967" spans="2:18" ht="34.5" hidden="1" customHeight="1">
      <c r="B967" s="36" t="str">
        <f t="shared" ref="B967:B1030" si="540">IF(H967+I967+L967&gt;0,"a","b")</f>
        <v>b</v>
      </c>
      <c r="C967" s="42">
        <v>5</v>
      </c>
      <c r="D967" s="42"/>
      <c r="F967" s="343" t="s">
        <v>540</v>
      </c>
      <c r="G967" s="48" t="s">
        <v>234</v>
      </c>
      <c r="H967" s="101"/>
      <c r="I967" s="97">
        <f t="shared" si="538"/>
        <v>0</v>
      </c>
      <c r="J967" s="102"/>
      <c r="K967" s="102"/>
      <c r="L967" s="97">
        <f t="shared" si="539"/>
        <v>0</v>
      </c>
      <c r="M967" s="102"/>
      <c r="N967" s="102"/>
      <c r="R967" s="352">
        <f>L967-[1]გადასახდელები!L967</f>
        <v>0</v>
      </c>
    </row>
    <row r="968" spans="2:18" ht="50.25" hidden="1" customHeight="1">
      <c r="B968" s="36" t="str">
        <f t="shared" si="540"/>
        <v>b</v>
      </c>
      <c r="C968" s="42">
        <v>5</v>
      </c>
      <c r="D968" s="42"/>
      <c r="F968" s="343" t="s">
        <v>541</v>
      </c>
      <c r="G968" s="48" t="s">
        <v>235</v>
      </c>
      <c r="H968" s="101"/>
      <c r="I968" s="97">
        <f t="shared" si="538"/>
        <v>0</v>
      </c>
      <c r="J968" s="102"/>
      <c r="K968" s="102"/>
      <c r="L968" s="97">
        <f t="shared" si="539"/>
        <v>0</v>
      </c>
      <c r="M968" s="102"/>
      <c r="N968" s="102"/>
      <c r="R968" s="352">
        <f>L968-[1]გადასახდელები!L968</f>
        <v>0</v>
      </c>
    </row>
    <row r="969" spans="2:18" ht="20.25" hidden="1" customHeight="1">
      <c r="B969" s="36" t="str">
        <f t="shared" si="540"/>
        <v>b</v>
      </c>
      <c r="C969" s="42">
        <v>5</v>
      </c>
      <c r="D969" s="42"/>
      <c r="F969" s="343" t="s">
        <v>542</v>
      </c>
      <c r="G969" s="48" t="s">
        <v>236</v>
      </c>
      <c r="H969" s="101"/>
      <c r="I969" s="97">
        <f t="shared" ref="I969:I1032" si="541">J969+K969</f>
        <v>0</v>
      </c>
      <c r="J969" s="102"/>
      <c r="K969" s="102"/>
      <c r="L969" s="97">
        <f t="shared" si="539"/>
        <v>0</v>
      </c>
      <c r="M969" s="102"/>
      <c r="N969" s="102"/>
      <c r="R969" s="352">
        <f>L969-[1]გადასახდელები!L969</f>
        <v>0</v>
      </c>
    </row>
    <row r="970" spans="2:18" ht="20.25" hidden="1" customHeight="1">
      <c r="B970" s="36" t="str">
        <f t="shared" si="540"/>
        <v>b</v>
      </c>
      <c r="C970" s="42">
        <v>5</v>
      </c>
      <c r="D970" s="42"/>
      <c r="F970" s="343" t="s">
        <v>543</v>
      </c>
      <c r="G970" s="48" t="s">
        <v>237</v>
      </c>
      <c r="H970" s="101"/>
      <c r="I970" s="97">
        <f t="shared" si="541"/>
        <v>0</v>
      </c>
      <c r="J970" s="102"/>
      <c r="K970" s="102"/>
      <c r="L970" s="97">
        <f t="shared" si="539"/>
        <v>0</v>
      </c>
      <c r="M970" s="102"/>
      <c r="N970" s="102"/>
      <c r="R970" s="352">
        <f>L970-[1]გადასახდელები!L970</f>
        <v>0</v>
      </c>
    </row>
    <row r="971" spans="2:18" ht="20.25" hidden="1" customHeight="1">
      <c r="B971" s="36" t="str">
        <f t="shared" si="540"/>
        <v>b</v>
      </c>
      <c r="C971" s="42">
        <v>5</v>
      </c>
      <c r="D971" s="42"/>
      <c r="F971" s="342" t="s">
        <v>544</v>
      </c>
      <c r="G971" s="48" t="s">
        <v>238</v>
      </c>
      <c r="H971" s="96">
        <f>SUM(H972:H978)</f>
        <v>0</v>
      </c>
      <c r="I971" s="97">
        <f t="shared" si="541"/>
        <v>0</v>
      </c>
      <c r="J971" s="98">
        <f>SUM(J972:J978)</f>
        <v>0</v>
      </c>
      <c r="K971" s="98">
        <f>SUM(K972:K978)</f>
        <v>0</v>
      </c>
      <c r="L971" s="97">
        <f t="shared" si="539"/>
        <v>0</v>
      </c>
      <c r="M971" s="98">
        <f>SUM(M972:M978)</f>
        <v>0</v>
      </c>
      <c r="N971" s="98">
        <f>SUM(N972:N978)</f>
        <v>0</v>
      </c>
      <c r="O971" s="82" t="s">
        <v>146</v>
      </c>
      <c r="R971" s="352">
        <f>L971-[1]გადასახდელები!L971</f>
        <v>0</v>
      </c>
    </row>
    <row r="972" spans="2:18" ht="23.25" hidden="1" customHeight="1">
      <c r="B972" s="36" t="str">
        <f t="shared" si="540"/>
        <v>b</v>
      </c>
      <c r="C972" s="42">
        <v>6</v>
      </c>
      <c r="D972" s="42"/>
      <c r="F972" s="343" t="s">
        <v>545</v>
      </c>
      <c r="G972" s="45" t="s">
        <v>198</v>
      </c>
      <c r="H972" s="106"/>
      <c r="I972" s="105">
        <f t="shared" si="541"/>
        <v>0</v>
      </c>
      <c r="J972" s="107"/>
      <c r="K972" s="107"/>
      <c r="L972" s="105">
        <f t="shared" si="539"/>
        <v>0</v>
      </c>
      <c r="M972" s="107"/>
      <c r="N972" s="107"/>
      <c r="R972" s="352">
        <f>L972-[1]გადასახდელები!L972</f>
        <v>0</v>
      </c>
    </row>
    <row r="973" spans="2:18" ht="20.25" hidden="1" customHeight="1">
      <c r="B973" s="36" t="str">
        <f t="shared" si="540"/>
        <v>b</v>
      </c>
      <c r="C973" s="42">
        <v>6</v>
      </c>
      <c r="D973" s="42"/>
      <c r="F973" s="343" t="s">
        <v>546</v>
      </c>
      <c r="G973" s="45" t="s">
        <v>199</v>
      </c>
      <c r="H973" s="106"/>
      <c r="I973" s="105">
        <f t="shared" si="541"/>
        <v>0</v>
      </c>
      <c r="J973" s="107"/>
      <c r="K973" s="107"/>
      <c r="L973" s="105">
        <f t="shared" si="539"/>
        <v>0</v>
      </c>
      <c r="M973" s="107"/>
      <c r="N973" s="107"/>
      <c r="R973" s="352">
        <f>L973-[1]გადასახდელები!L973</f>
        <v>0</v>
      </c>
    </row>
    <row r="974" spans="2:18" ht="23.25" hidden="1" customHeight="1">
      <c r="B974" s="36" t="str">
        <f t="shared" si="540"/>
        <v>b</v>
      </c>
      <c r="C974" s="42">
        <v>6</v>
      </c>
      <c r="D974" s="42"/>
      <c r="F974" s="343" t="s">
        <v>547</v>
      </c>
      <c r="G974" s="45" t="s">
        <v>200</v>
      </c>
      <c r="H974" s="106"/>
      <c r="I974" s="105">
        <f t="shared" si="541"/>
        <v>0</v>
      </c>
      <c r="J974" s="107"/>
      <c r="K974" s="107"/>
      <c r="L974" s="105">
        <f t="shared" si="539"/>
        <v>0</v>
      </c>
      <c r="M974" s="107"/>
      <c r="N974" s="107"/>
      <c r="R974" s="352">
        <f>L974-[1]გადასახდელები!L974</f>
        <v>0</v>
      </c>
    </row>
    <row r="975" spans="2:18" ht="31.5" hidden="1" customHeight="1">
      <c r="B975" s="36" t="str">
        <f t="shared" si="540"/>
        <v>b</v>
      </c>
      <c r="C975" s="42">
        <v>6</v>
      </c>
      <c r="D975" s="42"/>
      <c r="F975" s="343" t="s">
        <v>615</v>
      </c>
      <c r="G975" s="45" t="s">
        <v>201</v>
      </c>
      <c r="H975" s="106"/>
      <c r="I975" s="105">
        <f t="shared" si="541"/>
        <v>0</v>
      </c>
      <c r="J975" s="107"/>
      <c r="K975" s="107"/>
      <c r="L975" s="105">
        <f t="shared" si="539"/>
        <v>0</v>
      </c>
      <c r="M975" s="107"/>
      <c r="N975" s="107"/>
      <c r="R975" s="352">
        <f>L975-[1]გადასახდელები!L975</f>
        <v>0</v>
      </c>
    </row>
    <row r="976" spans="2:18" ht="33.75" hidden="1" customHeight="1">
      <c r="B976" s="36" t="str">
        <f t="shared" si="540"/>
        <v>b</v>
      </c>
      <c r="C976" s="42">
        <v>6</v>
      </c>
      <c r="D976" s="42"/>
      <c r="F976" s="343" t="s">
        <v>548</v>
      </c>
      <c r="G976" s="45" t="s">
        <v>239</v>
      </c>
      <c r="H976" s="106"/>
      <c r="I976" s="105">
        <f t="shared" si="541"/>
        <v>0</v>
      </c>
      <c r="J976" s="107"/>
      <c r="K976" s="107"/>
      <c r="L976" s="105">
        <f t="shared" si="539"/>
        <v>0</v>
      </c>
      <c r="M976" s="107"/>
      <c r="N976" s="107"/>
      <c r="R976" s="352">
        <f>L976-[1]გადასახდელები!L976</f>
        <v>0</v>
      </c>
    </row>
    <row r="977" spans="2:18" ht="34.5" hidden="1" customHeight="1">
      <c r="B977" s="36" t="str">
        <f t="shared" si="540"/>
        <v>b</v>
      </c>
      <c r="C977" s="42">
        <v>6</v>
      </c>
      <c r="D977" s="42"/>
      <c r="F977" s="343" t="s">
        <v>616</v>
      </c>
      <c r="G977" s="45" t="s">
        <v>240</v>
      </c>
      <c r="H977" s="106"/>
      <c r="I977" s="105">
        <f t="shared" si="541"/>
        <v>0</v>
      </c>
      <c r="J977" s="107"/>
      <c r="K977" s="107"/>
      <c r="L977" s="105">
        <f t="shared" si="539"/>
        <v>0</v>
      </c>
      <c r="M977" s="107"/>
      <c r="N977" s="107"/>
      <c r="R977" s="352">
        <f>L977-[1]გადასახდელები!L977</f>
        <v>0</v>
      </c>
    </row>
    <row r="978" spans="2:18" ht="33.75" hidden="1" customHeight="1">
      <c r="B978" s="36" t="str">
        <f t="shared" si="540"/>
        <v>b</v>
      </c>
      <c r="C978" s="42">
        <v>6</v>
      </c>
      <c r="D978" s="42"/>
      <c r="F978" s="343" t="s">
        <v>617</v>
      </c>
      <c r="G978" s="45" t="s">
        <v>241</v>
      </c>
      <c r="H978" s="106"/>
      <c r="I978" s="105">
        <f t="shared" si="541"/>
        <v>0</v>
      </c>
      <c r="J978" s="107"/>
      <c r="K978" s="107"/>
      <c r="L978" s="105">
        <f t="shared" si="539"/>
        <v>0</v>
      </c>
      <c r="M978" s="107"/>
      <c r="N978" s="107"/>
      <c r="R978" s="352">
        <f>L978-[1]გადასახდელები!L978</f>
        <v>0</v>
      </c>
    </row>
    <row r="979" spans="2:18" ht="34.5" hidden="1" customHeight="1">
      <c r="B979" s="36" t="str">
        <f t="shared" si="540"/>
        <v>b</v>
      </c>
      <c r="C979" s="42">
        <v>5</v>
      </c>
      <c r="D979" s="42"/>
      <c r="F979" s="343" t="s">
        <v>618</v>
      </c>
      <c r="G979" s="48" t="s">
        <v>242</v>
      </c>
      <c r="H979" s="109"/>
      <c r="I979" s="97">
        <f t="shared" si="541"/>
        <v>0</v>
      </c>
      <c r="J979" s="110"/>
      <c r="K979" s="110"/>
      <c r="L979" s="97">
        <f t="shared" si="539"/>
        <v>0</v>
      </c>
      <c r="M979" s="110"/>
      <c r="N979" s="110"/>
      <c r="R979" s="352">
        <f>L979-[1]გადასახდელები!L979</f>
        <v>0</v>
      </c>
    </row>
    <row r="980" spans="2:18" ht="24.75" hidden="1" customHeight="1">
      <c r="B980" s="36" t="str">
        <f t="shared" si="540"/>
        <v>b</v>
      </c>
      <c r="C980" s="42">
        <v>5</v>
      </c>
      <c r="D980" s="42"/>
      <c r="F980" s="343" t="s">
        <v>549</v>
      </c>
      <c r="G980" s="48" t="s">
        <v>243</v>
      </c>
      <c r="H980" s="109"/>
      <c r="I980" s="97">
        <f t="shared" si="541"/>
        <v>0</v>
      </c>
      <c r="J980" s="110"/>
      <c r="K980" s="110"/>
      <c r="L980" s="97">
        <f t="shared" si="539"/>
        <v>0</v>
      </c>
      <c r="M980" s="110"/>
      <c r="N980" s="110"/>
      <c r="R980" s="352">
        <f>L980-[1]გადასახდელები!L980</f>
        <v>0</v>
      </c>
    </row>
    <row r="981" spans="2:18" ht="27.75" hidden="1" customHeight="1">
      <c r="B981" s="36" t="str">
        <f t="shared" si="540"/>
        <v>b</v>
      </c>
      <c r="C981" s="42">
        <v>4</v>
      </c>
      <c r="D981" s="42"/>
      <c r="F981" s="343" t="s">
        <v>550</v>
      </c>
      <c r="G981" s="47" t="s">
        <v>244</v>
      </c>
      <c r="H981" s="103"/>
      <c r="I981" s="108">
        <f t="shared" si="541"/>
        <v>0</v>
      </c>
      <c r="J981" s="104"/>
      <c r="K981" s="104"/>
      <c r="L981" s="108">
        <f t="shared" si="539"/>
        <v>0</v>
      </c>
      <c r="M981" s="104"/>
      <c r="N981" s="104"/>
      <c r="R981" s="352">
        <f>L981-[1]გადასახდელები!L981</f>
        <v>0</v>
      </c>
    </row>
    <row r="982" spans="2:18" ht="23.25" hidden="1" customHeight="1">
      <c r="B982" s="36" t="str">
        <f t="shared" si="540"/>
        <v>b</v>
      </c>
      <c r="C982" s="42">
        <v>4</v>
      </c>
      <c r="D982" s="42"/>
      <c r="F982" s="343" t="s">
        <v>619</v>
      </c>
      <c r="G982" s="47" t="s">
        <v>245</v>
      </c>
      <c r="H982" s="103"/>
      <c r="I982" s="108">
        <f t="shared" si="541"/>
        <v>0</v>
      </c>
      <c r="J982" s="104"/>
      <c r="K982" s="104"/>
      <c r="L982" s="108">
        <f t="shared" si="539"/>
        <v>0</v>
      </c>
      <c r="M982" s="104"/>
      <c r="N982" s="104"/>
      <c r="R982" s="352">
        <f>L982-[1]გადასახდელები!L982</f>
        <v>0</v>
      </c>
    </row>
    <row r="983" spans="2:18" ht="24" hidden="1" customHeight="1">
      <c r="B983" s="36" t="str">
        <f t="shared" si="540"/>
        <v>b</v>
      </c>
      <c r="C983" s="42">
        <v>4</v>
      </c>
      <c r="D983" s="42"/>
      <c r="F983" s="343" t="s">
        <v>620</v>
      </c>
      <c r="G983" s="47" t="s">
        <v>246</v>
      </c>
      <c r="H983" s="103"/>
      <c r="I983" s="108">
        <f t="shared" si="541"/>
        <v>0</v>
      </c>
      <c r="J983" s="104"/>
      <c r="K983" s="104"/>
      <c r="L983" s="108">
        <f t="shared" si="539"/>
        <v>0</v>
      </c>
      <c r="M983" s="104"/>
      <c r="N983" s="104"/>
      <c r="R983" s="352">
        <f>L983-[1]გადასახდელები!L983</f>
        <v>0</v>
      </c>
    </row>
    <row r="984" spans="2:18" ht="34.5" hidden="1" customHeight="1">
      <c r="B984" s="36" t="str">
        <f t="shared" si="540"/>
        <v>b</v>
      </c>
      <c r="C984" s="42">
        <v>4</v>
      </c>
      <c r="D984" s="42"/>
      <c r="F984" s="343" t="s">
        <v>551</v>
      </c>
      <c r="G984" s="47" t="s">
        <v>247</v>
      </c>
      <c r="H984" s="103"/>
      <c r="I984" s="108">
        <f t="shared" si="541"/>
        <v>0</v>
      </c>
      <c r="J984" s="104"/>
      <c r="K984" s="104"/>
      <c r="L984" s="108">
        <f t="shared" si="539"/>
        <v>0</v>
      </c>
      <c r="M984" s="104"/>
      <c r="N984" s="104"/>
      <c r="R984" s="352">
        <f>L984-[1]გადასახდელები!L984</f>
        <v>0</v>
      </c>
    </row>
    <row r="985" spans="2:18" ht="33" hidden="1" customHeight="1">
      <c r="B985" s="36" t="str">
        <f t="shared" si="540"/>
        <v>b</v>
      </c>
      <c r="C985" s="42">
        <v>4</v>
      </c>
      <c r="D985" s="42"/>
      <c r="F985" s="342" t="s">
        <v>552</v>
      </c>
      <c r="G985" s="47" t="s">
        <v>248</v>
      </c>
      <c r="H985" s="93">
        <f>SUM(H986:H991)</f>
        <v>0</v>
      </c>
      <c r="I985" s="94">
        <f t="shared" si="541"/>
        <v>0</v>
      </c>
      <c r="J985" s="95">
        <f>SUM(J986:J991)</f>
        <v>0</v>
      </c>
      <c r="K985" s="95">
        <f>SUM(K986:K991)</f>
        <v>0</v>
      </c>
      <c r="L985" s="94">
        <f t="shared" si="539"/>
        <v>0</v>
      </c>
      <c r="M985" s="95">
        <f>SUM(M986:M991)</f>
        <v>0</v>
      </c>
      <c r="N985" s="95">
        <f>SUM(N986:N991)</f>
        <v>0</v>
      </c>
      <c r="O985" s="82" t="s">
        <v>146</v>
      </c>
      <c r="R985" s="352">
        <f>L985-[1]გადასახდელები!L985</f>
        <v>0</v>
      </c>
    </row>
    <row r="986" spans="2:18" ht="20.25" hidden="1" customHeight="1">
      <c r="B986" s="36" t="str">
        <f t="shared" si="540"/>
        <v>b</v>
      </c>
      <c r="C986" s="42">
        <v>5</v>
      </c>
      <c r="D986" s="42"/>
      <c r="F986" s="343" t="s">
        <v>553</v>
      </c>
      <c r="G986" s="48" t="s">
        <v>249</v>
      </c>
      <c r="H986" s="109"/>
      <c r="I986" s="97">
        <f t="shared" si="541"/>
        <v>0</v>
      </c>
      <c r="J986" s="110"/>
      <c r="K986" s="110"/>
      <c r="L986" s="97">
        <f t="shared" si="539"/>
        <v>0</v>
      </c>
      <c r="M986" s="110"/>
      <c r="N986" s="110"/>
      <c r="Q986" s="17">
        <f>82+55</f>
        <v>137</v>
      </c>
      <c r="R986" s="352">
        <f>L986-[1]გადასახდელები!L986</f>
        <v>0</v>
      </c>
    </row>
    <row r="987" spans="2:18" ht="20.25" hidden="1" customHeight="1">
      <c r="B987" s="36" t="str">
        <f t="shared" si="540"/>
        <v>b</v>
      </c>
      <c r="C987" s="42">
        <v>5</v>
      </c>
      <c r="D987" s="42"/>
      <c r="F987" s="343" t="s">
        <v>554</v>
      </c>
      <c r="G987" s="48" t="s">
        <v>250</v>
      </c>
      <c r="H987" s="109"/>
      <c r="I987" s="97">
        <f t="shared" si="541"/>
        <v>0</v>
      </c>
      <c r="J987" s="110"/>
      <c r="K987" s="110"/>
      <c r="L987" s="97">
        <f t="shared" si="539"/>
        <v>0</v>
      </c>
      <c r="M987" s="110"/>
      <c r="N987" s="110"/>
      <c r="R987" s="352">
        <f>L987-[1]გადასახდელები!L987</f>
        <v>0</v>
      </c>
    </row>
    <row r="988" spans="2:18" ht="35.25" hidden="1" customHeight="1">
      <c r="B988" s="36" t="str">
        <f t="shared" si="540"/>
        <v>b</v>
      </c>
      <c r="C988" s="42">
        <v>5</v>
      </c>
      <c r="D988" s="42"/>
      <c r="F988" s="343" t="s">
        <v>555</v>
      </c>
      <c r="G988" s="48" t="s">
        <v>251</v>
      </c>
      <c r="H988" s="109"/>
      <c r="I988" s="97">
        <f t="shared" si="541"/>
        <v>0</v>
      </c>
      <c r="J988" s="110"/>
      <c r="K988" s="110"/>
      <c r="L988" s="97">
        <f t="shared" si="539"/>
        <v>0</v>
      </c>
      <c r="M988" s="110"/>
      <c r="N988" s="110"/>
      <c r="R988" s="352">
        <f>L988-[1]გადასახდელები!L988</f>
        <v>0</v>
      </c>
    </row>
    <row r="989" spans="2:18" ht="20.25" hidden="1" customHeight="1">
      <c r="B989" s="36" t="str">
        <f t="shared" si="540"/>
        <v>b</v>
      </c>
      <c r="C989" s="42">
        <v>5</v>
      </c>
      <c r="D989" s="42"/>
      <c r="F989" s="343" t="s">
        <v>621</v>
      </c>
      <c r="G989" s="48" t="s">
        <v>252</v>
      </c>
      <c r="H989" s="109"/>
      <c r="I989" s="97">
        <f t="shared" si="541"/>
        <v>0</v>
      </c>
      <c r="J989" s="110"/>
      <c r="K989" s="110"/>
      <c r="L989" s="97">
        <f t="shared" si="539"/>
        <v>0</v>
      </c>
      <c r="M989" s="110"/>
      <c r="N989" s="110"/>
      <c r="R989" s="352">
        <f>L989-[1]გადასახდელები!L989</f>
        <v>0</v>
      </c>
    </row>
    <row r="990" spans="2:18" ht="30.75" hidden="1" customHeight="1">
      <c r="B990" s="36" t="str">
        <f t="shared" si="540"/>
        <v>b</v>
      </c>
      <c r="C990" s="42">
        <v>5</v>
      </c>
      <c r="D990" s="42"/>
      <c r="F990" s="343" t="s">
        <v>622</v>
      </c>
      <c r="G990" s="48" t="s">
        <v>253</v>
      </c>
      <c r="H990" s="109"/>
      <c r="I990" s="97">
        <f t="shared" si="541"/>
        <v>0</v>
      </c>
      <c r="J990" s="110"/>
      <c r="K990" s="110"/>
      <c r="L990" s="97">
        <f t="shared" si="539"/>
        <v>0</v>
      </c>
      <c r="M990" s="110"/>
      <c r="N990" s="110"/>
      <c r="R990" s="352">
        <f>L990-[1]გადასახდელები!L990</f>
        <v>0</v>
      </c>
    </row>
    <row r="991" spans="2:18" ht="30.75" hidden="1" customHeight="1">
      <c r="B991" s="36" t="str">
        <f t="shared" si="540"/>
        <v>b</v>
      </c>
      <c r="C991" s="42">
        <v>5</v>
      </c>
      <c r="D991" s="42"/>
      <c r="F991" s="343" t="s">
        <v>556</v>
      </c>
      <c r="G991" s="48" t="s">
        <v>254</v>
      </c>
      <c r="H991" s="109"/>
      <c r="I991" s="97">
        <f t="shared" si="541"/>
        <v>0</v>
      </c>
      <c r="J991" s="110"/>
      <c r="K991" s="110"/>
      <c r="L991" s="97">
        <f t="shared" si="539"/>
        <v>0</v>
      </c>
      <c r="M991" s="110"/>
      <c r="N991" s="110"/>
      <c r="R991" s="352">
        <f>L991-[1]გადასახდელები!L991</f>
        <v>0</v>
      </c>
    </row>
    <row r="992" spans="2:18" ht="20.25" hidden="1" customHeight="1">
      <c r="B992" s="36" t="str">
        <f t="shared" si="540"/>
        <v>b</v>
      </c>
      <c r="C992" s="42">
        <v>4</v>
      </c>
      <c r="D992" s="42"/>
      <c r="F992" s="343" t="s">
        <v>623</v>
      </c>
      <c r="G992" s="47" t="s">
        <v>255</v>
      </c>
      <c r="H992" s="103"/>
      <c r="I992" s="94">
        <f t="shared" si="541"/>
        <v>0</v>
      </c>
      <c r="J992" s="104"/>
      <c r="K992" s="104"/>
      <c r="L992" s="94">
        <f t="shared" si="539"/>
        <v>0</v>
      </c>
      <c r="M992" s="104"/>
      <c r="N992" s="104"/>
      <c r="R992" s="352">
        <f>L992-[1]გადასახდელები!L992</f>
        <v>0</v>
      </c>
    </row>
    <row r="993" spans="2:18" ht="20.25" customHeight="1">
      <c r="B993" s="36" t="str">
        <f t="shared" si="540"/>
        <v>a</v>
      </c>
      <c r="C993" s="42">
        <v>4</v>
      </c>
      <c r="D993" s="42"/>
      <c r="F993" s="342" t="s">
        <v>557</v>
      </c>
      <c r="G993" s="47" t="s">
        <v>256</v>
      </c>
      <c r="H993" s="93">
        <f>SUM(H994:H1006)</f>
        <v>172.4</v>
      </c>
      <c r="I993" s="94">
        <f t="shared" si="541"/>
        <v>170</v>
      </c>
      <c r="J993" s="95">
        <f>SUM(J994:J1006)</f>
        <v>0</v>
      </c>
      <c r="K993" s="95">
        <f>SUM(K994:K1006)</f>
        <v>170</v>
      </c>
      <c r="L993" s="94">
        <f t="shared" si="539"/>
        <v>28.879999999999992</v>
      </c>
      <c r="M993" s="95">
        <f>SUM(M994:M1006)</f>
        <v>0</v>
      </c>
      <c r="N993" s="95">
        <f>SUM(N994:N1006)</f>
        <v>28.879999999999992</v>
      </c>
      <c r="O993" s="82" t="s">
        <v>146</v>
      </c>
      <c r="R993" s="352">
        <f>L993-[1]გადასახდელები!L993</f>
        <v>-163.72</v>
      </c>
    </row>
    <row r="994" spans="2:18" ht="20.25" hidden="1" customHeight="1">
      <c r="B994" s="36" t="str">
        <f t="shared" si="540"/>
        <v>b</v>
      </c>
      <c r="C994" s="42">
        <v>5</v>
      </c>
      <c r="D994" s="42"/>
      <c r="F994" s="343" t="s">
        <v>624</v>
      </c>
      <c r="G994" s="48" t="s">
        <v>257</v>
      </c>
      <c r="H994" s="109"/>
      <c r="I994" s="97">
        <f t="shared" si="541"/>
        <v>0</v>
      </c>
      <c r="J994" s="110"/>
      <c r="K994" s="110"/>
      <c r="L994" s="97">
        <f t="shared" si="539"/>
        <v>0</v>
      </c>
      <c r="M994" s="110"/>
      <c r="N994" s="110"/>
      <c r="R994" s="352">
        <f>L994-[1]გადასახდელები!L994</f>
        <v>0</v>
      </c>
    </row>
    <row r="995" spans="2:18" ht="30" hidden="1" customHeight="1">
      <c r="B995" s="36" t="str">
        <f t="shared" si="540"/>
        <v>b</v>
      </c>
      <c r="C995" s="42">
        <v>5</v>
      </c>
      <c r="D995" s="42"/>
      <c r="F995" s="343" t="s">
        <v>625</v>
      </c>
      <c r="G995" s="48" t="s">
        <v>258</v>
      </c>
      <c r="H995" s="109"/>
      <c r="I995" s="97">
        <f t="shared" si="541"/>
        <v>0</v>
      </c>
      <c r="J995" s="110"/>
      <c r="K995" s="110"/>
      <c r="L995" s="97">
        <f t="shared" si="539"/>
        <v>0</v>
      </c>
      <c r="M995" s="110"/>
      <c r="N995" s="110"/>
      <c r="R995" s="352">
        <f>L995-[1]გადასახდელები!L995</f>
        <v>0</v>
      </c>
    </row>
    <row r="996" spans="2:18" ht="22.5" hidden="1" customHeight="1">
      <c r="B996" s="36" t="str">
        <f t="shared" si="540"/>
        <v>b</v>
      </c>
      <c r="C996" s="42">
        <v>5</v>
      </c>
      <c r="D996" s="42"/>
      <c r="F996" s="343" t="s">
        <v>558</v>
      </c>
      <c r="G996" s="48" t="s">
        <v>259</v>
      </c>
      <c r="H996" s="109"/>
      <c r="I996" s="97">
        <f t="shared" si="541"/>
        <v>0</v>
      </c>
      <c r="J996" s="110"/>
      <c r="K996" s="110"/>
      <c r="L996" s="97">
        <f t="shared" si="539"/>
        <v>0</v>
      </c>
      <c r="M996" s="110"/>
      <c r="N996" s="110"/>
      <c r="R996" s="352">
        <f>L996-[1]გადასახდელები!L996</f>
        <v>0</v>
      </c>
    </row>
    <row r="997" spans="2:18" ht="33.75" hidden="1" customHeight="1">
      <c r="B997" s="36" t="str">
        <f t="shared" si="540"/>
        <v>b</v>
      </c>
      <c r="C997" s="42">
        <v>5</v>
      </c>
      <c r="D997" s="42"/>
      <c r="F997" s="343" t="s">
        <v>626</v>
      </c>
      <c r="G997" s="48" t="s">
        <v>260</v>
      </c>
      <c r="H997" s="109"/>
      <c r="I997" s="97">
        <f t="shared" si="541"/>
        <v>0</v>
      </c>
      <c r="J997" s="110"/>
      <c r="K997" s="110"/>
      <c r="L997" s="97">
        <f t="shared" si="539"/>
        <v>0</v>
      </c>
      <c r="M997" s="110"/>
      <c r="N997" s="110"/>
      <c r="R997" s="352">
        <f>L997-[1]გადასახდელები!L997</f>
        <v>0</v>
      </c>
    </row>
    <row r="998" spans="2:18" ht="24.75" hidden="1" customHeight="1">
      <c r="B998" s="36" t="str">
        <f t="shared" si="540"/>
        <v>b</v>
      </c>
      <c r="C998" s="42">
        <v>5</v>
      </c>
      <c r="D998" s="42"/>
      <c r="F998" s="343" t="s">
        <v>627</v>
      </c>
      <c r="G998" s="48" t="s">
        <v>261</v>
      </c>
      <c r="H998" s="109"/>
      <c r="I998" s="97">
        <f t="shared" si="541"/>
        <v>0</v>
      </c>
      <c r="J998" s="110"/>
      <c r="K998" s="110"/>
      <c r="L998" s="97">
        <f t="shared" si="539"/>
        <v>0</v>
      </c>
      <c r="M998" s="110"/>
      <c r="N998" s="110"/>
      <c r="R998" s="352">
        <f>L998-[1]გადასახდელები!L998</f>
        <v>0</v>
      </c>
    </row>
    <row r="999" spans="2:18" ht="35.25" hidden="1" customHeight="1">
      <c r="B999" s="36" t="str">
        <f t="shared" si="540"/>
        <v>b</v>
      </c>
      <c r="C999" s="42">
        <v>5</v>
      </c>
      <c r="D999" s="42"/>
      <c r="F999" s="343" t="s">
        <v>628</v>
      </c>
      <c r="G999" s="48" t="s">
        <v>262</v>
      </c>
      <c r="H999" s="109"/>
      <c r="I999" s="97">
        <f t="shared" si="541"/>
        <v>0</v>
      </c>
      <c r="J999" s="110"/>
      <c r="K999" s="110"/>
      <c r="L999" s="97">
        <f t="shared" si="539"/>
        <v>0</v>
      </c>
      <c r="M999" s="110"/>
      <c r="N999" s="110"/>
      <c r="R999" s="352">
        <f>L999-[1]გადასახდელები!L999</f>
        <v>0</v>
      </c>
    </row>
    <row r="1000" spans="2:18" ht="33.75" hidden="1" customHeight="1">
      <c r="B1000" s="36" t="str">
        <f t="shared" si="540"/>
        <v>b</v>
      </c>
      <c r="C1000" s="42">
        <v>5</v>
      </c>
      <c r="D1000" s="42"/>
      <c r="F1000" s="343" t="s">
        <v>629</v>
      </c>
      <c r="G1000" s="48" t="s">
        <v>263</v>
      </c>
      <c r="H1000" s="109"/>
      <c r="I1000" s="97">
        <f t="shared" si="541"/>
        <v>0</v>
      </c>
      <c r="J1000" s="110"/>
      <c r="K1000" s="110"/>
      <c r="L1000" s="97">
        <f t="shared" si="539"/>
        <v>0</v>
      </c>
      <c r="M1000" s="110"/>
      <c r="N1000" s="110"/>
      <c r="R1000" s="352">
        <f>L1000-[1]გადასახდელები!L1000</f>
        <v>0</v>
      </c>
    </row>
    <row r="1001" spans="2:18" ht="20.25" hidden="1" customHeight="1">
      <c r="B1001" s="36" t="str">
        <f t="shared" si="540"/>
        <v>b</v>
      </c>
      <c r="C1001" s="42">
        <v>5</v>
      </c>
      <c r="D1001" s="42"/>
      <c r="F1001" s="343" t="s">
        <v>630</v>
      </c>
      <c r="G1001" s="48" t="s">
        <v>264</v>
      </c>
      <c r="H1001" s="109"/>
      <c r="I1001" s="97">
        <f t="shared" si="541"/>
        <v>0</v>
      </c>
      <c r="J1001" s="110"/>
      <c r="K1001" s="110"/>
      <c r="L1001" s="97">
        <f t="shared" si="539"/>
        <v>0</v>
      </c>
      <c r="M1001" s="110"/>
      <c r="N1001" s="110"/>
      <c r="R1001" s="352">
        <f>L1001-[1]გადასახდელები!L1001</f>
        <v>0</v>
      </c>
    </row>
    <row r="1002" spans="2:18" ht="20.25" hidden="1" customHeight="1">
      <c r="B1002" s="36" t="str">
        <f t="shared" si="540"/>
        <v>b</v>
      </c>
      <c r="C1002" s="42">
        <v>5</v>
      </c>
      <c r="D1002" s="42"/>
      <c r="F1002" s="343" t="s">
        <v>631</v>
      </c>
      <c r="G1002" s="48" t="s">
        <v>265</v>
      </c>
      <c r="H1002" s="109"/>
      <c r="I1002" s="97">
        <f t="shared" si="541"/>
        <v>0</v>
      </c>
      <c r="J1002" s="110"/>
      <c r="K1002" s="110"/>
      <c r="L1002" s="97">
        <f t="shared" si="539"/>
        <v>0</v>
      </c>
      <c r="M1002" s="110"/>
      <c r="N1002" s="110"/>
      <c r="R1002" s="352">
        <f>L1002-[1]გადასახდელები!L1002</f>
        <v>0</v>
      </c>
    </row>
    <row r="1003" spans="2:18" ht="20.25" hidden="1" customHeight="1">
      <c r="B1003" s="36" t="str">
        <f t="shared" si="540"/>
        <v>b</v>
      </c>
      <c r="C1003" s="42">
        <v>5</v>
      </c>
      <c r="D1003" s="42"/>
      <c r="F1003" s="343" t="s">
        <v>559</v>
      </c>
      <c r="G1003" s="48" t="s">
        <v>266</v>
      </c>
      <c r="H1003" s="109"/>
      <c r="I1003" s="97">
        <f t="shared" si="541"/>
        <v>0</v>
      </c>
      <c r="J1003" s="110"/>
      <c r="K1003" s="110"/>
      <c r="L1003" s="97">
        <f t="shared" si="539"/>
        <v>0</v>
      </c>
      <c r="M1003" s="110"/>
      <c r="N1003" s="110"/>
      <c r="R1003" s="352">
        <f>L1003-[1]გადასახდელები!L1003</f>
        <v>0</v>
      </c>
    </row>
    <row r="1004" spans="2:18" ht="20.25" hidden="1" customHeight="1">
      <c r="B1004" s="36" t="str">
        <f t="shared" si="540"/>
        <v>b</v>
      </c>
      <c r="C1004" s="42">
        <v>5</v>
      </c>
      <c r="D1004" s="42"/>
      <c r="F1004" s="343" t="s">
        <v>632</v>
      </c>
      <c r="G1004" s="48" t="s">
        <v>267</v>
      </c>
      <c r="H1004" s="109"/>
      <c r="I1004" s="97">
        <f t="shared" si="541"/>
        <v>0</v>
      </c>
      <c r="J1004" s="110"/>
      <c r="K1004" s="110"/>
      <c r="L1004" s="97">
        <f t="shared" si="539"/>
        <v>0</v>
      </c>
      <c r="M1004" s="110"/>
      <c r="N1004" s="110"/>
      <c r="R1004" s="352">
        <f>L1004-[1]გადასახდელები!L1004</f>
        <v>0</v>
      </c>
    </row>
    <row r="1005" spans="2:18" ht="34.5" hidden="1" customHeight="1">
      <c r="B1005" s="36" t="str">
        <f t="shared" si="540"/>
        <v>b</v>
      </c>
      <c r="C1005" s="42">
        <v>5</v>
      </c>
      <c r="D1005" s="42"/>
      <c r="F1005" s="343" t="s">
        <v>633</v>
      </c>
      <c r="G1005" s="48" t="s">
        <v>268</v>
      </c>
      <c r="H1005" s="109"/>
      <c r="I1005" s="97">
        <f t="shared" si="541"/>
        <v>0</v>
      </c>
      <c r="J1005" s="110"/>
      <c r="K1005" s="110"/>
      <c r="L1005" s="97">
        <f t="shared" si="539"/>
        <v>0</v>
      </c>
      <c r="M1005" s="110"/>
      <c r="N1005" s="110"/>
      <c r="R1005" s="352">
        <f>L1005-[1]გადასახდელები!L1005</f>
        <v>0</v>
      </c>
    </row>
    <row r="1006" spans="2:18" ht="30.75" customHeight="1" thickBot="1">
      <c r="B1006" s="36" t="str">
        <f t="shared" si="540"/>
        <v>a</v>
      </c>
      <c r="C1006" s="42">
        <v>5</v>
      </c>
      <c r="D1006" s="42"/>
      <c r="F1006" s="343" t="s">
        <v>560</v>
      </c>
      <c r="G1006" s="48" t="s">
        <v>269</v>
      </c>
      <c r="H1006" s="109">
        <v>172.4</v>
      </c>
      <c r="I1006" s="97">
        <f t="shared" si="541"/>
        <v>170</v>
      </c>
      <c r="J1006" s="110"/>
      <c r="K1006" s="110">
        <v>170</v>
      </c>
      <c r="L1006" s="97">
        <f t="shared" si="539"/>
        <v>28.879999999999992</v>
      </c>
      <c r="M1006" s="110"/>
      <c r="N1006" s="110">
        <f>1.8+0.46+0.5+0.459+2.013+0.5+0.16+0.2+0.27+0.7+0.95+0.455+0.4+0.2+0.437+0.14+0.152+0.376+1.146+0.189+0.15+0.45+0.5+0.396+1+0.152+0.5+0.5+0.5+0.175+0.5+0.2+0.5+0.3+0.5+0.15+0.8+0.47+0.1+1.615+0.5+0.5+0.65+0.5+0.299+1.5+0.987+0.25+0.644+0.3+0.5+0.41+0.5+0.375</f>
        <v>28.879999999999992</v>
      </c>
      <c r="R1006" s="352">
        <f>L1006-[1]გადასახდელები!L1006</f>
        <v>-163.72</v>
      </c>
    </row>
    <row r="1007" spans="2:18" ht="20.25" hidden="1" customHeight="1">
      <c r="B1007" s="36" t="str">
        <f t="shared" si="540"/>
        <v>b</v>
      </c>
      <c r="C1007" s="42">
        <v>3</v>
      </c>
      <c r="D1007" s="42"/>
      <c r="F1007" s="343" t="s">
        <v>634</v>
      </c>
      <c r="G1007" s="57" t="s">
        <v>209</v>
      </c>
      <c r="H1007" s="111"/>
      <c r="I1007" s="90">
        <f t="shared" si="541"/>
        <v>0</v>
      </c>
      <c r="J1007" s="112"/>
      <c r="K1007" s="112"/>
      <c r="L1007" s="90">
        <f t="shared" si="539"/>
        <v>0</v>
      </c>
      <c r="M1007" s="112"/>
      <c r="N1007" s="112"/>
      <c r="R1007" s="352">
        <f>L1007-[1]გადასახდელები!L1007</f>
        <v>0</v>
      </c>
    </row>
    <row r="1008" spans="2:18" ht="20.25" hidden="1" customHeight="1">
      <c r="B1008" s="36" t="str">
        <f t="shared" si="540"/>
        <v>b</v>
      </c>
      <c r="C1008" s="42">
        <v>3</v>
      </c>
      <c r="D1008" s="42"/>
      <c r="F1008" s="342" t="s">
        <v>635</v>
      </c>
      <c r="G1008" s="57" t="s">
        <v>208</v>
      </c>
      <c r="H1008" s="89">
        <f>H1009+H1014+H1015</f>
        <v>0</v>
      </c>
      <c r="I1008" s="90">
        <f t="shared" si="541"/>
        <v>0</v>
      </c>
      <c r="J1008" s="92">
        <f>J1009+J1014+J1015</f>
        <v>0</v>
      </c>
      <c r="K1008" s="92">
        <f>K1009+K1014+K1015</f>
        <v>0</v>
      </c>
      <c r="L1008" s="90">
        <f t="shared" si="539"/>
        <v>0</v>
      </c>
      <c r="M1008" s="92">
        <f>M1009+M1014+M1015</f>
        <v>0</v>
      </c>
      <c r="N1008" s="92">
        <f>N1009+N1014+N1015</f>
        <v>0</v>
      </c>
      <c r="O1008" s="82" t="s">
        <v>146</v>
      </c>
      <c r="R1008" s="352">
        <f>L1008-[1]გადასახდელები!L1008</f>
        <v>0</v>
      </c>
    </row>
    <row r="1009" spans="2:18" ht="20.25" hidden="1" customHeight="1">
      <c r="B1009" s="36" t="str">
        <f t="shared" si="540"/>
        <v>b</v>
      </c>
      <c r="C1009" s="42">
        <v>4</v>
      </c>
      <c r="D1009" s="42"/>
      <c r="F1009" s="342" t="s">
        <v>636</v>
      </c>
      <c r="G1009" s="47" t="s">
        <v>270</v>
      </c>
      <c r="H1009" s="93">
        <f>SUM(H1010:H1013)</f>
        <v>0</v>
      </c>
      <c r="I1009" s="94">
        <f t="shared" si="541"/>
        <v>0</v>
      </c>
      <c r="J1009" s="95">
        <f>SUM(J1010:J1013)</f>
        <v>0</v>
      </c>
      <c r="K1009" s="95">
        <f>SUM(K1010:K1013)</f>
        <v>0</v>
      </c>
      <c r="L1009" s="94">
        <f t="shared" si="539"/>
        <v>0</v>
      </c>
      <c r="M1009" s="95">
        <f>SUM(M1010:M1013)</f>
        <v>0</v>
      </c>
      <c r="N1009" s="95">
        <f>SUM(N1010:N1013)</f>
        <v>0</v>
      </c>
      <c r="O1009" s="82" t="s">
        <v>146</v>
      </c>
      <c r="R1009" s="352">
        <f>L1009-[1]გადასახდელები!L1009</f>
        <v>0</v>
      </c>
    </row>
    <row r="1010" spans="2:18" ht="20.25" hidden="1" customHeight="1">
      <c r="B1010" s="36" t="str">
        <f t="shared" si="540"/>
        <v>b</v>
      </c>
      <c r="C1010" s="42">
        <v>5</v>
      </c>
      <c r="D1010" s="42"/>
      <c r="F1010" s="343" t="s">
        <v>637</v>
      </c>
      <c r="G1010" s="48" t="s">
        <v>271</v>
      </c>
      <c r="H1010" s="101"/>
      <c r="I1010" s="97">
        <f t="shared" si="541"/>
        <v>0</v>
      </c>
      <c r="J1010" s="102"/>
      <c r="K1010" s="102"/>
      <c r="L1010" s="97">
        <f t="shared" si="539"/>
        <v>0</v>
      </c>
      <c r="M1010" s="102"/>
      <c r="N1010" s="102"/>
      <c r="R1010" s="352">
        <f>L1010-[1]გადასახდელები!L1010</f>
        <v>0</v>
      </c>
    </row>
    <row r="1011" spans="2:18" ht="20.25" hidden="1" customHeight="1">
      <c r="B1011" s="36" t="str">
        <f t="shared" si="540"/>
        <v>b</v>
      </c>
      <c r="C1011" s="42">
        <v>5</v>
      </c>
      <c r="D1011" s="42"/>
      <c r="F1011" s="343" t="s">
        <v>638</v>
      </c>
      <c r="G1011" s="48" t="s">
        <v>272</v>
      </c>
      <c r="H1011" s="101"/>
      <c r="I1011" s="97">
        <f t="shared" si="541"/>
        <v>0</v>
      </c>
      <c r="J1011" s="102"/>
      <c r="K1011" s="102"/>
      <c r="L1011" s="97">
        <f t="shared" si="539"/>
        <v>0</v>
      </c>
      <c r="M1011" s="102"/>
      <c r="N1011" s="102"/>
      <c r="R1011" s="352">
        <f>L1011-[1]გადასახდელები!L1011</f>
        <v>0</v>
      </c>
    </row>
    <row r="1012" spans="2:18" ht="20.25" hidden="1" customHeight="1">
      <c r="B1012" s="36" t="str">
        <f t="shared" si="540"/>
        <v>b</v>
      </c>
      <c r="C1012" s="42">
        <v>5</v>
      </c>
      <c r="D1012" s="42"/>
      <c r="F1012" s="343" t="s">
        <v>639</v>
      </c>
      <c r="G1012" s="48" t="s">
        <v>273</v>
      </c>
      <c r="H1012" s="101"/>
      <c r="I1012" s="97">
        <f t="shared" si="541"/>
        <v>0</v>
      </c>
      <c r="J1012" s="102"/>
      <c r="K1012" s="102"/>
      <c r="L1012" s="97">
        <f t="shared" si="539"/>
        <v>0</v>
      </c>
      <c r="M1012" s="102"/>
      <c r="N1012" s="102"/>
      <c r="R1012" s="352">
        <f>L1012-[1]გადასახდელები!L1012</f>
        <v>0</v>
      </c>
    </row>
    <row r="1013" spans="2:18" ht="20.25" hidden="1" customHeight="1">
      <c r="B1013" s="36" t="str">
        <f t="shared" si="540"/>
        <v>b</v>
      </c>
      <c r="C1013" s="42">
        <v>5</v>
      </c>
      <c r="D1013" s="42"/>
      <c r="F1013" s="343" t="s">
        <v>640</v>
      </c>
      <c r="G1013" s="48" t="s">
        <v>274</v>
      </c>
      <c r="H1013" s="101"/>
      <c r="I1013" s="97">
        <f t="shared" si="541"/>
        <v>0</v>
      </c>
      <c r="J1013" s="102"/>
      <c r="K1013" s="102"/>
      <c r="L1013" s="97">
        <f t="shared" si="539"/>
        <v>0</v>
      </c>
      <c r="M1013" s="102"/>
      <c r="N1013" s="102"/>
      <c r="R1013" s="352">
        <f>L1013-[1]გადასახდელები!L1013</f>
        <v>0</v>
      </c>
    </row>
    <row r="1014" spans="2:18" ht="20.25" hidden="1" customHeight="1">
      <c r="B1014" s="36" t="str">
        <f t="shared" si="540"/>
        <v>b</v>
      </c>
      <c r="C1014" s="42">
        <v>4</v>
      </c>
      <c r="D1014" s="42"/>
      <c r="F1014" s="343" t="s">
        <v>641</v>
      </c>
      <c r="G1014" s="47" t="s">
        <v>275</v>
      </c>
      <c r="H1014" s="103"/>
      <c r="I1014" s="94">
        <f t="shared" si="541"/>
        <v>0</v>
      </c>
      <c r="J1014" s="104"/>
      <c r="K1014" s="104"/>
      <c r="L1014" s="94">
        <f t="shared" si="539"/>
        <v>0</v>
      </c>
      <c r="M1014" s="104"/>
      <c r="N1014" s="104"/>
      <c r="R1014" s="352">
        <f>L1014-[1]გადასახდელები!L1014</f>
        <v>0</v>
      </c>
    </row>
    <row r="1015" spans="2:18" ht="36" hidden="1" customHeight="1">
      <c r="B1015" s="36" t="str">
        <f t="shared" si="540"/>
        <v>b</v>
      </c>
      <c r="C1015" s="42">
        <v>4</v>
      </c>
      <c r="D1015" s="42"/>
      <c r="F1015" s="343" t="s">
        <v>642</v>
      </c>
      <c r="G1015" s="47" t="s">
        <v>276</v>
      </c>
      <c r="H1015" s="103"/>
      <c r="I1015" s="94">
        <f t="shared" si="541"/>
        <v>0</v>
      </c>
      <c r="J1015" s="104"/>
      <c r="K1015" s="104"/>
      <c r="L1015" s="94">
        <f t="shared" si="539"/>
        <v>0</v>
      </c>
      <c r="M1015" s="104"/>
      <c r="N1015" s="104"/>
      <c r="R1015" s="352">
        <f>L1015-[1]გადასახდელები!L1015</f>
        <v>0</v>
      </c>
    </row>
    <row r="1016" spans="2:18" ht="20.25" hidden="1" customHeight="1">
      <c r="B1016" s="36" t="str">
        <f t="shared" si="540"/>
        <v>b</v>
      </c>
      <c r="C1016" s="42">
        <v>3</v>
      </c>
      <c r="D1016" s="42"/>
      <c r="F1016" s="343" t="s">
        <v>561</v>
      </c>
      <c r="G1016" s="57" t="s">
        <v>202</v>
      </c>
      <c r="H1016" s="111"/>
      <c r="I1016" s="90">
        <f t="shared" si="541"/>
        <v>0</v>
      </c>
      <c r="J1016" s="112"/>
      <c r="K1016" s="112"/>
      <c r="L1016" s="90">
        <f t="shared" si="539"/>
        <v>0</v>
      </c>
      <c r="M1016" s="112"/>
      <c r="N1016" s="112"/>
      <c r="R1016" s="352">
        <f>L1016-[1]გადასახდელები!L1016</f>
        <v>0</v>
      </c>
    </row>
    <row r="1017" spans="2:18" ht="20.25" hidden="1" customHeight="1">
      <c r="B1017" s="36" t="str">
        <f t="shared" si="540"/>
        <v>b</v>
      </c>
      <c r="C1017" s="42">
        <v>3</v>
      </c>
      <c r="D1017" s="42"/>
      <c r="F1017" s="342" t="s">
        <v>562</v>
      </c>
      <c r="G1017" s="57" t="s">
        <v>203</v>
      </c>
      <c r="H1017" s="89">
        <f>H1018+H1021+H1024</f>
        <v>0</v>
      </c>
      <c r="I1017" s="90">
        <f t="shared" si="541"/>
        <v>0</v>
      </c>
      <c r="J1017" s="92">
        <f>J1018+J1021+J1024</f>
        <v>0</v>
      </c>
      <c r="K1017" s="92">
        <f>K1018+K1021+K1024</f>
        <v>0</v>
      </c>
      <c r="L1017" s="90">
        <f t="shared" ref="L1017:L1081" si="542">M1017+N1017</f>
        <v>0</v>
      </c>
      <c r="M1017" s="92">
        <f>M1018+M1021+M1024</f>
        <v>0</v>
      </c>
      <c r="N1017" s="92">
        <f>N1018+N1021+N1024</f>
        <v>0</v>
      </c>
      <c r="O1017" s="82" t="s">
        <v>146</v>
      </c>
      <c r="R1017" s="352">
        <f>L1017-[1]გადასახდელები!L1017</f>
        <v>0</v>
      </c>
    </row>
    <row r="1018" spans="2:18" ht="20.25" hidden="1" customHeight="1">
      <c r="B1018" s="36" t="str">
        <f t="shared" si="540"/>
        <v>b</v>
      </c>
      <c r="C1018" s="42">
        <v>4</v>
      </c>
      <c r="D1018" s="42"/>
      <c r="F1018" s="342" t="s">
        <v>643</v>
      </c>
      <c r="G1018" s="47" t="s">
        <v>277</v>
      </c>
      <c r="H1018" s="93">
        <f>SUM(H1019:H1020)</f>
        <v>0</v>
      </c>
      <c r="I1018" s="94">
        <f t="shared" si="541"/>
        <v>0</v>
      </c>
      <c r="J1018" s="95">
        <f>SUM(J1019:J1020)</f>
        <v>0</v>
      </c>
      <c r="K1018" s="95">
        <f>SUM(K1019:K1020)</f>
        <v>0</v>
      </c>
      <c r="L1018" s="94">
        <f t="shared" si="542"/>
        <v>0</v>
      </c>
      <c r="M1018" s="95">
        <f>SUM(M1019:M1020)</f>
        <v>0</v>
      </c>
      <c r="N1018" s="95">
        <f>SUM(N1019:N1020)</f>
        <v>0</v>
      </c>
      <c r="O1018" s="82" t="s">
        <v>146</v>
      </c>
      <c r="R1018" s="352">
        <f>L1018-[1]გადასახდელები!L1018</f>
        <v>0</v>
      </c>
    </row>
    <row r="1019" spans="2:18" ht="20.25" hidden="1" customHeight="1">
      <c r="B1019" s="36" t="str">
        <f t="shared" si="540"/>
        <v>b</v>
      </c>
      <c r="C1019" s="42">
        <v>5</v>
      </c>
      <c r="D1019" s="42"/>
      <c r="F1019" s="343" t="s">
        <v>644</v>
      </c>
      <c r="G1019" s="48" t="s">
        <v>278</v>
      </c>
      <c r="H1019" s="101"/>
      <c r="I1019" s="97">
        <f t="shared" si="541"/>
        <v>0</v>
      </c>
      <c r="J1019" s="102"/>
      <c r="K1019" s="102"/>
      <c r="L1019" s="97">
        <f t="shared" si="542"/>
        <v>0</v>
      </c>
      <c r="M1019" s="102"/>
      <c r="N1019" s="102"/>
      <c r="R1019" s="352">
        <f>L1019-[1]გადასახდელები!L1019</f>
        <v>0</v>
      </c>
    </row>
    <row r="1020" spans="2:18" ht="20.25" hidden="1" customHeight="1">
      <c r="B1020" s="36" t="str">
        <f t="shared" si="540"/>
        <v>b</v>
      </c>
      <c r="C1020" s="42">
        <v>5</v>
      </c>
      <c r="D1020" s="42"/>
      <c r="F1020" s="343" t="s">
        <v>645</v>
      </c>
      <c r="G1020" s="48" t="s">
        <v>204</v>
      </c>
      <c r="H1020" s="101"/>
      <c r="I1020" s="97">
        <f t="shared" si="541"/>
        <v>0</v>
      </c>
      <c r="J1020" s="102"/>
      <c r="K1020" s="102"/>
      <c r="L1020" s="97">
        <f t="shared" si="542"/>
        <v>0</v>
      </c>
      <c r="M1020" s="102"/>
      <c r="N1020" s="102"/>
      <c r="R1020" s="352">
        <f>L1020-[1]გადასახდელები!L1020</f>
        <v>0</v>
      </c>
    </row>
    <row r="1021" spans="2:18" ht="20.25" hidden="1" customHeight="1">
      <c r="B1021" s="36" t="str">
        <f t="shared" si="540"/>
        <v>b</v>
      </c>
      <c r="C1021" s="42">
        <v>4</v>
      </c>
      <c r="D1021" s="42"/>
      <c r="F1021" s="342" t="s">
        <v>646</v>
      </c>
      <c r="G1021" s="47" t="s">
        <v>279</v>
      </c>
      <c r="H1021" s="93">
        <f>SUM(H1022:H1023)</f>
        <v>0</v>
      </c>
      <c r="I1021" s="94">
        <f t="shared" si="541"/>
        <v>0</v>
      </c>
      <c r="J1021" s="95">
        <f>SUM(J1022:J1023)</f>
        <v>0</v>
      </c>
      <c r="K1021" s="95">
        <f>SUM(K1022:K1023)</f>
        <v>0</v>
      </c>
      <c r="L1021" s="94">
        <f t="shared" si="542"/>
        <v>0</v>
      </c>
      <c r="M1021" s="95">
        <f>SUM(M1022:M1023)</f>
        <v>0</v>
      </c>
      <c r="N1021" s="95">
        <f>SUM(N1022:N1023)</f>
        <v>0</v>
      </c>
      <c r="O1021" s="82" t="s">
        <v>146</v>
      </c>
      <c r="R1021" s="352">
        <f>L1021-[1]გადასახდელები!L1021</f>
        <v>0</v>
      </c>
    </row>
    <row r="1022" spans="2:18" ht="20.25" hidden="1" customHeight="1">
      <c r="B1022" s="36" t="str">
        <f t="shared" si="540"/>
        <v>b</v>
      </c>
      <c r="C1022" s="42">
        <v>5</v>
      </c>
      <c r="D1022" s="42"/>
      <c r="F1022" s="343" t="s">
        <v>647</v>
      </c>
      <c r="G1022" s="48" t="s">
        <v>278</v>
      </c>
      <c r="H1022" s="101"/>
      <c r="I1022" s="97">
        <f t="shared" si="541"/>
        <v>0</v>
      </c>
      <c r="J1022" s="102"/>
      <c r="K1022" s="102"/>
      <c r="L1022" s="97">
        <f t="shared" si="542"/>
        <v>0</v>
      </c>
      <c r="M1022" s="102"/>
      <c r="N1022" s="102"/>
      <c r="R1022" s="352">
        <f>L1022-[1]გადასახდელები!L1022</f>
        <v>0</v>
      </c>
    </row>
    <row r="1023" spans="2:18" ht="20.25" hidden="1" customHeight="1">
      <c r="B1023" s="36" t="str">
        <f t="shared" si="540"/>
        <v>b</v>
      </c>
      <c r="C1023" s="42">
        <v>5</v>
      </c>
      <c r="D1023" s="42"/>
      <c r="F1023" s="343" t="s">
        <v>648</v>
      </c>
      <c r="G1023" s="48" t="s">
        <v>204</v>
      </c>
      <c r="H1023" s="101"/>
      <c r="I1023" s="97">
        <f t="shared" si="541"/>
        <v>0</v>
      </c>
      <c r="J1023" s="102"/>
      <c r="K1023" s="102"/>
      <c r="L1023" s="97">
        <f t="shared" si="542"/>
        <v>0</v>
      </c>
      <c r="M1023" s="102"/>
      <c r="N1023" s="102"/>
      <c r="R1023" s="352">
        <f>L1023-[1]გადასახდელები!L1023</f>
        <v>0</v>
      </c>
    </row>
    <row r="1024" spans="2:18" ht="20.25" hidden="1" customHeight="1">
      <c r="B1024" s="36" t="str">
        <f t="shared" si="540"/>
        <v>b</v>
      </c>
      <c r="C1024" s="42">
        <v>4</v>
      </c>
      <c r="D1024" s="42"/>
      <c r="F1024" s="342" t="s">
        <v>563</v>
      </c>
      <c r="G1024" s="47" t="s">
        <v>280</v>
      </c>
      <c r="H1024" s="93">
        <f>SUM(H1025:H1026)</f>
        <v>0</v>
      </c>
      <c r="I1024" s="94">
        <f t="shared" si="541"/>
        <v>0</v>
      </c>
      <c r="J1024" s="95">
        <f>SUM(J1025:J1026)</f>
        <v>0</v>
      </c>
      <c r="K1024" s="95">
        <f>SUM(K1025:K1026)</f>
        <v>0</v>
      </c>
      <c r="L1024" s="94">
        <f t="shared" si="542"/>
        <v>0</v>
      </c>
      <c r="M1024" s="95">
        <f>SUM(M1025:M1026)</f>
        <v>0</v>
      </c>
      <c r="N1024" s="95">
        <f>SUM(N1025:N1026)</f>
        <v>0</v>
      </c>
      <c r="O1024" s="82" t="s">
        <v>146</v>
      </c>
      <c r="R1024" s="352">
        <f>L1024-[1]გადასახდელები!L1024</f>
        <v>0</v>
      </c>
    </row>
    <row r="1025" spans="2:18" ht="20.25" hidden="1" customHeight="1">
      <c r="B1025" s="36" t="str">
        <f t="shared" si="540"/>
        <v>b</v>
      </c>
      <c r="C1025" s="42">
        <v>5</v>
      </c>
      <c r="D1025" s="42"/>
      <c r="F1025" s="343" t="s">
        <v>649</v>
      </c>
      <c r="G1025" s="48" t="s">
        <v>278</v>
      </c>
      <c r="H1025" s="101"/>
      <c r="I1025" s="97">
        <f t="shared" si="541"/>
        <v>0</v>
      </c>
      <c r="J1025" s="102"/>
      <c r="K1025" s="102"/>
      <c r="L1025" s="97">
        <f t="shared" si="542"/>
        <v>0</v>
      </c>
      <c r="M1025" s="102"/>
      <c r="N1025" s="102"/>
      <c r="R1025" s="352">
        <f>L1025-[1]გადასახდელები!L1025</f>
        <v>0</v>
      </c>
    </row>
    <row r="1026" spans="2:18" ht="20.25" hidden="1" customHeight="1">
      <c r="B1026" s="36" t="str">
        <f t="shared" si="540"/>
        <v>b</v>
      </c>
      <c r="C1026" s="42">
        <v>5</v>
      </c>
      <c r="D1026" s="42"/>
      <c r="F1026" s="343" t="s">
        <v>564</v>
      </c>
      <c r="G1026" s="48" t="s">
        <v>204</v>
      </c>
      <c r="H1026" s="101"/>
      <c r="I1026" s="97">
        <f t="shared" si="541"/>
        <v>0</v>
      </c>
      <c r="J1026" s="102"/>
      <c r="K1026" s="102"/>
      <c r="L1026" s="97">
        <f t="shared" si="542"/>
        <v>0</v>
      </c>
      <c r="M1026" s="102"/>
      <c r="N1026" s="102"/>
      <c r="R1026" s="352">
        <f>L1026-[1]გადასახდელები!L1026</f>
        <v>0</v>
      </c>
    </row>
    <row r="1027" spans="2:18" ht="20.25" hidden="1" customHeight="1">
      <c r="B1027" s="36" t="str">
        <f t="shared" si="540"/>
        <v>b</v>
      </c>
      <c r="C1027" s="42">
        <v>3</v>
      </c>
      <c r="D1027" s="42"/>
      <c r="F1027" s="342" t="s">
        <v>565</v>
      </c>
      <c r="G1027" s="57" t="s">
        <v>206</v>
      </c>
      <c r="H1027" s="89">
        <f>H1028+H1031+H1034</f>
        <v>0</v>
      </c>
      <c r="I1027" s="90">
        <f t="shared" si="541"/>
        <v>0</v>
      </c>
      <c r="J1027" s="92">
        <f>J1028+J1031+J1034</f>
        <v>0</v>
      </c>
      <c r="K1027" s="92">
        <f>K1028+K1031+K1034</f>
        <v>0</v>
      </c>
      <c r="L1027" s="90">
        <f t="shared" si="542"/>
        <v>0</v>
      </c>
      <c r="M1027" s="92">
        <f>M1028+M1031+M1034</f>
        <v>0</v>
      </c>
      <c r="N1027" s="92">
        <f>N1028+N1031+N1034</f>
        <v>0</v>
      </c>
      <c r="O1027" s="82" t="s">
        <v>146</v>
      </c>
      <c r="R1027" s="352">
        <f>L1027-[1]გადასახდელები!L1027</f>
        <v>0</v>
      </c>
    </row>
    <row r="1028" spans="2:18" ht="20.25" hidden="1" customHeight="1">
      <c r="B1028" s="36" t="str">
        <f t="shared" si="540"/>
        <v>b</v>
      </c>
      <c r="C1028" s="42">
        <v>4</v>
      </c>
      <c r="D1028" s="42"/>
      <c r="F1028" s="342" t="s">
        <v>650</v>
      </c>
      <c r="G1028" s="47" t="s">
        <v>281</v>
      </c>
      <c r="H1028" s="93">
        <f>SUM(H1029:H1030)</f>
        <v>0</v>
      </c>
      <c r="I1028" s="94">
        <f t="shared" si="541"/>
        <v>0</v>
      </c>
      <c r="J1028" s="95">
        <f>SUM(J1029:J1030)</f>
        <v>0</v>
      </c>
      <c r="K1028" s="95">
        <f>SUM(K1029:K1030)</f>
        <v>0</v>
      </c>
      <c r="L1028" s="94">
        <f t="shared" si="542"/>
        <v>0</v>
      </c>
      <c r="M1028" s="95">
        <f>SUM(M1029:M1030)</f>
        <v>0</v>
      </c>
      <c r="N1028" s="95">
        <f>SUM(N1029:N1030)</f>
        <v>0</v>
      </c>
      <c r="O1028" s="82" t="s">
        <v>146</v>
      </c>
      <c r="R1028" s="352">
        <f>L1028-[1]გადასახდელები!L1028</f>
        <v>0</v>
      </c>
    </row>
    <row r="1029" spans="2:18" ht="20.25" hidden="1" customHeight="1">
      <c r="B1029" s="36" t="str">
        <f t="shared" si="540"/>
        <v>b</v>
      </c>
      <c r="C1029" s="42">
        <v>5</v>
      </c>
      <c r="D1029" s="42"/>
      <c r="F1029" s="343" t="s">
        <v>651</v>
      </c>
      <c r="G1029" s="48" t="s">
        <v>282</v>
      </c>
      <c r="H1029" s="101"/>
      <c r="I1029" s="97">
        <f t="shared" si="541"/>
        <v>0</v>
      </c>
      <c r="J1029" s="102"/>
      <c r="K1029" s="102"/>
      <c r="L1029" s="97">
        <f t="shared" si="542"/>
        <v>0</v>
      </c>
      <c r="M1029" s="102"/>
      <c r="N1029" s="102"/>
      <c r="R1029" s="352">
        <f>L1029-[1]გადასახდელები!L1029</f>
        <v>0</v>
      </c>
    </row>
    <row r="1030" spans="2:18" ht="20.25" hidden="1" customHeight="1">
      <c r="B1030" s="36" t="str">
        <f t="shared" si="540"/>
        <v>b</v>
      </c>
      <c r="C1030" s="42">
        <v>5</v>
      </c>
      <c r="D1030" s="42"/>
      <c r="F1030" s="343" t="s">
        <v>652</v>
      </c>
      <c r="G1030" s="48" t="s">
        <v>283</v>
      </c>
      <c r="H1030" s="101"/>
      <c r="I1030" s="97">
        <f t="shared" si="541"/>
        <v>0</v>
      </c>
      <c r="J1030" s="102"/>
      <c r="K1030" s="102"/>
      <c r="L1030" s="97">
        <f t="shared" si="542"/>
        <v>0</v>
      </c>
      <c r="M1030" s="102"/>
      <c r="N1030" s="102"/>
      <c r="R1030" s="352">
        <f>L1030-[1]გადასახდელები!L1030</f>
        <v>0</v>
      </c>
    </row>
    <row r="1031" spans="2:18" ht="20.25" hidden="1" customHeight="1">
      <c r="B1031" s="36" t="str">
        <f t="shared" ref="B1031:B1094" si="543">IF(H1031+I1031+L1031&gt;0,"a","b")</f>
        <v>b</v>
      </c>
      <c r="C1031" s="42">
        <v>4</v>
      </c>
      <c r="D1031" s="42"/>
      <c r="F1031" s="342" t="s">
        <v>566</v>
      </c>
      <c r="G1031" s="47" t="s">
        <v>284</v>
      </c>
      <c r="H1031" s="93">
        <f>SUM(H1032:H1033)</f>
        <v>0</v>
      </c>
      <c r="I1031" s="94">
        <f t="shared" si="541"/>
        <v>0</v>
      </c>
      <c r="J1031" s="95">
        <f>SUM(J1032:J1033)</f>
        <v>0</v>
      </c>
      <c r="K1031" s="95">
        <f>SUM(K1032:K1033)</f>
        <v>0</v>
      </c>
      <c r="L1031" s="94">
        <f t="shared" si="542"/>
        <v>0</v>
      </c>
      <c r="M1031" s="95">
        <f>SUM(M1032:M1033)</f>
        <v>0</v>
      </c>
      <c r="N1031" s="95">
        <f>SUM(N1032:N1033)</f>
        <v>0</v>
      </c>
      <c r="O1031" s="82" t="s">
        <v>146</v>
      </c>
      <c r="R1031" s="352">
        <f>L1031-[1]გადასახდელები!L1031</f>
        <v>0</v>
      </c>
    </row>
    <row r="1032" spans="2:18" ht="20.25" hidden="1" customHeight="1">
      <c r="B1032" s="36" t="str">
        <f t="shared" si="543"/>
        <v>b</v>
      </c>
      <c r="C1032" s="42">
        <v>5</v>
      </c>
      <c r="D1032" s="42"/>
      <c r="F1032" s="343" t="s">
        <v>567</v>
      </c>
      <c r="G1032" s="48" t="s">
        <v>282</v>
      </c>
      <c r="H1032" s="101"/>
      <c r="I1032" s="97">
        <f t="shared" si="541"/>
        <v>0</v>
      </c>
      <c r="J1032" s="102"/>
      <c r="K1032" s="102"/>
      <c r="L1032" s="97">
        <f t="shared" si="542"/>
        <v>0</v>
      </c>
      <c r="M1032" s="102"/>
      <c r="N1032" s="102"/>
      <c r="R1032" s="352">
        <f>L1032-[1]გადასახდელები!L1032</f>
        <v>0</v>
      </c>
    </row>
    <row r="1033" spans="2:18" ht="20.25" hidden="1" customHeight="1">
      <c r="B1033" s="36" t="str">
        <f t="shared" si="543"/>
        <v>b</v>
      </c>
      <c r="C1033" s="42">
        <v>5</v>
      </c>
      <c r="D1033" s="42"/>
      <c r="F1033" s="343" t="s">
        <v>653</v>
      </c>
      <c r="G1033" s="48" t="s">
        <v>283</v>
      </c>
      <c r="H1033" s="101"/>
      <c r="I1033" s="97">
        <f t="shared" ref="I1033:I1097" si="544">J1033+K1033</f>
        <v>0</v>
      </c>
      <c r="J1033" s="102"/>
      <c r="K1033" s="102"/>
      <c r="L1033" s="97">
        <f t="shared" si="542"/>
        <v>0</v>
      </c>
      <c r="M1033" s="102"/>
      <c r="N1033" s="102"/>
      <c r="R1033" s="352">
        <f>L1033-[1]გადასახდელები!L1033</f>
        <v>0</v>
      </c>
    </row>
    <row r="1034" spans="2:18" ht="20.25" hidden="1" customHeight="1">
      <c r="B1034" s="36" t="str">
        <f t="shared" si="543"/>
        <v>b</v>
      </c>
      <c r="C1034" s="42">
        <v>4</v>
      </c>
      <c r="D1034" s="42"/>
      <c r="F1034" s="342" t="s">
        <v>654</v>
      </c>
      <c r="G1034" s="47" t="s">
        <v>207</v>
      </c>
      <c r="H1034" s="93">
        <f>SUM(H1035:H1036)</f>
        <v>0</v>
      </c>
      <c r="I1034" s="94">
        <f t="shared" si="544"/>
        <v>0</v>
      </c>
      <c r="J1034" s="95">
        <f>SUM(J1035:J1036)</f>
        <v>0</v>
      </c>
      <c r="K1034" s="95">
        <f>SUM(K1035:K1036)</f>
        <v>0</v>
      </c>
      <c r="L1034" s="94">
        <f t="shared" si="542"/>
        <v>0</v>
      </c>
      <c r="M1034" s="95">
        <f>SUM(M1035:M1036)</f>
        <v>0</v>
      </c>
      <c r="N1034" s="95">
        <f>SUM(N1035:N1036)</f>
        <v>0</v>
      </c>
      <c r="O1034" s="82" t="s">
        <v>146</v>
      </c>
      <c r="R1034" s="352">
        <f>L1034-[1]გადასახდელები!L1034</f>
        <v>0</v>
      </c>
    </row>
    <row r="1035" spans="2:18" ht="20.25" hidden="1" customHeight="1">
      <c r="B1035" s="36" t="str">
        <f t="shared" si="543"/>
        <v>b</v>
      </c>
      <c r="C1035" s="42">
        <v>5</v>
      </c>
      <c r="D1035" s="42"/>
      <c r="F1035" s="343" t="s">
        <v>655</v>
      </c>
      <c r="G1035" s="48" t="s">
        <v>282</v>
      </c>
      <c r="H1035" s="101"/>
      <c r="I1035" s="97">
        <f t="shared" si="544"/>
        <v>0</v>
      </c>
      <c r="J1035" s="102"/>
      <c r="K1035" s="102"/>
      <c r="L1035" s="97">
        <f t="shared" si="542"/>
        <v>0</v>
      </c>
      <c r="M1035" s="102"/>
      <c r="N1035" s="102"/>
      <c r="R1035" s="352">
        <f>L1035-[1]გადასახდელები!L1035</f>
        <v>0</v>
      </c>
    </row>
    <row r="1036" spans="2:18" ht="20.25" hidden="1" customHeight="1">
      <c r="B1036" s="36" t="str">
        <f t="shared" si="543"/>
        <v>b</v>
      </c>
      <c r="C1036" s="42">
        <v>5</v>
      </c>
      <c r="D1036" s="42"/>
      <c r="F1036" s="343" t="s">
        <v>656</v>
      </c>
      <c r="G1036" s="48" t="s">
        <v>283</v>
      </c>
      <c r="H1036" s="101"/>
      <c r="I1036" s="97">
        <f t="shared" si="544"/>
        <v>0</v>
      </c>
      <c r="J1036" s="102"/>
      <c r="K1036" s="102"/>
      <c r="L1036" s="97">
        <f t="shared" si="542"/>
        <v>0</v>
      </c>
      <c r="M1036" s="102"/>
      <c r="N1036" s="102"/>
      <c r="R1036" s="352">
        <f>L1036-[1]გადასახდელები!L1036</f>
        <v>0</v>
      </c>
    </row>
    <row r="1037" spans="2:18" ht="20.25" hidden="1" customHeight="1">
      <c r="B1037" s="36" t="str">
        <f t="shared" si="543"/>
        <v>b</v>
      </c>
      <c r="C1037" s="42">
        <v>3</v>
      </c>
      <c r="D1037" s="42"/>
      <c r="F1037" s="342" t="s">
        <v>568</v>
      </c>
      <c r="G1037" s="57" t="s">
        <v>205</v>
      </c>
      <c r="H1037" s="89">
        <f>H1038+H1039</f>
        <v>0</v>
      </c>
      <c r="I1037" s="90">
        <f t="shared" si="544"/>
        <v>0</v>
      </c>
      <c r="J1037" s="92">
        <f>J1038+J1039</f>
        <v>0</v>
      </c>
      <c r="K1037" s="92">
        <f>K1038+K1039</f>
        <v>0</v>
      </c>
      <c r="L1037" s="90">
        <f t="shared" si="542"/>
        <v>0</v>
      </c>
      <c r="M1037" s="92">
        <f>M1038+M1039</f>
        <v>0</v>
      </c>
      <c r="N1037" s="92">
        <f>N1038+N1039</f>
        <v>0</v>
      </c>
      <c r="O1037" s="82" t="s">
        <v>146</v>
      </c>
      <c r="R1037" s="352">
        <f>L1037-[1]გადასახდელები!L1037</f>
        <v>0</v>
      </c>
    </row>
    <row r="1038" spans="2:18" ht="20.25" hidden="1" customHeight="1">
      <c r="B1038" s="36" t="str">
        <f t="shared" si="543"/>
        <v>b</v>
      </c>
      <c r="C1038" s="42">
        <v>4</v>
      </c>
      <c r="D1038" s="42"/>
      <c r="F1038" s="343" t="s">
        <v>657</v>
      </c>
      <c r="G1038" s="47" t="s">
        <v>285</v>
      </c>
      <c r="H1038" s="103"/>
      <c r="I1038" s="94">
        <f t="shared" si="544"/>
        <v>0</v>
      </c>
      <c r="J1038" s="104"/>
      <c r="K1038" s="104"/>
      <c r="L1038" s="94">
        <f t="shared" si="542"/>
        <v>0</v>
      </c>
      <c r="M1038" s="104"/>
      <c r="N1038" s="104"/>
      <c r="R1038" s="352">
        <f>L1038-[1]გადასახდელები!L1038</f>
        <v>0</v>
      </c>
    </row>
    <row r="1039" spans="2:18" ht="20.25" hidden="1" customHeight="1">
      <c r="B1039" s="36" t="str">
        <f t="shared" si="543"/>
        <v>b</v>
      </c>
      <c r="C1039" s="42">
        <v>4</v>
      </c>
      <c r="D1039" s="42"/>
      <c r="F1039" s="342" t="s">
        <v>570</v>
      </c>
      <c r="G1039" s="47" t="s">
        <v>286</v>
      </c>
      <c r="H1039" s="93">
        <f>H1040+H1059</f>
        <v>0</v>
      </c>
      <c r="I1039" s="94">
        <f t="shared" si="544"/>
        <v>0</v>
      </c>
      <c r="J1039" s="95">
        <f>J1040+J1059</f>
        <v>0</v>
      </c>
      <c r="K1039" s="95">
        <f>K1040+K1059</f>
        <v>0</v>
      </c>
      <c r="L1039" s="94">
        <f t="shared" si="542"/>
        <v>0</v>
      </c>
      <c r="M1039" s="95">
        <f>M1040+M1059</f>
        <v>0</v>
      </c>
      <c r="N1039" s="95">
        <f>N1040+N1059</f>
        <v>0</v>
      </c>
      <c r="O1039" s="82" t="s">
        <v>146</v>
      </c>
      <c r="R1039" s="352">
        <f>L1039-[1]გადასახდელები!L1039</f>
        <v>0</v>
      </c>
    </row>
    <row r="1040" spans="2:18" ht="20.25" hidden="1" customHeight="1">
      <c r="B1040" s="36" t="str">
        <f t="shared" si="543"/>
        <v>b</v>
      </c>
      <c r="C1040" s="42">
        <v>5</v>
      </c>
      <c r="D1040" s="42"/>
      <c r="F1040" s="342" t="s">
        <v>569</v>
      </c>
      <c r="G1040" s="48" t="s">
        <v>287</v>
      </c>
      <c r="H1040" s="113">
        <f>SUM(H1041:H1058)</f>
        <v>0</v>
      </c>
      <c r="I1040" s="97">
        <f t="shared" si="544"/>
        <v>0</v>
      </c>
      <c r="J1040" s="114">
        <f>SUM(J1041:J1058)</f>
        <v>0</v>
      </c>
      <c r="K1040" s="114">
        <f>SUM(K1041:K1058)</f>
        <v>0</v>
      </c>
      <c r="L1040" s="97">
        <f t="shared" si="542"/>
        <v>0</v>
      </c>
      <c r="M1040" s="114">
        <f>SUM(M1041:M1058)</f>
        <v>0</v>
      </c>
      <c r="N1040" s="114">
        <f>SUM(N1041:N1058)</f>
        <v>0</v>
      </c>
      <c r="O1040" s="82" t="s">
        <v>146</v>
      </c>
      <c r="R1040" s="352">
        <f>L1040-[1]გადასახდელები!L1040</f>
        <v>0</v>
      </c>
    </row>
    <row r="1041" spans="2:18" ht="45" hidden="1" customHeight="1">
      <c r="B1041" s="36" t="str">
        <f t="shared" si="543"/>
        <v>b</v>
      </c>
      <c r="C1041" s="42">
        <v>6</v>
      </c>
      <c r="D1041" s="42"/>
      <c r="F1041" s="343" t="s">
        <v>658</v>
      </c>
      <c r="G1041" s="45" t="s">
        <v>215</v>
      </c>
      <c r="H1041" s="99"/>
      <c r="I1041" s="105">
        <f t="shared" si="544"/>
        <v>0</v>
      </c>
      <c r="J1041" s="100"/>
      <c r="K1041" s="100"/>
      <c r="L1041" s="105">
        <f t="shared" si="542"/>
        <v>0</v>
      </c>
      <c r="M1041" s="100"/>
      <c r="N1041" s="100"/>
      <c r="R1041" s="352">
        <f>L1041-[1]გადასახდელები!L1041</f>
        <v>0</v>
      </c>
    </row>
    <row r="1042" spans="2:18" ht="20.25" hidden="1" customHeight="1">
      <c r="B1042" s="36" t="str">
        <f t="shared" si="543"/>
        <v>b</v>
      </c>
      <c r="C1042" s="42">
        <v>6</v>
      </c>
      <c r="D1042" s="42"/>
      <c r="F1042" s="343" t="s">
        <v>659</v>
      </c>
      <c r="G1042" s="45" t="s">
        <v>288</v>
      </c>
      <c r="H1042" s="99"/>
      <c r="I1042" s="105">
        <f t="shared" si="544"/>
        <v>0</v>
      </c>
      <c r="J1042" s="100"/>
      <c r="K1042" s="100"/>
      <c r="L1042" s="105">
        <f t="shared" si="542"/>
        <v>0</v>
      </c>
      <c r="M1042" s="100"/>
      <c r="N1042" s="100"/>
      <c r="R1042" s="352">
        <f>L1042-[1]გადასახდელები!L1042</f>
        <v>0</v>
      </c>
    </row>
    <row r="1043" spans="2:18" ht="20.25" hidden="1" customHeight="1">
      <c r="B1043" s="36" t="str">
        <f t="shared" si="543"/>
        <v>b</v>
      </c>
      <c r="C1043" s="42">
        <v>6</v>
      </c>
      <c r="D1043" s="42"/>
      <c r="F1043" s="343" t="s">
        <v>660</v>
      </c>
      <c r="G1043" s="45" t="s">
        <v>289</v>
      </c>
      <c r="H1043" s="99"/>
      <c r="I1043" s="105">
        <f t="shared" si="544"/>
        <v>0</v>
      </c>
      <c r="J1043" s="100"/>
      <c r="K1043" s="100"/>
      <c r="L1043" s="105">
        <f t="shared" si="542"/>
        <v>0</v>
      </c>
      <c r="M1043" s="100"/>
      <c r="N1043" s="100"/>
      <c r="R1043" s="352">
        <f>L1043-[1]გადასახდელები!L1043</f>
        <v>0</v>
      </c>
    </row>
    <row r="1044" spans="2:18" ht="20.25" hidden="1" customHeight="1">
      <c r="B1044" s="36" t="str">
        <f t="shared" si="543"/>
        <v>b</v>
      </c>
      <c r="C1044" s="42">
        <v>6</v>
      </c>
      <c r="D1044" s="42"/>
      <c r="F1044" s="343" t="s">
        <v>661</v>
      </c>
      <c r="G1044" s="45" t="s">
        <v>216</v>
      </c>
      <c r="H1044" s="99"/>
      <c r="I1044" s="105">
        <f t="shared" si="544"/>
        <v>0</v>
      </c>
      <c r="J1044" s="100"/>
      <c r="K1044" s="100"/>
      <c r="L1044" s="105">
        <f t="shared" si="542"/>
        <v>0</v>
      </c>
      <c r="M1044" s="100"/>
      <c r="N1044" s="100"/>
      <c r="R1044" s="352">
        <f>L1044-[1]გადასახდელები!L1044</f>
        <v>0</v>
      </c>
    </row>
    <row r="1045" spans="2:18" ht="20.25" hidden="1" customHeight="1">
      <c r="B1045" s="36" t="str">
        <f t="shared" si="543"/>
        <v>b</v>
      </c>
      <c r="C1045" s="42">
        <v>6</v>
      </c>
      <c r="D1045" s="42"/>
      <c r="F1045" s="343" t="s">
        <v>662</v>
      </c>
      <c r="G1045" s="45" t="s">
        <v>217</v>
      </c>
      <c r="H1045" s="99"/>
      <c r="I1045" s="105">
        <f t="shared" si="544"/>
        <v>0</v>
      </c>
      <c r="J1045" s="100"/>
      <c r="K1045" s="100"/>
      <c r="L1045" s="105">
        <f t="shared" si="542"/>
        <v>0</v>
      </c>
      <c r="M1045" s="100"/>
      <c r="N1045" s="100"/>
      <c r="R1045" s="352">
        <f>L1045-[1]გადასახდელები!L1045</f>
        <v>0</v>
      </c>
    </row>
    <row r="1046" spans="2:18" ht="20.25" hidden="1" customHeight="1">
      <c r="B1046" s="36" t="str">
        <f t="shared" si="543"/>
        <v>b</v>
      </c>
      <c r="C1046" s="42">
        <v>6</v>
      </c>
      <c r="D1046" s="42"/>
      <c r="F1046" s="343" t="s">
        <v>571</v>
      </c>
      <c r="G1046" s="45" t="s">
        <v>290</v>
      </c>
      <c r="H1046" s="99"/>
      <c r="I1046" s="105">
        <f t="shared" si="544"/>
        <v>0</v>
      </c>
      <c r="J1046" s="100"/>
      <c r="K1046" s="100"/>
      <c r="L1046" s="105">
        <f t="shared" si="542"/>
        <v>0</v>
      </c>
      <c r="M1046" s="100"/>
      <c r="N1046" s="100"/>
      <c r="R1046" s="352">
        <f>L1046-[1]გადასახდელები!L1046</f>
        <v>0</v>
      </c>
    </row>
    <row r="1047" spans="2:18" ht="20.25" hidden="1" customHeight="1">
      <c r="B1047" s="36" t="str">
        <f t="shared" si="543"/>
        <v>b</v>
      </c>
      <c r="C1047" s="42">
        <v>6</v>
      </c>
      <c r="D1047" s="42"/>
      <c r="F1047" s="343" t="s">
        <v>663</v>
      </c>
      <c r="G1047" s="45" t="s">
        <v>291</v>
      </c>
      <c r="H1047" s="99"/>
      <c r="I1047" s="105">
        <f t="shared" si="544"/>
        <v>0</v>
      </c>
      <c r="J1047" s="100"/>
      <c r="K1047" s="100"/>
      <c r="L1047" s="105">
        <f t="shared" si="542"/>
        <v>0</v>
      </c>
      <c r="M1047" s="100"/>
      <c r="N1047" s="100"/>
      <c r="R1047" s="352">
        <f>L1047-[1]გადასახდელები!L1047</f>
        <v>0</v>
      </c>
    </row>
    <row r="1048" spans="2:18" ht="20.25" hidden="1" customHeight="1">
      <c r="B1048" s="36" t="str">
        <f t="shared" si="543"/>
        <v>b</v>
      </c>
      <c r="C1048" s="42">
        <v>6</v>
      </c>
      <c r="D1048" s="42"/>
      <c r="F1048" s="343" t="s">
        <v>664</v>
      </c>
      <c r="G1048" s="45" t="s">
        <v>218</v>
      </c>
      <c r="H1048" s="99"/>
      <c r="I1048" s="105">
        <f t="shared" si="544"/>
        <v>0</v>
      </c>
      <c r="J1048" s="100"/>
      <c r="K1048" s="100"/>
      <c r="L1048" s="105">
        <f t="shared" si="542"/>
        <v>0</v>
      </c>
      <c r="M1048" s="100"/>
      <c r="N1048" s="100"/>
      <c r="R1048" s="352">
        <f>L1048-[1]გადასახდელები!L1048</f>
        <v>0</v>
      </c>
    </row>
    <row r="1049" spans="2:18" ht="20.25" hidden="1" customHeight="1">
      <c r="B1049" s="36" t="str">
        <f t="shared" si="543"/>
        <v>b</v>
      </c>
      <c r="C1049" s="42">
        <v>6</v>
      </c>
      <c r="D1049" s="42"/>
      <c r="F1049" s="343" t="s">
        <v>665</v>
      </c>
      <c r="G1049" s="45" t="s">
        <v>219</v>
      </c>
      <c r="H1049" s="99"/>
      <c r="I1049" s="105">
        <f t="shared" si="544"/>
        <v>0</v>
      </c>
      <c r="J1049" s="100"/>
      <c r="K1049" s="100"/>
      <c r="L1049" s="105">
        <f t="shared" si="542"/>
        <v>0</v>
      </c>
      <c r="M1049" s="100"/>
      <c r="N1049" s="100"/>
      <c r="R1049" s="352">
        <f>L1049-[1]გადასახდელები!L1049</f>
        <v>0</v>
      </c>
    </row>
    <row r="1050" spans="2:18" ht="20.25" hidden="1" customHeight="1">
      <c r="B1050" s="36" t="str">
        <f t="shared" si="543"/>
        <v>b</v>
      </c>
      <c r="C1050" s="42">
        <v>6</v>
      </c>
      <c r="D1050" s="42"/>
      <c r="F1050" s="343" t="s">
        <v>666</v>
      </c>
      <c r="G1050" s="45" t="s">
        <v>220</v>
      </c>
      <c r="H1050" s="99"/>
      <c r="I1050" s="105">
        <f t="shared" si="544"/>
        <v>0</v>
      </c>
      <c r="J1050" s="100"/>
      <c r="K1050" s="100"/>
      <c r="L1050" s="105">
        <f t="shared" si="542"/>
        <v>0</v>
      </c>
      <c r="M1050" s="100"/>
      <c r="N1050" s="100"/>
      <c r="R1050" s="352">
        <f>L1050-[1]გადასახდელები!L1050</f>
        <v>0</v>
      </c>
    </row>
    <row r="1051" spans="2:18" ht="20.25" hidden="1" customHeight="1">
      <c r="B1051" s="36" t="str">
        <f t="shared" si="543"/>
        <v>b</v>
      </c>
      <c r="C1051" s="42">
        <v>6</v>
      </c>
      <c r="D1051" s="42"/>
      <c r="F1051" s="343" t="s">
        <v>667</v>
      </c>
      <c r="G1051" s="45" t="s">
        <v>221</v>
      </c>
      <c r="H1051" s="99"/>
      <c r="I1051" s="105">
        <f t="shared" si="544"/>
        <v>0</v>
      </c>
      <c r="J1051" s="100"/>
      <c r="K1051" s="100"/>
      <c r="L1051" s="105">
        <f t="shared" si="542"/>
        <v>0</v>
      </c>
      <c r="M1051" s="100"/>
      <c r="N1051" s="100"/>
      <c r="R1051" s="352">
        <f>L1051-[1]გადასახდელები!L1051</f>
        <v>0</v>
      </c>
    </row>
    <row r="1052" spans="2:18" ht="20.25" hidden="1" customHeight="1">
      <c r="B1052" s="36" t="str">
        <f t="shared" si="543"/>
        <v>b</v>
      </c>
      <c r="C1052" s="42">
        <v>6</v>
      </c>
      <c r="D1052" s="42"/>
      <c r="F1052" s="343" t="s">
        <v>668</v>
      </c>
      <c r="G1052" s="45" t="s">
        <v>222</v>
      </c>
      <c r="H1052" s="99"/>
      <c r="I1052" s="105">
        <f t="shared" si="544"/>
        <v>0</v>
      </c>
      <c r="J1052" s="100"/>
      <c r="K1052" s="100"/>
      <c r="L1052" s="105">
        <f t="shared" si="542"/>
        <v>0</v>
      </c>
      <c r="M1052" s="100"/>
      <c r="N1052" s="100"/>
      <c r="R1052" s="352">
        <f>L1052-[1]გადასახდელები!L1052</f>
        <v>0</v>
      </c>
    </row>
    <row r="1053" spans="2:18" ht="20.25" hidden="1" customHeight="1">
      <c r="B1053" s="36" t="str">
        <f t="shared" si="543"/>
        <v>b</v>
      </c>
      <c r="C1053" s="42">
        <v>6</v>
      </c>
      <c r="D1053" s="42"/>
      <c r="F1053" s="343" t="s">
        <v>669</v>
      </c>
      <c r="G1053" s="45" t="s">
        <v>223</v>
      </c>
      <c r="H1053" s="99"/>
      <c r="I1053" s="105">
        <f t="shared" si="544"/>
        <v>0</v>
      </c>
      <c r="J1053" s="100"/>
      <c r="K1053" s="100"/>
      <c r="L1053" s="105">
        <f t="shared" si="542"/>
        <v>0</v>
      </c>
      <c r="M1053" s="100"/>
      <c r="N1053" s="100"/>
      <c r="R1053" s="352">
        <f>L1053-[1]გადასახდელები!L1053</f>
        <v>0</v>
      </c>
    </row>
    <row r="1054" spans="2:18" ht="36" hidden="1" customHeight="1">
      <c r="B1054" s="36" t="str">
        <f t="shared" si="543"/>
        <v>b</v>
      </c>
      <c r="C1054" s="42">
        <v>6</v>
      </c>
      <c r="D1054" s="42"/>
      <c r="F1054" s="343" t="s">
        <v>670</v>
      </c>
      <c r="G1054" s="45" t="s">
        <v>224</v>
      </c>
      <c r="H1054" s="99"/>
      <c r="I1054" s="105">
        <f t="shared" si="544"/>
        <v>0</v>
      </c>
      <c r="J1054" s="100"/>
      <c r="K1054" s="100"/>
      <c r="L1054" s="105">
        <f t="shared" si="542"/>
        <v>0</v>
      </c>
      <c r="M1054" s="100"/>
      <c r="N1054" s="100"/>
      <c r="R1054" s="352">
        <f>L1054-[1]გადასახდელები!L1054</f>
        <v>0</v>
      </c>
    </row>
    <row r="1055" spans="2:18" ht="48.75" hidden="1" customHeight="1">
      <c r="B1055" s="36" t="str">
        <f t="shared" si="543"/>
        <v>b</v>
      </c>
      <c r="C1055" s="42">
        <v>6</v>
      </c>
      <c r="D1055" s="42"/>
      <c r="F1055" s="343" t="s">
        <v>671</v>
      </c>
      <c r="G1055" s="45" t="s">
        <v>225</v>
      </c>
      <c r="H1055" s="99"/>
      <c r="I1055" s="105">
        <f t="shared" si="544"/>
        <v>0</v>
      </c>
      <c r="J1055" s="100"/>
      <c r="K1055" s="100"/>
      <c r="L1055" s="105">
        <f t="shared" si="542"/>
        <v>0</v>
      </c>
      <c r="M1055" s="100"/>
      <c r="N1055" s="100"/>
      <c r="R1055" s="352">
        <f>L1055-[1]გადასახდელები!L1055</f>
        <v>0</v>
      </c>
    </row>
    <row r="1056" spans="2:18" ht="24.75" hidden="1" customHeight="1">
      <c r="B1056" s="36" t="str">
        <f t="shared" si="543"/>
        <v>b</v>
      </c>
      <c r="C1056" s="42">
        <v>6</v>
      </c>
      <c r="D1056" s="42"/>
      <c r="F1056" s="343" t="s">
        <v>672</v>
      </c>
      <c r="G1056" s="45" t="s">
        <v>226</v>
      </c>
      <c r="H1056" s="99"/>
      <c r="I1056" s="105">
        <f t="shared" si="544"/>
        <v>0</v>
      </c>
      <c r="J1056" s="100"/>
      <c r="K1056" s="100"/>
      <c r="L1056" s="105">
        <f t="shared" si="542"/>
        <v>0</v>
      </c>
      <c r="M1056" s="100"/>
      <c r="N1056" s="100"/>
      <c r="R1056" s="352">
        <f>L1056-[1]გადასახდელები!L1056</f>
        <v>0</v>
      </c>
    </row>
    <row r="1057" spans="2:18" ht="24" hidden="1" customHeight="1">
      <c r="B1057" s="36" t="str">
        <f t="shared" si="543"/>
        <v>b</v>
      </c>
      <c r="C1057" s="42">
        <v>6</v>
      </c>
      <c r="D1057" s="42"/>
      <c r="F1057" s="343" t="s">
        <v>673</v>
      </c>
      <c r="G1057" s="45" t="s">
        <v>227</v>
      </c>
      <c r="H1057" s="99"/>
      <c r="I1057" s="105">
        <f t="shared" si="544"/>
        <v>0</v>
      </c>
      <c r="J1057" s="100"/>
      <c r="K1057" s="100"/>
      <c r="L1057" s="105">
        <f t="shared" si="542"/>
        <v>0</v>
      </c>
      <c r="M1057" s="100"/>
      <c r="N1057" s="100"/>
      <c r="R1057" s="352">
        <f>L1057-[1]გადასახდელები!L1057</f>
        <v>0</v>
      </c>
    </row>
    <row r="1058" spans="2:18" ht="36.75" hidden="1" customHeight="1">
      <c r="B1058" s="36" t="str">
        <f t="shared" si="543"/>
        <v>b</v>
      </c>
      <c r="C1058" s="42">
        <v>6</v>
      </c>
      <c r="D1058" s="42"/>
      <c r="F1058" s="343" t="s">
        <v>572</v>
      </c>
      <c r="G1058" s="45" t="s">
        <v>228</v>
      </c>
      <c r="H1058" s="99"/>
      <c r="I1058" s="105">
        <f t="shared" si="544"/>
        <v>0</v>
      </c>
      <c r="J1058" s="100"/>
      <c r="K1058" s="100"/>
      <c r="L1058" s="105">
        <f t="shared" si="542"/>
        <v>0</v>
      </c>
      <c r="M1058" s="100"/>
      <c r="N1058" s="100"/>
      <c r="R1058" s="352">
        <f>L1058-[1]გადასახდელები!L1058</f>
        <v>0</v>
      </c>
    </row>
    <row r="1059" spans="2:18" ht="24.75" hidden="1" customHeight="1">
      <c r="B1059" s="36" t="str">
        <f t="shared" si="543"/>
        <v>b</v>
      </c>
      <c r="C1059" s="42">
        <v>5</v>
      </c>
      <c r="D1059" s="42"/>
      <c r="F1059" s="343" t="s">
        <v>573</v>
      </c>
      <c r="G1059" s="48" t="s">
        <v>193</v>
      </c>
      <c r="H1059" s="101"/>
      <c r="I1059" s="97">
        <f t="shared" si="544"/>
        <v>0</v>
      </c>
      <c r="J1059" s="102"/>
      <c r="K1059" s="102"/>
      <c r="L1059" s="97">
        <f t="shared" si="542"/>
        <v>0</v>
      </c>
      <c r="M1059" s="102"/>
      <c r="N1059" s="102"/>
      <c r="R1059" s="352">
        <f>L1059-[1]გადასახდელები!L1059</f>
        <v>0</v>
      </c>
    </row>
    <row r="1060" spans="2:18" ht="20.25" hidden="1" customHeight="1">
      <c r="B1060" s="36" t="str">
        <f t="shared" si="543"/>
        <v>b</v>
      </c>
      <c r="C1060" s="42">
        <v>2</v>
      </c>
      <c r="D1060" s="42"/>
      <c r="E1060" s="24">
        <v>70112</v>
      </c>
      <c r="F1060" s="342" t="s">
        <v>574</v>
      </c>
      <c r="G1060" s="59" t="s">
        <v>292</v>
      </c>
      <c r="H1060" s="86">
        <f>H1061+H1108+H1116+H1115</f>
        <v>0</v>
      </c>
      <c r="I1060" s="87">
        <f t="shared" si="544"/>
        <v>0</v>
      </c>
      <c r="J1060" s="88">
        <f>J1061+J1108+J1116+J1115</f>
        <v>0</v>
      </c>
      <c r="K1060" s="88">
        <f>K1061+K1108+K1116+K1115</f>
        <v>0</v>
      </c>
      <c r="L1060" s="87">
        <f t="shared" si="542"/>
        <v>0</v>
      </c>
      <c r="M1060" s="88">
        <f>M1061+M1108+M1116+M1115</f>
        <v>0</v>
      </c>
      <c r="N1060" s="88">
        <f>N1061+N1108+N1116+N1115</f>
        <v>0</v>
      </c>
      <c r="O1060" s="82" t="s">
        <v>146</v>
      </c>
      <c r="P1060" s="35" t="s">
        <v>145</v>
      </c>
      <c r="R1060" s="352">
        <f>L1060-[1]გადასახდელები!L1060</f>
        <v>0</v>
      </c>
    </row>
    <row r="1061" spans="2:18" ht="20.25" hidden="1" customHeight="1">
      <c r="B1061" s="36" t="str">
        <f t="shared" si="543"/>
        <v>b</v>
      </c>
      <c r="C1061" s="42">
        <v>3</v>
      </c>
      <c r="D1061" s="42"/>
      <c r="F1061" s="342" t="s">
        <v>575</v>
      </c>
      <c r="G1061" s="51" t="s">
        <v>293</v>
      </c>
      <c r="H1061" s="89">
        <f>H1062+H1074+H1103</f>
        <v>0</v>
      </c>
      <c r="I1061" s="90">
        <f t="shared" si="544"/>
        <v>0</v>
      </c>
      <c r="J1061" s="89">
        <f>J1062+J1074+J1103</f>
        <v>0</v>
      </c>
      <c r="K1061" s="89">
        <f>K1062+K1074+K1103</f>
        <v>0</v>
      </c>
      <c r="L1061" s="90">
        <f t="shared" si="542"/>
        <v>0</v>
      </c>
      <c r="M1061" s="89">
        <f>M1062+M1074+M1103</f>
        <v>0</v>
      </c>
      <c r="N1061" s="89">
        <f>N1062+N1074+N1103</f>
        <v>0</v>
      </c>
      <c r="O1061" s="82" t="s">
        <v>146</v>
      </c>
      <c r="P1061" s="35" t="s">
        <v>145</v>
      </c>
      <c r="R1061" s="352">
        <f>L1061-[1]გადასახდელები!L1061</f>
        <v>0</v>
      </c>
    </row>
    <row r="1062" spans="2:18" ht="20.25" hidden="1" customHeight="1">
      <c r="B1062" s="36" t="str">
        <f t="shared" si="543"/>
        <v>b</v>
      </c>
      <c r="C1062" s="42">
        <v>4</v>
      </c>
      <c r="D1062" s="42"/>
      <c r="F1062" s="342" t="s">
        <v>576</v>
      </c>
      <c r="G1062" s="47" t="s">
        <v>294</v>
      </c>
      <c r="H1062" s="93">
        <f>H1063+H1064+H1065+H1066+H1067+H1068+H1069+H1070+H1071+H1072+H1073</f>
        <v>0</v>
      </c>
      <c r="I1062" s="94">
        <f t="shared" si="544"/>
        <v>0</v>
      </c>
      <c r="J1062" s="93">
        <f>J1063+J1064+J1065+J1066+J1067+J1068+J1069+J1070+J1071+J1072+J1073</f>
        <v>0</v>
      </c>
      <c r="K1062" s="93">
        <f>K1063+K1064+K1065+K1066+K1067+K1068+K1069+K1070+K1071+K1072+K1073</f>
        <v>0</v>
      </c>
      <c r="L1062" s="94">
        <f t="shared" si="542"/>
        <v>0</v>
      </c>
      <c r="M1062" s="93">
        <f>M1063+M1064+M1065+M1066+M1067+M1068+M1069+M1070+M1071+M1072+M1073</f>
        <v>0</v>
      </c>
      <c r="N1062" s="93">
        <f>N1063+N1064+N1065+N1066+N1067+N1068+N1069+N1070+N1071+N1072+N1073</f>
        <v>0</v>
      </c>
      <c r="O1062" s="82" t="s">
        <v>146</v>
      </c>
      <c r="P1062" s="35" t="s">
        <v>145</v>
      </c>
      <c r="R1062" s="352">
        <f>L1062-[1]გადასახდელები!L1062</f>
        <v>0</v>
      </c>
    </row>
    <row r="1063" spans="2:18" ht="20.25" hidden="1" customHeight="1">
      <c r="B1063" s="36" t="str">
        <f t="shared" si="543"/>
        <v>b</v>
      </c>
      <c r="C1063" s="42">
        <v>5</v>
      </c>
      <c r="D1063" s="42"/>
      <c r="F1063" s="343" t="s">
        <v>577</v>
      </c>
      <c r="G1063" s="48" t="s">
        <v>295</v>
      </c>
      <c r="H1063" s="101"/>
      <c r="I1063" s="97">
        <f t="shared" si="544"/>
        <v>0</v>
      </c>
      <c r="J1063" s="102"/>
      <c r="K1063" s="102"/>
      <c r="L1063" s="97">
        <f t="shared" si="542"/>
        <v>0</v>
      </c>
      <c r="M1063" s="102"/>
      <c r="N1063" s="102"/>
      <c r="O1063" s="115"/>
      <c r="P1063" s="35" t="s">
        <v>145</v>
      </c>
      <c r="R1063" s="352">
        <f>L1063-[1]გადასახდელები!L1063</f>
        <v>0</v>
      </c>
    </row>
    <row r="1064" spans="2:18" ht="20.25" hidden="1" customHeight="1">
      <c r="B1064" s="36" t="str">
        <f t="shared" si="543"/>
        <v>b</v>
      </c>
      <c r="C1064" s="42">
        <v>5</v>
      </c>
      <c r="D1064" s="42"/>
      <c r="F1064" s="343" t="s">
        <v>578</v>
      </c>
      <c r="G1064" s="48" t="s">
        <v>296</v>
      </c>
      <c r="H1064" s="101"/>
      <c r="I1064" s="97">
        <f t="shared" si="544"/>
        <v>0</v>
      </c>
      <c r="J1064" s="102"/>
      <c r="K1064" s="102"/>
      <c r="L1064" s="97">
        <f t="shared" si="542"/>
        <v>0</v>
      </c>
      <c r="M1064" s="102"/>
      <c r="N1064" s="102"/>
      <c r="O1064" s="115"/>
      <c r="P1064" s="35" t="s">
        <v>145</v>
      </c>
      <c r="R1064" s="352">
        <f>L1064-[1]გადასახდელები!L1064</f>
        <v>0</v>
      </c>
    </row>
    <row r="1065" spans="2:18" ht="30.75" hidden="1" customHeight="1">
      <c r="B1065" s="36" t="str">
        <f t="shared" si="543"/>
        <v>b</v>
      </c>
      <c r="C1065" s="42">
        <v>5</v>
      </c>
      <c r="D1065" s="42"/>
      <c r="F1065" s="343" t="s">
        <v>674</v>
      </c>
      <c r="G1065" s="52" t="s">
        <v>297</v>
      </c>
      <c r="H1065" s="101"/>
      <c r="I1065" s="97">
        <f t="shared" si="544"/>
        <v>0</v>
      </c>
      <c r="J1065" s="102"/>
      <c r="K1065" s="102"/>
      <c r="L1065" s="97">
        <f t="shared" si="542"/>
        <v>0</v>
      </c>
      <c r="M1065" s="102"/>
      <c r="N1065" s="102"/>
      <c r="O1065" s="115"/>
      <c r="P1065" s="35" t="s">
        <v>145</v>
      </c>
      <c r="R1065" s="352">
        <f>L1065-[1]გადასახდელები!L1065</f>
        <v>0</v>
      </c>
    </row>
    <row r="1066" spans="2:18" ht="20.25" hidden="1" customHeight="1">
      <c r="B1066" s="36" t="str">
        <f t="shared" si="543"/>
        <v>b</v>
      </c>
      <c r="C1066" s="42">
        <v>5</v>
      </c>
      <c r="D1066" s="42"/>
      <c r="F1066" s="343" t="s">
        <v>579</v>
      </c>
      <c r="G1066" s="48" t="s">
        <v>298</v>
      </c>
      <c r="H1066" s="101"/>
      <c r="I1066" s="97">
        <f t="shared" si="544"/>
        <v>0</v>
      </c>
      <c r="J1066" s="102"/>
      <c r="K1066" s="102"/>
      <c r="L1066" s="97">
        <f t="shared" si="542"/>
        <v>0</v>
      </c>
      <c r="M1066" s="102"/>
      <c r="N1066" s="102"/>
      <c r="O1066" s="115"/>
      <c r="P1066" s="35" t="s">
        <v>145</v>
      </c>
      <c r="R1066" s="352">
        <f>L1066-[1]გადასახდელები!L1066</f>
        <v>0</v>
      </c>
    </row>
    <row r="1067" spans="2:18" ht="20.25" hidden="1" customHeight="1">
      <c r="B1067" s="36" t="str">
        <f t="shared" si="543"/>
        <v>b</v>
      </c>
      <c r="C1067" s="42">
        <v>5</v>
      </c>
      <c r="D1067" s="42"/>
      <c r="F1067" s="343" t="s">
        <v>580</v>
      </c>
      <c r="G1067" s="48" t="s">
        <v>299</v>
      </c>
      <c r="H1067" s="101"/>
      <c r="I1067" s="97">
        <f t="shared" si="544"/>
        <v>0</v>
      </c>
      <c r="J1067" s="102"/>
      <c r="K1067" s="102"/>
      <c r="L1067" s="97">
        <f t="shared" si="542"/>
        <v>0</v>
      </c>
      <c r="M1067" s="102"/>
      <c r="N1067" s="102"/>
      <c r="O1067" s="115"/>
      <c r="P1067" s="35" t="s">
        <v>145</v>
      </c>
      <c r="R1067" s="352">
        <f>L1067-[1]გადასახდელები!L1067</f>
        <v>0</v>
      </c>
    </row>
    <row r="1068" spans="2:18" ht="30.75" hidden="1" customHeight="1">
      <c r="B1068" s="36" t="str">
        <f t="shared" si="543"/>
        <v>b</v>
      </c>
      <c r="C1068" s="42">
        <v>5</v>
      </c>
      <c r="D1068" s="42"/>
      <c r="F1068" s="343" t="s">
        <v>581</v>
      </c>
      <c r="G1068" s="48" t="s">
        <v>300</v>
      </c>
      <c r="H1068" s="101"/>
      <c r="I1068" s="97">
        <f t="shared" si="544"/>
        <v>0</v>
      </c>
      <c r="J1068" s="102"/>
      <c r="K1068" s="102"/>
      <c r="L1068" s="97">
        <f t="shared" si="542"/>
        <v>0</v>
      </c>
      <c r="M1068" s="102"/>
      <c r="N1068" s="102"/>
      <c r="O1068" s="115"/>
      <c r="P1068" s="35" t="s">
        <v>145</v>
      </c>
      <c r="R1068" s="352">
        <f>L1068-[1]გადასახდელები!L1068</f>
        <v>0</v>
      </c>
    </row>
    <row r="1069" spans="2:18" ht="20.25" hidden="1" customHeight="1">
      <c r="B1069" s="36" t="str">
        <f t="shared" si="543"/>
        <v>b</v>
      </c>
      <c r="C1069" s="42">
        <v>5</v>
      </c>
      <c r="D1069" s="42"/>
      <c r="F1069" s="343" t="s">
        <v>675</v>
      </c>
      <c r="G1069" s="48" t="s">
        <v>301</v>
      </c>
      <c r="H1069" s="101"/>
      <c r="I1069" s="97">
        <f t="shared" si="544"/>
        <v>0</v>
      </c>
      <c r="J1069" s="102"/>
      <c r="K1069" s="102"/>
      <c r="L1069" s="97">
        <f t="shared" si="542"/>
        <v>0</v>
      </c>
      <c r="M1069" s="102"/>
      <c r="N1069" s="102"/>
      <c r="O1069" s="115"/>
      <c r="P1069" s="35" t="s">
        <v>145</v>
      </c>
      <c r="R1069" s="352">
        <f>L1069-[1]გადასახდელები!L1069</f>
        <v>0</v>
      </c>
    </row>
    <row r="1070" spans="2:18" ht="20.25" hidden="1" customHeight="1">
      <c r="B1070" s="36" t="str">
        <f t="shared" si="543"/>
        <v>b</v>
      </c>
      <c r="C1070" s="42">
        <v>5</v>
      </c>
      <c r="D1070" s="42"/>
      <c r="F1070" s="343" t="s">
        <v>582</v>
      </c>
      <c r="G1070" s="48" t="s">
        <v>302</v>
      </c>
      <c r="H1070" s="101"/>
      <c r="I1070" s="97">
        <f t="shared" si="544"/>
        <v>0</v>
      </c>
      <c r="J1070" s="102"/>
      <c r="K1070" s="102"/>
      <c r="L1070" s="97">
        <f t="shared" si="542"/>
        <v>0</v>
      </c>
      <c r="M1070" s="102"/>
      <c r="N1070" s="102"/>
      <c r="O1070" s="115"/>
      <c r="P1070" s="35" t="s">
        <v>145</v>
      </c>
      <c r="R1070" s="352">
        <f>L1070-[1]გადასახდელები!L1070</f>
        <v>0</v>
      </c>
    </row>
    <row r="1071" spans="2:18" ht="20.25" hidden="1" customHeight="1">
      <c r="B1071" s="36" t="str">
        <f t="shared" si="543"/>
        <v>b</v>
      </c>
      <c r="C1071" s="42">
        <v>5</v>
      </c>
      <c r="D1071" s="42"/>
      <c r="F1071" s="343" t="s">
        <v>676</v>
      </c>
      <c r="G1071" s="48" t="s">
        <v>303</v>
      </c>
      <c r="H1071" s="101"/>
      <c r="I1071" s="97">
        <f t="shared" si="544"/>
        <v>0</v>
      </c>
      <c r="J1071" s="102"/>
      <c r="K1071" s="102"/>
      <c r="L1071" s="97">
        <f t="shared" si="542"/>
        <v>0</v>
      </c>
      <c r="M1071" s="102"/>
      <c r="N1071" s="102"/>
      <c r="O1071" s="115"/>
      <c r="P1071" s="35" t="s">
        <v>145</v>
      </c>
      <c r="R1071" s="352">
        <f>L1071-[1]გადასახდელები!L1071</f>
        <v>0</v>
      </c>
    </row>
    <row r="1072" spans="2:18" ht="20.25" hidden="1" customHeight="1">
      <c r="B1072" s="36" t="str">
        <f t="shared" si="543"/>
        <v>b</v>
      </c>
      <c r="C1072" s="42">
        <v>5</v>
      </c>
      <c r="D1072" s="42"/>
      <c r="F1072" s="343" t="s">
        <v>677</v>
      </c>
      <c r="G1072" s="48" t="s">
        <v>304</v>
      </c>
      <c r="H1072" s="101"/>
      <c r="I1072" s="97">
        <f t="shared" si="544"/>
        <v>0</v>
      </c>
      <c r="J1072" s="102"/>
      <c r="K1072" s="102"/>
      <c r="L1072" s="97">
        <f t="shared" si="542"/>
        <v>0</v>
      </c>
      <c r="M1072" s="102"/>
      <c r="N1072" s="102"/>
      <c r="O1072" s="115"/>
      <c r="P1072" s="35" t="s">
        <v>145</v>
      </c>
      <c r="R1072" s="352">
        <f>L1072-[1]გადასახდელები!L1072</f>
        <v>0</v>
      </c>
    </row>
    <row r="1073" spans="2:18" ht="20.25" hidden="1" customHeight="1">
      <c r="B1073" s="36" t="str">
        <f t="shared" si="543"/>
        <v>b</v>
      </c>
      <c r="C1073" s="42">
        <v>5</v>
      </c>
      <c r="D1073" s="42"/>
      <c r="F1073" s="343" t="s">
        <v>583</v>
      </c>
      <c r="G1073" s="48" t="s">
        <v>305</v>
      </c>
      <c r="H1073" s="101"/>
      <c r="I1073" s="97">
        <f t="shared" si="544"/>
        <v>0</v>
      </c>
      <c r="J1073" s="102"/>
      <c r="K1073" s="102"/>
      <c r="L1073" s="97">
        <f t="shared" si="542"/>
        <v>0</v>
      </c>
      <c r="M1073" s="102"/>
      <c r="N1073" s="102"/>
      <c r="O1073" s="115"/>
      <c r="P1073" s="35" t="s">
        <v>145</v>
      </c>
      <c r="R1073" s="352">
        <f>L1073-[1]გადასახდელები!L1073</f>
        <v>0</v>
      </c>
    </row>
    <row r="1074" spans="2:18" ht="20.25" hidden="1" customHeight="1">
      <c r="B1074" s="36" t="str">
        <f t="shared" si="543"/>
        <v>b</v>
      </c>
      <c r="C1074" s="42">
        <v>4</v>
      </c>
      <c r="D1074" s="42"/>
      <c r="F1074" s="342" t="s">
        <v>584</v>
      </c>
      <c r="G1074" s="47" t="s">
        <v>306</v>
      </c>
      <c r="H1074" s="93">
        <f>H1075+H1082</f>
        <v>0</v>
      </c>
      <c r="I1074" s="94">
        <f t="shared" si="544"/>
        <v>0</v>
      </c>
      <c r="J1074" s="93">
        <f>J1075+J1082</f>
        <v>0</v>
      </c>
      <c r="K1074" s="93">
        <f>K1075+K1082</f>
        <v>0</v>
      </c>
      <c r="L1074" s="94">
        <f t="shared" si="542"/>
        <v>0</v>
      </c>
      <c r="M1074" s="93">
        <f>M1075+M1082</f>
        <v>0</v>
      </c>
      <c r="N1074" s="93">
        <f>N1075+N1082</f>
        <v>0</v>
      </c>
      <c r="O1074" s="82" t="s">
        <v>146</v>
      </c>
      <c r="P1074" s="35" t="s">
        <v>145</v>
      </c>
      <c r="R1074" s="352">
        <f>L1074-[1]გადასახდელები!L1074</f>
        <v>0</v>
      </c>
    </row>
    <row r="1075" spans="2:18" ht="20.25" hidden="1" customHeight="1">
      <c r="B1075" s="36" t="str">
        <f t="shared" si="543"/>
        <v>b</v>
      </c>
      <c r="C1075" s="42">
        <v>5</v>
      </c>
      <c r="D1075" s="42"/>
      <c r="F1075" s="342" t="s">
        <v>585</v>
      </c>
      <c r="G1075" s="48" t="s">
        <v>307</v>
      </c>
      <c r="H1075" s="96">
        <f>SUM(H1076:H1081)</f>
        <v>0</v>
      </c>
      <c r="I1075" s="97">
        <f t="shared" si="544"/>
        <v>0</v>
      </c>
      <c r="J1075" s="96">
        <f>SUM(J1076:J1081)</f>
        <v>0</v>
      </c>
      <c r="K1075" s="96">
        <f>SUM(K1076:K1081)</f>
        <v>0</v>
      </c>
      <c r="L1075" s="97">
        <f t="shared" si="542"/>
        <v>0</v>
      </c>
      <c r="M1075" s="96">
        <f>SUM(M1076:M1081)</f>
        <v>0</v>
      </c>
      <c r="N1075" s="96">
        <f>SUM(N1076:N1081)</f>
        <v>0</v>
      </c>
      <c r="O1075" s="82" t="s">
        <v>146</v>
      </c>
      <c r="P1075" s="35" t="s">
        <v>145</v>
      </c>
      <c r="R1075" s="352">
        <f>L1075-[1]გადასახდელები!L1075</f>
        <v>0</v>
      </c>
    </row>
    <row r="1076" spans="2:18" ht="20.25" hidden="1" customHeight="1">
      <c r="B1076" s="36" t="str">
        <f t="shared" si="543"/>
        <v>b</v>
      </c>
      <c r="C1076" s="42">
        <v>6</v>
      </c>
      <c r="D1076" s="42"/>
      <c r="F1076" s="343" t="s">
        <v>586</v>
      </c>
      <c r="G1076" s="53" t="s">
        <v>308</v>
      </c>
      <c r="H1076" s="99"/>
      <c r="I1076" s="105">
        <f t="shared" si="544"/>
        <v>0</v>
      </c>
      <c r="J1076" s="100"/>
      <c r="K1076" s="100"/>
      <c r="L1076" s="105">
        <f t="shared" si="542"/>
        <v>0</v>
      </c>
      <c r="M1076" s="100"/>
      <c r="N1076" s="100"/>
      <c r="O1076" s="115"/>
      <c r="P1076" s="35" t="s">
        <v>145</v>
      </c>
      <c r="R1076" s="352">
        <f>L1076-[1]გადასახდელები!L1076</f>
        <v>0</v>
      </c>
    </row>
    <row r="1077" spans="2:18" ht="20.25" hidden="1" customHeight="1">
      <c r="B1077" s="36" t="str">
        <f t="shared" si="543"/>
        <v>b</v>
      </c>
      <c r="C1077" s="42">
        <v>6</v>
      </c>
      <c r="D1077" s="42"/>
      <c r="F1077" s="343" t="s">
        <v>678</v>
      </c>
      <c r="G1077" s="53" t="s">
        <v>309</v>
      </c>
      <c r="H1077" s="99"/>
      <c r="I1077" s="105">
        <f t="shared" si="544"/>
        <v>0</v>
      </c>
      <c r="J1077" s="100"/>
      <c r="K1077" s="100"/>
      <c r="L1077" s="105">
        <f t="shared" si="542"/>
        <v>0</v>
      </c>
      <c r="M1077" s="100"/>
      <c r="N1077" s="100"/>
      <c r="O1077" s="115"/>
      <c r="P1077" s="35" t="s">
        <v>145</v>
      </c>
      <c r="R1077" s="352">
        <f>L1077-[1]გადასახდელები!L1077</f>
        <v>0</v>
      </c>
    </row>
    <row r="1078" spans="2:18" ht="20.25" hidden="1" customHeight="1">
      <c r="B1078" s="36" t="str">
        <f t="shared" si="543"/>
        <v>b</v>
      </c>
      <c r="C1078" s="42">
        <v>6</v>
      </c>
      <c r="D1078" s="42"/>
      <c r="F1078" s="343" t="s">
        <v>679</v>
      </c>
      <c r="G1078" s="53" t="s">
        <v>310</v>
      </c>
      <c r="H1078" s="99"/>
      <c r="I1078" s="105">
        <f t="shared" si="544"/>
        <v>0</v>
      </c>
      <c r="J1078" s="100"/>
      <c r="K1078" s="100"/>
      <c r="L1078" s="105">
        <f t="shared" si="542"/>
        <v>0</v>
      </c>
      <c r="M1078" s="100"/>
      <c r="N1078" s="100"/>
      <c r="O1078" s="115"/>
      <c r="P1078" s="35" t="s">
        <v>145</v>
      </c>
      <c r="R1078" s="352">
        <f>L1078-[1]გადასახდელები!L1078</f>
        <v>0</v>
      </c>
    </row>
    <row r="1079" spans="2:18" ht="20.25" hidden="1" customHeight="1">
      <c r="B1079" s="36" t="str">
        <f t="shared" si="543"/>
        <v>b</v>
      </c>
      <c r="C1079" s="42">
        <v>6</v>
      </c>
      <c r="D1079" s="42"/>
      <c r="F1079" s="343" t="s">
        <v>680</v>
      </c>
      <c r="G1079" s="53" t="s">
        <v>311</v>
      </c>
      <c r="H1079" s="99"/>
      <c r="I1079" s="105">
        <f t="shared" si="544"/>
        <v>0</v>
      </c>
      <c r="J1079" s="100"/>
      <c r="K1079" s="100"/>
      <c r="L1079" s="105">
        <f t="shared" si="542"/>
        <v>0</v>
      </c>
      <c r="M1079" s="100"/>
      <c r="N1079" s="100"/>
      <c r="O1079" s="115"/>
      <c r="P1079" s="35" t="s">
        <v>145</v>
      </c>
      <c r="R1079" s="352">
        <f>L1079-[1]გადასახდელები!L1079</f>
        <v>0</v>
      </c>
    </row>
    <row r="1080" spans="2:18" ht="20.25" hidden="1" customHeight="1">
      <c r="B1080" s="36" t="str">
        <f t="shared" si="543"/>
        <v>b</v>
      </c>
      <c r="C1080" s="42">
        <v>6</v>
      </c>
      <c r="D1080" s="42"/>
      <c r="F1080" s="343" t="s">
        <v>681</v>
      </c>
      <c r="G1080" s="53" t="s">
        <v>312</v>
      </c>
      <c r="H1080" s="99"/>
      <c r="I1080" s="105">
        <f t="shared" si="544"/>
        <v>0</v>
      </c>
      <c r="J1080" s="100"/>
      <c r="K1080" s="100"/>
      <c r="L1080" s="105">
        <f t="shared" si="542"/>
        <v>0</v>
      </c>
      <c r="M1080" s="100"/>
      <c r="N1080" s="100"/>
      <c r="O1080" s="115"/>
      <c r="P1080" s="35" t="s">
        <v>145</v>
      </c>
      <c r="R1080" s="352">
        <f>L1080-[1]გადასახდელები!L1080</f>
        <v>0</v>
      </c>
    </row>
    <row r="1081" spans="2:18" ht="20.25" hidden="1" customHeight="1">
      <c r="B1081" s="36" t="str">
        <f t="shared" si="543"/>
        <v>b</v>
      </c>
      <c r="C1081" s="42">
        <v>6</v>
      </c>
      <c r="D1081" s="42"/>
      <c r="F1081" s="343" t="s">
        <v>682</v>
      </c>
      <c r="G1081" s="53" t="s">
        <v>313</v>
      </c>
      <c r="H1081" s="99"/>
      <c r="I1081" s="105">
        <f t="shared" si="544"/>
        <v>0</v>
      </c>
      <c r="J1081" s="100"/>
      <c r="K1081" s="100"/>
      <c r="L1081" s="105">
        <f t="shared" si="542"/>
        <v>0</v>
      </c>
      <c r="M1081" s="100"/>
      <c r="N1081" s="100"/>
      <c r="O1081" s="115"/>
      <c r="P1081" s="35" t="s">
        <v>145</v>
      </c>
      <c r="R1081" s="352">
        <f>L1081-[1]გადასახდელები!L1081</f>
        <v>0</v>
      </c>
    </row>
    <row r="1082" spans="2:18" ht="20.25" hidden="1" customHeight="1">
      <c r="B1082" s="36" t="str">
        <f t="shared" si="543"/>
        <v>b</v>
      </c>
      <c r="C1082" s="42">
        <v>5</v>
      </c>
      <c r="D1082" s="42"/>
      <c r="F1082" s="342" t="s">
        <v>587</v>
      </c>
      <c r="G1082" s="48" t="s">
        <v>314</v>
      </c>
      <c r="H1082" s="96">
        <f>SUM(H1083:H1102)</f>
        <v>0</v>
      </c>
      <c r="I1082" s="97">
        <f t="shared" si="544"/>
        <v>0</v>
      </c>
      <c r="J1082" s="96">
        <f>SUM(J1083:J1102)</f>
        <v>0</v>
      </c>
      <c r="K1082" s="96">
        <f>SUM(K1083:K1102)</f>
        <v>0</v>
      </c>
      <c r="L1082" s="97">
        <f t="shared" ref="L1082:L1145" si="545">M1082+N1082</f>
        <v>0</v>
      </c>
      <c r="M1082" s="96">
        <f>SUM(M1083:M1102)</f>
        <v>0</v>
      </c>
      <c r="N1082" s="96">
        <f>SUM(N1083:N1102)</f>
        <v>0</v>
      </c>
      <c r="O1082" s="82" t="s">
        <v>146</v>
      </c>
      <c r="P1082" s="35" t="s">
        <v>145</v>
      </c>
      <c r="R1082" s="352">
        <f>L1082-[1]გადასახდელები!L1082</f>
        <v>0</v>
      </c>
    </row>
    <row r="1083" spans="2:18" ht="20.25" hidden="1" customHeight="1">
      <c r="B1083" s="36" t="str">
        <f t="shared" si="543"/>
        <v>b</v>
      </c>
      <c r="C1083" s="42">
        <v>6</v>
      </c>
      <c r="D1083" s="42"/>
      <c r="F1083" s="343" t="s">
        <v>683</v>
      </c>
      <c r="G1083" s="54" t="s">
        <v>315</v>
      </c>
      <c r="H1083" s="116"/>
      <c r="I1083" s="105">
        <f t="shared" si="544"/>
        <v>0</v>
      </c>
      <c r="J1083" s="117"/>
      <c r="K1083" s="117"/>
      <c r="L1083" s="105">
        <f t="shared" si="545"/>
        <v>0</v>
      </c>
      <c r="M1083" s="117"/>
      <c r="N1083" s="117"/>
      <c r="P1083" s="35" t="s">
        <v>145</v>
      </c>
      <c r="R1083" s="352">
        <f>L1083-[1]გადასახდელები!L1083</f>
        <v>0</v>
      </c>
    </row>
    <row r="1084" spans="2:18" ht="20.25" hidden="1" customHeight="1">
      <c r="B1084" s="36" t="str">
        <f t="shared" si="543"/>
        <v>b</v>
      </c>
      <c r="C1084" s="42">
        <v>6</v>
      </c>
      <c r="D1084" s="42"/>
      <c r="F1084" s="343" t="s">
        <v>684</v>
      </c>
      <c r="G1084" s="54" t="s">
        <v>316</v>
      </c>
      <c r="H1084" s="116"/>
      <c r="I1084" s="105">
        <f t="shared" si="544"/>
        <v>0</v>
      </c>
      <c r="J1084" s="117"/>
      <c r="K1084" s="117"/>
      <c r="L1084" s="105">
        <f t="shared" si="545"/>
        <v>0</v>
      </c>
      <c r="M1084" s="117"/>
      <c r="N1084" s="117"/>
      <c r="P1084" s="35" t="s">
        <v>145</v>
      </c>
      <c r="R1084" s="352">
        <f>L1084-[1]გადასახდელები!L1084</f>
        <v>0</v>
      </c>
    </row>
    <row r="1085" spans="2:18" ht="30.75" hidden="1" customHeight="1">
      <c r="B1085" s="36" t="str">
        <f t="shared" si="543"/>
        <v>b</v>
      </c>
      <c r="C1085" s="42">
        <v>6</v>
      </c>
      <c r="D1085" s="42"/>
      <c r="F1085" s="343" t="s">
        <v>588</v>
      </c>
      <c r="G1085" s="54" t="s">
        <v>317</v>
      </c>
      <c r="H1085" s="116"/>
      <c r="I1085" s="105">
        <f t="shared" si="544"/>
        <v>0</v>
      </c>
      <c r="J1085" s="117"/>
      <c r="K1085" s="117"/>
      <c r="L1085" s="105">
        <f t="shared" si="545"/>
        <v>0</v>
      </c>
      <c r="M1085" s="117"/>
      <c r="N1085" s="117"/>
      <c r="P1085" s="35" t="s">
        <v>145</v>
      </c>
      <c r="R1085" s="352">
        <f>L1085-[1]გადასახდელები!L1085</f>
        <v>0</v>
      </c>
    </row>
    <row r="1086" spans="2:18" ht="30.75" hidden="1" customHeight="1">
      <c r="B1086" s="36" t="str">
        <f t="shared" si="543"/>
        <v>b</v>
      </c>
      <c r="C1086" s="42">
        <v>6</v>
      </c>
      <c r="D1086" s="42"/>
      <c r="F1086" s="343" t="s">
        <v>685</v>
      </c>
      <c r="G1086" s="54" t="s">
        <v>318</v>
      </c>
      <c r="H1086" s="116"/>
      <c r="I1086" s="105">
        <f t="shared" si="544"/>
        <v>0</v>
      </c>
      <c r="J1086" s="117"/>
      <c r="K1086" s="117"/>
      <c r="L1086" s="105">
        <f t="shared" si="545"/>
        <v>0</v>
      </c>
      <c r="M1086" s="117"/>
      <c r="N1086" s="117"/>
      <c r="P1086" s="35" t="s">
        <v>145</v>
      </c>
      <c r="R1086" s="352">
        <f>L1086-[1]გადასახდელები!L1086</f>
        <v>0</v>
      </c>
    </row>
    <row r="1087" spans="2:18" ht="20.25" hidden="1" customHeight="1">
      <c r="B1087" s="36" t="str">
        <f t="shared" si="543"/>
        <v>b</v>
      </c>
      <c r="C1087" s="42">
        <v>6</v>
      </c>
      <c r="D1087" s="42"/>
      <c r="F1087" s="343" t="s">
        <v>589</v>
      </c>
      <c r="G1087" s="54" t="s">
        <v>319</v>
      </c>
      <c r="H1087" s="116"/>
      <c r="I1087" s="105">
        <f t="shared" si="544"/>
        <v>0</v>
      </c>
      <c r="J1087" s="117"/>
      <c r="K1087" s="117"/>
      <c r="L1087" s="105">
        <f t="shared" si="545"/>
        <v>0</v>
      </c>
      <c r="M1087" s="117"/>
      <c r="N1087" s="117"/>
      <c r="P1087" s="35" t="s">
        <v>145</v>
      </c>
      <c r="R1087" s="352">
        <f>L1087-[1]გადასახდელები!L1087</f>
        <v>0</v>
      </c>
    </row>
    <row r="1088" spans="2:18" ht="20.25" hidden="1" customHeight="1">
      <c r="B1088" s="36" t="str">
        <f t="shared" si="543"/>
        <v>b</v>
      </c>
      <c r="C1088" s="42">
        <v>6</v>
      </c>
      <c r="D1088" s="42"/>
      <c r="F1088" s="343" t="s">
        <v>686</v>
      </c>
      <c r="G1088" s="54" t="s">
        <v>320</v>
      </c>
      <c r="H1088" s="116"/>
      <c r="I1088" s="105">
        <f t="shared" si="544"/>
        <v>0</v>
      </c>
      <c r="J1088" s="117"/>
      <c r="K1088" s="117"/>
      <c r="L1088" s="105">
        <f t="shared" si="545"/>
        <v>0</v>
      </c>
      <c r="M1088" s="117"/>
      <c r="N1088" s="117"/>
      <c r="P1088" s="35" t="s">
        <v>145</v>
      </c>
      <c r="R1088" s="352">
        <f>L1088-[1]გადასახდელები!L1088</f>
        <v>0</v>
      </c>
    </row>
    <row r="1089" spans="2:18" ht="30.75" hidden="1" customHeight="1">
      <c r="B1089" s="36" t="str">
        <f t="shared" si="543"/>
        <v>b</v>
      </c>
      <c r="C1089" s="42">
        <v>6</v>
      </c>
      <c r="D1089" s="42"/>
      <c r="F1089" s="343" t="s">
        <v>687</v>
      </c>
      <c r="G1089" s="54" t="s">
        <v>321</v>
      </c>
      <c r="H1089" s="116"/>
      <c r="I1089" s="105">
        <f t="shared" si="544"/>
        <v>0</v>
      </c>
      <c r="J1089" s="117"/>
      <c r="K1089" s="117"/>
      <c r="L1089" s="105">
        <f t="shared" si="545"/>
        <v>0</v>
      </c>
      <c r="M1089" s="117"/>
      <c r="N1089" s="117"/>
      <c r="P1089" s="35" t="s">
        <v>145</v>
      </c>
      <c r="R1089" s="352">
        <f>L1089-[1]გადასახდელები!L1089</f>
        <v>0</v>
      </c>
    </row>
    <row r="1090" spans="2:18" ht="20.25" hidden="1" customHeight="1">
      <c r="B1090" s="36" t="str">
        <f t="shared" si="543"/>
        <v>b</v>
      </c>
      <c r="C1090" s="42">
        <v>6</v>
      </c>
      <c r="D1090" s="42"/>
      <c r="F1090" s="343" t="s">
        <v>590</v>
      </c>
      <c r="G1090" s="54" t="s">
        <v>322</v>
      </c>
      <c r="H1090" s="116"/>
      <c r="I1090" s="105">
        <f t="shared" si="544"/>
        <v>0</v>
      </c>
      <c r="J1090" s="117"/>
      <c r="K1090" s="117"/>
      <c r="L1090" s="105">
        <f t="shared" si="545"/>
        <v>0</v>
      </c>
      <c r="M1090" s="117"/>
      <c r="N1090" s="117"/>
      <c r="P1090" s="35" t="s">
        <v>145</v>
      </c>
      <c r="R1090" s="352">
        <f>L1090-[1]გადასახდელები!L1090</f>
        <v>0</v>
      </c>
    </row>
    <row r="1091" spans="2:18" ht="20.25" hidden="1" customHeight="1">
      <c r="B1091" s="36" t="str">
        <f t="shared" si="543"/>
        <v>b</v>
      </c>
      <c r="C1091" s="42">
        <v>6</v>
      </c>
      <c r="D1091" s="42"/>
      <c r="F1091" s="343" t="s">
        <v>688</v>
      </c>
      <c r="G1091" s="54" t="s">
        <v>323</v>
      </c>
      <c r="H1091" s="116"/>
      <c r="I1091" s="105">
        <f t="shared" si="544"/>
        <v>0</v>
      </c>
      <c r="J1091" s="117"/>
      <c r="K1091" s="117"/>
      <c r="L1091" s="105">
        <f t="shared" si="545"/>
        <v>0</v>
      </c>
      <c r="M1091" s="117"/>
      <c r="N1091" s="117"/>
      <c r="P1091" s="35" t="s">
        <v>145</v>
      </c>
      <c r="R1091" s="352">
        <f>L1091-[1]გადასახდელები!L1091</f>
        <v>0</v>
      </c>
    </row>
    <row r="1092" spans="2:18" ht="20.25" hidden="1" customHeight="1">
      <c r="B1092" s="36" t="str">
        <f t="shared" si="543"/>
        <v>b</v>
      </c>
      <c r="C1092" s="42">
        <v>6</v>
      </c>
      <c r="D1092" s="42"/>
      <c r="F1092" s="343" t="s">
        <v>689</v>
      </c>
      <c r="G1092" s="54" t="s">
        <v>324</v>
      </c>
      <c r="H1092" s="116"/>
      <c r="I1092" s="105">
        <f t="shared" si="544"/>
        <v>0</v>
      </c>
      <c r="J1092" s="117"/>
      <c r="K1092" s="117"/>
      <c r="L1092" s="105">
        <f t="shared" si="545"/>
        <v>0</v>
      </c>
      <c r="M1092" s="117"/>
      <c r="N1092" s="117"/>
      <c r="P1092" s="35" t="s">
        <v>145</v>
      </c>
      <c r="R1092" s="352">
        <f>L1092-[1]გადასახდელები!L1092</f>
        <v>0</v>
      </c>
    </row>
    <row r="1093" spans="2:18" ht="20.25" hidden="1" customHeight="1">
      <c r="B1093" s="36" t="str">
        <f t="shared" si="543"/>
        <v>b</v>
      </c>
      <c r="C1093" s="42">
        <v>6</v>
      </c>
      <c r="D1093" s="42"/>
      <c r="F1093" s="343" t="s">
        <v>690</v>
      </c>
      <c r="G1093" s="54" t="s">
        <v>325</v>
      </c>
      <c r="H1093" s="116"/>
      <c r="I1093" s="105">
        <f t="shared" si="544"/>
        <v>0</v>
      </c>
      <c r="J1093" s="117"/>
      <c r="K1093" s="117"/>
      <c r="L1093" s="105">
        <f t="shared" si="545"/>
        <v>0</v>
      </c>
      <c r="M1093" s="117"/>
      <c r="N1093" s="117"/>
      <c r="P1093" s="35" t="s">
        <v>145</v>
      </c>
      <c r="R1093" s="352">
        <f>L1093-[1]გადასახდელები!L1093</f>
        <v>0</v>
      </c>
    </row>
    <row r="1094" spans="2:18" ht="20.25" hidden="1" customHeight="1">
      <c r="B1094" s="36" t="str">
        <f t="shared" si="543"/>
        <v>b</v>
      </c>
      <c r="C1094" s="42">
        <v>6</v>
      </c>
      <c r="D1094" s="42"/>
      <c r="F1094" s="343" t="s">
        <v>691</v>
      </c>
      <c r="G1094" s="54" t="s">
        <v>326</v>
      </c>
      <c r="H1094" s="116"/>
      <c r="I1094" s="105">
        <f t="shared" si="544"/>
        <v>0</v>
      </c>
      <c r="J1094" s="117"/>
      <c r="K1094" s="117"/>
      <c r="L1094" s="105">
        <f t="shared" si="545"/>
        <v>0</v>
      </c>
      <c r="M1094" s="117"/>
      <c r="N1094" s="117"/>
      <c r="P1094" s="35" t="s">
        <v>145</v>
      </c>
      <c r="R1094" s="352">
        <f>L1094-[1]გადასახდელები!L1094</f>
        <v>0</v>
      </c>
    </row>
    <row r="1095" spans="2:18" ht="20.25" hidden="1" customHeight="1">
      <c r="B1095" s="36" t="str">
        <f t="shared" ref="B1095:B1158" si="546">IF(H1095+I1095+L1095&gt;0,"a","b")</f>
        <v>b</v>
      </c>
      <c r="C1095" s="42">
        <v>6</v>
      </c>
      <c r="D1095" s="42"/>
      <c r="F1095" s="343" t="s">
        <v>692</v>
      </c>
      <c r="G1095" s="54" t="s">
        <v>327</v>
      </c>
      <c r="H1095" s="116"/>
      <c r="I1095" s="105">
        <f t="shared" si="544"/>
        <v>0</v>
      </c>
      <c r="J1095" s="117"/>
      <c r="K1095" s="117"/>
      <c r="L1095" s="105">
        <f t="shared" si="545"/>
        <v>0</v>
      </c>
      <c r="M1095" s="117"/>
      <c r="N1095" s="117"/>
      <c r="P1095" s="35" t="s">
        <v>145</v>
      </c>
      <c r="R1095" s="352">
        <f>L1095-[1]გადასახდელები!L1095</f>
        <v>0</v>
      </c>
    </row>
    <row r="1096" spans="2:18" ht="20.25" hidden="1" customHeight="1">
      <c r="B1096" s="36" t="str">
        <f t="shared" si="546"/>
        <v>b</v>
      </c>
      <c r="C1096" s="42">
        <v>6</v>
      </c>
      <c r="D1096" s="42"/>
      <c r="F1096" s="343" t="s">
        <v>693</v>
      </c>
      <c r="G1096" s="54" t="s">
        <v>328</v>
      </c>
      <c r="H1096" s="116"/>
      <c r="I1096" s="105">
        <f t="shared" si="544"/>
        <v>0</v>
      </c>
      <c r="J1096" s="117"/>
      <c r="K1096" s="117"/>
      <c r="L1096" s="105">
        <f t="shared" si="545"/>
        <v>0</v>
      </c>
      <c r="M1096" s="117"/>
      <c r="N1096" s="117"/>
      <c r="P1096" s="35" t="s">
        <v>145</v>
      </c>
      <c r="R1096" s="352">
        <f>L1096-[1]გადასახდელები!L1096</f>
        <v>0</v>
      </c>
    </row>
    <row r="1097" spans="2:18" ht="20.25" hidden="1" customHeight="1">
      <c r="B1097" s="36" t="str">
        <f t="shared" si="546"/>
        <v>b</v>
      </c>
      <c r="C1097" s="42">
        <v>6</v>
      </c>
      <c r="D1097" s="42"/>
      <c r="F1097" s="343" t="s">
        <v>694</v>
      </c>
      <c r="G1097" s="54" t="s">
        <v>329</v>
      </c>
      <c r="H1097" s="116"/>
      <c r="I1097" s="105">
        <f t="shared" si="544"/>
        <v>0</v>
      </c>
      <c r="J1097" s="117"/>
      <c r="K1097" s="117"/>
      <c r="L1097" s="105">
        <f t="shared" si="545"/>
        <v>0</v>
      </c>
      <c r="M1097" s="117"/>
      <c r="N1097" s="117"/>
      <c r="P1097" s="35" t="s">
        <v>145</v>
      </c>
      <c r="R1097" s="352">
        <f>L1097-[1]გადასახდელები!L1097</f>
        <v>0</v>
      </c>
    </row>
    <row r="1098" spans="2:18" ht="20.25" hidden="1" customHeight="1">
      <c r="B1098" s="36" t="str">
        <f t="shared" si="546"/>
        <v>b</v>
      </c>
      <c r="C1098" s="42">
        <v>6</v>
      </c>
      <c r="D1098" s="42"/>
      <c r="F1098" s="343" t="s">
        <v>695</v>
      </c>
      <c r="G1098" s="54" t="s">
        <v>330</v>
      </c>
      <c r="H1098" s="116"/>
      <c r="I1098" s="105">
        <f t="shared" ref="I1098:I1161" si="547">J1098+K1098</f>
        <v>0</v>
      </c>
      <c r="J1098" s="117"/>
      <c r="K1098" s="117"/>
      <c r="L1098" s="105">
        <f t="shared" si="545"/>
        <v>0</v>
      </c>
      <c r="M1098" s="117"/>
      <c r="N1098" s="117"/>
      <c r="P1098" s="35" t="s">
        <v>145</v>
      </c>
      <c r="R1098" s="352">
        <f>L1098-[1]გადასახდელები!L1098</f>
        <v>0</v>
      </c>
    </row>
    <row r="1099" spans="2:18" ht="20.25" hidden="1" customHeight="1">
      <c r="B1099" s="36" t="str">
        <f t="shared" si="546"/>
        <v>b</v>
      </c>
      <c r="C1099" s="42">
        <v>6</v>
      </c>
      <c r="D1099" s="42"/>
      <c r="F1099" s="343" t="s">
        <v>696</v>
      </c>
      <c r="G1099" s="54" t="s">
        <v>331</v>
      </c>
      <c r="H1099" s="116"/>
      <c r="I1099" s="105">
        <f t="shared" si="547"/>
        <v>0</v>
      </c>
      <c r="J1099" s="117"/>
      <c r="K1099" s="117"/>
      <c r="L1099" s="105">
        <f t="shared" si="545"/>
        <v>0</v>
      </c>
      <c r="M1099" s="117"/>
      <c r="N1099" s="117"/>
      <c r="P1099" s="35" t="s">
        <v>145</v>
      </c>
      <c r="R1099" s="352">
        <f>L1099-[1]გადასახდელები!L1099</f>
        <v>0</v>
      </c>
    </row>
    <row r="1100" spans="2:18" ht="20.25" hidden="1" customHeight="1">
      <c r="B1100" s="36" t="str">
        <f t="shared" si="546"/>
        <v>b</v>
      </c>
      <c r="C1100" s="42">
        <v>6</v>
      </c>
      <c r="D1100" s="42"/>
      <c r="F1100" s="343" t="s">
        <v>697</v>
      </c>
      <c r="G1100" s="55" t="s">
        <v>332</v>
      </c>
      <c r="H1100" s="116"/>
      <c r="I1100" s="105">
        <f t="shared" si="547"/>
        <v>0</v>
      </c>
      <c r="J1100" s="117"/>
      <c r="K1100" s="117"/>
      <c r="L1100" s="105">
        <f t="shared" si="545"/>
        <v>0</v>
      </c>
      <c r="M1100" s="117"/>
      <c r="N1100" s="117"/>
      <c r="P1100" s="35" t="s">
        <v>145</v>
      </c>
      <c r="R1100" s="352">
        <f>L1100-[1]გადასახდელები!L1100</f>
        <v>0</v>
      </c>
    </row>
    <row r="1101" spans="2:18" ht="20.25" hidden="1" customHeight="1">
      <c r="B1101" s="36" t="str">
        <f t="shared" si="546"/>
        <v>b</v>
      </c>
      <c r="C1101" s="42">
        <v>6</v>
      </c>
      <c r="D1101" s="42"/>
      <c r="F1101" s="343" t="s">
        <v>698</v>
      </c>
      <c r="G1101" s="54" t="s">
        <v>333</v>
      </c>
      <c r="H1101" s="116"/>
      <c r="I1101" s="105">
        <f t="shared" si="547"/>
        <v>0</v>
      </c>
      <c r="J1101" s="117"/>
      <c r="K1101" s="117"/>
      <c r="L1101" s="105">
        <f t="shared" si="545"/>
        <v>0</v>
      </c>
      <c r="M1101" s="117"/>
      <c r="N1101" s="117"/>
      <c r="P1101" s="35" t="s">
        <v>145</v>
      </c>
      <c r="R1101" s="352">
        <f>L1101-[1]გადასახდელები!L1101</f>
        <v>0</v>
      </c>
    </row>
    <row r="1102" spans="2:18" ht="30.75" hidden="1" customHeight="1">
      <c r="B1102" s="36" t="str">
        <f t="shared" si="546"/>
        <v>b</v>
      </c>
      <c r="C1102" s="42">
        <v>6</v>
      </c>
      <c r="D1102" s="42"/>
      <c r="F1102" s="343" t="s">
        <v>591</v>
      </c>
      <c r="G1102" s="54" t="s">
        <v>334</v>
      </c>
      <c r="H1102" s="116"/>
      <c r="I1102" s="105">
        <f t="shared" si="547"/>
        <v>0</v>
      </c>
      <c r="J1102" s="117"/>
      <c r="K1102" s="117"/>
      <c r="L1102" s="105">
        <f t="shared" si="545"/>
        <v>0</v>
      </c>
      <c r="M1102" s="117"/>
      <c r="N1102" s="117"/>
      <c r="P1102" s="35" t="s">
        <v>145</v>
      </c>
      <c r="R1102" s="352">
        <f>L1102-[1]გადასახდელები!L1102</f>
        <v>0</v>
      </c>
    </row>
    <row r="1103" spans="2:18" ht="20.25" hidden="1" customHeight="1">
      <c r="B1103" s="36" t="str">
        <f t="shared" si="546"/>
        <v>b</v>
      </c>
      <c r="C1103" s="42">
        <v>4</v>
      </c>
      <c r="D1103" s="42"/>
      <c r="F1103" s="342" t="s">
        <v>699</v>
      </c>
      <c r="G1103" s="47" t="s">
        <v>335</v>
      </c>
      <c r="H1103" s="93">
        <f>H1104+H1105</f>
        <v>0</v>
      </c>
      <c r="I1103" s="94">
        <f t="shared" si="547"/>
        <v>0</v>
      </c>
      <c r="J1103" s="93">
        <f>J1104+J1105</f>
        <v>0</v>
      </c>
      <c r="K1103" s="93">
        <f>K1104+K1105</f>
        <v>0</v>
      </c>
      <c r="L1103" s="94">
        <f t="shared" si="545"/>
        <v>0</v>
      </c>
      <c r="M1103" s="93">
        <f>M1104+M1105</f>
        <v>0</v>
      </c>
      <c r="N1103" s="93">
        <f>N1104+N1105</f>
        <v>0</v>
      </c>
      <c r="O1103" s="82" t="s">
        <v>146</v>
      </c>
      <c r="P1103" s="35" t="s">
        <v>145</v>
      </c>
      <c r="R1103" s="352">
        <f>L1103-[1]გადასახდელები!L1103</f>
        <v>0</v>
      </c>
    </row>
    <row r="1104" spans="2:18" ht="20.25" hidden="1" customHeight="1">
      <c r="B1104" s="36" t="str">
        <f t="shared" si="546"/>
        <v>b</v>
      </c>
      <c r="C1104" s="42">
        <v>5</v>
      </c>
      <c r="D1104" s="42"/>
      <c r="F1104" s="343" t="s">
        <v>700</v>
      </c>
      <c r="G1104" s="48" t="s">
        <v>336</v>
      </c>
      <c r="H1104" s="101"/>
      <c r="I1104" s="97">
        <f t="shared" si="547"/>
        <v>0</v>
      </c>
      <c r="J1104" s="102"/>
      <c r="K1104" s="102"/>
      <c r="L1104" s="97">
        <f t="shared" si="545"/>
        <v>0</v>
      </c>
      <c r="M1104" s="102"/>
      <c r="N1104" s="102"/>
      <c r="O1104" s="115"/>
      <c r="P1104" s="35" t="s">
        <v>145</v>
      </c>
      <c r="R1104" s="352">
        <f>L1104-[1]გადასახდელები!L1104</f>
        <v>0</v>
      </c>
    </row>
    <row r="1105" spans="2:18" ht="20.25" hidden="1" customHeight="1">
      <c r="B1105" s="36" t="str">
        <f t="shared" si="546"/>
        <v>b</v>
      </c>
      <c r="C1105" s="42">
        <v>5</v>
      </c>
      <c r="D1105" s="42"/>
      <c r="F1105" s="342" t="s">
        <v>701</v>
      </c>
      <c r="G1105" s="48" t="s">
        <v>337</v>
      </c>
      <c r="H1105" s="119">
        <f>H1106+H1107</f>
        <v>0</v>
      </c>
      <c r="I1105" s="105">
        <f t="shared" si="547"/>
        <v>0</v>
      </c>
      <c r="J1105" s="119">
        <f>J1106+J1107</f>
        <v>0</v>
      </c>
      <c r="K1105" s="119">
        <f>K1106+K1107</f>
        <v>0</v>
      </c>
      <c r="L1105" s="105">
        <f t="shared" si="545"/>
        <v>0</v>
      </c>
      <c r="M1105" s="119">
        <f>M1106+M1107</f>
        <v>0</v>
      </c>
      <c r="N1105" s="119">
        <f>N1106+N1107</f>
        <v>0</v>
      </c>
      <c r="O1105" s="82" t="s">
        <v>146</v>
      </c>
      <c r="P1105" s="35" t="s">
        <v>145</v>
      </c>
      <c r="R1105" s="352">
        <f>L1105-[1]გადასახდელები!L1105</f>
        <v>0</v>
      </c>
    </row>
    <row r="1106" spans="2:18" ht="20.25" hidden="1" customHeight="1">
      <c r="B1106" s="36" t="str">
        <f t="shared" si="546"/>
        <v>b</v>
      </c>
      <c r="C1106" s="42">
        <v>6</v>
      </c>
      <c r="D1106" s="42"/>
      <c r="F1106" s="343" t="s">
        <v>702</v>
      </c>
      <c r="G1106" s="54" t="s">
        <v>338</v>
      </c>
      <c r="H1106" s="116"/>
      <c r="I1106" s="105">
        <f t="shared" si="547"/>
        <v>0</v>
      </c>
      <c r="J1106" s="117"/>
      <c r="K1106" s="117"/>
      <c r="L1106" s="105">
        <f t="shared" si="545"/>
        <v>0</v>
      </c>
      <c r="M1106" s="117"/>
      <c r="N1106" s="117"/>
      <c r="P1106" s="35" t="s">
        <v>145</v>
      </c>
      <c r="R1106" s="352">
        <f>L1106-[1]გადასახდელები!L1106</f>
        <v>0</v>
      </c>
    </row>
    <row r="1107" spans="2:18" ht="20.25" hidden="1" customHeight="1">
      <c r="B1107" s="36" t="str">
        <f t="shared" si="546"/>
        <v>b</v>
      </c>
      <c r="C1107" s="42">
        <v>6</v>
      </c>
      <c r="D1107" s="42"/>
      <c r="F1107" s="343" t="s">
        <v>703</v>
      </c>
      <c r="G1107" s="54" t="s">
        <v>339</v>
      </c>
      <c r="H1107" s="116"/>
      <c r="I1107" s="105">
        <f t="shared" si="547"/>
        <v>0</v>
      </c>
      <c r="J1107" s="117"/>
      <c r="K1107" s="117"/>
      <c r="L1107" s="105">
        <f t="shared" si="545"/>
        <v>0</v>
      </c>
      <c r="M1107" s="117"/>
      <c r="N1107" s="117"/>
      <c r="P1107" s="35" t="s">
        <v>145</v>
      </c>
      <c r="R1107" s="352">
        <f>L1107-[1]გადასახდელები!L1107</f>
        <v>0</v>
      </c>
    </row>
    <row r="1108" spans="2:18" ht="30.75" hidden="1" customHeight="1">
      <c r="B1108" s="36" t="str">
        <f t="shared" si="546"/>
        <v>b</v>
      </c>
      <c r="C1108" s="42">
        <v>3</v>
      </c>
      <c r="D1108" s="42"/>
      <c r="F1108" s="342" t="s">
        <v>704</v>
      </c>
      <c r="G1108" s="51" t="s">
        <v>340</v>
      </c>
      <c r="H1108" s="89">
        <f>H1109+H1110</f>
        <v>0</v>
      </c>
      <c r="I1108" s="90">
        <f t="shared" si="547"/>
        <v>0</v>
      </c>
      <c r="J1108" s="89">
        <f>J1109+J1110</f>
        <v>0</v>
      </c>
      <c r="K1108" s="89">
        <f>K1109+K1110</f>
        <v>0</v>
      </c>
      <c r="L1108" s="90">
        <f t="shared" si="545"/>
        <v>0</v>
      </c>
      <c r="M1108" s="89">
        <f>M1109+M1110</f>
        <v>0</v>
      </c>
      <c r="N1108" s="89">
        <f>N1109+N1110</f>
        <v>0</v>
      </c>
      <c r="O1108" s="82" t="s">
        <v>146</v>
      </c>
      <c r="P1108" s="35" t="s">
        <v>145</v>
      </c>
      <c r="R1108" s="352">
        <f>L1108-[1]გადასახდელები!L1108</f>
        <v>0</v>
      </c>
    </row>
    <row r="1109" spans="2:18" ht="30.75" hidden="1" customHeight="1">
      <c r="B1109" s="36" t="str">
        <f t="shared" si="546"/>
        <v>b</v>
      </c>
      <c r="C1109" s="42">
        <v>4</v>
      </c>
      <c r="D1109" s="42"/>
      <c r="F1109" s="343" t="s">
        <v>705</v>
      </c>
      <c r="G1109" s="47" t="s">
        <v>341</v>
      </c>
      <c r="H1109" s="103"/>
      <c r="I1109" s="94">
        <f t="shared" si="547"/>
        <v>0</v>
      </c>
      <c r="J1109" s="104"/>
      <c r="K1109" s="104"/>
      <c r="L1109" s="94">
        <f t="shared" si="545"/>
        <v>0</v>
      </c>
      <c r="M1109" s="104"/>
      <c r="N1109" s="104"/>
      <c r="P1109" s="35" t="s">
        <v>145</v>
      </c>
      <c r="R1109" s="352">
        <f>L1109-[1]გადასახდელები!L1109</f>
        <v>0</v>
      </c>
    </row>
    <row r="1110" spans="2:18" ht="30.75" hidden="1" customHeight="1">
      <c r="B1110" s="36" t="str">
        <f t="shared" si="546"/>
        <v>b</v>
      </c>
      <c r="C1110" s="42">
        <v>4</v>
      </c>
      <c r="D1110" s="42"/>
      <c r="F1110" s="342" t="s">
        <v>706</v>
      </c>
      <c r="G1110" s="47" t="s">
        <v>342</v>
      </c>
      <c r="H1110" s="93">
        <f>H1111+H1112+H1113+H1114</f>
        <v>0</v>
      </c>
      <c r="I1110" s="94">
        <f t="shared" si="547"/>
        <v>0</v>
      </c>
      <c r="J1110" s="93">
        <f>J1111+J1112+J1113+J1114</f>
        <v>0</v>
      </c>
      <c r="K1110" s="93">
        <f>K1111+K1112+K1113+K1114</f>
        <v>0</v>
      </c>
      <c r="L1110" s="94">
        <f t="shared" si="545"/>
        <v>0</v>
      </c>
      <c r="M1110" s="93">
        <f>M1111+M1112+M1113+M1114</f>
        <v>0</v>
      </c>
      <c r="N1110" s="93">
        <f>N1111+N1112+N1113+N1114</f>
        <v>0</v>
      </c>
      <c r="O1110" s="82" t="s">
        <v>146</v>
      </c>
      <c r="P1110" s="35" t="s">
        <v>145</v>
      </c>
      <c r="R1110" s="352">
        <f>L1110-[1]გადასახდელები!L1110</f>
        <v>0</v>
      </c>
    </row>
    <row r="1111" spans="2:18" ht="30.75" hidden="1" customHeight="1">
      <c r="B1111" s="36" t="str">
        <f t="shared" si="546"/>
        <v>b</v>
      </c>
      <c r="C1111" s="42">
        <v>5</v>
      </c>
      <c r="D1111" s="42"/>
      <c r="F1111" s="343" t="s">
        <v>707</v>
      </c>
      <c r="G1111" s="48" t="s">
        <v>343</v>
      </c>
      <c r="H1111" s="101"/>
      <c r="I1111" s="97">
        <f t="shared" si="547"/>
        <v>0</v>
      </c>
      <c r="J1111" s="102"/>
      <c r="K1111" s="102"/>
      <c r="L1111" s="97">
        <f t="shared" si="545"/>
        <v>0</v>
      </c>
      <c r="M1111" s="102"/>
      <c r="N1111" s="102"/>
      <c r="P1111" s="35" t="s">
        <v>145</v>
      </c>
      <c r="R1111" s="352">
        <f>L1111-[1]გადასახდელები!L1111</f>
        <v>0</v>
      </c>
    </row>
    <row r="1112" spans="2:18" ht="20.25" hidden="1" customHeight="1">
      <c r="B1112" s="36" t="str">
        <f t="shared" si="546"/>
        <v>b</v>
      </c>
      <c r="C1112" s="42">
        <v>5</v>
      </c>
      <c r="D1112" s="42"/>
      <c r="F1112" s="343" t="s">
        <v>708</v>
      </c>
      <c r="G1112" s="48" t="s">
        <v>344</v>
      </c>
      <c r="H1112" s="101"/>
      <c r="I1112" s="97">
        <f t="shared" si="547"/>
        <v>0</v>
      </c>
      <c r="J1112" s="102"/>
      <c r="K1112" s="102"/>
      <c r="L1112" s="97">
        <f t="shared" si="545"/>
        <v>0</v>
      </c>
      <c r="M1112" s="102"/>
      <c r="N1112" s="102"/>
      <c r="P1112" s="35" t="s">
        <v>145</v>
      </c>
      <c r="R1112" s="352">
        <f>L1112-[1]გადასახდელები!L1112</f>
        <v>0</v>
      </c>
    </row>
    <row r="1113" spans="2:18" ht="20.25" hidden="1" customHeight="1">
      <c r="B1113" s="36" t="str">
        <f t="shared" si="546"/>
        <v>b</v>
      </c>
      <c r="C1113" s="42">
        <v>5</v>
      </c>
      <c r="D1113" s="42"/>
      <c r="F1113" s="343" t="s">
        <v>709</v>
      </c>
      <c r="G1113" s="48" t="s">
        <v>345</v>
      </c>
      <c r="H1113" s="101"/>
      <c r="I1113" s="97">
        <f t="shared" si="547"/>
        <v>0</v>
      </c>
      <c r="J1113" s="102"/>
      <c r="K1113" s="102"/>
      <c r="L1113" s="97">
        <f t="shared" si="545"/>
        <v>0</v>
      </c>
      <c r="M1113" s="102"/>
      <c r="N1113" s="102"/>
      <c r="P1113" s="35" t="s">
        <v>145</v>
      </c>
      <c r="R1113" s="352">
        <f>L1113-[1]გადასახდელები!L1113</f>
        <v>0</v>
      </c>
    </row>
    <row r="1114" spans="2:18" ht="20.25" hidden="1" customHeight="1">
      <c r="B1114" s="36" t="str">
        <f t="shared" si="546"/>
        <v>b</v>
      </c>
      <c r="C1114" s="42">
        <v>5</v>
      </c>
      <c r="D1114" s="42"/>
      <c r="F1114" s="343" t="s">
        <v>710</v>
      </c>
      <c r="G1114" s="48" t="s">
        <v>214</v>
      </c>
      <c r="H1114" s="101"/>
      <c r="I1114" s="97">
        <f t="shared" si="547"/>
        <v>0</v>
      </c>
      <c r="J1114" s="102"/>
      <c r="K1114" s="102"/>
      <c r="L1114" s="97">
        <f t="shared" si="545"/>
        <v>0</v>
      </c>
      <c r="M1114" s="102"/>
      <c r="N1114" s="102"/>
      <c r="P1114" s="35" t="s">
        <v>145</v>
      </c>
      <c r="R1114" s="352">
        <f>L1114-[1]გადასახდელები!L1114</f>
        <v>0</v>
      </c>
    </row>
    <row r="1115" spans="2:18" ht="20.25" hidden="1" customHeight="1">
      <c r="B1115" s="36" t="str">
        <f t="shared" si="546"/>
        <v>b</v>
      </c>
      <c r="C1115" s="42">
        <v>3</v>
      </c>
      <c r="D1115" s="42"/>
      <c r="F1115" s="343" t="s">
        <v>711</v>
      </c>
      <c r="G1115" s="51" t="s">
        <v>346</v>
      </c>
      <c r="H1115" s="111"/>
      <c r="I1115" s="90">
        <f t="shared" si="547"/>
        <v>0</v>
      </c>
      <c r="J1115" s="112"/>
      <c r="K1115" s="112"/>
      <c r="L1115" s="90">
        <f t="shared" si="545"/>
        <v>0</v>
      </c>
      <c r="M1115" s="112"/>
      <c r="N1115" s="112"/>
      <c r="P1115" s="35" t="s">
        <v>145</v>
      </c>
      <c r="R1115" s="352">
        <f>L1115-[1]გადასახდელები!L1115</f>
        <v>0</v>
      </c>
    </row>
    <row r="1116" spans="2:18" ht="20.25" hidden="1" customHeight="1">
      <c r="B1116" s="36" t="str">
        <f t="shared" si="546"/>
        <v>b</v>
      </c>
      <c r="C1116" s="42">
        <v>3</v>
      </c>
      <c r="D1116" s="42"/>
      <c r="F1116" s="342" t="s">
        <v>712</v>
      </c>
      <c r="G1116" s="51" t="s">
        <v>347</v>
      </c>
      <c r="H1116" s="89">
        <f>H1117+H1118+H1119+H1122</f>
        <v>0</v>
      </c>
      <c r="I1116" s="90">
        <f t="shared" si="547"/>
        <v>0</v>
      </c>
      <c r="J1116" s="89">
        <f>J1117+J1118+J1119+J1122</f>
        <v>0</v>
      </c>
      <c r="K1116" s="89">
        <f>K1117+K1118+K1119+K1122</f>
        <v>0</v>
      </c>
      <c r="L1116" s="90">
        <f t="shared" si="545"/>
        <v>0</v>
      </c>
      <c r="M1116" s="89">
        <f>M1117+M1118+M1119+M1122</f>
        <v>0</v>
      </c>
      <c r="N1116" s="89">
        <f>N1117+N1118+N1119+N1122</f>
        <v>0</v>
      </c>
      <c r="O1116" s="82" t="s">
        <v>146</v>
      </c>
      <c r="P1116" s="35" t="s">
        <v>145</v>
      </c>
      <c r="R1116" s="352">
        <f>L1116-[1]გადასახდელები!L1116</f>
        <v>0</v>
      </c>
    </row>
    <row r="1117" spans="2:18" ht="30.75" hidden="1" customHeight="1">
      <c r="B1117" s="36" t="str">
        <f t="shared" si="546"/>
        <v>b</v>
      </c>
      <c r="C1117" s="42">
        <v>4</v>
      </c>
      <c r="D1117" s="42"/>
      <c r="F1117" s="343" t="s">
        <v>713</v>
      </c>
      <c r="G1117" s="47" t="s">
        <v>348</v>
      </c>
      <c r="H1117" s="103"/>
      <c r="I1117" s="94">
        <f t="shared" si="547"/>
        <v>0</v>
      </c>
      <c r="J1117" s="104"/>
      <c r="K1117" s="104"/>
      <c r="L1117" s="94">
        <f t="shared" si="545"/>
        <v>0</v>
      </c>
      <c r="M1117" s="104"/>
      <c r="N1117" s="104"/>
      <c r="O1117" s="115"/>
      <c r="P1117" s="35" t="s">
        <v>145</v>
      </c>
      <c r="R1117" s="352">
        <f>L1117-[1]გადასახდელები!L1117</f>
        <v>0</v>
      </c>
    </row>
    <row r="1118" spans="2:18" ht="20.25" hidden="1" customHeight="1">
      <c r="B1118" s="36" t="str">
        <f t="shared" si="546"/>
        <v>b</v>
      </c>
      <c r="C1118" s="42">
        <v>4</v>
      </c>
      <c r="D1118" s="42"/>
      <c r="F1118" s="343" t="s">
        <v>714</v>
      </c>
      <c r="G1118" s="47" t="s">
        <v>349</v>
      </c>
      <c r="H1118" s="103"/>
      <c r="I1118" s="94">
        <f t="shared" si="547"/>
        <v>0</v>
      </c>
      <c r="J1118" s="104"/>
      <c r="K1118" s="104"/>
      <c r="L1118" s="94">
        <f t="shared" si="545"/>
        <v>0</v>
      </c>
      <c r="M1118" s="104"/>
      <c r="N1118" s="104"/>
      <c r="O1118" s="115"/>
      <c r="P1118" s="35" t="s">
        <v>145</v>
      </c>
      <c r="R1118" s="352">
        <f>L1118-[1]გადასახდელები!L1118</f>
        <v>0</v>
      </c>
    </row>
    <row r="1119" spans="2:18" ht="20.25" hidden="1" customHeight="1">
      <c r="B1119" s="36" t="str">
        <f t="shared" si="546"/>
        <v>b</v>
      </c>
      <c r="C1119" s="42">
        <v>4</v>
      </c>
      <c r="D1119" s="42"/>
      <c r="F1119" s="342" t="s">
        <v>715</v>
      </c>
      <c r="G1119" s="47" t="s">
        <v>350</v>
      </c>
      <c r="H1119" s="93">
        <f>H1120+H1121</f>
        <v>0</v>
      </c>
      <c r="I1119" s="94">
        <f t="shared" si="547"/>
        <v>0</v>
      </c>
      <c r="J1119" s="93">
        <f>J1120+J1121</f>
        <v>0</v>
      </c>
      <c r="K1119" s="93">
        <f>K1120+K1121</f>
        <v>0</v>
      </c>
      <c r="L1119" s="94">
        <f t="shared" si="545"/>
        <v>0</v>
      </c>
      <c r="M1119" s="93">
        <f>M1120+M1121</f>
        <v>0</v>
      </c>
      <c r="N1119" s="93">
        <f>N1120+N1121</f>
        <v>0</v>
      </c>
      <c r="O1119" s="82" t="s">
        <v>146</v>
      </c>
      <c r="P1119" s="35" t="s">
        <v>145</v>
      </c>
      <c r="R1119" s="352">
        <f>L1119-[1]გადასახდელები!L1119</f>
        <v>0</v>
      </c>
    </row>
    <row r="1120" spans="2:18" ht="30.75" hidden="1" customHeight="1">
      <c r="B1120" s="36" t="str">
        <f t="shared" si="546"/>
        <v>b</v>
      </c>
      <c r="C1120" s="42">
        <v>5</v>
      </c>
      <c r="D1120" s="42"/>
      <c r="F1120" s="343" t="s">
        <v>716</v>
      </c>
      <c r="G1120" s="48" t="s">
        <v>351</v>
      </c>
      <c r="H1120" s="101"/>
      <c r="I1120" s="97">
        <f t="shared" si="547"/>
        <v>0</v>
      </c>
      <c r="J1120" s="102"/>
      <c r="K1120" s="102"/>
      <c r="L1120" s="97">
        <f t="shared" si="545"/>
        <v>0</v>
      </c>
      <c r="M1120" s="102"/>
      <c r="N1120" s="102"/>
      <c r="P1120" s="35" t="s">
        <v>145</v>
      </c>
      <c r="R1120" s="352">
        <f>L1120-[1]გადასახდელები!L1120</f>
        <v>0</v>
      </c>
    </row>
    <row r="1121" spans="2:18" ht="20.25" hidden="1" customHeight="1">
      <c r="B1121" s="36" t="str">
        <f t="shared" si="546"/>
        <v>b</v>
      </c>
      <c r="C1121" s="42">
        <v>5</v>
      </c>
      <c r="D1121" s="42"/>
      <c r="F1121" s="343" t="s">
        <v>717</v>
      </c>
      <c r="G1121" s="48" t="s">
        <v>352</v>
      </c>
      <c r="H1121" s="101"/>
      <c r="I1121" s="97">
        <f t="shared" si="547"/>
        <v>0</v>
      </c>
      <c r="J1121" s="102"/>
      <c r="K1121" s="102"/>
      <c r="L1121" s="97">
        <f t="shared" si="545"/>
        <v>0</v>
      </c>
      <c r="M1121" s="102"/>
      <c r="N1121" s="102"/>
      <c r="P1121" s="35" t="s">
        <v>145</v>
      </c>
      <c r="R1121" s="352">
        <f>L1121-[1]გადასახდელები!L1121</f>
        <v>0</v>
      </c>
    </row>
    <row r="1122" spans="2:18" ht="20.25" hidden="1" customHeight="1">
      <c r="B1122" s="36" t="str">
        <f t="shared" si="546"/>
        <v>b</v>
      </c>
      <c r="C1122" s="42">
        <v>4</v>
      </c>
      <c r="D1122" s="42"/>
      <c r="F1122" s="343" t="s">
        <v>718</v>
      </c>
      <c r="G1122" s="47" t="s">
        <v>353</v>
      </c>
      <c r="H1122" s="103"/>
      <c r="I1122" s="94">
        <f t="shared" si="547"/>
        <v>0</v>
      </c>
      <c r="J1122" s="104"/>
      <c r="K1122" s="104"/>
      <c r="L1122" s="94">
        <f t="shared" si="545"/>
        <v>0</v>
      </c>
      <c r="M1122" s="104"/>
      <c r="N1122" s="104"/>
      <c r="P1122" s="35" t="s">
        <v>145</v>
      </c>
      <c r="R1122" s="352">
        <f>L1122-[1]გადასახდელები!L1122</f>
        <v>0</v>
      </c>
    </row>
    <row r="1123" spans="2:18" ht="20.25" hidden="1" customHeight="1">
      <c r="B1123" s="36" t="str">
        <f t="shared" si="546"/>
        <v>b</v>
      </c>
      <c r="C1123" s="42">
        <v>2</v>
      </c>
      <c r="D1123" s="42"/>
      <c r="F1123" s="30"/>
      <c r="G1123" s="60" t="s">
        <v>354</v>
      </c>
      <c r="H1123" s="86">
        <f>H1124+H1131+H1138</f>
        <v>0</v>
      </c>
      <c r="I1123" s="87">
        <f t="shared" si="547"/>
        <v>0</v>
      </c>
      <c r="J1123" s="88">
        <f>J1124+J1131+J1138</f>
        <v>0</v>
      </c>
      <c r="K1123" s="88">
        <f>K1124+K1131+K1138</f>
        <v>0</v>
      </c>
      <c r="L1123" s="87">
        <f t="shared" si="545"/>
        <v>0</v>
      </c>
      <c r="M1123" s="88">
        <f>M1124+M1131+M1138</f>
        <v>0</v>
      </c>
      <c r="N1123" s="88">
        <f>N1124+N1131+N1138</f>
        <v>0</v>
      </c>
      <c r="O1123" s="82" t="s">
        <v>146</v>
      </c>
      <c r="R1123" s="352">
        <f>L1123-[1]გადასახდელები!L1123</f>
        <v>0</v>
      </c>
    </row>
    <row r="1124" spans="2:18" ht="20.25" hidden="1" customHeight="1">
      <c r="B1124" s="36" t="str">
        <f t="shared" si="546"/>
        <v>b</v>
      </c>
      <c r="C1124" s="42">
        <v>3</v>
      </c>
      <c r="D1124" s="42"/>
      <c r="F1124" s="31"/>
      <c r="G1124" s="51" t="s">
        <v>355</v>
      </c>
      <c r="H1124" s="120">
        <f>SUM(H1125:H1130)</f>
        <v>0</v>
      </c>
      <c r="I1124" s="118">
        <f t="shared" si="547"/>
        <v>0</v>
      </c>
      <c r="J1124" s="121">
        <f>SUM(J1125:J1130)</f>
        <v>0</v>
      </c>
      <c r="K1124" s="121">
        <f>SUM(K1125:K1130)</f>
        <v>0</v>
      </c>
      <c r="L1124" s="118">
        <f t="shared" si="545"/>
        <v>0</v>
      </c>
      <c r="M1124" s="121">
        <f>SUM(M1125:M1130)</f>
        <v>0</v>
      </c>
      <c r="N1124" s="121">
        <f>SUM(N1125:N1130)</f>
        <v>0</v>
      </c>
      <c r="O1124" s="82" t="s">
        <v>146</v>
      </c>
      <c r="R1124" s="352">
        <f>L1124-[1]გადასახდელები!L1124</f>
        <v>0</v>
      </c>
    </row>
    <row r="1125" spans="2:18" ht="20.25" hidden="1" customHeight="1">
      <c r="B1125" s="36" t="str">
        <f t="shared" si="546"/>
        <v>b</v>
      </c>
      <c r="C1125" s="42">
        <v>4</v>
      </c>
      <c r="D1125" s="42"/>
      <c r="F1125" s="31"/>
      <c r="G1125" s="47" t="s">
        <v>356</v>
      </c>
      <c r="H1125" s="103"/>
      <c r="I1125" s="94">
        <f t="shared" si="547"/>
        <v>0</v>
      </c>
      <c r="J1125" s="104"/>
      <c r="K1125" s="104"/>
      <c r="L1125" s="94">
        <f t="shared" si="545"/>
        <v>0</v>
      </c>
      <c r="M1125" s="104"/>
      <c r="N1125" s="104"/>
      <c r="R1125" s="352">
        <f>L1125-[1]გადასახდელები!L1125</f>
        <v>0</v>
      </c>
    </row>
    <row r="1126" spans="2:18" ht="20.25" hidden="1" customHeight="1">
      <c r="B1126" s="36" t="str">
        <f t="shared" si="546"/>
        <v>b</v>
      </c>
      <c r="C1126" s="42">
        <v>4</v>
      </c>
      <c r="D1126" s="42"/>
      <c r="F1126" s="31"/>
      <c r="G1126" s="47" t="s">
        <v>357</v>
      </c>
      <c r="H1126" s="103"/>
      <c r="I1126" s="94">
        <f t="shared" si="547"/>
        <v>0</v>
      </c>
      <c r="J1126" s="104"/>
      <c r="K1126" s="104"/>
      <c r="L1126" s="94">
        <f t="shared" si="545"/>
        <v>0</v>
      </c>
      <c r="M1126" s="104"/>
      <c r="N1126" s="104"/>
      <c r="R1126" s="352">
        <f>L1126-[1]გადასახდელები!L1126</f>
        <v>0</v>
      </c>
    </row>
    <row r="1127" spans="2:18" ht="20.25" hidden="1" customHeight="1">
      <c r="B1127" s="36" t="str">
        <f t="shared" si="546"/>
        <v>b</v>
      </c>
      <c r="C1127" s="42">
        <v>4</v>
      </c>
      <c r="D1127" s="42"/>
      <c r="F1127" s="31"/>
      <c r="G1127" s="47" t="s">
        <v>212</v>
      </c>
      <c r="H1127" s="103"/>
      <c r="I1127" s="94">
        <f t="shared" si="547"/>
        <v>0</v>
      </c>
      <c r="J1127" s="104"/>
      <c r="K1127" s="104"/>
      <c r="L1127" s="94">
        <f t="shared" si="545"/>
        <v>0</v>
      </c>
      <c r="M1127" s="104"/>
      <c r="N1127" s="104"/>
      <c r="R1127" s="352">
        <f>L1127-[1]გადასახდელები!L1127</f>
        <v>0</v>
      </c>
    </row>
    <row r="1128" spans="2:18" ht="20.25" hidden="1" customHeight="1">
      <c r="B1128" s="36" t="str">
        <f t="shared" si="546"/>
        <v>b</v>
      </c>
      <c r="C1128" s="42">
        <v>4</v>
      </c>
      <c r="D1128" s="42"/>
      <c r="F1128" s="31"/>
      <c r="G1128" s="47" t="s">
        <v>358</v>
      </c>
      <c r="H1128" s="103"/>
      <c r="I1128" s="94">
        <f t="shared" si="547"/>
        <v>0</v>
      </c>
      <c r="J1128" s="104"/>
      <c r="K1128" s="104"/>
      <c r="L1128" s="94">
        <f t="shared" si="545"/>
        <v>0</v>
      </c>
      <c r="M1128" s="104"/>
      <c r="N1128" s="104"/>
      <c r="R1128" s="352">
        <f>L1128-[1]გადასახდელები!L1128</f>
        <v>0</v>
      </c>
    </row>
    <row r="1129" spans="2:18" ht="20.25" hidden="1" customHeight="1">
      <c r="B1129" s="36" t="str">
        <f t="shared" si="546"/>
        <v>b</v>
      </c>
      <c r="C1129" s="42">
        <v>4</v>
      </c>
      <c r="D1129" s="42"/>
      <c r="F1129" s="31"/>
      <c r="G1129" s="47" t="s">
        <v>359</v>
      </c>
      <c r="H1129" s="103"/>
      <c r="I1129" s="94">
        <f t="shared" si="547"/>
        <v>0</v>
      </c>
      <c r="J1129" s="104"/>
      <c r="K1129" s="104"/>
      <c r="L1129" s="94">
        <f t="shared" si="545"/>
        <v>0</v>
      </c>
      <c r="M1129" s="104"/>
      <c r="N1129" s="104"/>
      <c r="R1129" s="352">
        <f>L1129-[1]გადასახდელები!L1129</f>
        <v>0</v>
      </c>
    </row>
    <row r="1130" spans="2:18" ht="20.25" hidden="1" customHeight="1">
      <c r="B1130" s="36" t="str">
        <f t="shared" si="546"/>
        <v>b</v>
      </c>
      <c r="C1130" s="42">
        <v>4</v>
      </c>
      <c r="D1130" s="42"/>
      <c r="F1130" s="31"/>
      <c r="G1130" s="47" t="s">
        <v>360</v>
      </c>
      <c r="H1130" s="103"/>
      <c r="I1130" s="94">
        <f t="shared" si="547"/>
        <v>0</v>
      </c>
      <c r="J1130" s="104"/>
      <c r="K1130" s="104"/>
      <c r="L1130" s="94">
        <f t="shared" si="545"/>
        <v>0</v>
      </c>
      <c r="M1130" s="104"/>
      <c r="N1130" s="104"/>
      <c r="R1130" s="352">
        <f>L1130-[1]გადასახდელები!L1130</f>
        <v>0</v>
      </c>
    </row>
    <row r="1131" spans="2:18" ht="20.25" hidden="1" customHeight="1">
      <c r="B1131" s="36" t="str">
        <f t="shared" si="546"/>
        <v>b</v>
      </c>
      <c r="C1131" s="42">
        <v>3</v>
      </c>
      <c r="D1131" s="42"/>
      <c r="F1131" s="31"/>
      <c r="G1131" s="51" t="s">
        <v>211</v>
      </c>
      <c r="H1131" s="120">
        <f>SUM(H1132:H1137)</f>
        <v>0</v>
      </c>
      <c r="I1131" s="118">
        <f t="shared" si="547"/>
        <v>0</v>
      </c>
      <c r="J1131" s="121">
        <f>SUM(J1132:J1137)</f>
        <v>0</v>
      </c>
      <c r="K1131" s="121">
        <f>SUM(K1132:K1137)</f>
        <v>0</v>
      </c>
      <c r="L1131" s="118">
        <f t="shared" si="545"/>
        <v>0</v>
      </c>
      <c r="M1131" s="121">
        <f>SUM(M1132:M1137)</f>
        <v>0</v>
      </c>
      <c r="N1131" s="121">
        <f>SUM(N1132:N1137)</f>
        <v>0</v>
      </c>
      <c r="O1131" s="82" t="s">
        <v>146</v>
      </c>
      <c r="R1131" s="352">
        <f>L1131-[1]გადასახდელები!L1131</f>
        <v>0</v>
      </c>
    </row>
    <row r="1132" spans="2:18" ht="20.25" hidden="1" customHeight="1">
      <c r="B1132" s="36" t="str">
        <f t="shared" si="546"/>
        <v>b</v>
      </c>
      <c r="C1132" s="42">
        <v>4</v>
      </c>
      <c r="D1132" s="42"/>
      <c r="F1132" s="31"/>
      <c r="G1132" s="47" t="s">
        <v>356</v>
      </c>
      <c r="H1132" s="103"/>
      <c r="I1132" s="94">
        <f t="shared" si="547"/>
        <v>0</v>
      </c>
      <c r="J1132" s="104"/>
      <c r="K1132" s="104"/>
      <c r="L1132" s="94">
        <f t="shared" si="545"/>
        <v>0</v>
      </c>
      <c r="M1132" s="104"/>
      <c r="N1132" s="104"/>
      <c r="R1132" s="352">
        <f>L1132-[1]გადასახდელები!L1132</f>
        <v>0</v>
      </c>
    </row>
    <row r="1133" spans="2:18" ht="20.25" hidden="1" customHeight="1">
      <c r="B1133" s="36" t="str">
        <f t="shared" si="546"/>
        <v>b</v>
      </c>
      <c r="C1133" s="42">
        <v>4</v>
      </c>
      <c r="D1133" s="42"/>
      <c r="F1133" s="31"/>
      <c r="G1133" s="47" t="s">
        <v>357</v>
      </c>
      <c r="H1133" s="103"/>
      <c r="I1133" s="94">
        <f t="shared" si="547"/>
        <v>0</v>
      </c>
      <c r="J1133" s="104"/>
      <c r="K1133" s="104"/>
      <c r="L1133" s="94">
        <f t="shared" si="545"/>
        <v>0</v>
      </c>
      <c r="M1133" s="104"/>
      <c r="N1133" s="104"/>
      <c r="R1133" s="352">
        <f>L1133-[1]გადასახდელები!L1133</f>
        <v>0</v>
      </c>
    </row>
    <row r="1134" spans="2:18" ht="20.25" hidden="1" customHeight="1">
      <c r="B1134" s="36" t="str">
        <f t="shared" si="546"/>
        <v>b</v>
      </c>
      <c r="C1134" s="42">
        <v>4</v>
      </c>
      <c r="D1134" s="42"/>
      <c r="F1134" s="31"/>
      <c r="G1134" s="47" t="s">
        <v>212</v>
      </c>
      <c r="H1134" s="103"/>
      <c r="I1134" s="94">
        <f t="shared" si="547"/>
        <v>0</v>
      </c>
      <c r="J1134" s="104"/>
      <c r="K1134" s="104"/>
      <c r="L1134" s="94">
        <f t="shared" si="545"/>
        <v>0</v>
      </c>
      <c r="M1134" s="104"/>
      <c r="N1134" s="104"/>
      <c r="R1134" s="352">
        <f>L1134-[1]გადასახდელები!L1134</f>
        <v>0</v>
      </c>
    </row>
    <row r="1135" spans="2:18" ht="20.25" hidden="1" customHeight="1">
      <c r="B1135" s="36" t="str">
        <f t="shared" si="546"/>
        <v>b</v>
      </c>
      <c r="C1135" s="42">
        <v>4</v>
      </c>
      <c r="D1135" s="42"/>
      <c r="F1135" s="31"/>
      <c r="G1135" s="47" t="s">
        <v>361</v>
      </c>
      <c r="H1135" s="103"/>
      <c r="I1135" s="94">
        <f t="shared" si="547"/>
        <v>0</v>
      </c>
      <c r="J1135" s="104"/>
      <c r="K1135" s="104"/>
      <c r="L1135" s="94">
        <f t="shared" si="545"/>
        <v>0</v>
      </c>
      <c r="M1135" s="104"/>
      <c r="N1135" s="104"/>
      <c r="R1135" s="352">
        <f>L1135-[1]გადასახდელები!L1135</f>
        <v>0</v>
      </c>
    </row>
    <row r="1136" spans="2:18" ht="20.25" hidden="1" customHeight="1">
      <c r="B1136" s="36" t="str">
        <f t="shared" si="546"/>
        <v>b</v>
      </c>
      <c r="C1136" s="42">
        <v>4</v>
      </c>
      <c r="D1136" s="42"/>
      <c r="F1136" s="31"/>
      <c r="G1136" s="47" t="s">
        <v>359</v>
      </c>
      <c r="H1136" s="103"/>
      <c r="I1136" s="94">
        <f t="shared" si="547"/>
        <v>0</v>
      </c>
      <c r="J1136" s="104"/>
      <c r="K1136" s="104"/>
      <c r="L1136" s="94">
        <f t="shared" si="545"/>
        <v>0</v>
      </c>
      <c r="M1136" s="104"/>
      <c r="N1136" s="104"/>
      <c r="R1136" s="352">
        <f>L1136-[1]გადასახდელები!L1136</f>
        <v>0</v>
      </c>
    </row>
    <row r="1137" spans="2:18" ht="20.25" hidden="1" customHeight="1">
      <c r="B1137" s="36" t="str">
        <f t="shared" si="546"/>
        <v>b</v>
      </c>
      <c r="C1137" s="42">
        <v>4</v>
      </c>
      <c r="D1137" s="42"/>
      <c r="F1137" s="31"/>
      <c r="G1137" s="47" t="s">
        <v>360</v>
      </c>
      <c r="H1137" s="103"/>
      <c r="I1137" s="94">
        <f t="shared" si="547"/>
        <v>0</v>
      </c>
      <c r="J1137" s="104"/>
      <c r="K1137" s="104"/>
      <c r="L1137" s="94">
        <f t="shared" si="545"/>
        <v>0</v>
      </c>
      <c r="M1137" s="104"/>
      <c r="N1137" s="104"/>
      <c r="R1137" s="352">
        <f>L1137-[1]გადასახდელები!L1137</f>
        <v>0</v>
      </c>
    </row>
    <row r="1138" spans="2:18" ht="20.25" hidden="1" customHeight="1">
      <c r="B1138" s="36" t="str">
        <f t="shared" si="546"/>
        <v>b</v>
      </c>
      <c r="C1138" s="42">
        <v>3</v>
      </c>
      <c r="D1138" s="42"/>
      <c r="F1138" s="29"/>
      <c r="G1138" s="56" t="s">
        <v>213</v>
      </c>
      <c r="H1138" s="122"/>
      <c r="I1138" s="118">
        <f t="shared" si="547"/>
        <v>0</v>
      </c>
      <c r="J1138" s="123"/>
      <c r="K1138" s="123"/>
      <c r="L1138" s="118">
        <f t="shared" si="545"/>
        <v>0</v>
      </c>
      <c r="M1138" s="123"/>
      <c r="N1138" s="123"/>
      <c r="R1138" s="352">
        <f>L1138-[1]გადასახდელები!L1138</f>
        <v>0</v>
      </c>
    </row>
    <row r="1139" spans="2:18" ht="20.25" hidden="1" customHeight="1">
      <c r="B1139" s="36" t="str">
        <f t="shared" si="546"/>
        <v>b</v>
      </c>
      <c r="C1139" s="42">
        <v>2</v>
      </c>
      <c r="D1139" s="42"/>
      <c r="F1139" s="28"/>
      <c r="G1139" s="60" t="s">
        <v>362</v>
      </c>
      <c r="H1139" s="86">
        <f>H1140+H1148</f>
        <v>0</v>
      </c>
      <c r="I1139" s="87">
        <f t="shared" si="547"/>
        <v>0</v>
      </c>
      <c r="J1139" s="88">
        <f>J1140+J1148</f>
        <v>0</v>
      </c>
      <c r="K1139" s="88">
        <f>K1140+K1148</f>
        <v>0</v>
      </c>
      <c r="L1139" s="87">
        <f t="shared" si="545"/>
        <v>0</v>
      </c>
      <c r="M1139" s="88">
        <f>M1140+M1148</f>
        <v>0</v>
      </c>
      <c r="N1139" s="88">
        <f>N1140+N1148</f>
        <v>0</v>
      </c>
      <c r="O1139" s="82" t="s">
        <v>146</v>
      </c>
      <c r="R1139" s="352">
        <f>L1139-[1]გადასახდელები!L1139</f>
        <v>0</v>
      </c>
    </row>
    <row r="1140" spans="2:18" ht="20.25" hidden="1" customHeight="1">
      <c r="B1140" s="36" t="str">
        <f t="shared" si="546"/>
        <v>b</v>
      </c>
      <c r="C1140" s="42">
        <v>3</v>
      </c>
      <c r="D1140" s="42"/>
      <c r="F1140" s="29"/>
      <c r="G1140" s="51" t="s">
        <v>355</v>
      </c>
      <c r="H1140" s="120">
        <f>SUM(H1141:H1147)</f>
        <v>0</v>
      </c>
      <c r="I1140" s="118">
        <f t="shared" si="547"/>
        <v>0</v>
      </c>
      <c r="J1140" s="121">
        <f>SUM(J1141:J1147)</f>
        <v>0</v>
      </c>
      <c r="K1140" s="121">
        <f>SUM(K1141:K1147)</f>
        <v>0</v>
      </c>
      <c r="L1140" s="118">
        <f t="shared" si="545"/>
        <v>0</v>
      </c>
      <c r="M1140" s="121">
        <f>SUM(M1141:M1147)</f>
        <v>0</v>
      </c>
      <c r="N1140" s="121">
        <f>SUM(N1141:N1147)</f>
        <v>0</v>
      </c>
      <c r="O1140" s="82" t="s">
        <v>146</v>
      </c>
      <c r="R1140" s="352">
        <f>L1140-[1]გადასახდელები!L1140</f>
        <v>0</v>
      </c>
    </row>
    <row r="1141" spans="2:18" ht="20.25" hidden="1" customHeight="1">
      <c r="B1141" s="36" t="str">
        <f t="shared" si="546"/>
        <v>b</v>
      </c>
      <c r="C1141" s="42">
        <v>4</v>
      </c>
      <c r="D1141" s="42"/>
      <c r="F1141" s="29"/>
      <c r="G1141" s="47" t="s">
        <v>363</v>
      </c>
      <c r="H1141" s="103"/>
      <c r="I1141" s="94">
        <f t="shared" si="547"/>
        <v>0</v>
      </c>
      <c r="J1141" s="104"/>
      <c r="K1141" s="104"/>
      <c r="L1141" s="94">
        <f t="shared" si="545"/>
        <v>0</v>
      </c>
      <c r="M1141" s="104"/>
      <c r="N1141" s="104"/>
      <c r="R1141" s="352">
        <f>L1141-[1]გადასახდელები!L1141</f>
        <v>0</v>
      </c>
    </row>
    <row r="1142" spans="2:18" ht="20.25" hidden="1" customHeight="1">
      <c r="B1142" s="36" t="str">
        <f t="shared" si="546"/>
        <v>b</v>
      </c>
      <c r="C1142" s="42">
        <v>4</v>
      </c>
      <c r="D1142" s="42"/>
      <c r="F1142" s="29"/>
      <c r="G1142" s="47" t="s">
        <v>210</v>
      </c>
      <c r="H1142" s="103"/>
      <c r="I1142" s="94">
        <f t="shared" si="547"/>
        <v>0</v>
      </c>
      <c r="J1142" s="104"/>
      <c r="K1142" s="104"/>
      <c r="L1142" s="94">
        <f t="shared" si="545"/>
        <v>0</v>
      </c>
      <c r="M1142" s="104"/>
      <c r="N1142" s="104"/>
      <c r="R1142" s="352">
        <f>L1142-[1]გადასახდელები!L1142</f>
        <v>0</v>
      </c>
    </row>
    <row r="1143" spans="2:18" ht="20.25" hidden="1" customHeight="1">
      <c r="B1143" s="36" t="str">
        <f t="shared" si="546"/>
        <v>b</v>
      </c>
      <c r="C1143" s="42">
        <v>4</v>
      </c>
      <c r="D1143" s="42"/>
      <c r="F1143" s="29"/>
      <c r="G1143" s="47" t="s">
        <v>357</v>
      </c>
      <c r="H1143" s="103"/>
      <c r="I1143" s="94">
        <f t="shared" si="547"/>
        <v>0</v>
      </c>
      <c r="J1143" s="104"/>
      <c r="K1143" s="104"/>
      <c r="L1143" s="94">
        <f t="shared" si="545"/>
        <v>0</v>
      </c>
      <c r="M1143" s="104"/>
      <c r="N1143" s="104"/>
      <c r="R1143" s="352">
        <f>L1143-[1]გადასახდელები!L1143</f>
        <v>0</v>
      </c>
    </row>
    <row r="1144" spans="2:18" ht="30.75" hidden="1" customHeight="1">
      <c r="B1144" s="36" t="str">
        <f t="shared" si="546"/>
        <v>b</v>
      </c>
      <c r="C1144" s="42">
        <v>4</v>
      </c>
      <c r="D1144" s="42"/>
      <c r="F1144" s="29"/>
      <c r="G1144" s="47" t="s">
        <v>364</v>
      </c>
      <c r="H1144" s="103"/>
      <c r="I1144" s="94">
        <f t="shared" si="547"/>
        <v>0</v>
      </c>
      <c r="J1144" s="104"/>
      <c r="K1144" s="104"/>
      <c r="L1144" s="94">
        <f t="shared" si="545"/>
        <v>0</v>
      </c>
      <c r="M1144" s="104"/>
      <c r="N1144" s="104"/>
      <c r="R1144" s="352">
        <f>L1144-[1]გადასახდელები!L1144</f>
        <v>0</v>
      </c>
    </row>
    <row r="1145" spans="2:18" ht="20.25" hidden="1" customHeight="1">
      <c r="B1145" s="36" t="str">
        <f t="shared" si="546"/>
        <v>b</v>
      </c>
      <c r="C1145" s="42">
        <v>4</v>
      </c>
      <c r="D1145" s="42"/>
      <c r="F1145" s="29"/>
      <c r="G1145" s="47" t="s">
        <v>358</v>
      </c>
      <c r="H1145" s="103"/>
      <c r="I1145" s="94">
        <f t="shared" si="547"/>
        <v>0</v>
      </c>
      <c r="J1145" s="104"/>
      <c r="K1145" s="104"/>
      <c r="L1145" s="94">
        <f t="shared" si="545"/>
        <v>0</v>
      </c>
      <c r="M1145" s="104"/>
      <c r="N1145" s="104"/>
      <c r="R1145" s="352">
        <f>L1145-[1]გადასახდელები!L1145</f>
        <v>0</v>
      </c>
    </row>
    <row r="1146" spans="2:18" ht="20.25" hidden="1" customHeight="1">
      <c r="B1146" s="36" t="str">
        <f t="shared" si="546"/>
        <v>b</v>
      </c>
      <c r="C1146" s="42">
        <v>4</v>
      </c>
      <c r="D1146" s="42"/>
      <c r="F1146" s="29"/>
      <c r="G1146" s="47" t="s">
        <v>359</v>
      </c>
      <c r="H1146" s="103"/>
      <c r="I1146" s="94">
        <f t="shared" si="547"/>
        <v>0</v>
      </c>
      <c r="J1146" s="104"/>
      <c r="K1146" s="104"/>
      <c r="L1146" s="94">
        <f t="shared" ref="L1146:L1155" si="548">M1146+N1146</f>
        <v>0</v>
      </c>
      <c r="M1146" s="104"/>
      <c r="N1146" s="104"/>
      <c r="R1146" s="352">
        <f>L1146-[1]გადასახდელები!L1146</f>
        <v>0</v>
      </c>
    </row>
    <row r="1147" spans="2:18" ht="20.25" hidden="1" customHeight="1">
      <c r="B1147" s="36" t="str">
        <f t="shared" si="546"/>
        <v>b</v>
      </c>
      <c r="C1147" s="42">
        <v>4</v>
      </c>
      <c r="D1147" s="42"/>
      <c r="F1147" s="29"/>
      <c r="G1147" s="47" t="s">
        <v>365</v>
      </c>
      <c r="H1147" s="122"/>
      <c r="I1147" s="94">
        <f t="shared" si="547"/>
        <v>0</v>
      </c>
      <c r="J1147" s="123"/>
      <c r="K1147" s="123"/>
      <c r="L1147" s="94">
        <f t="shared" si="548"/>
        <v>0</v>
      </c>
      <c r="M1147" s="123"/>
      <c r="N1147" s="123"/>
      <c r="R1147" s="352">
        <f>L1147-[1]გადასახდელები!L1147</f>
        <v>0</v>
      </c>
    </row>
    <row r="1148" spans="2:18" ht="20.25" hidden="1" customHeight="1">
      <c r="B1148" s="36" t="str">
        <f t="shared" si="546"/>
        <v>b</v>
      </c>
      <c r="C1148" s="42">
        <v>3</v>
      </c>
      <c r="D1148" s="42"/>
      <c r="F1148" s="29"/>
      <c r="G1148" s="51" t="s">
        <v>211</v>
      </c>
      <c r="H1148" s="120">
        <f>SUM(H1149:H1155)</f>
        <v>0</v>
      </c>
      <c r="I1148" s="118">
        <f t="shared" si="547"/>
        <v>0</v>
      </c>
      <c r="J1148" s="121">
        <f>SUM(J1149:J1155)</f>
        <v>0</v>
      </c>
      <c r="K1148" s="121">
        <f>SUM(K1149:K1155)</f>
        <v>0</v>
      </c>
      <c r="L1148" s="118">
        <f t="shared" si="548"/>
        <v>0</v>
      </c>
      <c r="M1148" s="121">
        <f>SUM(M1149:M1155)</f>
        <v>0</v>
      </c>
      <c r="N1148" s="121">
        <f>SUM(N1149:N1155)</f>
        <v>0</v>
      </c>
      <c r="O1148" s="82" t="s">
        <v>146</v>
      </c>
      <c r="R1148" s="352">
        <f>L1148-[1]გადასახდელები!L1148</f>
        <v>0</v>
      </c>
    </row>
    <row r="1149" spans="2:18" ht="20.25" hidden="1" customHeight="1">
      <c r="B1149" s="36" t="str">
        <f t="shared" si="546"/>
        <v>b</v>
      </c>
      <c r="C1149" s="42">
        <v>4</v>
      </c>
      <c r="D1149" s="42"/>
      <c r="F1149" s="29"/>
      <c r="G1149" s="47" t="s">
        <v>363</v>
      </c>
      <c r="H1149" s="103"/>
      <c r="I1149" s="94">
        <f t="shared" si="547"/>
        <v>0</v>
      </c>
      <c r="J1149" s="104"/>
      <c r="K1149" s="104"/>
      <c r="L1149" s="94">
        <f t="shared" si="548"/>
        <v>0</v>
      </c>
      <c r="M1149" s="104"/>
      <c r="N1149" s="104"/>
      <c r="R1149" s="352">
        <f>L1149-[1]გადასახდელები!L1149</f>
        <v>0</v>
      </c>
    </row>
    <row r="1150" spans="2:18" ht="20.25" hidden="1" customHeight="1">
      <c r="B1150" s="36" t="str">
        <f t="shared" si="546"/>
        <v>b</v>
      </c>
      <c r="C1150" s="42">
        <v>4</v>
      </c>
      <c r="D1150" s="42"/>
      <c r="F1150" s="29"/>
      <c r="G1150" s="47" t="s">
        <v>210</v>
      </c>
      <c r="H1150" s="103"/>
      <c r="I1150" s="94">
        <f t="shared" si="547"/>
        <v>0</v>
      </c>
      <c r="J1150" s="104"/>
      <c r="K1150" s="104"/>
      <c r="L1150" s="94">
        <f t="shared" si="548"/>
        <v>0</v>
      </c>
      <c r="M1150" s="104"/>
      <c r="N1150" s="104"/>
      <c r="R1150" s="352">
        <f>L1150-[1]გადასახდელები!L1150</f>
        <v>0</v>
      </c>
    </row>
    <row r="1151" spans="2:18" ht="20.25" hidden="1" customHeight="1">
      <c r="B1151" s="36" t="str">
        <f t="shared" si="546"/>
        <v>b</v>
      </c>
      <c r="C1151" s="42">
        <v>4</v>
      </c>
      <c r="D1151" s="42"/>
      <c r="F1151" s="29"/>
      <c r="G1151" s="47" t="s">
        <v>357</v>
      </c>
      <c r="H1151" s="103"/>
      <c r="I1151" s="94">
        <f t="shared" si="547"/>
        <v>0</v>
      </c>
      <c r="J1151" s="104"/>
      <c r="K1151" s="104"/>
      <c r="L1151" s="94">
        <f t="shared" si="548"/>
        <v>0</v>
      </c>
      <c r="M1151" s="104"/>
      <c r="N1151" s="104"/>
      <c r="R1151" s="352">
        <f>L1151-[1]გადასახდელები!L1151</f>
        <v>0</v>
      </c>
    </row>
    <row r="1152" spans="2:18" ht="30.75" hidden="1" customHeight="1">
      <c r="B1152" s="36" t="str">
        <f t="shared" si="546"/>
        <v>b</v>
      </c>
      <c r="C1152" s="42">
        <v>4</v>
      </c>
      <c r="D1152" s="42"/>
      <c r="F1152" s="29"/>
      <c r="G1152" s="47" t="s">
        <v>364</v>
      </c>
      <c r="H1152" s="103"/>
      <c r="I1152" s="94">
        <f t="shared" si="547"/>
        <v>0</v>
      </c>
      <c r="J1152" s="104"/>
      <c r="K1152" s="104"/>
      <c r="L1152" s="94">
        <f t="shared" si="548"/>
        <v>0</v>
      </c>
      <c r="M1152" s="104"/>
      <c r="N1152" s="104"/>
      <c r="R1152" s="352">
        <f>L1152-[1]გადასახდელები!L1152</f>
        <v>0</v>
      </c>
    </row>
    <row r="1153" spans="2:18" ht="20.25" hidden="1" customHeight="1">
      <c r="B1153" s="36" t="str">
        <f t="shared" si="546"/>
        <v>b</v>
      </c>
      <c r="C1153" s="42">
        <v>4</v>
      </c>
      <c r="D1153" s="42"/>
      <c r="F1153" s="29"/>
      <c r="G1153" s="47" t="s">
        <v>366</v>
      </c>
      <c r="H1153" s="103"/>
      <c r="I1153" s="94">
        <f t="shared" si="547"/>
        <v>0</v>
      </c>
      <c r="J1153" s="104"/>
      <c r="K1153" s="104"/>
      <c r="L1153" s="94">
        <f t="shared" si="548"/>
        <v>0</v>
      </c>
      <c r="M1153" s="104"/>
      <c r="N1153" s="104"/>
      <c r="R1153" s="352">
        <f>L1153-[1]გადასახდელები!L1153</f>
        <v>0</v>
      </c>
    </row>
    <row r="1154" spans="2:18" ht="20.25" hidden="1" customHeight="1">
      <c r="B1154" s="36" t="str">
        <f t="shared" si="546"/>
        <v>b</v>
      </c>
      <c r="C1154" s="42">
        <v>4</v>
      </c>
      <c r="D1154" s="42"/>
      <c r="F1154" s="29"/>
      <c r="G1154" s="47" t="s">
        <v>359</v>
      </c>
      <c r="H1154" s="103"/>
      <c r="I1154" s="94">
        <f t="shared" si="547"/>
        <v>0</v>
      </c>
      <c r="J1154" s="104"/>
      <c r="K1154" s="104"/>
      <c r="L1154" s="94">
        <f t="shared" si="548"/>
        <v>0</v>
      </c>
      <c r="M1154" s="104"/>
      <c r="N1154" s="104"/>
      <c r="R1154" s="352">
        <f>L1154-[1]გადასახდელები!L1154</f>
        <v>0</v>
      </c>
    </row>
    <row r="1155" spans="2:18" ht="21" hidden="1" customHeight="1" thickBot="1">
      <c r="B1155" s="36" t="str">
        <f t="shared" si="546"/>
        <v>b</v>
      </c>
      <c r="C1155" s="42">
        <v>4</v>
      </c>
      <c r="D1155" s="42"/>
      <c r="F1155" s="29"/>
      <c r="G1155" s="47" t="s">
        <v>365</v>
      </c>
      <c r="H1155" s="103"/>
      <c r="I1155" s="94">
        <f t="shared" si="547"/>
        <v>0</v>
      </c>
      <c r="J1155" s="104"/>
      <c r="K1155" s="104"/>
      <c r="L1155" s="94">
        <f t="shared" si="548"/>
        <v>0</v>
      </c>
      <c r="M1155" s="104"/>
      <c r="N1155" s="104"/>
      <c r="R1155" s="352">
        <f>L1155-[1]გადასახდელები!L1155</f>
        <v>0</v>
      </c>
    </row>
    <row r="1156" spans="2:18" ht="111.75" customHeight="1" thickBot="1">
      <c r="B1156" s="36" t="str">
        <f t="shared" si="546"/>
        <v>a</v>
      </c>
      <c r="C1156" s="42">
        <v>1</v>
      </c>
      <c r="D1156" s="42"/>
      <c r="E1156" s="24"/>
      <c r="F1156" s="32" t="s">
        <v>149</v>
      </c>
      <c r="G1156" s="61" t="s">
        <v>76</v>
      </c>
      <c r="H1156" s="79">
        <f>H1158+H1290+H1353+H1369</f>
        <v>31.1</v>
      </c>
      <c r="I1156" s="80">
        <f t="shared" si="547"/>
        <v>35</v>
      </c>
      <c r="J1156" s="81">
        <f>J1158+J1290+J1353+J1369</f>
        <v>0</v>
      </c>
      <c r="K1156" s="81">
        <f>K1158+K1290+K1353+K1369</f>
        <v>35</v>
      </c>
      <c r="L1156" s="80">
        <f t="shared" ref="L1156:L1161" si="549">M1156+N1156</f>
        <v>4.2720000000000002</v>
      </c>
      <c r="M1156" s="81">
        <f>M1158+M1290+M1353+M1369</f>
        <v>0</v>
      </c>
      <c r="N1156" s="81">
        <f>N1158+N1290+N1353+N1369</f>
        <v>4.2720000000000002</v>
      </c>
      <c r="O1156" s="82" t="s">
        <v>146</v>
      </c>
      <c r="P1156" s="43">
        <v>1</v>
      </c>
      <c r="R1156" s="352">
        <f>L1156-[1]გადასახდელები!L1156</f>
        <v>-410.62799999999999</v>
      </c>
    </row>
    <row r="1157" spans="2:18" ht="21" hidden="1" customHeight="1" thickTop="1">
      <c r="B1157" s="36" t="str">
        <f t="shared" si="546"/>
        <v>b</v>
      </c>
      <c r="C1157" s="42">
        <v>2</v>
      </c>
      <c r="D1157" s="42"/>
      <c r="F1157" s="26"/>
      <c r="G1157" s="46" t="s">
        <v>162</v>
      </c>
      <c r="H1157" s="83"/>
      <c r="I1157" s="84">
        <f t="shared" si="547"/>
        <v>0</v>
      </c>
      <c r="J1157" s="85"/>
      <c r="K1157" s="85"/>
      <c r="L1157" s="84">
        <f t="shared" si="549"/>
        <v>0</v>
      </c>
      <c r="M1157" s="85"/>
      <c r="N1157" s="85"/>
      <c r="R1157" s="352">
        <f>L1157-[1]გადასახდელები!L1157</f>
        <v>0</v>
      </c>
    </row>
    <row r="1158" spans="2:18" ht="20.25" customHeight="1" thickTop="1">
      <c r="B1158" s="36" t="str">
        <f t="shared" si="546"/>
        <v>a</v>
      </c>
      <c r="C1158" s="42">
        <v>2</v>
      </c>
      <c r="D1158" s="42"/>
      <c r="E1158" s="24">
        <v>7016</v>
      </c>
      <c r="F1158" s="341" t="s">
        <v>524</v>
      </c>
      <c r="G1158" s="58" t="s">
        <v>163</v>
      </c>
      <c r="H1158" s="86">
        <f>H1159+H1170+H1238+H1246+H1247+H1257+H1267</f>
        <v>31.1</v>
      </c>
      <c r="I1158" s="87">
        <f t="shared" si="547"/>
        <v>35</v>
      </c>
      <c r="J1158" s="88">
        <f>J1159+J1170+J1238+J1246+J1247+J1257+J1267+J1237</f>
        <v>0</v>
      </c>
      <c r="K1158" s="88">
        <f>K1159+K1170+K1238+K1246+K1247+K1257+K1267</f>
        <v>35</v>
      </c>
      <c r="L1158" s="87">
        <f t="shared" si="549"/>
        <v>4.2720000000000002</v>
      </c>
      <c r="M1158" s="88">
        <f>M1159+M1170+M1238+M1246+M1247+M1257+M1267+M1237</f>
        <v>0</v>
      </c>
      <c r="N1158" s="88">
        <f>N1159+N1170+N1238+N1246+N1247+N1257+N1267</f>
        <v>4.2720000000000002</v>
      </c>
      <c r="O1158" s="82" t="s">
        <v>146</v>
      </c>
      <c r="R1158" s="352">
        <f>L1158-[1]გადასახდელები!L1158</f>
        <v>-410.62799999999999</v>
      </c>
    </row>
    <row r="1159" spans="2:18" ht="20.25" hidden="1" customHeight="1">
      <c r="B1159" s="36" t="str">
        <f t="shared" ref="B1159:B1222" si="550">IF(H1159+I1159+L1159&gt;0,"a","b")</f>
        <v>b</v>
      </c>
      <c r="C1159" s="42">
        <v>31</v>
      </c>
      <c r="D1159" s="42"/>
      <c r="F1159" s="341" t="s">
        <v>525</v>
      </c>
      <c r="G1159" s="57" t="s">
        <v>164</v>
      </c>
      <c r="H1159" s="89">
        <f>H1160+H1169</f>
        <v>0</v>
      </c>
      <c r="I1159" s="90">
        <f t="shared" si="547"/>
        <v>0</v>
      </c>
      <c r="J1159" s="92">
        <f>J1160+J1169</f>
        <v>0</v>
      </c>
      <c r="K1159" s="92">
        <f>K1160+K1169</f>
        <v>0</v>
      </c>
      <c r="L1159" s="90">
        <f t="shared" si="549"/>
        <v>0</v>
      </c>
      <c r="M1159" s="92">
        <f>M1160+M1169</f>
        <v>0</v>
      </c>
      <c r="N1159" s="92">
        <f>N1160+N1169</f>
        <v>0</v>
      </c>
      <c r="O1159" s="82" t="s">
        <v>146</v>
      </c>
      <c r="R1159" s="352">
        <f>L1159-[1]გადასახდელები!L1159</f>
        <v>0</v>
      </c>
    </row>
    <row r="1160" spans="2:18" ht="20.25" hidden="1" customHeight="1">
      <c r="B1160" s="36" t="str">
        <f t="shared" si="550"/>
        <v>b</v>
      </c>
      <c r="C1160" s="42">
        <v>4</v>
      </c>
      <c r="D1160" s="42"/>
      <c r="F1160" s="341" t="s">
        <v>526</v>
      </c>
      <c r="G1160" s="47" t="s">
        <v>165</v>
      </c>
      <c r="H1160" s="93">
        <f>H1161+H1168</f>
        <v>0</v>
      </c>
      <c r="I1160" s="94">
        <f t="shared" si="547"/>
        <v>0</v>
      </c>
      <c r="J1160" s="95">
        <f>J1161+J1168</f>
        <v>0</v>
      </c>
      <c r="K1160" s="95">
        <f>K1161+K1168</f>
        <v>0</v>
      </c>
      <c r="L1160" s="94">
        <f t="shared" si="549"/>
        <v>0</v>
      </c>
      <c r="M1160" s="95">
        <f>M1161+M1168</f>
        <v>0</v>
      </c>
      <c r="N1160" s="95">
        <f>N1161+N1168</f>
        <v>0</v>
      </c>
      <c r="O1160" s="82" t="s">
        <v>146</v>
      </c>
      <c r="R1160" s="352">
        <f>L1160-[1]გადასახდელები!L1160</f>
        <v>0</v>
      </c>
    </row>
    <row r="1161" spans="2:18" ht="20.25" hidden="1" customHeight="1">
      <c r="B1161" s="36" t="str">
        <f t="shared" si="550"/>
        <v>b</v>
      </c>
      <c r="C1161" s="42">
        <v>5</v>
      </c>
      <c r="D1161" s="42"/>
      <c r="F1161" s="342" t="s">
        <v>527</v>
      </c>
      <c r="G1161" s="48" t="s">
        <v>166</v>
      </c>
      <c r="H1161" s="96">
        <f>SUM(H1162:H1167)</f>
        <v>0</v>
      </c>
      <c r="I1161" s="97">
        <f t="shared" si="547"/>
        <v>0</v>
      </c>
      <c r="J1161" s="98">
        <f>SUM(J1162:J1167)</f>
        <v>0</v>
      </c>
      <c r="K1161" s="98">
        <f>SUM(K1162:K1167)</f>
        <v>0</v>
      </c>
      <c r="L1161" s="97">
        <f t="shared" si="549"/>
        <v>0</v>
      </c>
      <c r="M1161" s="98">
        <f>SUM(M1162:M1167)</f>
        <v>0</v>
      </c>
      <c r="N1161" s="98">
        <f>SUM(N1162:N1167)</f>
        <v>0</v>
      </c>
      <c r="O1161" s="82" t="s">
        <v>146</v>
      </c>
      <c r="R1161" s="352">
        <f>L1161-[1]გადასახდელები!L1161</f>
        <v>0</v>
      </c>
    </row>
    <row r="1162" spans="2:18" ht="20.25" hidden="1" customHeight="1">
      <c r="B1162" s="36" t="str">
        <f t="shared" si="550"/>
        <v>b</v>
      </c>
      <c r="C1162" s="42">
        <v>6</v>
      </c>
      <c r="D1162" s="42"/>
      <c r="F1162" s="343" t="s">
        <v>528</v>
      </c>
      <c r="G1162" s="45" t="s">
        <v>167</v>
      </c>
      <c r="H1162" s="99"/>
      <c r="I1162" s="91">
        <f t="shared" ref="I1162:I1225" si="551">J1162+K1162</f>
        <v>0</v>
      </c>
      <c r="J1162" s="100"/>
      <c r="K1162" s="100"/>
      <c r="L1162" s="91">
        <f t="shared" ref="L1162:L1225" si="552">M1162+N1162</f>
        <v>0</v>
      </c>
      <c r="M1162" s="100"/>
      <c r="N1162" s="100"/>
      <c r="R1162" s="352">
        <f>L1162-[1]გადასახდელები!L1162</f>
        <v>0</v>
      </c>
    </row>
    <row r="1163" spans="2:18" ht="20.25" hidden="1" customHeight="1">
      <c r="B1163" s="36" t="str">
        <f t="shared" si="550"/>
        <v>b</v>
      </c>
      <c r="C1163" s="42">
        <v>6</v>
      </c>
      <c r="D1163" s="42"/>
      <c r="F1163" s="343" t="s">
        <v>592</v>
      </c>
      <c r="G1163" s="45" t="s">
        <v>168</v>
      </c>
      <c r="H1163" s="99"/>
      <c r="I1163" s="91">
        <f t="shared" si="551"/>
        <v>0</v>
      </c>
      <c r="J1163" s="100"/>
      <c r="K1163" s="100"/>
      <c r="L1163" s="91">
        <f t="shared" si="552"/>
        <v>0</v>
      </c>
      <c r="M1163" s="100"/>
      <c r="N1163" s="100"/>
      <c r="R1163" s="352">
        <f>L1163-[1]გადასახდელები!L1163</f>
        <v>0</v>
      </c>
    </row>
    <row r="1164" spans="2:18" ht="20.25" hidden="1" customHeight="1">
      <c r="B1164" s="36" t="str">
        <f t="shared" si="550"/>
        <v>b</v>
      </c>
      <c r="C1164" s="42">
        <v>6</v>
      </c>
      <c r="D1164" s="42"/>
      <c r="F1164" s="343" t="s">
        <v>529</v>
      </c>
      <c r="G1164" s="45" t="s">
        <v>169</v>
      </c>
      <c r="H1164" s="99"/>
      <c r="I1164" s="91">
        <f t="shared" si="551"/>
        <v>0</v>
      </c>
      <c r="J1164" s="100"/>
      <c r="K1164" s="100"/>
      <c r="L1164" s="91">
        <f t="shared" si="552"/>
        <v>0</v>
      </c>
      <c r="M1164" s="100"/>
      <c r="N1164" s="100"/>
      <c r="R1164" s="352">
        <f>L1164-[1]გადასახდელები!L1164</f>
        <v>0</v>
      </c>
    </row>
    <row r="1165" spans="2:18" ht="20.25" hidden="1" customHeight="1">
      <c r="B1165" s="36" t="str">
        <f t="shared" si="550"/>
        <v>b</v>
      </c>
      <c r="C1165" s="42">
        <v>6</v>
      </c>
      <c r="D1165" s="42"/>
      <c r="F1165" s="343" t="s">
        <v>593</v>
      </c>
      <c r="G1165" s="45" t="s">
        <v>170</v>
      </c>
      <c r="H1165" s="99"/>
      <c r="I1165" s="91">
        <f t="shared" si="551"/>
        <v>0</v>
      </c>
      <c r="J1165" s="100"/>
      <c r="K1165" s="100"/>
      <c r="L1165" s="91">
        <f t="shared" si="552"/>
        <v>0</v>
      </c>
      <c r="M1165" s="100"/>
      <c r="N1165" s="100"/>
      <c r="R1165" s="352">
        <f>L1165-[1]გადასახდელები!L1165</f>
        <v>0</v>
      </c>
    </row>
    <row r="1166" spans="2:18" ht="20.25" hidden="1" customHeight="1">
      <c r="B1166" s="36" t="str">
        <f t="shared" si="550"/>
        <v>b</v>
      </c>
      <c r="C1166" s="42">
        <v>6</v>
      </c>
      <c r="D1166" s="42"/>
      <c r="F1166" s="343" t="s">
        <v>594</v>
      </c>
      <c r="G1166" s="45" t="s">
        <v>171</v>
      </c>
      <c r="H1166" s="99"/>
      <c r="I1166" s="91">
        <f t="shared" si="551"/>
        <v>0</v>
      </c>
      <c r="J1166" s="100"/>
      <c r="K1166" s="100"/>
      <c r="L1166" s="91">
        <f t="shared" si="552"/>
        <v>0</v>
      </c>
      <c r="M1166" s="100"/>
      <c r="N1166" s="100"/>
      <c r="R1166" s="352">
        <f>L1166-[1]გადასახდელები!L1166</f>
        <v>0</v>
      </c>
    </row>
    <row r="1167" spans="2:18" ht="20.25" hidden="1" customHeight="1">
      <c r="B1167" s="36" t="str">
        <f t="shared" si="550"/>
        <v>b</v>
      </c>
      <c r="C1167" s="42">
        <v>6</v>
      </c>
      <c r="D1167" s="42"/>
      <c r="F1167" s="343" t="s">
        <v>595</v>
      </c>
      <c r="G1167" s="45" t="s">
        <v>172</v>
      </c>
      <c r="H1167" s="99"/>
      <c r="I1167" s="91">
        <f t="shared" si="551"/>
        <v>0</v>
      </c>
      <c r="J1167" s="100"/>
      <c r="K1167" s="100"/>
      <c r="L1167" s="91">
        <f t="shared" si="552"/>
        <v>0</v>
      </c>
      <c r="M1167" s="100"/>
      <c r="N1167" s="100"/>
      <c r="R1167" s="352">
        <f>L1167-[1]გადასახდელები!L1167</f>
        <v>0</v>
      </c>
    </row>
    <row r="1168" spans="2:18" ht="20.25" hidden="1" customHeight="1">
      <c r="B1168" s="36" t="str">
        <f t="shared" si="550"/>
        <v>b</v>
      </c>
      <c r="C1168" s="42">
        <v>5</v>
      </c>
      <c r="D1168" s="42"/>
      <c r="F1168" s="343" t="s">
        <v>596</v>
      </c>
      <c r="G1168" s="48" t="s">
        <v>173</v>
      </c>
      <c r="H1168" s="101"/>
      <c r="I1168" s="97">
        <f t="shared" si="551"/>
        <v>0</v>
      </c>
      <c r="J1168" s="102"/>
      <c r="K1168" s="102"/>
      <c r="L1168" s="97">
        <f t="shared" si="552"/>
        <v>0</v>
      </c>
      <c r="M1168" s="102"/>
      <c r="N1168" s="102"/>
      <c r="R1168" s="352">
        <f>L1168-[1]გადასახდელები!L1168</f>
        <v>0</v>
      </c>
    </row>
    <row r="1169" spans="2:18" ht="20.25" hidden="1" customHeight="1">
      <c r="B1169" s="36" t="str">
        <f t="shared" si="550"/>
        <v>b</v>
      </c>
      <c r="C1169" s="42">
        <v>4</v>
      </c>
      <c r="D1169" s="42"/>
      <c r="F1169" s="343" t="s">
        <v>597</v>
      </c>
      <c r="G1169" s="47" t="s">
        <v>174</v>
      </c>
      <c r="H1169" s="103"/>
      <c r="I1169" s="94">
        <f t="shared" si="551"/>
        <v>0</v>
      </c>
      <c r="J1169" s="104"/>
      <c r="K1169" s="104"/>
      <c r="L1169" s="94">
        <f t="shared" si="552"/>
        <v>0</v>
      </c>
      <c r="M1169" s="104"/>
      <c r="N1169" s="104"/>
      <c r="R1169" s="352">
        <f>L1169-[1]გადასახდელები!L1169</f>
        <v>0</v>
      </c>
    </row>
    <row r="1170" spans="2:18" ht="20.25" customHeight="1">
      <c r="B1170" s="36" t="str">
        <f t="shared" si="550"/>
        <v>a</v>
      </c>
      <c r="C1170" s="42">
        <v>3</v>
      </c>
      <c r="D1170" s="42"/>
      <c r="F1170" s="342" t="s">
        <v>530</v>
      </c>
      <c r="G1170" s="57" t="s">
        <v>175</v>
      </c>
      <c r="H1170" s="89">
        <f>H1171+H1172+H1175+H1211+H1212+H1213+H1214+H1215+H1222+H1223</f>
        <v>31.1</v>
      </c>
      <c r="I1170" s="90">
        <f t="shared" si="551"/>
        <v>35</v>
      </c>
      <c r="J1170" s="92">
        <f>J1171+J1172+J1175+J1211+J1212+J1213+J1214+J1215+J1222+J1223</f>
        <v>0</v>
      </c>
      <c r="K1170" s="92">
        <f>K1171+K1172+K1175+K1211+K1212+K1213+K1214+K1215+K1222+K1223</f>
        <v>35</v>
      </c>
      <c r="L1170" s="90">
        <f t="shared" si="552"/>
        <v>4.2720000000000002</v>
      </c>
      <c r="M1170" s="92">
        <f>M1171+M1172+M1175+M1211+M1212+M1213+M1214+M1215+M1222+M1223</f>
        <v>0</v>
      </c>
      <c r="N1170" s="92">
        <f>N1171+N1172+N1175+N1211+N1212+N1213+N1214+N1215+N1222+N1223</f>
        <v>4.2720000000000002</v>
      </c>
      <c r="O1170" s="82" t="s">
        <v>146</v>
      </c>
      <c r="R1170" s="352">
        <f>L1170-[1]გადასახდელები!L1170</f>
        <v>-410.62799999999999</v>
      </c>
    </row>
    <row r="1171" spans="2:18" ht="20.25" hidden="1" customHeight="1">
      <c r="B1171" s="36" t="str">
        <f t="shared" si="550"/>
        <v>b</v>
      </c>
      <c r="C1171" s="42">
        <v>4</v>
      </c>
      <c r="D1171" s="42"/>
      <c r="F1171" s="343" t="s">
        <v>531</v>
      </c>
      <c r="G1171" s="47" t="s">
        <v>176</v>
      </c>
      <c r="H1171" s="103"/>
      <c r="I1171" s="94">
        <f t="shared" si="551"/>
        <v>0</v>
      </c>
      <c r="J1171" s="104"/>
      <c r="K1171" s="104"/>
      <c r="L1171" s="94">
        <f t="shared" si="552"/>
        <v>0</v>
      </c>
      <c r="M1171" s="104"/>
      <c r="N1171" s="104"/>
      <c r="R1171" s="352">
        <f>L1171-[1]გადასახდელები!L1171</f>
        <v>0</v>
      </c>
    </row>
    <row r="1172" spans="2:18" ht="20.25" hidden="1" customHeight="1">
      <c r="B1172" s="36" t="str">
        <f t="shared" si="550"/>
        <v>b</v>
      </c>
      <c r="C1172" s="42">
        <v>4</v>
      </c>
      <c r="D1172" s="42"/>
      <c r="F1172" s="342" t="s">
        <v>532</v>
      </c>
      <c r="G1172" s="47" t="s">
        <v>177</v>
      </c>
      <c r="H1172" s="93">
        <f>SUM(H1173:H1174)</f>
        <v>0</v>
      </c>
      <c r="I1172" s="94">
        <f t="shared" si="551"/>
        <v>0</v>
      </c>
      <c r="J1172" s="95">
        <f>SUM(J1173:J1174)</f>
        <v>0</v>
      </c>
      <c r="K1172" s="95">
        <f>SUM(K1173:K1174)</f>
        <v>0</v>
      </c>
      <c r="L1172" s="94">
        <f t="shared" si="552"/>
        <v>0</v>
      </c>
      <c r="M1172" s="95">
        <f>SUM(M1173:M1174)</f>
        <v>0</v>
      </c>
      <c r="N1172" s="95">
        <f>SUM(N1173:N1174)</f>
        <v>0</v>
      </c>
      <c r="O1172" s="82" t="s">
        <v>146</v>
      </c>
      <c r="R1172" s="352">
        <f>L1172-[1]გადასახდელები!L1172</f>
        <v>0</v>
      </c>
    </row>
    <row r="1173" spans="2:18" ht="20.25" hidden="1" customHeight="1">
      <c r="B1173" s="36" t="str">
        <f t="shared" si="550"/>
        <v>b</v>
      </c>
      <c r="C1173" s="42">
        <v>5</v>
      </c>
      <c r="D1173" s="42"/>
      <c r="F1173" s="343" t="s">
        <v>533</v>
      </c>
      <c r="G1173" s="48" t="s">
        <v>178</v>
      </c>
      <c r="H1173" s="101"/>
      <c r="I1173" s="97">
        <f t="shared" si="551"/>
        <v>0</v>
      </c>
      <c r="J1173" s="102"/>
      <c r="K1173" s="102"/>
      <c r="L1173" s="97">
        <f t="shared" si="552"/>
        <v>0</v>
      </c>
      <c r="M1173" s="102"/>
      <c r="N1173" s="102"/>
      <c r="R1173" s="352">
        <f>L1173-[1]გადასახდელები!L1173</f>
        <v>0</v>
      </c>
    </row>
    <row r="1174" spans="2:18" ht="20.25" hidden="1" customHeight="1">
      <c r="B1174" s="36" t="str">
        <f t="shared" si="550"/>
        <v>b</v>
      </c>
      <c r="C1174" s="42">
        <v>5</v>
      </c>
      <c r="D1174" s="42"/>
      <c r="F1174" s="343" t="s">
        <v>598</v>
      </c>
      <c r="G1174" s="48" t="s">
        <v>179</v>
      </c>
      <c r="H1174" s="101"/>
      <c r="I1174" s="97">
        <f t="shared" si="551"/>
        <v>0</v>
      </c>
      <c r="J1174" s="102"/>
      <c r="K1174" s="102"/>
      <c r="L1174" s="97">
        <f t="shared" si="552"/>
        <v>0</v>
      </c>
      <c r="M1174" s="102"/>
      <c r="N1174" s="102"/>
      <c r="R1174" s="352">
        <f>L1174-[1]გადასახდელები!L1174</f>
        <v>0</v>
      </c>
    </row>
    <row r="1175" spans="2:18" ht="20.25" hidden="1" customHeight="1">
      <c r="B1175" s="36" t="str">
        <f t="shared" si="550"/>
        <v>b</v>
      </c>
      <c r="C1175" s="42">
        <v>4</v>
      </c>
      <c r="D1175" s="42"/>
      <c r="F1175" s="342" t="s">
        <v>534</v>
      </c>
      <c r="G1175" s="47" t="s">
        <v>180</v>
      </c>
      <c r="H1175" s="93">
        <f>H1176+H1177+H1178+H1179+H1191+H1195+H1196+H1197+H1198+H1199+H1200+H1201+H1209+H1210</f>
        <v>0</v>
      </c>
      <c r="I1175" s="94">
        <f t="shared" si="551"/>
        <v>0</v>
      </c>
      <c r="J1175" s="95">
        <f>J1176+J1177+J1178+J1179+J1191+J1195+J1196+J1197+J1198+J1199+J1200+J1201+J1209+J1210</f>
        <v>0</v>
      </c>
      <c r="K1175" s="95">
        <f>K1176+K1177+K1178+K1179+K1191+K1195+K1196+K1197+K1198+K1199+K1200+K1201+K1209+K1210</f>
        <v>0</v>
      </c>
      <c r="L1175" s="94">
        <f t="shared" si="552"/>
        <v>0</v>
      </c>
      <c r="M1175" s="95">
        <f>M1176+M1177+M1178+M1179+M1191+M1195+M1196+M1197+M1198+M1199+M1200+M1201+M1209+M1210</f>
        <v>0</v>
      </c>
      <c r="N1175" s="95">
        <f>N1176+N1177+N1178+N1179+N1191+N1195+N1196+N1197+N1198+N1199+N1200+N1201+N1209+N1210</f>
        <v>0</v>
      </c>
      <c r="O1175" s="82" t="s">
        <v>146</v>
      </c>
      <c r="R1175" s="352">
        <f>L1175-[1]გადასახდელები!L1175</f>
        <v>0</v>
      </c>
    </row>
    <row r="1176" spans="2:18" ht="42.75" hidden="1" customHeight="1">
      <c r="B1176" s="36" t="str">
        <f t="shared" si="550"/>
        <v>b</v>
      </c>
      <c r="C1176" s="42">
        <v>5</v>
      </c>
      <c r="D1176" s="42"/>
      <c r="F1176" s="343" t="s">
        <v>535</v>
      </c>
      <c r="G1176" s="48" t="s">
        <v>229</v>
      </c>
      <c r="H1176" s="101"/>
      <c r="I1176" s="97">
        <f t="shared" si="551"/>
        <v>0</v>
      </c>
      <c r="J1176" s="102"/>
      <c r="K1176" s="102"/>
      <c r="L1176" s="97">
        <f t="shared" si="552"/>
        <v>0</v>
      </c>
      <c r="M1176" s="102"/>
      <c r="N1176" s="102"/>
      <c r="R1176" s="352">
        <f>L1176-[1]გადასახდელები!L1176</f>
        <v>0</v>
      </c>
    </row>
    <row r="1177" spans="2:18" ht="30.75" hidden="1" customHeight="1">
      <c r="B1177" s="36" t="str">
        <f t="shared" si="550"/>
        <v>b</v>
      </c>
      <c r="C1177" s="42">
        <v>5</v>
      </c>
      <c r="D1177" s="42"/>
      <c r="F1177" s="343" t="s">
        <v>599</v>
      </c>
      <c r="G1177" s="49" t="s">
        <v>196</v>
      </c>
      <c r="H1177" s="101"/>
      <c r="I1177" s="97">
        <f t="shared" si="551"/>
        <v>0</v>
      </c>
      <c r="J1177" s="102"/>
      <c r="K1177" s="102"/>
      <c r="L1177" s="97">
        <f t="shared" si="552"/>
        <v>0</v>
      </c>
      <c r="M1177" s="102"/>
      <c r="N1177" s="102"/>
      <c r="R1177" s="352">
        <f>L1177-[1]გადასახდელები!L1177</f>
        <v>0</v>
      </c>
    </row>
    <row r="1178" spans="2:18" ht="60.75" hidden="1" customHeight="1">
      <c r="B1178" s="36" t="str">
        <f t="shared" si="550"/>
        <v>b</v>
      </c>
      <c r="C1178" s="42">
        <v>5</v>
      </c>
      <c r="D1178" s="42"/>
      <c r="F1178" s="343" t="s">
        <v>536</v>
      </c>
      <c r="G1178" s="49" t="s">
        <v>230</v>
      </c>
      <c r="H1178" s="101"/>
      <c r="I1178" s="97">
        <f t="shared" si="551"/>
        <v>0</v>
      </c>
      <c r="J1178" s="102"/>
      <c r="K1178" s="102"/>
      <c r="L1178" s="97">
        <f t="shared" si="552"/>
        <v>0</v>
      </c>
      <c r="M1178" s="102"/>
      <c r="N1178" s="102"/>
      <c r="R1178" s="352">
        <f>L1178-[1]გადასახდელები!L1178</f>
        <v>0</v>
      </c>
    </row>
    <row r="1179" spans="2:18" ht="30.75" hidden="1" customHeight="1">
      <c r="B1179" s="36" t="str">
        <f t="shared" si="550"/>
        <v>b</v>
      </c>
      <c r="C1179" s="42">
        <v>5</v>
      </c>
      <c r="D1179" s="42"/>
      <c r="F1179" s="342" t="s">
        <v>537</v>
      </c>
      <c r="G1179" s="48" t="s">
        <v>195</v>
      </c>
      <c r="H1179" s="96">
        <f>SUM(H1180:H1190)</f>
        <v>0</v>
      </c>
      <c r="I1179" s="97">
        <f t="shared" si="551"/>
        <v>0</v>
      </c>
      <c r="J1179" s="98">
        <f>SUM(J1180:J1190)</f>
        <v>0</v>
      </c>
      <c r="K1179" s="98">
        <f>SUM(K1180:K1190)</f>
        <v>0</v>
      </c>
      <c r="L1179" s="97">
        <f t="shared" si="552"/>
        <v>0</v>
      </c>
      <c r="M1179" s="98">
        <f>SUM(M1180:M1190)</f>
        <v>0</v>
      </c>
      <c r="N1179" s="98">
        <f>SUM(N1180:N1190)</f>
        <v>0</v>
      </c>
      <c r="O1179" s="82" t="s">
        <v>146</v>
      </c>
      <c r="R1179" s="352">
        <f>L1179-[1]გადასახდელები!L1179</f>
        <v>0</v>
      </c>
    </row>
    <row r="1180" spans="2:18" ht="20.25" hidden="1" customHeight="1">
      <c r="B1180" s="36" t="str">
        <f t="shared" si="550"/>
        <v>b</v>
      </c>
      <c r="C1180" s="42">
        <v>6</v>
      </c>
      <c r="D1180" s="42"/>
      <c r="F1180" s="343" t="s">
        <v>600</v>
      </c>
      <c r="G1180" s="45" t="s">
        <v>181</v>
      </c>
      <c r="H1180" s="106"/>
      <c r="I1180" s="105">
        <f t="shared" si="551"/>
        <v>0</v>
      </c>
      <c r="J1180" s="107"/>
      <c r="K1180" s="107"/>
      <c r="L1180" s="105">
        <f t="shared" si="552"/>
        <v>0</v>
      </c>
      <c r="M1180" s="107"/>
      <c r="N1180" s="107"/>
      <c r="R1180" s="352">
        <f>L1180-[1]გადასახდელები!L1180</f>
        <v>0</v>
      </c>
    </row>
    <row r="1181" spans="2:18" ht="20.25" hidden="1" customHeight="1">
      <c r="B1181" s="36" t="str">
        <f t="shared" si="550"/>
        <v>b</v>
      </c>
      <c r="C1181" s="42">
        <v>6</v>
      </c>
      <c r="D1181" s="42"/>
      <c r="F1181" s="343" t="s">
        <v>601</v>
      </c>
      <c r="G1181" s="45" t="s">
        <v>182</v>
      </c>
      <c r="H1181" s="106"/>
      <c r="I1181" s="105">
        <f t="shared" si="551"/>
        <v>0</v>
      </c>
      <c r="J1181" s="107"/>
      <c r="K1181" s="107"/>
      <c r="L1181" s="105">
        <f t="shared" si="552"/>
        <v>0</v>
      </c>
      <c r="M1181" s="107"/>
      <c r="N1181" s="107"/>
      <c r="R1181" s="352">
        <f>L1181-[1]გადასახდელები!L1181</f>
        <v>0</v>
      </c>
    </row>
    <row r="1182" spans="2:18" ht="20.25" hidden="1" customHeight="1">
      <c r="B1182" s="36" t="str">
        <f t="shared" si="550"/>
        <v>b</v>
      </c>
      <c r="C1182" s="42">
        <v>6</v>
      </c>
      <c r="D1182" s="42"/>
      <c r="F1182" s="343" t="s">
        <v>602</v>
      </c>
      <c r="G1182" s="45" t="s">
        <v>183</v>
      </c>
      <c r="H1182" s="106"/>
      <c r="I1182" s="105">
        <f t="shared" si="551"/>
        <v>0</v>
      </c>
      <c r="J1182" s="107"/>
      <c r="K1182" s="107"/>
      <c r="L1182" s="105">
        <f t="shared" si="552"/>
        <v>0</v>
      </c>
      <c r="M1182" s="107"/>
      <c r="N1182" s="107"/>
      <c r="R1182" s="352">
        <f>L1182-[1]გადასახდელები!L1182</f>
        <v>0</v>
      </c>
    </row>
    <row r="1183" spans="2:18" ht="20.25" hidden="1" customHeight="1">
      <c r="B1183" s="36" t="str">
        <f t="shared" si="550"/>
        <v>b</v>
      </c>
      <c r="C1183" s="42">
        <v>6</v>
      </c>
      <c r="D1183" s="42"/>
      <c r="F1183" s="343" t="s">
        <v>603</v>
      </c>
      <c r="G1183" s="45" t="s">
        <v>184</v>
      </c>
      <c r="H1183" s="106"/>
      <c r="I1183" s="105">
        <f t="shared" si="551"/>
        <v>0</v>
      </c>
      <c r="J1183" s="107"/>
      <c r="K1183" s="107"/>
      <c r="L1183" s="105">
        <f t="shared" si="552"/>
        <v>0</v>
      </c>
      <c r="M1183" s="107"/>
      <c r="N1183" s="107"/>
      <c r="R1183" s="352">
        <f>L1183-[1]გადასახდელები!L1183</f>
        <v>0</v>
      </c>
    </row>
    <row r="1184" spans="2:18" ht="20.25" hidden="1" customHeight="1">
      <c r="B1184" s="36" t="str">
        <f t="shared" si="550"/>
        <v>b</v>
      </c>
      <c r="C1184" s="42">
        <v>6</v>
      </c>
      <c r="D1184" s="42"/>
      <c r="F1184" s="343" t="s">
        <v>538</v>
      </c>
      <c r="G1184" s="45" t="s">
        <v>185</v>
      </c>
      <c r="H1184" s="106"/>
      <c r="I1184" s="105">
        <f t="shared" si="551"/>
        <v>0</v>
      </c>
      <c r="J1184" s="107"/>
      <c r="K1184" s="107"/>
      <c r="L1184" s="105">
        <f t="shared" si="552"/>
        <v>0</v>
      </c>
      <c r="M1184" s="107"/>
      <c r="N1184" s="107"/>
      <c r="R1184" s="352">
        <f>L1184-[1]გადასახდელები!L1184</f>
        <v>0</v>
      </c>
    </row>
    <row r="1185" spans="2:18" ht="20.25" hidden="1" customHeight="1">
      <c r="B1185" s="36" t="str">
        <f t="shared" si="550"/>
        <v>b</v>
      </c>
      <c r="C1185" s="42">
        <v>6</v>
      </c>
      <c r="D1185" s="42"/>
      <c r="F1185" s="343" t="s">
        <v>604</v>
      </c>
      <c r="G1185" s="45" t="s">
        <v>186</v>
      </c>
      <c r="H1185" s="106"/>
      <c r="I1185" s="105">
        <f t="shared" si="551"/>
        <v>0</v>
      </c>
      <c r="J1185" s="107"/>
      <c r="K1185" s="107"/>
      <c r="L1185" s="105">
        <f t="shared" si="552"/>
        <v>0</v>
      </c>
      <c r="M1185" s="107"/>
      <c r="N1185" s="107"/>
      <c r="R1185" s="352">
        <f>L1185-[1]გადასახდელები!L1185</f>
        <v>0</v>
      </c>
    </row>
    <row r="1186" spans="2:18" ht="20.25" hidden="1" customHeight="1">
      <c r="B1186" s="36" t="str">
        <f t="shared" si="550"/>
        <v>b</v>
      </c>
      <c r="C1186" s="42">
        <v>6</v>
      </c>
      <c r="D1186" s="42"/>
      <c r="F1186" s="343" t="s">
        <v>605</v>
      </c>
      <c r="G1186" s="45" t="s">
        <v>187</v>
      </c>
      <c r="H1186" s="106"/>
      <c r="I1186" s="105">
        <f t="shared" si="551"/>
        <v>0</v>
      </c>
      <c r="J1186" s="107"/>
      <c r="K1186" s="107"/>
      <c r="L1186" s="105">
        <f t="shared" si="552"/>
        <v>0</v>
      </c>
      <c r="M1186" s="107"/>
      <c r="N1186" s="107"/>
      <c r="R1186" s="352">
        <f>L1186-[1]გადასახდელები!L1186</f>
        <v>0</v>
      </c>
    </row>
    <row r="1187" spans="2:18" ht="20.25" hidden="1" customHeight="1">
      <c r="B1187" s="36" t="str">
        <f t="shared" si="550"/>
        <v>b</v>
      </c>
      <c r="C1187" s="42">
        <v>6</v>
      </c>
      <c r="D1187" s="42"/>
      <c r="F1187" s="343" t="s">
        <v>606</v>
      </c>
      <c r="G1187" s="45" t="s">
        <v>188</v>
      </c>
      <c r="H1187" s="106"/>
      <c r="I1187" s="105">
        <f t="shared" si="551"/>
        <v>0</v>
      </c>
      <c r="J1187" s="107"/>
      <c r="K1187" s="107"/>
      <c r="L1187" s="105">
        <f t="shared" si="552"/>
        <v>0</v>
      </c>
      <c r="M1187" s="107"/>
      <c r="N1187" s="107"/>
      <c r="R1187" s="352">
        <f>L1187-[1]გადასახდელები!L1187</f>
        <v>0</v>
      </c>
    </row>
    <row r="1188" spans="2:18" ht="20.25" hidden="1" customHeight="1">
      <c r="B1188" s="36" t="str">
        <f t="shared" si="550"/>
        <v>b</v>
      </c>
      <c r="C1188" s="42">
        <v>6</v>
      </c>
      <c r="D1188" s="42"/>
      <c r="F1188" s="343" t="s">
        <v>607</v>
      </c>
      <c r="G1188" s="45" t="s">
        <v>189</v>
      </c>
      <c r="H1188" s="106"/>
      <c r="I1188" s="105">
        <f t="shared" si="551"/>
        <v>0</v>
      </c>
      <c r="J1188" s="107"/>
      <c r="K1188" s="107"/>
      <c r="L1188" s="105">
        <f t="shared" si="552"/>
        <v>0</v>
      </c>
      <c r="M1188" s="107"/>
      <c r="N1188" s="107"/>
      <c r="R1188" s="352">
        <f>L1188-[1]გადასახდელები!L1188</f>
        <v>0</v>
      </c>
    </row>
    <row r="1189" spans="2:18" ht="20.25" hidden="1" customHeight="1">
      <c r="B1189" s="36" t="str">
        <f t="shared" si="550"/>
        <v>b</v>
      </c>
      <c r="C1189" s="42">
        <v>6</v>
      </c>
      <c r="D1189" s="42"/>
      <c r="F1189" s="343" t="s">
        <v>608</v>
      </c>
      <c r="G1189" s="45" t="s">
        <v>190</v>
      </c>
      <c r="H1189" s="106"/>
      <c r="I1189" s="105">
        <f t="shared" si="551"/>
        <v>0</v>
      </c>
      <c r="J1189" s="107"/>
      <c r="K1189" s="107"/>
      <c r="L1189" s="105">
        <f t="shared" si="552"/>
        <v>0</v>
      </c>
      <c r="M1189" s="107"/>
      <c r="N1189" s="107"/>
      <c r="R1189" s="352">
        <f>L1189-[1]გადასახდელები!L1189</f>
        <v>0</v>
      </c>
    </row>
    <row r="1190" spans="2:18" ht="30.75" hidden="1" customHeight="1">
      <c r="B1190" s="36" t="str">
        <f t="shared" si="550"/>
        <v>b</v>
      </c>
      <c r="C1190" s="42">
        <v>6</v>
      </c>
      <c r="D1190" s="42"/>
      <c r="F1190" s="343" t="s">
        <v>539</v>
      </c>
      <c r="G1190" s="45" t="s">
        <v>231</v>
      </c>
      <c r="H1190" s="106"/>
      <c r="I1190" s="105">
        <f t="shared" si="551"/>
        <v>0</v>
      </c>
      <c r="J1190" s="107"/>
      <c r="K1190" s="107"/>
      <c r="L1190" s="105">
        <f t="shared" si="552"/>
        <v>0</v>
      </c>
      <c r="M1190" s="107"/>
      <c r="N1190" s="107"/>
      <c r="R1190" s="352">
        <f>L1190-[1]გადასახდელები!L1190</f>
        <v>0</v>
      </c>
    </row>
    <row r="1191" spans="2:18" ht="20.25" hidden="1" customHeight="1">
      <c r="B1191" s="36" t="str">
        <f t="shared" si="550"/>
        <v>b</v>
      </c>
      <c r="C1191" s="42">
        <v>5</v>
      </c>
      <c r="D1191" s="42"/>
      <c r="F1191" s="342" t="s">
        <v>609</v>
      </c>
      <c r="G1191" s="48" t="s">
        <v>197</v>
      </c>
      <c r="H1191" s="96">
        <f>SUM(H1192:H1194)</f>
        <v>0</v>
      </c>
      <c r="I1191" s="97">
        <f t="shared" si="551"/>
        <v>0</v>
      </c>
      <c r="J1191" s="98">
        <f>SUM(J1192:J1194)</f>
        <v>0</v>
      </c>
      <c r="K1191" s="98">
        <f>SUM(K1192:K1194)</f>
        <v>0</v>
      </c>
      <c r="L1191" s="97">
        <f t="shared" si="552"/>
        <v>0</v>
      </c>
      <c r="M1191" s="98">
        <f>SUM(M1192:M1194)</f>
        <v>0</v>
      </c>
      <c r="N1191" s="98">
        <f>SUM(N1192:N1194)</f>
        <v>0</v>
      </c>
      <c r="O1191" s="82" t="s">
        <v>146</v>
      </c>
      <c r="R1191" s="352">
        <f>L1191-[1]გადასახდელები!L1191</f>
        <v>0</v>
      </c>
    </row>
    <row r="1192" spans="2:18" ht="20.25" hidden="1" customHeight="1">
      <c r="B1192" s="36" t="str">
        <f t="shared" si="550"/>
        <v>b</v>
      </c>
      <c r="C1192" s="42">
        <v>6</v>
      </c>
      <c r="D1192" s="42"/>
      <c r="F1192" s="343" t="s">
        <v>610</v>
      </c>
      <c r="G1192" s="45" t="s">
        <v>191</v>
      </c>
      <c r="H1192" s="106"/>
      <c r="I1192" s="105">
        <f t="shared" si="551"/>
        <v>0</v>
      </c>
      <c r="J1192" s="107"/>
      <c r="K1192" s="107"/>
      <c r="L1192" s="105">
        <f t="shared" si="552"/>
        <v>0</v>
      </c>
      <c r="M1192" s="107"/>
      <c r="N1192" s="107"/>
      <c r="R1192" s="352">
        <f>L1192-[1]გადასახდელები!L1192</f>
        <v>0</v>
      </c>
    </row>
    <row r="1193" spans="2:18" ht="20.25" hidden="1" customHeight="1">
      <c r="B1193" s="36" t="str">
        <f t="shared" si="550"/>
        <v>b</v>
      </c>
      <c r="C1193" s="42">
        <v>6</v>
      </c>
      <c r="D1193" s="42"/>
      <c r="F1193" s="343" t="s">
        <v>611</v>
      </c>
      <c r="G1193" s="45" t="s">
        <v>192</v>
      </c>
      <c r="H1193" s="106"/>
      <c r="I1193" s="105">
        <f t="shared" si="551"/>
        <v>0</v>
      </c>
      <c r="J1193" s="107"/>
      <c r="K1193" s="107"/>
      <c r="L1193" s="105">
        <f t="shared" si="552"/>
        <v>0</v>
      </c>
      <c r="M1193" s="107"/>
      <c r="N1193" s="107"/>
      <c r="R1193" s="352">
        <f>L1193-[1]გადასახდელები!L1193</f>
        <v>0</v>
      </c>
    </row>
    <row r="1194" spans="2:18" ht="30.75" hidden="1" customHeight="1">
      <c r="B1194" s="36" t="str">
        <f t="shared" si="550"/>
        <v>b</v>
      </c>
      <c r="C1194" s="42">
        <v>6</v>
      </c>
      <c r="D1194" s="42"/>
      <c r="F1194" s="343" t="s">
        <v>612</v>
      </c>
      <c r="G1194" s="45" t="s">
        <v>232</v>
      </c>
      <c r="H1194" s="106"/>
      <c r="I1194" s="105">
        <f t="shared" si="551"/>
        <v>0</v>
      </c>
      <c r="J1194" s="107"/>
      <c r="K1194" s="107"/>
      <c r="L1194" s="105">
        <f t="shared" si="552"/>
        <v>0</v>
      </c>
      <c r="M1194" s="107"/>
      <c r="N1194" s="107"/>
      <c r="R1194" s="352">
        <f>L1194-[1]გადასახდელები!L1194</f>
        <v>0</v>
      </c>
    </row>
    <row r="1195" spans="2:18" ht="30.75" hidden="1" customHeight="1">
      <c r="B1195" s="36" t="str">
        <f t="shared" si="550"/>
        <v>b</v>
      </c>
      <c r="C1195" s="42">
        <v>5</v>
      </c>
      <c r="D1195" s="42"/>
      <c r="F1195" s="343" t="s">
        <v>613</v>
      </c>
      <c r="G1195" s="48" t="s">
        <v>233</v>
      </c>
      <c r="H1195" s="101"/>
      <c r="I1195" s="97">
        <f t="shared" si="551"/>
        <v>0</v>
      </c>
      <c r="J1195" s="102"/>
      <c r="K1195" s="102"/>
      <c r="L1195" s="97">
        <f t="shared" si="552"/>
        <v>0</v>
      </c>
      <c r="M1195" s="102"/>
      <c r="N1195" s="102"/>
      <c r="R1195" s="352">
        <f>L1195-[1]გადასახდელები!L1195</f>
        <v>0</v>
      </c>
    </row>
    <row r="1196" spans="2:18" ht="34.5" hidden="1" customHeight="1">
      <c r="B1196" s="36" t="str">
        <f t="shared" si="550"/>
        <v>b</v>
      </c>
      <c r="C1196" s="42">
        <v>5</v>
      </c>
      <c r="D1196" s="42"/>
      <c r="F1196" s="343" t="s">
        <v>614</v>
      </c>
      <c r="G1196" s="50" t="s">
        <v>367</v>
      </c>
      <c r="H1196" s="101"/>
      <c r="I1196" s="97">
        <f t="shared" si="551"/>
        <v>0</v>
      </c>
      <c r="J1196" s="102"/>
      <c r="K1196" s="102"/>
      <c r="L1196" s="97">
        <f t="shared" si="552"/>
        <v>0</v>
      </c>
      <c r="M1196" s="102"/>
      <c r="N1196" s="102"/>
      <c r="R1196" s="352">
        <f>L1196-[1]გადასახდელები!L1196</f>
        <v>0</v>
      </c>
    </row>
    <row r="1197" spans="2:18" ht="34.5" hidden="1" customHeight="1">
      <c r="B1197" s="36" t="str">
        <f t="shared" si="550"/>
        <v>b</v>
      </c>
      <c r="C1197" s="42">
        <v>5</v>
      </c>
      <c r="D1197" s="42"/>
      <c r="F1197" s="343" t="s">
        <v>540</v>
      </c>
      <c r="G1197" s="48" t="s">
        <v>234</v>
      </c>
      <c r="H1197" s="101"/>
      <c r="I1197" s="97">
        <f t="shared" si="551"/>
        <v>0</v>
      </c>
      <c r="J1197" s="102"/>
      <c r="K1197" s="102"/>
      <c r="L1197" s="97">
        <f t="shared" si="552"/>
        <v>0</v>
      </c>
      <c r="M1197" s="102"/>
      <c r="N1197" s="102"/>
      <c r="R1197" s="352">
        <f>L1197-[1]გადასახდელები!L1197</f>
        <v>0</v>
      </c>
    </row>
    <row r="1198" spans="2:18" ht="50.25" hidden="1" customHeight="1">
      <c r="B1198" s="36" t="str">
        <f t="shared" si="550"/>
        <v>b</v>
      </c>
      <c r="C1198" s="42">
        <v>5</v>
      </c>
      <c r="D1198" s="42"/>
      <c r="F1198" s="343" t="s">
        <v>541</v>
      </c>
      <c r="G1198" s="48" t="s">
        <v>235</v>
      </c>
      <c r="H1198" s="101"/>
      <c r="I1198" s="97">
        <f t="shared" si="551"/>
        <v>0</v>
      </c>
      <c r="J1198" s="102"/>
      <c r="K1198" s="102"/>
      <c r="L1198" s="97">
        <f t="shared" si="552"/>
        <v>0</v>
      </c>
      <c r="M1198" s="102"/>
      <c r="N1198" s="102"/>
      <c r="R1198" s="352">
        <f>L1198-[1]გადასახდელები!L1198</f>
        <v>0</v>
      </c>
    </row>
    <row r="1199" spans="2:18" ht="20.25" hidden="1" customHeight="1">
      <c r="B1199" s="36" t="str">
        <f t="shared" si="550"/>
        <v>b</v>
      </c>
      <c r="C1199" s="42">
        <v>5</v>
      </c>
      <c r="D1199" s="42"/>
      <c r="F1199" s="343" t="s">
        <v>542</v>
      </c>
      <c r="G1199" s="48" t="s">
        <v>236</v>
      </c>
      <c r="H1199" s="101"/>
      <c r="I1199" s="97">
        <f t="shared" si="551"/>
        <v>0</v>
      </c>
      <c r="J1199" s="102"/>
      <c r="K1199" s="102"/>
      <c r="L1199" s="97">
        <f t="shared" si="552"/>
        <v>0</v>
      </c>
      <c r="M1199" s="102"/>
      <c r="N1199" s="102"/>
      <c r="R1199" s="352">
        <f>L1199-[1]გადასახდელები!L1199</f>
        <v>0</v>
      </c>
    </row>
    <row r="1200" spans="2:18" ht="20.25" hidden="1" customHeight="1">
      <c r="B1200" s="36" t="str">
        <f t="shared" si="550"/>
        <v>b</v>
      </c>
      <c r="C1200" s="42">
        <v>5</v>
      </c>
      <c r="D1200" s="42"/>
      <c r="F1200" s="343" t="s">
        <v>543</v>
      </c>
      <c r="G1200" s="48" t="s">
        <v>237</v>
      </c>
      <c r="H1200" s="101"/>
      <c r="I1200" s="97">
        <f t="shared" si="551"/>
        <v>0</v>
      </c>
      <c r="J1200" s="102"/>
      <c r="K1200" s="102"/>
      <c r="L1200" s="97">
        <f t="shared" si="552"/>
        <v>0</v>
      </c>
      <c r="M1200" s="102"/>
      <c r="N1200" s="102"/>
      <c r="R1200" s="352">
        <f>L1200-[1]გადასახდელები!L1200</f>
        <v>0</v>
      </c>
    </row>
    <row r="1201" spans="2:18" ht="20.25" hidden="1" customHeight="1">
      <c r="B1201" s="36" t="str">
        <f t="shared" si="550"/>
        <v>b</v>
      </c>
      <c r="C1201" s="42">
        <v>5</v>
      </c>
      <c r="D1201" s="42"/>
      <c r="F1201" s="342" t="s">
        <v>544</v>
      </c>
      <c r="G1201" s="48" t="s">
        <v>238</v>
      </c>
      <c r="H1201" s="96">
        <f>SUM(H1202:H1208)</f>
        <v>0</v>
      </c>
      <c r="I1201" s="97">
        <f t="shared" si="551"/>
        <v>0</v>
      </c>
      <c r="J1201" s="98">
        <f>SUM(J1202:J1208)</f>
        <v>0</v>
      </c>
      <c r="K1201" s="98">
        <f>SUM(K1202:K1208)</f>
        <v>0</v>
      </c>
      <c r="L1201" s="97">
        <f t="shared" si="552"/>
        <v>0</v>
      </c>
      <c r="M1201" s="98">
        <f>SUM(M1202:M1208)</f>
        <v>0</v>
      </c>
      <c r="N1201" s="98">
        <f>SUM(N1202:N1208)</f>
        <v>0</v>
      </c>
      <c r="O1201" s="82" t="s">
        <v>146</v>
      </c>
      <c r="R1201" s="352">
        <f>L1201-[1]გადასახდელები!L1201</f>
        <v>0</v>
      </c>
    </row>
    <row r="1202" spans="2:18" ht="23.25" hidden="1" customHeight="1">
      <c r="B1202" s="36" t="str">
        <f t="shared" si="550"/>
        <v>b</v>
      </c>
      <c r="C1202" s="42">
        <v>6</v>
      </c>
      <c r="D1202" s="42"/>
      <c r="F1202" s="343" t="s">
        <v>545</v>
      </c>
      <c r="G1202" s="45" t="s">
        <v>198</v>
      </c>
      <c r="H1202" s="106"/>
      <c r="I1202" s="105">
        <f t="shared" si="551"/>
        <v>0</v>
      </c>
      <c r="J1202" s="107"/>
      <c r="K1202" s="107"/>
      <c r="L1202" s="105">
        <f t="shared" si="552"/>
        <v>0</v>
      </c>
      <c r="M1202" s="107"/>
      <c r="N1202" s="107"/>
      <c r="R1202" s="352">
        <f>L1202-[1]გადასახდელები!L1202</f>
        <v>0</v>
      </c>
    </row>
    <row r="1203" spans="2:18" ht="20.25" hidden="1" customHeight="1">
      <c r="B1203" s="36" t="str">
        <f t="shared" si="550"/>
        <v>b</v>
      </c>
      <c r="C1203" s="42">
        <v>6</v>
      </c>
      <c r="D1203" s="42"/>
      <c r="F1203" s="343" t="s">
        <v>546</v>
      </c>
      <c r="G1203" s="45" t="s">
        <v>199</v>
      </c>
      <c r="H1203" s="106"/>
      <c r="I1203" s="105">
        <f t="shared" si="551"/>
        <v>0</v>
      </c>
      <c r="J1203" s="107"/>
      <c r="K1203" s="107"/>
      <c r="L1203" s="105">
        <f t="shared" si="552"/>
        <v>0</v>
      </c>
      <c r="M1203" s="107"/>
      <c r="N1203" s="107"/>
      <c r="R1203" s="352">
        <f>L1203-[1]გადასახდელები!L1203</f>
        <v>0</v>
      </c>
    </row>
    <row r="1204" spans="2:18" ht="23.25" hidden="1" customHeight="1">
      <c r="B1204" s="36" t="str">
        <f t="shared" si="550"/>
        <v>b</v>
      </c>
      <c r="C1204" s="42">
        <v>6</v>
      </c>
      <c r="D1204" s="42"/>
      <c r="F1204" s="343" t="s">
        <v>547</v>
      </c>
      <c r="G1204" s="45" t="s">
        <v>200</v>
      </c>
      <c r="H1204" s="106"/>
      <c r="I1204" s="105">
        <f t="shared" si="551"/>
        <v>0</v>
      </c>
      <c r="J1204" s="107"/>
      <c r="K1204" s="107"/>
      <c r="L1204" s="105">
        <f t="shared" si="552"/>
        <v>0</v>
      </c>
      <c r="M1204" s="107"/>
      <c r="N1204" s="107"/>
      <c r="R1204" s="352">
        <f>L1204-[1]გადასახდელები!L1204</f>
        <v>0</v>
      </c>
    </row>
    <row r="1205" spans="2:18" ht="31.5" hidden="1" customHeight="1">
      <c r="B1205" s="36" t="str">
        <f t="shared" si="550"/>
        <v>b</v>
      </c>
      <c r="C1205" s="42">
        <v>6</v>
      </c>
      <c r="D1205" s="42"/>
      <c r="F1205" s="343" t="s">
        <v>615</v>
      </c>
      <c r="G1205" s="45" t="s">
        <v>201</v>
      </c>
      <c r="H1205" s="106"/>
      <c r="I1205" s="105">
        <f t="shared" si="551"/>
        <v>0</v>
      </c>
      <c r="J1205" s="107"/>
      <c r="K1205" s="107"/>
      <c r="L1205" s="105">
        <f t="shared" si="552"/>
        <v>0</v>
      </c>
      <c r="M1205" s="107"/>
      <c r="N1205" s="107"/>
      <c r="R1205" s="352">
        <f>L1205-[1]გადასახდელები!L1205</f>
        <v>0</v>
      </c>
    </row>
    <row r="1206" spans="2:18" ht="33.75" hidden="1" customHeight="1">
      <c r="B1206" s="36" t="str">
        <f t="shared" si="550"/>
        <v>b</v>
      </c>
      <c r="C1206" s="42">
        <v>6</v>
      </c>
      <c r="D1206" s="42"/>
      <c r="F1206" s="343" t="s">
        <v>548</v>
      </c>
      <c r="G1206" s="45" t="s">
        <v>239</v>
      </c>
      <c r="H1206" s="106"/>
      <c r="I1206" s="105">
        <f t="shared" si="551"/>
        <v>0</v>
      </c>
      <c r="J1206" s="107"/>
      <c r="K1206" s="107"/>
      <c r="L1206" s="105">
        <f t="shared" si="552"/>
        <v>0</v>
      </c>
      <c r="M1206" s="107"/>
      <c r="N1206" s="107"/>
      <c r="R1206" s="352">
        <f>L1206-[1]გადასახდელები!L1206</f>
        <v>0</v>
      </c>
    </row>
    <row r="1207" spans="2:18" ht="34.5" hidden="1" customHeight="1">
      <c r="B1207" s="36" t="str">
        <f t="shared" si="550"/>
        <v>b</v>
      </c>
      <c r="C1207" s="42">
        <v>6</v>
      </c>
      <c r="D1207" s="42"/>
      <c r="F1207" s="343" t="s">
        <v>616</v>
      </c>
      <c r="G1207" s="45" t="s">
        <v>240</v>
      </c>
      <c r="H1207" s="106"/>
      <c r="I1207" s="105">
        <f t="shared" si="551"/>
        <v>0</v>
      </c>
      <c r="J1207" s="107"/>
      <c r="K1207" s="107"/>
      <c r="L1207" s="105">
        <f t="shared" si="552"/>
        <v>0</v>
      </c>
      <c r="M1207" s="107"/>
      <c r="N1207" s="107"/>
      <c r="R1207" s="352">
        <f>L1207-[1]გადასახდელები!L1207</f>
        <v>0</v>
      </c>
    </row>
    <row r="1208" spans="2:18" ht="33.75" hidden="1" customHeight="1">
      <c r="B1208" s="36" t="str">
        <f t="shared" si="550"/>
        <v>b</v>
      </c>
      <c r="C1208" s="42">
        <v>6</v>
      </c>
      <c r="D1208" s="42"/>
      <c r="F1208" s="343" t="s">
        <v>617</v>
      </c>
      <c r="G1208" s="45" t="s">
        <v>241</v>
      </c>
      <c r="H1208" s="106"/>
      <c r="I1208" s="105">
        <f t="shared" si="551"/>
        <v>0</v>
      </c>
      <c r="J1208" s="107"/>
      <c r="K1208" s="107"/>
      <c r="L1208" s="105">
        <f t="shared" si="552"/>
        <v>0</v>
      </c>
      <c r="M1208" s="107"/>
      <c r="N1208" s="107"/>
      <c r="R1208" s="352">
        <f>L1208-[1]გადასახდელები!L1208</f>
        <v>0</v>
      </c>
    </row>
    <row r="1209" spans="2:18" ht="34.5" hidden="1" customHeight="1">
      <c r="B1209" s="36" t="str">
        <f t="shared" si="550"/>
        <v>b</v>
      </c>
      <c r="C1209" s="42">
        <v>5</v>
      </c>
      <c r="D1209" s="42"/>
      <c r="F1209" s="343" t="s">
        <v>618</v>
      </c>
      <c r="G1209" s="48" t="s">
        <v>242</v>
      </c>
      <c r="H1209" s="109"/>
      <c r="I1209" s="97">
        <f t="shared" si="551"/>
        <v>0</v>
      </c>
      <c r="J1209" s="110"/>
      <c r="K1209" s="110"/>
      <c r="L1209" s="97">
        <f t="shared" si="552"/>
        <v>0</v>
      </c>
      <c r="M1209" s="110"/>
      <c r="N1209" s="110"/>
      <c r="R1209" s="352">
        <f>L1209-[1]გადასახდელები!L1209</f>
        <v>0</v>
      </c>
    </row>
    <row r="1210" spans="2:18" ht="24.75" hidden="1" customHeight="1">
      <c r="B1210" s="36" t="str">
        <f t="shared" si="550"/>
        <v>b</v>
      </c>
      <c r="C1210" s="42">
        <v>5</v>
      </c>
      <c r="D1210" s="42"/>
      <c r="F1210" s="343" t="s">
        <v>549</v>
      </c>
      <c r="G1210" s="48" t="s">
        <v>243</v>
      </c>
      <c r="H1210" s="109"/>
      <c r="I1210" s="97">
        <f t="shared" si="551"/>
        <v>0</v>
      </c>
      <c r="J1210" s="110"/>
      <c r="K1210" s="110"/>
      <c r="L1210" s="97">
        <f t="shared" si="552"/>
        <v>0</v>
      </c>
      <c r="M1210" s="110"/>
      <c r="N1210" s="110"/>
      <c r="R1210" s="352">
        <f>L1210-[1]გადასახდელები!L1210</f>
        <v>0</v>
      </c>
    </row>
    <row r="1211" spans="2:18" ht="27.75" hidden="1" customHeight="1">
      <c r="B1211" s="36" t="str">
        <f t="shared" si="550"/>
        <v>b</v>
      </c>
      <c r="C1211" s="42">
        <v>4</v>
      </c>
      <c r="D1211" s="42"/>
      <c r="F1211" s="343" t="s">
        <v>550</v>
      </c>
      <c r="G1211" s="47" t="s">
        <v>244</v>
      </c>
      <c r="H1211" s="103"/>
      <c r="I1211" s="108">
        <f t="shared" si="551"/>
        <v>0</v>
      </c>
      <c r="J1211" s="104"/>
      <c r="K1211" s="104"/>
      <c r="L1211" s="108">
        <f t="shared" si="552"/>
        <v>0</v>
      </c>
      <c r="M1211" s="104"/>
      <c r="N1211" s="104"/>
      <c r="R1211" s="352">
        <f>L1211-[1]გადასახდელები!L1211</f>
        <v>0</v>
      </c>
    </row>
    <row r="1212" spans="2:18" ht="23.25" hidden="1" customHeight="1">
      <c r="B1212" s="36" t="str">
        <f t="shared" si="550"/>
        <v>b</v>
      </c>
      <c r="C1212" s="42">
        <v>4</v>
      </c>
      <c r="D1212" s="42"/>
      <c r="F1212" s="343" t="s">
        <v>619</v>
      </c>
      <c r="G1212" s="47" t="s">
        <v>245</v>
      </c>
      <c r="H1212" s="103"/>
      <c r="I1212" s="108">
        <f t="shared" si="551"/>
        <v>0</v>
      </c>
      <c r="J1212" s="104"/>
      <c r="K1212" s="104"/>
      <c r="L1212" s="108">
        <f t="shared" si="552"/>
        <v>0</v>
      </c>
      <c r="M1212" s="104"/>
      <c r="N1212" s="104"/>
      <c r="R1212" s="352">
        <f>L1212-[1]გადასახდელები!L1212</f>
        <v>0</v>
      </c>
    </row>
    <row r="1213" spans="2:18" ht="24" hidden="1" customHeight="1">
      <c r="B1213" s="36" t="str">
        <f t="shared" si="550"/>
        <v>b</v>
      </c>
      <c r="C1213" s="42">
        <v>4</v>
      </c>
      <c r="D1213" s="42"/>
      <c r="F1213" s="343" t="s">
        <v>620</v>
      </c>
      <c r="G1213" s="47" t="s">
        <v>246</v>
      </c>
      <c r="H1213" s="103"/>
      <c r="I1213" s="108">
        <f t="shared" si="551"/>
        <v>0</v>
      </c>
      <c r="J1213" s="104"/>
      <c r="K1213" s="104"/>
      <c r="L1213" s="108">
        <f t="shared" si="552"/>
        <v>0</v>
      </c>
      <c r="M1213" s="104"/>
      <c r="N1213" s="104"/>
      <c r="R1213" s="352">
        <f>L1213-[1]გადასახდელები!L1213</f>
        <v>0</v>
      </c>
    </row>
    <row r="1214" spans="2:18" ht="34.5" hidden="1" customHeight="1">
      <c r="B1214" s="36" t="str">
        <f t="shared" si="550"/>
        <v>b</v>
      </c>
      <c r="C1214" s="42">
        <v>4</v>
      </c>
      <c r="D1214" s="42"/>
      <c r="F1214" s="343" t="s">
        <v>551</v>
      </c>
      <c r="G1214" s="47" t="s">
        <v>247</v>
      </c>
      <c r="H1214" s="103"/>
      <c r="I1214" s="108">
        <f t="shared" si="551"/>
        <v>0</v>
      </c>
      <c r="J1214" s="104"/>
      <c r="K1214" s="104"/>
      <c r="L1214" s="108">
        <f t="shared" si="552"/>
        <v>0</v>
      </c>
      <c r="M1214" s="104"/>
      <c r="N1214" s="104"/>
      <c r="R1214" s="352">
        <f>L1214-[1]გადასახდელები!L1214</f>
        <v>0</v>
      </c>
    </row>
    <row r="1215" spans="2:18" ht="33" hidden="1" customHeight="1">
      <c r="B1215" s="36" t="str">
        <f t="shared" si="550"/>
        <v>b</v>
      </c>
      <c r="C1215" s="42">
        <v>4</v>
      </c>
      <c r="D1215" s="42"/>
      <c r="F1215" s="342" t="s">
        <v>552</v>
      </c>
      <c r="G1215" s="47" t="s">
        <v>248</v>
      </c>
      <c r="H1215" s="93">
        <f>SUM(H1216:H1221)</f>
        <v>0</v>
      </c>
      <c r="I1215" s="94">
        <f t="shared" si="551"/>
        <v>0</v>
      </c>
      <c r="J1215" s="95">
        <f>SUM(J1216:J1221)</f>
        <v>0</v>
      </c>
      <c r="K1215" s="95">
        <f>SUM(K1216:K1221)</f>
        <v>0</v>
      </c>
      <c r="L1215" s="94">
        <f t="shared" si="552"/>
        <v>0</v>
      </c>
      <c r="M1215" s="95">
        <f>SUM(M1216:M1221)</f>
        <v>0</v>
      </c>
      <c r="N1215" s="95">
        <f>SUM(N1216:N1221)</f>
        <v>0</v>
      </c>
      <c r="O1215" s="82" t="s">
        <v>146</v>
      </c>
      <c r="R1215" s="352">
        <f>L1215-[1]გადასახდელები!L1215</f>
        <v>0</v>
      </c>
    </row>
    <row r="1216" spans="2:18" ht="20.25" hidden="1" customHeight="1">
      <c r="B1216" s="36" t="str">
        <f t="shared" si="550"/>
        <v>b</v>
      </c>
      <c r="C1216" s="42">
        <v>5</v>
      </c>
      <c r="D1216" s="42"/>
      <c r="F1216" s="343" t="s">
        <v>553</v>
      </c>
      <c r="G1216" s="48" t="s">
        <v>249</v>
      </c>
      <c r="H1216" s="109"/>
      <c r="I1216" s="97">
        <f t="shared" si="551"/>
        <v>0</v>
      </c>
      <c r="J1216" s="110"/>
      <c r="K1216" s="110"/>
      <c r="L1216" s="97">
        <f t="shared" si="552"/>
        <v>0</v>
      </c>
      <c r="M1216" s="110"/>
      <c r="N1216" s="110"/>
      <c r="Q1216" s="17">
        <f>82+55</f>
        <v>137</v>
      </c>
      <c r="R1216" s="352">
        <f>L1216-[1]გადასახდელები!L1216</f>
        <v>0</v>
      </c>
    </row>
    <row r="1217" spans="2:18" ht="20.25" hidden="1" customHeight="1">
      <c r="B1217" s="36" t="str">
        <f t="shared" si="550"/>
        <v>b</v>
      </c>
      <c r="C1217" s="42">
        <v>5</v>
      </c>
      <c r="D1217" s="42"/>
      <c r="F1217" s="343" t="s">
        <v>554</v>
      </c>
      <c r="G1217" s="48" t="s">
        <v>250</v>
      </c>
      <c r="H1217" s="109"/>
      <c r="I1217" s="97">
        <f t="shared" si="551"/>
        <v>0</v>
      </c>
      <c r="J1217" s="110"/>
      <c r="K1217" s="110"/>
      <c r="L1217" s="97">
        <f t="shared" si="552"/>
        <v>0</v>
      </c>
      <c r="M1217" s="110"/>
      <c r="N1217" s="110"/>
      <c r="R1217" s="352">
        <f>L1217-[1]გადასახდელები!L1217</f>
        <v>0</v>
      </c>
    </row>
    <row r="1218" spans="2:18" ht="35.25" hidden="1" customHeight="1">
      <c r="B1218" s="36" t="str">
        <f t="shared" si="550"/>
        <v>b</v>
      </c>
      <c r="C1218" s="42">
        <v>5</v>
      </c>
      <c r="D1218" s="42"/>
      <c r="F1218" s="343" t="s">
        <v>555</v>
      </c>
      <c r="G1218" s="48" t="s">
        <v>251</v>
      </c>
      <c r="H1218" s="109"/>
      <c r="I1218" s="97">
        <f t="shared" si="551"/>
        <v>0</v>
      </c>
      <c r="J1218" s="110"/>
      <c r="K1218" s="110"/>
      <c r="L1218" s="97">
        <f t="shared" si="552"/>
        <v>0</v>
      </c>
      <c r="M1218" s="110"/>
      <c r="N1218" s="110"/>
      <c r="R1218" s="352">
        <f>L1218-[1]გადასახდელები!L1218</f>
        <v>0</v>
      </c>
    </row>
    <row r="1219" spans="2:18" ht="20.25" hidden="1" customHeight="1">
      <c r="B1219" s="36" t="str">
        <f t="shared" si="550"/>
        <v>b</v>
      </c>
      <c r="C1219" s="42">
        <v>5</v>
      </c>
      <c r="D1219" s="42"/>
      <c r="F1219" s="343" t="s">
        <v>621</v>
      </c>
      <c r="G1219" s="48" t="s">
        <v>252</v>
      </c>
      <c r="H1219" s="109"/>
      <c r="I1219" s="97">
        <f t="shared" si="551"/>
        <v>0</v>
      </c>
      <c r="J1219" s="110"/>
      <c r="K1219" s="110"/>
      <c r="L1219" s="97">
        <f t="shared" si="552"/>
        <v>0</v>
      </c>
      <c r="M1219" s="110"/>
      <c r="N1219" s="110"/>
      <c r="R1219" s="352">
        <f>L1219-[1]გადასახდელები!L1219</f>
        <v>0</v>
      </c>
    </row>
    <row r="1220" spans="2:18" ht="30.75" hidden="1" customHeight="1">
      <c r="B1220" s="36" t="str">
        <f t="shared" si="550"/>
        <v>b</v>
      </c>
      <c r="C1220" s="42">
        <v>5</v>
      </c>
      <c r="D1220" s="42"/>
      <c r="F1220" s="343" t="s">
        <v>622</v>
      </c>
      <c r="G1220" s="48" t="s">
        <v>253</v>
      </c>
      <c r="H1220" s="109"/>
      <c r="I1220" s="97">
        <f t="shared" si="551"/>
        <v>0</v>
      </c>
      <c r="J1220" s="110"/>
      <c r="K1220" s="110"/>
      <c r="L1220" s="97">
        <f t="shared" si="552"/>
        <v>0</v>
      </c>
      <c r="M1220" s="110"/>
      <c r="N1220" s="110"/>
      <c r="R1220" s="352">
        <f>L1220-[1]გადასახდელები!L1220</f>
        <v>0</v>
      </c>
    </row>
    <row r="1221" spans="2:18" ht="30.75" hidden="1" customHeight="1">
      <c r="B1221" s="36" t="str">
        <f t="shared" si="550"/>
        <v>b</v>
      </c>
      <c r="C1221" s="42">
        <v>5</v>
      </c>
      <c r="D1221" s="42"/>
      <c r="F1221" s="343" t="s">
        <v>556</v>
      </c>
      <c r="G1221" s="48" t="s">
        <v>254</v>
      </c>
      <c r="H1221" s="109"/>
      <c r="I1221" s="97">
        <f t="shared" si="551"/>
        <v>0</v>
      </c>
      <c r="J1221" s="110"/>
      <c r="K1221" s="110"/>
      <c r="L1221" s="97">
        <f t="shared" si="552"/>
        <v>0</v>
      </c>
      <c r="M1221" s="110"/>
      <c r="N1221" s="110"/>
      <c r="R1221" s="352">
        <f>L1221-[1]გადასახდელები!L1221</f>
        <v>0</v>
      </c>
    </row>
    <row r="1222" spans="2:18" ht="20.25" hidden="1" customHeight="1">
      <c r="B1222" s="36" t="str">
        <f t="shared" si="550"/>
        <v>b</v>
      </c>
      <c r="C1222" s="42">
        <v>4</v>
      </c>
      <c r="D1222" s="42"/>
      <c r="F1222" s="343" t="s">
        <v>623</v>
      </c>
      <c r="G1222" s="47" t="s">
        <v>255</v>
      </c>
      <c r="H1222" s="103"/>
      <c r="I1222" s="94">
        <f t="shared" si="551"/>
        <v>0</v>
      </c>
      <c r="J1222" s="104"/>
      <c r="K1222" s="104"/>
      <c r="L1222" s="94">
        <f t="shared" si="552"/>
        <v>0</v>
      </c>
      <c r="M1222" s="104"/>
      <c r="N1222" s="104"/>
      <c r="R1222" s="352">
        <f>L1222-[1]გადასახდელები!L1222</f>
        <v>0</v>
      </c>
    </row>
    <row r="1223" spans="2:18" ht="20.25" customHeight="1">
      <c r="B1223" s="36" t="str">
        <f t="shared" ref="B1223:B1286" si="553">IF(H1223+I1223+L1223&gt;0,"a","b")</f>
        <v>a</v>
      </c>
      <c r="C1223" s="42">
        <v>4</v>
      </c>
      <c r="D1223" s="42"/>
      <c r="F1223" s="342" t="s">
        <v>557</v>
      </c>
      <c r="G1223" s="47" t="s">
        <v>256</v>
      </c>
      <c r="H1223" s="93">
        <f>SUM(H1224:H1236)</f>
        <v>31.1</v>
      </c>
      <c r="I1223" s="94">
        <f t="shared" si="551"/>
        <v>35</v>
      </c>
      <c r="J1223" s="95">
        <f>SUM(J1224:J1236)</f>
        <v>0</v>
      </c>
      <c r="K1223" s="95">
        <f>SUM(K1224:K1236)</f>
        <v>35</v>
      </c>
      <c r="L1223" s="94">
        <f t="shared" si="552"/>
        <v>4.2720000000000002</v>
      </c>
      <c r="M1223" s="95">
        <f>SUM(M1224:M1236)</f>
        <v>0</v>
      </c>
      <c r="N1223" s="95">
        <f>SUM(N1224:N1236)</f>
        <v>4.2720000000000002</v>
      </c>
      <c r="O1223" s="82" t="s">
        <v>146</v>
      </c>
      <c r="R1223" s="352">
        <f>L1223-[1]გადასახდელები!L1223</f>
        <v>-410.62799999999999</v>
      </c>
    </row>
    <row r="1224" spans="2:18" ht="20.25" hidden="1" customHeight="1">
      <c r="B1224" s="36" t="str">
        <f t="shared" si="553"/>
        <v>b</v>
      </c>
      <c r="C1224" s="42">
        <v>5</v>
      </c>
      <c r="D1224" s="42"/>
      <c r="F1224" s="343" t="s">
        <v>624</v>
      </c>
      <c r="G1224" s="48" t="s">
        <v>257</v>
      </c>
      <c r="H1224" s="109"/>
      <c r="I1224" s="97">
        <f t="shared" si="551"/>
        <v>0</v>
      </c>
      <c r="J1224" s="110"/>
      <c r="K1224" s="110"/>
      <c r="L1224" s="97">
        <f t="shared" si="552"/>
        <v>0</v>
      </c>
      <c r="M1224" s="110"/>
      <c r="N1224" s="110"/>
      <c r="R1224" s="352">
        <f>L1224-[1]გადასახდელები!L1224</f>
        <v>0</v>
      </c>
    </row>
    <row r="1225" spans="2:18" ht="30" hidden="1" customHeight="1">
      <c r="B1225" s="36" t="str">
        <f t="shared" si="553"/>
        <v>b</v>
      </c>
      <c r="C1225" s="42">
        <v>5</v>
      </c>
      <c r="D1225" s="42"/>
      <c r="F1225" s="343" t="s">
        <v>625</v>
      </c>
      <c r="G1225" s="48" t="s">
        <v>258</v>
      </c>
      <c r="H1225" s="109"/>
      <c r="I1225" s="97">
        <f t="shared" si="551"/>
        <v>0</v>
      </c>
      <c r="J1225" s="110"/>
      <c r="K1225" s="110"/>
      <c r="L1225" s="97">
        <f t="shared" si="552"/>
        <v>0</v>
      </c>
      <c r="M1225" s="110"/>
      <c r="N1225" s="110"/>
      <c r="R1225" s="352">
        <f>L1225-[1]გადასახდელები!L1225</f>
        <v>0</v>
      </c>
    </row>
    <row r="1226" spans="2:18" ht="22.5" hidden="1" customHeight="1">
      <c r="B1226" s="36" t="str">
        <f t="shared" si="553"/>
        <v>b</v>
      </c>
      <c r="C1226" s="42">
        <v>5</v>
      </c>
      <c r="D1226" s="42"/>
      <c r="F1226" s="343" t="s">
        <v>558</v>
      </c>
      <c r="G1226" s="48" t="s">
        <v>259</v>
      </c>
      <c r="H1226" s="109"/>
      <c r="I1226" s="97">
        <f t="shared" ref="I1226:I1290" si="554">J1226+K1226</f>
        <v>0</v>
      </c>
      <c r="J1226" s="110"/>
      <c r="K1226" s="110"/>
      <c r="L1226" s="97">
        <f t="shared" ref="L1226:L1290" si="555">M1226+N1226</f>
        <v>0</v>
      </c>
      <c r="M1226" s="110"/>
      <c r="N1226" s="110"/>
      <c r="R1226" s="352">
        <f>L1226-[1]გადასახდელები!L1226</f>
        <v>0</v>
      </c>
    </row>
    <row r="1227" spans="2:18" ht="33.75" hidden="1" customHeight="1">
      <c r="B1227" s="36" t="str">
        <f t="shared" si="553"/>
        <v>b</v>
      </c>
      <c r="C1227" s="42">
        <v>5</v>
      </c>
      <c r="D1227" s="42"/>
      <c r="F1227" s="343" t="s">
        <v>626</v>
      </c>
      <c r="G1227" s="48" t="s">
        <v>260</v>
      </c>
      <c r="H1227" s="109"/>
      <c r="I1227" s="97">
        <f t="shared" si="554"/>
        <v>0</v>
      </c>
      <c r="J1227" s="110"/>
      <c r="K1227" s="110"/>
      <c r="L1227" s="97">
        <f t="shared" si="555"/>
        <v>0</v>
      </c>
      <c r="M1227" s="110"/>
      <c r="N1227" s="110"/>
      <c r="R1227" s="352">
        <f>L1227-[1]გადასახდელები!L1227</f>
        <v>0</v>
      </c>
    </row>
    <row r="1228" spans="2:18" ht="24.75" hidden="1" customHeight="1">
      <c r="B1228" s="36" t="str">
        <f t="shared" si="553"/>
        <v>b</v>
      </c>
      <c r="C1228" s="42">
        <v>5</v>
      </c>
      <c r="D1228" s="42"/>
      <c r="F1228" s="343" t="s">
        <v>627</v>
      </c>
      <c r="G1228" s="48" t="s">
        <v>261</v>
      </c>
      <c r="H1228" s="109"/>
      <c r="I1228" s="97">
        <f t="shared" si="554"/>
        <v>0</v>
      </c>
      <c r="J1228" s="110"/>
      <c r="K1228" s="110"/>
      <c r="L1228" s="97">
        <f t="shared" si="555"/>
        <v>0</v>
      </c>
      <c r="M1228" s="110"/>
      <c r="N1228" s="110"/>
      <c r="R1228" s="352">
        <f>L1228-[1]გადასახდელები!L1228</f>
        <v>0</v>
      </c>
    </row>
    <row r="1229" spans="2:18" ht="35.25" hidden="1" customHeight="1">
      <c r="B1229" s="36" t="str">
        <f t="shared" si="553"/>
        <v>b</v>
      </c>
      <c r="C1229" s="42">
        <v>5</v>
      </c>
      <c r="D1229" s="42"/>
      <c r="F1229" s="343" t="s">
        <v>628</v>
      </c>
      <c r="G1229" s="48" t="s">
        <v>262</v>
      </c>
      <c r="H1229" s="109"/>
      <c r="I1229" s="97">
        <f t="shared" si="554"/>
        <v>0</v>
      </c>
      <c r="J1229" s="110"/>
      <c r="K1229" s="110"/>
      <c r="L1229" s="97">
        <f t="shared" si="555"/>
        <v>0</v>
      </c>
      <c r="M1229" s="110"/>
      <c r="N1229" s="110"/>
      <c r="R1229" s="352">
        <f>L1229-[1]გადასახდელები!L1229</f>
        <v>0</v>
      </c>
    </row>
    <row r="1230" spans="2:18" ht="33.75" hidden="1" customHeight="1">
      <c r="B1230" s="36" t="str">
        <f t="shared" si="553"/>
        <v>b</v>
      </c>
      <c r="C1230" s="42">
        <v>5</v>
      </c>
      <c r="D1230" s="42"/>
      <c r="F1230" s="343" t="s">
        <v>629</v>
      </c>
      <c r="G1230" s="48" t="s">
        <v>263</v>
      </c>
      <c r="H1230" s="109"/>
      <c r="I1230" s="97">
        <f t="shared" si="554"/>
        <v>0</v>
      </c>
      <c r="J1230" s="110"/>
      <c r="K1230" s="110"/>
      <c r="L1230" s="97">
        <f t="shared" si="555"/>
        <v>0</v>
      </c>
      <c r="M1230" s="110"/>
      <c r="N1230" s="110"/>
      <c r="R1230" s="352">
        <f>L1230-[1]გადასახდელები!L1230</f>
        <v>0</v>
      </c>
    </row>
    <row r="1231" spans="2:18" ht="20.25" hidden="1" customHeight="1">
      <c r="B1231" s="36" t="str">
        <f t="shared" si="553"/>
        <v>b</v>
      </c>
      <c r="C1231" s="42">
        <v>5</v>
      </c>
      <c r="D1231" s="42"/>
      <c r="F1231" s="343" t="s">
        <v>630</v>
      </c>
      <c r="G1231" s="48" t="s">
        <v>264</v>
      </c>
      <c r="H1231" s="109"/>
      <c r="I1231" s="97">
        <f t="shared" si="554"/>
        <v>0</v>
      </c>
      <c r="J1231" s="110"/>
      <c r="K1231" s="110"/>
      <c r="L1231" s="97">
        <f t="shared" si="555"/>
        <v>0</v>
      </c>
      <c r="M1231" s="110"/>
      <c r="N1231" s="110"/>
      <c r="R1231" s="352">
        <f>L1231-[1]გადასახდელები!L1231</f>
        <v>0</v>
      </c>
    </row>
    <row r="1232" spans="2:18" ht="20.25" hidden="1" customHeight="1">
      <c r="B1232" s="36" t="str">
        <f t="shared" si="553"/>
        <v>b</v>
      </c>
      <c r="C1232" s="42">
        <v>5</v>
      </c>
      <c r="D1232" s="42"/>
      <c r="F1232" s="343" t="s">
        <v>631</v>
      </c>
      <c r="G1232" s="48" t="s">
        <v>265</v>
      </c>
      <c r="H1232" s="109"/>
      <c r="I1232" s="97">
        <f t="shared" si="554"/>
        <v>0</v>
      </c>
      <c r="J1232" s="110"/>
      <c r="K1232" s="110"/>
      <c r="L1232" s="97">
        <f t="shared" si="555"/>
        <v>0</v>
      </c>
      <c r="M1232" s="110"/>
      <c r="N1232" s="110"/>
      <c r="R1232" s="352">
        <f>L1232-[1]გადასახდელები!L1232</f>
        <v>0</v>
      </c>
    </row>
    <row r="1233" spans="2:18" ht="20.25" hidden="1" customHeight="1">
      <c r="B1233" s="36" t="str">
        <f t="shared" si="553"/>
        <v>b</v>
      </c>
      <c r="C1233" s="42">
        <v>5</v>
      </c>
      <c r="D1233" s="42"/>
      <c r="F1233" s="343" t="s">
        <v>559</v>
      </c>
      <c r="G1233" s="48" t="s">
        <v>266</v>
      </c>
      <c r="H1233" s="109"/>
      <c r="I1233" s="97">
        <f t="shared" si="554"/>
        <v>0</v>
      </c>
      <c r="J1233" s="110"/>
      <c r="K1233" s="110"/>
      <c r="L1233" s="97">
        <f t="shared" si="555"/>
        <v>0</v>
      </c>
      <c r="M1233" s="110"/>
      <c r="N1233" s="110"/>
      <c r="R1233" s="352">
        <f>L1233-[1]გადასახდელები!L1233</f>
        <v>0</v>
      </c>
    </row>
    <row r="1234" spans="2:18" ht="20.25" hidden="1" customHeight="1">
      <c r="B1234" s="36" t="str">
        <f t="shared" si="553"/>
        <v>b</v>
      </c>
      <c r="C1234" s="42">
        <v>5</v>
      </c>
      <c r="D1234" s="42"/>
      <c r="F1234" s="343" t="s">
        <v>632</v>
      </c>
      <c r="G1234" s="48" t="s">
        <v>267</v>
      </c>
      <c r="H1234" s="109"/>
      <c r="I1234" s="97">
        <f t="shared" si="554"/>
        <v>0</v>
      </c>
      <c r="J1234" s="110"/>
      <c r="K1234" s="110"/>
      <c r="L1234" s="97">
        <f t="shared" si="555"/>
        <v>0</v>
      </c>
      <c r="M1234" s="110"/>
      <c r="N1234" s="110"/>
      <c r="R1234" s="352">
        <f>L1234-[1]გადასახდელები!L1234</f>
        <v>0</v>
      </c>
    </row>
    <row r="1235" spans="2:18" ht="34.5" hidden="1" customHeight="1">
      <c r="B1235" s="36" t="str">
        <f t="shared" si="553"/>
        <v>b</v>
      </c>
      <c r="C1235" s="42">
        <v>5</v>
      </c>
      <c r="D1235" s="42"/>
      <c r="F1235" s="343" t="s">
        <v>633</v>
      </c>
      <c r="G1235" s="48" t="s">
        <v>268</v>
      </c>
      <c r="H1235" s="109"/>
      <c r="I1235" s="97">
        <f t="shared" si="554"/>
        <v>0</v>
      </c>
      <c r="J1235" s="110"/>
      <c r="K1235" s="110"/>
      <c r="L1235" s="97">
        <f t="shared" si="555"/>
        <v>0</v>
      </c>
      <c r="M1235" s="110"/>
      <c r="N1235" s="110"/>
      <c r="R1235" s="352">
        <f>L1235-[1]გადასახდელები!L1235</f>
        <v>0</v>
      </c>
    </row>
    <row r="1236" spans="2:18" ht="53.25" customHeight="1" thickBot="1">
      <c r="B1236" s="36" t="str">
        <f t="shared" si="553"/>
        <v>a</v>
      </c>
      <c r="C1236" s="42">
        <v>5</v>
      </c>
      <c r="D1236" s="42"/>
      <c r="F1236" s="343" t="s">
        <v>560</v>
      </c>
      <c r="G1236" s="48" t="s">
        <v>269</v>
      </c>
      <c r="H1236" s="109">
        <v>31.1</v>
      </c>
      <c r="I1236" s="97">
        <f t="shared" si="554"/>
        <v>35</v>
      </c>
      <c r="J1236" s="110"/>
      <c r="K1236" s="110">
        <v>35</v>
      </c>
      <c r="L1236" s="97">
        <f t="shared" si="555"/>
        <v>4.2720000000000002</v>
      </c>
      <c r="M1236" s="110"/>
      <c r="N1236" s="110">
        <f>1.364+0.02+0.1+0.01+1.364+0.05+1.364</f>
        <v>4.2720000000000002</v>
      </c>
      <c r="R1236" s="352">
        <f>L1236-[1]გადასახდელები!L1236</f>
        <v>-410.62799999999999</v>
      </c>
    </row>
    <row r="1237" spans="2:18" ht="20.25" hidden="1" customHeight="1">
      <c r="B1237" s="36" t="str">
        <f t="shared" si="553"/>
        <v>b</v>
      </c>
      <c r="C1237" s="42">
        <v>3</v>
      </c>
      <c r="D1237" s="42"/>
      <c r="F1237" s="343" t="s">
        <v>634</v>
      </c>
      <c r="G1237" s="57" t="s">
        <v>209</v>
      </c>
      <c r="H1237" s="111"/>
      <c r="I1237" s="90">
        <f t="shared" si="554"/>
        <v>0</v>
      </c>
      <c r="J1237" s="112"/>
      <c r="K1237" s="112"/>
      <c r="L1237" s="90">
        <f t="shared" si="555"/>
        <v>0</v>
      </c>
      <c r="M1237" s="112"/>
      <c r="N1237" s="112"/>
      <c r="R1237" s="352">
        <f>L1237-[1]გადასახდელები!L1237</f>
        <v>0</v>
      </c>
    </row>
    <row r="1238" spans="2:18" ht="20.25" hidden="1" customHeight="1">
      <c r="B1238" s="36" t="str">
        <f t="shared" si="553"/>
        <v>b</v>
      </c>
      <c r="C1238" s="42">
        <v>3</v>
      </c>
      <c r="D1238" s="42"/>
      <c r="F1238" s="342" t="s">
        <v>635</v>
      </c>
      <c r="G1238" s="57" t="s">
        <v>208</v>
      </c>
      <c r="H1238" s="89">
        <f>H1239+H1244+H1245</f>
        <v>0</v>
      </c>
      <c r="I1238" s="90">
        <f t="shared" si="554"/>
        <v>0</v>
      </c>
      <c r="J1238" s="92">
        <f>J1239+J1244+J1245</f>
        <v>0</v>
      </c>
      <c r="K1238" s="92">
        <f>K1239+K1244+K1245</f>
        <v>0</v>
      </c>
      <c r="L1238" s="90">
        <f t="shared" si="555"/>
        <v>0</v>
      </c>
      <c r="M1238" s="92">
        <f>M1239+M1244+M1245</f>
        <v>0</v>
      </c>
      <c r="N1238" s="92">
        <f>N1239+N1244+N1245</f>
        <v>0</v>
      </c>
      <c r="O1238" s="82" t="s">
        <v>146</v>
      </c>
      <c r="R1238" s="352">
        <f>L1238-[1]გადასახდელები!L1238</f>
        <v>0</v>
      </c>
    </row>
    <row r="1239" spans="2:18" ht="20.25" hidden="1" customHeight="1">
      <c r="B1239" s="36" t="str">
        <f t="shared" si="553"/>
        <v>b</v>
      </c>
      <c r="C1239" s="42">
        <v>4</v>
      </c>
      <c r="D1239" s="42"/>
      <c r="F1239" s="342" t="s">
        <v>636</v>
      </c>
      <c r="G1239" s="47" t="s">
        <v>270</v>
      </c>
      <c r="H1239" s="93">
        <f>SUM(H1240:H1243)</f>
        <v>0</v>
      </c>
      <c r="I1239" s="94">
        <f t="shared" si="554"/>
        <v>0</v>
      </c>
      <c r="J1239" s="95">
        <f>SUM(J1240:J1243)</f>
        <v>0</v>
      </c>
      <c r="K1239" s="95">
        <f>SUM(K1240:K1243)</f>
        <v>0</v>
      </c>
      <c r="L1239" s="94">
        <f t="shared" si="555"/>
        <v>0</v>
      </c>
      <c r="M1239" s="95">
        <f>SUM(M1240:M1243)</f>
        <v>0</v>
      </c>
      <c r="N1239" s="95">
        <f>SUM(N1240:N1243)</f>
        <v>0</v>
      </c>
      <c r="O1239" s="82" t="s">
        <v>146</v>
      </c>
      <c r="R1239" s="352">
        <f>L1239-[1]გადასახდელები!L1239</f>
        <v>0</v>
      </c>
    </row>
    <row r="1240" spans="2:18" ht="20.25" hidden="1" customHeight="1">
      <c r="B1240" s="36" t="str">
        <f t="shared" si="553"/>
        <v>b</v>
      </c>
      <c r="C1240" s="42">
        <v>5</v>
      </c>
      <c r="D1240" s="42"/>
      <c r="F1240" s="343" t="s">
        <v>637</v>
      </c>
      <c r="G1240" s="48" t="s">
        <v>271</v>
      </c>
      <c r="H1240" s="101"/>
      <c r="I1240" s="97">
        <f t="shared" si="554"/>
        <v>0</v>
      </c>
      <c r="J1240" s="102"/>
      <c r="K1240" s="102"/>
      <c r="L1240" s="97">
        <f t="shared" si="555"/>
        <v>0</v>
      </c>
      <c r="M1240" s="102"/>
      <c r="N1240" s="102"/>
      <c r="R1240" s="352">
        <f>L1240-[1]გადასახდელები!L1240</f>
        <v>0</v>
      </c>
    </row>
    <row r="1241" spans="2:18" ht="20.25" hidden="1" customHeight="1">
      <c r="B1241" s="36" t="str">
        <f t="shared" si="553"/>
        <v>b</v>
      </c>
      <c r="C1241" s="42">
        <v>5</v>
      </c>
      <c r="D1241" s="42"/>
      <c r="F1241" s="343" t="s">
        <v>638</v>
      </c>
      <c r="G1241" s="48" t="s">
        <v>272</v>
      </c>
      <c r="H1241" s="101"/>
      <c r="I1241" s="97">
        <f t="shared" si="554"/>
        <v>0</v>
      </c>
      <c r="J1241" s="102"/>
      <c r="K1241" s="102"/>
      <c r="L1241" s="97">
        <f t="shared" si="555"/>
        <v>0</v>
      </c>
      <c r="M1241" s="102"/>
      <c r="N1241" s="102"/>
      <c r="R1241" s="352">
        <f>L1241-[1]გადასახდელები!L1241</f>
        <v>0</v>
      </c>
    </row>
    <row r="1242" spans="2:18" ht="20.25" hidden="1" customHeight="1">
      <c r="B1242" s="36" t="str">
        <f t="shared" si="553"/>
        <v>b</v>
      </c>
      <c r="C1242" s="42">
        <v>5</v>
      </c>
      <c r="D1242" s="42"/>
      <c r="F1242" s="343" t="s">
        <v>639</v>
      </c>
      <c r="G1242" s="48" t="s">
        <v>273</v>
      </c>
      <c r="H1242" s="101"/>
      <c r="I1242" s="97">
        <f t="shared" si="554"/>
        <v>0</v>
      </c>
      <c r="J1242" s="102"/>
      <c r="K1242" s="102"/>
      <c r="L1242" s="97">
        <f t="shared" si="555"/>
        <v>0</v>
      </c>
      <c r="M1242" s="102"/>
      <c r="N1242" s="102"/>
      <c r="R1242" s="352">
        <f>L1242-[1]გადასახდელები!L1242</f>
        <v>0</v>
      </c>
    </row>
    <row r="1243" spans="2:18" ht="20.25" hidden="1" customHeight="1">
      <c r="B1243" s="36" t="str">
        <f t="shared" si="553"/>
        <v>b</v>
      </c>
      <c r="C1243" s="42">
        <v>5</v>
      </c>
      <c r="D1243" s="42"/>
      <c r="F1243" s="343" t="s">
        <v>640</v>
      </c>
      <c r="G1243" s="48" t="s">
        <v>274</v>
      </c>
      <c r="H1243" s="101"/>
      <c r="I1243" s="97">
        <f t="shared" si="554"/>
        <v>0</v>
      </c>
      <c r="J1243" s="102"/>
      <c r="K1243" s="102"/>
      <c r="L1243" s="97">
        <f t="shared" si="555"/>
        <v>0</v>
      </c>
      <c r="M1243" s="102"/>
      <c r="N1243" s="102"/>
      <c r="R1243" s="352">
        <f>L1243-[1]გადასახდელები!L1243</f>
        <v>0</v>
      </c>
    </row>
    <row r="1244" spans="2:18" ht="20.25" hidden="1" customHeight="1">
      <c r="B1244" s="36" t="str">
        <f t="shared" si="553"/>
        <v>b</v>
      </c>
      <c r="C1244" s="42">
        <v>4</v>
      </c>
      <c r="D1244" s="42"/>
      <c r="F1244" s="343" t="s">
        <v>641</v>
      </c>
      <c r="G1244" s="47" t="s">
        <v>275</v>
      </c>
      <c r="H1244" s="103"/>
      <c r="I1244" s="94">
        <f t="shared" si="554"/>
        <v>0</v>
      </c>
      <c r="J1244" s="104"/>
      <c r="K1244" s="104"/>
      <c r="L1244" s="94">
        <f t="shared" si="555"/>
        <v>0</v>
      </c>
      <c r="M1244" s="104"/>
      <c r="N1244" s="104"/>
      <c r="R1244" s="352">
        <f>L1244-[1]გადასახდელები!L1244</f>
        <v>0</v>
      </c>
    </row>
    <row r="1245" spans="2:18" ht="36" hidden="1" customHeight="1">
      <c r="B1245" s="36" t="str">
        <f t="shared" si="553"/>
        <v>b</v>
      </c>
      <c r="C1245" s="42">
        <v>4</v>
      </c>
      <c r="D1245" s="42"/>
      <c r="F1245" s="343" t="s">
        <v>642</v>
      </c>
      <c r="G1245" s="47" t="s">
        <v>276</v>
      </c>
      <c r="H1245" s="103"/>
      <c r="I1245" s="94">
        <f t="shared" si="554"/>
        <v>0</v>
      </c>
      <c r="J1245" s="104"/>
      <c r="K1245" s="104"/>
      <c r="L1245" s="94">
        <f t="shared" si="555"/>
        <v>0</v>
      </c>
      <c r="M1245" s="104"/>
      <c r="N1245" s="104"/>
      <c r="R1245" s="352">
        <f>L1245-[1]გადასახდელები!L1245</f>
        <v>0</v>
      </c>
    </row>
    <row r="1246" spans="2:18" ht="20.25" hidden="1" customHeight="1">
      <c r="B1246" s="36" t="str">
        <f t="shared" si="553"/>
        <v>b</v>
      </c>
      <c r="C1246" s="42">
        <v>3</v>
      </c>
      <c r="D1246" s="42"/>
      <c r="F1246" s="343" t="s">
        <v>561</v>
      </c>
      <c r="G1246" s="57" t="s">
        <v>202</v>
      </c>
      <c r="H1246" s="111"/>
      <c r="I1246" s="90">
        <f t="shared" si="554"/>
        <v>0</v>
      </c>
      <c r="J1246" s="112"/>
      <c r="K1246" s="112"/>
      <c r="L1246" s="90">
        <f t="shared" si="555"/>
        <v>0</v>
      </c>
      <c r="M1246" s="112"/>
      <c r="N1246" s="112"/>
      <c r="R1246" s="352">
        <f>L1246-[1]გადასახდელები!L1246</f>
        <v>0</v>
      </c>
    </row>
    <row r="1247" spans="2:18" ht="20.25" hidden="1" customHeight="1">
      <c r="B1247" s="36" t="str">
        <f t="shared" si="553"/>
        <v>b</v>
      </c>
      <c r="C1247" s="42">
        <v>3</v>
      </c>
      <c r="D1247" s="42"/>
      <c r="F1247" s="342" t="s">
        <v>562</v>
      </c>
      <c r="G1247" s="57" t="s">
        <v>203</v>
      </c>
      <c r="H1247" s="89">
        <f>H1248+H1251+H1254</f>
        <v>0</v>
      </c>
      <c r="I1247" s="90">
        <f t="shared" si="554"/>
        <v>0</v>
      </c>
      <c r="J1247" s="92">
        <f>J1248+J1251+J1254</f>
        <v>0</v>
      </c>
      <c r="K1247" s="92">
        <f>K1248+K1251+K1254</f>
        <v>0</v>
      </c>
      <c r="L1247" s="90">
        <f t="shared" si="555"/>
        <v>0</v>
      </c>
      <c r="M1247" s="92">
        <f>M1248+M1251+M1254</f>
        <v>0</v>
      </c>
      <c r="N1247" s="92">
        <f>N1248+N1251+N1254</f>
        <v>0</v>
      </c>
      <c r="O1247" s="82" t="s">
        <v>146</v>
      </c>
      <c r="R1247" s="352">
        <f>L1247-[1]გადასახდელები!L1247</f>
        <v>0</v>
      </c>
    </row>
    <row r="1248" spans="2:18" ht="20.25" hidden="1" customHeight="1">
      <c r="B1248" s="36" t="str">
        <f t="shared" si="553"/>
        <v>b</v>
      </c>
      <c r="C1248" s="42">
        <v>4</v>
      </c>
      <c r="D1248" s="42"/>
      <c r="F1248" s="342" t="s">
        <v>643</v>
      </c>
      <c r="G1248" s="47" t="s">
        <v>277</v>
      </c>
      <c r="H1248" s="93">
        <f>SUM(H1249:H1250)</f>
        <v>0</v>
      </c>
      <c r="I1248" s="94">
        <f t="shared" si="554"/>
        <v>0</v>
      </c>
      <c r="J1248" s="95">
        <f>SUM(J1249:J1250)</f>
        <v>0</v>
      </c>
      <c r="K1248" s="95">
        <f>SUM(K1249:K1250)</f>
        <v>0</v>
      </c>
      <c r="L1248" s="94">
        <f t="shared" si="555"/>
        <v>0</v>
      </c>
      <c r="M1248" s="95">
        <f>SUM(M1249:M1250)</f>
        <v>0</v>
      </c>
      <c r="N1248" s="95">
        <f>SUM(N1249:N1250)</f>
        <v>0</v>
      </c>
      <c r="O1248" s="82" t="s">
        <v>146</v>
      </c>
      <c r="R1248" s="352">
        <f>L1248-[1]გადასახდელები!L1248</f>
        <v>0</v>
      </c>
    </row>
    <row r="1249" spans="2:18" ht="20.25" hidden="1" customHeight="1">
      <c r="B1249" s="36" t="str">
        <f t="shared" si="553"/>
        <v>b</v>
      </c>
      <c r="C1249" s="42">
        <v>5</v>
      </c>
      <c r="D1249" s="42"/>
      <c r="F1249" s="343" t="s">
        <v>644</v>
      </c>
      <c r="G1249" s="48" t="s">
        <v>278</v>
      </c>
      <c r="H1249" s="101"/>
      <c r="I1249" s="97">
        <f t="shared" si="554"/>
        <v>0</v>
      </c>
      <c r="J1249" s="102"/>
      <c r="K1249" s="102"/>
      <c r="L1249" s="97">
        <f t="shared" si="555"/>
        <v>0</v>
      </c>
      <c r="M1249" s="102"/>
      <c r="N1249" s="102"/>
      <c r="R1249" s="352">
        <f>L1249-[1]გადასახდელები!L1249</f>
        <v>0</v>
      </c>
    </row>
    <row r="1250" spans="2:18" ht="20.25" hidden="1" customHeight="1">
      <c r="B1250" s="36" t="str">
        <f t="shared" si="553"/>
        <v>b</v>
      </c>
      <c r="C1250" s="42">
        <v>5</v>
      </c>
      <c r="D1250" s="42"/>
      <c r="F1250" s="343" t="s">
        <v>645</v>
      </c>
      <c r="G1250" s="48" t="s">
        <v>204</v>
      </c>
      <c r="H1250" s="101"/>
      <c r="I1250" s="97">
        <f t="shared" si="554"/>
        <v>0</v>
      </c>
      <c r="J1250" s="102"/>
      <c r="K1250" s="102"/>
      <c r="L1250" s="97">
        <f t="shared" si="555"/>
        <v>0</v>
      </c>
      <c r="M1250" s="102"/>
      <c r="N1250" s="102"/>
      <c r="R1250" s="352">
        <f>L1250-[1]გადასახდელები!L1250</f>
        <v>0</v>
      </c>
    </row>
    <row r="1251" spans="2:18" ht="20.25" hidden="1" customHeight="1">
      <c r="B1251" s="36" t="str">
        <f t="shared" si="553"/>
        <v>b</v>
      </c>
      <c r="C1251" s="42">
        <v>4</v>
      </c>
      <c r="D1251" s="42"/>
      <c r="F1251" s="342" t="s">
        <v>646</v>
      </c>
      <c r="G1251" s="47" t="s">
        <v>279</v>
      </c>
      <c r="H1251" s="93">
        <f>SUM(H1252:H1253)</f>
        <v>0</v>
      </c>
      <c r="I1251" s="94">
        <f t="shared" si="554"/>
        <v>0</v>
      </c>
      <c r="J1251" s="95">
        <f>SUM(J1252:J1253)</f>
        <v>0</v>
      </c>
      <c r="K1251" s="95">
        <f>SUM(K1252:K1253)</f>
        <v>0</v>
      </c>
      <c r="L1251" s="94">
        <f t="shared" si="555"/>
        <v>0</v>
      </c>
      <c r="M1251" s="95">
        <f>SUM(M1252:M1253)</f>
        <v>0</v>
      </c>
      <c r="N1251" s="95">
        <f>SUM(N1252:N1253)</f>
        <v>0</v>
      </c>
      <c r="O1251" s="82" t="s">
        <v>146</v>
      </c>
      <c r="R1251" s="352">
        <f>L1251-[1]გადასახდელები!L1251</f>
        <v>0</v>
      </c>
    </row>
    <row r="1252" spans="2:18" ht="20.25" hidden="1" customHeight="1">
      <c r="B1252" s="36" t="str">
        <f t="shared" si="553"/>
        <v>b</v>
      </c>
      <c r="C1252" s="42">
        <v>5</v>
      </c>
      <c r="D1252" s="42"/>
      <c r="F1252" s="343" t="s">
        <v>647</v>
      </c>
      <c r="G1252" s="48" t="s">
        <v>278</v>
      </c>
      <c r="H1252" s="101"/>
      <c r="I1252" s="97">
        <f t="shared" si="554"/>
        <v>0</v>
      </c>
      <c r="J1252" s="102"/>
      <c r="K1252" s="102"/>
      <c r="L1252" s="97">
        <f t="shared" si="555"/>
        <v>0</v>
      </c>
      <c r="M1252" s="102"/>
      <c r="N1252" s="102"/>
      <c r="R1252" s="352">
        <f>L1252-[1]გადასახდელები!L1252</f>
        <v>0</v>
      </c>
    </row>
    <row r="1253" spans="2:18" ht="20.25" hidden="1" customHeight="1">
      <c r="B1253" s="36" t="str">
        <f t="shared" si="553"/>
        <v>b</v>
      </c>
      <c r="C1253" s="42">
        <v>5</v>
      </c>
      <c r="D1253" s="42"/>
      <c r="F1253" s="343" t="s">
        <v>648</v>
      </c>
      <c r="G1253" s="48" t="s">
        <v>204</v>
      </c>
      <c r="H1253" s="101"/>
      <c r="I1253" s="97">
        <f t="shared" si="554"/>
        <v>0</v>
      </c>
      <c r="J1253" s="102"/>
      <c r="K1253" s="102"/>
      <c r="L1253" s="97">
        <f t="shared" si="555"/>
        <v>0</v>
      </c>
      <c r="M1253" s="102"/>
      <c r="N1253" s="102"/>
      <c r="R1253" s="352">
        <f>L1253-[1]გადასახდელები!L1253</f>
        <v>0</v>
      </c>
    </row>
    <row r="1254" spans="2:18" ht="20.25" hidden="1" customHeight="1">
      <c r="B1254" s="36" t="str">
        <f t="shared" si="553"/>
        <v>b</v>
      </c>
      <c r="C1254" s="42">
        <v>4</v>
      </c>
      <c r="D1254" s="42"/>
      <c r="F1254" s="342" t="s">
        <v>563</v>
      </c>
      <c r="G1254" s="47" t="s">
        <v>280</v>
      </c>
      <c r="H1254" s="93">
        <f>SUM(H1255:H1256)</f>
        <v>0</v>
      </c>
      <c r="I1254" s="94">
        <f t="shared" si="554"/>
        <v>0</v>
      </c>
      <c r="J1254" s="95">
        <f>SUM(J1255:J1256)</f>
        <v>0</v>
      </c>
      <c r="K1254" s="95">
        <f>SUM(K1255:K1256)</f>
        <v>0</v>
      </c>
      <c r="L1254" s="94">
        <f t="shared" si="555"/>
        <v>0</v>
      </c>
      <c r="M1254" s="95">
        <f>SUM(M1255:M1256)</f>
        <v>0</v>
      </c>
      <c r="N1254" s="95">
        <f>SUM(N1255:N1256)</f>
        <v>0</v>
      </c>
      <c r="O1254" s="82" t="s">
        <v>146</v>
      </c>
      <c r="R1254" s="352">
        <f>L1254-[1]გადასახდელები!L1254</f>
        <v>0</v>
      </c>
    </row>
    <row r="1255" spans="2:18" ht="20.25" hidden="1" customHeight="1">
      <c r="B1255" s="36" t="str">
        <f t="shared" si="553"/>
        <v>b</v>
      </c>
      <c r="C1255" s="42">
        <v>5</v>
      </c>
      <c r="D1255" s="42"/>
      <c r="F1255" s="343" t="s">
        <v>649</v>
      </c>
      <c r="G1255" s="48" t="s">
        <v>278</v>
      </c>
      <c r="H1255" s="101"/>
      <c r="I1255" s="97">
        <f t="shared" si="554"/>
        <v>0</v>
      </c>
      <c r="J1255" s="102"/>
      <c r="K1255" s="102"/>
      <c r="L1255" s="97">
        <f t="shared" si="555"/>
        <v>0</v>
      </c>
      <c r="M1255" s="102"/>
      <c r="N1255" s="102"/>
      <c r="R1255" s="352">
        <f>L1255-[1]გადასახდელები!L1255</f>
        <v>0</v>
      </c>
    </row>
    <row r="1256" spans="2:18" ht="20.25" hidden="1" customHeight="1">
      <c r="B1256" s="36" t="str">
        <f t="shared" si="553"/>
        <v>b</v>
      </c>
      <c r="C1256" s="42">
        <v>5</v>
      </c>
      <c r="D1256" s="42"/>
      <c r="F1256" s="343" t="s">
        <v>564</v>
      </c>
      <c r="G1256" s="48" t="s">
        <v>204</v>
      </c>
      <c r="H1256" s="101"/>
      <c r="I1256" s="97">
        <f t="shared" si="554"/>
        <v>0</v>
      </c>
      <c r="J1256" s="102"/>
      <c r="K1256" s="102"/>
      <c r="L1256" s="97">
        <f t="shared" si="555"/>
        <v>0</v>
      </c>
      <c r="M1256" s="102"/>
      <c r="N1256" s="102"/>
      <c r="R1256" s="352">
        <f>L1256-[1]გადასახდელები!L1256</f>
        <v>0</v>
      </c>
    </row>
    <row r="1257" spans="2:18" ht="20.25" hidden="1" customHeight="1">
      <c r="B1257" s="36" t="str">
        <f t="shared" si="553"/>
        <v>b</v>
      </c>
      <c r="C1257" s="42">
        <v>3</v>
      </c>
      <c r="D1257" s="42"/>
      <c r="F1257" s="342" t="s">
        <v>565</v>
      </c>
      <c r="G1257" s="57" t="s">
        <v>206</v>
      </c>
      <c r="H1257" s="89">
        <f>H1258+H1261+H1264</f>
        <v>0</v>
      </c>
      <c r="I1257" s="90">
        <f t="shared" si="554"/>
        <v>0</v>
      </c>
      <c r="J1257" s="92">
        <f>J1258+J1261+J1264</f>
        <v>0</v>
      </c>
      <c r="K1257" s="92">
        <f>K1258+K1261+K1264</f>
        <v>0</v>
      </c>
      <c r="L1257" s="90">
        <f t="shared" si="555"/>
        <v>0</v>
      </c>
      <c r="M1257" s="92">
        <f>M1258+M1261+M1264</f>
        <v>0</v>
      </c>
      <c r="N1257" s="92">
        <f>N1258+N1261+N1264</f>
        <v>0</v>
      </c>
      <c r="O1257" s="82" t="s">
        <v>146</v>
      </c>
      <c r="R1257" s="352">
        <f>L1257-[1]გადასახდელები!L1257</f>
        <v>0</v>
      </c>
    </row>
    <row r="1258" spans="2:18" ht="20.25" hidden="1" customHeight="1">
      <c r="B1258" s="36" t="str">
        <f t="shared" si="553"/>
        <v>b</v>
      </c>
      <c r="C1258" s="42">
        <v>4</v>
      </c>
      <c r="D1258" s="42"/>
      <c r="F1258" s="342" t="s">
        <v>650</v>
      </c>
      <c r="G1258" s="47" t="s">
        <v>281</v>
      </c>
      <c r="H1258" s="93">
        <f>SUM(H1259:H1260)</f>
        <v>0</v>
      </c>
      <c r="I1258" s="94">
        <f t="shared" si="554"/>
        <v>0</v>
      </c>
      <c r="J1258" s="95">
        <f>SUM(J1259:J1260)</f>
        <v>0</v>
      </c>
      <c r="K1258" s="95">
        <f>SUM(K1259:K1260)</f>
        <v>0</v>
      </c>
      <c r="L1258" s="94">
        <f t="shared" si="555"/>
        <v>0</v>
      </c>
      <c r="M1258" s="95">
        <f>SUM(M1259:M1260)</f>
        <v>0</v>
      </c>
      <c r="N1258" s="95">
        <f>SUM(N1259:N1260)</f>
        <v>0</v>
      </c>
      <c r="O1258" s="82" t="s">
        <v>146</v>
      </c>
      <c r="R1258" s="352">
        <f>L1258-[1]გადასახდელები!L1258</f>
        <v>0</v>
      </c>
    </row>
    <row r="1259" spans="2:18" ht="20.25" hidden="1" customHeight="1">
      <c r="B1259" s="36" t="str">
        <f t="shared" si="553"/>
        <v>b</v>
      </c>
      <c r="C1259" s="42">
        <v>5</v>
      </c>
      <c r="D1259" s="42"/>
      <c r="F1259" s="343" t="s">
        <v>651</v>
      </c>
      <c r="G1259" s="48" t="s">
        <v>282</v>
      </c>
      <c r="H1259" s="101"/>
      <c r="I1259" s="97">
        <f t="shared" si="554"/>
        <v>0</v>
      </c>
      <c r="J1259" s="102"/>
      <c r="K1259" s="102"/>
      <c r="L1259" s="97">
        <f t="shared" si="555"/>
        <v>0</v>
      </c>
      <c r="M1259" s="102"/>
      <c r="N1259" s="102"/>
      <c r="R1259" s="352">
        <f>L1259-[1]გადასახდელები!L1259</f>
        <v>0</v>
      </c>
    </row>
    <row r="1260" spans="2:18" ht="20.25" hidden="1" customHeight="1">
      <c r="B1260" s="36" t="str">
        <f t="shared" si="553"/>
        <v>b</v>
      </c>
      <c r="C1260" s="42">
        <v>5</v>
      </c>
      <c r="D1260" s="42"/>
      <c r="F1260" s="343" t="s">
        <v>652</v>
      </c>
      <c r="G1260" s="48" t="s">
        <v>283</v>
      </c>
      <c r="H1260" s="101"/>
      <c r="I1260" s="97">
        <f t="shared" si="554"/>
        <v>0</v>
      </c>
      <c r="J1260" s="102"/>
      <c r="K1260" s="102"/>
      <c r="L1260" s="97">
        <f t="shared" si="555"/>
        <v>0</v>
      </c>
      <c r="M1260" s="102"/>
      <c r="N1260" s="102"/>
      <c r="R1260" s="352">
        <f>L1260-[1]გადასახდელები!L1260</f>
        <v>0</v>
      </c>
    </row>
    <row r="1261" spans="2:18" ht="20.25" hidden="1" customHeight="1">
      <c r="B1261" s="36" t="str">
        <f t="shared" si="553"/>
        <v>b</v>
      </c>
      <c r="C1261" s="42">
        <v>4</v>
      </c>
      <c r="D1261" s="42"/>
      <c r="F1261" s="342" t="s">
        <v>566</v>
      </c>
      <c r="G1261" s="47" t="s">
        <v>284</v>
      </c>
      <c r="H1261" s="93">
        <f>SUM(H1262:H1263)</f>
        <v>0</v>
      </c>
      <c r="I1261" s="94">
        <f t="shared" si="554"/>
        <v>0</v>
      </c>
      <c r="J1261" s="95">
        <f>SUM(J1262:J1263)</f>
        <v>0</v>
      </c>
      <c r="K1261" s="95">
        <f>SUM(K1262:K1263)</f>
        <v>0</v>
      </c>
      <c r="L1261" s="94">
        <f t="shared" si="555"/>
        <v>0</v>
      </c>
      <c r="M1261" s="95">
        <f>SUM(M1262:M1263)</f>
        <v>0</v>
      </c>
      <c r="N1261" s="95">
        <f>SUM(N1262:N1263)</f>
        <v>0</v>
      </c>
      <c r="O1261" s="82" t="s">
        <v>146</v>
      </c>
      <c r="R1261" s="352">
        <f>L1261-[1]გადასახდელები!L1261</f>
        <v>0</v>
      </c>
    </row>
    <row r="1262" spans="2:18" ht="20.25" hidden="1" customHeight="1">
      <c r="B1262" s="36" t="str">
        <f t="shared" si="553"/>
        <v>b</v>
      </c>
      <c r="C1262" s="42">
        <v>5</v>
      </c>
      <c r="D1262" s="42"/>
      <c r="F1262" s="343" t="s">
        <v>567</v>
      </c>
      <c r="G1262" s="48" t="s">
        <v>282</v>
      </c>
      <c r="H1262" s="101"/>
      <c r="I1262" s="97">
        <f t="shared" si="554"/>
        <v>0</v>
      </c>
      <c r="J1262" s="102"/>
      <c r="K1262" s="102"/>
      <c r="L1262" s="97">
        <f t="shared" si="555"/>
        <v>0</v>
      </c>
      <c r="M1262" s="102"/>
      <c r="N1262" s="102"/>
      <c r="R1262" s="352">
        <f>L1262-[1]გადასახდელები!L1262</f>
        <v>0</v>
      </c>
    </row>
    <row r="1263" spans="2:18" ht="20.25" hidden="1" customHeight="1">
      <c r="B1263" s="36" t="str">
        <f t="shared" si="553"/>
        <v>b</v>
      </c>
      <c r="C1263" s="42">
        <v>5</v>
      </c>
      <c r="D1263" s="42"/>
      <c r="F1263" s="343" t="s">
        <v>653</v>
      </c>
      <c r="G1263" s="48" t="s">
        <v>283</v>
      </c>
      <c r="H1263" s="101"/>
      <c r="I1263" s="97">
        <f t="shared" si="554"/>
        <v>0</v>
      </c>
      <c r="J1263" s="102"/>
      <c r="K1263" s="102"/>
      <c r="L1263" s="97">
        <f t="shared" si="555"/>
        <v>0</v>
      </c>
      <c r="M1263" s="102"/>
      <c r="N1263" s="102"/>
      <c r="R1263" s="352">
        <f>L1263-[1]გადასახდელები!L1263</f>
        <v>0</v>
      </c>
    </row>
    <row r="1264" spans="2:18" ht="20.25" hidden="1" customHeight="1">
      <c r="B1264" s="36" t="str">
        <f t="shared" si="553"/>
        <v>b</v>
      </c>
      <c r="C1264" s="42">
        <v>4</v>
      </c>
      <c r="D1264" s="42"/>
      <c r="F1264" s="342" t="s">
        <v>654</v>
      </c>
      <c r="G1264" s="47" t="s">
        <v>207</v>
      </c>
      <c r="H1264" s="93">
        <f>SUM(H1265:H1266)</f>
        <v>0</v>
      </c>
      <c r="I1264" s="94">
        <f t="shared" si="554"/>
        <v>0</v>
      </c>
      <c r="J1264" s="95">
        <f>SUM(J1265:J1266)</f>
        <v>0</v>
      </c>
      <c r="K1264" s="95">
        <f>SUM(K1265:K1266)</f>
        <v>0</v>
      </c>
      <c r="L1264" s="94">
        <f t="shared" si="555"/>
        <v>0</v>
      </c>
      <c r="M1264" s="95">
        <f>SUM(M1265:M1266)</f>
        <v>0</v>
      </c>
      <c r="N1264" s="95">
        <f>SUM(N1265:N1266)</f>
        <v>0</v>
      </c>
      <c r="O1264" s="82" t="s">
        <v>146</v>
      </c>
      <c r="R1264" s="352">
        <f>L1264-[1]გადასახდელები!L1264</f>
        <v>0</v>
      </c>
    </row>
    <row r="1265" spans="2:18" ht="20.25" hidden="1" customHeight="1">
      <c r="B1265" s="36" t="str">
        <f t="shared" si="553"/>
        <v>b</v>
      </c>
      <c r="C1265" s="42">
        <v>5</v>
      </c>
      <c r="D1265" s="42"/>
      <c r="F1265" s="343" t="s">
        <v>655</v>
      </c>
      <c r="G1265" s="48" t="s">
        <v>282</v>
      </c>
      <c r="H1265" s="101"/>
      <c r="I1265" s="97">
        <f t="shared" si="554"/>
        <v>0</v>
      </c>
      <c r="J1265" s="102"/>
      <c r="K1265" s="102"/>
      <c r="L1265" s="97">
        <f t="shared" si="555"/>
        <v>0</v>
      </c>
      <c r="M1265" s="102"/>
      <c r="N1265" s="102"/>
      <c r="R1265" s="352">
        <f>L1265-[1]გადასახდელები!L1265</f>
        <v>0</v>
      </c>
    </row>
    <row r="1266" spans="2:18" ht="20.25" hidden="1" customHeight="1">
      <c r="B1266" s="36" t="str">
        <f t="shared" si="553"/>
        <v>b</v>
      </c>
      <c r="C1266" s="42">
        <v>5</v>
      </c>
      <c r="D1266" s="42"/>
      <c r="F1266" s="343" t="s">
        <v>656</v>
      </c>
      <c r="G1266" s="48" t="s">
        <v>283</v>
      </c>
      <c r="H1266" s="101"/>
      <c r="I1266" s="97">
        <f t="shared" si="554"/>
        <v>0</v>
      </c>
      <c r="J1266" s="102"/>
      <c r="K1266" s="102"/>
      <c r="L1266" s="97">
        <f t="shared" si="555"/>
        <v>0</v>
      </c>
      <c r="M1266" s="102"/>
      <c r="N1266" s="102"/>
      <c r="R1266" s="352">
        <f>L1266-[1]გადასახდელები!L1266</f>
        <v>0</v>
      </c>
    </row>
    <row r="1267" spans="2:18" ht="20.25" hidden="1" customHeight="1">
      <c r="B1267" s="36" t="str">
        <f t="shared" si="553"/>
        <v>b</v>
      </c>
      <c r="C1267" s="42">
        <v>3</v>
      </c>
      <c r="D1267" s="42"/>
      <c r="F1267" s="342" t="s">
        <v>568</v>
      </c>
      <c r="G1267" s="57" t="s">
        <v>205</v>
      </c>
      <c r="H1267" s="89">
        <f>H1268+H1269</f>
        <v>0</v>
      </c>
      <c r="I1267" s="90">
        <f t="shared" si="554"/>
        <v>0</v>
      </c>
      <c r="J1267" s="92">
        <f>J1268+J1269</f>
        <v>0</v>
      </c>
      <c r="K1267" s="92">
        <f>K1268+K1269</f>
        <v>0</v>
      </c>
      <c r="L1267" s="90">
        <f t="shared" si="555"/>
        <v>0</v>
      </c>
      <c r="M1267" s="92">
        <f>M1268+M1269</f>
        <v>0</v>
      </c>
      <c r="N1267" s="92">
        <f>N1268+N1269</f>
        <v>0</v>
      </c>
      <c r="O1267" s="82" t="s">
        <v>146</v>
      </c>
      <c r="R1267" s="352">
        <f>L1267-[1]გადასახდელები!L1267</f>
        <v>0</v>
      </c>
    </row>
    <row r="1268" spans="2:18" ht="20.25" hidden="1" customHeight="1">
      <c r="B1268" s="36" t="str">
        <f t="shared" si="553"/>
        <v>b</v>
      </c>
      <c r="C1268" s="42">
        <v>4</v>
      </c>
      <c r="D1268" s="42"/>
      <c r="F1268" s="343" t="s">
        <v>657</v>
      </c>
      <c r="G1268" s="47" t="s">
        <v>285</v>
      </c>
      <c r="H1268" s="103"/>
      <c r="I1268" s="94">
        <f t="shared" si="554"/>
        <v>0</v>
      </c>
      <c r="J1268" s="104"/>
      <c r="K1268" s="104"/>
      <c r="L1268" s="94">
        <f t="shared" si="555"/>
        <v>0</v>
      </c>
      <c r="M1268" s="104"/>
      <c r="N1268" s="104"/>
      <c r="R1268" s="352">
        <f>L1268-[1]გადასახდელები!L1268</f>
        <v>0</v>
      </c>
    </row>
    <row r="1269" spans="2:18" ht="20.25" hidden="1" customHeight="1">
      <c r="B1269" s="36" t="str">
        <f t="shared" si="553"/>
        <v>b</v>
      </c>
      <c r="C1269" s="42">
        <v>4</v>
      </c>
      <c r="D1269" s="42"/>
      <c r="F1269" s="342" t="s">
        <v>570</v>
      </c>
      <c r="G1269" s="47" t="s">
        <v>286</v>
      </c>
      <c r="H1269" s="93">
        <f>H1270+H1289</f>
        <v>0</v>
      </c>
      <c r="I1269" s="94">
        <f t="shared" si="554"/>
        <v>0</v>
      </c>
      <c r="J1269" s="95">
        <f>J1270+J1289</f>
        <v>0</v>
      </c>
      <c r="K1269" s="95">
        <f>K1270+K1289</f>
        <v>0</v>
      </c>
      <c r="L1269" s="94">
        <f t="shared" si="555"/>
        <v>0</v>
      </c>
      <c r="M1269" s="95">
        <f>M1270+M1289</f>
        <v>0</v>
      </c>
      <c r="N1269" s="95">
        <f>N1270+N1289</f>
        <v>0</v>
      </c>
      <c r="O1269" s="82" t="s">
        <v>146</v>
      </c>
      <c r="R1269" s="352">
        <f>L1269-[1]გადასახდელები!L1269</f>
        <v>0</v>
      </c>
    </row>
    <row r="1270" spans="2:18" ht="20.25" hidden="1" customHeight="1">
      <c r="B1270" s="36" t="str">
        <f t="shared" si="553"/>
        <v>b</v>
      </c>
      <c r="C1270" s="42">
        <v>5</v>
      </c>
      <c r="D1270" s="42"/>
      <c r="F1270" s="342" t="s">
        <v>569</v>
      </c>
      <c r="G1270" s="48" t="s">
        <v>287</v>
      </c>
      <c r="H1270" s="113">
        <f>SUM(H1271:H1288)</f>
        <v>0</v>
      </c>
      <c r="I1270" s="97">
        <f t="shared" si="554"/>
        <v>0</v>
      </c>
      <c r="J1270" s="114">
        <f>SUM(J1271:J1288)</f>
        <v>0</v>
      </c>
      <c r="K1270" s="114">
        <f>SUM(K1271:K1288)</f>
        <v>0</v>
      </c>
      <c r="L1270" s="97">
        <f t="shared" si="555"/>
        <v>0</v>
      </c>
      <c r="M1270" s="114">
        <f>SUM(M1271:M1288)</f>
        <v>0</v>
      </c>
      <c r="N1270" s="114">
        <f>SUM(N1271:N1288)</f>
        <v>0</v>
      </c>
      <c r="O1270" s="82" t="s">
        <v>146</v>
      </c>
      <c r="R1270" s="352">
        <f>L1270-[1]გადასახდელები!L1270</f>
        <v>0</v>
      </c>
    </row>
    <row r="1271" spans="2:18" ht="45" hidden="1" customHeight="1">
      <c r="B1271" s="36" t="str">
        <f t="shared" si="553"/>
        <v>b</v>
      </c>
      <c r="C1271" s="42">
        <v>6</v>
      </c>
      <c r="D1271" s="42"/>
      <c r="F1271" s="343" t="s">
        <v>658</v>
      </c>
      <c r="G1271" s="45" t="s">
        <v>215</v>
      </c>
      <c r="H1271" s="99"/>
      <c r="I1271" s="105">
        <f t="shared" si="554"/>
        <v>0</v>
      </c>
      <c r="J1271" s="100"/>
      <c r="K1271" s="100"/>
      <c r="L1271" s="105">
        <f t="shared" si="555"/>
        <v>0</v>
      </c>
      <c r="M1271" s="100"/>
      <c r="N1271" s="100"/>
      <c r="R1271" s="352">
        <f>L1271-[1]გადასახდელები!L1271</f>
        <v>0</v>
      </c>
    </row>
    <row r="1272" spans="2:18" ht="20.25" hidden="1" customHeight="1">
      <c r="B1272" s="36" t="str">
        <f t="shared" si="553"/>
        <v>b</v>
      </c>
      <c r="C1272" s="42">
        <v>6</v>
      </c>
      <c r="D1272" s="42"/>
      <c r="F1272" s="343" t="s">
        <v>659</v>
      </c>
      <c r="G1272" s="45" t="s">
        <v>288</v>
      </c>
      <c r="H1272" s="99"/>
      <c r="I1272" s="105">
        <f t="shared" si="554"/>
        <v>0</v>
      </c>
      <c r="J1272" s="100"/>
      <c r="K1272" s="100"/>
      <c r="L1272" s="105">
        <f t="shared" si="555"/>
        <v>0</v>
      </c>
      <c r="M1272" s="100"/>
      <c r="N1272" s="100"/>
      <c r="R1272" s="352">
        <f>L1272-[1]გადასახდელები!L1272</f>
        <v>0</v>
      </c>
    </row>
    <row r="1273" spans="2:18" ht="20.25" hidden="1" customHeight="1">
      <c r="B1273" s="36" t="str">
        <f t="shared" si="553"/>
        <v>b</v>
      </c>
      <c r="C1273" s="42">
        <v>6</v>
      </c>
      <c r="D1273" s="42"/>
      <c r="F1273" s="343" t="s">
        <v>660</v>
      </c>
      <c r="G1273" s="45" t="s">
        <v>289</v>
      </c>
      <c r="H1273" s="99"/>
      <c r="I1273" s="105">
        <f t="shared" si="554"/>
        <v>0</v>
      </c>
      <c r="J1273" s="100"/>
      <c r="K1273" s="100"/>
      <c r="L1273" s="105">
        <f t="shared" si="555"/>
        <v>0</v>
      </c>
      <c r="M1273" s="100"/>
      <c r="N1273" s="100"/>
      <c r="R1273" s="352">
        <f>L1273-[1]გადასახდელები!L1273</f>
        <v>0</v>
      </c>
    </row>
    <row r="1274" spans="2:18" ht="20.25" hidden="1" customHeight="1">
      <c r="B1274" s="36" t="str">
        <f t="shared" si="553"/>
        <v>b</v>
      </c>
      <c r="C1274" s="42">
        <v>6</v>
      </c>
      <c r="D1274" s="42"/>
      <c r="F1274" s="343" t="s">
        <v>661</v>
      </c>
      <c r="G1274" s="45" t="s">
        <v>216</v>
      </c>
      <c r="H1274" s="99"/>
      <c r="I1274" s="105">
        <f t="shared" si="554"/>
        <v>0</v>
      </c>
      <c r="J1274" s="100"/>
      <c r="K1274" s="100"/>
      <c r="L1274" s="105">
        <f t="shared" si="555"/>
        <v>0</v>
      </c>
      <c r="M1274" s="100"/>
      <c r="N1274" s="100"/>
      <c r="R1274" s="352">
        <f>L1274-[1]გადასახდელები!L1274</f>
        <v>0</v>
      </c>
    </row>
    <row r="1275" spans="2:18" ht="20.25" hidden="1" customHeight="1">
      <c r="B1275" s="36" t="str">
        <f t="shared" si="553"/>
        <v>b</v>
      </c>
      <c r="C1275" s="42">
        <v>6</v>
      </c>
      <c r="D1275" s="42"/>
      <c r="F1275" s="343" t="s">
        <v>662</v>
      </c>
      <c r="G1275" s="45" t="s">
        <v>217</v>
      </c>
      <c r="H1275" s="99"/>
      <c r="I1275" s="105">
        <f t="shared" si="554"/>
        <v>0</v>
      </c>
      <c r="J1275" s="100"/>
      <c r="K1275" s="100"/>
      <c r="L1275" s="105">
        <f t="shared" si="555"/>
        <v>0</v>
      </c>
      <c r="M1275" s="100"/>
      <c r="N1275" s="100"/>
      <c r="R1275" s="352">
        <f>L1275-[1]გადასახდელები!L1275</f>
        <v>0</v>
      </c>
    </row>
    <row r="1276" spans="2:18" ht="20.25" hidden="1" customHeight="1">
      <c r="B1276" s="36" t="str">
        <f t="shared" si="553"/>
        <v>b</v>
      </c>
      <c r="C1276" s="42">
        <v>6</v>
      </c>
      <c r="D1276" s="42"/>
      <c r="F1276" s="343" t="s">
        <v>571</v>
      </c>
      <c r="G1276" s="45" t="s">
        <v>290</v>
      </c>
      <c r="H1276" s="99"/>
      <c r="I1276" s="105">
        <f t="shared" si="554"/>
        <v>0</v>
      </c>
      <c r="J1276" s="100"/>
      <c r="K1276" s="100"/>
      <c r="L1276" s="105">
        <f t="shared" si="555"/>
        <v>0</v>
      </c>
      <c r="M1276" s="100"/>
      <c r="N1276" s="100"/>
      <c r="R1276" s="352">
        <f>L1276-[1]გადასახდელები!L1276</f>
        <v>0</v>
      </c>
    </row>
    <row r="1277" spans="2:18" ht="20.25" hidden="1" customHeight="1">
      <c r="B1277" s="36" t="str">
        <f t="shared" si="553"/>
        <v>b</v>
      </c>
      <c r="C1277" s="42">
        <v>6</v>
      </c>
      <c r="D1277" s="42"/>
      <c r="F1277" s="343" t="s">
        <v>663</v>
      </c>
      <c r="G1277" s="45" t="s">
        <v>291</v>
      </c>
      <c r="H1277" s="99"/>
      <c r="I1277" s="105">
        <f t="shared" si="554"/>
        <v>0</v>
      </c>
      <c r="J1277" s="100"/>
      <c r="K1277" s="100"/>
      <c r="L1277" s="105">
        <f t="shared" si="555"/>
        <v>0</v>
      </c>
      <c r="M1277" s="100"/>
      <c r="N1277" s="100"/>
      <c r="R1277" s="352">
        <f>L1277-[1]გადასახდელები!L1277</f>
        <v>0</v>
      </c>
    </row>
    <row r="1278" spans="2:18" ht="20.25" hidden="1" customHeight="1">
      <c r="B1278" s="36" t="str">
        <f t="shared" si="553"/>
        <v>b</v>
      </c>
      <c r="C1278" s="42">
        <v>6</v>
      </c>
      <c r="D1278" s="42"/>
      <c r="F1278" s="343" t="s">
        <v>664</v>
      </c>
      <c r="G1278" s="45" t="s">
        <v>218</v>
      </c>
      <c r="H1278" s="99"/>
      <c r="I1278" s="105">
        <f t="shared" si="554"/>
        <v>0</v>
      </c>
      <c r="J1278" s="100"/>
      <c r="K1278" s="100"/>
      <c r="L1278" s="105">
        <f t="shared" si="555"/>
        <v>0</v>
      </c>
      <c r="M1278" s="100"/>
      <c r="N1278" s="100"/>
      <c r="R1278" s="352">
        <f>L1278-[1]გადასახდელები!L1278</f>
        <v>0</v>
      </c>
    </row>
    <row r="1279" spans="2:18" ht="20.25" hidden="1" customHeight="1">
      <c r="B1279" s="36" t="str">
        <f t="shared" si="553"/>
        <v>b</v>
      </c>
      <c r="C1279" s="42">
        <v>6</v>
      </c>
      <c r="D1279" s="42"/>
      <c r="F1279" s="343" t="s">
        <v>665</v>
      </c>
      <c r="G1279" s="45" t="s">
        <v>219</v>
      </c>
      <c r="H1279" s="99"/>
      <c r="I1279" s="105">
        <f t="shared" si="554"/>
        <v>0</v>
      </c>
      <c r="J1279" s="100"/>
      <c r="K1279" s="100"/>
      <c r="L1279" s="105">
        <f t="shared" si="555"/>
        <v>0</v>
      </c>
      <c r="M1279" s="100"/>
      <c r="N1279" s="100"/>
      <c r="R1279" s="352">
        <f>L1279-[1]გადასახდელები!L1279</f>
        <v>0</v>
      </c>
    </row>
    <row r="1280" spans="2:18" ht="20.25" hidden="1" customHeight="1">
      <c r="B1280" s="36" t="str">
        <f t="shared" si="553"/>
        <v>b</v>
      </c>
      <c r="C1280" s="42">
        <v>6</v>
      </c>
      <c r="D1280" s="42"/>
      <c r="F1280" s="343" t="s">
        <v>666</v>
      </c>
      <c r="G1280" s="45" t="s">
        <v>220</v>
      </c>
      <c r="H1280" s="99"/>
      <c r="I1280" s="105">
        <f t="shared" si="554"/>
        <v>0</v>
      </c>
      <c r="J1280" s="100"/>
      <c r="K1280" s="100"/>
      <c r="L1280" s="105">
        <f t="shared" si="555"/>
        <v>0</v>
      </c>
      <c r="M1280" s="100"/>
      <c r="N1280" s="100"/>
      <c r="R1280" s="352">
        <f>L1280-[1]გადასახდელები!L1280</f>
        <v>0</v>
      </c>
    </row>
    <row r="1281" spans="2:18" ht="20.25" hidden="1" customHeight="1">
      <c r="B1281" s="36" t="str">
        <f t="shared" si="553"/>
        <v>b</v>
      </c>
      <c r="C1281" s="42">
        <v>6</v>
      </c>
      <c r="D1281" s="42"/>
      <c r="F1281" s="343" t="s">
        <v>667</v>
      </c>
      <c r="G1281" s="45" t="s">
        <v>221</v>
      </c>
      <c r="H1281" s="99"/>
      <c r="I1281" s="105">
        <f t="shared" si="554"/>
        <v>0</v>
      </c>
      <c r="J1281" s="100"/>
      <c r="K1281" s="100"/>
      <c r="L1281" s="105">
        <f t="shared" si="555"/>
        <v>0</v>
      </c>
      <c r="M1281" s="100"/>
      <c r="N1281" s="100"/>
      <c r="R1281" s="352">
        <f>L1281-[1]გადასახდელები!L1281</f>
        <v>0</v>
      </c>
    </row>
    <row r="1282" spans="2:18" ht="20.25" hidden="1" customHeight="1">
      <c r="B1282" s="36" t="str">
        <f t="shared" si="553"/>
        <v>b</v>
      </c>
      <c r="C1282" s="42">
        <v>6</v>
      </c>
      <c r="D1282" s="42"/>
      <c r="F1282" s="343" t="s">
        <v>668</v>
      </c>
      <c r="G1282" s="45" t="s">
        <v>222</v>
      </c>
      <c r="H1282" s="99"/>
      <c r="I1282" s="105">
        <f t="shared" si="554"/>
        <v>0</v>
      </c>
      <c r="J1282" s="100"/>
      <c r="K1282" s="100"/>
      <c r="L1282" s="105">
        <f t="shared" si="555"/>
        <v>0</v>
      </c>
      <c r="M1282" s="100"/>
      <c r="N1282" s="100"/>
      <c r="R1282" s="352">
        <f>L1282-[1]გადასახდელები!L1282</f>
        <v>0</v>
      </c>
    </row>
    <row r="1283" spans="2:18" ht="20.25" hidden="1" customHeight="1">
      <c r="B1283" s="36" t="str">
        <f t="shared" si="553"/>
        <v>b</v>
      </c>
      <c r="C1283" s="42">
        <v>6</v>
      </c>
      <c r="D1283" s="42"/>
      <c r="F1283" s="343" t="s">
        <v>669</v>
      </c>
      <c r="G1283" s="45" t="s">
        <v>223</v>
      </c>
      <c r="H1283" s="99"/>
      <c r="I1283" s="105">
        <f t="shared" si="554"/>
        <v>0</v>
      </c>
      <c r="J1283" s="100"/>
      <c r="K1283" s="100"/>
      <c r="L1283" s="105">
        <f t="shared" si="555"/>
        <v>0</v>
      </c>
      <c r="M1283" s="100"/>
      <c r="N1283" s="100"/>
      <c r="R1283" s="352">
        <f>L1283-[1]გადასახდელები!L1283</f>
        <v>0</v>
      </c>
    </row>
    <row r="1284" spans="2:18" ht="36" hidden="1" customHeight="1">
      <c r="B1284" s="36" t="str">
        <f t="shared" si="553"/>
        <v>b</v>
      </c>
      <c r="C1284" s="42">
        <v>6</v>
      </c>
      <c r="D1284" s="42"/>
      <c r="F1284" s="343" t="s">
        <v>670</v>
      </c>
      <c r="G1284" s="45" t="s">
        <v>224</v>
      </c>
      <c r="H1284" s="99"/>
      <c r="I1284" s="105">
        <f t="shared" si="554"/>
        <v>0</v>
      </c>
      <c r="J1284" s="100"/>
      <c r="K1284" s="100"/>
      <c r="L1284" s="105">
        <f t="shared" si="555"/>
        <v>0</v>
      </c>
      <c r="M1284" s="100"/>
      <c r="N1284" s="100"/>
      <c r="R1284" s="352">
        <f>L1284-[1]გადასახდელები!L1284</f>
        <v>0</v>
      </c>
    </row>
    <row r="1285" spans="2:18" ht="48.75" hidden="1" customHeight="1">
      <c r="B1285" s="36" t="str">
        <f t="shared" si="553"/>
        <v>b</v>
      </c>
      <c r="C1285" s="42">
        <v>6</v>
      </c>
      <c r="D1285" s="42"/>
      <c r="F1285" s="343" t="s">
        <v>671</v>
      </c>
      <c r="G1285" s="45" t="s">
        <v>225</v>
      </c>
      <c r="H1285" s="99"/>
      <c r="I1285" s="105">
        <f t="shared" si="554"/>
        <v>0</v>
      </c>
      <c r="J1285" s="100"/>
      <c r="K1285" s="100"/>
      <c r="L1285" s="105">
        <f t="shared" si="555"/>
        <v>0</v>
      </c>
      <c r="M1285" s="100"/>
      <c r="N1285" s="100"/>
      <c r="R1285" s="352">
        <f>L1285-[1]გადასახდელები!L1285</f>
        <v>0</v>
      </c>
    </row>
    <row r="1286" spans="2:18" ht="24.75" hidden="1" customHeight="1">
      <c r="B1286" s="36" t="str">
        <f t="shared" si="553"/>
        <v>b</v>
      </c>
      <c r="C1286" s="42">
        <v>6</v>
      </c>
      <c r="D1286" s="42"/>
      <c r="F1286" s="343" t="s">
        <v>672</v>
      </c>
      <c r="G1286" s="45" t="s">
        <v>226</v>
      </c>
      <c r="H1286" s="99"/>
      <c r="I1286" s="105">
        <f t="shared" si="554"/>
        <v>0</v>
      </c>
      <c r="J1286" s="100"/>
      <c r="K1286" s="100"/>
      <c r="L1286" s="105">
        <f t="shared" si="555"/>
        <v>0</v>
      </c>
      <c r="M1286" s="100"/>
      <c r="N1286" s="100"/>
      <c r="R1286" s="352">
        <f>L1286-[1]გადასახდელები!L1286</f>
        <v>0</v>
      </c>
    </row>
    <row r="1287" spans="2:18" ht="24" hidden="1" customHeight="1">
      <c r="B1287" s="36" t="str">
        <f t="shared" ref="B1287:B1350" si="556">IF(H1287+I1287+L1287&gt;0,"a","b")</f>
        <v>b</v>
      </c>
      <c r="C1287" s="42">
        <v>6</v>
      </c>
      <c r="D1287" s="42"/>
      <c r="F1287" s="343" t="s">
        <v>673</v>
      </c>
      <c r="G1287" s="45" t="s">
        <v>227</v>
      </c>
      <c r="H1287" s="99"/>
      <c r="I1287" s="105">
        <f t="shared" si="554"/>
        <v>0</v>
      </c>
      <c r="J1287" s="100"/>
      <c r="K1287" s="100"/>
      <c r="L1287" s="105">
        <f t="shared" si="555"/>
        <v>0</v>
      </c>
      <c r="M1287" s="100"/>
      <c r="N1287" s="100"/>
      <c r="R1287" s="352">
        <f>L1287-[1]გადასახდელები!L1287</f>
        <v>0</v>
      </c>
    </row>
    <row r="1288" spans="2:18" ht="36.75" hidden="1" customHeight="1">
      <c r="B1288" s="36" t="str">
        <f t="shared" si="556"/>
        <v>b</v>
      </c>
      <c r="C1288" s="42">
        <v>6</v>
      </c>
      <c r="D1288" s="42"/>
      <c r="F1288" s="343" t="s">
        <v>572</v>
      </c>
      <c r="G1288" s="45" t="s">
        <v>228</v>
      </c>
      <c r="H1288" s="99"/>
      <c r="I1288" s="105">
        <f t="shared" si="554"/>
        <v>0</v>
      </c>
      <c r="J1288" s="100"/>
      <c r="K1288" s="100"/>
      <c r="L1288" s="105">
        <f t="shared" si="555"/>
        <v>0</v>
      </c>
      <c r="M1288" s="100"/>
      <c r="N1288" s="100"/>
      <c r="R1288" s="352">
        <f>L1288-[1]გადასახდელები!L1288</f>
        <v>0</v>
      </c>
    </row>
    <row r="1289" spans="2:18" ht="24.75" hidden="1" customHeight="1">
      <c r="B1289" s="36" t="str">
        <f t="shared" si="556"/>
        <v>b</v>
      </c>
      <c r="C1289" s="42">
        <v>5</v>
      </c>
      <c r="D1289" s="42"/>
      <c r="F1289" s="343" t="s">
        <v>573</v>
      </c>
      <c r="G1289" s="48" t="s">
        <v>193</v>
      </c>
      <c r="H1289" s="101"/>
      <c r="I1289" s="97">
        <f t="shared" si="554"/>
        <v>0</v>
      </c>
      <c r="J1289" s="102"/>
      <c r="K1289" s="102"/>
      <c r="L1289" s="97">
        <f t="shared" si="555"/>
        <v>0</v>
      </c>
      <c r="M1289" s="102"/>
      <c r="N1289" s="102"/>
      <c r="R1289" s="352">
        <f>L1289-[1]გადასახდელები!L1289</f>
        <v>0</v>
      </c>
    </row>
    <row r="1290" spans="2:18" ht="20.25" hidden="1" customHeight="1">
      <c r="B1290" s="36" t="str">
        <f t="shared" si="556"/>
        <v>b</v>
      </c>
      <c r="C1290" s="42">
        <v>2</v>
      </c>
      <c r="D1290" s="42"/>
      <c r="E1290" s="24">
        <v>7016</v>
      </c>
      <c r="F1290" s="342" t="s">
        <v>574</v>
      </c>
      <c r="G1290" s="59" t="s">
        <v>292</v>
      </c>
      <c r="H1290" s="86">
        <f>H1291+H1338+H1346+H1345</f>
        <v>0</v>
      </c>
      <c r="I1290" s="87">
        <f t="shared" si="554"/>
        <v>0</v>
      </c>
      <c r="J1290" s="88">
        <f>J1291+J1338+J1346+J1345</f>
        <v>0</v>
      </c>
      <c r="K1290" s="88">
        <f>K1291+K1338+K1346+K1345</f>
        <v>0</v>
      </c>
      <c r="L1290" s="87">
        <f t="shared" si="555"/>
        <v>0</v>
      </c>
      <c r="M1290" s="88">
        <f>M1291+M1338+M1346+M1345</f>
        <v>0</v>
      </c>
      <c r="N1290" s="88">
        <f>N1291+N1338+N1346+N1345</f>
        <v>0</v>
      </c>
      <c r="O1290" s="82" t="s">
        <v>146</v>
      </c>
      <c r="P1290" s="35" t="s">
        <v>145</v>
      </c>
      <c r="R1290" s="352">
        <f>L1290-[1]გადასახდელები!L1290</f>
        <v>0</v>
      </c>
    </row>
    <row r="1291" spans="2:18" ht="20.25" hidden="1" customHeight="1">
      <c r="B1291" s="36" t="str">
        <f t="shared" si="556"/>
        <v>b</v>
      </c>
      <c r="C1291" s="42">
        <v>3</v>
      </c>
      <c r="D1291" s="42"/>
      <c r="F1291" s="342" t="s">
        <v>575</v>
      </c>
      <c r="G1291" s="51" t="s">
        <v>293</v>
      </c>
      <c r="H1291" s="89">
        <f>H1292+H1304+H1333</f>
        <v>0</v>
      </c>
      <c r="I1291" s="90">
        <f t="shared" ref="I1291:I1354" si="557">J1291+K1291</f>
        <v>0</v>
      </c>
      <c r="J1291" s="89">
        <f>J1292+J1304+J1333</f>
        <v>0</v>
      </c>
      <c r="K1291" s="89">
        <f>K1292+K1304+K1333</f>
        <v>0</v>
      </c>
      <c r="L1291" s="90">
        <f t="shared" ref="L1291:L1354" si="558">M1291+N1291</f>
        <v>0</v>
      </c>
      <c r="M1291" s="89">
        <f>M1292+M1304+M1333</f>
        <v>0</v>
      </c>
      <c r="N1291" s="89">
        <f>N1292+N1304+N1333</f>
        <v>0</v>
      </c>
      <c r="O1291" s="82" t="s">
        <v>146</v>
      </c>
      <c r="P1291" s="35" t="s">
        <v>145</v>
      </c>
      <c r="R1291" s="352">
        <f>L1291-[1]გადასახდელები!L1291</f>
        <v>0</v>
      </c>
    </row>
    <row r="1292" spans="2:18" ht="20.25" hidden="1" customHeight="1">
      <c r="B1292" s="36" t="str">
        <f t="shared" si="556"/>
        <v>b</v>
      </c>
      <c r="C1292" s="42">
        <v>4</v>
      </c>
      <c r="D1292" s="42"/>
      <c r="F1292" s="342" t="s">
        <v>576</v>
      </c>
      <c r="G1292" s="47" t="s">
        <v>294</v>
      </c>
      <c r="H1292" s="93">
        <f>H1293+H1294+H1295+H1296+H1297+H1298+H1299+H1300+H1301+H1302+H1303</f>
        <v>0</v>
      </c>
      <c r="I1292" s="94">
        <f t="shared" si="557"/>
        <v>0</v>
      </c>
      <c r="J1292" s="93">
        <f>J1293+J1294+J1295+J1296+J1297+J1298+J1299+J1300+J1301+J1302+J1303</f>
        <v>0</v>
      </c>
      <c r="K1292" s="93">
        <f>K1293+K1294+K1295+K1296+K1297+K1298+K1299+K1300+K1301+K1302+K1303</f>
        <v>0</v>
      </c>
      <c r="L1292" s="94">
        <f t="shared" si="558"/>
        <v>0</v>
      </c>
      <c r="M1292" s="93">
        <f>M1293+M1294+M1295+M1296+M1297+M1298+M1299+M1300+M1301+M1302+M1303</f>
        <v>0</v>
      </c>
      <c r="N1292" s="93">
        <f>N1293+N1294+N1295+N1296+N1297+N1298+N1299+N1300+N1301+N1302+N1303</f>
        <v>0</v>
      </c>
      <c r="O1292" s="82" t="s">
        <v>146</v>
      </c>
      <c r="P1292" s="35" t="s">
        <v>145</v>
      </c>
      <c r="R1292" s="352">
        <f>L1292-[1]გადასახდელები!L1292</f>
        <v>0</v>
      </c>
    </row>
    <row r="1293" spans="2:18" ht="20.25" hidden="1" customHeight="1">
      <c r="B1293" s="36" t="str">
        <f t="shared" si="556"/>
        <v>b</v>
      </c>
      <c r="C1293" s="42">
        <v>5</v>
      </c>
      <c r="D1293" s="42"/>
      <c r="F1293" s="343" t="s">
        <v>577</v>
      </c>
      <c r="G1293" s="48" t="s">
        <v>295</v>
      </c>
      <c r="H1293" s="101"/>
      <c r="I1293" s="97">
        <f t="shared" si="557"/>
        <v>0</v>
      </c>
      <c r="J1293" s="102"/>
      <c r="K1293" s="102"/>
      <c r="L1293" s="97">
        <f t="shared" si="558"/>
        <v>0</v>
      </c>
      <c r="M1293" s="102"/>
      <c r="N1293" s="102"/>
      <c r="O1293" s="115"/>
      <c r="P1293" s="35" t="s">
        <v>145</v>
      </c>
      <c r="R1293" s="352">
        <f>L1293-[1]გადასახდელები!L1293</f>
        <v>0</v>
      </c>
    </row>
    <row r="1294" spans="2:18" ht="20.25" hidden="1" customHeight="1">
      <c r="B1294" s="36" t="str">
        <f t="shared" si="556"/>
        <v>b</v>
      </c>
      <c r="C1294" s="42">
        <v>5</v>
      </c>
      <c r="D1294" s="42"/>
      <c r="F1294" s="343" t="s">
        <v>578</v>
      </c>
      <c r="G1294" s="48" t="s">
        <v>296</v>
      </c>
      <c r="H1294" s="101"/>
      <c r="I1294" s="97">
        <f t="shared" si="557"/>
        <v>0</v>
      </c>
      <c r="J1294" s="102"/>
      <c r="K1294" s="102"/>
      <c r="L1294" s="97">
        <f t="shared" si="558"/>
        <v>0</v>
      </c>
      <c r="M1294" s="102"/>
      <c r="N1294" s="102"/>
      <c r="O1294" s="115"/>
      <c r="P1294" s="35" t="s">
        <v>145</v>
      </c>
      <c r="R1294" s="352">
        <f>L1294-[1]გადასახდელები!L1294</f>
        <v>0</v>
      </c>
    </row>
    <row r="1295" spans="2:18" ht="30.75" hidden="1" customHeight="1">
      <c r="B1295" s="36" t="str">
        <f t="shared" si="556"/>
        <v>b</v>
      </c>
      <c r="C1295" s="42">
        <v>5</v>
      </c>
      <c r="D1295" s="42"/>
      <c r="F1295" s="343" t="s">
        <v>674</v>
      </c>
      <c r="G1295" s="52" t="s">
        <v>297</v>
      </c>
      <c r="H1295" s="101"/>
      <c r="I1295" s="97">
        <f t="shared" si="557"/>
        <v>0</v>
      </c>
      <c r="J1295" s="102"/>
      <c r="K1295" s="102"/>
      <c r="L1295" s="97">
        <f t="shared" si="558"/>
        <v>0</v>
      </c>
      <c r="M1295" s="102"/>
      <c r="N1295" s="102"/>
      <c r="O1295" s="115"/>
      <c r="P1295" s="35" t="s">
        <v>145</v>
      </c>
      <c r="R1295" s="352">
        <f>L1295-[1]გადასახდელები!L1295</f>
        <v>0</v>
      </c>
    </row>
    <row r="1296" spans="2:18" ht="20.25" hidden="1" customHeight="1">
      <c r="B1296" s="36" t="str">
        <f t="shared" si="556"/>
        <v>b</v>
      </c>
      <c r="C1296" s="42">
        <v>5</v>
      </c>
      <c r="D1296" s="42"/>
      <c r="F1296" s="343" t="s">
        <v>579</v>
      </c>
      <c r="G1296" s="48" t="s">
        <v>298</v>
      </c>
      <c r="H1296" s="101"/>
      <c r="I1296" s="97">
        <f t="shared" si="557"/>
        <v>0</v>
      </c>
      <c r="J1296" s="102"/>
      <c r="K1296" s="102"/>
      <c r="L1296" s="97">
        <f t="shared" si="558"/>
        <v>0</v>
      </c>
      <c r="M1296" s="102"/>
      <c r="N1296" s="102"/>
      <c r="O1296" s="115"/>
      <c r="P1296" s="35" t="s">
        <v>145</v>
      </c>
      <c r="R1296" s="352">
        <f>L1296-[1]გადასახდელები!L1296</f>
        <v>0</v>
      </c>
    </row>
    <row r="1297" spans="2:18" ht="20.25" hidden="1" customHeight="1">
      <c r="B1297" s="36" t="str">
        <f t="shared" si="556"/>
        <v>b</v>
      </c>
      <c r="C1297" s="42">
        <v>5</v>
      </c>
      <c r="D1297" s="42"/>
      <c r="F1297" s="343" t="s">
        <v>580</v>
      </c>
      <c r="G1297" s="48" t="s">
        <v>299</v>
      </c>
      <c r="H1297" s="101"/>
      <c r="I1297" s="97">
        <f t="shared" si="557"/>
        <v>0</v>
      </c>
      <c r="J1297" s="102"/>
      <c r="K1297" s="102"/>
      <c r="L1297" s="97">
        <f t="shared" si="558"/>
        <v>0</v>
      </c>
      <c r="M1297" s="102"/>
      <c r="N1297" s="102"/>
      <c r="O1297" s="115"/>
      <c r="P1297" s="35" t="s">
        <v>145</v>
      </c>
      <c r="R1297" s="352">
        <f>L1297-[1]გადასახდელები!L1297</f>
        <v>0</v>
      </c>
    </row>
    <row r="1298" spans="2:18" ht="30.75" hidden="1" customHeight="1">
      <c r="B1298" s="36" t="str">
        <f t="shared" si="556"/>
        <v>b</v>
      </c>
      <c r="C1298" s="42">
        <v>5</v>
      </c>
      <c r="D1298" s="42"/>
      <c r="F1298" s="343" t="s">
        <v>581</v>
      </c>
      <c r="G1298" s="48" t="s">
        <v>300</v>
      </c>
      <c r="H1298" s="101"/>
      <c r="I1298" s="97">
        <f t="shared" si="557"/>
        <v>0</v>
      </c>
      <c r="J1298" s="102"/>
      <c r="K1298" s="102"/>
      <c r="L1298" s="97">
        <f t="shared" si="558"/>
        <v>0</v>
      </c>
      <c r="M1298" s="102"/>
      <c r="N1298" s="102"/>
      <c r="O1298" s="115"/>
      <c r="P1298" s="35" t="s">
        <v>145</v>
      </c>
      <c r="R1298" s="352">
        <f>L1298-[1]გადასახდელები!L1298</f>
        <v>0</v>
      </c>
    </row>
    <row r="1299" spans="2:18" ht="20.25" hidden="1" customHeight="1">
      <c r="B1299" s="36" t="str">
        <f t="shared" si="556"/>
        <v>b</v>
      </c>
      <c r="C1299" s="42">
        <v>5</v>
      </c>
      <c r="D1299" s="42"/>
      <c r="F1299" s="343" t="s">
        <v>675</v>
      </c>
      <c r="G1299" s="48" t="s">
        <v>301</v>
      </c>
      <c r="H1299" s="101"/>
      <c r="I1299" s="97">
        <f t="shared" si="557"/>
        <v>0</v>
      </c>
      <c r="J1299" s="102"/>
      <c r="K1299" s="102"/>
      <c r="L1299" s="97">
        <f t="shared" si="558"/>
        <v>0</v>
      </c>
      <c r="M1299" s="102"/>
      <c r="N1299" s="102"/>
      <c r="O1299" s="115"/>
      <c r="P1299" s="35" t="s">
        <v>145</v>
      </c>
      <c r="R1299" s="352">
        <f>L1299-[1]გადასახდელები!L1299</f>
        <v>0</v>
      </c>
    </row>
    <row r="1300" spans="2:18" ht="20.25" hidden="1" customHeight="1">
      <c r="B1300" s="36" t="str">
        <f t="shared" si="556"/>
        <v>b</v>
      </c>
      <c r="C1300" s="42">
        <v>5</v>
      </c>
      <c r="D1300" s="42"/>
      <c r="F1300" s="343" t="s">
        <v>582</v>
      </c>
      <c r="G1300" s="48" t="s">
        <v>302</v>
      </c>
      <c r="H1300" s="101"/>
      <c r="I1300" s="97">
        <f t="shared" si="557"/>
        <v>0</v>
      </c>
      <c r="J1300" s="102"/>
      <c r="K1300" s="102"/>
      <c r="L1300" s="97">
        <f t="shared" si="558"/>
        <v>0</v>
      </c>
      <c r="M1300" s="102"/>
      <c r="N1300" s="102"/>
      <c r="O1300" s="115"/>
      <c r="P1300" s="35" t="s">
        <v>145</v>
      </c>
      <c r="R1300" s="352">
        <f>L1300-[1]გადასახდელები!L1300</f>
        <v>0</v>
      </c>
    </row>
    <row r="1301" spans="2:18" ht="20.25" hidden="1" customHeight="1">
      <c r="B1301" s="36" t="str">
        <f t="shared" si="556"/>
        <v>b</v>
      </c>
      <c r="C1301" s="42">
        <v>5</v>
      </c>
      <c r="D1301" s="42"/>
      <c r="F1301" s="343" t="s">
        <v>676</v>
      </c>
      <c r="G1301" s="48" t="s">
        <v>303</v>
      </c>
      <c r="H1301" s="101"/>
      <c r="I1301" s="97">
        <f t="shared" si="557"/>
        <v>0</v>
      </c>
      <c r="J1301" s="102"/>
      <c r="K1301" s="102"/>
      <c r="L1301" s="97">
        <f t="shared" si="558"/>
        <v>0</v>
      </c>
      <c r="M1301" s="102"/>
      <c r="N1301" s="102"/>
      <c r="O1301" s="115"/>
      <c r="P1301" s="35" t="s">
        <v>145</v>
      </c>
      <c r="R1301" s="352">
        <f>L1301-[1]გადასახდელები!L1301</f>
        <v>0</v>
      </c>
    </row>
    <row r="1302" spans="2:18" ht="20.25" hidden="1" customHeight="1">
      <c r="B1302" s="36" t="str">
        <f t="shared" si="556"/>
        <v>b</v>
      </c>
      <c r="C1302" s="42">
        <v>5</v>
      </c>
      <c r="D1302" s="42"/>
      <c r="F1302" s="343" t="s">
        <v>677</v>
      </c>
      <c r="G1302" s="48" t="s">
        <v>304</v>
      </c>
      <c r="H1302" s="101"/>
      <c r="I1302" s="97">
        <f t="shared" si="557"/>
        <v>0</v>
      </c>
      <c r="J1302" s="102"/>
      <c r="K1302" s="102"/>
      <c r="L1302" s="97">
        <f t="shared" si="558"/>
        <v>0</v>
      </c>
      <c r="M1302" s="102"/>
      <c r="N1302" s="102"/>
      <c r="O1302" s="115"/>
      <c r="P1302" s="35" t="s">
        <v>145</v>
      </c>
      <c r="R1302" s="352">
        <f>L1302-[1]გადასახდელები!L1302</f>
        <v>0</v>
      </c>
    </row>
    <row r="1303" spans="2:18" ht="20.25" hidden="1" customHeight="1">
      <c r="B1303" s="36" t="str">
        <f t="shared" si="556"/>
        <v>b</v>
      </c>
      <c r="C1303" s="42">
        <v>5</v>
      </c>
      <c r="D1303" s="42"/>
      <c r="F1303" s="343" t="s">
        <v>583</v>
      </c>
      <c r="G1303" s="48" t="s">
        <v>305</v>
      </c>
      <c r="H1303" s="101"/>
      <c r="I1303" s="97">
        <f t="shared" si="557"/>
        <v>0</v>
      </c>
      <c r="J1303" s="102"/>
      <c r="K1303" s="102"/>
      <c r="L1303" s="97">
        <f t="shared" si="558"/>
        <v>0</v>
      </c>
      <c r="M1303" s="102"/>
      <c r="N1303" s="102"/>
      <c r="O1303" s="115"/>
      <c r="P1303" s="35" t="s">
        <v>145</v>
      </c>
      <c r="R1303" s="352">
        <f>L1303-[1]გადასახდელები!L1303</f>
        <v>0</v>
      </c>
    </row>
    <row r="1304" spans="2:18" ht="20.25" hidden="1" customHeight="1">
      <c r="B1304" s="36" t="str">
        <f t="shared" si="556"/>
        <v>b</v>
      </c>
      <c r="C1304" s="42">
        <v>4</v>
      </c>
      <c r="D1304" s="42"/>
      <c r="F1304" s="342" t="s">
        <v>584</v>
      </c>
      <c r="G1304" s="47" t="s">
        <v>306</v>
      </c>
      <c r="H1304" s="93">
        <f>H1305+H1312</f>
        <v>0</v>
      </c>
      <c r="I1304" s="94">
        <f t="shared" si="557"/>
        <v>0</v>
      </c>
      <c r="J1304" s="93">
        <f>J1305+J1312</f>
        <v>0</v>
      </c>
      <c r="K1304" s="93">
        <f>K1305+K1312</f>
        <v>0</v>
      </c>
      <c r="L1304" s="94">
        <f t="shared" si="558"/>
        <v>0</v>
      </c>
      <c r="M1304" s="93">
        <f>M1305+M1312</f>
        <v>0</v>
      </c>
      <c r="N1304" s="93">
        <f>N1305+N1312</f>
        <v>0</v>
      </c>
      <c r="O1304" s="82" t="s">
        <v>146</v>
      </c>
      <c r="P1304" s="35" t="s">
        <v>145</v>
      </c>
      <c r="R1304" s="352">
        <f>L1304-[1]გადასახდელები!L1304</f>
        <v>0</v>
      </c>
    </row>
    <row r="1305" spans="2:18" ht="20.25" hidden="1" customHeight="1">
      <c r="B1305" s="36" t="str">
        <f t="shared" si="556"/>
        <v>b</v>
      </c>
      <c r="C1305" s="42">
        <v>5</v>
      </c>
      <c r="D1305" s="42"/>
      <c r="F1305" s="342" t="s">
        <v>585</v>
      </c>
      <c r="G1305" s="48" t="s">
        <v>307</v>
      </c>
      <c r="H1305" s="96">
        <f>SUM(H1306:H1311)</f>
        <v>0</v>
      </c>
      <c r="I1305" s="97">
        <f t="shared" si="557"/>
        <v>0</v>
      </c>
      <c r="J1305" s="96">
        <f>SUM(J1306:J1311)</f>
        <v>0</v>
      </c>
      <c r="K1305" s="96">
        <f>SUM(K1306:K1311)</f>
        <v>0</v>
      </c>
      <c r="L1305" s="97">
        <f t="shared" si="558"/>
        <v>0</v>
      </c>
      <c r="M1305" s="96">
        <f>SUM(M1306:M1311)</f>
        <v>0</v>
      </c>
      <c r="N1305" s="96">
        <f>SUM(N1306:N1311)</f>
        <v>0</v>
      </c>
      <c r="O1305" s="82" t="s">
        <v>146</v>
      </c>
      <c r="P1305" s="35" t="s">
        <v>145</v>
      </c>
      <c r="R1305" s="352">
        <f>L1305-[1]გადასახდელები!L1305</f>
        <v>0</v>
      </c>
    </row>
    <row r="1306" spans="2:18" ht="20.25" hidden="1" customHeight="1">
      <c r="B1306" s="36" t="str">
        <f t="shared" si="556"/>
        <v>b</v>
      </c>
      <c r="C1306" s="42">
        <v>6</v>
      </c>
      <c r="D1306" s="42"/>
      <c r="F1306" s="343" t="s">
        <v>586</v>
      </c>
      <c r="G1306" s="53" t="s">
        <v>308</v>
      </c>
      <c r="H1306" s="99"/>
      <c r="I1306" s="105">
        <f t="shared" si="557"/>
        <v>0</v>
      </c>
      <c r="J1306" s="100"/>
      <c r="K1306" s="100"/>
      <c r="L1306" s="105">
        <f t="shared" si="558"/>
        <v>0</v>
      </c>
      <c r="M1306" s="100"/>
      <c r="N1306" s="100"/>
      <c r="O1306" s="115"/>
      <c r="P1306" s="35" t="s">
        <v>145</v>
      </c>
      <c r="R1306" s="352">
        <f>L1306-[1]გადასახდელები!L1306</f>
        <v>0</v>
      </c>
    </row>
    <row r="1307" spans="2:18" ht="20.25" hidden="1" customHeight="1">
      <c r="B1307" s="36" t="str">
        <f t="shared" si="556"/>
        <v>b</v>
      </c>
      <c r="C1307" s="42">
        <v>6</v>
      </c>
      <c r="D1307" s="42"/>
      <c r="F1307" s="343" t="s">
        <v>678</v>
      </c>
      <c r="G1307" s="53" t="s">
        <v>309</v>
      </c>
      <c r="H1307" s="99"/>
      <c r="I1307" s="105">
        <f t="shared" si="557"/>
        <v>0</v>
      </c>
      <c r="J1307" s="100"/>
      <c r="K1307" s="100"/>
      <c r="L1307" s="105">
        <f t="shared" si="558"/>
        <v>0</v>
      </c>
      <c r="M1307" s="100"/>
      <c r="N1307" s="100"/>
      <c r="O1307" s="115"/>
      <c r="P1307" s="35" t="s">
        <v>145</v>
      </c>
      <c r="R1307" s="352">
        <f>L1307-[1]გადასახდელები!L1307</f>
        <v>0</v>
      </c>
    </row>
    <row r="1308" spans="2:18" ht="20.25" hidden="1" customHeight="1">
      <c r="B1308" s="36" t="str">
        <f t="shared" si="556"/>
        <v>b</v>
      </c>
      <c r="C1308" s="42">
        <v>6</v>
      </c>
      <c r="D1308" s="42"/>
      <c r="F1308" s="343" t="s">
        <v>679</v>
      </c>
      <c r="G1308" s="53" t="s">
        <v>310</v>
      </c>
      <c r="H1308" s="99"/>
      <c r="I1308" s="105">
        <f t="shared" si="557"/>
        <v>0</v>
      </c>
      <c r="J1308" s="100"/>
      <c r="K1308" s="100"/>
      <c r="L1308" s="105">
        <f t="shared" si="558"/>
        <v>0</v>
      </c>
      <c r="M1308" s="100"/>
      <c r="N1308" s="100"/>
      <c r="O1308" s="115"/>
      <c r="P1308" s="35" t="s">
        <v>145</v>
      </c>
      <c r="R1308" s="352">
        <f>L1308-[1]გადასახდელები!L1308</f>
        <v>0</v>
      </c>
    </row>
    <row r="1309" spans="2:18" ht="20.25" hidden="1" customHeight="1">
      <c r="B1309" s="36" t="str">
        <f t="shared" si="556"/>
        <v>b</v>
      </c>
      <c r="C1309" s="42">
        <v>6</v>
      </c>
      <c r="D1309" s="42"/>
      <c r="F1309" s="343" t="s">
        <v>680</v>
      </c>
      <c r="G1309" s="53" t="s">
        <v>311</v>
      </c>
      <c r="H1309" s="99"/>
      <c r="I1309" s="105">
        <f t="shared" si="557"/>
        <v>0</v>
      </c>
      <c r="J1309" s="100"/>
      <c r="K1309" s="100"/>
      <c r="L1309" s="105">
        <f t="shared" si="558"/>
        <v>0</v>
      </c>
      <c r="M1309" s="100"/>
      <c r="N1309" s="100"/>
      <c r="O1309" s="115"/>
      <c r="P1309" s="35" t="s">
        <v>145</v>
      </c>
      <c r="R1309" s="352">
        <f>L1309-[1]გადასახდელები!L1309</f>
        <v>0</v>
      </c>
    </row>
    <row r="1310" spans="2:18" ht="20.25" hidden="1" customHeight="1">
      <c r="B1310" s="36" t="str">
        <f t="shared" si="556"/>
        <v>b</v>
      </c>
      <c r="C1310" s="42">
        <v>6</v>
      </c>
      <c r="D1310" s="42"/>
      <c r="F1310" s="343" t="s">
        <v>681</v>
      </c>
      <c r="G1310" s="53" t="s">
        <v>312</v>
      </c>
      <c r="H1310" s="99"/>
      <c r="I1310" s="105">
        <f t="shared" si="557"/>
        <v>0</v>
      </c>
      <c r="J1310" s="100"/>
      <c r="K1310" s="100"/>
      <c r="L1310" s="105">
        <f t="shared" si="558"/>
        <v>0</v>
      </c>
      <c r="M1310" s="100"/>
      <c r="N1310" s="100"/>
      <c r="O1310" s="115"/>
      <c r="P1310" s="35" t="s">
        <v>145</v>
      </c>
      <c r="R1310" s="352">
        <f>L1310-[1]გადასახდელები!L1310</f>
        <v>0</v>
      </c>
    </row>
    <row r="1311" spans="2:18" ht="20.25" hidden="1" customHeight="1">
      <c r="B1311" s="36" t="str">
        <f t="shared" si="556"/>
        <v>b</v>
      </c>
      <c r="C1311" s="42">
        <v>6</v>
      </c>
      <c r="D1311" s="42"/>
      <c r="F1311" s="343" t="s">
        <v>682</v>
      </c>
      <c r="G1311" s="53" t="s">
        <v>313</v>
      </c>
      <c r="H1311" s="99"/>
      <c r="I1311" s="105">
        <f t="shared" si="557"/>
        <v>0</v>
      </c>
      <c r="J1311" s="100"/>
      <c r="K1311" s="100"/>
      <c r="L1311" s="105">
        <f t="shared" si="558"/>
        <v>0</v>
      </c>
      <c r="M1311" s="100"/>
      <c r="N1311" s="100"/>
      <c r="O1311" s="115"/>
      <c r="P1311" s="35" t="s">
        <v>145</v>
      </c>
      <c r="R1311" s="352">
        <f>L1311-[1]გადასახდელები!L1311</f>
        <v>0</v>
      </c>
    </row>
    <row r="1312" spans="2:18" ht="20.25" hidden="1" customHeight="1">
      <c r="B1312" s="36" t="str">
        <f t="shared" si="556"/>
        <v>b</v>
      </c>
      <c r="C1312" s="42">
        <v>5</v>
      </c>
      <c r="D1312" s="42"/>
      <c r="F1312" s="342" t="s">
        <v>587</v>
      </c>
      <c r="G1312" s="48" t="s">
        <v>314</v>
      </c>
      <c r="H1312" s="96">
        <f>SUM(H1313:H1332)</f>
        <v>0</v>
      </c>
      <c r="I1312" s="97">
        <f t="shared" si="557"/>
        <v>0</v>
      </c>
      <c r="J1312" s="96">
        <f>SUM(J1313:J1332)</f>
        <v>0</v>
      </c>
      <c r="K1312" s="96">
        <f>SUM(K1313:K1332)</f>
        <v>0</v>
      </c>
      <c r="L1312" s="97">
        <f t="shared" si="558"/>
        <v>0</v>
      </c>
      <c r="M1312" s="96">
        <f>SUM(M1313:M1332)</f>
        <v>0</v>
      </c>
      <c r="N1312" s="96">
        <f>SUM(N1313:N1332)</f>
        <v>0</v>
      </c>
      <c r="O1312" s="82" t="s">
        <v>146</v>
      </c>
      <c r="P1312" s="35" t="s">
        <v>145</v>
      </c>
      <c r="R1312" s="352">
        <f>L1312-[1]გადასახდელები!L1312</f>
        <v>0</v>
      </c>
    </row>
    <row r="1313" spans="2:18" ht="20.25" hidden="1" customHeight="1">
      <c r="B1313" s="36" t="str">
        <f t="shared" si="556"/>
        <v>b</v>
      </c>
      <c r="C1313" s="42">
        <v>6</v>
      </c>
      <c r="D1313" s="42"/>
      <c r="F1313" s="343" t="s">
        <v>683</v>
      </c>
      <c r="G1313" s="54" t="s">
        <v>315</v>
      </c>
      <c r="H1313" s="116"/>
      <c r="I1313" s="105">
        <f t="shared" si="557"/>
        <v>0</v>
      </c>
      <c r="J1313" s="117"/>
      <c r="K1313" s="117"/>
      <c r="L1313" s="105">
        <f t="shared" si="558"/>
        <v>0</v>
      </c>
      <c r="M1313" s="117"/>
      <c r="N1313" s="117"/>
      <c r="P1313" s="35" t="s">
        <v>145</v>
      </c>
      <c r="R1313" s="352">
        <f>L1313-[1]გადასახდელები!L1313</f>
        <v>0</v>
      </c>
    </row>
    <row r="1314" spans="2:18" ht="20.25" hidden="1" customHeight="1">
      <c r="B1314" s="36" t="str">
        <f t="shared" si="556"/>
        <v>b</v>
      </c>
      <c r="C1314" s="42">
        <v>6</v>
      </c>
      <c r="D1314" s="42"/>
      <c r="F1314" s="343" t="s">
        <v>684</v>
      </c>
      <c r="G1314" s="54" t="s">
        <v>316</v>
      </c>
      <c r="H1314" s="116"/>
      <c r="I1314" s="105">
        <f t="shared" si="557"/>
        <v>0</v>
      </c>
      <c r="J1314" s="117"/>
      <c r="K1314" s="117"/>
      <c r="L1314" s="105">
        <f t="shared" si="558"/>
        <v>0</v>
      </c>
      <c r="M1314" s="117"/>
      <c r="N1314" s="117"/>
      <c r="P1314" s="35" t="s">
        <v>145</v>
      </c>
      <c r="R1314" s="352">
        <f>L1314-[1]გადასახდელები!L1314</f>
        <v>0</v>
      </c>
    </row>
    <row r="1315" spans="2:18" ht="30.75" hidden="1" customHeight="1">
      <c r="B1315" s="36" t="str">
        <f t="shared" si="556"/>
        <v>b</v>
      </c>
      <c r="C1315" s="42">
        <v>6</v>
      </c>
      <c r="D1315" s="42"/>
      <c r="F1315" s="343" t="s">
        <v>588</v>
      </c>
      <c r="G1315" s="54" t="s">
        <v>317</v>
      </c>
      <c r="H1315" s="116"/>
      <c r="I1315" s="105">
        <f t="shared" si="557"/>
        <v>0</v>
      </c>
      <c r="J1315" s="117"/>
      <c r="K1315" s="117"/>
      <c r="L1315" s="105">
        <f t="shared" si="558"/>
        <v>0</v>
      </c>
      <c r="M1315" s="117"/>
      <c r="N1315" s="117"/>
      <c r="P1315" s="35" t="s">
        <v>145</v>
      </c>
      <c r="R1315" s="352">
        <f>L1315-[1]გადასახდელები!L1315</f>
        <v>0</v>
      </c>
    </row>
    <row r="1316" spans="2:18" ht="30.75" hidden="1" customHeight="1">
      <c r="B1316" s="36" t="str">
        <f t="shared" si="556"/>
        <v>b</v>
      </c>
      <c r="C1316" s="42">
        <v>6</v>
      </c>
      <c r="D1316" s="42"/>
      <c r="F1316" s="343" t="s">
        <v>685</v>
      </c>
      <c r="G1316" s="54" t="s">
        <v>318</v>
      </c>
      <c r="H1316" s="116"/>
      <c r="I1316" s="105">
        <f t="shared" si="557"/>
        <v>0</v>
      </c>
      <c r="J1316" s="117"/>
      <c r="K1316" s="117"/>
      <c r="L1316" s="105">
        <f t="shared" si="558"/>
        <v>0</v>
      </c>
      <c r="M1316" s="117"/>
      <c r="N1316" s="117"/>
      <c r="P1316" s="35" t="s">
        <v>145</v>
      </c>
      <c r="R1316" s="352">
        <f>L1316-[1]გადასახდელები!L1316</f>
        <v>0</v>
      </c>
    </row>
    <row r="1317" spans="2:18" ht="20.25" hidden="1" customHeight="1">
      <c r="B1317" s="36" t="str">
        <f t="shared" si="556"/>
        <v>b</v>
      </c>
      <c r="C1317" s="42">
        <v>6</v>
      </c>
      <c r="D1317" s="42"/>
      <c r="F1317" s="343" t="s">
        <v>589</v>
      </c>
      <c r="G1317" s="54" t="s">
        <v>319</v>
      </c>
      <c r="H1317" s="116"/>
      <c r="I1317" s="105">
        <f t="shared" si="557"/>
        <v>0</v>
      </c>
      <c r="J1317" s="117"/>
      <c r="K1317" s="117"/>
      <c r="L1317" s="105">
        <f t="shared" si="558"/>
        <v>0</v>
      </c>
      <c r="M1317" s="117"/>
      <c r="N1317" s="117"/>
      <c r="P1317" s="35" t="s">
        <v>145</v>
      </c>
      <c r="R1317" s="352">
        <f>L1317-[1]გადასახდელები!L1317</f>
        <v>0</v>
      </c>
    </row>
    <row r="1318" spans="2:18" ht="20.25" hidden="1" customHeight="1">
      <c r="B1318" s="36" t="str">
        <f t="shared" si="556"/>
        <v>b</v>
      </c>
      <c r="C1318" s="42">
        <v>6</v>
      </c>
      <c r="D1318" s="42"/>
      <c r="F1318" s="343" t="s">
        <v>686</v>
      </c>
      <c r="G1318" s="54" t="s">
        <v>320</v>
      </c>
      <c r="H1318" s="116"/>
      <c r="I1318" s="105">
        <f t="shared" si="557"/>
        <v>0</v>
      </c>
      <c r="J1318" s="117"/>
      <c r="K1318" s="117"/>
      <c r="L1318" s="105">
        <f t="shared" si="558"/>
        <v>0</v>
      </c>
      <c r="M1318" s="117"/>
      <c r="N1318" s="117"/>
      <c r="P1318" s="35" t="s">
        <v>145</v>
      </c>
      <c r="R1318" s="352">
        <f>L1318-[1]გადასახდელები!L1318</f>
        <v>0</v>
      </c>
    </row>
    <row r="1319" spans="2:18" ht="30.75" hidden="1" customHeight="1">
      <c r="B1319" s="36" t="str">
        <f t="shared" si="556"/>
        <v>b</v>
      </c>
      <c r="C1319" s="42">
        <v>6</v>
      </c>
      <c r="D1319" s="42"/>
      <c r="F1319" s="343" t="s">
        <v>687</v>
      </c>
      <c r="G1319" s="54" t="s">
        <v>321</v>
      </c>
      <c r="H1319" s="116"/>
      <c r="I1319" s="105">
        <f t="shared" si="557"/>
        <v>0</v>
      </c>
      <c r="J1319" s="117"/>
      <c r="K1319" s="117"/>
      <c r="L1319" s="105">
        <f t="shared" si="558"/>
        <v>0</v>
      </c>
      <c r="M1319" s="117"/>
      <c r="N1319" s="117"/>
      <c r="P1319" s="35" t="s">
        <v>145</v>
      </c>
      <c r="R1319" s="352">
        <f>L1319-[1]გადასახდელები!L1319</f>
        <v>0</v>
      </c>
    </row>
    <row r="1320" spans="2:18" ht="20.25" hidden="1" customHeight="1">
      <c r="B1320" s="36" t="str">
        <f t="shared" si="556"/>
        <v>b</v>
      </c>
      <c r="C1320" s="42">
        <v>6</v>
      </c>
      <c r="D1320" s="42"/>
      <c r="F1320" s="343" t="s">
        <v>590</v>
      </c>
      <c r="G1320" s="54" t="s">
        <v>322</v>
      </c>
      <c r="H1320" s="116"/>
      <c r="I1320" s="105">
        <f t="shared" si="557"/>
        <v>0</v>
      </c>
      <c r="J1320" s="117"/>
      <c r="K1320" s="117"/>
      <c r="L1320" s="105">
        <f t="shared" si="558"/>
        <v>0</v>
      </c>
      <c r="M1320" s="117"/>
      <c r="N1320" s="117"/>
      <c r="P1320" s="35" t="s">
        <v>145</v>
      </c>
      <c r="R1320" s="352">
        <f>L1320-[1]გადასახდელები!L1320</f>
        <v>0</v>
      </c>
    </row>
    <row r="1321" spans="2:18" ht="20.25" hidden="1" customHeight="1">
      <c r="B1321" s="36" t="str">
        <f t="shared" si="556"/>
        <v>b</v>
      </c>
      <c r="C1321" s="42">
        <v>6</v>
      </c>
      <c r="D1321" s="42"/>
      <c r="F1321" s="343" t="s">
        <v>688</v>
      </c>
      <c r="G1321" s="54" t="s">
        <v>323</v>
      </c>
      <c r="H1321" s="116"/>
      <c r="I1321" s="105">
        <f t="shared" si="557"/>
        <v>0</v>
      </c>
      <c r="J1321" s="117"/>
      <c r="K1321" s="117"/>
      <c r="L1321" s="105">
        <f t="shared" si="558"/>
        <v>0</v>
      </c>
      <c r="M1321" s="117"/>
      <c r="N1321" s="117"/>
      <c r="P1321" s="35" t="s">
        <v>145</v>
      </c>
      <c r="R1321" s="352">
        <f>L1321-[1]გადასახდელები!L1321</f>
        <v>0</v>
      </c>
    </row>
    <row r="1322" spans="2:18" ht="20.25" hidden="1" customHeight="1">
      <c r="B1322" s="36" t="str">
        <f t="shared" si="556"/>
        <v>b</v>
      </c>
      <c r="C1322" s="42">
        <v>6</v>
      </c>
      <c r="D1322" s="42"/>
      <c r="F1322" s="343" t="s">
        <v>689</v>
      </c>
      <c r="G1322" s="54" t="s">
        <v>324</v>
      </c>
      <c r="H1322" s="116"/>
      <c r="I1322" s="105">
        <f t="shared" si="557"/>
        <v>0</v>
      </c>
      <c r="J1322" s="117"/>
      <c r="K1322" s="117"/>
      <c r="L1322" s="105">
        <f t="shared" si="558"/>
        <v>0</v>
      </c>
      <c r="M1322" s="117"/>
      <c r="N1322" s="117"/>
      <c r="P1322" s="35" t="s">
        <v>145</v>
      </c>
      <c r="R1322" s="352">
        <f>L1322-[1]გადასახდელები!L1322</f>
        <v>0</v>
      </c>
    </row>
    <row r="1323" spans="2:18" ht="20.25" hidden="1" customHeight="1">
      <c r="B1323" s="36" t="str">
        <f t="shared" si="556"/>
        <v>b</v>
      </c>
      <c r="C1323" s="42">
        <v>6</v>
      </c>
      <c r="D1323" s="42"/>
      <c r="F1323" s="343" t="s">
        <v>690</v>
      </c>
      <c r="G1323" s="54" t="s">
        <v>325</v>
      </c>
      <c r="H1323" s="116"/>
      <c r="I1323" s="105">
        <f t="shared" si="557"/>
        <v>0</v>
      </c>
      <c r="J1323" s="117"/>
      <c r="K1323" s="117"/>
      <c r="L1323" s="105">
        <f t="shared" si="558"/>
        <v>0</v>
      </c>
      <c r="M1323" s="117"/>
      <c r="N1323" s="117"/>
      <c r="P1323" s="35" t="s">
        <v>145</v>
      </c>
      <c r="R1323" s="352">
        <f>L1323-[1]გადასახდელები!L1323</f>
        <v>0</v>
      </c>
    </row>
    <row r="1324" spans="2:18" ht="20.25" hidden="1" customHeight="1">
      <c r="B1324" s="36" t="str">
        <f t="shared" si="556"/>
        <v>b</v>
      </c>
      <c r="C1324" s="42">
        <v>6</v>
      </c>
      <c r="D1324" s="42"/>
      <c r="F1324" s="343" t="s">
        <v>691</v>
      </c>
      <c r="G1324" s="54" t="s">
        <v>326</v>
      </c>
      <c r="H1324" s="116"/>
      <c r="I1324" s="105">
        <f t="shared" si="557"/>
        <v>0</v>
      </c>
      <c r="J1324" s="117"/>
      <c r="K1324" s="117"/>
      <c r="L1324" s="105">
        <f t="shared" si="558"/>
        <v>0</v>
      </c>
      <c r="M1324" s="117"/>
      <c r="N1324" s="117"/>
      <c r="P1324" s="35" t="s">
        <v>145</v>
      </c>
      <c r="R1324" s="352">
        <f>L1324-[1]გადასახდელები!L1324</f>
        <v>0</v>
      </c>
    </row>
    <row r="1325" spans="2:18" ht="20.25" hidden="1" customHeight="1">
      <c r="B1325" s="36" t="str">
        <f t="shared" si="556"/>
        <v>b</v>
      </c>
      <c r="C1325" s="42">
        <v>6</v>
      </c>
      <c r="D1325" s="42"/>
      <c r="F1325" s="343" t="s">
        <v>692</v>
      </c>
      <c r="G1325" s="54" t="s">
        <v>327</v>
      </c>
      <c r="H1325" s="116"/>
      <c r="I1325" s="105">
        <f t="shared" si="557"/>
        <v>0</v>
      </c>
      <c r="J1325" s="117"/>
      <c r="K1325" s="117"/>
      <c r="L1325" s="105">
        <f t="shared" si="558"/>
        <v>0</v>
      </c>
      <c r="M1325" s="117"/>
      <c r="N1325" s="117"/>
      <c r="P1325" s="35" t="s">
        <v>145</v>
      </c>
      <c r="R1325" s="352">
        <f>L1325-[1]გადასახდელები!L1325</f>
        <v>0</v>
      </c>
    </row>
    <row r="1326" spans="2:18" ht="20.25" hidden="1" customHeight="1">
      <c r="B1326" s="36" t="str">
        <f t="shared" si="556"/>
        <v>b</v>
      </c>
      <c r="C1326" s="42">
        <v>6</v>
      </c>
      <c r="D1326" s="42"/>
      <c r="F1326" s="343" t="s">
        <v>693</v>
      </c>
      <c r="G1326" s="54" t="s">
        <v>328</v>
      </c>
      <c r="H1326" s="116"/>
      <c r="I1326" s="105">
        <f t="shared" si="557"/>
        <v>0</v>
      </c>
      <c r="J1326" s="117"/>
      <c r="K1326" s="117"/>
      <c r="L1326" s="105">
        <f t="shared" si="558"/>
        <v>0</v>
      </c>
      <c r="M1326" s="117"/>
      <c r="N1326" s="117"/>
      <c r="P1326" s="35" t="s">
        <v>145</v>
      </c>
      <c r="R1326" s="352">
        <f>L1326-[1]გადასახდელები!L1326</f>
        <v>0</v>
      </c>
    </row>
    <row r="1327" spans="2:18" ht="20.25" hidden="1" customHeight="1">
      <c r="B1327" s="36" t="str">
        <f t="shared" si="556"/>
        <v>b</v>
      </c>
      <c r="C1327" s="42">
        <v>6</v>
      </c>
      <c r="D1327" s="42"/>
      <c r="F1327" s="343" t="s">
        <v>694</v>
      </c>
      <c r="G1327" s="54" t="s">
        <v>329</v>
      </c>
      <c r="H1327" s="116"/>
      <c r="I1327" s="105">
        <f t="shared" si="557"/>
        <v>0</v>
      </c>
      <c r="J1327" s="117"/>
      <c r="K1327" s="117"/>
      <c r="L1327" s="105">
        <f t="shared" si="558"/>
        <v>0</v>
      </c>
      <c r="M1327" s="117"/>
      <c r="N1327" s="117"/>
      <c r="P1327" s="35" t="s">
        <v>145</v>
      </c>
      <c r="R1327" s="352">
        <f>L1327-[1]გადასახდელები!L1327</f>
        <v>0</v>
      </c>
    </row>
    <row r="1328" spans="2:18" ht="20.25" hidden="1" customHeight="1">
      <c r="B1328" s="36" t="str">
        <f t="shared" si="556"/>
        <v>b</v>
      </c>
      <c r="C1328" s="42">
        <v>6</v>
      </c>
      <c r="D1328" s="42"/>
      <c r="F1328" s="343" t="s">
        <v>695</v>
      </c>
      <c r="G1328" s="54" t="s">
        <v>330</v>
      </c>
      <c r="H1328" s="116"/>
      <c r="I1328" s="105">
        <f t="shared" si="557"/>
        <v>0</v>
      </c>
      <c r="J1328" s="117"/>
      <c r="K1328" s="117"/>
      <c r="L1328" s="105">
        <f t="shared" si="558"/>
        <v>0</v>
      </c>
      <c r="M1328" s="117"/>
      <c r="N1328" s="117"/>
      <c r="P1328" s="35" t="s">
        <v>145</v>
      </c>
      <c r="R1328" s="352">
        <f>L1328-[1]გადასახდელები!L1328</f>
        <v>0</v>
      </c>
    </row>
    <row r="1329" spans="2:18" ht="20.25" hidden="1" customHeight="1">
      <c r="B1329" s="36" t="str">
        <f t="shared" si="556"/>
        <v>b</v>
      </c>
      <c r="C1329" s="42">
        <v>6</v>
      </c>
      <c r="D1329" s="42"/>
      <c r="F1329" s="343" t="s">
        <v>696</v>
      </c>
      <c r="G1329" s="54" t="s">
        <v>331</v>
      </c>
      <c r="H1329" s="116"/>
      <c r="I1329" s="105">
        <f t="shared" si="557"/>
        <v>0</v>
      </c>
      <c r="J1329" s="117"/>
      <c r="K1329" s="117"/>
      <c r="L1329" s="105">
        <f t="shared" si="558"/>
        <v>0</v>
      </c>
      <c r="M1329" s="117"/>
      <c r="N1329" s="117"/>
      <c r="P1329" s="35" t="s">
        <v>145</v>
      </c>
      <c r="R1329" s="352">
        <f>L1329-[1]გადასახდელები!L1329</f>
        <v>0</v>
      </c>
    </row>
    <row r="1330" spans="2:18" ht="20.25" hidden="1" customHeight="1">
      <c r="B1330" s="36" t="str">
        <f t="shared" si="556"/>
        <v>b</v>
      </c>
      <c r="C1330" s="42">
        <v>6</v>
      </c>
      <c r="D1330" s="42"/>
      <c r="F1330" s="343" t="s">
        <v>697</v>
      </c>
      <c r="G1330" s="55" t="s">
        <v>332</v>
      </c>
      <c r="H1330" s="116"/>
      <c r="I1330" s="105">
        <f t="shared" si="557"/>
        <v>0</v>
      </c>
      <c r="J1330" s="117"/>
      <c r="K1330" s="117"/>
      <c r="L1330" s="105">
        <f t="shared" si="558"/>
        <v>0</v>
      </c>
      <c r="M1330" s="117"/>
      <c r="N1330" s="117"/>
      <c r="P1330" s="35" t="s">
        <v>145</v>
      </c>
      <c r="R1330" s="352">
        <f>L1330-[1]გადასახდელები!L1330</f>
        <v>0</v>
      </c>
    </row>
    <row r="1331" spans="2:18" ht="20.25" hidden="1" customHeight="1">
      <c r="B1331" s="36" t="str">
        <f t="shared" si="556"/>
        <v>b</v>
      </c>
      <c r="C1331" s="42">
        <v>6</v>
      </c>
      <c r="D1331" s="42"/>
      <c r="F1331" s="343" t="s">
        <v>698</v>
      </c>
      <c r="G1331" s="54" t="s">
        <v>333</v>
      </c>
      <c r="H1331" s="116"/>
      <c r="I1331" s="105">
        <f t="shared" si="557"/>
        <v>0</v>
      </c>
      <c r="J1331" s="117"/>
      <c r="K1331" s="117"/>
      <c r="L1331" s="105">
        <f t="shared" si="558"/>
        <v>0</v>
      </c>
      <c r="M1331" s="117"/>
      <c r="N1331" s="117"/>
      <c r="P1331" s="35" t="s">
        <v>145</v>
      </c>
      <c r="R1331" s="352">
        <f>L1331-[1]გადასახდელები!L1331</f>
        <v>0</v>
      </c>
    </row>
    <row r="1332" spans="2:18" ht="30.75" hidden="1" customHeight="1">
      <c r="B1332" s="36" t="str">
        <f t="shared" si="556"/>
        <v>b</v>
      </c>
      <c r="C1332" s="42">
        <v>6</v>
      </c>
      <c r="D1332" s="42"/>
      <c r="F1332" s="343" t="s">
        <v>591</v>
      </c>
      <c r="G1332" s="54" t="s">
        <v>334</v>
      </c>
      <c r="H1332" s="116"/>
      <c r="I1332" s="105">
        <f t="shared" si="557"/>
        <v>0</v>
      </c>
      <c r="J1332" s="117"/>
      <c r="K1332" s="117"/>
      <c r="L1332" s="105">
        <f t="shared" si="558"/>
        <v>0</v>
      </c>
      <c r="M1332" s="117"/>
      <c r="N1332" s="117"/>
      <c r="P1332" s="35" t="s">
        <v>145</v>
      </c>
      <c r="R1332" s="352">
        <f>L1332-[1]გადასახდელები!L1332</f>
        <v>0</v>
      </c>
    </row>
    <row r="1333" spans="2:18" ht="20.25" hidden="1" customHeight="1">
      <c r="B1333" s="36" t="str">
        <f t="shared" si="556"/>
        <v>b</v>
      </c>
      <c r="C1333" s="42">
        <v>4</v>
      </c>
      <c r="D1333" s="42"/>
      <c r="F1333" s="342" t="s">
        <v>699</v>
      </c>
      <c r="G1333" s="47" t="s">
        <v>335</v>
      </c>
      <c r="H1333" s="93">
        <f>H1334+H1335</f>
        <v>0</v>
      </c>
      <c r="I1333" s="94">
        <f t="shared" si="557"/>
        <v>0</v>
      </c>
      <c r="J1333" s="93">
        <f>J1334+J1335</f>
        <v>0</v>
      </c>
      <c r="K1333" s="93">
        <f>K1334+K1335</f>
        <v>0</v>
      </c>
      <c r="L1333" s="94">
        <f t="shared" si="558"/>
        <v>0</v>
      </c>
      <c r="M1333" s="93">
        <f>M1334+M1335</f>
        <v>0</v>
      </c>
      <c r="N1333" s="93">
        <f>N1334+N1335</f>
        <v>0</v>
      </c>
      <c r="O1333" s="82" t="s">
        <v>146</v>
      </c>
      <c r="P1333" s="35" t="s">
        <v>145</v>
      </c>
      <c r="R1333" s="352">
        <f>L1333-[1]გადასახდელები!L1333</f>
        <v>0</v>
      </c>
    </row>
    <row r="1334" spans="2:18" ht="20.25" hidden="1" customHeight="1">
      <c r="B1334" s="36" t="str">
        <f t="shared" si="556"/>
        <v>b</v>
      </c>
      <c r="C1334" s="42">
        <v>5</v>
      </c>
      <c r="D1334" s="42"/>
      <c r="F1334" s="343" t="s">
        <v>700</v>
      </c>
      <c r="G1334" s="48" t="s">
        <v>336</v>
      </c>
      <c r="H1334" s="101"/>
      <c r="I1334" s="97">
        <f t="shared" si="557"/>
        <v>0</v>
      </c>
      <c r="J1334" s="102"/>
      <c r="K1334" s="102"/>
      <c r="L1334" s="97">
        <f t="shared" si="558"/>
        <v>0</v>
      </c>
      <c r="M1334" s="102"/>
      <c r="N1334" s="102"/>
      <c r="O1334" s="115"/>
      <c r="P1334" s="35" t="s">
        <v>145</v>
      </c>
      <c r="R1334" s="352">
        <f>L1334-[1]გადასახდელები!L1334</f>
        <v>0</v>
      </c>
    </row>
    <row r="1335" spans="2:18" ht="20.25" hidden="1" customHeight="1">
      <c r="B1335" s="36" t="str">
        <f t="shared" si="556"/>
        <v>b</v>
      </c>
      <c r="C1335" s="42">
        <v>5</v>
      </c>
      <c r="D1335" s="42"/>
      <c r="F1335" s="342" t="s">
        <v>701</v>
      </c>
      <c r="G1335" s="48" t="s">
        <v>337</v>
      </c>
      <c r="H1335" s="119">
        <f>H1336+H1337</f>
        <v>0</v>
      </c>
      <c r="I1335" s="105">
        <f t="shared" si="557"/>
        <v>0</v>
      </c>
      <c r="J1335" s="119">
        <f>J1336+J1337</f>
        <v>0</v>
      </c>
      <c r="K1335" s="119">
        <f>K1336+K1337</f>
        <v>0</v>
      </c>
      <c r="L1335" s="105">
        <f t="shared" si="558"/>
        <v>0</v>
      </c>
      <c r="M1335" s="119">
        <f>M1336+M1337</f>
        <v>0</v>
      </c>
      <c r="N1335" s="119">
        <f>N1336+N1337</f>
        <v>0</v>
      </c>
      <c r="O1335" s="82" t="s">
        <v>146</v>
      </c>
      <c r="P1335" s="35" t="s">
        <v>145</v>
      </c>
      <c r="R1335" s="352">
        <f>L1335-[1]გადასახდელები!L1335</f>
        <v>0</v>
      </c>
    </row>
    <row r="1336" spans="2:18" ht="20.25" hidden="1" customHeight="1">
      <c r="B1336" s="36" t="str">
        <f t="shared" si="556"/>
        <v>b</v>
      </c>
      <c r="C1336" s="42">
        <v>6</v>
      </c>
      <c r="D1336" s="42"/>
      <c r="F1336" s="343" t="s">
        <v>702</v>
      </c>
      <c r="G1336" s="54" t="s">
        <v>338</v>
      </c>
      <c r="H1336" s="116"/>
      <c r="I1336" s="105">
        <f t="shared" si="557"/>
        <v>0</v>
      </c>
      <c r="J1336" s="117"/>
      <c r="K1336" s="117"/>
      <c r="L1336" s="105">
        <f t="shared" si="558"/>
        <v>0</v>
      </c>
      <c r="M1336" s="117"/>
      <c r="N1336" s="117"/>
      <c r="P1336" s="35" t="s">
        <v>145</v>
      </c>
      <c r="R1336" s="352">
        <f>L1336-[1]გადასახდელები!L1336</f>
        <v>0</v>
      </c>
    </row>
    <row r="1337" spans="2:18" ht="20.25" hidden="1" customHeight="1">
      <c r="B1337" s="36" t="str">
        <f t="shared" si="556"/>
        <v>b</v>
      </c>
      <c r="C1337" s="42">
        <v>6</v>
      </c>
      <c r="D1337" s="42"/>
      <c r="F1337" s="343" t="s">
        <v>703</v>
      </c>
      <c r="G1337" s="54" t="s">
        <v>339</v>
      </c>
      <c r="H1337" s="116"/>
      <c r="I1337" s="105">
        <f t="shared" si="557"/>
        <v>0</v>
      </c>
      <c r="J1337" s="117"/>
      <c r="K1337" s="117"/>
      <c r="L1337" s="105">
        <f t="shared" si="558"/>
        <v>0</v>
      </c>
      <c r="M1337" s="117"/>
      <c r="N1337" s="117"/>
      <c r="P1337" s="35" t="s">
        <v>145</v>
      </c>
      <c r="R1337" s="352">
        <f>L1337-[1]გადასახდელები!L1337</f>
        <v>0</v>
      </c>
    </row>
    <row r="1338" spans="2:18" ht="30.75" hidden="1" customHeight="1">
      <c r="B1338" s="36" t="str">
        <f t="shared" si="556"/>
        <v>b</v>
      </c>
      <c r="C1338" s="42">
        <v>3</v>
      </c>
      <c r="D1338" s="42"/>
      <c r="F1338" s="342" t="s">
        <v>704</v>
      </c>
      <c r="G1338" s="51" t="s">
        <v>340</v>
      </c>
      <c r="H1338" s="89">
        <f>H1339+H1340</f>
        <v>0</v>
      </c>
      <c r="I1338" s="90">
        <f t="shared" si="557"/>
        <v>0</v>
      </c>
      <c r="J1338" s="89">
        <f>J1339+J1340</f>
        <v>0</v>
      </c>
      <c r="K1338" s="89">
        <f>K1339+K1340</f>
        <v>0</v>
      </c>
      <c r="L1338" s="90">
        <f t="shared" si="558"/>
        <v>0</v>
      </c>
      <c r="M1338" s="89">
        <f>M1339+M1340</f>
        <v>0</v>
      </c>
      <c r="N1338" s="89">
        <f>N1339+N1340</f>
        <v>0</v>
      </c>
      <c r="O1338" s="82" t="s">
        <v>146</v>
      </c>
      <c r="P1338" s="35" t="s">
        <v>145</v>
      </c>
      <c r="R1338" s="352">
        <f>L1338-[1]გადასახდელები!L1338</f>
        <v>0</v>
      </c>
    </row>
    <row r="1339" spans="2:18" ht="30.75" hidden="1" customHeight="1">
      <c r="B1339" s="36" t="str">
        <f t="shared" si="556"/>
        <v>b</v>
      </c>
      <c r="C1339" s="42">
        <v>4</v>
      </c>
      <c r="D1339" s="42"/>
      <c r="F1339" s="343" t="s">
        <v>705</v>
      </c>
      <c r="G1339" s="47" t="s">
        <v>341</v>
      </c>
      <c r="H1339" s="103"/>
      <c r="I1339" s="94">
        <f t="shared" si="557"/>
        <v>0</v>
      </c>
      <c r="J1339" s="104"/>
      <c r="K1339" s="104"/>
      <c r="L1339" s="94">
        <f t="shared" si="558"/>
        <v>0</v>
      </c>
      <c r="M1339" s="104"/>
      <c r="N1339" s="104"/>
      <c r="P1339" s="35" t="s">
        <v>145</v>
      </c>
      <c r="R1339" s="352">
        <f>L1339-[1]გადასახდელები!L1339</f>
        <v>0</v>
      </c>
    </row>
    <row r="1340" spans="2:18" ht="30.75" hidden="1" customHeight="1">
      <c r="B1340" s="36" t="str">
        <f t="shared" si="556"/>
        <v>b</v>
      </c>
      <c r="C1340" s="42">
        <v>4</v>
      </c>
      <c r="D1340" s="42"/>
      <c r="F1340" s="342" t="s">
        <v>706</v>
      </c>
      <c r="G1340" s="47" t="s">
        <v>342</v>
      </c>
      <c r="H1340" s="93">
        <f>H1341+H1342+H1343+H1344</f>
        <v>0</v>
      </c>
      <c r="I1340" s="94">
        <f t="shared" si="557"/>
        <v>0</v>
      </c>
      <c r="J1340" s="93">
        <f>J1341+J1342+J1343+J1344</f>
        <v>0</v>
      </c>
      <c r="K1340" s="93">
        <f>K1341+K1342+K1343+K1344</f>
        <v>0</v>
      </c>
      <c r="L1340" s="94">
        <f t="shared" si="558"/>
        <v>0</v>
      </c>
      <c r="M1340" s="93">
        <f>M1341+M1342+M1343+M1344</f>
        <v>0</v>
      </c>
      <c r="N1340" s="93">
        <f>N1341+N1342+N1343+N1344</f>
        <v>0</v>
      </c>
      <c r="O1340" s="82" t="s">
        <v>146</v>
      </c>
      <c r="P1340" s="35" t="s">
        <v>145</v>
      </c>
      <c r="R1340" s="352">
        <f>L1340-[1]გადასახდელები!L1340</f>
        <v>0</v>
      </c>
    </row>
    <row r="1341" spans="2:18" ht="30.75" hidden="1" customHeight="1">
      <c r="B1341" s="36" t="str">
        <f t="shared" si="556"/>
        <v>b</v>
      </c>
      <c r="C1341" s="42">
        <v>5</v>
      </c>
      <c r="D1341" s="42"/>
      <c r="F1341" s="343" t="s">
        <v>707</v>
      </c>
      <c r="G1341" s="48" t="s">
        <v>343</v>
      </c>
      <c r="H1341" s="101"/>
      <c r="I1341" s="97">
        <f t="shared" si="557"/>
        <v>0</v>
      </c>
      <c r="J1341" s="102"/>
      <c r="K1341" s="102"/>
      <c r="L1341" s="97">
        <f t="shared" si="558"/>
        <v>0</v>
      </c>
      <c r="M1341" s="102"/>
      <c r="N1341" s="102"/>
      <c r="P1341" s="35" t="s">
        <v>145</v>
      </c>
      <c r="R1341" s="352">
        <f>L1341-[1]გადასახდელები!L1341</f>
        <v>0</v>
      </c>
    </row>
    <row r="1342" spans="2:18" ht="20.25" hidden="1" customHeight="1">
      <c r="B1342" s="36" t="str">
        <f t="shared" si="556"/>
        <v>b</v>
      </c>
      <c r="C1342" s="42">
        <v>5</v>
      </c>
      <c r="D1342" s="42"/>
      <c r="F1342" s="343" t="s">
        <v>708</v>
      </c>
      <c r="G1342" s="48" t="s">
        <v>344</v>
      </c>
      <c r="H1342" s="101"/>
      <c r="I1342" s="97">
        <f t="shared" si="557"/>
        <v>0</v>
      </c>
      <c r="J1342" s="102"/>
      <c r="K1342" s="102"/>
      <c r="L1342" s="97">
        <f t="shared" si="558"/>
        <v>0</v>
      </c>
      <c r="M1342" s="102"/>
      <c r="N1342" s="102"/>
      <c r="P1342" s="35" t="s">
        <v>145</v>
      </c>
      <c r="R1342" s="352">
        <f>L1342-[1]გადასახდელები!L1342</f>
        <v>0</v>
      </c>
    </row>
    <row r="1343" spans="2:18" ht="20.25" hidden="1" customHeight="1">
      <c r="B1343" s="36" t="str">
        <f t="shared" si="556"/>
        <v>b</v>
      </c>
      <c r="C1343" s="42">
        <v>5</v>
      </c>
      <c r="D1343" s="42"/>
      <c r="F1343" s="343" t="s">
        <v>709</v>
      </c>
      <c r="G1343" s="48" t="s">
        <v>345</v>
      </c>
      <c r="H1343" s="101"/>
      <c r="I1343" s="97">
        <f t="shared" si="557"/>
        <v>0</v>
      </c>
      <c r="J1343" s="102"/>
      <c r="K1343" s="102"/>
      <c r="L1343" s="97">
        <f t="shared" si="558"/>
        <v>0</v>
      </c>
      <c r="M1343" s="102"/>
      <c r="N1343" s="102"/>
      <c r="P1343" s="35" t="s">
        <v>145</v>
      </c>
      <c r="R1343" s="352">
        <f>L1343-[1]გადასახდელები!L1343</f>
        <v>0</v>
      </c>
    </row>
    <row r="1344" spans="2:18" ht="20.25" hidden="1" customHeight="1">
      <c r="B1344" s="36" t="str">
        <f t="shared" si="556"/>
        <v>b</v>
      </c>
      <c r="C1344" s="42">
        <v>5</v>
      </c>
      <c r="D1344" s="42"/>
      <c r="F1344" s="343" t="s">
        <v>710</v>
      </c>
      <c r="G1344" s="48" t="s">
        <v>214</v>
      </c>
      <c r="H1344" s="101"/>
      <c r="I1344" s="97">
        <f t="shared" si="557"/>
        <v>0</v>
      </c>
      <c r="J1344" s="102"/>
      <c r="K1344" s="102"/>
      <c r="L1344" s="97">
        <f t="shared" si="558"/>
        <v>0</v>
      </c>
      <c r="M1344" s="102"/>
      <c r="N1344" s="102"/>
      <c r="P1344" s="35" t="s">
        <v>145</v>
      </c>
      <c r="R1344" s="352">
        <f>L1344-[1]გადასახდელები!L1344</f>
        <v>0</v>
      </c>
    </row>
    <row r="1345" spans="2:18" ht="20.25" hidden="1" customHeight="1">
      <c r="B1345" s="36" t="str">
        <f t="shared" si="556"/>
        <v>b</v>
      </c>
      <c r="C1345" s="42">
        <v>3</v>
      </c>
      <c r="D1345" s="42"/>
      <c r="F1345" s="343" t="s">
        <v>711</v>
      </c>
      <c r="G1345" s="51" t="s">
        <v>346</v>
      </c>
      <c r="H1345" s="111"/>
      <c r="I1345" s="90">
        <f t="shared" si="557"/>
        <v>0</v>
      </c>
      <c r="J1345" s="112"/>
      <c r="K1345" s="112"/>
      <c r="L1345" s="90">
        <f t="shared" si="558"/>
        <v>0</v>
      </c>
      <c r="M1345" s="112"/>
      <c r="N1345" s="112"/>
      <c r="P1345" s="35" t="s">
        <v>145</v>
      </c>
      <c r="R1345" s="352">
        <f>L1345-[1]გადასახდელები!L1345</f>
        <v>0</v>
      </c>
    </row>
    <row r="1346" spans="2:18" ht="20.25" hidden="1" customHeight="1">
      <c r="B1346" s="36" t="str">
        <f t="shared" si="556"/>
        <v>b</v>
      </c>
      <c r="C1346" s="42">
        <v>3</v>
      </c>
      <c r="D1346" s="42"/>
      <c r="F1346" s="342" t="s">
        <v>712</v>
      </c>
      <c r="G1346" s="51" t="s">
        <v>347</v>
      </c>
      <c r="H1346" s="89">
        <f>H1347+H1348+H1349+H1352</f>
        <v>0</v>
      </c>
      <c r="I1346" s="90">
        <f t="shared" si="557"/>
        <v>0</v>
      </c>
      <c r="J1346" s="89">
        <f>J1347+J1348+J1349+J1352</f>
        <v>0</v>
      </c>
      <c r="K1346" s="89">
        <f>K1347+K1348+K1349+K1352</f>
        <v>0</v>
      </c>
      <c r="L1346" s="90">
        <f t="shared" si="558"/>
        <v>0</v>
      </c>
      <c r="M1346" s="89">
        <f>M1347+M1348+M1349+M1352</f>
        <v>0</v>
      </c>
      <c r="N1346" s="89">
        <f>N1347+N1348+N1349+N1352</f>
        <v>0</v>
      </c>
      <c r="O1346" s="82" t="s">
        <v>146</v>
      </c>
      <c r="P1346" s="35" t="s">
        <v>145</v>
      </c>
      <c r="R1346" s="352">
        <f>L1346-[1]გადასახდელები!L1346</f>
        <v>0</v>
      </c>
    </row>
    <row r="1347" spans="2:18" ht="30.75" hidden="1" customHeight="1">
      <c r="B1347" s="36" t="str">
        <f t="shared" si="556"/>
        <v>b</v>
      </c>
      <c r="C1347" s="42">
        <v>4</v>
      </c>
      <c r="D1347" s="42"/>
      <c r="F1347" s="343" t="s">
        <v>713</v>
      </c>
      <c r="G1347" s="47" t="s">
        <v>348</v>
      </c>
      <c r="H1347" s="103"/>
      <c r="I1347" s="94">
        <f t="shared" si="557"/>
        <v>0</v>
      </c>
      <c r="J1347" s="104"/>
      <c r="K1347" s="104"/>
      <c r="L1347" s="94">
        <f t="shared" si="558"/>
        <v>0</v>
      </c>
      <c r="M1347" s="104"/>
      <c r="N1347" s="104"/>
      <c r="O1347" s="115"/>
      <c r="P1347" s="35" t="s">
        <v>145</v>
      </c>
      <c r="R1347" s="352">
        <f>L1347-[1]გადასახდელები!L1347</f>
        <v>0</v>
      </c>
    </row>
    <row r="1348" spans="2:18" ht="20.25" hidden="1" customHeight="1">
      <c r="B1348" s="36" t="str">
        <f t="shared" si="556"/>
        <v>b</v>
      </c>
      <c r="C1348" s="42">
        <v>4</v>
      </c>
      <c r="D1348" s="42"/>
      <c r="F1348" s="343" t="s">
        <v>714</v>
      </c>
      <c r="G1348" s="47" t="s">
        <v>349</v>
      </c>
      <c r="H1348" s="103"/>
      <c r="I1348" s="94">
        <f t="shared" si="557"/>
        <v>0</v>
      </c>
      <c r="J1348" s="104"/>
      <c r="K1348" s="104"/>
      <c r="L1348" s="94">
        <f t="shared" si="558"/>
        <v>0</v>
      </c>
      <c r="M1348" s="104"/>
      <c r="N1348" s="104"/>
      <c r="O1348" s="115"/>
      <c r="P1348" s="35" t="s">
        <v>145</v>
      </c>
      <c r="R1348" s="352">
        <f>L1348-[1]გადასახდელები!L1348</f>
        <v>0</v>
      </c>
    </row>
    <row r="1349" spans="2:18" ht="20.25" hidden="1" customHeight="1">
      <c r="B1349" s="36" t="str">
        <f t="shared" si="556"/>
        <v>b</v>
      </c>
      <c r="C1349" s="42">
        <v>4</v>
      </c>
      <c r="D1349" s="42"/>
      <c r="F1349" s="342" t="s">
        <v>715</v>
      </c>
      <c r="G1349" s="47" t="s">
        <v>350</v>
      </c>
      <c r="H1349" s="93">
        <f>H1350+H1351</f>
        <v>0</v>
      </c>
      <c r="I1349" s="94">
        <f t="shared" si="557"/>
        <v>0</v>
      </c>
      <c r="J1349" s="93">
        <f>J1350+J1351</f>
        <v>0</v>
      </c>
      <c r="K1349" s="93">
        <f>K1350+K1351</f>
        <v>0</v>
      </c>
      <c r="L1349" s="94">
        <f t="shared" si="558"/>
        <v>0</v>
      </c>
      <c r="M1349" s="93">
        <f>M1350+M1351</f>
        <v>0</v>
      </c>
      <c r="N1349" s="93">
        <f>N1350+N1351</f>
        <v>0</v>
      </c>
      <c r="O1349" s="82" t="s">
        <v>146</v>
      </c>
      <c r="P1349" s="35" t="s">
        <v>145</v>
      </c>
      <c r="R1349" s="352">
        <f>L1349-[1]გადასახდელები!L1349</f>
        <v>0</v>
      </c>
    </row>
    <row r="1350" spans="2:18" ht="30.75" hidden="1" customHeight="1">
      <c r="B1350" s="36" t="str">
        <f t="shared" si="556"/>
        <v>b</v>
      </c>
      <c r="C1350" s="42">
        <v>5</v>
      </c>
      <c r="D1350" s="42"/>
      <c r="F1350" s="343" t="s">
        <v>716</v>
      </c>
      <c r="G1350" s="48" t="s">
        <v>351</v>
      </c>
      <c r="H1350" s="101"/>
      <c r="I1350" s="97">
        <f t="shared" si="557"/>
        <v>0</v>
      </c>
      <c r="J1350" s="102"/>
      <c r="K1350" s="102"/>
      <c r="L1350" s="97">
        <f t="shared" si="558"/>
        <v>0</v>
      </c>
      <c r="M1350" s="102"/>
      <c r="N1350" s="102"/>
      <c r="P1350" s="35" t="s">
        <v>145</v>
      </c>
      <c r="R1350" s="352">
        <f>L1350-[1]გადასახდელები!L1350</f>
        <v>0</v>
      </c>
    </row>
    <row r="1351" spans="2:18" ht="20.25" hidden="1" customHeight="1">
      <c r="B1351" s="36" t="str">
        <f t="shared" ref="B1351:B1414" si="559">IF(H1351+I1351+L1351&gt;0,"a","b")</f>
        <v>b</v>
      </c>
      <c r="C1351" s="42">
        <v>5</v>
      </c>
      <c r="D1351" s="42"/>
      <c r="F1351" s="343" t="s">
        <v>717</v>
      </c>
      <c r="G1351" s="48" t="s">
        <v>352</v>
      </c>
      <c r="H1351" s="101"/>
      <c r="I1351" s="97">
        <f t="shared" si="557"/>
        <v>0</v>
      </c>
      <c r="J1351" s="102"/>
      <c r="K1351" s="102"/>
      <c r="L1351" s="97">
        <f t="shared" si="558"/>
        <v>0</v>
      </c>
      <c r="M1351" s="102"/>
      <c r="N1351" s="102"/>
      <c r="P1351" s="35" t="s">
        <v>145</v>
      </c>
      <c r="R1351" s="352">
        <f>L1351-[1]გადასახდელები!L1351</f>
        <v>0</v>
      </c>
    </row>
    <row r="1352" spans="2:18" ht="20.25" hidden="1" customHeight="1">
      <c r="B1352" s="36" t="str">
        <f t="shared" si="559"/>
        <v>b</v>
      </c>
      <c r="C1352" s="42">
        <v>4</v>
      </c>
      <c r="D1352" s="42"/>
      <c r="F1352" s="343" t="s">
        <v>718</v>
      </c>
      <c r="G1352" s="47" t="s">
        <v>353</v>
      </c>
      <c r="H1352" s="103"/>
      <c r="I1352" s="94">
        <f t="shared" si="557"/>
        <v>0</v>
      </c>
      <c r="J1352" s="104"/>
      <c r="K1352" s="104"/>
      <c r="L1352" s="94">
        <f t="shared" si="558"/>
        <v>0</v>
      </c>
      <c r="M1352" s="104"/>
      <c r="N1352" s="104"/>
      <c r="P1352" s="35" t="s">
        <v>145</v>
      </c>
      <c r="R1352" s="352">
        <f>L1352-[1]გადასახდელები!L1352</f>
        <v>0</v>
      </c>
    </row>
    <row r="1353" spans="2:18" ht="20.25" hidden="1" customHeight="1">
      <c r="B1353" s="36" t="str">
        <f t="shared" si="559"/>
        <v>b</v>
      </c>
      <c r="C1353" s="42">
        <v>2</v>
      </c>
      <c r="D1353" s="42"/>
      <c r="F1353" s="30"/>
      <c r="G1353" s="60" t="s">
        <v>354</v>
      </c>
      <c r="H1353" s="86">
        <f>H1354+H1361+H1368</f>
        <v>0</v>
      </c>
      <c r="I1353" s="87">
        <f t="shared" si="557"/>
        <v>0</v>
      </c>
      <c r="J1353" s="88">
        <f>J1354+J1361+J1368</f>
        <v>0</v>
      </c>
      <c r="K1353" s="88">
        <f>K1354+K1361+K1368</f>
        <v>0</v>
      </c>
      <c r="L1353" s="87">
        <f t="shared" si="558"/>
        <v>0</v>
      </c>
      <c r="M1353" s="88">
        <f>M1354+M1361+M1368</f>
        <v>0</v>
      </c>
      <c r="N1353" s="88">
        <f>N1354+N1361+N1368</f>
        <v>0</v>
      </c>
      <c r="O1353" s="82" t="s">
        <v>146</v>
      </c>
      <c r="R1353" s="352">
        <f>L1353-[1]გადასახდელები!L1353</f>
        <v>0</v>
      </c>
    </row>
    <row r="1354" spans="2:18" ht="20.25" hidden="1" customHeight="1">
      <c r="B1354" s="36" t="str">
        <f t="shared" si="559"/>
        <v>b</v>
      </c>
      <c r="C1354" s="42">
        <v>3</v>
      </c>
      <c r="D1354" s="42"/>
      <c r="F1354" s="31"/>
      <c r="G1354" s="51" t="s">
        <v>355</v>
      </c>
      <c r="H1354" s="120">
        <f>SUM(H1355:H1360)</f>
        <v>0</v>
      </c>
      <c r="I1354" s="118">
        <f t="shared" si="557"/>
        <v>0</v>
      </c>
      <c r="J1354" s="121">
        <f>SUM(J1355:J1360)</f>
        <v>0</v>
      </c>
      <c r="K1354" s="121">
        <f>SUM(K1355:K1360)</f>
        <v>0</v>
      </c>
      <c r="L1354" s="118">
        <f t="shared" si="558"/>
        <v>0</v>
      </c>
      <c r="M1354" s="121">
        <f>SUM(M1355:M1360)</f>
        <v>0</v>
      </c>
      <c r="N1354" s="121">
        <f>SUM(N1355:N1360)</f>
        <v>0</v>
      </c>
      <c r="O1354" s="82" t="s">
        <v>146</v>
      </c>
      <c r="R1354" s="352">
        <f>L1354-[1]გადასახდელები!L1354</f>
        <v>0</v>
      </c>
    </row>
    <row r="1355" spans="2:18" ht="20.25" hidden="1" customHeight="1">
      <c r="B1355" s="36" t="str">
        <f t="shared" si="559"/>
        <v>b</v>
      </c>
      <c r="C1355" s="42">
        <v>4</v>
      </c>
      <c r="D1355" s="42"/>
      <c r="F1355" s="31"/>
      <c r="G1355" s="47" t="s">
        <v>356</v>
      </c>
      <c r="H1355" s="103"/>
      <c r="I1355" s="94">
        <f t="shared" ref="I1355:I1418" si="560">J1355+K1355</f>
        <v>0</v>
      </c>
      <c r="J1355" s="104"/>
      <c r="K1355" s="104"/>
      <c r="L1355" s="94">
        <f t="shared" ref="L1355:L1418" si="561">M1355+N1355</f>
        <v>0</v>
      </c>
      <c r="M1355" s="104"/>
      <c r="N1355" s="104"/>
      <c r="R1355" s="352">
        <f>L1355-[1]გადასახდელები!L1355</f>
        <v>0</v>
      </c>
    </row>
    <row r="1356" spans="2:18" ht="20.25" hidden="1" customHeight="1">
      <c r="B1356" s="36" t="str">
        <f t="shared" si="559"/>
        <v>b</v>
      </c>
      <c r="C1356" s="42">
        <v>4</v>
      </c>
      <c r="D1356" s="42"/>
      <c r="F1356" s="31"/>
      <c r="G1356" s="47" t="s">
        <v>357</v>
      </c>
      <c r="H1356" s="103"/>
      <c r="I1356" s="94">
        <f t="shared" si="560"/>
        <v>0</v>
      </c>
      <c r="J1356" s="104"/>
      <c r="K1356" s="104"/>
      <c r="L1356" s="94">
        <f t="shared" si="561"/>
        <v>0</v>
      </c>
      <c r="M1356" s="104"/>
      <c r="N1356" s="104"/>
      <c r="R1356" s="352">
        <f>L1356-[1]გადასახდელები!L1356</f>
        <v>0</v>
      </c>
    </row>
    <row r="1357" spans="2:18" ht="20.25" hidden="1" customHeight="1">
      <c r="B1357" s="36" t="str">
        <f t="shared" si="559"/>
        <v>b</v>
      </c>
      <c r="C1357" s="42">
        <v>4</v>
      </c>
      <c r="D1357" s="42"/>
      <c r="F1357" s="31"/>
      <c r="G1357" s="47" t="s">
        <v>212</v>
      </c>
      <c r="H1357" s="103"/>
      <c r="I1357" s="94">
        <f t="shared" si="560"/>
        <v>0</v>
      </c>
      <c r="J1357" s="104"/>
      <c r="K1357" s="104"/>
      <c r="L1357" s="94">
        <f t="shared" si="561"/>
        <v>0</v>
      </c>
      <c r="M1357" s="104"/>
      <c r="N1357" s="104"/>
      <c r="R1357" s="352">
        <f>L1357-[1]გადასახდელები!L1357</f>
        <v>0</v>
      </c>
    </row>
    <row r="1358" spans="2:18" ht="20.25" hidden="1" customHeight="1">
      <c r="B1358" s="36" t="str">
        <f t="shared" si="559"/>
        <v>b</v>
      </c>
      <c r="C1358" s="42">
        <v>4</v>
      </c>
      <c r="D1358" s="42"/>
      <c r="F1358" s="31"/>
      <c r="G1358" s="47" t="s">
        <v>358</v>
      </c>
      <c r="H1358" s="103"/>
      <c r="I1358" s="94">
        <f t="shared" si="560"/>
        <v>0</v>
      </c>
      <c r="J1358" s="104"/>
      <c r="K1358" s="104"/>
      <c r="L1358" s="94">
        <f t="shared" si="561"/>
        <v>0</v>
      </c>
      <c r="M1358" s="104"/>
      <c r="N1358" s="104"/>
      <c r="R1358" s="352">
        <f>L1358-[1]გადასახდელები!L1358</f>
        <v>0</v>
      </c>
    </row>
    <row r="1359" spans="2:18" ht="20.25" hidden="1" customHeight="1">
      <c r="B1359" s="36" t="str">
        <f t="shared" si="559"/>
        <v>b</v>
      </c>
      <c r="C1359" s="42">
        <v>4</v>
      </c>
      <c r="D1359" s="42"/>
      <c r="F1359" s="31"/>
      <c r="G1359" s="47" t="s">
        <v>359</v>
      </c>
      <c r="H1359" s="103"/>
      <c r="I1359" s="94">
        <f t="shared" si="560"/>
        <v>0</v>
      </c>
      <c r="J1359" s="104"/>
      <c r="K1359" s="104"/>
      <c r="L1359" s="94">
        <f t="shared" si="561"/>
        <v>0</v>
      </c>
      <c r="M1359" s="104"/>
      <c r="N1359" s="104"/>
      <c r="R1359" s="352">
        <f>L1359-[1]გადასახდელები!L1359</f>
        <v>0</v>
      </c>
    </row>
    <row r="1360" spans="2:18" ht="20.25" hidden="1" customHeight="1">
      <c r="B1360" s="36" t="str">
        <f t="shared" si="559"/>
        <v>b</v>
      </c>
      <c r="C1360" s="42">
        <v>4</v>
      </c>
      <c r="D1360" s="42"/>
      <c r="F1360" s="31"/>
      <c r="G1360" s="47" t="s">
        <v>360</v>
      </c>
      <c r="H1360" s="103"/>
      <c r="I1360" s="94">
        <f t="shared" si="560"/>
        <v>0</v>
      </c>
      <c r="J1360" s="104"/>
      <c r="K1360" s="104"/>
      <c r="L1360" s="94">
        <f t="shared" si="561"/>
        <v>0</v>
      </c>
      <c r="M1360" s="104"/>
      <c r="N1360" s="104"/>
      <c r="R1360" s="352">
        <f>L1360-[1]გადასახდელები!L1360</f>
        <v>0</v>
      </c>
    </row>
    <row r="1361" spans="2:18" ht="20.25" hidden="1" customHeight="1">
      <c r="B1361" s="36" t="str">
        <f t="shared" si="559"/>
        <v>b</v>
      </c>
      <c r="C1361" s="42">
        <v>3</v>
      </c>
      <c r="D1361" s="42"/>
      <c r="F1361" s="31"/>
      <c r="G1361" s="51" t="s">
        <v>211</v>
      </c>
      <c r="H1361" s="120">
        <f>SUM(H1362:H1367)</f>
        <v>0</v>
      </c>
      <c r="I1361" s="118">
        <f t="shared" si="560"/>
        <v>0</v>
      </c>
      <c r="J1361" s="121">
        <f>SUM(J1362:J1367)</f>
        <v>0</v>
      </c>
      <c r="K1361" s="121">
        <f>SUM(K1362:K1367)</f>
        <v>0</v>
      </c>
      <c r="L1361" s="118">
        <f t="shared" si="561"/>
        <v>0</v>
      </c>
      <c r="M1361" s="121">
        <f>SUM(M1362:M1367)</f>
        <v>0</v>
      </c>
      <c r="N1361" s="121">
        <f>SUM(N1362:N1367)</f>
        <v>0</v>
      </c>
      <c r="O1361" s="82" t="s">
        <v>146</v>
      </c>
      <c r="R1361" s="352">
        <f>L1361-[1]გადასახდელები!L1361</f>
        <v>0</v>
      </c>
    </row>
    <row r="1362" spans="2:18" ht="20.25" hidden="1" customHeight="1">
      <c r="B1362" s="36" t="str">
        <f t="shared" si="559"/>
        <v>b</v>
      </c>
      <c r="C1362" s="42">
        <v>4</v>
      </c>
      <c r="D1362" s="42"/>
      <c r="F1362" s="31"/>
      <c r="G1362" s="47" t="s">
        <v>356</v>
      </c>
      <c r="H1362" s="103"/>
      <c r="I1362" s="94">
        <f t="shared" si="560"/>
        <v>0</v>
      </c>
      <c r="J1362" s="104"/>
      <c r="K1362" s="104"/>
      <c r="L1362" s="94">
        <f t="shared" si="561"/>
        <v>0</v>
      </c>
      <c r="M1362" s="104"/>
      <c r="N1362" s="104"/>
      <c r="R1362" s="352">
        <f>L1362-[1]გადასახდელები!L1362</f>
        <v>0</v>
      </c>
    </row>
    <row r="1363" spans="2:18" ht="20.25" hidden="1" customHeight="1">
      <c r="B1363" s="36" t="str">
        <f t="shared" si="559"/>
        <v>b</v>
      </c>
      <c r="C1363" s="42">
        <v>4</v>
      </c>
      <c r="D1363" s="42"/>
      <c r="F1363" s="31"/>
      <c r="G1363" s="47" t="s">
        <v>357</v>
      </c>
      <c r="H1363" s="103"/>
      <c r="I1363" s="94">
        <f t="shared" si="560"/>
        <v>0</v>
      </c>
      <c r="J1363" s="104"/>
      <c r="K1363" s="104"/>
      <c r="L1363" s="94">
        <f t="shared" si="561"/>
        <v>0</v>
      </c>
      <c r="M1363" s="104"/>
      <c r="N1363" s="104"/>
      <c r="R1363" s="352">
        <f>L1363-[1]გადასახდელები!L1363</f>
        <v>0</v>
      </c>
    </row>
    <row r="1364" spans="2:18" ht="20.25" hidden="1" customHeight="1">
      <c r="B1364" s="36" t="str">
        <f t="shared" si="559"/>
        <v>b</v>
      </c>
      <c r="C1364" s="42">
        <v>4</v>
      </c>
      <c r="D1364" s="42"/>
      <c r="F1364" s="31"/>
      <c r="G1364" s="47" t="s">
        <v>212</v>
      </c>
      <c r="H1364" s="103"/>
      <c r="I1364" s="94">
        <f t="shared" si="560"/>
        <v>0</v>
      </c>
      <c r="J1364" s="104"/>
      <c r="K1364" s="104"/>
      <c r="L1364" s="94">
        <f t="shared" si="561"/>
        <v>0</v>
      </c>
      <c r="M1364" s="104"/>
      <c r="N1364" s="104"/>
      <c r="R1364" s="352">
        <f>L1364-[1]გადასახდელები!L1364</f>
        <v>0</v>
      </c>
    </row>
    <row r="1365" spans="2:18" ht="20.25" hidden="1" customHeight="1">
      <c r="B1365" s="36" t="str">
        <f t="shared" si="559"/>
        <v>b</v>
      </c>
      <c r="C1365" s="42">
        <v>4</v>
      </c>
      <c r="D1365" s="42"/>
      <c r="F1365" s="31"/>
      <c r="G1365" s="47" t="s">
        <v>361</v>
      </c>
      <c r="H1365" s="103"/>
      <c r="I1365" s="94">
        <f t="shared" si="560"/>
        <v>0</v>
      </c>
      <c r="J1365" s="104"/>
      <c r="K1365" s="104"/>
      <c r="L1365" s="94">
        <f t="shared" si="561"/>
        <v>0</v>
      </c>
      <c r="M1365" s="104"/>
      <c r="N1365" s="104"/>
      <c r="R1365" s="352">
        <f>L1365-[1]გადასახდელები!L1365</f>
        <v>0</v>
      </c>
    </row>
    <row r="1366" spans="2:18" ht="20.25" hidden="1" customHeight="1">
      <c r="B1366" s="36" t="str">
        <f t="shared" si="559"/>
        <v>b</v>
      </c>
      <c r="C1366" s="42">
        <v>4</v>
      </c>
      <c r="D1366" s="42"/>
      <c r="F1366" s="31"/>
      <c r="G1366" s="47" t="s">
        <v>359</v>
      </c>
      <c r="H1366" s="103"/>
      <c r="I1366" s="94">
        <f t="shared" si="560"/>
        <v>0</v>
      </c>
      <c r="J1366" s="104"/>
      <c r="K1366" s="104"/>
      <c r="L1366" s="94">
        <f t="shared" si="561"/>
        <v>0</v>
      </c>
      <c r="M1366" s="104"/>
      <c r="N1366" s="104"/>
      <c r="R1366" s="352">
        <f>L1366-[1]გადასახდელები!L1366</f>
        <v>0</v>
      </c>
    </row>
    <row r="1367" spans="2:18" ht="20.25" hidden="1" customHeight="1">
      <c r="B1367" s="36" t="str">
        <f t="shared" si="559"/>
        <v>b</v>
      </c>
      <c r="C1367" s="42">
        <v>4</v>
      </c>
      <c r="D1367" s="42"/>
      <c r="F1367" s="31"/>
      <c r="G1367" s="47" t="s">
        <v>360</v>
      </c>
      <c r="H1367" s="103"/>
      <c r="I1367" s="94">
        <f t="shared" si="560"/>
        <v>0</v>
      </c>
      <c r="J1367" s="104"/>
      <c r="K1367" s="104"/>
      <c r="L1367" s="94">
        <f t="shared" si="561"/>
        <v>0</v>
      </c>
      <c r="M1367" s="104"/>
      <c r="N1367" s="104"/>
      <c r="R1367" s="352">
        <f>L1367-[1]გადასახდელები!L1367</f>
        <v>0</v>
      </c>
    </row>
    <row r="1368" spans="2:18" ht="20.25" hidden="1" customHeight="1">
      <c r="B1368" s="36" t="str">
        <f t="shared" si="559"/>
        <v>b</v>
      </c>
      <c r="C1368" s="42">
        <v>3</v>
      </c>
      <c r="D1368" s="42"/>
      <c r="F1368" s="29"/>
      <c r="G1368" s="56" t="s">
        <v>213</v>
      </c>
      <c r="H1368" s="122"/>
      <c r="I1368" s="118">
        <f t="shared" si="560"/>
        <v>0</v>
      </c>
      <c r="J1368" s="123"/>
      <c r="K1368" s="123"/>
      <c r="L1368" s="118">
        <f t="shared" si="561"/>
        <v>0</v>
      </c>
      <c r="M1368" s="123"/>
      <c r="N1368" s="123"/>
      <c r="R1368" s="352">
        <f>L1368-[1]გადასახდელები!L1368</f>
        <v>0</v>
      </c>
    </row>
    <row r="1369" spans="2:18" ht="20.25" hidden="1" customHeight="1">
      <c r="B1369" s="36" t="str">
        <f t="shared" si="559"/>
        <v>b</v>
      </c>
      <c r="C1369" s="42">
        <v>2</v>
      </c>
      <c r="D1369" s="42"/>
      <c r="F1369" s="28"/>
      <c r="G1369" s="60" t="s">
        <v>362</v>
      </c>
      <c r="H1369" s="86">
        <f>H1370+H1378</f>
        <v>0</v>
      </c>
      <c r="I1369" s="87">
        <f t="shared" si="560"/>
        <v>0</v>
      </c>
      <c r="J1369" s="88">
        <f>J1370+J1378</f>
        <v>0</v>
      </c>
      <c r="K1369" s="88">
        <f>K1370+K1378</f>
        <v>0</v>
      </c>
      <c r="L1369" s="87">
        <f t="shared" si="561"/>
        <v>0</v>
      </c>
      <c r="M1369" s="88">
        <f>M1370+M1378</f>
        <v>0</v>
      </c>
      <c r="N1369" s="88">
        <f>N1370+N1378</f>
        <v>0</v>
      </c>
      <c r="O1369" s="82" t="s">
        <v>146</v>
      </c>
      <c r="R1369" s="352">
        <f>L1369-[1]გადასახდელები!L1369</f>
        <v>0</v>
      </c>
    </row>
    <row r="1370" spans="2:18" ht="20.25" hidden="1" customHeight="1">
      <c r="B1370" s="36" t="str">
        <f t="shared" si="559"/>
        <v>b</v>
      </c>
      <c r="C1370" s="42">
        <v>3</v>
      </c>
      <c r="D1370" s="42"/>
      <c r="F1370" s="29"/>
      <c r="G1370" s="51" t="s">
        <v>355</v>
      </c>
      <c r="H1370" s="120">
        <f>SUM(H1371:H1377)</f>
        <v>0</v>
      </c>
      <c r="I1370" s="118">
        <f t="shared" si="560"/>
        <v>0</v>
      </c>
      <c r="J1370" s="121">
        <f>SUM(J1371:J1377)</f>
        <v>0</v>
      </c>
      <c r="K1370" s="121">
        <f>SUM(K1371:K1377)</f>
        <v>0</v>
      </c>
      <c r="L1370" s="118">
        <f t="shared" si="561"/>
        <v>0</v>
      </c>
      <c r="M1370" s="121">
        <f>SUM(M1371:M1377)</f>
        <v>0</v>
      </c>
      <c r="N1370" s="121">
        <f>SUM(N1371:N1377)</f>
        <v>0</v>
      </c>
      <c r="O1370" s="82" t="s">
        <v>146</v>
      </c>
      <c r="R1370" s="352">
        <f>L1370-[1]გადასახდელები!L1370</f>
        <v>0</v>
      </c>
    </row>
    <row r="1371" spans="2:18" ht="20.25" hidden="1" customHeight="1">
      <c r="B1371" s="36" t="str">
        <f t="shared" si="559"/>
        <v>b</v>
      </c>
      <c r="C1371" s="42">
        <v>4</v>
      </c>
      <c r="D1371" s="42"/>
      <c r="F1371" s="29"/>
      <c r="G1371" s="47" t="s">
        <v>363</v>
      </c>
      <c r="H1371" s="103"/>
      <c r="I1371" s="94">
        <f t="shared" si="560"/>
        <v>0</v>
      </c>
      <c r="J1371" s="104"/>
      <c r="K1371" s="104"/>
      <c r="L1371" s="94">
        <f t="shared" si="561"/>
        <v>0</v>
      </c>
      <c r="M1371" s="104"/>
      <c r="N1371" s="104"/>
      <c r="R1371" s="352">
        <f>L1371-[1]გადასახდელები!L1371</f>
        <v>0</v>
      </c>
    </row>
    <row r="1372" spans="2:18" ht="20.25" hidden="1" customHeight="1">
      <c r="B1372" s="36" t="str">
        <f t="shared" si="559"/>
        <v>b</v>
      </c>
      <c r="C1372" s="42">
        <v>4</v>
      </c>
      <c r="D1372" s="42"/>
      <c r="F1372" s="29"/>
      <c r="G1372" s="47" t="s">
        <v>210</v>
      </c>
      <c r="H1372" s="103"/>
      <c r="I1372" s="94">
        <f t="shared" si="560"/>
        <v>0</v>
      </c>
      <c r="J1372" s="104"/>
      <c r="K1372" s="104"/>
      <c r="L1372" s="94">
        <f t="shared" si="561"/>
        <v>0</v>
      </c>
      <c r="M1372" s="104"/>
      <c r="N1372" s="104"/>
      <c r="R1372" s="352">
        <f>L1372-[1]გადასახდელები!L1372</f>
        <v>0</v>
      </c>
    </row>
    <row r="1373" spans="2:18" ht="20.25" hidden="1" customHeight="1">
      <c r="B1373" s="36" t="str">
        <f t="shared" si="559"/>
        <v>b</v>
      </c>
      <c r="C1373" s="42">
        <v>4</v>
      </c>
      <c r="D1373" s="42"/>
      <c r="F1373" s="29"/>
      <c r="G1373" s="47" t="s">
        <v>357</v>
      </c>
      <c r="H1373" s="103"/>
      <c r="I1373" s="94">
        <f t="shared" si="560"/>
        <v>0</v>
      </c>
      <c r="J1373" s="104"/>
      <c r="K1373" s="104"/>
      <c r="L1373" s="94">
        <f t="shared" si="561"/>
        <v>0</v>
      </c>
      <c r="M1373" s="104"/>
      <c r="N1373" s="104"/>
      <c r="R1373" s="352">
        <f>L1373-[1]გადასახდელები!L1373</f>
        <v>0</v>
      </c>
    </row>
    <row r="1374" spans="2:18" ht="30.75" hidden="1" customHeight="1">
      <c r="B1374" s="36" t="str">
        <f t="shared" si="559"/>
        <v>b</v>
      </c>
      <c r="C1374" s="42">
        <v>4</v>
      </c>
      <c r="D1374" s="42"/>
      <c r="F1374" s="29"/>
      <c r="G1374" s="47" t="s">
        <v>364</v>
      </c>
      <c r="H1374" s="103"/>
      <c r="I1374" s="94">
        <f t="shared" si="560"/>
        <v>0</v>
      </c>
      <c r="J1374" s="104"/>
      <c r="K1374" s="104"/>
      <c r="L1374" s="94">
        <f t="shared" si="561"/>
        <v>0</v>
      </c>
      <c r="M1374" s="104"/>
      <c r="N1374" s="104"/>
      <c r="R1374" s="352">
        <f>L1374-[1]გადასახდელები!L1374</f>
        <v>0</v>
      </c>
    </row>
    <row r="1375" spans="2:18" ht="20.25" hidden="1" customHeight="1">
      <c r="B1375" s="36" t="str">
        <f t="shared" si="559"/>
        <v>b</v>
      </c>
      <c r="C1375" s="42">
        <v>4</v>
      </c>
      <c r="D1375" s="42"/>
      <c r="F1375" s="29"/>
      <c r="G1375" s="47" t="s">
        <v>358</v>
      </c>
      <c r="H1375" s="103"/>
      <c r="I1375" s="94">
        <f t="shared" si="560"/>
        <v>0</v>
      </c>
      <c r="J1375" s="104"/>
      <c r="K1375" s="104"/>
      <c r="L1375" s="94">
        <f t="shared" si="561"/>
        <v>0</v>
      </c>
      <c r="M1375" s="104"/>
      <c r="N1375" s="104"/>
      <c r="R1375" s="352">
        <f>L1375-[1]გადასახდელები!L1375</f>
        <v>0</v>
      </c>
    </row>
    <row r="1376" spans="2:18" ht="20.25" hidden="1" customHeight="1">
      <c r="B1376" s="36" t="str">
        <f t="shared" si="559"/>
        <v>b</v>
      </c>
      <c r="C1376" s="42">
        <v>4</v>
      </c>
      <c r="D1376" s="42"/>
      <c r="F1376" s="29"/>
      <c r="G1376" s="47" t="s">
        <v>359</v>
      </c>
      <c r="H1376" s="103"/>
      <c r="I1376" s="94">
        <f t="shared" si="560"/>
        <v>0</v>
      </c>
      <c r="J1376" s="104"/>
      <c r="K1376" s="104"/>
      <c r="L1376" s="94">
        <f t="shared" si="561"/>
        <v>0</v>
      </c>
      <c r="M1376" s="104"/>
      <c r="N1376" s="104"/>
      <c r="R1376" s="352">
        <f>L1376-[1]გადასახდელები!L1376</f>
        <v>0</v>
      </c>
    </row>
    <row r="1377" spans="2:18" ht="20.25" hidden="1" customHeight="1">
      <c r="B1377" s="36" t="str">
        <f t="shared" si="559"/>
        <v>b</v>
      </c>
      <c r="C1377" s="42">
        <v>4</v>
      </c>
      <c r="D1377" s="42"/>
      <c r="F1377" s="29"/>
      <c r="G1377" s="47" t="s">
        <v>365</v>
      </c>
      <c r="H1377" s="122"/>
      <c r="I1377" s="94">
        <f t="shared" si="560"/>
        <v>0</v>
      </c>
      <c r="J1377" s="123"/>
      <c r="K1377" s="123"/>
      <c r="L1377" s="94">
        <f t="shared" si="561"/>
        <v>0</v>
      </c>
      <c r="M1377" s="123"/>
      <c r="N1377" s="123"/>
      <c r="R1377" s="352">
        <f>L1377-[1]გადასახდელები!L1377</f>
        <v>0</v>
      </c>
    </row>
    <row r="1378" spans="2:18" ht="20.25" hidden="1" customHeight="1">
      <c r="B1378" s="36" t="str">
        <f t="shared" si="559"/>
        <v>b</v>
      </c>
      <c r="C1378" s="42">
        <v>3</v>
      </c>
      <c r="D1378" s="42"/>
      <c r="F1378" s="29"/>
      <c r="G1378" s="51" t="s">
        <v>211</v>
      </c>
      <c r="H1378" s="120">
        <f>SUM(H1379:H1385)</f>
        <v>0</v>
      </c>
      <c r="I1378" s="118">
        <f t="shared" si="560"/>
        <v>0</v>
      </c>
      <c r="J1378" s="121">
        <f>SUM(J1379:J1385)</f>
        <v>0</v>
      </c>
      <c r="K1378" s="121">
        <f>SUM(K1379:K1385)</f>
        <v>0</v>
      </c>
      <c r="L1378" s="118">
        <f t="shared" si="561"/>
        <v>0</v>
      </c>
      <c r="M1378" s="121">
        <f>SUM(M1379:M1385)</f>
        <v>0</v>
      </c>
      <c r="N1378" s="121">
        <f>SUM(N1379:N1385)</f>
        <v>0</v>
      </c>
      <c r="O1378" s="82" t="s">
        <v>146</v>
      </c>
      <c r="R1378" s="352">
        <f>L1378-[1]გადასახდელები!L1378</f>
        <v>0</v>
      </c>
    </row>
    <row r="1379" spans="2:18" ht="20.25" hidden="1" customHeight="1">
      <c r="B1379" s="36" t="str">
        <f t="shared" si="559"/>
        <v>b</v>
      </c>
      <c r="C1379" s="42">
        <v>4</v>
      </c>
      <c r="D1379" s="42"/>
      <c r="F1379" s="29"/>
      <c r="G1379" s="47" t="s">
        <v>363</v>
      </c>
      <c r="H1379" s="103"/>
      <c r="I1379" s="94">
        <f t="shared" si="560"/>
        <v>0</v>
      </c>
      <c r="J1379" s="104"/>
      <c r="K1379" s="104"/>
      <c r="L1379" s="94">
        <f t="shared" si="561"/>
        <v>0</v>
      </c>
      <c r="M1379" s="104"/>
      <c r="N1379" s="104"/>
      <c r="R1379" s="352">
        <f>L1379-[1]გადასახდელები!L1379</f>
        <v>0</v>
      </c>
    </row>
    <row r="1380" spans="2:18" ht="20.25" hidden="1" customHeight="1">
      <c r="B1380" s="36" t="str">
        <f t="shared" si="559"/>
        <v>b</v>
      </c>
      <c r="C1380" s="42">
        <v>4</v>
      </c>
      <c r="D1380" s="42"/>
      <c r="F1380" s="29"/>
      <c r="G1380" s="47" t="s">
        <v>210</v>
      </c>
      <c r="H1380" s="103"/>
      <c r="I1380" s="94">
        <f t="shared" si="560"/>
        <v>0</v>
      </c>
      <c r="J1380" s="104"/>
      <c r="K1380" s="104"/>
      <c r="L1380" s="94">
        <f t="shared" si="561"/>
        <v>0</v>
      </c>
      <c r="M1380" s="104"/>
      <c r="N1380" s="104"/>
      <c r="R1380" s="352">
        <f>L1380-[1]გადასახდელები!L1380</f>
        <v>0</v>
      </c>
    </row>
    <row r="1381" spans="2:18" ht="20.25" hidden="1" customHeight="1">
      <c r="B1381" s="36" t="str">
        <f t="shared" si="559"/>
        <v>b</v>
      </c>
      <c r="C1381" s="42">
        <v>4</v>
      </c>
      <c r="D1381" s="42"/>
      <c r="F1381" s="29"/>
      <c r="G1381" s="47" t="s">
        <v>357</v>
      </c>
      <c r="H1381" s="103"/>
      <c r="I1381" s="94">
        <f t="shared" si="560"/>
        <v>0</v>
      </c>
      <c r="J1381" s="104"/>
      <c r="K1381" s="104"/>
      <c r="L1381" s="94">
        <f t="shared" si="561"/>
        <v>0</v>
      </c>
      <c r="M1381" s="104"/>
      <c r="N1381" s="104"/>
      <c r="R1381" s="352">
        <f>L1381-[1]გადასახდელები!L1381</f>
        <v>0</v>
      </c>
    </row>
    <row r="1382" spans="2:18" ht="30.75" hidden="1" customHeight="1">
      <c r="B1382" s="36" t="str">
        <f t="shared" si="559"/>
        <v>b</v>
      </c>
      <c r="C1382" s="42">
        <v>4</v>
      </c>
      <c r="D1382" s="42"/>
      <c r="F1382" s="29"/>
      <c r="G1382" s="47" t="s">
        <v>364</v>
      </c>
      <c r="H1382" s="103"/>
      <c r="I1382" s="94">
        <f t="shared" si="560"/>
        <v>0</v>
      </c>
      <c r="J1382" s="104"/>
      <c r="K1382" s="104"/>
      <c r="L1382" s="94">
        <f t="shared" si="561"/>
        <v>0</v>
      </c>
      <c r="M1382" s="104"/>
      <c r="N1382" s="104"/>
      <c r="R1382" s="352">
        <f>L1382-[1]გადასახდელები!L1382</f>
        <v>0</v>
      </c>
    </row>
    <row r="1383" spans="2:18" ht="20.25" hidden="1" customHeight="1">
      <c r="B1383" s="36" t="str">
        <f t="shared" si="559"/>
        <v>b</v>
      </c>
      <c r="C1383" s="42">
        <v>4</v>
      </c>
      <c r="D1383" s="42"/>
      <c r="F1383" s="29"/>
      <c r="G1383" s="47" t="s">
        <v>366</v>
      </c>
      <c r="H1383" s="103"/>
      <c r="I1383" s="94">
        <f t="shared" si="560"/>
        <v>0</v>
      </c>
      <c r="J1383" s="104"/>
      <c r="K1383" s="104"/>
      <c r="L1383" s="94">
        <f t="shared" si="561"/>
        <v>0</v>
      </c>
      <c r="M1383" s="104"/>
      <c r="N1383" s="104"/>
      <c r="R1383" s="352">
        <f>L1383-[1]გადასახდელები!L1383</f>
        <v>0</v>
      </c>
    </row>
    <row r="1384" spans="2:18" ht="20.25" hidden="1" customHeight="1">
      <c r="B1384" s="36" t="str">
        <f t="shared" si="559"/>
        <v>b</v>
      </c>
      <c r="C1384" s="42">
        <v>4</v>
      </c>
      <c r="D1384" s="42"/>
      <c r="F1384" s="29"/>
      <c r="G1384" s="47" t="s">
        <v>359</v>
      </c>
      <c r="H1384" s="103"/>
      <c r="I1384" s="94">
        <f t="shared" si="560"/>
        <v>0</v>
      </c>
      <c r="J1384" s="104"/>
      <c r="K1384" s="104"/>
      <c r="L1384" s="94">
        <f t="shared" si="561"/>
        <v>0</v>
      </c>
      <c r="M1384" s="104"/>
      <c r="N1384" s="104"/>
      <c r="R1384" s="352">
        <f>L1384-[1]გადასახდელები!L1384</f>
        <v>0</v>
      </c>
    </row>
    <row r="1385" spans="2:18" ht="21" hidden="1" customHeight="1" thickBot="1">
      <c r="B1385" s="36" t="str">
        <f t="shared" si="559"/>
        <v>b</v>
      </c>
      <c r="C1385" s="42">
        <v>4</v>
      </c>
      <c r="D1385" s="42"/>
      <c r="F1385" s="29"/>
      <c r="G1385" s="47" t="s">
        <v>365</v>
      </c>
      <c r="H1385" s="103"/>
      <c r="I1385" s="94">
        <f t="shared" si="560"/>
        <v>0</v>
      </c>
      <c r="J1385" s="104"/>
      <c r="K1385" s="104"/>
      <c r="L1385" s="94">
        <f t="shared" si="561"/>
        <v>0</v>
      </c>
      <c r="M1385" s="104"/>
      <c r="N1385" s="104"/>
      <c r="R1385" s="352">
        <f>L1385-[1]გადასახდელები!L1385</f>
        <v>0</v>
      </c>
    </row>
    <row r="1386" spans="2:18" ht="63" hidden="1" customHeight="1" thickBot="1">
      <c r="B1386" s="36" t="str">
        <f t="shared" si="559"/>
        <v>b</v>
      </c>
      <c r="C1386" s="42">
        <v>1</v>
      </c>
      <c r="D1386" s="42"/>
      <c r="E1386" s="24"/>
      <c r="F1386" s="32" t="s">
        <v>150</v>
      </c>
      <c r="G1386" s="61" t="s">
        <v>77</v>
      </c>
      <c r="H1386" s="79">
        <f>H1388+H1520+H1583+H1599</f>
        <v>0</v>
      </c>
      <c r="I1386" s="80">
        <f t="shared" si="560"/>
        <v>0</v>
      </c>
      <c r="J1386" s="81">
        <f>J1388+J1520+J1583+J1599</f>
        <v>0</v>
      </c>
      <c r="K1386" s="81">
        <f>K1388+K1520+K1583+K1599</f>
        <v>0</v>
      </c>
      <c r="L1386" s="80">
        <f t="shared" si="561"/>
        <v>0</v>
      </c>
      <c r="M1386" s="81">
        <f>M1388+M1520+M1583+M1599</f>
        <v>0</v>
      </c>
      <c r="N1386" s="81">
        <f>N1388+N1520+N1583+N1599</f>
        <v>0</v>
      </c>
      <c r="O1386" s="82" t="s">
        <v>146</v>
      </c>
      <c r="P1386" s="43">
        <v>1</v>
      </c>
      <c r="R1386" s="352">
        <f>L1386-[1]გადასახდელები!L1386</f>
        <v>0</v>
      </c>
    </row>
    <row r="1387" spans="2:18" ht="21" hidden="1" customHeight="1" thickTop="1">
      <c r="B1387" s="36" t="str">
        <f t="shared" si="559"/>
        <v>b</v>
      </c>
      <c r="C1387" s="42">
        <v>2</v>
      </c>
      <c r="D1387" s="42"/>
      <c r="F1387" s="26"/>
      <c r="G1387" s="46" t="s">
        <v>162</v>
      </c>
      <c r="H1387" s="83"/>
      <c r="I1387" s="84">
        <f t="shared" si="560"/>
        <v>0</v>
      </c>
      <c r="J1387" s="85"/>
      <c r="K1387" s="85"/>
      <c r="L1387" s="84">
        <f t="shared" si="561"/>
        <v>0</v>
      </c>
      <c r="M1387" s="85"/>
      <c r="N1387" s="85"/>
      <c r="R1387" s="352">
        <f>L1387-[1]გადასახდელები!L1387</f>
        <v>0</v>
      </c>
    </row>
    <row r="1388" spans="2:18" ht="20.25" hidden="1" customHeight="1">
      <c r="B1388" s="36" t="str">
        <f t="shared" si="559"/>
        <v>b</v>
      </c>
      <c r="C1388" s="42">
        <v>2</v>
      </c>
      <c r="D1388" s="42"/>
      <c r="E1388" s="24">
        <v>7018</v>
      </c>
      <c r="F1388" s="341" t="s">
        <v>524</v>
      </c>
      <c r="G1388" s="58" t="s">
        <v>163</v>
      </c>
      <c r="H1388" s="86">
        <f>H1389+H1400+H1468+H1476+H1477+H1487+H1497</f>
        <v>0</v>
      </c>
      <c r="I1388" s="87">
        <f t="shared" si="560"/>
        <v>0</v>
      </c>
      <c r="J1388" s="88">
        <f>J1389+J1400+J1468+J1476+J1477+J1487+J1497+J1467</f>
        <v>0</v>
      </c>
      <c r="K1388" s="88">
        <f>K1389+K1400+K1468+K1476+K1477+K1487+K1497</f>
        <v>0</v>
      </c>
      <c r="L1388" s="87">
        <f t="shared" si="561"/>
        <v>0</v>
      </c>
      <c r="M1388" s="88">
        <f>M1389+M1400+M1468+M1476+M1477+M1487+M1497+M1467</f>
        <v>0</v>
      </c>
      <c r="N1388" s="88">
        <f>N1389+N1400+N1468+N1476+N1477+N1487+N1497</f>
        <v>0</v>
      </c>
      <c r="O1388" s="82" t="s">
        <v>146</v>
      </c>
      <c r="R1388" s="352">
        <f>L1388-[1]გადასახდელები!L1388</f>
        <v>0</v>
      </c>
    </row>
    <row r="1389" spans="2:18" ht="20.25" hidden="1" customHeight="1">
      <c r="B1389" s="36" t="str">
        <f t="shared" si="559"/>
        <v>b</v>
      </c>
      <c r="C1389" s="42">
        <v>31</v>
      </c>
      <c r="D1389" s="42"/>
      <c r="F1389" s="341" t="s">
        <v>525</v>
      </c>
      <c r="G1389" s="57" t="s">
        <v>164</v>
      </c>
      <c r="H1389" s="89">
        <f>H1390+H1399</f>
        <v>0</v>
      </c>
      <c r="I1389" s="90">
        <f t="shared" si="560"/>
        <v>0</v>
      </c>
      <c r="J1389" s="92">
        <f>J1390+J1399</f>
        <v>0</v>
      </c>
      <c r="K1389" s="92">
        <f>K1390+K1399</f>
        <v>0</v>
      </c>
      <c r="L1389" s="90">
        <f t="shared" si="561"/>
        <v>0</v>
      </c>
      <c r="M1389" s="92">
        <f>M1390+M1399</f>
        <v>0</v>
      </c>
      <c r="N1389" s="92">
        <f>N1390+N1399</f>
        <v>0</v>
      </c>
      <c r="O1389" s="82" t="s">
        <v>146</v>
      </c>
      <c r="R1389" s="352">
        <f>L1389-[1]გადასახდელები!L1389</f>
        <v>0</v>
      </c>
    </row>
    <row r="1390" spans="2:18" ht="20.25" hidden="1" customHeight="1">
      <c r="B1390" s="36" t="str">
        <f t="shared" si="559"/>
        <v>b</v>
      </c>
      <c r="C1390" s="42">
        <v>4</v>
      </c>
      <c r="D1390" s="42"/>
      <c r="F1390" s="341" t="s">
        <v>526</v>
      </c>
      <c r="G1390" s="47" t="s">
        <v>165</v>
      </c>
      <c r="H1390" s="93">
        <f>H1391+H1398</f>
        <v>0</v>
      </c>
      <c r="I1390" s="94">
        <f t="shared" si="560"/>
        <v>0</v>
      </c>
      <c r="J1390" s="95">
        <f>J1391+J1398</f>
        <v>0</v>
      </c>
      <c r="K1390" s="95">
        <f>K1391+K1398</f>
        <v>0</v>
      </c>
      <c r="L1390" s="94">
        <f t="shared" si="561"/>
        <v>0</v>
      </c>
      <c r="M1390" s="95">
        <f>M1391+M1398</f>
        <v>0</v>
      </c>
      <c r="N1390" s="95">
        <f>N1391+N1398</f>
        <v>0</v>
      </c>
      <c r="O1390" s="82" t="s">
        <v>146</v>
      </c>
      <c r="R1390" s="352">
        <f>L1390-[1]გადასახდელები!L1390</f>
        <v>0</v>
      </c>
    </row>
    <row r="1391" spans="2:18" ht="20.25" hidden="1" customHeight="1">
      <c r="B1391" s="36" t="str">
        <f t="shared" si="559"/>
        <v>b</v>
      </c>
      <c r="C1391" s="42">
        <v>5</v>
      </c>
      <c r="D1391" s="42"/>
      <c r="F1391" s="342" t="s">
        <v>527</v>
      </c>
      <c r="G1391" s="48" t="s">
        <v>166</v>
      </c>
      <c r="H1391" s="96">
        <f>SUM(H1392:H1397)</f>
        <v>0</v>
      </c>
      <c r="I1391" s="97">
        <f t="shared" si="560"/>
        <v>0</v>
      </c>
      <c r="J1391" s="98">
        <f>SUM(J1392:J1397)</f>
        <v>0</v>
      </c>
      <c r="K1391" s="98">
        <f>SUM(K1392:K1397)</f>
        <v>0</v>
      </c>
      <c r="L1391" s="97">
        <f t="shared" si="561"/>
        <v>0</v>
      </c>
      <c r="M1391" s="98">
        <f>SUM(M1392:M1397)</f>
        <v>0</v>
      </c>
      <c r="N1391" s="98">
        <f>SUM(N1392:N1397)</f>
        <v>0</v>
      </c>
      <c r="O1391" s="82" t="s">
        <v>146</v>
      </c>
      <c r="R1391" s="352">
        <f>L1391-[1]გადასახდელები!L1391</f>
        <v>0</v>
      </c>
    </row>
    <row r="1392" spans="2:18" ht="20.25" hidden="1" customHeight="1">
      <c r="B1392" s="36" t="str">
        <f t="shared" si="559"/>
        <v>b</v>
      </c>
      <c r="C1392" s="42">
        <v>6</v>
      </c>
      <c r="D1392" s="42"/>
      <c r="F1392" s="343" t="s">
        <v>528</v>
      </c>
      <c r="G1392" s="45" t="s">
        <v>167</v>
      </c>
      <c r="H1392" s="99"/>
      <c r="I1392" s="91">
        <f t="shared" si="560"/>
        <v>0</v>
      </c>
      <c r="J1392" s="100"/>
      <c r="K1392" s="100"/>
      <c r="L1392" s="91">
        <f t="shared" si="561"/>
        <v>0</v>
      </c>
      <c r="M1392" s="100"/>
      <c r="N1392" s="100"/>
      <c r="R1392" s="352">
        <f>L1392-[1]გადასახდელები!L1392</f>
        <v>0</v>
      </c>
    </row>
    <row r="1393" spans="2:18" ht="20.25" hidden="1" customHeight="1">
      <c r="B1393" s="36" t="str">
        <f t="shared" si="559"/>
        <v>b</v>
      </c>
      <c r="C1393" s="42">
        <v>6</v>
      </c>
      <c r="D1393" s="42"/>
      <c r="F1393" s="343" t="s">
        <v>592</v>
      </c>
      <c r="G1393" s="45" t="s">
        <v>168</v>
      </c>
      <c r="H1393" s="99"/>
      <c r="I1393" s="91">
        <f t="shared" si="560"/>
        <v>0</v>
      </c>
      <c r="J1393" s="100"/>
      <c r="K1393" s="100"/>
      <c r="L1393" s="91">
        <f t="shared" si="561"/>
        <v>0</v>
      </c>
      <c r="M1393" s="100"/>
      <c r="N1393" s="100"/>
      <c r="R1393" s="352">
        <f>L1393-[1]გადასახდელები!L1393</f>
        <v>0</v>
      </c>
    </row>
    <row r="1394" spans="2:18" ht="20.25" hidden="1" customHeight="1">
      <c r="B1394" s="36" t="str">
        <f t="shared" si="559"/>
        <v>b</v>
      </c>
      <c r="C1394" s="42">
        <v>6</v>
      </c>
      <c r="D1394" s="42"/>
      <c r="F1394" s="343" t="s">
        <v>529</v>
      </c>
      <c r="G1394" s="45" t="s">
        <v>169</v>
      </c>
      <c r="H1394" s="99"/>
      <c r="I1394" s="91">
        <f t="shared" si="560"/>
        <v>0</v>
      </c>
      <c r="J1394" s="100"/>
      <c r="K1394" s="100"/>
      <c r="L1394" s="91">
        <f t="shared" si="561"/>
        <v>0</v>
      </c>
      <c r="M1394" s="100"/>
      <c r="N1394" s="100"/>
      <c r="R1394" s="352">
        <f>L1394-[1]გადასახდელები!L1394</f>
        <v>0</v>
      </c>
    </row>
    <row r="1395" spans="2:18" ht="20.25" hidden="1" customHeight="1">
      <c r="B1395" s="36" t="str">
        <f t="shared" si="559"/>
        <v>b</v>
      </c>
      <c r="C1395" s="42">
        <v>6</v>
      </c>
      <c r="D1395" s="42"/>
      <c r="F1395" s="343" t="s">
        <v>593</v>
      </c>
      <c r="G1395" s="45" t="s">
        <v>170</v>
      </c>
      <c r="H1395" s="99"/>
      <c r="I1395" s="91">
        <f t="shared" si="560"/>
        <v>0</v>
      </c>
      <c r="J1395" s="100"/>
      <c r="K1395" s="100"/>
      <c r="L1395" s="91">
        <f t="shared" si="561"/>
        <v>0</v>
      </c>
      <c r="M1395" s="100"/>
      <c r="N1395" s="100"/>
      <c r="R1395" s="352">
        <f>L1395-[1]გადასახდელები!L1395</f>
        <v>0</v>
      </c>
    </row>
    <row r="1396" spans="2:18" ht="20.25" hidden="1" customHeight="1">
      <c r="B1396" s="36" t="str">
        <f t="shared" si="559"/>
        <v>b</v>
      </c>
      <c r="C1396" s="42">
        <v>6</v>
      </c>
      <c r="D1396" s="42"/>
      <c r="F1396" s="343" t="s">
        <v>594</v>
      </c>
      <c r="G1396" s="45" t="s">
        <v>171</v>
      </c>
      <c r="H1396" s="99"/>
      <c r="I1396" s="91">
        <f t="shared" si="560"/>
        <v>0</v>
      </c>
      <c r="J1396" s="100"/>
      <c r="K1396" s="100"/>
      <c r="L1396" s="91">
        <f t="shared" si="561"/>
        <v>0</v>
      </c>
      <c r="M1396" s="100"/>
      <c r="N1396" s="100"/>
      <c r="R1396" s="352">
        <f>L1396-[1]გადასახდელები!L1396</f>
        <v>0</v>
      </c>
    </row>
    <row r="1397" spans="2:18" ht="20.25" hidden="1" customHeight="1">
      <c r="B1397" s="36" t="str">
        <f t="shared" si="559"/>
        <v>b</v>
      </c>
      <c r="C1397" s="42">
        <v>6</v>
      </c>
      <c r="D1397" s="42"/>
      <c r="F1397" s="343" t="s">
        <v>595</v>
      </c>
      <c r="G1397" s="45" t="s">
        <v>172</v>
      </c>
      <c r="H1397" s="99"/>
      <c r="I1397" s="91">
        <f t="shared" si="560"/>
        <v>0</v>
      </c>
      <c r="J1397" s="100"/>
      <c r="K1397" s="100"/>
      <c r="L1397" s="91">
        <f t="shared" si="561"/>
        <v>0</v>
      </c>
      <c r="M1397" s="100"/>
      <c r="N1397" s="100"/>
      <c r="R1397" s="352">
        <f>L1397-[1]გადასახდელები!L1397</f>
        <v>0</v>
      </c>
    </row>
    <row r="1398" spans="2:18" ht="20.25" hidden="1" customHeight="1">
      <c r="B1398" s="36" t="str">
        <f t="shared" si="559"/>
        <v>b</v>
      </c>
      <c r="C1398" s="42">
        <v>5</v>
      </c>
      <c r="D1398" s="42"/>
      <c r="F1398" s="343" t="s">
        <v>596</v>
      </c>
      <c r="G1398" s="48" t="s">
        <v>173</v>
      </c>
      <c r="H1398" s="101"/>
      <c r="I1398" s="97">
        <f t="shared" si="560"/>
        <v>0</v>
      </c>
      <c r="J1398" s="102"/>
      <c r="K1398" s="102"/>
      <c r="L1398" s="97">
        <f t="shared" si="561"/>
        <v>0</v>
      </c>
      <c r="M1398" s="102"/>
      <c r="N1398" s="102"/>
      <c r="R1398" s="352">
        <f>L1398-[1]გადასახდელები!L1398</f>
        <v>0</v>
      </c>
    </row>
    <row r="1399" spans="2:18" ht="20.25" hidden="1" customHeight="1">
      <c r="B1399" s="36" t="str">
        <f t="shared" si="559"/>
        <v>b</v>
      </c>
      <c r="C1399" s="42">
        <v>4</v>
      </c>
      <c r="D1399" s="42"/>
      <c r="F1399" s="343" t="s">
        <v>597</v>
      </c>
      <c r="G1399" s="47" t="s">
        <v>174</v>
      </c>
      <c r="H1399" s="103"/>
      <c r="I1399" s="94">
        <f t="shared" si="560"/>
        <v>0</v>
      </c>
      <c r="J1399" s="104"/>
      <c r="K1399" s="104"/>
      <c r="L1399" s="94">
        <f t="shared" si="561"/>
        <v>0</v>
      </c>
      <c r="M1399" s="104"/>
      <c r="N1399" s="104"/>
      <c r="R1399" s="352">
        <f>L1399-[1]გადასახდელები!L1399</f>
        <v>0</v>
      </c>
    </row>
    <row r="1400" spans="2:18" ht="20.25" hidden="1" customHeight="1">
      <c r="B1400" s="36" t="str">
        <f t="shared" si="559"/>
        <v>b</v>
      </c>
      <c r="C1400" s="42">
        <v>3</v>
      </c>
      <c r="D1400" s="42"/>
      <c r="F1400" s="342" t="s">
        <v>530</v>
      </c>
      <c r="G1400" s="57" t="s">
        <v>175</v>
      </c>
      <c r="H1400" s="89">
        <f>H1401+H1402+H1405+H1441+H1442+H1443+H1444+H1445+H1452+H1453</f>
        <v>0</v>
      </c>
      <c r="I1400" s="90">
        <f t="shared" si="560"/>
        <v>0</v>
      </c>
      <c r="J1400" s="92">
        <f>J1401+J1402+J1405+J1441+J1442+J1443+J1444+J1445+J1452+J1453</f>
        <v>0</v>
      </c>
      <c r="K1400" s="92">
        <f>K1401+K1402+K1405+K1441+K1442+K1443+K1444+K1445+K1452+K1453</f>
        <v>0</v>
      </c>
      <c r="L1400" s="90">
        <f t="shared" si="561"/>
        <v>0</v>
      </c>
      <c r="M1400" s="92">
        <f>M1401+M1402+M1405+M1441+M1442+M1443+M1444+M1445+M1452+M1453</f>
        <v>0</v>
      </c>
      <c r="N1400" s="92">
        <f>N1401+N1402+N1405+N1441+N1442+N1443+N1444+N1445+N1452+N1453</f>
        <v>0</v>
      </c>
      <c r="O1400" s="82" t="s">
        <v>146</v>
      </c>
      <c r="R1400" s="352">
        <f>L1400-[1]გადასახდელები!L1400</f>
        <v>0</v>
      </c>
    </row>
    <row r="1401" spans="2:18" ht="20.25" hidden="1" customHeight="1">
      <c r="B1401" s="36" t="str">
        <f t="shared" si="559"/>
        <v>b</v>
      </c>
      <c r="C1401" s="42">
        <v>4</v>
      </c>
      <c r="D1401" s="42"/>
      <c r="F1401" s="343" t="s">
        <v>531</v>
      </c>
      <c r="G1401" s="47" t="s">
        <v>176</v>
      </c>
      <c r="H1401" s="103"/>
      <c r="I1401" s="94">
        <f t="shared" si="560"/>
        <v>0</v>
      </c>
      <c r="J1401" s="104"/>
      <c r="K1401" s="104"/>
      <c r="L1401" s="94">
        <f t="shared" si="561"/>
        <v>0</v>
      </c>
      <c r="M1401" s="104"/>
      <c r="N1401" s="104"/>
      <c r="R1401" s="352">
        <f>L1401-[1]გადასახდელები!L1401</f>
        <v>0</v>
      </c>
    </row>
    <row r="1402" spans="2:18" ht="20.25" hidden="1" customHeight="1">
      <c r="B1402" s="36" t="str">
        <f t="shared" si="559"/>
        <v>b</v>
      </c>
      <c r="C1402" s="42">
        <v>4</v>
      </c>
      <c r="D1402" s="42"/>
      <c r="F1402" s="342" t="s">
        <v>532</v>
      </c>
      <c r="G1402" s="47" t="s">
        <v>177</v>
      </c>
      <c r="H1402" s="93">
        <f>SUM(H1403:H1404)</f>
        <v>0</v>
      </c>
      <c r="I1402" s="94">
        <f t="shared" si="560"/>
        <v>0</v>
      </c>
      <c r="J1402" s="95">
        <f>SUM(J1403:J1404)</f>
        <v>0</v>
      </c>
      <c r="K1402" s="95">
        <f>SUM(K1403:K1404)</f>
        <v>0</v>
      </c>
      <c r="L1402" s="94">
        <f t="shared" si="561"/>
        <v>0</v>
      </c>
      <c r="M1402" s="95">
        <f>SUM(M1403:M1404)</f>
        <v>0</v>
      </c>
      <c r="N1402" s="95">
        <f>SUM(N1403:N1404)</f>
        <v>0</v>
      </c>
      <c r="O1402" s="82" t="s">
        <v>146</v>
      </c>
      <c r="R1402" s="352">
        <f>L1402-[1]გადასახდელები!L1402</f>
        <v>0</v>
      </c>
    </row>
    <row r="1403" spans="2:18" ht="20.25" hidden="1" customHeight="1">
      <c r="B1403" s="36" t="str">
        <f t="shared" si="559"/>
        <v>b</v>
      </c>
      <c r="C1403" s="42">
        <v>5</v>
      </c>
      <c r="D1403" s="42"/>
      <c r="F1403" s="343" t="s">
        <v>533</v>
      </c>
      <c r="G1403" s="48" t="s">
        <v>178</v>
      </c>
      <c r="H1403" s="101"/>
      <c r="I1403" s="97">
        <f t="shared" si="560"/>
        <v>0</v>
      </c>
      <c r="J1403" s="102"/>
      <c r="K1403" s="102"/>
      <c r="L1403" s="97">
        <f t="shared" si="561"/>
        <v>0</v>
      </c>
      <c r="M1403" s="102"/>
      <c r="N1403" s="102"/>
      <c r="R1403" s="352">
        <f>L1403-[1]გადასახდელები!L1403</f>
        <v>0</v>
      </c>
    </row>
    <row r="1404" spans="2:18" ht="20.25" hidden="1" customHeight="1">
      <c r="B1404" s="36" t="str">
        <f t="shared" si="559"/>
        <v>b</v>
      </c>
      <c r="C1404" s="42">
        <v>5</v>
      </c>
      <c r="D1404" s="42"/>
      <c r="F1404" s="343" t="s">
        <v>598</v>
      </c>
      <c r="G1404" s="48" t="s">
        <v>179</v>
      </c>
      <c r="H1404" s="101"/>
      <c r="I1404" s="97">
        <f t="shared" si="560"/>
        <v>0</v>
      </c>
      <c r="J1404" s="102"/>
      <c r="K1404" s="102"/>
      <c r="L1404" s="97">
        <f t="shared" si="561"/>
        <v>0</v>
      </c>
      <c r="M1404" s="102"/>
      <c r="N1404" s="102"/>
      <c r="R1404" s="352">
        <f>L1404-[1]გადასახდელები!L1404</f>
        <v>0</v>
      </c>
    </row>
    <row r="1405" spans="2:18" ht="20.25" hidden="1" customHeight="1">
      <c r="B1405" s="36" t="str">
        <f t="shared" si="559"/>
        <v>b</v>
      </c>
      <c r="C1405" s="42">
        <v>4</v>
      </c>
      <c r="D1405" s="42"/>
      <c r="F1405" s="342" t="s">
        <v>534</v>
      </c>
      <c r="G1405" s="47" t="s">
        <v>180</v>
      </c>
      <c r="H1405" s="93">
        <f>H1406+H1407+H1408+H1409+H1421+H1425+H1426+H1427+H1428+H1429+H1430+H1431+H1439+H1440</f>
        <v>0</v>
      </c>
      <c r="I1405" s="94">
        <f t="shared" si="560"/>
        <v>0</v>
      </c>
      <c r="J1405" s="95">
        <f>J1406+J1407+J1408+J1409+J1421+J1425+J1426+J1427+J1428+J1429+J1430+J1431+J1439+J1440</f>
        <v>0</v>
      </c>
      <c r="K1405" s="95">
        <f>K1406+K1407+K1408+K1409+K1421+K1425+K1426+K1427+K1428+K1429+K1430+K1431+K1439+K1440</f>
        <v>0</v>
      </c>
      <c r="L1405" s="94">
        <f t="shared" si="561"/>
        <v>0</v>
      </c>
      <c r="M1405" s="95">
        <f>M1406+M1407+M1408+M1409+M1421+M1425+M1426+M1427+M1428+M1429+M1430+M1431+M1439+M1440</f>
        <v>0</v>
      </c>
      <c r="N1405" s="95">
        <f>N1406+N1407+N1408+N1409+N1421+N1425+N1426+N1427+N1428+N1429+N1430+N1431+N1439+N1440</f>
        <v>0</v>
      </c>
      <c r="O1405" s="82" t="s">
        <v>146</v>
      </c>
      <c r="R1405" s="352">
        <f>L1405-[1]გადასახდელები!L1405</f>
        <v>0</v>
      </c>
    </row>
    <row r="1406" spans="2:18" ht="42.75" hidden="1" customHeight="1">
      <c r="B1406" s="36" t="str">
        <f t="shared" si="559"/>
        <v>b</v>
      </c>
      <c r="C1406" s="42">
        <v>5</v>
      </c>
      <c r="D1406" s="42"/>
      <c r="F1406" s="343" t="s">
        <v>535</v>
      </c>
      <c r="G1406" s="48" t="s">
        <v>229</v>
      </c>
      <c r="H1406" s="101"/>
      <c r="I1406" s="97">
        <f t="shared" si="560"/>
        <v>0</v>
      </c>
      <c r="J1406" s="102"/>
      <c r="K1406" s="102"/>
      <c r="L1406" s="97">
        <f t="shared" si="561"/>
        <v>0</v>
      </c>
      <c r="M1406" s="102"/>
      <c r="N1406" s="102"/>
      <c r="R1406" s="352">
        <f>L1406-[1]გადასახდელები!L1406</f>
        <v>0</v>
      </c>
    </row>
    <row r="1407" spans="2:18" ht="30.75" hidden="1" customHeight="1">
      <c r="B1407" s="36" t="str">
        <f t="shared" si="559"/>
        <v>b</v>
      </c>
      <c r="C1407" s="42">
        <v>5</v>
      </c>
      <c r="D1407" s="42"/>
      <c r="F1407" s="343" t="s">
        <v>599</v>
      </c>
      <c r="G1407" s="49" t="s">
        <v>196</v>
      </c>
      <c r="H1407" s="101"/>
      <c r="I1407" s="97">
        <f t="shared" si="560"/>
        <v>0</v>
      </c>
      <c r="J1407" s="102"/>
      <c r="K1407" s="102"/>
      <c r="L1407" s="97">
        <f t="shared" si="561"/>
        <v>0</v>
      </c>
      <c r="M1407" s="102"/>
      <c r="N1407" s="102"/>
      <c r="R1407" s="352">
        <f>L1407-[1]გადასახდელები!L1407</f>
        <v>0</v>
      </c>
    </row>
    <row r="1408" spans="2:18" ht="60.75" hidden="1" customHeight="1">
      <c r="B1408" s="36" t="str">
        <f t="shared" si="559"/>
        <v>b</v>
      </c>
      <c r="C1408" s="42">
        <v>5</v>
      </c>
      <c r="D1408" s="42"/>
      <c r="F1408" s="343" t="s">
        <v>536</v>
      </c>
      <c r="G1408" s="49" t="s">
        <v>230</v>
      </c>
      <c r="H1408" s="101"/>
      <c r="I1408" s="97">
        <f t="shared" si="560"/>
        <v>0</v>
      </c>
      <c r="J1408" s="102"/>
      <c r="K1408" s="102"/>
      <c r="L1408" s="97">
        <f t="shared" si="561"/>
        <v>0</v>
      </c>
      <c r="M1408" s="102"/>
      <c r="N1408" s="102"/>
      <c r="R1408" s="352">
        <f>L1408-[1]გადასახდელები!L1408</f>
        <v>0</v>
      </c>
    </row>
    <row r="1409" spans="2:18" ht="30.75" hidden="1" customHeight="1">
      <c r="B1409" s="36" t="str">
        <f t="shared" si="559"/>
        <v>b</v>
      </c>
      <c r="C1409" s="42">
        <v>5</v>
      </c>
      <c r="D1409" s="42"/>
      <c r="F1409" s="342" t="s">
        <v>537</v>
      </c>
      <c r="G1409" s="48" t="s">
        <v>195</v>
      </c>
      <c r="H1409" s="96">
        <f>SUM(H1410:H1420)</f>
        <v>0</v>
      </c>
      <c r="I1409" s="97">
        <f t="shared" si="560"/>
        <v>0</v>
      </c>
      <c r="J1409" s="98">
        <f>SUM(J1410:J1420)</f>
        <v>0</v>
      </c>
      <c r="K1409" s="98">
        <f>SUM(K1410:K1420)</f>
        <v>0</v>
      </c>
      <c r="L1409" s="97">
        <f t="shared" si="561"/>
        <v>0</v>
      </c>
      <c r="M1409" s="98">
        <f>SUM(M1410:M1420)</f>
        <v>0</v>
      </c>
      <c r="N1409" s="98">
        <f>SUM(N1410:N1420)</f>
        <v>0</v>
      </c>
      <c r="O1409" s="82" t="s">
        <v>146</v>
      </c>
      <c r="R1409" s="352">
        <f>L1409-[1]გადასახდელები!L1409</f>
        <v>0</v>
      </c>
    </row>
    <row r="1410" spans="2:18" ht="20.25" hidden="1" customHeight="1">
      <c r="B1410" s="36" t="str">
        <f t="shared" si="559"/>
        <v>b</v>
      </c>
      <c r="C1410" s="42">
        <v>6</v>
      </c>
      <c r="D1410" s="42"/>
      <c r="F1410" s="343" t="s">
        <v>600</v>
      </c>
      <c r="G1410" s="45" t="s">
        <v>181</v>
      </c>
      <c r="H1410" s="106"/>
      <c r="I1410" s="105">
        <f t="shared" si="560"/>
        <v>0</v>
      </c>
      <c r="J1410" s="107"/>
      <c r="K1410" s="107"/>
      <c r="L1410" s="105">
        <f t="shared" si="561"/>
        <v>0</v>
      </c>
      <c r="M1410" s="107"/>
      <c r="N1410" s="107"/>
      <c r="R1410" s="352">
        <f>L1410-[1]გადასახდელები!L1410</f>
        <v>0</v>
      </c>
    </row>
    <row r="1411" spans="2:18" ht="20.25" hidden="1" customHeight="1">
      <c r="B1411" s="36" t="str">
        <f t="shared" si="559"/>
        <v>b</v>
      </c>
      <c r="C1411" s="42">
        <v>6</v>
      </c>
      <c r="D1411" s="42"/>
      <c r="F1411" s="343" t="s">
        <v>601</v>
      </c>
      <c r="G1411" s="45" t="s">
        <v>182</v>
      </c>
      <c r="H1411" s="106"/>
      <c r="I1411" s="105">
        <f t="shared" si="560"/>
        <v>0</v>
      </c>
      <c r="J1411" s="107"/>
      <c r="K1411" s="107"/>
      <c r="L1411" s="105">
        <f t="shared" si="561"/>
        <v>0</v>
      </c>
      <c r="M1411" s="107"/>
      <c r="N1411" s="107"/>
      <c r="R1411" s="352">
        <f>L1411-[1]გადასახდელები!L1411</f>
        <v>0</v>
      </c>
    </row>
    <row r="1412" spans="2:18" ht="20.25" hidden="1" customHeight="1">
      <c r="B1412" s="36" t="str">
        <f t="shared" si="559"/>
        <v>b</v>
      </c>
      <c r="C1412" s="42">
        <v>6</v>
      </c>
      <c r="D1412" s="42"/>
      <c r="F1412" s="343" t="s">
        <v>602</v>
      </c>
      <c r="G1412" s="45" t="s">
        <v>183</v>
      </c>
      <c r="H1412" s="106"/>
      <c r="I1412" s="105">
        <f t="shared" si="560"/>
        <v>0</v>
      </c>
      <c r="J1412" s="107"/>
      <c r="K1412" s="107"/>
      <c r="L1412" s="105">
        <f t="shared" si="561"/>
        <v>0</v>
      </c>
      <c r="M1412" s="107"/>
      <c r="N1412" s="107"/>
      <c r="R1412" s="352">
        <f>L1412-[1]გადასახდელები!L1412</f>
        <v>0</v>
      </c>
    </row>
    <row r="1413" spans="2:18" ht="20.25" hidden="1" customHeight="1">
      <c r="B1413" s="36" t="str">
        <f t="shared" si="559"/>
        <v>b</v>
      </c>
      <c r="C1413" s="42">
        <v>6</v>
      </c>
      <c r="D1413" s="42"/>
      <c r="F1413" s="343" t="s">
        <v>603</v>
      </c>
      <c r="G1413" s="45" t="s">
        <v>184</v>
      </c>
      <c r="H1413" s="106"/>
      <c r="I1413" s="105">
        <f t="shared" si="560"/>
        <v>0</v>
      </c>
      <c r="J1413" s="107"/>
      <c r="K1413" s="107"/>
      <c r="L1413" s="105">
        <f t="shared" si="561"/>
        <v>0</v>
      </c>
      <c r="M1413" s="107"/>
      <c r="N1413" s="107"/>
      <c r="R1413" s="352">
        <f>L1413-[1]გადასახდელები!L1413</f>
        <v>0</v>
      </c>
    </row>
    <row r="1414" spans="2:18" ht="20.25" hidden="1" customHeight="1">
      <c r="B1414" s="36" t="str">
        <f t="shared" si="559"/>
        <v>b</v>
      </c>
      <c r="C1414" s="42">
        <v>6</v>
      </c>
      <c r="D1414" s="42"/>
      <c r="F1414" s="343" t="s">
        <v>538</v>
      </c>
      <c r="G1414" s="45" t="s">
        <v>185</v>
      </c>
      <c r="H1414" s="106"/>
      <c r="I1414" s="105">
        <f t="shared" si="560"/>
        <v>0</v>
      </c>
      <c r="J1414" s="107"/>
      <c r="K1414" s="107"/>
      <c r="L1414" s="105">
        <f t="shared" si="561"/>
        <v>0</v>
      </c>
      <c r="M1414" s="107"/>
      <c r="N1414" s="107"/>
      <c r="R1414" s="352">
        <f>L1414-[1]გადასახდელები!L1414</f>
        <v>0</v>
      </c>
    </row>
    <row r="1415" spans="2:18" ht="20.25" hidden="1" customHeight="1">
      <c r="B1415" s="36" t="str">
        <f t="shared" ref="B1415:B1478" si="562">IF(H1415+I1415+L1415&gt;0,"a","b")</f>
        <v>b</v>
      </c>
      <c r="C1415" s="42">
        <v>6</v>
      </c>
      <c r="D1415" s="42"/>
      <c r="F1415" s="343" t="s">
        <v>604</v>
      </c>
      <c r="G1415" s="45" t="s">
        <v>186</v>
      </c>
      <c r="H1415" s="106"/>
      <c r="I1415" s="105">
        <f t="shared" si="560"/>
        <v>0</v>
      </c>
      <c r="J1415" s="107"/>
      <c r="K1415" s="107"/>
      <c r="L1415" s="105">
        <f t="shared" si="561"/>
        <v>0</v>
      </c>
      <c r="M1415" s="107"/>
      <c r="N1415" s="107"/>
      <c r="R1415" s="352">
        <f>L1415-[1]გადასახდელები!L1415</f>
        <v>0</v>
      </c>
    </row>
    <row r="1416" spans="2:18" ht="20.25" hidden="1" customHeight="1">
      <c r="B1416" s="36" t="str">
        <f t="shared" si="562"/>
        <v>b</v>
      </c>
      <c r="C1416" s="42">
        <v>6</v>
      </c>
      <c r="D1416" s="42"/>
      <c r="F1416" s="343" t="s">
        <v>605</v>
      </c>
      <c r="G1416" s="45" t="s">
        <v>187</v>
      </c>
      <c r="H1416" s="106"/>
      <c r="I1416" s="105">
        <f t="shared" si="560"/>
        <v>0</v>
      </c>
      <c r="J1416" s="107"/>
      <c r="K1416" s="107"/>
      <c r="L1416" s="105">
        <f t="shared" si="561"/>
        <v>0</v>
      </c>
      <c r="M1416" s="107"/>
      <c r="N1416" s="107"/>
      <c r="R1416" s="352">
        <f>L1416-[1]გადასახდელები!L1416</f>
        <v>0</v>
      </c>
    </row>
    <row r="1417" spans="2:18" ht="20.25" hidden="1" customHeight="1">
      <c r="B1417" s="36" t="str">
        <f t="shared" si="562"/>
        <v>b</v>
      </c>
      <c r="C1417" s="42">
        <v>6</v>
      </c>
      <c r="D1417" s="42"/>
      <c r="F1417" s="343" t="s">
        <v>606</v>
      </c>
      <c r="G1417" s="45" t="s">
        <v>188</v>
      </c>
      <c r="H1417" s="106"/>
      <c r="I1417" s="105">
        <f t="shared" si="560"/>
        <v>0</v>
      </c>
      <c r="J1417" s="107"/>
      <c r="K1417" s="107"/>
      <c r="L1417" s="105">
        <f t="shared" si="561"/>
        <v>0</v>
      </c>
      <c r="M1417" s="107"/>
      <c r="N1417" s="107"/>
      <c r="R1417" s="352">
        <f>L1417-[1]გადასახდელები!L1417</f>
        <v>0</v>
      </c>
    </row>
    <row r="1418" spans="2:18" ht="20.25" hidden="1" customHeight="1">
      <c r="B1418" s="36" t="str">
        <f t="shared" si="562"/>
        <v>b</v>
      </c>
      <c r="C1418" s="42">
        <v>6</v>
      </c>
      <c r="D1418" s="42"/>
      <c r="F1418" s="343" t="s">
        <v>607</v>
      </c>
      <c r="G1418" s="45" t="s">
        <v>189</v>
      </c>
      <c r="H1418" s="106"/>
      <c r="I1418" s="105">
        <f t="shared" si="560"/>
        <v>0</v>
      </c>
      <c r="J1418" s="107"/>
      <c r="K1418" s="107"/>
      <c r="L1418" s="105">
        <f t="shared" si="561"/>
        <v>0</v>
      </c>
      <c r="M1418" s="107"/>
      <c r="N1418" s="107"/>
      <c r="R1418" s="352">
        <f>L1418-[1]გადასახდელები!L1418</f>
        <v>0</v>
      </c>
    </row>
    <row r="1419" spans="2:18" ht="20.25" hidden="1" customHeight="1">
      <c r="B1419" s="36" t="str">
        <f t="shared" si="562"/>
        <v>b</v>
      </c>
      <c r="C1419" s="42">
        <v>6</v>
      </c>
      <c r="D1419" s="42"/>
      <c r="F1419" s="343" t="s">
        <v>608</v>
      </c>
      <c r="G1419" s="45" t="s">
        <v>190</v>
      </c>
      <c r="H1419" s="106"/>
      <c r="I1419" s="105">
        <f t="shared" ref="I1419:I1482" si="563">J1419+K1419</f>
        <v>0</v>
      </c>
      <c r="J1419" s="107"/>
      <c r="K1419" s="107"/>
      <c r="L1419" s="105">
        <f t="shared" ref="L1419:L1482" si="564">M1419+N1419</f>
        <v>0</v>
      </c>
      <c r="M1419" s="107"/>
      <c r="N1419" s="107"/>
      <c r="R1419" s="352">
        <f>L1419-[1]გადასახდელები!L1419</f>
        <v>0</v>
      </c>
    </row>
    <row r="1420" spans="2:18" ht="30.75" hidden="1" customHeight="1">
      <c r="B1420" s="36" t="str">
        <f t="shared" si="562"/>
        <v>b</v>
      </c>
      <c r="C1420" s="42">
        <v>6</v>
      </c>
      <c r="D1420" s="42"/>
      <c r="F1420" s="343" t="s">
        <v>539</v>
      </c>
      <c r="G1420" s="45" t="s">
        <v>231</v>
      </c>
      <c r="H1420" s="106"/>
      <c r="I1420" s="105">
        <f t="shared" si="563"/>
        <v>0</v>
      </c>
      <c r="J1420" s="107"/>
      <c r="K1420" s="107"/>
      <c r="L1420" s="105">
        <f t="shared" si="564"/>
        <v>0</v>
      </c>
      <c r="M1420" s="107"/>
      <c r="N1420" s="107"/>
      <c r="R1420" s="352">
        <f>L1420-[1]გადასახდელები!L1420</f>
        <v>0</v>
      </c>
    </row>
    <row r="1421" spans="2:18" ht="20.25" hidden="1" customHeight="1">
      <c r="B1421" s="36" t="str">
        <f t="shared" si="562"/>
        <v>b</v>
      </c>
      <c r="C1421" s="42">
        <v>5</v>
      </c>
      <c r="D1421" s="42"/>
      <c r="F1421" s="342" t="s">
        <v>609</v>
      </c>
      <c r="G1421" s="48" t="s">
        <v>197</v>
      </c>
      <c r="H1421" s="96">
        <f>SUM(H1422:H1424)</f>
        <v>0</v>
      </c>
      <c r="I1421" s="97">
        <f t="shared" si="563"/>
        <v>0</v>
      </c>
      <c r="J1421" s="98">
        <f>SUM(J1422:J1424)</f>
        <v>0</v>
      </c>
      <c r="K1421" s="98">
        <f>SUM(K1422:K1424)</f>
        <v>0</v>
      </c>
      <c r="L1421" s="97">
        <f t="shared" si="564"/>
        <v>0</v>
      </c>
      <c r="M1421" s="98">
        <f>SUM(M1422:M1424)</f>
        <v>0</v>
      </c>
      <c r="N1421" s="98">
        <f>SUM(N1422:N1424)</f>
        <v>0</v>
      </c>
      <c r="O1421" s="82" t="s">
        <v>146</v>
      </c>
      <c r="R1421" s="352">
        <f>L1421-[1]გადასახდელები!L1421</f>
        <v>0</v>
      </c>
    </row>
    <row r="1422" spans="2:18" ht="20.25" hidden="1" customHeight="1">
      <c r="B1422" s="36" t="str">
        <f t="shared" si="562"/>
        <v>b</v>
      </c>
      <c r="C1422" s="42">
        <v>6</v>
      </c>
      <c r="D1422" s="42"/>
      <c r="F1422" s="343" t="s">
        <v>610</v>
      </c>
      <c r="G1422" s="45" t="s">
        <v>191</v>
      </c>
      <c r="H1422" s="106"/>
      <c r="I1422" s="105">
        <f t="shared" si="563"/>
        <v>0</v>
      </c>
      <c r="J1422" s="107"/>
      <c r="K1422" s="107"/>
      <c r="L1422" s="105">
        <f t="shared" si="564"/>
        <v>0</v>
      </c>
      <c r="M1422" s="107"/>
      <c r="N1422" s="107"/>
      <c r="R1422" s="352">
        <f>L1422-[1]გადასახდელები!L1422</f>
        <v>0</v>
      </c>
    </row>
    <row r="1423" spans="2:18" ht="20.25" hidden="1" customHeight="1">
      <c r="B1423" s="36" t="str">
        <f t="shared" si="562"/>
        <v>b</v>
      </c>
      <c r="C1423" s="42">
        <v>6</v>
      </c>
      <c r="D1423" s="42"/>
      <c r="F1423" s="343" t="s">
        <v>611</v>
      </c>
      <c r="G1423" s="45" t="s">
        <v>192</v>
      </c>
      <c r="H1423" s="106"/>
      <c r="I1423" s="105">
        <f t="shared" si="563"/>
        <v>0</v>
      </c>
      <c r="J1423" s="107"/>
      <c r="K1423" s="107"/>
      <c r="L1423" s="105">
        <f t="shared" si="564"/>
        <v>0</v>
      </c>
      <c r="M1423" s="107"/>
      <c r="N1423" s="107"/>
      <c r="R1423" s="352">
        <f>L1423-[1]გადასახდელები!L1423</f>
        <v>0</v>
      </c>
    </row>
    <row r="1424" spans="2:18" ht="30.75" hidden="1" customHeight="1">
      <c r="B1424" s="36" t="str">
        <f t="shared" si="562"/>
        <v>b</v>
      </c>
      <c r="C1424" s="42">
        <v>6</v>
      </c>
      <c r="D1424" s="42"/>
      <c r="F1424" s="343" t="s">
        <v>612</v>
      </c>
      <c r="G1424" s="45" t="s">
        <v>232</v>
      </c>
      <c r="H1424" s="106"/>
      <c r="I1424" s="105">
        <f t="shared" si="563"/>
        <v>0</v>
      </c>
      <c r="J1424" s="107"/>
      <c r="K1424" s="107"/>
      <c r="L1424" s="105">
        <f t="shared" si="564"/>
        <v>0</v>
      </c>
      <c r="M1424" s="107"/>
      <c r="N1424" s="107"/>
      <c r="R1424" s="352">
        <f>L1424-[1]გადასახდელები!L1424</f>
        <v>0</v>
      </c>
    </row>
    <row r="1425" spans="2:18" ht="30.75" hidden="1" customHeight="1">
      <c r="B1425" s="36" t="str">
        <f t="shared" si="562"/>
        <v>b</v>
      </c>
      <c r="C1425" s="42">
        <v>5</v>
      </c>
      <c r="D1425" s="42"/>
      <c r="F1425" s="343" t="s">
        <v>613</v>
      </c>
      <c r="G1425" s="48" t="s">
        <v>233</v>
      </c>
      <c r="H1425" s="101"/>
      <c r="I1425" s="97">
        <f t="shared" si="563"/>
        <v>0</v>
      </c>
      <c r="J1425" s="102"/>
      <c r="K1425" s="102"/>
      <c r="L1425" s="97">
        <f t="shared" si="564"/>
        <v>0</v>
      </c>
      <c r="M1425" s="102"/>
      <c r="N1425" s="102"/>
      <c r="R1425" s="352">
        <f>L1425-[1]გადასახდელები!L1425</f>
        <v>0</v>
      </c>
    </row>
    <row r="1426" spans="2:18" ht="34.5" hidden="1" customHeight="1">
      <c r="B1426" s="36" t="str">
        <f t="shared" si="562"/>
        <v>b</v>
      </c>
      <c r="C1426" s="42">
        <v>5</v>
      </c>
      <c r="D1426" s="42"/>
      <c r="F1426" s="343" t="s">
        <v>614</v>
      </c>
      <c r="G1426" s="50" t="s">
        <v>367</v>
      </c>
      <c r="H1426" s="101"/>
      <c r="I1426" s="97">
        <f t="shared" si="563"/>
        <v>0</v>
      </c>
      <c r="J1426" s="102"/>
      <c r="K1426" s="102"/>
      <c r="L1426" s="97">
        <f t="shared" si="564"/>
        <v>0</v>
      </c>
      <c r="M1426" s="102"/>
      <c r="N1426" s="102"/>
      <c r="R1426" s="352">
        <f>L1426-[1]გადასახდელები!L1426</f>
        <v>0</v>
      </c>
    </row>
    <row r="1427" spans="2:18" ht="34.5" hidden="1" customHeight="1">
      <c r="B1427" s="36" t="str">
        <f t="shared" si="562"/>
        <v>b</v>
      </c>
      <c r="C1427" s="42">
        <v>5</v>
      </c>
      <c r="D1427" s="42"/>
      <c r="F1427" s="343" t="s">
        <v>540</v>
      </c>
      <c r="G1427" s="48" t="s">
        <v>234</v>
      </c>
      <c r="H1427" s="101"/>
      <c r="I1427" s="97">
        <f t="shared" si="563"/>
        <v>0</v>
      </c>
      <c r="J1427" s="102"/>
      <c r="K1427" s="102"/>
      <c r="L1427" s="97">
        <f t="shared" si="564"/>
        <v>0</v>
      </c>
      <c r="M1427" s="102"/>
      <c r="N1427" s="102"/>
      <c r="R1427" s="352">
        <f>L1427-[1]გადასახდელები!L1427</f>
        <v>0</v>
      </c>
    </row>
    <row r="1428" spans="2:18" ht="50.25" hidden="1" customHeight="1">
      <c r="B1428" s="36" t="str">
        <f t="shared" si="562"/>
        <v>b</v>
      </c>
      <c r="C1428" s="42">
        <v>5</v>
      </c>
      <c r="D1428" s="42"/>
      <c r="F1428" s="343" t="s">
        <v>541</v>
      </c>
      <c r="G1428" s="48" t="s">
        <v>235</v>
      </c>
      <c r="H1428" s="101"/>
      <c r="I1428" s="97">
        <f t="shared" si="563"/>
        <v>0</v>
      </c>
      <c r="J1428" s="102"/>
      <c r="K1428" s="102"/>
      <c r="L1428" s="97">
        <f t="shared" si="564"/>
        <v>0</v>
      </c>
      <c r="M1428" s="102"/>
      <c r="N1428" s="102"/>
      <c r="R1428" s="352">
        <f>L1428-[1]გადასახდელები!L1428</f>
        <v>0</v>
      </c>
    </row>
    <row r="1429" spans="2:18" ht="20.25" hidden="1" customHeight="1">
      <c r="B1429" s="36" t="str">
        <f t="shared" si="562"/>
        <v>b</v>
      </c>
      <c r="C1429" s="42">
        <v>5</v>
      </c>
      <c r="D1429" s="42"/>
      <c r="F1429" s="343" t="s">
        <v>542</v>
      </c>
      <c r="G1429" s="48" t="s">
        <v>236</v>
      </c>
      <c r="H1429" s="101"/>
      <c r="I1429" s="97">
        <f t="shared" si="563"/>
        <v>0</v>
      </c>
      <c r="J1429" s="102"/>
      <c r="K1429" s="102"/>
      <c r="L1429" s="97">
        <f t="shared" si="564"/>
        <v>0</v>
      </c>
      <c r="M1429" s="102"/>
      <c r="N1429" s="102"/>
      <c r="R1429" s="352">
        <f>L1429-[1]გადასახდელები!L1429</f>
        <v>0</v>
      </c>
    </row>
    <row r="1430" spans="2:18" ht="20.25" hidden="1" customHeight="1">
      <c r="B1430" s="36" t="str">
        <f t="shared" si="562"/>
        <v>b</v>
      </c>
      <c r="C1430" s="42">
        <v>5</v>
      </c>
      <c r="D1430" s="42"/>
      <c r="F1430" s="343" t="s">
        <v>543</v>
      </c>
      <c r="G1430" s="48" t="s">
        <v>237</v>
      </c>
      <c r="H1430" s="101"/>
      <c r="I1430" s="97">
        <f t="shared" si="563"/>
        <v>0</v>
      </c>
      <c r="J1430" s="102"/>
      <c r="K1430" s="102"/>
      <c r="L1430" s="97">
        <f t="shared" si="564"/>
        <v>0</v>
      </c>
      <c r="M1430" s="102"/>
      <c r="N1430" s="102"/>
      <c r="R1430" s="352">
        <f>L1430-[1]გადასახდელები!L1430</f>
        <v>0</v>
      </c>
    </row>
    <row r="1431" spans="2:18" ht="20.25" hidden="1" customHeight="1">
      <c r="B1431" s="36" t="str">
        <f t="shared" si="562"/>
        <v>b</v>
      </c>
      <c r="C1431" s="42">
        <v>5</v>
      </c>
      <c r="D1431" s="42"/>
      <c r="F1431" s="342" t="s">
        <v>544</v>
      </c>
      <c r="G1431" s="48" t="s">
        <v>238</v>
      </c>
      <c r="H1431" s="96">
        <f>SUM(H1432:H1438)</f>
        <v>0</v>
      </c>
      <c r="I1431" s="97">
        <f t="shared" si="563"/>
        <v>0</v>
      </c>
      <c r="J1431" s="98">
        <f>SUM(J1432:J1438)</f>
        <v>0</v>
      </c>
      <c r="K1431" s="98">
        <f>SUM(K1432:K1438)</f>
        <v>0</v>
      </c>
      <c r="L1431" s="97">
        <f t="shared" si="564"/>
        <v>0</v>
      </c>
      <c r="M1431" s="98">
        <f>SUM(M1432:M1438)</f>
        <v>0</v>
      </c>
      <c r="N1431" s="98">
        <f>SUM(N1432:N1438)</f>
        <v>0</v>
      </c>
      <c r="O1431" s="82" t="s">
        <v>146</v>
      </c>
      <c r="R1431" s="352">
        <f>L1431-[1]გადასახდელები!L1431</f>
        <v>0</v>
      </c>
    </row>
    <row r="1432" spans="2:18" ht="23.25" hidden="1" customHeight="1">
      <c r="B1432" s="36" t="str">
        <f t="shared" si="562"/>
        <v>b</v>
      </c>
      <c r="C1432" s="42">
        <v>6</v>
      </c>
      <c r="D1432" s="42"/>
      <c r="F1432" s="343" t="s">
        <v>545</v>
      </c>
      <c r="G1432" s="45" t="s">
        <v>198</v>
      </c>
      <c r="H1432" s="106"/>
      <c r="I1432" s="105">
        <f t="shared" si="563"/>
        <v>0</v>
      </c>
      <c r="J1432" s="107"/>
      <c r="K1432" s="107"/>
      <c r="L1432" s="105">
        <f t="shared" si="564"/>
        <v>0</v>
      </c>
      <c r="M1432" s="107"/>
      <c r="N1432" s="107"/>
      <c r="R1432" s="352">
        <f>L1432-[1]გადასახდელები!L1432</f>
        <v>0</v>
      </c>
    </row>
    <row r="1433" spans="2:18" ht="20.25" hidden="1" customHeight="1">
      <c r="B1433" s="36" t="str">
        <f t="shared" si="562"/>
        <v>b</v>
      </c>
      <c r="C1433" s="42">
        <v>6</v>
      </c>
      <c r="D1433" s="42"/>
      <c r="F1433" s="343" t="s">
        <v>546</v>
      </c>
      <c r="G1433" s="45" t="s">
        <v>199</v>
      </c>
      <c r="H1433" s="106"/>
      <c r="I1433" s="105">
        <f t="shared" si="563"/>
        <v>0</v>
      </c>
      <c r="J1433" s="107"/>
      <c r="K1433" s="107"/>
      <c r="L1433" s="105">
        <f t="shared" si="564"/>
        <v>0</v>
      </c>
      <c r="M1433" s="107"/>
      <c r="N1433" s="107"/>
      <c r="R1433" s="352">
        <f>L1433-[1]გადასახდელები!L1433</f>
        <v>0</v>
      </c>
    </row>
    <row r="1434" spans="2:18" ht="23.25" hidden="1" customHeight="1">
      <c r="B1434" s="36" t="str">
        <f t="shared" si="562"/>
        <v>b</v>
      </c>
      <c r="C1434" s="42">
        <v>6</v>
      </c>
      <c r="D1434" s="42"/>
      <c r="F1434" s="343" t="s">
        <v>547</v>
      </c>
      <c r="G1434" s="45" t="s">
        <v>200</v>
      </c>
      <c r="H1434" s="106"/>
      <c r="I1434" s="105">
        <f t="shared" si="563"/>
        <v>0</v>
      </c>
      <c r="J1434" s="107"/>
      <c r="K1434" s="107"/>
      <c r="L1434" s="105">
        <f t="shared" si="564"/>
        <v>0</v>
      </c>
      <c r="M1434" s="107"/>
      <c r="N1434" s="107"/>
      <c r="R1434" s="352">
        <f>L1434-[1]გადასახდელები!L1434</f>
        <v>0</v>
      </c>
    </row>
    <row r="1435" spans="2:18" ht="31.5" hidden="1" customHeight="1">
      <c r="B1435" s="36" t="str">
        <f t="shared" si="562"/>
        <v>b</v>
      </c>
      <c r="C1435" s="42">
        <v>6</v>
      </c>
      <c r="D1435" s="42"/>
      <c r="F1435" s="343" t="s">
        <v>615</v>
      </c>
      <c r="G1435" s="45" t="s">
        <v>201</v>
      </c>
      <c r="H1435" s="106"/>
      <c r="I1435" s="105">
        <f t="shared" si="563"/>
        <v>0</v>
      </c>
      <c r="J1435" s="107"/>
      <c r="K1435" s="107"/>
      <c r="L1435" s="105">
        <f t="shared" si="564"/>
        <v>0</v>
      </c>
      <c r="M1435" s="107"/>
      <c r="N1435" s="107"/>
      <c r="R1435" s="352">
        <f>L1435-[1]გადასახდელები!L1435</f>
        <v>0</v>
      </c>
    </row>
    <row r="1436" spans="2:18" ht="33.75" hidden="1" customHeight="1">
      <c r="B1436" s="36" t="str">
        <f t="shared" si="562"/>
        <v>b</v>
      </c>
      <c r="C1436" s="42">
        <v>6</v>
      </c>
      <c r="D1436" s="42"/>
      <c r="F1436" s="343" t="s">
        <v>548</v>
      </c>
      <c r="G1436" s="45" t="s">
        <v>239</v>
      </c>
      <c r="H1436" s="106"/>
      <c r="I1436" s="105">
        <f t="shared" si="563"/>
        <v>0</v>
      </c>
      <c r="J1436" s="107"/>
      <c r="K1436" s="107"/>
      <c r="L1436" s="105">
        <f t="shared" si="564"/>
        <v>0</v>
      </c>
      <c r="M1436" s="107"/>
      <c r="N1436" s="107"/>
      <c r="R1436" s="352">
        <f>L1436-[1]გადასახდელები!L1436</f>
        <v>0</v>
      </c>
    </row>
    <row r="1437" spans="2:18" ht="34.5" hidden="1" customHeight="1">
      <c r="B1437" s="36" t="str">
        <f t="shared" si="562"/>
        <v>b</v>
      </c>
      <c r="C1437" s="42">
        <v>6</v>
      </c>
      <c r="D1437" s="42"/>
      <c r="F1437" s="343" t="s">
        <v>616</v>
      </c>
      <c r="G1437" s="45" t="s">
        <v>240</v>
      </c>
      <c r="H1437" s="106"/>
      <c r="I1437" s="105">
        <f t="shared" si="563"/>
        <v>0</v>
      </c>
      <c r="J1437" s="107"/>
      <c r="K1437" s="107"/>
      <c r="L1437" s="105">
        <f t="shared" si="564"/>
        <v>0</v>
      </c>
      <c r="M1437" s="107"/>
      <c r="N1437" s="107"/>
      <c r="R1437" s="352">
        <f>L1437-[1]გადასახდელები!L1437</f>
        <v>0</v>
      </c>
    </row>
    <row r="1438" spans="2:18" ht="33.75" hidden="1" customHeight="1">
      <c r="B1438" s="36" t="str">
        <f t="shared" si="562"/>
        <v>b</v>
      </c>
      <c r="C1438" s="42">
        <v>6</v>
      </c>
      <c r="D1438" s="42"/>
      <c r="F1438" s="343" t="s">
        <v>617</v>
      </c>
      <c r="G1438" s="45" t="s">
        <v>241</v>
      </c>
      <c r="H1438" s="106"/>
      <c r="I1438" s="105">
        <f t="shared" si="563"/>
        <v>0</v>
      </c>
      <c r="J1438" s="107"/>
      <c r="K1438" s="107"/>
      <c r="L1438" s="105">
        <f t="shared" si="564"/>
        <v>0</v>
      </c>
      <c r="M1438" s="107"/>
      <c r="N1438" s="107"/>
      <c r="R1438" s="352">
        <f>L1438-[1]გადასახდელები!L1438</f>
        <v>0</v>
      </c>
    </row>
    <row r="1439" spans="2:18" ht="34.5" hidden="1" customHeight="1">
      <c r="B1439" s="36" t="str">
        <f t="shared" si="562"/>
        <v>b</v>
      </c>
      <c r="C1439" s="42">
        <v>5</v>
      </c>
      <c r="D1439" s="42"/>
      <c r="F1439" s="343" t="s">
        <v>618</v>
      </c>
      <c r="G1439" s="48" t="s">
        <v>242</v>
      </c>
      <c r="H1439" s="109"/>
      <c r="I1439" s="97">
        <f t="shared" si="563"/>
        <v>0</v>
      </c>
      <c r="J1439" s="110"/>
      <c r="K1439" s="110"/>
      <c r="L1439" s="97">
        <f t="shared" si="564"/>
        <v>0</v>
      </c>
      <c r="M1439" s="110"/>
      <c r="N1439" s="110"/>
      <c r="R1439" s="352">
        <f>L1439-[1]გადასახდელები!L1439</f>
        <v>0</v>
      </c>
    </row>
    <row r="1440" spans="2:18" ht="24.75" hidden="1" customHeight="1">
      <c r="B1440" s="36" t="str">
        <f t="shared" si="562"/>
        <v>b</v>
      </c>
      <c r="C1440" s="42">
        <v>5</v>
      </c>
      <c r="D1440" s="42"/>
      <c r="F1440" s="343" t="s">
        <v>549</v>
      </c>
      <c r="G1440" s="48" t="s">
        <v>243</v>
      </c>
      <c r="H1440" s="109"/>
      <c r="I1440" s="97">
        <f t="shared" si="563"/>
        <v>0</v>
      </c>
      <c r="J1440" s="110"/>
      <c r="K1440" s="110"/>
      <c r="L1440" s="97">
        <f t="shared" si="564"/>
        <v>0</v>
      </c>
      <c r="M1440" s="110"/>
      <c r="N1440" s="110"/>
      <c r="R1440" s="352">
        <f>L1440-[1]გადასახდელები!L1440</f>
        <v>0</v>
      </c>
    </row>
    <row r="1441" spans="2:18" ht="27.75" hidden="1" customHeight="1">
      <c r="B1441" s="36" t="str">
        <f t="shared" si="562"/>
        <v>b</v>
      </c>
      <c r="C1441" s="42">
        <v>4</v>
      </c>
      <c r="D1441" s="42"/>
      <c r="F1441" s="343" t="s">
        <v>550</v>
      </c>
      <c r="G1441" s="47" t="s">
        <v>244</v>
      </c>
      <c r="H1441" s="103"/>
      <c r="I1441" s="108">
        <f t="shared" si="563"/>
        <v>0</v>
      </c>
      <c r="J1441" s="104"/>
      <c r="K1441" s="104"/>
      <c r="L1441" s="108">
        <f t="shared" si="564"/>
        <v>0</v>
      </c>
      <c r="M1441" s="104"/>
      <c r="N1441" s="104"/>
      <c r="R1441" s="352">
        <f>L1441-[1]გადასახდელები!L1441</f>
        <v>0</v>
      </c>
    </row>
    <row r="1442" spans="2:18" ht="23.25" hidden="1" customHeight="1">
      <c r="B1442" s="36" t="str">
        <f t="shared" si="562"/>
        <v>b</v>
      </c>
      <c r="C1442" s="42">
        <v>4</v>
      </c>
      <c r="D1442" s="42"/>
      <c r="F1442" s="343" t="s">
        <v>619</v>
      </c>
      <c r="G1442" s="47" t="s">
        <v>245</v>
      </c>
      <c r="H1442" s="103"/>
      <c r="I1442" s="108">
        <f t="shared" si="563"/>
        <v>0</v>
      </c>
      <c r="J1442" s="104"/>
      <c r="K1442" s="104"/>
      <c r="L1442" s="108">
        <f t="shared" si="564"/>
        <v>0</v>
      </c>
      <c r="M1442" s="104"/>
      <c r="N1442" s="104"/>
      <c r="R1442" s="352">
        <f>L1442-[1]გადასახდელები!L1442</f>
        <v>0</v>
      </c>
    </row>
    <row r="1443" spans="2:18" ht="24" hidden="1" customHeight="1">
      <c r="B1443" s="36" t="str">
        <f t="shared" si="562"/>
        <v>b</v>
      </c>
      <c r="C1443" s="42">
        <v>4</v>
      </c>
      <c r="D1443" s="42"/>
      <c r="F1443" s="343" t="s">
        <v>620</v>
      </c>
      <c r="G1443" s="47" t="s">
        <v>246</v>
      </c>
      <c r="H1443" s="103"/>
      <c r="I1443" s="108">
        <f t="shared" si="563"/>
        <v>0</v>
      </c>
      <c r="J1443" s="104"/>
      <c r="K1443" s="104"/>
      <c r="L1443" s="108">
        <f t="shared" si="564"/>
        <v>0</v>
      </c>
      <c r="M1443" s="104"/>
      <c r="N1443" s="104"/>
      <c r="R1443" s="352">
        <f>L1443-[1]გადასახდელები!L1443</f>
        <v>0</v>
      </c>
    </row>
    <row r="1444" spans="2:18" ht="34.5" hidden="1" customHeight="1">
      <c r="B1444" s="36" t="str">
        <f t="shared" si="562"/>
        <v>b</v>
      </c>
      <c r="C1444" s="42">
        <v>4</v>
      </c>
      <c r="D1444" s="42"/>
      <c r="F1444" s="343" t="s">
        <v>551</v>
      </c>
      <c r="G1444" s="47" t="s">
        <v>247</v>
      </c>
      <c r="H1444" s="103"/>
      <c r="I1444" s="108">
        <f t="shared" si="563"/>
        <v>0</v>
      </c>
      <c r="J1444" s="104"/>
      <c r="K1444" s="104"/>
      <c r="L1444" s="108">
        <f t="shared" si="564"/>
        <v>0</v>
      </c>
      <c r="M1444" s="104"/>
      <c r="N1444" s="104"/>
      <c r="R1444" s="352">
        <f>L1444-[1]გადასახდელები!L1444</f>
        <v>0</v>
      </c>
    </row>
    <row r="1445" spans="2:18" ht="33" hidden="1" customHeight="1">
      <c r="B1445" s="36" t="str">
        <f t="shared" si="562"/>
        <v>b</v>
      </c>
      <c r="C1445" s="42">
        <v>4</v>
      </c>
      <c r="D1445" s="42"/>
      <c r="F1445" s="342" t="s">
        <v>552</v>
      </c>
      <c r="G1445" s="47" t="s">
        <v>248</v>
      </c>
      <c r="H1445" s="93">
        <f>SUM(H1446:H1451)</f>
        <v>0</v>
      </c>
      <c r="I1445" s="94">
        <f t="shared" si="563"/>
        <v>0</v>
      </c>
      <c r="J1445" s="95">
        <f>SUM(J1446:J1451)</f>
        <v>0</v>
      </c>
      <c r="K1445" s="95">
        <f>SUM(K1446:K1451)</f>
        <v>0</v>
      </c>
      <c r="L1445" s="94">
        <f t="shared" si="564"/>
        <v>0</v>
      </c>
      <c r="M1445" s="95">
        <f>SUM(M1446:M1451)</f>
        <v>0</v>
      </c>
      <c r="N1445" s="95">
        <f>SUM(N1446:N1451)</f>
        <v>0</v>
      </c>
      <c r="O1445" s="82" t="s">
        <v>146</v>
      </c>
      <c r="R1445" s="352">
        <f>L1445-[1]გადასახდელები!L1445</f>
        <v>0</v>
      </c>
    </row>
    <row r="1446" spans="2:18" ht="20.25" hidden="1" customHeight="1">
      <c r="B1446" s="36" t="str">
        <f t="shared" si="562"/>
        <v>b</v>
      </c>
      <c r="C1446" s="42">
        <v>5</v>
      </c>
      <c r="D1446" s="42"/>
      <c r="F1446" s="343" t="s">
        <v>553</v>
      </c>
      <c r="G1446" s="48" t="s">
        <v>249</v>
      </c>
      <c r="H1446" s="109"/>
      <c r="I1446" s="97">
        <f t="shared" si="563"/>
        <v>0</v>
      </c>
      <c r="J1446" s="110"/>
      <c r="K1446" s="110"/>
      <c r="L1446" s="97">
        <f t="shared" si="564"/>
        <v>0</v>
      </c>
      <c r="M1446" s="110"/>
      <c r="N1446" s="110"/>
      <c r="Q1446" s="17">
        <f>82+55</f>
        <v>137</v>
      </c>
      <c r="R1446" s="352">
        <f>L1446-[1]გადასახდელები!L1446</f>
        <v>0</v>
      </c>
    </row>
    <row r="1447" spans="2:18" ht="20.25" hidden="1" customHeight="1">
      <c r="B1447" s="36" t="str">
        <f t="shared" si="562"/>
        <v>b</v>
      </c>
      <c r="C1447" s="42">
        <v>5</v>
      </c>
      <c r="D1447" s="42"/>
      <c r="F1447" s="343" t="s">
        <v>554</v>
      </c>
      <c r="G1447" s="48" t="s">
        <v>250</v>
      </c>
      <c r="H1447" s="109"/>
      <c r="I1447" s="97">
        <f t="shared" si="563"/>
        <v>0</v>
      </c>
      <c r="J1447" s="110"/>
      <c r="K1447" s="110"/>
      <c r="L1447" s="97">
        <f t="shared" si="564"/>
        <v>0</v>
      </c>
      <c r="M1447" s="110"/>
      <c r="N1447" s="110"/>
      <c r="R1447" s="352">
        <f>L1447-[1]გადასახდელები!L1447</f>
        <v>0</v>
      </c>
    </row>
    <row r="1448" spans="2:18" ht="35.25" hidden="1" customHeight="1">
      <c r="B1448" s="36" t="str">
        <f t="shared" si="562"/>
        <v>b</v>
      </c>
      <c r="C1448" s="42">
        <v>5</v>
      </c>
      <c r="D1448" s="42"/>
      <c r="F1448" s="343" t="s">
        <v>555</v>
      </c>
      <c r="G1448" s="48" t="s">
        <v>251</v>
      </c>
      <c r="H1448" s="109"/>
      <c r="I1448" s="97">
        <f t="shared" si="563"/>
        <v>0</v>
      </c>
      <c r="J1448" s="110"/>
      <c r="K1448" s="110"/>
      <c r="L1448" s="97">
        <f t="shared" si="564"/>
        <v>0</v>
      </c>
      <c r="M1448" s="110"/>
      <c r="N1448" s="110"/>
      <c r="R1448" s="352">
        <f>L1448-[1]გადასახდელები!L1448</f>
        <v>0</v>
      </c>
    </row>
    <row r="1449" spans="2:18" ht="20.25" hidden="1" customHeight="1">
      <c r="B1449" s="36" t="str">
        <f t="shared" si="562"/>
        <v>b</v>
      </c>
      <c r="C1449" s="42">
        <v>5</v>
      </c>
      <c r="D1449" s="42"/>
      <c r="F1449" s="343" t="s">
        <v>621</v>
      </c>
      <c r="G1449" s="48" t="s">
        <v>252</v>
      </c>
      <c r="H1449" s="109"/>
      <c r="I1449" s="97">
        <f t="shared" si="563"/>
        <v>0</v>
      </c>
      <c r="J1449" s="110"/>
      <c r="K1449" s="110"/>
      <c r="L1449" s="97">
        <f t="shared" si="564"/>
        <v>0</v>
      </c>
      <c r="M1449" s="110"/>
      <c r="N1449" s="110"/>
      <c r="R1449" s="352">
        <f>L1449-[1]გადასახდელები!L1449</f>
        <v>0</v>
      </c>
    </row>
    <row r="1450" spans="2:18" ht="30.75" hidden="1" customHeight="1">
      <c r="B1450" s="36" t="str">
        <f t="shared" si="562"/>
        <v>b</v>
      </c>
      <c r="C1450" s="42">
        <v>5</v>
      </c>
      <c r="D1450" s="42"/>
      <c r="F1450" s="343" t="s">
        <v>622</v>
      </c>
      <c r="G1450" s="48" t="s">
        <v>253</v>
      </c>
      <c r="H1450" s="109"/>
      <c r="I1450" s="97">
        <f t="shared" si="563"/>
        <v>0</v>
      </c>
      <c r="J1450" s="110"/>
      <c r="K1450" s="110"/>
      <c r="L1450" s="97">
        <f t="shared" si="564"/>
        <v>0</v>
      </c>
      <c r="M1450" s="110"/>
      <c r="N1450" s="110"/>
      <c r="R1450" s="352">
        <f>L1450-[1]გადასახდელები!L1450</f>
        <v>0</v>
      </c>
    </row>
    <row r="1451" spans="2:18" ht="30.75" hidden="1" customHeight="1">
      <c r="B1451" s="36" t="str">
        <f t="shared" si="562"/>
        <v>b</v>
      </c>
      <c r="C1451" s="42">
        <v>5</v>
      </c>
      <c r="D1451" s="42"/>
      <c r="F1451" s="343" t="s">
        <v>556</v>
      </c>
      <c r="G1451" s="48" t="s">
        <v>254</v>
      </c>
      <c r="H1451" s="109"/>
      <c r="I1451" s="97">
        <f t="shared" si="563"/>
        <v>0</v>
      </c>
      <c r="J1451" s="110"/>
      <c r="K1451" s="110"/>
      <c r="L1451" s="97">
        <f t="shared" si="564"/>
        <v>0</v>
      </c>
      <c r="M1451" s="110"/>
      <c r="N1451" s="110"/>
      <c r="R1451" s="352">
        <f>L1451-[1]გადასახდელები!L1451</f>
        <v>0</v>
      </c>
    </row>
    <row r="1452" spans="2:18" ht="20.25" hidden="1" customHeight="1">
      <c r="B1452" s="36" t="str">
        <f t="shared" si="562"/>
        <v>b</v>
      </c>
      <c r="C1452" s="42">
        <v>4</v>
      </c>
      <c r="D1452" s="42"/>
      <c r="F1452" s="343" t="s">
        <v>623</v>
      </c>
      <c r="G1452" s="47" t="s">
        <v>255</v>
      </c>
      <c r="H1452" s="103"/>
      <c r="I1452" s="94">
        <f t="shared" si="563"/>
        <v>0</v>
      </c>
      <c r="J1452" s="104"/>
      <c r="K1452" s="104"/>
      <c r="L1452" s="94">
        <f t="shared" si="564"/>
        <v>0</v>
      </c>
      <c r="M1452" s="104"/>
      <c r="N1452" s="104"/>
      <c r="R1452" s="352">
        <f>L1452-[1]გადასახდელები!L1452</f>
        <v>0</v>
      </c>
    </row>
    <row r="1453" spans="2:18" ht="20.25" hidden="1" customHeight="1">
      <c r="B1453" s="36" t="str">
        <f t="shared" si="562"/>
        <v>b</v>
      </c>
      <c r="C1453" s="42">
        <v>4</v>
      </c>
      <c r="D1453" s="42"/>
      <c r="F1453" s="342" t="s">
        <v>557</v>
      </c>
      <c r="G1453" s="47" t="s">
        <v>256</v>
      </c>
      <c r="H1453" s="93">
        <f>SUM(H1454:H1466)</f>
        <v>0</v>
      </c>
      <c r="I1453" s="94">
        <f t="shared" si="563"/>
        <v>0</v>
      </c>
      <c r="J1453" s="95">
        <f>SUM(J1454:J1466)</f>
        <v>0</v>
      </c>
      <c r="K1453" s="95">
        <f>SUM(K1454:K1466)</f>
        <v>0</v>
      </c>
      <c r="L1453" s="94">
        <f t="shared" si="564"/>
        <v>0</v>
      </c>
      <c r="M1453" s="95">
        <f>SUM(M1454:M1466)</f>
        <v>0</v>
      </c>
      <c r="N1453" s="95">
        <f>SUM(N1454:N1466)</f>
        <v>0</v>
      </c>
      <c r="O1453" s="82" t="s">
        <v>146</v>
      </c>
      <c r="R1453" s="352">
        <f>L1453-[1]გადასახდელები!L1453</f>
        <v>0</v>
      </c>
    </row>
    <row r="1454" spans="2:18" ht="20.25" hidden="1" customHeight="1">
      <c r="B1454" s="36" t="str">
        <f t="shared" si="562"/>
        <v>b</v>
      </c>
      <c r="C1454" s="42">
        <v>5</v>
      </c>
      <c r="D1454" s="42"/>
      <c r="F1454" s="343" t="s">
        <v>624</v>
      </c>
      <c r="G1454" s="48" t="s">
        <v>257</v>
      </c>
      <c r="H1454" s="109"/>
      <c r="I1454" s="97">
        <f t="shared" si="563"/>
        <v>0</v>
      </c>
      <c r="J1454" s="110"/>
      <c r="K1454" s="110"/>
      <c r="L1454" s="97">
        <f t="shared" si="564"/>
        <v>0</v>
      </c>
      <c r="M1454" s="110"/>
      <c r="N1454" s="110"/>
      <c r="R1454" s="352">
        <f>L1454-[1]გადასახდელები!L1454</f>
        <v>0</v>
      </c>
    </row>
    <row r="1455" spans="2:18" ht="30" hidden="1" customHeight="1">
      <c r="B1455" s="36" t="str">
        <f t="shared" si="562"/>
        <v>b</v>
      </c>
      <c r="C1455" s="42">
        <v>5</v>
      </c>
      <c r="D1455" s="42"/>
      <c r="F1455" s="343" t="s">
        <v>625</v>
      </c>
      <c r="G1455" s="48" t="s">
        <v>258</v>
      </c>
      <c r="H1455" s="109"/>
      <c r="I1455" s="97">
        <f t="shared" si="563"/>
        <v>0</v>
      </c>
      <c r="J1455" s="110"/>
      <c r="K1455" s="110"/>
      <c r="L1455" s="97">
        <f t="shared" si="564"/>
        <v>0</v>
      </c>
      <c r="M1455" s="110"/>
      <c r="N1455" s="110"/>
      <c r="R1455" s="352">
        <f>L1455-[1]გადასახდელები!L1455</f>
        <v>0</v>
      </c>
    </row>
    <row r="1456" spans="2:18" ht="22.5" hidden="1" customHeight="1">
      <c r="B1456" s="36" t="str">
        <f t="shared" si="562"/>
        <v>b</v>
      </c>
      <c r="C1456" s="42">
        <v>5</v>
      </c>
      <c r="D1456" s="42"/>
      <c r="F1456" s="343" t="s">
        <v>558</v>
      </c>
      <c r="G1456" s="48" t="s">
        <v>259</v>
      </c>
      <c r="H1456" s="109"/>
      <c r="I1456" s="97">
        <f t="shared" si="563"/>
        <v>0</v>
      </c>
      <c r="J1456" s="110"/>
      <c r="K1456" s="110"/>
      <c r="L1456" s="97">
        <f t="shared" si="564"/>
        <v>0</v>
      </c>
      <c r="M1456" s="110"/>
      <c r="N1456" s="110"/>
      <c r="R1456" s="352">
        <f>L1456-[1]გადასახდელები!L1456</f>
        <v>0</v>
      </c>
    </row>
    <row r="1457" spans="2:18" ht="33.75" hidden="1" customHeight="1">
      <c r="B1457" s="36" t="str">
        <f t="shared" si="562"/>
        <v>b</v>
      </c>
      <c r="C1457" s="42">
        <v>5</v>
      </c>
      <c r="D1457" s="42"/>
      <c r="F1457" s="343" t="s">
        <v>626</v>
      </c>
      <c r="G1457" s="48" t="s">
        <v>260</v>
      </c>
      <c r="H1457" s="109"/>
      <c r="I1457" s="97">
        <f t="shared" si="563"/>
        <v>0</v>
      </c>
      <c r="J1457" s="110"/>
      <c r="K1457" s="110"/>
      <c r="L1457" s="97">
        <f t="shared" si="564"/>
        <v>0</v>
      </c>
      <c r="M1457" s="110"/>
      <c r="N1457" s="110"/>
      <c r="R1457" s="352">
        <f>L1457-[1]გადასახდელები!L1457</f>
        <v>0</v>
      </c>
    </row>
    <row r="1458" spans="2:18" ht="24.75" hidden="1" customHeight="1">
      <c r="B1458" s="36" t="str">
        <f t="shared" si="562"/>
        <v>b</v>
      </c>
      <c r="C1458" s="42">
        <v>5</v>
      </c>
      <c r="D1458" s="42"/>
      <c r="F1458" s="343" t="s">
        <v>627</v>
      </c>
      <c r="G1458" s="48" t="s">
        <v>261</v>
      </c>
      <c r="H1458" s="109"/>
      <c r="I1458" s="97">
        <f t="shared" si="563"/>
        <v>0</v>
      </c>
      <c r="J1458" s="110"/>
      <c r="K1458" s="110"/>
      <c r="L1458" s="97">
        <f t="shared" si="564"/>
        <v>0</v>
      </c>
      <c r="M1458" s="110"/>
      <c r="N1458" s="110"/>
      <c r="R1458" s="352">
        <f>L1458-[1]გადასახდელები!L1458</f>
        <v>0</v>
      </c>
    </row>
    <row r="1459" spans="2:18" ht="35.25" hidden="1" customHeight="1">
      <c r="B1459" s="36" t="str">
        <f t="shared" si="562"/>
        <v>b</v>
      </c>
      <c r="C1459" s="42">
        <v>5</v>
      </c>
      <c r="D1459" s="42"/>
      <c r="F1459" s="343" t="s">
        <v>628</v>
      </c>
      <c r="G1459" s="48" t="s">
        <v>262</v>
      </c>
      <c r="H1459" s="109"/>
      <c r="I1459" s="97">
        <f t="shared" si="563"/>
        <v>0</v>
      </c>
      <c r="J1459" s="110"/>
      <c r="K1459" s="110"/>
      <c r="L1459" s="97">
        <f t="shared" si="564"/>
        <v>0</v>
      </c>
      <c r="M1459" s="110"/>
      <c r="N1459" s="110"/>
      <c r="R1459" s="352">
        <f>L1459-[1]გადასახდელები!L1459</f>
        <v>0</v>
      </c>
    </row>
    <row r="1460" spans="2:18" ht="33.75" hidden="1" customHeight="1">
      <c r="B1460" s="36" t="str">
        <f t="shared" si="562"/>
        <v>b</v>
      </c>
      <c r="C1460" s="42">
        <v>5</v>
      </c>
      <c r="D1460" s="42"/>
      <c r="F1460" s="343" t="s">
        <v>629</v>
      </c>
      <c r="G1460" s="48" t="s">
        <v>263</v>
      </c>
      <c r="H1460" s="109"/>
      <c r="I1460" s="97">
        <f t="shared" si="563"/>
        <v>0</v>
      </c>
      <c r="J1460" s="110"/>
      <c r="K1460" s="110"/>
      <c r="L1460" s="97">
        <f t="shared" si="564"/>
        <v>0</v>
      </c>
      <c r="M1460" s="110"/>
      <c r="N1460" s="110"/>
      <c r="R1460" s="352">
        <f>L1460-[1]გადასახდელები!L1460</f>
        <v>0</v>
      </c>
    </row>
    <row r="1461" spans="2:18" ht="20.25" hidden="1" customHeight="1">
      <c r="B1461" s="36" t="str">
        <f t="shared" si="562"/>
        <v>b</v>
      </c>
      <c r="C1461" s="42">
        <v>5</v>
      </c>
      <c r="D1461" s="42"/>
      <c r="F1461" s="343" t="s">
        <v>630</v>
      </c>
      <c r="G1461" s="48" t="s">
        <v>264</v>
      </c>
      <c r="H1461" s="109"/>
      <c r="I1461" s="97">
        <f t="shared" si="563"/>
        <v>0</v>
      </c>
      <c r="J1461" s="110"/>
      <c r="K1461" s="110"/>
      <c r="L1461" s="97">
        <f t="shared" si="564"/>
        <v>0</v>
      </c>
      <c r="M1461" s="110"/>
      <c r="N1461" s="110"/>
      <c r="R1461" s="352">
        <f>L1461-[1]გადასახდელები!L1461</f>
        <v>0</v>
      </c>
    </row>
    <row r="1462" spans="2:18" ht="20.25" hidden="1" customHeight="1">
      <c r="B1462" s="36" t="str">
        <f t="shared" si="562"/>
        <v>b</v>
      </c>
      <c r="C1462" s="42">
        <v>5</v>
      </c>
      <c r="D1462" s="42"/>
      <c r="F1462" s="343" t="s">
        <v>631</v>
      </c>
      <c r="G1462" s="48" t="s">
        <v>265</v>
      </c>
      <c r="H1462" s="109"/>
      <c r="I1462" s="97">
        <f t="shared" si="563"/>
        <v>0</v>
      </c>
      <c r="J1462" s="110"/>
      <c r="K1462" s="110"/>
      <c r="L1462" s="97">
        <f t="shared" si="564"/>
        <v>0</v>
      </c>
      <c r="M1462" s="110"/>
      <c r="N1462" s="110"/>
      <c r="R1462" s="352">
        <f>L1462-[1]გადასახდელები!L1462</f>
        <v>0</v>
      </c>
    </row>
    <row r="1463" spans="2:18" ht="20.25" hidden="1" customHeight="1">
      <c r="B1463" s="36" t="str">
        <f t="shared" si="562"/>
        <v>b</v>
      </c>
      <c r="C1463" s="42">
        <v>5</v>
      </c>
      <c r="D1463" s="42"/>
      <c r="F1463" s="343" t="s">
        <v>559</v>
      </c>
      <c r="G1463" s="48" t="s">
        <v>266</v>
      </c>
      <c r="H1463" s="109"/>
      <c r="I1463" s="97">
        <f t="shared" si="563"/>
        <v>0</v>
      </c>
      <c r="J1463" s="110"/>
      <c r="K1463" s="110"/>
      <c r="L1463" s="97">
        <f t="shared" si="564"/>
        <v>0</v>
      </c>
      <c r="M1463" s="110"/>
      <c r="N1463" s="110"/>
      <c r="R1463" s="352">
        <f>L1463-[1]გადასახდელები!L1463</f>
        <v>0</v>
      </c>
    </row>
    <row r="1464" spans="2:18" ht="20.25" hidden="1" customHeight="1">
      <c r="B1464" s="36" t="str">
        <f t="shared" si="562"/>
        <v>b</v>
      </c>
      <c r="C1464" s="42">
        <v>5</v>
      </c>
      <c r="D1464" s="42"/>
      <c r="F1464" s="343" t="s">
        <v>632</v>
      </c>
      <c r="G1464" s="48" t="s">
        <v>267</v>
      </c>
      <c r="H1464" s="109"/>
      <c r="I1464" s="97">
        <f t="shared" si="563"/>
        <v>0</v>
      </c>
      <c r="J1464" s="110"/>
      <c r="K1464" s="110"/>
      <c r="L1464" s="97">
        <f t="shared" si="564"/>
        <v>0</v>
      </c>
      <c r="M1464" s="110"/>
      <c r="N1464" s="110"/>
      <c r="R1464" s="352">
        <f>L1464-[1]გადასახდელები!L1464</f>
        <v>0</v>
      </c>
    </row>
    <row r="1465" spans="2:18" ht="34.5" hidden="1" customHeight="1">
      <c r="B1465" s="36" t="str">
        <f t="shared" si="562"/>
        <v>b</v>
      </c>
      <c r="C1465" s="42">
        <v>5</v>
      </c>
      <c r="D1465" s="42"/>
      <c r="F1465" s="343" t="s">
        <v>633</v>
      </c>
      <c r="G1465" s="48" t="s">
        <v>268</v>
      </c>
      <c r="H1465" s="109"/>
      <c r="I1465" s="97">
        <f t="shared" si="563"/>
        <v>0</v>
      </c>
      <c r="J1465" s="110"/>
      <c r="K1465" s="110"/>
      <c r="L1465" s="97">
        <f t="shared" si="564"/>
        <v>0</v>
      </c>
      <c r="M1465" s="110"/>
      <c r="N1465" s="110"/>
      <c r="R1465" s="352">
        <f>L1465-[1]გადასახდელები!L1465</f>
        <v>0</v>
      </c>
    </row>
    <row r="1466" spans="2:18" ht="30.75" hidden="1" customHeight="1">
      <c r="B1466" s="36" t="str">
        <f t="shared" si="562"/>
        <v>b</v>
      </c>
      <c r="C1466" s="42">
        <v>5</v>
      </c>
      <c r="D1466" s="42"/>
      <c r="F1466" s="343" t="s">
        <v>560</v>
      </c>
      <c r="G1466" s="48" t="s">
        <v>269</v>
      </c>
      <c r="H1466" s="109"/>
      <c r="I1466" s="97">
        <f t="shared" si="563"/>
        <v>0</v>
      </c>
      <c r="J1466" s="110"/>
      <c r="K1466" s="110"/>
      <c r="L1466" s="97">
        <f t="shared" si="564"/>
        <v>0</v>
      </c>
      <c r="M1466" s="110"/>
      <c r="N1466" s="110"/>
      <c r="R1466" s="352">
        <f>L1466-[1]გადასახდელები!L1466</f>
        <v>0</v>
      </c>
    </row>
    <row r="1467" spans="2:18" ht="20.25" hidden="1" customHeight="1">
      <c r="B1467" s="36" t="str">
        <f t="shared" si="562"/>
        <v>b</v>
      </c>
      <c r="C1467" s="42">
        <v>3</v>
      </c>
      <c r="D1467" s="42"/>
      <c r="F1467" s="343" t="s">
        <v>634</v>
      </c>
      <c r="G1467" s="57" t="s">
        <v>209</v>
      </c>
      <c r="H1467" s="111"/>
      <c r="I1467" s="90">
        <f t="shared" si="563"/>
        <v>0</v>
      </c>
      <c r="J1467" s="112"/>
      <c r="K1467" s="112"/>
      <c r="L1467" s="90">
        <f t="shared" si="564"/>
        <v>0</v>
      </c>
      <c r="M1467" s="112"/>
      <c r="N1467" s="112"/>
      <c r="R1467" s="352">
        <f>L1467-[1]გადასახდელები!L1467</f>
        <v>0</v>
      </c>
    </row>
    <row r="1468" spans="2:18" ht="20.25" hidden="1" customHeight="1">
      <c r="B1468" s="36" t="str">
        <f t="shared" si="562"/>
        <v>b</v>
      </c>
      <c r="C1468" s="42">
        <v>3</v>
      </c>
      <c r="D1468" s="42"/>
      <c r="F1468" s="342" t="s">
        <v>635</v>
      </c>
      <c r="G1468" s="57" t="s">
        <v>208</v>
      </c>
      <c r="H1468" s="89">
        <f>H1469+H1474+H1475</f>
        <v>0</v>
      </c>
      <c r="I1468" s="90">
        <f t="shared" si="563"/>
        <v>0</v>
      </c>
      <c r="J1468" s="92">
        <f>J1469+J1474+J1475</f>
        <v>0</v>
      </c>
      <c r="K1468" s="92">
        <f>K1469+K1474+K1475</f>
        <v>0</v>
      </c>
      <c r="L1468" s="90">
        <f t="shared" si="564"/>
        <v>0</v>
      </c>
      <c r="M1468" s="92">
        <f>M1469+M1474+M1475</f>
        <v>0</v>
      </c>
      <c r="N1468" s="92">
        <f>N1469+N1474+N1475</f>
        <v>0</v>
      </c>
      <c r="O1468" s="82" t="s">
        <v>146</v>
      </c>
      <c r="R1468" s="352">
        <f>L1468-[1]გადასახდელები!L1468</f>
        <v>0</v>
      </c>
    </row>
    <row r="1469" spans="2:18" ht="20.25" hidden="1" customHeight="1">
      <c r="B1469" s="36" t="str">
        <f t="shared" si="562"/>
        <v>b</v>
      </c>
      <c r="C1469" s="42">
        <v>4</v>
      </c>
      <c r="D1469" s="42"/>
      <c r="F1469" s="342" t="s">
        <v>636</v>
      </c>
      <c r="G1469" s="47" t="s">
        <v>270</v>
      </c>
      <c r="H1469" s="93">
        <f>SUM(H1470:H1473)</f>
        <v>0</v>
      </c>
      <c r="I1469" s="94">
        <f t="shared" si="563"/>
        <v>0</v>
      </c>
      <c r="J1469" s="95">
        <f>SUM(J1470:J1473)</f>
        <v>0</v>
      </c>
      <c r="K1469" s="95">
        <f>SUM(K1470:K1473)</f>
        <v>0</v>
      </c>
      <c r="L1469" s="94">
        <f t="shared" si="564"/>
        <v>0</v>
      </c>
      <c r="M1469" s="95">
        <f>SUM(M1470:M1473)</f>
        <v>0</v>
      </c>
      <c r="N1469" s="95">
        <f>SUM(N1470:N1473)</f>
        <v>0</v>
      </c>
      <c r="O1469" s="82" t="s">
        <v>146</v>
      </c>
      <c r="R1469" s="352">
        <f>L1469-[1]გადასახდელები!L1469</f>
        <v>0</v>
      </c>
    </row>
    <row r="1470" spans="2:18" ht="20.25" hidden="1" customHeight="1">
      <c r="B1470" s="36" t="str">
        <f t="shared" si="562"/>
        <v>b</v>
      </c>
      <c r="C1470" s="42">
        <v>5</v>
      </c>
      <c r="D1470" s="42"/>
      <c r="F1470" s="343" t="s">
        <v>637</v>
      </c>
      <c r="G1470" s="48" t="s">
        <v>271</v>
      </c>
      <c r="H1470" s="101"/>
      <c r="I1470" s="97">
        <f t="shared" si="563"/>
        <v>0</v>
      </c>
      <c r="J1470" s="102"/>
      <c r="K1470" s="102"/>
      <c r="L1470" s="97">
        <f t="shared" si="564"/>
        <v>0</v>
      </c>
      <c r="M1470" s="102"/>
      <c r="N1470" s="102"/>
      <c r="R1470" s="352">
        <f>L1470-[1]გადასახდელები!L1470</f>
        <v>0</v>
      </c>
    </row>
    <row r="1471" spans="2:18" ht="20.25" hidden="1" customHeight="1">
      <c r="B1471" s="36" t="str">
        <f t="shared" si="562"/>
        <v>b</v>
      </c>
      <c r="C1471" s="42">
        <v>5</v>
      </c>
      <c r="D1471" s="42"/>
      <c r="F1471" s="343" t="s">
        <v>638</v>
      </c>
      <c r="G1471" s="48" t="s">
        <v>272</v>
      </c>
      <c r="H1471" s="101"/>
      <c r="I1471" s="97">
        <f t="shared" si="563"/>
        <v>0</v>
      </c>
      <c r="J1471" s="102"/>
      <c r="K1471" s="102"/>
      <c r="L1471" s="97">
        <f t="shared" si="564"/>
        <v>0</v>
      </c>
      <c r="M1471" s="102"/>
      <c r="N1471" s="102"/>
      <c r="R1471" s="352">
        <f>L1471-[1]გადასახდელები!L1471</f>
        <v>0</v>
      </c>
    </row>
    <row r="1472" spans="2:18" ht="20.25" hidden="1" customHeight="1">
      <c r="B1472" s="36" t="str">
        <f t="shared" si="562"/>
        <v>b</v>
      </c>
      <c r="C1472" s="42">
        <v>5</v>
      </c>
      <c r="D1472" s="42"/>
      <c r="F1472" s="343" t="s">
        <v>639</v>
      </c>
      <c r="G1472" s="48" t="s">
        <v>273</v>
      </c>
      <c r="H1472" s="101"/>
      <c r="I1472" s="97">
        <f t="shared" si="563"/>
        <v>0</v>
      </c>
      <c r="J1472" s="102"/>
      <c r="K1472" s="102"/>
      <c r="L1472" s="97">
        <f t="shared" si="564"/>
        <v>0</v>
      </c>
      <c r="M1472" s="102"/>
      <c r="N1472" s="102"/>
      <c r="R1472" s="352">
        <f>L1472-[1]გადასახდელები!L1472</f>
        <v>0</v>
      </c>
    </row>
    <row r="1473" spans="2:18" ht="20.25" hidden="1" customHeight="1">
      <c r="B1473" s="36" t="str">
        <f t="shared" si="562"/>
        <v>b</v>
      </c>
      <c r="C1473" s="42">
        <v>5</v>
      </c>
      <c r="D1473" s="42"/>
      <c r="F1473" s="343" t="s">
        <v>640</v>
      </c>
      <c r="G1473" s="48" t="s">
        <v>274</v>
      </c>
      <c r="H1473" s="101"/>
      <c r="I1473" s="97">
        <f t="shared" si="563"/>
        <v>0</v>
      </c>
      <c r="J1473" s="102"/>
      <c r="K1473" s="102"/>
      <c r="L1473" s="97">
        <f t="shared" si="564"/>
        <v>0</v>
      </c>
      <c r="M1473" s="102"/>
      <c r="N1473" s="102"/>
      <c r="R1473" s="352">
        <f>L1473-[1]გადასახდელები!L1473</f>
        <v>0</v>
      </c>
    </row>
    <row r="1474" spans="2:18" ht="20.25" hidden="1" customHeight="1">
      <c r="B1474" s="36" t="str">
        <f t="shared" si="562"/>
        <v>b</v>
      </c>
      <c r="C1474" s="42">
        <v>4</v>
      </c>
      <c r="D1474" s="42"/>
      <c r="F1474" s="343" t="s">
        <v>641</v>
      </c>
      <c r="G1474" s="47" t="s">
        <v>275</v>
      </c>
      <c r="H1474" s="103"/>
      <c r="I1474" s="94">
        <f t="shared" si="563"/>
        <v>0</v>
      </c>
      <c r="J1474" s="104"/>
      <c r="K1474" s="104"/>
      <c r="L1474" s="94">
        <f t="shared" si="564"/>
        <v>0</v>
      </c>
      <c r="M1474" s="104"/>
      <c r="N1474" s="104"/>
      <c r="R1474" s="352">
        <f>L1474-[1]გადასახდელები!L1474</f>
        <v>0</v>
      </c>
    </row>
    <row r="1475" spans="2:18" ht="36" hidden="1" customHeight="1">
      <c r="B1475" s="36" t="str">
        <f t="shared" si="562"/>
        <v>b</v>
      </c>
      <c r="C1475" s="42">
        <v>4</v>
      </c>
      <c r="D1475" s="42"/>
      <c r="F1475" s="343" t="s">
        <v>642</v>
      </c>
      <c r="G1475" s="47" t="s">
        <v>276</v>
      </c>
      <c r="H1475" s="103"/>
      <c r="I1475" s="94">
        <f t="shared" si="563"/>
        <v>0</v>
      </c>
      <c r="J1475" s="104"/>
      <c r="K1475" s="104"/>
      <c r="L1475" s="94">
        <f t="shared" si="564"/>
        <v>0</v>
      </c>
      <c r="M1475" s="104"/>
      <c r="N1475" s="104"/>
      <c r="R1475" s="352">
        <f>L1475-[1]გადასახდელები!L1475</f>
        <v>0</v>
      </c>
    </row>
    <row r="1476" spans="2:18" ht="20.25" hidden="1" customHeight="1">
      <c r="B1476" s="36" t="str">
        <f t="shared" si="562"/>
        <v>b</v>
      </c>
      <c r="C1476" s="42">
        <v>3</v>
      </c>
      <c r="D1476" s="42"/>
      <c r="F1476" s="343" t="s">
        <v>561</v>
      </c>
      <c r="G1476" s="57" t="s">
        <v>202</v>
      </c>
      <c r="H1476" s="111"/>
      <c r="I1476" s="90">
        <f t="shared" si="563"/>
        <v>0</v>
      </c>
      <c r="J1476" s="112"/>
      <c r="K1476" s="112"/>
      <c r="L1476" s="90">
        <f t="shared" si="564"/>
        <v>0</v>
      </c>
      <c r="M1476" s="112"/>
      <c r="N1476" s="112"/>
      <c r="R1476" s="352">
        <f>L1476-[1]გადასახდელები!L1476</f>
        <v>0</v>
      </c>
    </row>
    <row r="1477" spans="2:18" ht="20.25" hidden="1" customHeight="1">
      <c r="B1477" s="36" t="str">
        <f t="shared" si="562"/>
        <v>b</v>
      </c>
      <c r="C1477" s="42">
        <v>3</v>
      </c>
      <c r="D1477" s="42"/>
      <c r="F1477" s="342" t="s">
        <v>562</v>
      </c>
      <c r="G1477" s="57" t="s">
        <v>203</v>
      </c>
      <c r="H1477" s="89">
        <f>H1478+H1481+H1484</f>
        <v>0</v>
      </c>
      <c r="I1477" s="90">
        <f t="shared" si="563"/>
        <v>0</v>
      </c>
      <c r="J1477" s="92">
        <f>J1478+J1481+J1484</f>
        <v>0</v>
      </c>
      <c r="K1477" s="92">
        <f>K1478+K1481+K1484</f>
        <v>0</v>
      </c>
      <c r="L1477" s="90">
        <f t="shared" si="564"/>
        <v>0</v>
      </c>
      <c r="M1477" s="92">
        <f>M1478+M1481+M1484</f>
        <v>0</v>
      </c>
      <c r="N1477" s="92">
        <f>N1478+N1481+N1484</f>
        <v>0</v>
      </c>
      <c r="O1477" s="82" t="s">
        <v>146</v>
      </c>
      <c r="R1477" s="352">
        <f>L1477-[1]გადასახდელები!L1477</f>
        <v>0</v>
      </c>
    </row>
    <row r="1478" spans="2:18" ht="20.25" hidden="1" customHeight="1">
      <c r="B1478" s="36" t="str">
        <f t="shared" si="562"/>
        <v>b</v>
      </c>
      <c r="C1478" s="42">
        <v>4</v>
      </c>
      <c r="D1478" s="42"/>
      <c r="F1478" s="342" t="s">
        <v>643</v>
      </c>
      <c r="G1478" s="47" t="s">
        <v>277</v>
      </c>
      <c r="H1478" s="93">
        <f>SUM(H1479:H1480)</f>
        <v>0</v>
      </c>
      <c r="I1478" s="94">
        <f t="shared" si="563"/>
        <v>0</v>
      </c>
      <c r="J1478" s="95">
        <f>SUM(J1479:J1480)</f>
        <v>0</v>
      </c>
      <c r="K1478" s="95">
        <f>SUM(K1479:K1480)</f>
        <v>0</v>
      </c>
      <c r="L1478" s="94">
        <f t="shared" si="564"/>
        <v>0</v>
      </c>
      <c r="M1478" s="95">
        <f>SUM(M1479:M1480)</f>
        <v>0</v>
      </c>
      <c r="N1478" s="95">
        <f>SUM(N1479:N1480)</f>
        <v>0</v>
      </c>
      <c r="O1478" s="82" t="s">
        <v>146</v>
      </c>
      <c r="R1478" s="352">
        <f>L1478-[1]გადასახდელები!L1478</f>
        <v>0</v>
      </c>
    </row>
    <row r="1479" spans="2:18" ht="20.25" hidden="1" customHeight="1">
      <c r="B1479" s="36" t="str">
        <f t="shared" ref="B1479:B1542" si="565">IF(H1479+I1479+L1479&gt;0,"a","b")</f>
        <v>b</v>
      </c>
      <c r="C1479" s="42">
        <v>5</v>
      </c>
      <c r="D1479" s="42"/>
      <c r="F1479" s="343" t="s">
        <v>644</v>
      </c>
      <c r="G1479" s="48" t="s">
        <v>278</v>
      </c>
      <c r="H1479" s="101"/>
      <c r="I1479" s="97">
        <f t="shared" si="563"/>
        <v>0</v>
      </c>
      <c r="J1479" s="102"/>
      <c r="K1479" s="102"/>
      <c r="L1479" s="97">
        <f t="shared" si="564"/>
        <v>0</v>
      </c>
      <c r="M1479" s="102"/>
      <c r="N1479" s="102"/>
      <c r="R1479" s="352">
        <f>L1479-[1]გადასახდელები!L1479</f>
        <v>0</v>
      </c>
    </row>
    <row r="1480" spans="2:18" ht="20.25" hidden="1" customHeight="1">
      <c r="B1480" s="36" t="str">
        <f t="shared" si="565"/>
        <v>b</v>
      </c>
      <c r="C1480" s="42">
        <v>5</v>
      </c>
      <c r="D1480" s="42"/>
      <c r="F1480" s="343" t="s">
        <v>645</v>
      </c>
      <c r="G1480" s="48" t="s">
        <v>204</v>
      </c>
      <c r="H1480" s="101"/>
      <c r="I1480" s="97">
        <f t="shared" si="563"/>
        <v>0</v>
      </c>
      <c r="J1480" s="102"/>
      <c r="K1480" s="102"/>
      <c r="L1480" s="97">
        <f t="shared" si="564"/>
        <v>0</v>
      </c>
      <c r="M1480" s="102"/>
      <c r="N1480" s="102"/>
      <c r="R1480" s="352">
        <f>L1480-[1]გადასახდელები!L1480</f>
        <v>0</v>
      </c>
    </row>
    <row r="1481" spans="2:18" ht="20.25" hidden="1" customHeight="1">
      <c r="B1481" s="36" t="str">
        <f t="shared" si="565"/>
        <v>b</v>
      </c>
      <c r="C1481" s="42">
        <v>4</v>
      </c>
      <c r="D1481" s="42"/>
      <c r="F1481" s="342" t="s">
        <v>646</v>
      </c>
      <c r="G1481" s="47" t="s">
        <v>279</v>
      </c>
      <c r="H1481" s="93">
        <f>SUM(H1482:H1483)</f>
        <v>0</v>
      </c>
      <c r="I1481" s="94">
        <f t="shared" si="563"/>
        <v>0</v>
      </c>
      <c r="J1481" s="95">
        <f>SUM(J1482:J1483)</f>
        <v>0</v>
      </c>
      <c r="K1481" s="95">
        <f>SUM(K1482:K1483)</f>
        <v>0</v>
      </c>
      <c r="L1481" s="94">
        <f t="shared" si="564"/>
        <v>0</v>
      </c>
      <c r="M1481" s="95">
        <f>SUM(M1482:M1483)</f>
        <v>0</v>
      </c>
      <c r="N1481" s="95">
        <f>SUM(N1482:N1483)</f>
        <v>0</v>
      </c>
      <c r="O1481" s="82" t="s">
        <v>146</v>
      </c>
      <c r="R1481" s="352">
        <f>L1481-[1]გადასახდელები!L1481</f>
        <v>0</v>
      </c>
    </row>
    <row r="1482" spans="2:18" ht="20.25" hidden="1" customHeight="1">
      <c r="B1482" s="36" t="str">
        <f t="shared" si="565"/>
        <v>b</v>
      </c>
      <c r="C1482" s="42">
        <v>5</v>
      </c>
      <c r="D1482" s="42"/>
      <c r="F1482" s="343" t="s">
        <v>647</v>
      </c>
      <c r="G1482" s="48" t="s">
        <v>278</v>
      </c>
      <c r="H1482" s="101"/>
      <c r="I1482" s="97">
        <f t="shared" si="563"/>
        <v>0</v>
      </c>
      <c r="J1482" s="102"/>
      <c r="K1482" s="102"/>
      <c r="L1482" s="97">
        <f t="shared" si="564"/>
        <v>0</v>
      </c>
      <c r="M1482" s="102"/>
      <c r="N1482" s="102"/>
      <c r="R1482" s="352">
        <f>L1482-[1]გადასახდელები!L1482</f>
        <v>0</v>
      </c>
    </row>
    <row r="1483" spans="2:18" ht="20.25" hidden="1" customHeight="1">
      <c r="B1483" s="36" t="str">
        <f t="shared" si="565"/>
        <v>b</v>
      </c>
      <c r="C1483" s="42">
        <v>5</v>
      </c>
      <c r="D1483" s="42"/>
      <c r="F1483" s="343" t="s">
        <v>648</v>
      </c>
      <c r="G1483" s="48" t="s">
        <v>204</v>
      </c>
      <c r="H1483" s="101"/>
      <c r="I1483" s="97">
        <f t="shared" ref="I1483:I1547" si="566">J1483+K1483</f>
        <v>0</v>
      </c>
      <c r="J1483" s="102"/>
      <c r="K1483" s="102"/>
      <c r="L1483" s="97">
        <f t="shared" ref="L1483:L1547" si="567">M1483+N1483</f>
        <v>0</v>
      </c>
      <c r="M1483" s="102"/>
      <c r="N1483" s="102"/>
      <c r="R1483" s="352">
        <f>L1483-[1]გადასახდელები!L1483</f>
        <v>0</v>
      </c>
    </row>
    <row r="1484" spans="2:18" ht="20.25" hidden="1" customHeight="1">
      <c r="B1484" s="36" t="str">
        <f t="shared" si="565"/>
        <v>b</v>
      </c>
      <c r="C1484" s="42">
        <v>4</v>
      </c>
      <c r="D1484" s="42"/>
      <c r="F1484" s="342" t="s">
        <v>563</v>
      </c>
      <c r="G1484" s="47" t="s">
        <v>280</v>
      </c>
      <c r="H1484" s="93">
        <f>SUM(H1485:H1486)</f>
        <v>0</v>
      </c>
      <c r="I1484" s="94">
        <f t="shared" si="566"/>
        <v>0</v>
      </c>
      <c r="J1484" s="95">
        <f>SUM(J1485:J1486)</f>
        <v>0</v>
      </c>
      <c r="K1484" s="95">
        <f>SUM(K1485:K1486)</f>
        <v>0</v>
      </c>
      <c r="L1484" s="94">
        <f t="shared" si="567"/>
        <v>0</v>
      </c>
      <c r="M1484" s="95">
        <f>SUM(M1485:M1486)</f>
        <v>0</v>
      </c>
      <c r="N1484" s="95">
        <f>SUM(N1485:N1486)</f>
        <v>0</v>
      </c>
      <c r="O1484" s="82" t="s">
        <v>146</v>
      </c>
      <c r="R1484" s="352">
        <f>L1484-[1]გადასახდელები!L1484</f>
        <v>0</v>
      </c>
    </row>
    <row r="1485" spans="2:18" ht="20.25" hidden="1" customHeight="1">
      <c r="B1485" s="36" t="str">
        <f t="shared" si="565"/>
        <v>b</v>
      </c>
      <c r="C1485" s="42">
        <v>5</v>
      </c>
      <c r="D1485" s="42"/>
      <c r="F1485" s="343" t="s">
        <v>649</v>
      </c>
      <c r="G1485" s="48" t="s">
        <v>278</v>
      </c>
      <c r="H1485" s="101"/>
      <c r="I1485" s="97">
        <f t="shared" si="566"/>
        <v>0</v>
      </c>
      <c r="J1485" s="102"/>
      <c r="K1485" s="102"/>
      <c r="L1485" s="97">
        <f t="shared" si="567"/>
        <v>0</v>
      </c>
      <c r="M1485" s="102"/>
      <c r="N1485" s="102"/>
      <c r="R1485" s="352">
        <f>L1485-[1]გადასახდელები!L1485</f>
        <v>0</v>
      </c>
    </row>
    <row r="1486" spans="2:18" ht="20.25" hidden="1" customHeight="1">
      <c r="B1486" s="36" t="str">
        <f t="shared" si="565"/>
        <v>b</v>
      </c>
      <c r="C1486" s="42">
        <v>5</v>
      </c>
      <c r="D1486" s="42"/>
      <c r="F1486" s="343" t="s">
        <v>564</v>
      </c>
      <c r="G1486" s="48" t="s">
        <v>204</v>
      </c>
      <c r="H1486" s="101"/>
      <c r="I1486" s="97">
        <f t="shared" si="566"/>
        <v>0</v>
      </c>
      <c r="J1486" s="102"/>
      <c r="K1486" s="102"/>
      <c r="L1486" s="97">
        <f t="shared" si="567"/>
        <v>0</v>
      </c>
      <c r="M1486" s="102"/>
      <c r="N1486" s="102"/>
      <c r="R1486" s="352">
        <f>L1486-[1]გადასახდელები!L1486</f>
        <v>0</v>
      </c>
    </row>
    <row r="1487" spans="2:18" ht="20.25" hidden="1" customHeight="1">
      <c r="B1487" s="36" t="str">
        <f t="shared" si="565"/>
        <v>b</v>
      </c>
      <c r="C1487" s="42">
        <v>3</v>
      </c>
      <c r="D1487" s="42"/>
      <c r="F1487" s="342" t="s">
        <v>565</v>
      </c>
      <c r="G1487" s="57" t="s">
        <v>206</v>
      </c>
      <c r="H1487" s="89">
        <f>H1488+H1491+H1494</f>
        <v>0</v>
      </c>
      <c r="I1487" s="90">
        <f t="shared" si="566"/>
        <v>0</v>
      </c>
      <c r="J1487" s="92">
        <f>J1488+J1491+J1494</f>
        <v>0</v>
      </c>
      <c r="K1487" s="92">
        <f>K1488+K1491+K1494</f>
        <v>0</v>
      </c>
      <c r="L1487" s="90">
        <f t="shared" si="567"/>
        <v>0</v>
      </c>
      <c r="M1487" s="92">
        <f>M1488+M1491+M1494</f>
        <v>0</v>
      </c>
      <c r="N1487" s="92">
        <f>N1488+N1491+N1494</f>
        <v>0</v>
      </c>
      <c r="O1487" s="82" t="s">
        <v>146</v>
      </c>
      <c r="R1487" s="352">
        <f>L1487-[1]გადასახდელები!L1487</f>
        <v>0</v>
      </c>
    </row>
    <row r="1488" spans="2:18" ht="20.25" hidden="1" customHeight="1">
      <c r="B1488" s="36" t="str">
        <f t="shared" si="565"/>
        <v>b</v>
      </c>
      <c r="C1488" s="42">
        <v>4</v>
      </c>
      <c r="D1488" s="42"/>
      <c r="F1488" s="342" t="s">
        <v>650</v>
      </c>
      <c r="G1488" s="47" t="s">
        <v>281</v>
      </c>
      <c r="H1488" s="93">
        <f>SUM(H1489:H1490)</f>
        <v>0</v>
      </c>
      <c r="I1488" s="94">
        <f t="shared" si="566"/>
        <v>0</v>
      </c>
      <c r="J1488" s="95">
        <f>SUM(J1489:J1490)</f>
        <v>0</v>
      </c>
      <c r="K1488" s="95">
        <f>SUM(K1489:K1490)</f>
        <v>0</v>
      </c>
      <c r="L1488" s="94">
        <f t="shared" si="567"/>
        <v>0</v>
      </c>
      <c r="M1488" s="95">
        <f>SUM(M1489:M1490)</f>
        <v>0</v>
      </c>
      <c r="N1488" s="95">
        <f>SUM(N1489:N1490)</f>
        <v>0</v>
      </c>
      <c r="O1488" s="82" t="s">
        <v>146</v>
      </c>
      <c r="R1488" s="352">
        <f>L1488-[1]გადასახდელები!L1488</f>
        <v>0</v>
      </c>
    </row>
    <row r="1489" spans="2:18" ht="20.25" hidden="1" customHeight="1">
      <c r="B1489" s="36" t="str">
        <f t="shared" si="565"/>
        <v>b</v>
      </c>
      <c r="C1489" s="42">
        <v>5</v>
      </c>
      <c r="D1489" s="42"/>
      <c r="F1489" s="343" t="s">
        <v>651</v>
      </c>
      <c r="G1489" s="48" t="s">
        <v>282</v>
      </c>
      <c r="H1489" s="101"/>
      <c r="I1489" s="97">
        <f t="shared" si="566"/>
        <v>0</v>
      </c>
      <c r="J1489" s="102"/>
      <c r="K1489" s="102"/>
      <c r="L1489" s="97">
        <f t="shared" si="567"/>
        <v>0</v>
      </c>
      <c r="M1489" s="102"/>
      <c r="N1489" s="102"/>
      <c r="R1489" s="352">
        <f>L1489-[1]გადასახდელები!L1489</f>
        <v>0</v>
      </c>
    </row>
    <row r="1490" spans="2:18" ht="20.25" hidden="1" customHeight="1">
      <c r="B1490" s="36" t="str">
        <f t="shared" si="565"/>
        <v>b</v>
      </c>
      <c r="C1490" s="42">
        <v>5</v>
      </c>
      <c r="D1490" s="42"/>
      <c r="F1490" s="343" t="s">
        <v>652</v>
      </c>
      <c r="G1490" s="48" t="s">
        <v>283</v>
      </c>
      <c r="H1490" s="101"/>
      <c r="I1490" s="97">
        <f t="shared" si="566"/>
        <v>0</v>
      </c>
      <c r="J1490" s="102"/>
      <c r="K1490" s="102"/>
      <c r="L1490" s="97">
        <f t="shared" si="567"/>
        <v>0</v>
      </c>
      <c r="M1490" s="102"/>
      <c r="N1490" s="102"/>
      <c r="R1490" s="352">
        <f>L1490-[1]გადასახდელები!L1490</f>
        <v>0</v>
      </c>
    </row>
    <row r="1491" spans="2:18" ht="20.25" hidden="1" customHeight="1">
      <c r="B1491" s="36" t="str">
        <f t="shared" si="565"/>
        <v>b</v>
      </c>
      <c r="C1491" s="42">
        <v>4</v>
      </c>
      <c r="D1491" s="42"/>
      <c r="F1491" s="342" t="s">
        <v>566</v>
      </c>
      <c r="G1491" s="47" t="s">
        <v>284</v>
      </c>
      <c r="H1491" s="93">
        <f>SUM(H1492:H1493)</f>
        <v>0</v>
      </c>
      <c r="I1491" s="94">
        <f t="shared" si="566"/>
        <v>0</v>
      </c>
      <c r="J1491" s="95">
        <f>SUM(J1492:J1493)</f>
        <v>0</v>
      </c>
      <c r="K1491" s="95">
        <f>SUM(K1492:K1493)</f>
        <v>0</v>
      </c>
      <c r="L1491" s="94">
        <f t="shared" si="567"/>
        <v>0</v>
      </c>
      <c r="M1491" s="95">
        <f>SUM(M1492:M1493)</f>
        <v>0</v>
      </c>
      <c r="N1491" s="95">
        <f>SUM(N1492:N1493)</f>
        <v>0</v>
      </c>
      <c r="O1491" s="82" t="s">
        <v>146</v>
      </c>
      <c r="R1491" s="352">
        <f>L1491-[1]გადასახდელები!L1491</f>
        <v>0</v>
      </c>
    </row>
    <row r="1492" spans="2:18" ht="20.25" hidden="1" customHeight="1">
      <c r="B1492" s="36" t="str">
        <f t="shared" si="565"/>
        <v>b</v>
      </c>
      <c r="C1492" s="42">
        <v>5</v>
      </c>
      <c r="D1492" s="42"/>
      <c r="F1492" s="343" t="s">
        <v>567</v>
      </c>
      <c r="G1492" s="48" t="s">
        <v>282</v>
      </c>
      <c r="H1492" s="101"/>
      <c r="I1492" s="97">
        <f t="shared" si="566"/>
        <v>0</v>
      </c>
      <c r="J1492" s="102"/>
      <c r="K1492" s="102"/>
      <c r="L1492" s="97">
        <f t="shared" si="567"/>
        <v>0</v>
      </c>
      <c r="M1492" s="102"/>
      <c r="N1492" s="102"/>
      <c r="R1492" s="352">
        <f>L1492-[1]გადასახდელები!L1492</f>
        <v>0</v>
      </c>
    </row>
    <row r="1493" spans="2:18" ht="20.25" hidden="1" customHeight="1">
      <c r="B1493" s="36" t="str">
        <f t="shared" si="565"/>
        <v>b</v>
      </c>
      <c r="C1493" s="42">
        <v>5</v>
      </c>
      <c r="D1493" s="42"/>
      <c r="F1493" s="343" t="s">
        <v>653</v>
      </c>
      <c r="G1493" s="48" t="s">
        <v>283</v>
      </c>
      <c r="H1493" s="101"/>
      <c r="I1493" s="97">
        <f t="shared" si="566"/>
        <v>0</v>
      </c>
      <c r="J1493" s="102"/>
      <c r="K1493" s="102"/>
      <c r="L1493" s="97">
        <f t="shared" si="567"/>
        <v>0</v>
      </c>
      <c r="M1493" s="102"/>
      <c r="N1493" s="102"/>
      <c r="R1493" s="352">
        <f>L1493-[1]გადასახდელები!L1493</f>
        <v>0</v>
      </c>
    </row>
    <row r="1494" spans="2:18" ht="20.25" hidden="1" customHeight="1">
      <c r="B1494" s="36" t="str">
        <f t="shared" si="565"/>
        <v>b</v>
      </c>
      <c r="C1494" s="42">
        <v>4</v>
      </c>
      <c r="D1494" s="42"/>
      <c r="F1494" s="342" t="s">
        <v>654</v>
      </c>
      <c r="G1494" s="47" t="s">
        <v>207</v>
      </c>
      <c r="H1494" s="93">
        <f>SUM(H1495:H1496)</f>
        <v>0</v>
      </c>
      <c r="I1494" s="94">
        <f t="shared" si="566"/>
        <v>0</v>
      </c>
      <c r="J1494" s="95">
        <f>SUM(J1495:J1496)</f>
        <v>0</v>
      </c>
      <c r="K1494" s="95">
        <f>SUM(K1495:K1496)</f>
        <v>0</v>
      </c>
      <c r="L1494" s="94">
        <f t="shared" si="567"/>
        <v>0</v>
      </c>
      <c r="M1494" s="95">
        <f>SUM(M1495:M1496)</f>
        <v>0</v>
      </c>
      <c r="N1494" s="95">
        <f>SUM(N1495:N1496)</f>
        <v>0</v>
      </c>
      <c r="O1494" s="82" t="s">
        <v>146</v>
      </c>
      <c r="R1494" s="352">
        <f>L1494-[1]გადასახდელები!L1494</f>
        <v>0</v>
      </c>
    </row>
    <row r="1495" spans="2:18" ht="20.25" hidden="1" customHeight="1">
      <c r="B1495" s="36" t="str">
        <f t="shared" si="565"/>
        <v>b</v>
      </c>
      <c r="C1495" s="42">
        <v>5</v>
      </c>
      <c r="D1495" s="42"/>
      <c r="F1495" s="343" t="s">
        <v>655</v>
      </c>
      <c r="G1495" s="48" t="s">
        <v>282</v>
      </c>
      <c r="H1495" s="101"/>
      <c r="I1495" s="97">
        <f t="shared" si="566"/>
        <v>0</v>
      </c>
      <c r="J1495" s="102"/>
      <c r="K1495" s="102"/>
      <c r="L1495" s="97">
        <f t="shared" si="567"/>
        <v>0</v>
      </c>
      <c r="M1495" s="102"/>
      <c r="N1495" s="102"/>
      <c r="R1495" s="352">
        <f>L1495-[1]გადასახდელები!L1495</f>
        <v>0</v>
      </c>
    </row>
    <row r="1496" spans="2:18" ht="20.25" hidden="1" customHeight="1">
      <c r="B1496" s="36" t="str">
        <f t="shared" si="565"/>
        <v>b</v>
      </c>
      <c r="C1496" s="42">
        <v>5</v>
      </c>
      <c r="D1496" s="42"/>
      <c r="F1496" s="343" t="s">
        <v>656</v>
      </c>
      <c r="G1496" s="48" t="s">
        <v>283</v>
      </c>
      <c r="H1496" s="101"/>
      <c r="I1496" s="97">
        <f t="shared" si="566"/>
        <v>0</v>
      </c>
      <c r="J1496" s="102"/>
      <c r="K1496" s="102"/>
      <c r="L1496" s="97">
        <f t="shared" si="567"/>
        <v>0</v>
      </c>
      <c r="M1496" s="102"/>
      <c r="N1496" s="102"/>
      <c r="R1496" s="352">
        <f>L1496-[1]გადასახდელები!L1496</f>
        <v>0</v>
      </c>
    </row>
    <row r="1497" spans="2:18" ht="20.25" hidden="1" customHeight="1">
      <c r="B1497" s="36" t="str">
        <f t="shared" si="565"/>
        <v>b</v>
      </c>
      <c r="C1497" s="42">
        <v>3</v>
      </c>
      <c r="D1497" s="42"/>
      <c r="F1497" s="342" t="s">
        <v>568</v>
      </c>
      <c r="G1497" s="57" t="s">
        <v>205</v>
      </c>
      <c r="H1497" s="89">
        <f>H1498+H1499</f>
        <v>0</v>
      </c>
      <c r="I1497" s="90">
        <f t="shared" si="566"/>
        <v>0</v>
      </c>
      <c r="J1497" s="92">
        <f>J1498+J1499</f>
        <v>0</v>
      </c>
      <c r="K1497" s="92">
        <f>K1498+K1499</f>
        <v>0</v>
      </c>
      <c r="L1497" s="90">
        <f t="shared" si="567"/>
        <v>0</v>
      </c>
      <c r="M1497" s="92">
        <f>M1498+M1499</f>
        <v>0</v>
      </c>
      <c r="N1497" s="92">
        <f>N1498+N1499</f>
        <v>0</v>
      </c>
      <c r="O1497" s="82" t="s">
        <v>146</v>
      </c>
      <c r="R1497" s="352">
        <f>L1497-[1]გადასახდელები!L1497</f>
        <v>0</v>
      </c>
    </row>
    <row r="1498" spans="2:18" ht="20.25" hidden="1" customHeight="1">
      <c r="B1498" s="36" t="str">
        <f t="shared" si="565"/>
        <v>b</v>
      </c>
      <c r="C1498" s="42">
        <v>4</v>
      </c>
      <c r="D1498" s="42"/>
      <c r="F1498" s="343" t="s">
        <v>657</v>
      </c>
      <c r="G1498" s="47" t="s">
        <v>285</v>
      </c>
      <c r="H1498" s="103"/>
      <c r="I1498" s="94">
        <f t="shared" si="566"/>
        <v>0</v>
      </c>
      <c r="J1498" s="104"/>
      <c r="K1498" s="104"/>
      <c r="L1498" s="94">
        <f t="shared" si="567"/>
        <v>0</v>
      </c>
      <c r="M1498" s="104"/>
      <c r="N1498" s="104"/>
      <c r="R1498" s="352">
        <f>L1498-[1]გადასახდელები!L1498</f>
        <v>0</v>
      </c>
    </row>
    <row r="1499" spans="2:18" ht="20.25" hidden="1" customHeight="1">
      <c r="B1499" s="36" t="str">
        <f t="shared" si="565"/>
        <v>b</v>
      </c>
      <c r="C1499" s="42">
        <v>4</v>
      </c>
      <c r="D1499" s="42"/>
      <c r="F1499" s="342" t="s">
        <v>570</v>
      </c>
      <c r="G1499" s="47" t="s">
        <v>286</v>
      </c>
      <c r="H1499" s="93">
        <f>H1500+H1519</f>
        <v>0</v>
      </c>
      <c r="I1499" s="94">
        <f t="shared" si="566"/>
        <v>0</v>
      </c>
      <c r="J1499" s="95">
        <f>J1500+J1519</f>
        <v>0</v>
      </c>
      <c r="K1499" s="95">
        <f>K1500+K1519</f>
        <v>0</v>
      </c>
      <c r="L1499" s="94">
        <f t="shared" si="567"/>
        <v>0</v>
      </c>
      <c r="M1499" s="95">
        <f>M1500+M1519</f>
        <v>0</v>
      </c>
      <c r="N1499" s="95">
        <f>N1500+N1519</f>
        <v>0</v>
      </c>
      <c r="O1499" s="82" t="s">
        <v>146</v>
      </c>
      <c r="R1499" s="352">
        <f>L1499-[1]გადასახდელები!L1499</f>
        <v>0</v>
      </c>
    </row>
    <row r="1500" spans="2:18" ht="20.25" hidden="1" customHeight="1">
      <c r="B1500" s="36" t="str">
        <f t="shared" si="565"/>
        <v>b</v>
      </c>
      <c r="C1500" s="42">
        <v>5</v>
      </c>
      <c r="D1500" s="42"/>
      <c r="F1500" s="342" t="s">
        <v>569</v>
      </c>
      <c r="G1500" s="48" t="s">
        <v>287</v>
      </c>
      <c r="H1500" s="113">
        <f>SUM(H1501:H1518)</f>
        <v>0</v>
      </c>
      <c r="I1500" s="97">
        <f t="shared" si="566"/>
        <v>0</v>
      </c>
      <c r="J1500" s="114">
        <f>SUM(J1501:J1518)</f>
        <v>0</v>
      </c>
      <c r="K1500" s="114">
        <f>SUM(K1501:K1518)</f>
        <v>0</v>
      </c>
      <c r="L1500" s="97">
        <f t="shared" si="567"/>
        <v>0</v>
      </c>
      <c r="M1500" s="114">
        <f>SUM(M1501:M1518)</f>
        <v>0</v>
      </c>
      <c r="N1500" s="114">
        <f>SUM(N1501:N1518)</f>
        <v>0</v>
      </c>
      <c r="O1500" s="82" t="s">
        <v>146</v>
      </c>
      <c r="R1500" s="352">
        <f>L1500-[1]გადასახდელები!L1500</f>
        <v>0</v>
      </c>
    </row>
    <row r="1501" spans="2:18" ht="45" hidden="1" customHeight="1">
      <c r="B1501" s="36" t="str">
        <f t="shared" si="565"/>
        <v>b</v>
      </c>
      <c r="C1501" s="42">
        <v>6</v>
      </c>
      <c r="D1501" s="42"/>
      <c r="F1501" s="343" t="s">
        <v>658</v>
      </c>
      <c r="G1501" s="45" t="s">
        <v>215</v>
      </c>
      <c r="H1501" s="99"/>
      <c r="I1501" s="105">
        <f t="shared" si="566"/>
        <v>0</v>
      </c>
      <c r="J1501" s="100"/>
      <c r="K1501" s="100"/>
      <c r="L1501" s="105">
        <f t="shared" si="567"/>
        <v>0</v>
      </c>
      <c r="M1501" s="100"/>
      <c r="N1501" s="100"/>
      <c r="R1501" s="352">
        <f>L1501-[1]გადასახდელები!L1501</f>
        <v>0</v>
      </c>
    </row>
    <row r="1502" spans="2:18" ht="20.25" hidden="1" customHeight="1">
      <c r="B1502" s="36" t="str">
        <f t="shared" si="565"/>
        <v>b</v>
      </c>
      <c r="C1502" s="42">
        <v>6</v>
      </c>
      <c r="D1502" s="42"/>
      <c r="F1502" s="343" t="s">
        <v>659</v>
      </c>
      <c r="G1502" s="45" t="s">
        <v>288</v>
      </c>
      <c r="H1502" s="99"/>
      <c r="I1502" s="105">
        <f t="shared" si="566"/>
        <v>0</v>
      </c>
      <c r="J1502" s="100"/>
      <c r="K1502" s="100"/>
      <c r="L1502" s="105">
        <f t="shared" si="567"/>
        <v>0</v>
      </c>
      <c r="M1502" s="100"/>
      <c r="N1502" s="100"/>
      <c r="R1502" s="352">
        <f>L1502-[1]გადასახდელები!L1502</f>
        <v>0</v>
      </c>
    </row>
    <row r="1503" spans="2:18" ht="20.25" hidden="1" customHeight="1">
      <c r="B1503" s="36" t="str">
        <f t="shared" si="565"/>
        <v>b</v>
      </c>
      <c r="C1503" s="42">
        <v>6</v>
      </c>
      <c r="D1503" s="42"/>
      <c r="F1503" s="343" t="s">
        <v>660</v>
      </c>
      <c r="G1503" s="45" t="s">
        <v>289</v>
      </c>
      <c r="H1503" s="99"/>
      <c r="I1503" s="105">
        <f t="shared" si="566"/>
        <v>0</v>
      </c>
      <c r="J1503" s="100"/>
      <c r="K1503" s="100"/>
      <c r="L1503" s="105">
        <f t="shared" si="567"/>
        <v>0</v>
      </c>
      <c r="M1503" s="100"/>
      <c r="N1503" s="100"/>
      <c r="R1503" s="352">
        <f>L1503-[1]გადასახდელები!L1503</f>
        <v>0</v>
      </c>
    </row>
    <row r="1504" spans="2:18" ht="20.25" hidden="1" customHeight="1">
      <c r="B1504" s="36" t="str">
        <f t="shared" si="565"/>
        <v>b</v>
      </c>
      <c r="C1504" s="42">
        <v>6</v>
      </c>
      <c r="D1504" s="42"/>
      <c r="F1504" s="343" t="s">
        <v>661</v>
      </c>
      <c r="G1504" s="45" t="s">
        <v>216</v>
      </c>
      <c r="H1504" s="99"/>
      <c r="I1504" s="105">
        <f t="shared" si="566"/>
        <v>0</v>
      </c>
      <c r="J1504" s="100"/>
      <c r="K1504" s="100"/>
      <c r="L1504" s="105">
        <f t="shared" si="567"/>
        <v>0</v>
      </c>
      <c r="M1504" s="100"/>
      <c r="N1504" s="100"/>
      <c r="R1504" s="352">
        <f>L1504-[1]გადასახდელები!L1504</f>
        <v>0</v>
      </c>
    </row>
    <row r="1505" spans="2:18" ht="20.25" hidden="1" customHeight="1">
      <c r="B1505" s="36" t="str">
        <f t="shared" si="565"/>
        <v>b</v>
      </c>
      <c r="C1505" s="42">
        <v>6</v>
      </c>
      <c r="D1505" s="42"/>
      <c r="F1505" s="343" t="s">
        <v>662</v>
      </c>
      <c r="G1505" s="45" t="s">
        <v>217</v>
      </c>
      <c r="H1505" s="99"/>
      <c r="I1505" s="105">
        <f t="shared" si="566"/>
        <v>0</v>
      </c>
      <c r="J1505" s="100"/>
      <c r="K1505" s="100"/>
      <c r="L1505" s="105">
        <f t="shared" si="567"/>
        <v>0</v>
      </c>
      <c r="M1505" s="100"/>
      <c r="N1505" s="100"/>
      <c r="R1505" s="352">
        <f>L1505-[1]გადასახდელები!L1505</f>
        <v>0</v>
      </c>
    </row>
    <row r="1506" spans="2:18" ht="20.25" hidden="1" customHeight="1">
      <c r="B1506" s="36" t="str">
        <f t="shared" si="565"/>
        <v>b</v>
      </c>
      <c r="C1506" s="42">
        <v>6</v>
      </c>
      <c r="D1506" s="42"/>
      <c r="F1506" s="343" t="s">
        <v>571</v>
      </c>
      <c r="G1506" s="45" t="s">
        <v>290</v>
      </c>
      <c r="H1506" s="99"/>
      <c r="I1506" s="105">
        <f t="shared" si="566"/>
        <v>0</v>
      </c>
      <c r="J1506" s="100"/>
      <c r="K1506" s="100"/>
      <c r="L1506" s="105">
        <f t="shared" si="567"/>
        <v>0</v>
      </c>
      <c r="M1506" s="100"/>
      <c r="N1506" s="100"/>
      <c r="R1506" s="352">
        <f>L1506-[1]გადასახდელები!L1506</f>
        <v>0</v>
      </c>
    </row>
    <row r="1507" spans="2:18" ht="20.25" hidden="1" customHeight="1">
      <c r="B1507" s="36" t="str">
        <f t="shared" si="565"/>
        <v>b</v>
      </c>
      <c r="C1507" s="42">
        <v>6</v>
      </c>
      <c r="D1507" s="42"/>
      <c r="F1507" s="343" t="s">
        <v>663</v>
      </c>
      <c r="G1507" s="45" t="s">
        <v>291</v>
      </c>
      <c r="H1507" s="99"/>
      <c r="I1507" s="105">
        <f t="shared" si="566"/>
        <v>0</v>
      </c>
      <c r="J1507" s="100"/>
      <c r="K1507" s="100"/>
      <c r="L1507" s="105">
        <f t="shared" si="567"/>
        <v>0</v>
      </c>
      <c r="M1507" s="100"/>
      <c r="N1507" s="100"/>
      <c r="R1507" s="352">
        <f>L1507-[1]გადასახდელები!L1507</f>
        <v>0</v>
      </c>
    </row>
    <row r="1508" spans="2:18" ht="20.25" hidden="1" customHeight="1">
      <c r="B1508" s="36" t="str">
        <f t="shared" si="565"/>
        <v>b</v>
      </c>
      <c r="C1508" s="42">
        <v>6</v>
      </c>
      <c r="D1508" s="42"/>
      <c r="F1508" s="343" t="s">
        <v>664</v>
      </c>
      <c r="G1508" s="45" t="s">
        <v>218</v>
      </c>
      <c r="H1508" s="99"/>
      <c r="I1508" s="105">
        <f t="shared" si="566"/>
        <v>0</v>
      </c>
      <c r="J1508" s="100"/>
      <c r="K1508" s="100"/>
      <c r="L1508" s="105">
        <f t="shared" si="567"/>
        <v>0</v>
      </c>
      <c r="M1508" s="100"/>
      <c r="N1508" s="100"/>
      <c r="R1508" s="352">
        <f>L1508-[1]გადასახდელები!L1508</f>
        <v>0</v>
      </c>
    </row>
    <row r="1509" spans="2:18" ht="20.25" hidden="1" customHeight="1">
      <c r="B1509" s="36" t="str">
        <f t="shared" si="565"/>
        <v>b</v>
      </c>
      <c r="C1509" s="42">
        <v>6</v>
      </c>
      <c r="D1509" s="42"/>
      <c r="F1509" s="343" t="s">
        <v>665</v>
      </c>
      <c r="G1509" s="45" t="s">
        <v>219</v>
      </c>
      <c r="H1509" s="99"/>
      <c r="I1509" s="105">
        <f t="shared" si="566"/>
        <v>0</v>
      </c>
      <c r="J1509" s="100"/>
      <c r="K1509" s="100"/>
      <c r="L1509" s="105">
        <f t="shared" si="567"/>
        <v>0</v>
      </c>
      <c r="M1509" s="100"/>
      <c r="N1509" s="100"/>
      <c r="R1509" s="352">
        <f>L1509-[1]გადასახდელები!L1509</f>
        <v>0</v>
      </c>
    </row>
    <row r="1510" spans="2:18" ht="20.25" hidden="1" customHeight="1">
      <c r="B1510" s="36" t="str">
        <f t="shared" si="565"/>
        <v>b</v>
      </c>
      <c r="C1510" s="42">
        <v>6</v>
      </c>
      <c r="D1510" s="42"/>
      <c r="F1510" s="343" t="s">
        <v>666</v>
      </c>
      <c r="G1510" s="45" t="s">
        <v>220</v>
      </c>
      <c r="H1510" s="99"/>
      <c r="I1510" s="105">
        <f t="shared" si="566"/>
        <v>0</v>
      </c>
      <c r="J1510" s="100"/>
      <c r="K1510" s="100"/>
      <c r="L1510" s="105">
        <f t="shared" si="567"/>
        <v>0</v>
      </c>
      <c r="M1510" s="100"/>
      <c r="N1510" s="100"/>
      <c r="R1510" s="352">
        <f>L1510-[1]გადასახდელები!L1510</f>
        <v>0</v>
      </c>
    </row>
    <row r="1511" spans="2:18" ht="20.25" hidden="1" customHeight="1">
      <c r="B1511" s="36" t="str">
        <f t="shared" si="565"/>
        <v>b</v>
      </c>
      <c r="C1511" s="42">
        <v>6</v>
      </c>
      <c r="D1511" s="42"/>
      <c r="F1511" s="343" t="s">
        <v>667</v>
      </c>
      <c r="G1511" s="45" t="s">
        <v>221</v>
      </c>
      <c r="H1511" s="99"/>
      <c r="I1511" s="105">
        <f t="shared" si="566"/>
        <v>0</v>
      </c>
      <c r="J1511" s="100"/>
      <c r="K1511" s="100"/>
      <c r="L1511" s="105">
        <f t="shared" si="567"/>
        <v>0</v>
      </c>
      <c r="M1511" s="100"/>
      <c r="N1511" s="100"/>
      <c r="R1511" s="352">
        <f>L1511-[1]გადასახდელები!L1511</f>
        <v>0</v>
      </c>
    </row>
    <row r="1512" spans="2:18" ht="20.25" hidden="1" customHeight="1">
      <c r="B1512" s="36" t="str">
        <f t="shared" si="565"/>
        <v>b</v>
      </c>
      <c r="C1512" s="42">
        <v>6</v>
      </c>
      <c r="D1512" s="42"/>
      <c r="F1512" s="343" t="s">
        <v>668</v>
      </c>
      <c r="G1512" s="45" t="s">
        <v>222</v>
      </c>
      <c r="H1512" s="99"/>
      <c r="I1512" s="105">
        <f t="shared" si="566"/>
        <v>0</v>
      </c>
      <c r="J1512" s="100"/>
      <c r="K1512" s="100"/>
      <c r="L1512" s="105">
        <f t="shared" si="567"/>
        <v>0</v>
      </c>
      <c r="M1512" s="100"/>
      <c r="N1512" s="100"/>
      <c r="R1512" s="352">
        <f>L1512-[1]გადასახდელები!L1512</f>
        <v>0</v>
      </c>
    </row>
    <row r="1513" spans="2:18" ht="20.25" hidden="1" customHeight="1">
      <c r="B1513" s="36" t="str">
        <f t="shared" si="565"/>
        <v>b</v>
      </c>
      <c r="C1513" s="42">
        <v>6</v>
      </c>
      <c r="D1513" s="42"/>
      <c r="F1513" s="343" t="s">
        <v>669</v>
      </c>
      <c r="G1513" s="45" t="s">
        <v>223</v>
      </c>
      <c r="H1513" s="99"/>
      <c r="I1513" s="105">
        <f t="shared" si="566"/>
        <v>0</v>
      </c>
      <c r="J1513" s="100"/>
      <c r="K1513" s="100"/>
      <c r="L1513" s="105">
        <f t="shared" si="567"/>
        <v>0</v>
      </c>
      <c r="M1513" s="100"/>
      <c r="N1513" s="100"/>
      <c r="R1513" s="352">
        <f>L1513-[1]გადასახდელები!L1513</f>
        <v>0</v>
      </c>
    </row>
    <row r="1514" spans="2:18" ht="36" hidden="1" customHeight="1">
      <c r="B1514" s="36" t="str">
        <f t="shared" si="565"/>
        <v>b</v>
      </c>
      <c r="C1514" s="42">
        <v>6</v>
      </c>
      <c r="D1514" s="42"/>
      <c r="F1514" s="343" t="s">
        <v>670</v>
      </c>
      <c r="G1514" s="45" t="s">
        <v>224</v>
      </c>
      <c r="H1514" s="99"/>
      <c r="I1514" s="105">
        <f t="shared" si="566"/>
        <v>0</v>
      </c>
      <c r="J1514" s="100"/>
      <c r="K1514" s="100"/>
      <c r="L1514" s="105">
        <f t="shared" si="567"/>
        <v>0</v>
      </c>
      <c r="M1514" s="100"/>
      <c r="N1514" s="100"/>
      <c r="R1514" s="352">
        <f>L1514-[1]გადასახდელები!L1514</f>
        <v>0</v>
      </c>
    </row>
    <row r="1515" spans="2:18" ht="48.75" hidden="1" customHeight="1">
      <c r="B1515" s="36" t="str">
        <f t="shared" si="565"/>
        <v>b</v>
      </c>
      <c r="C1515" s="42">
        <v>6</v>
      </c>
      <c r="D1515" s="42"/>
      <c r="F1515" s="343" t="s">
        <v>671</v>
      </c>
      <c r="G1515" s="45" t="s">
        <v>225</v>
      </c>
      <c r="H1515" s="99"/>
      <c r="I1515" s="105">
        <f t="shared" si="566"/>
        <v>0</v>
      </c>
      <c r="J1515" s="100"/>
      <c r="K1515" s="100"/>
      <c r="L1515" s="105">
        <f t="shared" si="567"/>
        <v>0</v>
      </c>
      <c r="M1515" s="100"/>
      <c r="N1515" s="100"/>
      <c r="R1515" s="352">
        <f>L1515-[1]გადასახდელები!L1515</f>
        <v>0</v>
      </c>
    </row>
    <row r="1516" spans="2:18" ht="24.75" hidden="1" customHeight="1">
      <c r="B1516" s="36" t="str">
        <f t="shared" si="565"/>
        <v>b</v>
      </c>
      <c r="C1516" s="42">
        <v>6</v>
      </c>
      <c r="D1516" s="42"/>
      <c r="F1516" s="343" t="s">
        <v>672</v>
      </c>
      <c r="G1516" s="45" t="s">
        <v>226</v>
      </c>
      <c r="H1516" s="99"/>
      <c r="I1516" s="105">
        <f t="shared" si="566"/>
        <v>0</v>
      </c>
      <c r="J1516" s="100"/>
      <c r="K1516" s="100"/>
      <c r="L1516" s="105">
        <f t="shared" si="567"/>
        <v>0</v>
      </c>
      <c r="M1516" s="100"/>
      <c r="N1516" s="100"/>
      <c r="R1516" s="352">
        <f>L1516-[1]გადასახდელები!L1516</f>
        <v>0</v>
      </c>
    </row>
    <row r="1517" spans="2:18" ht="24" hidden="1" customHeight="1">
      <c r="B1517" s="36" t="str">
        <f t="shared" si="565"/>
        <v>b</v>
      </c>
      <c r="C1517" s="42">
        <v>6</v>
      </c>
      <c r="D1517" s="42"/>
      <c r="F1517" s="343" t="s">
        <v>673</v>
      </c>
      <c r="G1517" s="45" t="s">
        <v>227</v>
      </c>
      <c r="H1517" s="99"/>
      <c r="I1517" s="105">
        <f t="shared" si="566"/>
        <v>0</v>
      </c>
      <c r="J1517" s="100"/>
      <c r="K1517" s="100"/>
      <c r="L1517" s="105">
        <f t="shared" si="567"/>
        <v>0</v>
      </c>
      <c r="M1517" s="100"/>
      <c r="N1517" s="100"/>
      <c r="R1517" s="352">
        <f>L1517-[1]გადასახდელები!L1517</f>
        <v>0</v>
      </c>
    </row>
    <row r="1518" spans="2:18" ht="36.75" hidden="1" customHeight="1">
      <c r="B1518" s="36" t="str">
        <f t="shared" si="565"/>
        <v>b</v>
      </c>
      <c r="C1518" s="42">
        <v>6</v>
      </c>
      <c r="D1518" s="42"/>
      <c r="F1518" s="343" t="s">
        <v>572</v>
      </c>
      <c r="G1518" s="45" t="s">
        <v>228</v>
      </c>
      <c r="H1518" s="99"/>
      <c r="I1518" s="105">
        <f t="shared" si="566"/>
        <v>0</v>
      </c>
      <c r="J1518" s="100"/>
      <c r="K1518" s="100"/>
      <c r="L1518" s="105">
        <f t="shared" si="567"/>
        <v>0</v>
      </c>
      <c r="M1518" s="100"/>
      <c r="N1518" s="100"/>
      <c r="R1518" s="352">
        <f>L1518-[1]გადასახდელები!L1518</f>
        <v>0</v>
      </c>
    </row>
    <row r="1519" spans="2:18" ht="24.75" hidden="1" customHeight="1">
      <c r="B1519" s="36" t="str">
        <f t="shared" si="565"/>
        <v>b</v>
      </c>
      <c r="C1519" s="42">
        <v>5</v>
      </c>
      <c r="D1519" s="42"/>
      <c r="F1519" s="343" t="s">
        <v>573</v>
      </c>
      <c r="G1519" s="48" t="s">
        <v>193</v>
      </c>
      <c r="H1519" s="101"/>
      <c r="I1519" s="97">
        <f t="shared" si="566"/>
        <v>0</v>
      </c>
      <c r="J1519" s="102"/>
      <c r="K1519" s="102"/>
      <c r="L1519" s="97">
        <f t="shared" si="567"/>
        <v>0</v>
      </c>
      <c r="M1519" s="102"/>
      <c r="N1519" s="102"/>
      <c r="R1519" s="352">
        <f>L1519-[1]გადასახდელები!L1519</f>
        <v>0</v>
      </c>
    </row>
    <row r="1520" spans="2:18" ht="20.25" hidden="1" customHeight="1">
      <c r="B1520" s="36" t="str">
        <f t="shared" si="565"/>
        <v>b</v>
      </c>
      <c r="C1520" s="42">
        <v>2</v>
      </c>
      <c r="D1520" s="42"/>
      <c r="E1520" s="24">
        <v>7018</v>
      </c>
      <c r="F1520" s="342" t="s">
        <v>574</v>
      </c>
      <c r="G1520" s="59" t="s">
        <v>292</v>
      </c>
      <c r="H1520" s="86">
        <f>H1521+H1568+H1576+H1575</f>
        <v>0</v>
      </c>
      <c r="I1520" s="87">
        <f t="shared" si="566"/>
        <v>0</v>
      </c>
      <c r="J1520" s="88">
        <f>J1521+J1568+J1576+J1575</f>
        <v>0</v>
      </c>
      <c r="K1520" s="88">
        <f>K1521+K1568+K1576+K1575</f>
        <v>0</v>
      </c>
      <c r="L1520" s="87">
        <f t="shared" si="567"/>
        <v>0</v>
      </c>
      <c r="M1520" s="88">
        <f>M1521+M1568+M1576+M1575</f>
        <v>0</v>
      </c>
      <c r="N1520" s="88">
        <f>N1521+N1568+N1576+N1575</f>
        <v>0</v>
      </c>
      <c r="O1520" s="82" t="s">
        <v>146</v>
      </c>
      <c r="P1520" s="35" t="s">
        <v>145</v>
      </c>
      <c r="R1520" s="352">
        <f>L1520-[1]გადასახდელები!L1520</f>
        <v>0</v>
      </c>
    </row>
    <row r="1521" spans="2:18" ht="20.25" hidden="1" customHeight="1">
      <c r="B1521" s="36" t="str">
        <f t="shared" si="565"/>
        <v>b</v>
      </c>
      <c r="C1521" s="42">
        <v>3</v>
      </c>
      <c r="D1521" s="42"/>
      <c r="F1521" s="342" t="s">
        <v>575</v>
      </c>
      <c r="G1521" s="51" t="s">
        <v>293</v>
      </c>
      <c r="H1521" s="89">
        <f>H1522+H1534+H1563</f>
        <v>0</v>
      </c>
      <c r="I1521" s="90">
        <f t="shared" si="566"/>
        <v>0</v>
      </c>
      <c r="J1521" s="89">
        <f>J1522+J1534+J1563</f>
        <v>0</v>
      </c>
      <c r="K1521" s="89">
        <f>K1522+K1534+K1563</f>
        <v>0</v>
      </c>
      <c r="L1521" s="90">
        <f t="shared" si="567"/>
        <v>0</v>
      </c>
      <c r="M1521" s="89">
        <f>M1522+M1534+M1563</f>
        <v>0</v>
      </c>
      <c r="N1521" s="89">
        <f>N1522+N1534+N1563</f>
        <v>0</v>
      </c>
      <c r="O1521" s="82" t="s">
        <v>146</v>
      </c>
      <c r="P1521" s="35" t="s">
        <v>145</v>
      </c>
      <c r="R1521" s="352">
        <f>L1521-[1]გადასახდელები!L1521</f>
        <v>0</v>
      </c>
    </row>
    <row r="1522" spans="2:18" ht="20.25" hidden="1" customHeight="1">
      <c r="B1522" s="36" t="str">
        <f t="shared" si="565"/>
        <v>b</v>
      </c>
      <c r="C1522" s="42">
        <v>4</v>
      </c>
      <c r="D1522" s="42"/>
      <c r="F1522" s="342" t="s">
        <v>576</v>
      </c>
      <c r="G1522" s="47" t="s">
        <v>294</v>
      </c>
      <c r="H1522" s="93">
        <f>H1523+H1524+H1525+H1526+H1527+H1528+H1529+H1530+H1531+H1532+H1533</f>
        <v>0</v>
      </c>
      <c r="I1522" s="94">
        <f t="shared" si="566"/>
        <v>0</v>
      </c>
      <c r="J1522" s="93">
        <f>J1523+J1524+J1525+J1526+J1527+J1528+J1529+J1530+J1531+J1532+J1533</f>
        <v>0</v>
      </c>
      <c r="K1522" s="93">
        <f>K1523+K1524+K1525+K1526+K1527+K1528+K1529+K1530+K1531+K1532+K1533</f>
        <v>0</v>
      </c>
      <c r="L1522" s="94">
        <f t="shared" si="567"/>
        <v>0</v>
      </c>
      <c r="M1522" s="93">
        <f>M1523+M1524+M1525+M1526+M1527+M1528+M1529+M1530+M1531+M1532+M1533</f>
        <v>0</v>
      </c>
      <c r="N1522" s="93">
        <f>N1523+N1524+N1525+N1526+N1527+N1528+N1529+N1530+N1531+N1532+N1533</f>
        <v>0</v>
      </c>
      <c r="O1522" s="82" t="s">
        <v>146</v>
      </c>
      <c r="P1522" s="35" t="s">
        <v>145</v>
      </c>
      <c r="R1522" s="352">
        <f>L1522-[1]გადასახდელები!L1522</f>
        <v>0</v>
      </c>
    </row>
    <row r="1523" spans="2:18" ht="20.25" hidden="1" customHeight="1">
      <c r="B1523" s="36" t="str">
        <f t="shared" si="565"/>
        <v>b</v>
      </c>
      <c r="C1523" s="42">
        <v>5</v>
      </c>
      <c r="D1523" s="42"/>
      <c r="F1523" s="343" t="s">
        <v>577</v>
      </c>
      <c r="G1523" s="48" t="s">
        <v>295</v>
      </c>
      <c r="H1523" s="101"/>
      <c r="I1523" s="97">
        <f t="shared" si="566"/>
        <v>0</v>
      </c>
      <c r="J1523" s="102"/>
      <c r="K1523" s="102"/>
      <c r="L1523" s="97">
        <f t="shared" si="567"/>
        <v>0</v>
      </c>
      <c r="M1523" s="102"/>
      <c r="N1523" s="102"/>
      <c r="O1523" s="115"/>
      <c r="P1523" s="35" t="s">
        <v>145</v>
      </c>
      <c r="R1523" s="352">
        <f>L1523-[1]გადასახდელები!L1523</f>
        <v>0</v>
      </c>
    </row>
    <row r="1524" spans="2:18" ht="20.25" hidden="1" customHeight="1">
      <c r="B1524" s="36" t="str">
        <f t="shared" si="565"/>
        <v>b</v>
      </c>
      <c r="C1524" s="42">
        <v>5</v>
      </c>
      <c r="D1524" s="42"/>
      <c r="F1524" s="343" t="s">
        <v>578</v>
      </c>
      <c r="G1524" s="48" t="s">
        <v>296</v>
      </c>
      <c r="H1524" s="101"/>
      <c r="I1524" s="97">
        <f t="shared" si="566"/>
        <v>0</v>
      </c>
      <c r="J1524" s="102"/>
      <c r="K1524" s="102"/>
      <c r="L1524" s="97">
        <f t="shared" si="567"/>
        <v>0</v>
      </c>
      <c r="M1524" s="102"/>
      <c r="N1524" s="102"/>
      <c r="O1524" s="115"/>
      <c r="P1524" s="35" t="s">
        <v>145</v>
      </c>
      <c r="R1524" s="352">
        <f>L1524-[1]გადასახდელები!L1524</f>
        <v>0</v>
      </c>
    </row>
    <row r="1525" spans="2:18" ht="30.75" hidden="1" customHeight="1">
      <c r="B1525" s="36" t="str">
        <f t="shared" si="565"/>
        <v>b</v>
      </c>
      <c r="C1525" s="42">
        <v>5</v>
      </c>
      <c r="D1525" s="42"/>
      <c r="F1525" s="343" t="s">
        <v>674</v>
      </c>
      <c r="G1525" s="52" t="s">
        <v>297</v>
      </c>
      <c r="H1525" s="101"/>
      <c r="I1525" s="97">
        <f t="shared" si="566"/>
        <v>0</v>
      </c>
      <c r="J1525" s="102"/>
      <c r="K1525" s="102"/>
      <c r="L1525" s="97">
        <f t="shared" si="567"/>
        <v>0</v>
      </c>
      <c r="M1525" s="102"/>
      <c r="N1525" s="102"/>
      <c r="O1525" s="115"/>
      <c r="P1525" s="35" t="s">
        <v>145</v>
      </c>
      <c r="R1525" s="352">
        <f>L1525-[1]გადასახდელები!L1525</f>
        <v>0</v>
      </c>
    </row>
    <row r="1526" spans="2:18" ht="20.25" hidden="1" customHeight="1">
      <c r="B1526" s="36" t="str">
        <f t="shared" si="565"/>
        <v>b</v>
      </c>
      <c r="C1526" s="42">
        <v>5</v>
      </c>
      <c r="D1526" s="42"/>
      <c r="F1526" s="343" t="s">
        <v>579</v>
      </c>
      <c r="G1526" s="48" t="s">
        <v>298</v>
      </c>
      <c r="H1526" s="101"/>
      <c r="I1526" s="97">
        <f t="shared" si="566"/>
        <v>0</v>
      </c>
      <c r="J1526" s="102"/>
      <c r="K1526" s="102"/>
      <c r="L1526" s="97">
        <f t="shared" si="567"/>
        <v>0</v>
      </c>
      <c r="M1526" s="102"/>
      <c r="N1526" s="102"/>
      <c r="O1526" s="115"/>
      <c r="P1526" s="35" t="s">
        <v>145</v>
      </c>
      <c r="R1526" s="352">
        <f>L1526-[1]გადასახდელები!L1526</f>
        <v>0</v>
      </c>
    </row>
    <row r="1527" spans="2:18" ht="20.25" hidden="1" customHeight="1">
      <c r="B1527" s="36" t="str">
        <f t="shared" si="565"/>
        <v>b</v>
      </c>
      <c r="C1527" s="42">
        <v>5</v>
      </c>
      <c r="D1527" s="42"/>
      <c r="F1527" s="343" t="s">
        <v>580</v>
      </c>
      <c r="G1527" s="48" t="s">
        <v>299</v>
      </c>
      <c r="H1527" s="101"/>
      <c r="I1527" s="97">
        <f t="shared" si="566"/>
        <v>0</v>
      </c>
      <c r="J1527" s="102"/>
      <c r="K1527" s="102"/>
      <c r="L1527" s="97">
        <f t="shared" si="567"/>
        <v>0</v>
      </c>
      <c r="M1527" s="102"/>
      <c r="N1527" s="102"/>
      <c r="O1527" s="115"/>
      <c r="P1527" s="35" t="s">
        <v>145</v>
      </c>
      <c r="R1527" s="352">
        <f>L1527-[1]გადასახდელები!L1527</f>
        <v>0</v>
      </c>
    </row>
    <row r="1528" spans="2:18" ht="30.75" hidden="1" customHeight="1">
      <c r="B1528" s="36" t="str">
        <f t="shared" si="565"/>
        <v>b</v>
      </c>
      <c r="C1528" s="42">
        <v>5</v>
      </c>
      <c r="D1528" s="42"/>
      <c r="F1528" s="343" t="s">
        <v>581</v>
      </c>
      <c r="G1528" s="48" t="s">
        <v>300</v>
      </c>
      <c r="H1528" s="101"/>
      <c r="I1528" s="97">
        <f t="shared" si="566"/>
        <v>0</v>
      </c>
      <c r="J1528" s="102"/>
      <c r="K1528" s="102"/>
      <c r="L1528" s="97">
        <f t="shared" si="567"/>
        <v>0</v>
      </c>
      <c r="M1528" s="102"/>
      <c r="N1528" s="102"/>
      <c r="O1528" s="115"/>
      <c r="P1528" s="35" t="s">
        <v>145</v>
      </c>
      <c r="R1528" s="352">
        <f>L1528-[1]გადასახდელები!L1528</f>
        <v>0</v>
      </c>
    </row>
    <row r="1529" spans="2:18" ht="20.25" hidden="1" customHeight="1">
      <c r="B1529" s="36" t="str">
        <f t="shared" si="565"/>
        <v>b</v>
      </c>
      <c r="C1529" s="42">
        <v>5</v>
      </c>
      <c r="D1529" s="42"/>
      <c r="F1529" s="343" t="s">
        <v>675</v>
      </c>
      <c r="G1529" s="48" t="s">
        <v>301</v>
      </c>
      <c r="H1529" s="101"/>
      <c r="I1529" s="97">
        <f t="shared" si="566"/>
        <v>0</v>
      </c>
      <c r="J1529" s="102"/>
      <c r="K1529" s="102"/>
      <c r="L1529" s="97">
        <f t="shared" si="567"/>
        <v>0</v>
      </c>
      <c r="M1529" s="102"/>
      <c r="N1529" s="102"/>
      <c r="O1529" s="115"/>
      <c r="P1529" s="35" t="s">
        <v>145</v>
      </c>
      <c r="R1529" s="352">
        <f>L1529-[1]გადასახდელები!L1529</f>
        <v>0</v>
      </c>
    </row>
    <row r="1530" spans="2:18" ht="20.25" hidden="1" customHeight="1">
      <c r="B1530" s="36" t="str">
        <f t="shared" si="565"/>
        <v>b</v>
      </c>
      <c r="C1530" s="42">
        <v>5</v>
      </c>
      <c r="D1530" s="42"/>
      <c r="F1530" s="343" t="s">
        <v>582</v>
      </c>
      <c r="G1530" s="48" t="s">
        <v>302</v>
      </c>
      <c r="H1530" s="101"/>
      <c r="I1530" s="97">
        <f t="shared" si="566"/>
        <v>0</v>
      </c>
      <c r="J1530" s="102"/>
      <c r="K1530" s="102"/>
      <c r="L1530" s="97">
        <f t="shared" si="567"/>
        <v>0</v>
      </c>
      <c r="M1530" s="102"/>
      <c r="N1530" s="102"/>
      <c r="O1530" s="115"/>
      <c r="P1530" s="35" t="s">
        <v>145</v>
      </c>
      <c r="R1530" s="352">
        <f>L1530-[1]გადასახდელები!L1530</f>
        <v>0</v>
      </c>
    </row>
    <row r="1531" spans="2:18" ht="20.25" hidden="1" customHeight="1">
      <c r="B1531" s="36" t="str">
        <f t="shared" si="565"/>
        <v>b</v>
      </c>
      <c r="C1531" s="42">
        <v>5</v>
      </c>
      <c r="D1531" s="42"/>
      <c r="F1531" s="343" t="s">
        <v>676</v>
      </c>
      <c r="G1531" s="48" t="s">
        <v>303</v>
      </c>
      <c r="H1531" s="101"/>
      <c r="I1531" s="97">
        <f t="shared" si="566"/>
        <v>0</v>
      </c>
      <c r="J1531" s="102"/>
      <c r="K1531" s="102"/>
      <c r="L1531" s="97">
        <f t="shared" si="567"/>
        <v>0</v>
      </c>
      <c r="M1531" s="102"/>
      <c r="N1531" s="102"/>
      <c r="O1531" s="115"/>
      <c r="P1531" s="35" t="s">
        <v>145</v>
      </c>
      <c r="R1531" s="352">
        <f>L1531-[1]გადასახდელები!L1531</f>
        <v>0</v>
      </c>
    </row>
    <row r="1532" spans="2:18" ht="20.25" hidden="1" customHeight="1">
      <c r="B1532" s="36" t="str">
        <f t="shared" si="565"/>
        <v>b</v>
      </c>
      <c r="C1532" s="42">
        <v>5</v>
      </c>
      <c r="D1532" s="42"/>
      <c r="F1532" s="343" t="s">
        <v>677</v>
      </c>
      <c r="G1532" s="48" t="s">
        <v>304</v>
      </c>
      <c r="H1532" s="101"/>
      <c r="I1532" s="97">
        <f t="shared" si="566"/>
        <v>0</v>
      </c>
      <c r="J1532" s="102"/>
      <c r="K1532" s="102"/>
      <c r="L1532" s="97">
        <f t="shared" si="567"/>
        <v>0</v>
      </c>
      <c r="M1532" s="102"/>
      <c r="N1532" s="102"/>
      <c r="O1532" s="115"/>
      <c r="P1532" s="35" t="s">
        <v>145</v>
      </c>
      <c r="R1532" s="352">
        <f>L1532-[1]გადასახდელები!L1532</f>
        <v>0</v>
      </c>
    </row>
    <row r="1533" spans="2:18" ht="20.25" hidden="1" customHeight="1">
      <c r="B1533" s="36" t="str">
        <f t="shared" si="565"/>
        <v>b</v>
      </c>
      <c r="C1533" s="42">
        <v>5</v>
      </c>
      <c r="D1533" s="42"/>
      <c r="F1533" s="343" t="s">
        <v>583</v>
      </c>
      <c r="G1533" s="48" t="s">
        <v>305</v>
      </c>
      <c r="H1533" s="101"/>
      <c r="I1533" s="97">
        <f t="shared" si="566"/>
        <v>0</v>
      </c>
      <c r="J1533" s="102"/>
      <c r="K1533" s="102"/>
      <c r="L1533" s="97">
        <f t="shared" si="567"/>
        <v>0</v>
      </c>
      <c r="M1533" s="102"/>
      <c r="N1533" s="102"/>
      <c r="O1533" s="115"/>
      <c r="P1533" s="35" t="s">
        <v>145</v>
      </c>
      <c r="R1533" s="352">
        <f>L1533-[1]გადასახდელები!L1533</f>
        <v>0</v>
      </c>
    </row>
    <row r="1534" spans="2:18" ht="20.25" hidden="1" customHeight="1">
      <c r="B1534" s="36" t="str">
        <f t="shared" si="565"/>
        <v>b</v>
      </c>
      <c r="C1534" s="42">
        <v>4</v>
      </c>
      <c r="D1534" s="42"/>
      <c r="F1534" s="342" t="s">
        <v>584</v>
      </c>
      <c r="G1534" s="47" t="s">
        <v>306</v>
      </c>
      <c r="H1534" s="93">
        <f>H1535+H1542</f>
        <v>0</v>
      </c>
      <c r="I1534" s="94">
        <f t="shared" si="566"/>
        <v>0</v>
      </c>
      <c r="J1534" s="93">
        <f>J1535+J1542</f>
        <v>0</v>
      </c>
      <c r="K1534" s="93">
        <f>K1535+K1542</f>
        <v>0</v>
      </c>
      <c r="L1534" s="94">
        <f t="shared" si="567"/>
        <v>0</v>
      </c>
      <c r="M1534" s="93">
        <f>M1535+M1542</f>
        <v>0</v>
      </c>
      <c r="N1534" s="93">
        <f>N1535+N1542</f>
        <v>0</v>
      </c>
      <c r="O1534" s="82" t="s">
        <v>146</v>
      </c>
      <c r="P1534" s="35" t="s">
        <v>145</v>
      </c>
      <c r="R1534" s="352">
        <f>L1534-[1]გადასახდელები!L1534</f>
        <v>0</v>
      </c>
    </row>
    <row r="1535" spans="2:18" ht="20.25" hidden="1" customHeight="1">
      <c r="B1535" s="36" t="str">
        <f t="shared" si="565"/>
        <v>b</v>
      </c>
      <c r="C1535" s="42">
        <v>5</v>
      </c>
      <c r="D1535" s="42"/>
      <c r="F1535" s="342" t="s">
        <v>585</v>
      </c>
      <c r="G1535" s="48" t="s">
        <v>307</v>
      </c>
      <c r="H1535" s="96">
        <f>SUM(H1536:H1541)</f>
        <v>0</v>
      </c>
      <c r="I1535" s="97">
        <f t="shared" si="566"/>
        <v>0</v>
      </c>
      <c r="J1535" s="96">
        <f>SUM(J1536:J1541)</f>
        <v>0</v>
      </c>
      <c r="K1535" s="96">
        <f>SUM(K1536:K1541)</f>
        <v>0</v>
      </c>
      <c r="L1535" s="97">
        <f t="shared" si="567"/>
        <v>0</v>
      </c>
      <c r="M1535" s="96">
        <f>SUM(M1536:M1541)</f>
        <v>0</v>
      </c>
      <c r="N1535" s="96">
        <f>SUM(N1536:N1541)</f>
        <v>0</v>
      </c>
      <c r="O1535" s="82" t="s">
        <v>146</v>
      </c>
      <c r="P1535" s="35" t="s">
        <v>145</v>
      </c>
      <c r="R1535" s="352">
        <f>L1535-[1]გადასახდელები!L1535</f>
        <v>0</v>
      </c>
    </row>
    <row r="1536" spans="2:18" ht="20.25" hidden="1" customHeight="1">
      <c r="B1536" s="36" t="str">
        <f t="shared" si="565"/>
        <v>b</v>
      </c>
      <c r="C1536" s="42">
        <v>6</v>
      </c>
      <c r="D1536" s="42"/>
      <c r="F1536" s="343" t="s">
        <v>586</v>
      </c>
      <c r="G1536" s="53" t="s">
        <v>308</v>
      </c>
      <c r="H1536" s="99"/>
      <c r="I1536" s="105">
        <f t="shared" si="566"/>
        <v>0</v>
      </c>
      <c r="J1536" s="100"/>
      <c r="K1536" s="100"/>
      <c r="L1536" s="105">
        <f t="shared" si="567"/>
        <v>0</v>
      </c>
      <c r="M1536" s="100"/>
      <c r="N1536" s="100"/>
      <c r="O1536" s="115"/>
      <c r="P1536" s="35" t="s">
        <v>145</v>
      </c>
      <c r="R1536" s="352">
        <f>L1536-[1]გადასახდელები!L1536</f>
        <v>0</v>
      </c>
    </row>
    <row r="1537" spans="2:18" ht="20.25" hidden="1" customHeight="1">
      <c r="B1537" s="36" t="str">
        <f t="shared" si="565"/>
        <v>b</v>
      </c>
      <c r="C1537" s="42">
        <v>6</v>
      </c>
      <c r="D1537" s="42"/>
      <c r="F1537" s="343" t="s">
        <v>678</v>
      </c>
      <c r="G1537" s="53" t="s">
        <v>309</v>
      </c>
      <c r="H1537" s="99"/>
      <c r="I1537" s="105">
        <f t="shared" si="566"/>
        <v>0</v>
      </c>
      <c r="J1537" s="100"/>
      <c r="K1537" s="100"/>
      <c r="L1537" s="105">
        <f t="shared" si="567"/>
        <v>0</v>
      </c>
      <c r="M1537" s="100"/>
      <c r="N1537" s="100"/>
      <c r="O1537" s="115"/>
      <c r="P1537" s="35" t="s">
        <v>145</v>
      </c>
      <c r="R1537" s="352">
        <f>L1537-[1]გადასახდელები!L1537</f>
        <v>0</v>
      </c>
    </row>
    <row r="1538" spans="2:18" ht="20.25" hidden="1" customHeight="1">
      <c r="B1538" s="36" t="str">
        <f t="shared" si="565"/>
        <v>b</v>
      </c>
      <c r="C1538" s="42">
        <v>6</v>
      </c>
      <c r="D1538" s="42"/>
      <c r="F1538" s="343" t="s">
        <v>679</v>
      </c>
      <c r="G1538" s="53" t="s">
        <v>310</v>
      </c>
      <c r="H1538" s="99"/>
      <c r="I1538" s="105">
        <f t="shared" si="566"/>
        <v>0</v>
      </c>
      <c r="J1538" s="100"/>
      <c r="K1538" s="100"/>
      <c r="L1538" s="105">
        <f t="shared" si="567"/>
        <v>0</v>
      </c>
      <c r="M1538" s="100"/>
      <c r="N1538" s="100"/>
      <c r="O1538" s="115"/>
      <c r="P1538" s="35" t="s">
        <v>145</v>
      </c>
      <c r="R1538" s="352">
        <f>L1538-[1]გადასახდელები!L1538</f>
        <v>0</v>
      </c>
    </row>
    <row r="1539" spans="2:18" ht="20.25" hidden="1" customHeight="1">
      <c r="B1539" s="36" t="str">
        <f t="shared" si="565"/>
        <v>b</v>
      </c>
      <c r="C1539" s="42">
        <v>6</v>
      </c>
      <c r="D1539" s="42"/>
      <c r="F1539" s="343" t="s">
        <v>680</v>
      </c>
      <c r="G1539" s="53" t="s">
        <v>311</v>
      </c>
      <c r="H1539" s="99"/>
      <c r="I1539" s="105">
        <f t="shared" si="566"/>
        <v>0</v>
      </c>
      <c r="J1539" s="100"/>
      <c r="K1539" s="100"/>
      <c r="L1539" s="105">
        <f t="shared" si="567"/>
        <v>0</v>
      </c>
      <c r="M1539" s="100"/>
      <c r="N1539" s="100"/>
      <c r="O1539" s="115"/>
      <c r="P1539" s="35" t="s">
        <v>145</v>
      </c>
      <c r="R1539" s="352">
        <f>L1539-[1]გადასახდელები!L1539</f>
        <v>0</v>
      </c>
    </row>
    <row r="1540" spans="2:18" ht="20.25" hidden="1" customHeight="1">
      <c r="B1540" s="36" t="str">
        <f t="shared" si="565"/>
        <v>b</v>
      </c>
      <c r="C1540" s="42">
        <v>6</v>
      </c>
      <c r="D1540" s="42"/>
      <c r="F1540" s="343" t="s">
        <v>681</v>
      </c>
      <c r="G1540" s="53" t="s">
        <v>312</v>
      </c>
      <c r="H1540" s="99"/>
      <c r="I1540" s="105">
        <f t="shared" si="566"/>
        <v>0</v>
      </c>
      <c r="J1540" s="100"/>
      <c r="K1540" s="100"/>
      <c r="L1540" s="105">
        <f t="shared" si="567"/>
        <v>0</v>
      </c>
      <c r="M1540" s="100"/>
      <c r="N1540" s="100"/>
      <c r="O1540" s="115"/>
      <c r="P1540" s="35" t="s">
        <v>145</v>
      </c>
      <c r="R1540" s="352">
        <f>L1540-[1]გადასახდელები!L1540</f>
        <v>0</v>
      </c>
    </row>
    <row r="1541" spans="2:18" ht="20.25" hidden="1" customHeight="1">
      <c r="B1541" s="36" t="str">
        <f t="shared" si="565"/>
        <v>b</v>
      </c>
      <c r="C1541" s="42">
        <v>6</v>
      </c>
      <c r="D1541" s="42"/>
      <c r="F1541" s="343" t="s">
        <v>682</v>
      </c>
      <c r="G1541" s="53" t="s">
        <v>313</v>
      </c>
      <c r="H1541" s="99"/>
      <c r="I1541" s="105">
        <f t="shared" si="566"/>
        <v>0</v>
      </c>
      <c r="J1541" s="100"/>
      <c r="K1541" s="100"/>
      <c r="L1541" s="105">
        <f t="shared" si="567"/>
        <v>0</v>
      </c>
      <c r="M1541" s="100"/>
      <c r="N1541" s="100"/>
      <c r="O1541" s="115"/>
      <c r="P1541" s="35" t="s">
        <v>145</v>
      </c>
      <c r="R1541" s="352">
        <f>L1541-[1]გადასახდელები!L1541</f>
        <v>0</v>
      </c>
    </row>
    <row r="1542" spans="2:18" ht="20.25" hidden="1" customHeight="1">
      <c r="B1542" s="36" t="str">
        <f t="shared" si="565"/>
        <v>b</v>
      </c>
      <c r="C1542" s="42">
        <v>5</v>
      </c>
      <c r="D1542" s="42"/>
      <c r="F1542" s="342" t="s">
        <v>587</v>
      </c>
      <c r="G1542" s="48" t="s">
        <v>314</v>
      </c>
      <c r="H1542" s="96">
        <f>SUM(H1543:H1562)</f>
        <v>0</v>
      </c>
      <c r="I1542" s="97">
        <f t="shared" si="566"/>
        <v>0</v>
      </c>
      <c r="J1542" s="96">
        <f>SUM(J1543:J1562)</f>
        <v>0</v>
      </c>
      <c r="K1542" s="96">
        <f>SUM(K1543:K1562)</f>
        <v>0</v>
      </c>
      <c r="L1542" s="97">
        <f t="shared" si="567"/>
        <v>0</v>
      </c>
      <c r="M1542" s="96">
        <f>SUM(M1543:M1562)</f>
        <v>0</v>
      </c>
      <c r="N1542" s="96">
        <f>SUM(N1543:N1562)</f>
        <v>0</v>
      </c>
      <c r="O1542" s="82" t="s">
        <v>146</v>
      </c>
      <c r="P1542" s="35" t="s">
        <v>145</v>
      </c>
      <c r="R1542" s="352">
        <f>L1542-[1]გადასახდელები!L1542</f>
        <v>0</v>
      </c>
    </row>
    <row r="1543" spans="2:18" ht="20.25" hidden="1" customHeight="1">
      <c r="B1543" s="36" t="str">
        <f t="shared" ref="B1543:B1606" si="568">IF(H1543+I1543+L1543&gt;0,"a","b")</f>
        <v>b</v>
      </c>
      <c r="C1543" s="42">
        <v>6</v>
      </c>
      <c r="D1543" s="42"/>
      <c r="F1543" s="343" t="s">
        <v>683</v>
      </c>
      <c r="G1543" s="54" t="s">
        <v>315</v>
      </c>
      <c r="H1543" s="116"/>
      <c r="I1543" s="105">
        <f t="shared" si="566"/>
        <v>0</v>
      </c>
      <c r="J1543" s="117"/>
      <c r="K1543" s="117"/>
      <c r="L1543" s="105">
        <f t="shared" si="567"/>
        <v>0</v>
      </c>
      <c r="M1543" s="117"/>
      <c r="N1543" s="117"/>
      <c r="P1543" s="35" t="s">
        <v>145</v>
      </c>
      <c r="R1543" s="352">
        <f>L1543-[1]გადასახდელები!L1543</f>
        <v>0</v>
      </c>
    </row>
    <row r="1544" spans="2:18" ht="20.25" hidden="1" customHeight="1">
      <c r="B1544" s="36" t="str">
        <f t="shared" si="568"/>
        <v>b</v>
      </c>
      <c r="C1544" s="42">
        <v>6</v>
      </c>
      <c r="D1544" s="42"/>
      <c r="F1544" s="343" t="s">
        <v>684</v>
      </c>
      <c r="G1544" s="54" t="s">
        <v>316</v>
      </c>
      <c r="H1544" s="116"/>
      <c r="I1544" s="105">
        <f t="shared" si="566"/>
        <v>0</v>
      </c>
      <c r="J1544" s="117"/>
      <c r="K1544" s="117"/>
      <c r="L1544" s="105">
        <f t="shared" si="567"/>
        <v>0</v>
      </c>
      <c r="M1544" s="117"/>
      <c r="N1544" s="117"/>
      <c r="P1544" s="35" t="s">
        <v>145</v>
      </c>
      <c r="R1544" s="352">
        <f>L1544-[1]გადასახდელები!L1544</f>
        <v>0</v>
      </c>
    </row>
    <row r="1545" spans="2:18" ht="30.75" hidden="1" customHeight="1">
      <c r="B1545" s="36" t="str">
        <f t="shared" si="568"/>
        <v>b</v>
      </c>
      <c r="C1545" s="42">
        <v>6</v>
      </c>
      <c r="D1545" s="42"/>
      <c r="F1545" s="343" t="s">
        <v>588</v>
      </c>
      <c r="G1545" s="54" t="s">
        <v>317</v>
      </c>
      <c r="H1545" s="116"/>
      <c r="I1545" s="105">
        <f t="shared" si="566"/>
        <v>0</v>
      </c>
      <c r="J1545" s="117"/>
      <c r="K1545" s="117"/>
      <c r="L1545" s="105">
        <f t="shared" si="567"/>
        <v>0</v>
      </c>
      <c r="M1545" s="117"/>
      <c r="N1545" s="117"/>
      <c r="P1545" s="35" t="s">
        <v>145</v>
      </c>
      <c r="R1545" s="352">
        <f>L1545-[1]გადასახდელები!L1545</f>
        <v>0</v>
      </c>
    </row>
    <row r="1546" spans="2:18" ht="30.75" hidden="1" customHeight="1">
      <c r="B1546" s="36" t="str">
        <f t="shared" si="568"/>
        <v>b</v>
      </c>
      <c r="C1546" s="42">
        <v>6</v>
      </c>
      <c r="D1546" s="42"/>
      <c r="F1546" s="343" t="s">
        <v>685</v>
      </c>
      <c r="G1546" s="54" t="s">
        <v>318</v>
      </c>
      <c r="H1546" s="116"/>
      <c r="I1546" s="105">
        <f t="shared" si="566"/>
        <v>0</v>
      </c>
      <c r="J1546" s="117"/>
      <c r="K1546" s="117"/>
      <c r="L1546" s="105">
        <f t="shared" si="567"/>
        <v>0</v>
      </c>
      <c r="M1546" s="117"/>
      <c r="N1546" s="117"/>
      <c r="P1546" s="35" t="s">
        <v>145</v>
      </c>
      <c r="R1546" s="352">
        <f>L1546-[1]გადასახდელები!L1546</f>
        <v>0</v>
      </c>
    </row>
    <row r="1547" spans="2:18" ht="20.25" hidden="1" customHeight="1">
      <c r="B1547" s="36" t="str">
        <f t="shared" si="568"/>
        <v>b</v>
      </c>
      <c r="C1547" s="42">
        <v>6</v>
      </c>
      <c r="D1547" s="42"/>
      <c r="F1547" s="343" t="s">
        <v>589</v>
      </c>
      <c r="G1547" s="54" t="s">
        <v>319</v>
      </c>
      <c r="H1547" s="116"/>
      <c r="I1547" s="105">
        <f t="shared" si="566"/>
        <v>0</v>
      </c>
      <c r="J1547" s="117"/>
      <c r="K1547" s="117"/>
      <c r="L1547" s="105">
        <f t="shared" si="567"/>
        <v>0</v>
      </c>
      <c r="M1547" s="117"/>
      <c r="N1547" s="117"/>
      <c r="P1547" s="35" t="s">
        <v>145</v>
      </c>
      <c r="R1547" s="352">
        <f>L1547-[1]გადასახდელები!L1547</f>
        <v>0</v>
      </c>
    </row>
    <row r="1548" spans="2:18" ht="20.25" hidden="1" customHeight="1">
      <c r="B1548" s="36" t="str">
        <f t="shared" si="568"/>
        <v>b</v>
      </c>
      <c r="C1548" s="42">
        <v>6</v>
      </c>
      <c r="D1548" s="42"/>
      <c r="F1548" s="343" t="s">
        <v>686</v>
      </c>
      <c r="G1548" s="54" t="s">
        <v>320</v>
      </c>
      <c r="H1548" s="116"/>
      <c r="I1548" s="105">
        <f t="shared" ref="I1548:I1611" si="569">J1548+K1548</f>
        <v>0</v>
      </c>
      <c r="J1548" s="117"/>
      <c r="K1548" s="117"/>
      <c r="L1548" s="105">
        <f t="shared" ref="L1548:L1611" si="570">M1548+N1548</f>
        <v>0</v>
      </c>
      <c r="M1548" s="117"/>
      <c r="N1548" s="117"/>
      <c r="P1548" s="35" t="s">
        <v>145</v>
      </c>
      <c r="R1548" s="352">
        <f>L1548-[1]გადასახდელები!L1548</f>
        <v>0</v>
      </c>
    </row>
    <row r="1549" spans="2:18" ht="30.75" hidden="1" customHeight="1">
      <c r="B1549" s="36" t="str">
        <f t="shared" si="568"/>
        <v>b</v>
      </c>
      <c r="C1549" s="42">
        <v>6</v>
      </c>
      <c r="D1549" s="42"/>
      <c r="F1549" s="343" t="s">
        <v>687</v>
      </c>
      <c r="G1549" s="54" t="s">
        <v>321</v>
      </c>
      <c r="H1549" s="116"/>
      <c r="I1549" s="105">
        <f t="shared" si="569"/>
        <v>0</v>
      </c>
      <c r="J1549" s="117"/>
      <c r="K1549" s="117"/>
      <c r="L1549" s="105">
        <f t="shared" si="570"/>
        <v>0</v>
      </c>
      <c r="M1549" s="117"/>
      <c r="N1549" s="117"/>
      <c r="P1549" s="35" t="s">
        <v>145</v>
      </c>
      <c r="R1549" s="352">
        <f>L1549-[1]გადასახდელები!L1549</f>
        <v>0</v>
      </c>
    </row>
    <row r="1550" spans="2:18" ht="20.25" hidden="1" customHeight="1">
      <c r="B1550" s="36" t="str">
        <f t="shared" si="568"/>
        <v>b</v>
      </c>
      <c r="C1550" s="42">
        <v>6</v>
      </c>
      <c r="D1550" s="42"/>
      <c r="F1550" s="343" t="s">
        <v>590</v>
      </c>
      <c r="G1550" s="54" t="s">
        <v>322</v>
      </c>
      <c r="H1550" s="116"/>
      <c r="I1550" s="105">
        <f t="shared" si="569"/>
        <v>0</v>
      </c>
      <c r="J1550" s="117"/>
      <c r="K1550" s="117"/>
      <c r="L1550" s="105">
        <f t="shared" si="570"/>
        <v>0</v>
      </c>
      <c r="M1550" s="117"/>
      <c r="N1550" s="117"/>
      <c r="P1550" s="35" t="s">
        <v>145</v>
      </c>
      <c r="R1550" s="352">
        <f>L1550-[1]გადასახდელები!L1550</f>
        <v>0</v>
      </c>
    </row>
    <row r="1551" spans="2:18" ht="20.25" hidden="1" customHeight="1">
      <c r="B1551" s="36" t="str">
        <f t="shared" si="568"/>
        <v>b</v>
      </c>
      <c r="C1551" s="42">
        <v>6</v>
      </c>
      <c r="D1551" s="42"/>
      <c r="F1551" s="343" t="s">
        <v>688</v>
      </c>
      <c r="G1551" s="54" t="s">
        <v>323</v>
      </c>
      <c r="H1551" s="116"/>
      <c r="I1551" s="105">
        <f t="shared" si="569"/>
        <v>0</v>
      </c>
      <c r="J1551" s="117"/>
      <c r="K1551" s="117"/>
      <c r="L1551" s="105">
        <f t="shared" si="570"/>
        <v>0</v>
      </c>
      <c r="M1551" s="117"/>
      <c r="N1551" s="117"/>
      <c r="P1551" s="35" t="s">
        <v>145</v>
      </c>
      <c r="R1551" s="352">
        <f>L1551-[1]გადასახდელები!L1551</f>
        <v>0</v>
      </c>
    </row>
    <row r="1552" spans="2:18" ht="20.25" hidden="1" customHeight="1">
      <c r="B1552" s="36" t="str">
        <f t="shared" si="568"/>
        <v>b</v>
      </c>
      <c r="C1552" s="42">
        <v>6</v>
      </c>
      <c r="D1552" s="42"/>
      <c r="F1552" s="343" t="s">
        <v>689</v>
      </c>
      <c r="G1552" s="54" t="s">
        <v>324</v>
      </c>
      <c r="H1552" s="116"/>
      <c r="I1552" s="105">
        <f t="shared" si="569"/>
        <v>0</v>
      </c>
      <c r="J1552" s="117"/>
      <c r="K1552" s="117"/>
      <c r="L1552" s="105">
        <f t="shared" si="570"/>
        <v>0</v>
      </c>
      <c r="M1552" s="117"/>
      <c r="N1552" s="117"/>
      <c r="P1552" s="35" t="s">
        <v>145</v>
      </c>
      <c r="R1552" s="352">
        <f>L1552-[1]გადასახდელები!L1552</f>
        <v>0</v>
      </c>
    </row>
    <row r="1553" spans="2:18" ht="20.25" hidden="1" customHeight="1">
      <c r="B1553" s="36" t="str">
        <f t="shared" si="568"/>
        <v>b</v>
      </c>
      <c r="C1553" s="42">
        <v>6</v>
      </c>
      <c r="D1553" s="42"/>
      <c r="F1553" s="343" t="s">
        <v>690</v>
      </c>
      <c r="G1553" s="54" t="s">
        <v>325</v>
      </c>
      <c r="H1553" s="116"/>
      <c r="I1553" s="105">
        <f t="shared" si="569"/>
        <v>0</v>
      </c>
      <c r="J1553" s="117"/>
      <c r="K1553" s="117"/>
      <c r="L1553" s="105">
        <f t="shared" si="570"/>
        <v>0</v>
      </c>
      <c r="M1553" s="117"/>
      <c r="N1553" s="117"/>
      <c r="P1553" s="35" t="s">
        <v>145</v>
      </c>
      <c r="R1553" s="352">
        <f>L1553-[1]გადასახდელები!L1553</f>
        <v>0</v>
      </c>
    </row>
    <row r="1554" spans="2:18" ht="20.25" hidden="1" customHeight="1">
      <c r="B1554" s="36" t="str">
        <f t="shared" si="568"/>
        <v>b</v>
      </c>
      <c r="C1554" s="42">
        <v>6</v>
      </c>
      <c r="D1554" s="42"/>
      <c r="F1554" s="343" t="s">
        <v>691</v>
      </c>
      <c r="G1554" s="54" t="s">
        <v>326</v>
      </c>
      <c r="H1554" s="116"/>
      <c r="I1554" s="105">
        <f t="shared" si="569"/>
        <v>0</v>
      </c>
      <c r="J1554" s="117"/>
      <c r="K1554" s="117"/>
      <c r="L1554" s="105">
        <f t="shared" si="570"/>
        <v>0</v>
      </c>
      <c r="M1554" s="117"/>
      <c r="N1554" s="117"/>
      <c r="P1554" s="35" t="s">
        <v>145</v>
      </c>
      <c r="R1554" s="352">
        <f>L1554-[1]გადასახდელები!L1554</f>
        <v>0</v>
      </c>
    </row>
    <row r="1555" spans="2:18" ht="20.25" hidden="1" customHeight="1">
      <c r="B1555" s="36" t="str">
        <f t="shared" si="568"/>
        <v>b</v>
      </c>
      <c r="C1555" s="42">
        <v>6</v>
      </c>
      <c r="D1555" s="42"/>
      <c r="F1555" s="343" t="s">
        <v>692</v>
      </c>
      <c r="G1555" s="54" t="s">
        <v>327</v>
      </c>
      <c r="H1555" s="116"/>
      <c r="I1555" s="105">
        <f t="shared" si="569"/>
        <v>0</v>
      </c>
      <c r="J1555" s="117"/>
      <c r="K1555" s="117"/>
      <c r="L1555" s="105">
        <f t="shared" si="570"/>
        <v>0</v>
      </c>
      <c r="M1555" s="117"/>
      <c r="N1555" s="117"/>
      <c r="P1555" s="35" t="s">
        <v>145</v>
      </c>
      <c r="R1555" s="352">
        <f>L1555-[1]გადასახდელები!L1555</f>
        <v>0</v>
      </c>
    </row>
    <row r="1556" spans="2:18" ht="20.25" hidden="1" customHeight="1">
      <c r="B1556" s="36" t="str">
        <f t="shared" si="568"/>
        <v>b</v>
      </c>
      <c r="C1556" s="42">
        <v>6</v>
      </c>
      <c r="D1556" s="42"/>
      <c r="F1556" s="343" t="s">
        <v>693</v>
      </c>
      <c r="G1556" s="54" t="s">
        <v>328</v>
      </c>
      <c r="H1556" s="116"/>
      <c r="I1556" s="105">
        <f t="shared" si="569"/>
        <v>0</v>
      </c>
      <c r="J1556" s="117"/>
      <c r="K1556" s="117"/>
      <c r="L1556" s="105">
        <f t="shared" si="570"/>
        <v>0</v>
      </c>
      <c r="M1556" s="117"/>
      <c r="N1556" s="117"/>
      <c r="P1556" s="35" t="s">
        <v>145</v>
      </c>
      <c r="R1556" s="352">
        <f>L1556-[1]გადასახდელები!L1556</f>
        <v>0</v>
      </c>
    </row>
    <row r="1557" spans="2:18" ht="20.25" hidden="1" customHeight="1">
      <c r="B1557" s="36" t="str">
        <f t="shared" si="568"/>
        <v>b</v>
      </c>
      <c r="C1557" s="42">
        <v>6</v>
      </c>
      <c r="D1557" s="42"/>
      <c r="F1557" s="343" t="s">
        <v>694</v>
      </c>
      <c r="G1557" s="54" t="s">
        <v>329</v>
      </c>
      <c r="H1557" s="116"/>
      <c r="I1557" s="105">
        <f t="shared" si="569"/>
        <v>0</v>
      </c>
      <c r="J1557" s="117"/>
      <c r="K1557" s="117"/>
      <c r="L1557" s="105">
        <f t="shared" si="570"/>
        <v>0</v>
      </c>
      <c r="M1557" s="117"/>
      <c r="N1557" s="117"/>
      <c r="P1557" s="35" t="s">
        <v>145</v>
      </c>
      <c r="R1557" s="352">
        <f>L1557-[1]გადასახდელები!L1557</f>
        <v>0</v>
      </c>
    </row>
    <row r="1558" spans="2:18" ht="20.25" hidden="1" customHeight="1">
      <c r="B1558" s="36" t="str">
        <f t="shared" si="568"/>
        <v>b</v>
      </c>
      <c r="C1558" s="42">
        <v>6</v>
      </c>
      <c r="D1558" s="42"/>
      <c r="F1558" s="343" t="s">
        <v>695</v>
      </c>
      <c r="G1558" s="54" t="s">
        <v>330</v>
      </c>
      <c r="H1558" s="116"/>
      <c r="I1558" s="105">
        <f t="shared" si="569"/>
        <v>0</v>
      </c>
      <c r="J1558" s="117"/>
      <c r="K1558" s="117"/>
      <c r="L1558" s="105">
        <f t="shared" si="570"/>
        <v>0</v>
      </c>
      <c r="M1558" s="117"/>
      <c r="N1558" s="117"/>
      <c r="P1558" s="35" t="s">
        <v>145</v>
      </c>
      <c r="R1558" s="352">
        <f>L1558-[1]გადასახდელები!L1558</f>
        <v>0</v>
      </c>
    </row>
    <row r="1559" spans="2:18" ht="20.25" hidden="1" customHeight="1">
      <c r="B1559" s="36" t="str">
        <f t="shared" si="568"/>
        <v>b</v>
      </c>
      <c r="C1559" s="42">
        <v>6</v>
      </c>
      <c r="D1559" s="42"/>
      <c r="F1559" s="343" t="s">
        <v>696</v>
      </c>
      <c r="G1559" s="54" t="s">
        <v>331</v>
      </c>
      <c r="H1559" s="116"/>
      <c r="I1559" s="105">
        <f t="shared" si="569"/>
        <v>0</v>
      </c>
      <c r="J1559" s="117"/>
      <c r="K1559" s="117"/>
      <c r="L1559" s="105">
        <f t="shared" si="570"/>
        <v>0</v>
      </c>
      <c r="M1559" s="117"/>
      <c r="N1559" s="117"/>
      <c r="P1559" s="35" t="s">
        <v>145</v>
      </c>
      <c r="R1559" s="352">
        <f>L1559-[1]გადასახდელები!L1559</f>
        <v>0</v>
      </c>
    </row>
    <row r="1560" spans="2:18" ht="20.25" hidden="1" customHeight="1">
      <c r="B1560" s="36" t="str">
        <f t="shared" si="568"/>
        <v>b</v>
      </c>
      <c r="C1560" s="42">
        <v>6</v>
      </c>
      <c r="D1560" s="42"/>
      <c r="F1560" s="343" t="s">
        <v>697</v>
      </c>
      <c r="G1560" s="55" t="s">
        <v>332</v>
      </c>
      <c r="H1560" s="116"/>
      <c r="I1560" s="105">
        <f t="shared" si="569"/>
        <v>0</v>
      </c>
      <c r="J1560" s="117"/>
      <c r="K1560" s="117"/>
      <c r="L1560" s="105">
        <f t="shared" si="570"/>
        <v>0</v>
      </c>
      <c r="M1560" s="117"/>
      <c r="N1560" s="117"/>
      <c r="P1560" s="35" t="s">
        <v>145</v>
      </c>
      <c r="R1560" s="352">
        <f>L1560-[1]გადასახდელები!L1560</f>
        <v>0</v>
      </c>
    </row>
    <row r="1561" spans="2:18" ht="20.25" hidden="1" customHeight="1">
      <c r="B1561" s="36" t="str">
        <f t="shared" si="568"/>
        <v>b</v>
      </c>
      <c r="C1561" s="42">
        <v>6</v>
      </c>
      <c r="D1561" s="42"/>
      <c r="F1561" s="343" t="s">
        <v>698</v>
      </c>
      <c r="G1561" s="54" t="s">
        <v>333</v>
      </c>
      <c r="H1561" s="116"/>
      <c r="I1561" s="105">
        <f t="shared" si="569"/>
        <v>0</v>
      </c>
      <c r="J1561" s="117"/>
      <c r="K1561" s="117"/>
      <c r="L1561" s="105">
        <f t="shared" si="570"/>
        <v>0</v>
      </c>
      <c r="M1561" s="117"/>
      <c r="N1561" s="117"/>
      <c r="P1561" s="35" t="s">
        <v>145</v>
      </c>
      <c r="R1561" s="352">
        <f>L1561-[1]გადასახდელები!L1561</f>
        <v>0</v>
      </c>
    </row>
    <row r="1562" spans="2:18" ht="30.75" hidden="1" customHeight="1">
      <c r="B1562" s="36" t="str">
        <f t="shared" si="568"/>
        <v>b</v>
      </c>
      <c r="C1562" s="42">
        <v>6</v>
      </c>
      <c r="D1562" s="42"/>
      <c r="F1562" s="343" t="s">
        <v>591</v>
      </c>
      <c r="G1562" s="54" t="s">
        <v>334</v>
      </c>
      <c r="H1562" s="116"/>
      <c r="I1562" s="105">
        <f t="shared" si="569"/>
        <v>0</v>
      </c>
      <c r="J1562" s="117"/>
      <c r="K1562" s="117"/>
      <c r="L1562" s="105">
        <f t="shared" si="570"/>
        <v>0</v>
      </c>
      <c r="M1562" s="117"/>
      <c r="N1562" s="117"/>
      <c r="P1562" s="35" t="s">
        <v>145</v>
      </c>
      <c r="R1562" s="352">
        <f>L1562-[1]გადასახდელები!L1562</f>
        <v>0</v>
      </c>
    </row>
    <row r="1563" spans="2:18" ht="20.25" hidden="1" customHeight="1">
      <c r="B1563" s="36" t="str">
        <f t="shared" si="568"/>
        <v>b</v>
      </c>
      <c r="C1563" s="42">
        <v>4</v>
      </c>
      <c r="D1563" s="42"/>
      <c r="F1563" s="342" t="s">
        <v>699</v>
      </c>
      <c r="G1563" s="47" t="s">
        <v>335</v>
      </c>
      <c r="H1563" s="93">
        <f>H1564+H1565</f>
        <v>0</v>
      </c>
      <c r="I1563" s="94">
        <f t="shared" si="569"/>
        <v>0</v>
      </c>
      <c r="J1563" s="93">
        <f>J1564+J1565</f>
        <v>0</v>
      </c>
      <c r="K1563" s="93">
        <f>K1564+K1565</f>
        <v>0</v>
      </c>
      <c r="L1563" s="94">
        <f t="shared" si="570"/>
        <v>0</v>
      </c>
      <c r="M1563" s="93">
        <f>M1564+M1565</f>
        <v>0</v>
      </c>
      <c r="N1563" s="93">
        <f>N1564+N1565</f>
        <v>0</v>
      </c>
      <c r="O1563" s="82" t="s">
        <v>146</v>
      </c>
      <c r="P1563" s="35" t="s">
        <v>145</v>
      </c>
      <c r="R1563" s="352">
        <f>L1563-[1]გადასახდელები!L1563</f>
        <v>0</v>
      </c>
    </row>
    <row r="1564" spans="2:18" ht="20.25" hidden="1" customHeight="1">
      <c r="B1564" s="36" t="str">
        <f t="shared" si="568"/>
        <v>b</v>
      </c>
      <c r="C1564" s="42">
        <v>5</v>
      </c>
      <c r="D1564" s="42"/>
      <c r="F1564" s="343" t="s">
        <v>700</v>
      </c>
      <c r="G1564" s="48" t="s">
        <v>336</v>
      </c>
      <c r="H1564" s="101"/>
      <c r="I1564" s="97">
        <f t="shared" si="569"/>
        <v>0</v>
      </c>
      <c r="J1564" s="102"/>
      <c r="K1564" s="102"/>
      <c r="L1564" s="97">
        <f t="shared" si="570"/>
        <v>0</v>
      </c>
      <c r="M1564" s="102"/>
      <c r="N1564" s="102"/>
      <c r="O1564" s="115"/>
      <c r="P1564" s="35" t="s">
        <v>145</v>
      </c>
      <c r="R1564" s="352">
        <f>L1564-[1]გადასახდელები!L1564</f>
        <v>0</v>
      </c>
    </row>
    <row r="1565" spans="2:18" ht="20.25" hidden="1" customHeight="1">
      <c r="B1565" s="36" t="str">
        <f t="shared" si="568"/>
        <v>b</v>
      </c>
      <c r="C1565" s="42">
        <v>5</v>
      </c>
      <c r="D1565" s="42"/>
      <c r="F1565" s="342" t="s">
        <v>701</v>
      </c>
      <c r="G1565" s="48" t="s">
        <v>337</v>
      </c>
      <c r="H1565" s="119">
        <f>H1566+H1567</f>
        <v>0</v>
      </c>
      <c r="I1565" s="105">
        <f t="shared" si="569"/>
        <v>0</v>
      </c>
      <c r="J1565" s="119">
        <f>J1566+J1567</f>
        <v>0</v>
      </c>
      <c r="K1565" s="119">
        <f>K1566+K1567</f>
        <v>0</v>
      </c>
      <c r="L1565" s="105">
        <f t="shared" si="570"/>
        <v>0</v>
      </c>
      <c r="M1565" s="119">
        <f>M1566+M1567</f>
        <v>0</v>
      </c>
      <c r="N1565" s="119">
        <f>N1566+N1567</f>
        <v>0</v>
      </c>
      <c r="O1565" s="82" t="s">
        <v>146</v>
      </c>
      <c r="P1565" s="35" t="s">
        <v>145</v>
      </c>
      <c r="R1565" s="352">
        <f>L1565-[1]გადასახდელები!L1565</f>
        <v>0</v>
      </c>
    </row>
    <row r="1566" spans="2:18" ht="20.25" hidden="1" customHeight="1">
      <c r="B1566" s="36" t="str">
        <f t="shared" si="568"/>
        <v>b</v>
      </c>
      <c r="C1566" s="42">
        <v>6</v>
      </c>
      <c r="D1566" s="42"/>
      <c r="F1566" s="343" t="s">
        <v>702</v>
      </c>
      <c r="G1566" s="54" t="s">
        <v>338</v>
      </c>
      <c r="H1566" s="116"/>
      <c r="I1566" s="105">
        <f t="shared" si="569"/>
        <v>0</v>
      </c>
      <c r="J1566" s="117"/>
      <c r="K1566" s="117"/>
      <c r="L1566" s="105">
        <f t="shared" si="570"/>
        <v>0</v>
      </c>
      <c r="M1566" s="117"/>
      <c r="N1566" s="117"/>
      <c r="P1566" s="35" t="s">
        <v>145</v>
      </c>
      <c r="R1566" s="352">
        <f>L1566-[1]გადასახდელები!L1566</f>
        <v>0</v>
      </c>
    </row>
    <row r="1567" spans="2:18" ht="20.25" hidden="1" customHeight="1">
      <c r="B1567" s="36" t="str">
        <f t="shared" si="568"/>
        <v>b</v>
      </c>
      <c r="C1567" s="42">
        <v>6</v>
      </c>
      <c r="D1567" s="42"/>
      <c r="F1567" s="343" t="s">
        <v>703</v>
      </c>
      <c r="G1567" s="54" t="s">
        <v>339</v>
      </c>
      <c r="H1567" s="116"/>
      <c r="I1567" s="105">
        <f t="shared" si="569"/>
        <v>0</v>
      </c>
      <c r="J1567" s="117"/>
      <c r="K1567" s="117"/>
      <c r="L1567" s="105">
        <f t="shared" si="570"/>
        <v>0</v>
      </c>
      <c r="M1567" s="117"/>
      <c r="N1567" s="117"/>
      <c r="P1567" s="35" t="s">
        <v>145</v>
      </c>
      <c r="R1567" s="352">
        <f>L1567-[1]გადასახდელები!L1567</f>
        <v>0</v>
      </c>
    </row>
    <row r="1568" spans="2:18" ht="30.75" hidden="1" customHeight="1">
      <c r="B1568" s="36" t="str">
        <f t="shared" si="568"/>
        <v>b</v>
      </c>
      <c r="C1568" s="42">
        <v>3</v>
      </c>
      <c r="D1568" s="42"/>
      <c r="F1568" s="342" t="s">
        <v>704</v>
      </c>
      <c r="G1568" s="51" t="s">
        <v>340</v>
      </c>
      <c r="H1568" s="89">
        <f>H1569+H1570</f>
        <v>0</v>
      </c>
      <c r="I1568" s="90">
        <f t="shared" si="569"/>
        <v>0</v>
      </c>
      <c r="J1568" s="89">
        <f>J1569+J1570</f>
        <v>0</v>
      </c>
      <c r="K1568" s="89">
        <f>K1569+K1570</f>
        <v>0</v>
      </c>
      <c r="L1568" s="90">
        <f t="shared" si="570"/>
        <v>0</v>
      </c>
      <c r="M1568" s="89">
        <f>M1569+M1570</f>
        <v>0</v>
      </c>
      <c r="N1568" s="89">
        <f>N1569+N1570</f>
        <v>0</v>
      </c>
      <c r="O1568" s="82" t="s">
        <v>146</v>
      </c>
      <c r="P1568" s="35" t="s">
        <v>145</v>
      </c>
      <c r="R1568" s="352">
        <f>L1568-[1]გადასახდელები!L1568</f>
        <v>0</v>
      </c>
    </row>
    <row r="1569" spans="2:18" ht="30.75" hidden="1" customHeight="1">
      <c r="B1569" s="36" t="str">
        <f t="shared" si="568"/>
        <v>b</v>
      </c>
      <c r="C1569" s="42">
        <v>4</v>
      </c>
      <c r="D1569" s="42"/>
      <c r="F1569" s="343" t="s">
        <v>705</v>
      </c>
      <c r="G1569" s="47" t="s">
        <v>341</v>
      </c>
      <c r="H1569" s="103"/>
      <c r="I1569" s="94">
        <f t="shared" si="569"/>
        <v>0</v>
      </c>
      <c r="J1569" s="104"/>
      <c r="K1569" s="104"/>
      <c r="L1569" s="94">
        <f t="shared" si="570"/>
        <v>0</v>
      </c>
      <c r="M1569" s="104"/>
      <c r="N1569" s="104"/>
      <c r="P1569" s="35" t="s">
        <v>145</v>
      </c>
      <c r="R1569" s="352">
        <f>L1569-[1]გადასახდელები!L1569</f>
        <v>0</v>
      </c>
    </row>
    <row r="1570" spans="2:18" ht="30.75" hidden="1" customHeight="1">
      <c r="B1570" s="36" t="str">
        <f t="shared" si="568"/>
        <v>b</v>
      </c>
      <c r="C1570" s="42">
        <v>4</v>
      </c>
      <c r="D1570" s="42"/>
      <c r="F1570" s="342" t="s">
        <v>706</v>
      </c>
      <c r="G1570" s="47" t="s">
        <v>342</v>
      </c>
      <c r="H1570" s="93">
        <f>H1571+H1572+H1573+H1574</f>
        <v>0</v>
      </c>
      <c r="I1570" s="94">
        <f t="shared" si="569"/>
        <v>0</v>
      </c>
      <c r="J1570" s="93">
        <f>J1571+J1572+J1573+J1574</f>
        <v>0</v>
      </c>
      <c r="K1570" s="93">
        <f>K1571+K1572+K1573+K1574</f>
        <v>0</v>
      </c>
      <c r="L1570" s="94">
        <f t="shared" si="570"/>
        <v>0</v>
      </c>
      <c r="M1570" s="93">
        <f>M1571+M1572+M1573+M1574</f>
        <v>0</v>
      </c>
      <c r="N1570" s="93">
        <f>N1571+N1572+N1573+N1574</f>
        <v>0</v>
      </c>
      <c r="O1570" s="82" t="s">
        <v>146</v>
      </c>
      <c r="P1570" s="35" t="s">
        <v>145</v>
      </c>
      <c r="R1570" s="352">
        <f>L1570-[1]გადასახდელები!L1570</f>
        <v>0</v>
      </c>
    </row>
    <row r="1571" spans="2:18" ht="30.75" hidden="1" customHeight="1">
      <c r="B1571" s="36" t="str">
        <f t="shared" si="568"/>
        <v>b</v>
      </c>
      <c r="C1571" s="42">
        <v>5</v>
      </c>
      <c r="D1571" s="42"/>
      <c r="F1571" s="343" t="s">
        <v>707</v>
      </c>
      <c r="G1571" s="48" t="s">
        <v>343</v>
      </c>
      <c r="H1571" s="101"/>
      <c r="I1571" s="97">
        <f t="shared" si="569"/>
        <v>0</v>
      </c>
      <c r="J1571" s="102"/>
      <c r="K1571" s="102"/>
      <c r="L1571" s="97">
        <f t="shared" si="570"/>
        <v>0</v>
      </c>
      <c r="M1571" s="102"/>
      <c r="N1571" s="102"/>
      <c r="P1571" s="35" t="s">
        <v>145</v>
      </c>
      <c r="R1571" s="352">
        <f>L1571-[1]გადასახდელები!L1571</f>
        <v>0</v>
      </c>
    </row>
    <row r="1572" spans="2:18" ht="20.25" hidden="1" customHeight="1">
      <c r="B1572" s="36" t="str">
        <f t="shared" si="568"/>
        <v>b</v>
      </c>
      <c r="C1572" s="42">
        <v>5</v>
      </c>
      <c r="D1572" s="42"/>
      <c r="F1572" s="343" t="s">
        <v>708</v>
      </c>
      <c r="G1572" s="48" t="s">
        <v>344</v>
      </c>
      <c r="H1572" s="101"/>
      <c r="I1572" s="97">
        <f t="shared" si="569"/>
        <v>0</v>
      </c>
      <c r="J1572" s="102"/>
      <c r="K1572" s="102"/>
      <c r="L1572" s="97">
        <f t="shared" si="570"/>
        <v>0</v>
      </c>
      <c r="M1572" s="102"/>
      <c r="N1572" s="102"/>
      <c r="P1572" s="35" t="s">
        <v>145</v>
      </c>
      <c r="R1572" s="352">
        <f>L1572-[1]გადასახდელები!L1572</f>
        <v>0</v>
      </c>
    </row>
    <row r="1573" spans="2:18" ht="20.25" hidden="1" customHeight="1">
      <c r="B1573" s="36" t="str">
        <f t="shared" si="568"/>
        <v>b</v>
      </c>
      <c r="C1573" s="42">
        <v>5</v>
      </c>
      <c r="D1573" s="42"/>
      <c r="F1573" s="343" t="s">
        <v>709</v>
      </c>
      <c r="G1573" s="48" t="s">
        <v>345</v>
      </c>
      <c r="H1573" s="101"/>
      <c r="I1573" s="97">
        <f t="shared" si="569"/>
        <v>0</v>
      </c>
      <c r="J1573" s="102"/>
      <c r="K1573" s="102"/>
      <c r="L1573" s="97">
        <f t="shared" si="570"/>
        <v>0</v>
      </c>
      <c r="M1573" s="102"/>
      <c r="N1573" s="102"/>
      <c r="P1573" s="35" t="s">
        <v>145</v>
      </c>
      <c r="R1573" s="352">
        <f>L1573-[1]გადასახდელები!L1573</f>
        <v>0</v>
      </c>
    </row>
    <row r="1574" spans="2:18" ht="20.25" hidden="1" customHeight="1">
      <c r="B1574" s="36" t="str">
        <f t="shared" si="568"/>
        <v>b</v>
      </c>
      <c r="C1574" s="42">
        <v>5</v>
      </c>
      <c r="D1574" s="42"/>
      <c r="F1574" s="343" t="s">
        <v>710</v>
      </c>
      <c r="G1574" s="48" t="s">
        <v>214</v>
      </c>
      <c r="H1574" s="101"/>
      <c r="I1574" s="97">
        <f t="shared" si="569"/>
        <v>0</v>
      </c>
      <c r="J1574" s="102"/>
      <c r="K1574" s="102"/>
      <c r="L1574" s="97">
        <f t="shared" si="570"/>
        <v>0</v>
      </c>
      <c r="M1574" s="102"/>
      <c r="N1574" s="102"/>
      <c r="P1574" s="35" t="s">
        <v>145</v>
      </c>
      <c r="R1574" s="352">
        <f>L1574-[1]გადასახდელები!L1574</f>
        <v>0</v>
      </c>
    </row>
    <row r="1575" spans="2:18" ht="20.25" hidden="1" customHeight="1">
      <c r="B1575" s="36" t="str">
        <f t="shared" si="568"/>
        <v>b</v>
      </c>
      <c r="C1575" s="42">
        <v>3</v>
      </c>
      <c r="D1575" s="42"/>
      <c r="F1575" s="343" t="s">
        <v>711</v>
      </c>
      <c r="G1575" s="51" t="s">
        <v>346</v>
      </c>
      <c r="H1575" s="111"/>
      <c r="I1575" s="90">
        <f t="shared" si="569"/>
        <v>0</v>
      </c>
      <c r="J1575" s="112"/>
      <c r="K1575" s="112"/>
      <c r="L1575" s="90">
        <f t="shared" si="570"/>
        <v>0</v>
      </c>
      <c r="M1575" s="112"/>
      <c r="N1575" s="112"/>
      <c r="P1575" s="35" t="s">
        <v>145</v>
      </c>
      <c r="R1575" s="352">
        <f>L1575-[1]გადასახდელები!L1575</f>
        <v>0</v>
      </c>
    </row>
    <row r="1576" spans="2:18" ht="20.25" hidden="1" customHeight="1">
      <c r="B1576" s="36" t="str">
        <f t="shared" si="568"/>
        <v>b</v>
      </c>
      <c r="C1576" s="42">
        <v>3</v>
      </c>
      <c r="D1576" s="42"/>
      <c r="F1576" s="342" t="s">
        <v>712</v>
      </c>
      <c r="G1576" s="51" t="s">
        <v>347</v>
      </c>
      <c r="H1576" s="89">
        <f>H1577+H1578+H1579+H1582</f>
        <v>0</v>
      </c>
      <c r="I1576" s="90">
        <f t="shared" si="569"/>
        <v>0</v>
      </c>
      <c r="J1576" s="89">
        <f>J1577+J1578+J1579+J1582</f>
        <v>0</v>
      </c>
      <c r="K1576" s="89">
        <f>K1577+K1578+K1579+K1582</f>
        <v>0</v>
      </c>
      <c r="L1576" s="90">
        <f t="shared" si="570"/>
        <v>0</v>
      </c>
      <c r="M1576" s="89">
        <f>M1577+M1578+M1579+M1582</f>
        <v>0</v>
      </c>
      <c r="N1576" s="89">
        <f>N1577+N1578+N1579+N1582</f>
        <v>0</v>
      </c>
      <c r="O1576" s="82" t="s">
        <v>146</v>
      </c>
      <c r="P1576" s="35" t="s">
        <v>145</v>
      </c>
      <c r="R1576" s="352">
        <f>L1576-[1]გადასახდელები!L1576</f>
        <v>0</v>
      </c>
    </row>
    <row r="1577" spans="2:18" ht="30.75" hidden="1" customHeight="1">
      <c r="B1577" s="36" t="str">
        <f t="shared" si="568"/>
        <v>b</v>
      </c>
      <c r="C1577" s="42">
        <v>4</v>
      </c>
      <c r="D1577" s="42"/>
      <c r="F1577" s="343" t="s">
        <v>713</v>
      </c>
      <c r="G1577" s="47" t="s">
        <v>348</v>
      </c>
      <c r="H1577" s="103"/>
      <c r="I1577" s="94">
        <f t="shared" si="569"/>
        <v>0</v>
      </c>
      <c r="J1577" s="104"/>
      <c r="K1577" s="104"/>
      <c r="L1577" s="94">
        <f t="shared" si="570"/>
        <v>0</v>
      </c>
      <c r="M1577" s="104"/>
      <c r="N1577" s="104"/>
      <c r="O1577" s="115"/>
      <c r="P1577" s="35" t="s">
        <v>145</v>
      </c>
      <c r="R1577" s="352">
        <f>L1577-[1]გადასახდელები!L1577</f>
        <v>0</v>
      </c>
    </row>
    <row r="1578" spans="2:18" ht="20.25" hidden="1" customHeight="1">
      <c r="B1578" s="36" t="str">
        <f t="shared" si="568"/>
        <v>b</v>
      </c>
      <c r="C1578" s="42">
        <v>4</v>
      </c>
      <c r="D1578" s="42"/>
      <c r="F1578" s="343" t="s">
        <v>714</v>
      </c>
      <c r="G1578" s="47" t="s">
        <v>349</v>
      </c>
      <c r="H1578" s="103"/>
      <c r="I1578" s="94">
        <f t="shared" si="569"/>
        <v>0</v>
      </c>
      <c r="J1578" s="104"/>
      <c r="K1578" s="104"/>
      <c r="L1578" s="94">
        <f t="shared" si="570"/>
        <v>0</v>
      </c>
      <c r="M1578" s="104"/>
      <c r="N1578" s="104"/>
      <c r="O1578" s="115"/>
      <c r="P1578" s="35" t="s">
        <v>145</v>
      </c>
      <c r="R1578" s="352">
        <f>L1578-[1]გადასახდელები!L1578</f>
        <v>0</v>
      </c>
    </row>
    <row r="1579" spans="2:18" ht="20.25" hidden="1" customHeight="1">
      <c r="B1579" s="36" t="str">
        <f t="shared" si="568"/>
        <v>b</v>
      </c>
      <c r="C1579" s="42">
        <v>4</v>
      </c>
      <c r="D1579" s="42"/>
      <c r="F1579" s="342" t="s">
        <v>715</v>
      </c>
      <c r="G1579" s="47" t="s">
        <v>350</v>
      </c>
      <c r="H1579" s="93">
        <f>H1580+H1581</f>
        <v>0</v>
      </c>
      <c r="I1579" s="94">
        <f t="shared" si="569"/>
        <v>0</v>
      </c>
      <c r="J1579" s="93">
        <f>J1580+J1581</f>
        <v>0</v>
      </c>
      <c r="K1579" s="93">
        <f>K1580+K1581</f>
        <v>0</v>
      </c>
      <c r="L1579" s="94">
        <f t="shared" si="570"/>
        <v>0</v>
      </c>
      <c r="M1579" s="93">
        <f>M1580+M1581</f>
        <v>0</v>
      </c>
      <c r="N1579" s="93">
        <f>N1580+N1581</f>
        <v>0</v>
      </c>
      <c r="O1579" s="82" t="s">
        <v>146</v>
      </c>
      <c r="P1579" s="35" t="s">
        <v>145</v>
      </c>
      <c r="R1579" s="352">
        <f>L1579-[1]გადასახდელები!L1579</f>
        <v>0</v>
      </c>
    </row>
    <row r="1580" spans="2:18" ht="30.75" hidden="1" customHeight="1">
      <c r="B1580" s="36" t="str">
        <f t="shared" si="568"/>
        <v>b</v>
      </c>
      <c r="C1580" s="42">
        <v>5</v>
      </c>
      <c r="D1580" s="42"/>
      <c r="F1580" s="343" t="s">
        <v>716</v>
      </c>
      <c r="G1580" s="48" t="s">
        <v>351</v>
      </c>
      <c r="H1580" s="101"/>
      <c r="I1580" s="97">
        <f t="shared" si="569"/>
        <v>0</v>
      </c>
      <c r="J1580" s="102"/>
      <c r="K1580" s="102"/>
      <c r="L1580" s="97">
        <f t="shared" si="570"/>
        <v>0</v>
      </c>
      <c r="M1580" s="102"/>
      <c r="N1580" s="102"/>
      <c r="P1580" s="35" t="s">
        <v>145</v>
      </c>
      <c r="R1580" s="352">
        <f>L1580-[1]გადასახდელები!L1580</f>
        <v>0</v>
      </c>
    </row>
    <row r="1581" spans="2:18" ht="20.25" hidden="1" customHeight="1">
      <c r="B1581" s="36" t="str">
        <f t="shared" si="568"/>
        <v>b</v>
      </c>
      <c r="C1581" s="42">
        <v>5</v>
      </c>
      <c r="D1581" s="42"/>
      <c r="F1581" s="343" t="s">
        <v>717</v>
      </c>
      <c r="G1581" s="48" t="s">
        <v>352</v>
      </c>
      <c r="H1581" s="101"/>
      <c r="I1581" s="97">
        <f t="shared" si="569"/>
        <v>0</v>
      </c>
      <c r="J1581" s="102"/>
      <c r="K1581" s="102"/>
      <c r="L1581" s="97">
        <f t="shared" si="570"/>
        <v>0</v>
      </c>
      <c r="M1581" s="102"/>
      <c r="N1581" s="102"/>
      <c r="P1581" s="35" t="s">
        <v>145</v>
      </c>
      <c r="R1581" s="352">
        <f>L1581-[1]გადასახდელები!L1581</f>
        <v>0</v>
      </c>
    </row>
    <row r="1582" spans="2:18" ht="20.25" hidden="1" customHeight="1">
      <c r="B1582" s="36" t="str">
        <f t="shared" si="568"/>
        <v>b</v>
      </c>
      <c r="C1582" s="42">
        <v>4</v>
      </c>
      <c r="D1582" s="42"/>
      <c r="F1582" s="343" t="s">
        <v>718</v>
      </c>
      <c r="G1582" s="47" t="s">
        <v>353</v>
      </c>
      <c r="H1582" s="103"/>
      <c r="I1582" s="94">
        <f t="shared" si="569"/>
        <v>0</v>
      </c>
      <c r="J1582" s="104"/>
      <c r="K1582" s="104"/>
      <c r="L1582" s="94">
        <f t="shared" si="570"/>
        <v>0</v>
      </c>
      <c r="M1582" s="104"/>
      <c r="N1582" s="104"/>
      <c r="P1582" s="35" t="s">
        <v>145</v>
      </c>
      <c r="R1582" s="352">
        <f>L1582-[1]გადასახდელები!L1582</f>
        <v>0</v>
      </c>
    </row>
    <row r="1583" spans="2:18" ht="20.25" hidden="1" customHeight="1">
      <c r="B1583" s="36" t="str">
        <f t="shared" si="568"/>
        <v>b</v>
      </c>
      <c r="C1583" s="42">
        <v>2</v>
      </c>
      <c r="D1583" s="42"/>
      <c r="F1583" s="30"/>
      <c r="G1583" s="60" t="s">
        <v>354</v>
      </c>
      <c r="H1583" s="86">
        <f>H1584+H1591+H1598</f>
        <v>0</v>
      </c>
      <c r="I1583" s="87">
        <f t="shared" si="569"/>
        <v>0</v>
      </c>
      <c r="J1583" s="88">
        <f>J1584+J1591+J1598</f>
        <v>0</v>
      </c>
      <c r="K1583" s="88">
        <f>K1584+K1591+K1598</f>
        <v>0</v>
      </c>
      <c r="L1583" s="87">
        <f t="shared" si="570"/>
        <v>0</v>
      </c>
      <c r="M1583" s="88">
        <f>M1584+M1591+M1598</f>
        <v>0</v>
      </c>
      <c r="N1583" s="88">
        <f>N1584+N1591+N1598</f>
        <v>0</v>
      </c>
      <c r="O1583" s="82" t="s">
        <v>146</v>
      </c>
      <c r="R1583" s="352">
        <f>L1583-[1]გადასახდელები!L1583</f>
        <v>0</v>
      </c>
    </row>
    <row r="1584" spans="2:18" ht="20.25" hidden="1" customHeight="1">
      <c r="B1584" s="36" t="str">
        <f t="shared" si="568"/>
        <v>b</v>
      </c>
      <c r="C1584" s="42">
        <v>3</v>
      </c>
      <c r="D1584" s="42"/>
      <c r="F1584" s="31"/>
      <c r="G1584" s="51" t="s">
        <v>355</v>
      </c>
      <c r="H1584" s="120">
        <f>SUM(H1585:H1590)</f>
        <v>0</v>
      </c>
      <c r="I1584" s="118">
        <f t="shared" si="569"/>
        <v>0</v>
      </c>
      <c r="J1584" s="121">
        <f>SUM(J1585:J1590)</f>
        <v>0</v>
      </c>
      <c r="K1584" s="121">
        <f>SUM(K1585:K1590)</f>
        <v>0</v>
      </c>
      <c r="L1584" s="118">
        <f t="shared" si="570"/>
        <v>0</v>
      </c>
      <c r="M1584" s="121">
        <f>SUM(M1585:M1590)</f>
        <v>0</v>
      </c>
      <c r="N1584" s="121">
        <f>SUM(N1585:N1590)</f>
        <v>0</v>
      </c>
      <c r="O1584" s="82" t="s">
        <v>146</v>
      </c>
      <c r="R1584" s="352">
        <f>L1584-[1]გადასახდელები!L1584</f>
        <v>0</v>
      </c>
    </row>
    <row r="1585" spans="2:18" ht="20.25" hidden="1" customHeight="1">
      <c r="B1585" s="36" t="str">
        <f t="shared" si="568"/>
        <v>b</v>
      </c>
      <c r="C1585" s="42">
        <v>4</v>
      </c>
      <c r="D1585" s="42"/>
      <c r="F1585" s="31"/>
      <c r="G1585" s="47" t="s">
        <v>356</v>
      </c>
      <c r="H1585" s="103"/>
      <c r="I1585" s="94">
        <f t="shared" si="569"/>
        <v>0</v>
      </c>
      <c r="J1585" s="104"/>
      <c r="K1585" s="104"/>
      <c r="L1585" s="94">
        <f t="shared" si="570"/>
        <v>0</v>
      </c>
      <c r="M1585" s="104"/>
      <c r="N1585" s="104"/>
      <c r="R1585" s="352">
        <f>L1585-[1]გადასახდელები!L1585</f>
        <v>0</v>
      </c>
    </row>
    <row r="1586" spans="2:18" ht="20.25" hidden="1" customHeight="1">
      <c r="B1586" s="36" t="str">
        <f t="shared" si="568"/>
        <v>b</v>
      </c>
      <c r="C1586" s="42">
        <v>4</v>
      </c>
      <c r="D1586" s="42"/>
      <c r="F1586" s="31"/>
      <c r="G1586" s="47" t="s">
        <v>357</v>
      </c>
      <c r="H1586" s="103"/>
      <c r="I1586" s="94">
        <f t="shared" si="569"/>
        <v>0</v>
      </c>
      <c r="J1586" s="104"/>
      <c r="K1586" s="104"/>
      <c r="L1586" s="94">
        <f t="shared" si="570"/>
        <v>0</v>
      </c>
      <c r="M1586" s="104"/>
      <c r="N1586" s="104"/>
      <c r="R1586" s="352">
        <f>L1586-[1]გადასახდელები!L1586</f>
        <v>0</v>
      </c>
    </row>
    <row r="1587" spans="2:18" ht="20.25" hidden="1" customHeight="1">
      <c r="B1587" s="36" t="str">
        <f t="shared" si="568"/>
        <v>b</v>
      </c>
      <c r="C1587" s="42">
        <v>4</v>
      </c>
      <c r="D1587" s="42"/>
      <c r="F1587" s="31"/>
      <c r="G1587" s="47" t="s">
        <v>212</v>
      </c>
      <c r="H1587" s="103"/>
      <c r="I1587" s="94">
        <f t="shared" si="569"/>
        <v>0</v>
      </c>
      <c r="J1587" s="104"/>
      <c r="K1587" s="104"/>
      <c r="L1587" s="94">
        <f t="shared" si="570"/>
        <v>0</v>
      </c>
      <c r="M1587" s="104"/>
      <c r="N1587" s="104"/>
      <c r="R1587" s="352">
        <f>L1587-[1]გადასახდელები!L1587</f>
        <v>0</v>
      </c>
    </row>
    <row r="1588" spans="2:18" ht="20.25" hidden="1" customHeight="1">
      <c r="B1588" s="36" t="str">
        <f t="shared" si="568"/>
        <v>b</v>
      </c>
      <c r="C1588" s="42">
        <v>4</v>
      </c>
      <c r="D1588" s="42"/>
      <c r="F1588" s="31"/>
      <c r="G1588" s="47" t="s">
        <v>358</v>
      </c>
      <c r="H1588" s="103"/>
      <c r="I1588" s="94">
        <f t="shared" si="569"/>
        <v>0</v>
      </c>
      <c r="J1588" s="104"/>
      <c r="K1588" s="104"/>
      <c r="L1588" s="94">
        <f t="shared" si="570"/>
        <v>0</v>
      </c>
      <c r="M1588" s="104"/>
      <c r="N1588" s="104"/>
      <c r="R1588" s="352">
        <f>L1588-[1]გადასახდელები!L1588</f>
        <v>0</v>
      </c>
    </row>
    <row r="1589" spans="2:18" ht="20.25" hidden="1" customHeight="1">
      <c r="B1589" s="36" t="str">
        <f t="shared" si="568"/>
        <v>b</v>
      </c>
      <c r="C1589" s="42">
        <v>4</v>
      </c>
      <c r="D1589" s="42"/>
      <c r="F1589" s="31"/>
      <c r="G1589" s="47" t="s">
        <v>359</v>
      </c>
      <c r="H1589" s="103"/>
      <c r="I1589" s="94">
        <f t="shared" si="569"/>
        <v>0</v>
      </c>
      <c r="J1589" s="104"/>
      <c r="K1589" s="104"/>
      <c r="L1589" s="94">
        <f t="shared" si="570"/>
        <v>0</v>
      </c>
      <c r="M1589" s="104"/>
      <c r="N1589" s="104"/>
      <c r="R1589" s="352">
        <f>L1589-[1]გადასახდელები!L1589</f>
        <v>0</v>
      </c>
    </row>
    <row r="1590" spans="2:18" ht="20.25" hidden="1" customHeight="1">
      <c r="B1590" s="36" t="str">
        <f t="shared" si="568"/>
        <v>b</v>
      </c>
      <c r="C1590" s="42">
        <v>4</v>
      </c>
      <c r="D1590" s="42"/>
      <c r="F1590" s="31"/>
      <c r="G1590" s="47" t="s">
        <v>360</v>
      </c>
      <c r="H1590" s="103"/>
      <c r="I1590" s="94">
        <f t="shared" si="569"/>
        <v>0</v>
      </c>
      <c r="J1590" s="104"/>
      <c r="K1590" s="104"/>
      <c r="L1590" s="94">
        <f t="shared" si="570"/>
        <v>0</v>
      </c>
      <c r="M1590" s="104"/>
      <c r="N1590" s="104"/>
      <c r="R1590" s="352">
        <f>L1590-[1]გადასახდელები!L1590</f>
        <v>0</v>
      </c>
    </row>
    <row r="1591" spans="2:18" ht="20.25" hidden="1" customHeight="1">
      <c r="B1591" s="36" t="str">
        <f t="shared" si="568"/>
        <v>b</v>
      </c>
      <c r="C1591" s="42">
        <v>3</v>
      </c>
      <c r="D1591" s="42"/>
      <c r="F1591" s="31"/>
      <c r="G1591" s="51" t="s">
        <v>211</v>
      </c>
      <c r="H1591" s="120">
        <f>SUM(H1592:H1597)</f>
        <v>0</v>
      </c>
      <c r="I1591" s="118">
        <f t="shared" si="569"/>
        <v>0</v>
      </c>
      <c r="J1591" s="121">
        <f>SUM(J1592:J1597)</f>
        <v>0</v>
      </c>
      <c r="K1591" s="121">
        <f>SUM(K1592:K1597)</f>
        <v>0</v>
      </c>
      <c r="L1591" s="118">
        <f t="shared" si="570"/>
        <v>0</v>
      </c>
      <c r="M1591" s="121">
        <f>SUM(M1592:M1597)</f>
        <v>0</v>
      </c>
      <c r="N1591" s="121">
        <f>SUM(N1592:N1597)</f>
        <v>0</v>
      </c>
      <c r="O1591" s="82" t="s">
        <v>146</v>
      </c>
      <c r="R1591" s="352">
        <f>L1591-[1]გადასახდელები!L1591</f>
        <v>0</v>
      </c>
    </row>
    <row r="1592" spans="2:18" ht="20.25" hidden="1" customHeight="1">
      <c r="B1592" s="36" t="str">
        <f t="shared" si="568"/>
        <v>b</v>
      </c>
      <c r="C1592" s="42">
        <v>4</v>
      </c>
      <c r="D1592" s="42"/>
      <c r="F1592" s="31"/>
      <c r="G1592" s="47" t="s">
        <v>356</v>
      </c>
      <c r="H1592" s="103"/>
      <c r="I1592" s="94">
        <f t="shared" si="569"/>
        <v>0</v>
      </c>
      <c r="J1592" s="104"/>
      <c r="K1592" s="104"/>
      <c r="L1592" s="94">
        <f t="shared" si="570"/>
        <v>0</v>
      </c>
      <c r="M1592" s="104"/>
      <c r="N1592" s="104"/>
      <c r="R1592" s="352">
        <f>L1592-[1]გადასახდელები!L1592</f>
        <v>0</v>
      </c>
    </row>
    <row r="1593" spans="2:18" ht="20.25" hidden="1" customHeight="1">
      <c r="B1593" s="36" t="str">
        <f t="shared" si="568"/>
        <v>b</v>
      </c>
      <c r="C1593" s="42">
        <v>4</v>
      </c>
      <c r="D1593" s="42"/>
      <c r="F1593" s="31"/>
      <c r="G1593" s="47" t="s">
        <v>357</v>
      </c>
      <c r="H1593" s="103"/>
      <c r="I1593" s="94">
        <f t="shared" si="569"/>
        <v>0</v>
      </c>
      <c r="J1593" s="104"/>
      <c r="K1593" s="104"/>
      <c r="L1593" s="94">
        <f t="shared" si="570"/>
        <v>0</v>
      </c>
      <c r="M1593" s="104"/>
      <c r="N1593" s="104"/>
      <c r="R1593" s="352">
        <f>L1593-[1]გადასახდელები!L1593</f>
        <v>0</v>
      </c>
    </row>
    <row r="1594" spans="2:18" ht="20.25" hidden="1" customHeight="1">
      <c r="B1594" s="36" t="str">
        <f t="shared" si="568"/>
        <v>b</v>
      </c>
      <c r="C1594" s="42">
        <v>4</v>
      </c>
      <c r="D1594" s="42"/>
      <c r="F1594" s="31"/>
      <c r="G1594" s="47" t="s">
        <v>212</v>
      </c>
      <c r="H1594" s="103"/>
      <c r="I1594" s="94">
        <f t="shared" si="569"/>
        <v>0</v>
      </c>
      <c r="J1594" s="104"/>
      <c r="K1594" s="104"/>
      <c r="L1594" s="94">
        <f t="shared" si="570"/>
        <v>0</v>
      </c>
      <c r="M1594" s="104"/>
      <c r="N1594" s="104"/>
      <c r="R1594" s="352">
        <f>L1594-[1]გადასახდელები!L1594</f>
        <v>0</v>
      </c>
    </row>
    <row r="1595" spans="2:18" ht="20.25" hidden="1" customHeight="1">
      <c r="B1595" s="36" t="str">
        <f t="shared" si="568"/>
        <v>b</v>
      </c>
      <c r="C1595" s="42">
        <v>4</v>
      </c>
      <c r="D1595" s="42"/>
      <c r="F1595" s="31"/>
      <c r="G1595" s="47" t="s">
        <v>361</v>
      </c>
      <c r="H1595" s="103"/>
      <c r="I1595" s="94">
        <f t="shared" si="569"/>
        <v>0</v>
      </c>
      <c r="J1595" s="104"/>
      <c r="K1595" s="104"/>
      <c r="L1595" s="94">
        <f t="shared" si="570"/>
        <v>0</v>
      </c>
      <c r="M1595" s="104"/>
      <c r="N1595" s="104"/>
      <c r="R1595" s="352">
        <f>L1595-[1]გადასახდელები!L1595</f>
        <v>0</v>
      </c>
    </row>
    <row r="1596" spans="2:18" ht="20.25" hidden="1" customHeight="1">
      <c r="B1596" s="36" t="str">
        <f t="shared" si="568"/>
        <v>b</v>
      </c>
      <c r="C1596" s="42">
        <v>4</v>
      </c>
      <c r="D1596" s="42"/>
      <c r="F1596" s="31"/>
      <c r="G1596" s="47" t="s">
        <v>359</v>
      </c>
      <c r="H1596" s="103"/>
      <c r="I1596" s="94">
        <f t="shared" si="569"/>
        <v>0</v>
      </c>
      <c r="J1596" s="104"/>
      <c r="K1596" s="104"/>
      <c r="L1596" s="94">
        <f t="shared" si="570"/>
        <v>0</v>
      </c>
      <c r="M1596" s="104"/>
      <c r="N1596" s="104"/>
      <c r="R1596" s="352">
        <f>L1596-[1]გადასახდელები!L1596</f>
        <v>0</v>
      </c>
    </row>
    <row r="1597" spans="2:18" ht="20.25" hidden="1" customHeight="1">
      <c r="B1597" s="36" t="str">
        <f t="shared" si="568"/>
        <v>b</v>
      </c>
      <c r="C1597" s="42">
        <v>4</v>
      </c>
      <c r="D1597" s="42"/>
      <c r="F1597" s="31"/>
      <c r="G1597" s="47" t="s">
        <v>360</v>
      </c>
      <c r="H1597" s="103"/>
      <c r="I1597" s="94">
        <f t="shared" si="569"/>
        <v>0</v>
      </c>
      <c r="J1597" s="104"/>
      <c r="K1597" s="104"/>
      <c r="L1597" s="94">
        <f t="shared" si="570"/>
        <v>0</v>
      </c>
      <c r="M1597" s="104"/>
      <c r="N1597" s="104"/>
      <c r="R1597" s="352">
        <f>L1597-[1]გადასახდელები!L1597</f>
        <v>0</v>
      </c>
    </row>
    <row r="1598" spans="2:18" ht="20.25" hidden="1" customHeight="1">
      <c r="B1598" s="36" t="str">
        <f t="shared" si="568"/>
        <v>b</v>
      </c>
      <c r="C1598" s="42">
        <v>3</v>
      </c>
      <c r="D1598" s="42"/>
      <c r="F1598" s="29"/>
      <c r="G1598" s="56" t="s">
        <v>213</v>
      </c>
      <c r="H1598" s="122"/>
      <c r="I1598" s="118">
        <f t="shared" si="569"/>
        <v>0</v>
      </c>
      <c r="J1598" s="123"/>
      <c r="K1598" s="123"/>
      <c r="L1598" s="118">
        <f t="shared" si="570"/>
        <v>0</v>
      </c>
      <c r="M1598" s="123"/>
      <c r="N1598" s="123"/>
      <c r="R1598" s="352">
        <f>L1598-[1]გადასახდელები!L1598</f>
        <v>0</v>
      </c>
    </row>
    <row r="1599" spans="2:18" ht="20.25" hidden="1" customHeight="1">
      <c r="B1599" s="36" t="str">
        <f t="shared" si="568"/>
        <v>b</v>
      </c>
      <c r="C1599" s="42">
        <v>2</v>
      </c>
      <c r="D1599" s="42"/>
      <c r="F1599" s="28"/>
      <c r="G1599" s="60" t="s">
        <v>362</v>
      </c>
      <c r="H1599" s="86">
        <f>H1600+H1608</f>
        <v>0</v>
      </c>
      <c r="I1599" s="87">
        <f t="shared" si="569"/>
        <v>0</v>
      </c>
      <c r="J1599" s="88">
        <f>J1600+J1608</f>
        <v>0</v>
      </c>
      <c r="K1599" s="88">
        <f>K1600+K1608</f>
        <v>0</v>
      </c>
      <c r="L1599" s="87">
        <f t="shared" si="570"/>
        <v>0</v>
      </c>
      <c r="M1599" s="88">
        <f>M1600+M1608</f>
        <v>0</v>
      </c>
      <c r="N1599" s="88">
        <f>N1600+N1608</f>
        <v>0</v>
      </c>
      <c r="O1599" s="82" t="s">
        <v>146</v>
      </c>
      <c r="R1599" s="352">
        <f>L1599-[1]გადასახდელები!L1599</f>
        <v>0</v>
      </c>
    </row>
    <row r="1600" spans="2:18" ht="20.25" hidden="1" customHeight="1">
      <c r="B1600" s="36" t="str">
        <f t="shared" si="568"/>
        <v>b</v>
      </c>
      <c r="C1600" s="42">
        <v>3</v>
      </c>
      <c r="D1600" s="42"/>
      <c r="F1600" s="29"/>
      <c r="G1600" s="51" t="s">
        <v>355</v>
      </c>
      <c r="H1600" s="120">
        <f>SUM(H1601:H1607)</f>
        <v>0</v>
      </c>
      <c r="I1600" s="118">
        <f t="shared" si="569"/>
        <v>0</v>
      </c>
      <c r="J1600" s="121">
        <f>SUM(J1601:J1607)</f>
        <v>0</v>
      </c>
      <c r="K1600" s="121">
        <f>SUM(K1601:K1607)</f>
        <v>0</v>
      </c>
      <c r="L1600" s="118">
        <f t="shared" si="570"/>
        <v>0</v>
      </c>
      <c r="M1600" s="121">
        <f>SUM(M1601:M1607)</f>
        <v>0</v>
      </c>
      <c r="N1600" s="121">
        <f>SUM(N1601:N1607)</f>
        <v>0</v>
      </c>
      <c r="O1600" s="82" t="s">
        <v>146</v>
      </c>
      <c r="R1600" s="352">
        <f>L1600-[1]გადასახდელები!L1600</f>
        <v>0</v>
      </c>
    </row>
    <row r="1601" spans="2:18" ht="20.25" hidden="1" customHeight="1">
      <c r="B1601" s="36" t="str">
        <f t="shared" si="568"/>
        <v>b</v>
      </c>
      <c r="C1601" s="42">
        <v>4</v>
      </c>
      <c r="D1601" s="42"/>
      <c r="F1601" s="29"/>
      <c r="G1601" s="47" t="s">
        <v>363</v>
      </c>
      <c r="H1601" s="103"/>
      <c r="I1601" s="94">
        <f t="shared" si="569"/>
        <v>0</v>
      </c>
      <c r="J1601" s="104"/>
      <c r="K1601" s="104"/>
      <c r="L1601" s="94">
        <f t="shared" si="570"/>
        <v>0</v>
      </c>
      <c r="M1601" s="104"/>
      <c r="N1601" s="104"/>
      <c r="R1601" s="352">
        <f>L1601-[1]გადასახდელები!L1601</f>
        <v>0</v>
      </c>
    </row>
    <row r="1602" spans="2:18" ht="20.25" hidden="1" customHeight="1">
      <c r="B1602" s="36" t="str">
        <f t="shared" si="568"/>
        <v>b</v>
      </c>
      <c r="C1602" s="42">
        <v>4</v>
      </c>
      <c r="D1602" s="42"/>
      <c r="F1602" s="29"/>
      <c r="G1602" s="47" t="s">
        <v>210</v>
      </c>
      <c r="H1602" s="103"/>
      <c r="I1602" s="94">
        <f t="shared" si="569"/>
        <v>0</v>
      </c>
      <c r="J1602" s="104"/>
      <c r="K1602" s="104"/>
      <c r="L1602" s="94">
        <f t="shared" si="570"/>
        <v>0</v>
      </c>
      <c r="M1602" s="104"/>
      <c r="N1602" s="104"/>
      <c r="R1602" s="352">
        <f>L1602-[1]გადასახდელები!L1602</f>
        <v>0</v>
      </c>
    </row>
    <row r="1603" spans="2:18" ht="20.25" hidden="1" customHeight="1">
      <c r="B1603" s="36" t="str">
        <f t="shared" si="568"/>
        <v>b</v>
      </c>
      <c r="C1603" s="42">
        <v>4</v>
      </c>
      <c r="D1603" s="42"/>
      <c r="F1603" s="29"/>
      <c r="G1603" s="47" t="s">
        <v>357</v>
      </c>
      <c r="H1603" s="103"/>
      <c r="I1603" s="94">
        <f t="shared" si="569"/>
        <v>0</v>
      </c>
      <c r="J1603" s="104"/>
      <c r="K1603" s="104"/>
      <c r="L1603" s="94">
        <f t="shared" si="570"/>
        <v>0</v>
      </c>
      <c r="M1603" s="104"/>
      <c r="N1603" s="104"/>
      <c r="R1603" s="352">
        <f>L1603-[1]გადასახდელები!L1603</f>
        <v>0</v>
      </c>
    </row>
    <row r="1604" spans="2:18" ht="30.75" hidden="1" customHeight="1">
      <c r="B1604" s="36" t="str">
        <f t="shared" si="568"/>
        <v>b</v>
      </c>
      <c r="C1604" s="42">
        <v>4</v>
      </c>
      <c r="D1604" s="42"/>
      <c r="F1604" s="29"/>
      <c r="G1604" s="47" t="s">
        <v>364</v>
      </c>
      <c r="H1604" s="103"/>
      <c r="I1604" s="94">
        <f t="shared" si="569"/>
        <v>0</v>
      </c>
      <c r="J1604" s="104"/>
      <c r="K1604" s="104"/>
      <c r="L1604" s="94">
        <f t="shared" si="570"/>
        <v>0</v>
      </c>
      <c r="M1604" s="104"/>
      <c r="N1604" s="104"/>
      <c r="R1604" s="352">
        <f>L1604-[1]გადასახდელები!L1604</f>
        <v>0</v>
      </c>
    </row>
    <row r="1605" spans="2:18" ht="20.25" hidden="1" customHeight="1">
      <c r="B1605" s="36" t="str">
        <f t="shared" si="568"/>
        <v>b</v>
      </c>
      <c r="C1605" s="42">
        <v>4</v>
      </c>
      <c r="D1605" s="42"/>
      <c r="F1605" s="29"/>
      <c r="G1605" s="47" t="s">
        <v>358</v>
      </c>
      <c r="H1605" s="103"/>
      <c r="I1605" s="94">
        <f t="shared" si="569"/>
        <v>0</v>
      </c>
      <c r="J1605" s="104"/>
      <c r="K1605" s="104"/>
      <c r="L1605" s="94">
        <f t="shared" si="570"/>
        <v>0</v>
      </c>
      <c r="M1605" s="104"/>
      <c r="N1605" s="104"/>
      <c r="R1605" s="352">
        <f>L1605-[1]გადასახდელები!L1605</f>
        <v>0</v>
      </c>
    </row>
    <row r="1606" spans="2:18" ht="20.25" hidden="1" customHeight="1">
      <c r="B1606" s="36" t="str">
        <f t="shared" si="568"/>
        <v>b</v>
      </c>
      <c r="C1606" s="42">
        <v>4</v>
      </c>
      <c r="D1606" s="42"/>
      <c r="F1606" s="29"/>
      <c r="G1606" s="47" t="s">
        <v>359</v>
      </c>
      <c r="H1606" s="103"/>
      <c r="I1606" s="94">
        <f t="shared" si="569"/>
        <v>0</v>
      </c>
      <c r="J1606" s="104"/>
      <c r="K1606" s="104"/>
      <c r="L1606" s="94">
        <f t="shared" si="570"/>
        <v>0</v>
      </c>
      <c r="M1606" s="104"/>
      <c r="N1606" s="104"/>
      <c r="R1606" s="352">
        <f>L1606-[1]გადასახდელები!L1606</f>
        <v>0</v>
      </c>
    </row>
    <row r="1607" spans="2:18" ht="20.25" hidden="1" customHeight="1">
      <c r="B1607" s="36" t="str">
        <f t="shared" ref="B1607:B1670" si="571">IF(H1607+I1607+L1607&gt;0,"a","b")</f>
        <v>b</v>
      </c>
      <c r="C1607" s="42">
        <v>4</v>
      </c>
      <c r="D1607" s="42"/>
      <c r="F1607" s="29"/>
      <c r="G1607" s="47" t="s">
        <v>365</v>
      </c>
      <c r="H1607" s="122"/>
      <c r="I1607" s="94">
        <f t="shared" si="569"/>
        <v>0</v>
      </c>
      <c r="J1607" s="123"/>
      <c r="K1607" s="123"/>
      <c r="L1607" s="94">
        <f t="shared" si="570"/>
        <v>0</v>
      </c>
      <c r="M1607" s="123"/>
      <c r="N1607" s="123"/>
      <c r="R1607" s="352">
        <f>L1607-[1]გადასახდელები!L1607</f>
        <v>0</v>
      </c>
    </row>
    <row r="1608" spans="2:18" ht="20.25" hidden="1" customHeight="1">
      <c r="B1608" s="36" t="str">
        <f t="shared" si="571"/>
        <v>b</v>
      </c>
      <c r="C1608" s="42">
        <v>3</v>
      </c>
      <c r="D1608" s="42"/>
      <c r="F1608" s="29"/>
      <c r="G1608" s="51" t="s">
        <v>211</v>
      </c>
      <c r="H1608" s="120">
        <f>SUM(H1609:H1615)</f>
        <v>0</v>
      </c>
      <c r="I1608" s="118">
        <f t="shared" si="569"/>
        <v>0</v>
      </c>
      <c r="J1608" s="121">
        <f>SUM(J1609:J1615)</f>
        <v>0</v>
      </c>
      <c r="K1608" s="121">
        <f>SUM(K1609:K1615)</f>
        <v>0</v>
      </c>
      <c r="L1608" s="118">
        <f t="shared" si="570"/>
        <v>0</v>
      </c>
      <c r="M1608" s="121">
        <f>SUM(M1609:M1615)</f>
        <v>0</v>
      </c>
      <c r="N1608" s="121">
        <f>SUM(N1609:N1615)</f>
        <v>0</v>
      </c>
      <c r="O1608" s="82" t="s">
        <v>146</v>
      </c>
      <c r="R1608" s="352">
        <f>L1608-[1]გადასახდელები!L1608</f>
        <v>0</v>
      </c>
    </row>
    <row r="1609" spans="2:18" ht="20.25" hidden="1" customHeight="1">
      <c r="B1609" s="36" t="str">
        <f t="shared" si="571"/>
        <v>b</v>
      </c>
      <c r="C1609" s="42">
        <v>4</v>
      </c>
      <c r="D1609" s="42"/>
      <c r="F1609" s="29"/>
      <c r="G1609" s="47" t="s">
        <v>363</v>
      </c>
      <c r="H1609" s="103"/>
      <c r="I1609" s="94">
        <f t="shared" si="569"/>
        <v>0</v>
      </c>
      <c r="J1609" s="104"/>
      <c r="K1609" s="104"/>
      <c r="L1609" s="94">
        <f t="shared" si="570"/>
        <v>0</v>
      </c>
      <c r="M1609" s="104"/>
      <c r="N1609" s="104"/>
      <c r="R1609" s="352">
        <f>L1609-[1]გადასახდელები!L1609</f>
        <v>0</v>
      </c>
    </row>
    <row r="1610" spans="2:18" ht="20.25" hidden="1" customHeight="1">
      <c r="B1610" s="36" t="str">
        <f t="shared" si="571"/>
        <v>b</v>
      </c>
      <c r="C1610" s="42">
        <v>4</v>
      </c>
      <c r="D1610" s="42"/>
      <c r="F1610" s="29"/>
      <c r="G1610" s="47" t="s">
        <v>210</v>
      </c>
      <c r="H1610" s="103"/>
      <c r="I1610" s="94">
        <f t="shared" si="569"/>
        <v>0</v>
      </c>
      <c r="J1610" s="104"/>
      <c r="K1610" s="104"/>
      <c r="L1610" s="94">
        <f t="shared" si="570"/>
        <v>0</v>
      </c>
      <c r="M1610" s="104"/>
      <c r="N1610" s="104"/>
      <c r="R1610" s="352">
        <f>L1610-[1]გადასახდელები!L1610</f>
        <v>0</v>
      </c>
    </row>
    <row r="1611" spans="2:18" ht="20.25" hidden="1" customHeight="1">
      <c r="B1611" s="36" t="str">
        <f t="shared" si="571"/>
        <v>b</v>
      </c>
      <c r="C1611" s="42">
        <v>4</v>
      </c>
      <c r="D1611" s="42"/>
      <c r="F1611" s="29"/>
      <c r="G1611" s="47" t="s">
        <v>357</v>
      </c>
      <c r="H1611" s="103"/>
      <c r="I1611" s="94">
        <f t="shared" si="569"/>
        <v>0</v>
      </c>
      <c r="J1611" s="104"/>
      <c r="K1611" s="104"/>
      <c r="L1611" s="94">
        <f t="shared" si="570"/>
        <v>0</v>
      </c>
      <c r="M1611" s="104"/>
      <c r="N1611" s="104"/>
      <c r="R1611" s="352">
        <f>L1611-[1]გადასახდელები!L1611</f>
        <v>0</v>
      </c>
    </row>
    <row r="1612" spans="2:18" ht="30.75" hidden="1" customHeight="1">
      <c r="B1612" s="36" t="str">
        <f t="shared" si="571"/>
        <v>b</v>
      </c>
      <c r="C1612" s="42">
        <v>4</v>
      </c>
      <c r="D1612" s="42"/>
      <c r="F1612" s="29"/>
      <c r="G1612" s="47" t="s">
        <v>364</v>
      </c>
      <c r="H1612" s="103"/>
      <c r="I1612" s="94">
        <f t="shared" ref="I1612:I1675" si="572">J1612+K1612</f>
        <v>0</v>
      </c>
      <c r="J1612" s="104"/>
      <c r="K1612" s="104"/>
      <c r="L1612" s="94">
        <f t="shared" ref="L1612:L1675" si="573">M1612+N1612</f>
        <v>0</v>
      </c>
      <c r="M1612" s="104"/>
      <c r="N1612" s="104"/>
      <c r="R1612" s="352">
        <f>L1612-[1]გადასახდელები!L1612</f>
        <v>0</v>
      </c>
    </row>
    <row r="1613" spans="2:18" ht="20.25" hidden="1" customHeight="1">
      <c r="B1613" s="36" t="str">
        <f t="shared" si="571"/>
        <v>b</v>
      </c>
      <c r="C1613" s="42">
        <v>4</v>
      </c>
      <c r="D1613" s="42"/>
      <c r="F1613" s="29"/>
      <c r="G1613" s="47" t="s">
        <v>366</v>
      </c>
      <c r="H1613" s="103"/>
      <c r="I1613" s="94">
        <f t="shared" si="572"/>
        <v>0</v>
      </c>
      <c r="J1613" s="104"/>
      <c r="K1613" s="104"/>
      <c r="L1613" s="94">
        <f t="shared" si="573"/>
        <v>0</v>
      </c>
      <c r="M1613" s="104"/>
      <c r="N1613" s="104"/>
      <c r="R1613" s="352">
        <f>L1613-[1]გადასახდელები!L1613</f>
        <v>0</v>
      </c>
    </row>
    <row r="1614" spans="2:18" ht="20.25" hidden="1" customHeight="1">
      <c r="B1614" s="36" t="str">
        <f t="shared" si="571"/>
        <v>b</v>
      </c>
      <c r="C1614" s="42">
        <v>4</v>
      </c>
      <c r="D1614" s="42"/>
      <c r="F1614" s="29"/>
      <c r="G1614" s="47" t="s">
        <v>359</v>
      </c>
      <c r="H1614" s="103"/>
      <c r="I1614" s="94">
        <f t="shared" si="572"/>
        <v>0</v>
      </c>
      <c r="J1614" s="104"/>
      <c r="K1614" s="104"/>
      <c r="L1614" s="94">
        <f t="shared" si="573"/>
        <v>0</v>
      </c>
      <c r="M1614" s="104"/>
      <c r="N1614" s="104"/>
      <c r="R1614" s="352">
        <f>L1614-[1]გადასახდელები!L1614</f>
        <v>0</v>
      </c>
    </row>
    <row r="1615" spans="2:18" ht="21" hidden="1" customHeight="1" thickBot="1">
      <c r="B1615" s="36" t="str">
        <f t="shared" si="571"/>
        <v>b</v>
      </c>
      <c r="C1615" s="42">
        <v>4</v>
      </c>
      <c r="D1615" s="42"/>
      <c r="F1615" s="29"/>
      <c r="G1615" s="47" t="s">
        <v>365</v>
      </c>
      <c r="H1615" s="103"/>
      <c r="I1615" s="94">
        <f t="shared" si="572"/>
        <v>0</v>
      </c>
      <c r="J1615" s="104"/>
      <c r="K1615" s="104"/>
      <c r="L1615" s="94">
        <f t="shared" si="573"/>
        <v>0</v>
      </c>
      <c r="M1615" s="104"/>
      <c r="N1615" s="104"/>
      <c r="R1615" s="352">
        <f>L1615-[1]გადასახდელები!L1615</f>
        <v>0</v>
      </c>
    </row>
    <row r="1616" spans="2:18" ht="63" hidden="1" customHeight="1" thickBot="1">
      <c r="B1616" s="36" t="str">
        <f t="shared" si="571"/>
        <v>b</v>
      </c>
      <c r="C1616" s="42">
        <v>1</v>
      </c>
      <c r="D1616" s="42"/>
      <c r="E1616" s="24"/>
      <c r="F1616" s="32" t="s">
        <v>151</v>
      </c>
      <c r="G1616" s="61" t="s">
        <v>138</v>
      </c>
      <c r="H1616" s="79">
        <f>H1618+H1750+H1813+H1829</f>
        <v>0</v>
      </c>
      <c r="I1616" s="80">
        <f t="shared" si="572"/>
        <v>0</v>
      </c>
      <c r="J1616" s="81">
        <f>J1618+J1750+J1813+J1829</f>
        <v>0</v>
      </c>
      <c r="K1616" s="81">
        <f>K1618+K1750+K1813+K1829</f>
        <v>0</v>
      </c>
      <c r="L1616" s="80">
        <f t="shared" si="573"/>
        <v>0</v>
      </c>
      <c r="M1616" s="81">
        <f>M1618+M1750+M1813+M1829</f>
        <v>0</v>
      </c>
      <c r="N1616" s="81">
        <f>N1618+N1750+N1813+N1829</f>
        <v>0</v>
      </c>
      <c r="O1616" s="82" t="s">
        <v>146</v>
      </c>
      <c r="P1616" s="43">
        <v>1</v>
      </c>
      <c r="R1616" s="352">
        <f>L1616-[1]გადასახდელები!L1616</f>
        <v>-70</v>
      </c>
    </row>
    <row r="1617" spans="2:18" ht="21" hidden="1" customHeight="1" thickTop="1">
      <c r="B1617" s="36" t="str">
        <f t="shared" si="571"/>
        <v>b</v>
      </c>
      <c r="C1617" s="42">
        <v>2</v>
      </c>
      <c r="D1617" s="42"/>
      <c r="F1617" s="26"/>
      <c r="G1617" s="46" t="s">
        <v>162</v>
      </c>
      <c r="H1617" s="83"/>
      <c r="I1617" s="84">
        <f t="shared" si="572"/>
        <v>0</v>
      </c>
      <c r="J1617" s="85"/>
      <c r="K1617" s="85"/>
      <c r="L1617" s="84">
        <f t="shared" si="573"/>
        <v>0</v>
      </c>
      <c r="M1617" s="85"/>
      <c r="N1617" s="85"/>
      <c r="R1617" s="352">
        <f>L1617-[1]გადასახდელები!L1617</f>
        <v>0</v>
      </c>
    </row>
    <row r="1618" spans="2:18" ht="20.25" hidden="1" customHeight="1">
      <c r="B1618" s="36" t="str">
        <f t="shared" si="571"/>
        <v>b</v>
      </c>
      <c r="C1618" s="42">
        <v>2</v>
      </c>
      <c r="D1618" s="42"/>
      <c r="E1618" s="24">
        <v>70133</v>
      </c>
      <c r="F1618" s="341" t="s">
        <v>524</v>
      </c>
      <c r="G1618" s="58" t="s">
        <v>163</v>
      </c>
      <c r="H1618" s="86">
        <f>H1619+H1630+H1698+H1706+H1707+H1717+H1727</f>
        <v>0</v>
      </c>
      <c r="I1618" s="87">
        <f t="shared" si="572"/>
        <v>0</v>
      </c>
      <c r="J1618" s="88">
        <f>J1619+J1630+J1698+J1706+J1707+J1717+J1727+J1697</f>
        <v>0</v>
      </c>
      <c r="K1618" s="88">
        <f>K1619+K1630+K1698+K1706+K1707+K1717+K1727</f>
        <v>0</v>
      </c>
      <c r="L1618" s="87">
        <f t="shared" si="573"/>
        <v>0</v>
      </c>
      <c r="M1618" s="88">
        <f>M1619+M1630+M1698+M1706+M1707+M1717+M1727+M1697</f>
        <v>0</v>
      </c>
      <c r="N1618" s="88">
        <f>N1619+N1630+N1698+N1706+N1707+N1717+N1727</f>
        <v>0</v>
      </c>
      <c r="O1618" s="82" t="s">
        <v>146</v>
      </c>
      <c r="R1618" s="352">
        <f>L1618-[1]გადასახდელები!L1618</f>
        <v>-70</v>
      </c>
    </row>
    <row r="1619" spans="2:18" ht="20.25" hidden="1" customHeight="1">
      <c r="B1619" s="36" t="str">
        <f t="shared" si="571"/>
        <v>b</v>
      </c>
      <c r="C1619" s="42">
        <v>31</v>
      </c>
      <c r="D1619" s="42"/>
      <c r="F1619" s="341" t="s">
        <v>525</v>
      </c>
      <c r="G1619" s="57" t="s">
        <v>164</v>
      </c>
      <c r="H1619" s="89">
        <f>H1620+H1629</f>
        <v>0</v>
      </c>
      <c r="I1619" s="90">
        <f t="shared" si="572"/>
        <v>0</v>
      </c>
      <c r="J1619" s="92">
        <f>J1620+J1629</f>
        <v>0</v>
      </c>
      <c r="K1619" s="92">
        <f>K1620+K1629</f>
        <v>0</v>
      </c>
      <c r="L1619" s="90">
        <f t="shared" si="573"/>
        <v>0</v>
      </c>
      <c r="M1619" s="92">
        <f>M1620+M1629</f>
        <v>0</v>
      </c>
      <c r="N1619" s="92">
        <f>N1620+N1629</f>
        <v>0</v>
      </c>
      <c r="O1619" s="82" t="s">
        <v>146</v>
      </c>
      <c r="R1619" s="352">
        <f>L1619-[1]გადასახდელები!L1619</f>
        <v>0</v>
      </c>
    </row>
    <row r="1620" spans="2:18" ht="20.25" hidden="1" customHeight="1">
      <c r="B1620" s="36" t="str">
        <f t="shared" si="571"/>
        <v>b</v>
      </c>
      <c r="C1620" s="42">
        <v>4</v>
      </c>
      <c r="D1620" s="42"/>
      <c r="F1620" s="341" t="s">
        <v>526</v>
      </c>
      <c r="G1620" s="47" t="s">
        <v>165</v>
      </c>
      <c r="H1620" s="93">
        <f>H1621+H1628</f>
        <v>0</v>
      </c>
      <c r="I1620" s="94">
        <f t="shared" si="572"/>
        <v>0</v>
      </c>
      <c r="J1620" s="95">
        <f>J1621+J1628</f>
        <v>0</v>
      </c>
      <c r="K1620" s="95">
        <f>K1621+K1628</f>
        <v>0</v>
      </c>
      <c r="L1620" s="94">
        <f t="shared" si="573"/>
        <v>0</v>
      </c>
      <c r="M1620" s="95">
        <f>M1621+M1628</f>
        <v>0</v>
      </c>
      <c r="N1620" s="95">
        <f>N1621+N1628</f>
        <v>0</v>
      </c>
      <c r="O1620" s="82" t="s">
        <v>146</v>
      </c>
      <c r="R1620" s="352">
        <f>L1620-[1]გადასახდელები!L1620</f>
        <v>0</v>
      </c>
    </row>
    <row r="1621" spans="2:18" ht="20.25" hidden="1" customHeight="1">
      <c r="B1621" s="36" t="str">
        <f t="shared" si="571"/>
        <v>b</v>
      </c>
      <c r="C1621" s="42">
        <v>5</v>
      </c>
      <c r="D1621" s="42"/>
      <c r="F1621" s="342" t="s">
        <v>527</v>
      </c>
      <c r="G1621" s="48" t="s">
        <v>166</v>
      </c>
      <c r="H1621" s="96">
        <f>SUM(H1622:H1627)</f>
        <v>0</v>
      </c>
      <c r="I1621" s="97">
        <f t="shared" si="572"/>
        <v>0</v>
      </c>
      <c r="J1621" s="98">
        <f>SUM(J1622:J1627)</f>
        <v>0</v>
      </c>
      <c r="K1621" s="98">
        <f>SUM(K1622:K1627)</f>
        <v>0</v>
      </c>
      <c r="L1621" s="97">
        <f t="shared" si="573"/>
        <v>0</v>
      </c>
      <c r="M1621" s="98">
        <f>SUM(M1622:M1627)</f>
        <v>0</v>
      </c>
      <c r="N1621" s="98">
        <f>SUM(N1622:N1627)</f>
        <v>0</v>
      </c>
      <c r="O1621" s="82" t="s">
        <v>146</v>
      </c>
      <c r="R1621" s="352">
        <f>L1621-[1]გადასახდელები!L1621</f>
        <v>0</v>
      </c>
    </row>
    <row r="1622" spans="2:18" ht="20.25" hidden="1" customHeight="1">
      <c r="B1622" s="36" t="str">
        <f t="shared" si="571"/>
        <v>b</v>
      </c>
      <c r="C1622" s="42">
        <v>6</v>
      </c>
      <c r="D1622" s="42"/>
      <c r="F1622" s="343" t="s">
        <v>528</v>
      </c>
      <c r="G1622" s="45" t="s">
        <v>167</v>
      </c>
      <c r="H1622" s="99"/>
      <c r="I1622" s="91">
        <f t="shared" si="572"/>
        <v>0</v>
      </c>
      <c r="J1622" s="100"/>
      <c r="K1622" s="100"/>
      <c r="L1622" s="91">
        <f t="shared" si="573"/>
        <v>0</v>
      </c>
      <c r="M1622" s="100"/>
      <c r="N1622" s="100"/>
      <c r="R1622" s="352">
        <f>L1622-[1]გადასახდელები!L1622</f>
        <v>0</v>
      </c>
    </row>
    <row r="1623" spans="2:18" ht="20.25" hidden="1" customHeight="1">
      <c r="B1623" s="36" t="str">
        <f t="shared" si="571"/>
        <v>b</v>
      </c>
      <c r="C1623" s="42">
        <v>6</v>
      </c>
      <c r="D1623" s="42"/>
      <c r="F1623" s="343" t="s">
        <v>592</v>
      </c>
      <c r="G1623" s="45" t="s">
        <v>168</v>
      </c>
      <c r="H1623" s="99"/>
      <c r="I1623" s="91">
        <f t="shared" si="572"/>
        <v>0</v>
      </c>
      <c r="J1623" s="100"/>
      <c r="K1623" s="100"/>
      <c r="L1623" s="91">
        <f t="shared" si="573"/>
        <v>0</v>
      </c>
      <c r="M1623" s="100"/>
      <c r="N1623" s="100"/>
      <c r="R1623" s="352">
        <f>L1623-[1]გადასახდელები!L1623</f>
        <v>0</v>
      </c>
    </row>
    <row r="1624" spans="2:18" ht="20.25" hidden="1" customHeight="1">
      <c r="B1624" s="36" t="str">
        <f t="shared" si="571"/>
        <v>b</v>
      </c>
      <c r="C1624" s="42">
        <v>6</v>
      </c>
      <c r="D1624" s="42"/>
      <c r="F1624" s="343" t="s">
        <v>529</v>
      </c>
      <c r="G1624" s="45" t="s">
        <v>169</v>
      </c>
      <c r="H1624" s="99"/>
      <c r="I1624" s="91">
        <f t="shared" si="572"/>
        <v>0</v>
      </c>
      <c r="J1624" s="100"/>
      <c r="K1624" s="100"/>
      <c r="L1624" s="91">
        <f t="shared" si="573"/>
        <v>0</v>
      </c>
      <c r="M1624" s="100"/>
      <c r="N1624" s="100"/>
      <c r="R1624" s="352">
        <f>L1624-[1]გადასახდელები!L1624</f>
        <v>0</v>
      </c>
    </row>
    <row r="1625" spans="2:18" ht="20.25" hidden="1" customHeight="1">
      <c r="B1625" s="36" t="str">
        <f t="shared" si="571"/>
        <v>b</v>
      </c>
      <c r="C1625" s="42">
        <v>6</v>
      </c>
      <c r="D1625" s="42"/>
      <c r="F1625" s="343" t="s">
        <v>593</v>
      </c>
      <c r="G1625" s="45" t="s">
        <v>170</v>
      </c>
      <c r="H1625" s="99"/>
      <c r="I1625" s="91">
        <f t="shared" si="572"/>
        <v>0</v>
      </c>
      <c r="J1625" s="100"/>
      <c r="K1625" s="100"/>
      <c r="L1625" s="91">
        <f t="shared" si="573"/>
        <v>0</v>
      </c>
      <c r="M1625" s="100"/>
      <c r="N1625" s="100"/>
      <c r="R1625" s="352">
        <f>L1625-[1]გადასახდელები!L1625</f>
        <v>0</v>
      </c>
    </row>
    <row r="1626" spans="2:18" ht="20.25" hidden="1" customHeight="1">
      <c r="B1626" s="36" t="str">
        <f t="shared" si="571"/>
        <v>b</v>
      </c>
      <c r="C1626" s="42">
        <v>6</v>
      </c>
      <c r="D1626" s="42"/>
      <c r="F1626" s="343" t="s">
        <v>594</v>
      </c>
      <c r="G1626" s="45" t="s">
        <v>171</v>
      </c>
      <c r="H1626" s="99"/>
      <c r="I1626" s="91">
        <f t="shared" si="572"/>
        <v>0</v>
      </c>
      <c r="J1626" s="100"/>
      <c r="K1626" s="100"/>
      <c r="L1626" s="91">
        <f t="shared" si="573"/>
        <v>0</v>
      </c>
      <c r="M1626" s="100"/>
      <c r="N1626" s="100"/>
      <c r="R1626" s="352">
        <f>L1626-[1]გადასახდელები!L1626</f>
        <v>0</v>
      </c>
    </row>
    <row r="1627" spans="2:18" ht="20.25" hidden="1" customHeight="1">
      <c r="B1627" s="36" t="str">
        <f t="shared" si="571"/>
        <v>b</v>
      </c>
      <c r="C1627" s="42">
        <v>6</v>
      </c>
      <c r="D1627" s="42"/>
      <c r="F1627" s="343" t="s">
        <v>595</v>
      </c>
      <c r="G1627" s="45" t="s">
        <v>172</v>
      </c>
      <c r="H1627" s="99"/>
      <c r="I1627" s="91">
        <f t="shared" si="572"/>
        <v>0</v>
      </c>
      <c r="J1627" s="100"/>
      <c r="K1627" s="100"/>
      <c r="L1627" s="91">
        <f t="shared" si="573"/>
        <v>0</v>
      </c>
      <c r="M1627" s="100"/>
      <c r="N1627" s="100"/>
      <c r="R1627" s="352">
        <f>L1627-[1]გადასახდელები!L1627</f>
        <v>0</v>
      </c>
    </row>
    <row r="1628" spans="2:18" ht="20.25" hidden="1" customHeight="1">
      <c r="B1628" s="36" t="str">
        <f t="shared" si="571"/>
        <v>b</v>
      </c>
      <c r="C1628" s="42">
        <v>5</v>
      </c>
      <c r="D1628" s="42"/>
      <c r="F1628" s="343" t="s">
        <v>596</v>
      </c>
      <c r="G1628" s="48" t="s">
        <v>173</v>
      </c>
      <c r="H1628" s="101"/>
      <c r="I1628" s="97">
        <f t="shared" si="572"/>
        <v>0</v>
      </c>
      <c r="J1628" s="102"/>
      <c r="K1628" s="102"/>
      <c r="L1628" s="97">
        <f t="shared" si="573"/>
        <v>0</v>
      </c>
      <c r="M1628" s="102"/>
      <c r="N1628" s="102"/>
      <c r="R1628" s="352">
        <f>L1628-[1]გადასახდელები!L1628</f>
        <v>0</v>
      </c>
    </row>
    <row r="1629" spans="2:18" ht="20.25" hidden="1" customHeight="1">
      <c r="B1629" s="36" t="str">
        <f t="shared" si="571"/>
        <v>b</v>
      </c>
      <c r="C1629" s="42">
        <v>4</v>
      </c>
      <c r="D1629" s="42"/>
      <c r="F1629" s="343" t="s">
        <v>597</v>
      </c>
      <c r="G1629" s="47" t="s">
        <v>174</v>
      </c>
      <c r="H1629" s="103"/>
      <c r="I1629" s="94">
        <f t="shared" si="572"/>
        <v>0</v>
      </c>
      <c r="J1629" s="104"/>
      <c r="K1629" s="104"/>
      <c r="L1629" s="94">
        <f t="shared" si="573"/>
        <v>0</v>
      </c>
      <c r="M1629" s="104"/>
      <c r="N1629" s="104"/>
      <c r="R1629" s="352">
        <f>L1629-[1]გადასახდელები!L1629</f>
        <v>0</v>
      </c>
    </row>
    <row r="1630" spans="2:18" ht="20.25" hidden="1" customHeight="1">
      <c r="B1630" s="36" t="str">
        <f t="shared" si="571"/>
        <v>b</v>
      </c>
      <c r="C1630" s="42">
        <v>3</v>
      </c>
      <c r="D1630" s="42"/>
      <c r="F1630" s="342" t="s">
        <v>530</v>
      </c>
      <c r="G1630" s="57" t="s">
        <v>175</v>
      </c>
      <c r="H1630" s="89">
        <f>H1631+H1632+H1635+H1671+H1672+H1673+H1674+H1675+H1682+H1683</f>
        <v>0</v>
      </c>
      <c r="I1630" s="90">
        <f t="shared" si="572"/>
        <v>0</v>
      </c>
      <c r="J1630" s="92">
        <f>J1631+J1632+J1635+J1671+J1672+J1673+J1674+J1675+J1682+J1683</f>
        <v>0</v>
      </c>
      <c r="K1630" s="92">
        <f>K1631+K1632+K1635+K1671+K1672+K1673+K1674+K1675+K1682+K1683</f>
        <v>0</v>
      </c>
      <c r="L1630" s="90">
        <f t="shared" si="573"/>
        <v>0</v>
      </c>
      <c r="M1630" s="92">
        <f>M1631+M1632+M1635+M1671+M1672+M1673+M1674+M1675+M1682+M1683</f>
        <v>0</v>
      </c>
      <c r="N1630" s="92">
        <f>N1631+N1632+N1635+N1671+N1672+N1673+N1674+N1675+N1682+N1683</f>
        <v>0</v>
      </c>
      <c r="O1630" s="82" t="s">
        <v>146</v>
      </c>
      <c r="R1630" s="352">
        <f>L1630-[1]გადასახდელები!L1630</f>
        <v>0</v>
      </c>
    </row>
    <row r="1631" spans="2:18" ht="20.25" hidden="1" customHeight="1">
      <c r="B1631" s="36" t="str">
        <f t="shared" si="571"/>
        <v>b</v>
      </c>
      <c r="C1631" s="42">
        <v>4</v>
      </c>
      <c r="D1631" s="42"/>
      <c r="F1631" s="343" t="s">
        <v>531</v>
      </c>
      <c r="G1631" s="47" t="s">
        <v>176</v>
      </c>
      <c r="H1631" s="103"/>
      <c r="I1631" s="94">
        <f t="shared" si="572"/>
        <v>0</v>
      </c>
      <c r="J1631" s="104"/>
      <c r="K1631" s="104"/>
      <c r="L1631" s="94">
        <f t="shared" si="573"/>
        <v>0</v>
      </c>
      <c r="M1631" s="104"/>
      <c r="N1631" s="104"/>
      <c r="R1631" s="352">
        <f>L1631-[1]გადასახდელები!L1631</f>
        <v>0</v>
      </c>
    </row>
    <row r="1632" spans="2:18" ht="20.25" hidden="1" customHeight="1">
      <c r="B1632" s="36" t="str">
        <f t="shared" si="571"/>
        <v>b</v>
      </c>
      <c r="C1632" s="42">
        <v>4</v>
      </c>
      <c r="D1632" s="42"/>
      <c r="F1632" s="342" t="s">
        <v>532</v>
      </c>
      <c r="G1632" s="47" t="s">
        <v>177</v>
      </c>
      <c r="H1632" s="93">
        <f>SUM(H1633:H1634)</f>
        <v>0</v>
      </c>
      <c r="I1632" s="94">
        <f t="shared" si="572"/>
        <v>0</v>
      </c>
      <c r="J1632" s="95">
        <f>SUM(J1633:J1634)</f>
        <v>0</v>
      </c>
      <c r="K1632" s="95">
        <f>SUM(K1633:K1634)</f>
        <v>0</v>
      </c>
      <c r="L1632" s="94">
        <f t="shared" si="573"/>
        <v>0</v>
      </c>
      <c r="M1632" s="95">
        <f>SUM(M1633:M1634)</f>
        <v>0</v>
      </c>
      <c r="N1632" s="95">
        <f>SUM(N1633:N1634)</f>
        <v>0</v>
      </c>
      <c r="O1632" s="82" t="s">
        <v>146</v>
      </c>
      <c r="R1632" s="352">
        <f>L1632-[1]გადასახდელები!L1632</f>
        <v>0</v>
      </c>
    </row>
    <row r="1633" spans="2:18" ht="20.25" hidden="1" customHeight="1">
      <c r="B1633" s="36" t="str">
        <f t="shared" si="571"/>
        <v>b</v>
      </c>
      <c r="C1633" s="42">
        <v>5</v>
      </c>
      <c r="D1633" s="42"/>
      <c r="F1633" s="343" t="s">
        <v>533</v>
      </c>
      <c r="G1633" s="48" t="s">
        <v>178</v>
      </c>
      <c r="H1633" s="101"/>
      <c r="I1633" s="97">
        <f t="shared" si="572"/>
        <v>0</v>
      </c>
      <c r="J1633" s="102"/>
      <c r="K1633" s="102"/>
      <c r="L1633" s="97">
        <f t="shared" si="573"/>
        <v>0</v>
      </c>
      <c r="M1633" s="102"/>
      <c r="N1633" s="102"/>
      <c r="R1633" s="352">
        <f>L1633-[1]გადასახდელები!L1633</f>
        <v>0</v>
      </c>
    </row>
    <row r="1634" spans="2:18" ht="20.25" hidden="1" customHeight="1">
      <c r="B1634" s="36" t="str">
        <f t="shared" si="571"/>
        <v>b</v>
      </c>
      <c r="C1634" s="42">
        <v>5</v>
      </c>
      <c r="D1634" s="42"/>
      <c r="F1634" s="343" t="s">
        <v>598</v>
      </c>
      <c r="G1634" s="48" t="s">
        <v>179</v>
      </c>
      <c r="H1634" s="101"/>
      <c r="I1634" s="97">
        <f t="shared" si="572"/>
        <v>0</v>
      </c>
      <c r="J1634" s="102"/>
      <c r="K1634" s="102"/>
      <c r="L1634" s="97">
        <f t="shared" si="573"/>
        <v>0</v>
      </c>
      <c r="M1634" s="102"/>
      <c r="N1634" s="102"/>
      <c r="R1634" s="352">
        <f>L1634-[1]გადასახდელები!L1634</f>
        <v>0</v>
      </c>
    </row>
    <row r="1635" spans="2:18" ht="20.25" hidden="1" customHeight="1">
      <c r="B1635" s="36" t="str">
        <f t="shared" si="571"/>
        <v>b</v>
      </c>
      <c r="C1635" s="42">
        <v>4</v>
      </c>
      <c r="D1635" s="42"/>
      <c r="F1635" s="342" t="s">
        <v>534</v>
      </c>
      <c r="G1635" s="47" t="s">
        <v>180</v>
      </c>
      <c r="H1635" s="93">
        <f>H1636+H1637+H1638+H1639+H1651+H1655+H1656+H1657+H1658+H1659+H1660+H1661+H1669+H1670</f>
        <v>0</v>
      </c>
      <c r="I1635" s="94">
        <f t="shared" si="572"/>
        <v>0</v>
      </c>
      <c r="J1635" s="95">
        <f>J1636+J1637+J1638+J1639+J1651+J1655+J1656+J1657+J1658+J1659+J1660+J1661+J1669+J1670</f>
        <v>0</v>
      </c>
      <c r="K1635" s="95">
        <f>K1636+K1637+K1638+K1639+K1651+K1655+K1656+K1657+K1658+K1659+K1660+K1661+K1669+K1670</f>
        <v>0</v>
      </c>
      <c r="L1635" s="94">
        <f t="shared" si="573"/>
        <v>0</v>
      </c>
      <c r="M1635" s="95">
        <f>M1636+M1637+M1638+M1639+M1651+M1655+M1656+M1657+M1658+M1659+M1660+M1661+M1669+M1670</f>
        <v>0</v>
      </c>
      <c r="N1635" s="95">
        <f>N1636+N1637+N1638+N1639+N1651+N1655+N1656+N1657+N1658+N1659+N1660+N1661+N1669+N1670</f>
        <v>0</v>
      </c>
      <c r="O1635" s="82" t="s">
        <v>146</v>
      </c>
      <c r="R1635" s="352">
        <f>L1635-[1]გადასახდელები!L1635</f>
        <v>0</v>
      </c>
    </row>
    <row r="1636" spans="2:18" ht="42.75" hidden="1" customHeight="1">
      <c r="B1636" s="36" t="str">
        <f t="shared" si="571"/>
        <v>b</v>
      </c>
      <c r="C1636" s="42">
        <v>5</v>
      </c>
      <c r="D1636" s="42"/>
      <c r="F1636" s="343" t="s">
        <v>535</v>
      </c>
      <c r="G1636" s="48" t="s">
        <v>229</v>
      </c>
      <c r="H1636" s="101"/>
      <c r="I1636" s="97">
        <f t="shared" si="572"/>
        <v>0</v>
      </c>
      <c r="J1636" s="102"/>
      <c r="K1636" s="102"/>
      <c r="L1636" s="97">
        <f t="shared" si="573"/>
        <v>0</v>
      </c>
      <c r="M1636" s="102"/>
      <c r="N1636" s="102"/>
      <c r="R1636" s="352">
        <f>L1636-[1]გადასახდელები!L1636</f>
        <v>0</v>
      </c>
    </row>
    <row r="1637" spans="2:18" ht="30.75" hidden="1" customHeight="1">
      <c r="B1637" s="36" t="str">
        <f t="shared" si="571"/>
        <v>b</v>
      </c>
      <c r="C1637" s="42">
        <v>5</v>
      </c>
      <c r="D1637" s="42"/>
      <c r="F1637" s="343" t="s">
        <v>599</v>
      </c>
      <c r="G1637" s="49" t="s">
        <v>196</v>
      </c>
      <c r="H1637" s="101"/>
      <c r="I1637" s="97">
        <f t="shared" si="572"/>
        <v>0</v>
      </c>
      <c r="J1637" s="102"/>
      <c r="K1637" s="102"/>
      <c r="L1637" s="97">
        <f t="shared" si="573"/>
        <v>0</v>
      </c>
      <c r="M1637" s="102"/>
      <c r="N1637" s="102"/>
      <c r="R1637" s="352">
        <f>L1637-[1]გადასახდელები!L1637</f>
        <v>0</v>
      </c>
    </row>
    <row r="1638" spans="2:18" ht="60.75" hidden="1" customHeight="1">
      <c r="B1638" s="36" t="str">
        <f t="shared" si="571"/>
        <v>b</v>
      </c>
      <c r="C1638" s="42">
        <v>5</v>
      </c>
      <c r="D1638" s="42"/>
      <c r="F1638" s="343" t="s">
        <v>536</v>
      </c>
      <c r="G1638" s="49" t="s">
        <v>230</v>
      </c>
      <c r="H1638" s="101"/>
      <c r="I1638" s="97">
        <f t="shared" si="572"/>
        <v>0</v>
      </c>
      <c r="J1638" s="102"/>
      <c r="K1638" s="102"/>
      <c r="L1638" s="97">
        <f t="shared" si="573"/>
        <v>0</v>
      </c>
      <c r="M1638" s="102"/>
      <c r="N1638" s="102"/>
      <c r="R1638" s="352">
        <f>L1638-[1]გადასახდელები!L1638</f>
        <v>0</v>
      </c>
    </row>
    <row r="1639" spans="2:18" ht="30.75" hidden="1" customHeight="1">
      <c r="B1639" s="36" t="str">
        <f t="shared" si="571"/>
        <v>b</v>
      </c>
      <c r="C1639" s="42">
        <v>5</v>
      </c>
      <c r="D1639" s="42"/>
      <c r="F1639" s="342" t="s">
        <v>537</v>
      </c>
      <c r="G1639" s="48" t="s">
        <v>195</v>
      </c>
      <c r="H1639" s="96">
        <f>SUM(H1640:H1650)</f>
        <v>0</v>
      </c>
      <c r="I1639" s="97">
        <f t="shared" si="572"/>
        <v>0</v>
      </c>
      <c r="J1639" s="98">
        <f>SUM(J1640:J1650)</f>
        <v>0</v>
      </c>
      <c r="K1639" s="98">
        <f>SUM(K1640:K1650)</f>
        <v>0</v>
      </c>
      <c r="L1639" s="97">
        <f t="shared" si="573"/>
        <v>0</v>
      </c>
      <c r="M1639" s="98">
        <f>SUM(M1640:M1650)</f>
        <v>0</v>
      </c>
      <c r="N1639" s="98">
        <f>SUM(N1640:N1650)</f>
        <v>0</v>
      </c>
      <c r="O1639" s="82" t="s">
        <v>146</v>
      </c>
      <c r="R1639" s="352">
        <f>L1639-[1]გადასახდელები!L1639</f>
        <v>0</v>
      </c>
    </row>
    <row r="1640" spans="2:18" ht="20.25" hidden="1" customHeight="1">
      <c r="B1640" s="36" t="str">
        <f t="shared" si="571"/>
        <v>b</v>
      </c>
      <c r="C1640" s="42">
        <v>6</v>
      </c>
      <c r="D1640" s="42"/>
      <c r="F1640" s="343" t="s">
        <v>600</v>
      </c>
      <c r="G1640" s="45" t="s">
        <v>181</v>
      </c>
      <c r="H1640" s="106"/>
      <c r="I1640" s="105">
        <f t="shared" si="572"/>
        <v>0</v>
      </c>
      <c r="J1640" s="107"/>
      <c r="K1640" s="107"/>
      <c r="L1640" s="105">
        <f t="shared" si="573"/>
        <v>0</v>
      </c>
      <c r="M1640" s="107"/>
      <c r="N1640" s="107"/>
      <c r="R1640" s="352">
        <f>L1640-[1]გადასახდელები!L1640</f>
        <v>0</v>
      </c>
    </row>
    <row r="1641" spans="2:18" ht="20.25" hidden="1" customHeight="1">
      <c r="B1641" s="36" t="str">
        <f t="shared" si="571"/>
        <v>b</v>
      </c>
      <c r="C1641" s="42">
        <v>6</v>
      </c>
      <c r="D1641" s="42"/>
      <c r="F1641" s="343" t="s">
        <v>601</v>
      </c>
      <c r="G1641" s="45" t="s">
        <v>182</v>
      </c>
      <c r="H1641" s="106"/>
      <c r="I1641" s="105">
        <f t="shared" si="572"/>
        <v>0</v>
      </c>
      <c r="J1641" s="107"/>
      <c r="K1641" s="107"/>
      <c r="L1641" s="105">
        <f t="shared" si="573"/>
        <v>0</v>
      </c>
      <c r="M1641" s="107"/>
      <c r="N1641" s="107"/>
      <c r="R1641" s="352">
        <f>L1641-[1]გადასახდელები!L1641</f>
        <v>0</v>
      </c>
    </row>
    <row r="1642" spans="2:18" ht="20.25" hidden="1" customHeight="1">
      <c r="B1642" s="36" t="str">
        <f t="shared" si="571"/>
        <v>b</v>
      </c>
      <c r="C1642" s="42">
        <v>6</v>
      </c>
      <c r="D1642" s="42"/>
      <c r="F1642" s="343" t="s">
        <v>602</v>
      </c>
      <c r="G1642" s="45" t="s">
        <v>183</v>
      </c>
      <c r="H1642" s="106"/>
      <c r="I1642" s="105">
        <f t="shared" si="572"/>
        <v>0</v>
      </c>
      <c r="J1642" s="107"/>
      <c r="K1642" s="107"/>
      <c r="L1642" s="105">
        <f t="shared" si="573"/>
        <v>0</v>
      </c>
      <c r="M1642" s="107"/>
      <c r="N1642" s="107"/>
      <c r="R1642" s="352">
        <f>L1642-[1]გადასახდელები!L1642</f>
        <v>0</v>
      </c>
    </row>
    <row r="1643" spans="2:18" ht="20.25" hidden="1" customHeight="1">
      <c r="B1643" s="36" t="str">
        <f t="shared" si="571"/>
        <v>b</v>
      </c>
      <c r="C1643" s="42">
        <v>6</v>
      </c>
      <c r="D1643" s="42"/>
      <c r="F1643" s="343" t="s">
        <v>603</v>
      </c>
      <c r="G1643" s="45" t="s">
        <v>184</v>
      </c>
      <c r="H1643" s="106"/>
      <c r="I1643" s="105">
        <f t="shared" si="572"/>
        <v>0</v>
      </c>
      <c r="J1643" s="107"/>
      <c r="K1643" s="107"/>
      <c r="L1643" s="105">
        <f t="shared" si="573"/>
        <v>0</v>
      </c>
      <c r="M1643" s="107"/>
      <c r="N1643" s="107"/>
      <c r="R1643" s="352">
        <f>L1643-[1]გადასახდელები!L1643</f>
        <v>0</v>
      </c>
    </row>
    <row r="1644" spans="2:18" ht="20.25" hidden="1" customHeight="1">
      <c r="B1644" s="36" t="str">
        <f t="shared" si="571"/>
        <v>b</v>
      </c>
      <c r="C1644" s="42">
        <v>6</v>
      </c>
      <c r="D1644" s="42"/>
      <c r="F1644" s="343" t="s">
        <v>538</v>
      </c>
      <c r="G1644" s="45" t="s">
        <v>185</v>
      </c>
      <c r="H1644" s="106"/>
      <c r="I1644" s="105">
        <f t="shared" si="572"/>
        <v>0</v>
      </c>
      <c r="J1644" s="107"/>
      <c r="K1644" s="107"/>
      <c r="L1644" s="105">
        <f t="shared" si="573"/>
        <v>0</v>
      </c>
      <c r="M1644" s="107"/>
      <c r="N1644" s="107"/>
      <c r="R1644" s="352">
        <f>L1644-[1]გადასახდელები!L1644</f>
        <v>0</v>
      </c>
    </row>
    <row r="1645" spans="2:18" ht="20.25" hidden="1" customHeight="1">
      <c r="B1645" s="36" t="str">
        <f t="shared" si="571"/>
        <v>b</v>
      </c>
      <c r="C1645" s="42">
        <v>6</v>
      </c>
      <c r="D1645" s="42"/>
      <c r="F1645" s="343" t="s">
        <v>604</v>
      </c>
      <c r="G1645" s="45" t="s">
        <v>186</v>
      </c>
      <c r="H1645" s="106"/>
      <c r="I1645" s="105">
        <f t="shared" si="572"/>
        <v>0</v>
      </c>
      <c r="J1645" s="107"/>
      <c r="K1645" s="107"/>
      <c r="L1645" s="105">
        <f t="shared" si="573"/>
        <v>0</v>
      </c>
      <c r="M1645" s="107"/>
      <c r="N1645" s="107"/>
      <c r="R1645" s="352">
        <f>L1645-[1]გადასახდელები!L1645</f>
        <v>0</v>
      </c>
    </row>
    <row r="1646" spans="2:18" ht="20.25" hidden="1" customHeight="1">
      <c r="B1646" s="36" t="str">
        <f t="shared" si="571"/>
        <v>b</v>
      </c>
      <c r="C1646" s="42">
        <v>6</v>
      </c>
      <c r="D1646" s="42"/>
      <c r="F1646" s="343" t="s">
        <v>605</v>
      </c>
      <c r="G1646" s="45" t="s">
        <v>187</v>
      </c>
      <c r="H1646" s="106"/>
      <c r="I1646" s="105">
        <f t="shared" si="572"/>
        <v>0</v>
      </c>
      <c r="J1646" s="107"/>
      <c r="K1646" s="107"/>
      <c r="L1646" s="105">
        <f t="shared" si="573"/>
        <v>0</v>
      </c>
      <c r="M1646" s="107"/>
      <c r="N1646" s="107"/>
      <c r="R1646" s="352">
        <f>L1646-[1]გადასახდელები!L1646</f>
        <v>0</v>
      </c>
    </row>
    <row r="1647" spans="2:18" ht="20.25" hidden="1" customHeight="1">
      <c r="B1647" s="36" t="str">
        <f t="shared" si="571"/>
        <v>b</v>
      </c>
      <c r="C1647" s="42">
        <v>6</v>
      </c>
      <c r="D1647" s="42"/>
      <c r="F1647" s="343" t="s">
        <v>606</v>
      </c>
      <c r="G1647" s="45" t="s">
        <v>188</v>
      </c>
      <c r="H1647" s="106"/>
      <c r="I1647" s="105">
        <f t="shared" si="572"/>
        <v>0</v>
      </c>
      <c r="J1647" s="107"/>
      <c r="K1647" s="107"/>
      <c r="L1647" s="105">
        <f t="shared" si="573"/>
        <v>0</v>
      </c>
      <c r="M1647" s="107"/>
      <c r="N1647" s="107"/>
      <c r="R1647" s="352">
        <f>L1647-[1]გადასახდელები!L1647</f>
        <v>0</v>
      </c>
    </row>
    <row r="1648" spans="2:18" ht="20.25" hidden="1" customHeight="1">
      <c r="B1648" s="36" t="str">
        <f t="shared" si="571"/>
        <v>b</v>
      </c>
      <c r="C1648" s="42">
        <v>6</v>
      </c>
      <c r="D1648" s="42"/>
      <c r="F1648" s="343" t="s">
        <v>607</v>
      </c>
      <c r="G1648" s="45" t="s">
        <v>189</v>
      </c>
      <c r="H1648" s="106"/>
      <c r="I1648" s="105">
        <f t="shared" si="572"/>
        <v>0</v>
      </c>
      <c r="J1648" s="107"/>
      <c r="K1648" s="107"/>
      <c r="L1648" s="105">
        <f t="shared" si="573"/>
        <v>0</v>
      </c>
      <c r="M1648" s="107"/>
      <c r="N1648" s="107"/>
      <c r="R1648" s="352">
        <f>L1648-[1]გადასახდელები!L1648</f>
        <v>0</v>
      </c>
    </row>
    <row r="1649" spans="2:18" ht="20.25" hidden="1" customHeight="1">
      <c r="B1649" s="36" t="str">
        <f t="shared" si="571"/>
        <v>b</v>
      </c>
      <c r="C1649" s="42">
        <v>6</v>
      </c>
      <c r="D1649" s="42"/>
      <c r="F1649" s="343" t="s">
        <v>608</v>
      </c>
      <c r="G1649" s="45" t="s">
        <v>190</v>
      </c>
      <c r="H1649" s="106"/>
      <c r="I1649" s="105">
        <f t="shared" si="572"/>
        <v>0</v>
      </c>
      <c r="J1649" s="107"/>
      <c r="K1649" s="107"/>
      <c r="L1649" s="105">
        <f t="shared" si="573"/>
        <v>0</v>
      </c>
      <c r="M1649" s="107"/>
      <c r="N1649" s="107"/>
      <c r="R1649" s="352">
        <f>L1649-[1]გადასახდელები!L1649</f>
        <v>0</v>
      </c>
    </row>
    <row r="1650" spans="2:18" ht="30.75" hidden="1" customHeight="1">
      <c r="B1650" s="36" t="str">
        <f t="shared" si="571"/>
        <v>b</v>
      </c>
      <c r="C1650" s="42">
        <v>6</v>
      </c>
      <c r="D1650" s="42"/>
      <c r="F1650" s="343" t="s">
        <v>539</v>
      </c>
      <c r="G1650" s="45" t="s">
        <v>231</v>
      </c>
      <c r="H1650" s="106"/>
      <c r="I1650" s="105">
        <f t="shared" si="572"/>
        <v>0</v>
      </c>
      <c r="J1650" s="107"/>
      <c r="K1650" s="107"/>
      <c r="L1650" s="105">
        <f t="shared" si="573"/>
        <v>0</v>
      </c>
      <c r="M1650" s="107"/>
      <c r="N1650" s="107"/>
      <c r="R1650" s="352">
        <f>L1650-[1]გადასახდელები!L1650</f>
        <v>0</v>
      </c>
    </row>
    <row r="1651" spans="2:18" ht="20.25" hidden="1" customHeight="1">
      <c r="B1651" s="36" t="str">
        <f t="shared" si="571"/>
        <v>b</v>
      </c>
      <c r="C1651" s="42">
        <v>5</v>
      </c>
      <c r="D1651" s="42"/>
      <c r="F1651" s="342" t="s">
        <v>609</v>
      </c>
      <c r="G1651" s="48" t="s">
        <v>197</v>
      </c>
      <c r="H1651" s="96">
        <f>SUM(H1652:H1654)</f>
        <v>0</v>
      </c>
      <c r="I1651" s="97">
        <f t="shared" si="572"/>
        <v>0</v>
      </c>
      <c r="J1651" s="98">
        <f>SUM(J1652:J1654)</f>
        <v>0</v>
      </c>
      <c r="K1651" s="98">
        <f>SUM(K1652:K1654)</f>
        <v>0</v>
      </c>
      <c r="L1651" s="97">
        <f t="shared" si="573"/>
        <v>0</v>
      </c>
      <c r="M1651" s="98">
        <f>SUM(M1652:M1654)</f>
        <v>0</v>
      </c>
      <c r="N1651" s="98">
        <f>SUM(N1652:N1654)</f>
        <v>0</v>
      </c>
      <c r="O1651" s="82" t="s">
        <v>146</v>
      </c>
      <c r="R1651" s="352">
        <f>L1651-[1]გადასახდელები!L1651</f>
        <v>0</v>
      </c>
    </row>
    <row r="1652" spans="2:18" ht="20.25" hidden="1" customHeight="1">
      <c r="B1652" s="36" t="str">
        <f t="shared" si="571"/>
        <v>b</v>
      </c>
      <c r="C1652" s="42">
        <v>6</v>
      </c>
      <c r="D1652" s="42"/>
      <c r="F1652" s="343" t="s">
        <v>610</v>
      </c>
      <c r="G1652" s="45" t="s">
        <v>191</v>
      </c>
      <c r="H1652" s="106"/>
      <c r="I1652" s="105">
        <f t="shared" si="572"/>
        <v>0</v>
      </c>
      <c r="J1652" s="107"/>
      <c r="K1652" s="107"/>
      <c r="L1652" s="105">
        <f t="shared" si="573"/>
        <v>0</v>
      </c>
      <c r="M1652" s="107"/>
      <c r="N1652" s="107"/>
      <c r="R1652" s="352">
        <f>L1652-[1]გადასახდელები!L1652</f>
        <v>0</v>
      </c>
    </row>
    <row r="1653" spans="2:18" ht="20.25" hidden="1" customHeight="1">
      <c r="B1653" s="36" t="str">
        <f t="shared" si="571"/>
        <v>b</v>
      </c>
      <c r="C1653" s="42">
        <v>6</v>
      </c>
      <c r="D1653" s="42"/>
      <c r="F1653" s="343" t="s">
        <v>611</v>
      </c>
      <c r="G1653" s="45" t="s">
        <v>192</v>
      </c>
      <c r="H1653" s="106"/>
      <c r="I1653" s="105">
        <f t="shared" si="572"/>
        <v>0</v>
      </c>
      <c r="J1653" s="107"/>
      <c r="K1653" s="107"/>
      <c r="L1653" s="105">
        <f t="shared" si="573"/>
        <v>0</v>
      </c>
      <c r="M1653" s="107"/>
      <c r="N1653" s="107"/>
      <c r="R1653" s="352">
        <f>L1653-[1]გადასახდელები!L1653</f>
        <v>0</v>
      </c>
    </row>
    <row r="1654" spans="2:18" ht="30.75" hidden="1" customHeight="1">
      <c r="B1654" s="36" t="str">
        <f t="shared" si="571"/>
        <v>b</v>
      </c>
      <c r="C1654" s="42">
        <v>6</v>
      </c>
      <c r="D1654" s="42"/>
      <c r="F1654" s="343" t="s">
        <v>612</v>
      </c>
      <c r="G1654" s="45" t="s">
        <v>232</v>
      </c>
      <c r="H1654" s="106"/>
      <c r="I1654" s="105">
        <f t="shared" si="572"/>
        <v>0</v>
      </c>
      <c r="J1654" s="107"/>
      <c r="K1654" s="107"/>
      <c r="L1654" s="105">
        <f t="shared" si="573"/>
        <v>0</v>
      </c>
      <c r="M1654" s="107"/>
      <c r="N1654" s="107"/>
      <c r="R1654" s="352">
        <f>L1654-[1]გადასახდელები!L1654</f>
        <v>0</v>
      </c>
    </row>
    <row r="1655" spans="2:18" ht="30.75" hidden="1" customHeight="1">
      <c r="B1655" s="36" t="str">
        <f t="shared" si="571"/>
        <v>b</v>
      </c>
      <c r="C1655" s="42">
        <v>5</v>
      </c>
      <c r="D1655" s="42"/>
      <c r="F1655" s="343" t="s">
        <v>613</v>
      </c>
      <c r="G1655" s="48" t="s">
        <v>233</v>
      </c>
      <c r="H1655" s="101"/>
      <c r="I1655" s="97">
        <f t="shared" si="572"/>
        <v>0</v>
      </c>
      <c r="J1655" s="102"/>
      <c r="K1655" s="102"/>
      <c r="L1655" s="97">
        <f t="shared" si="573"/>
        <v>0</v>
      </c>
      <c r="M1655" s="102"/>
      <c r="N1655" s="102"/>
      <c r="R1655" s="352">
        <f>L1655-[1]გადასახდელები!L1655</f>
        <v>0</v>
      </c>
    </row>
    <row r="1656" spans="2:18" ht="34.5" hidden="1" customHeight="1">
      <c r="B1656" s="36" t="str">
        <f t="shared" si="571"/>
        <v>b</v>
      </c>
      <c r="C1656" s="42">
        <v>5</v>
      </c>
      <c r="D1656" s="42"/>
      <c r="F1656" s="343" t="s">
        <v>614</v>
      </c>
      <c r="G1656" s="50" t="s">
        <v>367</v>
      </c>
      <c r="H1656" s="101"/>
      <c r="I1656" s="97">
        <f t="shared" si="572"/>
        <v>0</v>
      </c>
      <c r="J1656" s="102"/>
      <c r="K1656" s="102"/>
      <c r="L1656" s="97">
        <f t="shared" si="573"/>
        <v>0</v>
      </c>
      <c r="M1656" s="102"/>
      <c r="N1656" s="102"/>
      <c r="R1656" s="352">
        <f>L1656-[1]გადასახდელები!L1656</f>
        <v>0</v>
      </c>
    </row>
    <row r="1657" spans="2:18" ht="34.5" hidden="1" customHeight="1">
      <c r="B1657" s="36" t="str">
        <f t="shared" si="571"/>
        <v>b</v>
      </c>
      <c r="C1657" s="42">
        <v>5</v>
      </c>
      <c r="D1657" s="42"/>
      <c r="F1657" s="343" t="s">
        <v>540</v>
      </c>
      <c r="G1657" s="48" t="s">
        <v>234</v>
      </c>
      <c r="H1657" s="101"/>
      <c r="I1657" s="97">
        <f t="shared" si="572"/>
        <v>0</v>
      </c>
      <c r="J1657" s="102"/>
      <c r="K1657" s="102"/>
      <c r="L1657" s="97">
        <f t="shared" si="573"/>
        <v>0</v>
      </c>
      <c r="M1657" s="102"/>
      <c r="N1657" s="102"/>
      <c r="R1657" s="352">
        <f>L1657-[1]გადასახდელები!L1657</f>
        <v>0</v>
      </c>
    </row>
    <row r="1658" spans="2:18" ht="50.25" hidden="1" customHeight="1">
      <c r="B1658" s="36" t="str">
        <f t="shared" si="571"/>
        <v>b</v>
      </c>
      <c r="C1658" s="42">
        <v>5</v>
      </c>
      <c r="D1658" s="42"/>
      <c r="F1658" s="343" t="s">
        <v>541</v>
      </c>
      <c r="G1658" s="48" t="s">
        <v>235</v>
      </c>
      <c r="H1658" s="101"/>
      <c r="I1658" s="97">
        <f t="shared" si="572"/>
        <v>0</v>
      </c>
      <c r="J1658" s="102"/>
      <c r="K1658" s="102"/>
      <c r="L1658" s="97">
        <f t="shared" si="573"/>
        <v>0</v>
      </c>
      <c r="M1658" s="102"/>
      <c r="N1658" s="102"/>
      <c r="R1658" s="352">
        <f>L1658-[1]გადასახდელები!L1658</f>
        <v>0</v>
      </c>
    </row>
    <row r="1659" spans="2:18" ht="20.25" hidden="1" customHeight="1">
      <c r="B1659" s="36" t="str">
        <f t="shared" si="571"/>
        <v>b</v>
      </c>
      <c r="C1659" s="42">
        <v>5</v>
      </c>
      <c r="D1659" s="42"/>
      <c r="F1659" s="343" t="s">
        <v>542</v>
      </c>
      <c r="G1659" s="48" t="s">
        <v>236</v>
      </c>
      <c r="H1659" s="101"/>
      <c r="I1659" s="97">
        <f t="shared" si="572"/>
        <v>0</v>
      </c>
      <c r="J1659" s="102"/>
      <c r="K1659" s="102"/>
      <c r="L1659" s="97">
        <f t="shared" si="573"/>
        <v>0</v>
      </c>
      <c r="M1659" s="102"/>
      <c r="N1659" s="102"/>
      <c r="R1659" s="352">
        <f>L1659-[1]გადასახდელები!L1659</f>
        <v>0</v>
      </c>
    </row>
    <row r="1660" spans="2:18" ht="20.25" hidden="1" customHeight="1">
      <c r="B1660" s="36" t="str">
        <f t="shared" si="571"/>
        <v>b</v>
      </c>
      <c r="C1660" s="42">
        <v>5</v>
      </c>
      <c r="D1660" s="42"/>
      <c r="F1660" s="343" t="s">
        <v>543</v>
      </c>
      <c r="G1660" s="48" t="s">
        <v>237</v>
      </c>
      <c r="H1660" s="101"/>
      <c r="I1660" s="97">
        <f t="shared" si="572"/>
        <v>0</v>
      </c>
      <c r="J1660" s="102"/>
      <c r="K1660" s="102"/>
      <c r="L1660" s="97">
        <f t="shared" si="573"/>
        <v>0</v>
      </c>
      <c r="M1660" s="102"/>
      <c r="N1660" s="102"/>
      <c r="R1660" s="352">
        <f>L1660-[1]გადასახდელები!L1660</f>
        <v>0</v>
      </c>
    </row>
    <row r="1661" spans="2:18" ht="20.25" hidden="1" customHeight="1">
      <c r="B1661" s="36" t="str">
        <f t="shared" si="571"/>
        <v>b</v>
      </c>
      <c r="C1661" s="42">
        <v>5</v>
      </c>
      <c r="D1661" s="42"/>
      <c r="F1661" s="342" t="s">
        <v>544</v>
      </c>
      <c r="G1661" s="48" t="s">
        <v>238</v>
      </c>
      <c r="H1661" s="96">
        <f>SUM(H1662:H1668)</f>
        <v>0</v>
      </c>
      <c r="I1661" s="97">
        <f t="shared" si="572"/>
        <v>0</v>
      </c>
      <c r="J1661" s="98">
        <f>SUM(J1662:J1668)</f>
        <v>0</v>
      </c>
      <c r="K1661" s="98">
        <f>SUM(K1662:K1668)</f>
        <v>0</v>
      </c>
      <c r="L1661" s="97">
        <f t="shared" si="573"/>
        <v>0</v>
      </c>
      <c r="M1661" s="98">
        <f>SUM(M1662:M1668)</f>
        <v>0</v>
      </c>
      <c r="N1661" s="98">
        <f>SUM(N1662:N1668)</f>
        <v>0</v>
      </c>
      <c r="O1661" s="82" t="s">
        <v>146</v>
      </c>
      <c r="R1661" s="352">
        <f>L1661-[1]გადასახდელები!L1661</f>
        <v>0</v>
      </c>
    </row>
    <row r="1662" spans="2:18" ht="23.25" hidden="1" customHeight="1">
      <c r="B1662" s="36" t="str">
        <f t="shared" si="571"/>
        <v>b</v>
      </c>
      <c r="C1662" s="42">
        <v>6</v>
      </c>
      <c r="D1662" s="42"/>
      <c r="F1662" s="343" t="s">
        <v>545</v>
      </c>
      <c r="G1662" s="45" t="s">
        <v>198</v>
      </c>
      <c r="H1662" s="106"/>
      <c r="I1662" s="105">
        <f t="shared" si="572"/>
        <v>0</v>
      </c>
      <c r="J1662" s="107"/>
      <c r="K1662" s="107"/>
      <c r="L1662" s="105">
        <f t="shared" si="573"/>
        <v>0</v>
      </c>
      <c r="M1662" s="107"/>
      <c r="N1662" s="107"/>
      <c r="R1662" s="352">
        <f>L1662-[1]გადასახდელები!L1662</f>
        <v>0</v>
      </c>
    </row>
    <row r="1663" spans="2:18" ht="20.25" hidden="1" customHeight="1">
      <c r="B1663" s="36" t="str">
        <f t="shared" si="571"/>
        <v>b</v>
      </c>
      <c r="C1663" s="42">
        <v>6</v>
      </c>
      <c r="D1663" s="42"/>
      <c r="F1663" s="343" t="s">
        <v>546</v>
      </c>
      <c r="G1663" s="45" t="s">
        <v>199</v>
      </c>
      <c r="H1663" s="106"/>
      <c r="I1663" s="105">
        <f t="shared" si="572"/>
        <v>0</v>
      </c>
      <c r="J1663" s="107"/>
      <c r="K1663" s="107"/>
      <c r="L1663" s="105">
        <f t="shared" si="573"/>
        <v>0</v>
      </c>
      <c r="M1663" s="107"/>
      <c r="N1663" s="107"/>
      <c r="R1663" s="352">
        <f>L1663-[1]გადასახდელები!L1663</f>
        <v>0</v>
      </c>
    </row>
    <row r="1664" spans="2:18" ht="23.25" hidden="1" customHeight="1">
      <c r="B1664" s="36" t="str">
        <f t="shared" si="571"/>
        <v>b</v>
      </c>
      <c r="C1664" s="42">
        <v>6</v>
      </c>
      <c r="D1664" s="42"/>
      <c r="F1664" s="343" t="s">
        <v>547</v>
      </c>
      <c r="G1664" s="45" t="s">
        <v>200</v>
      </c>
      <c r="H1664" s="106"/>
      <c r="I1664" s="105">
        <f t="shared" si="572"/>
        <v>0</v>
      </c>
      <c r="J1664" s="107"/>
      <c r="K1664" s="107"/>
      <c r="L1664" s="105">
        <f t="shared" si="573"/>
        <v>0</v>
      </c>
      <c r="M1664" s="107"/>
      <c r="N1664" s="107"/>
      <c r="R1664" s="352">
        <f>L1664-[1]გადასახდელები!L1664</f>
        <v>0</v>
      </c>
    </row>
    <row r="1665" spans="2:18" ht="31.5" hidden="1" customHeight="1">
      <c r="B1665" s="36" t="str">
        <f t="shared" si="571"/>
        <v>b</v>
      </c>
      <c r="C1665" s="42">
        <v>6</v>
      </c>
      <c r="D1665" s="42"/>
      <c r="F1665" s="343" t="s">
        <v>615</v>
      </c>
      <c r="G1665" s="45" t="s">
        <v>201</v>
      </c>
      <c r="H1665" s="106"/>
      <c r="I1665" s="105">
        <f t="shared" si="572"/>
        <v>0</v>
      </c>
      <c r="J1665" s="107"/>
      <c r="K1665" s="107"/>
      <c r="L1665" s="105">
        <f t="shared" si="573"/>
        <v>0</v>
      </c>
      <c r="M1665" s="107"/>
      <c r="N1665" s="107"/>
      <c r="R1665" s="352">
        <f>L1665-[1]გადასახდელები!L1665</f>
        <v>0</v>
      </c>
    </row>
    <row r="1666" spans="2:18" ht="33.75" hidden="1" customHeight="1">
      <c r="B1666" s="36" t="str">
        <f t="shared" si="571"/>
        <v>b</v>
      </c>
      <c r="C1666" s="42">
        <v>6</v>
      </c>
      <c r="D1666" s="42"/>
      <c r="F1666" s="343" t="s">
        <v>548</v>
      </c>
      <c r="G1666" s="45" t="s">
        <v>239</v>
      </c>
      <c r="H1666" s="106"/>
      <c r="I1666" s="105">
        <f t="shared" si="572"/>
        <v>0</v>
      </c>
      <c r="J1666" s="107"/>
      <c r="K1666" s="107"/>
      <c r="L1666" s="105">
        <f t="shared" si="573"/>
        <v>0</v>
      </c>
      <c r="M1666" s="107"/>
      <c r="N1666" s="107"/>
      <c r="R1666" s="352">
        <f>L1666-[1]გადასახდელები!L1666</f>
        <v>0</v>
      </c>
    </row>
    <row r="1667" spans="2:18" ht="34.5" hidden="1" customHeight="1">
      <c r="B1667" s="36" t="str">
        <f t="shared" si="571"/>
        <v>b</v>
      </c>
      <c r="C1667" s="42">
        <v>6</v>
      </c>
      <c r="D1667" s="42"/>
      <c r="F1667" s="343" t="s">
        <v>616</v>
      </c>
      <c r="G1667" s="45" t="s">
        <v>240</v>
      </c>
      <c r="H1667" s="106"/>
      <c r="I1667" s="105">
        <f t="shared" si="572"/>
        <v>0</v>
      </c>
      <c r="J1667" s="107"/>
      <c r="K1667" s="107"/>
      <c r="L1667" s="105">
        <f t="shared" si="573"/>
        <v>0</v>
      </c>
      <c r="M1667" s="107"/>
      <c r="N1667" s="107"/>
      <c r="R1667" s="352">
        <f>L1667-[1]გადასახდელები!L1667</f>
        <v>0</v>
      </c>
    </row>
    <row r="1668" spans="2:18" ht="33.75" hidden="1" customHeight="1">
      <c r="B1668" s="36" t="str">
        <f t="shared" si="571"/>
        <v>b</v>
      </c>
      <c r="C1668" s="42">
        <v>6</v>
      </c>
      <c r="D1668" s="42"/>
      <c r="F1668" s="343" t="s">
        <v>617</v>
      </c>
      <c r="G1668" s="45" t="s">
        <v>241</v>
      </c>
      <c r="H1668" s="106"/>
      <c r="I1668" s="105">
        <f t="shared" si="572"/>
        <v>0</v>
      </c>
      <c r="J1668" s="107"/>
      <c r="K1668" s="107"/>
      <c r="L1668" s="105">
        <f t="shared" si="573"/>
        <v>0</v>
      </c>
      <c r="M1668" s="107"/>
      <c r="N1668" s="107"/>
      <c r="R1668" s="352">
        <f>L1668-[1]გადასახდელები!L1668</f>
        <v>0</v>
      </c>
    </row>
    <row r="1669" spans="2:18" ht="34.5" hidden="1" customHeight="1">
      <c r="B1669" s="36" t="str">
        <f t="shared" si="571"/>
        <v>b</v>
      </c>
      <c r="C1669" s="42">
        <v>5</v>
      </c>
      <c r="D1669" s="42"/>
      <c r="F1669" s="343" t="s">
        <v>618</v>
      </c>
      <c r="G1669" s="48" t="s">
        <v>242</v>
      </c>
      <c r="H1669" s="109"/>
      <c r="I1669" s="97">
        <f t="shared" si="572"/>
        <v>0</v>
      </c>
      <c r="J1669" s="110"/>
      <c r="K1669" s="110"/>
      <c r="L1669" s="97">
        <f t="shared" si="573"/>
        <v>0</v>
      </c>
      <c r="M1669" s="110"/>
      <c r="N1669" s="110"/>
      <c r="R1669" s="352">
        <f>L1669-[1]გადასახდელები!L1669</f>
        <v>0</v>
      </c>
    </row>
    <row r="1670" spans="2:18" ht="24.75" hidden="1" customHeight="1">
      <c r="B1670" s="36" t="str">
        <f t="shared" si="571"/>
        <v>b</v>
      </c>
      <c r="C1670" s="42">
        <v>5</v>
      </c>
      <c r="D1670" s="42"/>
      <c r="F1670" s="343" t="s">
        <v>549</v>
      </c>
      <c r="G1670" s="48" t="s">
        <v>243</v>
      </c>
      <c r="H1670" s="109"/>
      <c r="I1670" s="97">
        <f t="shared" si="572"/>
        <v>0</v>
      </c>
      <c r="J1670" s="110"/>
      <c r="K1670" s="110"/>
      <c r="L1670" s="97">
        <f t="shared" si="573"/>
        <v>0</v>
      </c>
      <c r="M1670" s="110"/>
      <c r="N1670" s="110"/>
      <c r="R1670" s="352">
        <f>L1670-[1]გადასახდელები!L1670</f>
        <v>0</v>
      </c>
    </row>
    <row r="1671" spans="2:18" ht="27.75" hidden="1" customHeight="1">
      <c r="B1671" s="36" t="str">
        <f t="shared" ref="B1671:B1734" si="574">IF(H1671+I1671+L1671&gt;0,"a","b")</f>
        <v>b</v>
      </c>
      <c r="C1671" s="42">
        <v>4</v>
      </c>
      <c r="D1671" s="42"/>
      <c r="F1671" s="343" t="s">
        <v>550</v>
      </c>
      <c r="G1671" s="47" t="s">
        <v>244</v>
      </c>
      <c r="H1671" s="103"/>
      <c r="I1671" s="108">
        <f t="shared" si="572"/>
        <v>0</v>
      </c>
      <c r="J1671" s="104"/>
      <c r="K1671" s="104"/>
      <c r="L1671" s="108">
        <f t="shared" si="573"/>
        <v>0</v>
      </c>
      <c r="M1671" s="104"/>
      <c r="N1671" s="104"/>
      <c r="R1671" s="352">
        <f>L1671-[1]გადასახდელები!L1671</f>
        <v>0</v>
      </c>
    </row>
    <row r="1672" spans="2:18" ht="23.25" hidden="1" customHeight="1">
      <c r="B1672" s="36" t="str">
        <f t="shared" si="574"/>
        <v>b</v>
      </c>
      <c r="C1672" s="42">
        <v>4</v>
      </c>
      <c r="D1672" s="42"/>
      <c r="F1672" s="343" t="s">
        <v>619</v>
      </c>
      <c r="G1672" s="47" t="s">
        <v>245</v>
      </c>
      <c r="H1672" s="103"/>
      <c r="I1672" s="108">
        <f t="shared" si="572"/>
        <v>0</v>
      </c>
      <c r="J1672" s="104"/>
      <c r="K1672" s="104"/>
      <c r="L1672" s="108">
        <f t="shared" si="573"/>
        <v>0</v>
      </c>
      <c r="M1672" s="104"/>
      <c r="N1672" s="104"/>
      <c r="R1672" s="352">
        <f>L1672-[1]გადასახდელები!L1672</f>
        <v>0</v>
      </c>
    </row>
    <row r="1673" spans="2:18" ht="24" hidden="1" customHeight="1">
      <c r="B1673" s="36" t="str">
        <f t="shared" si="574"/>
        <v>b</v>
      </c>
      <c r="C1673" s="42">
        <v>4</v>
      </c>
      <c r="D1673" s="42"/>
      <c r="F1673" s="343" t="s">
        <v>620</v>
      </c>
      <c r="G1673" s="47" t="s">
        <v>246</v>
      </c>
      <c r="H1673" s="103"/>
      <c r="I1673" s="108">
        <f t="shared" si="572"/>
        <v>0</v>
      </c>
      <c r="J1673" s="104"/>
      <c r="K1673" s="104"/>
      <c r="L1673" s="108">
        <f t="shared" si="573"/>
        <v>0</v>
      </c>
      <c r="M1673" s="104"/>
      <c r="N1673" s="104"/>
      <c r="R1673" s="352">
        <f>L1673-[1]გადასახდელები!L1673</f>
        <v>0</v>
      </c>
    </row>
    <row r="1674" spans="2:18" ht="34.5" hidden="1" customHeight="1">
      <c r="B1674" s="36" t="str">
        <f t="shared" si="574"/>
        <v>b</v>
      </c>
      <c r="C1674" s="42">
        <v>4</v>
      </c>
      <c r="D1674" s="42"/>
      <c r="F1674" s="343" t="s">
        <v>551</v>
      </c>
      <c r="G1674" s="47" t="s">
        <v>247</v>
      </c>
      <c r="H1674" s="103"/>
      <c r="I1674" s="108">
        <f t="shared" si="572"/>
        <v>0</v>
      </c>
      <c r="J1674" s="104"/>
      <c r="K1674" s="104"/>
      <c r="L1674" s="108">
        <f t="shared" si="573"/>
        <v>0</v>
      </c>
      <c r="M1674" s="104"/>
      <c r="N1674" s="104"/>
      <c r="R1674" s="352">
        <f>L1674-[1]გადასახდელები!L1674</f>
        <v>0</v>
      </c>
    </row>
    <row r="1675" spans="2:18" ht="33" hidden="1" customHeight="1">
      <c r="B1675" s="36" t="str">
        <f t="shared" si="574"/>
        <v>b</v>
      </c>
      <c r="C1675" s="42">
        <v>4</v>
      </c>
      <c r="D1675" s="42"/>
      <c r="F1675" s="342" t="s">
        <v>552</v>
      </c>
      <c r="G1675" s="47" t="s">
        <v>248</v>
      </c>
      <c r="H1675" s="93">
        <f>SUM(H1676:H1681)</f>
        <v>0</v>
      </c>
      <c r="I1675" s="94">
        <f t="shared" si="572"/>
        <v>0</v>
      </c>
      <c r="J1675" s="95">
        <f>SUM(J1676:J1681)</f>
        <v>0</v>
      </c>
      <c r="K1675" s="95">
        <f>SUM(K1676:K1681)</f>
        <v>0</v>
      </c>
      <c r="L1675" s="94">
        <f t="shared" si="573"/>
        <v>0</v>
      </c>
      <c r="M1675" s="95">
        <f>SUM(M1676:M1681)</f>
        <v>0</v>
      </c>
      <c r="N1675" s="95">
        <f>SUM(N1676:N1681)</f>
        <v>0</v>
      </c>
      <c r="O1675" s="82" t="s">
        <v>146</v>
      </c>
      <c r="R1675" s="352">
        <f>L1675-[1]გადასახდელები!L1675</f>
        <v>0</v>
      </c>
    </row>
    <row r="1676" spans="2:18" ht="20.25" hidden="1" customHeight="1">
      <c r="B1676" s="36" t="str">
        <f t="shared" si="574"/>
        <v>b</v>
      </c>
      <c r="C1676" s="42">
        <v>5</v>
      </c>
      <c r="D1676" s="42"/>
      <c r="F1676" s="343" t="s">
        <v>553</v>
      </c>
      <c r="G1676" s="48" t="s">
        <v>249</v>
      </c>
      <c r="H1676" s="109"/>
      <c r="I1676" s="97">
        <f t="shared" ref="I1676:I1739" si="575">J1676+K1676</f>
        <v>0</v>
      </c>
      <c r="J1676" s="110"/>
      <c r="K1676" s="110"/>
      <c r="L1676" s="97">
        <f t="shared" ref="L1676:L1739" si="576">M1676+N1676</f>
        <v>0</v>
      </c>
      <c r="M1676" s="110"/>
      <c r="N1676" s="110"/>
      <c r="Q1676" s="17">
        <f>82+55</f>
        <v>137</v>
      </c>
      <c r="R1676" s="352">
        <f>L1676-[1]გადასახდელები!L1676</f>
        <v>0</v>
      </c>
    </row>
    <row r="1677" spans="2:18" ht="20.25" hidden="1" customHeight="1">
      <c r="B1677" s="36" t="str">
        <f t="shared" si="574"/>
        <v>b</v>
      </c>
      <c r="C1677" s="42">
        <v>5</v>
      </c>
      <c r="D1677" s="42"/>
      <c r="F1677" s="343" t="s">
        <v>554</v>
      </c>
      <c r="G1677" s="48" t="s">
        <v>250</v>
      </c>
      <c r="H1677" s="109"/>
      <c r="I1677" s="97">
        <f t="shared" si="575"/>
        <v>0</v>
      </c>
      <c r="J1677" s="110"/>
      <c r="K1677" s="110"/>
      <c r="L1677" s="97">
        <f t="shared" si="576"/>
        <v>0</v>
      </c>
      <c r="M1677" s="110"/>
      <c r="N1677" s="110"/>
      <c r="R1677" s="352">
        <f>L1677-[1]გადასახდელები!L1677</f>
        <v>0</v>
      </c>
    </row>
    <row r="1678" spans="2:18" ht="35.25" hidden="1" customHeight="1">
      <c r="B1678" s="36" t="str">
        <f t="shared" si="574"/>
        <v>b</v>
      </c>
      <c r="C1678" s="42">
        <v>5</v>
      </c>
      <c r="D1678" s="42"/>
      <c r="F1678" s="343" t="s">
        <v>555</v>
      </c>
      <c r="G1678" s="48" t="s">
        <v>251</v>
      </c>
      <c r="H1678" s="109"/>
      <c r="I1678" s="97">
        <f t="shared" si="575"/>
        <v>0</v>
      </c>
      <c r="J1678" s="110"/>
      <c r="K1678" s="110"/>
      <c r="L1678" s="97">
        <f t="shared" si="576"/>
        <v>0</v>
      </c>
      <c r="M1678" s="110"/>
      <c r="N1678" s="110"/>
      <c r="R1678" s="352">
        <f>L1678-[1]გადასახდელები!L1678</f>
        <v>0</v>
      </c>
    </row>
    <row r="1679" spans="2:18" ht="20.25" hidden="1" customHeight="1">
      <c r="B1679" s="36" t="str">
        <f t="shared" si="574"/>
        <v>b</v>
      </c>
      <c r="C1679" s="42">
        <v>5</v>
      </c>
      <c r="D1679" s="42"/>
      <c r="F1679" s="343" t="s">
        <v>621</v>
      </c>
      <c r="G1679" s="48" t="s">
        <v>252</v>
      </c>
      <c r="H1679" s="109"/>
      <c r="I1679" s="97">
        <f t="shared" si="575"/>
        <v>0</v>
      </c>
      <c r="J1679" s="110"/>
      <c r="K1679" s="110"/>
      <c r="L1679" s="97">
        <f t="shared" si="576"/>
        <v>0</v>
      </c>
      <c r="M1679" s="110"/>
      <c r="N1679" s="110"/>
      <c r="R1679" s="352">
        <f>L1679-[1]გადასახდელები!L1679</f>
        <v>0</v>
      </c>
    </row>
    <row r="1680" spans="2:18" ht="30.75" hidden="1" customHeight="1">
      <c r="B1680" s="36" t="str">
        <f t="shared" si="574"/>
        <v>b</v>
      </c>
      <c r="C1680" s="42">
        <v>5</v>
      </c>
      <c r="D1680" s="42"/>
      <c r="F1680" s="343" t="s">
        <v>622</v>
      </c>
      <c r="G1680" s="48" t="s">
        <v>253</v>
      </c>
      <c r="H1680" s="109"/>
      <c r="I1680" s="97">
        <f t="shared" si="575"/>
        <v>0</v>
      </c>
      <c r="J1680" s="110"/>
      <c r="K1680" s="110"/>
      <c r="L1680" s="97">
        <f t="shared" si="576"/>
        <v>0</v>
      </c>
      <c r="M1680" s="110"/>
      <c r="N1680" s="110"/>
      <c r="R1680" s="352">
        <f>L1680-[1]გადასახდელები!L1680</f>
        <v>0</v>
      </c>
    </row>
    <row r="1681" spans="2:18" ht="30.75" hidden="1" customHeight="1">
      <c r="B1681" s="36" t="str">
        <f t="shared" si="574"/>
        <v>b</v>
      </c>
      <c r="C1681" s="42">
        <v>5</v>
      </c>
      <c r="D1681" s="42"/>
      <c r="F1681" s="343" t="s">
        <v>556</v>
      </c>
      <c r="G1681" s="48" t="s">
        <v>254</v>
      </c>
      <c r="H1681" s="109"/>
      <c r="I1681" s="97">
        <f t="shared" si="575"/>
        <v>0</v>
      </c>
      <c r="J1681" s="110"/>
      <c r="K1681" s="110"/>
      <c r="L1681" s="97">
        <f t="shared" si="576"/>
        <v>0</v>
      </c>
      <c r="M1681" s="110"/>
      <c r="N1681" s="110"/>
      <c r="R1681" s="352">
        <f>L1681-[1]გადასახდელები!L1681</f>
        <v>0</v>
      </c>
    </row>
    <row r="1682" spans="2:18" ht="20.25" hidden="1" customHeight="1">
      <c r="B1682" s="36" t="str">
        <f t="shared" si="574"/>
        <v>b</v>
      </c>
      <c r="C1682" s="42">
        <v>4</v>
      </c>
      <c r="D1682" s="42"/>
      <c r="F1682" s="343" t="s">
        <v>623</v>
      </c>
      <c r="G1682" s="47" t="s">
        <v>255</v>
      </c>
      <c r="H1682" s="103"/>
      <c r="I1682" s="94">
        <f t="shared" si="575"/>
        <v>0</v>
      </c>
      <c r="J1682" s="104"/>
      <c r="K1682" s="104"/>
      <c r="L1682" s="94">
        <f t="shared" si="576"/>
        <v>0</v>
      </c>
      <c r="M1682" s="104"/>
      <c r="N1682" s="104"/>
      <c r="R1682" s="352">
        <f>L1682-[1]გადასახდელები!L1682</f>
        <v>0</v>
      </c>
    </row>
    <row r="1683" spans="2:18" ht="20.25" hidden="1" customHeight="1">
      <c r="B1683" s="36" t="str">
        <f t="shared" si="574"/>
        <v>b</v>
      </c>
      <c r="C1683" s="42">
        <v>4</v>
      </c>
      <c r="D1683" s="42"/>
      <c r="F1683" s="342" t="s">
        <v>557</v>
      </c>
      <c r="G1683" s="47" t="s">
        <v>256</v>
      </c>
      <c r="H1683" s="93">
        <f>SUM(H1684:H1696)</f>
        <v>0</v>
      </c>
      <c r="I1683" s="94">
        <f t="shared" si="575"/>
        <v>0</v>
      </c>
      <c r="J1683" s="95">
        <f>SUM(J1684:J1696)</f>
        <v>0</v>
      </c>
      <c r="K1683" s="95">
        <f>SUM(K1684:K1696)</f>
        <v>0</v>
      </c>
      <c r="L1683" s="94">
        <f t="shared" si="576"/>
        <v>0</v>
      </c>
      <c r="M1683" s="95">
        <f>SUM(M1684:M1696)</f>
        <v>0</v>
      </c>
      <c r="N1683" s="95">
        <f>SUM(N1684:N1696)</f>
        <v>0</v>
      </c>
      <c r="O1683" s="82" t="s">
        <v>146</v>
      </c>
      <c r="R1683" s="352">
        <f>L1683-[1]გადასახდელები!L1683</f>
        <v>0</v>
      </c>
    </row>
    <row r="1684" spans="2:18" ht="20.25" hidden="1" customHeight="1">
      <c r="B1684" s="36" t="str">
        <f t="shared" si="574"/>
        <v>b</v>
      </c>
      <c r="C1684" s="42">
        <v>5</v>
      </c>
      <c r="D1684" s="42"/>
      <c r="F1684" s="343" t="s">
        <v>624</v>
      </c>
      <c r="G1684" s="48" t="s">
        <v>257</v>
      </c>
      <c r="H1684" s="109"/>
      <c r="I1684" s="97">
        <f t="shared" si="575"/>
        <v>0</v>
      </c>
      <c r="J1684" s="110"/>
      <c r="K1684" s="110"/>
      <c r="L1684" s="97">
        <f t="shared" si="576"/>
        <v>0</v>
      </c>
      <c r="M1684" s="110"/>
      <c r="N1684" s="110"/>
      <c r="R1684" s="352">
        <f>L1684-[1]გადასახდელები!L1684</f>
        <v>0</v>
      </c>
    </row>
    <row r="1685" spans="2:18" ht="30" hidden="1" customHeight="1">
      <c r="B1685" s="36" t="str">
        <f t="shared" si="574"/>
        <v>b</v>
      </c>
      <c r="C1685" s="42">
        <v>5</v>
      </c>
      <c r="D1685" s="42"/>
      <c r="F1685" s="343" t="s">
        <v>625</v>
      </c>
      <c r="G1685" s="48" t="s">
        <v>258</v>
      </c>
      <c r="H1685" s="109"/>
      <c r="I1685" s="97">
        <f t="shared" si="575"/>
        <v>0</v>
      </c>
      <c r="J1685" s="110"/>
      <c r="K1685" s="110"/>
      <c r="L1685" s="97">
        <f t="shared" si="576"/>
        <v>0</v>
      </c>
      <c r="M1685" s="110"/>
      <c r="N1685" s="110"/>
      <c r="R1685" s="352">
        <f>L1685-[1]გადასახდელები!L1685</f>
        <v>0</v>
      </c>
    </row>
    <row r="1686" spans="2:18" ht="22.5" hidden="1" customHeight="1">
      <c r="B1686" s="36" t="str">
        <f t="shared" si="574"/>
        <v>b</v>
      </c>
      <c r="C1686" s="42">
        <v>5</v>
      </c>
      <c r="D1686" s="42"/>
      <c r="F1686" s="343" t="s">
        <v>558</v>
      </c>
      <c r="G1686" s="48" t="s">
        <v>259</v>
      </c>
      <c r="H1686" s="109"/>
      <c r="I1686" s="97">
        <f t="shared" si="575"/>
        <v>0</v>
      </c>
      <c r="J1686" s="110"/>
      <c r="K1686" s="110"/>
      <c r="L1686" s="97">
        <f t="shared" si="576"/>
        <v>0</v>
      </c>
      <c r="M1686" s="110"/>
      <c r="N1686" s="110"/>
      <c r="R1686" s="352">
        <f>L1686-[1]გადასახდელები!L1686</f>
        <v>0</v>
      </c>
    </row>
    <row r="1687" spans="2:18" ht="33.75" hidden="1" customHeight="1">
      <c r="B1687" s="36" t="str">
        <f t="shared" si="574"/>
        <v>b</v>
      </c>
      <c r="C1687" s="42">
        <v>5</v>
      </c>
      <c r="D1687" s="42"/>
      <c r="F1687" s="343" t="s">
        <v>626</v>
      </c>
      <c r="G1687" s="48" t="s">
        <v>260</v>
      </c>
      <c r="H1687" s="109"/>
      <c r="I1687" s="97">
        <f t="shared" si="575"/>
        <v>0</v>
      </c>
      <c r="J1687" s="110"/>
      <c r="K1687" s="110"/>
      <c r="L1687" s="97">
        <f t="shared" si="576"/>
        <v>0</v>
      </c>
      <c r="M1687" s="110"/>
      <c r="N1687" s="110"/>
      <c r="R1687" s="352">
        <f>L1687-[1]გადასახდელები!L1687</f>
        <v>0</v>
      </c>
    </row>
    <row r="1688" spans="2:18" ht="24.75" hidden="1" customHeight="1">
      <c r="B1688" s="36" t="str">
        <f t="shared" si="574"/>
        <v>b</v>
      </c>
      <c r="C1688" s="42">
        <v>5</v>
      </c>
      <c r="D1688" s="42"/>
      <c r="F1688" s="343" t="s">
        <v>627</v>
      </c>
      <c r="G1688" s="48" t="s">
        <v>261</v>
      </c>
      <c r="H1688" s="109"/>
      <c r="I1688" s="97">
        <f t="shared" si="575"/>
        <v>0</v>
      </c>
      <c r="J1688" s="110"/>
      <c r="K1688" s="110"/>
      <c r="L1688" s="97">
        <f t="shared" si="576"/>
        <v>0</v>
      </c>
      <c r="M1688" s="110"/>
      <c r="N1688" s="110"/>
      <c r="R1688" s="352">
        <f>L1688-[1]გადასახდელები!L1688</f>
        <v>0</v>
      </c>
    </row>
    <row r="1689" spans="2:18" ht="35.25" hidden="1" customHeight="1">
      <c r="B1689" s="36" t="str">
        <f t="shared" si="574"/>
        <v>b</v>
      </c>
      <c r="C1689" s="42">
        <v>5</v>
      </c>
      <c r="D1689" s="42"/>
      <c r="F1689" s="343" t="s">
        <v>628</v>
      </c>
      <c r="G1689" s="48" t="s">
        <v>262</v>
      </c>
      <c r="H1689" s="109"/>
      <c r="I1689" s="97">
        <f t="shared" si="575"/>
        <v>0</v>
      </c>
      <c r="J1689" s="110"/>
      <c r="K1689" s="110"/>
      <c r="L1689" s="97">
        <f t="shared" si="576"/>
        <v>0</v>
      </c>
      <c r="M1689" s="110"/>
      <c r="N1689" s="110"/>
      <c r="R1689" s="352">
        <f>L1689-[1]გადასახდელები!L1689</f>
        <v>0</v>
      </c>
    </row>
    <row r="1690" spans="2:18" ht="33.75" hidden="1" customHeight="1">
      <c r="B1690" s="36" t="str">
        <f t="shared" si="574"/>
        <v>b</v>
      </c>
      <c r="C1690" s="42">
        <v>5</v>
      </c>
      <c r="D1690" s="42"/>
      <c r="F1690" s="343" t="s">
        <v>629</v>
      </c>
      <c r="G1690" s="48" t="s">
        <v>263</v>
      </c>
      <c r="H1690" s="109"/>
      <c r="I1690" s="97">
        <f t="shared" si="575"/>
        <v>0</v>
      </c>
      <c r="J1690" s="110"/>
      <c r="K1690" s="110"/>
      <c r="L1690" s="97">
        <f t="shared" si="576"/>
        <v>0</v>
      </c>
      <c r="M1690" s="110"/>
      <c r="N1690" s="110"/>
      <c r="R1690" s="352">
        <f>L1690-[1]გადასახდელები!L1690</f>
        <v>0</v>
      </c>
    </row>
    <row r="1691" spans="2:18" ht="20.25" hidden="1" customHeight="1">
      <c r="B1691" s="36" t="str">
        <f t="shared" si="574"/>
        <v>b</v>
      </c>
      <c r="C1691" s="42">
        <v>5</v>
      </c>
      <c r="D1691" s="42"/>
      <c r="F1691" s="343" t="s">
        <v>630</v>
      </c>
      <c r="G1691" s="48" t="s">
        <v>264</v>
      </c>
      <c r="H1691" s="109"/>
      <c r="I1691" s="97">
        <f t="shared" si="575"/>
        <v>0</v>
      </c>
      <c r="J1691" s="110"/>
      <c r="K1691" s="110"/>
      <c r="L1691" s="97">
        <f t="shared" si="576"/>
        <v>0</v>
      </c>
      <c r="M1691" s="110"/>
      <c r="N1691" s="110"/>
      <c r="R1691" s="352">
        <f>L1691-[1]გადასახდელები!L1691</f>
        <v>0</v>
      </c>
    </row>
    <row r="1692" spans="2:18" ht="20.25" hidden="1" customHeight="1">
      <c r="B1692" s="36" t="str">
        <f t="shared" si="574"/>
        <v>b</v>
      </c>
      <c r="C1692" s="42">
        <v>5</v>
      </c>
      <c r="D1692" s="42"/>
      <c r="F1692" s="343" t="s">
        <v>631</v>
      </c>
      <c r="G1692" s="48" t="s">
        <v>265</v>
      </c>
      <c r="H1692" s="109"/>
      <c r="I1692" s="97">
        <f t="shared" si="575"/>
        <v>0</v>
      </c>
      <c r="J1692" s="110"/>
      <c r="K1692" s="110"/>
      <c r="L1692" s="97">
        <f t="shared" si="576"/>
        <v>0</v>
      </c>
      <c r="M1692" s="110"/>
      <c r="N1692" s="110"/>
      <c r="R1692" s="352">
        <f>L1692-[1]გადასახდელები!L1692</f>
        <v>0</v>
      </c>
    </row>
    <row r="1693" spans="2:18" ht="20.25" hidden="1" customHeight="1">
      <c r="B1693" s="36" t="str">
        <f t="shared" si="574"/>
        <v>b</v>
      </c>
      <c r="C1693" s="42">
        <v>5</v>
      </c>
      <c r="D1693" s="42"/>
      <c r="F1693" s="343" t="s">
        <v>559</v>
      </c>
      <c r="G1693" s="48" t="s">
        <v>266</v>
      </c>
      <c r="H1693" s="109"/>
      <c r="I1693" s="97">
        <f t="shared" si="575"/>
        <v>0</v>
      </c>
      <c r="J1693" s="110"/>
      <c r="K1693" s="110"/>
      <c r="L1693" s="97">
        <f t="shared" si="576"/>
        <v>0</v>
      </c>
      <c r="M1693" s="110"/>
      <c r="N1693" s="110"/>
      <c r="R1693" s="352">
        <f>L1693-[1]გადასახდელები!L1693</f>
        <v>0</v>
      </c>
    </row>
    <row r="1694" spans="2:18" ht="20.25" hidden="1" customHeight="1">
      <c r="B1694" s="36" t="str">
        <f t="shared" si="574"/>
        <v>b</v>
      </c>
      <c r="C1694" s="42">
        <v>5</v>
      </c>
      <c r="D1694" s="42"/>
      <c r="F1694" s="343" t="s">
        <v>632</v>
      </c>
      <c r="G1694" s="48" t="s">
        <v>267</v>
      </c>
      <c r="H1694" s="109"/>
      <c r="I1694" s="97">
        <f t="shared" si="575"/>
        <v>0</v>
      </c>
      <c r="J1694" s="110"/>
      <c r="K1694" s="110"/>
      <c r="L1694" s="97">
        <f t="shared" si="576"/>
        <v>0</v>
      </c>
      <c r="M1694" s="110"/>
      <c r="N1694" s="110"/>
      <c r="R1694" s="352">
        <f>L1694-[1]გადასახდელები!L1694</f>
        <v>0</v>
      </c>
    </row>
    <row r="1695" spans="2:18" ht="34.5" hidden="1" customHeight="1">
      <c r="B1695" s="36" t="str">
        <f t="shared" si="574"/>
        <v>b</v>
      </c>
      <c r="C1695" s="42">
        <v>5</v>
      </c>
      <c r="D1695" s="42"/>
      <c r="F1695" s="343" t="s">
        <v>633</v>
      </c>
      <c r="G1695" s="48" t="s">
        <v>268</v>
      </c>
      <c r="H1695" s="109"/>
      <c r="I1695" s="97">
        <f t="shared" si="575"/>
        <v>0</v>
      </c>
      <c r="J1695" s="110"/>
      <c r="K1695" s="110"/>
      <c r="L1695" s="97">
        <f t="shared" si="576"/>
        <v>0</v>
      </c>
      <c r="M1695" s="110"/>
      <c r="N1695" s="110"/>
      <c r="R1695" s="352">
        <f>L1695-[1]გადასახდელები!L1695</f>
        <v>0</v>
      </c>
    </row>
    <row r="1696" spans="2:18" ht="30.75" hidden="1" customHeight="1">
      <c r="B1696" s="36" t="str">
        <f t="shared" si="574"/>
        <v>b</v>
      </c>
      <c r="C1696" s="42">
        <v>5</v>
      </c>
      <c r="D1696" s="42"/>
      <c r="F1696" s="343" t="s">
        <v>560</v>
      </c>
      <c r="G1696" s="48" t="s">
        <v>269</v>
      </c>
      <c r="H1696" s="109"/>
      <c r="I1696" s="97">
        <f t="shared" si="575"/>
        <v>0</v>
      </c>
      <c r="J1696" s="110"/>
      <c r="K1696" s="110"/>
      <c r="L1696" s="97">
        <f t="shared" si="576"/>
        <v>0</v>
      </c>
      <c r="M1696" s="110"/>
      <c r="N1696" s="110"/>
      <c r="R1696" s="352">
        <f>L1696-[1]გადასახდელები!L1696</f>
        <v>0</v>
      </c>
    </row>
    <row r="1697" spans="2:18" ht="20.25" hidden="1" customHeight="1">
      <c r="B1697" s="36" t="str">
        <f t="shared" si="574"/>
        <v>b</v>
      </c>
      <c r="C1697" s="42">
        <v>3</v>
      </c>
      <c r="D1697" s="42"/>
      <c r="F1697" s="343" t="s">
        <v>634</v>
      </c>
      <c r="G1697" s="57" t="s">
        <v>209</v>
      </c>
      <c r="H1697" s="111"/>
      <c r="I1697" s="90">
        <f t="shared" si="575"/>
        <v>0</v>
      </c>
      <c r="J1697" s="112"/>
      <c r="K1697" s="112"/>
      <c r="L1697" s="90">
        <f t="shared" si="576"/>
        <v>0</v>
      </c>
      <c r="M1697" s="112"/>
      <c r="N1697" s="112"/>
      <c r="R1697" s="352">
        <f>L1697-[1]გადასახდელები!L1697</f>
        <v>0</v>
      </c>
    </row>
    <row r="1698" spans="2:18" ht="20.25" hidden="1" customHeight="1">
      <c r="B1698" s="36" t="str">
        <f t="shared" si="574"/>
        <v>b</v>
      </c>
      <c r="C1698" s="42">
        <v>3</v>
      </c>
      <c r="D1698" s="42"/>
      <c r="F1698" s="342" t="s">
        <v>635</v>
      </c>
      <c r="G1698" s="57" t="s">
        <v>208</v>
      </c>
      <c r="H1698" s="89">
        <f>H1699+H1704+H1705</f>
        <v>0</v>
      </c>
      <c r="I1698" s="90">
        <f t="shared" si="575"/>
        <v>0</v>
      </c>
      <c r="J1698" s="92">
        <f>J1699+J1704+J1705</f>
        <v>0</v>
      </c>
      <c r="K1698" s="92">
        <f>K1699+K1704+K1705</f>
        <v>0</v>
      </c>
      <c r="L1698" s="90">
        <f t="shared" si="576"/>
        <v>0</v>
      </c>
      <c r="M1698" s="92">
        <f>M1699+M1704+M1705</f>
        <v>0</v>
      </c>
      <c r="N1698" s="92">
        <f>N1699+N1704+N1705</f>
        <v>0</v>
      </c>
      <c r="O1698" s="82" t="s">
        <v>146</v>
      </c>
      <c r="R1698" s="352">
        <f>L1698-[1]გადასახდელები!L1698</f>
        <v>0</v>
      </c>
    </row>
    <row r="1699" spans="2:18" ht="20.25" hidden="1" customHeight="1">
      <c r="B1699" s="36" t="str">
        <f t="shared" si="574"/>
        <v>b</v>
      </c>
      <c r="C1699" s="42">
        <v>4</v>
      </c>
      <c r="D1699" s="42"/>
      <c r="F1699" s="342" t="s">
        <v>636</v>
      </c>
      <c r="G1699" s="47" t="s">
        <v>270</v>
      </c>
      <c r="H1699" s="93">
        <f>SUM(H1700:H1703)</f>
        <v>0</v>
      </c>
      <c r="I1699" s="94">
        <f t="shared" si="575"/>
        <v>0</v>
      </c>
      <c r="J1699" s="95">
        <f>SUM(J1700:J1703)</f>
        <v>0</v>
      </c>
      <c r="K1699" s="95">
        <f>SUM(K1700:K1703)</f>
        <v>0</v>
      </c>
      <c r="L1699" s="94">
        <f t="shared" si="576"/>
        <v>0</v>
      </c>
      <c r="M1699" s="95">
        <f>SUM(M1700:M1703)</f>
        <v>0</v>
      </c>
      <c r="N1699" s="95">
        <f>SUM(N1700:N1703)</f>
        <v>0</v>
      </c>
      <c r="O1699" s="82" t="s">
        <v>146</v>
      </c>
      <c r="R1699" s="352">
        <f>L1699-[1]გადასახდელები!L1699</f>
        <v>0</v>
      </c>
    </row>
    <row r="1700" spans="2:18" ht="20.25" hidden="1" customHeight="1">
      <c r="B1700" s="36" t="str">
        <f t="shared" si="574"/>
        <v>b</v>
      </c>
      <c r="C1700" s="42">
        <v>5</v>
      </c>
      <c r="D1700" s="42"/>
      <c r="F1700" s="343" t="s">
        <v>637</v>
      </c>
      <c r="G1700" s="48" t="s">
        <v>271</v>
      </c>
      <c r="H1700" s="101"/>
      <c r="I1700" s="97">
        <f t="shared" si="575"/>
        <v>0</v>
      </c>
      <c r="J1700" s="102"/>
      <c r="K1700" s="102"/>
      <c r="L1700" s="97">
        <f t="shared" si="576"/>
        <v>0</v>
      </c>
      <c r="M1700" s="102"/>
      <c r="N1700" s="102"/>
      <c r="R1700" s="352">
        <f>L1700-[1]გადასახდელები!L1700</f>
        <v>0</v>
      </c>
    </row>
    <row r="1701" spans="2:18" ht="20.25" hidden="1" customHeight="1">
      <c r="B1701" s="36" t="str">
        <f t="shared" si="574"/>
        <v>b</v>
      </c>
      <c r="C1701" s="42">
        <v>5</v>
      </c>
      <c r="D1701" s="42"/>
      <c r="F1701" s="343" t="s">
        <v>638</v>
      </c>
      <c r="G1701" s="48" t="s">
        <v>272</v>
      </c>
      <c r="H1701" s="101"/>
      <c r="I1701" s="97">
        <f t="shared" si="575"/>
        <v>0</v>
      </c>
      <c r="J1701" s="102"/>
      <c r="K1701" s="102"/>
      <c r="L1701" s="97">
        <f t="shared" si="576"/>
        <v>0</v>
      </c>
      <c r="M1701" s="102"/>
      <c r="N1701" s="102"/>
      <c r="R1701" s="352">
        <f>L1701-[1]გადასახდელები!L1701</f>
        <v>0</v>
      </c>
    </row>
    <row r="1702" spans="2:18" ht="20.25" hidden="1" customHeight="1">
      <c r="B1702" s="36" t="str">
        <f t="shared" si="574"/>
        <v>b</v>
      </c>
      <c r="C1702" s="42">
        <v>5</v>
      </c>
      <c r="D1702" s="42"/>
      <c r="F1702" s="343" t="s">
        <v>639</v>
      </c>
      <c r="G1702" s="48" t="s">
        <v>273</v>
      </c>
      <c r="H1702" s="101"/>
      <c r="I1702" s="97">
        <f t="shared" si="575"/>
        <v>0</v>
      </c>
      <c r="J1702" s="102"/>
      <c r="K1702" s="102"/>
      <c r="L1702" s="97">
        <f t="shared" si="576"/>
        <v>0</v>
      </c>
      <c r="M1702" s="102"/>
      <c r="N1702" s="102"/>
      <c r="R1702" s="352">
        <f>L1702-[1]გადასახდელები!L1702</f>
        <v>0</v>
      </c>
    </row>
    <row r="1703" spans="2:18" ht="20.25" hidden="1" customHeight="1">
      <c r="B1703" s="36" t="str">
        <f t="shared" si="574"/>
        <v>b</v>
      </c>
      <c r="C1703" s="42">
        <v>5</v>
      </c>
      <c r="D1703" s="42"/>
      <c r="F1703" s="343" t="s">
        <v>640</v>
      </c>
      <c r="G1703" s="48" t="s">
        <v>274</v>
      </c>
      <c r="H1703" s="101"/>
      <c r="I1703" s="97">
        <f t="shared" si="575"/>
        <v>0</v>
      </c>
      <c r="J1703" s="102"/>
      <c r="K1703" s="102"/>
      <c r="L1703" s="97">
        <f t="shared" si="576"/>
        <v>0</v>
      </c>
      <c r="M1703" s="102"/>
      <c r="N1703" s="102"/>
      <c r="R1703" s="352">
        <f>L1703-[1]გადასახდელები!L1703</f>
        <v>0</v>
      </c>
    </row>
    <row r="1704" spans="2:18" ht="20.25" hidden="1" customHeight="1">
      <c r="B1704" s="36" t="str">
        <f t="shared" si="574"/>
        <v>b</v>
      </c>
      <c r="C1704" s="42">
        <v>4</v>
      </c>
      <c r="D1704" s="42"/>
      <c r="F1704" s="343" t="s">
        <v>641</v>
      </c>
      <c r="G1704" s="47" t="s">
        <v>275</v>
      </c>
      <c r="H1704" s="103"/>
      <c r="I1704" s="94">
        <f t="shared" si="575"/>
        <v>0</v>
      </c>
      <c r="J1704" s="104"/>
      <c r="K1704" s="104"/>
      <c r="L1704" s="94">
        <f t="shared" si="576"/>
        <v>0</v>
      </c>
      <c r="M1704" s="104"/>
      <c r="N1704" s="104"/>
      <c r="R1704" s="352">
        <f>L1704-[1]გადასახდელები!L1704</f>
        <v>0</v>
      </c>
    </row>
    <row r="1705" spans="2:18" ht="36" hidden="1" customHeight="1">
      <c r="B1705" s="36" t="str">
        <f t="shared" si="574"/>
        <v>b</v>
      </c>
      <c r="C1705" s="42">
        <v>4</v>
      </c>
      <c r="D1705" s="42"/>
      <c r="F1705" s="343" t="s">
        <v>642</v>
      </c>
      <c r="G1705" s="47" t="s">
        <v>276</v>
      </c>
      <c r="H1705" s="103"/>
      <c r="I1705" s="94">
        <f t="shared" si="575"/>
        <v>0</v>
      </c>
      <c r="J1705" s="104"/>
      <c r="K1705" s="104"/>
      <c r="L1705" s="94">
        <f t="shared" si="576"/>
        <v>0</v>
      </c>
      <c r="M1705" s="104"/>
      <c r="N1705" s="104"/>
      <c r="R1705" s="352">
        <f>L1705-[1]გადასახდელები!L1705</f>
        <v>0</v>
      </c>
    </row>
    <row r="1706" spans="2:18" ht="20.25" hidden="1" customHeight="1">
      <c r="B1706" s="36" t="str">
        <f t="shared" si="574"/>
        <v>b</v>
      </c>
      <c r="C1706" s="42">
        <v>3</v>
      </c>
      <c r="D1706" s="42"/>
      <c r="F1706" s="343" t="s">
        <v>561</v>
      </c>
      <c r="G1706" s="57" t="s">
        <v>202</v>
      </c>
      <c r="H1706" s="111"/>
      <c r="I1706" s="90">
        <f t="shared" si="575"/>
        <v>0</v>
      </c>
      <c r="J1706" s="112"/>
      <c r="K1706" s="112"/>
      <c r="L1706" s="90">
        <f t="shared" si="576"/>
        <v>0</v>
      </c>
      <c r="M1706" s="112"/>
      <c r="N1706" s="112"/>
      <c r="R1706" s="352">
        <f>L1706-[1]გადასახდელები!L1706</f>
        <v>-70</v>
      </c>
    </row>
    <row r="1707" spans="2:18" ht="20.25" hidden="1" customHeight="1">
      <c r="B1707" s="36" t="str">
        <f t="shared" si="574"/>
        <v>b</v>
      </c>
      <c r="C1707" s="42">
        <v>3</v>
      </c>
      <c r="D1707" s="42"/>
      <c r="F1707" s="342" t="s">
        <v>562</v>
      </c>
      <c r="G1707" s="57" t="s">
        <v>203</v>
      </c>
      <c r="H1707" s="89">
        <f>H1708+H1711+H1714</f>
        <v>0</v>
      </c>
      <c r="I1707" s="90">
        <f t="shared" si="575"/>
        <v>0</v>
      </c>
      <c r="J1707" s="92">
        <f>J1708+J1711+J1714</f>
        <v>0</v>
      </c>
      <c r="K1707" s="92">
        <f>K1708+K1711+K1714</f>
        <v>0</v>
      </c>
      <c r="L1707" s="90">
        <f t="shared" si="576"/>
        <v>0</v>
      </c>
      <c r="M1707" s="92">
        <f>M1708+M1711+M1714</f>
        <v>0</v>
      </c>
      <c r="N1707" s="92">
        <f>N1708+N1711+N1714</f>
        <v>0</v>
      </c>
      <c r="O1707" s="82" t="s">
        <v>146</v>
      </c>
      <c r="R1707" s="352">
        <f>L1707-[1]გადასახდელები!L1707</f>
        <v>0</v>
      </c>
    </row>
    <row r="1708" spans="2:18" ht="20.25" hidden="1" customHeight="1">
      <c r="B1708" s="36" t="str">
        <f t="shared" si="574"/>
        <v>b</v>
      </c>
      <c r="C1708" s="42">
        <v>4</v>
      </c>
      <c r="D1708" s="42"/>
      <c r="F1708" s="342" t="s">
        <v>643</v>
      </c>
      <c r="G1708" s="47" t="s">
        <v>277</v>
      </c>
      <c r="H1708" s="93">
        <f>SUM(H1709:H1710)</f>
        <v>0</v>
      </c>
      <c r="I1708" s="94">
        <f t="shared" si="575"/>
        <v>0</v>
      </c>
      <c r="J1708" s="95">
        <f>SUM(J1709:J1710)</f>
        <v>0</v>
      </c>
      <c r="K1708" s="95">
        <f>SUM(K1709:K1710)</f>
        <v>0</v>
      </c>
      <c r="L1708" s="94">
        <f t="shared" si="576"/>
        <v>0</v>
      </c>
      <c r="M1708" s="95">
        <f>SUM(M1709:M1710)</f>
        <v>0</v>
      </c>
      <c r="N1708" s="95">
        <f>SUM(N1709:N1710)</f>
        <v>0</v>
      </c>
      <c r="O1708" s="82" t="s">
        <v>146</v>
      </c>
      <c r="R1708" s="352">
        <f>L1708-[1]გადასახდელები!L1708</f>
        <v>0</v>
      </c>
    </row>
    <row r="1709" spans="2:18" ht="20.25" hidden="1" customHeight="1">
      <c r="B1709" s="36" t="str">
        <f t="shared" si="574"/>
        <v>b</v>
      </c>
      <c r="C1709" s="42">
        <v>5</v>
      </c>
      <c r="D1709" s="42"/>
      <c r="F1709" s="343" t="s">
        <v>644</v>
      </c>
      <c r="G1709" s="48" t="s">
        <v>278</v>
      </c>
      <c r="H1709" s="101"/>
      <c r="I1709" s="97">
        <f t="shared" si="575"/>
        <v>0</v>
      </c>
      <c r="J1709" s="102"/>
      <c r="K1709" s="102"/>
      <c r="L1709" s="97">
        <f t="shared" si="576"/>
        <v>0</v>
      </c>
      <c r="M1709" s="102"/>
      <c r="N1709" s="102"/>
      <c r="R1709" s="352">
        <f>L1709-[1]გადასახდელები!L1709</f>
        <v>0</v>
      </c>
    </row>
    <row r="1710" spans="2:18" ht="20.25" hidden="1" customHeight="1">
      <c r="B1710" s="36" t="str">
        <f t="shared" si="574"/>
        <v>b</v>
      </c>
      <c r="C1710" s="42">
        <v>5</v>
      </c>
      <c r="D1710" s="42"/>
      <c r="F1710" s="343" t="s">
        <v>645</v>
      </c>
      <c r="G1710" s="48" t="s">
        <v>204</v>
      </c>
      <c r="H1710" s="101"/>
      <c r="I1710" s="97">
        <f t="shared" si="575"/>
        <v>0</v>
      </c>
      <c r="J1710" s="102"/>
      <c r="K1710" s="102"/>
      <c r="L1710" s="97">
        <f t="shared" si="576"/>
        <v>0</v>
      </c>
      <c r="M1710" s="102"/>
      <c r="N1710" s="102"/>
      <c r="R1710" s="352">
        <f>L1710-[1]გადასახდელები!L1710</f>
        <v>0</v>
      </c>
    </row>
    <row r="1711" spans="2:18" ht="20.25" hidden="1" customHeight="1">
      <c r="B1711" s="36" t="str">
        <f t="shared" si="574"/>
        <v>b</v>
      </c>
      <c r="C1711" s="42">
        <v>4</v>
      </c>
      <c r="D1711" s="42"/>
      <c r="F1711" s="342" t="s">
        <v>646</v>
      </c>
      <c r="G1711" s="47" t="s">
        <v>279</v>
      </c>
      <c r="H1711" s="93">
        <f>SUM(H1712:H1713)</f>
        <v>0</v>
      </c>
      <c r="I1711" s="94">
        <f t="shared" si="575"/>
        <v>0</v>
      </c>
      <c r="J1711" s="95">
        <f>SUM(J1712:J1713)</f>
        <v>0</v>
      </c>
      <c r="K1711" s="95">
        <f>SUM(K1712:K1713)</f>
        <v>0</v>
      </c>
      <c r="L1711" s="94">
        <f t="shared" si="576"/>
        <v>0</v>
      </c>
      <c r="M1711" s="95">
        <f>SUM(M1712:M1713)</f>
        <v>0</v>
      </c>
      <c r="N1711" s="95">
        <f>SUM(N1712:N1713)</f>
        <v>0</v>
      </c>
      <c r="O1711" s="82" t="s">
        <v>146</v>
      </c>
      <c r="R1711" s="352">
        <f>L1711-[1]გადასახდელები!L1711</f>
        <v>0</v>
      </c>
    </row>
    <row r="1712" spans="2:18" ht="20.25" hidden="1" customHeight="1">
      <c r="B1712" s="36" t="str">
        <f t="shared" si="574"/>
        <v>b</v>
      </c>
      <c r="C1712" s="42">
        <v>5</v>
      </c>
      <c r="D1712" s="42"/>
      <c r="F1712" s="343" t="s">
        <v>647</v>
      </c>
      <c r="G1712" s="48" t="s">
        <v>278</v>
      </c>
      <c r="H1712" s="101"/>
      <c r="I1712" s="97">
        <f t="shared" si="575"/>
        <v>0</v>
      </c>
      <c r="J1712" s="102"/>
      <c r="K1712" s="102"/>
      <c r="L1712" s="97">
        <f t="shared" si="576"/>
        <v>0</v>
      </c>
      <c r="M1712" s="102"/>
      <c r="N1712" s="102"/>
      <c r="R1712" s="352">
        <f>L1712-[1]გადასახდელები!L1712</f>
        <v>0</v>
      </c>
    </row>
    <row r="1713" spans="2:18" ht="20.25" hidden="1" customHeight="1">
      <c r="B1713" s="36" t="str">
        <f t="shared" si="574"/>
        <v>b</v>
      </c>
      <c r="C1713" s="42">
        <v>5</v>
      </c>
      <c r="D1713" s="42"/>
      <c r="F1713" s="343" t="s">
        <v>648</v>
      </c>
      <c r="G1713" s="48" t="s">
        <v>204</v>
      </c>
      <c r="H1713" s="101"/>
      <c r="I1713" s="97">
        <f t="shared" si="575"/>
        <v>0</v>
      </c>
      <c r="J1713" s="102"/>
      <c r="K1713" s="102"/>
      <c r="L1713" s="97">
        <f t="shared" si="576"/>
        <v>0</v>
      </c>
      <c r="M1713" s="102"/>
      <c r="N1713" s="102"/>
      <c r="R1713" s="352">
        <f>L1713-[1]გადასახდელები!L1713</f>
        <v>0</v>
      </c>
    </row>
    <row r="1714" spans="2:18" ht="20.25" hidden="1" customHeight="1">
      <c r="B1714" s="36" t="str">
        <f t="shared" si="574"/>
        <v>b</v>
      </c>
      <c r="C1714" s="42">
        <v>4</v>
      </c>
      <c r="D1714" s="42"/>
      <c r="F1714" s="342" t="s">
        <v>563</v>
      </c>
      <c r="G1714" s="47" t="s">
        <v>280</v>
      </c>
      <c r="H1714" s="93">
        <f>SUM(H1715:H1716)</f>
        <v>0</v>
      </c>
      <c r="I1714" s="94">
        <f t="shared" si="575"/>
        <v>0</v>
      </c>
      <c r="J1714" s="95">
        <f>SUM(J1715:J1716)</f>
        <v>0</v>
      </c>
      <c r="K1714" s="95">
        <f>SUM(K1715:K1716)</f>
        <v>0</v>
      </c>
      <c r="L1714" s="94">
        <f t="shared" si="576"/>
        <v>0</v>
      </c>
      <c r="M1714" s="95">
        <f>SUM(M1715:M1716)</f>
        <v>0</v>
      </c>
      <c r="N1714" s="95">
        <f>SUM(N1715:N1716)</f>
        <v>0</v>
      </c>
      <c r="O1714" s="82" t="s">
        <v>146</v>
      </c>
      <c r="R1714" s="352">
        <f>L1714-[1]გადასახდელები!L1714</f>
        <v>0</v>
      </c>
    </row>
    <row r="1715" spans="2:18" ht="20.25" hidden="1" customHeight="1">
      <c r="B1715" s="36" t="str">
        <f t="shared" si="574"/>
        <v>b</v>
      </c>
      <c r="C1715" s="42">
        <v>5</v>
      </c>
      <c r="D1715" s="42"/>
      <c r="F1715" s="343" t="s">
        <v>649</v>
      </c>
      <c r="G1715" s="48" t="s">
        <v>278</v>
      </c>
      <c r="H1715" s="101"/>
      <c r="I1715" s="97">
        <f t="shared" si="575"/>
        <v>0</v>
      </c>
      <c r="J1715" s="102"/>
      <c r="K1715" s="102"/>
      <c r="L1715" s="97">
        <f t="shared" si="576"/>
        <v>0</v>
      </c>
      <c r="M1715" s="102"/>
      <c r="N1715" s="102"/>
      <c r="R1715" s="352">
        <f>L1715-[1]გადასახდელები!L1715</f>
        <v>0</v>
      </c>
    </row>
    <row r="1716" spans="2:18" ht="20.25" hidden="1" customHeight="1">
      <c r="B1716" s="36" t="str">
        <f t="shared" si="574"/>
        <v>b</v>
      </c>
      <c r="C1716" s="42">
        <v>5</v>
      </c>
      <c r="D1716" s="42"/>
      <c r="F1716" s="343" t="s">
        <v>564</v>
      </c>
      <c r="G1716" s="48" t="s">
        <v>204</v>
      </c>
      <c r="H1716" s="101"/>
      <c r="I1716" s="97">
        <f t="shared" si="575"/>
        <v>0</v>
      </c>
      <c r="J1716" s="102"/>
      <c r="K1716" s="102"/>
      <c r="L1716" s="97">
        <f t="shared" si="576"/>
        <v>0</v>
      </c>
      <c r="M1716" s="102"/>
      <c r="N1716" s="102"/>
      <c r="R1716" s="352">
        <f>L1716-[1]გადასახდელები!L1716</f>
        <v>0</v>
      </c>
    </row>
    <row r="1717" spans="2:18" ht="20.25" hidden="1" customHeight="1">
      <c r="B1717" s="36" t="str">
        <f t="shared" si="574"/>
        <v>b</v>
      </c>
      <c r="C1717" s="42">
        <v>3</v>
      </c>
      <c r="D1717" s="42"/>
      <c r="F1717" s="342" t="s">
        <v>565</v>
      </c>
      <c r="G1717" s="57" t="s">
        <v>206</v>
      </c>
      <c r="H1717" s="89">
        <f>H1718+H1721+H1724</f>
        <v>0</v>
      </c>
      <c r="I1717" s="90">
        <f t="shared" si="575"/>
        <v>0</v>
      </c>
      <c r="J1717" s="92">
        <f>J1718+J1721+J1724</f>
        <v>0</v>
      </c>
      <c r="K1717" s="92">
        <f>K1718+K1721+K1724</f>
        <v>0</v>
      </c>
      <c r="L1717" s="90">
        <f t="shared" si="576"/>
        <v>0</v>
      </c>
      <c r="M1717" s="92">
        <f>M1718+M1721+M1724</f>
        <v>0</v>
      </c>
      <c r="N1717" s="92">
        <f>N1718+N1721+N1724</f>
        <v>0</v>
      </c>
      <c r="O1717" s="82" t="s">
        <v>146</v>
      </c>
      <c r="R1717" s="352">
        <f>L1717-[1]გადასახდელები!L1717</f>
        <v>0</v>
      </c>
    </row>
    <row r="1718" spans="2:18" ht="20.25" hidden="1" customHeight="1">
      <c r="B1718" s="36" t="str">
        <f t="shared" si="574"/>
        <v>b</v>
      </c>
      <c r="C1718" s="42">
        <v>4</v>
      </c>
      <c r="D1718" s="42"/>
      <c r="F1718" s="342" t="s">
        <v>650</v>
      </c>
      <c r="G1718" s="47" t="s">
        <v>281</v>
      </c>
      <c r="H1718" s="93">
        <f>SUM(H1719:H1720)</f>
        <v>0</v>
      </c>
      <c r="I1718" s="94">
        <f t="shared" si="575"/>
        <v>0</v>
      </c>
      <c r="J1718" s="95">
        <f>SUM(J1719:J1720)</f>
        <v>0</v>
      </c>
      <c r="K1718" s="95">
        <f>SUM(K1719:K1720)</f>
        <v>0</v>
      </c>
      <c r="L1718" s="94">
        <f t="shared" si="576"/>
        <v>0</v>
      </c>
      <c r="M1718" s="95">
        <f>SUM(M1719:M1720)</f>
        <v>0</v>
      </c>
      <c r="N1718" s="95">
        <f>SUM(N1719:N1720)</f>
        <v>0</v>
      </c>
      <c r="O1718" s="82" t="s">
        <v>146</v>
      </c>
      <c r="R1718" s="352">
        <f>L1718-[1]გადასახდელები!L1718</f>
        <v>0</v>
      </c>
    </row>
    <row r="1719" spans="2:18" ht="20.25" hidden="1" customHeight="1">
      <c r="B1719" s="36" t="str">
        <f t="shared" si="574"/>
        <v>b</v>
      </c>
      <c r="C1719" s="42">
        <v>5</v>
      </c>
      <c r="D1719" s="42"/>
      <c r="F1719" s="343" t="s">
        <v>651</v>
      </c>
      <c r="G1719" s="48" t="s">
        <v>282</v>
      </c>
      <c r="H1719" s="101"/>
      <c r="I1719" s="97">
        <f t="shared" si="575"/>
        <v>0</v>
      </c>
      <c r="J1719" s="102"/>
      <c r="K1719" s="102"/>
      <c r="L1719" s="97">
        <f t="shared" si="576"/>
        <v>0</v>
      </c>
      <c r="M1719" s="102"/>
      <c r="N1719" s="102"/>
      <c r="R1719" s="352">
        <f>L1719-[1]გადასახდელები!L1719</f>
        <v>0</v>
      </c>
    </row>
    <row r="1720" spans="2:18" ht="20.25" hidden="1" customHeight="1">
      <c r="B1720" s="36" t="str">
        <f t="shared" si="574"/>
        <v>b</v>
      </c>
      <c r="C1720" s="42">
        <v>5</v>
      </c>
      <c r="D1720" s="42"/>
      <c r="F1720" s="343" t="s">
        <v>652</v>
      </c>
      <c r="G1720" s="48" t="s">
        <v>283</v>
      </c>
      <c r="H1720" s="101"/>
      <c r="I1720" s="97">
        <f t="shared" si="575"/>
        <v>0</v>
      </c>
      <c r="J1720" s="102"/>
      <c r="K1720" s="102"/>
      <c r="L1720" s="97">
        <f t="shared" si="576"/>
        <v>0</v>
      </c>
      <c r="M1720" s="102"/>
      <c r="N1720" s="102"/>
      <c r="R1720" s="352">
        <f>L1720-[1]გადასახდელები!L1720</f>
        <v>0</v>
      </c>
    </row>
    <row r="1721" spans="2:18" ht="20.25" hidden="1" customHeight="1">
      <c r="B1721" s="36" t="str">
        <f t="shared" si="574"/>
        <v>b</v>
      </c>
      <c r="C1721" s="42">
        <v>4</v>
      </c>
      <c r="D1721" s="42"/>
      <c r="F1721" s="342" t="s">
        <v>566</v>
      </c>
      <c r="G1721" s="47" t="s">
        <v>284</v>
      </c>
      <c r="H1721" s="93">
        <f>SUM(H1722:H1723)</f>
        <v>0</v>
      </c>
      <c r="I1721" s="94">
        <f t="shared" si="575"/>
        <v>0</v>
      </c>
      <c r="J1721" s="95">
        <f>SUM(J1722:J1723)</f>
        <v>0</v>
      </c>
      <c r="K1721" s="95">
        <f>SUM(K1722:K1723)</f>
        <v>0</v>
      </c>
      <c r="L1721" s="94">
        <f t="shared" si="576"/>
        <v>0</v>
      </c>
      <c r="M1721" s="95">
        <f>SUM(M1722:M1723)</f>
        <v>0</v>
      </c>
      <c r="N1721" s="95">
        <f>SUM(N1722:N1723)</f>
        <v>0</v>
      </c>
      <c r="O1721" s="82" t="s">
        <v>146</v>
      </c>
      <c r="R1721" s="352">
        <f>L1721-[1]გადასახდელები!L1721</f>
        <v>0</v>
      </c>
    </row>
    <row r="1722" spans="2:18" ht="20.25" hidden="1" customHeight="1">
      <c r="B1722" s="36" t="str">
        <f t="shared" si="574"/>
        <v>b</v>
      </c>
      <c r="C1722" s="42">
        <v>5</v>
      </c>
      <c r="D1722" s="42"/>
      <c r="F1722" s="343" t="s">
        <v>567</v>
      </c>
      <c r="G1722" s="48" t="s">
        <v>282</v>
      </c>
      <c r="H1722" s="101"/>
      <c r="I1722" s="97">
        <f t="shared" si="575"/>
        <v>0</v>
      </c>
      <c r="J1722" s="102"/>
      <c r="K1722" s="102"/>
      <c r="L1722" s="97">
        <f t="shared" si="576"/>
        <v>0</v>
      </c>
      <c r="M1722" s="102"/>
      <c r="N1722" s="102"/>
      <c r="R1722" s="352">
        <f>L1722-[1]გადასახდელები!L1722</f>
        <v>0</v>
      </c>
    </row>
    <row r="1723" spans="2:18" ht="20.25" hidden="1" customHeight="1">
      <c r="B1723" s="36" t="str">
        <f t="shared" si="574"/>
        <v>b</v>
      </c>
      <c r="C1723" s="42">
        <v>5</v>
      </c>
      <c r="D1723" s="42"/>
      <c r="F1723" s="343" t="s">
        <v>653</v>
      </c>
      <c r="G1723" s="48" t="s">
        <v>283</v>
      </c>
      <c r="H1723" s="101"/>
      <c r="I1723" s="97">
        <f t="shared" si="575"/>
        <v>0</v>
      </c>
      <c r="J1723" s="102"/>
      <c r="K1723" s="102"/>
      <c r="L1723" s="97">
        <f t="shared" si="576"/>
        <v>0</v>
      </c>
      <c r="M1723" s="102"/>
      <c r="N1723" s="102"/>
      <c r="R1723" s="352">
        <f>L1723-[1]გადასახდელები!L1723</f>
        <v>0</v>
      </c>
    </row>
    <row r="1724" spans="2:18" ht="20.25" hidden="1" customHeight="1">
      <c r="B1724" s="36" t="str">
        <f t="shared" si="574"/>
        <v>b</v>
      </c>
      <c r="C1724" s="42">
        <v>4</v>
      </c>
      <c r="D1724" s="42"/>
      <c r="F1724" s="342" t="s">
        <v>654</v>
      </c>
      <c r="G1724" s="47" t="s">
        <v>207</v>
      </c>
      <c r="H1724" s="93">
        <f>SUM(H1725:H1726)</f>
        <v>0</v>
      </c>
      <c r="I1724" s="94">
        <f t="shared" si="575"/>
        <v>0</v>
      </c>
      <c r="J1724" s="95">
        <f>SUM(J1725:J1726)</f>
        <v>0</v>
      </c>
      <c r="K1724" s="95">
        <f>SUM(K1725:K1726)</f>
        <v>0</v>
      </c>
      <c r="L1724" s="94">
        <f t="shared" si="576"/>
        <v>0</v>
      </c>
      <c r="M1724" s="95">
        <f>SUM(M1725:M1726)</f>
        <v>0</v>
      </c>
      <c r="N1724" s="95">
        <f>SUM(N1725:N1726)</f>
        <v>0</v>
      </c>
      <c r="O1724" s="82" t="s">
        <v>146</v>
      </c>
      <c r="R1724" s="352">
        <f>L1724-[1]გადასახდელები!L1724</f>
        <v>0</v>
      </c>
    </row>
    <row r="1725" spans="2:18" ht="20.25" hidden="1" customHeight="1">
      <c r="B1725" s="36" t="str">
        <f t="shared" si="574"/>
        <v>b</v>
      </c>
      <c r="C1725" s="42">
        <v>5</v>
      </c>
      <c r="D1725" s="42"/>
      <c r="F1725" s="343" t="s">
        <v>655</v>
      </c>
      <c r="G1725" s="48" t="s">
        <v>282</v>
      </c>
      <c r="H1725" s="101"/>
      <c r="I1725" s="97">
        <f t="shared" si="575"/>
        <v>0</v>
      </c>
      <c r="J1725" s="102"/>
      <c r="K1725" s="102"/>
      <c r="L1725" s="97">
        <f t="shared" si="576"/>
        <v>0</v>
      </c>
      <c r="M1725" s="102"/>
      <c r="N1725" s="102"/>
      <c r="R1725" s="352">
        <f>L1725-[1]გადასახდელები!L1725</f>
        <v>0</v>
      </c>
    </row>
    <row r="1726" spans="2:18" ht="20.25" hidden="1" customHeight="1">
      <c r="B1726" s="36" t="str">
        <f t="shared" si="574"/>
        <v>b</v>
      </c>
      <c r="C1726" s="42">
        <v>5</v>
      </c>
      <c r="D1726" s="42"/>
      <c r="F1726" s="343" t="s">
        <v>656</v>
      </c>
      <c r="G1726" s="48" t="s">
        <v>283</v>
      </c>
      <c r="H1726" s="101"/>
      <c r="I1726" s="97">
        <f t="shared" si="575"/>
        <v>0</v>
      </c>
      <c r="J1726" s="102"/>
      <c r="K1726" s="102"/>
      <c r="L1726" s="97">
        <f t="shared" si="576"/>
        <v>0</v>
      </c>
      <c r="M1726" s="102"/>
      <c r="N1726" s="102"/>
      <c r="R1726" s="352">
        <f>L1726-[1]გადასახდელები!L1726</f>
        <v>0</v>
      </c>
    </row>
    <row r="1727" spans="2:18" ht="20.25" hidden="1" customHeight="1">
      <c r="B1727" s="36" t="str">
        <f t="shared" si="574"/>
        <v>b</v>
      </c>
      <c r="C1727" s="42">
        <v>3</v>
      </c>
      <c r="D1727" s="42"/>
      <c r="F1727" s="342" t="s">
        <v>568</v>
      </c>
      <c r="G1727" s="57" t="s">
        <v>205</v>
      </c>
      <c r="H1727" s="89">
        <f>H1728+H1729</f>
        <v>0</v>
      </c>
      <c r="I1727" s="90">
        <f t="shared" si="575"/>
        <v>0</v>
      </c>
      <c r="J1727" s="92">
        <f>J1728+J1729</f>
        <v>0</v>
      </c>
      <c r="K1727" s="92">
        <f>K1728+K1729</f>
        <v>0</v>
      </c>
      <c r="L1727" s="90">
        <f t="shared" si="576"/>
        <v>0</v>
      </c>
      <c r="M1727" s="92">
        <f>M1728+M1729</f>
        <v>0</v>
      </c>
      <c r="N1727" s="92">
        <f>N1728+N1729</f>
        <v>0</v>
      </c>
      <c r="O1727" s="82" t="s">
        <v>146</v>
      </c>
      <c r="R1727" s="352">
        <f>L1727-[1]გადასახდელები!L1727</f>
        <v>0</v>
      </c>
    </row>
    <row r="1728" spans="2:18" ht="20.25" hidden="1" customHeight="1">
      <c r="B1728" s="36" t="str">
        <f t="shared" si="574"/>
        <v>b</v>
      </c>
      <c r="C1728" s="42">
        <v>4</v>
      </c>
      <c r="D1728" s="42"/>
      <c r="F1728" s="343" t="s">
        <v>657</v>
      </c>
      <c r="G1728" s="47" t="s">
        <v>285</v>
      </c>
      <c r="H1728" s="103"/>
      <c r="I1728" s="94">
        <f t="shared" si="575"/>
        <v>0</v>
      </c>
      <c r="J1728" s="104"/>
      <c r="K1728" s="104"/>
      <c r="L1728" s="94">
        <f t="shared" si="576"/>
        <v>0</v>
      </c>
      <c r="M1728" s="104"/>
      <c r="N1728" s="104"/>
      <c r="R1728" s="352">
        <f>L1728-[1]გადასახდელები!L1728</f>
        <v>0</v>
      </c>
    </row>
    <row r="1729" spans="2:18" ht="20.25" hidden="1" customHeight="1">
      <c r="B1729" s="36" t="str">
        <f t="shared" si="574"/>
        <v>b</v>
      </c>
      <c r="C1729" s="42">
        <v>4</v>
      </c>
      <c r="D1729" s="42"/>
      <c r="F1729" s="342" t="s">
        <v>570</v>
      </c>
      <c r="G1729" s="47" t="s">
        <v>286</v>
      </c>
      <c r="H1729" s="93">
        <f>H1730+H1749</f>
        <v>0</v>
      </c>
      <c r="I1729" s="94">
        <f t="shared" si="575"/>
        <v>0</v>
      </c>
      <c r="J1729" s="95">
        <f>J1730+J1749</f>
        <v>0</v>
      </c>
      <c r="K1729" s="95">
        <f>K1730+K1749</f>
        <v>0</v>
      </c>
      <c r="L1729" s="94">
        <f t="shared" si="576"/>
        <v>0</v>
      </c>
      <c r="M1729" s="95">
        <f>M1730+M1749</f>
        <v>0</v>
      </c>
      <c r="N1729" s="95">
        <f>N1730+N1749</f>
        <v>0</v>
      </c>
      <c r="O1729" s="82" t="s">
        <v>146</v>
      </c>
      <c r="R1729" s="352">
        <f>L1729-[1]გადასახდელები!L1729</f>
        <v>0</v>
      </c>
    </row>
    <row r="1730" spans="2:18" ht="20.25" hidden="1" customHeight="1">
      <c r="B1730" s="36" t="str">
        <f t="shared" si="574"/>
        <v>b</v>
      </c>
      <c r="C1730" s="42">
        <v>5</v>
      </c>
      <c r="D1730" s="42"/>
      <c r="F1730" s="342" t="s">
        <v>569</v>
      </c>
      <c r="G1730" s="48" t="s">
        <v>287</v>
      </c>
      <c r="H1730" s="113">
        <f>SUM(H1731:H1748)</f>
        <v>0</v>
      </c>
      <c r="I1730" s="97">
        <f t="shared" si="575"/>
        <v>0</v>
      </c>
      <c r="J1730" s="114">
        <f>SUM(J1731:J1748)</f>
        <v>0</v>
      </c>
      <c r="K1730" s="114">
        <f>SUM(K1731:K1748)</f>
        <v>0</v>
      </c>
      <c r="L1730" s="97">
        <f t="shared" si="576"/>
        <v>0</v>
      </c>
      <c r="M1730" s="114">
        <f>SUM(M1731:M1748)</f>
        <v>0</v>
      </c>
      <c r="N1730" s="114">
        <f>SUM(N1731:N1748)</f>
        <v>0</v>
      </c>
      <c r="O1730" s="82" t="s">
        <v>146</v>
      </c>
      <c r="R1730" s="352">
        <f>L1730-[1]გადასახდელები!L1730</f>
        <v>0</v>
      </c>
    </row>
    <row r="1731" spans="2:18" ht="45" hidden="1" customHeight="1">
      <c r="B1731" s="36" t="str">
        <f t="shared" si="574"/>
        <v>b</v>
      </c>
      <c r="C1731" s="42">
        <v>6</v>
      </c>
      <c r="D1731" s="42"/>
      <c r="F1731" s="343" t="s">
        <v>658</v>
      </c>
      <c r="G1731" s="45" t="s">
        <v>215</v>
      </c>
      <c r="H1731" s="99"/>
      <c r="I1731" s="105">
        <f t="shared" si="575"/>
        <v>0</v>
      </c>
      <c r="J1731" s="100"/>
      <c r="K1731" s="100"/>
      <c r="L1731" s="105">
        <f t="shared" si="576"/>
        <v>0</v>
      </c>
      <c r="M1731" s="100"/>
      <c r="N1731" s="100"/>
      <c r="R1731" s="352">
        <f>L1731-[1]გადასახდელები!L1731</f>
        <v>0</v>
      </c>
    </row>
    <row r="1732" spans="2:18" ht="20.25" hidden="1" customHeight="1">
      <c r="B1732" s="36" t="str">
        <f t="shared" si="574"/>
        <v>b</v>
      </c>
      <c r="C1732" s="42">
        <v>6</v>
      </c>
      <c r="D1732" s="42"/>
      <c r="F1732" s="343" t="s">
        <v>659</v>
      </c>
      <c r="G1732" s="45" t="s">
        <v>288</v>
      </c>
      <c r="H1732" s="99"/>
      <c r="I1732" s="105">
        <f t="shared" si="575"/>
        <v>0</v>
      </c>
      <c r="J1732" s="100"/>
      <c r="K1732" s="100"/>
      <c r="L1732" s="105">
        <f t="shared" si="576"/>
        <v>0</v>
      </c>
      <c r="M1732" s="100"/>
      <c r="N1732" s="100"/>
      <c r="R1732" s="352">
        <f>L1732-[1]გადასახდელები!L1732</f>
        <v>0</v>
      </c>
    </row>
    <row r="1733" spans="2:18" ht="20.25" hidden="1" customHeight="1">
      <c r="B1733" s="36" t="str">
        <f t="shared" si="574"/>
        <v>b</v>
      </c>
      <c r="C1733" s="42">
        <v>6</v>
      </c>
      <c r="D1733" s="42"/>
      <c r="F1733" s="343" t="s">
        <v>660</v>
      </c>
      <c r="G1733" s="45" t="s">
        <v>289</v>
      </c>
      <c r="H1733" s="99"/>
      <c r="I1733" s="105">
        <f t="shared" si="575"/>
        <v>0</v>
      </c>
      <c r="J1733" s="100"/>
      <c r="K1733" s="100"/>
      <c r="L1733" s="105">
        <f t="shared" si="576"/>
        <v>0</v>
      </c>
      <c r="M1733" s="100"/>
      <c r="N1733" s="100"/>
      <c r="R1733" s="352">
        <f>L1733-[1]გადასახდელები!L1733</f>
        <v>0</v>
      </c>
    </row>
    <row r="1734" spans="2:18" ht="20.25" hidden="1" customHeight="1">
      <c r="B1734" s="36" t="str">
        <f t="shared" si="574"/>
        <v>b</v>
      </c>
      <c r="C1734" s="42">
        <v>6</v>
      </c>
      <c r="D1734" s="42"/>
      <c r="F1734" s="343" t="s">
        <v>661</v>
      </c>
      <c r="G1734" s="45" t="s">
        <v>216</v>
      </c>
      <c r="H1734" s="99"/>
      <c r="I1734" s="105">
        <f t="shared" si="575"/>
        <v>0</v>
      </c>
      <c r="J1734" s="100"/>
      <c r="K1734" s="100"/>
      <c r="L1734" s="105">
        <f t="shared" si="576"/>
        <v>0</v>
      </c>
      <c r="M1734" s="100"/>
      <c r="N1734" s="100"/>
      <c r="R1734" s="352">
        <f>L1734-[1]გადასახდელები!L1734</f>
        <v>0</v>
      </c>
    </row>
    <row r="1735" spans="2:18" ht="20.25" hidden="1" customHeight="1">
      <c r="B1735" s="36" t="str">
        <f t="shared" ref="B1735:B1798" si="577">IF(H1735+I1735+L1735&gt;0,"a","b")</f>
        <v>b</v>
      </c>
      <c r="C1735" s="42">
        <v>6</v>
      </c>
      <c r="D1735" s="42"/>
      <c r="F1735" s="343" t="s">
        <v>662</v>
      </c>
      <c r="G1735" s="45" t="s">
        <v>217</v>
      </c>
      <c r="H1735" s="99"/>
      <c r="I1735" s="105">
        <f t="shared" si="575"/>
        <v>0</v>
      </c>
      <c r="J1735" s="100"/>
      <c r="K1735" s="100"/>
      <c r="L1735" s="105">
        <f t="shared" si="576"/>
        <v>0</v>
      </c>
      <c r="M1735" s="100"/>
      <c r="N1735" s="100"/>
      <c r="R1735" s="352">
        <f>L1735-[1]გადასახდელები!L1735</f>
        <v>0</v>
      </c>
    </row>
    <row r="1736" spans="2:18" ht="20.25" hidden="1" customHeight="1">
      <c r="B1736" s="36" t="str">
        <f t="shared" si="577"/>
        <v>b</v>
      </c>
      <c r="C1736" s="42">
        <v>6</v>
      </c>
      <c r="D1736" s="42"/>
      <c r="F1736" s="343" t="s">
        <v>571</v>
      </c>
      <c r="G1736" s="45" t="s">
        <v>290</v>
      </c>
      <c r="H1736" s="99"/>
      <c r="I1736" s="105">
        <f t="shared" si="575"/>
        <v>0</v>
      </c>
      <c r="J1736" s="100"/>
      <c r="K1736" s="100"/>
      <c r="L1736" s="105">
        <f t="shared" si="576"/>
        <v>0</v>
      </c>
      <c r="M1736" s="100"/>
      <c r="N1736" s="100"/>
      <c r="R1736" s="352">
        <f>L1736-[1]გადასახდელები!L1736</f>
        <v>0</v>
      </c>
    </row>
    <row r="1737" spans="2:18" ht="20.25" hidden="1" customHeight="1">
      <c r="B1737" s="36" t="str">
        <f t="shared" si="577"/>
        <v>b</v>
      </c>
      <c r="C1737" s="42">
        <v>6</v>
      </c>
      <c r="D1737" s="42"/>
      <c r="F1737" s="343" t="s">
        <v>663</v>
      </c>
      <c r="G1737" s="45" t="s">
        <v>291</v>
      </c>
      <c r="H1737" s="99"/>
      <c r="I1737" s="105">
        <f t="shared" si="575"/>
        <v>0</v>
      </c>
      <c r="J1737" s="100"/>
      <c r="K1737" s="100"/>
      <c r="L1737" s="105">
        <f t="shared" si="576"/>
        <v>0</v>
      </c>
      <c r="M1737" s="100"/>
      <c r="N1737" s="100"/>
      <c r="R1737" s="352">
        <f>L1737-[1]გადასახდელები!L1737</f>
        <v>0</v>
      </c>
    </row>
    <row r="1738" spans="2:18" ht="20.25" hidden="1" customHeight="1">
      <c r="B1738" s="36" t="str">
        <f t="shared" si="577"/>
        <v>b</v>
      </c>
      <c r="C1738" s="42">
        <v>6</v>
      </c>
      <c r="D1738" s="42"/>
      <c r="F1738" s="343" t="s">
        <v>664</v>
      </c>
      <c r="G1738" s="45" t="s">
        <v>218</v>
      </c>
      <c r="H1738" s="99"/>
      <c r="I1738" s="105">
        <f t="shared" si="575"/>
        <v>0</v>
      </c>
      <c r="J1738" s="100"/>
      <c r="K1738" s="100"/>
      <c r="L1738" s="105">
        <f t="shared" si="576"/>
        <v>0</v>
      </c>
      <c r="M1738" s="100"/>
      <c r="N1738" s="100"/>
      <c r="R1738" s="352">
        <f>L1738-[1]გადასახდელები!L1738</f>
        <v>0</v>
      </c>
    </row>
    <row r="1739" spans="2:18" ht="20.25" hidden="1" customHeight="1">
      <c r="B1739" s="36" t="str">
        <f t="shared" si="577"/>
        <v>b</v>
      </c>
      <c r="C1739" s="42">
        <v>6</v>
      </c>
      <c r="D1739" s="42"/>
      <c r="F1739" s="343" t="s">
        <v>665</v>
      </c>
      <c r="G1739" s="45" t="s">
        <v>219</v>
      </c>
      <c r="H1739" s="99"/>
      <c r="I1739" s="105">
        <f t="shared" si="575"/>
        <v>0</v>
      </c>
      <c r="J1739" s="100"/>
      <c r="K1739" s="100"/>
      <c r="L1739" s="105">
        <f t="shared" si="576"/>
        <v>0</v>
      </c>
      <c r="M1739" s="100"/>
      <c r="N1739" s="100"/>
      <c r="R1739" s="352">
        <f>L1739-[1]გადასახდელები!L1739</f>
        <v>0</v>
      </c>
    </row>
    <row r="1740" spans="2:18" ht="20.25" hidden="1" customHeight="1">
      <c r="B1740" s="36" t="str">
        <f t="shared" si="577"/>
        <v>b</v>
      </c>
      <c r="C1740" s="42">
        <v>6</v>
      </c>
      <c r="D1740" s="42"/>
      <c r="F1740" s="343" t="s">
        <v>666</v>
      </c>
      <c r="G1740" s="45" t="s">
        <v>220</v>
      </c>
      <c r="H1740" s="99"/>
      <c r="I1740" s="105">
        <f t="shared" ref="I1740:I1804" si="578">J1740+K1740</f>
        <v>0</v>
      </c>
      <c r="J1740" s="100"/>
      <c r="K1740" s="100"/>
      <c r="L1740" s="105">
        <f t="shared" ref="L1740:L1804" si="579">M1740+N1740</f>
        <v>0</v>
      </c>
      <c r="M1740" s="100"/>
      <c r="N1740" s="100"/>
      <c r="R1740" s="352">
        <f>L1740-[1]გადასახდელები!L1740</f>
        <v>0</v>
      </c>
    </row>
    <row r="1741" spans="2:18" ht="20.25" hidden="1" customHeight="1">
      <c r="B1741" s="36" t="str">
        <f t="shared" si="577"/>
        <v>b</v>
      </c>
      <c r="C1741" s="42">
        <v>6</v>
      </c>
      <c r="D1741" s="42"/>
      <c r="F1741" s="343" t="s">
        <v>667</v>
      </c>
      <c r="G1741" s="45" t="s">
        <v>221</v>
      </c>
      <c r="H1741" s="99"/>
      <c r="I1741" s="105">
        <f t="shared" si="578"/>
        <v>0</v>
      </c>
      <c r="J1741" s="100"/>
      <c r="K1741" s="100"/>
      <c r="L1741" s="105">
        <f t="shared" si="579"/>
        <v>0</v>
      </c>
      <c r="M1741" s="100"/>
      <c r="N1741" s="100"/>
      <c r="R1741" s="352">
        <f>L1741-[1]გადასახდელები!L1741</f>
        <v>0</v>
      </c>
    </row>
    <row r="1742" spans="2:18" ht="20.25" hidden="1" customHeight="1">
      <c r="B1742" s="36" t="str">
        <f t="shared" si="577"/>
        <v>b</v>
      </c>
      <c r="C1742" s="42">
        <v>6</v>
      </c>
      <c r="D1742" s="42"/>
      <c r="F1742" s="343" t="s">
        <v>668</v>
      </c>
      <c r="G1742" s="45" t="s">
        <v>222</v>
      </c>
      <c r="H1742" s="99"/>
      <c r="I1742" s="105">
        <f t="shared" si="578"/>
        <v>0</v>
      </c>
      <c r="J1742" s="100"/>
      <c r="K1742" s="100"/>
      <c r="L1742" s="105">
        <f t="shared" si="579"/>
        <v>0</v>
      </c>
      <c r="M1742" s="100"/>
      <c r="N1742" s="100"/>
      <c r="R1742" s="352">
        <f>L1742-[1]გადასახდელები!L1742</f>
        <v>0</v>
      </c>
    </row>
    <row r="1743" spans="2:18" ht="20.25" hidden="1" customHeight="1">
      <c r="B1743" s="36" t="str">
        <f t="shared" si="577"/>
        <v>b</v>
      </c>
      <c r="C1743" s="42">
        <v>6</v>
      </c>
      <c r="D1743" s="42"/>
      <c r="F1743" s="343" t="s">
        <v>669</v>
      </c>
      <c r="G1743" s="45" t="s">
        <v>223</v>
      </c>
      <c r="H1743" s="99"/>
      <c r="I1743" s="105">
        <f t="shared" si="578"/>
        <v>0</v>
      </c>
      <c r="J1743" s="100"/>
      <c r="K1743" s="100"/>
      <c r="L1743" s="105">
        <f t="shared" si="579"/>
        <v>0</v>
      </c>
      <c r="M1743" s="100"/>
      <c r="N1743" s="100"/>
      <c r="R1743" s="352">
        <f>L1743-[1]გადასახდელები!L1743</f>
        <v>0</v>
      </c>
    </row>
    <row r="1744" spans="2:18" ht="36" hidden="1" customHeight="1">
      <c r="B1744" s="36" t="str">
        <f t="shared" si="577"/>
        <v>b</v>
      </c>
      <c r="C1744" s="42">
        <v>6</v>
      </c>
      <c r="D1744" s="42"/>
      <c r="F1744" s="343" t="s">
        <v>670</v>
      </c>
      <c r="G1744" s="45" t="s">
        <v>224</v>
      </c>
      <c r="H1744" s="99"/>
      <c r="I1744" s="105">
        <f t="shared" si="578"/>
        <v>0</v>
      </c>
      <c r="J1744" s="100"/>
      <c r="K1744" s="100"/>
      <c r="L1744" s="105">
        <f t="shared" si="579"/>
        <v>0</v>
      </c>
      <c r="M1744" s="100"/>
      <c r="N1744" s="100"/>
      <c r="R1744" s="352">
        <f>L1744-[1]გადასახდელები!L1744</f>
        <v>0</v>
      </c>
    </row>
    <row r="1745" spans="2:18" ht="48.75" hidden="1" customHeight="1">
      <c r="B1745" s="36" t="str">
        <f t="shared" si="577"/>
        <v>b</v>
      </c>
      <c r="C1745" s="42">
        <v>6</v>
      </c>
      <c r="D1745" s="42"/>
      <c r="F1745" s="343" t="s">
        <v>671</v>
      </c>
      <c r="G1745" s="45" t="s">
        <v>225</v>
      </c>
      <c r="H1745" s="99"/>
      <c r="I1745" s="105">
        <f t="shared" si="578"/>
        <v>0</v>
      </c>
      <c r="J1745" s="100"/>
      <c r="K1745" s="100"/>
      <c r="L1745" s="105">
        <f t="shared" si="579"/>
        <v>0</v>
      </c>
      <c r="M1745" s="100"/>
      <c r="N1745" s="100"/>
      <c r="R1745" s="352">
        <f>L1745-[1]გადასახდელები!L1745</f>
        <v>0</v>
      </c>
    </row>
    <row r="1746" spans="2:18" ht="24.75" hidden="1" customHeight="1">
      <c r="B1746" s="36" t="str">
        <f t="shared" si="577"/>
        <v>b</v>
      </c>
      <c r="C1746" s="42">
        <v>6</v>
      </c>
      <c r="D1746" s="42"/>
      <c r="F1746" s="343" t="s">
        <v>672</v>
      </c>
      <c r="G1746" s="45" t="s">
        <v>226</v>
      </c>
      <c r="H1746" s="99"/>
      <c r="I1746" s="105">
        <f t="shared" si="578"/>
        <v>0</v>
      </c>
      <c r="J1746" s="100"/>
      <c r="K1746" s="100"/>
      <c r="L1746" s="105">
        <f t="shared" si="579"/>
        <v>0</v>
      </c>
      <c r="M1746" s="100"/>
      <c r="N1746" s="100"/>
      <c r="R1746" s="352">
        <f>L1746-[1]გადასახდელები!L1746</f>
        <v>0</v>
      </c>
    </row>
    <row r="1747" spans="2:18" ht="24" hidden="1" customHeight="1">
      <c r="B1747" s="36" t="str">
        <f t="shared" si="577"/>
        <v>b</v>
      </c>
      <c r="C1747" s="42">
        <v>6</v>
      </c>
      <c r="D1747" s="42"/>
      <c r="F1747" s="343" t="s">
        <v>673</v>
      </c>
      <c r="G1747" s="45" t="s">
        <v>227</v>
      </c>
      <c r="H1747" s="99"/>
      <c r="I1747" s="105">
        <f t="shared" si="578"/>
        <v>0</v>
      </c>
      <c r="J1747" s="100"/>
      <c r="K1747" s="100"/>
      <c r="L1747" s="105">
        <f t="shared" si="579"/>
        <v>0</v>
      </c>
      <c r="M1747" s="100"/>
      <c r="N1747" s="100"/>
      <c r="R1747" s="352">
        <f>L1747-[1]გადასახდელები!L1747</f>
        <v>0</v>
      </c>
    </row>
    <row r="1748" spans="2:18" ht="36.75" hidden="1" customHeight="1">
      <c r="B1748" s="36" t="str">
        <f t="shared" si="577"/>
        <v>b</v>
      </c>
      <c r="C1748" s="42">
        <v>6</v>
      </c>
      <c r="D1748" s="42"/>
      <c r="F1748" s="343" t="s">
        <v>572</v>
      </c>
      <c r="G1748" s="45" t="s">
        <v>228</v>
      </c>
      <c r="H1748" s="99"/>
      <c r="I1748" s="105">
        <f t="shared" si="578"/>
        <v>0</v>
      </c>
      <c r="J1748" s="100"/>
      <c r="K1748" s="100"/>
      <c r="L1748" s="105">
        <f t="shared" si="579"/>
        <v>0</v>
      </c>
      <c r="M1748" s="100"/>
      <c r="N1748" s="100"/>
      <c r="R1748" s="352">
        <f>L1748-[1]გადასახდელები!L1748</f>
        <v>0</v>
      </c>
    </row>
    <row r="1749" spans="2:18" ht="24.75" hidden="1" customHeight="1">
      <c r="B1749" s="36" t="str">
        <f t="shared" si="577"/>
        <v>b</v>
      </c>
      <c r="C1749" s="42">
        <v>5</v>
      </c>
      <c r="D1749" s="42"/>
      <c r="F1749" s="343" t="s">
        <v>573</v>
      </c>
      <c r="G1749" s="48" t="s">
        <v>193</v>
      </c>
      <c r="H1749" s="101"/>
      <c r="I1749" s="97">
        <f t="shared" si="578"/>
        <v>0</v>
      </c>
      <c r="J1749" s="102"/>
      <c r="K1749" s="102"/>
      <c r="L1749" s="97">
        <f t="shared" si="579"/>
        <v>0</v>
      </c>
      <c r="M1749" s="102"/>
      <c r="N1749" s="102"/>
      <c r="R1749" s="352">
        <f>L1749-[1]გადასახდელები!L1749</f>
        <v>0</v>
      </c>
    </row>
    <row r="1750" spans="2:18" ht="20.25" hidden="1" customHeight="1">
      <c r="B1750" s="36" t="str">
        <f t="shared" si="577"/>
        <v>b</v>
      </c>
      <c r="C1750" s="42">
        <v>2</v>
      </c>
      <c r="D1750" s="42"/>
      <c r="E1750" s="24">
        <v>70133</v>
      </c>
      <c r="F1750" s="342" t="s">
        <v>574</v>
      </c>
      <c r="G1750" s="59" t="s">
        <v>292</v>
      </c>
      <c r="H1750" s="86">
        <f>H1751+H1798+H1806+H1805</f>
        <v>0</v>
      </c>
      <c r="I1750" s="87">
        <f t="shared" si="578"/>
        <v>0</v>
      </c>
      <c r="J1750" s="88">
        <f>J1751+J1798+J1806+J1805</f>
        <v>0</v>
      </c>
      <c r="K1750" s="88">
        <f>K1751+K1798+K1806+K1805</f>
        <v>0</v>
      </c>
      <c r="L1750" s="87">
        <f t="shared" si="579"/>
        <v>0</v>
      </c>
      <c r="M1750" s="88">
        <f>M1751+M1798+M1806+M1805</f>
        <v>0</v>
      </c>
      <c r="N1750" s="88">
        <f>N1751+N1798+N1806+N1805</f>
        <v>0</v>
      </c>
      <c r="O1750" s="82" t="s">
        <v>146</v>
      </c>
      <c r="P1750" s="35" t="s">
        <v>145</v>
      </c>
      <c r="R1750" s="352">
        <f>L1750-[1]გადასახდელები!L1750</f>
        <v>0</v>
      </c>
    </row>
    <row r="1751" spans="2:18" ht="20.25" hidden="1" customHeight="1">
      <c r="B1751" s="36" t="str">
        <f t="shared" si="577"/>
        <v>b</v>
      </c>
      <c r="C1751" s="42">
        <v>3</v>
      </c>
      <c r="D1751" s="42"/>
      <c r="F1751" s="342" t="s">
        <v>575</v>
      </c>
      <c r="G1751" s="51" t="s">
        <v>293</v>
      </c>
      <c r="H1751" s="89">
        <f>H1752+H1764+H1793</f>
        <v>0</v>
      </c>
      <c r="I1751" s="90">
        <f t="shared" si="578"/>
        <v>0</v>
      </c>
      <c r="J1751" s="89">
        <f>J1752+J1764+J1793</f>
        <v>0</v>
      </c>
      <c r="K1751" s="89">
        <f>K1752+K1764+K1793</f>
        <v>0</v>
      </c>
      <c r="L1751" s="90">
        <f t="shared" si="579"/>
        <v>0</v>
      </c>
      <c r="M1751" s="89">
        <f>M1752+M1764+M1793</f>
        <v>0</v>
      </c>
      <c r="N1751" s="89">
        <f>N1752+N1764+N1793</f>
        <v>0</v>
      </c>
      <c r="O1751" s="82" t="s">
        <v>146</v>
      </c>
      <c r="P1751" s="35" t="s">
        <v>145</v>
      </c>
      <c r="R1751" s="352">
        <f>L1751-[1]გადასახდელები!L1751</f>
        <v>0</v>
      </c>
    </row>
    <row r="1752" spans="2:18" ht="20.25" hidden="1" customHeight="1">
      <c r="B1752" s="36" t="str">
        <f t="shared" si="577"/>
        <v>b</v>
      </c>
      <c r="C1752" s="42">
        <v>4</v>
      </c>
      <c r="D1752" s="42"/>
      <c r="F1752" s="342" t="s">
        <v>576</v>
      </c>
      <c r="G1752" s="47" t="s">
        <v>294</v>
      </c>
      <c r="H1752" s="93">
        <f>H1753+H1754+H1755+H1756+H1757+H1758+H1759+H1760+H1761+H1762+H1763</f>
        <v>0</v>
      </c>
      <c r="I1752" s="94">
        <f t="shared" si="578"/>
        <v>0</v>
      </c>
      <c r="J1752" s="93">
        <f>J1753+J1754+J1755+J1756+J1757+J1758+J1759+J1760+J1761+J1762+J1763</f>
        <v>0</v>
      </c>
      <c r="K1752" s="93">
        <f>K1753+K1754+K1755+K1756+K1757+K1758+K1759+K1760+K1761+K1762+K1763</f>
        <v>0</v>
      </c>
      <c r="L1752" s="94">
        <f t="shared" si="579"/>
        <v>0</v>
      </c>
      <c r="M1752" s="93">
        <f>M1753+M1754+M1755+M1756+M1757+M1758+M1759+M1760+M1761+M1762+M1763</f>
        <v>0</v>
      </c>
      <c r="N1752" s="93">
        <f>N1753+N1754+N1755+N1756+N1757+N1758+N1759+N1760+N1761+N1762+N1763</f>
        <v>0</v>
      </c>
      <c r="O1752" s="82" t="s">
        <v>146</v>
      </c>
      <c r="P1752" s="35" t="s">
        <v>145</v>
      </c>
      <c r="R1752" s="352">
        <f>L1752-[1]გადასახდელები!L1752</f>
        <v>0</v>
      </c>
    </row>
    <row r="1753" spans="2:18" ht="20.25" hidden="1" customHeight="1">
      <c r="B1753" s="36" t="str">
        <f t="shared" si="577"/>
        <v>b</v>
      </c>
      <c r="C1753" s="42">
        <v>5</v>
      </c>
      <c r="D1753" s="42"/>
      <c r="F1753" s="343" t="s">
        <v>577</v>
      </c>
      <c r="G1753" s="48" t="s">
        <v>295</v>
      </c>
      <c r="H1753" s="101"/>
      <c r="I1753" s="97">
        <f t="shared" si="578"/>
        <v>0</v>
      </c>
      <c r="J1753" s="102"/>
      <c r="K1753" s="102"/>
      <c r="L1753" s="97">
        <f t="shared" si="579"/>
        <v>0</v>
      </c>
      <c r="M1753" s="102"/>
      <c r="N1753" s="102"/>
      <c r="O1753" s="115"/>
      <c r="P1753" s="35" t="s">
        <v>145</v>
      </c>
      <c r="R1753" s="352">
        <f>L1753-[1]გადასახდელები!L1753</f>
        <v>0</v>
      </c>
    </row>
    <row r="1754" spans="2:18" ht="20.25" hidden="1" customHeight="1">
      <c r="B1754" s="36" t="str">
        <f t="shared" si="577"/>
        <v>b</v>
      </c>
      <c r="C1754" s="42">
        <v>5</v>
      </c>
      <c r="D1754" s="42"/>
      <c r="F1754" s="343" t="s">
        <v>578</v>
      </c>
      <c r="G1754" s="48" t="s">
        <v>296</v>
      </c>
      <c r="H1754" s="101"/>
      <c r="I1754" s="97">
        <f t="shared" si="578"/>
        <v>0</v>
      </c>
      <c r="J1754" s="102"/>
      <c r="K1754" s="102"/>
      <c r="L1754" s="97">
        <f t="shared" si="579"/>
        <v>0</v>
      </c>
      <c r="M1754" s="102"/>
      <c r="N1754" s="102"/>
      <c r="O1754" s="115"/>
      <c r="P1754" s="35" t="s">
        <v>145</v>
      </c>
      <c r="R1754" s="352">
        <f>L1754-[1]გადასახდელები!L1754</f>
        <v>0</v>
      </c>
    </row>
    <row r="1755" spans="2:18" ht="30.75" hidden="1" customHeight="1">
      <c r="B1755" s="36" t="str">
        <f t="shared" si="577"/>
        <v>b</v>
      </c>
      <c r="C1755" s="42">
        <v>5</v>
      </c>
      <c r="D1755" s="42"/>
      <c r="F1755" s="343" t="s">
        <v>674</v>
      </c>
      <c r="G1755" s="52" t="s">
        <v>297</v>
      </c>
      <c r="H1755" s="101"/>
      <c r="I1755" s="97">
        <f t="shared" si="578"/>
        <v>0</v>
      </c>
      <c r="J1755" s="102"/>
      <c r="K1755" s="102"/>
      <c r="L1755" s="97">
        <f t="shared" si="579"/>
        <v>0</v>
      </c>
      <c r="M1755" s="102"/>
      <c r="N1755" s="102"/>
      <c r="O1755" s="115"/>
      <c r="P1755" s="35" t="s">
        <v>145</v>
      </c>
      <c r="R1755" s="352">
        <f>L1755-[1]გადასახდელები!L1755</f>
        <v>0</v>
      </c>
    </row>
    <row r="1756" spans="2:18" ht="20.25" hidden="1" customHeight="1">
      <c r="B1756" s="36" t="str">
        <f t="shared" si="577"/>
        <v>b</v>
      </c>
      <c r="C1756" s="42">
        <v>5</v>
      </c>
      <c r="D1756" s="42"/>
      <c r="F1756" s="343" t="s">
        <v>579</v>
      </c>
      <c r="G1756" s="48" t="s">
        <v>298</v>
      </c>
      <c r="H1756" s="101"/>
      <c r="I1756" s="97">
        <f t="shared" si="578"/>
        <v>0</v>
      </c>
      <c r="J1756" s="102"/>
      <c r="K1756" s="102"/>
      <c r="L1756" s="97">
        <f t="shared" si="579"/>
        <v>0</v>
      </c>
      <c r="M1756" s="102"/>
      <c r="N1756" s="102"/>
      <c r="O1756" s="115"/>
      <c r="P1756" s="35" t="s">
        <v>145</v>
      </c>
      <c r="R1756" s="352">
        <f>L1756-[1]გადასახდელები!L1756</f>
        <v>0</v>
      </c>
    </row>
    <row r="1757" spans="2:18" ht="20.25" hidden="1" customHeight="1">
      <c r="B1757" s="36" t="str">
        <f t="shared" si="577"/>
        <v>b</v>
      </c>
      <c r="C1757" s="42">
        <v>5</v>
      </c>
      <c r="D1757" s="42"/>
      <c r="F1757" s="343" t="s">
        <v>580</v>
      </c>
      <c r="G1757" s="48" t="s">
        <v>299</v>
      </c>
      <c r="H1757" s="101"/>
      <c r="I1757" s="97">
        <f t="shared" si="578"/>
        <v>0</v>
      </c>
      <c r="J1757" s="102"/>
      <c r="K1757" s="102"/>
      <c r="L1757" s="97">
        <f t="shared" si="579"/>
        <v>0</v>
      </c>
      <c r="M1757" s="102"/>
      <c r="N1757" s="102"/>
      <c r="O1757" s="115"/>
      <c r="P1757" s="35" t="s">
        <v>145</v>
      </c>
      <c r="R1757" s="352">
        <f>L1757-[1]გადასახდელები!L1757</f>
        <v>0</v>
      </c>
    </row>
    <row r="1758" spans="2:18" ht="30.75" hidden="1" customHeight="1">
      <c r="B1758" s="36" t="str">
        <f t="shared" si="577"/>
        <v>b</v>
      </c>
      <c r="C1758" s="42">
        <v>5</v>
      </c>
      <c r="D1758" s="42"/>
      <c r="F1758" s="343" t="s">
        <v>581</v>
      </c>
      <c r="G1758" s="48" t="s">
        <v>300</v>
      </c>
      <c r="H1758" s="101"/>
      <c r="I1758" s="97">
        <f t="shared" si="578"/>
        <v>0</v>
      </c>
      <c r="J1758" s="102"/>
      <c r="K1758" s="102"/>
      <c r="L1758" s="97">
        <f t="shared" si="579"/>
        <v>0</v>
      </c>
      <c r="M1758" s="102"/>
      <c r="N1758" s="102"/>
      <c r="O1758" s="115"/>
      <c r="P1758" s="35" t="s">
        <v>145</v>
      </c>
      <c r="R1758" s="352">
        <f>L1758-[1]გადასახდელები!L1758</f>
        <v>0</v>
      </c>
    </row>
    <row r="1759" spans="2:18" ht="20.25" hidden="1" customHeight="1">
      <c r="B1759" s="36" t="str">
        <f t="shared" si="577"/>
        <v>b</v>
      </c>
      <c r="C1759" s="42">
        <v>5</v>
      </c>
      <c r="D1759" s="42"/>
      <c r="F1759" s="343" t="s">
        <v>675</v>
      </c>
      <c r="G1759" s="48" t="s">
        <v>301</v>
      </c>
      <c r="H1759" s="101"/>
      <c r="I1759" s="97">
        <f t="shared" si="578"/>
        <v>0</v>
      </c>
      <c r="J1759" s="102"/>
      <c r="K1759" s="102"/>
      <c r="L1759" s="97">
        <f t="shared" si="579"/>
        <v>0</v>
      </c>
      <c r="M1759" s="102"/>
      <c r="N1759" s="102"/>
      <c r="O1759" s="115"/>
      <c r="P1759" s="35" t="s">
        <v>145</v>
      </c>
      <c r="R1759" s="352">
        <f>L1759-[1]გადასახდელები!L1759</f>
        <v>0</v>
      </c>
    </row>
    <row r="1760" spans="2:18" ht="20.25" hidden="1" customHeight="1">
      <c r="B1760" s="36" t="str">
        <f t="shared" si="577"/>
        <v>b</v>
      </c>
      <c r="C1760" s="42">
        <v>5</v>
      </c>
      <c r="D1760" s="42"/>
      <c r="F1760" s="343" t="s">
        <v>582</v>
      </c>
      <c r="G1760" s="48" t="s">
        <v>302</v>
      </c>
      <c r="H1760" s="101"/>
      <c r="I1760" s="97">
        <f t="shared" si="578"/>
        <v>0</v>
      </c>
      <c r="J1760" s="102"/>
      <c r="K1760" s="102"/>
      <c r="L1760" s="97">
        <f t="shared" si="579"/>
        <v>0</v>
      </c>
      <c r="M1760" s="102"/>
      <c r="N1760" s="102"/>
      <c r="O1760" s="115"/>
      <c r="P1760" s="35" t="s">
        <v>145</v>
      </c>
      <c r="R1760" s="352">
        <f>L1760-[1]გადასახდელები!L1760</f>
        <v>0</v>
      </c>
    </row>
    <row r="1761" spans="2:18" ht="20.25" hidden="1" customHeight="1">
      <c r="B1761" s="36" t="str">
        <f t="shared" si="577"/>
        <v>b</v>
      </c>
      <c r="C1761" s="42">
        <v>5</v>
      </c>
      <c r="D1761" s="42"/>
      <c r="F1761" s="343" t="s">
        <v>676</v>
      </c>
      <c r="G1761" s="48" t="s">
        <v>303</v>
      </c>
      <c r="H1761" s="101"/>
      <c r="I1761" s="97">
        <f t="shared" si="578"/>
        <v>0</v>
      </c>
      <c r="J1761" s="102"/>
      <c r="K1761" s="102"/>
      <c r="L1761" s="97">
        <f t="shared" si="579"/>
        <v>0</v>
      </c>
      <c r="M1761" s="102"/>
      <c r="N1761" s="102"/>
      <c r="O1761" s="115"/>
      <c r="P1761" s="35" t="s">
        <v>145</v>
      </c>
      <c r="R1761" s="352">
        <f>L1761-[1]გადასახდელები!L1761</f>
        <v>0</v>
      </c>
    </row>
    <row r="1762" spans="2:18" ht="20.25" hidden="1" customHeight="1">
      <c r="B1762" s="36" t="str">
        <f t="shared" si="577"/>
        <v>b</v>
      </c>
      <c r="C1762" s="42">
        <v>5</v>
      </c>
      <c r="D1762" s="42"/>
      <c r="F1762" s="343" t="s">
        <v>677</v>
      </c>
      <c r="G1762" s="48" t="s">
        <v>304</v>
      </c>
      <c r="H1762" s="101"/>
      <c r="I1762" s="97">
        <f t="shared" si="578"/>
        <v>0</v>
      </c>
      <c r="J1762" s="102"/>
      <c r="K1762" s="102"/>
      <c r="L1762" s="97">
        <f t="shared" si="579"/>
        <v>0</v>
      </c>
      <c r="M1762" s="102"/>
      <c r="N1762" s="102"/>
      <c r="O1762" s="115"/>
      <c r="P1762" s="35" t="s">
        <v>145</v>
      </c>
      <c r="R1762" s="352">
        <f>L1762-[1]გადასახდელები!L1762</f>
        <v>0</v>
      </c>
    </row>
    <row r="1763" spans="2:18" ht="20.25" hidden="1" customHeight="1">
      <c r="B1763" s="36" t="str">
        <f t="shared" si="577"/>
        <v>b</v>
      </c>
      <c r="C1763" s="42">
        <v>5</v>
      </c>
      <c r="D1763" s="42"/>
      <c r="F1763" s="343" t="s">
        <v>583</v>
      </c>
      <c r="G1763" s="48" t="s">
        <v>305</v>
      </c>
      <c r="H1763" s="101"/>
      <c r="I1763" s="97">
        <f t="shared" si="578"/>
        <v>0</v>
      </c>
      <c r="J1763" s="102"/>
      <c r="K1763" s="102"/>
      <c r="L1763" s="97">
        <f t="shared" si="579"/>
        <v>0</v>
      </c>
      <c r="M1763" s="102"/>
      <c r="N1763" s="102"/>
      <c r="O1763" s="115"/>
      <c r="P1763" s="35" t="s">
        <v>145</v>
      </c>
      <c r="R1763" s="352">
        <f>L1763-[1]გადასახდელები!L1763</f>
        <v>0</v>
      </c>
    </row>
    <row r="1764" spans="2:18" ht="20.25" hidden="1" customHeight="1">
      <c r="B1764" s="36" t="str">
        <f t="shared" si="577"/>
        <v>b</v>
      </c>
      <c r="C1764" s="42">
        <v>4</v>
      </c>
      <c r="D1764" s="42"/>
      <c r="F1764" s="342" t="s">
        <v>584</v>
      </c>
      <c r="G1764" s="47" t="s">
        <v>306</v>
      </c>
      <c r="H1764" s="93">
        <f>H1765+H1772</f>
        <v>0</v>
      </c>
      <c r="I1764" s="94">
        <f t="shared" si="578"/>
        <v>0</v>
      </c>
      <c r="J1764" s="93">
        <f>J1765+J1772</f>
        <v>0</v>
      </c>
      <c r="K1764" s="93">
        <f>K1765+K1772</f>
        <v>0</v>
      </c>
      <c r="L1764" s="94">
        <f t="shared" si="579"/>
        <v>0</v>
      </c>
      <c r="M1764" s="93">
        <f>M1765+M1772</f>
        <v>0</v>
      </c>
      <c r="N1764" s="93">
        <f>N1765+N1772</f>
        <v>0</v>
      </c>
      <c r="O1764" s="82" t="s">
        <v>146</v>
      </c>
      <c r="P1764" s="35" t="s">
        <v>145</v>
      </c>
      <c r="R1764" s="352">
        <f>L1764-[1]გადასახდელები!L1764</f>
        <v>0</v>
      </c>
    </row>
    <row r="1765" spans="2:18" ht="20.25" hidden="1" customHeight="1">
      <c r="B1765" s="36" t="str">
        <f t="shared" si="577"/>
        <v>b</v>
      </c>
      <c r="C1765" s="42">
        <v>5</v>
      </c>
      <c r="D1765" s="42"/>
      <c r="F1765" s="342" t="s">
        <v>585</v>
      </c>
      <c r="G1765" s="48" t="s">
        <v>307</v>
      </c>
      <c r="H1765" s="96">
        <f>SUM(H1766:H1771)</f>
        <v>0</v>
      </c>
      <c r="I1765" s="97">
        <f t="shared" si="578"/>
        <v>0</v>
      </c>
      <c r="J1765" s="96">
        <f>SUM(J1766:J1771)</f>
        <v>0</v>
      </c>
      <c r="K1765" s="96">
        <f>SUM(K1766:K1771)</f>
        <v>0</v>
      </c>
      <c r="L1765" s="97">
        <f t="shared" si="579"/>
        <v>0</v>
      </c>
      <c r="M1765" s="96">
        <f>SUM(M1766:M1771)</f>
        <v>0</v>
      </c>
      <c r="N1765" s="96">
        <f>SUM(N1766:N1771)</f>
        <v>0</v>
      </c>
      <c r="O1765" s="82" t="s">
        <v>146</v>
      </c>
      <c r="P1765" s="35" t="s">
        <v>145</v>
      </c>
      <c r="R1765" s="352">
        <f>L1765-[1]გადასახდელები!L1765</f>
        <v>0</v>
      </c>
    </row>
    <row r="1766" spans="2:18" ht="20.25" hidden="1" customHeight="1">
      <c r="B1766" s="36" t="str">
        <f t="shared" si="577"/>
        <v>b</v>
      </c>
      <c r="C1766" s="42">
        <v>6</v>
      </c>
      <c r="D1766" s="42"/>
      <c r="F1766" s="343" t="s">
        <v>586</v>
      </c>
      <c r="G1766" s="53" t="s">
        <v>308</v>
      </c>
      <c r="H1766" s="99"/>
      <c r="I1766" s="105">
        <f t="shared" si="578"/>
        <v>0</v>
      </c>
      <c r="J1766" s="100"/>
      <c r="K1766" s="100"/>
      <c r="L1766" s="105">
        <f t="shared" si="579"/>
        <v>0</v>
      </c>
      <c r="M1766" s="100"/>
      <c r="N1766" s="100"/>
      <c r="O1766" s="115"/>
      <c r="P1766" s="35" t="s">
        <v>145</v>
      </c>
      <c r="R1766" s="352">
        <f>L1766-[1]გადასახდელები!L1766</f>
        <v>0</v>
      </c>
    </row>
    <row r="1767" spans="2:18" ht="20.25" hidden="1" customHeight="1">
      <c r="B1767" s="36" t="str">
        <f t="shared" si="577"/>
        <v>b</v>
      </c>
      <c r="C1767" s="42">
        <v>6</v>
      </c>
      <c r="D1767" s="42"/>
      <c r="F1767" s="343" t="s">
        <v>678</v>
      </c>
      <c r="G1767" s="53" t="s">
        <v>309</v>
      </c>
      <c r="H1767" s="99"/>
      <c r="I1767" s="105">
        <f t="shared" si="578"/>
        <v>0</v>
      </c>
      <c r="J1767" s="100"/>
      <c r="K1767" s="100"/>
      <c r="L1767" s="105">
        <f t="shared" si="579"/>
        <v>0</v>
      </c>
      <c r="M1767" s="100"/>
      <c r="N1767" s="100"/>
      <c r="O1767" s="115"/>
      <c r="P1767" s="35" t="s">
        <v>145</v>
      </c>
      <c r="R1767" s="352">
        <f>L1767-[1]გადასახდელები!L1767</f>
        <v>0</v>
      </c>
    </row>
    <row r="1768" spans="2:18" ht="20.25" hidden="1" customHeight="1">
      <c r="B1768" s="36" t="str">
        <f t="shared" si="577"/>
        <v>b</v>
      </c>
      <c r="C1768" s="42">
        <v>6</v>
      </c>
      <c r="D1768" s="42"/>
      <c r="F1768" s="343" t="s">
        <v>679</v>
      </c>
      <c r="G1768" s="53" t="s">
        <v>310</v>
      </c>
      <c r="H1768" s="99"/>
      <c r="I1768" s="105">
        <f t="shared" si="578"/>
        <v>0</v>
      </c>
      <c r="J1768" s="100"/>
      <c r="K1768" s="100"/>
      <c r="L1768" s="105">
        <f t="shared" si="579"/>
        <v>0</v>
      </c>
      <c r="M1768" s="100"/>
      <c r="N1768" s="100"/>
      <c r="O1768" s="115"/>
      <c r="P1768" s="35" t="s">
        <v>145</v>
      </c>
      <c r="R1768" s="352">
        <f>L1768-[1]გადასახდელები!L1768</f>
        <v>0</v>
      </c>
    </row>
    <row r="1769" spans="2:18" ht="20.25" hidden="1" customHeight="1">
      <c r="B1769" s="36" t="str">
        <f t="shared" si="577"/>
        <v>b</v>
      </c>
      <c r="C1769" s="42">
        <v>6</v>
      </c>
      <c r="D1769" s="42"/>
      <c r="F1769" s="343" t="s">
        <v>680</v>
      </c>
      <c r="G1769" s="53" t="s">
        <v>311</v>
      </c>
      <c r="H1769" s="99"/>
      <c r="I1769" s="105">
        <f t="shared" si="578"/>
        <v>0</v>
      </c>
      <c r="J1769" s="100"/>
      <c r="K1769" s="100"/>
      <c r="L1769" s="105">
        <f t="shared" si="579"/>
        <v>0</v>
      </c>
      <c r="M1769" s="100"/>
      <c r="N1769" s="100"/>
      <c r="O1769" s="115"/>
      <c r="P1769" s="35" t="s">
        <v>145</v>
      </c>
      <c r="R1769" s="352">
        <f>L1769-[1]გადასახდელები!L1769</f>
        <v>0</v>
      </c>
    </row>
    <row r="1770" spans="2:18" ht="20.25" hidden="1" customHeight="1">
      <c r="B1770" s="36" t="str">
        <f t="shared" si="577"/>
        <v>b</v>
      </c>
      <c r="C1770" s="42">
        <v>6</v>
      </c>
      <c r="D1770" s="42"/>
      <c r="F1770" s="343" t="s">
        <v>681</v>
      </c>
      <c r="G1770" s="53" t="s">
        <v>312</v>
      </c>
      <c r="H1770" s="99"/>
      <c r="I1770" s="105">
        <f t="shared" si="578"/>
        <v>0</v>
      </c>
      <c r="J1770" s="100"/>
      <c r="K1770" s="100"/>
      <c r="L1770" s="105">
        <f t="shared" si="579"/>
        <v>0</v>
      </c>
      <c r="M1770" s="100"/>
      <c r="N1770" s="100"/>
      <c r="O1770" s="115"/>
      <c r="P1770" s="35" t="s">
        <v>145</v>
      </c>
      <c r="R1770" s="352">
        <f>L1770-[1]გადასახდელები!L1770</f>
        <v>0</v>
      </c>
    </row>
    <row r="1771" spans="2:18" ht="20.25" hidden="1" customHeight="1">
      <c r="B1771" s="36" t="str">
        <f t="shared" si="577"/>
        <v>b</v>
      </c>
      <c r="C1771" s="42">
        <v>6</v>
      </c>
      <c r="D1771" s="42"/>
      <c r="F1771" s="343" t="s">
        <v>682</v>
      </c>
      <c r="G1771" s="53" t="s">
        <v>313</v>
      </c>
      <c r="H1771" s="99"/>
      <c r="I1771" s="105">
        <f t="shared" si="578"/>
        <v>0</v>
      </c>
      <c r="J1771" s="100"/>
      <c r="K1771" s="100"/>
      <c r="L1771" s="105">
        <f t="shared" si="579"/>
        <v>0</v>
      </c>
      <c r="M1771" s="100"/>
      <c r="N1771" s="100"/>
      <c r="O1771" s="115"/>
      <c r="P1771" s="35" t="s">
        <v>145</v>
      </c>
      <c r="R1771" s="352">
        <f>L1771-[1]გადასახდელები!L1771</f>
        <v>0</v>
      </c>
    </row>
    <row r="1772" spans="2:18" ht="20.25" hidden="1" customHeight="1">
      <c r="B1772" s="36" t="str">
        <f t="shared" si="577"/>
        <v>b</v>
      </c>
      <c r="C1772" s="42">
        <v>5</v>
      </c>
      <c r="D1772" s="42"/>
      <c r="F1772" s="342" t="s">
        <v>587</v>
      </c>
      <c r="G1772" s="48" t="s">
        <v>314</v>
      </c>
      <c r="H1772" s="96">
        <f>SUM(H1773:H1792)</f>
        <v>0</v>
      </c>
      <c r="I1772" s="97">
        <f t="shared" si="578"/>
        <v>0</v>
      </c>
      <c r="J1772" s="96">
        <f>SUM(J1773:J1792)</f>
        <v>0</v>
      </c>
      <c r="K1772" s="96">
        <f>SUM(K1773:K1792)</f>
        <v>0</v>
      </c>
      <c r="L1772" s="97">
        <f t="shared" si="579"/>
        <v>0</v>
      </c>
      <c r="M1772" s="96">
        <f>SUM(M1773:M1792)</f>
        <v>0</v>
      </c>
      <c r="N1772" s="96">
        <f>SUM(N1773:N1792)</f>
        <v>0</v>
      </c>
      <c r="O1772" s="82" t="s">
        <v>146</v>
      </c>
      <c r="P1772" s="35" t="s">
        <v>145</v>
      </c>
      <c r="R1772" s="352">
        <f>L1772-[1]გადასახდელები!L1772</f>
        <v>0</v>
      </c>
    </row>
    <row r="1773" spans="2:18" ht="20.25" hidden="1" customHeight="1">
      <c r="B1773" s="36" t="str">
        <f t="shared" si="577"/>
        <v>b</v>
      </c>
      <c r="C1773" s="42">
        <v>6</v>
      </c>
      <c r="D1773" s="42"/>
      <c r="F1773" s="343" t="s">
        <v>683</v>
      </c>
      <c r="G1773" s="54" t="s">
        <v>315</v>
      </c>
      <c r="H1773" s="116"/>
      <c r="I1773" s="105">
        <f t="shared" si="578"/>
        <v>0</v>
      </c>
      <c r="J1773" s="117"/>
      <c r="K1773" s="117"/>
      <c r="L1773" s="105">
        <f t="shared" si="579"/>
        <v>0</v>
      </c>
      <c r="M1773" s="117"/>
      <c r="N1773" s="117"/>
      <c r="P1773" s="35" t="s">
        <v>145</v>
      </c>
      <c r="R1773" s="352">
        <f>L1773-[1]გადასახდელები!L1773</f>
        <v>0</v>
      </c>
    </row>
    <row r="1774" spans="2:18" ht="20.25" hidden="1" customHeight="1">
      <c r="B1774" s="36" t="str">
        <f t="shared" si="577"/>
        <v>b</v>
      </c>
      <c r="C1774" s="42">
        <v>6</v>
      </c>
      <c r="D1774" s="42"/>
      <c r="F1774" s="343" t="s">
        <v>684</v>
      </c>
      <c r="G1774" s="54" t="s">
        <v>316</v>
      </c>
      <c r="H1774" s="116"/>
      <c r="I1774" s="105">
        <f t="shared" si="578"/>
        <v>0</v>
      </c>
      <c r="J1774" s="117"/>
      <c r="K1774" s="117"/>
      <c r="L1774" s="105">
        <f t="shared" si="579"/>
        <v>0</v>
      </c>
      <c r="M1774" s="117"/>
      <c r="N1774" s="117"/>
      <c r="P1774" s="35" t="s">
        <v>145</v>
      </c>
      <c r="R1774" s="352">
        <f>L1774-[1]გადასახდელები!L1774</f>
        <v>0</v>
      </c>
    </row>
    <row r="1775" spans="2:18" ht="30.75" hidden="1" customHeight="1">
      <c r="B1775" s="36" t="str">
        <f t="shared" si="577"/>
        <v>b</v>
      </c>
      <c r="C1775" s="42">
        <v>6</v>
      </c>
      <c r="D1775" s="42"/>
      <c r="F1775" s="343" t="s">
        <v>588</v>
      </c>
      <c r="G1775" s="54" t="s">
        <v>317</v>
      </c>
      <c r="H1775" s="116"/>
      <c r="I1775" s="105">
        <f t="shared" si="578"/>
        <v>0</v>
      </c>
      <c r="J1775" s="117"/>
      <c r="K1775" s="117"/>
      <c r="L1775" s="105">
        <f t="shared" si="579"/>
        <v>0</v>
      </c>
      <c r="M1775" s="117"/>
      <c r="N1775" s="117"/>
      <c r="P1775" s="35" t="s">
        <v>145</v>
      </c>
      <c r="R1775" s="352">
        <f>L1775-[1]გადასახდელები!L1775</f>
        <v>0</v>
      </c>
    </row>
    <row r="1776" spans="2:18" ht="30.75" hidden="1" customHeight="1">
      <c r="B1776" s="36" t="str">
        <f t="shared" si="577"/>
        <v>b</v>
      </c>
      <c r="C1776" s="42">
        <v>6</v>
      </c>
      <c r="D1776" s="42"/>
      <c r="F1776" s="343" t="s">
        <v>685</v>
      </c>
      <c r="G1776" s="54" t="s">
        <v>318</v>
      </c>
      <c r="H1776" s="116"/>
      <c r="I1776" s="105">
        <f t="shared" si="578"/>
        <v>0</v>
      </c>
      <c r="J1776" s="117"/>
      <c r="K1776" s="117"/>
      <c r="L1776" s="105">
        <f t="shared" si="579"/>
        <v>0</v>
      </c>
      <c r="M1776" s="117"/>
      <c r="N1776" s="117"/>
      <c r="P1776" s="35" t="s">
        <v>145</v>
      </c>
      <c r="R1776" s="352">
        <f>L1776-[1]გადასახდელები!L1776</f>
        <v>0</v>
      </c>
    </row>
    <row r="1777" spans="2:18" ht="20.25" hidden="1" customHeight="1">
      <c r="B1777" s="36" t="str">
        <f t="shared" si="577"/>
        <v>b</v>
      </c>
      <c r="C1777" s="42">
        <v>6</v>
      </c>
      <c r="D1777" s="42"/>
      <c r="F1777" s="343" t="s">
        <v>589</v>
      </c>
      <c r="G1777" s="54" t="s">
        <v>319</v>
      </c>
      <c r="H1777" s="116"/>
      <c r="I1777" s="105">
        <f t="shared" si="578"/>
        <v>0</v>
      </c>
      <c r="J1777" s="117"/>
      <c r="K1777" s="117"/>
      <c r="L1777" s="105">
        <f t="shared" si="579"/>
        <v>0</v>
      </c>
      <c r="M1777" s="117"/>
      <c r="N1777" s="117"/>
      <c r="P1777" s="35" t="s">
        <v>145</v>
      </c>
      <c r="R1777" s="352">
        <f>L1777-[1]გადასახდელები!L1777</f>
        <v>0</v>
      </c>
    </row>
    <row r="1778" spans="2:18" ht="20.25" hidden="1" customHeight="1">
      <c r="B1778" s="36" t="str">
        <f t="shared" si="577"/>
        <v>b</v>
      </c>
      <c r="C1778" s="42">
        <v>6</v>
      </c>
      <c r="D1778" s="42"/>
      <c r="F1778" s="343" t="s">
        <v>686</v>
      </c>
      <c r="G1778" s="54" t="s">
        <v>320</v>
      </c>
      <c r="H1778" s="116"/>
      <c r="I1778" s="105">
        <f t="shared" si="578"/>
        <v>0</v>
      </c>
      <c r="J1778" s="117"/>
      <c r="K1778" s="117"/>
      <c r="L1778" s="105">
        <f t="shared" si="579"/>
        <v>0</v>
      </c>
      <c r="M1778" s="117"/>
      <c r="N1778" s="117"/>
      <c r="P1778" s="35" t="s">
        <v>145</v>
      </c>
      <c r="R1778" s="352">
        <f>L1778-[1]გადასახდელები!L1778</f>
        <v>0</v>
      </c>
    </row>
    <row r="1779" spans="2:18" ht="30.75" hidden="1" customHeight="1">
      <c r="B1779" s="36" t="str">
        <f t="shared" si="577"/>
        <v>b</v>
      </c>
      <c r="C1779" s="42">
        <v>6</v>
      </c>
      <c r="D1779" s="42"/>
      <c r="F1779" s="343" t="s">
        <v>687</v>
      </c>
      <c r="G1779" s="54" t="s">
        <v>321</v>
      </c>
      <c r="H1779" s="116"/>
      <c r="I1779" s="105">
        <f t="shared" si="578"/>
        <v>0</v>
      </c>
      <c r="J1779" s="117"/>
      <c r="K1779" s="117"/>
      <c r="L1779" s="105">
        <f t="shared" si="579"/>
        <v>0</v>
      </c>
      <c r="M1779" s="117"/>
      <c r="N1779" s="117"/>
      <c r="P1779" s="35" t="s">
        <v>145</v>
      </c>
      <c r="R1779" s="352">
        <f>L1779-[1]გადასახდელები!L1779</f>
        <v>0</v>
      </c>
    </row>
    <row r="1780" spans="2:18" ht="20.25" hidden="1" customHeight="1">
      <c r="B1780" s="36" t="str">
        <f t="shared" si="577"/>
        <v>b</v>
      </c>
      <c r="C1780" s="42">
        <v>6</v>
      </c>
      <c r="D1780" s="42"/>
      <c r="F1780" s="343" t="s">
        <v>590</v>
      </c>
      <c r="G1780" s="54" t="s">
        <v>322</v>
      </c>
      <c r="H1780" s="116"/>
      <c r="I1780" s="105">
        <f t="shared" si="578"/>
        <v>0</v>
      </c>
      <c r="J1780" s="117"/>
      <c r="K1780" s="117"/>
      <c r="L1780" s="105">
        <f t="shared" si="579"/>
        <v>0</v>
      </c>
      <c r="M1780" s="117"/>
      <c r="N1780" s="117"/>
      <c r="P1780" s="35" t="s">
        <v>145</v>
      </c>
      <c r="R1780" s="352">
        <f>L1780-[1]გადასახდელები!L1780</f>
        <v>0</v>
      </c>
    </row>
    <row r="1781" spans="2:18" ht="20.25" hidden="1" customHeight="1">
      <c r="B1781" s="36" t="str">
        <f t="shared" si="577"/>
        <v>b</v>
      </c>
      <c r="C1781" s="42">
        <v>6</v>
      </c>
      <c r="D1781" s="42"/>
      <c r="F1781" s="343" t="s">
        <v>688</v>
      </c>
      <c r="G1781" s="54" t="s">
        <v>323</v>
      </c>
      <c r="H1781" s="116"/>
      <c r="I1781" s="105">
        <f t="shared" si="578"/>
        <v>0</v>
      </c>
      <c r="J1781" s="117"/>
      <c r="K1781" s="117"/>
      <c r="L1781" s="105">
        <f t="shared" si="579"/>
        <v>0</v>
      </c>
      <c r="M1781" s="117"/>
      <c r="N1781" s="117"/>
      <c r="P1781" s="35" t="s">
        <v>145</v>
      </c>
      <c r="R1781" s="352">
        <f>L1781-[1]გადასახდელები!L1781</f>
        <v>0</v>
      </c>
    </row>
    <row r="1782" spans="2:18" ht="20.25" hidden="1" customHeight="1">
      <c r="B1782" s="36" t="str">
        <f t="shared" si="577"/>
        <v>b</v>
      </c>
      <c r="C1782" s="42">
        <v>6</v>
      </c>
      <c r="D1782" s="42"/>
      <c r="F1782" s="343" t="s">
        <v>689</v>
      </c>
      <c r="G1782" s="54" t="s">
        <v>324</v>
      </c>
      <c r="H1782" s="116"/>
      <c r="I1782" s="105">
        <f t="shared" si="578"/>
        <v>0</v>
      </c>
      <c r="J1782" s="117"/>
      <c r="K1782" s="117"/>
      <c r="L1782" s="105">
        <f t="shared" si="579"/>
        <v>0</v>
      </c>
      <c r="M1782" s="117"/>
      <c r="N1782" s="117"/>
      <c r="P1782" s="35" t="s">
        <v>145</v>
      </c>
      <c r="R1782" s="352">
        <f>L1782-[1]გადასახდელები!L1782</f>
        <v>0</v>
      </c>
    </row>
    <row r="1783" spans="2:18" ht="20.25" hidden="1" customHeight="1">
      <c r="B1783" s="36" t="str">
        <f t="shared" si="577"/>
        <v>b</v>
      </c>
      <c r="C1783" s="42">
        <v>6</v>
      </c>
      <c r="D1783" s="42"/>
      <c r="F1783" s="343" t="s">
        <v>690</v>
      </c>
      <c r="G1783" s="54" t="s">
        <v>325</v>
      </c>
      <c r="H1783" s="116"/>
      <c r="I1783" s="105">
        <f t="shared" si="578"/>
        <v>0</v>
      </c>
      <c r="J1783" s="117"/>
      <c r="K1783" s="117"/>
      <c r="L1783" s="105">
        <f t="shared" si="579"/>
        <v>0</v>
      </c>
      <c r="M1783" s="117"/>
      <c r="N1783" s="117"/>
      <c r="P1783" s="35" t="s">
        <v>145</v>
      </c>
      <c r="R1783" s="352">
        <f>L1783-[1]გადასახდელები!L1783</f>
        <v>0</v>
      </c>
    </row>
    <row r="1784" spans="2:18" ht="20.25" hidden="1" customHeight="1">
      <c r="B1784" s="36" t="str">
        <f t="shared" si="577"/>
        <v>b</v>
      </c>
      <c r="C1784" s="42">
        <v>6</v>
      </c>
      <c r="D1784" s="42"/>
      <c r="F1784" s="343" t="s">
        <v>691</v>
      </c>
      <c r="G1784" s="54" t="s">
        <v>326</v>
      </c>
      <c r="H1784" s="116"/>
      <c r="I1784" s="105">
        <f t="shared" si="578"/>
        <v>0</v>
      </c>
      <c r="J1784" s="117"/>
      <c r="K1784" s="117"/>
      <c r="L1784" s="105">
        <f t="shared" si="579"/>
        <v>0</v>
      </c>
      <c r="M1784" s="117"/>
      <c r="N1784" s="117"/>
      <c r="P1784" s="35" t="s">
        <v>145</v>
      </c>
      <c r="R1784" s="352">
        <f>L1784-[1]გადასახდელები!L1784</f>
        <v>0</v>
      </c>
    </row>
    <row r="1785" spans="2:18" ht="20.25" hidden="1" customHeight="1">
      <c r="B1785" s="36" t="str">
        <f t="shared" si="577"/>
        <v>b</v>
      </c>
      <c r="C1785" s="42">
        <v>6</v>
      </c>
      <c r="D1785" s="42"/>
      <c r="F1785" s="343" t="s">
        <v>692</v>
      </c>
      <c r="G1785" s="54" t="s">
        <v>327</v>
      </c>
      <c r="H1785" s="116"/>
      <c r="I1785" s="105">
        <f t="shared" si="578"/>
        <v>0</v>
      </c>
      <c r="J1785" s="117"/>
      <c r="K1785" s="117"/>
      <c r="L1785" s="105">
        <f t="shared" si="579"/>
        <v>0</v>
      </c>
      <c r="M1785" s="117"/>
      <c r="N1785" s="117"/>
      <c r="P1785" s="35" t="s">
        <v>145</v>
      </c>
      <c r="R1785" s="352">
        <f>L1785-[1]გადასახდელები!L1785</f>
        <v>0</v>
      </c>
    </row>
    <row r="1786" spans="2:18" ht="20.25" hidden="1" customHeight="1">
      <c r="B1786" s="36" t="str">
        <f t="shared" si="577"/>
        <v>b</v>
      </c>
      <c r="C1786" s="42">
        <v>6</v>
      </c>
      <c r="D1786" s="42"/>
      <c r="F1786" s="343" t="s">
        <v>693</v>
      </c>
      <c r="G1786" s="54" t="s">
        <v>328</v>
      </c>
      <c r="H1786" s="116"/>
      <c r="I1786" s="105">
        <f t="shared" si="578"/>
        <v>0</v>
      </c>
      <c r="J1786" s="117"/>
      <c r="K1786" s="117"/>
      <c r="L1786" s="105">
        <f t="shared" si="579"/>
        <v>0</v>
      </c>
      <c r="M1786" s="117"/>
      <c r="N1786" s="117"/>
      <c r="P1786" s="35" t="s">
        <v>145</v>
      </c>
      <c r="R1786" s="352">
        <f>L1786-[1]გადასახდელები!L1786</f>
        <v>0</v>
      </c>
    </row>
    <row r="1787" spans="2:18" ht="20.25" hidden="1" customHeight="1">
      <c r="B1787" s="36" t="str">
        <f t="shared" si="577"/>
        <v>b</v>
      </c>
      <c r="C1787" s="42">
        <v>6</v>
      </c>
      <c r="D1787" s="42"/>
      <c r="F1787" s="343" t="s">
        <v>694</v>
      </c>
      <c r="G1787" s="54" t="s">
        <v>329</v>
      </c>
      <c r="H1787" s="116"/>
      <c r="I1787" s="105">
        <f t="shared" si="578"/>
        <v>0</v>
      </c>
      <c r="J1787" s="117"/>
      <c r="K1787" s="117"/>
      <c r="L1787" s="105">
        <f t="shared" si="579"/>
        <v>0</v>
      </c>
      <c r="M1787" s="117"/>
      <c r="N1787" s="117"/>
      <c r="P1787" s="35" t="s">
        <v>145</v>
      </c>
      <c r="R1787" s="352">
        <f>L1787-[1]გადასახდელები!L1787</f>
        <v>0</v>
      </c>
    </row>
    <row r="1788" spans="2:18" ht="20.25" hidden="1" customHeight="1">
      <c r="B1788" s="36" t="str">
        <f t="shared" si="577"/>
        <v>b</v>
      </c>
      <c r="C1788" s="42">
        <v>6</v>
      </c>
      <c r="D1788" s="42"/>
      <c r="F1788" s="343" t="s">
        <v>695</v>
      </c>
      <c r="G1788" s="54" t="s">
        <v>330</v>
      </c>
      <c r="H1788" s="116"/>
      <c r="I1788" s="105">
        <f t="shared" si="578"/>
        <v>0</v>
      </c>
      <c r="J1788" s="117"/>
      <c r="K1788" s="117"/>
      <c r="L1788" s="105">
        <f t="shared" si="579"/>
        <v>0</v>
      </c>
      <c r="M1788" s="117"/>
      <c r="N1788" s="117"/>
      <c r="P1788" s="35" t="s">
        <v>145</v>
      </c>
      <c r="R1788" s="352">
        <f>L1788-[1]გადასახდელები!L1788</f>
        <v>0</v>
      </c>
    </row>
    <row r="1789" spans="2:18" ht="20.25" hidden="1" customHeight="1">
      <c r="B1789" s="36" t="str">
        <f t="shared" si="577"/>
        <v>b</v>
      </c>
      <c r="C1789" s="42">
        <v>6</v>
      </c>
      <c r="D1789" s="42"/>
      <c r="F1789" s="343" t="s">
        <v>696</v>
      </c>
      <c r="G1789" s="54" t="s">
        <v>331</v>
      </c>
      <c r="H1789" s="116"/>
      <c r="I1789" s="105">
        <f t="shared" si="578"/>
        <v>0</v>
      </c>
      <c r="J1789" s="117"/>
      <c r="K1789" s="117"/>
      <c r="L1789" s="105">
        <f t="shared" si="579"/>
        <v>0</v>
      </c>
      <c r="M1789" s="117"/>
      <c r="N1789" s="117"/>
      <c r="P1789" s="35" t="s">
        <v>145</v>
      </c>
      <c r="R1789" s="352">
        <f>L1789-[1]გადასახდელები!L1789</f>
        <v>0</v>
      </c>
    </row>
    <row r="1790" spans="2:18" ht="20.25" hidden="1" customHeight="1">
      <c r="B1790" s="36" t="str">
        <f t="shared" si="577"/>
        <v>b</v>
      </c>
      <c r="C1790" s="42">
        <v>6</v>
      </c>
      <c r="D1790" s="42"/>
      <c r="F1790" s="343" t="s">
        <v>697</v>
      </c>
      <c r="G1790" s="55" t="s">
        <v>332</v>
      </c>
      <c r="H1790" s="116"/>
      <c r="I1790" s="105">
        <f t="shared" si="578"/>
        <v>0</v>
      </c>
      <c r="J1790" s="117"/>
      <c r="K1790" s="117"/>
      <c r="L1790" s="105">
        <f t="shared" si="579"/>
        <v>0</v>
      </c>
      <c r="M1790" s="117"/>
      <c r="N1790" s="117"/>
      <c r="P1790" s="35" t="s">
        <v>145</v>
      </c>
      <c r="R1790" s="352">
        <f>L1790-[1]გადასახდელები!L1790</f>
        <v>0</v>
      </c>
    </row>
    <row r="1791" spans="2:18" ht="20.25" hidden="1" customHeight="1">
      <c r="B1791" s="36" t="str">
        <f t="shared" si="577"/>
        <v>b</v>
      </c>
      <c r="C1791" s="42">
        <v>6</v>
      </c>
      <c r="D1791" s="42"/>
      <c r="F1791" s="343" t="s">
        <v>698</v>
      </c>
      <c r="G1791" s="54" t="s">
        <v>333</v>
      </c>
      <c r="H1791" s="116"/>
      <c r="I1791" s="105">
        <f t="shared" si="578"/>
        <v>0</v>
      </c>
      <c r="J1791" s="117"/>
      <c r="K1791" s="117"/>
      <c r="L1791" s="105">
        <f t="shared" si="579"/>
        <v>0</v>
      </c>
      <c r="M1791" s="117"/>
      <c r="N1791" s="117"/>
      <c r="P1791" s="35" t="s">
        <v>145</v>
      </c>
      <c r="R1791" s="352">
        <f>L1791-[1]გადასახდელები!L1791</f>
        <v>0</v>
      </c>
    </row>
    <row r="1792" spans="2:18" ht="30.75" hidden="1" customHeight="1">
      <c r="B1792" s="36" t="str">
        <f t="shared" si="577"/>
        <v>b</v>
      </c>
      <c r="C1792" s="42">
        <v>6</v>
      </c>
      <c r="D1792" s="42"/>
      <c r="F1792" s="343" t="s">
        <v>591</v>
      </c>
      <c r="G1792" s="54" t="s">
        <v>334</v>
      </c>
      <c r="H1792" s="116"/>
      <c r="I1792" s="105">
        <f t="shared" si="578"/>
        <v>0</v>
      </c>
      <c r="J1792" s="117"/>
      <c r="K1792" s="117"/>
      <c r="L1792" s="105">
        <f t="shared" si="579"/>
        <v>0</v>
      </c>
      <c r="M1792" s="117"/>
      <c r="N1792" s="117"/>
      <c r="P1792" s="35" t="s">
        <v>145</v>
      </c>
      <c r="R1792" s="352">
        <f>L1792-[1]გადასახდელები!L1792</f>
        <v>0</v>
      </c>
    </row>
    <row r="1793" spans="2:18" ht="20.25" hidden="1" customHeight="1">
      <c r="B1793" s="36" t="str">
        <f t="shared" si="577"/>
        <v>b</v>
      </c>
      <c r="C1793" s="42">
        <v>4</v>
      </c>
      <c r="D1793" s="42"/>
      <c r="F1793" s="342" t="s">
        <v>699</v>
      </c>
      <c r="G1793" s="47" t="s">
        <v>335</v>
      </c>
      <c r="H1793" s="93">
        <f>H1794+H1795</f>
        <v>0</v>
      </c>
      <c r="I1793" s="94">
        <f t="shared" si="578"/>
        <v>0</v>
      </c>
      <c r="J1793" s="93">
        <f>J1794+J1795</f>
        <v>0</v>
      </c>
      <c r="K1793" s="93">
        <f>K1794+K1795</f>
        <v>0</v>
      </c>
      <c r="L1793" s="94">
        <f t="shared" si="579"/>
        <v>0</v>
      </c>
      <c r="M1793" s="93">
        <f>M1794+M1795</f>
        <v>0</v>
      </c>
      <c r="N1793" s="93">
        <f>N1794+N1795</f>
        <v>0</v>
      </c>
      <c r="O1793" s="82" t="s">
        <v>146</v>
      </c>
      <c r="P1793" s="35" t="s">
        <v>145</v>
      </c>
      <c r="R1793" s="352">
        <f>L1793-[1]გადასახდელები!L1793</f>
        <v>0</v>
      </c>
    </row>
    <row r="1794" spans="2:18" ht="20.25" hidden="1" customHeight="1">
      <c r="B1794" s="36" t="str">
        <f t="shared" si="577"/>
        <v>b</v>
      </c>
      <c r="C1794" s="42">
        <v>5</v>
      </c>
      <c r="D1794" s="42"/>
      <c r="F1794" s="343" t="s">
        <v>700</v>
      </c>
      <c r="G1794" s="48" t="s">
        <v>336</v>
      </c>
      <c r="H1794" s="101"/>
      <c r="I1794" s="97">
        <f t="shared" si="578"/>
        <v>0</v>
      </c>
      <c r="J1794" s="102"/>
      <c r="K1794" s="102"/>
      <c r="L1794" s="97">
        <f t="shared" si="579"/>
        <v>0</v>
      </c>
      <c r="M1794" s="102"/>
      <c r="N1794" s="102"/>
      <c r="O1794" s="115"/>
      <c r="P1794" s="35" t="s">
        <v>145</v>
      </c>
      <c r="R1794" s="352">
        <f>L1794-[1]გადასახდელები!L1794</f>
        <v>0</v>
      </c>
    </row>
    <row r="1795" spans="2:18" ht="20.25" hidden="1" customHeight="1">
      <c r="B1795" s="36" t="str">
        <f t="shared" si="577"/>
        <v>b</v>
      </c>
      <c r="C1795" s="42">
        <v>5</v>
      </c>
      <c r="D1795" s="42"/>
      <c r="F1795" s="342" t="s">
        <v>701</v>
      </c>
      <c r="G1795" s="48" t="s">
        <v>337</v>
      </c>
      <c r="H1795" s="119">
        <f>H1796+H1797</f>
        <v>0</v>
      </c>
      <c r="I1795" s="105">
        <f t="shared" si="578"/>
        <v>0</v>
      </c>
      <c r="J1795" s="119">
        <f>J1796+J1797</f>
        <v>0</v>
      </c>
      <c r="K1795" s="119">
        <f>K1796+K1797</f>
        <v>0</v>
      </c>
      <c r="L1795" s="105">
        <f t="shared" si="579"/>
        <v>0</v>
      </c>
      <c r="M1795" s="119">
        <f>M1796+M1797</f>
        <v>0</v>
      </c>
      <c r="N1795" s="119">
        <f>N1796+N1797</f>
        <v>0</v>
      </c>
      <c r="O1795" s="82" t="s">
        <v>146</v>
      </c>
      <c r="P1795" s="35" t="s">
        <v>145</v>
      </c>
      <c r="R1795" s="352">
        <f>L1795-[1]გადასახდელები!L1795</f>
        <v>0</v>
      </c>
    </row>
    <row r="1796" spans="2:18" ht="20.25" hidden="1" customHeight="1">
      <c r="B1796" s="36" t="str">
        <f t="shared" si="577"/>
        <v>b</v>
      </c>
      <c r="C1796" s="42">
        <v>6</v>
      </c>
      <c r="D1796" s="42"/>
      <c r="F1796" s="343" t="s">
        <v>702</v>
      </c>
      <c r="G1796" s="54" t="s">
        <v>338</v>
      </c>
      <c r="H1796" s="116"/>
      <c r="I1796" s="105">
        <f t="shared" si="578"/>
        <v>0</v>
      </c>
      <c r="J1796" s="117"/>
      <c r="K1796" s="117"/>
      <c r="L1796" s="105">
        <f t="shared" si="579"/>
        <v>0</v>
      </c>
      <c r="M1796" s="117"/>
      <c r="N1796" s="117"/>
      <c r="P1796" s="35" t="s">
        <v>145</v>
      </c>
      <c r="R1796" s="352">
        <f>L1796-[1]გადასახდელები!L1796</f>
        <v>0</v>
      </c>
    </row>
    <row r="1797" spans="2:18" ht="20.25" hidden="1" customHeight="1">
      <c r="B1797" s="36" t="str">
        <f t="shared" si="577"/>
        <v>b</v>
      </c>
      <c r="C1797" s="42">
        <v>6</v>
      </c>
      <c r="D1797" s="42"/>
      <c r="F1797" s="343" t="s">
        <v>703</v>
      </c>
      <c r="G1797" s="54" t="s">
        <v>339</v>
      </c>
      <c r="H1797" s="116"/>
      <c r="I1797" s="105">
        <f t="shared" si="578"/>
        <v>0</v>
      </c>
      <c r="J1797" s="117"/>
      <c r="K1797" s="117"/>
      <c r="L1797" s="105">
        <f t="shared" si="579"/>
        <v>0</v>
      </c>
      <c r="M1797" s="117"/>
      <c r="N1797" s="117"/>
      <c r="P1797" s="35" t="s">
        <v>145</v>
      </c>
      <c r="R1797" s="352">
        <f>L1797-[1]გადასახდელები!L1797</f>
        <v>0</v>
      </c>
    </row>
    <row r="1798" spans="2:18" ht="30.75" hidden="1" customHeight="1">
      <c r="B1798" s="36" t="str">
        <f t="shared" si="577"/>
        <v>b</v>
      </c>
      <c r="C1798" s="42">
        <v>3</v>
      </c>
      <c r="D1798" s="42"/>
      <c r="F1798" s="342" t="s">
        <v>704</v>
      </c>
      <c r="G1798" s="51" t="s">
        <v>340</v>
      </c>
      <c r="H1798" s="89">
        <f>H1799+H1800</f>
        <v>0</v>
      </c>
      <c r="I1798" s="90">
        <f t="shared" si="578"/>
        <v>0</v>
      </c>
      <c r="J1798" s="89">
        <f>J1799+J1800</f>
        <v>0</v>
      </c>
      <c r="K1798" s="89">
        <f>K1799+K1800</f>
        <v>0</v>
      </c>
      <c r="L1798" s="90">
        <f t="shared" si="579"/>
        <v>0</v>
      </c>
      <c r="M1798" s="89">
        <f>M1799+M1800</f>
        <v>0</v>
      </c>
      <c r="N1798" s="89">
        <f>N1799+N1800</f>
        <v>0</v>
      </c>
      <c r="O1798" s="82" t="s">
        <v>146</v>
      </c>
      <c r="P1798" s="35" t="s">
        <v>145</v>
      </c>
      <c r="R1798" s="352">
        <f>L1798-[1]გადასახდელები!L1798</f>
        <v>0</v>
      </c>
    </row>
    <row r="1799" spans="2:18" ht="30.75" hidden="1" customHeight="1">
      <c r="B1799" s="36" t="str">
        <f t="shared" ref="B1799:B1862" si="580">IF(H1799+I1799+L1799&gt;0,"a","b")</f>
        <v>b</v>
      </c>
      <c r="C1799" s="42">
        <v>4</v>
      </c>
      <c r="D1799" s="42"/>
      <c r="F1799" s="343" t="s">
        <v>705</v>
      </c>
      <c r="G1799" s="47" t="s">
        <v>341</v>
      </c>
      <c r="H1799" s="103"/>
      <c r="I1799" s="94">
        <f t="shared" si="578"/>
        <v>0</v>
      </c>
      <c r="J1799" s="104"/>
      <c r="K1799" s="104"/>
      <c r="L1799" s="94">
        <f t="shared" si="579"/>
        <v>0</v>
      </c>
      <c r="M1799" s="104"/>
      <c r="N1799" s="104"/>
      <c r="P1799" s="35" t="s">
        <v>145</v>
      </c>
      <c r="R1799" s="352">
        <f>L1799-[1]გადასახდელები!L1799</f>
        <v>0</v>
      </c>
    </row>
    <row r="1800" spans="2:18" ht="30.75" hidden="1" customHeight="1">
      <c r="B1800" s="36" t="str">
        <f t="shared" si="580"/>
        <v>b</v>
      </c>
      <c r="C1800" s="42">
        <v>4</v>
      </c>
      <c r="D1800" s="42"/>
      <c r="F1800" s="342" t="s">
        <v>706</v>
      </c>
      <c r="G1800" s="47" t="s">
        <v>342</v>
      </c>
      <c r="H1800" s="93">
        <f>H1801+H1802+H1803+H1804</f>
        <v>0</v>
      </c>
      <c r="I1800" s="94">
        <f t="shared" si="578"/>
        <v>0</v>
      </c>
      <c r="J1800" s="93">
        <f>J1801+J1802+J1803+J1804</f>
        <v>0</v>
      </c>
      <c r="K1800" s="93">
        <f>K1801+K1802+K1803+K1804</f>
        <v>0</v>
      </c>
      <c r="L1800" s="94">
        <f t="shared" si="579"/>
        <v>0</v>
      </c>
      <c r="M1800" s="93">
        <f>M1801+M1802+M1803+M1804</f>
        <v>0</v>
      </c>
      <c r="N1800" s="93">
        <f>N1801+N1802+N1803+N1804</f>
        <v>0</v>
      </c>
      <c r="O1800" s="82" t="s">
        <v>146</v>
      </c>
      <c r="P1800" s="35" t="s">
        <v>145</v>
      </c>
      <c r="R1800" s="352">
        <f>L1800-[1]გადასახდელები!L1800</f>
        <v>0</v>
      </c>
    </row>
    <row r="1801" spans="2:18" ht="30.75" hidden="1" customHeight="1">
      <c r="B1801" s="36" t="str">
        <f t="shared" si="580"/>
        <v>b</v>
      </c>
      <c r="C1801" s="42">
        <v>5</v>
      </c>
      <c r="D1801" s="42"/>
      <c r="F1801" s="343" t="s">
        <v>707</v>
      </c>
      <c r="G1801" s="48" t="s">
        <v>343</v>
      </c>
      <c r="H1801" s="101"/>
      <c r="I1801" s="97">
        <f t="shared" si="578"/>
        <v>0</v>
      </c>
      <c r="J1801" s="102"/>
      <c r="K1801" s="102"/>
      <c r="L1801" s="97">
        <f t="shared" si="579"/>
        <v>0</v>
      </c>
      <c r="M1801" s="102"/>
      <c r="N1801" s="102"/>
      <c r="P1801" s="35" t="s">
        <v>145</v>
      </c>
      <c r="R1801" s="352">
        <f>L1801-[1]გადასახდელები!L1801</f>
        <v>0</v>
      </c>
    </row>
    <row r="1802" spans="2:18" ht="20.25" hidden="1" customHeight="1">
      <c r="B1802" s="36" t="str">
        <f t="shared" si="580"/>
        <v>b</v>
      </c>
      <c r="C1802" s="42">
        <v>5</v>
      </c>
      <c r="D1802" s="42"/>
      <c r="F1802" s="343" t="s">
        <v>708</v>
      </c>
      <c r="G1802" s="48" t="s">
        <v>344</v>
      </c>
      <c r="H1802" s="101"/>
      <c r="I1802" s="97">
        <f t="shared" si="578"/>
        <v>0</v>
      </c>
      <c r="J1802" s="102"/>
      <c r="K1802" s="102"/>
      <c r="L1802" s="97">
        <f t="shared" si="579"/>
        <v>0</v>
      </c>
      <c r="M1802" s="102"/>
      <c r="N1802" s="102"/>
      <c r="P1802" s="35" t="s">
        <v>145</v>
      </c>
      <c r="R1802" s="352">
        <f>L1802-[1]გადასახდელები!L1802</f>
        <v>0</v>
      </c>
    </row>
    <row r="1803" spans="2:18" ht="20.25" hidden="1" customHeight="1">
      <c r="B1803" s="36" t="str">
        <f t="shared" si="580"/>
        <v>b</v>
      </c>
      <c r="C1803" s="42">
        <v>5</v>
      </c>
      <c r="D1803" s="42"/>
      <c r="F1803" s="343" t="s">
        <v>709</v>
      </c>
      <c r="G1803" s="48" t="s">
        <v>345</v>
      </c>
      <c r="H1803" s="101"/>
      <c r="I1803" s="97">
        <f t="shared" si="578"/>
        <v>0</v>
      </c>
      <c r="J1803" s="102"/>
      <c r="K1803" s="102"/>
      <c r="L1803" s="97">
        <f t="shared" si="579"/>
        <v>0</v>
      </c>
      <c r="M1803" s="102"/>
      <c r="N1803" s="102"/>
      <c r="P1803" s="35" t="s">
        <v>145</v>
      </c>
      <c r="R1803" s="352">
        <f>L1803-[1]გადასახდელები!L1803</f>
        <v>0</v>
      </c>
    </row>
    <row r="1804" spans="2:18" ht="20.25" hidden="1" customHeight="1">
      <c r="B1804" s="36" t="str">
        <f t="shared" si="580"/>
        <v>b</v>
      </c>
      <c r="C1804" s="42">
        <v>5</v>
      </c>
      <c r="D1804" s="42"/>
      <c r="F1804" s="343" t="s">
        <v>710</v>
      </c>
      <c r="G1804" s="48" t="s">
        <v>214</v>
      </c>
      <c r="H1804" s="101"/>
      <c r="I1804" s="97">
        <f t="shared" si="578"/>
        <v>0</v>
      </c>
      <c r="J1804" s="102"/>
      <c r="K1804" s="102"/>
      <c r="L1804" s="97">
        <f t="shared" si="579"/>
        <v>0</v>
      </c>
      <c r="M1804" s="102"/>
      <c r="N1804" s="102"/>
      <c r="P1804" s="35" t="s">
        <v>145</v>
      </c>
      <c r="R1804" s="352">
        <f>L1804-[1]გადასახდელები!L1804</f>
        <v>0</v>
      </c>
    </row>
    <row r="1805" spans="2:18" ht="20.25" hidden="1" customHeight="1">
      <c r="B1805" s="36" t="str">
        <f t="shared" si="580"/>
        <v>b</v>
      </c>
      <c r="C1805" s="42">
        <v>3</v>
      </c>
      <c r="D1805" s="42"/>
      <c r="F1805" s="343" t="s">
        <v>711</v>
      </c>
      <c r="G1805" s="51" t="s">
        <v>346</v>
      </c>
      <c r="H1805" s="111"/>
      <c r="I1805" s="90">
        <f t="shared" ref="I1805:I1868" si="581">J1805+K1805</f>
        <v>0</v>
      </c>
      <c r="J1805" s="112"/>
      <c r="K1805" s="112"/>
      <c r="L1805" s="90">
        <f t="shared" ref="L1805:L1845" si="582">M1805+N1805</f>
        <v>0</v>
      </c>
      <c r="M1805" s="112"/>
      <c r="N1805" s="112"/>
      <c r="P1805" s="35" t="s">
        <v>145</v>
      </c>
      <c r="R1805" s="352">
        <f>L1805-[1]გადასახდელები!L1805</f>
        <v>0</v>
      </c>
    </row>
    <row r="1806" spans="2:18" ht="20.25" hidden="1" customHeight="1">
      <c r="B1806" s="36" t="str">
        <f t="shared" si="580"/>
        <v>b</v>
      </c>
      <c r="C1806" s="42">
        <v>3</v>
      </c>
      <c r="D1806" s="42"/>
      <c r="F1806" s="342" t="s">
        <v>712</v>
      </c>
      <c r="G1806" s="51" t="s">
        <v>347</v>
      </c>
      <c r="H1806" s="89">
        <f>H1807+H1808+H1809+H1812</f>
        <v>0</v>
      </c>
      <c r="I1806" s="90">
        <f t="shared" si="581"/>
        <v>0</v>
      </c>
      <c r="J1806" s="89">
        <f>J1807+J1808+J1809+J1812</f>
        <v>0</v>
      </c>
      <c r="K1806" s="89">
        <f>K1807+K1808+K1809+K1812</f>
        <v>0</v>
      </c>
      <c r="L1806" s="90">
        <f t="shared" si="582"/>
        <v>0</v>
      </c>
      <c r="M1806" s="89">
        <f>M1807+M1808+M1809+M1812</f>
        <v>0</v>
      </c>
      <c r="N1806" s="89">
        <f>N1807+N1808+N1809+N1812</f>
        <v>0</v>
      </c>
      <c r="O1806" s="82" t="s">
        <v>146</v>
      </c>
      <c r="P1806" s="35" t="s">
        <v>145</v>
      </c>
      <c r="R1806" s="352">
        <f>L1806-[1]გადასახდელები!L1806</f>
        <v>0</v>
      </c>
    </row>
    <row r="1807" spans="2:18" ht="30.75" hidden="1" customHeight="1">
      <c r="B1807" s="36" t="str">
        <f t="shared" si="580"/>
        <v>b</v>
      </c>
      <c r="C1807" s="42">
        <v>4</v>
      </c>
      <c r="D1807" s="42"/>
      <c r="F1807" s="343" t="s">
        <v>713</v>
      </c>
      <c r="G1807" s="47" t="s">
        <v>348</v>
      </c>
      <c r="H1807" s="103"/>
      <c r="I1807" s="94">
        <f t="shared" si="581"/>
        <v>0</v>
      </c>
      <c r="J1807" s="104"/>
      <c r="K1807" s="104"/>
      <c r="L1807" s="94">
        <f t="shared" si="582"/>
        <v>0</v>
      </c>
      <c r="M1807" s="104"/>
      <c r="N1807" s="104"/>
      <c r="O1807" s="115"/>
      <c r="P1807" s="35" t="s">
        <v>145</v>
      </c>
      <c r="R1807" s="352">
        <f>L1807-[1]გადასახდელები!L1807</f>
        <v>0</v>
      </c>
    </row>
    <row r="1808" spans="2:18" ht="20.25" hidden="1" customHeight="1">
      <c r="B1808" s="36" t="str">
        <f t="shared" si="580"/>
        <v>b</v>
      </c>
      <c r="C1808" s="42">
        <v>4</v>
      </c>
      <c r="D1808" s="42"/>
      <c r="F1808" s="343" t="s">
        <v>714</v>
      </c>
      <c r="G1808" s="47" t="s">
        <v>349</v>
      </c>
      <c r="H1808" s="103"/>
      <c r="I1808" s="94">
        <f t="shared" si="581"/>
        <v>0</v>
      </c>
      <c r="J1808" s="104"/>
      <c r="K1808" s="104"/>
      <c r="L1808" s="94">
        <f t="shared" si="582"/>
        <v>0</v>
      </c>
      <c r="M1808" s="104"/>
      <c r="N1808" s="104"/>
      <c r="O1808" s="115"/>
      <c r="P1808" s="35" t="s">
        <v>145</v>
      </c>
      <c r="R1808" s="352">
        <f>L1808-[1]გადასახდელები!L1808</f>
        <v>0</v>
      </c>
    </row>
    <row r="1809" spans="2:18" ht="20.25" hidden="1" customHeight="1">
      <c r="B1809" s="36" t="str">
        <f t="shared" si="580"/>
        <v>b</v>
      </c>
      <c r="C1809" s="42">
        <v>4</v>
      </c>
      <c r="D1809" s="42"/>
      <c r="F1809" s="342" t="s">
        <v>715</v>
      </c>
      <c r="G1809" s="47" t="s">
        <v>350</v>
      </c>
      <c r="H1809" s="93">
        <f>H1810+H1811</f>
        <v>0</v>
      </c>
      <c r="I1809" s="94">
        <f t="shared" si="581"/>
        <v>0</v>
      </c>
      <c r="J1809" s="93">
        <f>J1810+J1811</f>
        <v>0</v>
      </c>
      <c r="K1809" s="93">
        <f>K1810+K1811</f>
        <v>0</v>
      </c>
      <c r="L1809" s="94">
        <f t="shared" si="582"/>
        <v>0</v>
      </c>
      <c r="M1809" s="93">
        <f>M1810+M1811</f>
        <v>0</v>
      </c>
      <c r="N1809" s="93">
        <f>N1810+N1811</f>
        <v>0</v>
      </c>
      <c r="O1809" s="82" t="s">
        <v>146</v>
      </c>
      <c r="P1809" s="35" t="s">
        <v>145</v>
      </c>
      <c r="R1809" s="352">
        <f>L1809-[1]გადასახდელები!L1809</f>
        <v>0</v>
      </c>
    </row>
    <row r="1810" spans="2:18" ht="30.75" hidden="1" customHeight="1">
      <c r="B1810" s="36" t="str">
        <f t="shared" si="580"/>
        <v>b</v>
      </c>
      <c r="C1810" s="42">
        <v>5</v>
      </c>
      <c r="D1810" s="42"/>
      <c r="F1810" s="343" t="s">
        <v>716</v>
      </c>
      <c r="G1810" s="48" t="s">
        <v>351</v>
      </c>
      <c r="H1810" s="101"/>
      <c r="I1810" s="97">
        <f t="shared" si="581"/>
        <v>0</v>
      </c>
      <c r="J1810" s="102"/>
      <c r="K1810" s="102"/>
      <c r="L1810" s="97">
        <f t="shared" si="582"/>
        <v>0</v>
      </c>
      <c r="M1810" s="102"/>
      <c r="N1810" s="102"/>
      <c r="P1810" s="35" t="s">
        <v>145</v>
      </c>
      <c r="R1810" s="352">
        <f>L1810-[1]გადასახდელები!L1810</f>
        <v>0</v>
      </c>
    </row>
    <row r="1811" spans="2:18" ht="20.25" hidden="1" customHeight="1">
      <c r="B1811" s="36" t="str">
        <f t="shared" si="580"/>
        <v>b</v>
      </c>
      <c r="C1811" s="42">
        <v>5</v>
      </c>
      <c r="D1811" s="42"/>
      <c r="F1811" s="343" t="s">
        <v>717</v>
      </c>
      <c r="G1811" s="48" t="s">
        <v>352</v>
      </c>
      <c r="H1811" s="101"/>
      <c r="I1811" s="97">
        <f t="shared" si="581"/>
        <v>0</v>
      </c>
      <c r="J1811" s="102"/>
      <c r="K1811" s="102"/>
      <c r="L1811" s="97">
        <f t="shared" si="582"/>
        <v>0</v>
      </c>
      <c r="M1811" s="102"/>
      <c r="N1811" s="102"/>
      <c r="P1811" s="35" t="s">
        <v>145</v>
      </c>
      <c r="R1811" s="352">
        <f>L1811-[1]გადასახდელები!L1811</f>
        <v>0</v>
      </c>
    </row>
    <row r="1812" spans="2:18" ht="20.25" hidden="1" customHeight="1">
      <c r="B1812" s="36" t="str">
        <f t="shared" si="580"/>
        <v>b</v>
      </c>
      <c r="C1812" s="42">
        <v>4</v>
      </c>
      <c r="D1812" s="42"/>
      <c r="F1812" s="343" t="s">
        <v>718</v>
      </c>
      <c r="G1812" s="47" t="s">
        <v>353</v>
      </c>
      <c r="H1812" s="103"/>
      <c r="I1812" s="94">
        <f t="shared" si="581"/>
        <v>0</v>
      </c>
      <c r="J1812" s="104"/>
      <c r="K1812" s="104"/>
      <c r="L1812" s="94">
        <f t="shared" si="582"/>
        <v>0</v>
      </c>
      <c r="M1812" s="104"/>
      <c r="N1812" s="104"/>
      <c r="P1812" s="35" t="s">
        <v>145</v>
      </c>
      <c r="R1812" s="352">
        <f>L1812-[1]გადასახდელები!L1812</f>
        <v>0</v>
      </c>
    </row>
    <row r="1813" spans="2:18" ht="20.25" hidden="1" customHeight="1">
      <c r="B1813" s="36" t="str">
        <f t="shared" si="580"/>
        <v>b</v>
      </c>
      <c r="C1813" s="42">
        <v>2</v>
      </c>
      <c r="D1813" s="42"/>
      <c r="F1813" s="30"/>
      <c r="G1813" s="60" t="s">
        <v>354</v>
      </c>
      <c r="H1813" s="86">
        <f>H1814+H1821+H1828</f>
        <v>0</v>
      </c>
      <c r="I1813" s="87">
        <f t="shared" si="581"/>
        <v>0</v>
      </c>
      <c r="J1813" s="88">
        <f>J1814+J1821+J1828</f>
        <v>0</v>
      </c>
      <c r="K1813" s="88">
        <f>K1814+K1821+K1828</f>
        <v>0</v>
      </c>
      <c r="L1813" s="87">
        <f t="shared" si="582"/>
        <v>0</v>
      </c>
      <c r="M1813" s="88">
        <f>M1814+M1821+M1828</f>
        <v>0</v>
      </c>
      <c r="N1813" s="88">
        <f>N1814+N1821+N1828</f>
        <v>0</v>
      </c>
      <c r="O1813" s="82" t="s">
        <v>146</v>
      </c>
      <c r="R1813" s="352">
        <f>L1813-[1]გადასახდელები!L1813</f>
        <v>0</v>
      </c>
    </row>
    <row r="1814" spans="2:18" ht="20.25" hidden="1" customHeight="1">
      <c r="B1814" s="36" t="str">
        <f t="shared" si="580"/>
        <v>b</v>
      </c>
      <c r="C1814" s="42">
        <v>3</v>
      </c>
      <c r="D1814" s="42"/>
      <c r="F1814" s="31"/>
      <c r="G1814" s="51" t="s">
        <v>355</v>
      </c>
      <c r="H1814" s="120">
        <f>SUM(H1815:H1820)</f>
        <v>0</v>
      </c>
      <c r="I1814" s="118">
        <f t="shared" si="581"/>
        <v>0</v>
      </c>
      <c r="J1814" s="121">
        <f>SUM(J1815:J1820)</f>
        <v>0</v>
      </c>
      <c r="K1814" s="121">
        <f>SUM(K1815:K1820)</f>
        <v>0</v>
      </c>
      <c r="L1814" s="118">
        <f t="shared" si="582"/>
        <v>0</v>
      </c>
      <c r="M1814" s="121">
        <f>SUM(M1815:M1820)</f>
        <v>0</v>
      </c>
      <c r="N1814" s="121">
        <f>SUM(N1815:N1820)</f>
        <v>0</v>
      </c>
      <c r="O1814" s="82" t="s">
        <v>146</v>
      </c>
      <c r="R1814" s="352">
        <f>L1814-[1]გადასახდელები!L1814</f>
        <v>0</v>
      </c>
    </row>
    <row r="1815" spans="2:18" ht="20.25" hidden="1" customHeight="1">
      <c r="B1815" s="36" t="str">
        <f t="shared" si="580"/>
        <v>b</v>
      </c>
      <c r="C1815" s="42">
        <v>4</v>
      </c>
      <c r="D1815" s="42"/>
      <c r="F1815" s="31"/>
      <c r="G1815" s="47" t="s">
        <v>356</v>
      </c>
      <c r="H1815" s="103"/>
      <c r="I1815" s="94">
        <f t="shared" si="581"/>
        <v>0</v>
      </c>
      <c r="J1815" s="104"/>
      <c r="K1815" s="104"/>
      <c r="L1815" s="94">
        <f t="shared" si="582"/>
        <v>0</v>
      </c>
      <c r="M1815" s="104"/>
      <c r="N1815" s="104"/>
      <c r="R1815" s="352">
        <f>L1815-[1]გადასახდელები!L1815</f>
        <v>0</v>
      </c>
    </row>
    <row r="1816" spans="2:18" ht="20.25" hidden="1" customHeight="1">
      <c r="B1816" s="36" t="str">
        <f t="shared" si="580"/>
        <v>b</v>
      </c>
      <c r="C1816" s="42">
        <v>4</v>
      </c>
      <c r="D1816" s="42"/>
      <c r="F1816" s="31"/>
      <c r="G1816" s="47" t="s">
        <v>357</v>
      </c>
      <c r="H1816" s="103"/>
      <c r="I1816" s="94">
        <f t="shared" si="581"/>
        <v>0</v>
      </c>
      <c r="J1816" s="104"/>
      <c r="K1816" s="104"/>
      <c r="L1816" s="94">
        <f t="shared" si="582"/>
        <v>0</v>
      </c>
      <c r="M1816" s="104"/>
      <c r="N1816" s="104"/>
      <c r="R1816" s="352">
        <f>L1816-[1]გადასახდელები!L1816</f>
        <v>0</v>
      </c>
    </row>
    <row r="1817" spans="2:18" ht="20.25" hidden="1" customHeight="1">
      <c r="B1817" s="36" t="str">
        <f t="shared" si="580"/>
        <v>b</v>
      </c>
      <c r="C1817" s="42">
        <v>4</v>
      </c>
      <c r="D1817" s="42"/>
      <c r="F1817" s="31"/>
      <c r="G1817" s="47" t="s">
        <v>212</v>
      </c>
      <c r="H1817" s="103"/>
      <c r="I1817" s="94">
        <f t="shared" si="581"/>
        <v>0</v>
      </c>
      <c r="J1817" s="104"/>
      <c r="K1817" s="104"/>
      <c r="L1817" s="94">
        <f t="shared" si="582"/>
        <v>0</v>
      </c>
      <c r="M1817" s="104"/>
      <c r="N1817" s="104"/>
      <c r="R1817" s="352">
        <f>L1817-[1]გადასახდელები!L1817</f>
        <v>0</v>
      </c>
    </row>
    <row r="1818" spans="2:18" ht="20.25" hidden="1" customHeight="1">
      <c r="B1818" s="36" t="str">
        <f t="shared" si="580"/>
        <v>b</v>
      </c>
      <c r="C1818" s="42">
        <v>4</v>
      </c>
      <c r="D1818" s="42"/>
      <c r="F1818" s="31"/>
      <c r="G1818" s="47" t="s">
        <v>358</v>
      </c>
      <c r="H1818" s="103"/>
      <c r="I1818" s="94">
        <f t="shared" si="581"/>
        <v>0</v>
      </c>
      <c r="J1818" s="104"/>
      <c r="K1818" s="104"/>
      <c r="L1818" s="94">
        <f t="shared" si="582"/>
        <v>0</v>
      </c>
      <c r="M1818" s="104"/>
      <c r="N1818" s="104"/>
      <c r="R1818" s="352">
        <f>L1818-[1]გადასახდელები!L1818</f>
        <v>0</v>
      </c>
    </row>
    <row r="1819" spans="2:18" ht="20.25" hidden="1" customHeight="1">
      <c r="B1819" s="36" t="str">
        <f t="shared" si="580"/>
        <v>b</v>
      </c>
      <c r="C1819" s="42">
        <v>4</v>
      </c>
      <c r="D1819" s="42"/>
      <c r="F1819" s="31"/>
      <c r="G1819" s="47" t="s">
        <v>359</v>
      </c>
      <c r="H1819" s="103"/>
      <c r="I1819" s="94">
        <f t="shared" si="581"/>
        <v>0</v>
      </c>
      <c r="J1819" s="104"/>
      <c r="K1819" s="104"/>
      <c r="L1819" s="94">
        <f t="shared" si="582"/>
        <v>0</v>
      </c>
      <c r="M1819" s="104"/>
      <c r="N1819" s="104"/>
      <c r="R1819" s="352">
        <f>L1819-[1]გადასახდელები!L1819</f>
        <v>0</v>
      </c>
    </row>
    <row r="1820" spans="2:18" ht="20.25" hidden="1" customHeight="1">
      <c r="B1820" s="36" t="str">
        <f t="shared" si="580"/>
        <v>b</v>
      </c>
      <c r="C1820" s="42">
        <v>4</v>
      </c>
      <c r="D1820" s="42"/>
      <c r="F1820" s="31"/>
      <c r="G1820" s="47" t="s">
        <v>360</v>
      </c>
      <c r="H1820" s="103"/>
      <c r="I1820" s="94">
        <f t="shared" si="581"/>
        <v>0</v>
      </c>
      <c r="J1820" s="104"/>
      <c r="K1820" s="104"/>
      <c r="L1820" s="94">
        <f t="shared" si="582"/>
        <v>0</v>
      </c>
      <c r="M1820" s="104"/>
      <c r="N1820" s="104"/>
      <c r="R1820" s="352">
        <f>L1820-[1]გადასახდელები!L1820</f>
        <v>0</v>
      </c>
    </row>
    <row r="1821" spans="2:18" ht="20.25" hidden="1" customHeight="1">
      <c r="B1821" s="36" t="str">
        <f t="shared" si="580"/>
        <v>b</v>
      </c>
      <c r="C1821" s="42">
        <v>3</v>
      </c>
      <c r="D1821" s="42"/>
      <c r="F1821" s="31"/>
      <c r="G1821" s="51" t="s">
        <v>211</v>
      </c>
      <c r="H1821" s="120">
        <f>SUM(H1822:H1827)</f>
        <v>0</v>
      </c>
      <c r="I1821" s="118">
        <f t="shared" si="581"/>
        <v>0</v>
      </c>
      <c r="J1821" s="121">
        <f>SUM(J1822:J1827)</f>
        <v>0</v>
      </c>
      <c r="K1821" s="121">
        <f>SUM(K1822:K1827)</f>
        <v>0</v>
      </c>
      <c r="L1821" s="118">
        <f t="shared" si="582"/>
        <v>0</v>
      </c>
      <c r="M1821" s="121">
        <f>SUM(M1822:M1827)</f>
        <v>0</v>
      </c>
      <c r="N1821" s="121">
        <f>SUM(N1822:N1827)</f>
        <v>0</v>
      </c>
      <c r="O1821" s="82" t="s">
        <v>146</v>
      </c>
      <c r="R1821" s="352">
        <f>L1821-[1]გადასახდელები!L1821</f>
        <v>0</v>
      </c>
    </row>
    <row r="1822" spans="2:18" ht="20.25" hidden="1" customHeight="1">
      <c r="B1822" s="36" t="str">
        <f t="shared" si="580"/>
        <v>b</v>
      </c>
      <c r="C1822" s="42">
        <v>4</v>
      </c>
      <c r="D1822" s="42"/>
      <c r="F1822" s="31"/>
      <c r="G1822" s="47" t="s">
        <v>356</v>
      </c>
      <c r="H1822" s="103"/>
      <c r="I1822" s="94">
        <f t="shared" si="581"/>
        <v>0</v>
      </c>
      <c r="J1822" s="104"/>
      <c r="K1822" s="104"/>
      <c r="L1822" s="94">
        <f t="shared" si="582"/>
        <v>0</v>
      </c>
      <c r="M1822" s="104"/>
      <c r="N1822" s="104"/>
      <c r="R1822" s="352">
        <f>L1822-[1]გადასახდელები!L1822</f>
        <v>0</v>
      </c>
    </row>
    <row r="1823" spans="2:18" ht="20.25" hidden="1" customHeight="1">
      <c r="B1823" s="36" t="str">
        <f t="shared" si="580"/>
        <v>b</v>
      </c>
      <c r="C1823" s="42">
        <v>4</v>
      </c>
      <c r="D1823" s="42"/>
      <c r="F1823" s="31"/>
      <c r="G1823" s="47" t="s">
        <v>357</v>
      </c>
      <c r="H1823" s="103"/>
      <c r="I1823" s="94">
        <f t="shared" si="581"/>
        <v>0</v>
      </c>
      <c r="J1823" s="104"/>
      <c r="K1823" s="104"/>
      <c r="L1823" s="94">
        <f t="shared" si="582"/>
        <v>0</v>
      </c>
      <c r="M1823" s="104"/>
      <c r="N1823" s="104"/>
      <c r="R1823" s="352">
        <f>L1823-[1]გადასახდელები!L1823</f>
        <v>0</v>
      </c>
    </row>
    <row r="1824" spans="2:18" ht="20.25" hidden="1" customHeight="1">
      <c r="B1824" s="36" t="str">
        <f t="shared" si="580"/>
        <v>b</v>
      </c>
      <c r="C1824" s="42">
        <v>4</v>
      </c>
      <c r="D1824" s="42"/>
      <c r="F1824" s="31"/>
      <c r="G1824" s="47" t="s">
        <v>212</v>
      </c>
      <c r="H1824" s="103"/>
      <c r="I1824" s="94">
        <f t="shared" si="581"/>
        <v>0</v>
      </c>
      <c r="J1824" s="104"/>
      <c r="K1824" s="104"/>
      <c r="L1824" s="94">
        <f t="shared" si="582"/>
        <v>0</v>
      </c>
      <c r="M1824" s="104"/>
      <c r="N1824" s="104"/>
      <c r="R1824" s="352">
        <f>L1824-[1]გადასახდელები!L1824</f>
        <v>0</v>
      </c>
    </row>
    <row r="1825" spans="2:18" ht="20.25" hidden="1" customHeight="1">
      <c r="B1825" s="36" t="str">
        <f t="shared" si="580"/>
        <v>b</v>
      </c>
      <c r="C1825" s="42">
        <v>4</v>
      </c>
      <c r="D1825" s="42"/>
      <c r="F1825" s="31"/>
      <c r="G1825" s="47" t="s">
        <v>361</v>
      </c>
      <c r="H1825" s="103"/>
      <c r="I1825" s="94">
        <f t="shared" si="581"/>
        <v>0</v>
      </c>
      <c r="J1825" s="104"/>
      <c r="K1825" s="104"/>
      <c r="L1825" s="94">
        <f t="shared" si="582"/>
        <v>0</v>
      </c>
      <c r="M1825" s="104"/>
      <c r="N1825" s="104"/>
      <c r="R1825" s="352">
        <f>L1825-[1]გადასახდელები!L1825</f>
        <v>0</v>
      </c>
    </row>
    <row r="1826" spans="2:18" ht="20.25" hidden="1" customHeight="1">
      <c r="B1826" s="36" t="str">
        <f t="shared" si="580"/>
        <v>b</v>
      </c>
      <c r="C1826" s="42">
        <v>4</v>
      </c>
      <c r="D1826" s="42"/>
      <c r="F1826" s="31"/>
      <c r="G1826" s="47" t="s">
        <v>359</v>
      </c>
      <c r="H1826" s="103"/>
      <c r="I1826" s="94">
        <f t="shared" si="581"/>
        <v>0</v>
      </c>
      <c r="J1826" s="104"/>
      <c r="K1826" s="104"/>
      <c r="L1826" s="94">
        <f t="shared" si="582"/>
        <v>0</v>
      </c>
      <c r="M1826" s="104"/>
      <c r="N1826" s="104"/>
      <c r="R1826" s="352">
        <f>L1826-[1]გადასახდელები!L1826</f>
        <v>0</v>
      </c>
    </row>
    <row r="1827" spans="2:18" ht="20.25" hidden="1" customHeight="1">
      <c r="B1827" s="36" t="str">
        <f t="shared" si="580"/>
        <v>b</v>
      </c>
      <c r="C1827" s="42">
        <v>4</v>
      </c>
      <c r="D1827" s="42"/>
      <c r="F1827" s="31"/>
      <c r="G1827" s="47" t="s">
        <v>360</v>
      </c>
      <c r="H1827" s="103"/>
      <c r="I1827" s="94">
        <f t="shared" si="581"/>
        <v>0</v>
      </c>
      <c r="J1827" s="104"/>
      <c r="K1827" s="104"/>
      <c r="L1827" s="94">
        <f t="shared" si="582"/>
        <v>0</v>
      </c>
      <c r="M1827" s="104"/>
      <c r="N1827" s="104"/>
      <c r="R1827" s="352">
        <f>L1827-[1]გადასახდელები!L1827</f>
        <v>0</v>
      </c>
    </row>
    <row r="1828" spans="2:18" ht="20.25" hidden="1" customHeight="1">
      <c r="B1828" s="36" t="str">
        <f t="shared" si="580"/>
        <v>b</v>
      </c>
      <c r="C1828" s="42">
        <v>3</v>
      </c>
      <c r="D1828" s="42"/>
      <c r="F1828" s="29"/>
      <c r="G1828" s="56" t="s">
        <v>213</v>
      </c>
      <c r="H1828" s="122"/>
      <c r="I1828" s="118">
        <f t="shared" si="581"/>
        <v>0</v>
      </c>
      <c r="J1828" s="123"/>
      <c r="K1828" s="123"/>
      <c r="L1828" s="118">
        <f t="shared" si="582"/>
        <v>0</v>
      </c>
      <c r="M1828" s="123"/>
      <c r="N1828" s="123"/>
      <c r="R1828" s="352">
        <f>L1828-[1]გადასახდელები!L1828</f>
        <v>0</v>
      </c>
    </row>
    <row r="1829" spans="2:18" ht="20.25" hidden="1" customHeight="1">
      <c r="B1829" s="36" t="str">
        <f t="shared" si="580"/>
        <v>b</v>
      </c>
      <c r="C1829" s="42">
        <v>2</v>
      </c>
      <c r="D1829" s="42"/>
      <c r="F1829" s="28"/>
      <c r="G1829" s="60" t="s">
        <v>362</v>
      </c>
      <c r="H1829" s="86">
        <f>H1830+H1838</f>
        <v>0</v>
      </c>
      <c r="I1829" s="87">
        <f t="shared" si="581"/>
        <v>0</v>
      </c>
      <c r="J1829" s="88">
        <f>J1830+J1838</f>
        <v>0</v>
      </c>
      <c r="K1829" s="88">
        <f>K1830+K1838</f>
        <v>0</v>
      </c>
      <c r="L1829" s="87">
        <f t="shared" si="582"/>
        <v>0</v>
      </c>
      <c r="M1829" s="88">
        <f>M1830+M1838</f>
        <v>0</v>
      </c>
      <c r="N1829" s="88">
        <f>N1830+N1838</f>
        <v>0</v>
      </c>
      <c r="O1829" s="82" t="s">
        <v>146</v>
      </c>
      <c r="R1829" s="352">
        <f>L1829-[1]გადასახდელები!L1829</f>
        <v>0</v>
      </c>
    </row>
    <row r="1830" spans="2:18" ht="20.25" hidden="1" customHeight="1">
      <c r="B1830" s="36" t="str">
        <f t="shared" si="580"/>
        <v>b</v>
      </c>
      <c r="C1830" s="42">
        <v>3</v>
      </c>
      <c r="D1830" s="42"/>
      <c r="F1830" s="29"/>
      <c r="G1830" s="51" t="s">
        <v>355</v>
      </c>
      <c r="H1830" s="120">
        <f>SUM(H1831:H1837)</f>
        <v>0</v>
      </c>
      <c r="I1830" s="118">
        <f t="shared" si="581"/>
        <v>0</v>
      </c>
      <c r="J1830" s="121">
        <f>SUM(J1831:J1837)</f>
        <v>0</v>
      </c>
      <c r="K1830" s="121">
        <f>SUM(K1831:K1837)</f>
        <v>0</v>
      </c>
      <c r="L1830" s="118">
        <f t="shared" si="582"/>
        <v>0</v>
      </c>
      <c r="M1830" s="121">
        <f>SUM(M1831:M1837)</f>
        <v>0</v>
      </c>
      <c r="N1830" s="121">
        <f>SUM(N1831:N1837)</f>
        <v>0</v>
      </c>
      <c r="O1830" s="82" t="s">
        <v>146</v>
      </c>
      <c r="R1830" s="352">
        <f>L1830-[1]გადასახდელები!L1830</f>
        <v>0</v>
      </c>
    </row>
    <row r="1831" spans="2:18" ht="20.25" hidden="1" customHeight="1">
      <c r="B1831" s="36" t="str">
        <f t="shared" si="580"/>
        <v>b</v>
      </c>
      <c r="C1831" s="42">
        <v>4</v>
      </c>
      <c r="D1831" s="42"/>
      <c r="F1831" s="29"/>
      <c r="G1831" s="47" t="s">
        <v>363</v>
      </c>
      <c r="H1831" s="103"/>
      <c r="I1831" s="94">
        <f t="shared" si="581"/>
        <v>0</v>
      </c>
      <c r="J1831" s="104"/>
      <c r="K1831" s="104"/>
      <c r="L1831" s="94">
        <f t="shared" si="582"/>
        <v>0</v>
      </c>
      <c r="M1831" s="104"/>
      <c r="N1831" s="104"/>
      <c r="R1831" s="352">
        <f>L1831-[1]გადასახდელები!L1831</f>
        <v>0</v>
      </c>
    </row>
    <row r="1832" spans="2:18" ht="20.25" hidden="1" customHeight="1">
      <c r="B1832" s="36" t="str">
        <f t="shared" si="580"/>
        <v>b</v>
      </c>
      <c r="C1832" s="42">
        <v>4</v>
      </c>
      <c r="D1832" s="42"/>
      <c r="F1832" s="29"/>
      <c r="G1832" s="47" t="s">
        <v>210</v>
      </c>
      <c r="H1832" s="103"/>
      <c r="I1832" s="94">
        <f t="shared" si="581"/>
        <v>0</v>
      </c>
      <c r="J1832" s="104"/>
      <c r="K1832" s="104"/>
      <c r="L1832" s="94">
        <f t="shared" si="582"/>
        <v>0</v>
      </c>
      <c r="M1832" s="104"/>
      <c r="N1832" s="104"/>
      <c r="R1832" s="352">
        <f>L1832-[1]გადასახდელები!L1832</f>
        <v>0</v>
      </c>
    </row>
    <row r="1833" spans="2:18" ht="20.25" hidden="1" customHeight="1">
      <c r="B1833" s="36" t="str">
        <f t="shared" si="580"/>
        <v>b</v>
      </c>
      <c r="C1833" s="42">
        <v>4</v>
      </c>
      <c r="D1833" s="42"/>
      <c r="F1833" s="29"/>
      <c r="G1833" s="47" t="s">
        <v>357</v>
      </c>
      <c r="H1833" s="103"/>
      <c r="I1833" s="94">
        <f t="shared" si="581"/>
        <v>0</v>
      </c>
      <c r="J1833" s="104"/>
      <c r="K1833" s="104"/>
      <c r="L1833" s="94">
        <f t="shared" si="582"/>
        <v>0</v>
      </c>
      <c r="M1833" s="104"/>
      <c r="N1833" s="104"/>
      <c r="R1833" s="352">
        <f>L1833-[1]გადასახდელები!L1833</f>
        <v>0</v>
      </c>
    </row>
    <row r="1834" spans="2:18" ht="30.75" hidden="1" customHeight="1">
      <c r="B1834" s="36" t="str">
        <f t="shared" si="580"/>
        <v>b</v>
      </c>
      <c r="C1834" s="42">
        <v>4</v>
      </c>
      <c r="D1834" s="42"/>
      <c r="F1834" s="29"/>
      <c r="G1834" s="47" t="s">
        <v>364</v>
      </c>
      <c r="H1834" s="103"/>
      <c r="I1834" s="94">
        <f t="shared" si="581"/>
        <v>0</v>
      </c>
      <c r="J1834" s="104"/>
      <c r="K1834" s="104"/>
      <c r="L1834" s="94">
        <f t="shared" si="582"/>
        <v>0</v>
      </c>
      <c r="M1834" s="104"/>
      <c r="N1834" s="104"/>
      <c r="R1834" s="352">
        <f>L1834-[1]გადასახდელები!L1834</f>
        <v>0</v>
      </c>
    </row>
    <row r="1835" spans="2:18" ht="20.25" hidden="1" customHeight="1">
      <c r="B1835" s="36" t="str">
        <f t="shared" si="580"/>
        <v>b</v>
      </c>
      <c r="C1835" s="42">
        <v>4</v>
      </c>
      <c r="D1835" s="42"/>
      <c r="F1835" s="29"/>
      <c r="G1835" s="47" t="s">
        <v>358</v>
      </c>
      <c r="H1835" s="103"/>
      <c r="I1835" s="94">
        <f t="shared" si="581"/>
        <v>0</v>
      </c>
      <c r="J1835" s="104"/>
      <c r="K1835" s="104"/>
      <c r="L1835" s="94">
        <f t="shared" si="582"/>
        <v>0</v>
      </c>
      <c r="M1835" s="104"/>
      <c r="N1835" s="104"/>
      <c r="R1835" s="352">
        <f>L1835-[1]გადასახდელები!L1835</f>
        <v>0</v>
      </c>
    </row>
    <row r="1836" spans="2:18" ht="20.25" hidden="1" customHeight="1">
      <c r="B1836" s="36" t="str">
        <f t="shared" si="580"/>
        <v>b</v>
      </c>
      <c r="C1836" s="42">
        <v>4</v>
      </c>
      <c r="D1836" s="42"/>
      <c r="F1836" s="29"/>
      <c r="G1836" s="47" t="s">
        <v>359</v>
      </c>
      <c r="H1836" s="103"/>
      <c r="I1836" s="94">
        <f t="shared" si="581"/>
        <v>0</v>
      </c>
      <c r="J1836" s="104"/>
      <c r="K1836" s="104"/>
      <c r="L1836" s="94">
        <f t="shared" si="582"/>
        <v>0</v>
      </c>
      <c r="M1836" s="104"/>
      <c r="N1836" s="104"/>
      <c r="R1836" s="352">
        <f>L1836-[1]გადასახდელები!L1836</f>
        <v>0</v>
      </c>
    </row>
    <row r="1837" spans="2:18" ht="20.25" hidden="1" customHeight="1">
      <c r="B1837" s="36" t="str">
        <f t="shared" si="580"/>
        <v>b</v>
      </c>
      <c r="C1837" s="42">
        <v>4</v>
      </c>
      <c r="D1837" s="42"/>
      <c r="F1837" s="29"/>
      <c r="G1837" s="47" t="s">
        <v>365</v>
      </c>
      <c r="H1837" s="122"/>
      <c r="I1837" s="94">
        <f t="shared" si="581"/>
        <v>0</v>
      </c>
      <c r="J1837" s="123"/>
      <c r="K1837" s="123"/>
      <c r="L1837" s="94">
        <f t="shared" si="582"/>
        <v>0</v>
      </c>
      <c r="M1837" s="123"/>
      <c r="N1837" s="123"/>
      <c r="R1837" s="352">
        <f>L1837-[1]გადასახდელები!L1837</f>
        <v>0</v>
      </c>
    </row>
    <row r="1838" spans="2:18" ht="20.25" hidden="1" customHeight="1">
      <c r="B1838" s="36" t="str">
        <f t="shared" si="580"/>
        <v>b</v>
      </c>
      <c r="C1838" s="42">
        <v>3</v>
      </c>
      <c r="D1838" s="42"/>
      <c r="F1838" s="29"/>
      <c r="G1838" s="51" t="s">
        <v>211</v>
      </c>
      <c r="H1838" s="120">
        <f>SUM(H1839:H1845)</f>
        <v>0</v>
      </c>
      <c r="I1838" s="118">
        <f t="shared" si="581"/>
        <v>0</v>
      </c>
      <c r="J1838" s="121">
        <f>SUM(J1839:J1845)</f>
        <v>0</v>
      </c>
      <c r="K1838" s="121">
        <f>SUM(K1839:K1845)</f>
        <v>0</v>
      </c>
      <c r="L1838" s="118">
        <f t="shared" si="582"/>
        <v>0</v>
      </c>
      <c r="M1838" s="121">
        <f>SUM(M1839:M1845)</f>
        <v>0</v>
      </c>
      <c r="N1838" s="121">
        <f>SUM(N1839:N1845)</f>
        <v>0</v>
      </c>
      <c r="O1838" s="82" t="s">
        <v>146</v>
      </c>
      <c r="R1838" s="352">
        <f>L1838-[1]გადასახდელები!L1838</f>
        <v>0</v>
      </c>
    </row>
    <row r="1839" spans="2:18" ht="20.25" hidden="1" customHeight="1">
      <c r="B1839" s="36" t="str">
        <f t="shared" si="580"/>
        <v>b</v>
      </c>
      <c r="C1839" s="42">
        <v>4</v>
      </c>
      <c r="D1839" s="42"/>
      <c r="F1839" s="29"/>
      <c r="G1839" s="47" t="s">
        <v>363</v>
      </c>
      <c r="H1839" s="103"/>
      <c r="I1839" s="94">
        <f t="shared" si="581"/>
        <v>0</v>
      </c>
      <c r="J1839" s="104"/>
      <c r="K1839" s="104"/>
      <c r="L1839" s="94">
        <f t="shared" si="582"/>
        <v>0</v>
      </c>
      <c r="M1839" s="104"/>
      <c r="N1839" s="104"/>
      <c r="R1839" s="352">
        <f>L1839-[1]გადასახდელები!L1839</f>
        <v>0</v>
      </c>
    </row>
    <row r="1840" spans="2:18" ht="20.25" hidden="1" customHeight="1">
      <c r="B1840" s="36" t="str">
        <f t="shared" si="580"/>
        <v>b</v>
      </c>
      <c r="C1840" s="42">
        <v>4</v>
      </c>
      <c r="D1840" s="42"/>
      <c r="F1840" s="29"/>
      <c r="G1840" s="47" t="s">
        <v>210</v>
      </c>
      <c r="H1840" s="103"/>
      <c r="I1840" s="94">
        <f t="shared" si="581"/>
        <v>0</v>
      </c>
      <c r="J1840" s="104"/>
      <c r="K1840" s="104"/>
      <c r="L1840" s="94">
        <f t="shared" si="582"/>
        <v>0</v>
      </c>
      <c r="M1840" s="104"/>
      <c r="N1840" s="104"/>
      <c r="R1840" s="352">
        <f>L1840-[1]გადასახდელები!L1840</f>
        <v>0</v>
      </c>
    </row>
    <row r="1841" spans="2:18" ht="20.25" hidden="1" customHeight="1">
      <c r="B1841" s="36" t="str">
        <f t="shared" si="580"/>
        <v>b</v>
      </c>
      <c r="C1841" s="42">
        <v>4</v>
      </c>
      <c r="D1841" s="42"/>
      <c r="F1841" s="29"/>
      <c r="G1841" s="47" t="s">
        <v>357</v>
      </c>
      <c r="H1841" s="103"/>
      <c r="I1841" s="94">
        <f t="shared" si="581"/>
        <v>0</v>
      </c>
      <c r="J1841" s="104"/>
      <c r="K1841" s="104"/>
      <c r="L1841" s="94">
        <f t="shared" si="582"/>
        <v>0</v>
      </c>
      <c r="M1841" s="104"/>
      <c r="N1841" s="104"/>
      <c r="R1841" s="352">
        <f>L1841-[1]გადასახდელები!L1841</f>
        <v>0</v>
      </c>
    </row>
    <row r="1842" spans="2:18" ht="30.75" hidden="1" customHeight="1">
      <c r="B1842" s="36" t="str">
        <f t="shared" si="580"/>
        <v>b</v>
      </c>
      <c r="C1842" s="42">
        <v>4</v>
      </c>
      <c r="D1842" s="42"/>
      <c r="F1842" s="29"/>
      <c r="G1842" s="47" t="s">
        <v>364</v>
      </c>
      <c r="H1842" s="103"/>
      <c r="I1842" s="94">
        <f t="shared" si="581"/>
        <v>0</v>
      </c>
      <c r="J1842" s="104"/>
      <c r="K1842" s="104"/>
      <c r="L1842" s="94">
        <f t="shared" si="582"/>
        <v>0</v>
      </c>
      <c r="M1842" s="104"/>
      <c r="N1842" s="104"/>
      <c r="R1842" s="352">
        <f>L1842-[1]გადასახდელები!L1842</f>
        <v>0</v>
      </c>
    </row>
    <row r="1843" spans="2:18" ht="20.25" hidden="1" customHeight="1">
      <c r="B1843" s="36" t="str">
        <f t="shared" si="580"/>
        <v>b</v>
      </c>
      <c r="C1843" s="42">
        <v>4</v>
      </c>
      <c r="D1843" s="42"/>
      <c r="F1843" s="29"/>
      <c r="G1843" s="47" t="s">
        <v>366</v>
      </c>
      <c r="H1843" s="103"/>
      <c r="I1843" s="94">
        <f t="shared" si="581"/>
        <v>0</v>
      </c>
      <c r="J1843" s="104"/>
      <c r="K1843" s="104"/>
      <c r="L1843" s="94">
        <f t="shared" si="582"/>
        <v>0</v>
      </c>
      <c r="M1843" s="104"/>
      <c r="N1843" s="104"/>
      <c r="R1843" s="352">
        <f>L1843-[1]გადასახდელები!L1843</f>
        <v>0</v>
      </c>
    </row>
    <row r="1844" spans="2:18" ht="20.25" hidden="1" customHeight="1">
      <c r="B1844" s="36" t="str">
        <f t="shared" si="580"/>
        <v>b</v>
      </c>
      <c r="C1844" s="42">
        <v>4</v>
      </c>
      <c r="D1844" s="42"/>
      <c r="F1844" s="29"/>
      <c r="G1844" s="47" t="s">
        <v>359</v>
      </c>
      <c r="H1844" s="103"/>
      <c r="I1844" s="94">
        <f t="shared" si="581"/>
        <v>0</v>
      </c>
      <c r="J1844" s="104"/>
      <c r="K1844" s="104"/>
      <c r="L1844" s="94">
        <f t="shared" si="582"/>
        <v>0</v>
      </c>
      <c r="M1844" s="104"/>
      <c r="N1844" s="104"/>
      <c r="R1844" s="352">
        <f>L1844-[1]გადასახდელები!L1844</f>
        <v>0</v>
      </c>
    </row>
    <row r="1845" spans="2:18" ht="21" hidden="1" customHeight="1" thickBot="1">
      <c r="B1845" s="36" t="str">
        <f t="shared" si="580"/>
        <v>b</v>
      </c>
      <c r="C1845" s="42">
        <v>4</v>
      </c>
      <c r="D1845" s="42"/>
      <c r="F1845" s="29"/>
      <c r="G1845" s="47" t="s">
        <v>365</v>
      </c>
      <c r="H1845" s="103"/>
      <c r="I1845" s="94">
        <f t="shared" si="581"/>
        <v>0</v>
      </c>
      <c r="J1845" s="104"/>
      <c r="K1845" s="104"/>
      <c r="L1845" s="94">
        <f t="shared" si="582"/>
        <v>0</v>
      </c>
      <c r="M1845" s="104"/>
      <c r="N1845" s="104"/>
      <c r="R1845" s="352">
        <f>L1845-[1]გადასახდელები!L1845</f>
        <v>0</v>
      </c>
    </row>
    <row r="1846" spans="2:18" ht="63" hidden="1" customHeight="1" thickBot="1">
      <c r="B1846" s="36" t="str">
        <f t="shared" si="580"/>
        <v>b</v>
      </c>
      <c r="C1846" s="42">
        <v>1</v>
      </c>
      <c r="D1846" s="42"/>
      <c r="E1846" s="24"/>
      <c r="F1846" s="32" t="s">
        <v>152</v>
      </c>
      <c r="G1846" s="326" t="s">
        <v>114</v>
      </c>
      <c r="H1846" s="79">
        <f>H1848+H1980+H2043+H2059</f>
        <v>0</v>
      </c>
      <c r="I1846" s="80">
        <f t="shared" si="581"/>
        <v>0</v>
      </c>
      <c r="J1846" s="81">
        <f>J1848+J1980+J2043+J2059</f>
        <v>0</v>
      </c>
      <c r="K1846" s="81">
        <f>K1848+K1980+K2043+K2059</f>
        <v>0</v>
      </c>
      <c r="L1846" s="80">
        <f t="shared" ref="L1846:L1868" si="583">M1846+N1846</f>
        <v>0</v>
      </c>
      <c r="M1846" s="81">
        <f>M1848+M1980+M2043+M2059</f>
        <v>0</v>
      </c>
      <c r="N1846" s="81">
        <f>N1848+N1980+N2043+N2059</f>
        <v>0</v>
      </c>
      <c r="O1846" s="82" t="s">
        <v>146</v>
      </c>
      <c r="P1846" s="43">
        <v>1</v>
      </c>
      <c r="R1846" s="352">
        <f>L1846-[1]გადასახდელები!L1846</f>
        <v>0</v>
      </c>
    </row>
    <row r="1847" spans="2:18" ht="21" hidden="1" customHeight="1" thickTop="1">
      <c r="B1847" s="36" t="str">
        <f t="shared" si="580"/>
        <v>b</v>
      </c>
      <c r="C1847" s="42">
        <v>2</v>
      </c>
      <c r="D1847" s="42"/>
      <c r="F1847" s="26"/>
      <c r="G1847" s="46" t="s">
        <v>162</v>
      </c>
      <c r="H1847" s="83"/>
      <c r="I1847" s="84">
        <f t="shared" si="581"/>
        <v>0</v>
      </c>
      <c r="J1847" s="85"/>
      <c r="K1847" s="85"/>
      <c r="L1847" s="84">
        <f t="shared" si="583"/>
        <v>0</v>
      </c>
      <c r="M1847" s="85"/>
      <c r="N1847" s="85"/>
      <c r="R1847" s="352">
        <f>L1847-[1]გადასახდელები!L1847</f>
        <v>0</v>
      </c>
    </row>
    <row r="1848" spans="2:18" ht="20.25" hidden="1" customHeight="1">
      <c r="B1848" s="36" t="str">
        <f t="shared" si="580"/>
        <v>b</v>
      </c>
      <c r="C1848" s="42">
        <v>2</v>
      </c>
      <c r="D1848" s="42"/>
      <c r="E1848" s="24">
        <v>7017</v>
      </c>
      <c r="F1848" s="341" t="s">
        <v>524</v>
      </c>
      <c r="G1848" s="58" t="s">
        <v>163</v>
      </c>
      <c r="H1848" s="86">
        <f>H1849+H1860+H1928+H1936+H1937+H1947+H1957</f>
        <v>0</v>
      </c>
      <c r="I1848" s="87">
        <f t="shared" si="581"/>
        <v>0</v>
      </c>
      <c r="J1848" s="88">
        <f>J1849+J1860+J1928+J1936+J1937+J1947+J1957+J1927</f>
        <v>0</v>
      </c>
      <c r="K1848" s="88">
        <f>K1849+K1860+K1928+K1936+K1937+K1947+K1957</f>
        <v>0</v>
      </c>
      <c r="L1848" s="87">
        <f t="shared" si="583"/>
        <v>0</v>
      </c>
      <c r="M1848" s="88">
        <f>M1849+M1860+M1928+M1936+M1937+M1947+M1957+M1927</f>
        <v>0</v>
      </c>
      <c r="N1848" s="88">
        <f>N1849+N1860+N1928+N1936+N1937+N1947+N1957</f>
        <v>0</v>
      </c>
      <c r="O1848" s="82" t="s">
        <v>146</v>
      </c>
      <c r="R1848" s="352">
        <f>L1848-[1]გადასახდელები!L1848</f>
        <v>0</v>
      </c>
    </row>
    <row r="1849" spans="2:18" ht="20.25" hidden="1" customHeight="1">
      <c r="B1849" s="36" t="str">
        <f t="shared" si="580"/>
        <v>b</v>
      </c>
      <c r="C1849" s="42">
        <v>31</v>
      </c>
      <c r="D1849" s="42"/>
      <c r="F1849" s="341" t="s">
        <v>525</v>
      </c>
      <c r="G1849" s="57" t="s">
        <v>164</v>
      </c>
      <c r="H1849" s="89">
        <f>H1850+H1859</f>
        <v>0</v>
      </c>
      <c r="I1849" s="90">
        <f t="shared" si="581"/>
        <v>0</v>
      </c>
      <c r="J1849" s="92">
        <f>J1850+J1859</f>
        <v>0</v>
      </c>
      <c r="K1849" s="92">
        <f>K1850+K1859</f>
        <v>0</v>
      </c>
      <c r="L1849" s="90">
        <f t="shared" si="583"/>
        <v>0</v>
      </c>
      <c r="M1849" s="92">
        <f>M1850+M1859</f>
        <v>0</v>
      </c>
      <c r="N1849" s="92">
        <f>N1850+N1859</f>
        <v>0</v>
      </c>
      <c r="O1849" s="82" t="s">
        <v>146</v>
      </c>
      <c r="R1849" s="352">
        <f>L1849-[1]გადასახდელები!L1849</f>
        <v>0</v>
      </c>
    </row>
    <row r="1850" spans="2:18" ht="20.25" hidden="1" customHeight="1">
      <c r="B1850" s="36" t="str">
        <f t="shared" si="580"/>
        <v>b</v>
      </c>
      <c r="C1850" s="42">
        <v>4</v>
      </c>
      <c r="D1850" s="42"/>
      <c r="F1850" s="341" t="s">
        <v>526</v>
      </c>
      <c r="G1850" s="47" t="s">
        <v>165</v>
      </c>
      <c r="H1850" s="93">
        <f>H1851+H1858</f>
        <v>0</v>
      </c>
      <c r="I1850" s="94">
        <f t="shared" si="581"/>
        <v>0</v>
      </c>
      <c r="J1850" s="95">
        <f>J1851+J1858</f>
        <v>0</v>
      </c>
      <c r="K1850" s="95">
        <f>K1851+K1858</f>
        <v>0</v>
      </c>
      <c r="L1850" s="94">
        <f t="shared" si="583"/>
        <v>0</v>
      </c>
      <c r="M1850" s="95">
        <f>M1851+M1858</f>
        <v>0</v>
      </c>
      <c r="N1850" s="95">
        <f>N1851+N1858</f>
        <v>0</v>
      </c>
      <c r="O1850" s="82" t="s">
        <v>146</v>
      </c>
      <c r="R1850" s="352">
        <f>L1850-[1]გადასახდელები!L1850</f>
        <v>0</v>
      </c>
    </row>
    <row r="1851" spans="2:18" ht="20.25" hidden="1" customHeight="1">
      <c r="B1851" s="36" t="str">
        <f t="shared" si="580"/>
        <v>b</v>
      </c>
      <c r="C1851" s="42">
        <v>5</v>
      </c>
      <c r="D1851" s="42"/>
      <c r="F1851" s="342" t="s">
        <v>527</v>
      </c>
      <c r="G1851" s="48" t="s">
        <v>166</v>
      </c>
      <c r="H1851" s="96">
        <f>SUM(H1852:H1857)</f>
        <v>0</v>
      </c>
      <c r="I1851" s="97">
        <f t="shared" si="581"/>
        <v>0</v>
      </c>
      <c r="J1851" s="98">
        <f>SUM(J1852:J1857)</f>
        <v>0</v>
      </c>
      <c r="K1851" s="98">
        <f>SUM(K1852:K1857)</f>
        <v>0</v>
      </c>
      <c r="L1851" s="97">
        <f t="shared" si="583"/>
        <v>0</v>
      </c>
      <c r="M1851" s="98">
        <f>SUM(M1852:M1857)</f>
        <v>0</v>
      </c>
      <c r="N1851" s="98">
        <f>SUM(N1852:N1857)</f>
        <v>0</v>
      </c>
      <c r="O1851" s="82" t="s">
        <v>146</v>
      </c>
      <c r="R1851" s="352">
        <f>L1851-[1]გადასახდელები!L1851</f>
        <v>0</v>
      </c>
    </row>
    <row r="1852" spans="2:18" ht="20.25" hidden="1" customHeight="1">
      <c r="B1852" s="36" t="str">
        <f t="shared" si="580"/>
        <v>b</v>
      </c>
      <c r="C1852" s="42">
        <v>6</v>
      </c>
      <c r="D1852" s="42"/>
      <c r="F1852" s="343" t="s">
        <v>528</v>
      </c>
      <c r="G1852" s="45" t="s">
        <v>167</v>
      </c>
      <c r="H1852" s="99"/>
      <c r="I1852" s="91">
        <f t="shared" si="581"/>
        <v>0</v>
      </c>
      <c r="J1852" s="100"/>
      <c r="K1852" s="100"/>
      <c r="L1852" s="91">
        <f t="shared" si="583"/>
        <v>0</v>
      </c>
      <c r="M1852" s="100"/>
      <c r="N1852" s="100"/>
      <c r="R1852" s="352">
        <f>L1852-[1]გადასახდელები!L1852</f>
        <v>0</v>
      </c>
    </row>
    <row r="1853" spans="2:18" ht="20.25" hidden="1" customHeight="1">
      <c r="B1853" s="36" t="str">
        <f t="shared" si="580"/>
        <v>b</v>
      </c>
      <c r="C1853" s="42">
        <v>6</v>
      </c>
      <c r="D1853" s="42"/>
      <c r="F1853" s="343" t="s">
        <v>592</v>
      </c>
      <c r="G1853" s="45" t="s">
        <v>168</v>
      </c>
      <c r="H1853" s="99"/>
      <c r="I1853" s="91">
        <f t="shared" si="581"/>
        <v>0</v>
      </c>
      <c r="J1853" s="100"/>
      <c r="K1853" s="100"/>
      <c r="L1853" s="91">
        <f t="shared" si="583"/>
        <v>0</v>
      </c>
      <c r="M1853" s="100"/>
      <c r="N1853" s="100"/>
      <c r="R1853" s="352">
        <f>L1853-[1]გადასახდელები!L1853</f>
        <v>0</v>
      </c>
    </row>
    <row r="1854" spans="2:18" ht="20.25" hidden="1" customHeight="1">
      <c r="B1854" s="36" t="str">
        <f t="shared" si="580"/>
        <v>b</v>
      </c>
      <c r="C1854" s="42">
        <v>6</v>
      </c>
      <c r="D1854" s="42"/>
      <c r="F1854" s="343" t="s">
        <v>529</v>
      </c>
      <c r="G1854" s="45" t="s">
        <v>169</v>
      </c>
      <c r="H1854" s="99"/>
      <c r="I1854" s="91">
        <f t="shared" si="581"/>
        <v>0</v>
      </c>
      <c r="J1854" s="100"/>
      <c r="K1854" s="100"/>
      <c r="L1854" s="91">
        <f t="shared" si="583"/>
        <v>0</v>
      </c>
      <c r="M1854" s="100"/>
      <c r="N1854" s="100"/>
      <c r="R1854" s="352">
        <f>L1854-[1]გადასახდელები!L1854</f>
        <v>0</v>
      </c>
    </row>
    <row r="1855" spans="2:18" ht="20.25" hidden="1" customHeight="1">
      <c r="B1855" s="36" t="str">
        <f t="shared" si="580"/>
        <v>b</v>
      </c>
      <c r="C1855" s="42">
        <v>6</v>
      </c>
      <c r="D1855" s="42"/>
      <c r="F1855" s="343" t="s">
        <v>593</v>
      </c>
      <c r="G1855" s="45" t="s">
        <v>170</v>
      </c>
      <c r="H1855" s="99"/>
      <c r="I1855" s="91">
        <f t="shared" si="581"/>
        <v>0</v>
      </c>
      <c r="J1855" s="100"/>
      <c r="K1855" s="100"/>
      <c r="L1855" s="91">
        <f t="shared" si="583"/>
        <v>0</v>
      </c>
      <c r="M1855" s="100"/>
      <c r="N1855" s="100"/>
      <c r="R1855" s="352">
        <f>L1855-[1]გადასახდელები!L1855</f>
        <v>0</v>
      </c>
    </row>
    <row r="1856" spans="2:18" ht="20.25" hidden="1" customHeight="1">
      <c r="B1856" s="36" t="str">
        <f t="shared" si="580"/>
        <v>b</v>
      </c>
      <c r="C1856" s="42">
        <v>6</v>
      </c>
      <c r="D1856" s="42"/>
      <c r="F1856" s="343" t="s">
        <v>594</v>
      </c>
      <c r="G1856" s="45" t="s">
        <v>171</v>
      </c>
      <c r="H1856" s="99"/>
      <c r="I1856" s="91">
        <f t="shared" si="581"/>
        <v>0</v>
      </c>
      <c r="J1856" s="100"/>
      <c r="K1856" s="100"/>
      <c r="L1856" s="91">
        <f t="shared" si="583"/>
        <v>0</v>
      </c>
      <c r="M1856" s="100"/>
      <c r="N1856" s="100"/>
      <c r="R1856" s="352">
        <f>L1856-[1]გადასახდელები!L1856</f>
        <v>0</v>
      </c>
    </row>
    <row r="1857" spans="2:18" ht="20.25" hidden="1" customHeight="1">
      <c r="B1857" s="36" t="str">
        <f t="shared" si="580"/>
        <v>b</v>
      </c>
      <c r="C1857" s="42">
        <v>6</v>
      </c>
      <c r="D1857" s="42"/>
      <c r="F1857" s="343" t="s">
        <v>595</v>
      </c>
      <c r="G1857" s="45" t="s">
        <v>172</v>
      </c>
      <c r="H1857" s="99"/>
      <c r="I1857" s="91">
        <f t="shared" si="581"/>
        <v>0</v>
      </c>
      <c r="J1857" s="100"/>
      <c r="K1857" s="100"/>
      <c r="L1857" s="91">
        <f t="shared" si="583"/>
        <v>0</v>
      </c>
      <c r="M1857" s="100"/>
      <c r="N1857" s="100"/>
      <c r="R1857" s="352">
        <f>L1857-[1]გადასახდელები!L1857</f>
        <v>0</v>
      </c>
    </row>
    <row r="1858" spans="2:18" ht="20.25" hidden="1" customHeight="1">
      <c r="B1858" s="36" t="str">
        <f t="shared" si="580"/>
        <v>b</v>
      </c>
      <c r="C1858" s="42">
        <v>5</v>
      </c>
      <c r="D1858" s="42"/>
      <c r="F1858" s="343" t="s">
        <v>596</v>
      </c>
      <c r="G1858" s="48" t="s">
        <v>173</v>
      </c>
      <c r="H1858" s="101"/>
      <c r="I1858" s="97">
        <f t="shared" si="581"/>
        <v>0</v>
      </c>
      <c r="J1858" s="102"/>
      <c r="K1858" s="102"/>
      <c r="L1858" s="97">
        <f t="shared" si="583"/>
        <v>0</v>
      </c>
      <c r="M1858" s="102"/>
      <c r="N1858" s="102"/>
      <c r="R1858" s="352">
        <f>L1858-[1]გადასახდელები!L1858</f>
        <v>0</v>
      </c>
    </row>
    <row r="1859" spans="2:18" ht="20.25" hidden="1" customHeight="1">
      <c r="B1859" s="36" t="str">
        <f t="shared" si="580"/>
        <v>b</v>
      </c>
      <c r="C1859" s="42">
        <v>4</v>
      </c>
      <c r="D1859" s="42"/>
      <c r="F1859" s="343" t="s">
        <v>597</v>
      </c>
      <c r="G1859" s="47" t="s">
        <v>174</v>
      </c>
      <c r="H1859" s="103"/>
      <c r="I1859" s="94">
        <f t="shared" si="581"/>
        <v>0</v>
      </c>
      <c r="J1859" s="104"/>
      <c r="K1859" s="104"/>
      <c r="L1859" s="94">
        <f t="shared" si="583"/>
        <v>0</v>
      </c>
      <c r="M1859" s="104"/>
      <c r="N1859" s="104"/>
      <c r="R1859" s="352">
        <f>L1859-[1]გადასახდელები!L1859</f>
        <v>0</v>
      </c>
    </row>
    <row r="1860" spans="2:18" ht="20.25" hidden="1" customHeight="1">
      <c r="B1860" s="36" t="str">
        <f t="shared" si="580"/>
        <v>b</v>
      </c>
      <c r="C1860" s="42">
        <v>3</v>
      </c>
      <c r="D1860" s="42"/>
      <c r="F1860" s="342" t="s">
        <v>530</v>
      </c>
      <c r="G1860" s="57" t="s">
        <v>175</v>
      </c>
      <c r="H1860" s="89">
        <f>H1861+H1862+H1865+H1901+H1902+H1903+H1904+H1905+H1912+H1913</f>
        <v>0</v>
      </c>
      <c r="I1860" s="90">
        <f t="shared" si="581"/>
        <v>0</v>
      </c>
      <c r="J1860" s="92">
        <f>J1861+J1862+J1865+J1901+J1902+J1903+J1904+J1905+J1912+J1913</f>
        <v>0</v>
      </c>
      <c r="K1860" s="92">
        <f>K1861+K1862+K1865+K1901+K1902+K1903+K1904+K1905+K1912+K1913</f>
        <v>0</v>
      </c>
      <c r="L1860" s="90">
        <f t="shared" si="583"/>
        <v>0</v>
      </c>
      <c r="M1860" s="92">
        <f>M1861+M1862+M1865+M1901+M1902+M1903+M1904+M1905+M1912+M1913</f>
        <v>0</v>
      </c>
      <c r="N1860" s="92">
        <f>N1861+N1862+N1865+N1901+N1902+N1903+N1904+N1905+N1912+N1913</f>
        <v>0</v>
      </c>
      <c r="O1860" s="82" t="s">
        <v>146</v>
      </c>
      <c r="R1860" s="352">
        <f>L1860-[1]გადასახდელები!L1860</f>
        <v>0</v>
      </c>
    </row>
    <row r="1861" spans="2:18" ht="20.25" hidden="1" customHeight="1">
      <c r="B1861" s="36" t="str">
        <f t="shared" si="580"/>
        <v>b</v>
      </c>
      <c r="C1861" s="42">
        <v>4</v>
      </c>
      <c r="D1861" s="42"/>
      <c r="F1861" s="343" t="s">
        <v>531</v>
      </c>
      <c r="G1861" s="47" t="s">
        <v>176</v>
      </c>
      <c r="H1861" s="103"/>
      <c r="I1861" s="94">
        <f t="shared" si="581"/>
        <v>0</v>
      </c>
      <c r="J1861" s="104"/>
      <c r="K1861" s="104"/>
      <c r="L1861" s="94">
        <f t="shared" si="583"/>
        <v>0</v>
      </c>
      <c r="M1861" s="104"/>
      <c r="N1861" s="104"/>
      <c r="R1861" s="352">
        <f>L1861-[1]გადასახდელები!L1861</f>
        <v>0</v>
      </c>
    </row>
    <row r="1862" spans="2:18" ht="20.25" hidden="1" customHeight="1">
      <c r="B1862" s="36" t="str">
        <f t="shared" si="580"/>
        <v>b</v>
      </c>
      <c r="C1862" s="42">
        <v>4</v>
      </c>
      <c r="D1862" s="42"/>
      <c r="F1862" s="342" t="s">
        <v>532</v>
      </c>
      <c r="G1862" s="47" t="s">
        <v>177</v>
      </c>
      <c r="H1862" s="93">
        <f>SUM(H1863:H1864)</f>
        <v>0</v>
      </c>
      <c r="I1862" s="94">
        <f t="shared" si="581"/>
        <v>0</v>
      </c>
      <c r="J1862" s="95">
        <f>SUM(J1863:J1864)</f>
        <v>0</v>
      </c>
      <c r="K1862" s="95">
        <f>SUM(K1863:K1864)</f>
        <v>0</v>
      </c>
      <c r="L1862" s="94">
        <f t="shared" si="583"/>
        <v>0</v>
      </c>
      <c r="M1862" s="95">
        <f>SUM(M1863:M1864)</f>
        <v>0</v>
      </c>
      <c r="N1862" s="95">
        <f>SUM(N1863:N1864)</f>
        <v>0</v>
      </c>
      <c r="O1862" s="82" t="s">
        <v>146</v>
      </c>
      <c r="R1862" s="352">
        <f>L1862-[1]გადასახდელები!L1862</f>
        <v>0</v>
      </c>
    </row>
    <row r="1863" spans="2:18" ht="20.25" hidden="1" customHeight="1">
      <c r="B1863" s="36" t="str">
        <f t="shared" ref="B1863:B1926" si="584">IF(H1863+I1863+L1863&gt;0,"a","b")</f>
        <v>b</v>
      </c>
      <c r="C1863" s="42">
        <v>5</v>
      </c>
      <c r="D1863" s="42"/>
      <c r="F1863" s="343" t="s">
        <v>533</v>
      </c>
      <c r="G1863" s="48" t="s">
        <v>178</v>
      </c>
      <c r="H1863" s="101"/>
      <c r="I1863" s="97">
        <f t="shared" si="581"/>
        <v>0</v>
      </c>
      <c r="J1863" s="102"/>
      <c r="K1863" s="102"/>
      <c r="L1863" s="97">
        <f t="shared" si="583"/>
        <v>0</v>
      </c>
      <c r="M1863" s="102"/>
      <c r="N1863" s="102"/>
      <c r="R1863" s="352">
        <f>L1863-[1]გადასახდელები!L1863</f>
        <v>0</v>
      </c>
    </row>
    <row r="1864" spans="2:18" ht="20.25" hidden="1" customHeight="1">
      <c r="B1864" s="36" t="str">
        <f t="shared" si="584"/>
        <v>b</v>
      </c>
      <c r="C1864" s="42">
        <v>5</v>
      </c>
      <c r="D1864" s="42"/>
      <c r="F1864" s="343" t="s">
        <v>598</v>
      </c>
      <c r="G1864" s="48" t="s">
        <v>179</v>
      </c>
      <c r="H1864" s="101"/>
      <c r="I1864" s="97">
        <f t="shared" si="581"/>
        <v>0</v>
      </c>
      <c r="J1864" s="102"/>
      <c r="K1864" s="102"/>
      <c r="L1864" s="97">
        <f t="shared" si="583"/>
        <v>0</v>
      </c>
      <c r="M1864" s="102"/>
      <c r="N1864" s="102"/>
      <c r="R1864" s="352">
        <f>L1864-[1]გადასახდელები!L1864</f>
        <v>0</v>
      </c>
    </row>
    <row r="1865" spans="2:18" ht="20.25" hidden="1" customHeight="1">
      <c r="B1865" s="36" t="str">
        <f t="shared" si="584"/>
        <v>b</v>
      </c>
      <c r="C1865" s="42">
        <v>4</v>
      </c>
      <c r="D1865" s="42"/>
      <c r="F1865" s="342" t="s">
        <v>534</v>
      </c>
      <c r="G1865" s="47" t="s">
        <v>180</v>
      </c>
      <c r="H1865" s="93">
        <f>H1866+H1867+H1868+H1869+H1881+H1885+H1886+H1887+H1888+H1889+H1890+H1891+H1899+H1900</f>
        <v>0</v>
      </c>
      <c r="I1865" s="94">
        <f t="shared" si="581"/>
        <v>0</v>
      </c>
      <c r="J1865" s="95">
        <f>J1866+J1867+J1868+J1869+J1881+J1885+J1886+J1887+J1888+J1889+J1890+J1891+J1899+J1900</f>
        <v>0</v>
      </c>
      <c r="K1865" s="95">
        <f>K1866+K1867+K1868+K1869+K1881+K1885+K1886+K1887+K1888+K1889+K1890+K1891+K1899+K1900</f>
        <v>0</v>
      </c>
      <c r="L1865" s="94">
        <f t="shared" si="583"/>
        <v>0</v>
      </c>
      <c r="M1865" s="95">
        <f>M1866+M1867+M1868+M1869+M1881+M1885+M1886+M1887+M1888+M1889+M1890+M1891+M1899+M1900</f>
        <v>0</v>
      </c>
      <c r="N1865" s="95">
        <f>N1866+N1867+N1868+N1869+N1881+N1885+N1886+N1887+N1888+N1889+N1890+N1891+N1899+N1900</f>
        <v>0</v>
      </c>
      <c r="O1865" s="82" t="s">
        <v>146</v>
      </c>
      <c r="R1865" s="352">
        <f>L1865-[1]გადასახდელები!L1865</f>
        <v>0</v>
      </c>
    </row>
    <row r="1866" spans="2:18" ht="42.75" hidden="1" customHeight="1">
      <c r="B1866" s="36" t="str">
        <f t="shared" si="584"/>
        <v>b</v>
      </c>
      <c r="C1866" s="42">
        <v>5</v>
      </c>
      <c r="D1866" s="42"/>
      <c r="F1866" s="343" t="s">
        <v>535</v>
      </c>
      <c r="G1866" s="48" t="s">
        <v>229</v>
      </c>
      <c r="H1866" s="101"/>
      <c r="I1866" s="97">
        <f t="shared" si="581"/>
        <v>0</v>
      </c>
      <c r="J1866" s="102"/>
      <c r="K1866" s="102"/>
      <c r="L1866" s="97">
        <f t="shared" si="583"/>
        <v>0</v>
      </c>
      <c r="M1866" s="102"/>
      <c r="N1866" s="102"/>
      <c r="R1866" s="352">
        <f>L1866-[1]გადასახდელები!L1866</f>
        <v>0</v>
      </c>
    </row>
    <row r="1867" spans="2:18" ht="30.75" hidden="1" customHeight="1">
      <c r="B1867" s="36" t="str">
        <f t="shared" si="584"/>
        <v>b</v>
      </c>
      <c r="C1867" s="42">
        <v>5</v>
      </c>
      <c r="D1867" s="42"/>
      <c r="F1867" s="343" t="s">
        <v>599</v>
      </c>
      <c r="G1867" s="49" t="s">
        <v>196</v>
      </c>
      <c r="H1867" s="101"/>
      <c r="I1867" s="97">
        <f t="shared" si="581"/>
        <v>0</v>
      </c>
      <c r="J1867" s="102"/>
      <c r="K1867" s="102"/>
      <c r="L1867" s="97">
        <f t="shared" si="583"/>
        <v>0</v>
      </c>
      <c r="M1867" s="102"/>
      <c r="N1867" s="102"/>
      <c r="R1867" s="352">
        <f>L1867-[1]გადასახდელები!L1867</f>
        <v>0</v>
      </c>
    </row>
    <row r="1868" spans="2:18" ht="60.75" hidden="1" customHeight="1">
      <c r="B1868" s="36" t="str">
        <f t="shared" si="584"/>
        <v>b</v>
      </c>
      <c r="C1868" s="42">
        <v>5</v>
      </c>
      <c r="D1868" s="42"/>
      <c r="F1868" s="343" t="s">
        <v>536</v>
      </c>
      <c r="G1868" s="49" t="s">
        <v>230</v>
      </c>
      <c r="H1868" s="101"/>
      <c r="I1868" s="97">
        <f t="shared" si="581"/>
        <v>0</v>
      </c>
      <c r="J1868" s="102"/>
      <c r="K1868" s="102"/>
      <c r="L1868" s="97">
        <f t="shared" si="583"/>
        <v>0</v>
      </c>
      <c r="M1868" s="102"/>
      <c r="N1868" s="102"/>
      <c r="R1868" s="352">
        <f>L1868-[1]გადასახდელები!L1868</f>
        <v>0</v>
      </c>
    </row>
    <row r="1869" spans="2:18" ht="30.75" hidden="1" customHeight="1">
      <c r="B1869" s="36" t="str">
        <f t="shared" si="584"/>
        <v>b</v>
      </c>
      <c r="C1869" s="42">
        <v>5</v>
      </c>
      <c r="D1869" s="42"/>
      <c r="F1869" s="342" t="s">
        <v>537</v>
      </c>
      <c r="G1869" s="48" t="s">
        <v>195</v>
      </c>
      <c r="H1869" s="96">
        <f>SUM(H1870:H1880)</f>
        <v>0</v>
      </c>
      <c r="I1869" s="97">
        <f t="shared" ref="I1869:I2075" si="585">J1869+K1869</f>
        <v>0</v>
      </c>
      <c r="J1869" s="98">
        <f>SUM(J1870:J1880)</f>
        <v>0</v>
      </c>
      <c r="K1869" s="98">
        <f>SUM(K1870:K1880)</f>
        <v>0</v>
      </c>
      <c r="L1869" s="97">
        <f t="shared" ref="L1869:L2075" si="586">M1869+N1869</f>
        <v>0</v>
      </c>
      <c r="M1869" s="98">
        <f>SUM(M1870:M1880)</f>
        <v>0</v>
      </c>
      <c r="N1869" s="98">
        <f>SUM(N1870:N1880)</f>
        <v>0</v>
      </c>
      <c r="O1869" s="82" t="s">
        <v>146</v>
      </c>
      <c r="R1869" s="352">
        <f>L1869-[1]გადასახდელები!L1869</f>
        <v>0</v>
      </c>
    </row>
    <row r="1870" spans="2:18" ht="20.25" hidden="1" customHeight="1">
      <c r="B1870" s="36" t="str">
        <f t="shared" si="584"/>
        <v>b</v>
      </c>
      <c r="C1870" s="42">
        <v>6</v>
      </c>
      <c r="D1870" s="42"/>
      <c r="F1870" s="343" t="s">
        <v>600</v>
      </c>
      <c r="G1870" s="45" t="s">
        <v>181</v>
      </c>
      <c r="H1870" s="106"/>
      <c r="I1870" s="105">
        <f t="shared" si="585"/>
        <v>0</v>
      </c>
      <c r="J1870" s="107"/>
      <c r="K1870" s="107"/>
      <c r="L1870" s="105">
        <f t="shared" si="586"/>
        <v>0</v>
      </c>
      <c r="M1870" s="107"/>
      <c r="N1870" s="107"/>
      <c r="R1870" s="352">
        <f>L1870-[1]გადასახდელები!L1870</f>
        <v>0</v>
      </c>
    </row>
    <row r="1871" spans="2:18" ht="20.25" hidden="1" customHeight="1">
      <c r="B1871" s="36" t="str">
        <f t="shared" si="584"/>
        <v>b</v>
      </c>
      <c r="C1871" s="42">
        <v>6</v>
      </c>
      <c r="D1871" s="42"/>
      <c r="F1871" s="343" t="s">
        <v>601</v>
      </c>
      <c r="G1871" s="45" t="s">
        <v>182</v>
      </c>
      <c r="H1871" s="106"/>
      <c r="I1871" s="105">
        <f t="shared" si="585"/>
        <v>0</v>
      </c>
      <c r="J1871" s="107"/>
      <c r="K1871" s="107"/>
      <c r="L1871" s="105">
        <f t="shared" si="586"/>
        <v>0</v>
      </c>
      <c r="M1871" s="107"/>
      <c r="N1871" s="107"/>
      <c r="R1871" s="352">
        <f>L1871-[1]გადასახდელები!L1871</f>
        <v>0</v>
      </c>
    </row>
    <row r="1872" spans="2:18" ht="20.25" hidden="1" customHeight="1">
      <c r="B1872" s="36" t="str">
        <f t="shared" si="584"/>
        <v>b</v>
      </c>
      <c r="C1872" s="42">
        <v>6</v>
      </c>
      <c r="D1872" s="42"/>
      <c r="F1872" s="343" t="s">
        <v>602</v>
      </c>
      <c r="G1872" s="45" t="s">
        <v>183</v>
      </c>
      <c r="H1872" s="106"/>
      <c r="I1872" s="105">
        <f t="shared" si="585"/>
        <v>0</v>
      </c>
      <c r="J1872" s="107"/>
      <c r="K1872" s="107"/>
      <c r="L1872" s="105">
        <f t="shared" si="586"/>
        <v>0</v>
      </c>
      <c r="M1872" s="107"/>
      <c r="N1872" s="107"/>
      <c r="R1872" s="352">
        <f>L1872-[1]გადასახდელები!L1872</f>
        <v>0</v>
      </c>
    </row>
    <row r="1873" spans="2:18" ht="20.25" hidden="1" customHeight="1">
      <c r="B1873" s="36" t="str">
        <f t="shared" si="584"/>
        <v>b</v>
      </c>
      <c r="C1873" s="42">
        <v>6</v>
      </c>
      <c r="D1873" s="42"/>
      <c r="F1873" s="343" t="s">
        <v>603</v>
      </c>
      <c r="G1873" s="45" t="s">
        <v>184</v>
      </c>
      <c r="H1873" s="106"/>
      <c r="I1873" s="105">
        <f t="shared" si="585"/>
        <v>0</v>
      </c>
      <c r="J1873" s="107"/>
      <c r="K1873" s="107"/>
      <c r="L1873" s="105">
        <f t="shared" si="586"/>
        <v>0</v>
      </c>
      <c r="M1873" s="107"/>
      <c r="N1873" s="107"/>
      <c r="R1873" s="352">
        <f>L1873-[1]გადასახდელები!L1873</f>
        <v>0</v>
      </c>
    </row>
    <row r="1874" spans="2:18" ht="20.25" hidden="1" customHeight="1">
      <c r="B1874" s="36" t="str">
        <f t="shared" si="584"/>
        <v>b</v>
      </c>
      <c r="C1874" s="42">
        <v>6</v>
      </c>
      <c r="D1874" s="42"/>
      <c r="F1874" s="343" t="s">
        <v>538</v>
      </c>
      <c r="G1874" s="45" t="s">
        <v>185</v>
      </c>
      <c r="H1874" s="106"/>
      <c r="I1874" s="105">
        <f t="shared" si="585"/>
        <v>0</v>
      </c>
      <c r="J1874" s="107"/>
      <c r="K1874" s="107"/>
      <c r="L1874" s="105">
        <f t="shared" si="586"/>
        <v>0</v>
      </c>
      <c r="M1874" s="107"/>
      <c r="N1874" s="107"/>
      <c r="R1874" s="352">
        <f>L1874-[1]გადასახდელები!L1874</f>
        <v>0</v>
      </c>
    </row>
    <row r="1875" spans="2:18" ht="20.25" hidden="1" customHeight="1">
      <c r="B1875" s="36" t="str">
        <f t="shared" si="584"/>
        <v>b</v>
      </c>
      <c r="C1875" s="42">
        <v>6</v>
      </c>
      <c r="D1875" s="42"/>
      <c r="F1875" s="343" t="s">
        <v>604</v>
      </c>
      <c r="G1875" s="45" t="s">
        <v>186</v>
      </c>
      <c r="H1875" s="106"/>
      <c r="I1875" s="105">
        <f t="shared" si="585"/>
        <v>0</v>
      </c>
      <c r="J1875" s="107"/>
      <c r="K1875" s="107"/>
      <c r="L1875" s="105">
        <f t="shared" si="586"/>
        <v>0</v>
      </c>
      <c r="M1875" s="107"/>
      <c r="N1875" s="107"/>
      <c r="R1875" s="352">
        <f>L1875-[1]გადასახდელები!L1875</f>
        <v>0</v>
      </c>
    </row>
    <row r="1876" spans="2:18" ht="20.25" hidden="1" customHeight="1">
      <c r="B1876" s="36" t="str">
        <f t="shared" si="584"/>
        <v>b</v>
      </c>
      <c r="C1876" s="42">
        <v>6</v>
      </c>
      <c r="D1876" s="42"/>
      <c r="F1876" s="343" t="s">
        <v>605</v>
      </c>
      <c r="G1876" s="45" t="s">
        <v>187</v>
      </c>
      <c r="H1876" s="106"/>
      <c r="I1876" s="105">
        <f t="shared" si="585"/>
        <v>0</v>
      </c>
      <c r="J1876" s="107"/>
      <c r="K1876" s="107"/>
      <c r="L1876" s="105">
        <f t="shared" si="586"/>
        <v>0</v>
      </c>
      <c r="M1876" s="107"/>
      <c r="N1876" s="107"/>
      <c r="R1876" s="352">
        <f>L1876-[1]გადასახდელები!L1876</f>
        <v>0</v>
      </c>
    </row>
    <row r="1877" spans="2:18" ht="20.25" hidden="1" customHeight="1">
      <c r="B1877" s="36" t="str">
        <f t="shared" si="584"/>
        <v>b</v>
      </c>
      <c r="C1877" s="42">
        <v>6</v>
      </c>
      <c r="D1877" s="42"/>
      <c r="F1877" s="343" t="s">
        <v>606</v>
      </c>
      <c r="G1877" s="45" t="s">
        <v>188</v>
      </c>
      <c r="H1877" s="106"/>
      <c r="I1877" s="105">
        <f t="shared" si="585"/>
        <v>0</v>
      </c>
      <c r="J1877" s="107"/>
      <c r="K1877" s="107"/>
      <c r="L1877" s="105">
        <f t="shared" si="586"/>
        <v>0</v>
      </c>
      <c r="M1877" s="107"/>
      <c r="N1877" s="107"/>
      <c r="R1877" s="352">
        <f>L1877-[1]გადასახდელები!L1877</f>
        <v>0</v>
      </c>
    </row>
    <row r="1878" spans="2:18" ht="20.25" hidden="1" customHeight="1">
      <c r="B1878" s="36" t="str">
        <f t="shared" si="584"/>
        <v>b</v>
      </c>
      <c r="C1878" s="42">
        <v>6</v>
      </c>
      <c r="D1878" s="42"/>
      <c r="F1878" s="343" t="s">
        <v>607</v>
      </c>
      <c r="G1878" s="45" t="s">
        <v>189</v>
      </c>
      <c r="H1878" s="106"/>
      <c r="I1878" s="105">
        <f t="shared" si="585"/>
        <v>0</v>
      </c>
      <c r="J1878" s="107"/>
      <c r="K1878" s="107"/>
      <c r="L1878" s="105">
        <f t="shared" si="586"/>
        <v>0</v>
      </c>
      <c r="M1878" s="107"/>
      <c r="N1878" s="107"/>
      <c r="R1878" s="352">
        <f>L1878-[1]გადასახდელები!L1878</f>
        <v>0</v>
      </c>
    </row>
    <row r="1879" spans="2:18" ht="20.25" hidden="1" customHeight="1">
      <c r="B1879" s="36" t="str">
        <f t="shared" si="584"/>
        <v>b</v>
      </c>
      <c r="C1879" s="42">
        <v>6</v>
      </c>
      <c r="D1879" s="42"/>
      <c r="F1879" s="343" t="s">
        <v>608</v>
      </c>
      <c r="G1879" s="45" t="s">
        <v>190</v>
      </c>
      <c r="H1879" s="106"/>
      <c r="I1879" s="105">
        <f t="shared" si="585"/>
        <v>0</v>
      </c>
      <c r="J1879" s="107"/>
      <c r="K1879" s="107"/>
      <c r="L1879" s="105">
        <f t="shared" si="586"/>
        <v>0</v>
      </c>
      <c r="M1879" s="107"/>
      <c r="N1879" s="107"/>
      <c r="R1879" s="352">
        <f>L1879-[1]გადასახდელები!L1879</f>
        <v>0</v>
      </c>
    </row>
    <row r="1880" spans="2:18" ht="30.75" hidden="1" customHeight="1">
      <c r="B1880" s="36" t="str">
        <f t="shared" si="584"/>
        <v>b</v>
      </c>
      <c r="C1880" s="42">
        <v>6</v>
      </c>
      <c r="D1880" s="42"/>
      <c r="F1880" s="343" t="s">
        <v>539</v>
      </c>
      <c r="G1880" s="45" t="s">
        <v>231</v>
      </c>
      <c r="H1880" s="106"/>
      <c r="I1880" s="105">
        <f t="shared" si="585"/>
        <v>0</v>
      </c>
      <c r="J1880" s="107"/>
      <c r="K1880" s="107"/>
      <c r="L1880" s="105">
        <f t="shared" si="586"/>
        <v>0</v>
      </c>
      <c r="M1880" s="107"/>
      <c r="N1880" s="107"/>
      <c r="R1880" s="352">
        <f>L1880-[1]გადასახდელები!L1880</f>
        <v>0</v>
      </c>
    </row>
    <row r="1881" spans="2:18" ht="20.25" hidden="1" customHeight="1">
      <c r="B1881" s="36" t="str">
        <f t="shared" si="584"/>
        <v>b</v>
      </c>
      <c r="C1881" s="42">
        <v>5</v>
      </c>
      <c r="D1881" s="42"/>
      <c r="F1881" s="342" t="s">
        <v>609</v>
      </c>
      <c r="G1881" s="48" t="s">
        <v>197</v>
      </c>
      <c r="H1881" s="96">
        <f>SUM(H1882:H1884)</f>
        <v>0</v>
      </c>
      <c r="I1881" s="97">
        <f t="shared" si="585"/>
        <v>0</v>
      </c>
      <c r="J1881" s="98">
        <f>SUM(J1882:J1884)</f>
        <v>0</v>
      </c>
      <c r="K1881" s="98">
        <f>SUM(K1882:K1884)</f>
        <v>0</v>
      </c>
      <c r="L1881" s="97">
        <f t="shared" si="586"/>
        <v>0</v>
      </c>
      <c r="M1881" s="98">
        <f>SUM(M1882:M1884)</f>
        <v>0</v>
      </c>
      <c r="N1881" s="98">
        <f>SUM(N1882:N1884)</f>
        <v>0</v>
      </c>
      <c r="O1881" s="82" t="s">
        <v>146</v>
      </c>
      <c r="R1881" s="352">
        <f>L1881-[1]გადასახდელები!L1881</f>
        <v>0</v>
      </c>
    </row>
    <row r="1882" spans="2:18" ht="20.25" hidden="1" customHeight="1">
      <c r="B1882" s="36" t="str">
        <f t="shared" si="584"/>
        <v>b</v>
      </c>
      <c r="C1882" s="42">
        <v>6</v>
      </c>
      <c r="D1882" s="42"/>
      <c r="F1882" s="343" t="s">
        <v>610</v>
      </c>
      <c r="G1882" s="45" t="s">
        <v>191</v>
      </c>
      <c r="H1882" s="106"/>
      <c r="I1882" s="105">
        <f t="shared" si="585"/>
        <v>0</v>
      </c>
      <c r="J1882" s="107"/>
      <c r="K1882" s="107"/>
      <c r="L1882" s="105">
        <f t="shared" si="586"/>
        <v>0</v>
      </c>
      <c r="M1882" s="107"/>
      <c r="N1882" s="107"/>
      <c r="R1882" s="352">
        <f>L1882-[1]გადასახდელები!L1882</f>
        <v>0</v>
      </c>
    </row>
    <row r="1883" spans="2:18" ht="20.25" hidden="1" customHeight="1">
      <c r="B1883" s="36" t="str">
        <f t="shared" si="584"/>
        <v>b</v>
      </c>
      <c r="C1883" s="42">
        <v>6</v>
      </c>
      <c r="D1883" s="42"/>
      <c r="F1883" s="343" t="s">
        <v>611</v>
      </c>
      <c r="G1883" s="45" t="s">
        <v>192</v>
      </c>
      <c r="H1883" s="106"/>
      <c r="I1883" s="105">
        <f t="shared" si="585"/>
        <v>0</v>
      </c>
      <c r="J1883" s="107"/>
      <c r="K1883" s="107"/>
      <c r="L1883" s="105">
        <f t="shared" si="586"/>
        <v>0</v>
      </c>
      <c r="M1883" s="107"/>
      <c r="N1883" s="107"/>
      <c r="R1883" s="352">
        <f>L1883-[1]გადასახდელები!L1883</f>
        <v>0</v>
      </c>
    </row>
    <row r="1884" spans="2:18" ht="30.75" hidden="1" customHeight="1">
      <c r="B1884" s="36" t="str">
        <f t="shared" si="584"/>
        <v>b</v>
      </c>
      <c r="C1884" s="42">
        <v>6</v>
      </c>
      <c r="D1884" s="42"/>
      <c r="F1884" s="343" t="s">
        <v>612</v>
      </c>
      <c r="G1884" s="45" t="s">
        <v>232</v>
      </c>
      <c r="H1884" s="106"/>
      <c r="I1884" s="105">
        <f t="shared" si="585"/>
        <v>0</v>
      </c>
      <c r="J1884" s="107"/>
      <c r="K1884" s="107"/>
      <c r="L1884" s="105">
        <f t="shared" si="586"/>
        <v>0</v>
      </c>
      <c r="M1884" s="107"/>
      <c r="N1884" s="107"/>
      <c r="R1884" s="352">
        <f>L1884-[1]გადასახდელები!L1884</f>
        <v>0</v>
      </c>
    </row>
    <row r="1885" spans="2:18" ht="30.75" hidden="1" customHeight="1">
      <c r="B1885" s="36" t="str">
        <f t="shared" si="584"/>
        <v>b</v>
      </c>
      <c r="C1885" s="42">
        <v>5</v>
      </c>
      <c r="D1885" s="42"/>
      <c r="F1885" s="343" t="s">
        <v>613</v>
      </c>
      <c r="G1885" s="48" t="s">
        <v>233</v>
      </c>
      <c r="H1885" s="101"/>
      <c r="I1885" s="97">
        <f t="shared" si="585"/>
        <v>0</v>
      </c>
      <c r="J1885" s="102"/>
      <c r="K1885" s="102"/>
      <c r="L1885" s="97">
        <f t="shared" si="586"/>
        <v>0</v>
      </c>
      <c r="M1885" s="102"/>
      <c r="N1885" s="102"/>
      <c r="R1885" s="352">
        <f>L1885-[1]გადასახდელები!L1885</f>
        <v>0</v>
      </c>
    </row>
    <row r="1886" spans="2:18" ht="34.5" hidden="1" customHeight="1">
      <c r="B1886" s="36" t="str">
        <f t="shared" si="584"/>
        <v>b</v>
      </c>
      <c r="C1886" s="42">
        <v>5</v>
      </c>
      <c r="D1886" s="42"/>
      <c r="F1886" s="343" t="s">
        <v>614</v>
      </c>
      <c r="G1886" s="50" t="s">
        <v>367</v>
      </c>
      <c r="H1886" s="101"/>
      <c r="I1886" s="97">
        <f t="shared" si="585"/>
        <v>0</v>
      </c>
      <c r="J1886" s="102"/>
      <c r="K1886" s="102"/>
      <c r="L1886" s="97">
        <f t="shared" si="586"/>
        <v>0</v>
      </c>
      <c r="M1886" s="102"/>
      <c r="N1886" s="102"/>
      <c r="R1886" s="352">
        <f>L1886-[1]გადასახდელები!L1886</f>
        <v>0</v>
      </c>
    </row>
    <row r="1887" spans="2:18" ht="34.5" hidden="1" customHeight="1">
      <c r="B1887" s="36" t="str">
        <f t="shared" si="584"/>
        <v>b</v>
      </c>
      <c r="C1887" s="42">
        <v>5</v>
      </c>
      <c r="D1887" s="42"/>
      <c r="F1887" s="343" t="s">
        <v>540</v>
      </c>
      <c r="G1887" s="48" t="s">
        <v>234</v>
      </c>
      <c r="H1887" s="101"/>
      <c r="I1887" s="97">
        <f t="shared" si="585"/>
        <v>0</v>
      </c>
      <c r="J1887" s="102"/>
      <c r="K1887" s="102"/>
      <c r="L1887" s="97">
        <f t="shared" si="586"/>
        <v>0</v>
      </c>
      <c r="M1887" s="102"/>
      <c r="N1887" s="102"/>
      <c r="R1887" s="352">
        <f>L1887-[1]გადასახდელები!L1887</f>
        <v>0</v>
      </c>
    </row>
    <row r="1888" spans="2:18" ht="50.25" hidden="1" customHeight="1">
      <c r="B1888" s="36" t="str">
        <f t="shared" si="584"/>
        <v>b</v>
      </c>
      <c r="C1888" s="42">
        <v>5</v>
      </c>
      <c r="D1888" s="42"/>
      <c r="F1888" s="343" t="s">
        <v>541</v>
      </c>
      <c r="G1888" s="48" t="s">
        <v>235</v>
      </c>
      <c r="H1888" s="101"/>
      <c r="I1888" s="97">
        <f t="shared" si="585"/>
        <v>0</v>
      </c>
      <c r="J1888" s="102"/>
      <c r="K1888" s="102"/>
      <c r="L1888" s="97">
        <f t="shared" si="586"/>
        <v>0</v>
      </c>
      <c r="M1888" s="102"/>
      <c r="N1888" s="102"/>
      <c r="R1888" s="352">
        <f>L1888-[1]გადასახდელები!L1888</f>
        <v>0</v>
      </c>
    </row>
    <row r="1889" spans="2:18" ht="20.25" hidden="1" customHeight="1">
      <c r="B1889" s="36" t="str">
        <f t="shared" si="584"/>
        <v>b</v>
      </c>
      <c r="C1889" s="42">
        <v>5</v>
      </c>
      <c r="D1889" s="42"/>
      <c r="F1889" s="343" t="s">
        <v>542</v>
      </c>
      <c r="G1889" s="48" t="s">
        <v>236</v>
      </c>
      <c r="H1889" s="101"/>
      <c r="I1889" s="97">
        <f t="shared" si="585"/>
        <v>0</v>
      </c>
      <c r="J1889" s="102"/>
      <c r="K1889" s="102"/>
      <c r="L1889" s="97">
        <f t="shared" si="586"/>
        <v>0</v>
      </c>
      <c r="M1889" s="102"/>
      <c r="N1889" s="102"/>
      <c r="R1889" s="352">
        <f>L1889-[1]გადასახდელები!L1889</f>
        <v>0</v>
      </c>
    </row>
    <row r="1890" spans="2:18" ht="20.25" hidden="1" customHeight="1">
      <c r="B1890" s="36" t="str">
        <f t="shared" si="584"/>
        <v>b</v>
      </c>
      <c r="C1890" s="42">
        <v>5</v>
      </c>
      <c r="D1890" s="42"/>
      <c r="F1890" s="343" t="s">
        <v>543</v>
      </c>
      <c r="G1890" s="48" t="s">
        <v>237</v>
      </c>
      <c r="H1890" s="101"/>
      <c r="I1890" s="97">
        <f t="shared" si="585"/>
        <v>0</v>
      </c>
      <c r="J1890" s="102"/>
      <c r="K1890" s="102"/>
      <c r="L1890" s="97">
        <f t="shared" si="586"/>
        <v>0</v>
      </c>
      <c r="M1890" s="102"/>
      <c r="N1890" s="102"/>
      <c r="R1890" s="352">
        <f>L1890-[1]გადასახდელები!L1890</f>
        <v>0</v>
      </c>
    </row>
    <row r="1891" spans="2:18" ht="20.25" hidden="1" customHeight="1">
      <c r="B1891" s="36" t="str">
        <f t="shared" si="584"/>
        <v>b</v>
      </c>
      <c r="C1891" s="42">
        <v>5</v>
      </c>
      <c r="D1891" s="42"/>
      <c r="F1891" s="342" t="s">
        <v>544</v>
      </c>
      <c r="G1891" s="48" t="s">
        <v>238</v>
      </c>
      <c r="H1891" s="96">
        <f>SUM(H1892:H1898)</f>
        <v>0</v>
      </c>
      <c r="I1891" s="97">
        <f t="shared" si="585"/>
        <v>0</v>
      </c>
      <c r="J1891" s="98">
        <f>SUM(J1892:J1898)</f>
        <v>0</v>
      </c>
      <c r="K1891" s="98">
        <f>SUM(K1892:K1898)</f>
        <v>0</v>
      </c>
      <c r="L1891" s="97">
        <f t="shared" si="586"/>
        <v>0</v>
      </c>
      <c r="M1891" s="98">
        <f>SUM(M1892:M1898)</f>
        <v>0</v>
      </c>
      <c r="N1891" s="98">
        <f>SUM(N1892:N1898)</f>
        <v>0</v>
      </c>
      <c r="O1891" s="82" t="s">
        <v>146</v>
      </c>
      <c r="R1891" s="352">
        <f>L1891-[1]გადასახდელები!L1891</f>
        <v>0</v>
      </c>
    </row>
    <row r="1892" spans="2:18" ht="23.25" hidden="1" customHeight="1">
      <c r="B1892" s="36" t="str">
        <f t="shared" si="584"/>
        <v>b</v>
      </c>
      <c r="C1892" s="42">
        <v>6</v>
      </c>
      <c r="D1892" s="42"/>
      <c r="F1892" s="343" t="s">
        <v>545</v>
      </c>
      <c r="G1892" s="45" t="s">
        <v>198</v>
      </c>
      <c r="H1892" s="106"/>
      <c r="I1892" s="105">
        <f t="shared" si="585"/>
        <v>0</v>
      </c>
      <c r="J1892" s="107"/>
      <c r="K1892" s="107"/>
      <c r="L1892" s="105">
        <f t="shared" si="586"/>
        <v>0</v>
      </c>
      <c r="M1892" s="107"/>
      <c r="N1892" s="107"/>
      <c r="R1892" s="352">
        <f>L1892-[1]გადასახდელები!L1892</f>
        <v>0</v>
      </c>
    </row>
    <row r="1893" spans="2:18" ht="20.25" hidden="1" customHeight="1">
      <c r="B1893" s="36" t="str">
        <f t="shared" si="584"/>
        <v>b</v>
      </c>
      <c r="C1893" s="42">
        <v>6</v>
      </c>
      <c r="D1893" s="42"/>
      <c r="F1893" s="343" t="s">
        <v>546</v>
      </c>
      <c r="G1893" s="45" t="s">
        <v>199</v>
      </c>
      <c r="H1893" s="106"/>
      <c r="I1893" s="105">
        <f t="shared" si="585"/>
        <v>0</v>
      </c>
      <c r="J1893" s="107"/>
      <c r="K1893" s="107"/>
      <c r="L1893" s="105">
        <f t="shared" si="586"/>
        <v>0</v>
      </c>
      <c r="M1893" s="107"/>
      <c r="N1893" s="107"/>
      <c r="R1893" s="352">
        <f>L1893-[1]გადასახდელები!L1893</f>
        <v>0</v>
      </c>
    </row>
    <row r="1894" spans="2:18" ht="23.25" hidden="1" customHeight="1">
      <c r="B1894" s="36" t="str">
        <f t="shared" si="584"/>
        <v>b</v>
      </c>
      <c r="C1894" s="42">
        <v>6</v>
      </c>
      <c r="D1894" s="42"/>
      <c r="F1894" s="343" t="s">
        <v>547</v>
      </c>
      <c r="G1894" s="45" t="s">
        <v>200</v>
      </c>
      <c r="H1894" s="106"/>
      <c r="I1894" s="105">
        <f t="shared" si="585"/>
        <v>0</v>
      </c>
      <c r="J1894" s="107"/>
      <c r="K1894" s="107"/>
      <c r="L1894" s="105">
        <f t="shared" si="586"/>
        <v>0</v>
      </c>
      <c r="M1894" s="107"/>
      <c r="N1894" s="107"/>
      <c r="R1894" s="352">
        <f>L1894-[1]გადასახდელები!L1894</f>
        <v>0</v>
      </c>
    </row>
    <row r="1895" spans="2:18" ht="31.5" hidden="1" customHeight="1">
      <c r="B1895" s="36" t="str">
        <f t="shared" si="584"/>
        <v>b</v>
      </c>
      <c r="C1895" s="42">
        <v>6</v>
      </c>
      <c r="D1895" s="42"/>
      <c r="F1895" s="343" t="s">
        <v>615</v>
      </c>
      <c r="G1895" s="45" t="s">
        <v>201</v>
      </c>
      <c r="H1895" s="106"/>
      <c r="I1895" s="105">
        <f t="shared" si="585"/>
        <v>0</v>
      </c>
      <c r="J1895" s="107"/>
      <c r="K1895" s="107"/>
      <c r="L1895" s="105">
        <f t="shared" si="586"/>
        <v>0</v>
      </c>
      <c r="M1895" s="107"/>
      <c r="N1895" s="107"/>
      <c r="R1895" s="352">
        <f>L1895-[1]გადასახდელები!L1895</f>
        <v>0</v>
      </c>
    </row>
    <row r="1896" spans="2:18" ht="33.75" hidden="1" customHeight="1">
      <c r="B1896" s="36" t="str">
        <f t="shared" si="584"/>
        <v>b</v>
      </c>
      <c r="C1896" s="42">
        <v>6</v>
      </c>
      <c r="D1896" s="42"/>
      <c r="F1896" s="343" t="s">
        <v>548</v>
      </c>
      <c r="G1896" s="45" t="s">
        <v>239</v>
      </c>
      <c r="H1896" s="106"/>
      <c r="I1896" s="105">
        <f t="shared" si="585"/>
        <v>0</v>
      </c>
      <c r="J1896" s="107"/>
      <c r="K1896" s="107"/>
      <c r="L1896" s="105">
        <f t="shared" si="586"/>
        <v>0</v>
      </c>
      <c r="M1896" s="107"/>
      <c r="N1896" s="107"/>
      <c r="R1896" s="352">
        <f>L1896-[1]გადასახდელები!L1896</f>
        <v>0</v>
      </c>
    </row>
    <row r="1897" spans="2:18" ht="34.5" hidden="1" customHeight="1">
      <c r="B1897" s="36" t="str">
        <f t="shared" si="584"/>
        <v>b</v>
      </c>
      <c r="C1897" s="42">
        <v>6</v>
      </c>
      <c r="D1897" s="42"/>
      <c r="F1897" s="343" t="s">
        <v>616</v>
      </c>
      <c r="G1897" s="45" t="s">
        <v>240</v>
      </c>
      <c r="H1897" s="106"/>
      <c r="I1897" s="105">
        <f t="shared" si="585"/>
        <v>0</v>
      </c>
      <c r="J1897" s="107"/>
      <c r="K1897" s="107"/>
      <c r="L1897" s="105">
        <f t="shared" si="586"/>
        <v>0</v>
      </c>
      <c r="M1897" s="107"/>
      <c r="N1897" s="107"/>
      <c r="R1897" s="352">
        <f>L1897-[1]გადასახდელები!L1897</f>
        <v>0</v>
      </c>
    </row>
    <row r="1898" spans="2:18" ht="33.75" hidden="1" customHeight="1">
      <c r="B1898" s="36" t="str">
        <f t="shared" si="584"/>
        <v>b</v>
      </c>
      <c r="C1898" s="42">
        <v>6</v>
      </c>
      <c r="D1898" s="42"/>
      <c r="F1898" s="343" t="s">
        <v>617</v>
      </c>
      <c r="G1898" s="45" t="s">
        <v>241</v>
      </c>
      <c r="H1898" s="106"/>
      <c r="I1898" s="105">
        <f t="shared" si="585"/>
        <v>0</v>
      </c>
      <c r="J1898" s="107"/>
      <c r="K1898" s="107"/>
      <c r="L1898" s="105">
        <f t="shared" si="586"/>
        <v>0</v>
      </c>
      <c r="M1898" s="107"/>
      <c r="N1898" s="107"/>
      <c r="R1898" s="352">
        <f>L1898-[1]გადასახდელები!L1898</f>
        <v>0</v>
      </c>
    </row>
    <row r="1899" spans="2:18" ht="34.5" hidden="1" customHeight="1">
      <c r="B1899" s="36" t="str">
        <f t="shared" si="584"/>
        <v>b</v>
      </c>
      <c r="C1899" s="42">
        <v>5</v>
      </c>
      <c r="D1899" s="42"/>
      <c r="F1899" s="343" t="s">
        <v>618</v>
      </c>
      <c r="G1899" s="48" t="s">
        <v>242</v>
      </c>
      <c r="H1899" s="109"/>
      <c r="I1899" s="97">
        <f t="shared" si="585"/>
        <v>0</v>
      </c>
      <c r="J1899" s="110"/>
      <c r="K1899" s="110"/>
      <c r="L1899" s="97">
        <f t="shared" si="586"/>
        <v>0</v>
      </c>
      <c r="M1899" s="110"/>
      <c r="N1899" s="110"/>
      <c r="R1899" s="352">
        <f>L1899-[1]გადასახდელები!L1899</f>
        <v>0</v>
      </c>
    </row>
    <row r="1900" spans="2:18" ht="24.75" hidden="1" customHeight="1">
      <c r="B1900" s="36" t="str">
        <f t="shared" si="584"/>
        <v>b</v>
      </c>
      <c r="C1900" s="42">
        <v>5</v>
      </c>
      <c r="D1900" s="42"/>
      <c r="F1900" s="343" t="s">
        <v>549</v>
      </c>
      <c r="G1900" s="48" t="s">
        <v>243</v>
      </c>
      <c r="H1900" s="109"/>
      <c r="I1900" s="97">
        <f t="shared" si="585"/>
        <v>0</v>
      </c>
      <c r="J1900" s="110"/>
      <c r="K1900" s="110"/>
      <c r="L1900" s="97">
        <f t="shared" si="586"/>
        <v>0</v>
      </c>
      <c r="M1900" s="110"/>
      <c r="N1900" s="110"/>
      <c r="R1900" s="352">
        <f>L1900-[1]გადასახდელები!L1900</f>
        <v>0</v>
      </c>
    </row>
    <row r="1901" spans="2:18" ht="27.75" hidden="1" customHeight="1">
      <c r="B1901" s="36" t="str">
        <f t="shared" si="584"/>
        <v>b</v>
      </c>
      <c r="C1901" s="42">
        <v>4</v>
      </c>
      <c r="D1901" s="42"/>
      <c r="F1901" s="343" t="s">
        <v>550</v>
      </c>
      <c r="G1901" s="47" t="s">
        <v>244</v>
      </c>
      <c r="H1901" s="103"/>
      <c r="I1901" s="108">
        <f t="shared" si="585"/>
        <v>0</v>
      </c>
      <c r="J1901" s="104"/>
      <c r="K1901" s="104"/>
      <c r="L1901" s="108">
        <f t="shared" si="586"/>
        <v>0</v>
      </c>
      <c r="M1901" s="104"/>
      <c r="N1901" s="104"/>
      <c r="R1901" s="352">
        <f>L1901-[1]გადასახდელები!L1901</f>
        <v>0</v>
      </c>
    </row>
    <row r="1902" spans="2:18" ht="23.25" hidden="1" customHeight="1">
      <c r="B1902" s="36" t="str">
        <f t="shared" si="584"/>
        <v>b</v>
      </c>
      <c r="C1902" s="42">
        <v>4</v>
      </c>
      <c r="D1902" s="42"/>
      <c r="F1902" s="343" t="s">
        <v>619</v>
      </c>
      <c r="G1902" s="47" t="s">
        <v>245</v>
      </c>
      <c r="H1902" s="103"/>
      <c r="I1902" s="108">
        <f t="shared" si="585"/>
        <v>0</v>
      </c>
      <c r="J1902" s="104"/>
      <c r="K1902" s="104"/>
      <c r="L1902" s="108">
        <f t="shared" si="586"/>
        <v>0</v>
      </c>
      <c r="M1902" s="104"/>
      <c r="N1902" s="104"/>
      <c r="R1902" s="352">
        <f>L1902-[1]გადასახდელები!L1902</f>
        <v>0</v>
      </c>
    </row>
    <row r="1903" spans="2:18" ht="24" hidden="1" customHeight="1">
      <c r="B1903" s="36" t="str">
        <f t="shared" si="584"/>
        <v>b</v>
      </c>
      <c r="C1903" s="42">
        <v>4</v>
      </c>
      <c r="D1903" s="42"/>
      <c r="F1903" s="343" t="s">
        <v>620</v>
      </c>
      <c r="G1903" s="47" t="s">
        <v>246</v>
      </c>
      <c r="H1903" s="103"/>
      <c r="I1903" s="108">
        <f t="shared" si="585"/>
        <v>0</v>
      </c>
      <c r="J1903" s="104"/>
      <c r="K1903" s="104"/>
      <c r="L1903" s="108">
        <f t="shared" si="586"/>
        <v>0</v>
      </c>
      <c r="M1903" s="104"/>
      <c r="N1903" s="104"/>
      <c r="R1903" s="352">
        <f>L1903-[1]გადასახდელები!L1903</f>
        <v>0</v>
      </c>
    </row>
    <row r="1904" spans="2:18" ht="34.5" hidden="1" customHeight="1">
      <c r="B1904" s="36" t="str">
        <f t="shared" si="584"/>
        <v>b</v>
      </c>
      <c r="C1904" s="42">
        <v>4</v>
      </c>
      <c r="D1904" s="42"/>
      <c r="F1904" s="343" t="s">
        <v>551</v>
      </c>
      <c r="G1904" s="47" t="s">
        <v>247</v>
      </c>
      <c r="H1904" s="103"/>
      <c r="I1904" s="108">
        <f t="shared" si="585"/>
        <v>0</v>
      </c>
      <c r="J1904" s="104"/>
      <c r="K1904" s="104"/>
      <c r="L1904" s="108">
        <f t="shared" si="586"/>
        <v>0</v>
      </c>
      <c r="M1904" s="104"/>
      <c r="N1904" s="104"/>
      <c r="R1904" s="352">
        <f>L1904-[1]გადასახდელები!L1904</f>
        <v>0</v>
      </c>
    </row>
    <row r="1905" spans="2:18" ht="33" hidden="1" customHeight="1">
      <c r="B1905" s="36" t="str">
        <f t="shared" si="584"/>
        <v>b</v>
      </c>
      <c r="C1905" s="42">
        <v>4</v>
      </c>
      <c r="D1905" s="42"/>
      <c r="F1905" s="342" t="s">
        <v>552</v>
      </c>
      <c r="G1905" s="47" t="s">
        <v>248</v>
      </c>
      <c r="H1905" s="93">
        <f>SUM(H1906:H1911)</f>
        <v>0</v>
      </c>
      <c r="I1905" s="94">
        <f t="shared" si="585"/>
        <v>0</v>
      </c>
      <c r="J1905" s="95">
        <f>SUM(J1906:J1911)</f>
        <v>0</v>
      </c>
      <c r="K1905" s="95">
        <f>SUM(K1906:K1911)</f>
        <v>0</v>
      </c>
      <c r="L1905" s="94">
        <f t="shared" si="586"/>
        <v>0</v>
      </c>
      <c r="M1905" s="95">
        <f>SUM(M1906:M1911)</f>
        <v>0</v>
      </c>
      <c r="N1905" s="95">
        <f>SUM(N1906:N1911)</f>
        <v>0</v>
      </c>
      <c r="O1905" s="82" t="s">
        <v>146</v>
      </c>
      <c r="R1905" s="352">
        <f>L1905-[1]გადასახდელები!L1905</f>
        <v>0</v>
      </c>
    </row>
    <row r="1906" spans="2:18" ht="20.25" hidden="1" customHeight="1">
      <c r="B1906" s="36" t="str">
        <f t="shared" si="584"/>
        <v>b</v>
      </c>
      <c r="C1906" s="42">
        <v>5</v>
      </c>
      <c r="D1906" s="42"/>
      <c r="F1906" s="343" t="s">
        <v>553</v>
      </c>
      <c r="G1906" s="48" t="s">
        <v>249</v>
      </c>
      <c r="H1906" s="109"/>
      <c r="I1906" s="97">
        <f t="shared" si="585"/>
        <v>0</v>
      </c>
      <c r="J1906" s="110"/>
      <c r="K1906" s="110"/>
      <c r="L1906" s="97">
        <f t="shared" si="586"/>
        <v>0</v>
      </c>
      <c r="M1906" s="110"/>
      <c r="N1906" s="110"/>
      <c r="Q1906" s="17">
        <f>82+55</f>
        <v>137</v>
      </c>
      <c r="R1906" s="352">
        <f>L1906-[1]გადასახდელები!L1906</f>
        <v>0</v>
      </c>
    </row>
    <row r="1907" spans="2:18" ht="20.25" hidden="1" customHeight="1">
      <c r="B1907" s="36" t="str">
        <f t="shared" si="584"/>
        <v>b</v>
      </c>
      <c r="C1907" s="42">
        <v>5</v>
      </c>
      <c r="D1907" s="42"/>
      <c r="F1907" s="343" t="s">
        <v>554</v>
      </c>
      <c r="G1907" s="48" t="s">
        <v>250</v>
      </c>
      <c r="H1907" s="109"/>
      <c r="I1907" s="97">
        <f t="shared" si="585"/>
        <v>0</v>
      </c>
      <c r="J1907" s="110"/>
      <c r="K1907" s="110"/>
      <c r="L1907" s="97">
        <f t="shared" si="586"/>
        <v>0</v>
      </c>
      <c r="M1907" s="110"/>
      <c r="N1907" s="110"/>
      <c r="R1907" s="352">
        <f>L1907-[1]გადასახდელები!L1907</f>
        <v>0</v>
      </c>
    </row>
    <row r="1908" spans="2:18" ht="35.25" hidden="1" customHeight="1">
      <c r="B1908" s="36" t="str">
        <f t="shared" si="584"/>
        <v>b</v>
      </c>
      <c r="C1908" s="42">
        <v>5</v>
      </c>
      <c r="D1908" s="42"/>
      <c r="F1908" s="343" t="s">
        <v>555</v>
      </c>
      <c r="G1908" s="48" t="s">
        <v>251</v>
      </c>
      <c r="H1908" s="109"/>
      <c r="I1908" s="97">
        <f t="shared" si="585"/>
        <v>0</v>
      </c>
      <c r="J1908" s="110"/>
      <c r="K1908" s="110"/>
      <c r="L1908" s="97">
        <f t="shared" si="586"/>
        <v>0</v>
      </c>
      <c r="M1908" s="110"/>
      <c r="N1908" s="110"/>
      <c r="R1908" s="352">
        <f>L1908-[1]გადასახდელები!L1908</f>
        <v>0</v>
      </c>
    </row>
    <row r="1909" spans="2:18" ht="20.25" hidden="1" customHeight="1">
      <c r="B1909" s="36" t="str">
        <f t="shared" si="584"/>
        <v>b</v>
      </c>
      <c r="C1909" s="42">
        <v>5</v>
      </c>
      <c r="D1909" s="42"/>
      <c r="F1909" s="343" t="s">
        <v>621</v>
      </c>
      <c r="G1909" s="48" t="s">
        <v>252</v>
      </c>
      <c r="H1909" s="109"/>
      <c r="I1909" s="97">
        <f t="shared" si="585"/>
        <v>0</v>
      </c>
      <c r="J1909" s="110"/>
      <c r="K1909" s="110"/>
      <c r="L1909" s="97">
        <f t="shared" si="586"/>
        <v>0</v>
      </c>
      <c r="M1909" s="110"/>
      <c r="N1909" s="110"/>
      <c r="R1909" s="352">
        <f>L1909-[1]გადასახდელები!L1909</f>
        <v>0</v>
      </c>
    </row>
    <row r="1910" spans="2:18" ht="30.75" hidden="1" customHeight="1">
      <c r="B1910" s="36" t="str">
        <f t="shared" si="584"/>
        <v>b</v>
      </c>
      <c r="C1910" s="42">
        <v>5</v>
      </c>
      <c r="D1910" s="42"/>
      <c r="F1910" s="343" t="s">
        <v>622</v>
      </c>
      <c r="G1910" s="48" t="s">
        <v>253</v>
      </c>
      <c r="H1910" s="109"/>
      <c r="I1910" s="97">
        <f t="shared" si="585"/>
        <v>0</v>
      </c>
      <c r="J1910" s="110"/>
      <c r="K1910" s="110"/>
      <c r="L1910" s="97">
        <f t="shared" si="586"/>
        <v>0</v>
      </c>
      <c r="M1910" s="110"/>
      <c r="N1910" s="110"/>
      <c r="R1910" s="352">
        <f>L1910-[1]გადასახდელები!L1910</f>
        <v>0</v>
      </c>
    </row>
    <row r="1911" spans="2:18" ht="30.75" hidden="1" customHeight="1">
      <c r="B1911" s="36" t="str">
        <f t="shared" si="584"/>
        <v>b</v>
      </c>
      <c r="C1911" s="42">
        <v>5</v>
      </c>
      <c r="D1911" s="42"/>
      <c r="F1911" s="343" t="s">
        <v>556</v>
      </c>
      <c r="G1911" s="48" t="s">
        <v>254</v>
      </c>
      <c r="H1911" s="109"/>
      <c r="I1911" s="97">
        <f t="shared" si="585"/>
        <v>0</v>
      </c>
      <c r="J1911" s="110"/>
      <c r="K1911" s="110"/>
      <c r="L1911" s="97">
        <f t="shared" si="586"/>
        <v>0</v>
      </c>
      <c r="M1911" s="110"/>
      <c r="N1911" s="110"/>
      <c r="R1911" s="352">
        <f>L1911-[1]გადასახდელები!L1911</f>
        <v>0</v>
      </c>
    </row>
    <row r="1912" spans="2:18" ht="20.25" hidden="1" customHeight="1">
      <c r="B1912" s="36" t="str">
        <f t="shared" si="584"/>
        <v>b</v>
      </c>
      <c r="C1912" s="42">
        <v>4</v>
      </c>
      <c r="D1912" s="42"/>
      <c r="F1912" s="343" t="s">
        <v>623</v>
      </c>
      <c r="G1912" s="47" t="s">
        <v>255</v>
      </c>
      <c r="H1912" s="103"/>
      <c r="I1912" s="94">
        <f t="shared" si="585"/>
        <v>0</v>
      </c>
      <c r="J1912" s="104"/>
      <c r="K1912" s="104"/>
      <c r="L1912" s="94">
        <f t="shared" si="586"/>
        <v>0</v>
      </c>
      <c r="M1912" s="104"/>
      <c r="N1912" s="104"/>
      <c r="R1912" s="352">
        <f>L1912-[1]გადასახდელები!L1912</f>
        <v>0</v>
      </c>
    </row>
    <row r="1913" spans="2:18" ht="20.25" hidden="1" customHeight="1">
      <c r="B1913" s="36" t="str">
        <f t="shared" si="584"/>
        <v>b</v>
      </c>
      <c r="C1913" s="42">
        <v>4</v>
      </c>
      <c r="D1913" s="42"/>
      <c r="F1913" s="342" t="s">
        <v>557</v>
      </c>
      <c r="G1913" s="47" t="s">
        <v>256</v>
      </c>
      <c r="H1913" s="93">
        <f>SUM(H1914:H1926)</f>
        <v>0</v>
      </c>
      <c r="I1913" s="94">
        <f t="shared" si="585"/>
        <v>0</v>
      </c>
      <c r="J1913" s="95">
        <f>SUM(J1914:J1926)</f>
        <v>0</v>
      </c>
      <c r="K1913" s="95">
        <f>SUM(K1914:K1926)</f>
        <v>0</v>
      </c>
      <c r="L1913" s="94">
        <f t="shared" si="586"/>
        <v>0</v>
      </c>
      <c r="M1913" s="95">
        <f>SUM(M1914:M1926)</f>
        <v>0</v>
      </c>
      <c r="N1913" s="95">
        <f>SUM(N1914:N1926)</f>
        <v>0</v>
      </c>
      <c r="O1913" s="82" t="s">
        <v>146</v>
      </c>
      <c r="R1913" s="352">
        <f>L1913-[1]გადასახდელები!L1913</f>
        <v>0</v>
      </c>
    </row>
    <row r="1914" spans="2:18" ht="20.25" hidden="1" customHeight="1">
      <c r="B1914" s="36" t="str">
        <f t="shared" si="584"/>
        <v>b</v>
      </c>
      <c r="C1914" s="42">
        <v>5</v>
      </c>
      <c r="D1914" s="42"/>
      <c r="F1914" s="343" t="s">
        <v>624</v>
      </c>
      <c r="G1914" s="48" t="s">
        <v>257</v>
      </c>
      <c r="H1914" s="109"/>
      <c r="I1914" s="97">
        <f t="shared" si="585"/>
        <v>0</v>
      </c>
      <c r="J1914" s="110"/>
      <c r="K1914" s="110"/>
      <c r="L1914" s="97">
        <f t="shared" si="586"/>
        <v>0</v>
      </c>
      <c r="M1914" s="110"/>
      <c r="N1914" s="110"/>
      <c r="R1914" s="352">
        <f>L1914-[1]გადასახდელები!L1914</f>
        <v>0</v>
      </c>
    </row>
    <row r="1915" spans="2:18" ht="30" hidden="1" customHeight="1">
      <c r="B1915" s="36" t="str">
        <f t="shared" si="584"/>
        <v>b</v>
      </c>
      <c r="C1915" s="42">
        <v>5</v>
      </c>
      <c r="D1915" s="42"/>
      <c r="F1915" s="343" t="s">
        <v>625</v>
      </c>
      <c r="G1915" s="48" t="s">
        <v>258</v>
      </c>
      <c r="H1915" s="109"/>
      <c r="I1915" s="97">
        <f t="shared" si="585"/>
        <v>0</v>
      </c>
      <c r="J1915" s="110"/>
      <c r="K1915" s="110"/>
      <c r="L1915" s="97">
        <f t="shared" si="586"/>
        <v>0</v>
      </c>
      <c r="M1915" s="110"/>
      <c r="N1915" s="110"/>
      <c r="R1915" s="352">
        <f>L1915-[1]გადასახდელები!L1915</f>
        <v>0</v>
      </c>
    </row>
    <row r="1916" spans="2:18" ht="22.5" hidden="1" customHeight="1">
      <c r="B1916" s="36" t="str">
        <f t="shared" si="584"/>
        <v>b</v>
      </c>
      <c r="C1916" s="42">
        <v>5</v>
      </c>
      <c r="D1916" s="42"/>
      <c r="F1916" s="343" t="s">
        <v>558</v>
      </c>
      <c r="G1916" s="48" t="s">
        <v>259</v>
      </c>
      <c r="H1916" s="109"/>
      <c r="I1916" s="97">
        <f t="shared" si="585"/>
        <v>0</v>
      </c>
      <c r="J1916" s="110"/>
      <c r="K1916" s="110"/>
      <c r="L1916" s="97">
        <f t="shared" si="586"/>
        <v>0</v>
      </c>
      <c r="M1916" s="110"/>
      <c r="N1916" s="110"/>
      <c r="R1916" s="352">
        <f>L1916-[1]გადასახდელები!L1916</f>
        <v>0</v>
      </c>
    </row>
    <row r="1917" spans="2:18" ht="33.75" hidden="1" customHeight="1">
      <c r="B1917" s="36" t="str">
        <f t="shared" si="584"/>
        <v>b</v>
      </c>
      <c r="C1917" s="42">
        <v>5</v>
      </c>
      <c r="D1917" s="42"/>
      <c r="F1917" s="343" t="s">
        <v>626</v>
      </c>
      <c r="G1917" s="48" t="s">
        <v>260</v>
      </c>
      <c r="H1917" s="109"/>
      <c r="I1917" s="97">
        <f t="shared" si="585"/>
        <v>0</v>
      </c>
      <c r="J1917" s="110"/>
      <c r="K1917" s="110"/>
      <c r="L1917" s="97">
        <f t="shared" si="586"/>
        <v>0</v>
      </c>
      <c r="M1917" s="110"/>
      <c r="N1917" s="110"/>
      <c r="R1917" s="352">
        <f>L1917-[1]გადასახდელები!L1917</f>
        <v>0</v>
      </c>
    </row>
    <row r="1918" spans="2:18" ht="24.75" hidden="1" customHeight="1">
      <c r="B1918" s="36" t="str">
        <f t="shared" si="584"/>
        <v>b</v>
      </c>
      <c r="C1918" s="42">
        <v>5</v>
      </c>
      <c r="D1918" s="42"/>
      <c r="F1918" s="343" t="s">
        <v>627</v>
      </c>
      <c r="G1918" s="48" t="s">
        <v>261</v>
      </c>
      <c r="H1918" s="109"/>
      <c r="I1918" s="97">
        <f t="shared" si="585"/>
        <v>0</v>
      </c>
      <c r="J1918" s="110"/>
      <c r="K1918" s="110"/>
      <c r="L1918" s="97">
        <f t="shared" si="586"/>
        <v>0</v>
      </c>
      <c r="M1918" s="110"/>
      <c r="N1918" s="110"/>
      <c r="R1918" s="352">
        <f>L1918-[1]გადასახდელები!L1918</f>
        <v>0</v>
      </c>
    </row>
    <row r="1919" spans="2:18" ht="35.25" hidden="1" customHeight="1">
      <c r="B1919" s="36" t="str">
        <f t="shared" si="584"/>
        <v>b</v>
      </c>
      <c r="C1919" s="42">
        <v>5</v>
      </c>
      <c r="D1919" s="42"/>
      <c r="F1919" s="343" t="s">
        <v>628</v>
      </c>
      <c r="G1919" s="48" t="s">
        <v>262</v>
      </c>
      <c r="H1919" s="109"/>
      <c r="I1919" s="97">
        <f t="shared" si="585"/>
        <v>0</v>
      </c>
      <c r="J1919" s="110"/>
      <c r="K1919" s="110"/>
      <c r="L1919" s="97">
        <f t="shared" si="586"/>
        <v>0</v>
      </c>
      <c r="M1919" s="110"/>
      <c r="N1919" s="110"/>
      <c r="R1919" s="352">
        <f>L1919-[1]გადასახდელები!L1919</f>
        <v>0</v>
      </c>
    </row>
    <row r="1920" spans="2:18" ht="33.75" hidden="1" customHeight="1">
      <c r="B1920" s="36" t="str">
        <f t="shared" si="584"/>
        <v>b</v>
      </c>
      <c r="C1920" s="42">
        <v>5</v>
      </c>
      <c r="D1920" s="42"/>
      <c r="F1920" s="343" t="s">
        <v>629</v>
      </c>
      <c r="G1920" s="48" t="s">
        <v>263</v>
      </c>
      <c r="H1920" s="109"/>
      <c r="I1920" s="97">
        <f t="shared" si="585"/>
        <v>0</v>
      </c>
      <c r="J1920" s="110"/>
      <c r="K1920" s="110"/>
      <c r="L1920" s="97">
        <f t="shared" si="586"/>
        <v>0</v>
      </c>
      <c r="M1920" s="110"/>
      <c r="N1920" s="110"/>
      <c r="R1920" s="352">
        <f>L1920-[1]გადასახდელები!L1920</f>
        <v>0</v>
      </c>
    </row>
    <row r="1921" spans="2:18" ht="20.25" hidden="1" customHeight="1">
      <c r="B1921" s="36" t="str">
        <f t="shared" si="584"/>
        <v>b</v>
      </c>
      <c r="C1921" s="42">
        <v>5</v>
      </c>
      <c r="D1921" s="42"/>
      <c r="F1921" s="343" t="s">
        <v>630</v>
      </c>
      <c r="G1921" s="48" t="s">
        <v>264</v>
      </c>
      <c r="H1921" s="109"/>
      <c r="I1921" s="97">
        <f t="shared" si="585"/>
        <v>0</v>
      </c>
      <c r="J1921" s="110"/>
      <c r="K1921" s="110"/>
      <c r="L1921" s="97">
        <f t="shared" si="586"/>
        <v>0</v>
      </c>
      <c r="M1921" s="110"/>
      <c r="N1921" s="110"/>
      <c r="R1921" s="352">
        <f>L1921-[1]გადასახდელები!L1921</f>
        <v>0</v>
      </c>
    </row>
    <row r="1922" spans="2:18" ht="20.25" hidden="1" customHeight="1">
      <c r="B1922" s="36" t="str">
        <f t="shared" si="584"/>
        <v>b</v>
      </c>
      <c r="C1922" s="42">
        <v>5</v>
      </c>
      <c r="D1922" s="42"/>
      <c r="F1922" s="343" t="s">
        <v>631</v>
      </c>
      <c r="G1922" s="48" t="s">
        <v>265</v>
      </c>
      <c r="H1922" s="109"/>
      <c r="I1922" s="97">
        <f t="shared" si="585"/>
        <v>0</v>
      </c>
      <c r="J1922" s="110"/>
      <c r="K1922" s="110"/>
      <c r="L1922" s="97">
        <f t="shared" si="586"/>
        <v>0</v>
      </c>
      <c r="M1922" s="110"/>
      <c r="N1922" s="110"/>
      <c r="R1922" s="352">
        <f>L1922-[1]გადასახდელები!L1922</f>
        <v>0</v>
      </c>
    </row>
    <row r="1923" spans="2:18" ht="20.25" hidden="1" customHeight="1">
      <c r="B1923" s="36" t="str">
        <f t="shared" si="584"/>
        <v>b</v>
      </c>
      <c r="C1923" s="42">
        <v>5</v>
      </c>
      <c r="D1923" s="42"/>
      <c r="F1923" s="343" t="s">
        <v>559</v>
      </c>
      <c r="G1923" s="48" t="s">
        <v>266</v>
      </c>
      <c r="H1923" s="109"/>
      <c r="I1923" s="97">
        <f t="shared" si="585"/>
        <v>0</v>
      </c>
      <c r="J1923" s="110"/>
      <c r="K1923" s="110"/>
      <c r="L1923" s="97">
        <f t="shared" si="586"/>
        <v>0</v>
      </c>
      <c r="M1923" s="110"/>
      <c r="N1923" s="110"/>
      <c r="R1923" s="352">
        <f>L1923-[1]გადასახდელები!L1923</f>
        <v>0</v>
      </c>
    </row>
    <row r="1924" spans="2:18" ht="20.25" hidden="1" customHeight="1">
      <c r="B1924" s="36" t="str">
        <f t="shared" si="584"/>
        <v>b</v>
      </c>
      <c r="C1924" s="42">
        <v>5</v>
      </c>
      <c r="D1924" s="42"/>
      <c r="F1924" s="343" t="s">
        <v>632</v>
      </c>
      <c r="G1924" s="48" t="s">
        <v>267</v>
      </c>
      <c r="H1924" s="109"/>
      <c r="I1924" s="97">
        <f t="shared" si="585"/>
        <v>0</v>
      </c>
      <c r="J1924" s="110"/>
      <c r="K1924" s="110"/>
      <c r="L1924" s="97">
        <f t="shared" si="586"/>
        <v>0</v>
      </c>
      <c r="M1924" s="110"/>
      <c r="N1924" s="110"/>
      <c r="R1924" s="352">
        <f>L1924-[1]გადასახდელები!L1924</f>
        <v>0</v>
      </c>
    </row>
    <row r="1925" spans="2:18" ht="34.5" hidden="1" customHeight="1">
      <c r="B1925" s="36" t="str">
        <f t="shared" si="584"/>
        <v>b</v>
      </c>
      <c r="C1925" s="42">
        <v>5</v>
      </c>
      <c r="D1925" s="42"/>
      <c r="F1925" s="343" t="s">
        <v>633</v>
      </c>
      <c r="G1925" s="48" t="s">
        <v>268</v>
      </c>
      <c r="H1925" s="109"/>
      <c r="I1925" s="97">
        <f t="shared" si="585"/>
        <v>0</v>
      </c>
      <c r="J1925" s="110"/>
      <c r="K1925" s="110"/>
      <c r="L1925" s="97">
        <f t="shared" si="586"/>
        <v>0</v>
      </c>
      <c r="M1925" s="110"/>
      <c r="N1925" s="110"/>
      <c r="R1925" s="352">
        <f>L1925-[1]გადასახდელები!L1925</f>
        <v>0</v>
      </c>
    </row>
    <row r="1926" spans="2:18" ht="30.75" hidden="1" customHeight="1">
      <c r="B1926" s="36" t="str">
        <f t="shared" si="584"/>
        <v>b</v>
      </c>
      <c r="C1926" s="42">
        <v>5</v>
      </c>
      <c r="D1926" s="42"/>
      <c r="F1926" s="343" t="s">
        <v>560</v>
      </c>
      <c r="G1926" s="48" t="s">
        <v>269</v>
      </c>
      <c r="H1926" s="109"/>
      <c r="I1926" s="97">
        <f t="shared" si="585"/>
        <v>0</v>
      </c>
      <c r="J1926" s="110"/>
      <c r="K1926" s="110"/>
      <c r="L1926" s="97">
        <f t="shared" si="586"/>
        <v>0</v>
      </c>
      <c r="M1926" s="110"/>
      <c r="N1926" s="110"/>
      <c r="R1926" s="352">
        <f>L1926-[1]გადასახდელები!L1926</f>
        <v>0</v>
      </c>
    </row>
    <row r="1927" spans="2:18" ht="20.25" hidden="1" customHeight="1">
      <c r="B1927" s="36" t="str">
        <f t="shared" ref="B1927:B1990" si="587">IF(H1927+I1927+L1927&gt;0,"a","b")</f>
        <v>b</v>
      </c>
      <c r="C1927" s="42">
        <v>3</v>
      </c>
      <c r="D1927" s="42"/>
      <c r="F1927" s="343" t="s">
        <v>634</v>
      </c>
      <c r="G1927" s="57" t="s">
        <v>209</v>
      </c>
      <c r="H1927" s="111"/>
      <c r="I1927" s="90">
        <f t="shared" si="585"/>
        <v>0</v>
      </c>
      <c r="J1927" s="112"/>
      <c r="K1927" s="112"/>
      <c r="L1927" s="90">
        <f t="shared" si="586"/>
        <v>0</v>
      </c>
      <c r="M1927" s="112"/>
      <c r="N1927" s="112"/>
      <c r="R1927" s="352">
        <f>L1927-[1]გადასახდელები!L1927</f>
        <v>0</v>
      </c>
    </row>
    <row r="1928" spans="2:18" ht="20.25" hidden="1" customHeight="1">
      <c r="B1928" s="36" t="str">
        <f t="shared" si="587"/>
        <v>b</v>
      </c>
      <c r="C1928" s="42">
        <v>3</v>
      </c>
      <c r="D1928" s="42"/>
      <c r="F1928" s="342" t="s">
        <v>635</v>
      </c>
      <c r="G1928" s="57" t="s">
        <v>208</v>
      </c>
      <c r="H1928" s="89">
        <f>H1929+H1934+H1935</f>
        <v>0</v>
      </c>
      <c r="I1928" s="90">
        <f t="shared" si="585"/>
        <v>0</v>
      </c>
      <c r="J1928" s="92">
        <f>J1929+J1934+J1935</f>
        <v>0</v>
      </c>
      <c r="K1928" s="92">
        <f>K1929+K1934+K1935</f>
        <v>0</v>
      </c>
      <c r="L1928" s="90">
        <f t="shared" si="586"/>
        <v>0</v>
      </c>
      <c r="M1928" s="92">
        <f>M1929+M1934+M1935</f>
        <v>0</v>
      </c>
      <c r="N1928" s="92">
        <f>N1929+N1934+N1935</f>
        <v>0</v>
      </c>
      <c r="O1928" s="82" t="s">
        <v>146</v>
      </c>
      <c r="R1928" s="352">
        <f>L1928-[1]გადასახდელები!L1928</f>
        <v>0</v>
      </c>
    </row>
    <row r="1929" spans="2:18" ht="20.25" hidden="1" customHeight="1">
      <c r="B1929" s="36" t="str">
        <f t="shared" si="587"/>
        <v>b</v>
      </c>
      <c r="C1929" s="42">
        <v>4</v>
      </c>
      <c r="D1929" s="42"/>
      <c r="F1929" s="342" t="s">
        <v>636</v>
      </c>
      <c r="G1929" s="47" t="s">
        <v>270</v>
      </c>
      <c r="H1929" s="93">
        <f>SUM(H1930:H1933)</f>
        <v>0</v>
      </c>
      <c r="I1929" s="94">
        <f t="shared" si="585"/>
        <v>0</v>
      </c>
      <c r="J1929" s="95">
        <f>SUM(J1930:J1933)</f>
        <v>0</v>
      </c>
      <c r="K1929" s="95">
        <f>SUM(K1930:K1933)</f>
        <v>0</v>
      </c>
      <c r="L1929" s="94">
        <f t="shared" si="586"/>
        <v>0</v>
      </c>
      <c r="M1929" s="95">
        <f>SUM(M1930:M1933)</f>
        <v>0</v>
      </c>
      <c r="N1929" s="95">
        <f>SUM(N1930:N1933)</f>
        <v>0</v>
      </c>
      <c r="O1929" s="82" t="s">
        <v>146</v>
      </c>
      <c r="R1929" s="352">
        <f>L1929-[1]გადასახდელები!L1929</f>
        <v>0</v>
      </c>
    </row>
    <row r="1930" spans="2:18" ht="20.25" hidden="1" customHeight="1">
      <c r="B1930" s="36" t="str">
        <f t="shared" si="587"/>
        <v>b</v>
      </c>
      <c r="C1930" s="42">
        <v>5</v>
      </c>
      <c r="D1930" s="42"/>
      <c r="F1930" s="343" t="s">
        <v>637</v>
      </c>
      <c r="G1930" s="48" t="s">
        <v>271</v>
      </c>
      <c r="H1930" s="101"/>
      <c r="I1930" s="97">
        <f t="shared" si="585"/>
        <v>0</v>
      </c>
      <c r="J1930" s="102"/>
      <c r="K1930" s="102"/>
      <c r="L1930" s="97">
        <f t="shared" si="586"/>
        <v>0</v>
      </c>
      <c r="M1930" s="102"/>
      <c r="N1930" s="102"/>
      <c r="R1930" s="352">
        <f>L1930-[1]გადასახდელები!L1930</f>
        <v>0</v>
      </c>
    </row>
    <row r="1931" spans="2:18" ht="20.25" hidden="1" customHeight="1">
      <c r="B1931" s="36" t="str">
        <f t="shared" si="587"/>
        <v>b</v>
      </c>
      <c r="C1931" s="42">
        <v>5</v>
      </c>
      <c r="D1931" s="42"/>
      <c r="F1931" s="343" t="s">
        <v>638</v>
      </c>
      <c r="G1931" s="48" t="s">
        <v>272</v>
      </c>
      <c r="H1931" s="101"/>
      <c r="I1931" s="97">
        <f t="shared" si="585"/>
        <v>0</v>
      </c>
      <c r="J1931" s="102"/>
      <c r="K1931" s="102"/>
      <c r="L1931" s="97">
        <f t="shared" si="586"/>
        <v>0</v>
      </c>
      <c r="M1931" s="102"/>
      <c r="N1931" s="102"/>
      <c r="R1931" s="352">
        <f>L1931-[1]გადასახდელები!L1931</f>
        <v>0</v>
      </c>
    </row>
    <row r="1932" spans="2:18" ht="20.25" hidden="1" customHeight="1">
      <c r="B1932" s="36" t="str">
        <f t="shared" si="587"/>
        <v>b</v>
      </c>
      <c r="C1932" s="42">
        <v>5</v>
      </c>
      <c r="D1932" s="42"/>
      <c r="F1932" s="343" t="s">
        <v>639</v>
      </c>
      <c r="G1932" s="48" t="s">
        <v>273</v>
      </c>
      <c r="H1932" s="101"/>
      <c r="I1932" s="97">
        <f t="shared" si="585"/>
        <v>0</v>
      </c>
      <c r="J1932" s="102"/>
      <c r="K1932" s="102"/>
      <c r="L1932" s="97">
        <f t="shared" si="586"/>
        <v>0</v>
      </c>
      <c r="M1932" s="102"/>
      <c r="N1932" s="102"/>
      <c r="R1932" s="352">
        <f>L1932-[1]გადასახდელები!L1932</f>
        <v>0</v>
      </c>
    </row>
    <row r="1933" spans="2:18" ht="20.25" hidden="1" customHeight="1">
      <c r="B1933" s="36" t="str">
        <f t="shared" si="587"/>
        <v>b</v>
      </c>
      <c r="C1933" s="42">
        <v>5</v>
      </c>
      <c r="D1933" s="42"/>
      <c r="F1933" s="343" t="s">
        <v>640</v>
      </c>
      <c r="G1933" s="48" t="s">
        <v>274</v>
      </c>
      <c r="H1933" s="101"/>
      <c r="I1933" s="97">
        <f t="shared" si="585"/>
        <v>0</v>
      </c>
      <c r="J1933" s="102"/>
      <c r="K1933" s="102"/>
      <c r="L1933" s="97">
        <f t="shared" si="586"/>
        <v>0</v>
      </c>
      <c r="M1933" s="102"/>
      <c r="N1933" s="102"/>
      <c r="R1933" s="352">
        <f>L1933-[1]გადასახდელები!L1933</f>
        <v>0</v>
      </c>
    </row>
    <row r="1934" spans="2:18" ht="20.25" hidden="1" customHeight="1">
      <c r="B1934" s="36" t="str">
        <f t="shared" si="587"/>
        <v>b</v>
      </c>
      <c r="C1934" s="42">
        <v>4</v>
      </c>
      <c r="D1934" s="42"/>
      <c r="F1934" s="343" t="s">
        <v>641</v>
      </c>
      <c r="G1934" s="47" t="s">
        <v>275</v>
      </c>
      <c r="H1934" s="103"/>
      <c r="I1934" s="94">
        <f t="shared" si="585"/>
        <v>0</v>
      </c>
      <c r="J1934" s="104"/>
      <c r="K1934" s="104"/>
      <c r="L1934" s="94">
        <f t="shared" si="586"/>
        <v>0</v>
      </c>
      <c r="M1934" s="104"/>
      <c r="N1934" s="104"/>
      <c r="R1934" s="352">
        <f>L1934-[1]გადასახდელები!L1934</f>
        <v>0</v>
      </c>
    </row>
    <row r="1935" spans="2:18" ht="36" hidden="1" customHeight="1">
      <c r="B1935" s="36" t="str">
        <f t="shared" si="587"/>
        <v>b</v>
      </c>
      <c r="C1935" s="42">
        <v>4</v>
      </c>
      <c r="D1935" s="42"/>
      <c r="F1935" s="343" t="s">
        <v>642</v>
      </c>
      <c r="G1935" s="47" t="s">
        <v>276</v>
      </c>
      <c r="H1935" s="103"/>
      <c r="I1935" s="94">
        <f t="shared" si="585"/>
        <v>0</v>
      </c>
      <c r="J1935" s="104"/>
      <c r="K1935" s="104"/>
      <c r="L1935" s="94">
        <f t="shared" si="586"/>
        <v>0</v>
      </c>
      <c r="M1935" s="104"/>
      <c r="N1935" s="104"/>
      <c r="R1935" s="352">
        <f>L1935-[1]გადასახდელები!L1935</f>
        <v>0</v>
      </c>
    </row>
    <row r="1936" spans="2:18" ht="20.25" hidden="1" customHeight="1">
      <c r="B1936" s="36" t="str">
        <f t="shared" si="587"/>
        <v>b</v>
      </c>
      <c r="C1936" s="42">
        <v>3</v>
      </c>
      <c r="D1936" s="42"/>
      <c r="F1936" s="343" t="s">
        <v>561</v>
      </c>
      <c r="G1936" s="57" t="s">
        <v>202</v>
      </c>
      <c r="H1936" s="111"/>
      <c r="I1936" s="90">
        <f t="shared" si="585"/>
        <v>0</v>
      </c>
      <c r="J1936" s="112"/>
      <c r="K1936" s="112"/>
      <c r="L1936" s="90">
        <f t="shared" si="586"/>
        <v>0</v>
      </c>
      <c r="M1936" s="112"/>
      <c r="N1936" s="112"/>
      <c r="R1936" s="352">
        <f>L1936-[1]გადასახდელები!L1936</f>
        <v>0</v>
      </c>
    </row>
    <row r="1937" spans="2:18" ht="20.25" hidden="1" customHeight="1">
      <c r="B1937" s="36" t="str">
        <f t="shared" si="587"/>
        <v>b</v>
      </c>
      <c r="C1937" s="42">
        <v>3</v>
      </c>
      <c r="D1937" s="42"/>
      <c r="F1937" s="342" t="s">
        <v>562</v>
      </c>
      <c r="G1937" s="57" t="s">
        <v>203</v>
      </c>
      <c r="H1937" s="89">
        <f>H1938+H1941+H1944</f>
        <v>0</v>
      </c>
      <c r="I1937" s="90">
        <f t="shared" si="585"/>
        <v>0</v>
      </c>
      <c r="J1937" s="92">
        <f>J1938+J1941+J1944</f>
        <v>0</v>
      </c>
      <c r="K1937" s="92">
        <f>K1938+K1941+K1944</f>
        <v>0</v>
      </c>
      <c r="L1937" s="90">
        <f t="shared" si="586"/>
        <v>0</v>
      </c>
      <c r="M1937" s="92">
        <f>M1938+M1941+M1944</f>
        <v>0</v>
      </c>
      <c r="N1937" s="92">
        <f>N1938+N1941+N1944</f>
        <v>0</v>
      </c>
      <c r="O1937" s="82" t="s">
        <v>146</v>
      </c>
      <c r="R1937" s="352">
        <f>L1937-[1]გადასახდელები!L1937</f>
        <v>0</v>
      </c>
    </row>
    <row r="1938" spans="2:18" ht="20.25" hidden="1" customHeight="1">
      <c r="B1938" s="36" t="str">
        <f t="shared" si="587"/>
        <v>b</v>
      </c>
      <c r="C1938" s="42">
        <v>4</v>
      </c>
      <c r="D1938" s="42"/>
      <c r="F1938" s="342" t="s">
        <v>643</v>
      </c>
      <c r="G1938" s="47" t="s">
        <v>277</v>
      </c>
      <c r="H1938" s="93">
        <f>SUM(H1939:H1940)</f>
        <v>0</v>
      </c>
      <c r="I1938" s="94">
        <f t="shared" si="585"/>
        <v>0</v>
      </c>
      <c r="J1938" s="95">
        <f>SUM(J1939:J1940)</f>
        <v>0</v>
      </c>
      <c r="K1938" s="95">
        <f>SUM(K1939:K1940)</f>
        <v>0</v>
      </c>
      <c r="L1938" s="94">
        <f t="shared" si="586"/>
        <v>0</v>
      </c>
      <c r="M1938" s="95">
        <f>SUM(M1939:M1940)</f>
        <v>0</v>
      </c>
      <c r="N1938" s="95">
        <f>SUM(N1939:N1940)</f>
        <v>0</v>
      </c>
      <c r="O1938" s="82" t="s">
        <v>146</v>
      </c>
      <c r="R1938" s="352">
        <f>L1938-[1]გადასახდელები!L1938</f>
        <v>0</v>
      </c>
    </row>
    <row r="1939" spans="2:18" ht="20.25" hidden="1" customHeight="1">
      <c r="B1939" s="36" t="str">
        <f t="shared" si="587"/>
        <v>b</v>
      </c>
      <c r="C1939" s="42">
        <v>5</v>
      </c>
      <c r="D1939" s="42"/>
      <c r="F1939" s="343" t="s">
        <v>644</v>
      </c>
      <c r="G1939" s="48" t="s">
        <v>278</v>
      </c>
      <c r="H1939" s="101"/>
      <c r="I1939" s="97">
        <f t="shared" si="585"/>
        <v>0</v>
      </c>
      <c r="J1939" s="102"/>
      <c r="K1939" s="102"/>
      <c r="L1939" s="97">
        <f t="shared" si="586"/>
        <v>0</v>
      </c>
      <c r="M1939" s="102"/>
      <c r="N1939" s="102"/>
      <c r="R1939" s="352">
        <f>L1939-[1]გადასახდელები!L1939</f>
        <v>0</v>
      </c>
    </row>
    <row r="1940" spans="2:18" ht="20.25" hidden="1" customHeight="1">
      <c r="B1940" s="36" t="str">
        <f t="shared" si="587"/>
        <v>b</v>
      </c>
      <c r="C1940" s="42">
        <v>5</v>
      </c>
      <c r="D1940" s="42"/>
      <c r="F1940" s="343" t="s">
        <v>645</v>
      </c>
      <c r="G1940" s="48" t="s">
        <v>204</v>
      </c>
      <c r="H1940" s="101"/>
      <c r="I1940" s="97">
        <f t="shared" si="585"/>
        <v>0</v>
      </c>
      <c r="J1940" s="102"/>
      <c r="K1940" s="102"/>
      <c r="L1940" s="97">
        <f t="shared" si="586"/>
        <v>0</v>
      </c>
      <c r="M1940" s="102"/>
      <c r="N1940" s="102"/>
      <c r="R1940" s="352">
        <f>L1940-[1]გადასახდელები!L1940</f>
        <v>0</v>
      </c>
    </row>
    <row r="1941" spans="2:18" ht="20.25" hidden="1" customHeight="1">
      <c r="B1941" s="36" t="str">
        <f t="shared" si="587"/>
        <v>b</v>
      </c>
      <c r="C1941" s="42">
        <v>4</v>
      </c>
      <c r="D1941" s="42"/>
      <c r="F1941" s="342" t="s">
        <v>646</v>
      </c>
      <c r="G1941" s="47" t="s">
        <v>279</v>
      </c>
      <c r="H1941" s="93">
        <f>SUM(H1942:H1943)</f>
        <v>0</v>
      </c>
      <c r="I1941" s="94">
        <f t="shared" si="585"/>
        <v>0</v>
      </c>
      <c r="J1941" s="95">
        <f>SUM(J1942:J1943)</f>
        <v>0</v>
      </c>
      <c r="K1941" s="95">
        <f>SUM(K1942:K1943)</f>
        <v>0</v>
      </c>
      <c r="L1941" s="94">
        <f t="shared" si="586"/>
        <v>0</v>
      </c>
      <c r="M1941" s="95">
        <f>SUM(M1942:M1943)</f>
        <v>0</v>
      </c>
      <c r="N1941" s="95">
        <f>SUM(N1942:N1943)</f>
        <v>0</v>
      </c>
      <c r="O1941" s="82" t="s">
        <v>146</v>
      </c>
      <c r="R1941" s="352">
        <f>L1941-[1]გადასახდელები!L1941</f>
        <v>0</v>
      </c>
    </row>
    <row r="1942" spans="2:18" ht="20.25" hidden="1" customHeight="1">
      <c r="B1942" s="36" t="str">
        <f t="shared" si="587"/>
        <v>b</v>
      </c>
      <c r="C1942" s="42">
        <v>5</v>
      </c>
      <c r="D1942" s="42"/>
      <c r="F1942" s="343" t="s">
        <v>647</v>
      </c>
      <c r="G1942" s="48" t="s">
        <v>278</v>
      </c>
      <c r="H1942" s="101"/>
      <c r="I1942" s="97">
        <f t="shared" si="585"/>
        <v>0</v>
      </c>
      <c r="J1942" s="102"/>
      <c r="K1942" s="102"/>
      <c r="L1942" s="97">
        <f t="shared" si="586"/>
        <v>0</v>
      </c>
      <c r="M1942" s="102"/>
      <c r="N1942" s="102"/>
      <c r="R1942" s="352">
        <f>L1942-[1]გადასახდელები!L1942</f>
        <v>0</v>
      </c>
    </row>
    <row r="1943" spans="2:18" ht="20.25" hidden="1" customHeight="1">
      <c r="B1943" s="36" t="str">
        <f t="shared" si="587"/>
        <v>b</v>
      </c>
      <c r="C1943" s="42">
        <v>5</v>
      </c>
      <c r="D1943" s="42"/>
      <c r="F1943" s="343" t="s">
        <v>648</v>
      </c>
      <c r="G1943" s="48" t="s">
        <v>204</v>
      </c>
      <c r="H1943" s="101"/>
      <c r="I1943" s="97">
        <f t="shared" si="585"/>
        <v>0</v>
      </c>
      <c r="J1943" s="102"/>
      <c r="K1943" s="102"/>
      <c r="L1943" s="97">
        <f t="shared" si="586"/>
        <v>0</v>
      </c>
      <c r="M1943" s="102"/>
      <c r="N1943" s="102"/>
      <c r="R1943" s="352">
        <f>L1943-[1]გადასახდელები!L1943</f>
        <v>0</v>
      </c>
    </row>
    <row r="1944" spans="2:18" ht="20.25" hidden="1" customHeight="1">
      <c r="B1944" s="36" t="str">
        <f t="shared" si="587"/>
        <v>b</v>
      </c>
      <c r="C1944" s="42">
        <v>4</v>
      </c>
      <c r="D1944" s="42"/>
      <c r="F1944" s="342" t="s">
        <v>563</v>
      </c>
      <c r="G1944" s="47" t="s">
        <v>280</v>
      </c>
      <c r="H1944" s="93">
        <f>SUM(H1945:H1946)</f>
        <v>0</v>
      </c>
      <c r="I1944" s="94">
        <f t="shared" si="585"/>
        <v>0</v>
      </c>
      <c r="J1944" s="95">
        <f>SUM(J1945:J1946)</f>
        <v>0</v>
      </c>
      <c r="K1944" s="95">
        <f>SUM(K1945:K1946)</f>
        <v>0</v>
      </c>
      <c r="L1944" s="94">
        <f t="shared" si="586"/>
        <v>0</v>
      </c>
      <c r="M1944" s="95">
        <f>SUM(M1945:M1946)</f>
        <v>0</v>
      </c>
      <c r="N1944" s="95">
        <f>SUM(N1945:N1946)</f>
        <v>0</v>
      </c>
      <c r="O1944" s="82" t="s">
        <v>146</v>
      </c>
      <c r="R1944" s="352">
        <f>L1944-[1]გადასახდელები!L1944</f>
        <v>0</v>
      </c>
    </row>
    <row r="1945" spans="2:18" ht="20.25" hidden="1" customHeight="1">
      <c r="B1945" s="36" t="str">
        <f t="shared" si="587"/>
        <v>b</v>
      </c>
      <c r="C1945" s="42">
        <v>5</v>
      </c>
      <c r="D1945" s="42"/>
      <c r="F1945" s="343" t="s">
        <v>649</v>
      </c>
      <c r="G1945" s="48" t="s">
        <v>278</v>
      </c>
      <c r="H1945" s="101"/>
      <c r="I1945" s="97">
        <f t="shared" si="585"/>
        <v>0</v>
      </c>
      <c r="J1945" s="102"/>
      <c r="K1945" s="102"/>
      <c r="L1945" s="97">
        <f t="shared" si="586"/>
        <v>0</v>
      </c>
      <c r="M1945" s="102"/>
      <c r="N1945" s="102"/>
      <c r="R1945" s="352">
        <f>L1945-[1]გადასახდელები!L1945</f>
        <v>0</v>
      </c>
    </row>
    <row r="1946" spans="2:18" ht="20.25" hidden="1" customHeight="1">
      <c r="B1946" s="36" t="str">
        <f t="shared" si="587"/>
        <v>b</v>
      </c>
      <c r="C1946" s="42">
        <v>5</v>
      </c>
      <c r="D1946" s="42"/>
      <c r="F1946" s="343" t="s">
        <v>564</v>
      </c>
      <c r="G1946" s="48" t="s">
        <v>204</v>
      </c>
      <c r="H1946" s="101"/>
      <c r="I1946" s="97">
        <f t="shared" si="585"/>
        <v>0</v>
      </c>
      <c r="J1946" s="102"/>
      <c r="K1946" s="102"/>
      <c r="L1946" s="97">
        <f t="shared" si="586"/>
        <v>0</v>
      </c>
      <c r="M1946" s="102"/>
      <c r="N1946" s="102"/>
      <c r="R1946" s="352">
        <f>L1946-[1]გადასახდელები!L1946</f>
        <v>0</v>
      </c>
    </row>
    <row r="1947" spans="2:18" ht="20.25" hidden="1" customHeight="1">
      <c r="B1947" s="36" t="str">
        <f t="shared" si="587"/>
        <v>b</v>
      </c>
      <c r="C1947" s="42">
        <v>3</v>
      </c>
      <c r="D1947" s="42"/>
      <c r="F1947" s="342" t="s">
        <v>565</v>
      </c>
      <c r="G1947" s="57" t="s">
        <v>206</v>
      </c>
      <c r="H1947" s="89">
        <f>H1948+H1951+H1954</f>
        <v>0</v>
      </c>
      <c r="I1947" s="90">
        <f t="shared" si="585"/>
        <v>0</v>
      </c>
      <c r="J1947" s="92">
        <f>J1948+J1951+J1954</f>
        <v>0</v>
      </c>
      <c r="K1947" s="92">
        <f>K1948+K1951+K1954</f>
        <v>0</v>
      </c>
      <c r="L1947" s="90">
        <f t="shared" si="586"/>
        <v>0</v>
      </c>
      <c r="M1947" s="92">
        <f>M1948+M1951+M1954</f>
        <v>0</v>
      </c>
      <c r="N1947" s="92">
        <f>N1948+N1951+N1954</f>
        <v>0</v>
      </c>
      <c r="O1947" s="82" t="s">
        <v>146</v>
      </c>
      <c r="R1947" s="352">
        <f>L1947-[1]გადასახდელები!L1947</f>
        <v>0</v>
      </c>
    </row>
    <row r="1948" spans="2:18" ht="20.25" hidden="1" customHeight="1">
      <c r="B1948" s="36" t="str">
        <f t="shared" si="587"/>
        <v>b</v>
      </c>
      <c r="C1948" s="42">
        <v>4</v>
      </c>
      <c r="D1948" s="42"/>
      <c r="F1948" s="342" t="s">
        <v>650</v>
      </c>
      <c r="G1948" s="47" t="s">
        <v>281</v>
      </c>
      <c r="H1948" s="93">
        <f>SUM(H1949:H1950)</f>
        <v>0</v>
      </c>
      <c r="I1948" s="94">
        <f t="shared" si="585"/>
        <v>0</v>
      </c>
      <c r="J1948" s="95">
        <f>SUM(J1949:J1950)</f>
        <v>0</v>
      </c>
      <c r="K1948" s="95">
        <f>SUM(K1949:K1950)</f>
        <v>0</v>
      </c>
      <c r="L1948" s="94">
        <f t="shared" si="586"/>
        <v>0</v>
      </c>
      <c r="M1948" s="95">
        <f>SUM(M1949:M1950)</f>
        <v>0</v>
      </c>
      <c r="N1948" s="95">
        <f>SUM(N1949:N1950)</f>
        <v>0</v>
      </c>
      <c r="O1948" s="82" t="s">
        <v>146</v>
      </c>
      <c r="R1948" s="352">
        <f>L1948-[1]გადასახდელები!L1948</f>
        <v>0</v>
      </c>
    </row>
    <row r="1949" spans="2:18" ht="20.25" hidden="1" customHeight="1">
      <c r="B1949" s="36" t="str">
        <f t="shared" si="587"/>
        <v>b</v>
      </c>
      <c r="C1949" s="42">
        <v>5</v>
      </c>
      <c r="D1949" s="42"/>
      <c r="F1949" s="343" t="s">
        <v>651</v>
      </c>
      <c r="G1949" s="48" t="s">
        <v>282</v>
      </c>
      <c r="H1949" s="101"/>
      <c r="I1949" s="97">
        <f t="shared" si="585"/>
        <v>0</v>
      </c>
      <c r="J1949" s="102"/>
      <c r="K1949" s="102"/>
      <c r="L1949" s="97">
        <f t="shared" si="586"/>
        <v>0</v>
      </c>
      <c r="M1949" s="102"/>
      <c r="N1949" s="102"/>
      <c r="R1949" s="352">
        <f>L1949-[1]გადასახდელები!L1949</f>
        <v>0</v>
      </c>
    </row>
    <row r="1950" spans="2:18" ht="20.25" hidden="1" customHeight="1">
      <c r="B1950" s="36" t="str">
        <f t="shared" si="587"/>
        <v>b</v>
      </c>
      <c r="C1950" s="42">
        <v>5</v>
      </c>
      <c r="D1950" s="42"/>
      <c r="F1950" s="343" t="s">
        <v>652</v>
      </c>
      <c r="G1950" s="48" t="s">
        <v>283</v>
      </c>
      <c r="H1950" s="101"/>
      <c r="I1950" s="97">
        <f t="shared" si="585"/>
        <v>0</v>
      </c>
      <c r="J1950" s="102"/>
      <c r="K1950" s="102"/>
      <c r="L1950" s="97">
        <f t="shared" si="586"/>
        <v>0</v>
      </c>
      <c r="M1950" s="102"/>
      <c r="N1950" s="102"/>
      <c r="R1950" s="352">
        <f>L1950-[1]გადასახდელები!L1950</f>
        <v>0</v>
      </c>
    </row>
    <row r="1951" spans="2:18" ht="20.25" hidden="1" customHeight="1">
      <c r="B1951" s="36" t="str">
        <f t="shared" si="587"/>
        <v>b</v>
      </c>
      <c r="C1951" s="42">
        <v>4</v>
      </c>
      <c r="D1951" s="42"/>
      <c r="F1951" s="342" t="s">
        <v>566</v>
      </c>
      <c r="G1951" s="47" t="s">
        <v>284</v>
      </c>
      <c r="H1951" s="93">
        <f>SUM(H1952:H1953)</f>
        <v>0</v>
      </c>
      <c r="I1951" s="94">
        <f t="shared" si="585"/>
        <v>0</v>
      </c>
      <c r="J1951" s="95">
        <f>SUM(J1952:J1953)</f>
        <v>0</v>
      </c>
      <c r="K1951" s="95">
        <f>SUM(K1952:K1953)</f>
        <v>0</v>
      </c>
      <c r="L1951" s="94">
        <f t="shared" si="586"/>
        <v>0</v>
      </c>
      <c r="M1951" s="95">
        <f>SUM(M1952:M1953)</f>
        <v>0</v>
      </c>
      <c r="N1951" s="95">
        <f>SUM(N1952:N1953)</f>
        <v>0</v>
      </c>
      <c r="O1951" s="82" t="s">
        <v>146</v>
      </c>
      <c r="R1951" s="352">
        <f>L1951-[1]გადასახდელები!L1951</f>
        <v>0</v>
      </c>
    </row>
    <row r="1952" spans="2:18" ht="20.25" hidden="1" customHeight="1">
      <c r="B1952" s="36" t="str">
        <f t="shared" si="587"/>
        <v>b</v>
      </c>
      <c r="C1952" s="42">
        <v>5</v>
      </c>
      <c r="D1952" s="42"/>
      <c r="F1952" s="343" t="s">
        <v>567</v>
      </c>
      <c r="G1952" s="48" t="s">
        <v>282</v>
      </c>
      <c r="H1952" s="101"/>
      <c r="I1952" s="97">
        <f t="shared" si="585"/>
        <v>0</v>
      </c>
      <c r="J1952" s="102"/>
      <c r="K1952" s="102"/>
      <c r="L1952" s="97">
        <f t="shared" si="586"/>
        <v>0</v>
      </c>
      <c r="M1952" s="102"/>
      <c r="N1952" s="102"/>
      <c r="R1952" s="352">
        <f>L1952-[1]გადასახდელები!L1952</f>
        <v>0</v>
      </c>
    </row>
    <row r="1953" spans="2:18" ht="20.25" hidden="1" customHeight="1">
      <c r="B1953" s="36" t="str">
        <f t="shared" si="587"/>
        <v>b</v>
      </c>
      <c r="C1953" s="42">
        <v>5</v>
      </c>
      <c r="D1953" s="42"/>
      <c r="F1953" s="343" t="s">
        <v>653</v>
      </c>
      <c r="G1953" s="48" t="s">
        <v>283</v>
      </c>
      <c r="H1953" s="101"/>
      <c r="I1953" s="97">
        <f t="shared" si="585"/>
        <v>0</v>
      </c>
      <c r="J1953" s="102"/>
      <c r="K1953" s="102"/>
      <c r="L1953" s="97">
        <f t="shared" si="586"/>
        <v>0</v>
      </c>
      <c r="M1953" s="102"/>
      <c r="N1953" s="102"/>
      <c r="R1953" s="352">
        <f>L1953-[1]გადასახდელები!L1953</f>
        <v>0</v>
      </c>
    </row>
    <row r="1954" spans="2:18" ht="20.25" hidden="1" customHeight="1">
      <c r="B1954" s="36" t="str">
        <f t="shared" si="587"/>
        <v>b</v>
      </c>
      <c r="C1954" s="42">
        <v>4</v>
      </c>
      <c r="D1954" s="42"/>
      <c r="F1954" s="342" t="s">
        <v>654</v>
      </c>
      <c r="G1954" s="47" t="s">
        <v>207</v>
      </c>
      <c r="H1954" s="93">
        <f>SUM(H1955:H1956)</f>
        <v>0</v>
      </c>
      <c r="I1954" s="94">
        <f t="shared" si="585"/>
        <v>0</v>
      </c>
      <c r="J1954" s="95">
        <f>SUM(J1955:J1956)</f>
        <v>0</v>
      </c>
      <c r="K1954" s="95">
        <f>SUM(K1955:K1956)</f>
        <v>0</v>
      </c>
      <c r="L1954" s="94">
        <f t="shared" si="586"/>
        <v>0</v>
      </c>
      <c r="M1954" s="95">
        <f>SUM(M1955:M1956)</f>
        <v>0</v>
      </c>
      <c r="N1954" s="95">
        <f>SUM(N1955:N1956)</f>
        <v>0</v>
      </c>
      <c r="O1954" s="82" t="s">
        <v>146</v>
      </c>
      <c r="R1954" s="352">
        <f>L1954-[1]გადასახდელები!L1954</f>
        <v>0</v>
      </c>
    </row>
    <row r="1955" spans="2:18" ht="20.25" hidden="1" customHeight="1">
      <c r="B1955" s="36" t="str">
        <f t="shared" si="587"/>
        <v>b</v>
      </c>
      <c r="C1955" s="42">
        <v>5</v>
      </c>
      <c r="D1955" s="42"/>
      <c r="F1955" s="343" t="s">
        <v>655</v>
      </c>
      <c r="G1955" s="48" t="s">
        <v>282</v>
      </c>
      <c r="H1955" s="101"/>
      <c r="I1955" s="97">
        <f t="shared" si="585"/>
        <v>0</v>
      </c>
      <c r="J1955" s="102"/>
      <c r="K1955" s="102"/>
      <c r="L1955" s="97">
        <f t="shared" si="586"/>
        <v>0</v>
      </c>
      <c r="M1955" s="102"/>
      <c r="N1955" s="102"/>
      <c r="R1955" s="352">
        <f>L1955-[1]გადასახდელები!L1955</f>
        <v>0</v>
      </c>
    </row>
    <row r="1956" spans="2:18" ht="20.25" hidden="1" customHeight="1">
      <c r="B1956" s="36" t="str">
        <f t="shared" si="587"/>
        <v>b</v>
      </c>
      <c r="C1956" s="42">
        <v>5</v>
      </c>
      <c r="D1956" s="42"/>
      <c r="F1956" s="343" t="s">
        <v>656</v>
      </c>
      <c r="G1956" s="48" t="s">
        <v>283</v>
      </c>
      <c r="H1956" s="101"/>
      <c r="I1956" s="97">
        <f t="shared" si="585"/>
        <v>0</v>
      </c>
      <c r="J1956" s="102"/>
      <c r="K1956" s="102"/>
      <c r="L1956" s="97">
        <f t="shared" si="586"/>
        <v>0</v>
      </c>
      <c r="M1956" s="102"/>
      <c r="N1956" s="102"/>
      <c r="R1956" s="352">
        <f>L1956-[1]გადასახდელები!L1956</f>
        <v>0</v>
      </c>
    </row>
    <row r="1957" spans="2:18" ht="20.25" hidden="1" customHeight="1">
      <c r="B1957" s="36" t="str">
        <f t="shared" si="587"/>
        <v>b</v>
      </c>
      <c r="C1957" s="42">
        <v>3</v>
      </c>
      <c r="D1957" s="42"/>
      <c r="F1957" s="342" t="s">
        <v>568</v>
      </c>
      <c r="G1957" s="57" t="s">
        <v>205</v>
      </c>
      <c r="H1957" s="89">
        <f>H1958+H1959</f>
        <v>0</v>
      </c>
      <c r="I1957" s="90">
        <f t="shared" si="585"/>
        <v>0</v>
      </c>
      <c r="J1957" s="92">
        <f>J1958+J1959</f>
        <v>0</v>
      </c>
      <c r="K1957" s="92">
        <f>K1958+K1959</f>
        <v>0</v>
      </c>
      <c r="L1957" s="90">
        <f t="shared" si="586"/>
        <v>0</v>
      </c>
      <c r="M1957" s="92">
        <f>M1958+M1959</f>
        <v>0</v>
      </c>
      <c r="N1957" s="92">
        <f>N1958+N1959</f>
        <v>0</v>
      </c>
      <c r="O1957" s="82" t="s">
        <v>146</v>
      </c>
      <c r="R1957" s="352">
        <f>L1957-[1]გადასახდელები!L1957</f>
        <v>0</v>
      </c>
    </row>
    <row r="1958" spans="2:18" ht="20.25" hidden="1" customHeight="1">
      <c r="B1958" s="36" t="str">
        <f t="shared" si="587"/>
        <v>b</v>
      </c>
      <c r="C1958" s="42">
        <v>4</v>
      </c>
      <c r="D1958" s="42"/>
      <c r="F1958" s="343" t="s">
        <v>657</v>
      </c>
      <c r="G1958" s="47" t="s">
        <v>285</v>
      </c>
      <c r="H1958" s="103"/>
      <c r="I1958" s="94">
        <f t="shared" si="585"/>
        <v>0</v>
      </c>
      <c r="J1958" s="104"/>
      <c r="K1958" s="104"/>
      <c r="L1958" s="94">
        <f t="shared" si="586"/>
        <v>0</v>
      </c>
      <c r="M1958" s="104"/>
      <c r="N1958" s="104"/>
      <c r="R1958" s="352">
        <f>L1958-[1]გადასახდელები!L1958</f>
        <v>0</v>
      </c>
    </row>
    <row r="1959" spans="2:18" ht="20.25" hidden="1" customHeight="1">
      <c r="B1959" s="36" t="str">
        <f t="shared" si="587"/>
        <v>b</v>
      </c>
      <c r="C1959" s="42">
        <v>4</v>
      </c>
      <c r="D1959" s="42"/>
      <c r="F1959" s="342" t="s">
        <v>570</v>
      </c>
      <c r="G1959" s="47" t="s">
        <v>286</v>
      </c>
      <c r="H1959" s="93">
        <f>H1960+H1979</f>
        <v>0</v>
      </c>
      <c r="I1959" s="94">
        <f t="shared" si="585"/>
        <v>0</v>
      </c>
      <c r="J1959" s="95">
        <f>J1960+J1979</f>
        <v>0</v>
      </c>
      <c r="K1959" s="95">
        <f>K1960+K1979</f>
        <v>0</v>
      </c>
      <c r="L1959" s="94">
        <f t="shared" si="586"/>
        <v>0</v>
      </c>
      <c r="M1959" s="95">
        <f>M1960+M1979</f>
        <v>0</v>
      </c>
      <c r="N1959" s="95">
        <f>N1960+N1979</f>
        <v>0</v>
      </c>
      <c r="O1959" s="82" t="s">
        <v>146</v>
      </c>
      <c r="R1959" s="352">
        <f>L1959-[1]გადასახდელები!L1959</f>
        <v>0</v>
      </c>
    </row>
    <row r="1960" spans="2:18" ht="20.25" hidden="1" customHeight="1">
      <c r="B1960" s="36" t="str">
        <f t="shared" si="587"/>
        <v>b</v>
      </c>
      <c r="C1960" s="42">
        <v>5</v>
      </c>
      <c r="D1960" s="42"/>
      <c r="F1960" s="342" t="s">
        <v>569</v>
      </c>
      <c r="G1960" s="48" t="s">
        <v>287</v>
      </c>
      <c r="H1960" s="113">
        <f>SUM(H1961:H1978)</f>
        <v>0</v>
      </c>
      <c r="I1960" s="97">
        <f t="shared" si="585"/>
        <v>0</v>
      </c>
      <c r="J1960" s="114">
        <f>SUM(J1961:J1978)</f>
        <v>0</v>
      </c>
      <c r="K1960" s="114">
        <f>SUM(K1961:K1978)</f>
        <v>0</v>
      </c>
      <c r="L1960" s="97">
        <f t="shared" si="586"/>
        <v>0</v>
      </c>
      <c r="M1960" s="114">
        <f>SUM(M1961:M1978)</f>
        <v>0</v>
      </c>
      <c r="N1960" s="114">
        <f>SUM(N1961:N1978)</f>
        <v>0</v>
      </c>
      <c r="O1960" s="82" t="s">
        <v>146</v>
      </c>
      <c r="R1960" s="352">
        <f>L1960-[1]გადასახდელები!L1960</f>
        <v>0</v>
      </c>
    </row>
    <row r="1961" spans="2:18" ht="45" hidden="1" customHeight="1">
      <c r="B1961" s="36" t="str">
        <f t="shared" si="587"/>
        <v>b</v>
      </c>
      <c r="C1961" s="42">
        <v>6</v>
      </c>
      <c r="D1961" s="42"/>
      <c r="F1961" s="343" t="s">
        <v>658</v>
      </c>
      <c r="G1961" s="45" t="s">
        <v>215</v>
      </c>
      <c r="H1961" s="99"/>
      <c r="I1961" s="105">
        <f t="shared" si="585"/>
        <v>0</v>
      </c>
      <c r="J1961" s="100"/>
      <c r="K1961" s="100"/>
      <c r="L1961" s="105">
        <f t="shared" si="586"/>
        <v>0</v>
      </c>
      <c r="M1961" s="100"/>
      <c r="N1961" s="100"/>
      <c r="R1961" s="352">
        <f>L1961-[1]გადასახდელები!L1961</f>
        <v>0</v>
      </c>
    </row>
    <row r="1962" spans="2:18" ht="20.25" hidden="1" customHeight="1">
      <c r="B1962" s="36" t="str">
        <f t="shared" si="587"/>
        <v>b</v>
      </c>
      <c r="C1962" s="42">
        <v>6</v>
      </c>
      <c r="D1962" s="42"/>
      <c r="F1962" s="343" t="s">
        <v>659</v>
      </c>
      <c r="G1962" s="45" t="s">
        <v>288</v>
      </c>
      <c r="H1962" s="99"/>
      <c r="I1962" s="105">
        <f t="shared" si="585"/>
        <v>0</v>
      </c>
      <c r="J1962" s="100"/>
      <c r="K1962" s="100"/>
      <c r="L1962" s="105">
        <f t="shared" si="586"/>
        <v>0</v>
      </c>
      <c r="M1962" s="100"/>
      <c r="N1962" s="100"/>
      <c r="R1962" s="352">
        <f>L1962-[1]გადასახდელები!L1962</f>
        <v>0</v>
      </c>
    </row>
    <row r="1963" spans="2:18" ht="20.25" hidden="1" customHeight="1">
      <c r="B1963" s="36" t="str">
        <f t="shared" si="587"/>
        <v>b</v>
      </c>
      <c r="C1963" s="42">
        <v>6</v>
      </c>
      <c r="D1963" s="42"/>
      <c r="F1963" s="343" t="s">
        <v>660</v>
      </c>
      <c r="G1963" s="45" t="s">
        <v>289</v>
      </c>
      <c r="H1963" s="99"/>
      <c r="I1963" s="105">
        <f t="shared" si="585"/>
        <v>0</v>
      </c>
      <c r="J1963" s="100"/>
      <c r="K1963" s="100"/>
      <c r="L1963" s="105">
        <f t="shared" si="586"/>
        <v>0</v>
      </c>
      <c r="M1963" s="100"/>
      <c r="N1963" s="100"/>
      <c r="R1963" s="352">
        <f>L1963-[1]გადასახდელები!L1963</f>
        <v>0</v>
      </c>
    </row>
    <row r="1964" spans="2:18" ht="20.25" hidden="1" customHeight="1">
      <c r="B1964" s="36" t="str">
        <f t="shared" si="587"/>
        <v>b</v>
      </c>
      <c r="C1964" s="42">
        <v>6</v>
      </c>
      <c r="D1964" s="42"/>
      <c r="F1964" s="343" t="s">
        <v>661</v>
      </c>
      <c r="G1964" s="45" t="s">
        <v>216</v>
      </c>
      <c r="H1964" s="99"/>
      <c r="I1964" s="105">
        <f t="shared" si="585"/>
        <v>0</v>
      </c>
      <c r="J1964" s="100"/>
      <c r="K1964" s="100"/>
      <c r="L1964" s="105">
        <f t="shared" si="586"/>
        <v>0</v>
      </c>
      <c r="M1964" s="100"/>
      <c r="N1964" s="100"/>
      <c r="R1964" s="352">
        <f>L1964-[1]გადასახდელები!L1964</f>
        <v>0</v>
      </c>
    </row>
    <row r="1965" spans="2:18" ht="20.25" hidden="1" customHeight="1">
      <c r="B1965" s="36" t="str">
        <f t="shared" si="587"/>
        <v>b</v>
      </c>
      <c r="C1965" s="42">
        <v>6</v>
      </c>
      <c r="D1965" s="42"/>
      <c r="F1965" s="343" t="s">
        <v>662</v>
      </c>
      <c r="G1965" s="45" t="s">
        <v>217</v>
      </c>
      <c r="H1965" s="99"/>
      <c r="I1965" s="105">
        <f t="shared" si="585"/>
        <v>0</v>
      </c>
      <c r="J1965" s="100"/>
      <c r="K1965" s="100"/>
      <c r="L1965" s="105">
        <f t="shared" si="586"/>
        <v>0</v>
      </c>
      <c r="M1965" s="100"/>
      <c r="N1965" s="100"/>
      <c r="R1965" s="352">
        <f>L1965-[1]გადასახდელები!L1965</f>
        <v>0</v>
      </c>
    </row>
    <row r="1966" spans="2:18" ht="20.25" hidden="1" customHeight="1">
      <c r="B1966" s="36" t="str">
        <f t="shared" si="587"/>
        <v>b</v>
      </c>
      <c r="C1966" s="42">
        <v>6</v>
      </c>
      <c r="D1966" s="42"/>
      <c r="F1966" s="343" t="s">
        <v>571</v>
      </c>
      <c r="G1966" s="45" t="s">
        <v>290</v>
      </c>
      <c r="H1966" s="99"/>
      <c r="I1966" s="105">
        <f t="shared" si="585"/>
        <v>0</v>
      </c>
      <c r="J1966" s="100"/>
      <c r="K1966" s="100"/>
      <c r="L1966" s="105">
        <f t="shared" si="586"/>
        <v>0</v>
      </c>
      <c r="M1966" s="100"/>
      <c r="N1966" s="100"/>
      <c r="R1966" s="352">
        <f>L1966-[1]გადასახდელები!L1966</f>
        <v>0</v>
      </c>
    </row>
    <row r="1967" spans="2:18" ht="20.25" hidden="1" customHeight="1">
      <c r="B1967" s="36" t="str">
        <f t="shared" si="587"/>
        <v>b</v>
      </c>
      <c r="C1967" s="42">
        <v>6</v>
      </c>
      <c r="D1967" s="42"/>
      <c r="F1967" s="343" t="s">
        <v>663</v>
      </c>
      <c r="G1967" s="45" t="s">
        <v>291</v>
      </c>
      <c r="H1967" s="99"/>
      <c r="I1967" s="105">
        <f t="shared" si="585"/>
        <v>0</v>
      </c>
      <c r="J1967" s="100"/>
      <c r="K1967" s="100"/>
      <c r="L1967" s="105">
        <f t="shared" si="586"/>
        <v>0</v>
      </c>
      <c r="M1967" s="100"/>
      <c r="N1967" s="100"/>
      <c r="R1967" s="352">
        <f>L1967-[1]გადასახდელები!L1967</f>
        <v>0</v>
      </c>
    </row>
    <row r="1968" spans="2:18" ht="20.25" hidden="1" customHeight="1">
      <c r="B1968" s="36" t="str">
        <f t="shared" si="587"/>
        <v>b</v>
      </c>
      <c r="C1968" s="42">
        <v>6</v>
      </c>
      <c r="D1968" s="42"/>
      <c r="F1968" s="343" t="s">
        <v>664</v>
      </c>
      <c r="G1968" s="45" t="s">
        <v>218</v>
      </c>
      <c r="H1968" s="99"/>
      <c r="I1968" s="105">
        <f t="shared" si="585"/>
        <v>0</v>
      </c>
      <c r="J1968" s="100"/>
      <c r="K1968" s="100"/>
      <c r="L1968" s="105">
        <f t="shared" si="586"/>
        <v>0</v>
      </c>
      <c r="M1968" s="100"/>
      <c r="N1968" s="100"/>
      <c r="R1968" s="352">
        <f>L1968-[1]გადასახდელები!L1968</f>
        <v>0</v>
      </c>
    </row>
    <row r="1969" spans="2:18" ht="20.25" hidden="1" customHeight="1">
      <c r="B1969" s="36" t="str">
        <f t="shared" si="587"/>
        <v>b</v>
      </c>
      <c r="C1969" s="42">
        <v>6</v>
      </c>
      <c r="D1969" s="42"/>
      <c r="F1969" s="343" t="s">
        <v>665</v>
      </c>
      <c r="G1969" s="45" t="s">
        <v>219</v>
      </c>
      <c r="H1969" s="99"/>
      <c r="I1969" s="105">
        <f t="shared" si="585"/>
        <v>0</v>
      </c>
      <c r="J1969" s="100"/>
      <c r="K1969" s="100"/>
      <c r="L1969" s="105">
        <f t="shared" si="586"/>
        <v>0</v>
      </c>
      <c r="M1969" s="100"/>
      <c r="N1969" s="100"/>
      <c r="R1969" s="352">
        <f>L1969-[1]გადასახდელები!L1969</f>
        <v>0</v>
      </c>
    </row>
    <row r="1970" spans="2:18" ht="20.25" hidden="1" customHeight="1">
      <c r="B1970" s="36" t="str">
        <f t="shared" si="587"/>
        <v>b</v>
      </c>
      <c r="C1970" s="42">
        <v>6</v>
      </c>
      <c r="D1970" s="42"/>
      <c r="F1970" s="343" t="s">
        <v>666</v>
      </c>
      <c r="G1970" s="45" t="s">
        <v>220</v>
      </c>
      <c r="H1970" s="99"/>
      <c r="I1970" s="105">
        <f t="shared" si="585"/>
        <v>0</v>
      </c>
      <c r="J1970" s="100"/>
      <c r="K1970" s="100"/>
      <c r="L1970" s="105">
        <f t="shared" si="586"/>
        <v>0</v>
      </c>
      <c r="M1970" s="100"/>
      <c r="N1970" s="100"/>
      <c r="R1970" s="352">
        <f>L1970-[1]გადასახდელები!L1970</f>
        <v>0</v>
      </c>
    </row>
    <row r="1971" spans="2:18" ht="20.25" hidden="1" customHeight="1">
      <c r="B1971" s="36" t="str">
        <f t="shared" si="587"/>
        <v>b</v>
      </c>
      <c r="C1971" s="42">
        <v>6</v>
      </c>
      <c r="D1971" s="42"/>
      <c r="F1971" s="343" t="s">
        <v>667</v>
      </c>
      <c r="G1971" s="45" t="s">
        <v>221</v>
      </c>
      <c r="H1971" s="99"/>
      <c r="I1971" s="105">
        <f t="shared" si="585"/>
        <v>0</v>
      </c>
      <c r="J1971" s="100"/>
      <c r="K1971" s="100"/>
      <c r="L1971" s="105">
        <f t="shared" si="586"/>
        <v>0</v>
      </c>
      <c r="M1971" s="100"/>
      <c r="N1971" s="100"/>
      <c r="R1971" s="352">
        <f>L1971-[1]გადასახდელები!L1971</f>
        <v>0</v>
      </c>
    </row>
    <row r="1972" spans="2:18" ht="20.25" hidden="1" customHeight="1">
      <c r="B1972" s="36" t="str">
        <f t="shared" si="587"/>
        <v>b</v>
      </c>
      <c r="C1972" s="42">
        <v>6</v>
      </c>
      <c r="D1972" s="42"/>
      <c r="F1972" s="343" t="s">
        <v>668</v>
      </c>
      <c r="G1972" s="45" t="s">
        <v>222</v>
      </c>
      <c r="H1972" s="99"/>
      <c r="I1972" s="105">
        <f t="shared" si="585"/>
        <v>0</v>
      </c>
      <c r="J1972" s="100"/>
      <c r="K1972" s="100"/>
      <c r="L1972" s="105">
        <f t="shared" si="586"/>
        <v>0</v>
      </c>
      <c r="M1972" s="100"/>
      <c r="N1972" s="100"/>
      <c r="R1972" s="352">
        <f>L1972-[1]გადასახდელები!L1972</f>
        <v>0</v>
      </c>
    </row>
    <row r="1973" spans="2:18" ht="20.25" hidden="1" customHeight="1">
      <c r="B1973" s="36" t="str">
        <f t="shared" si="587"/>
        <v>b</v>
      </c>
      <c r="C1973" s="42">
        <v>6</v>
      </c>
      <c r="D1973" s="42"/>
      <c r="F1973" s="343" t="s">
        <v>669</v>
      </c>
      <c r="G1973" s="45" t="s">
        <v>223</v>
      </c>
      <c r="H1973" s="99"/>
      <c r="I1973" s="105">
        <f t="shared" si="585"/>
        <v>0</v>
      </c>
      <c r="J1973" s="100"/>
      <c r="K1973" s="100"/>
      <c r="L1973" s="105">
        <f t="shared" si="586"/>
        <v>0</v>
      </c>
      <c r="M1973" s="100"/>
      <c r="N1973" s="100"/>
      <c r="R1973" s="352">
        <f>L1973-[1]გადასახდელები!L1973</f>
        <v>0</v>
      </c>
    </row>
    <row r="1974" spans="2:18" ht="36" hidden="1" customHeight="1">
      <c r="B1974" s="36" t="str">
        <f t="shared" si="587"/>
        <v>b</v>
      </c>
      <c r="C1974" s="42">
        <v>6</v>
      </c>
      <c r="D1974" s="42"/>
      <c r="F1974" s="343" t="s">
        <v>670</v>
      </c>
      <c r="G1974" s="45" t="s">
        <v>224</v>
      </c>
      <c r="H1974" s="99"/>
      <c r="I1974" s="105">
        <f t="shared" si="585"/>
        <v>0</v>
      </c>
      <c r="J1974" s="100"/>
      <c r="K1974" s="100"/>
      <c r="L1974" s="105">
        <f t="shared" si="586"/>
        <v>0</v>
      </c>
      <c r="M1974" s="100"/>
      <c r="N1974" s="100"/>
      <c r="R1974" s="352">
        <f>L1974-[1]გადასახდელები!L1974</f>
        <v>0</v>
      </c>
    </row>
    <row r="1975" spans="2:18" ht="48.75" hidden="1" customHeight="1">
      <c r="B1975" s="36" t="str">
        <f t="shared" si="587"/>
        <v>b</v>
      </c>
      <c r="C1975" s="42">
        <v>6</v>
      </c>
      <c r="D1975" s="42"/>
      <c r="F1975" s="343" t="s">
        <v>671</v>
      </c>
      <c r="G1975" s="45" t="s">
        <v>225</v>
      </c>
      <c r="H1975" s="99"/>
      <c r="I1975" s="105">
        <f t="shared" si="585"/>
        <v>0</v>
      </c>
      <c r="J1975" s="100"/>
      <c r="K1975" s="100"/>
      <c r="L1975" s="105">
        <f t="shared" si="586"/>
        <v>0</v>
      </c>
      <c r="M1975" s="100"/>
      <c r="N1975" s="100"/>
      <c r="R1975" s="352">
        <f>L1975-[1]გადასახდელები!L1975</f>
        <v>0</v>
      </c>
    </row>
    <row r="1976" spans="2:18" ht="24.75" hidden="1" customHeight="1">
      <c r="B1976" s="36" t="str">
        <f t="shared" si="587"/>
        <v>b</v>
      </c>
      <c r="C1976" s="42">
        <v>6</v>
      </c>
      <c r="D1976" s="42"/>
      <c r="F1976" s="343" t="s">
        <v>672</v>
      </c>
      <c r="G1976" s="45" t="s">
        <v>226</v>
      </c>
      <c r="H1976" s="99"/>
      <c r="I1976" s="105">
        <f t="shared" si="585"/>
        <v>0</v>
      </c>
      <c r="J1976" s="100"/>
      <c r="K1976" s="100"/>
      <c r="L1976" s="105">
        <f t="shared" si="586"/>
        <v>0</v>
      </c>
      <c r="M1976" s="100"/>
      <c r="N1976" s="100"/>
      <c r="R1976" s="352">
        <f>L1976-[1]გადასახდელები!L1976</f>
        <v>0</v>
      </c>
    </row>
    <row r="1977" spans="2:18" ht="24" hidden="1" customHeight="1">
      <c r="B1977" s="36" t="str">
        <f t="shared" si="587"/>
        <v>b</v>
      </c>
      <c r="C1977" s="42">
        <v>6</v>
      </c>
      <c r="D1977" s="42"/>
      <c r="F1977" s="343" t="s">
        <v>673</v>
      </c>
      <c r="G1977" s="45" t="s">
        <v>227</v>
      </c>
      <c r="H1977" s="99"/>
      <c r="I1977" s="105">
        <f t="shared" si="585"/>
        <v>0</v>
      </c>
      <c r="J1977" s="100"/>
      <c r="K1977" s="100"/>
      <c r="L1977" s="105">
        <f t="shared" si="586"/>
        <v>0</v>
      </c>
      <c r="M1977" s="100"/>
      <c r="N1977" s="100"/>
      <c r="R1977" s="352">
        <f>L1977-[1]გადასახდელები!L1977</f>
        <v>0</v>
      </c>
    </row>
    <row r="1978" spans="2:18" ht="36.75" hidden="1" customHeight="1">
      <c r="B1978" s="36" t="str">
        <f t="shared" si="587"/>
        <v>b</v>
      </c>
      <c r="C1978" s="42">
        <v>6</v>
      </c>
      <c r="D1978" s="42"/>
      <c r="F1978" s="343" t="s">
        <v>572</v>
      </c>
      <c r="G1978" s="45" t="s">
        <v>228</v>
      </c>
      <c r="H1978" s="99"/>
      <c r="I1978" s="105">
        <f t="shared" si="585"/>
        <v>0</v>
      </c>
      <c r="J1978" s="100"/>
      <c r="K1978" s="100"/>
      <c r="L1978" s="105">
        <f t="shared" si="586"/>
        <v>0</v>
      </c>
      <c r="M1978" s="100"/>
      <c r="N1978" s="100"/>
      <c r="R1978" s="352">
        <f>L1978-[1]გადასახდელები!L1978</f>
        <v>0</v>
      </c>
    </row>
    <row r="1979" spans="2:18" ht="24.75" hidden="1" customHeight="1">
      <c r="B1979" s="36" t="str">
        <f t="shared" si="587"/>
        <v>b</v>
      </c>
      <c r="C1979" s="42">
        <v>5</v>
      </c>
      <c r="D1979" s="42"/>
      <c r="F1979" s="343" t="s">
        <v>573</v>
      </c>
      <c r="G1979" s="48" t="s">
        <v>193</v>
      </c>
      <c r="H1979" s="101"/>
      <c r="I1979" s="97">
        <f t="shared" si="585"/>
        <v>0</v>
      </c>
      <c r="J1979" s="102"/>
      <c r="K1979" s="102"/>
      <c r="L1979" s="97">
        <f t="shared" si="586"/>
        <v>0</v>
      </c>
      <c r="M1979" s="102"/>
      <c r="N1979" s="102"/>
      <c r="R1979" s="352">
        <f>L1979-[1]გადასახდელები!L1979</f>
        <v>0</v>
      </c>
    </row>
    <row r="1980" spans="2:18" ht="20.25" hidden="1" customHeight="1">
      <c r="B1980" s="36" t="str">
        <f t="shared" si="587"/>
        <v>b</v>
      </c>
      <c r="C1980" s="42">
        <v>2</v>
      </c>
      <c r="D1980" s="42"/>
      <c r="E1980" s="24">
        <v>7017</v>
      </c>
      <c r="F1980" s="342" t="s">
        <v>574</v>
      </c>
      <c r="G1980" s="59" t="s">
        <v>292</v>
      </c>
      <c r="H1980" s="86">
        <f>H1981+H2028+H2036+H2035</f>
        <v>0</v>
      </c>
      <c r="I1980" s="87">
        <f t="shared" si="585"/>
        <v>0</v>
      </c>
      <c r="J1980" s="88">
        <f>J1981+J2028+J2036+J2035</f>
        <v>0</v>
      </c>
      <c r="K1980" s="88">
        <f>K1981+K2028+K2036+K2035</f>
        <v>0</v>
      </c>
      <c r="L1980" s="87">
        <f t="shared" si="586"/>
        <v>0</v>
      </c>
      <c r="M1980" s="88">
        <f>M1981+M2028+M2036+M2035</f>
        <v>0</v>
      </c>
      <c r="N1980" s="88">
        <f>N1981+N2028+N2036+N2035</f>
        <v>0</v>
      </c>
      <c r="O1980" s="82" t="s">
        <v>146</v>
      </c>
      <c r="P1980" s="35" t="s">
        <v>145</v>
      </c>
      <c r="R1980" s="352">
        <f>L1980-[1]გადასახდელები!L1980</f>
        <v>0</v>
      </c>
    </row>
    <row r="1981" spans="2:18" ht="20.25" hidden="1" customHeight="1">
      <c r="B1981" s="36" t="str">
        <f t="shared" si="587"/>
        <v>b</v>
      </c>
      <c r="C1981" s="42">
        <v>3</v>
      </c>
      <c r="D1981" s="42"/>
      <c r="F1981" s="342" t="s">
        <v>575</v>
      </c>
      <c r="G1981" s="51" t="s">
        <v>293</v>
      </c>
      <c r="H1981" s="89">
        <f>H1982+H1994+H2023</f>
        <v>0</v>
      </c>
      <c r="I1981" s="90">
        <f t="shared" si="585"/>
        <v>0</v>
      </c>
      <c r="J1981" s="89">
        <f>J1982+J1994+J2023</f>
        <v>0</v>
      </c>
      <c r="K1981" s="89">
        <f>K1982+K1994+K2023</f>
        <v>0</v>
      </c>
      <c r="L1981" s="90">
        <f t="shared" si="586"/>
        <v>0</v>
      </c>
      <c r="M1981" s="89">
        <f>M1982+M1994+M2023</f>
        <v>0</v>
      </c>
      <c r="N1981" s="89">
        <f>N1982+N1994+N2023</f>
        <v>0</v>
      </c>
      <c r="O1981" s="82" t="s">
        <v>146</v>
      </c>
      <c r="P1981" s="35" t="s">
        <v>145</v>
      </c>
      <c r="R1981" s="352">
        <f>L1981-[1]გადასახდელები!L1981</f>
        <v>0</v>
      </c>
    </row>
    <row r="1982" spans="2:18" ht="20.25" hidden="1" customHeight="1">
      <c r="B1982" s="36" t="str">
        <f t="shared" si="587"/>
        <v>b</v>
      </c>
      <c r="C1982" s="42">
        <v>4</v>
      </c>
      <c r="D1982" s="42"/>
      <c r="F1982" s="342" t="s">
        <v>576</v>
      </c>
      <c r="G1982" s="47" t="s">
        <v>294</v>
      </c>
      <c r="H1982" s="93">
        <f>H1983+H1984+H1985+H1986+H1987+H1988+H1989+H1990+H1991+H1992+H1993</f>
        <v>0</v>
      </c>
      <c r="I1982" s="94">
        <f t="shared" si="585"/>
        <v>0</v>
      </c>
      <c r="J1982" s="93">
        <f>J1983+J1984+J1985+J1986+J1987+J1988+J1989+J1990+J1991+J1992+J1993</f>
        <v>0</v>
      </c>
      <c r="K1982" s="93">
        <f>K1983+K1984+K1985+K1986+K1987+K1988+K1989+K1990+K1991+K1992+K1993</f>
        <v>0</v>
      </c>
      <c r="L1982" s="94">
        <f t="shared" si="586"/>
        <v>0</v>
      </c>
      <c r="M1982" s="93">
        <f>M1983+M1984+M1985+M1986+M1987+M1988+M1989+M1990+M1991+M1992+M1993</f>
        <v>0</v>
      </c>
      <c r="N1982" s="93">
        <f>N1983+N1984+N1985+N1986+N1987+N1988+N1989+N1990+N1991+N1992+N1993</f>
        <v>0</v>
      </c>
      <c r="O1982" s="82" t="s">
        <v>146</v>
      </c>
      <c r="P1982" s="35" t="s">
        <v>145</v>
      </c>
      <c r="R1982" s="352">
        <f>L1982-[1]გადასახდელები!L1982</f>
        <v>0</v>
      </c>
    </row>
    <row r="1983" spans="2:18" ht="20.25" hidden="1" customHeight="1">
      <c r="B1983" s="36" t="str">
        <f t="shared" si="587"/>
        <v>b</v>
      </c>
      <c r="C1983" s="42">
        <v>5</v>
      </c>
      <c r="D1983" s="42"/>
      <c r="F1983" s="343" t="s">
        <v>577</v>
      </c>
      <c r="G1983" s="48" t="s">
        <v>295</v>
      </c>
      <c r="H1983" s="101"/>
      <c r="I1983" s="97">
        <f t="shared" si="585"/>
        <v>0</v>
      </c>
      <c r="J1983" s="102"/>
      <c r="K1983" s="102"/>
      <c r="L1983" s="97">
        <f t="shared" si="586"/>
        <v>0</v>
      </c>
      <c r="M1983" s="102"/>
      <c r="N1983" s="102"/>
      <c r="O1983" s="115"/>
      <c r="P1983" s="35" t="s">
        <v>145</v>
      </c>
      <c r="R1983" s="352">
        <f>L1983-[1]გადასახდელები!L1983</f>
        <v>0</v>
      </c>
    </row>
    <row r="1984" spans="2:18" ht="20.25" hidden="1" customHeight="1">
      <c r="B1984" s="36" t="str">
        <f t="shared" si="587"/>
        <v>b</v>
      </c>
      <c r="C1984" s="42">
        <v>5</v>
      </c>
      <c r="D1984" s="42"/>
      <c r="F1984" s="343" t="s">
        <v>578</v>
      </c>
      <c r="G1984" s="48" t="s">
        <v>296</v>
      </c>
      <c r="H1984" s="101"/>
      <c r="I1984" s="97">
        <f t="shared" si="585"/>
        <v>0</v>
      </c>
      <c r="J1984" s="102"/>
      <c r="K1984" s="102"/>
      <c r="L1984" s="97">
        <f t="shared" si="586"/>
        <v>0</v>
      </c>
      <c r="M1984" s="102"/>
      <c r="N1984" s="102"/>
      <c r="O1984" s="115"/>
      <c r="P1984" s="35" t="s">
        <v>145</v>
      </c>
      <c r="R1984" s="352">
        <f>L1984-[1]გადასახდელები!L1984</f>
        <v>0</v>
      </c>
    </row>
    <row r="1985" spans="2:18" ht="30.75" hidden="1" customHeight="1">
      <c r="B1985" s="36" t="str">
        <f t="shared" si="587"/>
        <v>b</v>
      </c>
      <c r="C1985" s="42">
        <v>5</v>
      </c>
      <c r="D1985" s="42"/>
      <c r="F1985" s="343" t="s">
        <v>674</v>
      </c>
      <c r="G1985" s="52" t="s">
        <v>297</v>
      </c>
      <c r="H1985" s="101"/>
      <c r="I1985" s="97">
        <f t="shared" si="585"/>
        <v>0</v>
      </c>
      <c r="J1985" s="102"/>
      <c r="K1985" s="102"/>
      <c r="L1985" s="97">
        <f t="shared" si="586"/>
        <v>0</v>
      </c>
      <c r="M1985" s="102"/>
      <c r="N1985" s="102"/>
      <c r="O1985" s="115"/>
      <c r="P1985" s="35" t="s">
        <v>145</v>
      </c>
      <c r="R1985" s="352">
        <f>L1985-[1]გადასახდელები!L1985</f>
        <v>0</v>
      </c>
    </row>
    <row r="1986" spans="2:18" ht="20.25" hidden="1" customHeight="1">
      <c r="B1986" s="36" t="str">
        <f t="shared" si="587"/>
        <v>b</v>
      </c>
      <c r="C1986" s="42">
        <v>5</v>
      </c>
      <c r="D1986" s="42"/>
      <c r="F1986" s="343" t="s">
        <v>579</v>
      </c>
      <c r="G1986" s="48" t="s">
        <v>298</v>
      </c>
      <c r="H1986" s="101"/>
      <c r="I1986" s="97">
        <f t="shared" si="585"/>
        <v>0</v>
      </c>
      <c r="J1986" s="102"/>
      <c r="K1986" s="102"/>
      <c r="L1986" s="97">
        <f t="shared" si="586"/>
        <v>0</v>
      </c>
      <c r="M1986" s="102"/>
      <c r="N1986" s="102"/>
      <c r="O1986" s="115"/>
      <c r="P1986" s="35" t="s">
        <v>145</v>
      </c>
      <c r="R1986" s="352">
        <f>L1986-[1]გადასახდელები!L1986</f>
        <v>0</v>
      </c>
    </row>
    <row r="1987" spans="2:18" ht="20.25" hidden="1" customHeight="1">
      <c r="B1987" s="36" t="str">
        <f t="shared" si="587"/>
        <v>b</v>
      </c>
      <c r="C1987" s="42">
        <v>5</v>
      </c>
      <c r="D1987" s="42"/>
      <c r="F1987" s="343" t="s">
        <v>580</v>
      </c>
      <c r="G1987" s="48" t="s">
        <v>299</v>
      </c>
      <c r="H1987" s="101"/>
      <c r="I1987" s="97">
        <f t="shared" si="585"/>
        <v>0</v>
      </c>
      <c r="J1987" s="102"/>
      <c r="K1987" s="102"/>
      <c r="L1987" s="97">
        <f t="shared" si="586"/>
        <v>0</v>
      </c>
      <c r="M1987" s="102"/>
      <c r="N1987" s="102"/>
      <c r="O1987" s="115"/>
      <c r="P1987" s="35" t="s">
        <v>145</v>
      </c>
      <c r="R1987" s="352">
        <f>L1987-[1]გადასახდელები!L1987</f>
        <v>0</v>
      </c>
    </row>
    <row r="1988" spans="2:18" ht="30.75" hidden="1" customHeight="1">
      <c r="B1988" s="36" t="str">
        <f t="shared" si="587"/>
        <v>b</v>
      </c>
      <c r="C1988" s="42">
        <v>5</v>
      </c>
      <c r="D1988" s="42"/>
      <c r="F1988" s="343" t="s">
        <v>581</v>
      </c>
      <c r="G1988" s="48" t="s">
        <v>300</v>
      </c>
      <c r="H1988" s="101"/>
      <c r="I1988" s="97">
        <f t="shared" si="585"/>
        <v>0</v>
      </c>
      <c r="J1988" s="102"/>
      <c r="K1988" s="102"/>
      <c r="L1988" s="97">
        <f t="shared" si="586"/>
        <v>0</v>
      </c>
      <c r="M1988" s="102"/>
      <c r="N1988" s="102"/>
      <c r="O1988" s="115"/>
      <c r="P1988" s="35" t="s">
        <v>145</v>
      </c>
      <c r="R1988" s="352">
        <f>L1988-[1]გადასახდელები!L1988</f>
        <v>0</v>
      </c>
    </row>
    <row r="1989" spans="2:18" ht="20.25" hidden="1" customHeight="1">
      <c r="B1989" s="36" t="str">
        <f t="shared" si="587"/>
        <v>b</v>
      </c>
      <c r="C1989" s="42">
        <v>5</v>
      </c>
      <c r="D1989" s="42"/>
      <c r="F1989" s="343" t="s">
        <v>675</v>
      </c>
      <c r="G1989" s="48" t="s">
        <v>301</v>
      </c>
      <c r="H1989" s="101"/>
      <c r="I1989" s="97">
        <f t="shared" si="585"/>
        <v>0</v>
      </c>
      <c r="J1989" s="102"/>
      <c r="K1989" s="102"/>
      <c r="L1989" s="97">
        <f t="shared" si="586"/>
        <v>0</v>
      </c>
      <c r="M1989" s="102"/>
      <c r="N1989" s="102"/>
      <c r="O1989" s="115"/>
      <c r="P1989" s="35" t="s">
        <v>145</v>
      </c>
      <c r="R1989" s="352">
        <f>L1989-[1]გადასახდელები!L1989</f>
        <v>0</v>
      </c>
    </row>
    <row r="1990" spans="2:18" ht="20.25" hidden="1" customHeight="1">
      <c r="B1990" s="36" t="str">
        <f t="shared" si="587"/>
        <v>b</v>
      </c>
      <c r="C1990" s="42">
        <v>5</v>
      </c>
      <c r="D1990" s="42"/>
      <c r="F1990" s="343" t="s">
        <v>582</v>
      </c>
      <c r="G1990" s="48" t="s">
        <v>302</v>
      </c>
      <c r="H1990" s="101"/>
      <c r="I1990" s="97">
        <f t="shared" si="585"/>
        <v>0</v>
      </c>
      <c r="J1990" s="102"/>
      <c r="K1990" s="102"/>
      <c r="L1990" s="97">
        <f t="shared" si="586"/>
        <v>0</v>
      </c>
      <c r="M1990" s="102"/>
      <c r="N1990" s="102"/>
      <c r="O1990" s="115"/>
      <c r="P1990" s="35" t="s">
        <v>145</v>
      </c>
      <c r="R1990" s="352">
        <f>L1990-[1]გადასახდელები!L1990</f>
        <v>0</v>
      </c>
    </row>
    <row r="1991" spans="2:18" ht="20.25" hidden="1" customHeight="1">
      <c r="B1991" s="36" t="str">
        <f t="shared" ref="B1991:B2054" si="588">IF(H1991+I1991+L1991&gt;0,"a","b")</f>
        <v>b</v>
      </c>
      <c r="C1991" s="42">
        <v>5</v>
      </c>
      <c r="D1991" s="42"/>
      <c r="F1991" s="343" t="s">
        <v>676</v>
      </c>
      <c r="G1991" s="48" t="s">
        <v>303</v>
      </c>
      <c r="H1991" s="101"/>
      <c r="I1991" s="97">
        <f t="shared" si="585"/>
        <v>0</v>
      </c>
      <c r="J1991" s="102"/>
      <c r="K1991" s="102"/>
      <c r="L1991" s="97">
        <f t="shared" si="586"/>
        <v>0</v>
      </c>
      <c r="M1991" s="102"/>
      <c r="N1991" s="102"/>
      <c r="O1991" s="115"/>
      <c r="P1991" s="35" t="s">
        <v>145</v>
      </c>
      <c r="R1991" s="352">
        <f>L1991-[1]გადასახდელები!L1991</f>
        <v>0</v>
      </c>
    </row>
    <row r="1992" spans="2:18" ht="20.25" hidden="1" customHeight="1">
      <c r="B1992" s="36" t="str">
        <f t="shared" si="588"/>
        <v>b</v>
      </c>
      <c r="C1992" s="42">
        <v>5</v>
      </c>
      <c r="D1992" s="42"/>
      <c r="F1992" s="343" t="s">
        <v>677</v>
      </c>
      <c r="G1992" s="48" t="s">
        <v>304</v>
      </c>
      <c r="H1992" s="101"/>
      <c r="I1992" s="97">
        <f t="shared" si="585"/>
        <v>0</v>
      </c>
      <c r="J1992" s="102"/>
      <c r="K1992" s="102"/>
      <c r="L1992" s="97">
        <f t="shared" si="586"/>
        <v>0</v>
      </c>
      <c r="M1992" s="102"/>
      <c r="N1992" s="102"/>
      <c r="O1992" s="115"/>
      <c r="P1992" s="35" t="s">
        <v>145</v>
      </c>
      <c r="R1992" s="352">
        <f>L1992-[1]გადასახდელები!L1992</f>
        <v>0</v>
      </c>
    </row>
    <row r="1993" spans="2:18" ht="20.25" hidden="1" customHeight="1">
      <c r="B1993" s="36" t="str">
        <f t="shared" si="588"/>
        <v>b</v>
      </c>
      <c r="C1993" s="42">
        <v>5</v>
      </c>
      <c r="D1993" s="42"/>
      <c r="F1993" s="343" t="s">
        <v>583</v>
      </c>
      <c r="G1993" s="48" t="s">
        <v>305</v>
      </c>
      <c r="H1993" s="101"/>
      <c r="I1993" s="97">
        <f t="shared" si="585"/>
        <v>0</v>
      </c>
      <c r="J1993" s="102"/>
      <c r="K1993" s="102"/>
      <c r="L1993" s="97">
        <f t="shared" si="586"/>
        <v>0</v>
      </c>
      <c r="M1993" s="102"/>
      <c r="N1993" s="102"/>
      <c r="O1993" s="115"/>
      <c r="P1993" s="35" t="s">
        <v>145</v>
      </c>
      <c r="R1993" s="352">
        <f>L1993-[1]გადასახდელები!L1993</f>
        <v>0</v>
      </c>
    </row>
    <row r="1994" spans="2:18" ht="20.25" hidden="1" customHeight="1">
      <c r="B1994" s="36" t="str">
        <f t="shared" si="588"/>
        <v>b</v>
      </c>
      <c r="C1994" s="42">
        <v>4</v>
      </c>
      <c r="D1994" s="42"/>
      <c r="F1994" s="342" t="s">
        <v>584</v>
      </c>
      <c r="G1994" s="47" t="s">
        <v>306</v>
      </c>
      <c r="H1994" s="93">
        <f>H1995+H2002</f>
        <v>0</v>
      </c>
      <c r="I1994" s="94">
        <f t="shared" si="585"/>
        <v>0</v>
      </c>
      <c r="J1994" s="93">
        <f>J1995+J2002</f>
        <v>0</v>
      </c>
      <c r="K1994" s="93">
        <f>K1995+K2002</f>
        <v>0</v>
      </c>
      <c r="L1994" s="94">
        <f t="shared" si="586"/>
        <v>0</v>
      </c>
      <c r="M1994" s="93">
        <f>M1995+M2002</f>
        <v>0</v>
      </c>
      <c r="N1994" s="93">
        <f>N1995+N2002</f>
        <v>0</v>
      </c>
      <c r="O1994" s="82" t="s">
        <v>146</v>
      </c>
      <c r="P1994" s="35" t="s">
        <v>145</v>
      </c>
      <c r="R1994" s="352">
        <f>L1994-[1]გადასახდელები!L1994</f>
        <v>0</v>
      </c>
    </row>
    <row r="1995" spans="2:18" ht="20.25" hidden="1" customHeight="1">
      <c r="B1995" s="36" t="str">
        <f t="shared" si="588"/>
        <v>b</v>
      </c>
      <c r="C1995" s="42">
        <v>5</v>
      </c>
      <c r="D1995" s="42"/>
      <c r="F1995" s="342" t="s">
        <v>585</v>
      </c>
      <c r="G1995" s="48" t="s">
        <v>307</v>
      </c>
      <c r="H1995" s="96">
        <f>SUM(H1996:H2001)</f>
        <v>0</v>
      </c>
      <c r="I1995" s="97">
        <f t="shared" si="585"/>
        <v>0</v>
      </c>
      <c r="J1995" s="96">
        <f>SUM(J1996:J2001)</f>
        <v>0</v>
      </c>
      <c r="K1995" s="96">
        <f>SUM(K1996:K2001)</f>
        <v>0</v>
      </c>
      <c r="L1995" s="97">
        <f t="shared" si="586"/>
        <v>0</v>
      </c>
      <c r="M1995" s="96">
        <f>SUM(M1996:M2001)</f>
        <v>0</v>
      </c>
      <c r="N1995" s="96">
        <f>SUM(N1996:N2001)</f>
        <v>0</v>
      </c>
      <c r="O1995" s="82" t="s">
        <v>146</v>
      </c>
      <c r="P1995" s="35" t="s">
        <v>145</v>
      </c>
      <c r="R1995" s="352">
        <f>L1995-[1]გადასახდელები!L1995</f>
        <v>0</v>
      </c>
    </row>
    <row r="1996" spans="2:18" ht="20.25" hidden="1" customHeight="1">
      <c r="B1996" s="36" t="str">
        <f t="shared" si="588"/>
        <v>b</v>
      </c>
      <c r="C1996" s="42">
        <v>6</v>
      </c>
      <c r="D1996" s="42"/>
      <c r="F1996" s="343" t="s">
        <v>586</v>
      </c>
      <c r="G1996" s="53" t="s">
        <v>308</v>
      </c>
      <c r="H1996" s="99"/>
      <c r="I1996" s="105">
        <f t="shared" si="585"/>
        <v>0</v>
      </c>
      <c r="J1996" s="100"/>
      <c r="K1996" s="100"/>
      <c r="L1996" s="105">
        <f t="shared" si="586"/>
        <v>0</v>
      </c>
      <c r="M1996" s="100"/>
      <c r="N1996" s="100"/>
      <c r="O1996" s="115"/>
      <c r="P1996" s="35" t="s">
        <v>145</v>
      </c>
      <c r="R1996" s="352">
        <f>L1996-[1]გადასახდელები!L1996</f>
        <v>0</v>
      </c>
    </row>
    <row r="1997" spans="2:18" ht="20.25" hidden="1" customHeight="1">
      <c r="B1997" s="36" t="str">
        <f t="shared" si="588"/>
        <v>b</v>
      </c>
      <c r="C1997" s="42">
        <v>6</v>
      </c>
      <c r="D1997" s="42"/>
      <c r="F1997" s="343" t="s">
        <v>678</v>
      </c>
      <c r="G1997" s="53" t="s">
        <v>309</v>
      </c>
      <c r="H1997" s="99"/>
      <c r="I1997" s="105">
        <f t="shared" si="585"/>
        <v>0</v>
      </c>
      <c r="J1997" s="100"/>
      <c r="K1997" s="100"/>
      <c r="L1997" s="105">
        <f t="shared" si="586"/>
        <v>0</v>
      </c>
      <c r="M1997" s="100"/>
      <c r="N1997" s="100"/>
      <c r="O1997" s="115"/>
      <c r="P1997" s="35" t="s">
        <v>145</v>
      </c>
      <c r="R1997" s="352">
        <f>L1997-[1]გადასახდელები!L1997</f>
        <v>0</v>
      </c>
    </row>
    <row r="1998" spans="2:18" ht="20.25" hidden="1" customHeight="1">
      <c r="B1998" s="36" t="str">
        <f t="shared" si="588"/>
        <v>b</v>
      </c>
      <c r="C1998" s="42">
        <v>6</v>
      </c>
      <c r="D1998" s="42"/>
      <c r="F1998" s="343" t="s">
        <v>679</v>
      </c>
      <c r="G1998" s="53" t="s">
        <v>310</v>
      </c>
      <c r="H1998" s="99"/>
      <c r="I1998" s="105">
        <f t="shared" si="585"/>
        <v>0</v>
      </c>
      <c r="J1998" s="100"/>
      <c r="K1998" s="100"/>
      <c r="L1998" s="105">
        <f t="shared" si="586"/>
        <v>0</v>
      </c>
      <c r="M1998" s="100"/>
      <c r="N1998" s="100"/>
      <c r="O1998" s="115"/>
      <c r="P1998" s="35" t="s">
        <v>145</v>
      </c>
      <c r="R1998" s="352">
        <f>L1998-[1]გადასახდელები!L1998</f>
        <v>0</v>
      </c>
    </row>
    <row r="1999" spans="2:18" ht="20.25" hidden="1" customHeight="1">
      <c r="B1999" s="36" t="str">
        <f t="shared" si="588"/>
        <v>b</v>
      </c>
      <c r="C1999" s="42">
        <v>6</v>
      </c>
      <c r="D1999" s="42"/>
      <c r="F1999" s="343" t="s">
        <v>680</v>
      </c>
      <c r="G1999" s="53" t="s">
        <v>311</v>
      </c>
      <c r="H1999" s="99"/>
      <c r="I1999" s="105">
        <f t="shared" si="585"/>
        <v>0</v>
      </c>
      <c r="J1999" s="100"/>
      <c r="K1999" s="100"/>
      <c r="L1999" s="105">
        <f t="shared" si="586"/>
        <v>0</v>
      </c>
      <c r="M1999" s="100"/>
      <c r="N1999" s="100"/>
      <c r="O1999" s="115"/>
      <c r="P1999" s="35" t="s">
        <v>145</v>
      </c>
      <c r="R1999" s="352">
        <f>L1999-[1]გადასახდელები!L1999</f>
        <v>0</v>
      </c>
    </row>
    <row r="2000" spans="2:18" ht="20.25" hidden="1" customHeight="1">
      <c r="B2000" s="36" t="str">
        <f t="shared" si="588"/>
        <v>b</v>
      </c>
      <c r="C2000" s="42">
        <v>6</v>
      </c>
      <c r="D2000" s="42"/>
      <c r="F2000" s="343" t="s">
        <v>681</v>
      </c>
      <c r="G2000" s="53" t="s">
        <v>312</v>
      </c>
      <c r="H2000" s="99"/>
      <c r="I2000" s="105">
        <f t="shared" si="585"/>
        <v>0</v>
      </c>
      <c r="J2000" s="100"/>
      <c r="K2000" s="100"/>
      <c r="L2000" s="105">
        <f t="shared" si="586"/>
        <v>0</v>
      </c>
      <c r="M2000" s="100"/>
      <c r="N2000" s="100"/>
      <c r="O2000" s="115"/>
      <c r="P2000" s="35" t="s">
        <v>145</v>
      </c>
      <c r="R2000" s="352">
        <f>L2000-[1]გადასახდელები!L2000</f>
        <v>0</v>
      </c>
    </row>
    <row r="2001" spans="2:18" ht="20.25" hidden="1" customHeight="1">
      <c r="B2001" s="36" t="str">
        <f t="shared" si="588"/>
        <v>b</v>
      </c>
      <c r="C2001" s="42">
        <v>6</v>
      </c>
      <c r="D2001" s="42"/>
      <c r="F2001" s="343" t="s">
        <v>682</v>
      </c>
      <c r="G2001" s="53" t="s">
        <v>313</v>
      </c>
      <c r="H2001" s="99"/>
      <c r="I2001" s="105">
        <f t="shared" si="585"/>
        <v>0</v>
      </c>
      <c r="J2001" s="100"/>
      <c r="K2001" s="100"/>
      <c r="L2001" s="105">
        <f t="shared" si="586"/>
        <v>0</v>
      </c>
      <c r="M2001" s="100"/>
      <c r="N2001" s="100"/>
      <c r="O2001" s="115"/>
      <c r="P2001" s="35" t="s">
        <v>145</v>
      </c>
      <c r="R2001" s="352">
        <f>L2001-[1]გადასახდელები!L2001</f>
        <v>0</v>
      </c>
    </row>
    <row r="2002" spans="2:18" ht="20.25" hidden="1" customHeight="1">
      <c r="B2002" s="36" t="str">
        <f t="shared" si="588"/>
        <v>b</v>
      </c>
      <c r="C2002" s="42">
        <v>5</v>
      </c>
      <c r="D2002" s="42"/>
      <c r="F2002" s="342" t="s">
        <v>587</v>
      </c>
      <c r="G2002" s="48" t="s">
        <v>314</v>
      </c>
      <c r="H2002" s="96">
        <f>SUM(H2003:H2022)</f>
        <v>0</v>
      </c>
      <c r="I2002" s="97">
        <f t="shared" si="585"/>
        <v>0</v>
      </c>
      <c r="J2002" s="96">
        <f>SUM(J2003:J2022)</f>
        <v>0</v>
      </c>
      <c r="K2002" s="96">
        <f>SUM(K2003:K2022)</f>
        <v>0</v>
      </c>
      <c r="L2002" s="97">
        <f t="shared" si="586"/>
        <v>0</v>
      </c>
      <c r="M2002" s="96">
        <f>SUM(M2003:M2022)</f>
        <v>0</v>
      </c>
      <c r="N2002" s="96">
        <f>SUM(N2003:N2022)</f>
        <v>0</v>
      </c>
      <c r="O2002" s="82" t="s">
        <v>146</v>
      </c>
      <c r="P2002" s="35" t="s">
        <v>145</v>
      </c>
      <c r="R2002" s="352">
        <f>L2002-[1]გადასახდელები!L2002</f>
        <v>0</v>
      </c>
    </row>
    <row r="2003" spans="2:18" ht="20.25" hidden="1" customHeight="1">
      <c r="B2003" s="36" t="str">
        <f t="shared" si="588"/>
        <v>b</v>
      </c>
      <c r="C2003" s="42">
        <v>6</v>
      </c>
      <c r="D2003" s="42"/>
      <c r="F2003" s="343" t="s">
        <v>683</v>
      </c>
      <c r="G2003" s="54" t="s">
        <v>315</v>
      </c>
      <c r="H2003" s="116"/>
      <c r="I2003" s="105">
        <f t="shared" si="585"/>
        <v>0</v>
      </c>
      <c r="J2003" s="117"/>
      <c r="K2003" s="117"/>
      <c r="L2003" s="105">
        <f t="shared" si="586"/>
        <v>0</v>
      </c>
      <c r="M2003" s="117"/>
      <c r="N2003" s="117"/>
      <c r="P2003" s="35" t="s">
        <v>145</v>
      </c>
      <c r="R2003" s="352">
        <f>L2003-[1]გადასახდელები!L2003</f>
        <v>0</v>
      </c>
    </row>
    <row r="2004" spans="2:18" ht="20.25" hidden="1" customHeight="1">
      <c r="B2004" s="36" t="str">
        <f t="shared" si="588"/>
        <v>b</v>
      </c>
      <c r="C2004" s="42">
        <v>6</v>
      </c>
      <c r="D2004" s="42"/>
      <c r="F2004" s="343" t="s">
        <v>684</v>
      </c>
      <c r="G2004" s="54" t="s">
        <v>316</v>
      </c>
      <c r="H2004" s="116"/>
      <c r="I2004" s="105">
        <f t="shared" si="585"/>
        <v>0</v>
      </c>
      <c r="J2004" s="117"/>
      <c r="K2004" s="117"/>
      <c r="L2004" s="105">
        <f t="shared" si="586"/>
        <v>0</v>
      </c>
      <c r="M2004" s="117"/>
      <c r="N2004" s="117"/>
      <c r="P2004" s="35" t="s">
        <v>145</v>
      </c>
      <c r="R2004" s="352">
        <f>L2004-[1]გადასახდელები!L2004</f>
        <v>0</v>
      </c>
    </row>
    <row r="2005" spans="2:18" ht="30.75" hidden="1" customHeight="1">
      <c r="B2005" s="36" t="str">
        <f t="shared" si="588"/>
        <v>b</v>
      </c>
      <c r="C2005" s="42">
        <v>6</v>
      </c>
      <c r="D2005" s="42"/>
      <c r="F2005" s="343" t="s">
        <v>588</v>
      </c>
      <c r="G2005" s="54" t="s">
        <v>317</v>
      </c>
      <c r="H2005" s="116"/>
      <c r="I2005" s="105">
        <f t="shared" si="585"/>
        <v>0</v>
      </c>
      <c r="J2005" s="117"/>
      <c r="K2005" s="117"/>
      <c r="L2005" s="105">
        <f t="shared" si="586"/>
        <v>0</v>
      </c>
      <c r="M2005" s="117"/>
      <c r="N2005" s="117"/>
      <c r="P2005" s="35" t="s">
        <v>145</v>
      </c>
      <c r="R2005" s="352">
        <f>L2005-[1]გადასახდელები!L2005</f>
        <v>0</v>
      </c>
    </row>
    <row r="2006" spans="2:18" ht="30.75" hidden="1" customHeight="1">
      <c r="B2006" s="36" t="str">
        <f t="shared" si="588"/>
        <v>b</v>
      </c>
      <c r="C2006" s="42">
        <v>6</v>
      </c>
      <c r="D2006" s="42"/>
      <c r="F2006" s="343" t="s">
        <v>685</v>
      </c>
      <c r="G2006" s="54" t="s">
        <v>318</v>
      </c>
      <c r="H2006" s="116"/>
      <c r="I2006" s="105">
        <f t="shared" si="585"/>
        <v>0</v>
      </c>
      <c r="J2006" s="117"/>
      <c r="K2006" s="117"/>
      <c r="L2006" s="105">
        <f t="shared" si="586"/>
        <v>0</v>
      </c>
      <c r="M2006" s="117"/>
      <c r="N2006" s="117"/>
      <c r="P2006" s="35" t="s">
        <v>145</v>
      </c>
      <c r="R2006" s="352">
        <f>L2006-[1]გადასახდელები!L2006</f>
        <v>0</v>
      </c>
    </row>
    <row r="2007" spans="2:18" ht="20.25" hidden="1" customHeight="1">
      <c r="B2007" s="36" t="str">
        <f t="shared" si="588"/>
        <v>b</v>
      </c>
      <c r="C2007" s="42">
        <v>6</v>
      </c>
      <c r="D2007" s="42"/>
      <c r="F2007" s="343" t="s">
        <v>589</v>
      </c>
      <c r="G2007" s="54" t="s">
        <v>319</v>
      </c>
      <c r="H2007" s="116"/>
      <c r="I2007" s="105">
        <f t="shared" si="585"/>
        <v>0</v>
      </c>
      <c r="J2007" s="117"/>
      <c r="K2007" s="117"/>
      <c r="L2007" s="105">
        <f t="shared" si="586"/>
        <v>0</v>
      </c>
      <c r="M2007" s="117"/>
      <c r="N2007" s="117"/>
      <c r="P2007" s="35" t="s">
        <v>145</v>
      </c>
      <c r="R2007" s="352">
        <f>L2007-[1]გადასახდელები!L2007</f>
        <v>0</v>
      </c>
    </row>
    <row r="2008" spans="2:18" ht="20.25" hidden="1" customHeight="1">
      <c r="B2008" s="36" t="str">
        <f t="shared" si="588"/>
        <v>b</v>
      </c>
      <c r="C2008" s="42">
        <v>6</v>
      </c>
      <c r="D2008" s="42"/>
      <c r="F2008" s="343" t="s">
        <v>686</v>
      </c>
      <c r="G2008" s="54" t="s">
        <v>320</v>
      </c>
      <c r="H2008" s="116"/>
      <c r="I2008" s="105">
        <f t="shared" si="585"/>
        <v>0</v>
      </c>
      <c r="J2008" s="117"/>
      <c r="K2008" s="117"/>
      <c r="L2008" s="105">
        <f t="shared" si="586"/>
        <v>0</v>
      </c>
      <c r="M2008" s="117"/>
      <c r="N2008" s="117"/>
      <c r="P2008" s="35" t="s">
        <v>145</v>
      </c>
      <c r="R2008" s="352">
        <f>L2008-[1]გადასახდელები!L2008</f>
        <v>0</v>
      </c>
    </row>
    <row r="2009" spans="2:18" ht="30.75" hidden="1" customHeight="1">
      <c r="B2009" s="36" t="str">
        <f t="shared" si="588"/>
        <v>b</v>
      </c>
      <c r="C2009" s="42">
        <v>6</v>
      </c>
      <c r="D2009" s="42"/>
      <c r="F2009" s="343" t="s">
        <v>687</v>
      </c>
      <c r="G2009" s="54" t="s">
        <v>321</v>
      </c>
      <c r="H2009" s="116"/>
      <c r="I2009" s="105">
        <f t="shared" si="585"/>
        <v>0</v>
      </c>
      <c r="J2009" s="117"/>
      <c r="K2009" s="117"/>
      <c r="L2009" s="105">
        <f t="shared" si="586"/>
        <v>0</v>
      </c>
      <c r="M2009" s="117"/>
      <c r="N2009" s="117"/>
      <c r="P2009" s="35" t="s">
        <v>145</v>
      </c>
      <c r="R2009" s="352">
        <f>L2009-[1]გადასახდელები!L2009</f>
        <v>0</v>
      </c>
    </row>
    <row r="2010" spans="2:18" ht="20.25" hidden="1" customHeight="1">
      <c r="B2010" s="36" t="str">
        <f t="shared" si="588"/>
        <v>b</v>
      </c>
      <c r="C2010" s="42">
        <v>6</v>
      </c>
      <c r="D2010" s="42"/>
      <c r="F2010" s="343" t="s">
        <v>590</v>
      </c>
      <c r="G2010" s="54" t="s">
        <v>322</v>
      </c>
      <c r="H2010" s="116"/>
      <c r="I2010" s="105">
        <f t="shared" si="585"/>
        <v>0</v>
      </c>
      <c r="J2010" s="117"/>
      <c r="K2010" s="117"/>
      <c r="L2010" s="105">
        <f t="shared" si="586"/>
        <v>0</v>
      </c>
      <c r="M2010" s="117"/>
      <c r="N2010" s="117"/>
      <c r="P2010" s="35" t="s">
        <v>145</v>
      </c>
      <c r="R2010" s="352">
        <f>L2010-[1]გადასახდელები!L2010</f>
        <v>0</v>
      </c>
    </row>
    <row r="2011" spans="2:18" ht="20.25" hidden="1" customHeight="1">
      <c r="B2011" s="36" t="str">
        <f t="shared" si="588"/>
        <v>b</v>
      </c>
      <c r="C2011" s="42">
        <v>6</v>
      </c>
      <c r="D2011" s="42"/>
      <c r="F2011" s="343" t="s">
        <v>688</v>
      </c>
      <c r="G2011" s="54" t="s">
        <v>323</v>
      </c>
      <c r="H2011" s="116"/>
      <c r="I2011" s="105">
        <f t="shared" si="585"/>
        <v>0</v>
      </c>
      <c r="J2011" s="117"/>
      <c r="K2011" s="117"/>
      <c r="L2011" s="105">
        <f t="shared" si="586"/>
        <v>0</v>
      </c>
      <c r="M2011" s="117"/>
      <c r="N2011" s="117"/>
      <c r="P2011" s="35" t="s">
        <v>145</v>
      </c>
      <c r="R2011" s="352">
        <f>L2011-[1]გადასახდელები!L2011</f>
        <v>0</v>
      </c>
    </row>
    <row r="2012" spans="2:18" ht="20.25" hidden="1" customHeight="1">
      <c r="B2012" s="36" t="str">
        <f t="shared" si="588"/>
        <v>b</v>
      </c>
      <c r="C2012" s="42">
        <v>6</v>
      </c>
      <c r="D2012" s="42"/>
      <c r="F2012" s="343" t="s">
        <v>689</v>
      </c>
      <c r="G2012" s="54" t="s">
        <v>324</v>
      </c>
      <c r="H2012" s="116"/>
      <c r="I2012" s="105">
        <f t="shared" si="585"/>
        <v>0</v>
      </c>
      <c r="J2012" s="117"/>
      <c r="K2012" s="117"/>
      <c r="L2012" s="105">
        <f t="shared" si="586"/>
        <v>0</v>
      </c>
      <c r="M2012" s="117"/>
      <c r="N2012" s="117"/>
      <c r="P2012" s="35" t="s">
        <v>145</v>
      </c>
      <c r="R2012" s="352">
        <f>L2012-[1]გადასახდელები!L2012</f>
        <v>0</v>
      </c>
    </row>
    <row r="2013" spans="2:18" ht="20.25" hidden="1" customHeight="1">
      <c r="B2013" s="36" t="str">
        <f t="shared" si="588"/>
        <v>b</v>
      </c>
      <c r="C2013" s="42">
        <v>6</v>
      </c>
      <c r="D2013" s="42"/>
      <c r="F2013" s="343" t="s">
        <v>690</v>
      </c>
      <c r="G2013" s="54" t="s">
        <v>325</v>
      </c>
      <c r="H2013" s="116"/>
      <c r="I2013" s="105">
        <f t="shared" si="585"/>
        <v>0</v>
      </c>
      <c r="J2013" s="117"/>
      <c r="K2013" s="117"/>
      <c r="L2013" s="105">
        <f t="shared" si="586"/>
        <v>0</v>
      </c>
      <c r="M2013" s="117"/>
      <c r="N2013" s="117"/>
      <c r="P2013" s="35" t="s">
        <v>145</v>
      </c>
      <c r="R2013" s="352">
        <f>L2013-[1]გადასახდელები!L2013</f>
        <v>0</v>
      </c>
    </row>
    <row r="2014" spans="2:18" ht="20.25" hidden="1" customHeight="1">
      <c r="B2014" s="36" t="str">
        <f t="shared" si="588"/>
        <v>b</v>
      </c>
      <c r="C2014" s="42">
        <v>6</v>
      </c>
      <c r="D2014" s="42"/>
      <c r="F2014" s="343" t="s">
        <v>691</v>
      </c>
      <c r="G2014" s="54" t="s">
        <v>326</v>
      </c>
      <c r="H2014" s="116"/>
      <c r="I2014" s="105">
        <f t="shared" si="585"/>
        <v>0</v>
      </c>
      <c r="J2014" s="117"/>
      <c r="K2014" s="117"/>
      <c r="L2014" s="105">
        <f t="shared" si="586"/>
        <v>0</v>
      </c>
      <c r="M2014" s="117"/>
      <c r="N2014" s="117"/>
      <c r="P2014" s="35" t="s">
        <v>145</v>
      </c>
      <c r="R2014" s="352">
        <f>L2014-[1]გადასახდელები!L2014</f>
        <v>0</v>
      </c>
    </row>
    <row r="2015" spans="2:18" ht="20.25" hidden="1" customHeight="1">
      <c r="B2015" s="36" t="str">
        <f t="shared" si="588"/>
        <v>b</v>
      </c>
      <c r="C2015" s="42">
        <v>6</v>
      </c>
      <c r="D2015" s="42"/>
      <c r="F2015" s="343" t="s">
        <v>692</v>
      </c>
      <c r="G2015" s="54" t="s">
        <v>327</v>
      </c>
      <c r="H2015" s="116"/>
      <c r="I2015" s="105">
        <f t="shared" si="585"/>
        <v>0</v>
      </c>
      <c r="J2015" s="117"/>
      <c r="K2015" s="117"/>
      <c r="L2015" s="105">
        <f t="shared" si="586"/>
        <v>0</v>
      </c>
      <c r="M2015" s="117"/>
      <c r="N2015" s="117"/>
      <c r="P2015" s="35" t="s">
        <v>145</v>
      </c>
      <c r="R2015" s="352">
        <f>L2015-[1]გადასახდელები!L2015</f>
        <v>0</v>
      </c>
    </row>
    <row r="2016" spans="2:18" ht="20.25" hidden="1" customHeight="1">
      <c r="B2016" s="36" t="str">
        <f t="shared" si="588"/>
        <v>b</v>
      </c>
      <c r="C2016" s="42">
        <v>6</v>
      </c>
      <c r="D2016" s="42"/>
      <c r="F2016" s="343" t="s">
        <v>693</v>
      </c>
      <c r="G2016" s="54" t="s">
        <v>328</v>
      </c>
      <c r="H2016" s="116"/>
      <c r="I2016" s="105">
        <f t="shared" si="585"/>
        <v>0</v>
      </c>
      <c r="J2016" s="117"/>
      <c r="K2016" s="117"/>
      <c r="L2016" s="105">
        <f t="shared" si="586"/>
        <v>0</v>
      </c>
      <c r="M2016" s="117"/>
      <c r="N2016" s="117"/>
      <c r="P2016" s="35" t="s">
        <v>145</v>
      </c>
      <c r="R2016" s="352">
        <f>L2016-[1]გადასახდელები!L2016</f>
        <v>0</v>
      </c>
    </row>
    <row r="2017" spans="2:18" ht="20.25" hidden="1" customHeight="1">
      <c r="B2017" s="36" t="str">
        <f t="shared" si="588"/>
        <v>b</v>
      </c>
      <c r="C2017" s="42">
        <v>6</v>
      </c>
      <c r="D2017" s="42"/>
      <c r="F2017" s="343" t="s">
        <v>694</v>
      </c>
      <c r="G2017" s="54" t="s">
        <v>329</v>
      </c>
      <c r="H2017" s="116"/>
      <c r="I2017" s="105">
        <f t="shared" si="585"/>
        <v>0</v>
      </c>
      <c r="J2017" s="117"/>
      <c r="K2017" s="117"/>
      <c r="L2017" s="105">
        <f t="shared" si="586"/>
        <v>0</v>
      </c>
      <c r="M2017" s="117"/>
      <c r="N2017" s="117"/>
      <c r="P2017" s="35" t="s">
        <v>145</v>
      </c>
      <c r="R2017" s="352">
        <f>L2017-[1]გადასახდელები!L2017</f>
        <v>0</v>
      </c>
    </row>
    <row r="2018" spans="2:18" ht="20.25" hidden="1" customHeight="1">
      <c r="B2018" s="36" t="str">
        <f t="shared" si="588"/>
        <v>b</v>
      </c>
      <c r="C2018" s="42">
        <v>6</v>
      </c>
      <c r="D2018" s="42"/>
      <c r="F2018" s="343" t="s">
        <v>695</v>
      </c>
      <c r="G2018" s="54" t="s">
        <v>330</v>
      </c>
      <c r="H2018" s="116"/>
      <c r="I2018" s="105">
        <f t="shared" si="585"/>
        <v>0</v>
      </c>
      <c r="J2018" s="117"/>
      <c r="K2018" s="117"/>
      <c r="L2018" s="105">
        <f t="shared" si="586"/>
        <v>0</v>
      </c>
      <c r="M2018" s="117"/>
      <c r="N2018" s="117"/>
      <c r="P2018" s="35" t="s">
        <v>145</v>
      </c>
      <c r="R2018" s="352">
        <f>L2018-[1]გადასახდელები!L2018</f>
        <v>0</v>
      </c>
    </row>
    <row r="2019" spans="2:18" ht="20.25" hidden="1" customHeight="1">
      <c r="B2019" s="36" t="str">
        <f t="shared" si="588"/>
        <v>b</v>
      </c>
      <c r="C2019" s="42">
        <v>6</v>
      </c>
      <c r="D2019" s="42"/>
      <c r="F2019" s="343" t="s">
        <v>696</v>
      </c>
      <c r="G2019" s="54" t="s">
        <v>331</v>
      </c>
      <c r="H2019" s="116"/>
      <c r="I2019" s="105">
        <f t="shared" si="585"/>
        <v>0</v>
      </c>
      <c r="J2019" s="117"/>
      <c r="K2019" s="117"/>
      <c r="L2019" s="105">
        <f t="shared" si="586"/>
        <v>0</v>
      </c>
      <c r="M2019" s="117"/>
      <c r="N2019" s="117"/>
      <c r="P2019" s="35" t="s">
        <v>145</v>
      </c>
      <c r="R2019" s="352">
        <f>L2019-[1]გადასახდელები!L2019</f>
        <v>0</v>
      </c>
    </row>
    <row r="2020" spans="2:18" ht="20.25" hidden="1" customHeight="1">
      <c r="B2020" s="36" t="str">
        <f t="shared" si="588"/>
        <v>b</v>
      </c>
      <c r="C2020" s="42">
        <v>6</v>
      </c>
      <c r="D2020" s="42"/>
      <c r="F2020" s="343" t="s">
        <v>697</v>
      </c>
      <c r="G2020" s="55" t="s">
        <v>332</v>
      </c>
      <c r="H2020" s="116"/>
      <c r="I2020" s="105">
        <f t="shared" si="585"/>
        <v>0</v>
      </c>
      <c r="J2020" s="117"/>
      <c r="K2020" s="117"/>
      <c r="L2020" s="105">
        <f t="shared" si="586"/>
        <v>0</v>
      </c>
      <c r="M2020" s="117"/>
      <c r="N2020" s="117"/>
      <c r="P2020" s="35" t="s">
        <v>145</v>
      </c>
      <c r="R2020" s="352">
        <f>L2020-[1]გადასახდელები!L2020</f>
        <v>0</v>
      </c>
    </row>
    <row r="2021" spans="2:18" ht="20.25" hidden="1" customHeight="1">
      <c r="B2021" s="36" t="str">
        <f t="shared" si="588"/>
        <v>b</v>
      </c>
      <c r="C2021" s="42">
        <v>6</v>
      </c>
      <c r="D2021" s="42"/>
      <c r="F2021" s="343" t="s">
        <v>698</v>
      </c>
      <c r="G2021" s="54" t="s">
        <v>333</v>
      </c>
      <c r="H2021" s="116"/>
      <c r="I2021" s="105">
        <f t="shared" si="585"/>
        <v>0</v>
      </c>
      <c r="J2021" s="117"/>
      <c r="K2021" s="117"/>
      <c r="L2021" s="105">
        <f t="shared" si="586"/>
        <v>0</v>
      </c>
      <c r="M2021" s="117"/>
      <c r="N2021" s="117"/>
      <c r="P2021" s="35" t="s">
        <v>145</v>
      </c>
      <c r="R2021" s="352">
        <f>L2021-[1]გადასახდელები!L2021</f>
        <v>0</v>
      </c>
    </row>
    <row r="2022" spans="2:18" ht="30.75" hidden="1" customHeight="1">
      <c r="B2022" s="36" t="str">
        <f t="shared" si="588"/>
        <v>b</v>
      </c>
      <c r="C2022" s="42">
        <v>6</v>
      </c>
      <c r="D2022" s="42"/>
      <c r="F2022" s="343" t="s">
        <v>591</v>
      </c>
      <c r="G2022" s="54" t="s">
        <v>334</v>
      </c>
      <c r="H2022" s="116"/>
      <c r="I2022" s="105">
        <f t="shared" si="585"/>
        <v>0</v>
      </c>
      <c r="J2022" s="117"/>
      <c r="K2022" s="117"/>
      <c r="L2022" s="105">
        <f t="shared" si="586"/>
        <v>0</v>
      </c>
      <c r="M2022" s="117"/>
      <c r="N2022" s="117"/>
      <c r="P2022" s="35" t="s">
        <v>145</v>
      </c>
      <c r="R2022" s="352">
        <f>L2022-[1]გადასახდელები!L2022</f>
        <v>0</v>
      </c>
    </row>
    <row r="2023" spans="2:18" ht="20.25" hidden="1" customHeight="1">
      <c r="B2023" s="36" t="str">
        <f t="shared" si="588"/>
        <v>b</v>
      </c>
      <c r="C2023" s="42">
        <v>4</v>
      </c>
      <c r="D2023" s="42"/>
      <c r="F2023" s="342" t="s">
        <v>699</v>
      </c>
      <c r="G2023" s="47" t="s">
        <v>335</v>
      </c>
      <c r="H2023" s="93">
        <f>H2024+H2025</f>
        <v>0</v>
      </c>
      <c r="I2023" s="94">
        <f t="shared" si="585"/>
        <v>0</v>
      </c>
      <c r="J2023" s="93">
        <f>J2024+J2025</f>
        <v>0</v>
      </c>
      <c r="K2023" s="93">
        <f>K2024+K2025</f>
        <v>0</v>
      </c>
      <c r="L2023" s="94">
        <f t="shared" si="586"/>
        <v>0</v>
      </c>
      <c r="M2023" s="93">
        <f>M2024+M2025</f>
        <v>0</v>
      </c>
      <c r="N2023" s="93">
        <f>N2024+N2025</f>
        <v>0</v>
      </c>
      <c r="O2023" s="82" t="s">
        <v>146</v>
      </c>
      <c r="P2023" s="35" t="s">
        <v>145</v>
      </c>
      <c r="R2023" s="352">
        <f>L2023-[1]გადასახდელები!L2023</f>
        <v>0</v>
      </c>
    </row>
    <row r="2024" spans="2:18" ht="20.25" hidden="1" customHeight="1">
      <c r="B2024" s="36" t="str">
        <f t="shared" si="588"/>
        <v>b</v>
      </c>
      <c r="C2024" s="42">
        <v>5</v>
      </c>
      <c r="D2024" s="42"/>
      <c r="F2024" s="343" t="s">
        <v>700</v>
      </c>
      <c r="G2024" s="48" t="s">
        <v>336</v>
      </c>
      <c r="H2024" s="101"/>
      <c r="I2024" s="97">
        <f t="shared" si="585"/>
        <v>0</v>
      </c>
      <c r="J2024" s="102"/>
      <c r="K2024" s="102"/>
      <c r="L2024" s="97">
        <f t="shared" si="586"/>
        <v>0</v>
      </c>
      <c r="M2024" s="102"/>
      <c r="N2024" s="102"/>
      <c r="O2024" s="115"/>
      <c r="P2024" s="35" t="s">
        <v>145</v>
      </c>
      <c r="R2024" s="352">
        <f>L2024-[1]გადასახდელები!L2024</f>
        <v>0</v>
      </c>
    </row>
    <row r="2025" spans="2:18" ht="20.25" hidden="1" customHeight="1">
      <c r="B2025" s="36" t="str">
        <f t="shared" si="588"/>
        <v>b</v>
      </c>
      <c r="C2025" s="42">
        <v>5</v>
      </c>
      <c r="D2025" s="42"/>
      <c r="F2025" s="342" t="s">
        <v>701</v>
      </c>
      <c r="G2025" s="48" t="s">
        <v>337</v>
      </c>
      <c r="H2025" s="119">
        <f>H2026+H2027</f>
        <v>0</v>
      </c>
      <c r="I2025" s="105">
        <f t="shared" si="585"/>
        <v>0</v>
      </c>
      <c r="J2025" s="119">
        <f>J2026+J2027</f>
        <v>0</v>
      </c>
      <c r="K2025" s="119">
        <f>K2026+K2027</f>
        <v>0</v>
      </c>
      <c r="L2025" s="105">
        <f t="shared" si="586"/>
        <v>0</v>
      </c>
      <c r="M2025" s="119">
        <f>M2026+M2027</f>
        <v>0</v>
      </c>
      <c r="N2025" s="119">
        <f>N2026+N2027</f>
        <v>0</v>
      </c>
      <c r="O2025" s="82" t="s">
        <v>146</v>
      </c>
      <c r="P2025" s="35" t="s">
        <v>145</v>
      </c>
      <c r="R2025" s="352">
        <f>L2025-[1]გადასახდელები!L2025</f>
        <v>0</v>
      </c>
    </row>
    <row r="2026" spans="2:18" ht="20.25" hidden="1" customHeight="1">
      <c r="B2026" s="36" t="str">
        <f t="shared" si="588"/>
        <v>b</v>
      </c>
      <c r="C2026" s="42">
        <v>6</v>
      </c>
      <c r="D2026" s="42"/>
      <c r="F2026" s="343" t="s">
        <v>702</v>
      </c>
      <c r="G2026" s="54" t="s">
        <v>338</v>
      </c>
      <c r="H2026" s="116"/>
      <c r="I2026" s="105">
        <f t="shared" si="585"/>
        <v>0</v>
      </c>
      <c r="J2026" s="117"/>
      <c r="K2026" s="117"/>
      <c r="L2026" s="105">
        <f t="shared" si="586"/>
        <v>0</v>
      </c>
      <c r="M2026" s="117"/>
      <c r="N2026" s="117"/>
      <c r="P2026" s="35" t="s">
        <v>145</v>
      </c>
      <c r="R2026" s="352">
        <f>L2026-[1]გადასახდელები!L2026</f>
        <v>0</v>
      </c>
    </row>
    <row r="2027" spans="2:18" ht="20.25" hidden="1" customHeight="1">
      <c r="B2027" s="36" t="str">
        <f t="shared" si="588"/>
        <v>b</v>
      </c>
      <c r="C2027" s="42">
        <v>6</v>
      </c>
      <c r="D2027" s="42"/>
      <c r="F2027" s="343" t="s">
        <v>703</v>
      </c>
      <c r="G2027" s="54" t="s">
        <v>339</v>
      </c>
      <c r="H2027" s="116"/>
      <c r="I2027" s="105">
        <f t="shared" si="585"/>
        <v>0</v>
      </c>
      <c r="J2027" s="117"/>
      <c r="K2027" s="117"/>
      <c r="L2027" s="105">
        <f t="shared" si="586"/>
        <v>0</v>
      </c>
      <c r="M2027" s="117"/>
      <c r="N2027" s="117"/>
      <c r="P2027" s="35" t="s">
        <v>145</v>
      </c>
      <c r="R2027" s="352">
        <f>L2027-[1]გადასახდელები!L2027</f>
        <v>0</v>
      </c>
    </row>
    <row r="2028" spans="2:18" ht="30.75" hidden="1" customHeight="1">
      <c r="B2028" s="36" t="str">
        <f t="shared" si="588"/>
        <v>b</v>
      </c>
      <c r="C2028" s="42">
        <v>3</v>
      </c>
      <c r="D2028" s="42"/>
      <c r="F2028" s="342" t="s">
        <v>704</v>
      </c>
      <c r="G2028" s="51" t="s">
        <v>340</v>
      </c>
      <c r="H2028" s="89">
        <f>H2029+H2030</f>
        <v>0</v>
      </c>
      <c r="I2028" s="90">
        <f t="shared" si="585"/>
        <v>0</v>
      </c>
      <c r="J2028" s="89">
        <f>J2029+J2030</f>
        <v>0</v>
      </c>
      <c r="K2028" s="89">
        <f>K2029+K2030</f>
        <v>0</v>
      </c>
      <c r="L2028" s="90">
        <f t="shared" si="586"/>
        <v>0</v>
      </c>
      <c r="M2028" s="89">
        <f>M2029+M2030</f>
        <v>0</v>
      </c>
      <c r="N2028" s="89">
        <f>N2029+N2030</f>
        <v>0</v>
      </c>
      <c r="O2028" s="82" t="s">
        <v>146</v>
      </c>
      <c r="P2028" s="35" t="s">
        <v>145</v>
      </c>
      <c r="R2028" s="352">
        <f>L2028-[1]გადასახდელები!L2028</f>
        <v>0</v>
      </c>
    </row>
    <row r="2029" spans="2:18" ht="30.75" hidden="1" customHeight="1">
      <c r="B2029" s="36" t="str">
        <f t="shared" si="588"/>
        <v>b</v>
      </c>
      <c r="C2029" s="42">
        <v>4</v>
      </c>
      <c r="D2029" s="42"/>
      <c r="F2029" s="343" t="s">
        <v>705</v>
      </c>
      <c r="G2029" s="47" t="s">
        <v>341</v>
      </c>
      <c r="H2029" s="103"/>
      <c r="I2029" s="94">
        <f t="shared" si="585"/>
        <v>0</v>
      </c>
      <c r="J2029" s="104"/>
      <c r="K2029" s="104"/>
      <c r="L2029" s="94">
        <f t="shared" si="586"/>
        <v>0</v>
      </c>
      <c r="M2029" s="104"/>
      <c r="N2029" s="104"/>
      <c r="P2029" s="35" t="s">
        <v>145</v>
      </c>
      <c r="R2029" s="352">
        <f>L2029-[1]გადასახდელები!L2029</f>
        <v>0</v>
      </c>
    </row>
    <row r="2030" spans="2:18" ht="30.75" hidden="1" customHeight="1">
      <c r="B2030" s="36" t="str">
        <f t="shared" si="588"/>
        <v>b</v>
      </c>
      <c r="C2030" s="42">
        <v>4</v>
      </c>
      <c r="D2030" s="42"/>
      <c r="F2030" s="342" t="s">
        <v>706</v>
      </c>
      <c r="G2030" s="47" t="s">
        <v>342</v>
      </c>
      <c r="H2030" s="93">
        <f>H2031+H2032+H2033+H2034</f>
        <v>0</v>
      </c>
      <c r="I2030" s="94">
        <f t="shared" si="585"/>
        <v>0</v>
      </c>
      <c r="J2030" s="93">
        <f>J2031+J2032+J2033+J2034</f>
        <v>0</v>
      </c>
      <c r="K2030" s="93">
        <f>K2031+K2032+K2033+K2034</f>
        <v>0</v>
      </c>
      <c r="L2030" s="94">
        <f t="shared" si="586"/>
        <v>0</v>
      </c>
      <c r="M2030" s="93">
        <f>M2031+M2032+M2033+M2034</f>
        <v>0</v>
      </c>
      <c r="N2030" s="93">
        <f>N2031+N2032+N2033+N2034</f>
        <v>0</v>
      </c>
      <c r="O2030" s="82" t="s">
        <v>146</v>
      </c>
      <c r="P2030" s="35" t="s">
        <v>145</v>
      </c>
      <c r="R2030" s="352">
        <f>L2030-[1]გადასახდელები!L2030</f>
        <v>0</v>
      </c>
    </row>
    <row r="2031" spans="2:18" ht="30.75" hidden="1" customHeight="1">
      <c r="B2031" s="36" t="str">
        <f t="shared" si="588"/>
        <v>b</v>
      </c>
      <c r="C2031" s="42">
        <v>5</v>
      </c>
      <c r="D2031" s="42"/>
      <c r="F2031" s="343" t="s">
        <v>707</v>
      </c>
      <c r="G2031" s="48" t="s">
        <v>343</v>
      </c>
      <c r="H2031" s="101"/>
      <c r="I2031" s="97">
        <f t="shared" si="585"/>
        <v>0</v>
      </c>
      <c r="J2031" s="102"/>
      <c r="K2031" s="102"/>
      <c r="L2031" s="97">
        <f t="shared" si="586"/>
        <v>0</v>
      </c>
      <c r="M2031" s="102"/>
      <c r="N2031" s="102"/>
      <c r="P2031" s="35" t="s">
        <v>145</v>
      </c>
      <c r="R2031" s="352">
        <f>L2031-[1]გადასახდელები!L2031</f>
        <v>0</v>
      </c>
    </row>
    <row r="2032" spans="2:18" ht="20.25" hidden="1" customHeight="1">
      <c r="B2032" s="36" t="str">
        <f t="shared" si="588"/>
        <v>b</v>
      </c>
      <c r="C2032" s="42">
        <v>5</v>
      </c>
      <c r="D2032" s="42"/>
      <c r="F2032" s="343" t="s">
        <v>708</v>
      </c>
      <c r="G2032" s="48" t="s">
        <v>344</v>
      </c>
      <c r="H2032" s="101"/>
      <c r="I2032" s="97">
        <f t="shared" si="585"/>
        <v>0</v>
      </c>
      <c r="J2032" s="102"/>
      <c r="K2032" s="102"/>
      <c r="L2032" s="97">
        <f t="shared" si="586"/>
        <v>0</v>
      </c>
      <c r="M2032" s="102"/>
      <c r="N2032" s="102"/>
      <c r="P2032" s="35" t="s">
        <v>145</v>
      </c>
      <c r="R2032" s="352">
        <f>L2032-[1]გადასახდელები!L2032</f>
        <v>0</v>
      </c>
    </row>
    <row r="2033" spans="2:18" ht="20.25" hidden="1" customHeight="1">
      <c r="B2033" s="36" t="str">
        <f t="shared" si="588"/>
        <v>b</v>
      </c>
      <c r="C2033" s="42">
        <v>5</v>
      </c>
      <c r="D2033" s="42"/>
      <c r="F2033" s="343" t="s">
        <v>709</v>
      </c>
      <c r="G2033" s="48" t="s">
        <v>345</v>
      </c>
      <c r="H2033" s="101"/>
      <c r="I2033" s="97">
        <f t="shared" si="585"/>
        <v>0</v>
      </c>
      <c r="J2033" s="102"/>
      <c r="K2033" s="102"/>
      <c r="L2033" s="97">
        <f t="shared" si="586"/>
        <v>0</v>
      </c>
      <c r="M2033" s="102"/>
      <c r="N2033" s="102"/>
      <c r="P2033" s="35" t="s">
        <v>145</v>
      </c>
      <c r="R2033" s="352">
        <f>L2033-[1]გადასახდელები!L2033</f>
        <v>0</v>
      </c>
    </row>
    <row r="2034" spans="2:18" ht="20.25" hidden="1" customHeight="1">
      <c r="B2034" s="36" t="str">
        <f t="shared" si="588"/>
        <v>b</v>
      </c>
      <c r="C2034" s="42">
        <v>5</v>
      </c>
      <c r="D2034" s="42"/>
      <c r="F2034" s="343" t="s">
        <v>710</v>
      </c>
      <c r="G2034" s="48" t="s">
        <v>214</v>
      </c>
      <c r="H2034" s="101"/>
      <c r="I2034" s="97">
        <f t="shared" si="585"/>
        <v>0</v>
      </c>
      <c r="J2034" s="102"/>
      <c r="K2034" s="102"/>
      <c r="L2034" s="97">
        <f t="shared" si="586"/>
        <v>0</v>
      </c>
      <c r="M2034" s="102"/>
      <c r="N2034" s="102"/>
      <c r="P2034" s="35" t="s">
        <v>145</v>
      </c>
      <c r="R2034" s="352">
        <f>L2034-[1]გადასახდელები!L2034</f>
        <v>0</v>
      </c>
    </row>
    <row r="2035" spans="2:18" ht="20.25" hidden="1" customHeight="1">
      <c r="B2035" s="36" t="str">
        <f t="shared" si="588"/>
        <v>b</v>
      </c>
      <c r="C2035" s="42">
        <v>3</v>
      </c>
      <c r="D2035" s="42"/>
      <c r="F2035" s="343" t="s">
        <v>711</v>
      </c>
      <c r="G2035" s="51" t="s">
        <v>346</v>
      </c>
      <c r="H2035" s="111"/>
      <c r="I2035" s="90">
        <f t="shared" si="585"/>
        <v>0</v>
      </c>
      <c r="J2035" s="112"/>
      <c r="K2035" s="112"/>
      <c r="L2035" s="90">
        <f t="shared" si="586"/>
        <v>0</v>
      </c>
      <c r="M2035" s="112"/>
      <c r="N2035" s="112"/>
      <c r="P2035" s="35" t="s">
        <v>145</v>
      </c>
      <c r="R2035" s="352">
        <f>L2035-[1]გადასახდელები!L2035</f>
        <v>0</v>
      </c>
    </row>
    <row r="2036" spans="2:18" ht="20.25" hidden="1" customHeight="1">
      <c r="B2036" s="36" t="str">
        <f t="shared" si="588"/>
        <v>b</v>
      </c>
      <c r="C2036" s="42">
        <v>3</v>
      </c>
      <c r="D2036" s="42"/>
      <c r="F2036" s="342" t="s">
        <v>712</v>
      </c>
      <c r="G2036" s="51" t="s">
        <v>347</v>
      </c>
      <c r="H2036" s="89">
        <f>H2037+H2038+H2039+H2042</f>
        <v>0</v>
      </c>
      <c r="I2036" s="90">
        <f t="shared" si="585"/>
        <v>0</v>
      </c>
      <c r="J2036" s="89">
        <f>J2037+J2038+J2039+J2042</f>
        <v>0</v>
      </c>
      <c r="K2036" s="89">
        <f>K2037+K2038+K2039+K2042</f>
        <v>0</v>
      </c>
      <c r="L2036" s="90">
        <f t="shared" si="586"/>
        <v>0</v>
      </c>
      <c r="M2036" s="89">
        <f>M2037+M2038+M2039+M2042</f>
        <v>0</v>
      </c>
      <c r="N2036" s="89">
        <f>N2037+N2038+N2039+N2042</f>
        <v>0</v>
      </c>
      <c r="O2036" s="82" t="s">
        <v>146</v>
      </c>
      <c r="P2036" s="35" t="s">
        <v>145</v>
      </c>
      <c r="R2036" s="352">
        <f>L2036-[1]გადასახდელები!L2036</f>
        <v>0</v>
      </c>
    </row>
    <row r="2037" spans="2:18" ht="30.75" hidden="1" customHeight="1">
      <c r="B2037" s="36" t="str">
        <f t="shared" si="588"/>
        <v>b</v>
      </c>
      <c r="C2037" s="42">
        <v>4</v>
      </c>
      <c r="D2037" s="42"/>
      <c r="F2037" s="343" t="s">
        <v>713</v>
      </c>
      <c r="G2037" s="47" t="s">
        <v>348</v>
      </c>
      <c r="H2037" s="103"/>
      <c r="I2037" s="94">
        <f t="shared" si="585"/>
        <v>0</v>
      </c>
      <c r="J2037" s="104"/>
      <c r="K2037" s="104"/>
      <c r="L2037" s="94">
        <f t="shared" si="586"/>
        <v>0</v>
      </c>
      <c r="M2037" s="104"/>
      <c r="N2037" s="104"/>
      <c r="O2037" s="115"/>
      <c r="P2037" s="35" t="s">
        <v>145</v>
      </c>
      <c r="R2037" s="352">
        <f>L2037-[1]გადასახდელები!L2037</f>
        <v>0</v>
      </c>
    </row>
    <row r="2038" spans="2:18" ht="20.25" hidden="1" customHeight="1">
      <c r="B2038" s="36" t="str">
        <f t="shared" si="588"/>
        <v>b</v>
      </c>
      <c r="C2038" s="42">
        <v>4</v>
      </c>
      <c r="D2038" s="42"/>
      <c r="F2038" s="343" t="s">
        <v>714</v>
      </c>
      <c r="G2038" s="47" t="s">
        <v>349</v>
      </c>
      <c r="H2038" s="103"/>
      <c r="I2038" s="94">
        <f t="shared" si="585"/>
        <v>0</v>
      </c>
      <c r="J2038" s="104"/>
      <c r="K2038" s="104"/>
      <c r="L2038" s="94">
        <f t="shared" si="586"/>
        <v>0</v>
      </c>
      <c r="M2038" s="104"/>
      <c r="N2038" s="104"/>
      <c r="O2038" s="115"/>
      <c r="P2038" s="35" t="s">
        <v>145</v>
      </c>
      <c r="R2038" s="352">
        <f>L2038-[1]გადასახდელები!L2038</f>
        <v>0</v>
      </c>
    </row>
    <row r="2039" spans="2:18" ht="20.25" hidden="1" customHeight="1">
      <c r="B2039" s="36" t="str">
        <f t="shared" si="588"/>
        <v>b</v>
      </c>
      <c r="C2039" s="42">
        <v>4</v>
      </c>
      <c r="D2039" s="42"/>
      <c r="F2039" s="342" t="s">
        <v>715</v>
      </c>
      <c r="G2039" s="47" t="s">
        <v>350</v>
      </c>
      <c r="H2039" s="93">
        <f>H2040+H2041</f>
        <v>0</v>
      </c>
      <c r="I2039" s="94">
        <f t="shared" si="585"/>
        <v>0</v>
      </c>
      <c r="J2039" s="93">
        <f>J2040+J2041</f>
        <v>0</v>
      </c>
      <c r="K2039" s="93">
        <f>K2040+K2041</f>
        <v>0</v>
      </c>
      <c r="L2039" s="94">
        <f t="shared" si="586"/>
        <v>0</v>
      </c>
      <c r="M2039" s="93">
        <f>M2040+M2041</f>
        <v>0</v>
      </c>
      <c r="N2039" s="93">
        <f>N2040+N2041</f>
        <v>0</v>
      </c>
      <c r="O2039" s="82" t="s">
        <v>146</v>
      </c>
      <c r="P2039" s="35" t="s">
        <v>145</v>
      </c>
      <c r="R2039" s="352">
        <f>L2039-[1]გადასახდელები!L2039</f>
        <v>0</v>
      </c>
    </row>
    <row r="2040" spans="2:18" ht="30.75" hidden="1" customHeight="1">
      <c r="B2040" s="36" t="str">
        <f t="shared" si="588"/>
        <v>b</v>
      </c>
      <c r="C2040" s="42">
        <v>5</v>
      </c>
      <c r="D2040" s="42"/>
      <c r="F2040" s="343" t="s">
        <v>716</v>
      </c>
      <c r="G2040" s="48" t="s">
        <v>351</v>
      </c>
      <c r="H2040" s="101"/>
      <c r="I2040" s="97">
        <f t="shared" si="585"/>
        <v>0</v>
      </c>
      <c r="J2040" s="102"/>
      <c r="K2040" s="102"/>
      <c r="L2040" s="97">
        <f t="shared" si="586"/>
        <v>0</v>
      </c>
      <c r="M2040" s="102"/>
      <c r="N2040" s="102"/>
      <c r="P2040" s="35" t="s">
        <v>145</v>
      </c>
      <c r="R2040" s="352">
        <f>L2040-[1]გადასახდელები!L2040</f>
        <v>0</v>
      </c>
    </row>
    <row r="2041" spans="2:18" ht="20.25" hidden="1" customHeight="1">
      <c r="B2041" s="36" t="str">
        <f t="shared" si="588"/>
        <v>b</v>
      </c>
      <c r="C2041" s="42">
        <v>5</v>
      </c>
      <c r="D2041" s="42"/>
      <c r="F2041" s="343" t="s">
        <v>717</v>
      </c>
      <c r="G2041" s="48" t="s">
        <v>352</v>
      </c>
      <c r="H2041" s="101"/>
      <c r="I2041" s="97">
        <f t="shared" si="585"/>
        <v>0</v>
      </c>
      <c r="J2041" s="102"/>
      <c r="K2041" s="102"/>
      <c r="L2041" s="97">
        <f t="shared" si="586"/>
        <v>0</v>
      </c>
      <c r="M2041" s="102"/>
      <c r="N2041" s="102"/>
      <c r="P2041" s="35" t="s">
        <v>145</v>
      </c>
      <c r="R2041" s="352">
        <f>L2041-[1]გადასახდელები!L2041</f>
        <v>0</v>
      </c>
    </row>
    <row r="2042" spans="2:18" ht="20.25" hidden="1" customHeight="1">
      <c r="B2042" s="36" t="str">
        <f t="shared" si="588"/>
        <v>b</v>
      </c>
      <c r="C2042" s="42">
        <v>4</v>
      </c>
      <c r="D2042" s="42"/>
      <c r="F2042" s="343" t="s">
        <v>718</v>
      </c>
      <c r="G2042" s="47" t="s">
        <v>353</v>
      </c>
      <c r="H2042" s="103"/>
      <c r="I2042" s="94">
        <f t="shared" si="585"/>
        <v>0</v>
      </c>
      <c r="J2042" s="104"/>
      <c r="K2042" s="104"/>
      <c r="L2042" s="94">
        <f t="shared" si="586"/>
        <v>0</v>
      </c>
      <c r="M2042" s="104"/>
      <c r="N2042" s="104"/>
      <c r="P2042" s="35" t="s">
        <v>145</v>
      </c>
      <c r="R2042" s="352">
        <f>L2042-[1]გადასახდელები!L2042</f>
        <v>0</v>
      </c>
    </row>
    <row r="2043" spans="2:18" ht="20.25" hidden="1" customHeight="1">
      <c r="B2043" s="36" t="str">
        <f t="shared" si="588"/>
        <v>b</v>
      </c>
      <c r="C2043" s="42">
        <v>2</v>
      </c>
      <c r="D2043" s="42"/>
      <c r="F2043" s="30"/>
      <c r="G2043" s="60" t="s">
        <v>354</v>
      </c>
      <c r="H2043" s="86">
        <f>H2044+H2051+H2058</f>
        <v>0</v>
      </c>
      <c r="I2043" s="87">
        <f t="shared" si="585"/>
        <v>0</v>
      </c>
      <c r="J2043" s="88">
        <f>J2044+J2051+J2058</f>
        <v>0</v>
      </c>
      <c r="K2043" s="88">
        <f>K2044+K2051+K2058</f>
        <v>0</v>
      </c>
      <c r="L2043" s="87">
        <f t="shared" si="586"/>
        <v>0</v>
      </c>
      <c r="M2043" s="88">
        <f>M2044+M2051+M2058</f>
        <v>0</v>
      </c>
      <c r="N2043" s="88">
        <f>N2044+N2051+N2058</f>
        <v>0</v>
      </c>
      <c r="O2043" s="82" t="s">
        <v>146</v>
      </c>
      <c r="R2043" s="352">
        <f>L2043-[1]გადასახდელები!L2043</f>
        <v>0</v>
      </c>
    </row>
    <row r="2044" spans="2:18" ht="20.25" hidden="1" customHeight="1">
      <c r="B2044" s="36" t="str">
        <f t="shared" si="588"/>
        <v>b</v>
      </c>
      <c r="C2044" s="42">
        <v>3</v>
      </c>
      <c r="D2044" s="42"/>
      <c r="F2044" s="31"/>
      <c r="G2044" s="51" t="s">
        <v>355</v>
      </c>
      <c r="H2044" s="120">
        <f>SUM(H2045:H2050)</f>
        <v>0</v>
      </c>
      <c r="I2044" s="118">
        <f t="shared" si="585"/>
        <v>0</v>
      </c>
      <c r="J2044" s="121">
        <f>SUM(J2045:J2050)</f>
        <v>0</v>
      </c>
      <c r="K2044" s="121">
        <f>SUM(K2045:K2050)</f>
        <v>0</v>
      </c>
      <c r="L2044" s="118">
        <f t="shared" si="586"/>
        <v>0</v>
      </c>
      <c r="M2044" s="121">
        <f>SUM(M2045:M2050)</f>
        <v>0</v>
      </c>
      <c r="N2044" s="121">
        <f>SUM(N2045:N2050)</f>
        <v>0</v>
      </c>
      <c r="O2044" s="82" t="s">
        <v>146</v>
      </c>
      <c r="R2044" s="352">
        <f>L2044-[1]გადასახდელები!L2044</f>
        <v>0</v>
      </c>
    </row>
    <row r="2045" spans="2:18" ht="20.25" hidden="1" customHeight="1">
      <c r="B2045" s="36" t="str">
        <f t="shared" si="588"/>
        <v>b</v>
      </c>
      <c r="C2045" s="42">
        <v>4</v>
      </c>
      <c r="D2045" s="42"/>
      <c r="F2045" s="31"/>
      <c r="G2045" s="47" t="s">
        <v>356</v>
      </c>
      <c r="H2045" s="103"/>
      <c r="I2045" s="94">
        <f t="shared" si="585"/>
        <v>0</v>
      </c>
      <c r="J2045" s="104"/>
      <c r="K2045" s="104"/>
      <c r="L2045" s="94">
        <f t="shared" si="586"/>
        <v>0</v>
      </c>
      <c r="M2045" s="104"/>
      <c r="N2045" s="104"/>
      <c r="R2045" s="352">
        <f>L2045-[1]გადასახდელები!L2045</f>
        <v>0</v>
      </c>
    </row>
    <row r="2046" spans="2:18" ht="20.25" hidden="1" customHeight="1">
      <c r="B2046" s="36" t="str">
        <f t="shared" si="588"/>
        <v>b</v>
      </c>
      <c r="C2046" s="42">
        <v>4</v>
      </c>
      <c r="D2046" s="42"/>
      <c r="F2046" s="31"/>
      <c r="G2046" s="47" t="s">
        <v>357</v>
      </c>
      <c r="H2046" s="103"/>
      <c r="I2046" s="94">
        <f t="shared" si="585"/>
        <v>0</v>
      </c>
      <c r="J2046" s="104"/>
      <c r="K2046" s="104"/>
      <c r="L2046" s="94">
        <f t="shared" si="586"/>
        <v>0</v>
      </c>
      <c r="M2046" s="104"/>
      <c r="N2046" s="104"/>
      <c r="R2046" s="352">
        <f>L2046-[1]გადასახდელები!L2046</f>
        <v>0</v>
      </c>
    </row>
    <row r="2047" spans="2:18" ht="20.25" hidden="1" customHeight="1">
      <c r="B2047" s="36" t="str">
        <f t="shared" si="588"/>
        <v>b</v>
      </c>
      <c r="C2047" s="42">
        <v>4</v>
      </c>
      <c r="D2047" s="42"/>
      <c r="F2047" s="31"/>
      <c r="G2047" s="47" t="s">
        <v>212</v>
      </c>
      <c r="H2047" s="103"/>
      <c r="I2047" s="94">
        <f t="shared" si="585"/>
        <v>0</v>
      </c>
      <c r="J2047" s="104"/>
      <c r="K2047" s="104"/>
      <c r="L2047" s="94">
        <f t="shared" si="586"/>
        <v>0</v>
      </c>
      <c r="M2047" s="104"/>
      <c r="N2047" s="104"/>
      <c r="R2047" s="352">
        <f>L2047-[1]გადასახდელები!L2047</f>
        <v>0</v>
      </c>
    </row>
    <row r="2048" spans="2:18" ht="20.25" hidden="1" customHeight="1">
      <c r="B2048" s="36" t="str">
        <f t="shared" si="588"/>
        <v>b</v>
      </c>
      <c r="C2048" s="42">
        <v>4</v>
      </c>
      <c r="D2048" s="42"/>
      <c r="F2048" s="31"/>
      <c r="G2048" s="47" t="s">
        <v>358</v>
      </c>
      <c r="H2048" s="103"/>
      <c r="I2048" s="94">
        <f t="shared" si="585"/>
        <v>0</v>
      </c>
      <c r="J2048" s="104"/>
      <c r="K2048" s="104"/>
      <c r="L2048" s="94">
        <f t="shared" si="586"/>
        <v>0</v>
      </c>
      <c r="M2048" s="104"/>
      <c r="N2048" s="104"/>
      <c r="R2048" s="352">
        <f>L2048-[1]გადასახდელები!L2048</f>
        <v>0</v>
      </c>
    </row>
    <row r="2049" spans="2:18" ht="20.25" hidden="1" customHeight="1">
      <c r="B2049" s="36" t="str">
        <f t="shared" si="588"/>
        <v>b</v>
      </c>
      <c r="C2049" s="42">
        <v>4</v>
      </c>
      <c r="D2049" s="42"/>
      <c r="F2049" s="31"/>
      <c r="G2049" s="47" t="s">
        <v>359</v>
      </c>
      <c r="H2049" s="103"/>
      <c r="I2049" s="94">
        <f t="shared" si="585"/>
        <v>0</v>
      </c>
      <c r="J2049" s="104"/>
      <c r="K2049" s="104"/>
      <c r="L2049" s="94">
        <f t="shared" si="586"/>
        <v>0</v>
      </c>
      <c r="M2049" s="104"/>
      <c r="N2049" s="104"/>
      <c r="R2049" s="352">
        <f>L2049-[1]გადასახდელები!L2049</f>
        <v>0</v>
      </c>
    </row>
    <row r="2050" spans="2:18" ht="20.25" hidden="1" customHeight="1">
      <c r="B2050" s="36" t="str">
        <f t="shared" si="588"/>
        <v>b</v>
      </c>
      <c r="C2050" s="42">
        <v>4</v>
      </c>
      <c r="D2050" s="42"/>
      <c r="F2050" s="31"/>
      <c r="G2050" s="47" t="s">
        <v>360</v>
      </c>
      <c r="H2050" s="103"/>
      <c r="I2050" s="94">
        <f t="shared" si="585"/>
        <v>0</v>
      </c>
      <c r="J2050" s="104"/>
      <c r="K2050" s="104"/>
      <c r="L2050" s="94">
        <f t="shared" si="586"/>
        <v>0</v>
      </c>
      <c r="M2050" s="104"/>
      <c r="N2050" s="104"/>
      <c r="R2050" s="352">
        <f>L2050-[1]გადასახდელები!L2050</f>
        <v>0</v>
      </c>
    </row>
    <row r="2051" spans="2:18" ht="20.25" hidden="1" customHeight="1">
      <c r="B2051" s="36" t="str">
        <f t="shared" si="588"/>
        <v>b</v>
      </c>
      <c r="C2051" s="42">
        <v>3</v>
      </c>
      <c r="D2051" s="42"/>
      <c r="F2051" s="31"/>
      <c r="G2051" s="51" t="s">
        <v>211</v>
      </c>
      <c r="H2051" s="120">
        <f>SUM(H2052:H2057)</f>
        <v>0</v>
      </c>
      <c r="I2051" s="118">
        <f t="shared" si="585"/>
        <v>0</v>
      </c>
      <c r="J2051" s="121">
        <f>SUM(J2052:J2057)</f>
        <v>0</v>
      </c>
      <c r="K2051" s="121">
        <f>SUM(K2052:K2057)</f>
        <v>0</v>
      </c>
      <c r="L2051" s="118">
        <f t="shared" si="586"/>
        <v>0</v>
      </c>
      <c r="M2051" s="121">
        <f>SUM(M2052:M2057)</f>
        <v>0</v>
      </c>
      <c r="N2051" s="121">
        <f>SUM(N2052:N2057)</f>
        <v>0</v>
      </c>
      <c r="O2051" s="82" t="s">
        <v>146</v>
      </c>
      <c r="R2051" s="352">
        <f>L2051-[1]გადასახდელები!L2051</f>
        <v>0</v>
      </c>
    </row>
    <row r="2052" spans="2:18" ht="20.25" hidden="1" customHeight="1">
      <c r="B2052" s="36" t="str">
        <f t="shared" si="588"/>
        <v>b</v>
      </c>
      <c r="C2052" s="42">
        <v>4</v>
      </c>
      <c r="D2052" s="42"/>
      <c r="F2052" s="31"/>
      <c r="G2052" s="47" t="s">
        <v>356</v>
      </c>
      <c r="H2052" s="103"/>
      <c r="I2052" s="94">
        <f t="shared" si="585"/>
        <v>0</v>
      </c>
      <c r="J2052" s="104"/>
      <c r="K2052" s="104"/>
      <c r="L2052" s="94">
        <f t="shared" si="586"/>
        <v>0</v>
      </c>
      <c r="M2052" s="104"/>
      <c r="N2052" s="104"/>
      <c r="R2052" s="352">
        <f>L2052-[1]გადასახდელები!L2052</f>
        <v>0</v>
      </c>
    </row>
    <row r="2053" spans="2:18" ht="20.25" hidden="1" customHeight="1">
      <c r="B2053" s="36" t="str">
        <f t="shared" si="588"/>
        <v>b</v>
      </c>
      <c r="C2053" s="42">
        <v>4</v>
      </c>
      <c r="D2053" s="42"/>
      <c r="F2053" s="31"/>
      <c r="G2053" s="47" t="s">
        <v>357</v>
      </c>
      <c r="H2053" s="103"/>
      <c r="I2053" s="94">
        <f t="shared" si="585"/>
        <v>0</v>
      </c>
      <c r="J2053" s="104"/>
      <c r="K2053" s="104"/>
      <c r="L2053" s="94">
        <f t="shared" si="586"/>
        <v>0</v>
      </c>
      <c r="M2053" s="104"/>
      <c r="N2053" s="104"/>
      <c r="R2053" s="352">
        <f>L2053-[1]გადასახდელები!L2053</f>
        <v>0</v>
      </c>
    </row>
    <row r="2054" spans="2:18" ht="20.25" hidden="1" customHeight="1">
      <c r="B2054" s="36" t="str">
        <f t="shared" si="588"/>
        <v>b</v>
      </c>
      <c r="C2054" s="42">
        <v>4</v>
      </c>
      <c r="D2054" s="42"/>
      <c r="F2054" s="31"/>
      <c r="G2054" s="47" t="s">
        <v>212</v>
      </c>
      <c r="H2054" s="103"/>
      <c r="I2054" s="94">
        <f t="shared" si="585"/>
        <v>0</v>
      </c>
      <c r="J2054" s="104"/>
      <c r="K2054" s="104"/>
      <c r="L2054" s="94">
        <f t="shared" si="586"/>
        <v>0</v>
      </c>
      <c r="M2054" s="104"/>
      <c r="N2054" s="104"/>
      <c r="R2054" s="352">
        <f>L2054-[1]გადასახდელები!L2054</f>
        <v>0</v>
      </c>
    </row>
    <row r="2055" spans="2:18" ht="20.25" hidden="1" customHeight="1">
      <c r="B2055" s="36" t="str">
        <f t="shared" ref="B2055:B2118" si="589">IF(H2055+I2055+L2055&gt;0,"a","b")</f>
        <v>b</v>
      </c>
      <c r="C2055" s="42">
        <v>4</v>
      </c>
      <c r="D2055" s="42"/>
      <c r="F2055" s="31"/>
      <c r="G2055" s="47" t="s">
        <v>361</v>
      </c>
      <c r="H2055" s="103"/>
      <c r="I2055" s="94">
        <f t="shared" si="585"/>
        <v>0</v>
      </c>
      <c r="J2055" s="104"/>
      <c r="K2055" s="104"/>
      <c r="L2055" s="94">
        <f t="shared" si="586"/>
        <v>0</v>
      </c>
      <c r="M2055" s="104"/>
      <c r="N2055" s="104"/>
      <c r="R2055" s="352">
        <f>L2055-[1]გადასახდელები!L2055</f>
        <v>0</v>
      </c>
    </row>
    <row r="2056" spans="2:18" ht="20.25" hidden="1" customHeight="1">
      <c r="B2056" s="36" t="str">
        <f t="shared" si="589"/>
        <v>b</v>
      </c>
      <c r="C2056" s="42">
        <v>4</v>
      </c>
      <c r="D2056" s="42"/>
      <c r="F2056" s="31"/>
      <c r="G2056" s="47" t="s">
        <v>359</v>
      </c>
      <c r="H2056" s="103"/>
      <c r="I2056" s="94">
        <f t="shared" si="585"/>
        <v>0</v>
      </c>
      <c r="J2056" s="104"/>
      <c r="K2056" s="104"/>
      <c r="L2056" s="94">
        <f t="shared" si="586"/>
        <v>0</v>
      </c>
      <c r="M2056" s="104"/>
      <c r="N2056" s="104"/>
      <c r="R2056" s="352">
        <f>L2056-[1]გადასახდელები!L2056</f>
        <v>0</v>
      </c>
    </row>
    <row r="2057" spans="2:18" ht="20.25" hidden="1" customHeight="1">
      <c r="B2057" s="36" t="str">
        <f t="shared" si="589"/>
        <v>b</v>
      </c>
      <c r="C2057" s="42">
        <v>4</v>
      </c>
      <c r="D2057" s="42"/>
      <c r="F2057" s="31"/>
      <c r="G2057" s="47" t="s">
        <v>360</v>
      </c>
      <c r="H2057" s="103"/>
      <c r="I2057" s="94">
        <f t="shared" si="585"/>
        <v>0</v>
      </c>
      <c r="J2057" s="104"/>
      <c r="K2057" s="104"/>
      <c r="L2057" s="94">
        <f t="shared" si="586"/>
        <v>0</v>
      </c>
      <c r="M2057" s="104"/>
      <c r="N2057" s="104"/>
      <c r="R2057" s="352">
        <f>L2057-[1]გადასახდელები!L2057</f>
        <v>0</v>
      </c>
    </row>
    <row r="2058" spans="2:18" ht="20.25" hidden="1" customHeight="1">
      <c r="B2058" s="36" t="str">
        <f t="shared" si="589"/>
        <v>b</v>
      </c>
      <c r="C2058" s="42">
        <v>3</v>
      </c>
      <c r="D2058" s="42"/>
      <c r="F2058" s="29"/>
      <c r="G2058" s="56" t="s">
        <v>213</v>
      </c>
      <c r="H2058" s="122"/>
      <c r="I2058" s="118">
        <f t="shared" si="585"/>
        <v>0</v>
      </c>
      <c r="J2058" s="123"/>
      <c r="K2058" s="123"/>
      <c r="L2058" s="118">
        <f t="shared" si="586"/>
        <v>0</v>
      </c>
      <c r="M2058" s="123"/>
      <c r="N2058" s="123"/>
      <c r="R2058" s="352">
        <f>L2058-[1]გადასახდელები!L2058</f>
        <v>0</v>
      </c>
    </row>
    <row r="2059" spans="2:18" ht="20.25" hidden="1" customHeight="1">
      <c r="B2059" s="36" t="str">
        <f t="shared" si="589"/>
        <v>b</v>
      </c>
      <c r="C2059" s="42">
        <v>2</v>
      </c>
      <c r="D2059" s="42"/>
      <c r="F2059" s="28"/>
      <c r="G2059" s="60" t="s">
        <v>362</v>
      </c>
      <c r="H2059" s="86">
        <f>H2060+H2068</f>
        <v>0</v>
      </c>
      <c r="I2059" s="87">
        <f t="shared" si="585"/>
        <v>0</v>
      </c>
      <c r="J2059" s="88">
        <f>J2060+J2068</f>
        <v>0</v>
      </c>
      <c r="K2059" s="88">
        <f>K2060+K2068</f>
        <v>0</v>
      </c>
      <c r="L2059" s="87">
        <f t="shared" si="586"/>
        <v>0</v>
      </c>
      <c r="M2059" s="88">
        <f>M2060+M2068</f>
        <v>0</v>
      </c>
      <c r="N2059" s="88">
        <f>N2060+N2068</f>
        <v>0</v>
      </c>
      <c r="O2059" s="82" t="s">
        <v>146</v>
      </c>
      <c r="R2059" s="352">
        <f>L2059-[1]გადასახდელები!L2059</f>
        <v>0</v>
      </c>
    </row>
    <row r="2060" spans="2:18" ht="20.25" hidden="1" customHeight="1">
      <c r="B2060" s="36" t="str">
        <f t="shared" si="589"/>
        <v>b</v>
      </c>
      <c r="C2060" s="42">
        <v>3</v>
      </c>
      <c r="D2060" s="42"/>
      <c r="F2060" s="29"/>
      <c r="G2060" s="51" t="s">
        <v>355</v>
      </c>
      <c r="H2060" s="120">
        <f>SUM(H2061:H2067)</f>
        <v>0</v>
      </c>
      <c r="I2060" s="118">
        <f t="shared" si="585"/>
        <v>0</v>
      </c>
      <c r="J2060" s="121">
        <f>SUM(J2061:J2067)</f>
        <v>0</v>
      </c>
      <c r="K2060" s="121">
        <f>SUM(K2061:K2067)</f>
        <v>0</v>
      </c>
      <c r="L2060" s="118">
        <f t="shared" si="586"/>
        <v>0</v>
      </c>
      <c r="M2060" s="121">
        <f>SUM(M2061:M2067)</f>
        <v>0</v>
      </c>
      <c r="N2060" s="121">
        <f>SUM(N2061:N2067)</f>
        <v>0</v>
      </c>
      <c r="O2060" s="82" t="s">
        <v>146</v>
      </c>
      <c r="R2060" s="352">
        <f>L2060-[1]გადასახდელები!L2060</f>
        <v>0</v>
      </c>
    </row>
    <row r="2061" spans="2:18" ht="20.25" hidden="1" customHeight="1">
      <c r="B2061" s="36" t="str">
        <f t="shared" si="589"/>
        <v>b</v>
      </c>
      <c r="C2061" s="42">
        <v>4</v>
      </c>
      <c r="D2061" s="42"/>
      <c r="F2061" s="29"/>
      <c r="G2061" s="47" t="s">
        <v>363</v>
      </c>
      <c r="H2061" s="103"/>
      <c r="I2061" s="94">
        <f t="shared" si="585"/>
        <v>0</v>
      </c>
      <c r="J2061" s="104"/>
      <c r="K2061" s="104"/>
      <c r="L2061" s="94">
        <f t="shared" si="586"/>
        <v>0</v>
      </c>
      <c r="M2061" s="104"/>
      <c r="N2061" s="104"/>
      <c r="R2061" s="352">
        <f>L2061-[1]გადასახდელები!L2061</f>
        <v>0</v>
      </c>
    </row>
    <row r="2062" spans="2:18" ht="20.25" hidden="1" customHeight="1">
      <c r="B2062" s="36" t="str">
        <f t="shared" si="589"/>
        <v>b</v>
      </c>
      <c r="C2062" s="42">
        <v>4</v>
      </c>
      <c r="D2062" s="42"/>
      <c r="F2062" s="29"/>
      <c r="G2062" s="47" t="s">
        <v>210</v>
      </c>
      <c r="H2062" s="103"/>
      <c r="I2062" s="94">
        <f t="shared" si="585"/>
        <v>0</v>
      </c>
      <c r="J2062" s="104"/>
      <c r="K2062" s="104"/>
      <c r="L2062" s="94">
        <f t="shared" si="586"/>
        <v>0</v>
      </c>
      <c r="M2062" s="104"/>
      <c r="N2062" s="104"/>
      <c r="R2062" s="352">
        <f>L2062-[1]გადასახდელები!L2062</f>
        <v>0</v>
      </c>
    </row>
    <row r="2063" spans="2:18" ht="20.25" hidden="1" customHeight="1">
      <c r="B2063" s="36" t="str">
        <f t="shared" si="589"/>
        <v>b</v>
      </c>
      <c r="C2063" s="42">
        <v>4</v>
      </c>
      <c r="D2063" s="42"/>
      <c r="F2063" s="29"/>
      <c r="G2063" s="47" t="s">
        <v>357</v>
      </c>
      <c r="H2063" s="103"/>
      <c r="I2063" s="94">
        <f t="shared" si="585"/>
        <v>0</v>
      </c>
      <c r="J2063" s="104"/>
      <c r="K2063" s="104"/>
      <c r="L2063" s="94">
        <f t="shared" si="586"/>
        <v>0</v>
      </c>
      <c r="M2063" s="104"/>
      <c r="N2063" s="104"/>
      <c r="R2063" s="352">
        <f>L2063-[1]გადასახდელები!L2063</f>
        <v>0</v>
      </c>
    </row>
    <row r="2064" spans="2:18" ht="30.75" hidden="1" customHeight="1">
      <c r="B2064" s="36" t="str">
        <f t="shared" si="589"/>
        <v>b</v>
      </c>
      <c r="C2064" s="42">
        <v>4</v>
      </c>
      <c r="D2064" s="42"/>
      <c r="F2064" s="29"/>
      <c r="G2064" s="47" t="s">
        <v>364</v>
      </c>
      <c r="H2064" s="103"/>
      <c r="I2064" s="94">
        <f t="shared" si="585"/>
        <v>0</v>
      </c>
      <c r="J2064" s="104"/>
      <c r="K2064" s="104"/>
      <c r="L2064" s="94">
        <f t="shared" si="586"/>
        <v>0</v>
      </c>
      <c r="M2064" s="104"/>
      <c r="N2064" s="104"/>
      <c r="R2064" s="352">
        <f>L2064-[1]გადასახდელები!L2064</f>
        <v>0</v>
      </c>
    </row>
    <row r="2065" spans="2:18" ht="20.25" hidden="1" customHeight="1">
      <c r="B2065" s="36" t="str">
        <f t="shared" si="589"/>
        <v>b</v>
      </c>
      <c r="C2065" s="42">
        <v>4</v>
      </c>
      <c r="D2065" s="42"/>
      <c r="F2065" s="29"/>
      <c r="G2065" s="47" t="s">
        <v>358</v>
      </c>
      <c r="H2065" s="103"/>
      <c r="I2065" s="94">
        <f t="shared" si="585"/>
        <v>0</v>
      </c>
      <c r="J2065" s="104"/>
      <c r="K2065" s="104"/>
      <c r="L2065" s="94">
        <f t="shared" si="586"/>
        <v>0</v>
      </c>
      <c r="M2065" s="104"/>
      <c r="N2065" s="104"/>
      <c r="R2065" s="352">
        <f>L2065-[1]გადასახდელები!L2065</f>
        <v>0</v>
      </c>
    </row>
    <row r="2066" spans="2:18" ht="20.25" hidden="1" customHeight="1">
      <c r="B2066" s="36" t="str">
        <f t="shared" si="589"/>
        <v>b</v>
      </c>
      <c r="C2066" s="42">
        <v>4</v>
      </c>
      <c r="D2066" s="42"/>
      <c r="F2066" s="29"/>
      <c r="G2066" s="47" t="s">
        <v>359</v>
      </c>
      <c r="H2066" s="103"/>
      <c r="I2066" s="94">
        <f t="shared" si="585"/>
        <v>0</v>
      </c>
      <c r="J2066" s="104"/>
      <c r="K2066" s="104"/>
      <c r="L2066" s="94">
        <f t="shared" si="586"/>
        <v>0</v>
      </c>
      <c r="M2066" s="104"/>
      <c r="N2066" s="104"/>
      <c r="R2066" s="352">
        <f>L2066-[1]გადასახდელები!L2066</f>
        <v>0</v>
      </c>
    </row>
    <row r="2067" spans="2:18" ht="20.25" hidden="1" customHeight="1">
      <c r="B2067" s="36" t="str">
        <f t="shared" si="589"/>
        <v>b</v>
      </c>
      <c r="C2067" s="42">
        <v>4</v>
      </c>
      <c r="D2067" s="42"/>
      <c r="F2067" s="29"/>
      <c r="G2067" s="47" t="s">
        <v>365</v>
      </c>
      <c r="H2067" s="122"/>
      <c r="I2067" s="94">
        <f t="shared" si="585"/>
        <v>0</v>
      </c>
      <c r="J2067" s="123"/>
      <c r="K2067" s="123"/>
      <c r="L2067" s="94">
        <f t="shared" si="586"/>
        <v>0</v>
      </c>
      <c r="M2067" s="123"/>
      <c r="N2067" s="123"/>
      <c r="R2067" s="352">
        <f>L2067-[1]გადასახდელები!L2067</f>
        <v>0</v>
      </c>
    </row>
    <row r="2068" spans="2:18" ht="20.25" hidden="1" customHeight="1">
      <c r="B2068" s="36" t="str">
        <f t="shared" si="589"/>
        <v>b</v>
      </c>
      <c r="C2068" s="42">
        <v>3</v>
      </c>
      <c r="D2068" s="42"/>
      <c r="F2068" s="29"/>
      <c r="G2068" s="51" t="s">
        <v>211</v>
      </c>
      <c r="H2068" s="120">
        <f>SUM(H2069:H2075)</f>
        <v>0</v>
      </c>
      <c r="I2068" s="118">
        <f t="shared" si="585"/>
        <v>0</v>
      </c>
      <c r="J2068" s="121">
        <f>SUM(J2069:J2075)</f>
        <v>0</v>
      </c>
      <c r="K2068" s="121">
        <f>SUM(K2069:K2075)</f>
        <v>0</v>
      </c>
      <c r="L2068" s="118">
        <f t="shared" si="586"/>
        <v>0</v>
      </c>
      <c r="M2068" s="121">
        <f>SUM(M2069:M2075)</f>
        <v>0</v>
      </c>
      <c r="N2068" s="121">
        <f>SUM(N2069:N2075)</f>
        <v>0</v>
      </c>
      <c r="O2068" s="82" t="s">
        <v>146</v>
      </c>
      <c r="R2068" s="352">
        <f>L2068-[1]გადასახდელები!L2068</f>
        <v>0</v>
      </c>
    </row>
    <row r="2069" spans="2:18" ht="20.25" hidden="1" customHeight="1">
      <c r="B2069" s="36" t="str">
        <f t="shared" si="589"/>
        <v>b</v>
      </c>
      <c r="C2069" s="42">
        <v>4</v>
      </c>
      <c r="D2069" s="42"/>
      <c r="F2069" s="29"/>
      <c r="G2069" s="47" t="s">
        <v>363</v>
      </c>
      <c r="H2069" s="103"/>
      <c r="I2069" s="94">
        <f t="shared" si="585"/>
        <v>0</v>
      </c>
      <c r="J2069" s="104"/>
      <c r="K2069" s="104"/>
      <c r="L2069" s="94">
        <f t="shared" si="586"/>
        <v>0</v>
      </c>
      <c r="M2069" s="104"/>
      <c r="N2069" s="104"/>
      <c r="R2069" s="352">
        <f>L2069-[1]გადასახდელები!L2069</f>
        <v>0</v>
      </c>
    </row>
    <row r="2070" spans="2:18" ht="20.25" hidden="1" customHeight="1">
      <c r="B2070" s="36" t="str">
        <f t="shared" si="589"/>
        <v>b</v>
      </c>
      <c r="C2070" s="42">
        <v>4</v>
      </c>
      <c r="D2070" s="42"/>
      <c r="F2070" s="29"/>
      <c r="G2070" s="47" t="s">
        <v>210</v>
      </c>
      <c r="H2070" s="103"/>
      <c r="I2070" s="94">
        <f t="shared" si="585"/>
        <v>0</v>
      </c>
      <c r="J2070" s="104"/>
      <c r="K2070" s="104"/>
      <c r="L2070" s="94">
        <f t="shared" si="586"/>
        <v>0</v>
      </c>
      <c r="M2070" s="104"/>
      <c r="N2070" s="104"/>
      <c r="R2070" s="352">
        <f>L2070-[1]გადასახდელები!L2070</f>
        <v>0</v>
      </c>
    </row>
    <row r="2071" spans="2:18" ht="20.25" hidden="1" customHeight="1">
      <c r="B2071" s="36" t="str">
        <f t="shared" si="589"/>
        <v>b</v>
      </c>
      <c r="C2071" s="42">
        <v>4</v>
      </c>
      <c r="D2071" s="42"/>
      <c r="F2071" s="29"/>
      <c r="G2071" s="47" t="s">
        <v>357</v>
      </c>
      <c r="H2071" s="103"/>
      <c r="I2071" s="94">
        <f t="shared" si="585"/>
        <v>0</v>
      </c>
      <c r="J2071" s="104"/>
      <c r="K2071" s="104"/>
      <c r="L2071" s="94">
        <f t="shared" si="586"/>
        <v>0</v>
      </c>
      <c r="M2071" s="104"/>
      <c r="N2071" s="104"/>
      <c r="R2071" s="352">
        <f>L2071-[1]გადასახდელები!L2071</f>
        <v>0</v>
      </c>
    </row>
    <row r="2072" spans="2:18" ht="30.75" hidden="1" customHeight="1">
      <c r="B2072" s="36" t="str">
        <f t="shared" si="589"/>
        <v>b</v>
      </c>
      <c r="C2072" s="42">
        <v>4</v>
      </c>
      <c r="D2072" s="42"/>
      <c r="F2072" s="29"/>
      <c r="G2072" s="47" t="s">
        <v>364</v>
      </c>
      <c r="H2072" s="103"/>
      <c r="I2072" s="94">
        <f t="shared" si="585"/>
        <v>0</v>
      </c>
      <c r="J2072" s="104"/>
      <c r="K2072" s="104"/>
      <c r="L2072" s="94">
        <f t="shared" si="586"/>
        <v>0</v>
      </c>
      <c r="M2072" s="104"/>
      <c r="N2072" s="104"/>
      <c r="R2072" s="352">
        <f>L2072-[1]გადასახდელები!L2072</f>
        <v>0</v>
      </c>
    </row>
    <row r="2073" spans="2:18" ht="20.25" hidden="1" customHeight="1">
      <c r="B2073" s="36" t="str">
        <f t="shared" si="589"/>
        <v>b</v>
      </c>
      <c r="C2073" s="42">
        <v>4</v>
      </c>
      <c r="D2073" s="42"/>
      <c r="F2073" s="29"/>
      <c r="G2073" s="47" t="s">
        <v>366</v>
      </c>
      <c r="H2073" s="103"/>
      <c r="I2073" s="94">
        <f t="shared" si="585"/>
        <v>0</v>
      </c>
      <c r="J2073" s="104"/>
      <c r="K2073" s="104"/>
      <c r="L2073" s="94">
        <f t="shared" si="586"/>
        <v>0</v>
      </c>
      <c r="M2073" s="104"/>
      <c r="N2073" s="104"/>
      <c r="R2073" s="352">
        <f>L2073-[1]გადასახდელები!L2073</f>
        <v>0</v>
      </c>
    </row>
    <row r="2074" spans="2:18" ht="20.25" hidden="1" customHeight="1">
      <c r="B2074" s="36" t="str">
        <f t="shared" si="589"/>
        <v>b</v>
      </c>
      <c r="C2074" s="42">
        <v>4</v>
      </c>
      <c r="D2074" s="42"/>
      <c r="F2074" s="29"/>
      <c r="G2074" s="47" t="s">
        <v>359</v>
      </c>
      <c r="H2074" s="103"/>
      <c r="I2074" s="94">
        <f t="shared" si="585"/>
        <v>0</v>
      </c>
      <c r="J2074" s="104"/>
      <c r="K2074" s="104"/>
      <c r="L2074" s="94">
        <f t="shared" si="586"/>
        <v>0</v>
      </c>
      <c r="M2074" s="104"/>
      <c r="N2074" s="104"/>
      <c r="R2074" s="352">
        <f>L2074-[1]გადასახდელები!L2074</f>
        <v>0</v>
      </c>
    </row>
    <row r="2075" spans="2:18" ht="21" hidden="1" customHeight="1" thickBot="1">
      <c r="B2075" s="36" t="str">
        <f t="shared" si="589"/>
        <v>b</v>
      </c>
      <c r="C2075" s="42">
        <v>4</v>
      </c>
      <c r="D2075" s="42"/>
      <c r="F2075" s="29"/>
      <c r="G2075" s="47" t="s">
        <v>365</v>
      </c>
      <c r="H2075" s="103"/>
      <c r="I2075" s="94">
        <f t="shared" si="585"/>
        <v>0</v>
      </c>
      <c r="J2075" s="104"/>
      <c r="K2075" s="104"/>
      <c r="L2075" s="94">
        <f t="shared" si="586"/>
        <v>0</v>
      </c>
      <c r="M2075" s="104"/>
      <c r="N2075" s="104"/>
      <c r="R2075" s="352">
        <f>L2075-[1]გადასახდელები!L2075</f>
        <v>0</v>
      </c>
    </row>
    <row r="2076" spans="2:18" ht="63" customHeight="1" thickBot="1">
      <c r="B2076" s="36" t="str">
        <f t="shared" si="589"/>
        <v>a</v>
      </c>
      <c r="C2076" s="42">
        <v>1</v>
      </c>
      <c r="D2076" s="42"/>
      <c r="E2076" s="24"/>
      <c r="F2076" s="32" t="s">
        <v>155</v>
      </c>
      <c r="G2076" s="61" t="s">
        <v>78</v>
      </c>
      <c r="H2076" s="79">
        <f t="shared" ref="H2076:H2139" si="590">H2306+H2536+H2766</f>
        <v>179.70099999999999</v>
      </c>
      <c r="I2076" s="80">
        <f t="shared" ref="I2076:I2139" si="591">J2076+K2076</f>
        <v>156</v>
      </c>
      <c r="J2076" s="79">
        <f t="shared" ref="J2076:K2076" si="592">J2306+J2536+J2766</f>
        <v>0</v>
      </c>
      <c r="K2076" s="79">
        <f t="shared" si="592"/>
        <v>156</v>
      </c>
      <c r="L2076" s="80">
        <f t="shared" ref="L2076:L2098" si="593">M2076+N2076</f>
        <v>26.499000000000002</v>
      </c>
      <c r="M2076" s="79">
        <f t="shared" ref="M2076:N2095" si="594">M2306+M2536+M2766</f>
        <v>0</v>
      </c>
      <c r="N2076" s="79">
        <f t="shared" si="594"/>
        <v>26.499000000000002</v>
      </c>
      <c r="O2076" s="82" t="s">
        <v>146</v>
      </c>
      <c r="P2076" s="43">
        <v>1</v>
      </c>
      <c r="R2076" s="352">
        <f>L2076-[1]გადასახდელები!L2076</f>
        <v>-433.60099999999994</v>
      </c>
    </row>
    <row r="2077" spans="2:18" ht="21" hidden="1" customHeight="1" thickTop="1">
      <c r="B2077" s="36" t="str">
        <f t="shared" si="589"/>
        <v>b</v>
      </c>
      <c r="C2077" s="42">
        <v>2</v>
      </c>
      <c r="D2077" s="42"/>
      <c r="F2077" s="26"/>
      <c r="G2077" s="46" t="s">
        <v>162</v>
      </c>
      <c r="H2077" s="324">
        <f t="shared" si="590"/>
        <v>0</v>
      </c>
      <c r="I2077" s="84">
        <f t="shared" si="591"/>
        <v>0</v>
      </c>
      <c r="J2077" s="324">
        <f t="shared" ref="J2077:K2077" si="595">J2307+J2537+J2767</f>
        <v>0</v>
      </c>
      <c r="K2077" s="324">
        <f t="shared" si="595"/>
        <v>0</v>
      </c>
      <c r="L2077" s="84">
        <f t="shared" si="593"/>
        <v>0</v>
      </c>
      <c r="M2077" s="324">
        <f t="shared" si="594"/>
        <v>0</v>
      </c>
      <c r="N2077" s="324">
        <f t="shared" si="594"/>
        <v>0</v>
      </c>
      <c r="O2077" s="82" t="s">
        <v>146</v>
      </c>
      <c r="R2077" s="352">
        <f>L2077-[1]გადასახდელები!L2077</f>
        <v>-39</v>
      </c>
    </row>
    <row r="2078" spans="2:18" ht="20.25" customHeight="1" thickTop="1">
      <c r="B2078" s="36" t="str">
        <f t="shared" si="589"/>
        <v>a</v>
      </c>
      <c r="C2078" s="42">
        <v>2</v>
      </c>
      <c r="D2078" s="42"/>
      <c r="E2078" s="24"/>
      <c r="F2078" s="341" t="s">
        <v>524</v>
      </c>
      <c r="G2078" s="58" t="s">
        <v>163</v>
      </c>
      <c r="H2078" s="86">
        <f t="shared" si="590"/>
        <v>179.7</v>
      </c>
      <c r="I2078" s="87">
        <f t="shared" si="591"/>
        <v>156</v>
      </c>
      <c r="J2078" s="86">
        <f t="shared" ref="J2078:K2078" si="596">J2308+J2538+J2768</f>
        <v>0</v>
      </c>
      <c r="K2078" s="86">
        <f t="shared" si="596"/>
        <v>156</v>
      </c>
      <c r="L2078" s="87">
        <f t="shared" si="593"/>
        <v>26.499000000000002</v>
      </c>
      <c r="M2078" s="86">
        <f t="shared" si="594"/>
        <v>0</v>
      </c>
      <c r="N2078" s="86">
        <f t="shared" si="594"/>
        <v>26.499000000000002</v>
      </c>
      <c r="O2078" s="82" t="s">
        <v>146</v>
      </c>
      <c r="R2078" s="352">
        <f>L2078-[1]გადასახდელები!L2078</f>
        <v>-433.60099999999994</v>
      </c>
    </row>
    <row r="2079" spans="2:18" ht="20.25" customHeight="1">
      <c r="B2079" s="36" t="str">
        <f t="shared" si="589"/>
        <v>a</v>
      </c>
      <c r="C2079" s="42">
        <v>31</v>
      </c>
      <c r="D2079" s="42"/>
      <c r="F2079" s="341" t="s">
        <v>525</v>
      </c>
      <c r="G2079" s="57" t="s">
        <v>164</v>
      </c>
      <c r="H2079" s="89">
        <f t="shared" si="590"/>
        <v>74.900000000000006</v>
      </c>
      <c r="I2079" s="90">
        <f t="shared" si="591"/>
        <v>83.8</v>
      </c>
      <c r="J2079" s="89">
        <f t="shared" ref="J2079:K2079" si="597">J2309+J2539+J2769</f>
        <v>0</v>
      </c>
      <c r="K2079" s="89">
        <f t="shared" si="597"/>
        <v>83.8</v>
      </c>
      <c r="L2079" s="90">
        <f t="shared" si="593"/>
        <v>21.19</v>
      </c>
      <c r="M2079" s="89">
        <f t="shared" si="594"/>
        <v>0</v>
      </c>
      <c r="N2079" s="89">
        <f t="shared" si="594"/>
        <v>21.19</v>
      </c>
      <c r="O2079" s="82" t="s">
        <v>146</v>
      </c>
      <c r="R2079" s="352">
        <f>L2079-[1]გადასახდელები!L2079</f>
        <v>-238.61</v>
      </c>
    </row>
    <row r="2080" spans="2:18" ht="20.25" customHeight="1">
      <c r="B2080" s="36" t="str">
        <f t="shared" si="589"/>
        <v>a</v>
      </c>
      <c r="C2080" s="42">
        <v>4</v>
      </c>
      <c r="D2080" s="42"/>
      <c r="F2080" s="341" t="s">
        <v>526</v>
      </c>
      <c r="G2080" s="47" t="s">
        <v>165</v>
      </c>
      <c r="H2080" s="93">
        <f t="shared" si="590"/>
        <v>74.900000000000006</v>
      </c>
      <c r="I2080" s="94">
        <f t="shared" si="591"/>
        <v>83.8</v>
      </c>
      <c r="J2080" s="93">
        <f t="shared" ref="J2080:K2080" si="598">J2310+J2540+J2770</f>
        <v>0</v>
      </c>
      <c r="K2080" s="93">
        <f t="shared" si="598"/>
        <v>83.8</v>
      </c>
      <c r="L2080" s="94">
        <f t="shared" si="593"/>
        <v>21.19</v>
      </c>
      <c r="M2080" s="93">
        <f t="shared" si="594"/>
        <v>0</v>
      </c>
      <c r="N2080" s="93">
        <f t="shared" si="594"/>
        <v>21.19</v>
      </c>
      <c r="O2080" s="82" t="s">
        <v>146</v>
      </c>
      <c r="R2080" s="352">
        <f>L2080-[1]გადასახდელები!L2080</f>
        <v>-238.61</v>
      </c>
    </row>
    <row r="2081" spans="2:18" ht="20.25" customHeight="1">
      <c r="B2081" s="36" t="str">
        <f t="shared" si="589"/>
        <v>a</v>
      </c>
      <c r="C2081" s="42">
        <v>5</v>
      </c>
      <c r="D2081" s="42"/>
      <c r="F2081" s="342" t="s">
        <v>527</v>
      </c>
      <c r="G2081" s="48" t="s">
        <v>166</v>
      </c>
      <c r="H2081" s="96">
        <f t="shared" si="590"/>
        <v>74.900000000000006</v>
      </c>
      <c r="I2081" s="97">
        <f t="shared" si="591"/>
        <v>83.8</v>
      </c>
      <c r="J2081" s="96">
        <f t="shared" ref="J2081:K2081" si="599">J2311+J2541+J2771</f>
        <v>0</v>
      </c>
      <c r="K2081" s="96">
        <f t="shared" si="599"/>
        <v>83.8</v>
      </c>
      <c r="L2081" s="97">
        <f t="shared" si="593"/>
        <v>21.19</v>
      </c>
      <c r="M2081" s="96">
        <f t="shared" si="594"/>
        <v>0</v>
      </c>
      <c r="N2081" s="96">
        <f t="shared" si="594"/>
        <v>21.19</v>
      </c>
      <c r="O2081" s="82" t="s">
        <v>146</v>
      </c>
      <c r="R2081" s="352">
        <f>L2081-[1]გადასახდელები!L2081</f>
        <v>-238.61</v>
      </c>
    </row>
    <row r="2082" spans="2:18" ht="20.25" customHeight="1">
      <c r="B2082" s="36" t="str">
        <f t="shared" si="589"/>
        <v>a</v>
      </c>
      <c r="C2082" s="42">
        <v>6</v>
      </c>
      <c r="D2082" s="42"/>
      <c r="F2082" s="343" t="s">
        <v>528</v>
      </c>
      <c r="G2082" s="45" t="s">
        <v>167</v>
      </c>
      <c r="H2082" s="119">
        <f t="shared" ref="H2082" si="600">H2312+H2542+H2772</f>
        <v>71.7</v>
      </c>
      <c r="I2082" s="91">
        <f t="shared" si="591"/>
        <v>83.8</v>
      </c>
      <c r="J2082" s="119">
        <f t="shared" ref="J2082:K2082" si="601">J2312+J2542+J2772</f>
        <v>0</v>
      </c>
      <c r="K2082" s="119">
        <f t="shared" si="601"/>
        <v>83.8</v>
      </c>
      <c r="L2082" s="91">
        <f t="shared" si="593"/>
        <v>20.94</v>
      </c>
      <c r="M2082" s="119">
        <f t="shared" si="594"/>
        <v>0</v>
      </c>
      <c r="N2082" s="119">
        <f t="shared" si="594"/>
        <v>20.94</v>
      </c>
      <c r="O2082" s="82" t="s">
        <v>146</v>
      </c>
      <c r="R2082" s="352">
        <f>L2082-[1]გადასახდელები!L2082</f>
        <v>-238.86</v>
      </c>
    </row>
    <row r="2083" spans="2:18" ht="20.25" hidden="1" customHeight="1">
      <c r="B2083" s="36" t="str">
        <f t="shared" si="589"/>
        <v>b</v>
      </c>
      <c r="C2083" s="42">
        <v>6</v>
      </c>
      <c r="D2083" s="42"/>
      <c r="F2083" s="343" t="s">
        <v>592</v>
      </c>
      <c r="G2083" s="45" t="s">
        <v>168</v>
      </c>
      <c r="H2083" s="119">
        <f t="shared" si="590"/>
        <v>0</v>
      </c>
      <c r="I2083" s="91">
        <f t="shared" si="591"/>
        <v>0</v>
      </c>
      <c r="J2083" s="119">
        <f t="shared" ref="J2083:K2083" si="602">J2313+J2543+J2773</f>
        <v>0</v>
      </c>
      <c r="K2083" s="119">
        <f t="shared" si="602"/>
        <v>0</v>
      </c>
      <c r="L2083" s="91">
        <f t="shared" si="593"/>
        <v>0</v>
      </c>
      <c r="M2083" s="119">
        <f t="shared" si="594"/>
        <v>0</v>
      </c>
      <c r="N2083" s="119">
        <f t="shared" si="594"/>
        <v>0</v>
      </c>
      <c r="O2083" s="82" t="s">
        <v>146</v>
      </c>
      <c r="R2083" s="352">
        <f>L2083-[1]გადასახდელები!L2083</f>
        <v>0</v>
      </c>
    </row>
    <row r="2084" spans="2:18" ht="20.25" customHeight="1">
      <c r="B2084" s="36" t="str">
        <f t="shared" si="589"/>
        <v>a</v>
      </c>
      <c r="C2084" s="42">
        <v>6</v>
      </c>
      <c r="D2084" s="42"/>
      <c r="F2084" s="343" t="s">
        <v>529</v>
      </c>
      <c r="G2084" s="45" t="s">
        <v>169</v>
      </c>
      <c r="H2084" s="119">
        <f t="shared" si="590"/>
        <v>3.2</v>
      </c>
      <c r="I2084" s="91">
        <f t="shared" si="591"/>
        <v>0</v>
      </c>
      <c r="J2084" s="119">
        <f t="shared" ref="J2084:K2084" si="603">J2314+J2544+J2774</f>
        <v>0</v>
      </c>
      <c r="K2084" s="119">
        <f t="shared" si="603"/>
        <v>0</v>
      </c>
      <c r="L2084" s="91">
        <f t="shared" si="593"/>
        <v>0.25</v>
      </c>
      <c r="M2084" s="119">
        <f t="shared" si="594"/>
        <v>0</v>
      </c>
      <c r="N2084" s="119">
        <f t="shared" si="594"/>
        <v>0.25</v>
      </c>
      <c r="O2084" s="82" t="s">
        <v>146</v>
      </c>
      <c r="R2084" s="352">
        <f>L2084-[1]გადასახდელები!L2084</f>
        <v>0.25</v>
      </c>
    </row>
    <row r="2085" spans="2:18" ht="20.25" hidden="1" customHeight="1">
      <c r="B2085" s="36" t="str">
        <f t="shared" si="589"/>
        <v>b</v>
      </c>
      <c r="C2085" s="42">
        <v>6</v>
      </c>
      <c r="D2085" s="42"/>
      <c r="F2085" s="343" t="s">
        <v>593</v>
      </c>
      <c r="G2085" s="45" t="s">
        <v>170</v>
      </c>
      <c r="H2085" s="119">
        <f t="shared" si="590"/>
        <v>0</v>
      </c>
      <c r="I2085" s="91">
        <f t="shared" si="591"/>
        <v>0</v>
      </c>
      <c r="J2085" s="119">
        <f t="shared" ref="J2085:K2085" si="604">J2315+J2545+J2775</f>
        <v>0</v>
      </c>
      <c r="K2085" s="119">
        <f t="shared" si="604"/>
        <v>0</v>
      </c>
      <c r="L2085" s="91">
        <f t="shared" si="593"/>
        <v>0</v>
      </c>
      <c r="M2085" s="119">
        <f t="shared" si="594"/>
        <v>0</v>
      </c>
      <c r="N2085" s="119">
        <f t="shared" si="594"/>
        <v>0</v>
      </c>
      <c r="O2085" s="82" t="s">
        <v>146</v>
      </c>
      <c r="R2085" s="352">
        <f>L2085-[1]გადასახდელები!L2085</f>
        <v>0</v>
      </c>
    </row>
    <row r="2086" spans="2:18" ht="20.25" hidden="1" customHeight="1">
      <c r="B2086" s="36" t="str">
        <f t="shared" si="589"/>
        <v>b</v>
      </c>
      <c r="C2086" s="42">
        <v>6</v>
      </c>
      <c r="D2086" s="42"/>
      <c r="F2086" s="343" t="s">
        <v>594</v>
      </c>
      <c r="G2086" s="45" t="s">
        <v>171</v>
      </c>
      <c r="H2086" s="119">
        <f t="shared" si="590"/>
        <v>0</v>
      </c>
      <c r="I2086" s="91">
        <f t="shared" si="591"/>
        <v>0</v>
      </c>
      <c r="J2086" s="119">
        <f t="shared" ref="J2086:K2086" si="605">J2316+J2546+J2776</f>
        <v>0</v>
      </c>
      <c r="K2086" s="119">
        <f t="shared" si="605"/>
        <v>0</v>
      </c>
      <c r="L2086" s="91">
        <f t="shared" si="593"/>
        <v>0</v>
      </c>
      <c r="M2086" s="119">
        <f t="shared" si="594"/>
        <v>0</v>
      </c>
      <c r="N2086" s="119">
        <f t="shared" si="594"/>
        <v>0</v>
      </c>
      <c r="O2086" s="82" t="s">
        <v>146</v>
      </c>
      <c r="R2086" s="352">
        <f>L2086-[1]გადასახდელები!L2086</f>
        <v>0</v>
      </c>
    </row>
    <row r="2087" spans="2:18" ht="20.25" hidden="1" customHeight="1">
      <c r="B2087" s="36" t="str">
        <f t="shared" si="589"/>
        <v>b</v>
      </c>
      <c r="C2087" s="42">
        <v>6</v>
      </c>
      <c r="D2087" s="42"/>
      <c r="F2087" s="343" t="s">
        <v>595</v>
      </c>
      <c r="G2087" s="45" t="s">
        <v>172</v>
      </c>
      <c r="H2087" s="119">
        <f t="shared" si="590"/>
        <v>0</v>
      </c>
      <c r="I2087" s="91">
        <f t="shared" si="591"/>
        <v>0</v>
      </c>
      <c r="J2087" s="119">
        <f t="shared" ref="J2087:K2087" si="606">J2317+J2547+J2777</f>
        <v>0</v>
      </c>
      <c r="K2087" s="119">
        <f t="shared" si="606"/>
        <v>0</v>
      </c>
      <c r="L2087" s="91">
        <f t="shared" si="593"/>
        <v>0</v>
      </c>
      <c r="M2087" s="119">
        <f t="shared" si="594"/>
        <v>0</v>
      </c>
      <c r="N2087" s="119">
        <f t="shared" si="594"/>
        <v>0</v>
      </c>
      <c r="O2087" s="82" t="s">
        <v>146</v>
      </c>
      <c r="R2087" s="352">
        <f>L2087-[1]გადასახდელები!L2087</f>
        <v>0</v>
      </c>
    </row>
    <row r="2088" spans="2:18" ht="20.25" hidden="1" customHeight="1">
      <c r="B2088" s="36" t="str">
        <f t="shared" si="589"/>
        <v>b</v>
      </c>
      <c r="C2088" s="42">
        <v>5</v>
      </c>
      <c r="D2088" s="42"/>
      <c r="F2088" s="343" t="s">
        <v>596</v>
      </c>
      <c r="G2088" s="48" t="s">
        <v>173</v>
      </c>
      <c r="H2088" s="96">
        <f t="shared" si="590"/>
        <v>0</v>
      </c>
      <c r="I2088" s="97">
        <f t="shared" si="591"/>
        <v>0</v>
      </c>
      <c r="J2088" s="96">
        <f t="shared" ref="J2088:K2088" si="607">J2318+J2548+J2778</f>
        <v>0</v>
      </c>
      <c r="K2088" s="96">
        <f t="shared" si="607"/>
        <v>0</v>
      </c>
      <c r="L2088" s="97">
        <f t="shared" si="593"/>
        <v>0</v>
      </c>
      <c r="M2088" s="96">
        <f t="shared" si="594"/>
        <v>0</v>
      </c>
      <c r="N2088" s="96">
        <f t="shared" si="594"/>
        <v>0</v>
      </c>
      <c r="O2088" s="82" t="s">
        <v>146</v>
      </c>
      <c r="R2088" s="352">
        <f>L2088-[1]გადასახდელები!L2088</f>
        <v>0</v>
      </c>
    </row>
    <row r="2089" spans="2:18" ht="20.25" hidden="1" customHeight="1">
      <c r="B2089" s="36" t="str">
        <f t="shared" si="589"/>
        <v>b</v>
      </c>
      <c r="C2089" s="42">
        <v>4</v>
      </c>
      <c r="D2089" s="42"/>
      <c r="F2089" s="343" t="s">
        <v>597</v>
      </c>
      <c r="G2089" s="47" t="s">
        <v>174</v>
      </c>
      <c r="H2089" s="93">
        <f t="shared" si="590"/>
        <v>0</v>
      </c>
      <c r="I2089" s="94">
        <f t="shared" si="591"/>
        <v>0</v>
      </c>
      <c r="J2089" s="93">
        <f t="shared" ref="J2089:K2089" si="608">J2319+J2549+J2779</f>
        <v>0</v>
      </c>
      <c r="K2089" s="93">
        <f t="shared" si="608"/>
        <v>0</v>
      </c>
      <c r="L2089" s="94">
        <f t="shared" si="593"/>
        <v>0</v>
      </c>
      <c r="M2089" s="93">
        <f t="shared" si="594"/>
        <v>0</v>
      </c>
      <c r="N2089" s="93">
        <f t="shared" si="594"/>
        <v>0</v>
      </c>
      <c r="O2089" s="82" t="s">
        <v>146</v>
      </c>
      <c r="R2089" s="352">
        <f>L2089-[1]გადასახდელები!L2089</f>
        <v>0</v>
      </c>
    </row>
    <row r="2090" spans="2:18" ht="20.25" customHeight="1">
      <c r="B2090" s="36" t="str">
        <f t="shared" si="589"/>
        <v>a</v>
      </c>
      <c r="C2090" s="42">
        <v>3</v>
      </c>
      <c r="D2090" s="42"/>
      <c r="F2090" s="342" t="s">
        <v>530</v>
      </c>
      <c r="G2090" s="57" t="s">
        <v>175</v>
      </c>
      <c r="H2090" s="89">
        <f t="shared" si="590"/>
        <v>27.599999999999998</v>
      </c>
      <c r="I2090" s="90">
        <f t="shared" si="591"/>
        <v>34.200000000000003</v>
      </c>
      <c r="J2090" s="89">
        <f t="shared" ref="J2090:K2090" si="609">J2320+J2550+J2780</f>
        <v>0</v>
      </c>
      <c r="K2090" s="89">
        <f t="shared" si="609"/>
        <v>34.200000000000003</v>
      </c>
      <c r="L2090" s="90">
        <f t="shared" si="593"/>
        <v>5.3089999999999993</v>
      </c>
      <c r="M2090" s="89">
        <f t="shared" si="594"/>
        <v>0</v>
      </c>
      <c r="N2090" s="89">
        <f t="shared" si="594"/>
        <v>5.3089999999999993</v>
      </c>
      <c r="O2090" s="82" t="s">
        <v>146</v>
      </c>
      <c r="R2090" s="352">
        <f>L2090-[1]გადასახდელები!L2090</f>
        <v>-147.09099999999998</v>
      </c>
    </row>
    <row r="2091" spans="2:18" ht="20.25" customHeight="1">
      <c r="B2091" s="36" t="str">
        <f t="shared" si="589"/>
        <v>a</v>
      </c>
      <c r="C2091" s="42">
        <v>4</v>
      </c>
      <c r="D2091" s="42"/>
      <c r="F2091" s="343" t="s">
        <v>531</v>
      </c>
      <c r="G2091" s="47" t="s">
        <v>176</v>
      </c>
      <c r="H2091" s="93">
        <f t="shared" si="590"/>
        <v>5</v>
      </c>
      <c r="I2091" s="94">
        <f t="shared" si="591"/>
        <v>0</v>
      </c>
      <c r="J2091" s="93">
        <f t="shared" ref="J2091:K2091" si="610">J2321+J2551+J2781</f>
        <v>0</v>
      </c>
      <c r="K2091" s="93">
        <f t="shared" si="610"/>
        <v>0</v>
      </c>
      <c r="L2091" s="94">
        <f t="shared" si="593"/>
        <v>0</v>
      </c>
      <c r="M2091" s="93">
        <f t="shared" si="594"/>
        <v>0</v>
      </c>
      <c r="N2091" s="93">
        <f t="shared" si="594"/>
        <v>0</v>
      </c>
      <c r="O2091" s="82" t="s">
        <v>146</v>
      </c>
      <c r="R2091" s="352">
        <f>L2091-[1]გადასახდელები!L2091</f>
        <v>-69.099999999999994</v>
      </c>
    </row>
    <row r="2092" spans="2:18" ht="20.25" customHeight="1">
      <c r="B2092" s="36" t="str">
        <f t="shared" si="589"/>
        <v>a</v>
      </c>
      <c r="C2092" s="42">
        <v>4</v>
      </c>
      <c r="D2092" s="42"/>
      <c r="F2092" s="342" t="s">
        <v>532</v>
      </c>
      <c r="G2092" s="47" t="s">
        <v>177</v>
      </c>
      <c r="H2092" s="93">
        <f t="shared" si="590"/>
        <v>1.9</v>
      </c>
      <c r="I2092" s="94">
        <f t="shared" si="591"/>
        <v>1.5</v>
      </c>
      <c r="J2092" s="93">
        <f t="shared" ref="J2092:K2092" si="611">J2322+J2552+J2782</f>
        <v>0</v>
      </c>
      <c r="K2092" s="93">
        <f t="shared" si="611"/>
        <v>1.5</v>
      </c>
      <c r="L2092" s="94">
        <f t="shared" si="593"/>
        <v>0.36</v>
      </c>
      <c r="M2092" s="93">
        <f t="shared" si="594"/>
        <v>0</v>
      </c>
      <c r="N2092" s="93">
        <f t="shared" si="594"/>
        <v>0.36</v>
      </c>
      <c r="O2092" s="82" t="s">
        <v>146</v>
      </c>
      <c r="R2092" s="352">
        <f>L2092-[1]გადასახდელები!L2092</f>
        <v>-4.4399999999999995</v>
      </c>
    </row>
    <row r="2093" spans="2:18" ht="20.25" customHeight="1">
      <c r="B2093" s="36" t="str">
        <f t="shared" si="589"/>
        <v>a</v>
      </c>
      <c r="C2093" s="42">
        <v>5</v>
      </c>
      <c r="D2093" s="42"/>
      <c r="F2093" s="343" t="s">
        <v>533</v>
      </c>
      <c r="G2093" s="48" t="s">
        <v>178</v>
      </c>
      <c r="H2093" s="96">
        <f t="shared" si="590"/>
        <v>1.9</v>
      </c>
      <c r="I2093" s="97">
        <f t="shared" si="591"/>
        <v>1.5</v>
      </c>
      <c r="J2093" s="96">
        <f t="shared" ref="J2093:K2093" si="612">J2323+J2553+J2783</f>
        <v>0</v>
      </c>
      <c r="K2093" s="96">
        <f t="shared" si="612"/>
        <v>1.5</v>
      </c>
      <c r="L2093" s="97">
        <f t="shared" si="593"/>
        <v>0.36</v>
      </c>
      <c r="M2093" s="96">
        <f t="shared" si="594"/>
        <v>0</v>
      </c>
      <c r="N2093" s="96">
        <f t="shared" si="594"/>
        <v>0.36</v>
      </c>
      <c r="O2093" s="82" t="s">
        <v>146</v>
      </c>
      <c r="R2093" s="352">
        <f>L2093-[1]გადასახდელები!L2093</f>
        <v>-4.4399999999999995</v>
      </c>
    </row>
    <row r="2094" spans="2:18" ht="20.25" hidden="1" customHeight="1">
      <c r="B2094" s="36" t="str">
        <f t="shared" si="589"/>
        <v>b</v>
      </c>
      <c r="C2094" s="42">
        <v>5</v>
      </c>
      <c r="D2094" s="42"/>
      <c r="F2094" s="343" t="s">
        <v>598</v>
      </c>
      <c r="G2094" s="48" t="s">
        <v>179</v>
      </c>
      <c r="H2094" s="96">
        <f t="shared" si="590"/>
        <v>0</v>
      </c>
      <c r="I2094" s="97">
        <f t="shared" si="591"/>
        <v>0</v>
      </c>
      <c r="J2094" s="96">
        <f t="shared" ref="J2094:K2094" si="613">J2324+J2554+J2784</f>
        <v>0</v>
      </c>
      <c r="K2094" s="96">
        <f t="shared" si="613"/>
        <v>0</v>
      </c>
      <c r="L2094" s="97">
        <f t="shared" si="593"/>
        <v>0</v>
      </c>
      <c r="M2094" s="96">
        <f t="shared" si="594"/>
        <v>0</v>
      </c>
      <c r="N2094" s="96">
        <f t="shared" si="594"/>
        <v>0</v>
      </c>
      <c r="O2094" s="82" t="s">
        <v>146</v>
      </c>
      <c r="R2094" s="352">
        <f>L2094-[1]გადასახდელები!L2094</f>
        <v>0</v>
      </c>
    </row>
    <row r="2095" spans="2:18" ht="20.25" customHeight="1">
      <c r="B2095" s="36" t="str">
        <f t="shared" si="589"/>
        <v>a</v>
      </c>
      <c r="C2095" s="42">
        <v>4</v>
      </c>
      <c r="D2095" s="42"/>
      <c r="F2095" s="342" t="s">
        <v>534</v>
      </c>
      <c r="G2095" s="47" t="s">
        <v>180</v>
      </c>
      <c r="H2095" s="93">
        <f t="shared" si="590"/>
        <v>3</v>
      </c>
      <c r="I2095" s="94">
        <f t="shared" si="591"/>
        <v>5.7</v>
      </c>
      <c r="J2095" s="93">
        <f t="shared" ref="J2095:K2095" si="614">J2325+J2555+J2785</f>
        <v>0</v>
      </c>
      <c r="K2095" s="93">
        <f t="shared" si="614"/>
        <v>5.7</v>
      </c>
      <c r="L2095" s="94">
        <f t="shared" si="593"/>
        <v>1.58</v>
      </c>
      <c r="M2095" s="93">
        <f t="shared" si="594"/>
        <v>0</v>
      </c>
      <c r="N2095" s="93">
        <f t="shared" si="594"/>
        <v>1.58</v>
      </c>
      <c r="O2095" s="82" t="s">
        <v>146</v>
      </c>
      <c r="R2095" s="352">
        <f>L2095-[1]გადასახდელები!L2095</f>
        <v>-13.12</v>
      </c>
    </row>
    <row r="2096" spans="2:18" ht="42.75" customHeight="1">
      <c r="B2096" s="36" t="str">
        <f t="shared" si="589"/>
        <v>a</v>
      </c>
      <c r="C2096" s="42">
        <v>5</v>
      </c>
      <c r="D2096" s="42"/>
      <c r="F2096" s="343" t="s">
        <v>535</v>
      </c>
      <c r="G2096" s="48" t="s">
        <v>229</v>
      </c>
      <c r="H2096" s="96">
        <f t="shared" si="590"/>
        <v>0.7</v>
      </c>
      <c r="I2096" s="97">
        <f t="shared" si="591"/>
        <v>1</v>
      </c>
      <c r="J2096" s="96">
        <f t="shared" ref="J2096:K2096" si="615">J2326+J2556+J2786</f>
        <v>0</v>
      </c>
      <c r="K2096" s="96">
        <f t="shared" si="615"/>
        <v>1</v>
      </c>
      <c r="L2096" s="97">
        <f t="shared" si="593"/>
        <v>0.42300000000000004</v>
      </c>
      <c r="M2096" s="96">
        <f t="shared" ref="M2096:N2115" si="616">M2326+M2556+M2786</f>
        <v>0</v>
      </c>
      <c r="N2096" s="96">
        <f t="shared" si="616"/>
        <v>0.42300000000000004</v>
      </c>
      <c r="O2096" s="82" t="s">
        <v>146</v>
      </c>
      <c r="R2096" s="352">
        <f>L2096-[1]გადასახდელები!L2096</f>
        <v>-0.877</v>
      </c>
    </row>
    <row r="2097" spans="2:18" ht="30.75" hidden="1" customHeight="1">
      <c r="B2097" s="36" t="str">
        <f t="shared" si="589"/>
        <v>b</v>
      </c>
      <c r="C2097" s="42">
        <v>5</v>
      </c>
      <c r="D2097" s="42"/>
      <c r="F2097" s="343" t="s">
        <v>599</v>
      </c>
      <c r="G2097" s="49" t="s">
        <v>196</v>
      </c>
      <c r="H2097" s="96">
        <f t="shared" si="590"/>
        <v>0</v>
      </c>
      <c r="I2097" s="97">
        <f t="shared" si="591"/>
        <v>0</v>
      </c>
      <c r="J2097" s="96">
        <f t="shared" ref="J2097:K2097" si="617">J2327+J2557+J2787</f>
        <v>0</v>
      </c>
      <c r="K2097" s="96">
        <f t="shared" si="617"/>
        <v>0</v>
      </c>
      <c r="L2097" s="97">
        <f t="shared" si="593"/>
        <v>0</v>
      </c>
      <c r="M2097" s="96">
        <f t="shared" si="616"/>
        <v>0</v>
      </c>
      <c r="N2097" s="96">
        <f t="shared" si="616"/>
        <v>0</v>
      </c>
      <c r="O2097" s="82" t="s">
        <v>146</v>
      </c>
      <c r="R2097" s="352">
        <f>L2097-[1]გადასახდელები!L2097</f>
        <v>0</v>
      </c>
    </row>
    <row r="2098" spans="2:18" ht="60.75" customHeight="1">
      <c r="B2098" s="36" t="str">
        <f t="shared" si="589"/>
        <v>a</v>
      </c>
      <c r="C2098" s="42">
        <v>5</v>
      </c>
      <c r="D2098" s="42"/>
      <c r="F2098" s="343" t="s">
        <v>536</v>
      </c>
      <c r="G2098" s="49" t="s">
        <v>230</v>
      </c>
      <c r="H2098" s="96">
        <f t="shared" si="590"/>
        <v>0.1</v>
      </c>
      <c r="I2098" s="97">
        <f t="shared" si="591"/>
        <v>1</v>
      </c>
      <c r="J2098" s="96">
        <f t="shared" ref="J2098:K2098" si="618">J2328+J2558+J2788</f>
        <v>0</v>
      </c>
      <c r="K2098" s="96">
        <f t="shared" si="618"/>
        <v>1</v>
      </c>
      <c r="L2098" s="97">
        <f t="shared" si="593"/>
        <v>0.5</v>
      </c>
      <c r="M2098" s="96">
        <f t="shared" si="616"/>
        <v>0</v>
      </c>
      <c r="N2098" s="96">
        <f t="shared" si="616"/>
        <v>0.5</v>
      </c>
      <c r="O2098" s="82" t="s">
        <v>146</v>
      </c>
      <c r="R2098" s="352">
        <f>L2098-[1]გადასახდელები!L2098</f>
        <v>0.5</v>
      </c>
    </row>
    <row r="2099" spans="2:18" ht="30.75" customHeight="1">
      <c r="B2099" s="36" t="str">
        <f t="shared" si="589"/>
        <v>a</v>
      </c>
      <c r="C2099" s="42">
        <v>5</v>
      </c>
      <c r="D2099" s="42"/>
      <c r="F2099" s="342" t="s">
        <v>537</v>
      </c>
      <c r="G2099" s="48" t="s">
        <v>195</v>
      </c>
      <c r="H2099" s="96">
        <f t="shared" si="590"/>
        <v>0.4</v>
      </c>
      <c r="I2099" s="97">
        <f t="shared" si="591"/>
        <v>0.5</v>
      </c>
      <c r="J2099" s="96">
        <f t="shared" ref="J2099:K2099" si="619">J2329+J2559+J2789</f>
        <v>0</v>
      </c>
      <c r="K2099" s="96">
        <f t="shared" si="619"/>
        <v>0.5</v>
      </c>
      <c r="L2099" s="97">
        <f t="shared" ref="L2099:L2162" si="620">M2099+N2099</f>
        <v>0</v>
      </c>
      <c r="M2099" s="96">
        <f t="shared" si="616"/>
        <v>0</v>
      </c>
      <c r="N2099" s="96">
        <f t="shared" si="616"/>
        <v>0</v>
      </c>
      <c r="O2099" s="82" t="s">
        <v>146</v>
      </c>
      <c r="R2099" s="352">
        <f>L2099-[1]გადასახდელები!L2099</f>
        <v>-1.7</v>
      </c>
    </row>
    <row r="2100" spans="2:18" ht="20.25" hidden="1" customHeight="1">
      <c r="B2100" s="36" t="str">
        <f t="shared" si="589"/>
        <v>b</v>
      </c>
      <c r="C2100" s="42">
        <v>6</v>
      </c>
      <c r="D2100" s="42"/>
      <c r="F2100" s="343" t="s">
        <v>600</v>
      </c>
      <c r="G2100" s="45" t="s">
        <v>181</v>
      </c>
      <c r="H2100" s="323">
        <f t="shared" si="590"/>
        <v>0</v>
      </c>
      <c r="I2100" s="105">
        <f t="shared" si="591"/>
        <v>0</v>
      </c>
      <c r="J2100" s="323">
        <f t="shared" ref="J2100:K2100" si="621">J2330+J2560+J2790</f>
        <v>0</v>
      </c>
      <c r="K2100" s="323">
        <f t="shared" si="621"/>
        <v>0</v>
      </c>
      <c r="L2100" s="105">
        <f t="shared" si="620"/>
        <v>0</v>
      </c>
      <c r="M2100" s="323">
        <f t="shared" si="616"/>
        <v>0</v>
      </c>
      <c r="N2100" s="323">
        <f t="shared" si="616"/>
        <v>0</v>
      </c>
      <c r="O2100" s="82" t="s">
        <v>146</v>
      </c>
      <c r="R2100" s="352">
        <f>L2100-[1]გადასახდელები!L2100</f>
        <v>0</v>
      </c>
    </row>
    <row r="2101" spans="2:18" ht="20.25" hidden="1" customHeight="1">
      <c r="B2101" s="36" t="str">
        <f t="shared" si="589"/>
        <v>b</v>
      </c>
      <c r="C2101" s="42">
        <v>6</v>
      </c>
      <c r="D2101" s="42"/>
      <c r="F2101" s="343" t="s">
        <v>601</v>
      </c>
      <c r="G2101" s="45" t="s">
        <v>182</v>
      </c>
      <c r="H2101" s="323">
        <f t="shared" si="590"/>
        <v>0</v>
      </c>
      <c r="I2101" s="105">
        <f t="shared" si="591"/>
        <v>0</v>
      </c>
      <c r="J2101" s="323">
        <f t="shared" ref="J2101:K2101" si="622">J2331+J2561+J2791</f>
        <v>0</v>
      </c>
      <c r="K2101" s="323">
        <f t="shared" si="622"/>
        <v>0</v>
      </c>
      <c r="L2101" s="105">
        <f t="shared" si="620"/>
        <v>0</v>
      </c>
      <c r="M2101" s="323">
        <f t="shared" si="616"/>
        <v>0</v>
      </c>
      <c r="N2101" s="323">
        <f t="shared" si="616"/>
        <v>0</v>
      </c>
      <c r="O2101" s="82" t="s">
        <v>146</v>
      </c>
      <c r="R2101" s="352">
        <f>L2101-[1]გადასახდელები!L2101</f>
        <v>0</v>
      </c>
    </row>
    <row r="2102" spans="2:18" ht="20.25" hidden="1" customHeight="1">
      <c r="B2102" s="36" t="str">
        <f t="shared" si="589"/>
        <v>b</v>
      </c>
      <c r="C2102" s="42">
        <v>6</v>
      </c>
      <c r="D2102" s="42"/>
      <c r="F2102" s="343" t="s">
        <v>602</v>
      </c>
      <c r="G2102" s="45" t="s">
        <v>183</v>
      </c>
      <c r="H2102" s="323">
        <f t="shared" si="590"/>
        <v>0</v>
      </c>
      <c r="I2102" s="105">
        <f t="shared" si="591"/>
        <v>0</v>
      </c>
      <c r="J2102" s="323">
        <f t="shared" ref="J2102:K2102" si="623">J2332+J2562+J2792</f>
        <v>0</v>
      </c>
      <c r="K2102" s="323">
        <f t="shared" si="623"/>
        <v>0</v>
      </c>
      <c r="L2102" s="105">
        <f t="shared" si="620"/>
        <v>0</v>
      </c>
      <c r="M2102" s="323">
        <f t="shared" si="616"/>
        <v>0</v>
      </c>
      <c r="N2102" s="323">
        <f t="shared" si="616"/>
        <v>0</v>
      </c>
      <c r="O2102" s="82" t="s">
        <v>146</v>
      </c>
      <c r="R2102" s="352">
        <f>L2102-[1]გადასახდელები!L2102</f>
        <v>0</v>
      </c>
    </row>
    <row r="2103" spans="2:18" ht="20.25" hidden="1" customHeight="1">
      <c r="B2103" s="36" t="str">
        <f t="shared" si="589"/>
        <v>b</v>
      </c>
      <c r="C2103" s="42">
        <v>6</v>
      </c>
      <c r="D2103" s="42"/>
      <c r="F2103" s="343" t="s">
        <v>603</v>
      </c>
      <c r="G2103" s="45" t="s">
        <v>184</v>
      </c>
      <c r="H2103" s="323">
        <f t="shared" si="590"/>
        <v>0</v>
      </c>
      <c r="I2103" s="105">
        <f t="shared" si="591"/>
        <v>0</v>
      </c>
      <c r="J2103" s="323">
        <f t="shared" ref="J2103:K2103" si="624">J2333+J2563+J2793</f>
        <v>0</v>
      </c>
      <c r="K2103" s="323">
        <f t="shared" si="624"/>
        <v>0</v>
      </c>
      <c r="L2103" s="105">
        <f t="shared" si="620"/>
        <v>0</v>
      </c>
      <c r="M2103" s="323">
        <f t="shared" si="616"/>
        <v>0</v>
      </c>
      <c r="N2103" s="323">
        <f t="shared" si="616"/>
        <v>0</v>
      </c>
      <c r="O2103" s="82" t="s">
        <v>146</v>
      </c>
      <c r="R2103" s="352">
        <f>L2103-[1]გადასახდელები!L2103</f>
        <v>0</v>
      </c>
    </row>
    <row r="2104" spans="2:18" ht="20.25" customHeight="1">
      <c r="B2104" s="36" t="str">
        <f t="shared" si="589"/>
        <v>a</v>
      </c>
      <c r="C2104" s="42">
        <v>6</v>
      </c>
      <c r="D2104" s="42"/>
      <c r="F2104" s="343" t="s">
        <v>538</v>
      </c>
      <c r="G2104" s="45" t="s">
        <v>185</v>
      </c>
      <c r="H2104" s="323">
        <f t="shared" si="590"/>
        <v>0.2</v>
      </c>
      <c r="I2104" s="105">
        <f t="shared" si="591"/>
        <v>0.5</v>
      </c>
      <c r="J2104" s="323">
        <f t="shared" ref="J2104:K2104" si="625">J2334+J2564+J2794</f>
        <v>0</v>
      </c>
      <c r="K2104" s="323">
        <f t="shared" si="625"/>
        <v>0.5</v>
      </c>
      <c r="L2104" s="105">
        <f t="shared" si="620"/>
        <v>0</v>
      </c>
      <c r="M2104" s="323">
        <f t="shared" si="616"/>
        <v>0</v>
      </c>
      <c r="N2104" s="323">
        <f t="shared" si="616"/>
        <v>0</v>
      </c>
      <c r="O2104" s="82" t="s">
        <v>146</v>
      </c>
      <c r="R2104" s="352">
        <f>L2104-[1]გადასახდელები!L2104</f>
        <v>-0.2</v>
      </c>
    </row>
    <row r="2105" spans="2:18" ht="20.25" hidden="1" customHeight="1">
      <c r="B2105" s="36" t="str">
        <f t="shared" si="589"/>
        <v>b</v>
      </c>
      <c r="C2105" s="42">
        <v>6</v>
      </c>
      <c r="D2105" s="42"/>
      <c r="F2105" s="343" t="s">
        <v>604</v>
      </c>
      <c r="G2105" s="45" t="s">
        <v>186</v>
      </c>
      <c r="H2105" s="323">
        <f t="shared" si="590"/>
        <v>0</v>
      </c>
      <c r="I2105" s="105">
        <f t="shared" si="591"/>
        <v>0</v>
      </c>
      <c r="J2105" s="323">
        <f t="shared" ref="J2105:K2105" si="626">J2335+J2565+J2795</f>
        <v>0</v>
      </c>
      <c r="K2105" s="323">
        <f t="shared" si="626"/>
        <v>0</v>
      </c>
      <c r="L2105" s="105">
        <f t="shared" si="620"/>
        <v>0</v>
      </c>
      <c r="M2105" s="323">
        <f t="shared" si="616"/>
        <v>0</v>
      </c>
      <c r="N2105" s="323">
        <f t="shared" si="616"/>
        <v>0</v>
      </c>
      <c r="O2105" s="82" t="s">
        <v>146</v>
      </c>
      <c r="R2105" s="352">
        <f>L2105-[1]გადასახდელები!L2105</f>
        <v>0</v>
      </c>
    </row>
    <row r="2106" spans="2:18" ht="20.25" hidden="1" customHeight="1">
      <c r="B2106" s="36" t="str">
        <f t="shared" si="589"/>
        <v>b</v>
      </c>
      <c r="C2106" s="42">
        <v>6</v>
      </c>
      <c r="D2106" s="42"/>
      <c r="F2106" s="343" t="s">
        <v>605</v>
      </c>
      <c r="G2106" s="45" t="s">
        <v>187</v>
      </c>
      <c r="H2106" s="323">
        <f t="shared" si="590"/>
        <v>0</v>
      </c>
      <c r="I2106" s="105">
        <f t="shared" si="591"/>
        <v>0</v>
      </c>
      <c r="J2106" s="323">
        <f t="shared" ref="J2106:K2106" si="627">J2336+J2566+J2796</f>
        <v>0</v>
      </c>
      <c r="K2106" s="323">
        <f t="shared" si="627"/>
        <v>0</v>
      </c>
      <c r="L2106" s="105">
        <f t="shared" si="620"/>
        <v>0</v>
      </c>
      <c r="M2106" s="323">
        <f t="shared" si="616"/>
        <v>0</v>
      </c>
      <c r="N2106" s="323">
        <f t="shared" si="616"/>
        <v>0</v>
      </c>
      <c r="O2106" s="82" t="s">
        <v>146</v>
      </c>
      <c r="R2106" s="352">
        <f>L2106-[1]გადასახდელები!L2106</f>
        <v>0</v>
      </c>
    </row>
    <row r="2107" spans="2:18" ht="20.25" hidden="1" customHeight="1">
      <c r="B2107" s="36" t="str">
        <f t="shared" si="589"/>
        <v>b</v>
      </c>
      <c r="C2107" s="42">
        <v>6</v>
      </c>
      <c r="D2107" s="42"/>
      <c r="F2107" s="343" t="s">
        <v>606</v>
      </c>
      <c r="G2107" s="45" t="s">
        <v>188</v>
      </c>
      <c r="H2107" s="323">
        <f t="shared" si="590"/>
        <v>0</v>
      </c>
      <c r="I2107" s="105">
        <f t="shared" si="591"/>
        <v>0</v>
      </c>
      <c r="J2107" s="323">
        <f t="shared" ref="J2107:K2107" si="628">J2337+J2567+J2797</f>
        <v>0</v>
      </c>
      <c r="K2107" s="323">
        <f t="shared" si="628"/>
        <v>0</v>
      </c>
      <c r="L2107" s="105">
        <f t="shared" si="620"/>
        <v>0</v>
      </c>
      <c r="M2107" s="323">
        <f t="shared" si="616"/>
        <v>0</v>
      </c>
      <c r="N2107" s="323">
        <f t="shared" si="616"/>
        <v>0</v>
      </c>
      <c r="O2107" s="82" t="s">
        <v>146</v>
      </c>
      <c r="R2107" s="352">
        <f>L2107-[1]გადასახდელები!L2107</f>
        <v>0</v>
      </c>
    </row>
    <row r="2108" spans="2:18" ht="20.25" hidden="1" customHeight="1">
      <c r="B2108" s="36" t="str">
        <f t="shared" si="589"/>
        <v>b</v>
      </c>
      <c r="C2108" s="42">
        <v>6</v>
      </c>
      <c r="D2108" s="42"/>
      <c r="F2108" s="343" t="s">
        <v>607</v>
      </c>
      <c r="G2108" s="45" t="s">
        <v>189</v>
      </c>
      <c r="H2108" s="323">
        <f t="shared" si="590"/>
        <v>0</v>
      </c>
      <c r="I2108" s="105">
        <f t="shared" si="591"/>
        <v>0</v>
      </c>
      <c r="J2108" s="323">
        <f t="shared" ref="J2108:K2108" si="629">J2338+J2568+J2798</f>
        <v>0</v>
      </c>
      <c r="K2108" s="323">
        <f t="shared" si="629"/>
        <v>0</v>
      </c>
      <c r="L2108" s="105">
        <f t="shared" si="620"/>
        <v>0</v>
      </c>
      <c r="M2108" s="323">
        <f t="shared" si="616"/>
        <v>0</v>
      </c>
      <c r="N2108" s="323">
        <f t="shared" si="616"/>
        <v>0</v>
      </c>
      <c r="O2108" s="82" t="s">
        <v>146</v>
      </c>
      <c r="R2108" s="352">
        <f>L2108-[1]გადასახდელები!L2108</f>
        <v>0</v>
      </c>
    </row>
    <row r="2109" spans="2:18" ht="20.25" hidden="1" customHeight="1">
      <c r="B2109" s="36" t="str">
        <f t="shared" si="589"/>
        <v>b</v>
      </c>
      <c r="C2109" s="42">
        <v>6</v>
      </c>
      <c r="D2109" s="42"/>
      <c r="F2109" s="343" t="s">
        <v>608</v>
      </c>
      <c r="G2109" s="45" t="s">
        <v>190</v>
      </c>
      <c r="H2109" s="323">
        <f t="shared" si="590"/>
        <v>0</v>
      </c>
      <c r="I2109" s="105">
        <f t="shared" si="591"/>
        <v>0</v>
      </c>
      <c r="J2109" s="323">
        <f t="shared" ref="J2109:K2109" si="630">J2339+J2569+J2799</f>
        <v>0</v>
      </c>
      <c r="K2109" s="323">
        <f t="shared" si="630"/>
        <v>0</v>
      </c>
      <c r="L2109" s="105">
        <f t="shared" si="620"/>
        <v>0</v>
      </c>
      <c r="M2109" s="323">
        <f t="shared" si="616"/>
        <v>0</v>
      </c>
      <c r="N2109" s="323">
        <f t="shared" si="616"/>
        <v>0</v>
      </c>
      <c r="O2109" s="82" t="s">
        <v>146</v>
      </c>
      <c r="R2109" s="352">
        <f>L2109-[1]გადასახდელები!L2109</f>
        <v>0</v>
      </c>
    </row>
    <row r="2110" spans="2:18" ht="30.75" customHeight="1">
      <c r="B2110" s="36" t="str">
        <f t="shared" si="589"/>
        <v>a</v>
      </c>
      <c r="C2110" s="42">
        <v>6</v>
      </c>
      <c r="D2110" s="42"/>
      <c r="F2110" s="343" t="s">
        <v>539</v>
      </c>
      <c r="G2110" s="45" t="s">
        <v>231</v>
      </c>
      <c r="H2110" s="323">
        <f t="shared" si="590"/>
        <v>0.2</v>
      </c>
      <c r="I2110" s="105">
        <f t="shared" si="591"/>
        <v>0</v>
      </c>
      <c r="J2110" s="323">
        <f t="shared" ref="J2110:K2110" si="631">J2340+J2570+J2800</f>
        <v>0</v>
      </c>
      <c r="K2110" s="323">
        <f t="shared" si="631"/>
        <v>0</v>
      </c>
      <c r="L2110" s="105">
        <f t="shared" si="620"/>
        <v>0</v>
      </c>
      <c r="M2110" s="323">
        <f t="shared" si="616"/>
        <v>0</v>
      </c>
      <c r="N2110" s="323">
        <f t="shared" si="616"/>
        <v>0</v>
      </c>
      <c r="O2110" s="82" t="s">
        <v>146</v>
      </c>
      <c r="R2110" s="352">
        <f>L2110-[1]გადასახდელები!L2110</f>
        <v>-1.5</v>
      </c>
    </row>
    <row r="2111" spans="2:18" ht="20.25" customHeight="1">
      <c r="B2111" s="36" t="str">
        <f t="shared" si="589"/>
        <v>a</v>
      </c>
      <c r="C2111" s="42">
        <v>5</v>
      </c>
      <c r="D2111" s="42"/>
      <c r="F2111" s="342" t="s">
        <v>609</v>
      </c>
      <c r="G2111" s="48" t="s">
        <v>197</v>
      </c>
      <c r="H2111" s="96">
        <f t="shared" si="590"/>
        <v>0.3</v>
      </c>
      <c r="I2111" s="97">
        <f t="shared" si="591"/>
        <v>1.5</v>
      </c>
      <c r="J2111" s="96">
        <f t="shared" ref="J2111:K2111" si="632">J2341+J2571+J2801</f>
        <v>0</v>
      </c>
      <c r="K2111" s="96">
        <f t="shared" si="632"/>
        <v>1.5</v>
      </c>
      <c r="L2111" s="97">
        <f t="shared" si="620"/>
        <v>0.25</v>
      </c>
      <c r="M2111" s="96">
        <f t="shared" si="616"/>
        <v>0</v>
      </c>
      <c r="N2111" s="96">
        <f t="shared" si="616"/>
        <v>0.25</v>
      </c>
      <c r="O2111" s="82" t="s">
        <v>146</v>
      </c>
      <c r="R2111" s="352">
        <f>L2111-[1]გადასახდელები!L2111</f>
        <v>0.25</v>
      </c>
    </row>
    <row r="2112" spans="2:18" ht="20.25" hidden="1" customHeight="1">
      <c r="B2112" s="36" t="str">
        <f t="shared" si="589"/>
        <v>b</v>
      </c>
      <c r="C2112" s="42">
        <v>6</v>
      </c>
      <c r="D2112" s="42"/>
      <c r="F2112" s="343" t="s">
        <v>610</v>
      </c>
      <c r="G2112" s="45" t="s">
        <v>191</v>
      </c>
      <c r="H2112" s="323">
        <f t="shared" si="590"/>
        <v>0</v>
      </c>
      <c r="I2112" s="105">
        <f t="shared" si="591"/>
        <v>0</v>
      </c>
      <c r="J2112" s="323">
        <f t="shared" ref="J2112:K2112" si="633">J2342+J2572+J2802</f>
        <v>0</v>
      </c>
      <c r="K2112" s="323">
        <f t="shared" si="633"/>
        <v>0</v>
      </c>
      <c r="L2112" s="105">
        <f t="shared" si="620"/>
        <v>0</v>
      </c>
      <c r="M2112" s="323">
        <f t="shared" si="616"/>
        <v>0</v>
      </c>
      <c r="N2112" s="323">
        <f t="shared" si="616"/>
        <v>0</v>
      </c>
      <c r="O2112" s="82" t="s">
        <v>146</v>
      </c>
      <c r="R2112" s="352">
        <f>L2112-[1]გადასახდელები!L2112</f>
        <v>0</v>
      </c>
    </row>
    <row r="2113" spans="2:18" ht="20.25" hidden="1" customHeight="1">
      <c r="B2113" s="36" t="str">
        <f t="shared" si="589"/>
        <v>b</v>
      </c>
      <c r="C2113" s="42">
        <v>6</v>
      </c>
      <c r="D2113" s="42"/>
      <c r="F2113" s="343" t="s">
        <v>611</v>
      </c>
      <c r="G2113" s="45" t="s">
        <v>192</v>
      </c>
      <c r="H2113" s="323">
        <f t="shared" si="590"/>
        <v>0</v>
      </c>
      <c r="I2113" s="105">
        <f t="shared" si="591"/>
        <v>0</v>
      </c>
      <c r="J2113" s="323">
        <f t="shared" ref="J2113:K2113" si="634">J2343+J2573+J2803</f>
        <v>0</v>
      </c>
      <c r="K2113" s="323">
        <f t="shared" si="634"/>
        <v>0</v>
      </c>
      <c r="L2113" s="105">
        <f t="shared" si="620"/>
        <v>0</v>
      </c>
      <c r="M2113" s="323">
        <f t="shared" si="616"/>
        <v>0</v>
      </c>
      <c r="N2113" s="323">
        <f t="shared" si="616"/>
        <v>0</v>
      </c>
      <c r="O2113" s="82" t="s">
        <v>146</v>
      </c>
      <c r="R2113" s="352">
        <f>L2113-[1]გადასახდელები!L2113</f>
        <v>0</v>
      </c>
    </row>
    <row r="2114" spans="2:18" ht="30.75" customHeight="1">
      <c r="B2114" s="36" t="str">
        <f t="shared" si="589"/>
        <v>a</v>
      </c>
      <c r="C2114" s="42">
        <v>6</v>
      </c>
      <c r="D2114" s="42"/>
      <c r="F2114" s="343" t="s">
        <v>612</v>
      </c>
      <c r="G2114" s="45" t="s">
        <v>232</v>
      </c>
      <c r="H2114" s="323">
        <f t="shared" si="590"/>
        <v>0.3</v>
      </c>
      <c r="I2114" s="105">
        <f t="shared" si="591"/>
        <v>1.5</v>
      </c>
      <c r="J2114" s="323">
        <f t="shared" ref="J2114:K2114" si="635">J2344+J2574+J2804</f>
        <v>0</v>
      </c>
      <c r="K2114" s="323">
        <f t="shared" si="635"/>
        <v>1.5</v>
      </c>
      <c r="L2114" s="105">
        <f t="shared" si="620"/>
        <v>0.25</v>
      </c>
      <c r="M2114" s="323">
        <f t="shared" si="616"/>
        <v>0</v>
      </c>
      <c r="N2114" s="323">
        <f t="shared" si="616"/>
        <v>0.25</v>
      </c>
      <c r="O2114" s="82" t="s">
        <v>146</v>
      </c>
      <c r="R2114" s="352">
        <f>L2114-[1]გადასახდელები!L2114</f>
        <v>0.25</v>
      </c>
    </row>
    <row r="2115" spans="2:18" ht="30.75" hidden="1" customHeight="1">
      <c r="B2115" s="36" t="str">
        <f t="shared" si="589"/>
        <v>b</v>
      </c>
      <c r="C2115" s="42">
        <v>5</v>
      </c>
      <c r="D2115" s="42"/>
      <c r="F2115" s="343" t="s">
        <v>613</v>
      </c>
      <c r="G2115" s="48" t="s">
        <v>233</v>
      </c>
      <c r="H2115" s="96">
        <f t="shared" si="590"/>
        <v>0</v>
      </c>
      <c r="I2115" s="97">
        <f t="shared" si="591"/>
        <v>0</v>
      </c>
      <c r="J2115" s="96">
        <f t="shared" ref="J2115:K2115" si="636">J2345+J2575+J2805</f>
        <v>0</v>
      </c>
      <c r="K2115" s="96">
        <f t="shared" si="636"/>
        <v>0</v>
      </c>
      <c r="L2115" s="97">
        <f t="shared" si="620"/>
        <v>0</v>
      </c>
      <c r="M2115" s="96">
        <f t="shared" si="616"/>
        <v>0</v>
      </c>
      <c r="N2115" s="96">
        <f t="shared" si="616"/>
        <v>0</v>
      </c>
      <c r="O2115" s="82" t="s">
        <v>146</v>
      </c>
      <c r="R2115" s="352">
        <f>L2115-[1]გადასახდელები!L2115</f>
        <v>0</v>
      </c>
    </row>
    <row r="2116" spans="2:18" ht="34.5" hidden="1" customHeight="1">
      <c r="B2116" s="36" t="str">
        <f t="shared" si="589"/>
        <v>b</v>
      </c>
      <c r="C2116" s="42">
        <v>5</v>
      </c>
      <c r="D2116" s="42"/>
      <c r="F2116" s="343" t="s">
        <v>614</v>
      </c>
      <c r="G2116" s="50" t="s">
        <v>367</v>
      </c>
      <c r="H2116" s="96">
        <f t="shared" si="590"/>
        <v>0</v>
      </c>
      <c r="I2116" s="97">
        <f t="shared" si="591"/>
        <v>0</v>
      </c>
      <c r="J2116" s="96">
        <f t="shared" ref="J2116:K2116" si="637">J2346+J2576+J2806</f>
        <v>0</v>
      </c>
      <c r="K2116" s="96">
        <f t="shared" si="637"/>
        <v>0</v>
      </c>
      <c r="L2116" s="97">
        <f t="shared" si="620"/>
        <v>0</v>
      </c>
      <c r="M2116" s="96">
        <f t="shared" ref="M2116:N2135" si="638">M2346+M2576+M2806</f>
        <v>0</v>
      </c>
      <c r="N2116" s="96">
        <f t="shared" si="638"/>
        <v>0</v>
      </c>
      <c r="O2116" s="82" t="s">
        <v>146</v>
      </c>
      <c r="R2116" s="352">
        <f>L2116-[1]გადასახდელები!L2116</f>
        <v>0</v>
      </c>
    </row>
    <row r="2117" spans="2:18" ht="34.5" hidden="1" customHeight="1">
      <c r="B2117" s="36" t="str">
        <f t="shared" si="589"/>
        <v>b</v>
      </c>
      <c r="C2117" s="42">
        <v>5</v>
      </c>
      <c r="D2117" s="42"/>
      <c r="F2117" s="343" t="s">
        <v>540</v>
      </c>
      <c r="G2117" s="48" t="s">
        <v>234</v>
      </c>
      <c r="H2117" s="96">
        <f t="shared" si="590"/>
        <v>0</v>
      </c>
      <c r="I2117" s="97">
        <f t="shared" si="591"/>
        <v>0</v>
      </c>
      <c r="J2117" s="96">
        <f t="shared" ref="J2117:K2117" si="639">J2347+J2577+J2807</f>
        <v>0</v>
      </c>
      <c r="K2117" s="96">
        <f t="shared" si="639"/>
        <v>0</v>
      </c>
      <c r="L2117" s="97">
        <f t="shared" si="620"/>
        <v>0</v>
      </c>
      <c r="M2117" s="96">
        <f t="shared" si="638"/>
        <v>0</v>
      </c>
      <c r="N2117" s="96">
        <f t="shared" si="638"/>
        <v>0</v>
      </c>
      <c r="O2117" s="82" t="s">
        <v>146</v>
      </c>
      <c r="R2117" s="352">
        <f>L2117-[1]გადასახდელები!L2117</f>
        <v>0</v>
      </c>
    </row>
    <row r="2118" spans="2:18" ht="50.25" hidden="1" customHeight="1">
      <c r="B2118" s="36" t="str">
        <f t="shared" si="589"/>
        <v>b</v>
      </c>
      <c r="C2118" s="42">
        <v>5</v>
      </c>
      <c r="D2118" s="42"/>
      <c r="F2118" s="343" t="s">
        <v>541</v>
      </c>
      <c r="G2118" s="48" t="s">
        <v>235</v>
      </c>
      <c r="H2118" s="96">
        <f t="shared" si="590"/>
        <v>0</v>
      </c>
      <c r="I2118" s="97">
        <f t="shared" si="591"/>
        <v>0</v>
      </c>
      <c r="J2118" s="96">
        <f t="shared" ref="J2118:K2118" si="640">J2348+J2578+J2808</f>
        <v>0</v>
      </c>
      <c r="K2118" s="96">
        <f t="shared" si="640"/>
        <v>0</v>
      </c>
      <c r="L2118" s="97">
        <f t="shared" si="620"/>
        <v>0</v>
      </c>
      <c r="M2118" s="96">
        <f t="shared" si="638"/>
        <v>0</v>
      </c>
      <c r="N2118" s="96">
        <f t="shared" si="638"/>
        <v>0</v>
      </c>
      <c r="O2118" s="82" t="s">
        <v>146</v>
      </c>
      <c r="R2118" s="352">
        <f>L2118-[1]გადასახდელები!L2118</f>
        <v>0</v>
      </c>
    </row>
    <row r="2119" spans="2:18" ht="20.25" customHeight="1">
      <c r="B2119" s="36" t="str">
        <f t="shared" ref="B2119:B2182" si="641">IF(H2119+I2119+L2119&gt;0,"a","b")</f>
        <v>a</v>
      </c>
      <c r="C2119" s="42">
        <v>5</v>
      </c>
      <c r="D2119" s="42"/>
      <c r="F2119" s="343" t="s">
        <v>542</v>
      </c>
      <c r="G2119" s="48" t="s">
        <v>236</v>
      </c>
      <c r="H2119" s="96">
        <f t="shared" si="590"/>
        <v>1.2</v>
      </c>
      <c r="I2119" s="97">
        <f t="shared" si="591"/>
        <v>1.2</v>
      </c>
      <c r="J2119" s="96">
        <f t="shared" ref="J2119:K2119" si="642">J2349+J2579+J2809</f>
        <v>0</v>
      </c>
      <c r="K2119" s="96">
        <f t="shared" si="642"/>
        <v>1.2</v>
      </c>
      <c r="L2119" s="97">
        <f t="shared" si="620"/>
        <v>0.32300000000000001</v>
      </c>
      <c r="M2119" s="96">
        <f t="shared" si="638"/>
        <v>0</v>
      </c>
      <c r="N2119" s="96">
        <f t="shared" si="638"/>
        <v>0.32300000000000001</v>
      </c>
      <c r="O2119" s="82" t="s">
        <v>146</v>
      </c>
      <c r="R2119" s="352">
        <f>L2119-[1]გადასახდელები!L2119</f>
        <v>-5.2769999999999992</v>
      </c>
    </row>
    <row r="2120" spans="2:18" ht="20.25" hidden="1" customHeight="1">
      <c r="B2120" s="36" t="str">
        <f t="shared" si="641"/>
        <v>b</v>
      </c>
      <c r="C2120" s="42">
        <v>5</v>
      </c>
      <c r="D2120" s="42"/>
      <c r="F2120" s="343" t="s">
        <v>543</v>
      </c>
      <c r="G2120" s="48" t="s">
        <v>237</v>
      </c>
      <c r="H2120" s="96">
        <f t="shared" si="590"/>
        <v>0</v>
      </c>
      <c r="I2120" s="97">
        <f t="shared" si="591"/>
        <v>0</v>
      </c>
      <c r="J2120" s="96">
        <f t="shared" ref="J2120:K2120" si="643">J2350+J2580+J2810</f>
        <v>0</v>
      </c>
      <c r="K2120" s="96">
        <f t="shared" si="643"/>
        <v>0</v>
      </c>
      <c r="L2120" s="97">
        <f t="shared" si="620"/>
        <v>0</v>
      </c>
      <c r="M2120" s="96">
        <f t="shared" si="638"/>
        <v>0</v>
      </c>
      <c r="N2120" s="96">
        <f t="shared" si="638"/>
        <v>0</v>
      </c>
      <c r="O2120" s="82" t="s">
        <v>146</v>
      </c>
      <c r="R2120" s="352">
        <f>L2120-[1]გადასახდელები!L2120</f>
        <v>0</v>
      </c>
    </row>
    <row r="2121" spans="2:18" ht="20.25" customHeight="1">
      <c r="B2121" s="36" t="str">
        <f t="shared" si="641"/>
        <v>a</v>
      </c>
      <c r="C2121" s="42">
        <v>5</v>
      </c>
      <c r="D2121" s="42"/>
      <c r="F2121" s="342" t="s">
        <v>544</v>
      </c>
      <c r="G2121" s="48" t="s">
        <v>238</v>
      </c>
      <c r="H2121" s="96">
        <f t="shared" si="590"/>
        <v>0.3</v>
      </c>
      <c r="I2121" s="97">
        <f t="shared" si="591"/>
        <v>0.5</v>
      </c>
      <c r="J2121" s="96">
        <f t="shared" ref="J2121:K2121" si="644">J2351+J2581+J2811</f>
        <v>0</v>
      </c>
      <c r="K2121" s="96">
        <f t="shared" si="644"/>
        <v>0.5</v>
      </c>
      <c r="L2121" s="97">
        <f t="shared" si="620"/>
        <v>8.4000000000000005E-2</v>
      </c>
      <c r="M2121" s="96">
        <f t="shared" si="638"/>
        <v>0</v>
      </c>
      <c r="N2121" s="96">
        <f t="shared" si="638"/>
        <v>8.4000000000000005E-2</v>
      </c>
      <c r="O2121" s="82" t="s">
        <v>146</v>
      </c>
      <c r="R2121" s="352">
        <f>L2121-[1]გადასახდელები!L2121</f>
        <v>-3.6160000000000001</v>
      </c>
    </row>
    <row r="2122" spans="2:18" ht="23.25" hidden="1" customHeight="1">
      <c r="B2122" s="36" t="str">
        <f t="shared" si="641"/>
        <v>b</v>
      </c>
      <c r="C2122" s="42">
        <v>6</v>
      </c>
      <c r="D2122" s="42"/>
      <c r="F2122" s="343" t="s">
        <v>545</v>
      </c>
      <c r="G2122" s="45" t="s">
        <v>198</v>
      </c>
      <c r="H2122" s="323">
        <f t="shared" si="590"/>
        <v>0</v>
      </c>
      <c r="I2122" s="105">
        <f t="shared" si="591"/>
        <v>0</v>
      </c>
      <c r="J2122" s="323">
        <f t="shared" ref="J2122:K2122" si="645">J2352+J2582+J2812</f>
        <v>0</v>
      </c>
      <c r="K2122" s="323">
        <f t="shared" si="645"/>
        <v>0</v>
      </c>
      <c r="L2122" s="105">
        <f t="shared" si="620"/>
        <v>0</v>
      </c>
      <c r="M2122" s="323">
        <f t="shared" si="638"/>
        <v>0</v>
      </c>
      <c r="N2122" s="323">
        <f t="shared" si="638"/>
        <v>0</v>
      </c>
      <c r="O2122" s="82" t="s">
        <v>146</v>
      </c>
      <c r="R2122" s="352">
        <f>L2122-[1]გადასახდელები!L2122</f>
        <v>0</v>
      </c>
    </row>
    <row r="2123" spans="2:18" ht="20.25" hidden="1" customHeight="1">
      <c r="B2123" s="36" t="str">
        <f t="shared" si="641"/>
        <v>b</v>
      </c>
      <c r="C2123" s="42">
        <v>6</v>
      </c>
      <c r="D2123" s="42"/>
      <c r="F2123" s="343" t="s">
        <v>546</v>
      </c>
      <c r="G2123" s="45" t="s">
        <v>199</v>
      </c>
      <c r="H2123" s="323">
        <f t="shared" si="590"/>
        <v>0</v>
      </c>
      <c r="I2123" s="105">
        <f t="shared" si="591"/>
        <v>0</v>
      </c>
      <c r="J2123" s="323">
        <f t="shared" ref="J2123:K2123" si="646">J2353+J2583+J2813</f>
        <v>0</v>
      </c>
      <c r="K2123" s="323">
        <f t="shared" si="646"/>
        <v>0</v>
      </c>
      <c r="L2123" s="105">
        <f t="shared" si="620"/>
        <v>0</v>
      </c>
      <c r="M2123" s="323">
        <f t="shared" si="638"/>
        <v>0</v>
      </c>
      <c r="N2123" s="323">
        <f t="shared" si="638"/>
        <v>0</v>
      </c>
      <c r="O2123" s="82" t="s">
        <v>146</v>
      </c>
      <c r="R2123" s="352">
        <f>L2123-[1]გადასახდელები!L2123</f>
        <v>0</v>
      </c>
    </row>
    <row r="2124" spans="2:18" ht="23.25" customHeight="1">
      <c r="B2124" s="36" t="str">
        <f t="shared" si="641"/>
        <v>a</v>
      </c>
      <c r="C2124" s="42">
        <v>6</v>
      </c>
      <c r="D2124" s="42"/>
      <c r="F2124" s="343" t="s">
        <v>547</v>
      </c>
      <c r="G2124" s="45" t="s">
        <v>200</v>
      </c>
      <c r="H2124" s="323">
        <f t="shared" si="590"/>
        <v>0.3</v>
      </c>
      <c r="I2124" s="105">
        <f t="shared" si="591"/>
        <v>0.5</v>
      </c>
      <c r="J2124" s="323">
        <f t="shared" ref="J2124:K2124" si="647">J2354+J2584+J2814</f>
        <v>0</v>
      </c>
      <c r="K2124" s="323">
        <f t="shared" si="647"/>
        <v>0.5</v>
      </c>
      <c r="L2124" s="105">
        <f t="shared" si="620"/>
        <v>8.4000000000000005E-2</v>
      </c>
      <c r="M2124" s="323">
        <f t="shared" si="638"/>
        <v>0</v>
      </c>
      <c r="N2124" s="323">
        <f t="shared" si="638"/>
        <v>8.4000000000000005E-2</v>
      </c>
      <c r="O2124" s="82" t="s">
        <v>146</v>
      </c>
      <c r="R2124" s="352">
        <f>L2124-[1]გადასახდელები!L2124</f>
        <v>-0.61599999999999999</v>
      </c>
    </row>
    <row r="2125" spans="2:18" ht="31.5" hidden="1" customHeight="1">
      <c r="B2125" s="36" t="str">
        <f t="shared" si="641"/>
        <v>b</v>
      </c>
      <c r="C2125" s="42">
        <v>6</v>
      </c>
      <c r="D2125" s="42"/>
      <c r="F2125" s="343" t="s">
        <v>615</v>
      </c>
      <c r="G2125" s="45" t="s">
        <v>201</v>
      </c>
      <c r="H2125" s="323">
        <f t="shared" si="590"/>
        <v>0</v>
      </c>
      <c r="I2125" s="105">
        <f t="shared" si="591"/>
        <v>0</v>
      </c>
      <c r="J2125" s="323">
        <f t="shared" ref="J2125:K2125" si="648">J2355+J2585+J2815</f>
        <v>0</v>
      </c>
      <c r="K2125" s="323">
        <f t="shared" si="648"/>
        <v>0</v>
      </c>
      <c r="L2125" s="105">
        <f t="shared" si="620"/>
        <v>0</v>
      </c>
      <c r="M2125" s="323">
        <f t="shared" si="638"/>
        <v>0</v>
      </c>
      <c r="N2125" s="323">
        <f t="shared" si="638"/>
        <v>0</v>
      </c>
      <c r="O2125" s="82" t="s">
        <v>146</v>
      </c>
      <c r="R2125" s="352">
        <f>L2125-[1]გადასახდელები!L2125</f>
        <v>0</v>
      </c>
    </row>
    <row r="2126" spans="2:18" ht="33.75" hidden="1" customHeight="1">
      <c r="B2126" s="36" t="str">
        <f t="shared" si="641"/>
        <v>b</v>
      </c>
      <c r="C2126" s="42">
        <v>6</v>
      </c>
      <c r="D2126" s="42"/>
      <c r="F2126" s="343" t="s">
        <v>548</v>
      </c>
      <c r="G2126" s="45" t="s">
        <v>239</v>
      </c>
      <c r="H2126" s="323">
        <f t="shared" si="590"/>
        <v>0</v>
      </c>
      <c r="I2126" s="105">
        <f t="shared" si="591"/>
        <v>0</v>
      </c>
      <c r="J2126" s="323">
        <f t="shared" ref="J2126:K2126" si="649">J2356+J2586+J2816</f>
        <v>0</v>
      </c>
      <c r="K2126" s="323">
        <f t="shared" si="649"/>
        <v>0</v>
      </c>
      <c r="L2126" s="105">
        <f t="shared" si="620"/>
        <v>0</v>
      </c>
      <c r="M2126" s="323">
        <f t="shared" si="638"/>
        <v>0</v>
      </c>
      <c r="N2126" s="323">
        <f t="shared" si="638"/>
        <v>0</v>
      </c>
      <c r="O2126" s="82" t="s">
        <v>146</v>
      </c>
      <c r="R2126" s="352">
        <f>L2126-[1]გადასახდელები!L2126</f>
        <v>-3</v>
      </c>
    </row>
    <row r="2127" spans="2:18" ht="34.5" hidden="1" customHeight="1">
      <c r="B2127" s="36" t="str">
        <f t="shared" si="641"/>
        <v>b</v>
      </c>
      <c r="C2127" s="42">
        <v>6</v>
      </c>
      <c r="D2127" s="42"/>
      <c r="F2127" s="343" t="s">
        <v>616</v>
      </c>
      <c r="G2127" s="45" t="s">
        <v>240</v>
      </c>
      <c r="H2127" s="323">
        <f t="shared" si="590"/>
        <v>0</v>
      </c>
      <c r="I2127" s="105">
        <f t="shared" si="591"/>
        <v>0</v>
      </c>
      <c r="J2127" s="323">
        <f t="shared" ref="J2127:K2127" si="650">J2357+J2587+J2817</f>
        <v>0</v>
      </c>
      <c r="K2127" s="323">
        <f t="shared" si="650"/>
        <v>0</v>
      </c>
      <c r="L2127" s="105">
        <f t="shared" si="620"/>
        <v>0</v>
      </c>
      <c r="M2127" s="323">
        <f t="shared" si="638"/>
        <v>0</v>
      </c>
      <c r="N2127" s="323">
        <f t="shared" si="638"/>
        <v>0</v>
      </c>
      <c r="O2127" s="82" t="s">
        <v>146</v>
      </c>
      <c r="R2127" s="352">
        <f>L2127-[1]გადასახდელები!L2127</f>
        <v>0</v>
      </c>
    </row>
    <row r="2128" spans="2:18" ht="33.75" hidden="1" customHeight="1">
      <c r="B2128" s="36" t="str">
        <f t="shared" si="641"/>
        <v>b</v>
      </c>
      <c r="C2128" s="42">
        <v>6</v>
      </c>
      <c r="D2128" s="42"/>
      <c r="F2128" s="343" t="s">
        <v>617</v>
      </c>
      <c r="G2128" s="45" t="s">
        <v>241</v>
      </c>
      <c r="H2128" s="323">
        <f t="shared" si="590"/>
        <v>0</v>
      </c>
      <c r="I2128" s="105">
        <f t="shared" si="591"/>
        <v>0</v>
      </c>
      <c r="J2128" s="323">
        <f t="shared" ref="J2128:K2128" si="651">J2358+J2588+J2818</f>
        <v>0</v>
      </c>
      <c r="K2128" s="323">
        <f t="shared" si="651"/>
        <v>0</v>
      </c>
      <c r="L2128" s="105">
        <f t="shared" si="620"/>
        <v>0</v>
      </c>
      <c r="M2128" s="323">
        <f t="shared" si="638"/>
        <v>0</v>
      </c>
      <c r="N2128" s="323">
        <f t="shared" si="638"/>
        <v>0</v>
      </c>
      <c r="O2128" s="82" t="s">
        <v>146</v>
      </c>
      <c r="R2128" s="352">
        <f>L2128-[1]გადასახდელები!L2128</f>
        <v>0</v>
      </c>
    </row>
    <row r="2129" spans="2:18" ht="34.5" hidden="1" customHeight="1">
      <c r="B2129" s="36" t="str">
        <f t="shared" si="641"/>
        <v>b</v>
      </c>
      <c r="C2129" s="42">
        <v>5</v>
      </c>
      <c r="D2129" s="42"/>
      <c r="F2129" s="343" t="s">
        <v>618</v>
      </c>
      <c r="G2129" s="48" t="s">
        <v>242</v>
      </c>
      <c r="H2129" s="113">
        <f t="shared" si="590"/>
        <v>0</v>
      </c>
      <c r="I2129" s="97">
        <f t="shared" si="591"/>
        <v>0</v>
      </c>
      <c r="J2129" s="113">
        <f t="shared" ref="J2129:K2129" si="652">J2359+J2589+J2819</f>
        <v>0</v>
      </c>
      <c r="K2129" s="113">
        <f t="shared" si="652"/>
        <v>0</v>
      </c>
      <c r="L2129" s="97">
        <f t="shared" si="620"/>
        <v>0</v>
      </c>
      <c r="M2129" s="113">
        <f t="shared" si="638"/>
        <v>0</v>
      </c>
      <c r="N2129" s="113">
        <f t="shared" si="638"/>
        <v>0</v>
      </c>
      <c r="O2129" s="82" t="s">
        <v>146</v>
      </c>
      <c r="R2129" s="352">
        <f>L2129-[1]გადასახდელები!L2129</f>
        <v>0</v>
      </c>
    </row>
    <row r="2130" spans="2:18" ht="24.75" hidden="1" customHeight="1">
      <c r="B2130" s="36" t="str">
        <f t="shared" si="641"/>
        <v>b</v>
      </c>
      <c r="C2130" s="42">
        <v>5</v>
      </c>
      <c r="D2130" s="42"/>
      <c r="F2130" s="343" t="s">
        <v>549</v>
      </c>
      <c r="G2130" s="48" t="s">
        <v>243</v>
      </c>
      <c r="H2130" s="113">
        <f t="shared" si="590"/>
        <v>0</v>
      </c>
      <c r="I2130" s="97">
        <f t="shared" si="591"/>
        <v>0</v>
      </c>
      <c r="J2130" s="113">
        <f t="shared" ref="J2130:K2130" si="653">J2360+J2590+J2820</f>
        <v>0</v>
      </c>
      <c r="K2130" s="113">
        <f t="shared" si="653"/>
        <v>0</v>
      </c>
      <c r="L2130" s="97">
        <f t="shared" si="620"/>
        <v>0</v>
      </c>
      <c r="M2130" s="113">
        <f t="shared" si="638"/>
        <v>0</v>
      </c>
      <c r="N2130" s="113">
        <f t="shared" si="638"/>
        <v>0</v>
      </c>
      <c r="O2130" s="82" t="s">
        <v>146</v>
      </c>
      <c r="R2130" s="352">
        <f>L2130-[1]გადასახდელები!L2130</f>
        <v>-2.4</v>
      </c>
    </row>
    <row r="2131" spans="2:18" ht="27.75" hidden="1" customHeight="1">
      <c r="B2131" s="36" t="str">
        <f t="shared" si="641"/>
        <v>b</v>
      </c>
      <c r="C2131" s="42">
        <v>4</v>
      </c>
      <c r="D2131" s="42"/>
      <c r="F2131" s="343" t="s">
        <v>550</v>
      </c>
      <c r="G2131" s="47" t="s">
        <v>244</v>
      </c>
      <c r="H2131" s="93">
        <f t="shared" si="590"/>
        <v>0</v>
      </c>
      <c r="I2131" s="108">
        <f t="shared" si="591"/>
        <v>0</v>
      </c>
      <c r="J2131" s="93">
        <f t="shared" ref="J2131:K2131" si="654">J2361+J2591+J2821</f>
        <v>0</v>
      </c>
      <c r="K2131" s="93">
        <f t="shared" si="654"/>
        <v>0</v>
      </c>
      <c r="L2131" s="108">
        <f t="shared" si="620"/>
        <v>0</v>
      </c>
      <c r="M2131" s="93">
        <f t="shared" si="638"/>
        <v>0</v>
      </c>
      <c r="N2131" s="93">
        <f t="shared" si="638"/>
        <v>0</v>
      </c>
      <c r="O2131" s="82" t="s">
        <v>146</v>
      </c>
      <c r="R2131" s="352">
        <f>L2131-[1]გადასახდელები!L2131</f>
        <v>0</v>
      </c>
    </row>
    <row r="2132" spans="2:18" ht="23.25" hidden="1" customHeight="1">
      <c r="B2132" s="36" t="str">
        <f t="shared" si="641"/>
        <v>b</v>
      </c>
      <c r="C2132" s="42">
        <v>4</v>
      </c>
      <c r="D2132" s="42"/>
      <c r="F2132" s="343" t="s">
        <v>619</v>
      </c>
      <c r="G2132" s="47" t="s">
        <v>245</v>
      </c>
      <c r="H2132" s="93">
        <f t="shared" si="590"/>
        <v>0</v>
      </c>
      <c r="I2132" s="108">
        <f t="shared" si="591"/>
        <v>0</v>
      </c>
      <c r="J2132" s="93">
        <f t="shared" ref="J2132:K2132" si="655">J2362+J2592+J2822</f>
        <v>0</v>
      </c>
      <c r="K2132" s="93">
        <f t="shared" si="655"/>
        <v>0</v>
      </c>
      <c r="L2132" s="108">
        <f t="shared" si="620"/>
        <v>0</v>
      </c>
      <c r="M2132" s="93">
        <f t="shared" si="638"/>
        <v>0</v>
      </c>
      <c r="N2132" s="93">
        <f t="shared" si="638"/>
        <v>0</v>
      </c>
      <c r="O2132" s="82" t="s">
        <v>146</v>
      </c>
      <c r="R2132" s="352">
        <f>L2132-[1]გადასახდელები!L2132</f>
        <v>0</v>
      </c>
    </row>
    <row r="2133" spans="2:18" ht="24" hidden="1" customHeight="1">
      <c r="B2133" s="36" t="str">
        <f t="shared" si="641"/>
        <v>b</v>
      </c>
      <c r="C2133" s="42">
        <v>4</v>
      </c>
      <c r="D2133" s="42"/>
      <c r="F2133" s="343" t="s">
        <v>620</v>
      </c>
      <c r="G2133" s="47" t="s">
        <v>246</v>
      </c>
      <c r="H2133" s="93">
        <f t="shared" si="590"/>
        <v>0</v>
      </c>
      <c r="I2133" s="108">
        <f t="shared" si="591"/>
        <v>0</v>
      </c>
      <c r="J2133" s="93">
        <f t="shared" ref="J2133:K2133" si="656">J2363+J2593+J2823</f>
        <v>0</v>
      </c>
      <c r="K2133" s="93">
        <f t="shared" si="656"/>
        <v>0</v>
      </c>
      <c r="L2133" s="108">
        <f t="shared" si="620"/>
        <v>0</v>
      </c>
      <c r="M2133" s="93">
        <f t="shared" si="638"/>
        <v>0</v>
      </c>
      <c r="N2133" s="93">
        <f t="shared" si="638"/>
        <v>0</v>
      </c>
      <c r="O2133" s="82" t="s">
        <v>146</v>
      </c>
      <c r="R2133" s="352">
        <f>L2133-[1]გადასახდელები!L2133</f>
        <v>0</v>
      </c>
    </row>
    <row r="2134" spans="2:18" ht="34.5" hidden="1" customHeight="1">
      <c r="B2134" s="36" t="str">
        <f t="shared" si="641"/>
        <v>b</v>
      </c>
      <c r="C2134" s="42">
        <v>4</v>
      </c>
      <c r="D2134" s="42"/>
      <c r="F2134" s="343" t="s">
        <v>551</v>
      </c>
      <c r="G2134" s="47" t="s">
        <v>247</v>
      </c>
      <c r="H2134" s="93">
        <f t="shared" si="590"/>
        <v>0</v>
      </c>
      <c r="I2134" s="108">
        <f t="shared" si="591"/>
        <v>0</v>
      </c>
      <c r="J2134" s="93">
        <f t="shared" ref="J2134:K2134" si="657">J2364+J2594+J2824</f>
        <v>0</v>
      </c>
      <c r="K2134" s="93">
        <f t="shared" si="657"/>
        <v>0</v>
      </c>
      <c r="L2134" s="108">
        <f t="shared" si="620"/>
        <v>0</v>
      </c>
      <c r="M2134" s="93">
        <f t="shared" si="638"/>
        <v>0</v>
      </c>
      <c r="N2134" s="93">
        <f t="shared" si="638"/>
        <v>0</v>
      </c>
      <c r="O2134" s="82" t="s">
        <v>146</v>
      </c>
      <c r="R2134" s="352">
        <f>L2134-[1]გადასახდელები!L2134</f>
        <v>-20</v>
      </c>
    </row>
    <row r="2135" spans="2:18" ht="33" customHeight="1">
      <c r="B2135" s="36" t="str">
        <f t="shared" si="641"/>
        <v>a</v>
      </c>
      <c r="C2135" s="42">
        <v>4</v>
      </c>
      <c r="D2135" s="42"/>
      <c r="F2135" s="342" t="s">
        <v>552</v>
      </c>
      <c r="G2135" s="47" t="s">
        <v>248</v>
      </c>
      <c r="H2135" s="93">
        <f t="shared" si="590"/>
        <v>17.7</v>
      </c>
      <c r="I2135" s="94">
        <f t="shared" si="591"/>
        <v>25.3</v>
      </c>
      <c r="J2135" s="93">
        <f t="shared" ref="J2135:K2135" si="658">J2365+J2595+J2825</f>
        <v>0</v>
      </c>
      <c r="K2135" s="93">
        <f t="shared" si="658"/>
        <v>25.3</v>
      </c>
      <c r="L2135" s="94">
        <f t="shared" si="620"/>
        <v>3.0990000000000002</v>
      </c>
      <c r="M2135" s="93">
        <f t="shared" si="638"/>
        <v>0</v>
      </c>
      <c r="N2135" s="93">
        <f t="shared" si="638"/>
        <v>3.0990000000000002</v>
      </c>
      <c r="O2135" s="82" t="s">
        <v>146</v>
      </c>
      <c r="R2135" s="352">
        <f>L2135-[1]გადასახდელები!L2135</f>
        <v>-29.700999999999997</v>
      </c>
    </row>
    <row r="2136" spans="2:18" ht="20.25" customHeight="1">
      <c r="B2136" s="36" t="str">
        <f t="shared" si="641"/>
        <v>a</v>
      </c>
      <c r="C2136" s="42">
        <v>5</v>
      </c>
      <c r="D2136" s="42"/>
      <c r="F2136" s="343" t="s">
        <v>553</v>
      </c>
      <c r="G2136" s="48" t="s">
        <v>249</v>
      </c>
      <c r="H2136" s="113">
        <f t="shared" si="590"/>
        <v>7.1</v>
      </c>
      <c r="I2136" s="97">
        <f t="shared" si="591"/>
        <v>11.5</v>
      </c>
      <c r="J2136" s="113">
        <f t="shared" ref="J2136:K2136" si="659">J2366+J2596+J2826</f>
        <v>0</v>
      </c>
      <c r="K2136" s="113">
        <f t="shared" si="659"/>
        <v>11.5</v>
      </c>
      <c r="L2136" s="97">
        <f t="shared" si="620"/>
        <v>1.4590000000000001</v>
      </c>
      <c r="M2136" s="113">
        <f t="shared" ref="M2136:N2155" si="660">M2366+M2596+M2826</f>
        <v>0</v>
      </c>
      <c r="N2136" s="113">
        <f t="shared" si="660"/>
        <v>1.4590000000000001</v>
      </c>
      <c r="O2136" s="82" t="s">
        <v>146</v>
      </c>
      <c r="Q2136" s="17">
        <f>82+55</f>
        <v>137</v>
      </c>
      <c r="R2136" s="352">
        <f>L2136-[1]გადასახდელები!L2136</f>
        <v>-24.341000000000001</v>
      </c>
    </row>
    <row r="2137" spans="2:18" ht="20.25" hidden="1" customHeight="1">
      <c r="B2137" s="36" t="str">
        <f t="shared" si="641"/>
        <v>b</v>
      </c>
      <c r="C2137" s="42">
        <v>5</v>
      </c>
      <c r="D2137" s="42"/>
      <c r="F2137" s="343" t="s">
        <v>554</v>
      </c>
      <c r="G2137" s="48" t="s">
        <v>250</v>
      </c>
      <c r="H2137" s="113">
        <f t="shared" si="590"/>
        <v>0</v>
      </c>
      <c r="I2137" s="97">
        <f t="shared" si="591"/>
        <v>0</v>
      </c>
      <c r="J2137" s="113">
        <f t="shared" ref="J2137:K2137" si="661">J2367+J2597+J2827</f>
        <v>0</v>
      </c>
      <c r="K2137" s="113">
        <f t="shared" si="661"/>
        <v>0</v>
      </c>
      <c r="L2137" s="97">
        <f t="shared" si="620"/>
        <v>0</v>
      </c>
      <c r="M2137" s="113">
        <f t="shared" si="660"/>
        <v>0</v>
      </c>
      <c r="N2137" s="113">
        <f t="shared" si="660"/>
        <v>0</v>
      </c>
      <c r="O2137" s="82" t="s">
        <v>146</v>
      </c>
      <c r="R2137" s="352">
        <f>L2137-[1]გადასახდელები!L2137</f>
        <v>0</v>
      </c>
    </row>
    <row r="2138" spans="2:18" ht="35.25" customHeight="1">
      <c r="B2138" s="36" t="str">
        <f t="shared" si="641"/>
        <v>a</v>
      </c>
      <c r="C2138" s="42">
        <v>5</v>
      </c>
      <c r="D2138" s="42"/>
      <c r="F2138" s="343" t="s">
        <v>555</v>
      </c>
      <c r="G2138" s="48" t="s">
        <v>251</v>
      </c>
      <c r="H2138" s="113">
        <f t="shared" si="590"/>
        <v>1</v>
      </c>
      <c r="I2138" s="97">
        <f t="shared" si="591"/>
        <v>4.5</v>
      </c>
      <c r="J2138" s="113">
        <f t="shared" ref="J2138:K2138" si="662">J2368+J2598+J2828</f>
        <v>0</v>
      </c>
      <c r="K2138" s="113">
        <f t="shared" si="662"/>
        <v>4.5</v>
      </c>
      <c r="L2138" s="97">
        <f t="shared" si="620"/>
        <v>0</v>
      </c>
      <c r="M2138" s="113">
        <f t="shared" si="660"/>
        <v>0</v>
      </c>
      <c r="N2138" s="113">
        <f t="shared" si="660"/>
        <v>0</v>
      </c>
      <c r="O2138" s="82" t="s">
        <v>146</v>
      </c>
      <c r="R2138" s="352">
        <f>L2138-[1]გადასახდელები!L2138</f>
        <v>-7</v>
      </c>
    </row>
    <row r="2139" spans="2:18" ht="20.25" customHeight="1">
      <c r="B2139" s="36" t="str">
        <f t="shared" si="641"/>
        <v>a</v>
      </c>
      <c r="C2139" s="42">
        <v>5</v>
      </c>
      <c r="D2139" s="42"/>
      <c r="F2139" s="343" t="s">
        <v>621</v>
      </c>
      <c r="G2139" s="48" t="s">
        <v>252</v>
      </c>
      <c r="H2139" s="113">
        <f t="shared" si="590"/>
        <v>9.6</v>
      </c>
      <c r="I2139" s="97">
        <f t="shared" si="591"/>
        <v>9.3000000000000007</v>
      </c>
      <c r="J2139" s="113">
        <f t="shared" ref="J2139:K2139" si="663">J2369+J2599+J2829</f>
        <v>0</v>
      </c>
      <c r="K2139" s="113">
        <f t="shared" si="663"/>
        <v>9.3000000000000007</v>
      </c>
      <c r="L2139" s="97">
        <f t="shared" si="620"/>
        <v>1.64</v>
      </c>
      <c r="M2139" s="113">
        <f t="shared" si="660"/>
        <v>0</v>
      </c>
      <c r="N2139" s="113">
        <f t="shared" si="660"/>
        <v>1.64</v>
      </c>
      <c r="O2139" s="82" t="s">
        <v>146</v>
      </c>
      <c r="R2139" s="352">
        <f>L2139-[1]გადასახდელები!L2139</f>
        <v>1.64</v>
      </c>
    </row>
    <row r="2140" spans="2:18" ht="30.75" hidden="1" customHeight="1">
      <c r="B2140" s="36" t="str">
        <f t="shared" si="641"/>
        <v>b</v>
      </c>
      <c r="C2140" s="42">
        <v>5</v>
      </c>
      <c r="D2140" s="42"/>
      <c r="F2140" s="343" t="s">
        <v>622</v>
      </c>
      <c r="G2140" s="48" t="s">
        <v>253</v>
      </c>
      <c r="H2140" s="113">
        <f t="shared" ref="H2140:H2203" si="664">H2370+H2600+H2830</f>
        <v>0</v>
      </c>
      <c r="I2140" s="97">
        <f t="shared" ref="I2140:I2203" si="665">J2140+K2140</f>
        <v>0</v>
      </c>
      <c r="J2140" s="113">
        <f t="shared" ref="J2140:K2140" si="666">J2370+J2600+J2830</f>
        <v>0</v>
      </c>
      <c r="K2140" s="113">
        <f t="shared" si="666"/>
        <v>0</v>
      </c>
      <c r="L2140" s="97">
        <f t="shared" si="620"/>
        <v>0</v>
      </c>
      <c r="M2140" s="113">
        <f t="shared" si="660"/>
        <v>0</v>
      </c>
      <c r="N2140" s="113">
        <f t="shared" si="660"/>
        <v>0</v>
      </c>
      <c r="O2140" s="82" t="s">
        <v>146</v>
      </c>
      <c r="R2140" s="352">
        <f>L2140-[1]გადასახდელები!L2140</f>
        <v>0</v>
      </c>
    </row>
    <row r="2141" spans="2:18" ht="30.75" hidden="1" customHeight="1">
      <c r="B2141" s="36" t="str">
        <f t="shared" si="641"/>
        <v>b</v>
      </c>
      <c r="C2141" s="42">
        <v>5</v>
      </c>
      <c r="D2141" s="42"/>
      <c r="F2141" s="343" t="s">
        <v>556</v>
      </c>
      <c r="G2141" s="48" t="s">
        <v>254</v>
      </c>
      <c r="H2141" s="113">
        <f t="shared" si="664"/>
        <v>0</v>
      </c>
      <c r="I2141" s="97">
        <f t="shared" si="665"/>
        <v>0</v>
      </c>
      <c r="J2141" s="113">
        <f t="shared" ref="J2141:K2141" si="667">J2371+J2601+J2831</f>
        <v>0</v>
      </c>
      <c r="K2141" s="113">
        <f t="shared" si="667"/>
        <v>0</v>
      </c>
      <c r="L2141" s="97">
        <f t="shared" si="620"/>
        <v>0</v>
      </c>
      <c r="M2141" s="113">
        <f t="shared" si="660"/>
        <v>0</v>
      </c>
      <c r="N2141" s="113">
        <f t="shared" si="660"/>
        <v>0</v>
      </c>
      <c r="O2141" s="82" t="s">
        <v>146</v>
      </c>
      <c r="R2141" s="352">
        <f>L2141-[1]გადასახდელები!L2141</f>
        <v>0</v>
      </c>
    </row>
    <row r="2142" spans="2:18" ht="20.25" hidden="1" customHeight="1">
      <c r="B2142" s="36" t="str">
        <f t="shared" si="641"/>
        <v>b</v>
      </c>
      <c r="C2142" s="42">
        <v>4</v>
      </c>
      <c r="D2142" s="42"/>
      <c r="F2142" s="343" t="s">
        <v>623</v>
      </c>
      <c r="G2142" s="47" t="s">
        <v>255</v>
      </c>
      <c r="H2142" s="93">
        <f t="shared" si="664"/>
        <v>0</v>
      </c>
      <c r="I2142" s="94">
        <f t="shared" si="665"/>
        <v>0</v>
      </c>
      <c r="J2142" s="93">
        <f t="shared" ref="J2142:K2142" si="668">J2372+J2602+J2832</f>
        <v>0</v>
      </c>
      <c r="K2142" s="93">
        <f t="shared" si="668"/>
        <v>0</v>
      </c>
      <c r="L2142" s="94">
        <f t="shared" si="620"/>
        <v>0</v>
      </c>
      <c r="M2142" s="93">
        <f t="shared" si="660"/>
        <v>0</v>
      </c>
      <c r="N2142" s="93">
        <f t="shared" si="660"/>
        <v>0</v>
      </c>
      <c r="O2142" s="82" t="s">
        <v>146</v>
      </c>
      <c r="R2142" s="352">
        <f>L2142-[1]გადასახდელები!L2142</f>
        <v>0</v>
      </c>
    </row>
    <row r="2143" spans="2:18" ht="20.25" customHeight="1">
      <c r="B2143" s="36" t="str">
        <f t="shared" si="641"/>
        <v>a</v>
      </c>
      <c r="C2143" s="42">
        <v>4</v>
      </c>
      <c r="D2143" s="42"/>
      <c r="F2143" s="342" t="s">
        <v>557</v>
      </c>
      <c r="G2143" s="47" t="s">
        <v>256</v>
      </c>
      <c r="H2143" s="93">
        <f t="shared" si="664"/>
        <v>0</v>
      </c>
      <c r="I2143" s="94">
        <f t="shared" si="665"/>
        <v>1.7</v>
      </c>
      <c r="J2143" s="93">
        <f t="shared" ref="J2143:K2143" si="669">J2373+J2603+J2833</f>
        <v>0</v>
      </c>
      <c r="K2143" s="93">
        <f t="shared" si="669"/>
        <v>1.7</v>
      </c>
      <c r="L2143" s="94">
        <f t="shared" si="620"/>
        <v>0.27</v>
      </c>
      <c r="M2143" s="93">
        <f t="shared" si="660"/>
        <v>0</v>
      </c>
      <c r="N2143" s="93">
        <f t="shared" si="660"/>
        <v>0.27</v>
      </c>
      <c r="O2143" s="82" t="s">
        <v>146</v>
      </c>
      <c r="R2143" s="352">
        <f>L2143-[1]გადასახდელები!L2143</f>
        <v>-10.73</v>
      </c>
    </row>
    <row r="2144" spans="2:18" ht="20.25" hidden="1" customHeight="1">
      <c r="B2144" s="36" t="str">
        <f t="shared" si="641"/>
        <v>b</v>
      </c>
      <c r="C2144" s="42">
        <v>5</v>
      </c>
      <c r="D2144" s="42"/>
      <c r="F2144" s="343" t="s">
        <v>624</v>
      </c>
      <c r="G2144" s="48" t="s">
        <v>257</v>
      </c>
      <c r="H2144" s="113">
        <f t="shared" si="664"/>
        <v>0</v>
      </c>
      <c r="I2144" s="97">
        <f t="shared" si="665"/>
        <v>0</v>
      </c>
      <c r="J2144" s="113">
        <f t="shared" ref="J2144:K2144" si="670">J2374+J2604+J2834</f>
        <v>0</v>
      </c>
      <c r="K2144" s="113">
        <f t="shared" si="670"/>
        <v>0</v>
      </c>
      <c r="L2144" s="97">
        <f t="shared" si="620"/>
        <v>0</v>
      </c>
      <c r="M2144" s="113">
        <f t="shared" si="660"/>
        <v>0</v>
      </c>
      <c r="N2144" s="113">
        <f t="shared" si="660"/>
        <v>0</v>
      </c>
      <c r="O2144" s="82" t="s">
        <v>146</v>
      </c>
      <c r="R2144" s="352">
        <f>L2144-[1]გადასახდელები!L2144</f>
        <v>0</v>
      </c>
    </row>
    <row r="2145" spans="2:18" ht="30" hidden="1" customHeight="1">
      <c r="B2145" s="36" t="str">
        <f t="shared" si="641"/>
        <v>b</v>
      </c>
      <c r="C2145" s="42">
        <v>5</v>
      </c>
      <c r="D2145" s="42"/>
      <c r="F2145" s="343" t="s">
        <v>625</v>
      </c>
      <c r="G2145" s="48" t="s">
        <v>258</v>
      </c>
      <c r="H2145" s="113">
        <f t="shared" si="664"/>
        <v>0</v>
      </c>
      <c r="I2145" s="97">
        <f t="shared" si="665"/>
        <v>0</v>
      </c>
      <c r="J2145" s="113">
        <f t="shared" ref="J2145:K2145" si="671">J2375+J2605+J2835</f>
        <v>0</v>
      </c>
      <c r="K2145" s="113">
        <f t="shared" si="671"/>
        <v>0</v>
      </c>
      <c r="L2145" s="97">
        <f t="shared" si="620"/>
        <v>0</v>
      </c>
      <c r="M2145" s="113">
        <f t="shared" si="660"/>
        <v>0</v>
      </c>
      <c r="N2145" s="113">
        <f t="shared" si="660"/>
        <v>0</v>
      </c>
      <c r="O2145" s="82" t="s">
        <v>146</v>
      </c>
      <c r="R2145" s="352">
        <f>L2145-[1]გადასახდელები!L2145</f>
        <v>0</v>
      </c>
    </row>
    <row r="2146" spans="2:18" ht="22.5" hidden="1" customHeight="1">
      <c r="B2146" s="36" t="str">
        <f t="shared" si="641"/>
        <v>b</v>
      </c>
      <c r="C2146" s="42">
        <v>5</v>
      </c>
      <c r="D2146" s="42"/>
      <c r="F2146" s="343" t="s">
        <v>558</v>
      </c>
      <c r="G2146" s="48" t="s">
        <v>259</v>
      </c>
      <c r="H2146" s="113">
        <f t="shared" si="664"/>
        <v>0</v>
      </c>
      <c r="I2146" s="97">
        <f t="shared" si="665"/>
        <v>0</v>
      </c>
      <c r="J2146" s="113">
        <f t="shared" ref="J2146:K2146" si="672">J2376+J2606+J2836</f>
        <v>0</v>
      </c>
      <c r="K2146" s="113">
        <f t="shared" si="672"/>
        <v>0</v>
      </c>
      <c r="L2146" s="97">
        <f t="shared" si="620"/>
        <v>0</v>
      </c>
      <c r="M2146" s="113">
        <f t="shared" si="660"/>
        <v>0</v>
      </c>
      <c r="N2146" s="113">
        <f t="shared" si="660"/>
        <v>0</v>
      </c>
      <c r="O2146" s="82" t="s">
        <v>146</v>
      </c>
      <c r="R2146" s="352">
        <f>L2146-[1]გადასახდელები!L2146</f>
        <v>-11</v>
      </c>
    </row>
    <row r="2147" spans="2:18" ht="33.75" hidden="1" customHeight="1">
      <c r="B2147" s="36" t="str">
        <f t="shared" si="641"/>
        <v>b</v>
      </c>
      <c r="C2147" s="42">
        <v>5</v>
      </c>
      <c r="D2147" s="42"/>
      <c r="F2147" s="343" t="s">
        <v>626</v>
      </c>
      <c r="G2147" s="48" t="s">
        <v>260</v>
      </c>
      <c r="H2147" s="113">
        <f t="shared" si="664"/>
        <v>0</v>
      </c>
      <c r="I2147" s="97">
        <f t="shared" si="665"/>
        <v>0</v>
      </c>
      <c r="J2147" s="113">
        <f t="shared" ref="J2147:K2147" si="673">J2377+J2607+J2837</f>
        <v>0</v>
      </c>
      <c r="K2147" s="113">
        <f t="shared" si="673"/>
        <v>0</v>
      </c>
      <c r="L2147" s="97">
        <f t="shared" si="620"/>
        <v>0</v>
      </c>
      <c r="M2147" s="113">
        <f t="shared" si="660"/>
        <v>0</v>
      </c>
      <c r="N2147" s="113">
        <f t="shared" si="660"/>
        <v>0</v>
      </c>
      <c r="O2147" s="82" t="s">
        <v>146</v>
      </c>
      <c r="R2147" s="352">
        <f>L2147-[1]გადასახდელები!L2147</f>
        <v>0</v>
      </c>
    </row>
    <row r="2148" spans="2:18" ht="24.75" hidden="1" customHeight="1">
      <c r="B2148" s="36" t="str">
        <f t="shared" si="641"/>
        <v>b</v>
      </c>
      <c r="C2148" s="42">
        <v>5</v>
      </c>
      <c r="D2148" s="42"/>
      <c r="F2148" s="343" t="s">
        <v>627</v>
      </c>
      <c r="G2148" s="48" t="s">
        <v>261</v>
      </c>
      <c r="H2148" s="113">
        <f t="shared" si="664"/>
        <v>0</v>
      </c>
      <c r="I2148" s="97">
        <f t="shared" si="665"/>
        <v>0</v>
      </c>
      <c r="J2148" s="113">
        <f t="shared" ref="J2148:K2148" si="674">J2378+J2608+J2838</f>
        <v>0</v>
      </c>
      <c r="K2148" s="113">
        <f t="shared" si="674"/>
        <v>0</v>
      </c>
      <c r="L2148" s="97">
        <f t="shared" si="620"/>
        <v>0</v>
      </c>
      <c r="M2148" s="113">
        <f t="shared" si="660"/>
        <v>0</v>
      </c>
      <c r="N2148" s="113">
        <f t="shared" si="660"/>
        <v>0</v>
      </c>
      <c r="O2148" s="82" t="s">
        <v>146</v>
      </c>
      <c r="R2148" s="352">
        <f>L2148-[1]გადასახდელები!L2148</f>
        <v>0</v>
      </c>
    </row>
    <row r="2149" spans="2:18" ht="35.25" hidden="1" customHeight="1">
      <c r="B2149" s="36" t="str">
        <f t="shared" si="641"/>
        <v>b</v>
      </c>
      <c r="C2149" s="42">
        <v>5</v>
      </c>
      <c r="D2149" s="42"/>
      <c r="F2149" s="343" t="s">
        <v>628</v>
      </c>
      <c r="G2149" s="48" t="s">
        <v>262</v>
      </c>
      <c r="H2149" s="113">
        <f t="shared" si="664"/>
        <v>0</v>
      </c>
      <c r="I2149" s="97">
        <f t="shared" si="665"/>
        <v>0</v>
      </c>
      <c r="J2149" s="113">
        <f t="shared" ref="J2149:K2149" si="675">J2379+J2609+J2839</f>
        <v>0</v>
      </c>
      <c r="K2149" s="113">
        <f t="shared" si="675"/>
        <v>0</v>
      </c>
      <c r="L2149" s="97">
        <f t="shared" si="620"/>
        <v>0</v>
      </c>
      <c r="M2149" s="113">
        <f t="shared" si="660"/>
        <v>0</v>
      </c>
      <c r="N2149" s="113">
        <f t="shared" si="660"/>
        <v>0</v>
      </c>
      <c r="O2149" s="82" t="s">
        <v>146</v>
      </c>
      <c r="R2149" s="352">
        <f>L2149-[1]გადასახდელები!L2149</f>
        <v>0</v>
      </c>
    </row>
    <row r="2150" spans="2:18" ht="33.75" hidden="1" customHeight="1">
      <c r="B2150" s="36" t="str">
        <f t="shared" si="641"/>
        <v>b</v>
      </c>
      <c r="C2150" s="42">
        <v>5</v>
      </c>
      <c r="D2150" s="42"/>
      <c r="F2150" s="343" t="s">
        <v>629</v>
      </c>
      <c r="G2150" s="48" t="s">
        <v>263</v>
      </c>
      <c r="H2150" s="113">
        <f t="shared" si="664"/>
        <v>0</v>
      </c>
      <c r="I2150" s="97">
        <f t="shared" si="665"/>
        <v>0</v>
      </c>
      <c r="J2150" s="113">
        <f t="shared" ref="J2150:K2150" si="676">J2380+J2610+J2840</f>
        <v>0</v>
      </c>
      <c r="K2150" s="113">
        <f t="shared" si="676"/>
        <v>0</v>
      </c>
      <c r="L2150" s="97">
        <f t="shared" si="620"/>
        <v>0</v>
      </c>
      <c r="M2150" s="113">
        <f t="shared" si="660"/>
        <v>0</v>
      </c>
      <c r="N2150" s="113">
        <f t="shared" si="660"/>
        <v>0</v>
      </c>
      <c r="O2150" s="82" t="s">
        <v>146</v>
      </c>
      <c r="R2150" s="352">
        <f>L2150-[1]გადასახდელები!L2150</f>
        <v>0</v>
      </c>
    </row>
    <row r="2151" spans="2:18" ht="20.25" hidden="1" customHeight="1">
      <c r="B2151" s="36" t="str">
        <f t="shared" si="641"/>
        <v>b</v>
      </c>
      <c r="C2151" s="42">
        <v>5</v>
      </c>
      <c r="D2151" s="42"/>
      <c r="F2151" s="343" t="s">
        <v>630</v>
      </c>
      <c r="G2151" s="48" t="s">
        <v>264</v>
      </c>
      <c r="H2151" s="113">
        <f t="shared" si="664"/>
        <v>0</v>
      </c>
      <c r="I2151" s="97">
        <f t="shared" si="665"/>
        <v>0</v>
      </c>
      <c r="J2151" s="113">
        <f t="shared" ref="J2151:K2151" si="677">J2381+J2611+J2841</f>
        <v>0</v>
      </c>
      <c r="K2151" s="113">
        <f t="shared" si="677"/>
        <v>0</v>
      </c>
      <c r="L2151" s="97">
        <f t="shared" si="620"/>
        <v>0</v>
      </c>
      <c r="M2151" s="113">
        <f t="shared" si="660"/>
        <v>0</v>
      </c>
      <c r="N2151" s="113">
        <f t="shared" si="660"/>
        <v>0</v>
      </c>
      <c r="O2151" s="82" t="s">
        <v>146</v>
      </c>
      <c r="R2151" s="352">
        <f>L2151-[1]გადასახდელები!L2151</f>
        <v>0</v>
      </c>
    </row>
    <row r="2152" spans="2:18" ht="20.25" hidden="1" customHeight="1">
      <c r="B2152" s="36" t="str">
        <f t="shared" si="641"/>
        <v>b</v>
      </c>
      <c r="C2152" s="42">
        <v>5</v>
      </c>
      <c r="D2152" s="42"/>
      <c r="F2152" s="343" t="s">
        <v>631</v>
      </c>
      <c r="G2152" s="48" t="s">
        <v>265</v>
      </c>
      <c r="H2152" s="113">
        <f t="shared" si="664"/>
        <v>0</v>
      </c>
      <c r="I2152" s="97">
        <f t="shared" si="665"/>
        <v>0</v>
      </c>
      <c r="J2152" s="113">
        <f t="shared" ref="J2152:K2152" si="678">J2382+J2612+J2842</f>
        <v>0</v>
      </c>
      <c r="K2152" s="113">
        <f t="shared" si="678"/>
        <v>0</v>
      </c>
      <c r="L2152" s="97">
        <f t="shared" si="620"/>
        <v>0</v>
      </c>
      <c r="M2152" s="113">
        <f t="shared" si="660"/>
        <v>0</v>
      </c>
      <c r="N2152" s="113">
        <f t="shared" si="660"/>
        <v>0</v>
      </c>
      <c r="O2152" s="82" t="s">
        <v>146</v>
      </c>
      <c r="R2152" s="352">
        <f>L2152-[1]გადასახდელები!L2152</f>
        <v>0</v>
      </c>
    </row>
    <row r="2153" spans="2:18" ht="20.25" customHeight="1">
      <c r="B2153" s="36" t="str">
        <f t="shared" si="641"/>
        <v>a</v>
      </c>
      <c r="C2153" s="42">
        <v>5</v>
      </c>
      <c r="D2153" s="42"/>
      <c r="F2153" s="343" t="s">
        <v>559</v>
      </c>
      <c r="G2153" s="48" t="s">
        <v>266</v>
      </c>
      <c r="H2153" s="113">
        <f t="shared" si="664"/>
        <v>0</v>
      </c>
      <c r="I2153" s="97">
        <f t="shared" si="665"/>
        <v>1.7</v>
      </c>
      <c r="J2153" s="113">
        <f t="shared" ref="J2153:K2153" si="679">J2383+J2613+J2843</f>
        <v>0</v>
      </c>
      <c r="K2153" s="113">
        <f t="shared" si="679"/>
        <v>1.7</v>
      </c>
      <c r="L2153" s="97">
        <f t="shared" si="620"/>
        <v>0.27</v>
      </c>
      <c r="M2153" s="113">
        <f t="shared" si="660"/>
        <v>0</v>
      </c>
      <c r="N2153" s="113">
        <f t="shared" si="660"/>
        <v>0.27</v>
      </c>
      <c r="O2153" s="82" t="s">
        <v>146</v>
      </c>
      <c r="R2153" s="352">
        <f>L2153-[1]გადასახდელები!L2153</f>
        <v>0.27</v>
      </c>
    </row>
    <row r="2154" spans="2:18" ht="20.25" hidden="1" customHeight="1">
      <c r="B2154" s="36" t="str">
        <f t="shared" si="641"/>
        <v>b</v>
      </c>
      <c r="C2154" s="42">
        <v>5</v>
      </c>
      <c r="D2154" s="42"/>
      <c r="F2154" s="343" t="s">
        <v>632</v>
      </c>
      <c r="G2154" s="48" t="s">
        <v>267</v>
      </c>
      <c r="H2154" s="113">
        <f t="shared" si="664"/>
        <v>0</v>
      </c>
      <c r="I2154" s="97">
        <f t="shared" si="665"/>
        <v>0</v>
      </c>
      <c r="J2154" s="113">
        <f t="shared" ref="J2154:K2154" si="680">J2384+J2614+J2844</f>
        <v>0</v>
      </c>
      <c r="K2154" s="113">
        <f t="shared" si="680"/>
        <v>0</v>
      </c>
      <c r="L2154" s="97">
        <f t="shared" si="620"/>
        <v>0</v>
      </c>
      <c r="M2154" s="113">
        <f t="shared" si="660"/>
        <v>0</v>
      </c>
      <c r="N2154" s="113">
        <f t="shared" si="660"/>
        <v>0</v>
      </c>
      <c r="O2154" s="82" t="s">
        <v>146</v>
      </c>
      <c r="R2154" s="352">
        <f>L2154-[1]გადასახდელები!L2154</f>
        <v>0</v>
      </c>
    </row>
    <row r="2155" spans="2:18" ht="34.5" hidden="1" customHeight="1">
      <c r="B2155" s="36" t="str">
        <f t="shared" si="641"/>
        <v>b</v>
      </c>
      <c r="C2155" s="42">
        <v>5</v>
      </c>
      <c r="D2155" s="42"/>
      <c r="F2155" s="343" t="s">
        <v>633</v>
      </c>
      <c r="G2155" s="48" t="s">
        <v>268</v>
      </c>
      <c r="H2155" s="113">
        <f t="shared" si="664"/>
        <v>0</v>
      </c>
      <c r="I2155" s="97">
        <f t="shared" si="665"/>
        <v>0</v>
      </c>
      <c r="J2155" s="113">
        <f t="shared" ref="J2155:K2155" si="681">J2385+J2615+J2845</f>
        <v>0</v>
      </c>
      <c r="K2155" s="113">
        <f t="shared" si="681"/>
        <v>0</v>
      </c>
      <c r="L2155" s="97">
        <f t="shared" si="620"/>
        <v>0</v>
      </c>
      <c r="M2155" s="113">
        <f t="shared" si="660"/>
        <v>0</v>
      </c>
      <c r="N2155" s="113">
        <f t="shared" si="660"/>
        <v>0</v>
      </c>
      <c r="O2155" s="82" t="s">
        <v>146</v>
      </c>
      <c r="R2155" s="352">
        <f>L2155-[1]გადასახდელები!L2155</f>
        <v>0</v>
      </c>
    </row>
    <row r="2156" spans="2:18" ht="30.75" hidden="1" customHeight="1">
      <c r="B2156" s="36" t="str">
        <f t="shared" si="641"/>
        <v>b</v>
      </c>
      <c r="C2156" s="42">
        <v>5</v>
      </c>
      <c r="D2156" s="42"/>
      <c r="F2156" s="343" t="s">
        <v>560</v>
      </c>
      <c r="G2156" s="48" t="s">
        <v>269</v>
      </c>
      <c r="H2156" s="113">
        <f t="shared" si="664"/>
        <v>0</v>
      </c>
      <c r="I2156" s="97">
        <f t="shared" si="665"/>
        <v>0</v>
      </c>
      <c r="J2156" s="113">
        <f t="shared" ref="J2156:K2156" si="682">J2386+J2616+J2846</f>
        <v>0</v>
      </c>
      <c r="K2156" s="113">
        <f t="shared" si="682"/>
        <v>0</v>
      </c>
      <c r="L2156" s="97">
        <f t="shared" si="620"/>
        <v>0</v>
      </c>
      <c r="M2156" s="113">
        <f t="shared" ref="M2156:N2175" si="683">M2386+M2616+M2846</f>
        <v>0</v>
      </c>
      <c r="N2156" s="113">
        <f t="shared" si="683"/>
        <v>0</v>
      </c>
      <c r="O2156" s="82" t="s">
        <v>146</v>
      </c>
      <c r="R2156" s="352">
        <f>L2156-[1]გადასახდელები!L2156</f>
        <v>0</v>
      </c>
    </row>
    <row r="2157" spans="2:18" ht="20.25" hidden="1" customHeight="1">
      <c r="B2157" s="36" t="str">
        <f t="shared" si="641"/>
        <v>b</v>
      </c>
      <c r="C2157" s="42">
        <v>3</v>
      </c>
      <c r="D2157" s="42"/>
      <c r="F2157" s="343" t="s">
        <v>634</v>
      </c>
      <c r="G2157" s="57" t="s">
        <v>209</v>
      </c>
      <c r="H2157" s="89">
        <f t="shared" si="664"/>
        <v>0</v>
      </c>
      <c r="I2157" s="90">
        <f t="shared" si="665"/>
        <v>0</v>
      </c>
      <c r="J2157" s="89">
        <f t="shared" ref="J2157:K2157" si="684">J2387+J2617+J2847</f>
        <v>0</v>
      </c>
      <c r="K2157" s="89">
        <f t="shared" si="684"/>
        <v>0</v>
      </c>
      <c r="L2157" s="90">
        <f t="shared" si="620"/>
        <v>0</v>
      </c>
      <c r="M2157" s="89">
        <f t="shared" si="683"/>
        <v>0</v>
      </c>
      <c r="N2157" s="89">
        <f t="shared" si="683"/>
        <v>0</v>
      </c>
      <c r="O2157" s="82" t="s">
        <v>146</v>
      </c>
      <c r="R2157" s="352">
        <f>L2157-[1]გადასახდელები!L2157</f>
        <v>0</v>
      </c>
    </row>
    <row r="2158" spans="2:18" ht="20.25" hidden="1" customHeight="1">
      <c r="B2158" s="36" t="str">
        <f t="shared" si="641"/>
        <v>b</v>
      </c>
      <c r="C2158" s="42">
        <v>3</v>
      </c>
      <c r="D2158" s="42"/>
      <c r="F2158" s="342" t="s">
        <v>635</v>
      </c>
      <c r="G2158" s="57" t="s">
        <v>208</v>
      </c>
      <c r="H2158" s="89">
        <f t="shared" si="664"/>
        <v>0</v>
      </c>
      <c r="I2158" s="90">
        <f t="shared" si="665"/>
        <v>0</v>
      </c>
      <c r="J2158" s="89">
        <f t="shared" ref="J2158:K2158" si="685">J2388+J2618+J2848</f>
        <v>0</v>
      </c>
      <c r="K2158" s="89">
        <f t="shared" si="685"/>
        <v>0</v>
      </c>
      <c r="L2158" s="90">
        <f t="shared" si="620"/>
        <v>0</v>
      </c>
      <c r="M2158" s="89">
        <f t="shared" si="683"/>
        <v>0</v>
      </c>
      <c r="N2158" s="89">
        <f t="shared" si="683"/>
        <v>0</v>
      </c>
      <c r="O2158" s="82" t="s">
        <v>146</v>
      </c>
      <c r="R2158" s="352">
        <f>L2158-[1]გადასახდელები!L2158</f>
        <v>0</v>
      </c>
    </row>
    <row r="2159" spans="2:18" ht="20.25" hidden="1" customHeight="1">
      <c r="B2159" s="36" t="str">
        <f t="shared" si="641"/>
        <v>b</v>
      </c>
      <c r="C2159" s="42">
        <v>4</v>
      </c>
      <c r="D2159" s="42"/>
      <c r="F2159" s="342" t="s">
        <v>636</v>
      </c>
      <c r="G2159" s="47" t="s">
        <v>270</v>
      </c>
      <c r="H2159" s="93">
        <f t="shared" si="664"/>
        <v>0</v>
      </c>
      <c r="I2159" s="94">
        <f t="shared" si="665"/>
        <v>0</v>
      </c>
      <c r="J2159" s="93">
        <f t="shared" ref="J2159:K2159" si="686">J2389+J2619+J2849</f>
        <v>0</v>
      </c>
      <c r="K2159" s="93">
        <f t="shared" si="686"/>
        <v>0</v>
      </c>
      <c r="L2159" s="94">
        <f t="shared" si="620"/>
        <v>0</v>
      </c>
      <c r="M2159" s="93">
        <f t="shared" si="683"/>
        <v>0</v>
      </c>
      <c r="N2159" s="93">
        <f t="shared" si="683"/>
        <v>0</v>
      </c>
      <c r="O2159" s="82" t="s">
        <v>146</v>
      </c>
      <c r="R2159" s="352">
        <f>L2159-[1]გადასახდელები!L2159</f>
        <v>0</v>
      </c>
    </row>
    <row r="2160" spans="2:18" ht="20.25" hidden="1" customHeight="1">
      <c r="B2160" s="36" t="str">
        <f t="shared" si="641"/>
        <v>b</v>
      </c>
      <c r="C2160" s="42">
        <v>5</v>
      </c>
      <c r="D2160" s="42"/>
      <c r="F2160" s="343" t="s">
        <v>637</v>
      </c>
      <c r="G2160" s="48" t="s">
        <v>271</v>
      </c>
      <c r="H2160" s="96">
        <f t="shared" si="664"/>
        <v>0</v>
      </c>
      <c r="I2160" s="97">
        <f t="shared" si="665"/>
        <v>0</v>
      </c>
      <c r="J2160" s="96">
        <f t="shared" ref="J2160:K2160" si="687">J2390+J2620+J2850</f>
        <v>0</v>
      </c>
      <c r="K2160" s="96">
        <f t="shared" si="687"/>
        <v>0</v>
      </c>
      <c r="L2160" s="97">
        <f t="shared" si="620"/>
        <v>0</v>
      </c>
      <c r="M2160" s="96">
        <f t="shared" si="683"/>
        <v>0</v>
      </c>
      <c r="N2160" s="96">
        <f t="shared" si="683"/>
        <v>0</v>
      </c>
      <c r="O2160" s="82" t="s">
        <v>146</v>
      </c>
      <c r="R2160" s="352">
        <f>L2160-[1]გადასახდელები!L2160</f>
        <v>0</v>
      </c>
    </row>
    <row r="2161" spans="2:18" ht="20.25" hidden="1" customHeight="1">
      <c r="B2161" s="36" t="str">
        <f t="shared" si="641"/>
        <v>b</v>
      </c>
      <c r="C2161" s="42">
        <v>5</v>
      </c>
      <c r="D2161" s="42"/>
      <c r="F2161" s="343" t="s">
        <v>638</v>
      </c>
      <c r="G2161" s="48" t="s">
        <v>272</v>
      </c>
      <c r="H2161" s="96">
        <f t="shared" si="664"/>
        <v>0</v>
      </c>
      <c r="I2161" s="97">
        <f t="shared" si="665"/>
        <v>0</v>
      </c>
      <c r="J2161" s="96">
        <f t="shared" ref="J2161:K2161" si="688">J2391+J2621+J2851</f>
        <v>0</v>
      </c>
      <c r="K2161" s="96">
        <f t="shared" si="688"/>
        <v>0</v>
      </c>
      <c r="L2161" s="97">
        <f t="shared" si="620"/>
        <v>0</v>
      </c>
      <c r="M2161" s="96">
        <f t="shared" si="683"/>
        <v>0</v>
      </c>
      <c r="N2161" s="96">
        <f t="shared" si="683"/>
        <v>0</v>
      </c>
      <c r="O2161" s="82" t="s">
        <v>146</v>
      </c>
      <c r="R2161" s="352">
        <f>L2161-[1]გადასახდელები!L2161</f>
        <v>0</v>
      </c>
    </row>
    <row r="2162" spans="2:18" ht="20.25" hidden="1" customHeight="1">
      <c r="B2162" s="36" t="str">
        <f t="shared" si="641"/>
        <v>b</v>
      </c>
      <c r="C2162" s="42">
        <v>5</v>
      </c>
      <c r="D2162" s="42"/>
      <c r="F2162" s="343" t="s">
        <v>639</v>
      </c>
      <c r="G2162" s="48" t="s">
        <v>273</v>
      </c>
      <c r="H2162" s="96">
        <f t="shared" si="664"/>
        <v>0</v>
      </c>
      <c r="I2162" s="97">
        <f t="shared" si="665"/>
        <v>0</v>
      </c>
      <c r="J2162" s="96">
        <f t="shared" ref="J2162:K2162" si="689">J2392+J2622+J2852</f>
        <v>0</v>
      </c>
      <c r="K2162" s="96">
        <f t="shared" si="689"/>
        <v>0</v>
      </c>
      <c r="L2162" s="97">
        <f t="shared" si="620"/>
        <v>0</v>
      </c>
      <c r="M2162" s="96">
        <f t="shared" si="683"/>
        <v>0</v>
      </c>
      <c r="N2162" s="96">
        <f t="shared" si="683"/>
        <v>0</v>
      </c>
      <c r="O2162" s="82" t="s">
        <v>146</v>
      </c>
      <c r="R2162" s="352">
        <f>L2162-[1]გადასახდელები!L2162</f>
        <v>0</v>
      </c>
    </row>
    <row r="2163" spans="2:18" ht="20.25" hidden="1" customHeight="1">
      <c r="B2163" s="36" t="str">
        <f t="shared" si="641"/>
        <v>b</v>
      </c>
      <c r="C2163" s="42">
        <v>5</v>
      </c>
      <c r="D2163" s="42"/>
      <c r="F2163" s="343" t="s">
        <v>640</v>
      </c>
      <c r="G2163" s="48" t="s">
        <v>274</v>
      </c>
      <c r="H2163" s="96">
        <f t="shared" si="664"/>
        <v>0</v>
      </c>
      <c r="I2163" s="97">
        <f t="shared" si="665"/>
        <v>0</v>
      </c>
      <c r="J2163" s="96">
        <f t="shared" ref="J2163:K2163" si="690">J2393+J2623+J2853</f>
        <v>0</v>
      </c>
      <c r="K2163" s="96">
        <f t="shared" si="690"/>
        <v>0</v>
      </c>
      <c r="L2163" s="97">
        <f t="shared" ref="L2163:L2226" si="691">M2163+N2163</f>
        <v>0</v>
      </c>
      <c r="M2163" s="96">
        <f t="shared" si="683"/>
        <v>0</v>
      </c>
      <c r="N2163" s="96">
        <f t="shared" si="683"/>
        <v>0</v>
      </c>
      <c r="O2163" s="82" t="s">
        <v>146</v>
      </c>
      <c r="R2163" s="352">
        <f>L2163-[1]გადასახდელები!L2163</f>
        <v>0</v>
      </c>
    </row>
    <row r="2164" spans="2:18" ht="20.25" hidden="1" customHeight="1">
      <c r="B2164" s="36" t="str">
        <f t="shared" si="641"/>
        <v>b</v>
      </c>
      <c r="C2164" s="42">
        <v>4</v>
      </c>
      <c r="D2164" s="42"/>
      <c r="F2164" s="343" t="s">
        <v>641</v>
      </c>
      <c r="G2164" s="47" t="s">
        <v>275</v>
      </c>
      <c r="H2164" s="93">
        <f t="shared" si="664"/>
        <v>0</v>
      </c>
      <c r="I2164" s="94">
        <f t="shared" si="665"/>
        <v>0</v>
      </c>
      <c r="J2164" s="93">
        <f t="shared" ref="J2164:K2164" si="692">J2394+J2624+J2854</f>
        <v>0</v>
      </c>
      <c r="K2164" s="93">
        <f t="shared" si="692"/>
        <v>0</v>
      </c>
      <c r="L2164" s="94">
        <f t="shared" si="691"/>
        <v>0</v>
      </c>
      <c r="M2164" s="93">
        <f t="shared" si="683"/>
        <v>0</v>
      </c>
      <c r="N2164" s="93">
        <f t="shared" si="683"/>
        <v>0</v>
      </c>
      <c r="O2164" s="82" t="s">
        <v>146</v>
      </c>
      <c r="R2164" s="352">
        <f>L2164-[1]გადასახდელები!L2164</f>
        <v>0</v>
      </c>
    </row>
    <row r="2165" spans="2:18" ht="36" hidden="1" customHeight="1">
      <c r="B2165" s="36" t="str">
        <f t="shared" si="641"/>
        <v>b</v>
      </c>
      <c r="C2165" s="42">
        <v>4</v>
      </c>
      <c r="D2165" s="42"/>
      <c r="F2165" s="343" t="s">
        <v>642</v>
      </c>
      <c r="G2165" s="47" t="s">
        <v>276</v>
      </c>
      <c r="H2165" s="93">
        <f t="shared" si="664"/>
        <v>0</v>
      </c>
      <c r="I2165" s="94">
        <f t="shared" si="665"/>
        <v>0</v>
      </c>
      <c r="J2165" s="93">
        <f t="shared" ref="J2165:K2165" si="693">J2395+J2625+J2855</f>
        <v>0</v>
      </c>
      <c r="K2165" s="93">
        <f t="shared" si="693"/>
        <v>0</v>
      </c>
      <c r="L2165" s="94">
        <f t="shared" si="691"/>
        <v>0</v>
      </c>
      <c r="M2165" s="93">
        <f t="shared" si="683"/>
        <v>0</v>
      </c>
      <c r="N2165" s="93">
        <f t="shared" si="683"/>
        <v>0</v>
      </c>
      <c r="O2165" s="82" t="s">
        <v>146</v>
      </c>
      <c r="R2165" s="352">
        <f>L2165-[1]გადასახდელები!L2165</f>
        <v>0</v>
      </c>
    </row>
    <row r="2166" spans="2:18" ht="20.25" customHeight="1">
      <c r="B2166" s="36" t="str">
        <f t="shared" si="641"/>
        <v>a</v>
      </c>
      <c r="C2166" s="42">
        <v>3</v>
      </c>
      <c r="D2166" s="42"/>
      <c r="F2166" s="343" t="s">
        <v>561</v>
      </c>
      <c r="G2166" s="57" t="s">
        <v>202</v>
      </c>
      <c r="H2166" s="89">
        <f t="shared" si="664"/>
        <v>38.1</v>
      </c>
      <c r="I2166" s="90">
        <f t="shared" si="665"/>
        <v>38</v>
      </c>
      <c r="J2166" s="89">
        <f t="shared" ref="J2166:K2166" si="694">J2396+J2626+J2856</f>
        <v>0</v>
      </c>
      <c r="K2166" s="89">
        <f t="shared" si="694"/>
        <v>38</v>
      </c>
      <c r="L2166" s="90">
        <f t="shared" si="691"/>
        <v>0</v>
      </c>
      <c r="M2166" s="89">
        <f t="shared" si="683"/>
        <v>0</v>
      </c>
      <c r="N2166" s="89">
        <f t="shared" si="683"/>
        <v>0</v>
      </c>
      <c r="O2166" s="82" t="s">
        <v>146</v>
      </c>
      <c r="R2166" s="352">
        <f>L2166-[1]გადასახდელები!L2166</f>
        <v>-38</v>
      </c>
    </row>
    <row r="2167" spans="2:18" ht="20.25" hidden="1" customHeight="1">
      <c r="B2167" s="36" t="str">
        <f t="shared" si="641"/>
        <v>b</v>
      </c>
      <c r="C2167" s="42">
        <v>3</v>
      </c>
      <c r="D2167" s="42"/>
      <c r="F2167" s="342" t="s">
        <v>562</v>
      </c>
      <c r="G2167" s="57" t="s">
        <v>203</v>
      </c>
      <c r="H2167" s="89">
        <f t="shared" si="664"/>
        <v>0</v>
      </c>
      <c r="I2167" s="90">
        <f t="shared" si="665"/>
        <v>0</v>
      </c>
      <c r="J2167" s="89">
        <f t="shared" ref="J2167:K2167" si="695">J2397+J2627+J2857</f>
        <v>0</v>
      </c>
      <c r="K2167" s="89">
        <f t="shared" si="695"/>
        <v>0</v>
      </c>
      <c r="L2167" s="90">
        <f t="shared" si="691"/>
        <v>0</v>
      </c>
      <c r="M2167" s="89">
        <f t="shared" si="683"/>
        <v>0</v>
      </c>
      <c r="N2167" s="89">
        <f t="shared" si="683"/>
        <v>0</v>
      </c>
      <c r="O2167" s="82" t="s">
        <v>146</v>
      </c>
      <c r="R2167" s="352">
        <f>L2167-[1]გადასახდელები!L2167</f>
        <v>0</v>
      </c>
    </row>
    <row r="2168" spans="2:18" ht="20.25" hidden="1" customHeight="1">
      <c r="B2168" s="36" t="str">
        <f t="shared" si="641"/>
        <v>b</v>
      </c>
      <c r="C2168" s="42">
        <v>4</v>
      </c>
      <c r="D2168" s="42"/>
      <c r="F2168" s="342" t="s">
        <v>643</v>
      </c>
      <c r="G2168" s="47" t="s">
        <v>277</v>
      </c>
      <c r="H2168" s="93">
        <f t="shared" si="664"/>
        <v>0</v>
      </c>
      <c r="I2168" s="94">
        <f t="shared" si="665"/>
        <v>0</v>
      </c>
      <c r="J2168" s="93">
        <f t="shared" ref="J2168:K2168" si="696">J2398+J2628+J2858</f>
        <v>0</v>
      </c>
      <c r="K2168" s="93">
        <f t="shared" si="696"/>
        <v>0</v>
      </c>
      <c r="L2168" s="94">
        <f t="shared" si="691"/>
        <v>0</v>
      </c>
      <c r="M2168" s="93">
        <f t="shared" si="683"/>
        <v>0</v>
      </c>
      <c r="N2168" s="93">
        <f t="shared" si="683"/>
        <v>0</v>
      </c>
      <c r="O2168" s="82" t="s">
        <v>146</v>
      </c>
      <c r="R2168" s="352">
        <f>L2168-[1]გადასახდელები!L2168</f>
        <v>0</v>
      </c>
    </row>
    <row r="2169" spans="2:18" ht="20.25" hidden="1" customHeight="1">
      <c r="B2169" s="36" t="str">
        <f t="shared" si="641"/>
        <v>b</v>
      </c>
      <c r="C2169" s="42">
        <v>5</v>
      </c>
      <c r="D2169" s="42"/>
      <c r="F2169" s="343" t="s">
        <v>644</v>
      </c>
      <c r="G2169" s="48" t="s">
        <v>278</v>
      </c>
      <c r="H2169" s="96">
        <f t="shared" si="664"/>
        <v>0</v>
      </c>
      <c r="I2169" s="97">
        <f t="shared" si="665"/>
        <v>0</v>
      </c>
      <c r="J2169" s="96">
        <f t="shared" ref="J2169:K2169" si="697">J2399+J2629+J2859</f>
        <v>0</v>
      </c>
      <c r="K2169" s="96">
        <f t="shared" si="697"/>
        <v>0</v>
      </c>
      <c r="L2169" s="97">
        <f t="shared" si="691"/>
        <v>0</v>
      </c>
      <c r="M2169" s="96">
        <f t="shared" si="683"/>
        <v>0</v>
      </c>
      <c r="N2169" s="96">
        <f t="shared" si="683"/>
        <v>0</v>
      </c>
      <c r="O2169" s="82" t="s">
        <v>146</v>
      </c>
      <c r="R2169" s="352">
        <f>L2169-[1]გადასახდელები!L2169</f>
        <v>0</v>
      </c>
    </row>
    <row r="2170" spans="2:18" ht="20.25" hidden="1" customHeight="1">
      <c r="B2170" s="36" t="str">
        <f t="shared" si="641"/>
        <v>b</v>
      </c>
      <c r="C2170" s="42">
        <v>5</v>
      </c>
      <c r="D2170" s="42"/>
      <c r="F2170" s="343" t="s">
        <v>645</v>
      </c>
      <c r="G2170" s="48" t="s">
        <v>204</v>
      </c>
      <c r="H2170" s="96">
        <f t="shared" si="664"/>
        <v>0</v>
      </c>
      <c r="I2170" s="97">
        <f t="shared" si="665"/>
        <v>0</v>
      </c>
      <c r="J2170" s="96">
        <f t="shared" ref="J2170:K2170" si="698">J2400+J2630+J2860</f>
        <v>0</v>
      </c>
      <c r="K2170" s="96">
        <f t="shared" si="698"/>
        <v>0</v>
      </c>
      <c r="L2170" s="97">
        <f t="shared" si="691"/>
        <v>0</v>
      </c>
      <c r="M2170" s="96">
        <f t="shared" si="683"/>
        <v>0</v>
      </c>
      <c r="N2170" s="96">
        <f t="shared" si="683"/>
        <v>0</v>
      </c>
      <c r="O2170" s="82" t="s">
        <v>146</v>
      </c>
      <c r="R2170" s="352">
        <f>L2170-[1]გადასახდელები!L2170</f>
        <v>0</v>
      </c>
    </row>
    <row r="2171" spans="2:18" ht="20.25" hidden="1" customHeight="1">
      <c r="B2171" s="36" t="str">
        <f t="shared" si="641"/>
        <v>b</v>
      </c>
      <c r="C2171" s="42">
        <v>4</v>
      </c>
      <c r="D2171" s="42"/>
      <c r="F2171" s="342" t="s">
        <v>646</v>
      </c>
      <c r="G2171" s="47" t="s">
        <v>279</v>
      </c>
      <c r="H2171" s="93">
        <f t="shared" si="664"/>
        <v>0</v>
      </c>
      <c r="I2171" s="94">
        <f t="shared" si="665"/>
        <v>0</v>
      </c>
      <c r="J2171" s="93">
        <f t="shared" ref="J2171:K2171" si="699">J2401+J2631+J2861</f>
        <v>0</v>
      </c>
      <c r="K2171" s="93">
        <f t="shared" si="699"/>
        <v>0</v>
      </c>
      <c r="L2171" s="94">
        <f t="shared" si="691"/>
        <v>0</v>
      </c>
      <c r="M2171" s="93">
        <f t="shared" si="683"/>
        <v>0</v>
      </c>
      <c r="N2171" s="93">
        <f t="shared" si="683"/>
        <v>0</v>
      </c>
      <c r="O2171" s="82" t="s">
        <v>146</v>
      </c>
      <c r="R2171" s="352">
        <f>L2171-[1]გადასახდელები!L2171</f>
        <v>0</v>
      </c>
    </row>
    <row r="2172" spans="2:18" ht="20.25" hidden="1" customHeight="1">
      <c r="B2172" s="36" t="str">
        <f t="shared" si="641"/>
        <v>b</v>
      </c>
      <c r="C2172" s="42">
        <v>5</v>
      </c>
      <c r="D2172" s="42"/>
      <c r="F2172" s="343" t="s">
        <v>647</v>
      </c>
      <c r="G2172" s="48" t="s">
        <v>278</v>
      </c>
      <c r="H2172" s="96">
        <f t="shared" si="664"/>
        <v>0</v>
      </c>
      <c r="I2172" s="97">
        <f t="shared" si="665"/>
        <v>0</v>
      </c>
      <c r="J2172" s="96">
        <f t="shared" ref="J2172:K2172" si="700">J2402+J2632+J2862</f>
        <v>0</v>
      </c>
      <c r="K2172" s="96">
        <f t="shared" si="700"/>
        <v>0</v>
      </c>
      <c r="L2172" s="97">
        <f t="shared" si="691"/>
        <v>0</v>
      </c>
      <c r="M2172" s="96">
        <f t="shared" si="683"/>
        <v>0</v>
      </c>
      <c r="N2172" s="96">
        <f t="shared" si="683"/>
        <v>0</v>
      </c>
      <c r="O2172" s="82" t="s">
        <v>146</v>
      </c>
      <c r="R2172" s="352">
        <f>L2172-[1]გადასახდელები!L2172</f>
        <v>0</v>
      </c>
    </row>
    <row r="2173" spans="2:18" ht="20.25" hidden="1" customHeight="1">
      <c r="B2173" s="36" t="str">
        <f t="shared" si="641"/>
        <v>b</v>
      </c>
      <c r="C2173" s="42">
        <v>5</v>
      </c>
      <c r="D2173" s="42"/>
      <c r="F2173" s="343" t="s">
        <v>648</v>
      </c>
      <c r="G2173" s="48" t="s">
        <v>204</v>
      </c>
      <c r="H2173" s="96">
        <f t="shared" si="664"/>
        <v>0</v>
      </c>
      <c r="I2173" s="97">
        <f t="shared" si="665"/>
        <v>0</v>
      </c>
      <c r="J2173" s="96">
        <f t="shared" ref="J2173:K2173" si="701">J2403+J2633+J2863</f>
        <v>0</v>
      </c>
      <c r="K2173" s="96">
        <f t="shared" si="701"/>
        <v>0</v>
      </c>
      <c r="L2173" s="97">
        <f t="shared" si="691"/>
        <v>0</v>
      </c>
      <c r="M2173" s="96">
        <f t="shared" si="683"/>
        <v>0</v>
      </c>
      <c r="N2173" s="96">
        <f t="shared" si="683"/>
        <v>0</v>
      </c>
      <c r="O2173" s="82" t="s">
        <v>146</v>
      </c>
      <c r="R2173" s="352">
        <f>L2173-[1]გადასახდელები!L2173</f>
        <v>0</v>
      </c>
    </row>
    <row r="2174" spans="2:18" ht="20.25" hidden="1" customHeight="1">
      <c r="B2174" s="36" t="str">
        <f t="shared" si="641"/>
        <v>b</v>
      </c>
      <c r="C2174" s="42">
        <v>4</v>
      </c>
      <c r="D2174" s="42"/>
      <c r="F2174" s="342" t="s">
        <v>563</v>
      </c>
      <c r="G2174" s="47" t="s">
        <v>280</v>
      </c>
      <c r="H2174" s="93">
        <f t="shared" si="664"/>
        <v>0</v>
      </c>
      <c r="I2174" s="94">
        <f t="shared" si="665"/>
        <v>0</v>
      </c>
      <c r="J2174" s="93">
        <f t="shared" ref="J2174:K2174" si="702">J2404+J2634+J2864</f>
        <v>0</v>
      </c>
      <c r="K2174" s="93">
        <f t="shared" si="702"/>
        <v>0</v>
      </c>
      <c r="L2174" s="94">
        <f t="shared" si="691"/>
        <v>0</v>
      </c>
      <c r="M2174" s="93">
        <f t="shared" si="683"/>
        <v>0</v>
      </c>
      <c r="N2174" s="93">
        <f t="shared" si="683"/>
        <v>0</v>
      </c>
      <c r="O2174" s="82" t="s">
        <v>146</v>
      </c>
      <c r="R2174" s="352">
        <f>L2174-[1]გადასახდელები!L2174</f>
        <v>0</v>
      </c>
    </row>
    <row r="2175" spans="2:18" ht="20.25" hidden="1" customHeight="1">
      <c r="B2175" s="36" t="str">
        <f t="shared" si="641"/>
        <v>b</v>
      </c>
      <c r="C2175" s="42">
        <v>5</v>
      </c>
      <c r="D2175" s="42"/>
      <c r="F2175" s="343" t="s">
        <v>649</v>
      </c>
      <c r="G2175" s="48" t="s">
        <v>278</v>
      </c>
      <c r="H2175" s="96">
        <f t="shared" si="664"/>
        <v>0</v>
      </c>
      <c r="I2175" s="97">
        <f t="shared" si="665"/>
        <v>0</v>
      </c>
      <c r="J2175" s="96">
        <f t="shared" ref="J2175:K2175" si="703">J2405+J2635+J2865</f>
        <v>0</v>
      </c>
      <c r="K2175" s="96">
        <f t="shared" si="703"/>
        <v>0</v>
      </c>
      <c r="L2175" s="97">
        <f t="shared" si="691"/>
        <v>0</v>
      </c>
      <c r="M2175" s="96">
        <f t="shared" si="683"/>
        <v>0</v>
      </c>
      <c r="N2175" s="96">
        <f t="shared" si="683"/>
        <v>0</v>
      </c>
      <c r="O2175" s="82" t="s">
        <v>146</v>
      </c>
      <c r="R2175" s="352">
        <f>L2175-[1]გადასახდელები!L2175</f>
        <v>0</v>
      </c>
    </row>
    <row r="2176" spans="2:18" ht="20.25" hidden="1" customHeight="1">
      <c r="B2176" s="36" t="str">
        <f t="shared" si="641"/>
        <v>b</v>
      </c>
      <c r="C2176" s="42">
        <v>5</v>
      </c>
      <c r="D2176" s="42"/>
      <c r="F2176" s="343" t="s">
        <v>564</v>
      </c>
      <c r="G2176" s="48" t="s">
        <v>204</v>
      </c>
      <c r="H2176" s="96">
        <f t="shared" si="664"/>
        <v>0</v>
      </c>
      <c r="I2176" s="97">
        <f t="shared" si="665"/>
        <v>0</v>
      </c>
      <c r="J2176" s="96">
        <f t="shared" ref="J2176:K2176" si="704">J2406+J2636+J2866</f>
        <v>0</v>
      </c>
      <c r="K2176" s="96">
        <f t="shared" si="704"/>
        <v>0</v>
      </c>
      <c r="L2176" s="97">
        <f t="shared" si="691"/>
        <v>0</v>
      </c>
      <c r="M2176" s="96">
        <f t="shared" ref="M2176:N2195" si="705">M2406+M2636+M2866</f>
        <v>0</v>
      </c>
      <c r="N2176" s="96">
        <f t="shared" si="705"/>
        <v>0</v>
      </c>
      <c r="O2176" s="82" t="s">
        <v>146</v>
      </c>
      <c r="R2176" s="352">
        <f>L2176-[1]გადასახდელები!L2176</f>
        <v>0</v>
      </c>
    </row>
    <row r="2177" spans="2:18" ht="20.25" customHeight="1">
      <c r="B2177" s="36" t="str">
        <f t="shared" si="641"/>
        <v>a</v>
      </c>
      <c r="C2177" s="42">
        <v>3</v>
      </c>
      <c r="D2177" s="42"/>
      <c r="F2177" s="342" t="s">
        <v>565</v>
      </c>
      <c r="G2177" s="57" t="s">
        <v>206</v>
      </c>
      <c r="H2177" s="89">
        <f t="shared" si="664"/>
        <v>39.1</v>
      </c>
      <c r="I2177" s="90">
        <f t="shared" si="665"/>
        <v>0</v>
      </c>
      <c r="J2177" s="89">
        <f t="shared" ref="J2177:K2177" si="706">J2407+J2637+J2867</f>
        <v>0</v>
      </c>
      <c r="K2177" s="89">
        <f t="shared" si="706"/>
        <v>0</v>
      </c>
      <c r="L2177" s="90">
        <f t="shared" si="691"/>
        <v>0</v>
      </c>
      <c r="M2177" s="89">
        <f t="shared" si="705"/>
        <v>0</v>
      </c>
      <c r="N2177" s="89">
        <f t="shared" si="705"/>
        <v>0</v>
      </c>
      <c r="O2177" s="82" t="s">
        <v>146</v>
      </c>
      <c r="R2177" s="352">
        <f>L2177-[1]გადასახდელები!L2177</f>
        <v>0</v>
      </c>
    </row>
    <row r="2178" spans="2:18" ht="20.25" hidden="1" customHeight="1">
      <c r="B2178" s="36" t="str">
        <f t="shared" si="641"/>
        <v>b</v>
      </c>
      <c r="C2178" s="42">
        <v>4</v>
      </c>
      <c r="D2178" s="42"/>
      <c r="F2178" s="342" t="s">
        <v>650</v>
      </c>
      <c r="G2178" s="47" t="s">
        <v>281</v>
      </c>
      <c r="H2178" s="93">
        <f t="shared" si="664"/>
        <v>0</v>
      </c>
      <c r="I2178" s="94">
        <f t="shared" si="665"/>
        <v>0</v>
      </c>
      <c r="J2178" s="93">
        <f t="shared" ref="J2178:K2178" si="707">J2408+J2638+J2868</f>
        <v>0</v>
      </c>
      <c r="K2178" s="93">
        <f t="shared" si="707"/>
        <v>0</v>
      </c>
      <c r="L2178" s="94">
        <f t="shared" si="691"/>
        <v>0</v>
      </c>
      <c r="M2178" s="93">
        <f t="shared" si="705"/>
        <v>0</v>
      </c>
      <c r="N2178" s="93">
        <f t="shared" si="705"/>
        <v>0</v>
      </c>
      <c r="O2178" s="82" t="s">
        <v>146</v>
      </c>
      <c r="R2178" s="352">
        <f>L2178-[1]გადასახდელები!L2178</f>
        <v>0</v>
      </c>
    </row>
    <row r="2179" spans="2:18" ht="20.25" hidden="1" customHeight="1">
      <c r="B2179" s="36" t="str">
        <f t="shared" si="641"/>
        <v>b</v>
      </c>
      <c r="C2179" s="42">
        <v>5</v>
      </c>
      <c r="D2179" s="42"/>
      <c r="F2179" s="343" t="s">
        <v>651</v>
      </c>
      <c r="G2179" s="48" t="s">
        <v>282</v>
      </c>
      <c r="H2179" s="96">
        <f t="shared" si="664"/>
        <v>0</v>
      </c>
      <c r="I2179" s="97">
        <f t="shared" si="665"/>
        <v>0</v>
      </c>
      <c r="J2179" s="96">
        <f t="shared" ref="J2179:K2179" si="708">J2409+J2639+J2869</f>
        <v>0</v>
      </c>
      <c r="K2179" s="96">
        <f t="shared" si="708"/>
        <v>0</v>
      </c>
      <c r="L2179" s="97">
        <f t="shared" si="691"/>
        <v>0</v>
      </c>
      <c r="M2179" s="96">
        <f t="shared" si="705"/>
        <v>0</v>
      </c>
      <c r="N2179" s="96">
        <f t="shared" si="705"/>
        <v>0</v>
      </c>
      <c r="O2179" s="82" t="s">
        <v>146</v>
      </c>
      <c r="R2179" s="352">
        <f>L2179-[1]გადასახდელები!L2179</f>
        <v>0</v>
      </c>
    </row>
    <row r="2180" spans="2:18" ht="20.25" hidden="1" customHeight="1">
      <c r="B2180" s="36" t="str">
        <f t="shared" si="641"/>
        <v>b</v>
      </c>
      <c r="C2180" s="42">
        <v>5</v>
      </c>
      <c r="D2180" s="42"/>
      <c r="F2180" s="343" t="s">
        <v>652</v>
      </c>
      <c r="G2180" s="48" t="s">
        <v>283</v>
      </c>
      <c r="H2180" s="96">
        <f t="shared" si="664"/>
        <v>0</v>
      </c>
      <c r="I2180" s="97">
        <f t="shared" si="665"/>
        <v>0</v>
      </c>
      <c r="J2180" s="96">
        <f t="shared" ref="J2180:K2180" si="709">J2410+J2640+J2870</f>
        <v>0</v>
      </c>
      <c r="K2180" s="96">
        <f t="shared" si="709"/>
        <v>0</v>
      </c>
      <c r="L2180" s="97">
        <f t="shared" si="691"/>
        <v>0</v>
      </c>
      <c r="M2180" s="96">
        <f t="shared" si="705"/>
        <v>0</v>
      </c>
      <c r="N2180" s="96">
        <f t="shared" si="705"/>
        <v>0</v>
      </c>
      <c r="O2180" s="82" t="s">
        <v>146</v>
      </c>
      <c r="R2180" s="352">
        <f>L2180-[1]გადასახდელები!L2180</f>
        <v>0</v>
      </c>
    </row>
    <row r="2181" spans="2:18" ht="20.25" customHeight="1">
      <c r="B2181" s="36" t="str">
        <f t="shared" si="641"/>
        <v>a</v>
      </c>
      <c r="C2181" s="42">
        <v>4</v>
      </c>
      <c r="D2181" s="42"/>
      <c r="F2181" s="342" t="s">
        <v>566</v>
      </c>
      <c r="G2181" s="47" t="s">
        <v>284</v>
      </c>
      <c r="H2181" s="93">
        <f t="shared" si="664"/>
        <v>12.5</v>
      </c>
      <c r="I2181" s="94">
        <f t="shared" si="665"/>
        <v>0</v>
      </c>
      <c r="J2181" s="93">
        <f t="shared" ref="J2181:K2181" si="710">J2411+J2641+J2871</f>
        <v>0</v>
      </c>
      <c r="K2181" s="93">
        <f t="shared" si="710"/>
        <v>0</v>
      </c>
      <c r="L2181" s="94">
        <f t="shared" si="691"/>
        <v>0</v>
      </c>
      <c r="M2181" s="93">
        <f t="shared" si="705"/>
        <v>0</v>
      </c>
      <c r="N2181" s="93">
        <f t="shared" si="705"/>
        <v>0</v>
      </c>
      <c r="O2181" s="82" t="s">
        <v>146</v>
      </c>
      <c r="R2181" s="352">
        <f>L2181-[1]გადასახდელები!L2181</f>
        <v>0</v>
      </c>
    </row>
    <row r="2182" spans="2:18" ht="20.25" customHeight="1">
      <c r="B2182" s="36" t="str">
        <f t="shared" si="641"/>
        <v>a</v>
      </c>
      <c r="C2182" s="42">
        <v>5</v>
      </c>
      <c r="D2182" s="42"/>
      <c r="F2182" s="343" t="s">
        <v>567</v>
      </c>
      <c r="G2182" s="48" t="s">
        <v>282</v>
      </c>
      <c r="H2182" s="96">
        <f t="shared" si="664"/>
        <v>12.5</v>
      </c>
      <c r="I2182" s="97">
        <f t="shared" si="665"/>
        <v>0</v>
      </c>
      <c r="J2182" s="96">
        <f t="shared" ref="J2182:K2182" si="711">J2412+J2642+J2872</f>
        <v>0</v>
      </c>
      <c r="K2182" s="96">
        <f t="shared" si="711"/>
        <v>0</v>
      </c>
      <c r="L2182" s="97">
        <f t="shared" si="691"/>
        <v>0</v>
      </c>
      <c r="M2182" s="96">
        <f t="shared" si="705"/>
        <v>0</v>
      </c>
      <c r="N2182" s="96">
        <f t="shared" si="705"/>
        <v>0</v>
      </c>
      <c r="O2182" s="82" t="s">
        <v>146</v>
      </c>
      <c r="R2182" s="352">
        <f>L2182-[1]გადასახდელები!L2182</f>
        <v>0</v>
      </c>
    </row>
    <row r="2183" spans="2:18" ht="20.25" hidden="1" customHeight="1">
      <c r="B2183" s="36" t="str">
        <f t="shared" ref="B2183:B2246" si="712">IF(H2183+I2183+L2183&gt;0,"a","b")</f>
        <v>b</v>
      </c>
      <c r="C2183" s="42">
        <v>5</v>
      </c>
      <c r="D2183" s="42"/>
      <c r="F2183" s="343" t="s">
        <v>653</v>
      </c>
      <c r="G2183" s="48" t="s">
        <v>283</v>
      </c>
      <c r="H2183" s="96">
        <f t="shared" si="664"/>
        <v>0</v>
      </c>
      <c r="I2183" s="97">
        <f t="shared" si="665"/>
        <v>0</v>
      </c>
      <c r="J2183" s="96">
        <f t="shared" ref="J2183:K2183" si="713">J2413+J2643+J2873</f>
        <v>0</v>
      </c>
      <c r="K2183" s="96">
        <f t="shared" si="713"/>
        <v>0</v>
      </c>
      <c r="L2183" s="97">
        <f t="shared" si="691"/>
        <v>0</v>
      </c>
      <c r="M2183" s="96">
        <f t="shared" si="705"/>
        <v>0</v>
      </c>
      <c r="N2183" s="96">
        <f t="shared" si="705"/>
        <v>0</v>
      </c>
      <c r="O2183" s="82" t="s">
        <v>146</v>
      </c>
      <c r="R2183" s="352">
        <f>L2183-[1]გადასახდელები!L2183</f>
        <v>0</v>
      </c>
    </row>
    <row r="2184" spans="2:18" ht="20.25" customHeight="1">
      <c r="B2184" s="36" t="str">
        <f t="shared" si="712"/>
        <v>a</v>
      </c>
      <c r="C2184" s="42">
        <v>4</v>
      </c>
      <c r="D2184" s="42"/>
      <c r="F2184" s="342" t="s">
        <v>654</v>
      </c>
      <c r="G2184" s="47" t="s">
        <v>207</v>
      </c>
      <c r="H2184" s="93">
        <f t="shared" si="664"/>
        <v>26.6</v>
      </c>
      <c r="I2184" s="94">
        <f t="shared" si="665"/>
        <v>0</v>
      </c>
      <c r="J2184" s="93">
        <f t="shared" ref="J2184:K2184" si="714">J2414+J2644+J2874</f>
        <v>0</v>
      </c>
      <c r="K2184" s="93">
        <f t="shared" si="714"/>
        <v>0</v>
      </c>
      <c r="L2184" s="94">
        <f t="shared" si="691"/>
        <v>0</v>
      </c>
      <c r="M2184" s="93">
        <f t="shared" si="705"/>
        <v>0</v>
      </c>
      <c r="N2184" s="93">
        <f t="shared" si="705"/>
        <v>0</v>
      </c>
      <c r="O2184" s="82" t="s">
        <v>146</v>
      </c>
      <c r="R2184" s="352">
        <f>L2184-[1]გადასახდელები!L2184</f>
        <v>0</v>
      </c>
    </row>
    <row r="2185" spans="2:18" ht="20.25" customHeight="1">
      <c r="B2185" s="36" t="str">
        <f t="shared" si="712"/>
        <v>a</v>
      </c>
      <c r="C2185" s="42">
        <v>5</v>
      </c>
      <c r="D2185" s="42"/>
      <c r="F2185" s="343" t="s">
        <v>655</v>
      </c>
      <c r="G2185" s="48" t="s">
        <v>282</v>
      </c>
      <c r="H2185" s="96">
        <f t="shared" si="664"/>
        <v>26.6</v>
      </c>
      <c r="I2185" s="97">
        <f t="shared" si="665"/>
        <v>0</v>
      </c>
      <c r="J2185" s="96">
        <f t="shared" ref="J2185:K2185" si="715">J2415+J2645+J2875</f>
        <v>0</v>
      </c>
      <c r="K2185" s="96">
        <f t="shared" si="715"/>
        <v>0</v>
      </c>
      <c r="L2185" s="97">
        <f t="shared" si="691"/>
        <v>0</v>
      </c>
      <c r="M2185" s="96">
        <f t="shared" si="705"/>
        <v>0</v>
      </c>
      <c r="N2185" s="96">
        <f t="shared" si="705"/>
        <v>0</v>
      </c>
      <c r="O2185" s="82" t="s">
        <v>146</v>
      </c>
      <c r="R2185" s="352">
        <f>L2185-[1]გადასახდელები!L2185</f>
        <v>0</v>
      </c>
    </row>
    <row r="2186" spans="2:18" ht="20.25" hidden="1" customHeight="1">
      <c r="B2186" s="36" t="str">
        <f t="shared" si="712"/>
        <v>b</v>
      </c>
      <c r="C2186" s="42">
        <v>5</v>
      </c>
      <c r="D2186" s="42"/>
      <c r="F2186" s="343" t="s">
        <v>656</v>
      </c>
      <c r="G2186" s="48" t="s">
        <v>283</v>
      </c>
      <c r="H2186" s="96">
        <f t="shared" si="664"/>
        <v>0</v>
      </c>
      <c r="I2186" s="97">
        <f t="shared" si="665"/>
        <v>0</v>
      </c>
      <c r="J2186" s="96">
        <f t="shared" ref="J2186:K2186" si="716">J2416+J2646+J2876</f>
        <v>0</v>
      </c>
      <c r="K2186" s="96">
        <f t="shared" si="716"/>
        <v>0</v>
      </c>
      <c r="L2186" s="97">
        <f t="shared" si="691"/>
        <v>0</v>
      </c>
      <c r="M2186" s="96">
        <f t="shared" si="705"/>
        <v>0</v>
      </c>
      <c r="N2186" s="96">
        <f t="shared" si="705"/>
        <v>0</v>
      </c>
      <c r="O2186" s="82" t="s">
        <v>146</v>
      </c>
      <c r="R2186" s="352">
        <f>L2186-[1]გადასახდელები!L2186</f>
        <v>0</v>
      </c>
    </row>
    <row r="2187" spans="2:18" ht="20.25" hidden="1" customHeight="1">
      <c r="B2187" s="36" t="str">
        <f t="shared" si="712"/>
        <v>b</v>
      </c>
      <c r="C2187" s="42">
        <v>3</v>
      </c>
      <c r="D2187" s="42"/>
      <c r="F2187" s="342" t="s">
        <v>568</v>
      </c>
      <c r="G2187" s="57" t="s">
        <v>205</v>
      </c>
      <c r="H2187" s="89">
        <f t="shared" si="664"/>
        <v>0</v>
      </c>
      <c r="I2187" s="90">
        <f t="shared" si="665"/>
        <v>0</v>
      </c>
      <c r="J2187" s="89">
        <f t="shared" ref="J2187:K2187" si="717">J2417+J2647+J2877</f>
        <v>0</v>
      </c>
      <c r="K2187" s="89">
        <f t="shared" si="717"/>
        <v>0</v>
      </c>
      <c r="L2187" s="90">
        <f t="shared" si="691"/>
        <v>0</v>
      </c>
      <c r="M2187" s="89">
        <f t="shared" si="705"/>
        <v>0</v>
      </c>
      <c r="N2187" s="89">
        <f t="shared" si="705"/>
        <v>0</v>
      </c>
      <c r="O2187" s="82" t="s">
        <v>146</v>
      </c>
      <c r="R2187" s="352">
        <f>L2187-[1]გადასახდელები!L2187</f>
        <v>-9.9</v>
      </c>
    </row>
    <row r="2188" spans="2:18" ht="20.25" hidden="1" customHeight="1">
      <c r="B2188" s="36" t="str">
        <f t="shared" si="712"/>
        <v>b</v>
      </c>
      <c r="C2188" s="42">
        <v>4</v>
      </c>
      <c r="D2188" s="42"/>
      <c r="F2188" s="343" t="s">
        <v>657</v>
      </c>
      <c r="G2188" s="47" t="s">
        <v>285</v>
      </c>
      <c r="H2188" s="93">
        <f t="shared" si="664"/>
        <v>0</v>
      </c>
      <c r="I2188" s="94">
        <f t="shared" si="665"/>
        <v>0</v>
      </c>
      <c r="J2188" s="93">
        <f t="shared" ref="J2188:K2188" si="718">J2418+J2648+J2878</f>
        <v>0</v>
      </c>
      <c r="K2188" s="93">
        <f t="shared" si="718"/>
        <v>0</v>
      </c>
      <c r="L2188" s="94">
        <f t="shared" si="691"/>
        <v>0</v>
      </c>
      <c r="M2188" s="93">
        <f t="shared" si="705"/>
        <v>0</v>
      </c>
      <c r="N2188" s="93">
        <f t="shared" si="705"/>
        <v>0</v>
      </c>
      <c r="O2188" s="82" t="s">
        <v>146</v>
      </c>
      <c r="R2188" s="352">
        <f>L2188-[1]გადასახდელები!L2188</f>
        <v>0</v>
      </c>
    </row>
    <row r="2189" spans="2:18" ht="20.25" hidden="1" customHeight="1">
      <c r="B2189" s="36" t="str">
        <f t="shared" si="712"/>
        <v>b</v>
      </c>
      <c r="C2189" s="42">
        <v>4</v>
      </c>
      <c r="D2189" s="42"/>
      <c r="F2189" s="342" t="s">
        <v>570</v>
      </c>
      <c r="G2189" s="47" t="s">
        <v>286</v>
      </c>
      <c r="H2189" s="93">
        <f t="shared" si="664"/>
        <v>0</v>
      </c>
      <c r="I2189" s="94">
        <f t="shared" si="665"/>
        <v>0</v>
      </c>
      <c r="J2189" s="93">
        <f t="shared" ref="J2189:K2189" si="719">J2419+J2649+J2879</f>
        <v>0</v>
      </c>
      <c r="K2189" s="93">
        <f t="shared" si="719"/>
        <v>0</v>
      </c>
      <c r="L2189" s="94">
        <f t="shared" si="691"/>
        <v>0</v>
      </c>
      <c r="M2189" s="93">
        <f t="shared" si="705"/>
        <v>0</v>
      </c>
      <c r="N2189" s="93">
        <f t="shared" si="705"/>
        <v>0</v>
      </c>
      <c r="O2189" s="82" t="s">
        <v>146</v>
      </c>
      <c r="R2189" s="352">
        <f>L2189-[1]გადასახდელები!L2189</f>
        <v>-9.9</v>
      </c>
    </row>
    <row r="2190" spans="2:18" ht="20.25" hidden="1" customHeight="1">
      <c r="B2190" s="36" t="str">
        <f t="shared" si="712"/>
        <v>b</v>
      </c>
      <c r="C2190" s="42">
        <v>5</v>
      </c>
      <c r="D2190" s="42"/>
      <c r="F2190" s="342" t="s">
        <v>569</v>
      </c>
      <c r="G2190" s="48" t="s">
        <v>287</v>
      </c>
      <c r="H2190" s="113">
        <f t="shared" si="664"/>
        <v>0</v>
      </c>
      <c r="I2190" s="97">
        <f t="shared" si="665"/>
        <v>0</v>
      </c>
      <c r="J2190" s="113">
        <f t="shared" ref="J2190:K2190" si="720">J2420+J2650+J2880</f>
        <v>0</v>
      </c>
      <c r="K2190" s="113">
        <f t="shared" si="720"/>
        <v>0</v>
      </c>
      <c r="L2190" s="97">
        <f t="shared" si="691"/>
        <v>0</v>
      </c>
      <c r="M2190" s="113">
        <f t="shared" si="705"/>
        <v>0</v>
      </c>
      <c r="N2190" s="113">
        <f t="shared" si="705"/>
        <v>0</v>
      </c>
      <c r="O2190" s="82" t="s">
        <v>146</v>
      </c>
      <c r="R2190" s="352">
        <f>L2190-[1]გადასახდელები!L2190</f>
        <v>-9.9</v>
      </c>
    </row>
    <row r="2191" spans="2:18" ht="45" hidden="1" customHeight="1">
      <c r="B2191" s="36" t="str">
        <f t="shared" si="712"/>
        <v>b</v>
      </c>
      <c r="C2191" s="42">
        <v>6</v>
      </c>
      <c r="D2191" s="42"/>
      <c r="F2191" s="343" t="s">
        <v>658</v>
      </c>
      <c r="G2191" s="45" t="s">
        <v>215</v>
      </c>
      <c r="H2191" s="119">
        <f t="shared" si="664"/>
        <v>0</v>
      </c>
      <c r="I2191" s="105">
        <f t="shared" si="665"/>
        <v>0</v>
      </c>
      <c r="J2191" s="119">
        <f t="shared" ref="J2191:K2191" si="721">J2421+J2651+J2881</f>
        <v>0</v>
      </c>
      <c r="K2191" s="119">
        <f t="shared" si="721"/>
        <v>0</v>
      </c>
      <c r="L2191" s="105">
        <f t="shared" si="691"/>
        <v>0</v>
      </c>
      <c r="M2191" s="119">
        <f t="shared" si="705"/>
        <v>0</v>
      </c>
      <c r="N2191" s="119">
        <f t="shared" si="705"/>
        <v>0</v>
      </c>
      <c r="O2191" s="82" t="s">
        <v>146</v>
      </c>
      <c r="R2191" s="352">
        <f>L2191-[1]გადასახდელები!L2191</f>
        <v>0</v>
      </c>
    </row>
    <row r="2192" spans="2:18" ht="20.25" hidden="1" customHeight="1">
      <c r="B2192" s="36" t="str">
        <f t="shared" si="712"/>
        <v>b</v>
      </c>
      <c r="C2192" s="42">
        <v>6</v>
      </c>
      <c r="D2192" s="42"/>
      <c r="F2192" s="343" t="s">
        <v>659</v>
      </c>
      <c r="G2192" s="45" t="s">
        <v>288</v>
      </c>
      <c r="H2192" s="119">
        <f t="shared" si="664"/>
        <v>0</v>
      </c>
      <c r="I2192" s="105">
        <f t="shared" si="665"/>
        <v>0</v>
      </c>
      <c r="J2192" s="119">
        <f t="shared" ref="J2192:K2192" si="722">J2422+J2652+J2882</f>
        <v>0</v>
      </c>
      <c r="K2192" s="119">
        <f t="shared" si="722"/>
        <v>0</v>
      </c>
      <c r="L2192" s="105">
        <f t="shared" si="691"/>
        <v>0</v>
      </c>
      <c r="M2192" s="119">
        <f t="shared" si="705"/>
        <v>0</v>
      </c>
      <c r="N2192" s="119">
        <f t="shared" si="705"/>
        <v>0</v>
      </c>
      <c r="O2192" s="82" t="s">
        <v>146</v>
      </c>
      <c r="R2192" s="352">
        <f>L2192-[1]გადასახდელები!L2192</f>
        <v>0</v>
      </c>
    </row>
    <row r="2193" spans="2:18" ht="20.25" hidden="1" customHeight="1">
      <c r="B2193" s="36" t="str">
        <f t="shared" si="712"/>
        <v>b</v>
      </c>
      <c r="C2193" s="42">
        <v>6</v>
      </c>
      <c r="D2193" s="42"/>
      <c r="F2193" s="343" t="s">
        <v>660</v>
      </c>
      <c r="G2193" s="45" t="s">
        <v>289</v>
      </c>
      <c r="H2193" s="119">
        <f t="shared" si="664"/>
        <v>0</v>
      </c>
      <c r="I2193" s="105">
        <f t="shared" si="665"/>
        <v>0</v>
      </c>
      <c r="J2193" s="119">
        <f t="shared" ref="J2193:K2193" si="723">J2423+J2653+J2883</f>
        <v>0</v>
      </c>
      <c r="K2193" s="119">
        <f t="shared" si="723"/>
        <v>0</v>
      </c>
      <c r="L2193" s="105">
        <f t="shared" si="691"/>
        <v>0</v>
      </c>
      <c r="M2193" s="119">
        <f t="shared" si="705"/>
        <v>0</v>
      </c>
      <c r="N2193" s="119">
        <f t="shared" si="705"/>
        <v>0</v>
      </c>
      <c r="O2193" s="82" t="s">
        <v>146</v>
      </c>
      <c r="R2193" s="352">
        <f>L2193-[1]გადასახდელები!L2193</f>
        <v>0</v>
      </c>
    </row>
    <row r="2194" spans="2:18" ht="20.25" hidden="1" customHeight="1">
      <c r="B2194" s="36" t="str">
        <f t="shared" si="712"/>
        <v>b</v>
      </c>
      <c r="C2194" s="42">
        <v>6</v>
      </c>
      <c r="D2194" s="42"/>
      <c r="F2194" s="343" t="s">
        <v>661</v>
      </c>
      <c r="G2194" s="45" t="s">
        <v>216</v>
      </c>
      <c r="H2194" s="119">
        <f t="shared" si="664"/>
        <v>0</v>
      </c>
      <c r="I2194" s="105">
        <f t="shared" si="665"/>
        <v>0</v>
      </c>
      <c r="J2194" s="119">
        <f t="shared" ref="J2194:K2194" si="724">J2424+J2654+J2884</f>
        <v>0</v>
      </c>
      <c r="K2194" s="119">
        <f t="shared" si="724"/>
        <v>0</v>
      </c>
      <c r="L2194" s="105">
        <f t="shared" si="691"/>
        <v>0</v>
      </c>
      <c r="M2194" s="119">
        <f t="shared" si="705"/>
        <v>0</v>
      </c>
      <c r="N2194" s="119">
        <f t="shared" si="705"/>
        <v>0</v>
      </c>
      <c r="O2194" s="82" t="s">
        <v>146</v>
      </c>
      <c r="R2194" s="352">
        <f>L2194-[1]გადასახდელები!L2194</f>
        <v>0</v>
      </c>
    </row>
    <row r="2195" spans="2:18" ht="20.25" hidden="1" customHeight="1">
      <c r="B2195" s="36" t="str">
        <f t="shared" si="712"/>
        <v>b</v>
      </c>
      <c r="C2195" s="42">
        <v>6</v>
      </c>
      <c r="D2195" s="42"/>
      <c r="F2195" s="343" t="s">
        <v>662</v>
      </c>
      <c r="G2195" s="45" t="s">
        <v>217</v>
      </c>
      <c r="H2195" s="119">
        <f t="shared" si="664"/>
        <v>0</v>
      </c>
      <c r="I2195" s="105">
        <f t="shared" si="665"/>
        <v>0</v>
      </c>
      <c r="J2195" s="119">
        <f t="shared" ref="J2195:K2195" si="725">J2425+J2655+J2885</f>
        <v>0</v>
      </c>
      <c r="K2195" s="119">
        <f t="shared" si="725"/>
        <v>0</v>
      </c>
      <c r="L2195" s="105">
        <f t="shared" si="691"/>
        <v>0</v>
      </c>
      <c r="M2195" s="119">
        <f t="shared" si="705"/>
        <v>0</v>
      </c>
      <c r="N2195" s="119">
        <f t="shared" si="705"/>
        <v>0</v>
      </c>
      <c r="O2195" s="82" t="s">
        <v>146</v>
      </c>
      <c r="R2195" s="352">
        <f>L2195-[1]გადასახდელები!L2195</f>
        <v>0</v>
      </c>
    </row>
    <row r="2196" spans="2:18" ht="20.25" hidden="1" customHeight="1">
      <c r="B2196" s="36" t="str">
        <f t="shared" si="712"/>
        <v>b</v>
      </c>
      <c r="C2196" s="42">
        <v>6</v>
      </c>
      <c r="D2196" s="42"/>
      <c r="F2196" s="343" t="s">
        <v>571</v>
      </c>
      <c r="G2196" s="45" t="s">
        <v>290</v>
      </c>
      <c r="H2196" s="119">
        <f t="shared" si="664"/>
        <v>0</v>
      </c>
      <c r="I2196" s="105">
        <f t="shared" si="665"/>
        <v>0</v>
      </c>
      <c r="J2196" s="119">
        <f t="shared" ref="J2196:K2196" si="726">J2426+J2656+J2886</f>
        <v>0</v>
      </c>
      <c r="K2196" s="119">
        <f t="shared" si="726"/>
        <v>0</v>
      </c>
      <c r="L2196" s="105">
        <f t="shared" si="691"/>
        <v>0</v>
      </c>
      <c r="M2196" s="119">
        <f t="shared" ref="M2196:N2215" si="727">M2426+M2656+M2886</f>
        <v>0</v>
      </c>
      <c r="N2196" s="119">
        <f t="shared" si="727"/>
        <v>0</v>
      </c>
      <c r="O2196" s="82" t="s">
        <v>146</v>
      </c>
      <c r="R2196" s="352">
        <f>L2196-[1]გადასახდელები!L2196</f>
        <v>-9.9</v>
      </c>
    </row>
    <row r="2197" spans="2:18" ht="20.25" hidden="1" customHeight="1">
      <c r="B2197" s="36" t="str">
        <f t="shared" si="712"/>
        <v>b</v>
      </c>
      <c r="C2197" s="42">
        <v>6</v>
      </c>
      <c r="D2197" s="42"/>
      <c r="F2197" s="343" t="s">
        <v>663</v>
      </c>
      <c r="G2197" s="45" t="s">
        <v>291</v>
      </c>
      <c r="H2197" s="119">
        <f t="shared" si="664"/>
        <v>0</v>
      </c>
      <c r="I2197" s="105">
        <f t="shared" si="665"/>
        <v>0</v>
      </c>
      <c r="J2197" s="119">
        <f t="shared" ref="J2197:K2197" si="728">J2427+J2657+J2887</f>
        <v>0</v>
      </c>
      <c r="K2197" s="119">
        <f t="shared" si="728"/>
        <v>0</v>
      </c>
      <c r="L2197" s="105">
        <f t="shared" si="691"/>
        <v>0</v>
      </c>
      <c r="M2197" s="119">
        <f t="shared" si="727"/>
        <v>0</v>
      </c>
      <c r="N2197" s="119">
        <f t="shared" si="727"/>
        <v>0</v>
      </c>
      <c r="O2197" s="82" t="s">
        <v>146</v>
      </c>
      <c r="R2197" s="352">
        <f>L2197-[1]გადასახდელები!L2197</f>
        <v>0</v>
      </c>
    </row>
    <row r="2198" spans="2:18" ht="20.25" hidden="1" customHeight="1">
      <c r="B2198" s="36" t="str">
        <f t="shared" si="712"/>
        <v>b</v>
      </c>
      <c r="C2198" s="42">
        <v>6</v>
      </c>
      <c r="D2198" s="42"/>
      <c r="F2198" s="343" t="s">
        <v>664</v>
      </c>
      <c r="G2198" s="45" t="s">
        <v>218</v>
      </c>
      <c r="H2198" s="119">
        <f t="shared" si="664"/>
        <v>0</v>
      </c>
      <c r="I2198" s="105">
        <f t="shared" si="665"/>
        <v>0</v>
      </c>
      <c r="J2198" s="119">
        <f t="shared" ref="J2198:K2198" si="729">J2428+J2658+J2888</f>
        <v>0</v>
      </c>
      <c r="K2198" s="119">
        <f t="shared" si="729"/>
        <v>0</v>
      </c>
      <c r="L2198" s="105">
        <f t="shared" si="691"/>
        <v>0</v>
      </c>
      <c r="M2198" s="119">
        <f t="shared" si="727"/>
        <v>0</v>
      </c>
      <c r="N2198" s="119">
        <f t="shared" si="727"/>
        <v>0</v>
      </c>
      <c r="O2198" s="82" t="s">
        <v>146</v>
      </c>
      <c r="R2198" s="352">
        <f>L2198-[1]გადასახდელები!L2198</f>
        <v>0</v>
      </c>
    </row>
    <row r="2199" spans="2:18" ht="20.25" hidden="1" customHeight="1">
      <c r="B2199" s="36" t="str">
        <f t="shared" si="712"/>
        <v>b</v>
      </c>
      <c r="C2199" s="42">
        <v>6</v>
      </c>
      <c r="D2199" s="42"/>
      <c r="F2199" s="343" t="s">
        <v>665</v>
      </c>
      <c r="G2199" s="45" t="s">
        <v>219</v>
      </c>
      <c r="H2199" s="119">
        <f t="shared" si="664"/>
        <v>0</v>
      </c>
      <c r="I2199" s="105">
        <f t="shared" si="665"/>
        <v>0</v>
      </c>
      <c r="J2199" s="119">
        <f t="shared" ref="J2199:K2199" si="730">J2429+J2659+J2889</f>
        <v>0</v>
      </c>
      <c r="K2199" s="119">
        <f t="shared" si="730"/>
        <v>0</v>
      </c>
      <c r="L2199" s="105">
        <f t="shared" si="691"/>
        <v>0</v>
      </c>
      <c r="M2199" s="119">
        <f t="shared" si="727"/>
        <v>0</v>
      </c>
      <c r="N2199" s="119">
        <f t="shared" si="727"/>
        <v>0</v>
      </c>
      <c r="O2199" s="82" t="s">
        <v>146</v>
      </c>
      <c r="R2199" s="352">
        <f>L2199-[1]გადასახდელები!L2199</f>
        <v>0</v>
      </c>
    </row>
    <row r="2200" spans="2:18" ht="20.25" hidden="1" customHeight="1">
      <c r="B2200" s="36" t="str">
        <f t="shared" si="712"/>
        <v>b</v>
      </c>
      <c r="C2200" s="42">
        <v>6</v>
      </c>
      <c r="D2200" s="42"/>
      <c r="F2200" s="343" t="s">
        <v>666</v>
      </c>
      <c r="G2200" s="45" t="s">
        <v>220</v>
      </c>
      <c r="H2200" s="119">
        <f t="shared" si="664"/>
        <v>0</v>
      </c>
      <c r="I2200" s="105">
        <f t="shared" si="665"/>
        <v>0</v>
      </c>
      <c r="J2200" s="119">
        <f t="shared" ref="J2200:K2200" si="731">J2430+J2660+J2890</f>
        <v>0</v>
      </c>
      <c r="K2200" s="119">
        <f t="shared" si="731"/>
        <v>0</v>
      </c>
      <c r="L2200" s="105">
        <f t="shared" si="691"/>
        <v>0</v>
      </c>
      <c r="M2200" s="119">
        <f t="shared" si="727"/>
        <v>0</v>
      </c>
      <c r="N2200" s="119">
        <f t="shared" si="727"/>
        <v>0</v>
      </c>
      <c r="O2200" s="82" t="s">
        <v>146</v>
      </c>
      <c r="R2200" s="352">
        <f>L2200-[1]გადასახდელები!L2200</f>
        <v>0</v>
      </c>
    </row>
    <row r="2201" spans="2:18" ht="20.25" hidden="1" customHeight="1">
      <c r="B2201" s="36" t="str">
        <f t="shared" si="712"/>
        <v>b</v>
      </c>
      <c r="C2201" s="42">
        <v>6</v>
      </c>
      <c r="D2201" s="42"/>
      <c r="F2201" s="343" t="s">
        <v>667</v>
      </c>
      <c r="G2201" s="45" t="s">
        <v>221</v>
      </c>
      <c r="H2201" s="119">
        <f t="shared" si="664"/>
        <v>0</v>
      </c>
      <c r="I2201" s="105">
        <f t="shared" si="665"/>
        <v>0</v>
      </c>
      <c r="J2201" s="119">
        <f t="shared" ref="J2201:K2201" si="732">J2431+J2661+J2891</f>
        <v>0</v>
      </c>
      <c r="K2201" s="119">
        <f t="shared" si="732"/>
        <v>0</v>
      </c>
      <c r="L2201" s="105">
        <f t="shared" si="691"/>
        <v>0</v>
      </c>
      <c r="M2201" s="119">
        <f t="shared" si="727"/>
        <v>0</v>
      </c>
      <c r="N2201" s="119">
        <f t="shared" si="727"/>
        <v>0</v>
      </c>
      <c r="O2201" s="82" t="s">
        <v>146</v>
      </c>
      <c r="R2201" s="352">
        <f>L2201-[1]გადასახდელები!L2201</f>
        <v>0</v>
      </c>
    </row>
    <row r="2202" spans="2:18" ht="20.25" hidden="1" customHeight="1">
      <c r="B2202" s="36" t="str">
        <f t="shared" si="712"/>
        <v>b</v>
      </c>
      <c r="C2202" s="42">
        <v>6</v>
      </c>
      <c r="D2202" s="42"/>
      <c r="F2202" s="343" t="s">
        <v>668</v>
      </c>
      <c r="G2202" s="45" t="s">
        <v>222</v>
      </c>
      <c r="H2202" s="119">
        <f t="shared" si="664"/>
        <v>0</v>
      </c>
      <c r="I2202" s="105">
        <f t="shared" si="665"/>
        <v>0</v>
      </c>
      <c r="J2202" s="119">
        <f t="shared" ref="J2202:K2202" si="733">J2432+J2662+J2892</f>
        <v>0</v>
      </c>
      <c r="K2202" s="119">
        <f t="shared" si="733"/>
        <v>0</v>
      </c>
      <c r="L2202" s="105">
        <f t="shared" si="691"/>
        <v>0</v>
      </c>
      <c r="M2202" s="119">
        <f t="shared" si="727"/>
        <v>0</v>
      </c>
      <c r="N2202" s="119">
        <f t="shared" si="727"/>
        <v>0</v>
      </c>
      <c r="O2202" s="82" t="s">
        <v>146</v>
      </c>
      <c r="R2202" s="352">
        <f>L2202-[1]გადასახდელები!L2202</f>
        <v>0</v>
      </c>
    </row>
    <row r="2203" spans="2:18" ht="20.25" hidden="1" customHeight="1">
      <c r="B2203" s="36" t="str">
        <f t="shared" si="712"/>
        <v>b</v>
      </c>
      <c r="C2203" s="42">
        <v>6</v>
      </c>
      <c r="D2203" s="42"/>
      <c r="F2203" s="343" t="s">
        <v>669</v>
      </c>
      <c r="G2203" s="45" t="s">
        <v>223</v>
      </c>
      <c r="H2203" s="119">
        <f t="shared" si="664"/>
        <v>0</v>
      </c>
      <c r="I2203" s="105">
        <f t="shared" si="665"/>
        <v>0</v>
      </c>
      <c r="J2203" s="119">
        <f t="shared" ref="J2203:K2203" si="734">J2433+J2663+J2893</f>
        <v>0</v>
      </c>
      <c r="K2203" s="119">
        <f t="shared" si="734"/>
        <v>0</v>
      </c>
      <c r="L2203" s="105">
        <f t="shared" si="691"/>
        <v>0</v>
      </c>
      <c r="M2203" s="119">
        <f t="shared" si="727"/>
        <v>0</v>
      </c>
      <c r="N2203" s="119">
        <f t="shared" si="727"/>
        <v>0</v>
      </c>
      <c r="O2203" s="82" t="s">
        <v>146</v>
      </c>
      <c r="R2203" s="352">
        <f>L2203-[1]გადასახდელები!L2203</f>
        <v>0</v>
      </c>
    </row>
    <row r="2204" spans="2:18" ht="36" hidden="1" customHeight="1">
      <c r="B2204" s="36" t="str">
        <f t="shared" si="712"/>
        <v>b</v>
      </c>
      <c r="C2204" s="42">
        <v>6</v>
      </c>
      <c r="D2204" s="42"/>
      <c r="F2204" s="343" t="s">
        <v>670</v>
      </c>
      <c r="G2204" s="45" t="s">
        <v>224</v>
      </c>
      <c r="H2204" s="119">
        <f t="shared" ref="H2204:H2267" si="735">H2434+H2664+H2894</f>
        <v>0</v>
      </c>
      <c r="I2204" s="105">
        <f t="shared" ref="I2204:I2267" si="736">J2204+K2204</f>
        <v>0</v>
      </c>
      <c r="J2204" s="119">
        <f t="shared" ref="J2204:K2204" si="737">J2434+J2664+J2894</f>
        <v>0</v>
      </c>
      <c r="K2204" s="119">
        <f t="shared" si="737"/>
        <v>0</v>
      </c>
      <c r="L2204" s="105">
        <f t="shared" si="691"/>
        <v>0</v>
      </c>
      <c r="M2204" s="119">
        <f t="shared" si="727"/>
        <v>0</v>
      </c>
      <c r="N2204" s="119">
        <f t="shared" si="727"/>
        <v>0</v>
      </c>
      <c r="O2204" s="82" t="s">
        <v>146</v>
      </c>
      <c r="R2204" s="352">
        <f>L2204-[1]გადასახდელები!L2204</f>
        <v>0</v>
      </c>
    </row>
    <row r="2205" spans="2:18" ht="48.75" hidden="1" customHeight="1">
      <c r="B2205" s="36" t="str">
        <f t="shared" si="712"/>
        <v>b</v>
      </c>
      <c r="C2205" s="42">
        <v>6</v>
      </c>
      <c r="D2205" s="42"/>
      <c r="F2205" s="343" t="s">
        <v>671</v>
      </c>
      <c r="G2205" s="45" t="s">
        <v>225</v>
      </c>
      <c r="H2205" s="119">
        <f t="shared" si="735"/>
        <v>0</v>
      </c>
      <c r="I2205" s="105">
        <f t="shared" si="736"/>
        <v>0</v>
      </c>
      <c r="J2205" s="119">
        <f t="shared" ref="J2205:K2205" si="738">J2435+J2665+J2895</f>
        <v>0</v>
      </c>
      <c r="K2205" s="119">
        <f t="shared" si="738"/>
        <v>0</v>
      </c>
      <c r="L2205" s="105">
        <f t="shared" si="691"/>
        <v>0</v>
      </c>
      <c r="M2205" s="119">
        <f t="shared" si="727"/>
        <v>0</v>
      </c>
      <c r="N2205" s="119">
        <f t="shared" si="727"/>
        <v>0</v>
      </c>
      <c r="O2205" s="82" t="s">
        <v>146</v>
      </c>
      <c r="R2205" s="352">
        <f>L2205-[1]გადასახდელები!L2205</f>
        <v>0</v>
      </c>
    </row>
    <row r="2206" spans="2:18" ht="24.75" hidden="1" customHeight="1">
      <c r="B2206" s="36" t="str">
        <f t="shared" si="712"/>
        <v>b</v>
      </c>
      <c r="C2206" s="42">
        <v>6</v>
      </c>
      <c r="D2206" s="42"/>
      <c r="F2206" s="343" t="s">
        <v>672</v>
      </c>
      <c r="G2206" s="45" t="s">
        <v>226</v>
      </c>
      <c r="H2206" s="119">
        <f t="shared" si="735"/>
        <v>0</v>
      </c>
      <c r="I2206" s="105">
        <f t="shared" si="736"/>
        <v>0</v>
      </c>
      <c r="J2206" s="119">
        <f t="shared" ref="J2206:K2206" si="739">J2436+J2666+J2896</f>
        <v>0</v>
      </c>
      <c r="K2206" s="119">
        <f t="shared" si="739"/>
        <v>0</v>
      </c>
      <c r="L2206" s="105">
        <f t="shared" si="691"/>
        <v>0</v>
      </c>
      <c r="M2206" s="119">
        <f t="shared" si="727"/>
        <v>0</v>
      </c>
      <c r="N2206" s="119">
        <f t="shared" si="727"/>
        <v>0</v>
      </c>
      <c r="O2206" s="82" t="s">
        <v>146</v>
      </c>
      <c r="R2206" s="352">
        <f>L2206-[1]გადასახდელები!L2206</f>
        <v>0</v>
      </c>
    </row>
    <row r="2207" spans="2:18" ht="24" hidden="1" customHeight="1">
      <c r="B2207" s="36" t="str">
        <f t="shared" si="712"/>
        <v>b</v>
      </c>
      <c r="C2207" s="42">
        <v>6</v>
      </c>
      <c r="D2207" s="42"/>
      <c r="F2207" s="343" t="s">
        <v>673</v>
      </c>
      <c r="G2207" s="45" t="s">
        <v>227</v>
      </c>
      <c r="H2207" s="119">
        <f t="shared" si="735"/>
        <v>0</v>
      </c>
      <c r="I2207" s="105">
        <f t="shared" si="736"/>
        <v>0</v>
      </c>
      <c r="J2207" s="119">
        <f t="shared" ref="J2207:K2207" si="740">J2437+J2667+J2897</f>
        <v>0</v>
      </c>
      <c r="K2207" s="119">
        <f t="shared" si="740"/>
        <v>0</v>
      </c>
      <c r="L2207" s="105">
        <f t="shared" si="691"/>
        <v>0</v>
      </c>
      <c r="M2207" s="119">
        <f t="shared" si="727"/>
        <v>0</v>
      </c>
      <c r="N2207" s="119">
        <f t="shared" si="727"/>
        <v>0</v>
      </c>
      <c r="O2207" s="82" t="s">
        <v>146</v>
      </c>
      <c r="R2207" s="352">
        <f>L2207-[1]გადასახდელები!L2207</f>
        <v>0</v>
      </c>
    </row>
    <row r="2208" spans="2:18" ht="36.75" hidden="1" customHeight="1">
      <c r="B2208" s="36" t="str">
        <f t="shared" si="712"/>
        <v>b</v>
      </c>
      <c r="C2208" s="42">
        <v>6</v>
      </c>
      <c r="D2208" s="42"/>
      <c r="F2208" s="343" t="s">
        <v>572</v>
      </c>
      <c r="G2208" s="45" t="s">
        <v>228</v>
      </c>
      <c r="H2208" s="119">
        <f t="shared" si="735"/>
        <v>0</v>
      </c>
      <c r="I2208" s="105">
        <f t="shared" si="736"/>
        <v>0</v>
      </c>
      <c r="J2208" s="119">
        <f t="shared" ref="J2208:K2208" si="741">J2438+J2668+J2898</f>
        <v>0</v>
      </c>
      <c r="K2208" s="119">
        <f t="shared" si="741"/>
        <v>0</v>
      </c>
      <c r="L2208" s="105">
        <f t="shared" si="691"/>
        <v>0</v>
      </c>
      <c r="M2208" s="119">
        <f t="shared" si="727"/>
        <v>0</v>
      </c>
      <c r="N2208" s="119">
        <f t="shared" si="727"/>
        <v>0</v>
      </c>
      <c r="O2208" s="82" t="s">
        <v>146</v>
      </c>
      <c r="R2208" s="352">
        <f>L2208-[1]გადასახდელები!L2208</f>
        <v>0</v>
      </c>
    </row>
    <row r="2209" spans="2:18" ht="24.75" hidden="1" customHeight="1">
      <c r="B2209" s="36" t="str">
        <f t="shared" si="712"/>
        <v>b</v>
      </c>
      <c r="C2209" s="42">
        <v>5</v>
      </c>
      <c r="D2209" s="42"/>
      <c r="F2209" s="343" t="s">
        <v>573</v>
      </c>
      <c r="G2209" s="48" t="s">
        <v>193</v>
      </c>
      <c r="H2209" s="96">
        <f t="shared" si="735"/>
        <v>0</v>
      </c>
      <c r="I2209" s="97">
        <f t="shared" si="736"/>
        <v>0</v>
      </c>
      <c r="J2209" s="96">
        <f t="shared" ref="J2209:K2209" si="742">J2439+J2669+J2899</f>
        <v>0</v>
      </c>
      <c r="K2209" s="96">
        <f t="shared" si="742"/>
        <v>0</v>
      </c>
      <c r="L2209" s="97">
        <f t="shared" si="691"/>
        <v>0</v>
      </c>
      <c r="M2209" s="96">
        <f t="shared" si="727"/>
        <v>0</v>
      </c>
      <c r="N2209" s="96">
        <f t="shared" si="727"/>
        <v>0</v>
      </c>
      <c r="O2209" s="82" t="s">
        <v>146</v>
      </c>
      <c r="R2209" s="352">
        <f>L2209-[1]გადასახდელები!L2209</f>
        <v>0</v>
      </c>
    </row>
    <row r="2210" spans="2:18" ht="20.25" customHeight="1">
      <c r="B2210" s="36" t="str">
        <f t="shared" si="712"/>
        <v>a</v>
      </c>
      <c r="C2210" s="42">
        <v>2</v>
      </c>
      <c r="D2210" s="42"/>
      <c r="E2210" s="24"/>
      <c r="F2210" s="342" t="s">
        <v>574</v>
      </c>
      <c r="G2210" s="59" t="s">
        <v>292</v>
      </c>
      <c r="H2210" s="86">
        <f t="shared" si="735"/>
        <v>1E-3</v>
      </c>
      <c r="I2210" s="87">
        <f t="shared" si="736"/>
        <v>0</v>
      </c>
      <c r="J2210" s="86">
        <f t="shared" ref="J2210:K2210" si="743">J2440+J2670+J2900</f>
        <v>0</v>
      </c>
      <c r="K2210" s="86">
        <f t="shared" si="743"/>
        <v>0</v>
      </c>
      <c r="L2210" s="87">
        <f t="shared" si="691"/>
        <v>0</v>
      </c>
      <c r="M2210" s="86">
        <f t="shared" si="727"/>
        <v>0</v>
      </c>
      <c r="N2210" s="86">
        <f t="shared" si="727"/>
        <v>0</v>
      </c>
      <c r="O2210" s="82" t="s">
        <v>146</v>
      </c>
      <c r="P2210" s="35" t="s">
        <v>145</v>
      </c>
      <c r="R2210" s="352">
        <f>L2210-[1]გადასახდელები!L2210</f>
        <v>0</v>
      </c>
    </row>
    <row r="2211" spans="2:18" ht="20.25" customHeight="1">
      <c r="B2211" s="36" t="str">
        <f t="shared" si="712"/>
        <v>a</v>
      </c>
      <c r="C2211" s="42">
        <v>3</v>
      </c>
      <c r="D2211" s="42"/>
      <c r="F2211" s="342" t="s">
        <v>575</v>
      </c>
      <c r="G2211" s="51" t="s">
        <v>293</v>
      </c>
      <c r="H2211" s="89">
        <f t="shared" si="735"/>
        <v>1E-3</v>
      </c>
      <c r="I2211" s="90">
        <f t="shared" si="736"/>
        <v>0</v>
      </c>
      <c r="J2211" s="89">
        <f t="shared" ref="J2211:K2211" si="744">J2441+J2671+J2901</f>
        <v>0</v>
      </c>
      <c r="K2211" s="89">
        <f t="shared" si="744"/>
        <v>0</v>
      </c>
      <c r="L2211" s="90">
        <f t="shared" si="691"/>
        <v>0</v>
      </c>
      <c r="M2211" s="89">
        <f t="shared" si="727"/>
        <v>0</v>
      </c>
      <c r="N2211" s="89">
        <f t="shared" si="727"/>
        <v>0</v>
      </c>
      <c r="O2211" s="82" t="s">
        <v>146</v>
      </c>
      <c r="P2211" s="35" t="s">
        <v>145</v>
      </c>
      <c r="R2211" s="352">
        <f>L2211-[1]გადასახდელები!L2211</f>
        <v>0</v>
      </c>
    </row>
    <row r="2212" spans="2:18" ht="20.25" hidden="1" customHeight="1">
      <c r="B2212" s="36" t="str">
        <f t="shared" si="712"/>
        <v>b</v>
      </c>
      <c r="C2212" s="42">
        <v>4</v>
      </c>
      <c r="D2212" s="42"/>
      <c r="F2212" s="342" t="s">
        <v>576</v>
      </c>
      <c r="G2212" s="47" t="s">
        <v>294</v>
      </c>
      <c r="H2212" s="93">
        <f t="shared" si="735"/>
        <v>0</v>
      </c>
      <c r="I2212" s="94">
        <f t="shared" si="736"/>
        <v>0</v>
      </c>
      <c r="J2212" s="93">
        <f t="shared" ref="J2212:K2212" si="745">J2442+J2672+J2902</f>
        <v>0</v>
      </c>
      <c r="K2212" s="93">
        <f t="shared" si="745"/>
        <v>0</v>
      </c>
      <c r="L2212" s="94">
        <f t="shared" si="691"/>
        <v>0</v>
      </c>
      <c r="M2212" s="93">
        <f t="shared" si="727"/>
        <v>0</v>
      </c>
      <c r="N2212" s="93">
        <f t="shared" si="727"/>
        <v>0</v>
      </c>
      <c r="O2212" s="82" t="s">
        <v>146</v>
      </c>
      <c r="P2212" s="35" t="s">
        <v>145</v>
      </c>
      <c r="R2212" s="352">
        <f>L2212-[1]გადასახდელები!L2212</f>
        <v>0</v>
      </c>
    </row>
    <row r="2213" spans="2:18" ht="20.25" hidden="1" customHeight="1">
      <c r="B2213" s="36" t="str">
        <f t="shared" si="712"/>
        <v>b</v>
      </c>
      <c r="C2213" s="42">
        <v>5</v>
      </c>
      <c r="D2213" s="42"/>
      <c r="F2213" s="343" t="s">
        <v>577</v>
      </c>
      <c r="G2213" s="48" t="s">
        <v>295</v>
      </c>
      <c r="H2213" s="96">
        <f t="shared" si="735"/>
        <v>0</v>
      </c>
      <c r="I2213" s="97">
        <f t="shared" si="736"/>
        <v>0</v>
      </c>
      <c r="J2213" s="96">
        <f t="shared" ref="J2213:K2213" si="746">J2443+J2673+J2903</f>
        <v>0</v>
      </c>
      <c r="K2213" s="96">
        <f t="shared" si="746"/>
        <v>0</v>
      </c>
      <c r="L2213" s="97">
        <f t="shared" si="691"/>
        <v>0</v>
      </c>
      <c r="M2213" s="96">
        <f t="shared" si="727"/>
        <v>0</v>
      </c>
      <c r="N2213" s="96">
        <f t="shared" si="727"/>
        <v>0</v>
      </c>
      <c r="O2213" s="82" t="s">
        <v>146</v>
      </c>
      <c r="P2213" s="35" t="s">
        <v>145</v>
      </c>
      <c r="R2213" s="352">
        <f>L2213-[1]გადასახდელები!L2213</f>
        <v>0</v>
      </c>
    </row>
    <row r="2214" spans="2:18" ht="20.25" hidden="1" customHeight="1">
      <c r="B2214" s="36" t="str">
        <f t="shared" si="712"/>
        <v>b</v>
      </c>
      <c r="C2214" s="42">
        <v>5</v>
      </c>
      <c r="D2214" s="42"/>
      <c r="F2214" s="343" t="s">
        <v>578</v>
      </c>
      <c r="G2214" s="48" t="s">
        <v>296</v>
      </c>
      <c r="H2214" s="96">
        <f t="shared" si="735"/>
        <v>0</v>
      </c>
      <c r="I2214" s="97">
        <f t="shared" si="736"/>
        <v>0</v>
      </c>
      <c r="J2214" s="96">
        <f t="shared" ref="J2214:K2214" si="747">J2444+J2674+J2904</f>
        <v>0</v>
      </c>
      <c r="K2214" s="96">
        <f t="shared" si="747"/>
        <v>0</v>
      </c>
      <c r="L2214" s="97">
        <f t="shared" si="691"/>
        <v>0</v>
      </c>
      <c r="M2214" s="96">
        <f t="shared" si="727"/>
        <v>0</v>
      </c>
      <c r="N2214" s="96">
        <f t="shared" si="727"/>
        <v>0</v>
      </c>
      <c r="O2214" s="82" t="s">
        <v>146</v>
      </c>
      <c r="P2214" s="35" t="s">
        <v>145</v>
      </c>
      <c r="R2214" s="352">
        <f>L2214-[1]გადასახდელები!L2214</f>
        <v>0</v>
      </c>
    </row>
    <row r="2215" spans="2:18" ht="30.75" hidden="1" customHeight="1">
      <c r="B2215" s="36" t="str">
        <f t="shared" si="712"/>
        <v>b</v>
      </c>
      <c r="C2215" s="42">
        <v>5</v>
      </c>
      <c r="D2215" s="42"/>
      <c r="F2215" s="343" t="s">
        <v>674</v>
      </c>
      <c r="G2215" s="52" t="s">
        <v>297</v>
      </c>
      <c r="H2215" s="96">
        <f t="shared" si="735"/>
        <v>0</v>
      </c>
      <c r="I2215" s="97">
        <f t="shared" si="736"/>
        <v>0</v>
      </c>
      <c r="J2215" s="96">
        <f t="shared" ref="J2215:K2215" si="748">J2445+J2675+J2905</f>
        <v>0</v>
      </c>
      <c r="K2215" s="96">
        <f t="shared" si="748"/>
        <v>0</v>
      </c>
      <c r="L2215" s="97">
        <f t="shared" si="691"/>
        <v>0</v>
      </c>
      <c r="M2215" s="96">
        <f t="shared" si="727"/>
        <v>0</v>
      </c>
      <c r="N2215" s="96">
        <f t="shared" si="727"/>
        <v>0</v>
      </c>
      <c r="O2215" s="82" t="s">
        <v>146</v>
      </c>
      <c r="P2215" s="35" t="s">
        <v>145</v>
      </c>
      <c r="R2215" s="352">
        <f>L2215-[1]გადასახდელები!L2215</f>
        <v>0</v>
      </c>
    </row>
    <row r="2216" spans="2:18" ht="20.25" hidden="1" customHeight="1">
      <c r="B2216" s="36" t="str">
        <f t="shared" si="712"/>
        <v>b</v>
      </c>
      <c r="C2216" s="42">
        <v>5</v>
      </c>
      <c r="D2216" s="42"/>
      <c r="F2216" s="343" t="s">
        <v>579</v>
      </c>
      <c r="G2216" s="48" t="s">
        <v>298</v>
      </c>
      <c r="H2216" s="96">
        <f t="shared" si="735"/>
        <v>0</v>
      </c>
      <c r="I2216" s="97">
        <f t="shared" si="736"/>
        <v>0</v>
      </c>
      <c r="J2216" s="96">
        <f t="shared" ref="J2216:K2216" si="749">J2446+J2676+J2906</f>
        <v>0</v>
      </c>
      <c r="K2216" s="96">
        <f t="shared" si="749"/>
        <v>0</v>
      </c>
      <c r="L2216" s="97">
        <f t="shared" si="691"/>
        <v>0</v>
      </c>
      <c r="M2216" s="96">
        <f t="shared" ref="M2216:N2235" si="750">M2446+M2676+M2906</f>
        <v>0</v>
      </c>
      <c r="N2216" s="96">
        <f t="shared" si="750"/>
        <v>0</v>
      </c>
      <c r="O2216" s="82" t="s">
        <v>146</v>
      </c>
      <c r="P2216" s="35" t="s">
        <v>145</v>
      </c>
      <c r="R2216" s="352">
        <f>L2216-[1]გადასახდელები!L2216</f>
        <v>0</v>
      </c>
    </row>
    <row r="2217" spans="2:18" ht="20.25" hidden="1" customHeight="1">
      <c r="B2217" s="36" t="str">
        <f t="shared" si="712"/>
        <v>b</v>
      </c>
      <c r="C2217" s="42">
        <v>5</v>
      </c>
      <c r="D2217" s="42"/>
      <c r="F2217" s="343" t="s">
        <v>580</v>
      </c>
      <c r="G2217" s="48" t="s">
        <v>299</v>
      </c>
      <c r="H2217" s="96">
        <f t="shared" si="735"/>
        <v>0</v>
      </c>
      <c r="I2217" s="97">
        <f t="shared" si="736"/>
        <v>0</v>
      </c>
      <c r="J2217" s="96">
        <f t="shared" ref="J2217:K2217" si="751">J2447+J2677+J2907</f>
        <v>0</v>
      </c>
      <c r="K2217" s="96">
        <f t="shared" si="751"/>
        <v>0</v>
      </c>
      <c r="L2217" s="97">
        <f t="shared" si="691"/>
        <v>0</v>
      </c>
      <c r="M2217" s="96">
        <f t="shared" si="750"/>
        <v>0</v>
      </c>
      <c r="N2217" s="96">
        <f t="shared" si="750"/>
        <v>0</v>
      </c>
      <c r="O2217" s="82" t="s">
        <v>146</v>
      </c>
      <c r="P2217" s="35" t="s">
        <v>145</v>
      </c>
      <c r="R2217" s="352">
        <f>L2217-[1]გადასახდელები!L2217</f>
        <v>0</v>
      </c>
    </row>
    <row r="2218" spans="2:18" ht="30.75" hidden="1" customHeight="1">
      <c r="B2218" s="36" t="str">
        <f t="shared" si="712"/>
        <v>b</v>
      </c>
      <c r="C2218" s="42">
        <v>5</v>
      </c>
      <c r="D2218" s="42"/>
      <c r="F2218" s="343" t="s">
        <v>581</v>
      </c>
      <c r="G2218" s="48" t="s">
        <v>300</v>
      </c>
      <c r="H2218" s="96">
        <f t="shared" si="735"/>
        <v>0</v>
      </c>
      <c r="I2218" s="97">
        <f t="shared" si="736"/>
        <v>0</v>
      </c>
      <c r="J2218" s="96">
        <f t="shared" ref="J2218:K2218" si="752">J2448+J2678+J2908</f>
        <v>0</v>
      </c>
      <c r="K2218" s="96">
        <f t="shared" si="752"/>
        <v>0</v>
      </c>
      <c r="L2218" s="97">
        <f t="shared" si="691"/>
        <v>0</v>
      </c>
      <c r="M2218" s="96">
        <f t="shared" si="750"/>
        <v>0</v>
      </c>
      <c r="N2218" s="96">
        <f t="shared" si="750"/>
        <v>0</v>
      </c>
      <c r="O2218" s="82" t="s">
        <v>146</v>
      </c>
      <c r="P2218" s="35" t="s">
        <v>145</v>
      </c>
      <c r="R2218" s="352">
        <f>L2218-[1]გადასახდელები!L2218</f>
        <v>0</v>
      </c>
    </row>
    <row r="2219" spans="2:18" ht="20.25" hidden="1" customHeight="1">
      <c r="B2219" s="36" t="str">
        <f t="shared" si="712"/>
        <v>b</v>
      </c>
      <c r="C2219" s="42">
        <v>5</v>
      </c>
      <c r="D2219" s="42"/>
      <c r="F2219" s="343" t="s">
        <v>675</v>
      </c>
      <c r="G2219" s="48" t="s">
        <v>301</v>
      </c>
      <c r="H2219" s="96">
        <f t="shared" si="735"/>
        <v>0</v>
      </c>
      <c r="I2219" s="97">
        <f t="shared" si="736"/>
        <v>0</v>
      </c>
      <c r="J2219" s="96">
        <f t="shared" ref="J2219:K2219" si="753">J2449+J2679+J2909</f>
        <v>0</v>
      </c>
      <c r="K2219" s="96">
        <f t="shared" si="753"/>
        <v>0</v>
      </c>
      <c r="L2219" s="97">
        <f t="shared" si="691"/>
        <v>0</v>
      </c>
      <c r="M2219" s="96">
        <f t="shared" si="750"/>
        <v>0</v>
      </c>
      <c r="N2219" s="96">
        <f t="shared" si="750"/>
        <v>0</v>
      </c>
      <c r="O2219" s="82" t="s">
        <v>146</v>
      </c>
      <c r="P2219" s="35" t="s">
        <v>145</v>
      </c>
      <c r="R2219" s="352">
        <f>L2219-[1]გადასახდელები!L2219</f>
        <v>0</v>
      </c>
    </row>
    <row r="2220" spans="2:18" ht="20.25" hidden="1" customHeight="1">
      <c r="B2220" s="36" t="str">
        <f t="shared" si="712"/>
        <v>b</v>
      </c>
      <c r="C2220" s="42">
        <v>5</v>
      </c>
      <c r="D2220" s="42"/>
      <c r="F2220" s="343" t="s">
        <v>582</v>
      </c>
      <c r="G2220" s="48" t="s">
        <v>302</v>
      </c>
      <c r="H2220" s="96">
        <f t="shared" si="735"/>
        <v>0</v>
      </c>
      <c r="I2220" s="97">
        <f t="shared" si="736"/>
        <v>0</v>
      </c>
      <c r="J2220" s="96">
        <f t="shared" ref="J2220:K2220" si="754">J2450+J2680+J2910</f>
        <v>0</v>
      </c>
      <c r="K2220" s="96">
        <f t="shared" si="754"/>
        <v>0</v>
      </c>
      <c r="L2220" s="97">
        <f t="shared" si="691"/>
        <v>0</v>
      </c>
      <c r="M2220" s="96">
        <f t="shared" si="750"/>
        <v>0</v>
      </c>
      <c r="N2220" s="96">
        <f t="shared" si="750"/>
        <v>0</v>
      </c>
      <c r="O2220" s="82" t="s">
        <v>146</v>
      </c>
      <c r="P2220" s="35" t="s">
        <v>145</v>
      </c>
      <c r="R2220" s="352">
        <f>L2220-[1]გადასახდელები!L2220</f>
        <v>0</v>
      </c>
    </row>
    <row r="2221" spans="2:18" ht="20.25" hidden="1" customHeight="1">
      <c r="B2221" s="36" t="str">
        <f t="shared" si="712"/>
        <v>b</v>
      </c>
      <c r="C2221" s="42">
        <v>5</v>
      </c>
      <c r="D2221" s="42"/>
      <c r="F2221" s="343" t="s">
        <v>676</v>
      </c>
      <c r="G2221" s="48" t="s">
        <v>303</v>
      </c>
      <c r="H2221" s="96">
        <f t="shared" si="735"/>
        <v>0</v>
      </c>
      <c r="I2221" s="97">
        <f t="shared" si="736"/>
        <v>0</v>
      </c>
      <c r="J2221" s="96">
        <f t="shared" ref="J2221:K2221" si="755">J2451+J2681+J2911</f>
        <v>0</v>
      </c>
      <c r="K2221" s="96">
        <f t="shared" si="755"/>
        <v>0</v>
      </c>
      <c r="L2221" s="97">
        <f t="shared" si="691"/>
        <v>0</v>
      </c>
      <c r="M2221" s="96">
        <f t="shared" si="750"/>
        <v>0</v>
      </c>
      <c r="N2221" s="96">
        <f t="shared" si="750"/>
        <v>0</v>
      </c>
      <c r="O2221" s="82" t="s">
        <v>146</v>
      </c>
      <c r="P2221" s="35" t="s">
        <v>145</v>
      </c>
      <c r="R2221" s="352">
        <f>L2221-[1]გადასახდელები!L2221</f>
        <v>0</v>
      </c>
    </row>
    <row r="2222" spans="2:18" ht="20.25" hidden="1" customHeight="1">
      <c r="B2222" s="36" t="str">
        <f t="shared" si="712"/>
        <v>b</v>
      </c>
      <c r="C2222" s="42">
        <v>5</v>
      </c>
      <c r="D2222" s="42"/>
      <c r="F2222" s="343" t="s">
        <v>677</v>
      </c>
      <c r="G2222" s="48" t="s">
        <v>304</v>
      </c>
      <c r="H2222" s="96">
        <f t="shared" si="735"/>
        <v>0</v>
      </c>
      <c r="I2222" s="97">
        <f t="shared" si="736"/>
        <v>0</v>
      </c>
      <c r="J2222" s="96">
        <f t="shared" ref="J2222:K2222" si="756">J2452+J2682+J2912</f>
        <v>0</v>
      </c>
      <c r="K2222" s="96">
        <f t="shared" si="756"/>
        <v>0</v>
      </c>
      <c r="L2222" s="97">
        <f t="shared" si="691"/>
        <v>0</v>
      </c>
      <c r="M2222" s="96">
        <f t="shared" si="750"/>
        <v>0</v>
      </c>
      <c r="N2222" s="96">
        <f t="shared" si="750"/>
        <v>0</v>
      </c>
      <c r="O2222" s="82" t="s">
        <v>146</v>
      </c>
      <c r="P2222" s="35" t="s">
        <v>145</v>
      </c>
      <c r="R2222" s="352">
        <f>L2222-[1]გადასახდელები!L2222</f>
        <v>0</v>
      </c>
    </row>
    <row r="2223" spans="2:18" ht="20.25" hidden="1" customHeight="1">
      <c r="B2223" s="36" t="str">
        <f t="shared" si="712"/>
        <v>b</v>
      </c>
      <c r="C2223" s="42">
        <v>5</v>
      </c>
      <c r="D2223" s="42"/>
      <c r="F2223" s="343" t="s">
        <v>583</v>
      </c>
      <c r="G2223" s="48" t="s">
        <v>305</v>
      </c>
      <c r="H2223" s="96">
        <f t="shared" si="735"/>
        <v>0</v>
      </c>
      <c r="I2223" s="97">
        <f t="shared" si="736"/>
        <v>0</v>
      </c>
      <c r="J2223" s="96">
        <f t="shared" ref="J2223:K2223" si="757">J2453+J2683+J2913</f>
        <v>0</v>
      </c>
      <c r="K2223" s="96">
        <f t="shared" si="757"/>
        <v>0</v>
      </c>
      <c r="L2223" s="97">
        <f t="shared" si="691"/>
        <v>0</v>
      </c>
      <c r="M2223" s="96">
        <f t="shared" si="750"/>
        <v>0</v>
      </c>
      <c r="N2223" s="96">
        <f t="shared" si="750"/>
        <v>0</v>
      </c>
      <c r="O2223" s="82" t="s">
        <v>146</v>
      </c>
      <c r="P2223" s="35" t="s">
        <v>145</v>
      </c>
      <c r="R2223" s="352">
        <f>L2223-[1]გადასახდელები!L2223</f>
        <v>0</v>
      </c>
    </row>
    <row r="2224" spans="2:18" ht="20.25" customHeight="1">
      <c r="B2224" s="36" t="str">
        <f t="shared" si="712"/>
        <v>a</v>
      </c>
      <c r="C2224" s="42">
        <v>4</v>
      </c>
      <c r="D2224" s="42"/>
      <c r="F2224" s="342" t="s">
        <v>584</v>
      </c>
      <c r="G2224" s="47" t="s">
        <v>306</v>
      </c>
      <c r="H2224" s="93">
        <f t="shared" si="735"/>
        <v>1E-3</v>
      </c>
      <c r="I2224" s="94">
        <f t="shared" si="736"/>
        <v>0</v>
      </c>
      <c r="J2224" s="93">
        <f t="shared" ref="J2224:K2224" si="758">J2454+J2684+J2914</f>
        <v>0</v>
      </c>
      <c r="K2224" s="93">
        <f t="shared" si="758"/>
        <v>0</v>
      </c>
      <c r="L2224" s="94">
        <f t="shared" si="691"/>
        <v>0</v>
      </c>
      <c r="M2224" s="93">
        <f t="shared" si="750"/>
        <v>0</v>
      </c>
      <c r="N2224" s="93">
        <f t="shared" si="750"/>
        <v>0</v>
      </c>
      <c r="O2224" s="82" t="s">
        <v>146</v>
      </c>
      <c r="P2224" s="35" t="s">
        <v>145</v>
      </c>
      <c r="R2224" s="352">
        <f>L2224-[1]გადასახდელები!L2224</f>
        <v>0</v>
      </c>
    </row>
    <row r="2225" spans="2:18" ht="20.25" hidden="1" customHeight="1">
      <c r="B2225" s="36" t="str">
        <f t="shared" si="712"/>
        <v>b</v>
      </c>
      <c r="C2225" s="42">
        <v>5</v>
      </c>
      <c r="D2225" s="42"/>
      <c r="F2225" s="342" t="s">
        <v>585</v>
      </c>
      <c r="G2225" s="48" t="s">
        <v>307</v>
      </c>
      <c r="H2225" s="96">
        <f t="shared" si="735"/>
        <v>0</v>
      </c>
      <c r="I2225" s="97">
        <f t="shared" si="736"/>
        <v>0</v>
      </c>
      <c r="J2225" s="96">
        <f t="shared" ref="J2225:K2225" si="759">J2455+J2685+J2915</f>
        <v>0</v>
      </c>
      <c r="K2225" s="96">
        <f t="shared" si="759"/>
        <v>0</v>
      </c>
      <c r="L2225" s="97">
        <f t="shared" si="691"/>
        <v>0</v>
      </c>
      <c r="M2225" s="96">
        <f t="shared" si="750"/>
        <v>0</v>
      </c>
      <c r="N2225" s="96">
        <f t="shared" si="750"/>
        <v>0</v>
      </c>
      <c r="O2225" s="82" t="s">
        <v>146</v>
      </c>
      <c r="P2225" s="35" t="s">
        <v>145</v>
      </c>
      <c r="R2225" s="352">
        <f>L2225-[1]გადასახდელები!L2225</f>
        <v>0</v>
      </c>
    </row>
    <row r="2226" spans="2:18" ht="20.25" hidden="1" customHeight="1">
      <c r="B2226" s="36" t="str">
        <f t="shared" si="712"/>
        <v>b</v>
      </c>
      <c r="C2226" s="42">
        <v>6</v>
      </c>
      <c r="D2226" s="42"/>
      <c r="F2226" s="343" t="s">
        <v>586</v>
      </c>
      <c r="G2226" s="53" t="s">
        <v>308</v>
      </c>
      <c r="H2226" s="119">
        <f t="shared" si="735"/>
        <v>0</v>
      </c>
      <c r="I2226" s="105">
        <f t="shared" si="736"/>
        <v>0</v>
      </c>
      <c r="J2226" s="119">
        <f t="shared" ref="J2226:K2226" si="760">J2456+J2686+J2916</f>
        <v>0</v>
      </c>
      <c r="K2226" s="119">
        <f t="shared" si="760"/>
        <v>0</v>
      </c>
      <c r="L2226" s="105">
        <f t="shared" si="691"/>
        <v>0</v>
      </c>
      <c r="M2226" s="119">
        <f t="shared" si="750"/>
        <v>0</v>
      </c>
      <c r="N2226" s="119">
        <f t="shared" si="750"/>
        <v>0</v>
      </c>
      <c r="O2226" s="82" t="s">
        <v>146</v>
      </c>
      <c r="P2226" s="35" t="s">
        <v>145</v>
      </c>
      <c r="R2226" s="352">
        <f>L2226-[1]გადასახდელები!L2226</f>
        <v>0</v>
      </c>
    </row>
    <row r="2227" spans="2:18" ht="20.25" hidden="1" customHeight="1">
      <c r="B2227" s="36" t="str">
        <f t="shared" si="712"/>
        <v>b</v>
      </c>
      <c r="C2227" s="42">
        <v>6</v>
      </c>
      <c r="D2227" s="42"/>
      <c r="F2227" s="343" t="s">
        <v>678</v>
      </c>
      <c r="G2227" s="53" t="s">
        <v>309</v>
      </c>
      <c r="H2227" s="119">
        <f t="shared" si="735"/>
        <v>0</v>
      </c>
      <c r="I2227" s="105">
        <f t="shared" si="736"/>
        <v>0</v>
      </c>
      <c r="J2227" s="119">
        <f t="shared" ref="J2227:K2227" si="761">J2457+J2687+J2917</f>
        <v>0</v>
      </c>
      <c r="K2227" s="119">
        <f t="shared" si="761"/>
        <v>0</v>
      </c>
      <c r="L2227" s="105">
        <f t="shared" ref="L2227:L2291" si="762">M2227+N2227</f>
        <v>0</v>
      </c>
      <c r="M2227" s="119">
        <f t="shared" si="750"/>
        <v>0</v>
      </c>
      <c r="N2227" s="119">
        <f t="shared" si="750"/>
        <v>0</v>
      </c>
      <c r="O2227" s="82" t="s">
        <v>146</v>
      </c>
      <c r="P2227" s="35" t="s">
        <v>145</v>
      </c>
      <c r="R2227" s="352">
        <f>L2227-[1]გადასახდელები!L2227</f>
        <v>0</v>
      </c>
    </row>
    <row r="2228" spans="2:18" ht="20.25" hidden="1" customHeight="1">
      <c r="B2228" s="36" t="str">
        <f t="shared" si="712"/>
        <v>b</v>
      </c>
      <c r="C2228" s="42">
        <v>6</v>
      </c>
      <c r="D2228" s="42"/>
      <c r="F2228" s="343" t="s">
        <v>679</v>
      </c>
      <c r="G2228" s="53" t="s">
        <v>310</v>
      </c>
      <c r="H2228" s="119">
        <f t="shared" si="735"/>
        <v>0</v>
      </c>
      <c r="I2228" s="105">
        <f t="shared" si="736"/>
        <v>0</v>
      </c>
      <c r="J2228" s="119">
        <f t="shared" ref="J2228:K2228" si="763">J2458+J2688+J2918</f>
        <v>0</v>
      </c>
      <c r="K2228" s="119">
        <f t="shared" si="763"/>
        <v>0</v>
      </c>
      <c r="L2228" s="105">
        <f t="shared" si="762"/>
        <v>0</v>
      </c>
      <c r="M2228" s="119">
        <f t="shared" si="750"/>
        <v>0</v>
      </c>
      <c r="N2228" s="119">
        <f t="shared" si="750"/>
        <v>0</v>
      </c>
      <c r="O2228" s="82" t="s">
        <v>146</v>
      </c>
      <c r="P2228" s="35" t="s">
        <v>145</v>
      </c>
      <c r="R2228" s="352">
        <f>L2228-[1]გადასახდელები!L2228</f>
        <v>0</v>
      </c>
    </row>
    <row r="2229" spans="2:18" ht="20.25" hidden="1" customHeight="1">
      <c r="B2229" s="36" t="str">
        <f t="shared" si="712"/>
        <v>b</v>
      </c>
      <c r="C2229" s="42">
        <v>6</v>
      </c>
      <c r="D2229" s="42"/>
      <c r="F2229" s="343" t="s">
        <v>680</v>
      </c>
      <c r="G2229" s="53" t="s">
        <v>311</v>
      </c>
      <c r="H2229" s="119">
        <f t="shared" si="735"/>
        <v>0</v>
      </c>
      <c r="I2229" s="105">
        <f t="shared" si="736"/>
        <v>0</v>
      </c>
      <c r="J2229" s="119">
        <f t="shared" ref="J2229:K2229" si="764">J2459+J2689+J2919</f>
        <v>0</v>
      </c>
      <c r="K2229" s="119">
        <f t="shared" si="764"/>
        <v>0</v>
      </c>
      <c r="L2229" s="105">
        <f t="shared" si="762"/>
        <v>0</v>
      </c>
      <c r="M2229" s="119">
        <f t="shared" si="750"/>
        <v>0</v>
      </c>
      <c r="N2229" s="119">
        <f t="shared" si="750"/>
        <v>0</v>
      </c>
      <c r="O2229" s="82" t="s">
        <v>146</v>
      </c>
      <c r="P2229" s="35" t="s">
        <v>145</v>
      </c>
      <c r="R2229" s="352">
        <f>L2229-[1]გადასახდელები!L2229</f>
        <v>0</v>
      </c>
    </row>
    <row r="2230" spans="2:18" ht="20.25" hidden="1" customHeight="1">
      <c r="B2230" s="36" t="str">
        <f t="shared" si="712"/>
        <v>b</v>
      </c>
      <c r="C2230" s="42">
        <v>6</v>
      </c>
      <c r="D2230" s="42"/>
      <c r="F2230" s="343" t="s">
        <v>681</v>
      </c>
      <c r="G2230" s="53" t="s">
        <v>312</v>
      </c>
      <c r="H2230" s="119">
        <f t="shared" si="735"/>
        <v>0</v>
      </c>
      <c r="I2230" s="105">
        <f t="shared" si="736"/>
        <v>0</v>
      </c>
      <c r="J2230" s="119">
        <f t="shared" ref="J2230:K2230" si="765">J2460+J2690+J2920</f>
        <v>0</v>
      </c>
      <c r="K2230" s="119">
        <f t="shared" si="765"/>
        <v>0</v>
      </c>
      <c r="L2230" s="105">
        <f t="shared" si="762"/>
        <v>0</v>
      </c>
      <c r="M2230" s="119">
        <f t="shared" si="750"/>
        <v>0</v>
      </c>
      <c r="N2230" s="119">
        <f t="shared" si="750"/>
        <v>0</v>
      </c>
      <c r="O2230" s="82" t="s">
        <v>146</v>
      </c>
      <c r="P2230" s="35" t="s">
        <v>145</v>
      </c>
      <c r="R2230" s="352">
        <f>L2230-[1]გადასახდელები!L2230</f>
        <v>0</v>
      </c>
    </row>
    <row r="2231" spans="2:18" ht="20.25" hidden="1" customHeight="1">
      <c r="B2231" s="36" t="str">
        <f t="shared" si="712"/>
        <v>b</v>
      </c>
      <c r="C2231" s="42">
        <v>6</v>
      </c>
      <c r="D2231" s="42"/>
      <c r="F2231" s="343" t="s">
        <v>682</v>
      </c>
      <c r="G2231" s="53" t="s">
        <v>313</v>
      </c>
      <c r="H2231" s="119">
        <f t="shared" si="735"/>
        <v>0</v>
      </c>
      <c r="I2231" s="105">
        <f t="shared" si="736"/>
        <v>0</v>
      </c>
      <c r="J2231" s="119">
        <f t="shared" ref="J2231:K2231" si="766">J2461+J2691+J2921</f>
        <v>0</v>
      </c>
      <c r="K2231" s="119">
        <f t="shared" si="766"/>
        <v>0</v>
      </c>
      <c r="L2231" s="105">
        <f t="shared" si="762"/>
        <v>0</v>
      </c>
      <c r="M2231" s="119">
        <f t="shared" si="750"/>
        <v>0</v>
      </c>
      <c r="N2231" s="119">
        <f t="shared" si="750"/>
        <v>0</v>
      </c>
      <c r="O2231" s="82" t="s">
        <v>146</v>
      </c>
      <c r="P2231" s="35" t="s">
        <v>145</v>
      </c>
      <c r="R2231" s="352">
        <f>L2231-[1]გადასახდელები!L2231</f>
        <v>0</v>
      </c>
    </row>
    <row r="2232" spans="2:18" ht="20.25" customHeight="1">
      <c r="B2232" s="36" t="str">
        <f t="shared" si="712"/>
        <v>a</v>
      </c>
      <c r="C2232" s="42">
        <v>5</v>
      </c>
      <c r="D2232" s="42"/>
      <c r="F2232" s="342" t="s">
        <v>587</v>
      </c>
      <c r="G2232" s="48" t="s">
        <v>314</v>
      </c>
      <c r="H2232" s="96">
        <f t="shared" si="735"/>
        <v>1E-3</v>
      </c>
      <c r="I2232" s="97">
        <f t="shared" si="736"/>
        <v>0</v>
      </c>
      <c r="J2232" s="96">
        <f t="shared" ref="J2232:K2232" si="767">J2462+J2692+J2922</f>
        <v>0</v>
      </c>
      <c r="K2232" s="96">
        <f t="shared" si="767"/>
        <v>0</v>
      </c>
      <c r="L2232" s="97">
        <f t="shared" si="762"/>
        <v>0</v>
      </c>
      <c r="M2232" s="96">
        <f t="shared" si="750"/>
        <v>0</v>
      </c>
      <c r="N2232" s="96">
        <f t="shared" si="750"/>
        <v>0</v>
      </c>
      <c r="O2232" s="82" t="s">
        <v>146</v>
      </c>
      <c r="P2232" s="35" t="s">
        <v>145</v>
      </c>
      <c r="R2232" s="352">
        <f>L2232-[1]გადასახდელები!L2232</f>
        <v>0</v>
      </c>
    </row>
    <row r="2233" spans="2:18" ht="20.25" hidden="1" customHeight="1">
      <c r="B2233" s="36" t="str">
        <f t="shared" si="712"/>
        <v>b</v>
      </c>
      <c r="C2233" s="42">
        <v>6</v>
      </c>
      <c r="D2233" s="42"/>
      <c r="F2233" s="343" t="s">
        <v>683</v>
      </c>
      <c r="G2233" s="54" t="s">
        <v>315</v>
      </c>
      <c r="H2233" s="325">
        <f t="shared" si="735"/>
        <v>0</v>
      </c>
      <c r="I2233" s="105">
        <f t="shared" si="736"/>
        <v>0</v>
      </c>
      <c r="J2233" s="325">
        <f t="shared" ref="J2233:K2233" si="768">J2463+J2693+J2923</f>
        <v>0</v>
      </c>
      <c r="K2233" s="325">
        <f t="shared" si="768"/>
        <v>0</v>
      </c>
      <c r="L2233" s="105">
        <f t="shared" si="762"/>
        <v>0</v>
      </c>
      <c r="M2233" s="325">
        <f t="shared" si="750"/>
        <v>0</v>
      </c>
      <c r="N2233" s="325">
        <f t="shared" si="750"/>
        <v>0</v>
      </c>
      <c r="O2233" s="82" t="s">
        <v>146</v>
      </c>
      <c r="P2233" s="35" t="s">
        <v>145</v>
      </c>
      <c r="R2233" s="352">
        <f>L2233-[1]გადასახდელები!L2233</f>
        <v>0</v>
      </c>
    </row>
    <row r="2234" spans="2:18" ht="20.25" hidden="1" customHeight="1">
      <c r="B2234" s="36" t="str">
        <f t="shared" si="712"/>
        <v>b</v>
      </c>
      <c r="C2234" s="42">
        <v>6</v>
      </c>
      <c r="D2234" s="42"/>
      <c r="F2234" s="343" t="s">
        <v>684</v>
      </c>
      <c r="G2234" s="54" t="s">
        <v>316</v>
      </c>
      <c r="H2234" s="325">
        <f t="shared" si="735"/>
        <v>0</v>
      </c>
      <c r="I2234" s="105">
        <f t="shared" si="736"/>
        <v>0</v>
      </c>
      <c r="J2234" s="325">
        <f t="shared" ref="J2234:K2234" si="769">J2464+J2694+J2924</f>
        <v>0</v>
      </c>
      <c r="K2234" s="325">
        <f t="shared" si="769"/>
        <v>0</v>
      </c>
      <c r="L2234" s="105">
        <f t="shared" si="762"/>
        <v>0</v>
      </c>
      <c r="M2234" s="325">
        <f t="shared" si="750"/>
        <v>0</v>
      </c>
      <c r="N2234" s="325">
        <f t="shared" si="750"/>
        <v>0</v>
      </c>
      <c r="O2234" s="82" t="s">
        <v>146</v>
      </c>
      <c r="P2234" s="35" t="s">
        <v>145</v>
      </c>
      <c r="R2234" s="352">
        <f>L2234-[1]გადასახდელები!L2234</f>
        <v>0</v>
      </c>
    </row>
    <row r="2235" spans="2:18" ht="30.75" hidden="1" customHeight="1">
      <c r="B2235" s="36" t="str">
        <f t="shared" si="712"/>
        <v>b</v>
      </c>
      <c r="C2235" s="42">
        <v>6</v>
      </c>
      <c r="D2235" s="42"/>
      <c r="F2235" s="343" t="s">
        <v>588</v>
      </c>
      <c r="G2235" s="54" t="s">
        <v>317</v>
      </c>
      <c r="H2235" s="325">
        <f t="shared" si="735"/>
        <v>0</v>
      </c>
      <c r="I2235" s="105">
        <f t="shared" si="736"/>
        <v>0</v>
      </c>
      <c r="J2235" s="325">
        <f t="shared" ref="J2235:K2235" si="770">J2465+J2695+J2925</f>
        <v>0</v>
      </c>
      <c r="K2235" s="325">
        <f t="shared" si="770"/>
        <v>0</v>
      </c>
      <c r="L2235" s="105">
        <f t="shared" si="762"/>
        <v>0</v>
      </c>
      <c r="M2235" s="325">
        <f t="shared" si="750"/>
        <v>0</v>
      </c>
      <c r="N2235" s="325">
        <f t="shared" si="750"/>
        <v>0</v>
      </c>
      <c r="O2235" s="82" t="s">
        <v>146</v>
      </c>
      <c r="P2235" s="35" t="s">
        <v>145</v>
      </c>
      <c r="R2235" s="352">
        <f>L2235-[1]გადასახდელები!L2235</f>
        <v>0</v>
      </c>
    </row>
    <row r="2236" spans="2:18" ht="30.75" hidden="1" customHeight="1">
      <c r="B2236" s="36" t="str">
        <f t="shared" si="712"/>
        <v>b</v>
      </c>
      <c r="C2236" s="42">
        <v>6</v>
      </c>
      <c r="D2236" s="42"/>
      <c r="F2236" s="343" t="s">
        <v>685</v>
      </c>
      <c r="G2236" s="54" t="s">
        <v>318</v>
      </c>
      <c r="H2236" s="325">
        <f t="shared" si="735"/>
        <v>0</v>
      </c>
      <c r="I2236" s="105">
        <f t="shared" si="736"/>
        <v>0</v>
      </c>
      <c r="J2236" s="325">
        <f t="shared" ref="J2236:K2236" si="771">J2466+J2696+J2926</f>
        <v>0</v>
      </c>
      <c r="K2236" s="325">
        <f t="shared" si="771"/>
        <v>0</v>
      </c>
      <c r="L2236" s="105">
        <f t="shared" si="762"/>
        <v>0</v>
      </c>
      <c r="M2236" s="325">
        <f t="shared" ref="M2236:N2255" si="772">M2466+M2696+M2926</f>
        <v>0</v>
      </c>
      <c r="N2236" s="325">
        <f t="shared" si="772"/>
        <v>0</v>
      </c>
      <c r="O2236" s="82" t="s">
        <v>146</v>
      </c>
      <c r="P2236" s="35" t="s">
        <v>145</v>
      </c>
      <c r="R2236" s="352">
        <f>L2236-[1]გადასახდელები!L2236</f>
        <v>0</v>
      </c>
    </row>
    <row r="2237" spans="2:18" ht="20.25" hidden="1" customHeight="1">
      <c r="B2237" s="36" t="str">
        <f t="shared" si="712"/>
        <v>b</v>
      </c>
      <c r="C2237" s="42">
        <v>6</v>
      </c>
      <c r="D2237" s="42"/>
      <c r="F2237" s="343" t="s">
        <v>589</v>
      </c>
      <c r="G2237" s="54" t="s">
        <v>319</v>
      </c>
      <c r="H2237" s="325">
        <f t="shared" si="735"/>
        <v>0</v>
      </c>
      <c r="I2237" s="105">
        <f t="shared" si="736"/>
        <v>0</v>
      </c>
      <c r="J2237" s="325">
        <f t="shared" ref="J2237:K2237" si="773">J2467+J2697+J2927</f>
        <v>0</v>
      </c>
      <c r="K2237" s="325">
        <f t="shared" si="773"/>
        <v>0</v>
      </c>
      <c r="L2237" s="105">
        <f t="shared" si="762"/>
        <v>0</v>
      </c>
      <c r="M2237" s="325">
        <f t="shared" si="772"/>
        <v>0</v>
      </c>
      <c r="N2237" s="325">
        <f t="shared" si="772"/>
        <v>0</v>
      </c>
      <c r="O2237" s="82" t="s">
        <v>146</v>
      </c>
      <c r="P2237" s="35" t="s">
        <v>145</v>
      </c>
      <c r="R2237" s="352">
        <f>L2237-[1]გადასახდელები!L2237</f>
        <v>0</v>
      </c>
    </row>
    <row r="2238" spans="2:18" ht="20.25" hidden="1" customHeight="1">
      <c r="B2238" s="36" t="str">
        <f t="shared" si="712"/>
        <v>b</v>
      </c>
      <c r="C2238" s="42">
        <v>6</v>
      </c>
      <c r="D2238" s="42"/>
      <c r="F2238" s="343" t="s">
        <v>686</v>
      </c>
      <c r="G2238" s="54" t="s">
        <v>320</v>
      </c>
      <c r="H2238" s="325">
        <f t="shared" si="735"/>
        <v>0</v>
      </c>
      <c r="I2238" s="105">
        <f t="shared" si="736"/>
        <v>0</v>
      </c>
      <c r="J2238" s="325">
        <f t="shared" ref="J2238:K2238" si="774">J2468+J2698+J2928</f>
        <v>0</v>
      </c>
      <c r="K2238" s="325">
        <f t="shared" si="774"/>
        <v>0</v>
      </c>
      <c r="L2238" s="105">
        <f t="shared" si="762"/>
        <v>0</v>
      </c>
      <c r="M2238" s="325">
        <f t="shared" si="772"/>
        <v>0</v>
      </c>
      <c r="N2238" s="325">
        <f t="shared" si="772"/>
        <v>0</v>
      </c>
      <c r="O2238" s="82" t="s">
        <v>146</v>
      </c>
      <c r="P2238" s="35" t="s">
        <v>145</v>
      </c>
      <c r="R2238" s="352">
        <f>L2238-[1]გადასახდელები!L2238</f>
        <v>0</v>
      </c>
    </row>
    <row r="2239" spans="2:18" ht="30.75" hidden="1" customHeight="1">
      <c r="B2239" s="36" t="str">
        <f t="shared" si="712"/>
        <v>b</v>
      </c>
      <c r="C2239" s="42">
        <v>6</v>
      </c>
      <c r="D2239" s="42"/>
      <c r="F2239" s="343" t="s">
        <v>687</v>
      </c>
      <c r="G2239" s="54" t="s">
        <v>321</v>
      </c>
      <c r="H2239" s="325">
        <f t="shared" si="735"/>
        <v>0</v>
      </c>
      <c r="I2239" s="105">
        <f t="shared" si="736"/>
        <v>0</v>
      </c>
      <c r="J2239" s="325">
        <f t="shared" ref="J2239:K2239" si="775">J2469+J2699+J2929</f>
        <v>0</v>
      </c>
      <c r="K2239" s="325">
        <f t="shared" si="775"/>
        <v>0</v>
      </c>
      <c r="L2239" s="105">
        <f t="shared" si="762"/>
        <v>0</v>
      </c>
      <c r="M2239" s="325">
        <f t="shared" si="772"/>
        <v>0</v>
      </c>
      <c r="N2239" s="325">
        <f t="shared" si="772"/>
        <v>0</v>
      </c>
      <c r="O2239" s="82" t="s">
        <v>146</v>
      </c>
      <c r="P2239" s="35" t="s">
        <v>145</v>
      </c>
      <c r="R2239" s="352">
        <f>L2239-[1]გადასახდელები!L2239</f>
        <v>0</v>
      </c>
    </row>
    <row r="2240" spans="2:18" ht="20.25" hidden="1" customHeight="1">
      <c r="B2240" s="36" t="str">
        <f t="shared" si="712"/>
        <v>b</v>
      </c>
      <c r="C2240" s="42">
        <v>6</v>
      </c>
      <c r="D2240" s="42"/>
      <c r="F2240" s="343" t="s">
        <v>590</v>
      </c>
      <c r="G2240" s="54" t="s">
        <v>322</v>
      </c>
      <c r="H2240" s="325">
        <f t="shared" si="735"/>
        <v>0</v>
      </c>
      <c r="I2240" s="105">
        <f t="shared" si="736"/>
        <v>0</v>
      </c>
      <c r="J2240" s="325">
        <f t="shared" ref="J2240:K2240" si="776">J2470+J2700+J2930</f>
        <v>0</v>
      </c>
      <c r="K2240" s="325">
        <f t="shared" si="776"/>
        <v>0</v>
      </c>
      <c r="L2240" s="105">
        <f t="shared" si="762"/>
        <v>0</v>
      </c>
      <c r="M2240" s="325">
        <f t="shared" si="772"/>
        <v>0</v>
      </c>
      <c r="N2240" s="325">
        <f t="shared" si="772"/>
        <v>0</v>
      </c>
      <c r="O2240" s="82" t="s">
        <v>146</v>
      </c>
      <c r="P2240" s="35" t="s">
        <v>145</v>
      </c>
      <c r="R2240" s="352">
        <f>L2240-[1]გადასახდელები!L2240</f>
        <v>0</v>
      </c>
    </row>
    <row r="2241" spans="2:18" ht="20.25" hidden="1" customHeight="1">
      <c r="B2241" s="36" t="str">
        <f t="shared" si="712"/>
        <v>b</v>
      </c>
      <c r="C2241" s="42">
        <v>6</v>
      </c>
      <c r="D2241" s="42"/>
      <c r="F2241" s="343" t="s">
        <v>688</v>
      </c>
      <c r="G2241" s="54" t="s">
        <v>323</v>
      </c>
      <c r="H2241" s="325">
        <f t="shared" si="735"/>
        <v>0</v>
      </c>
      <c r="I2241" s="105">
        <f t="shared" si="736"/>
        <v>0</v>
      </c>
      <c r="J2241" s="325">
        <f t="shared" ref="J2241:K2241" si="777">J2471+J2701+J2931</f>
        <v>0</v>
      </c>
      <c r="K2241" s="325">
        <f t="shared" si="777"/>
        <v>0</v>
      </c>
      <c r="L2241" s="105">
        <f t="shared" si="762"/>
        <v>0</v>
      </c>
      <c r="M2241" s="325">
        <f t="shared" si="772"/>
        <v>0</v>
      </c>
      <c r="N2241" s="325">
        <f t="shared" si="772"/>
        <v>0</v>
      </c>
      <c r="O2241" s="82" t="s">
        <v>146</v>
      </c>
      <c r="P2241" s="35" t="s">
        <v>145</v>
      </c>
      <c r="R2241" s="352">
        <f>L2241-[1]გადასახდელები!L2241</f>
        <v>0</v>
      </c>
    </row>
    <row r="2242" spans="2:18" ht="20.25" hidden="1" customHeight="1">
      <c r="B2242" s="36" t="str">
        <f t="shared" si="712"/>
        <v>b</v>
      </c>
      <c r="C2242" s="42">
        <v>6</v>
      </c>
      <c r="D2242" s="42"/>
      <c r="F2242" s="343" t="s">
        <v>689</v>
      </c>
      <c r="G2242" s="54" t="s">
        <v>324</v>
      </c>
      <c r="H2242" s="325">
        <f t="shared" si="735"/>
        <v>0</v>
      </c>
      <c r="I2242" s="105">
        <f t="shared" si="736"/>
        <v>0</v>
      </c>
      <c r="J2242" s="325">
        <f t="shared" ref="J2242:K2242" si="778">J2472+J2702+J2932</f>
        <v>0</v>
      </c>
      <c r="K2242" s="325">
        <f t="shared" si="778"/>
        <v>0</v>
      </c>
      <c r="L2242" s="105">
        <f t="shared" si="762"/>
        <v>0</v>
      </c>
      <c r="M2242" s="325">
        <f t="shared" si="772"/>
        <v>0</v>
      </c>
      <c r="N2242" s="325">
        <f t="shared" si="772"/>
        <v>0</v>
      </c>
      <c r="O2242" s="82" t="s">
        <v>146</v>
      </c>
      <c r="P2242" s="35" t="s">
        <v>145</v>
      </c>
      <c r="R2242" s="352">
        <f>L2242-[1]გადასახდელები!L2242</f>
        <v>0</v>
      </c>
    </row>
    <row r="2243" spans="2:18" ht="20.25" hidden="1" customHeight="1">
      <c r="B2243" s="36" t="str">
        <f t="shared" si="712"/>
        <v>b</v>
      </c>
      <c r="C2243" s="42">
        <v>6</v>
      </c>
      <c r="D2243" s="42"/>
      <c r="F2243" s="343" t="s">
        <v>690</v>
      </c>
      <c r="G2243" s="54" t="s">
        <v>325</v>
      </c>
      <c r="H2243" s="325">
        <f t="shared" si="735"/>
        <v>0</v>
      </c>
      <c r="I2243" s="105">
        <f t="shared" si="736"/>
        <v>0</v>
      </c>
      <c r="J2243" s="325">
        <f t="shared" ref="J2243:K2243" si="779">J2473+J2703+J2933</f>
        <v>0</v>
      </c>
      <c r="K2243" s="325">
        <f t="shared" si="779"/>
        <v>0</v>
      </c>
      <c r="L2243" s="105">
        <f t="shared" si="762"/>
        <v>0</v>
      </c>
      <c r="M2243" s="325">
        <f t="shared" si="772"/>
        <v>0</v>
      </c>
      <c r="N2243" s="325">
        <f t="shared" si="772"/>
        <v>0</v>
      </c>
      <c r="O2243" s="82" t="s">
        <v>146</v>
      </c>
      <c r="P2243" s="35" t="s">
        <v>145</v>
      </c>
      <c r="R2243" s="352">
        <f>L2243-[1]გადასახდელები!L2243</f>
        <v>0</v>
      </c>
    </row>
    <row r="2244" spans="2:18" ht="20.25" hidden="1" customHeight="1">
      <c r="B2244" s="36" t="str">
        <f t="shared" si="712"/>
        <v>b</v>
      </c>
      <c r="C2244" s="42">
        <v>6</v>
      </c>
      <c r="D2244" s="42"/>
      <c r="F2244" s="343" t="s">
        <v>691</v>
      </c>
      <c r="G2244" s="54" t="s">
        <v>326</v>
      </c>
      <c r="H2244" s="325">
        <f t="shared" si="735"/>
        <v>0</v>
      </c>
      <c r="I2244" s="105">
        <f t="shared" si="736"/>
        <v>0</v>
      </c>
      <c r="J2244" s="325">
        <f t="shared" ref="J2244:K2244" si="780">J2474+J2704+J2934</f>
        <v>0</v>
      </c>
      <c r="K2244" s="325">
        <f t="shared" si="780"/>
        <v>0</v>
      </c>
      <c r="L2244" s="105">
        <f t="shared" si="762"/>
        <v>0</v>
      </c>
      <c r="M2244" s="325">
        <f t="shared" si="772"/>
        <v>0</v>
      </c>
      <c r="N2244" s="325">
        <f t="shared" si="772"/>
        <v>0</v>
      </c>
      <c r="O2244" s="82" t="s">
        <v>146</v>
      </c>
      <c r="P2244" s="35" t="s">
        <v>145</v>
      </c>
      <c r="R2244" s="352">
        <f>L2244-[1]გადასახდელები!L2244</f>
        <v>0</v>
      </c>
    </row>
    <row r="2245" spans="2:18" ht="20.25" hidden="1" customHeight="1">
      <c r="B2245" s="36" t="str">
        <f t="shared" si="712"/>
        <v>b</v>
      </c>
      <c r="C2245" s="42">
        <v>6</v>
      </c>
      <c r="D2245" s="42"/>
      <c r="F2245" s="343" t="s">
        <v>692</v>
      </c>
      <c r="G2245" s="54" t="s">
        <v>327</v>
      </c>
      <c r="H2245" s="325">
        <f t="shared" si="735"/>
        <v>0</v>
      </c>
      <c r="I2245" s="105">
        <f t="shared" si="736"/>
        <v>0</v>
      </c>
      <c r="J2245" s="325">
        <f t="shared" ref="J2245:K2245" si="781">J2475+J2705+J2935</f>
        <v>0</v>
      </c>
      <c r="K2245" s="325">
        <f t="shared" si="781"/>
        <v>0</v>
      </c>
      <c r="L2245" s="105">
        <f t="shared" si="762"/>
        <v>0</v>
      </c>
      <c r="M2245" s="325">
        <f t="shared" si="772"/>
        <v>0</v>
      </c>
      <c r="N2245" s="325">
        <f t="shared" si="772"/>
        <v>0</v>
      </c>
      <c r="O2245" s="82" t="s">
        <v>146</v>
      </c>
      <c r="P2245" s="35" t="s">
        <v>145</v>
      </c>
      <c r="R2245" s="352">
        <f>L2245-[1]გადასახდელები!L2245</f>
        <v>0</v>
      </c>
    </row>
    <row r="2246" spans="2:18" ht="20.25" hidden="1" customHeight="1">
      <c r="B2246" s="36" t="str">
        <f t="shared" si="712"/>
        <v>b</v>
      </c>
      <c r="C2246" s="42">
        <v>6</v>
      </c>
      <c r="D2246" s="42"/>
      <c r="F2246" s="343" t="s">
        <v>693</v>
      </c>
      <c r="G2246" s="54" t="s">
        <v>328</v>
      </c>
      <c r="H2246" s="325">
        <f t="shared" si="735"/>
        <v>0</v>
      </c>
      <c r="I2246" s="105">
        <f t="shared" si="736"/>
        <v>0</v>
      </c>
      <c r="J2246" s="325">
        <f t="shared" ref="J2246:K2246" si="782">J2476+J2706+J2936</f>
        <v>0</v>
      </c>
      <c r="K2246" s="325">
        <f t="shared" si="782"/>
        <v>0</v>
      </c>
      <c r="L2246" s="105">
        <f t="shared" si="762"/>
        <v>0</v>
      </c>
      <c r="M2246" s="325">
        <f t="shared" si="772"/>
        <v>0</v>
      </c>
      <c r="N2246" s="325">
        <f t="shared" si="772"/>
        <v>0</v>
      </c>
      <c r="O2246" s="82" t="s">
        <v>146</v>
      </c>
      <c r="P2246" s="35" t="s">
        <v>145</v>
      </c>
      <c r="R2246" s="352">
        <f>L2246-[1]გადასახდელები!L2246</f>
        <v>0</v>
      </c>
    </row>
    <row r="2247" spans="2:18" ht="20.25" hidden="1" customHeight="1">
      <c r="B2247" s="36" t="str">
        <f t="shared" ref="B2247:B2310" si="783">IF(H2247+I2247+L2247&gt;0,"a","b")</f>
        <v>b</v>
      </c>
      <c r="C2247" s="42">
        <v>6</v>
      </c>
      <c r="D2247" s="42"/>
      <c r="F2247" s="343" t="s">
        <v>694</v>
      </c>
      <c r="G2247" s="54" t="s">
        <v>329</v>
      </c>
      <c r="H2247" s="325">
        <f t="shared" si="735"/>
        <v>0</v>
      </c>
      <c r="I2247" s="105">
        <f t="shared" si="736"/>
        <v>0</v>
      </c>
      <c r="J2247" s="325">
        <f t="shared" ref="J2247:K2247" si="784">J2477+J2707+J2937</f>
        <v>0</v>
      </c>
      <c r="K2247" s="325">
        <f t="shared" si="784"/>
        <v>0</v>
      </c>
      <c r="L2247" s="105">
        <f t="shared" si="762"/>
        <v>0</v>
      </c>
      <c r="M2247" s="325">
        <f t="shared" si="772"/>
        <v>0</v>
      </c>
      <c r="N2247" s="325">
        <f t="shared" si="772"/>
        <v>0</v>
      </c>
      <c r="O2247" s="82" t="s">
        <v>146</v>
      </c>
      <c r="P2247" s="35" t="s">
        <v>145</v>
      </c>
      <c r="R2247" s="352">
        <f>L2247-[1]გადასახდელები!L2247</f>
        <v>0</v>
      </c>
    </row>
    <row r="2248" spans="2:18" ht="20.25" hidden="1" customHeight="1">
      <c r="B2248" s="36" t="str">
        <f t="shared" si="783"/>
        <v>b</v>
      </c>
      <c r="C2248" s="42">
        <v>6</v>
      </c>
      <c r="D2248" s="42"/>
      <c r="F2248" s="343" t="s">
        <v>695</v>
      </c>
      <c r="G2248" s="54" t="s">
        <v>330</v>
      </c>
      <c r="H2248" s="325">
        <f t="shared" si="735"/>
        <v>0</v>
      </c>
      <c r="I2248" s="105">
        <f t="shared" si="736"/>
        <v>0</v>
      </c>
      <c r="J2248" s="325">
        <f t="shared" ref="J2248:K2248" si="785">J2478+J2708+J2938</f>
        <v>0</v>
      </c>
      <c r="K2248" s="325">
        <f t="shared" si="785"/>
        <v>0</v>
      </c>
      <c r="L2248" s="105">
        <f t="shared" si="762"/>
        <v>0</v>
      </c>
      <c r="M2248" s="325">
        <f t="shared" si="772"/>
        <v>0</v>
      </c>
      <c r="N2248" s="325">
        <f t="shared" si="772"/>
        <v>0</v>
      </c>
      <c r="O2248" s="82" t="s">
        <v>146</v>
      </c>
      <c r="P2248" s="35" t="s">
        <v>145</v>
      </c>
      <c r="R2248" s="352">
        <f>L2248-[1]გადასახდელები!L2248</f>
        <v>0</v>
      </c>
    </row>
    <row r="2249" spans="2:18" ht="20.25" hidden="1" customHeight="1">
      <c r="B2249" s="36" t="str">
        <f t="shared" si="783"/>
        <v>b</v>
      </c>
      <c r="C2249" s="42">
        <v>6</v>
      </c>
      <c r="D2249" s="42"/>
      <c r="F2249" s="343" t="s">
        <v>696</v>
      </c>
      <c r="G2249" s="54" t="s">
        <v>331</v>
      </c>
      <c r="H2249" s="325">
        <f t="shared" si="735"/>
        <v>0</v>
      </c>
      <c r="I2249" s="105">
        <f t="shared" si="736"/>
        <v>0</v>
      </c>
      <c r="J2249" s="325">
        <f t="shared" ref="J2249:K2249" si="786">J2479+J2709+J2939</f>
        <v>0</v>
      </c>
      <c r="K2249" s="325">
        <f t="shared" si="786"/>
        <v>0</v>
      </c>
      <c r="L2249" s="105">
        <f t="shared" si="762"/>
        <v>0</v>
      </c>
      <c r="M2249" s="325">
        <f t="shared" si="772"/>
        <v>0</v>
      </c>
      <c r="N2249" s="325">
        <f t="shared" si="772"/>
        <v>0</v>
      </c>
      <c r="O2249" s="82" t="s">
        <v>146</v>
      </c>
      <c r="P2249" s="35" t="s">
        <v>145</v>
      </c>
      <c r="R2249" s="352">
        <f>L2249-[1]გადასახდელები!L2249</f>
        <v>0</v>
      </c>
    </row>
    <row r="2250" spans="2:18" ht="20.25" hidden="1" customHeight="1">
      <c r="B2250" s="36" t="str">
        <f t="shared" si="783"/>
        <v>b</v>
      </c>
      <c r="C2250" s="42">
        <v>6</v>
      </c>
      <c r="D2250" s="42"/>
      <c r="F2250" s="343" t="s">
        <v>697</v>
      </c>
      <c r="G2250" s="55" t="s">
        <v>332</v>
      </c>
      <c r="H2250" s="325">
        <f t="shared" si="735"/>
        <v>0</v>
      </c>
      <c r="I2250" s="105">
        <f t="shared" si="736"/>
        <v>0</v>
      </c>
      <c r="J2250" s="325">
        <f t="shared" ref="J2250:K2250" si="787">J2480+J2710+J2940</f>
        <v>0</v>
      </c>
      <c r="K2250" s="325">
        <f t="shared" si="787"/>
        <v>0</v>
      </c>
      <c r="L2250" s="105">
        <f t="shared" si="762"/>
        <v>0</v>
      </c>
      <c r="M2250" s="325">
        <f t="shared" si="772"/>
        <v>0</v>
      </c>
      <c r="N2250" s="325">
        <f t="shared" si="772"/>
        <v>0</v>
      </c>
      <c r="O2250" s="82" t="s">
        <v>146</v>
      </c>
      <c r="P2250" s="35" t="s">
        <v>145</v>
      </c>
      <c r="R2250" s="352">
        <f>L2250-[1]გადასახდელები!L2250</f>
        <v>0</v>
      </c>
    </row>
    <row r="2251" spans="2:18" ht="20.25" hidden="1" customHeight="1">
      <c r="B2251" s="36" t="str">
        <f t="shared" si="783"/>
        <v>b</v>
      </c>
      <c r="C2251" s="42">
        <v>6</v>
      </c>
      <c r="D2251" s="42"/>
      <c r="F2251" s="343" t="s">
        <v>698</v>
      </c>
      <c r="G2251" s="54" t="s">
        <v>333</v>
      </c>
      <c r="H2251" s="325">
        <f t="shared" si="735"/>
        <v>0</v>
      </c>
      <c r="I2251" s="105">
        <f t="shared" si="736"/>
        <v>0</v>
      </c>
      <c r="J2251" s="325">
        <f t="shared" ref="J2251:K2251" si="788">J2481+J2711+J2941</f>
        <v>0</v>
      </c>
      <c r="K2251" s="325">
        <f t="shared" si="788"/>
        <v>0</v>
      </c>
      <c r="L2251" s="105">
        <f t="shared" si="762"/>
        <v>0</v>
      </c>
      <c r="M2251" s="325">
        <f t="shared" si="772"/>
        <v>0</v>
      </c>
      <c r="N2251" s="325">
        <f t="shared" si="772"/>
        <v>0</v>
      </c>
      <c r="O2251" s="82" t="s">
        <v>146</v>
      </c>
      <c r="P2251" s="35" t="s">
        <v>145</v>
      </c>
      <c r="R2251" s="352">
        <f>L2251-[1]გადასახდელები!L2251</f>
        <v>0</v>
      </c>
    </row>
    <row r="2252" spans="2:18" ht="30.75" customHeight="1" thickBot="1">
      <c r="B2252" s="36" t="str">
        <f t="shared" si="783"/>
        <v>a</v>
      </c>
      <c r="C2252" s="42">
        <v>6</v>
      </c>
      <c r="D2252" s="42"/>
      <c r="F2252" s="343" t="s">
        <v>591</v>
      </c>
      <c r="G2252" s="54" t="s">
        <v>334</v>
      </c>
      <c r="H2252" s="325">
        <f t="shared" si="735"/>
        <v>1E-3</v>
      </c>
      <c r="I2252" s="105">
        <f t="shared" si="736"/>
        <v>0</v>
      </c>
      <c r="J2252" s="325">
        <f t="shared" ref="J2252:K2252" si="789">J2482+J2712+J2942</f>
        <v>0</v>
      </c>
      <c r="K2252" s="325">
        <f t="shared" si="789"/>
        <v>0</v>
      </c>
      <c r="L2252" s="105">
        <f t="shared" si="762"/>
        <v>0</v>
      </c>
      <c r="M2252" s="325">
        <f t="shared" si="772"/>
        <v>0</v>
      </c>
      <c r="N2252" s="325">
        <f t="shared" si="772"/>
        <v>0</v>
      </c>
      <c r="O2252" s="82" t="s">
        <v>146</v>
      </c>
      <c r="P2252" s="35" t="s">
        <v>145</v>
      </c>
      <c r="R2252" s="352">
        <f>L2252-[1]გადასახდელები!L2252</f>
        <v>0</v>
      </c>
    </row>
    <row r="2253" spans="2:18" ht="20.25" hidden="1" customHeight="1">
      <c r="B2253" s="36" t="str">
        <f t="shared" si="783"/>
        <v>b</v>
      </c>
      <c r="C2253" s="42">
        <v>4</v>
      </c>
      <c r="D2253" s="42"/>
      <c r="F2253" s="342" t="s">
        <v>699</v>
      </c>
      <c r="G2253" s="47" t="s">
        <v>335</v>
      </c>
      <c r="H2253" s="93">
        <f t="shared" si="735"/>
        <v>0</v>
      </c>
      <c r="I2253" s="94">
        <f t="shared" si="736"/>
        <v>0</v>
      </c>
      <c r="J2253" s="93">
        <f t="shared" ref="J2253:K2253" si="790">J2483+J2713+J2943</f>
        <v>0</v>
      </c>
      <c r="K2253" s="93">
        <f t="shared" si="790"/>
        <v>0</v>
      </c>
      <c r="L2253" s="94">
        <f t="shared" si="762"/>
        <v>0</v>
      </c>
      <c r="M2253" s="93">
        <f t="shared" si="772"/>
        <v>0</v>
      </c>
      <c r="N2253" s="93">
        <f t="shared" si="772"/>
        <v>0</v>
      </c>
      <c r="O2253" s="82" t="s">
        <v>146</v>
      </c>
      <c r="P2253" s="35" t="s">
        <v>145</v>
      </c>
      <c r="R2253" s="352">
        <f>L2253-[1]გადასახდელები!L2253</f>
        <v>0</v>
      </c>
    </row>
    <row r="2254" spans="2:18" ht="20.25" hidden="1" customHeight="1">
      <c r="B2254" s="36" t="str">
        <f t="shared" si="783"/>
        <v>b</v>
      </c>
      <c r="C2254" s="42">
        <v>5</v>
      </c>
      <c r="D2254" s="42"/>
      <c r="F2254" s="343" t="s">
        <v>700</v>
      </c>
      <c r="G2254" s="48" t="s">
        <v>336</v>
      </c>
      <c r="H2254" s="96">
        <f t="shared" si="735"/>
        <v>0</v>
      </c>
      <c r="I2254" s="97">
        <f t="shared" si="736"/>
        <v>0</v>
      </c>
      <c r="J2254" s="96">
        <f t="shared" ref="J2254:K2254" si="791">J2484+J2714+J2944</f>
        <v>0</v>
      </c>
      <c r="K2254" s="96">
        <f t="shared" si="791"/>
        <v>0</v>
      </c>
      <c r="L2254" s="97">
        <f t="shared" si="762"/>
        <v>0</v>
      </c>
      <c r="M2254" s="96">
        <f t="shared" si="772"/>
        <v>0</v>
      </c>
      <c r="N2254" s="96">
        <f t="shared" si="772"/>
        <v>0</v>
      </c>
      <c r="O2254" s="82" t="s">
        <v>146</v>
      </c>
      <c r="P2254" s="35" t="s">
        <v>145</v>
      </c>
      <c r="R2254" s="352">
        <f>L2254-[1]გადასახდელები!L2254</f>
        <v>0</v>
      </c>
    </row>
    <row r="2255" spans="2:18" ht="20.25" hidden="1" customHeight="1">
      <c r="B2255" s="36" t="str">
        <f t="shared" si="783"/>
        <v>b</v>
      </c>
      <c r="C2255" s="42">
        <v>5</v>
      </c>
      <c r="D2255" s="42"/>
      <c r="F2255" s="342" t="s">
        <v>701</v>
      </c>
      <c r="G2255" s="48" t="s">
        <v>337</v>
      </c>
      <c r="H2255" s="119">
        <f t="shared" si="735"/>
        <v>0</v>
      </c>
      <c r="I2255" s="105">
        <f t="shared" si="736"/>
        <v>0</v>
      </c>
      <c r="J2255" s="119">
        <f t="shared" ref="J2255:K2255" si="792">J2485+J2715+J2945</f>
        <v>0</v>
      </c>
      <c r="K2255" s="119">
        <f t="shared" si="792"/>
        <v>0</v>
      </c>
      <c r="L2255" s="105">
        <f t="shared" si="762"/>
        <v>0</v>
      </c>
      <c r="M2255" s="119">
        <f t="shared" si="772"/>
        <v>0</v>
      </c>
      <c r="N2255" s="119">
        <f t="shared" si="772"/>
        <v>0</v>
      </c>
      <c r="O2255" s="82" t="s">
        <v>146</v>
      </c>
      <c r="P2255" s="35" t="s">
        <v>145</v>
      </c>
      <c r="R2255" s="352">
        <f>L2255-[1]გადასახდელები!L2255</f>
        <v>0</v>
      </c>
    </row>
    <row r="2256" spans="2:18" ht="20.25" hidden="1" customHeight="1">
      <c r="B2256" s="36" t="str">
        <f t="shared" si="783"/>
        <v>b</v>
      </c>
      <c r="C2256" s="42">
        <v>6</v>
      </c>
      <c r="D2256" s="42"/>
      <c r="F2256" s="343" t="s">
        <v>702</v>
      </c>
      <c r="G2256" s="54" t="s">
        <v>338</v>
      </c>
      <c r="H2256" s="325">
        <f t="shared" si="735"/>
        <v>0</v>
      </c>
      <c r="I2256" s="105">
        <f t="shared" si="736"/>
        <v>0</v>
      </c>
      <c r="J2256" s="325">
        <f t="shared" ref="J2256:K2256" si="793">J2486+J2716+J2946</f>
        <v>0</v>
      </c>
      <c r="K2256" s="325">
        <f t="shared" si="793"/>
        <v>0</v>
      </c>
      <c r="L2256" s="105">
        <f t="shared" si="762"/>
        <v>0</v>
      </c>
      <c r="M2256" s="325">
        <f t="shared" ref="M2256:N2275" si="794">M2486+M2716+M2946</f>
        <v>0</v>
      </c>
      <c r="N2256" s="325">
        <f t="shared" si="794"/>
        <v>0</v>
      </c>
      <c r="O2256" s="82" t="s">
        <v>146</v>
      </c>
      <c r="P2256" s="35" t="s">
        <v>145</v>
      </c>
      <c r="R2256" s="352">
        <f>L2256-[1]გადასახდელები!L2256</f>
        <v>0</v>
      </c>
    </row>
    <row r="2257" spans="2:18" ht="20.25" hidden="1" customHeight="1">
      <c r="B2257" s="36" t="str">
        <f t="shared" si="783"/>
        <v>b</v>
      </c>
      <c r="C2257" s="42">
        <v>6</v>
      </c>
      <c r="D2257" s="42"/>
      <c r="F2257" s="343" t="s">
        <v>703</v>
      </c>
      <c r="G2257" s="54" t="s">
        <v>339</v>
      </c>
      <c r="H2257" s="325">
        <f t="shared" si="735"/>
        <v>0</v>
      </c>
      <c r="I2257" s="105">
        <f t="shared" si="736"/>
        <v>0</v>
      </c>
      <c r="J2257" s="325">
        <f t="shared" ref="J2257:K2257" si="795">J2487+J2717+J2947</f>
        <v>0</v>
      </c>
      <c r="K2257" s="325">
        <f t="shared" si="795"/>
        <v>0</v>
      </c>
      <c r="L2257" s="105">
        <f t="shared" si="762"/>
        <v>0</v>
      </c>
      <c r="M2257" s="325">
        <f t="shared" si="794"/>
        <v>0</v>
      </c>
      <c r="N2257" s="325">
        <f t="shared" si="794"/>
        <v>0</v>
      </c>
      <c r="O2257" s="82" t="s">
        <v>146</v>
      </c>
      <c r="P2257" s="35" t="s">
        <v>145</v>
      </c>
      <c r="R2257" s="352">
        <f>L2257-[1]გადასახდელები!L2257</f>
        <v>0</v>
      </c>
    </row>
    <row r="2258" spans="2:18" ht="30.75" hidden="1" customHeight="1">
      <c r="B2258" s="36" t="str">
        <f t="shared" si="783"/>
        <v>b</v>
      </c>
      <c r="C2258" s="42">
        <v>3</v>
      </c>
      <c r="D2258" s="42"/>
      <c r="F2258" s="342" t="s">
        <v>704</v>
      </c>
      <c r="G2258" s="51" t="s">
        <v>340</v>
      </c>
      <c r="H2258" s="89">
        <f t="shared" si="735"/>
        <v>0</v>
      </c>
      <c r="I2258" s="90">
        <f t="shared" si="736"/>
        <v>0</v>
      </c>
      <c r="J2258" s="89">
        <f t="shared" ref="J2258:K2258" si="796">J2488+J2718+J2948</f>
        <v>0</v>
      </c>
      <c r="K2258" s="89">
        <f t="shared" si="796"/>
        <v>0</v>
      </c>
      <c r="L2258" s="90">
        <f t="shared" si="762"/>
        <v>0</v>
      </c>
      <c r="M2258" s="89">
        <f t="shared" si="794"/>
        <v>0</v>
      </c>
      <c r="N2258" s="89">
        <f t="shared" si="794"/>
        <v>0</v>
      </c>
      <c r="O2258" s="82" t="s">
        <v>146</v>
      </c>
      <c r="P2258" s="35" t="s">
        <v>145</v>
      </c>
      <c r="R2258" s="352">
        <f>L2258-[1]გადასახდელები!L2258</f>
        <v>0</v>
      </c>
    </row>
    <row r="2259" spans="2:18" ht="30.75" hidden="1" customHeight="1">
      <c r="B2259" s="36" t="str">
        <f t="shared" si="783"/>
        <v>b</v>
      </c>
      <c r="C2259" s="42">
        <v>4</v>
      </c>
      <c r="D2259" s="42"/>
      <c r="F2259" s="343" t="s">
        <v>705</v>
      </c>
      <c r="G2259" s="47" t="s">
        <v>341</v>
      </c>
      <c r="H2259" s="93">
        <f t="shared" si="735"/>
        <v>0</v>
      </c>
      <c r="I2259" s="94">
        <f t="shared" si="736"/>
        <v>0</v>
      </c>
      <c r="J2259" s="93">
        <f t="shared" ref="J2259:K2259" si="797">J2489+J2719+J2949</f>
        <v>0</v>
      </c>
      <c r="K2259" s="93">
        <f t="shared" si="797"/>
        <v>0</v>
      </c>
      <c r="L2259" s="94">
        <f t="shared" si="762"/>
        <v>0</v>
      </c>
      <c r="M2259" s="93">
        <f t="shared" si="794"/>
        <v>0</v>
      </c>
      <c r="N2259" s="93">
        <f t="shared" si="794"/>
        <v>0</v>
      </c>
      <c r="O2259" s="82" t="s">
        <v>146</v>
      </c>
      <c r="P2259" s="35" t="s">
        <v>145</v>
      </c>
      <c r="R2259" s="352">
        <f>L2259-[1]გადასახდელები!L2259</f>
        <v>0</v>
      </c>
    </row>
    <row r="2260" spans="2:18" ht="30.75" hidden="1" customHeight="1">
      <c r="B2260" s="36" t="str">
        <f t="shared" si="783"/>
        <v>b</v>
      </c>
      <c r="C2260" s="42">
        <v>4</v>
      </c>
      <c r="D2260" s="42"/>
      <c r="F2260" s="342" t="s">
        <v>706</v>
      </c>
      <c r="G2260" s="47" t="s">
        <v>342</v>
      </c>
      <c r="H2260" s="93">
        <f t="shared" si="735"/>
        <v>0</v>
      </c>
      <c r="I2260" s="94">
        <f t="shared" si="736"/>
        <v>0</v>
      </c>
      <c r="J2260" s="93">
        <f t="shared" ref="J2260:K2260" si="798">J2490+J2720+J2950</f>
        <v>0</v>
      </c>
      <c r="K2260" s="93">
        <f t="shared" si="798"/>
        <v>0</v>
      </c>
      <c r="L2260" s="94">
        <f t="shared" si="762"/>
        <v>0</v>
      </c>
      <c r="M2260" s="93">
        <f t="shared" si="794"/>
        <v>0</v>
      </c>
      <c r="N2260" s="93">
        <f t="shared" si="794"/>
        <v>0</v>
      </c>
      <c r="O2260" s="82" t="s">
        <v>146</v>
      </c>
      <c r="P2260" s="35" t="s">
        <v>145</v>
      </c>
      <c r="R2260" s="352">
        <f>L2260-[1]გადასახდელები!L2260</f>
        <v>0</v>
      </c>
    </row>
    <row r="2261" spans="2:18" ht="30.75" hidden="1" customHeight="1">
      <c r="B2261" s="36" t="str">
        <f t="shared" si="783"/>
        <v>b</v>
      </c>
      <c r="C2261" s="42">
        <v>5</v>
      </c>
      <c r="D2261" s="42"/>
      <c r="F2261" s="343" t="s">
        <v>707</v>
      </c>
      <c r="G2261" s="48" t="s">
        <v>343</v>
      </c>
      <c r="H2261" s="96">
        <f t="shared" si="735"/>
        <v>0</v>
      </c>
      <c r="I2261" s="97">
        <f t="shared" si="736"/>
        <v>0</v>
      </c>
      <c r="J2261" s="96">
        <f t="shared" ref="J2261:K2261" si="799">J2491+J2721+J2951</f>
        <v>0</v>
      </c>
      <c r="K2261" s="96">
        <f t="shared" si="799"/>
        <v>0</v>
      </c>
      <c r="L2261" s="97">
        <f t="shared" si="762"/>
        <v>0</v>
      </c>
      <c r="M2261" s="96">
        <f t="shared" si="794"/>
        <v>0</v>
      </c>
      <c r="N2261" s="96">
        <f t="shared" si="794"/>
        <v>0</v>
      </c>
      <c r="O2261" s="82" t="s">
        <v>146</v>
      </c>
      <c r="P2261" s="35" t="s">
        <v>145</v>
      </c>
      <c r="R2261" s="352">
        <f>L2261-[1]გადასახდელები!L2261</f>
        <v>0</v>
      </c>
    </row>
    <row r="2262" spans="2:18" ht="20.25" hidden="1" customHeight="1">
      <c r="B2262" s="36" t="str">
        <f t="shared" si="783"/>
        <v>b</v>
      </c>
      <c r="C2262" s="42">
        <v>5</v>
      </c>
      <c r="D2262" s="42"/>
      <c r="F2262" s="343" t="s">
        <v>708</v>
      </c>
      <c r="G2262" s="48" t="s">
        <v>344</v>
      </c>
      <c r="H2262" s="96">
        <f t="shared" si="735"/>
        <v>0</v>
      </c>
      <c r="I2262" s="97">
        <f t="shared" si="736"/>
        <v>0</v>
      </c>
      <c r="J2262" s="96">
        <f t="shared" ref="J2262:K2262" si="800">J2492+J2722+J2952</f>
        <v>0</v>
      </c>
      <c r="K2262" s="96">
        <f t="shared" si="800"/>
        <v>0</v>
      </c>
      <c r="L2262" s="97">
        <f t="shared" si="762"/>
        <v>0</v>
      </c>
      <c r="M2262" s="96">
        <f t="shared" si="794"/>
        <v>0</v>
      </c>
      <c r="N2262" s="96">
        <f t="shared" si="794"/>
        <v>0</v>
      </c>
      <c r="O2262" s="82" t="s">
        <v>146</v>
      </c>
      <c r="P2262" s="35" t="s">
        <v>145</v>
      </c>
      <c r="R2262" s="352">
        <f>L2262-[1]გადასახდელები!L2262</f>
        <v>0</v>
      </c>
    </row>
    <row r="2263" spans="2:18" ht="20.25" hidden="1" customHeight="1">
      <c r="B2263" s="36" t="str">
        <f t="shared" si="783"/>
        <v>b</v>
      </c>
      <c r="C2263" s="42">
        <v>5</v>
      </c>
      <c r="D2263" s="42"/>
      <c r="F2263" s="343" t="s">
        <v>709</v>
      </c>
      <c r="G2263" s="48" t="s">
        <v>345</v>
      </c>
      <c r="H2263" s="96">
        <f t="shared" si="735"/>
        <v>0</v>
      </c>
      <c r="I2263" s="97">
        <f t="shared" si="736"/>
        <v>0</v>
      </c>
      <c r="J2263" s="96">
        <f t="shared" ref="J2263:K2263" si="801">J2493+J2723+J2953</f>
        <v>0</v>
      </c>
      <c r="K2263" s="96">
        <f t="shared" si="801"/>
        <v>0</v>
      </c>
      <c r="L2263" s="97">
        <f t="shared" si="762"/>
        <v>0</v>
      </c>
      <c r="M2263" s="96">
        <f t="shared" si="794"/>
        <v>0</v>
      </c>
      <c r="N2263" s="96">
        <f t="shared" si="794"/>
        <v>0</v>
      </c>
      <c r="O2263" s="82" t="s">
        <v>146</v>
      </c>
      <c r="P2263" s="35" t="s">
        <v>145</v>
      </c>
      <c r="R2263" s="352">
        <f>L2263-[1]გადასახდელები!L2263</f>
        <v>0</v>
      </c>
    </row>
    <row r="2264" spans="2:18" ht="20.25" hidden="1" customHeight="1">
      <c r="B2264" s="36" t="str">
        <f t="shared" si="783"/>
        <v>b</v>
      </c>
      <c r="C2264" s="42">
        <v>5</v>
      </c>
      <c r="D2264" s="42"/>
      <c r="F2264" s="343" t="s">
        <v>710</v>
      </c>
      <c r="G2264" s="48" t="s">
        <v>214</v>
      </c>
      <c r="H2264" s="96">
        <f t="shared" si="735"/>
        <v>0</v>
      </c>
      <c r="I2264" s="97">
        <f t="shared" si="736"/>
        <v>0</v>
      </c>
      <c r="J2264" s="96">
        <f t="shared" ref="J2264:K2264" si="802">J2494+J2724+J2954</f>
        <v>0</v>
      </c>
      <c r="K2264" s="96">
        <f t="shared" si="802"/>
        <v>0</v>
      </c>
      <c r="L2264" s="97">
        <f t="shared" si="762"/>
        <v>0</v>
      </c>
      <c r="M2264" s="96">
        <f t="shared" si="794"/>
        <v>0</v>
      </c>
      <c r="N2264" s="96">
        <f t="shared" si="794"/>
        <v>0</v>
      </c>
      <c r="O2264" s="82" t="s">
        <v>146</v>
      </c>
      <c r="P2264" s="35" t="s">
        <v>145</v>
      </c>
      <c r="R2264" s="352">
        <f>L2264-[1]გადასახდელები!L2264</f>
        <v>0</v>
      </c>
    </row>
    <row r="2265" spans="2:18" ht="20.25" hidden="1" customHeight="1">
      <c r="B2265" s="36" t="str">
        <f t="shared" si="783"/>
        <v>b</v>
      </c>
      <c r="C2265" s="42">
        <v>3</v>
      </c>
      <c r="D2265" s="42"/>
      <c r="F2265" s="343" t="s">
        <v>711</v>
      </c>
      <c r="G2265" s="51" t="s">
        <v>346</v>
      </c>
      <c r="H2265" s="89">
        <f t="shared" si="735"/>
        <v>0</v>
      </c>
      <c r="I2265" s="90">
        <f t="shared" si="736"/>
        <v>0</v>
      </c>
      <c r="J2265" s="89">
        <f t="shared" ref="J2265:K2265" si="803">J2495+J2725+J2955</f>
        <v>0</v>
      </c>
      <c r="K2265" s="89">
        <f t="shared" si="803"/>
        <v>0</v>
      </c>
      <c r="L2265" s="90">
        <f t="shared" si="762"/>
        <v>0</v>
      </c>
      <c r="M2265" s="89">
        <f t="shared" si="794"/>
        <v>0</v>
      </c>
      <c r="N2265" s="89">
        <f t="shared" si="794"/>
        <v>0</v>
      </c>
      <c r="O2265" s="82" t="s">
        <v>146</v>
      </c>
      <c r="P2265" s="35" t="s">
        <v>145</v>
      </c>
      <c r="R2265" s="352">
        <f>L2265-[1]გადასახდელები!L2265</f>
        <v>0</v>
      </c>
    </row>
    <row r="2266" spans="2:18" ht="20.25" hidden="1" customHeight="1">
      <c r="B2266" s="36" t="str">
        <f t="shared" si="783"/>
        <v>b</v>
      </c>
      <c r="C2266" s="42">
        <v>3</v>
      </c>
      <c r="D2266" s="42"/>
      <c r="F2266" s="342" t="s">
        <v>712</v>
      </c>
      <c r="G2266" s="51" t="s">
        <v>347</v>
      </c>
      <c r="H2266" s="89">
        <f t="shared" si="735"/>
        <v>0</v>
      </c>
      <c r="I2266" s="90">
        <f t="shared" si="736"/>
        <v>0</v>
      </c>
      <c r="J2266" s="89">
        <f t="shared" ref="J2266:K2266" si="804">J2496+J2726+J2956</f>
        <v>0</v>
      </c>
      <c r="K2266" s="89">
        <f t="shared" si="804"/>
        <v>0</v>
      </c>
      <c r="L2266" s="90">
        <f t="shared" si="762"/>
        <v>0</v>
      </c>
      <c r="M2266" s="89">
        <f t="shared" si="794"/>
        <v>0</v>
      </c>
      <c r="N2266" s="89">
        <f t="shared" si="794"/>
        <v>0</v>
      </c>
      <c r="O2266" s="82" t="s">
        <v>146</v>
      </c>
      <c r="P2266" s="35" t="s">
        <v>145</v>
      </c>
      <c r="R2266" s="352">
        <f>L2266-[1]გადასახდელები!L2266</f>
        <v>0</v>
      </c>
    </row>
    <row r="2267" spans="2:18" ht="30.75" hidden="1" customHeight="1">
      <c r="B2267" s="36" t="str">
        <f t="shared" si="783"/>
        <v>b</v>
      </c>
      <c r="C2267" s="42">
        <v>4</v>
      </c>
      <c r="D2267" s="42"/>
      <c r="F2267" s="343" t="s">
        <v>713</v>
      </c>
      <c r="G2267" s="47" t="s">
        <v>348</v>
      </c>
      <c r="H2267" s="93">
        <f t="shared" si="735"/>
        <v>0</v>
      </c>
      <c r="I2267" s="94">
        <f t="shared" si="736"/>
        <v>0</v>
      </c>
      <c r="J2267" s="93">
        <f t="shared" ref="J2267:K2267" si="805">J2497+J2727+J2957</f>
        <v>0</v>
      </c>
      <c r="K2267" s="93">
        <f t="shared" si="805"/>
        <v>0</v>
      </c>
      <c r="L2267" s="94">
        <f t="shared" si="762"/>
        <v>0</v>
      </c>
      <c r="M2267" s="93">
        <f t="shared" si="794"/>
        <v>0</v>
      </c>
      <c r="N2267" s="93">
        <f t="shared" si="794"/>
        <v>0</v>
      </c>
      <c r="O2267" s="82" t="s">
        <v>146</v>
      </c>
      <c r="P2267" s="35" t="s">
        <v>145</v>
      </c>
      <c r="R2267" s="352">
        <f>L2267-[1]გადასახდელები!L2267</f>
        <v>0</v>
      </c>
    </row>
    <row r="2268" spans="2:18" ht="20.25" hidden="1" customHeight="1">
      <c r="B2268" s="36" t="str">
        <f t="shared" si="783"/>
        <v>b</v>
      </c>
      <c r="C2268" s="42">
        <v>4</v>
      </c>
      <c r="D2268" s="42"/>
      <c r="F2268" s="343" t="s">
        <v>714</v>
      </c>
      <c r="G2268" s="47" t="s">
        <v>349</v>
      </c>
      <c r="H2268" s="93">
        <f t="shared" ref="H2268:H2305" si="806">H2498+H2728+H2958</f>
        <v>0</v>
      </c>
      <c r="I2268" s="94">
        <f t="shared" ref="I2268:I2332" si="807">J2268+K2268</f>
        <v>0</v>
      </c>
      <c r="J2268" s="93">
        <f t="shared" ref="J2268:K2268" si="808">J2498+J2728+J2958</f>
        <v>0</v>
      </c>
      <c r="K2268" s="93">
        <f t="shared" si="808"/>
        <v>0</v>
      </c>
      <c r="L2268" s="94">
        <f t="shared" si="762"/>
        <v>0</v>
      </c>
      <c r="M2268" s="93">
        <f t="shared" si="794"/>
        <v>0</v>
      </c>
      <c r="N2268" s="93">
        <f t="shared" si="794"/>
        <v>0</v>
      </c>
      <c r="O2268" s="82" t="s">
        <v>146</v>
      </c>
      <c r="P2268" s="35" t="s">
        <v>145</v>
      </c>
      <c r="R2268" s="352">
        <f>L2268-[1]გადასახდელები!L2268</f>
        <v>0</v>
      </c>
    </row>
    <row r="2269" spans="2:18" ht="20.25" hidden="1" customHeight="1">
      <c r="B2269" s="36" t="str">
        <f t="shared" si="783"/>
        <v>b</v>
      </c>
      <c r="C2269" s="42">
        <v>4</v>
      </c>
      <c r="D2269" s="42"/>
      <c r="F2269" s="342" t="s">
        <v>715</v>
      </c>
      <c r="G2269" s="47" t="s">
        <v>350</v>
      </c>
      <c r="H2269" s="93">
        <f t="shared" si="806"/>
        <v>0</v>
      </c>
      <c r="I2269" s="94">
        <f t="shared" si="807"/>
        <v>0</v>
      </c>
      <c r="J2269" s="93">
        <f t="shared" ref="J2269:K2269" si="809">J2499+J2729+J2959</f>
        <v>0</v>
      </c>
      <c r="K2269" s="93">
        <f t="shared" si="809"/>
        <v>0</v>
      </c>
      <c r="L2269" s="94">
        <f t="shared" si="762"/>
        <v>0</v>
      </c>
      <c r="M2269" s="93">
        <f t="shared" si="794"/>
        <v>0</v>
      </c>
      <c r="N2269" s="93">
        <f t="shared" si="794"/>
        <v>0</v>
      </c>
      <c r="O2269" s="82" t="s">
        <v>146</v>
      </c>
      <c r="P2269" s="35" t="s">
        <v>145</v>
      </c>
      <c r="R2269" s="352">
        <f>L2269-[1]გადასახდელები!L2269</f>
        <v>0</v>
      </c>
    </row>
    <row r="2270" spans="2:18" ht="30.75" hidden="1" customHeight="1">
      <c r="B2270" s="36" t="str">
        <f t="shared" si="783"/>
        <v>b</v>
      </c>
      <c r="C2270" s="42">
        <v>5</v>
      </c>
      <c r="D2270" s="42"/>
      <c r="F2270" s="343" t="s">
        <v>716</v>
      </c>
      <c r="G2270" s="48" t="s">
        <v>351</v>
      </c>
      <c r="H2270" s="96">
        <f t="shared" si="806"/>
        <v>0</v>
      </c>
      <c r="I2270" s="97">
        <f t="shared" si="807"/>
        <v>0</v>
      </c>
      <c r="J2270" s="96">
        <f t="shared" ref="J2270:K2270" si="810">J2500+J2730+J2960</f>
        <v>0</v>
      </c>
      <c r="K2270" s="96">
        <f t="shared" si="810"/>
        <v>0</v>
      </c>
      <c r="L2270" s="97">
        <f t="shared" si="762"/>
        <v>0</v>
      </c>
      <c r="M2270" s="96">
        <f t="shared" si="794"/>
        <v>0</v>
      </c>
      <c r="N2270" s="96">
        <f t="shared" si="794"/>
        <v>0</v>
      </c>
      <c r="O2270" s="82" t="s">
        <v>146</v>
      </c>
      <c r="P2270" s="35" t="s">
        <v>145</v>
      </c>
      <c r="R2270" s="352">
        <f>L2270-[1]გადასახდელები!L2270</f>
        <v>0</v>
      </c>
    </row>
    <row r="2271" spans="2:18" ht="20.25" hidden="1" customHeight="1">
      <c r="B2271" s="36" t="str">
        <f t="shared" si="783"/>
        <v>b</v>
      </c>
      <c r="C2271" s="42">
        <v>5</v>
      </c>
      <c r="D2271" s="42"/>
      <c r="F2271" s="343" t="s">
        <v>717</v>
      </c>
      <c r="G2271" s="48" t="s">
        <v>352</v>
      </c>
      <c r="H2271" s="96">
        <f t="shared" si="806"/>
        <v>0</v>
      </c>
      <c r="I2271" s="97">
        <f t="shared" si="807"/>
        <v>0</v>
      </c>
      <c r="J2271" s="96">
        <f t="shared" ref="J2271:K2271" si="811">J2501+J2731+J2961</f>
        <v>0</v>
      </c>
      <c r="K2271" s="96">
        <f t="shared" si="811"/>
        <v>0</v>
      </c>
      <c r="L2271" s="97">
        <f t="shared" si="762"/>
        <v>0</v>
      </c>
      <c r="M2271" s="96">
        <f t="shared" si="794"/>
        <v>0</v>
      </c>
      <c r="N2271" s="96">
        <f t="shared" si="794"/>
        <v>0</v>
      </c>
      <c r="O2271" s="82" t="s">
        <v>146</v>
      </c>
      <c r="P2271" s="35" t="s">
        <v>145</v>
      </c>
      <c r="R2271" s="352">
        <f>L2271-[1]გადასახდელები!L2271</f>
        <v>0</v>
      </c>
    </row>
    <row r="2272" spans="2:18" ht="20.25" hidden="1" customHeight="1">
      <c r="B2272" s="36" t="str">
        <f t="shared" si="783"/>
        <v>b</v>
      </c>
      <c r="C2272" s="42">
        <v>4</v>
      </c>
      <c r="D2272" s="42"/>
      <c r="F2272" s="343" t="s">
        <v>718</v>
      </c>
      <c r="G2272" s="47" t="s">
        <v>353</v>
      </c>
      <c r="H2272" s="93">
        <f t="shared" si="806"/>
        <v>0</v>
      </c>
      <c r="I2272" s="94">
        <f t="shared" si="807"/>
        <v>0</v>
      </c>
      <c r="J2272" s="93">
        <f t="shared" ref="J2272:K2272" si="812">J2502+J2732+J2962</f>
        <v>0</v>
      </c>
      <c r="K2272" s="93">
        <f t="shared" si="812"/>
        <v>0</v>
      </c>
      <c r="L2272" s="94">
        <f t="shared" si="762"/>
        <v>0</v>
      </c>
      <c r="M2272" s="93">
        <f t="shared" si="794"/>
        <v>0</v>
      </c>
      <c r="N2272" s="93">
        <f t="shared" si="794"/>
        <v>0</v>
      </c>
      <c r="O2272" s="82" t="s">
        <v>146</v>
      </c>
      <c r="P2272" s="35" t="s">
        <v>145</v>
      </c>
      <c r="R2272" s="352">
        <f>L2272-[1]გადასახდელები!L2272</f>
        <v>0</v>
      </c>
    </row>
    <row r="2273" spans="2:18" ht="20.25" hidden="1" customHeight="1">
      <c r="B2273" s="36" t="str">
        <f t="shared" si="783"/>
        <v>b</v>
      </c>
      <c r="C2273" s="42">
        <v>2</v>
      </c>
      <c r="D2273" s="42"/>
      <c r="F2273" s="30"/>
      <c r="G2273" s="60" t="s">
        <v>354</v>
      </c>
      <c r="H2273" s="86">
        <f t="shared" si="806"/>
        <v>0</v>
      </c>
      <c r="I2273" s="87">
        <f t="shared" si="807"/>
        <v>0</v>
      </c>
      <c r="J2273" s="86">
        <f t="shared" ref="J2273:K2273" si="813">J2503+J2733+J2963</f>
        <v>0</v>
      </c>
      <c r="K2273" s="86">
        <f t="shared" si="813"/>
        <v>0</v>
      </c>
      <c r="L2273" s="87">
        <f t="shared" si="762"/>
        <v>0</v>
      </c>
      <c r="M2273" s="86">
        <f t="shared" si="794"/>
        <v>0</v>
      </c>
      <c r="N2273" s="86">
        <f t="shared" si="794"/>
        <v>0</v>
      </c>
      <c r="O2273" s="82" t="s">
        <v>146</v>
      </c>
      <c r="R2273" s="352">
        <f>L2273-[1]გადასახდელები!L2273</f>
        <v>0</v>
      </c>
    </row>
    <row r="2274" spans="2:18" ht="20.25" hidden="1" customHeight="1">
      <c r="B2274" s="36" t="str">
        <f t="shared" si="783"/>
        <v>b</v>
      </c>
      <c r="C2274" s="42">
        <v>3</v>
      </c>
      <c r="D2274" s="42"/>
      <c r="F2274" s="31"/>
      <c r="G2274" s="51" t="s">
        <v>355</v>
      </c>
      <c r="H2274" s="120">
        <f t="shared" si="806"/>
        <v>0</v>
      </c>
      <c r="I2274" s="118">
        <f t="shared" si="807"/>
        <v>0</v>
      </c>
      <c r="J2274" s="120">
        <f t="shared" ref="J2274:K2274" si="814">J2504+J2734+J2964</f>
        <v>0</v>
      </c>
      <c r="K2274" s="120">
        <f t="shared" si="814"/>
        <v>0</v>
      </c>
      <c r="L2274" s="118">
        <f t="shared" si="762"/>
        <v>0</v>
      </c>
      <c r="M2274" s="120">
        <f t="shared" si="794"/>
        <v>0</v>
      </c>
      <c r="N2274" s="120">
        <f t="shared" si="794"/>
        <v>0</v>
      </c>
      <c r="O2274" s="82" t="s">
        <v>146</v>
      </c>
      <c r="R2274" s="352">
        <f>L2274-[1]გადასახდელები!L2274</f>
        <v>0</v>
      </c>
    </row>
    <row r="2275" spans="2:18" ht="20.25" hidden="1" customHeight="1">
      <c r="B2275" s="36" t="str">
        <f t="shared" si="783"/>
        <v>b</v>
      </c>
      <c r="C2275" s="42">
        <v>4</v>
      </c>
      <c r="D2275" s="42"/>
      <c r="F2275" s="31"/>
      <c r="G2275" s="47" t="s">
        <v>356</v>
      </c>
      <c r="H2275" s="93">
        <f t="shared" si="806"/>
        <v>0</v>
      </c>
      <c r="I2275" s="94">
        <f t="shared" si="807"/>
        <v>0</v>
      </c>
      <c r="J2275" s="93">
        <f t="shared" ref="J2275:K2275" si="815">J2505+J2735+J2965</f>
        <v>0</v>
      </c>
      <c r="K2275" s="93">
        <f t="shared" si="815"/>
        <v>0</v>
      </c>
      <c r="L2275" s="94">
        <f t="shared" si="762"/>
        <v>0</v>
      </c>
      <c r="M2275" s="93">
        <f t="shared" si="794"/>
        <v>0</v>
      </c>
      <c r="N2275" s="93">
        <f t="shared" si="794"/>
        <v>0</v>
      </c>
      <c r="O2275" s="82" t="s">
        <v>146</v>
      </c>
      <c r="R2275" s="352">
        <f>L2275-[1]გადასახდელები!L2275</f>
        <v>0</v>
      </c>
    </row>
    <row r="2276" spans="2:18" ht="20.25" hidden="1" customHeight="1">
      <c r="B2276" s="36" t="str">
        <f t="shared" si="783"/>
        <v>b</v>
      </c>
      <c r="C2276" s="42">
        <v>4</v>
      </c>
      <c r="D2276" s="42"/>
      <c r="F2276" s="31"/>
      <c r="G2276" s="47" t="s">
        <v>357</v>
      </c>
      <c r="H2276" s="93">
        <f t="shared" si="806"/>
        <v>0</v>
      </c>
      <c r="I2276" s="94">
        <f t="shared" si="807"/>
        <v>0</v>
      </c>
      <c r="J2276" s="93">
        <f t="shared" ref="J2276:K2276" si="816">J2506+J2736+J2966</f>
        <v>0</v>
      </c>
      <c r="K2276" s="93">
        <f t="shared" si="816"/>
        <v>0</v>
      </c>
      <c r="L2276" s="94">
        <f t="shared" si="762"/>
        <v>0</v>
      </c>
      <c r="M2276" s="93">
        <f t="shared" ref="M2276:N2295" si="817">M2506+M2736+M2966</f>
        <v>0</v>
      </c>
      <c r="N2276" s="93">
        <f t="shared" si="817"/>
        <v>0</v>
      </c>
      <c r="O2276" s="82" t="s">
        <v>146</v>
      </c>
      <c r="R2276" s="352">
        <f>L2276-[1]გადასახდელები!L2276</f>
        <v>0</v>
      </c>
    </row>
    <row r="2277" spans="2:18" ht="20.25" hidden="1" customHeight="1">
      <c r="B2277" s="36" t="str">
        <f t="shared" si="783"/>
        <v>b</v>
      </c>
      <c r="C2277" s="42">
        <v>4</v>
      </c>
      <c r="D2277" s="42"/>
      <c r="F2277" s="31"/>
      <c r="G2277" s="47" t="s">
        <v>212</v>
      </c>
      <c r="H2277" s="93">
        <f t="shared" si="806"/>
        <v>0</v>
      </c>
      <c r="I2277" s="94">
        <f t="shared" si="807"/>
        <v>0</v>
      </c>
      <c r="J2277" s="93">
        <f t="shared" ref="J2277:K2277" si="818">J2507+J2737+J2967</f>
        <v>0</v>
      </c>
      <c r="K2277" s="93">
        <f t="shared" si="818"/>
        <v>0</v>
      </c>
      <c r="L2277" s="94">
        <f t="shared" si="762"/>
        <v>0</v>
      </c>
      <c r="M2277" s="93">
        <f t="shared" si="817"/>
        <v>0</v>
      </c>
      <c r="N2277" s="93">
        <f t="shared" si="817"/>
        <v>0</v>
      </c>
      <c r="O2277" s="82" t="s">
        <v>146</v>
      </c>
      <c r="R2277" s="352">
        <f>L2277-[1]გადასახდელები!L2277</f>
        <v>0</v>
      </c>
    </row>
    <row r="2278" spans="2:18" ht="20.25" hidden="1" customHeight="1">
      <c r="B2278" s="36" t="str">
        <f t="shared" si="783"/>
        <v>b</v>
      </c>
      <c r="C2278" s="42">
        <v>4</v>
      </c>
      <c r="D2278" s="42"/>
      <c r="F2278" s="31"/>
      <c r="G2278" s="47" t="s">
        <v>358</v>
      </c>
      <c r="H2278" s="93">
        <f t="shared" si="806"/>
        <v>0</v>
      </c>
      <c r="I2278" s="94">
        <f t="shared" si="807"/>
        <v>0</v>
      </c>
      <c r="J2278" s="93">
        <f t="shared" ref="J2278:K2278" si="819">J2508+J2738+J2968</f>
        <v>0</v>
      </c>
      <c r="K2278" s="93">
        <f t="shared" si="819"/>
        <v>0</v>
      </c>
      <c r="L2278" s="94">
        <f t="shared" si="762"/>
        <v>0</v>
      </c>
      <c r="M2278" s="93">
        <f t="shared" si="817"/>
        <v>0</v>
      </c>
      <c r="N2278" s="93">
        <f t="shared" si="817"/>
        <v>0</v>
      </c>
      <c r="O2278" s="82" t="s">
        <v>146</v>
      </c>
      <c r="R2278" s="352">
        <f>L2278-[1]გადასახდელები!L2278</f>
        <v>0</v>
      </c>
    </row>
    <row r="2279" spans="2:18" ht="20.25" hidden="1" customHeight="1">
      <c r="B2279" s="36" t="str">
        <f t="shared" si="783"/>
        <v>b</v>
      </c>
      <c r="C2279" s="42">
        <v>4</v>
      </c>
      <c r="D2279" s="42"/>
      <c r="F2279" s="31"/>
      <c r="G2279" s="47" t="s">
        <v>359</v>
      </c>
      <c r="H2279" s="93">
        <f t="shared" si="806"/>
        <v>0</v>
      </c>
      <c r="I2279" s="94">
        <f t="shared" si="807"/>
        <v>0</v>
      </c>
      <c r="J2279" s="93">
        <f t="shared" ref="J2279:K2279" si="820">J2509+J2739+J2969</f>
        <v>0</v>
      </c>
      <c r="K2279" s="93">
        <f t="shared" si="820"/>
        <v>0</v>
      </c>
      <c r="L2279" s="94">
        <f t="shared" si="762"/>
        <v>0</v>
      </c>
      <c r="M2279" s="93">
        <f t="shared" si="817"/>
        <v>0</v>
      </c>
      <c r="N2279" s="93">
        <f t="shared" si="817"/>
        <v>0</v>
      </c>
      <c r="O2279" s="82" t="s">
        <v>146</v>
      </c>
      <c r="R2279" s="352">
        <f>L2279-[1]გადასახდელები!L2279</f>
        <v>0</v>
      </c>
    </row>
    <row r="2280" spans="2:18" ht="20.25" hidden="1" customHeight="1">
      <c r="B2280" s="36" t="str">
        <f t="shared" si="783"/>
        <v>b</v>
      </c>
      <c r="C2280" s="42">
        <v>4</v>
      </c>
      <c r="D2280" s="42"/>
      <c r="F2280" s="31"/>
      <c r="G2280" s="47" t="s">
        <v>360</v>
      </c>
      <c r="H2280" s="93">
        <f t="shared" si="806"/>
        <v>0</v>
      </c>
      <c r="I2280" s="94">
        <f t="shared" si="807"/>
        <v>0</v>
      </c>
      <c r="J2280" s="93">
        <f t="shared" ref="J2280:K2280" si="821">J2510+J2740+J2970</f>
        <v>0</v>
      </c>
      <c r="K2280" s="93">
        <f t="shared" si="821"/>
        <v>0</v>
      </c>
      <c r="L2280" s="94">
        <f t="shared" si="762"/>
        <v>0</v>
      </c>
      <c r="M2280" s="93">
        <f t="shared" si="817"/>
        <v>0</v>
      </c>
      <c r="N2280" s="93">
        <f t="shared" si="817"/>
        <v>0</v>
      </c>
      <c r="O2280" s="82" t="s">
        <v>146</v>
      </c>
      <c r="R2280" s="352">
        <f>L2280-[1]გადასახდელები!L2280</f>
        <v>0</v>
      </c>
    </row>
    <row r="2281" spans="2:18" ht="20.25" hidden="1" customHeight="1">
      <c r="B2281" s="36" t="str">
        <f t="shared" si="783"/>
        <v>b</v>
      </c>
      <c r="C2281" s="42">
        <v>3</v>
      </c>
      <c r="D2281" s="42"/>
      <c r="F2281" s="31"/>
      <c r="G2281" s="51" t="s">
        <v>211</v>
      </c>
      <c r="H2281" s="120">
        <f t="shared" si="806"/>
        <v>0</v>
      </c>
      <c r="I2281" s="118">
        <f t="shared" si="807"/>
        <v>0</v>
      </c>
      <c r="J2281" s="120">
        <f t="shared" ref="J2281:K2281" si="822">J2511+J2741+J2971</f>
        <v>0</v>
      </c>
      <c r="K2281" s="120">
        <f t="shared" si="822"/>
        <v>0</v>
      </c>
      <c r="L2281" s="118">
        <f t="shared" si="762"/>
        <v>0</v>
      </c>
      <c r="M2281" s="120">
        <f t="shared" si="817"/>
        <v>0</v>
      </c>
      <c r="N2281" s="120">
        <f t="shared" si="817"/>
        <v>0</v>
      </c>
      <c r="O2281" s="82" t="s">
        <v>146</v>
      </c>
      <c r="R2281" s="352">
        <f>L2281-[1]გადასახდელები!L2281</f>
        <v>0</v>
      </c>
    </row>
    <row r="2282" spans="2:18" ht="20.25" hidden="1" customHeight="1">
      <c r="B2282" s="36" t="str">
        <f t="shared" si="783"/>
        <v>b</v>
      </c>
      <c r="C2282" s="42">
        <v>4</v>
      </c>
      <c r="D2282" s="42"/>
      <c r="F2282" s="31"/>
      <c r="G2282" s="47" t="s">
        <v>356</v>
      </c>
      <c r="H2282" s="93">
        <f t="shared" si="806"/>
        <v>0</v>
      </c>
      <c r="I2282" s="94">
        <f t="shared" si="807"/>
        <v>0</v>
      </c>
      <c r="J2282" s="93">
        <f t="shared" ref="J2282:K2282" si="823">J2512+J2742+J2972</f>
        <v>0</v>
      </c>
      <c r="K2282" s="93">
        <f t="shared" si="823"/>
        <v>0</v>
      </c>
      <c r="L2282" s="94">
        <f t="shared" si="762"/>
        <v>0</v>
      </c>
      <c r="M2282" s="93">
        <f t="shared" si="817"/>
        <v>0</v>
      </c>
      <c r="N2282" s="93">
        <f t="shared" si="817"/>
        <v>0</v>
      </c>
      <c r="O2282" s="82" t="s">
        <v>146</v>
      </c>
      <c r="R2282" s="352">
        <f>L2282-[1]გადასახდელები!L2282</f>
        <v>0</v>
      </c>
    </row>
    <row r="2283" spans="2:18" ht="20.25" hidden="1" customHeight="1">
      <c r="B2283" s="36" t="str">
        <f t="shared" si="783"/>
        <v>b</v>
      </c>
      <c r="C2283" s="42">
        <v>4</v>
      </c>
      <c r="D2283" s="42"/>
      <c r="F2283" s="31"/>
      <c r="G2283" s="47" t="s">
        <v>357</v>
      </c>
      <c r="H2283" s="93">
        <f t="shared" si="806"/>
        <v>0</v>
      </c>
      <c r="I2283" s="94">
        <f t="shared" si="807"/>
        <v>0</v>
      </c>
      <c r="J2283" s="93">
        <f t="shared" ref="J2283:K2283" si="824">J2513+J2743+J2973</f>
        <v>0</v>
      </c>
      <c r="K2283" s="93">
        <f t="shared" si="824"/>
        <v>0</v>
      </c>
      <c r="L2283" s="94">
        <f t="shared" si="762"/>
        <v>0</v>
      </c>
      <c r="M2283" s="93">
        <f t="shared" si="817"/>
        <v>0</v>
      </c>
      <c r="N2283" s="93">
        <f t="shared" si="817"/>
        <v>0</v>
      </c>
      <c r="O2283" s="82" t="s">
        <v>146</v>
      </c>
      <c r="R2283" s="352">
        <f>L2283-[1]გადასახდელები!L2283</f>
        <v>0</v>
      </c>
    </row>
    <row r="2284" spans="2:18" ht="20.25" hidden="1" customHeight="1">
      <c r="B2284" s="36" t="str">
        <f t="shared" si="783"/>
        <v>b</v>
      </c>
      <c r="C2284" s="42">
        <v>4</v>
      </c>
      <c r="D2284" s="42"/>
      <c r="F2284" s="31"/>
      <c r="G2284" s="47" t="s">
        <v>212</v>
      </c>
      <c r="H2284" s="93">
        <f t="shared" si="806"/>
        <v>0</v>
      </c>
      <c r="I2284" s="94">
        <f t="shared" si="807"/>
        <v>0</v>
      </c>
      <c r="J2284" s="93">
        <f t="shared" ref="J2284:K2284" si="825">J2514+J2744+J2974</f>
        <v>0</v>
      </c>
      <c r="K2284" s="93">
        <f t="shared" si="825"/>
        <v>0</v>
      </c>
      <c r="L2284" s="94">
        <f t="shared" si="762"/>
        <v>0</v>
      </c>
      <c r="M2284" s="93">
        <f t="shared" si="817"/>
        <v>0</v>
      </c>
      <c r="N2284" s="93">
        <f t="shared" si="817"/>
        <v>0</v>
      </c>
      <c r="O2284" s="82" t="s">
        <v>146</v>
      </c>
      <c r="R2284" s="352">
        <f>L2284-[1]გადასახდელები!L2284</f>
        <v>0</v>
      </c>
    </row>
    <row r="2285" spans="2:18" ht="20.25" hidden="1" customHeight="1">
      <c r="B2285" s="36" t="str">
        <f t="shared" si="783"/>
        <v>b</v>
      </c>
      <c r="C2285" s="42">
        <v>4</v>
      </c>
      <c r="D2285" s="42"/>
      <c r="F2285" s="31"/>
      <c r="G2285" s="47" t="s">
        <v>361</v>
      </c>
      <c r="H2285" s="93">
        <f t="shared" si="806"/>
        <v>0</v>
      </c>
      <c r="I2285" s="94">
        <f t="shared" si="807"/>
        <v>0</v>
      </c>
      <c r="J2285" s="93">
        <f t="shared" ref="J2285:K2285" si="826">J2515+J2745+J2975</f>
        <v>0</v>
      </c>
      <c r="K2285" s="93">
        <f t="shared" si="826"/>
        <v>0</v>
      </c>
      <c r="L2285" s="94">
        <f t="shared" si="762"/>
        <v>0</v>
      </c>
      <c r="M2285" s="93">
        <f t="shared" si="817"/>
        <v>0</v>
      </c>
      <c r="N2285" s="93">
        <f t="shared" si="817"/>
        <v>0</v>
      </c>
      <c r="O2285" s="82" t="s">
        <v>146</v>
      </c>
      <c r="R2285" s="352">
        <f>L2285-[1]გადასახდელები!L2285</f>
        <v>0</v>
      </c>
    </row>
    <row r="2286" spans="2:18" ht="20.25" hidden="1" customHeight="1">
      <c r="B2286" s="36" t="str">
        <f t="shared" si="783"/>
        <v>b</v>
      </c>
      <c r="C2286" s="42">
        <v>4</v>
      </c>
      <c r="D2286" s="42"/>
      <c r="F2286" s="31"/>
      <c r="G2286" s="47" t="s">
        <v>359</v>
      </c>
      <c r="H2286" s="93">
        <f t="shared" si="806"/>
        <v>0</v>
      </c>
      <c r="I2286" s="94">
        <f t="shared" si="807"/>
        <v>0</v>
      </c>
      <c r="J2286" s="93">
        <f t="shared" ref="J2286:K2286" si="827">J2516+J2746+J2976</f>
        <v>0</v>
      </c>
      <c r="K2286" s="93">
        <f t="shared" si="827"/>
        <v>0</v>
      </c>
      <c r="L2286" s="94">
        <f t="shared" si="762"/>
        <v>0</v>
      </c>
      <c r="M2286" s="93">
        <f t="shared" si="817"/>
        <v>0</v>
      </c>
      <c r="N2286" s="93">
        <f t="shared" si="817"/>
        <v>0</v>
      </c>
      <c r="O2286" s="82" t="s">
        <v>146</v>
      </c>
      <c r="R2286" s="352">
        <f>L2286-[1]გადასახდელები!L2286</f>
        <v>0</v>
      </c>
    </row>
    <row r="2287" spans="2:18" ht="20.25" hidden="1" customHeight="1">
      <c r="B2287" s="36" t="str">
        <f t="shared" si="783"/>
        <v>b</v>
      </c>
      <c r="C2287" s="42">
        <v>4</v>
      </c>
      <c r="D2287" s="42"/>
      <c r="F2287" s="31"/>
      <c r="G2287" s="47" t="s">
        <v>360</v>
      </c>
      <c r="H2287" s="93">
        <f t="shared" si="806"/>
        <v>0</v>
      </c>
      <c r="I2287" s="94">
        <f t="shared" si="807"/>
        <v>0</v>
      </c>
      <c r="J2287" s="93">
        <f t="shared" ref="J2287:K2287" si="828">J2517+J2747+J2977</f>
        <v>0</v>
      </c>
      <c r="K2287" s="93">
        <f t="shared" si="828"/>
        <v>0</v>
      </c>
      <c r="L2287" s="94">
        <f t="shared" si="762"/>
        <v>0</v>
      </c>
      <c r="M2287" s="93">
        <f t="shared" si="817"/>
        <v>0</v>
      </c>
      <c r="N2287" s="93">
        <f t="shared" si="817"/>
        <v>0</v>
      </c>
      <c r="O2287" s="82" t="s">
        <v>146</v>
      </c>
      <c r="R2287" s="352">
        <f>L2287-[1]გადასახდელები!L2287</f>
        <v>0</v>
      </c>
    </row>
    <row r="2288" spans="2:18" ht="20.25" hidden="1" customHeight="1">
      <c r="B2288" s="36" t="str">
        <f t="shared" si="783"/>
        <v>b</v>
      </c>
      <c r="C2288" s="42">
        <v>3</v>
      </c>
      <c r="D2288" s="42"/>
      <c r="F2288" s="29"/>
      <c r="G2288" s="56" t="s">
        <v>213</v>
      </c>
      <c r="H2288" s="120">
        <f t="shared" si="806"/>
        <v>0</v>
      </c>
      <c r="I2288" s="118">
        <f t="shared" si="807"/>
        <v>0</v>
      </c>
      <c r="J2288" s="120">
        <f t="shared" ref="J2288:K2288" si="829">J2518+J2748+J2978</f>
        <v>0</v>
      </c>
      <c r="K2288" s="120">
        <f t="shared" si="829"/>
        <v>0</v>
      </c>
      <c r="L2288" s="118">
        <f t="shared" si="762"/>
        <v>0</v>
      </c>
      <c r="M2288" s="120">
        <f t="shared" si="817"/>
        <v>0</v>
      </c>
      <c r="N2288" s="120">
        <f t="shared" si="817"/>
        <v>0</v>
      </c>
      <c r="O2288" s="82" t="s">
        <v>146</v>
      </c>
      <c r="R2288" s="352">
        <f>L2288-[1]გადასახდელები!L2288</f>
        <v>0</v>
      </c>
    </row>
    <row r="2289" spans="2:18" ht="20.25" hidden="1" customHeight="1">
      <c r="B2289" s="36" t="str">
        <f t="shared" si="783"/>
        <v>b</v>
      </c>
      <c r="C2289" s="42">
        <v>2</v>
      </c>
      <c r="D2289" s="42"/>
      <c r="F2289" s="28"/>
      <c r="G2289" s="60" t="s">
        <v>362</v>
      </c>
      <c r="H2289" s="86">
        <f t="shared" si="806"/>
        <v>0</v>
      </c>
      <c r="I2289" s="87">
        <f t="shared" si="807"/>
        <v>0</v>
      </c>
      <c r="J2289" s="86">
        <f t="shared" ref="J2289:K2289" si="830">J2519+J2749+J2979</f>
        <v>0</v>
      </c>
      <c r="K2289" s="86">
        <f t="shared" si="830"/>
        <v>0</v>
      </c>
      <c r="L2289" s="87">
        <f t="shared" si="762"/>
        <v>0</v>
      </c>
      <c r="M2289" s="86">
        <f t="shared" si="817"/>
        <v>0</v>
      </c>
      <c r="N2289" s="86">
        <f t="shared" si="817"/>
        <v>0</v>
      </c>
      <c r="O2289" s="82" t="s">
        <v>146</v>
      </c>
      <c r="R2289" s="352">
        <f>L2289-[1]გადასახდელები!L2289</f>
        <v>0</v>
      </c>
    </row>
    <row r="2290" spans="2:18" ht="20.25" hidden="1" customHeight="1">
      <c r="B2290" s="36" t="str">
        <f t="shared" si="783"/>
        <v>b</v>
      </c>
      <c r="C2290" s="42">
        <v>3</v>
      </c>
      <c r="D2290" s="42"/>
      <c r="F2290" s="29"/>
      <c r="G2290" s="51" t="s">
        <v>355</v>
      </c>
      <c r="H2290" s="120">
        <f t="shared" si="806"/>
        <v>0</v>
      </c>
      <c r="I2290" s="118">
        <f t="shared" si="807"/>
        <v>0</v>
      </c>
      <c r="J2290" s="120">
        <f t="shared" ref="J2290:K2290" si="831">J2520+J2750+J2980</f>
        <v>0</v>
      </c>
      <c r="K2290" s="120">
        <f t="shared" si="831"/>
        <v>0</v>
      </c>
      <c r="L2290" s="118">
        <f t="shared" si="762"/>
        <v>0</v>
      </c>
      <c r="M2290" s="120">
        <f t="shared" si="817"/>
        <v>0</v>
      </c>
      <c r="N2290" s="120">
        <f t="shared" si="817"/>
        <v>0</v>
      </c>
      <c r="O2290" s="82" t="s">
        <v>146</v>
      </c>
      <c r="R2290" s="352">
        <f>L2290-[1]გადასახდელები!L2290</f>
        <v>0</v>
      </c>
    </row>
    <row r="2291" spans="2:18" ht="20.25" hidden="1" customHeight="1">
      <c r="B2291" s="36" t="str">
        <f t="shared" si="783"/>
        <v>b</v>
      </c>
      <c r="C2291" s="42">
        <v>4</v>
      </c>
      <c r="D2291" s="42"/>
      <c r="F2291" s="29"/>
      <c r="G2291" s="47" t="s">
        <v>363</v>
      </c>
      <c r="H2291" s="93">
        <f t="shared" si="806"/>
        <v>0</v>
      </c>
      <c r="I2291" s="94">
        <f t="shared" si="807"/>
        <v>0</v>
      </c>
      <c r="J2291" s="93">
        <f t="shared" ref="J2291:K2291" si="832">J2521+J2751+J2981</f>
        <v>0</v>
      </c>
      <c r="K2291" s="93">
        <f t="shared" si="832"/>
        <v>0</v>
      </c>
      <c r="L2291" s="94">
        <f t="shared" si="762"/>
        <v>0</v>
      </c>
      <c r="M2291" s="93">
        <f t="shared" si="817"/>
        <v>0</v>
      </c>
      <c r="N2291" s="93">
        <f t="shared" si="817"/>
        <v>0</v>
      </c>
      <c r="O2291" s="82" t="s">
        <v>146</v>
      </c>
      <c r="R2291" s="352">
        <f>L2291-[1]გადასახდელები!L2291</f>
        <v>0</v>
      </c>
    </row>
    <row r="2292" spans="2:18" ht="20.25" hidden="1" customHeight="1">
      <c r="B2292" s="36" t="str">
        <f t="shared" si="783"/>
        <v>b</v>
      </c>
      <c r="C2292" s="42">
        <v>4</v>
      </c>
      <c r="D2292" s="42"/>
      <c r="F2292" s="29"/>
      <c r="G2292" s="47" t="s">
        <v>210</v>
      </c>
      <c r="H2292" s="93">
        <f t="shared" si="806"/>
        <v>0</v>
      </c>
      <c r="I2292" s="94">
        <f t="shared" si="807"/>
        <v>0</v>
      </c>
      <c r="J2292" s="93">
        <f t="shared" ref="J2292:K2292" si="833">J2522+J2752+J2982</f>
        <v>0</v>
      </c>
      <c r="K2292" s="93">
        <f t="shared" si="833"/>
        <v>0</v>
      </c>
      <c r="L2292" s="94">
        <f t="shared" ref="L2292:L2355" si="834">M2292+N2292</f>
        <v>0</v>
      </c>
      <c r="M2292" s="93">
        <f t="shared" si="817"/>
        <v>0</v>
      </c>
      <c r="N2292" s="93">
        <f t="shared" si="817"/>
        <v>0</v>
      </c>
      <c r="O2292" s="82" t="s">
        <v>146</v>
      </c>
      <c r="R2292" s="352">
        <f>L2292-[1]გადასახდელები!L2292</f>
        <v>0</v>
      </c>
    </row>
    <row r="2293" spans="2:18" ht="20.25" hidden="1" customHeight="1">
      <c r="B2293" s="36" t="str">
        <f t="shared" si="783"/>
        <v>b</v>
      </c>
      <c r="C2293" s="42">
        <v>4</v>
      </c>
      <c r="D2293" s="42"/>
      <c r="F2293" s="29"/>
      <c r="G2293" s="47" t="s">
        <v>357</v>
      </c>
      <c r="H2293" s="93">
        <f t="shared" si="806"/>
        <v>0</v>
      </c>
      <c r="I2293" s="94">
        <f t="shared" si="807"/>
        <v>0</v>
      </c>
      <c r="J2293" s="93">
        <f t="shared" ref="J2293:K2293" si="835">J2523+J2753+J2983</f>
        <v>0</v>
      </c>
      <c r="K2293" s="93">
        <f t="shared" si="835"/>
        <v>0</v>
      </c>
      <c r="L2293" s="94">
        <f t="shared" si="834"/>
        <v>0</v>
      </c>
      <c r="M2293" s="93">
        <f t="shared" si="817"/>
        <v>0</v>
      </c>
      <c r="N2293" s="93">
        <f t="shared" si="817"/>
        <v>0</v>
      </c>
      <c r="O2293" s="82" t="s">
        <v>146</v>
      </c>
      <c r="R2293" s="352">
        <f>L2293-[1]გადასახდელები!L2293</f>
        <v>0</v>
      </c>
    </row>
    <row r="2294" spans="2:18" ht="30.75" hidden="1" customHeight="1">
      <c r="B2294" s="36" t="str">
        <f t="shared" si="783"/>
        <v>b</v>
      </c>
      <c r="C2294" s="42">
        <v>4</v>
      </c>
      <c r="D2294" s="42"/>
      <c r="F2294" s="29"/>
      <c r="G2294" s="47" t="s">
        <v>364</v>
      </c>
      <c r="H2294" s="93">
        <f t="shared" si="806"/>
        <v>0</v>
      </c>
      <c r="I2294" s="94">
        <f t="shared" si="807"/>
        <v>0</v>
      </c>
      <c r="J2294" s="93">
        <f t="shared" ref="J2294:K2294" si="836">J2524+J2754+J2984</f>
        <v>0</v>
      </c>
      <c r="K2294" s="93">
        <f t="shared" si="836"/>
        <v>0</v>
      </c>
      <c r="L2294" s="94">
        <f t="shared" si="834"/>
        <v>0</v>
      </c>
      <c r="M2294" s="93">
        <f t="shared" si="817"/>
        <v>0</v>
      </c>
      <c r="N2294" s="93">
        <f t="shared" si="817"/>
        <v>0</v>
      </c>
      <c r="O2294" s="82" t="s">
        <v>146</v>
      </c>
      <c r="R2294" s="352">
        <f>L2294-[1]გადასახდელები!L2294</f>
        <v>0</v>
      </c>
    </row>
    <row r="2295" spans="2:18" ht="20.25" hidden="1" customHeight="1">
      <c r="B2295" s="36" t="str">
        <f t="shared" si="783"/>
        <v>b</v>
      </c>
      <c r="C2295" s="42">
        <v>4</v>
      </c>
      <c r="D2295" s="42"/>
      <c r="F2295" s="29"/>
      <c r="G2295" s="47" t="s">
        <v>358</v>
      </c>
      <c r="H2295" s="93">
        <f t="shared" si="806"/>
        <v>0</v>
      </c>
      <c r="I2295" s="94">
        <f t="shared" si="807"/>
        <v>0</v>
      </c>
      <c r="J2295" s="93">
        <f t="shared" ref="J2295:K2295" si="837">J2525+J2755+J2985</f>
        <v>0</v>
      </c>
      <c r="K2295" s="93">
        <f t="shared" si="837"/>
        <v>0</v>
      </c>
      <c r="L2295" s="94">
        <f t="shared" si="834"/>
        <v>0</v>
      </c>
      <c r="M2295" s="93">
        <f t="shared" si="817"/>
        <v>0</v>
      </c>
      <c r="N2295" s="93">
        <f t="shared" si="817"/>
        <v>0</v>
      </c>
      <c r="O2295" s="82" t="s">
        <v>146</v>
      </c>
      <c r="R2295" s="352">
        <f>L2295-[1]გადასახდელები!L2295</f>
        <v>0</v>
      </c>
    </row>
    <row r="2296" spans="2:18" ht="20.25" hidden="1" customHeight="1">
      <c r="B2296" s="36" t="str">
        <f t="shared" si="783"/>
        <v>b</v>
      </c>
      <c r="C2296" s="42">
        <v>4</v>
      </c>
      <c r="D2296" s="42"/>
      <c r="F2296" s="29"/>
      <c r="G2296" s="47" t="s">
        <v>359</v>
      </c>
      <c r="H2296" s="93">
        <f t="shared" si="806"/>
        <v>0</v>
      </c>
      <c r="I2296" s="94">
        <f t="shared" si="807"/>
        <v>0</v>
      </c>
      <c r="J2296" s="93">
        <f t="shared" ref="J2296:K2296" si="838">J2526+J2756+J2986</f>
        <v>0</v>
      </c>
      <c r="K2296" s="93">
        <f t="shared" si="838"/>
        <v>0</v>
      </c>
      <c r="L2296" s="94">
        <f t="shared" si="834"/>
        <v>0</v>
      </c>
      <c r="M2296" s="93">
        <f t="shared" ref="M2296:N2305" si="839">M2526+M2756+M2986</f>
        <v>0</v>
      </c>
      <c r="N2296" s="93">
        <f t="shared" si="839"/>
        <v>0</v>
      </c>
      <c r="O2296" s="82" t="s">
        <v>146</v>
      </c>
      <c r="R2296" s="352">
        <f>L2296-[1]გადასახდელები!L2296</f>
        <v>0</v>
      </c>
    </row>
    <row r="2297" spans="2:18" ht="20.25" hidden="1" customHeight="1">
      <c r="B2297" s="36" t="str">
        <f t="shared" si="783"/>
        <v>b</v>
      </c>
      <c r="C2297" s="42">
        <v>4</v>
      </c>
      <c r="D2297" s="42"/>
      <c r="F2297" s="29"/>
      <c r="G2297" s="47" t="s">
        <v>365</v>
      </c>
      <c r="H2297" s="120">
        <f t="shared" si="806"/>
        <v>0</v>
      </c>
      <c r="I2297" s="94">
        <f t="shared" si="807"/>
        <v>0</v>
      </c>
      <c r="J2297" s="120">
        <f t="shared" ref="J2297:K2297" si="840">J2527+J2757+J2987</f>
        <v>0</v>
      </c>
      <c r="K2297" s="120">
        <f t="shared" si="840"/>
        <v>0</v>
      </c>
      <c r="L2297" s="94">
        <f t="shared" si="834"/>
        <v>0</v>
      </c>
      <c r="M2297" s="120">
        <f t="shared" si="839"/>
        <v>0</v>
      </c>
      <c r="N2297" s="120">
        <f t="shared" si="839"/>
        <v>0</v>
      </c>
      <c r="O2297" s="82" t="s">
        <v>146</v>
      </c>
      <c r="R2297" s="352">
        <f>L2297-[1]გადასახდელები!L2297</f>
        <v>0</v>
      </c>
    </row>
    <row r="2298" spans="2:18" ht="20.25" hidden="1" customHeight="1">
      <c r="B2298" s="36" t="str">
        <f t="shared" si="783"/>
        <v>b</v>
      </c>
      <c r="C2298" s="42">
        <v>3</v>
      </c>
      <c r="D2298" s="42"/>
      <c r="F2298" s="29"/>
      <c r="G2298" s="51" t="s">
        <v>211</v>
      </c>
      <c r="H2298" s="120">
        <f t="shared" si="806"/>
        <v>0</v>
      </c>
      <c r="I2298" s="118">
        <f t="shared" si="807"/>
        <v>0</v>
      </c>
      <c r="J2298" s="120">
        <f t="shared" ref="J2298:K2298" si="841">J2528+J2758+J2988</f>
        <v>0</v>
      </c>
      <c r="K2298" s="120">
        <f t="shared" si="841"/>
        <v>0</v>
      </c>
      <c r="L2298" s="118">
        <f t="shared" si="834"/>
        <v>0</v>
      </c>
      <c r="M2298" s="120">
        <f t="shared" si="839"/>
        <v>0</v>
      </c>
      <c r="N2298" s="120">
        <f t="shared" si="839"/>
        <v>0</v>
      </c>
      <c r="O2298" s="82" t="s">
        <v>146</v>
      </c>
      <c r="R2298" s="352">
        <f>L2298-[1]გადასახდელები!L2298</f>
        <v>0</v>
      </c>
    </row>
    <row r="2299" spans="2:18" ht="20.25" hidden="1" customHeight="1">
      <c r="B2299" s="36" t="str">
        <f t="shared" si="783"/>
        <v>b</v>
      </c>
      <c r="C2299" s="42">
        <v>4</v>
      </c>
      <c r="D2299" s="42"/>
      <c r="F2299" s="29"/>
      <c r="G2299" s="47" t="s">
        <v>363</v>
      </c>
      <c r="H2299" s="93">
        <f t="shared" si="806"/>
        <v>0</v>
      </c>
      <c r="I2299" s="94">
        <f t="shared" si="807"/>
        <v>0</v>
      </c>
      <c r="J2299" s="93">
        <f t="shared" ref="J2299:K2299" si="842">J2529+J2759+J2989</f>
        <v>0</v>
      </c>
      <c r="K2299" s="93">
        <f t="shared" si="842"/>
        <v>0</v>
      </c>
      <c r="L2299" s="94">
        <f t="shared" si="834"/>
        <v>0</v>
      </c>
      <c r="M2299" s="93">
        <f t="shared" si="839"/>
        <v>0</v>
      </c>
      <c r="N2299" s="93">
        <f t="shared" si="839"/>
        <v>0</v>
      </c>
      <c r="O2299" s="82" t="s">
        <v>146</v>
      </c>
      <c r="R2299" s="352">
        <f>L2299-[1]გადასახდელები!L2299</f>
        <v>0</v>
      </c>
    </row>
    <row r="2300" spans="2:18" ht="20.25" hidden="1" customHeight="1">
      <c r="B2300" s="36" t="str">
        <f t="shared" si="783"/>
        <v>b</v>
      </c>
      <c r="C2300" s="42">
        <v>4</v>
      </c>
      <c r="D2300" s="42"/>
      <c r="F2300" s="29"/>
      <c r="G2300" s="47" t="s">
        <v>210</v>
      </c>
      <c r="H2300" s="93">
        <f t="shared" si="806"/>
        <v>0</v>
      </c>
      <c r="I2300" s="94">
        <f t="shared" si="807"/>
        <v>0</v>
      </c>
      <c r="J2300" s="93">
        <f t="shared" ref="J2300:K2300" si="843">J2530+J2760+J2990</f>
        <v>0</v>
      </c>
      <c r="K2300" s="93">
        <f t="shared" si="843"/>
        <v>0</v>
      </c>
      <c r="L2300" s="94">
        <f t="shared" si="834"/>
        <v>0</v>
      </c>
      <c r="M2300" s="93">
        <f t="shared" si="839"/>
        <v>0</v>
      </c>
      <c r="N2300" s="93">
        <f t="shared" si="839"/>
        <v>0</v>
      </c>
      <c r="O2300" s="82" t="s">
        <v>146</v>
      </c>
      <c r="R2300" s="352">
        <f>L2300-[1]გადასახდელები!L2300</f>
        <v>0</v>
      </c>
    </row>
    <row r="2301" spans="2:18" ht="20.25" hidden="1" customHeight="1">
      <c r="B2301" s="36" t="str">
        <f t="shared" si="783"/>
        <v>b</v>
      </c>
      <c r="C2301" s="42">
        <v>4</v>
      </c>
      <c r="D2301" s="42"/>
      <c r="F2301" s="29"/>
      <c r="G2301" s="47" t="s">
        <v>357</v>
      </c>
      <c r="H2301" s="93">
        <f t="shared" si="806"/>
        <v>0</v>
      </c>
      <c r="I2301" s="94">
        <f t="shared" si="807"/>
        <v>0</v>
      </c>
      <c r="J2301" s="93">
        <f t="shared" ref="J2301:K2301" si="844">J2531+J2761+J2991</f>
        <v>0</v>
      </c>
      <c r="K2301" s="93">
        <f t="shared" si="844"/>
        <v>0</v>
      </c>
      <c r="L2301" s="94">
        <f t="shared" si="834"/>
        <v>0</v>
      </c>
      <c r="M2301" s="93">
        <f t="shared" si="839"/>
        <v>0</v>
      </c>
      <c r="N2301" s="93">
        <f t="shared" si="839"/>
        <v>0</v>
      </c>
      <c r="O2301" s="82" t="s">
        <v>146</v>
      </c>
      <c r="R2301" s="352">
        <f>L2301-[1]გადასახდელები!L2301</f>
        <v>0</v>
      </c>
    </row>
    <row r="2302" spans="2:18" ht="30.75" hidden="1" customHeight="1">
      <c r="B2302" s="36" t="str">
        <f t="shared" si="783"/>
        <v>b</v>
      </c>
      <c r="C2302" s="42">
        <v>4</v>
      </c>
      <c r="D2302" s="42"/>
      <c r="F2302" s="29"/>
      <c r="G2302" s="47" t="s">
        <v>364</v>
      </c>
      <c r="H2302" s="93">
        <f t="shared" si="806"/>
        <v>0</v>
      </c>
      <c r="I2302" s="94">
        <f t="shared" si="807"/>
        <v>0</v>
      </c>
      <c r="J2302" s="93">
        <f t="shared" ref="J2302:K2302" si="845">J2532+J2762+J2992</f>
        <v>0</v>
      </c>
      <c r="K2302" s="93">
        <f t="shared" si="845"/>
        <v>0</v>
      </c>
      <c r="L2302" s="94">
        <f t="shared" si="834"/>
        <v>0</v>
      </c>
      <c r="M2302" s="93">
        <f t="shared" si="839"/>
        <v>0</v>
      </c>
      <c r="N2302" s="93">
        <f t="shared" si="839"/>
        <v>0</v>
      </c>
      <c r="O2302" s="82" t="s">
        <v>146</v>
      </c>
      <c r="R2302" s="352">
        <f>L2302-[1]გადასახდელები!L2302</f>
        <v>0</v>
      </c>
    </row>
    <row r="2303" spans="2:18" ht="20.25" hidden="1" customHeight="1">
      <c r="B2303" s="36" t="str">
        <f t="shared" si="783"/>
        <v>b</v>
      </c>
      <c r="C2303" s="42">
        <v>4</v>
      </c>
      <c r="D2303" s="42"/>
      <c r="F2303" s="29"/>
      <c r="G2303" s="47" t="s">
        <v>366</v>
      </c>
      <c r="H2303" s="93">
        <f t="shared" si="806"/>
        <v>0</v>
      </c>
      <c r="I2303" s="94">
        <f t="shared" si="807"/>
        <v>0</v>
      </c>
      <c r="J2303" s="93">
        <f t="shared" ref="J2303:K2303" si="846">J2533+J2763+J2993</f>
        <v>0</v>
      </c>
      <c r="K2303" s="93">
        <f t="shared" si="846"/>
        <v>0</v>
      </c>
      <c r="L2303" s="94">
        <f t="shared" si="834"/>
        <v>0</v>
      </c>
      <c r="M2303" s="93">
        <f t="shared" si="839"/>
        <v>0</v>
      </c>
      <c r="N2303" s="93">
        <f t="shared" si="839"/>
        <v>0</v>
      </c>
      <c r="O2303" s="82" t="s">
        <v>146</v>
      </c>
      <c r="R2303" s="352">
        <f>L2303-[1]გადასახდელები!L2303</f>
        <v>0</v>
      </c>
    </row>
    <row r="2304" spans="2:18" ht="20.25" hidden="1" customHeight="1">
      <c r="B2304" s="36" t="str">
        <f t="shared" si="783"/>
        <v>b</v>
      </c>
      <c r="C2304" s="42">
        <v>4</v>
      </c>
      <c r="D2304" s="42"/>
      <c r="F2304" s="29"/>
      <c r="G2304" s="47" t="s">
        <v>359</v>
      </c>
      <c r="H2304" s="93">
        <f t="shared" si="806"/>
        <v>0</v>
      </c>
      <c r="I2304" s="94">
        <f t="shared" si="807"/>
        <v>0</v>
      </c>
      <c r="J2304" s="93">
        <f t="shared" ref="J2304:K2304" si="847">J2534+J2764+J2994</f>
        <v>0</v>
      </c>
      <c r="K2304" s="93">
        <f t="shared" si="847"/>
        <v>0</v>
      </c>
      <c r="L2304" s="94">
        <f t="shared" si="834"/>
        <v>0</v>
      </c>
      <c r="M2304" s="93">
        <f t="shared" si="839"/>
        <v>0</v>
      </c>
      <c r="N2304" s="93">
        <f t="shared" si="839"/>
        <v>0</v>
      </c>
      <c r="O2304" s="82" t="s">
        <v>146</v>
      </c>
      <c r="R2304" s="352">
        <f>L2304-[1]გადასახდელები!L2304</f>
        <v>0</v>
      </c>
    </row>
    <row r="2305" spans="2:18" ht="21" hidden="1" customHeight="1" thickBot="1">
      <c r="B2305" s="36" t="str">
        <f t="shared" si="783"/>
        <v>b</v>
      </c>
      <c r="C2305" s="42">
        <v>4</v>
      </c>
      <c r="D2305" s="42"/>
      <c r="F2305" s="29"/>
      <c r="G2305" s="47" t="s">
        <v>365</v>
      </c>
      <c r="H2305" s="93">
        <f t="shared" si="806"/>
        <v>0</v>
      </c>
      <c r="I2305" s="94">
        <f t="shared" si="807"/>
        <v>0</v>
      </c>
      <c r="J2305" s="93">
        <f t="shared" ref="J2305:K2305" si="848">J2535+J2765+J2995</f>
        <v>0</v>
      </c>
      <c r="K2305" s="93">
        <f t="shared" si="848"/>
        <v>0</v>
      </c>
      <c r="L2305" s="94">
        <f t="shared" si="834"/>
        <v>0</v>
      </c>
      <c r="M2305" s="93">
        <f t="shared" si="839"/>
        <v>0</v>
      </c>
      <c r="N2305" s="93">
        <f t="shared" si="839"/>
        <v>0</v>
      </c>
      <c r="O2305" s="82" t="s">
        <v>146</v>
      </c>
      <c r="R2305" s="352">
        <f>L2305-[1]გადასახდელები!L2305</f>
        <v>0</v>
      </c>
    </row>
    <row r="2306" spans="2:18" ht="63" customHeight="1" thickBot="1">
      <c r="B2306" s="36" t="str">
        <f t="shared" si="783"/>
        <v>a</v>
      </c>
      <c r="C2306" s="42">
        <v>1</v>
      </c>
      <c r="D2306" s="42"/>
      <c r="E2306" s="24"/>
      <c r="F2306" s="32" t="s">
        <v>79</v>
      </c>
      <c r="G2306" s="61" t="s">
        <v>775</v>
      </c>
      <c r="H2306" s="79">
        <f>H2308+H2440+H2503+H2519</f>
        <v>71.599999999999994</v>
      </c>
      <c r="I2306" s="80">
        <f t="shared" si="807"/>
        <v>38</v>
      </c>
      <c r="J2306" s="81">
        <f>J2308+J2440+J2503+J2519</f>
        <v>0</v>
      </c>
      <c r="K2306" s="81">
        <f>K2308+K2440+K2503+K2519</f>
        <v>38</v>
      </c>
      <c r="L2306" s="80">
        <f t="shared" si="834"/>
        <v>0</v>
      </c>
      <c r="M2306" s="81">
        <f>M2308+M2440+M2503+M2519</f>
        <v>0</v>
      </c>
      <c r="N2306" s="81">
        <f>N2308+N2440+N2503+N2519</f>
        <v>0</v>
      </c>
      <c r="O2306" s="82" t="s">
        <v>146</v>
      </c>
      <c r="P2306" s="43">
        <v>1</v>
      </c>
      <c r="R2306" s="352">
        <f>L2306-[1]გადასახდელები!L2306</f>
        <v>-314.59999999999997</v>
      </c>
    </row>
    <row r="2307" spans="2:18" ht="21" hidden="1" customHeight="1" thickTop="1">
      <c r="B2307" s="36" t="str">
        <f t="shared" si="783"/>
        <v>b</v>
      </c>
      <c r="C2307" s="42">
        <v>2</v>
      </c>
      <c r="D2307" s="42"/>
      <c r="F2307" s="26"/>
      <c r="G2307" s="46" t="s">
        <v>162</v>
      </c>
      <c r="H2307" s="83"/>
      <c r="I2307" s="84">
        <f t="shared" si="807"/>
        <v>0</v>
      </c>
      <c r="J2307" s="85"/>
      <c r="K2307" s="85"/>
      <c r="L2307" s="84">
        <f t="shared" si="834"/>
        <v>0</v>
      </c>
      <c r="M2307" s="85"/>
      <c r="N2307" s="85"/>
      <c r="R2307" s="352">
        <f>L2307-[1]გადასახდელები!L2307</f>
        <v>-25</v>
      </c>
    </row>
    <row r="2308" spans="2:18" ht="20.25" customHeight="1" thickTop="1">
      <c r="B2308" s="36" t="str">
        <f t="shared" si="783"/>
        <v>a</v>
      </c>
      <c r="C2308" s="42">
        <v>2</v>
      </c>
      <c r="D2308" s="42"/>
      <c r="E2308" s="24">
        <v>7032</v>
      </c>
      <c r="F2308" s="341" t="s">
        <v>524</v>
      </c>
      <c r="G2308" s="58" t="s">
        <v>163</v>
      </c>
      <c r="H2308" s="86">
        <f>H2309+H2320+H2388+H2396+H2397+H2407+H2417</f>
        <v>71.599999999999994</v>
      </c>
      <c r="I2308" s="87">
        <f t="shared" si="807"/>
        <v>38</v>
      </c>
      <c r="J2308" s="88">
        <f>J2309+J2320+J2388+J2396+J2397+J2407+J2417+J2387</f>
        <v>0</v>
      </c>
      <c r="K2308" s="88">
        <f>K2309+K2320+K2388+K2396+K2397+K2407+K2417</f>
        <v>38</v>
      </c>
      <c r="L2308" s="87">
        <f t="shared" si="834"/>
        <v>0</v>
      </c>
      <c r="M2308" s="88">
        <f>M2309+M2320+M2388+M2396+M2397+M2407+M2417+M2387</f>
        <v>0</v>
      </c>
      <c r="N2308" s="88">
        <f>N2309+N2320+N2388+N2396+N2397+N2407+N2417</f>
        <v>0</v>
      </c>
      <c r="O2308" s="82" t="s">
        <v>146</v>
      </c>
      <c r="R2308" s="352">
        <f>L2308-[1]გადასახდელები!L2308</f>
        <v>-314.59999999999997</v>
      </c>
    </row>
    <row r="2309" spans="2:18" ht="20.25" customHeight="1">
      <c r="B2309" s="36" t="str">
        <f t="shared" si="783"/>
        <v>a</v>
      </c>
      <c r="C2309" s="42">
        <v>31</v>
      </c>
      <c r="D2309" s="42"/>
      <c r="F2309" s="341" t="s">
        <v>525</v>
      </c>
      <c r="G2309" s="57" t="s">
        <v>164</v>
      </c>
      <c r="H2309" s="89">
        <f>H2310+H2319</f>
        <v>6.7</v>
      </c>
      <c r="I2309" s="90">
        <f t="shared" si="807"/>
        <v>0</v>
      </c>
      <c r="J2309" s="92">
        <f>J2310+J2319</f>
        <v>0</v>
      </c>
      <c r="K2309" s="92">
        <f>K2310+K2319</f>
        <v>0</v>
      </c>
      <c r="L2309" s="90">
        <f t="shared" si="834"/>
        <v>0</v>
      </c>
      <c r="M2309" s="92">
        <f>M2310+M2319</f>
        <v>0</v>
      </c>
      <c r="N2309" s="92">
        <f>N2310+N2319</f>
        <v>0</v>
      </c>
      <c r="O2309" s="82" t="s">
        <v>146</v>
      </c>
      <c r="R2309" s="352">
        <f>L2309-[1]გადასახდელები!L2309</f>
        <v>-159.9</v>
      </c>
    </row>
    <row r="2310" spans="2:18" ht="20.25" customHeight="1">
      <c r="B2310" s="36" t="str">
        <f t="shared" si="783"/>
        <v>a</v>
      </c>
      <c r="C2310" s="42">
        <v>4</v>
      </c>
      <c r="D2310" s="42"/>
      <c r="F2310" s="341" t="s">
        <v>526</v>
      </c>
      <c r="G2310" s="47" t="s">
        <v>165</v>
      </c>
      <c r="H2310" s="93">
        <f>H2311+H2318</f>
        <v>6.7</v>
      </c>
      <c r="I2310" s="94">
        <f t="shared" si="807"/>
        <v>0</v>
      </c>
      <c r="J2310" s="95">
        <f>J2311+J2318</f>
        <v>0</v>
      </c>
      <c r="K2310" s="95">
        <f>K2311+K2318</f>
        <v>0</v>
      </c>
      <c r="L2310" s="94">
        <f t="shared" si="834"/>
        <v>0</v>
      </c>
      <c r="M2310" s="95">
        <f>M2311+M2318</f>
        <v>0</v>
      </c>
      <c r="N2310" s="95">
        <f>N2311+N2318</f>
        <v>0</v>
      </c>
      <c r="O2310" s="82" t="s">
        <v>146</v>
      </c>
      <c r="R2310" s="352">
        <f>L2310-[1]გადასახდელები!L2310</f>
        <v>-159.9</v>
      </c>
    </row>
    <row r="2311" spans="2:18" ht="20.25" customHeight="1">
      <c r="B2311" s="36" t="str">
        <f t="shared" ref="B2311:B2374" si="849">IF(H2311+I2311+L2311&gt;0,"a","b")</f>
        <v>a</v>
      </c>
      <c r="C2311" s="42">
        <v>5</v>
      </c>
      <c r="D2311" s="42"/>
      <c r="F2311" s="342" t="s">
        <v>527</v>
      </c>
      <c r="G2311" s="48" t="s">
        <v>166</v>
      </c>
      <c r="H2311" s="96">
        <f>SUM(H2312:H2317)</f>
        <v>6.7</v>
      </c>
      <c r="I2311" s="97">
        <f t="shared" si="807"/>
        <v>0</v>
      </c>
      <c r="J2311" s="98">
        <f>SUM(J2312:J2317)</f>
        <v>0</v>
      </c>
      <c r="K2311" s="98">
        <f>SUM(K2312:K2317)</f>
        <v>0</v>
      </c>
      <c r="L2311" s="97">
        <f t="shared" si="834"/>
        <v>0</v>
      </c>
      <c r="M2311" s="98">
        <f>SUM(M2312:M2317)</f>
        <v>0</v>
      </c>
      <c r="N2311" s="98">
        <f>SUM(N2312:N2317)</f>
        <v>0</v>
      </c>
      <c r="O2311" s="82" t="s">
        <v>146</v>
      </c>
      <c r="R2311" s="352">
        <f>L2311-[1]გადასახდელები!L2311</f>
        <v>-159.9</v>
      </c>
    </row>
    <row r="2312" spans="2:18" ht="20.25" customHeight="1">
      <c r="B2312" s="36" t="str">
        <f t="shared" si="849"/>
        <v>a</v>
      </c>
      <c r="C2312" s="42">
        <v>6</v>
      </c>
      <c r="D2312" s="42"/>
      <c r="F2312" s="343" t="s">
        <v>528</v>
      </c>
      <c r="G2312" s="45" t="s">
        <v>167</v>
      </c>
      <c r="H2312" s="99">
        <v>6.7</v>
      </c>
      <c r="I2312" s="91">
        <f t="shared" si="807"/>
        <v>0</v>
      </c>
      <c r="J2312" s="100"/>
      <c r="K2312" s="100"/>
      <c r="L2312" s="91">
        <f t="shared" si="834"/>
        <v>0</v>
      </c>
      <c r="M2312" s="100"/>
      <c r="N2312" s="100"/>
      <c r="R2312" s="352">
        <f>L2312-[1]გადასახდელები!L2312</f>
        <v>-159.9</v>
      </c>
    </row>
    <row r="2313" spans="2:18" ht="20.25" hidden="1" customHeight="1">
      <c r="B2313" s="36" t="str">
        <f t="shared" si="849"/>
        <v>b</v>
      </c>
      <c r="C2313" s="42">
        <v>6</v>
      </c>
      <c r="D2313" s="42"/>
      <c r="F2313" s="343" t="s">
        <v>592</v>
      </c>
      <c r="G2313" s="45" t="s">
        <v>168</v>
      </c>
      <c r="H2313" s="99"/>
      <c r="I2313" s="91">
        <f t="shared" si="807"/>
        <v>0</v>
      </c>
      <c r="J2313" s="100"/>
      <c r="K2313" s="100"/>
      <c r="L2313" s="91">
        <f t="shared" si="834"/>
        <v>0</v>
      </c>
      <c r="M2313" s="100"/>
      <c r="N2313" s="100"/>
      <c r="R2313" s="352">
        <f>L2313-[1]გადასახდელები!L2313</f>
        <v>0</v>
      </c>
    </row>
    <row r="2314" spans="2:18" ht="20.25" hidden="1" customHeight="1">
      <c r="B2314" s="36" t="str">
        <f t="shared" si="849"/>
        <v>b</v>
      </c>
      <c r="C2314" s="42">
        <v>6</v>
      </c>
      <c r="D2314" s="42"/>
      <c r="F2314" s="343" t="s">
        <v>529</v>
      </c>
      <c r="G2314" s="45" t="s">
        <v>169</v>
      </c>
      <c r="H2314" s="99"/>
      <c r="I2314" s="91">
        <f t="shared" si="807"/>
        <v>0</v>
      </c>
      <c r="J2314" s="100"/>
      <c r="K2314" s="100"/>
      <c r="L2314" s="91">
        <f t="shared" si="834"/>
        <v>0</v>
      </c>
      <c r="M2314" s="100"/>
      <c r="N2314" s="100"/>
      <c r="R2314" s="352">
        <f>L2314-[1]გადასახდელები!L2314</f>
        <v>0</v>
      </c>
    </row>
    <row r="2315" spans="2:18" ht="20.25" hidden="1" customHeight="1">
      <c r="B2315" s="36" t="str">
        <f t="shared" si="849"/>
        <v>b</v>
      </c>
      <c r="C2315" s="42">
        <v>6</v>
      </c>
      <c r="D2315" s="42"/>
      <c r="F2315" s="343" t="s">
        <v>593</v>
      </c>
      <c r="G2315" s="45" t="s">
        <v>170</v>
      </c>
      <c r="H2315" s="99"/>
      <c r="I2315" s="91">
        <f t="shared" si="807"/>
        <v>0</v>
      </c>
      <c r="J2315" s="100"/>
      <c r="K2315" s="100"/>
      <c r="L2315" s="91">
        <f t="shared" si="834"/>
        <v>0</v>
      </c>
      <c r="M2315" s="100"/>
      <c r="N2315" s="100"/>
      <c r="R2315" s="352">
        <f>L2315-[1]გადასახდელები!L2315</f>
        <v>0</v>
      </c>
    </row>
    <row r="2316" spans="2:18" ht="20.25" hidden="1" customHeight="1">
      <c r="B2316" s="36" t="str">
        <f t="shared" si="849"/>
        <v>b</v>
      </c>
      <c r="C2316" s="42">
        <v>6</v>
      </c>
      <c r="D2316" s="42"/>
      <c r="F2316" s="343" t="s">
        <v>594</v>
      </c>
      <c r="G2316" s="45" t="s">
        <v>171</v>
      </c>
      <c r="H2316" s="99"/>
      <c r="I2316" s="91">
        <f t="shared" si="807"/>
        <v>0</v>
      </c>
      <c r="J2316" s="100"/>
      <c r="K2316" s="100"/>
      <c r="L2316" s="91">
        <f t="shared" si="834"/>
        <v>0</v>
      </c>
      <c r="M2316" s="100"/>
      <c r="N2316" s="100"/>
      <c r="R2316" s="352">
        <f>L2316-[1]გადასახდელები!L2316</f>
        <v>0</v>
      </c>
    </row>
    <row r="2317" spans="2:18" ht="20.25" hidden="1" customHeight="1">
      <c r="B2317" s="36" t="str">
        <f t="shared" si="849"/>
        <v>b</v>
      </c>
      <c r="C2317" s="42">
        <v>6</v>
      </c>
      <c r="D2317" s="42"/>
      <c r="F2317" s="343" t="s">
        <v>595</v>
      </c>
      <c r="G2317" s="45" t="s">
        <v>172</v>
      </c>
      <c r="H2317" s="99"/>
      <c r="I2317" s="91">
        <f t="shared" si="807"/>
        <v>0</v>
      </c>
      <c r="J2317" s="100"/>
      <c r="K2317" s="100"/>
      <c r="L2317" s="91">
        <f t="shared" si="834"/>
        <v>0</v>
      </c>
      <c r="M2317" s="100"/>
      <c r="N2317" s="100"/>
      <c r="R2317" s="352">
        <f>L2317-[1]გადასახდელები!L2317</f>
        <v>0</v>
      </c>
    </row>
    <row r="2318" spans="2:18" ht="20.25" hidden="1" customHeight="1">
      <c r="B2318" s="36" t="str">
        <f t="shared" si="849"/>
        <v>b</v>
      </c>
      <c r="C2318" s="42">
        <v>5</v>
      </c>
      <c r="D2318" s="42"/>
      <c r="F2318" s="343" t="s">
        <v>596</v>
      </c>
      <c r="G2318" s="48" t="s">
        <v>173</v>
      </c>
      <c r="H2318" s="101"/>
      <c r="I2318" s="97">
        <f t="shared" si="807"/>
        <v>0</v>
      </c>
      <c r="J2318" s="102"/>
      <c r="K2318" s="102"/>
      <c r="L2318" s="97">
        <f t="shared" si="834"/>
        <v>0</v>
      </c>
      <c r="M2318" s="102"/>
      <c r="N2318" s="102"/>
      <c r="R2318" s="352">
        <f>L2318-[1]გადასახდელები!L2318</f>
        <v>0</v>
      </c>
    </row>
    <row r="2319" spans="2:18" ht="20.25" hidden="1" customHeight="1">
      <c r="B2319" s="36" t="str">
        <f t="shared" si="849"/>
        <v>b</v>
      </c>
      <c r="C2319" s="42">
        <v>4</v>
      </c>
      <c r="D2319" s="42"/>
      <c r="F2319" s="343" t="s">
        <v>597</v>
      </c>
      <c r="G2319" s="47" t="s">
        <v>174</v>
      </c>
      <c r="H2319" s="103"/>
      <c r="I2319" s="94">
        <f t="shared" si="807"/>
        <v>0</v>
      </c>
      <c r="J2319" s="104"/>
      <c r="K2319" s="104"/>
      <c r="L2319" s="94">
        <f t="shared" si="834"/>
        <v>0</v>
      </c>
      <c r="M2319" s="104"/>
      <c r="N2319" s="104"/>
      <c r="R2319" s="352">
        <f>L2319-[1]გადასახდელები!L2319</f>
        <v>0</v>
      </c>
    </row>
    <row r="2320" spans="2:18" ht="20.25" customHeight="1">
      <c r="B2320" s="36" t="str">
        <f t="shared" si="849"/>
        <v>a</v>
      </c>
      <c r="C2320" s="42">
        <v>3</v>
      </c>
      <c r="D2320" s="42"/>
      <c r="F2320" s="342" t="s">
        <v>530</v>
      </c>
      <c r="G2320" s="57" t="s">
        <v>175</v>
      </c>
      <c r="H2320" s="89">
        <f>H2321+H2322+H2325+H2361+H2362+H2363+H2364+H2365+H2372+H2373</f>
        <v>0.2</v>
      </c>
      <c r="I2320" s="90">
        <f t="shared" si="807"/>
        <v>0</v>
      </c>
      <c r="J2320" s="92">
        <f>J2321+J2322+J2325+J2361+J2362+J2363+J2364+J2365+J2372+J2373</f>
        <v>0</v>
      </c>
      <c r="K2320" s="92">
        <f>K2321+K2322+K2325+K2361+K2362+K2363+K2364+K2365+K2372+K2373</f>
        <v>0</v>
      </c>
      <c r="L2320" s="90">
        <f t="shared" si="834"/>
        <v>0</v>
      </c>
      <c r="M2320" s="92">
        <f>M2321+M2322+M2325+M2361+M2362+M2363+M2364+M2365+M2372+M2373</f>
        <v>0</v>
      </c>
      <c r="N2320" s="92">
        <f>N2321+N2322+N2325+N2361+N2362+N2363+N2364+N2365+N2372+N2373</f>
        <v>0</v>
      </c>
      <c r="O2320" s="82" t="s">
        <v>146</v>
      </c>
      <c r="R2320" s="352">
        <f>L2320-[1]გადასახდელები!L2320</f>
        <v>-106.8</v>
      </c>
    </row>
    <row r="2321" spans="2:18" ht="20.25" hidden="1" customHeight="1">
      <c r="B2321" s="36" t="str">
        <f t="shared" si="849"/>
        <v>b</v>
      </c>
      <c r="C2321" s="42">
        <v>4</v>
      </c>
      <c r="D2321" s="42"/>
      <c r="F2321" s="343" t="s">
        <v>531</v>
      </c>
      <c r="G2321" s="47" t="s">
        <v>176</v>
      </c>
      <c r="H2321" s="103"/>
      <c r="I2321" s="94">
        <f t="shared" si="807"/>
        <v>0</v>
      </c>
      <c r="J2321" s="104"/>
      <c r="K2321" s="104"/>
      <c r="L2321" s="94">
        <f t="shared" si="834"/>
        <v>0</v>
      </c>
      <c r="M2321" s="104"/>
      <c r="N2321" s="104"/>
      <c r="R2321" s="352">
        <f>L2321-[1]გადასახდელები!L2321</f>
        <v>-54</v>
      </c>
    </row>
    <row r="2322" spans="2:18" ht="20.25" hidden="1" customHeight="1">
      <c r="B2322" s="36" t="str">
        <f t="shared" si="849"/>
        <v>b</v>
      </c>
      <c r="C2322" s="42">
        <v>4</v>
      </c>
      <c r="D2322" s="42"/>
      <c r="F2322" s="342" t="s">
        <v>532</v>
      </c>
      <c r="G2322" s="47" t="s">
        <v>177</v>
      </c>
      <c r="H2322" s="93">
        <f>SUM(H2323:H2324)</f>
        <v>0</v>
      </c>
      <c r="I2322" s="94">
        <f t="shared" si="807"/>
        <v>0</v>
      </c>
      <c r="J2322" s="95">
        <f>SUM(J2323:J2324)</f>
        <v>0</v>
      </c>
      <c r="K2322" s="95">
        <f>SUM(K2323:K2324)</f>
        <v>0</v>
      </c>
      <c r="L2322" s="94">
        <f t="shared" si="834"/>
        <v>0</v>
      </c>
      <c r="M2322" s="95">
        <f>SUM(M2323:M2324)</f>
        <v>0</v>
      </c>
      <c r="N2322" s="95">
        <f>SUM(N2323:N2324)</f>
        <v>0</v>
      </c>
      <c r="O2322" s="82" t="s">
        <v>146</v>
      </c>
      <c r="R2322" s="352">
        <f>L2322-[1]გადასახდელები!L2322</f>
        <v>-2</v>
      </c>
    </row>
    <row r="2323" spans="2:18" ht="20.25" hidden="1" customHeight="1">
      <c r="B2323" s="36" t="str">
        <f t="shared" si="849"/>
        <v>b</v>
      </c>
      <c r="C2323" s="42">
        <v>5</v>
      </c>
      <c r="D2323" s="42"/>
      <c r="F2323" s="343" t="s">
        <v>533</v>
      </c>
      <c r="G2323" s="48" t="s">
        <v>178</v>
      </c>
      <c r="H2323" s="101"/>
      <c r="I2323" s="97">
        <f t="shared" si="807"/>
        <v>0</v>
      </c>
      <c r="J2323" s="102"/>
      <c r="K2323" s="102"/>
      <c r="L2323" s="97">
        <f t="shared" si="834"/>
        <v>0</v>
      </c>
      <c r="M2323" s="102"/>
      <c r="N2323" s="102"/>
      <c r="R2323" s="352">
        <f>L2323-[1]გადასახდელები!L2323</f>
        <v>-2</v>
      </c>
    </row>
    <row r="2324" spans="2:18" ht="20.25" hidden="1" customHeight="1">
      <c r="B2324" s="36" t="str">
        <f t="shared" si="849"/>
        <v>b</v>
      </c>
      <c r="C2324" s="42">
        <v>5</v>
      </c>
      <c r="D2324" s="42"/>
      <c r="F2324" s="343" t="s">
        <v>598</v>
      </c>
      <c r="G2324" s="48" t="s">
        <v>179</v>
      </c>
      <c r="H2324" s="101"/>
      <c r="I2324" s="97">
        <f t="shared" si="807"/>
        <v>0</v>
      </c>
      <c r="J2324" s="102"/>
      <c r="K2324" s="102"/>
      <c r="L2324" s="97">
        <f t="shared" si="834"/>
        <v>0</v>
      </c>
      <c r="M2324" s="102"/>
      <c r="N2324" s="102"/>
      <c r="R2324" s="352">
        <f>L2324-[1]გადასახდელები!L2324</f>
        <v>0</v>
      </c>
    </row>
    <row r="2325" spans="2:18" ht="20.25" customHeight="1">
      <c r="B2325" s="36" t="str">
        <f t="shared" si="849"/>
        <v>a</v>
      </c>
      <c r="C2325" s="42">
        <v>4</v>
      </c>
      <c r="D2325" s="42"/>
      <c r="F2325" s="342" t="s">
        <v>534</v>
      </c>
      <c r="G2325" s="47" t="s">
        <v>180</v>
      </c>
      <c r="H2325" s="93">
        <f>H2326+H2327+H2328+H2329+H2341+H2345+H2346+H2347+H2348+H2349+H2350+H2351+H2359+H2360</f>
        <v>0.2</v>
      </c>
      <c r="I2325" s="94">
        <f t="shared" si="807"/>
        <v>0</v>
      </c>
      <c r="J2325" s="95">
        <f>J2326+J2327+J2328+J2329+J2341+J2345+J2346+J2347+J2348+J2349+J2350+J2351+J2359+J2360</f>
        <v>0</v>
      </c>
      <c r="K2325" s="95">
        <f>K2326+K2327+K2328+K2329+K2341+K2345+K2346+K2347+K2348+K2349+K2350+K2351+K2359+K2360</f>
        <v>0</v>
      </c>
      <c r="L2325" s="94">
        <f t="shared" si="834"/>
        <v>0</v>
      </c>
      <c r="M2325" s="95">
        <f>M2326+M2327+M2328+M2329+M2341+M2345+M2346+M2347+M2348+M2349+M2350+M2351+M2359+M2360</f>
        <v>0</v>
      </c>
      <c r="N2325" s="95">
        <f>N2326+N2327+N2328+N2329+N2341+N2345+N2346+N2347+N2348+N2349+N2350+N2351+N2359+N2360</f>
        <v>0</v>
      </c>
      <c r="O2325" s="82" t="s">
        <v>146</v>
      </c>
      <c r="R2325" s="352">
        <f>L2325-[1]გადასახდელები!L2325</f>
        <v>-9</v>
      </c>
    </row>
    <row r="2326" spans="2:18" ht="42.75" hidden="1" customHeight="1">
      <c r="B2326" s="36" t="str">
        <f t="shared" si="849"/>
        <v>b</v>
      </c>
      <c r="C2326" s="42">
        <v>5</v>
      </c>
      <c r="D2326" s="42"/>
      <c r="F2326" s="343" t="s">
        <v>535</v>
      </c>
      <c r="G2326" s="48" t="s">
        <v>229</v>
      </c>
      <c r="H2326" s="101"/>
      <c r="I2326" s="97">
        <f t="shared" si="807"/>
        <v>0</v>
      </c>
      <c r="J2326" s="102"/>
      <c r="K2326" s="102"/>
      <c r="L2326" s="97">
        <f t="shared" si="834"/>
        <v>0</v>
      </c>
      <c r="M2326" s="102"/>
      <c r="N2326" s="102"/>
      <c r="R2326" s="352">
        <f>L2326-[1]გადასახდელები!L2326</f>
        <v>-0.4</v>
      </c>
    </row>
    <row r="2327" spans="2:18" ht="30.75" hidden="1" customHeight="1">
      <c r="B2327" s="36" t="str">
        <f t="shared" si="849"/>
        <v>b</v>
      </c>
      <c r="C2327" s="42">
        <v>5</v>
      </c>
      <c r="D2327" s="42"/>
      <c r="F2327" s="343" t="s">
        <v>599</v>
      </c>
      <c r="G2327" s="49" t="s">
        <v>196</v>
      </c>
      <c r="H2327" s="101"/>
      <c r="I2327" s="97">
        <f t="shared" si="807"/>
        <v>0</v>
      </c>
      <c r="J2327" s="102"/>
      <c r="K2327" s="102"/>
      <c r="L2327" s="97">
        <f t="shared" si="834"/>
        <v>0</v>
      </c>
      <c r="M2327" s="102"/>
      <c r="N2327" s="102"/>
      <c r="R2327" s="352">
        <f>L2327-[1]გადასახდელები!L2327</f>
        <v>0</v>
      </c>
    </row>
    <row r="2328" spans="2:18" ht="60.75" hidden="1" customHeight="1">
      <c r="B2328" s="36" t="str">
        <f t="shared" si="849"/>
        <v>b</v>
      </c>
      <c r="C2328" s="42">
        <v>5</v>
      </c>
      <c r="D2328" s="42"/>
      <c r="F2328" s="343" t="s">
        <v>536</v>
      </c>
      <c r="G2328" s="49" t="s">
        <v>230</v>
      </c>
      <c r="H2328" s="101"/>
      <c r="I2328" s="97">
        <f t="shared" si="807"/>
        <v>0</v>
      </c>
      <c r="J2328" s="102"/>
      <c r="K2328" s="102"/>
      <c r="L2328" s="97">
        <f t="shared" si="834"/>
        <v>0</v>
      </c>
      <c r="M2328" s="102"/>
      <c r="N2328" s="102"/>
      <c r="R2328" s="352">
        <f>L2328-[1]გადასახდელები!L2328</f>
        <v>0</v>
      </c>
    </row>
    <row r="2329" spans="2:18" ht="30.75" hidden="1" customHeight="1">
      <c r="B2329" s="36" t="str">
        <f t="shared" si="849"/>
        <v>b</v>
      </c>
      <c r="C2329" s="42">
        <v>5</v>
      </c>
      <c r="D2329" s="42"/>
      <c r="F2329" s="342" t="s">
        <v>537</v>
      </c>
      <c r="G2329" s="48" t="s">
        <v>195</v>
      </c>
      <c r="H2329" s="96">
        <f>SUM(H2330:H2340)</f>
        <v>0</v>
      </c>
      <c r="I2329" s="97">
        <f t="shared" si="807"/>
        <v>0</v>
      </c>
      <c r="J2329" s="98">
        <f>SUM(J2330:J2340)</f>
        <v>0</v>
      </c>
      <c r="K2329" s="98">
        <f>SUM(K2330:K2340)</f>
        <v>0</v>
      </c>
      <c r="L2329" s="97">
        <f t="shared" si="834"/>
        <v>0</v>
      </c>
      <c r="M2329" s="98">
        <f>SUM(M2330:M2340)</f>
        <v>0</v>
      </c>
      <c r="N2329" s="98">
        <f>SUM(N2330:N2340)</f>
        <v>0</v>
      </c>
      <c r="O2329" s="82" t="s">
        <v>146</v>
      </c>
      <c r="R2329" s="352">
        <f>L2329-[1]გადასახდელები!L2329</f>
        <v>-0.5</v>
      </c>
    </row>
    <row r="2330" spans="2:18" ht="20.25" hidden="1" customHeight="1">
      <c r="B2330" s="36" t="str">
        <f t="shared" si="849"/>
        <v>b</v>
      </c>
      <c r="C2330" s="42">
        <v>6</v>
      </c>
      <c r="D2330" s="42"/>
      <c r="F2330" s="343" t="s">
        <v>600</v>
      </c>
      <c r="G2330" s="45" t="s">
        <v>181</v>
      </c>
      <c r="H2330" s="106"/>
      <c r="I2330" s="105">
        <f t="shared" si="807"/>
        <v>0</v>
      </c>
      <c r="J2330" s="107"/>
      <c r="K2330" s="107"/>
      <c r="L2330" s="105">
        <f t="shared" si="834"/>
        <v>0</v>
      </c>
      <c r="M2330" s="107"/>
      <c r="N2330" s="107"/>
      <c r="R2330" s="352">
        <f>L2330-[1]გადასახდელები!L2330</f>
        <v>0</v>
      </c>
    </row>
    <row r="2331" spans="2:18" ht="20.25" hidden="1" customHeight="1">
      <c r="B2331" s="36" t="str">
        <f t="shared" si="849"/>
        <v>b</v>
      </c>
      <c r="C2331" s="42">
        <v>6</v>
      </c>
      <c r="D2331" s="42"/>
      <c r="F2331" s="343" t="s">
        <v>601</v>
      </c>
      <c r="G2331" s="45" t="s">
        <v>182</v>
      </c>
      <c r="H2331" s="106"/>
      <c r="I2331" s="105">
        <f t="shared" si="807"/>
        <v>0</v>
      </c>
      <c r="J2331" s="107"/>
      <c r="K2331" s="107"/>
      <c r="L2331" s="105">
        <f t="shared" si="834"/>
        <v>0</v>
      </c>
      <c r="M2331" s="107"/>
      <c r="N2331" s="107"/>
      <c r="R2331" s="352">
        <f>L2331-[1]გადასახდელები!L2331</f>
        <v>0</v>
      </c>
    </row>
    <row r="2332" spans="2:18" ht="20.25" hidden="1" customHeight="1">
      <c r="B2332" s="36" t="str">
        <f t="shared" si="849"/>
        <v>b</v>
      </c>
      <c r="C2332" s="42">
        <v>6</v>
      </c>
      <c r="D2332" s="42"/>
      <c r="F2332" s="343" t="s">
        <v>602</v>
      </c>
      <c r="G2332" s="45" t="s">
        <v>183</v>
      </c>
      <c r="H2332" s="106"/>
      <c r="I2332" s="105">
        <f t="shared" si="807"/>
        <v>0</v>
      </c>
      <c r="J2332" s="107"/>
      <c r="K2332" s="107"/>
      <c r="L2332" s="105">
        <f t="shared" si="834"/>
        <v>0</v>
      </c>
      <c r="M2332" s="107"/>
      <c r="N2332" s="107"/>
      <c r="R2332" s="352">
        <f>L2332-[1]გადასახდელები!L2332</f>
        <v>0</v>
      </c>
    </row>
    <row r="2333" spans="2:18" ht="20.25" hidden="1" customHeight="1">
      <c r="B2333" s="36" t="str">
        <f t="shared" si="849"/>
        <v>b</v>
      </c>
      <c r="C2333" s="42">
        <v>6</v>
      </c>
      <c r="D2333" s="42"/>
      <c r="F2333" s="343" t="s">
        <v>603</v>
      </c>
      <c r="G2333" s="45" t="s">
        <v>184</v>
      </c>
      <c r="H2333" s="106"/>
      <c r="I2333" s="105">
        <f t="shared" ref="I2333:I2396" si="850">J2333+K2333</f>
        <v>0</v>
      </c>
      <c r="J2333" s="107"/>
      <c r="K2333" s="107"/>
      <c r="L2333" s="105">
        <f t="shared" si="834"/>
        <v>0</v>
      </c>
      <c r="M2333" s="107"/>
      <c r="N2333" s="107"/>
      <c r="R2333" s="352">
        <f>L2333-[1]გადასახდელები!L2333</f>
        <v>0</v>
      </c>
    </row>
    <row r="2334" spans="2:18" ht="20.25" hidden="1" customHeight="1">
      <c r="B2334" s="36" t="str">
        <f t="shared" si="849"/>
        <v>b</v>
      </c>
      <c r="C2334" s="42">
        <v>6</v>
      </c>
      <c r="D2334" s="42"/>
      <c r="F2334" s="343" t="s">
        <v>538</v>
      </c>
      <c r="G2334" s="45" t="s">
        <v>185</v>
      </c>
      <c r="H2334" s="106"/>
      <c r="I2334" s="105">
        <f t="shared" si="850"/>
        <v>0</v>
      </c>
      <c r="J2334" s="107"/>
      <c r="K2334" s="107"/>
      <c r="L2334" s="105">
        <f t="shared" si="834"/>
        <v>0</v>
      </c>
      <c r="M2334" s="107"/>
      <c r="N2334" s="107"/>
      <c r="R2334" s="352">
        <f>L2334-[1]გადასახდელები!L2334</f>
        <v>0</v>
      </c>
    </row>
    <row r="2335" spans="2:18" ht="20.25" hidden="1" customHeight="1">
      <c r="B2335" s="36" t="str">
        <f t="shared" si="849"/>
        <v>b</v>
      </c>
      <c r="C2335" s="42">
        <v>6</v>
      </c>
      <c r="D2335" s="42"/>
      <c r="F2335" s="343" t="s">
        <v>604</v>
      </c>
      <c r="G2335" s="45" t="s">
        <v>186</v>
      </c>
      <c r="H2335" s="106"/>
      <c r="I2335" s="105">
        <f t="shared" si="850"/>
        <v>0</v>
      </c>
      <c r="J2335" s="107"/>
      <c r="K2335" s="107"/>
      <c r="L2335" s="105">
        <f t="shared" si="834"/>
        <v>0</v>
      </c>
      <c r="M2335" s="107"/>
      <c r="N2335" s="107"/>
      <c r="R2335" s="352">
        <f>L2335-[1]გადასახდელები!L2335</f>
        <v>0</v>
      </c>
    </row>
    <row r="2336" spans="2:18" ht="20.25" hidden="1" customHeight="1">
      <c r="B2336" s="36" t="str">
        <f t="shared" si="849"/>
        <v>b</v>
      </c>
      <c r="C2336" s="42">
        <v>6</v>
      </c>
      <c r="D2336" s="42"/>
      <c r="F2336" s="343" t="s">
        <v>605</v>
      </c>
      <c r="G2336" s="45" t="s">
        <v>187</v>
      </c>
      <c r="H2336" s="106"/>
      <c r="I2336" s="105">
        <f t="shared" si="850"/>
        <v>0</v>
      </c>
      <c r="J2336" s="107"/>
      <c r="K2336" s="107"/>
      <c r="L2336" s="105">
        <f t="shared" si="834"/>
        <v>0</v>
      </c>
      <c r="M2336" s="107"/>
      <c r="N2336" s="107"/>
      <c r="R2336" s="352">
        <f>L2336-[1]გადასახდელები!L2336</f>
        <v>0</v>
      </c>
    </row>
    <row r="2337" spans="2:18" ht="20.25" hidden="1" customHeight="1">
      <c r="B2337" s="36" t="str">
        <f t="shared" si="849"/>
        <v>b</v>
      </c>
      <c r="C2337" s="42">
        <v>6</v>
      </c>
      <c r="D2337" s="42"/>
      <c r="F2337" s="343" t="s">
        <v>606</v>
      </c>
      <c r="G2337" s="45" t="s">
        <v>188</v>
      </c>
      <c r="H2337" s="106"/>
      <c r="I2337" s="105">
        <f t="shared" si="850"/>
        <v>0</v>
      </c>
      <c r="J2337" s="107"/>
      <c r="K2337" s="107"/>
      <c r="L2337" s="105">
        <f t="shared" si="834"/>
        <v>0</v>
      </c>
      <c r="M2337" s="107"/>
      <c r="N2337" s="107"/>
      <c r="R2337" s="352">
        <f>L2337-[1]გადასახდელები!L2337</f>
        <v>0</v>
      </c>
    </row>
    <row r="2338" spans="2:18" ht="20.25" hidden="1" customHeight="1">
      <c r="B2338" s="36" t="str">
        <f t="shared" si="849"/>
        <v>b</v>
      </c>
      <c r="C2338" s="42">
        <v>6</v>
      </c>
      <c r="D2338" s="42"/>
      <c r="F2338" s="343" t="s">
        <v>607</v>
      </c>
      <c r="G2338" s="45" t="s">
        <v>189</v>
      </c>
      <c r="H2338" s="106"/>
      <c r="I2338" s="105">
        <f t="shared" si="850"/>
        <v>0</v>
      </c>
      <c r="J2338" s="107"/>
      <c r="K2338" s="107"/>
      <c r="L2338" s="105">
        <f t="shared" si="834"/>
        <v>0</v>
      </c>
      <c r="M2338" s="107"/>
      <c r="N2338" s="107"/>
      <c r="R2338" s="352">
        <f>L2338-[1]გადასახდელები!L2338</f>
        <v>0</v>
      </c>
    </row>
    <row r="2339" spans="2:18" ht="20.25" hidden="1" customHeight="1">
      <c r="B2339" s="36" t="str">
        <f t="shared" si="849"/>
        <v>b</v>
      </c>
      <c r="C2339" s="42">
        <v>6</v>
      </c>
      <c r="D2339" s="42"/>
      <c r="F2339" s="343" t="s">
        <v>608</v>
      </c>
      <c r="G2339" s="45" t="s">
        <v>190</v>
      </c>
      <c r="H2339" s="106"/>
      <c r="I2339" s="105">
        <f t="shared" si="850"/>
        <v>0</v>
      </c>
      <c r="J2339" s="107"/>
      <c r="K2339" s="107"/>
      <c r="L2339" s="105">
        <f t="shared" si="834"/>
        <v>0</v>
      </c>
      <c r="M2339" s="107"/>
      <c r="N2339" s="107"/>
      <c r="R2339" s="352">
        <f>L2339-[1]გადასახდელები!L2339</f>
        <v>0</v>
      </c>
    </row>
    <row r="2340" spans="2:18" ht="30.75" hidden="1" customHeight="1">
      <c r="B2340" s="36" t="str">
        <f t="shared" si="849"/>
        <v>b</v>
      </c>
      <c r="C2340" s="42">
        <v>6</v>
      </c>
      <c r="D2340" s="42"/>
      <c r="F2340" s="343" t="s">
        <v>539</v>
      </c>
      <c r="G2340" s="45" t="s">
        <v>231</v>
      </c>
      <c r="H2340" s="106"/>
      <c r="I2340" s="105">
        <f t="shared" si="850"/>
        <v>0</v>
      </c>
      <c r="J2340" s="107"/>
      <c r="K2340" s="107"/>
      <c r="L2340" s="105">
        <f t="shared" si="834"/>
        <v>0</v>
      </c>
      <c r="M2340" s="107"/>
      <c r="N2340" s="107"/>
      <c r="R2340" s="352">
        <f>L2340-[1]გადასახდელები!L2340</f>
        <v>-0.5</v>
      </c>
    </row>
    <row r="2341" spans="2:18" ht="20.25" hidden="1" customHeight="1">
      <c r="B2341" s="36" t="str">
        <f t="shared" si="849"/>
        <v>b</v>
      </c>
      <c r="C2341" s="42">
        <v>5</v>
      </c>
      <c r="D2341" s="42"/>
      <c r="F2341" s="342" t="s">
        <v>609</v>
      </c>
      <c r="G2341" s="48" t="s">
        <v>197</v>
      </c>
      <c r="H2341" s="96">
        <f>SUM(H2342:H2344)</f>
        <v>0</v>
      </c>
      <c r="I2341" s="97">
        <f t="shared" si="850"/>
        <v>0</v>
      </c>
      <c r="J2341" s="98">
        <f>SUM(J2342:J2344)</f>
        <v>0</v>
      </c>
      <c r="K2341" s="98">
        <f>SUM(K2342:K2344)</f>
        <v>0</v>
      </c>
      <c r="L2341" s="97">
        <f t="shared" si="834"/>
        <v>0</v>
      </c>
      <c r="M2341" s="98">
        <f>SUM(M2342:M2344)</f>
        <v>0</v>
      </c>
      <c r="N2341" s="98">
        <f>SUM(N2342:N2344)</f>
        <v>0</v>
      </c>
      <c r="O2341" s="82" t="s">
        <v>146</v>
      </c>
      <c r="R2341" s="352">
        <f>L2341-[1]გადასახდელები!L2341</f>
        <v>0</v>
      </c>
    </row>
    <row r="2342" spans="2:18" ht="20.25" hidden="1" customHeight="1">
      <c r="B2342" s="36" t="str">
        <f t="shared" si="849"/>
        <v>b</v>
      </c>
      <c r="C2342" s="42">
        <v>6</v>
      </c>
      <c r="D2342" s="42"/>
      <c r="F2342" s="343" t="s">
        <v>610</v>
      </c>
      <c r="G2342" s="45" t="s">
        <v>191</v>
      </c>
      <c r="H2342" s="106"/>
      <c r="I2342" s="105">
        <f t="shared" si="850"/>
        <v>0</v>
      </c>
      <c r="J2342" s="107"/>
      <c r="K2342" s="107"/>
      <c r="L2342" s="105">
        <f t="shared" si="834"/>
        <v>0</v>
      </c>
      <c r="M2342" s="107"/>
      <c r="N2342" s="107"/>
      <c r="R2342" s="352">
        <f>L2342-[1]გადასახდელები!L2342</f>
        <v>0</v>
      </c>
    </row>
    <row r="2343" spans="2:18" ht="20.25" hidden="1" customHeight="1">
      <c r="B2343" s="36" t="str">
        <f t="shared" si="849"/>
        <v>b</v>
      </c>
      <c r="C2343" s="42">
        <v>6</v>
      </c>
      <c r="D2343" s="42"/>
      <c r="F2343" s="343" t="s">
        <v>611</v>
      </c>
      <c r="G2343" s="45" t="s">
        <v>192</v>
      </c>
      <c r="H2343" s="106"/>
      <c r="I2343" s="105">
        <f t="shared" si="850"/>
        <v>0</v>
      </c>
      <c r="J2343" s="107"/>
      <c r="K2343" s="107"/>
      <c r="L2343" s="105">
        <f t="shared" si="834"/>
        <v>0</v>
      </c>
      <c r="M2343" s="107"/>
      <c r="N2343" s="107"/>
      <c r="R2343" s="352">
        <f>L2343-[1]გადასახდელები!L2343</f>
        <v>0</v>
      </c>
    </row>
    <row r="2344" spans="2:18" ht="30.75" hidden="1" customHeight="1">
      <c r="B2344" s="36" t="str">
        <f t="shared" si="849"/>
        <v>b</v>
      </c>
      <c r="C2344" s="42">
        <v>6</v>
      </c>
      <c r="D2344" s="42"/>
      <c r="F2344" s="343" t="s">
        <v>612</v>
      </c>
      <c r="G2344" s="45" t="s">
        <v>232</v>
      </c>
      <c r="H2344" s="106"/>
      <c r="I2344" s="105">
        <f t="shared" si="850"/>
        <v>0</v>
      </c>
      <c r="J2344" s="107"/>
      <c r="K2344" s="107"/>
      <c r="L2344" s="105">
        <f t="shared" si="834"/>
        <v>0</v>
      </c>
      <c r="M2344" s="107"/>
      <c r="N2344" s="107"/>
      <c r="R2344" s="352">
        <f>L2344-[1]გადასახდელები!L2344</f>
        <v>0</v>
      </c>
    </row>
    <row r="2345" spans="2:18" ht="30.75" hidden="1" customHeight="1">
      <c r="B2345" s="36" t="str">
        <f t="shared" si="849"/>
        <v>b</v>
      </c>
      <c r="C2345" s="42">
        <v>5</v>
      </c>
      <c r="D2345" s="42"/>
      <c r="F2345" s="343" t="s">
        <v>613</v>
      </c>
      <c r="G2345" s="48" t="s">
        <v>233</v>
      </c>
      <c r="H2345" s="101"/>
      <c r="I2345" s="97">
        <f t="shared" si="850"/>
        <v>0</v>
      </c>
      <c r="J2345" s="102"/>
      <c r="K2345" s="102"/>
      <c r="L2345" s="97">
        <f t="shared" si="834"/>
        <v>0</v>
      </c>
      <c r="M2345" s="102"/>
      <c r="N2345" s="102"/>
      <c r="R2345" s="352">
        <f>L2345-[1]გადასახდელები!L2345</f>
        <v>0</v>
      </c>
    </row>
    <row r="2346" spans="2:18" ht="34.5" hidden="1" customHeight="1">
      <c r="B2346" s="36" t="str">
        <f t="shared" si="849"/>
        <v>b</v>
      </c>
      <c r="C2346" s="42">
        <v>5</v>
      </c>
      <c r="D2346" s="42"/>
      <c r="F2346" s="343" t="s">
        <v>614</v>
      </c>
      <c r="G2346" s="50" t="s">
        <v>367</v>
      </c>
      <c r="H2346" s="101"/>
      <c r="I2346" s="97">
        <f t="shared" si="850"/>
        <v>0</v>
      </c>
      <c r="J2346" s="102"/>
      <c r="K2346" s="102"/>
      <c r="L2346" s="97">
        <f t="shared" si="834"/>
        <v>0</v>
      </c>
      <c r="M2346" s="102"/>
      <c r="N2346" s="102"/>
      <c r="R2346" s="352">
        <f>L2346-[1]გადასახდელები!L2346</f>
        <v>0</v>
      </c>
    </row>
    <row r="2347" spans="2:18" ht="34.5" hidden="1" customHeight="1">
      <c r="B2347" s="36" t="str">
        <f t="shared" si="849"/>
        <v>b</v>
      </c>
      <c r="C2347" s="42">
        <v>5</v>
      </c>
      <c r="D2347" s="42"/>
      <c r="F2347" s="343" t="s">
        <v>540</v>
      </c>
      <c r="G2347" s="48" t="s">
        <v>234</v>
      </c>
      <c r="H2347" s="101"/>
      <c r="I2347" s="97">
        <f t="shared" si="850"/>
        <v>0</v>
      </c>
      <c r="J2347" s="102"/>
      <c r="K2347" s="102"/>
      <c r="L2347" s="97">
        <f t="shared" si="834"/>
        <v>0</v>
      </c>
      <c r="M2347" s="102"/>
      <c r="N2347" s="102"/>
      <c r="R2347" s="352">
        <f>L2347-[1]გადასახდელები!L2347</f>
        <v>0</v>
      </c>
    </row>
    <row r="2348" spans="2:18" ht="50.25" hidden="1" customHeight="1">
      <c r="B2348" s="36" t="str">
        <f t="shared" si="849"/>
        <v>b</v>
      </c>
      <c r="C2348" s="42">
        <v>5</v>
      </c>
      <c r="D2348" s="42"/>
      <c r="F2348" s="343" t="s">
        <v>541</v>
      </c>
      <c r="G2348" s="48" t="s">
        <v>235</v>
      </c>
      <c r="H2348" s="101"/>
      <c r="I2348" s="97">
        <f t="shared" si="850"/>
        <v>0</v>
      </c>
      <c r="J2348" s="102"/>
      <c r="K2348" s="102"/>
      <c r="L2348" s="97">
        <f t="shared" si="834"/>
        <v>0</v>
      </c>
      <c r="M2348" s="102"/>
      <c r="N2348" s="102"/>
      <c r="R2348" s="352">
        <f>L2348-[1]გადასახდელები!L2348</f>
        <v>0</v>
      </c>
    </row>
    <row r="2349" spans="2:18" ht="20.25" customHeight="1">
      <c r="B2349" s="36" t="str">
        <f t="shared" si="849"/>
        <v>a</v>
      </c>
      <c r="C2349" s="42">
        <v>5</v>
      </c>
      <c r="D2349" s="42"/>
      <c r="F2349" s="343" t="s">
        <v>542</v>
      </c>
      <c r="G2349" s="48" t="s">
        <v>236</v>
      </c>
      <c r="H2349" s="101">
        <v>0.2</v>
      </c>
      <c r="I2349" s="97">
        <f t="shared" si="850"/>
        <v>0</v>
      </c>
      <c r="J2349" s="102"/>
      <c r="K2349" s="102"/>
      <c r="L2349" s="97">
        <f t="shared" si="834"/>
        <v>0</v>
      </c>
      <c r="M2349" s="102"/>
      <c r="N2349" s="102"/>
      <c r="R2349" s="352">
        <f>L2349-[1]გადასახდელები!L2349</f>
        <v>-2.7</v>
      </c>
    </row>
    <row r="2350" spans="2:18" ht="20.25" hidden="1" customHeight="1">
      <c r="B2350" s="36" t="str">
        <f t="shared" si="849"/>
        <v>b</v>
      </c>
      <c r="C2350" s="42">
        <v>5</v>
      </c>
      <c r="D2350" s="42"/>
      <c r="F2350" s="343" t="s">
        <v>543</v>
      </c>
      <c r="G2350" s="48" t="s">
        <v>237</v>
      </c>
      <c r="H2350" s="101"/>
      <c r="I2350" s="97">
        <f t="shared" si="850"/>
        <v>0</v>
      </c>
      <c r="J2350" s="102"/>
      <c r="K2350" s="102"/>
      <c r="L2350" s="97">
        <f t="shared" si="834"/>
        <v>0</v>
      </c>
      <c r="M2350" s="102"/>
      <c r="N2350" s="102"/>
      <c r="R2350" s="352">
        <f>L2350-[1]გადასახდელები!L2350</f>
        <v>0</v>
      </c>
    </row>
    <row r="2351" spans="2:18" ht="20.25" hidden="1" customHeight="1">
      <c r="B2351" s="36" t="str">
        <f t="shared" si="849"/>
        <v>b</v>
      </c>
      <c r="C2351" s="42">
        <v>5</v>
      </c>
      <c r="D2351" s="42"/>
      <c r="F2351" s="342" t="s">
        <v>544</v>
      </c>
      <c r="G2351" s="48" t="s">
        <v>238</v>
      </c>
      <c r="H2351" s="96">
        <f>SUM(H2352:H2358)</f>
        <v>0</v>
      </c>
      <c r="I2351" s="97">
        <f t="shared" si="850"/>
        <v>0</v>
      </c>
      <c r="J2351" s="98">
        <f>SUM(J2352:J2358)</f>
        <v>0</v>
      </c>
      <c r="K2351" s="98">
        <f>SUM(K2352:K2358)</f>
        <v>0</v>
      </c>
      <c r="L2351" s="97">
        <f t="shared" si="834"/>
        <v>0</v>
      </c>
      <c r="M2351" s="98">
        <f>SUM(M2352:M2358)</f>
        <v>0</v>
      </c>
      <c r="N2351" s="98">
        <f>SUM(N2352:N2358)</f>
        <v>0</v>
      </c>
      <c r="O2351" s="82" t="s">
        <v>146</v>
      </c>
      <c r="R2351" s="352">
        <f>L2351-[1]გადასახდელები!L2351</f>
        <v>-3</v>
      </c>
    </row>
    <row r="2352" spans="2:18" ht="23.25" hidden="1" customHeight="1">
      <c r="B2352" s="36" t="str">
        <f t="shared" si="849"/>
        <v>b</v>
      </c>
      <c r="C2352" s="42">
        <v>6</v>
      </c>
      <c r="D2352" s="42"/>
      <c r="F2352" s="343" t="s">
        <v>545</v>
      </c>
      <c r="G2352" s="45" t="s">
        <v>198</v>
      </c>
      <c r="H2352" s="106"/>
      <c r="I2352" s="105">
        <f t="shared" si="850"/>
        <v>0</v>
      </c>
      <c r="J2352" s="107"/>
      <c r="K2352" s="107"/>
      <c r="L2352" s="105">
        <f t="shared" si="834"/>
        <v>0</v>
      </c>
      <c r="M2352" s="107"/>
      <c r="N2352" s="107"/>
      <c r="R2352" s="352">
        <f>L2352-[1]გადასახდელები!L2352</f>
        <v>0</v>
      </c>
    </row>
    <row r="2353" spans="2:18" ht="20.25" hidden="1" customHeight="1">
      <c r="B2353" s="36" t="str">
        <f t="shared" si="849"/>
        <v>b</v>
      </c>
      <c r="C2353" s="42">
        <v>6</v>
      </c>
      <c r="D2353" s="42"/>
      <c r="F2353" s="343" t="s">
        <v>546</v>
      </c>
      <c r="G2353" s="45" t="s">
        <v>199</v>
      </c>
      <c r="H2353" s="106"/>
      <c r="I2353" s="105">
        <f t="shared" si="850"/>
        <v>0</v>
      </c>
      <c r="J2353" s="107"/>
      <c r="K2353" s="107"/>
      <c r="L2353" s="105">
        <f t="shared" si="834"/>
        <v>0</v>
      </c>
      <c r="M2353" s="107"/>
      <c r="N2353" s="107"/>
      <c r="R2353" s="352">
        <f>L2353-[1]გადასახდელები!L2353</f>
        <v>0</v>
      </c>
    </row>
    <row r="2354" spans="2:18" ht="23.25" hidden="1" customHeight="1">
      <c r="B2354" s="36" t="str">
        <f t="shared" si="849"/>
        <v>b</v>
      </c>
      <c r="C2354" s="42">
        <v>6</v>
      </c>
      <c r="D2354" s="42"/>
      <c r="F2354" s="343" t="s">
        <v>547</v>
      </c>
      <c r="G2354" s="45" t="s">
        <v>200</v>
      </c>
      <c r="H2354" s="106"/>
      <c r="I2354" s="105">
        <f t="shared" si="850"/>
        <v>0</v>
      </c>
      <c r="J2354" s="107"/>
      <c r="K2354" s="107"/>
      <c r="L2354" s="105">
        <f t="shared" si="834"/>
        <v>0</v>
      </c>
      <c r="M2354" s="107"/>
      <c r="N2354" s="107"/>
      <c r="R2354" s="352">
        <f>L2354-[1]გადასახდელები!L2354</f>
        <v>0</v>
      </c>
    </row>
    <row r="2355" spans="2:18" ht="31.5" hidden="1" customHeight="1">
      <c r="B2355" s="36" t="str">
        <f t="shared" si="849"/>
        <v>b</v>
      </c>
      <c r="C2355" s="42">
        <v>6</v>
      </c>
      <c r="D2355" s="42"/>
      <c r="F2355" s="343" t="s">
        <v>615</v>
      </c>
      <c r="G2355" s="45" t="s">
        <v>201</v>
      </c>
      <c r="H2355" s="106"/>
      <c r="I2355" s="105">
        <f t="shared" si="850"/>
        <v>0</v>
      </c>
      <c r="J2355" s="107"/>
      <c r="K2355" s="107"/>
      <c r="L2355" s="105">
        <f t="shared" si="834"/>
        <v>0</v>
      </c>
      <c r="M2355" s="107"/>
      <c r="N2355" s="107"/>
      <c r="R2355" s="352">
        <f>L2355-[1]გადასახდელები!L2355</f>
        <v>0</v>
      </c>
    </row>
    <row r="2356" spans="2:18" ht="33.75" hidden="1" customHeight="1">
      <c r="B2356" s="36" t="str">
        <f t="shared" si="849"/>
        <v>b</v>
      </c>
      <c r="C2356" s="42">
        <v>6</v>
      </c>
      <c r="D2356" s="42"/>
      <c r="F2356" s="343" t="s">
        <v>548</v>
      </c>
      <c r="G2356" s="45" t="s">
        <v>239</v>
      </c>
      <c r="H2356" s="106"/>
      <c r="I2356" s="105">
        <f t="shared" si="850"/>
        <v>0</v>
      </c>
      <c r="J2356" s="107"/>
      <c r="K2356" s="107"/>
      <c r="L2356" s="105">
        <f t="shared" ref="L2356:L2419" si="851">M2356+N2356</f>
        <v>0</v>
      </c>
      <c r="M2356" s="107"/>
      <c r="N2356" s="107"/>
      <c r="R2356" s="352">
        <f>L2356-[1]გადასახდელები!L2356</f>
        <v>-3</v>
      </c>
    </row>
    <row r="2357" spans="2:18" ht="34.5" hidden="1" customHeight="1">
      <c r="B2357" s="36" t="str">
        <f t="shared" si="849"/>
        <v>b</v>
      </c>
      <c r="C2357" s="42">
        <v>6</v>
      </c>
      <c r="D2357" s="42"/>
      <c r="F2357" s="343" t="s">
        <v>616</v>
      </c>
      <c r="G2357" s="45" t="s">
        <v>240</v>
      </c>
      <c r="H2357" s="106"/>
      <c r="I2357" s="105">
        <f t="shared" si="850"/>
        <v>0</v>
      </c>
      <c r="J2357" s="107"/>
      <c r="K2357" s="107"/>
      <c r="L2357" s="105">
        <f t="shared" si="851"/>
        <v>0</v>
      </c>
      <c r="M2357" s="107"/>
      <c r="N2357" s="107"/>
      <c r="R2357" s="352">
        <f>L2357-[1]გადასახდელები!L2357</f>
        <v>0</v>
      </c>
    </row>
    <row r="2358" spans="2:18" ht="33.75" hidden="1" customHeight="1">
      <c r="B2358" s="36" t="str">
        <f t="shared" si="849"/>
        <v>b</v>
      </c>
      <c r="C2358" s="42">
        <v>6</v>
      </c>
      <c r="D2358" s="42"/>
      <c r="F2358" s="343" t="s">
        <v>617</v>
      </c>
      <c r="G2358" s="45" t="s">
        <v>241</v>
      </c>
      <c r="H2358" s="106"/>
      <c r="I2358" s="105">
        <f t="shared" si="850"/>
        <v>0</v>
      </c>
      <c r="J2358" s="107"/>
      <c r="K2358" s="107"/>
      <c r="L2358" s="105">
        <f t="shared" si="851"/>
        <v>0</v>
      </c>
      <c r="M2358" s="107"/>
      <c r="N2358" s="107"/>
      <c r="R2358" s="352">
        <f>L2358-[1]გადასახდელები!L2358</f>
        <v>0</v>
      </c>
    </row>
    <row r="2359" spans="2:18" ht="34.5" hidden="1" customHeight="1">
      <c r="B2359" s="36" t="str">
        <f t="shared" si="849"/>
        <v>b</v>
      </c>
      <c r="C2359" s="42">
        <v>5</v>
      </c>
      <c r="D2359" s="42"/>
      <c r="F2359" s="343" t="s">
        <v>618</v>
      </c>
      <c r="G2359" s="48" t="s">
        <v>242</v>
      </c>
      <c r="H2359" s="109"/>
      <c r="I2359" s="97">
        <f t="shared" si="850"/>
        <v>0</v>
      </c>
      <c r="J2359" s="110"/>
      <c r="K2359" s="110"/>
      <c r="L2359" s="97">
        <f t="shared" si="851"/>
        <v>0</v>
      </c>
      <c r="M2359" s="110"/>
      <c r="N2359" s="110"/>
      <c r="R2359" s="352">
        <f>L2359-[1]გადასახდელები!L2359</f>
        <v>0</v>
      </c>
    </row>
    <row r="2360" spans="2:18" ht="24.75" hidden="1" customHeight="1">
      <c r="B2360" s="36" t="str">
        <f t="shared" si="849"/>
        <v>b</v>
      </c>
      <c r="C2360" s="42">
        <v>5</v>
      </c>
      <c r="D2360" s="42"/>
      <c r="F2360" s="343" t="s">
        <v>549</v>
      </c>
      <c r="G2360" s="48" t="s">
        <v>243</v>
      </c>
      <c r="H2360" s="109"/>
      <c r="I2360" s="97">
        <f t="shared" si="850"/>
        <v>0</v>
      </c>
      <c r="J2360" s="110"/>
      <c r="K2360" s="110"/>
      <c r="L2360" s="97">
        <f t="shared" si="851"/>
        <v>0</v>
      </c>
      <c r="M2360" s="110"/>
      <c r="N2360" s="110"/>
      <c r="R2360" s="352">
        <f>L2360-[1]გადასახდელები!L2360</f>
        <v>-2.4</v>
      </c>
    </row>
    <row r="2361" spans="2:18" ht="27.75" hidden="1" customHeight="1">
      <c r="B2361" s="36" t="str">
        <f t="shared" si="849"/>
        <v>b</v>
      </c>
      <c r="C2361" s="42">
        <v>4</v>
      </c>
      <c r="D2361" s="42"/>
      <c r="F2361" s="343" t="s">
        <v>550</v>
      </c>
      <c r="G2361" s="47" t="s">
        <v>244</v>
      </c>
      <c r="H2361" s="103"/>
      <c r="I2361" s="108">
        <f t="shared" si="850"/>
        <v>0</v>
      </c>
      <c r="J2361" s="104"/>
      <c r="K2361" s="104"/>
      <c r="L2361" s="108">
        <f t="shared" si="851"/>
        <v>0</v>
      </c>
      <c r="M2361" s="104"/>
      <c r="N2361" s="104"/>
      <c r="R2361" s="352">
        <f>L2361-[1]გადასახდელები!L2361</f>
        <v>0</v>
      </c>
    </row>
    <row r="2362" spans="2:18" ht="23.25" hidden="1" customHeight="1">
      <c r="B2362" s="36" t="str">
        <f t="shared" si="849"/>
        <v>b</v>
      </c>
      <c r="C2362" s="42">
        <v>4</v>
      </c>
      <c r="D2362" s="42"/>
      <c r="F2362" s="343" t="s">
        <v>619</v>
      </c>
      <c r="G2362" s="47" t="s">
        <v>245</v>
      </c>
      <c r="H2362" s="103"/>
      <c r="I2362" s="108">
        <f t="shared" si="850"/>
        <v>0</v>
      </c>
      <c r="J2362" s="104"/>
      <c r="K2362" s="104"/>
      <c r="L2362" s="108">
        <f t="shared" si="851"/>
        <v>0</v>
      </c>
      <c r="M2362" s="104"/>
      <c r="N2362" s="104"/>
      <c r="R2362" s="352">
        <f>L2362-[1]გადასახდელები!L2362</f>
        <v>0</v>
      </c>
    </row>
    <row r="2363" spans="2:18" ht="24" hidden="1" customHeight="1">
      <c r="B2363" s="36" t="str">
        <f t="shared" si="849"/>
        <v>b</v>
      </c>
      <c r="C2363" s="42">
        <v>4</v>
      </c>
      <c r="D2363" s="42"/>
      <c r="F2363" s="343" t="s">
        <v>620</v>
      </c>
      <c r="G2363" s="47" t="s">
        <v>246</v>
      </c>
      <c r="H2363" s="103"/>
      <c r="I2363" s="108">
        <f t="shared" si="850"/>
        <v>0</v>
      </c>
      <c r="J2363" s="104"/>
      <c r="K2363" s="104"/>
      <c r="L2363" s="108">
        <f t="shared" si="851"/>
        <v>0</v>
      </c>
      <c r="M2363" s="104"/>
      <c r="N2363" s="104"/>
      <c r="R2363" s="352">
        <f>L2363-[1]გადასახდელები!L2363</f>
        <v>0</v>
      </c>
    </row>
    <row r="2364" spans="2:18" ht="34.5" hidden="1" customHeight="1">
      <c r="B2364" s="36" t="str">
        <f t="shared" si="849"/>
        <v>b</v>
      </c>
      <c r="C2364" s="42">
        <v>4</v>
      </c>
      <c r="D2364" s="42"/>
      <c r="F2364" s="343" t="s">
        <v>551</v>
      </c>
      <c r="G2364" s="47" t="s">
        <v>247</v>
      </c>
      <c r="H2364" s="103"/>
      <c r="I2364" s="108">
        <f t="shared" si="850"/>
        <v>0</v>
      </c>
      <c r="J2364" s="104"/>
      <c r="K2364" s="104"/>
      <c r="L2364" s="108">
        <f t="shared" si="851"/>
        <v>0</v>
      </c>
      <c r="M2364" s="104"/>
      <c r="N2364" s="104"/>
      <c r="R2364" s="352">
        <f>L2364-[1]გადასახდელები!L2364</f>
        <v>-20</v>
      </c>
    </row>
    <row r="2365" spans="2:18" ht="33" hidden="1" customHeight="1">
      <c r="B2365" s="36" t="str">
        <f t="shared" si="849"/>
        <v>b</v>
      </c>
      <c r="C2365" s="42">
        <v>4</v>
      </c>
      <c r="D2365" s="42"/>
      <c r="F2365" s="342" t="s">
        <v>552</v>
      </c>
      <c r="G2365" s="47" t="s">
        <v>248</v>
      </c>
      <c r="H2365" s="93">
        <f>SUM(H2366:H2371)</f>
        <v>0</v>
      </c>
      <c r="I2365" s="94">
        <f t="shared" si="850"/>
        <v>0</v>
      </c>
      <c r="J2365" s="95">
        <f>SUM(J2366:J2371)</f>
        <v>0</v>
      </c>
      <c r="K2365" s="95">
        <f>SUM(K2366:K2371)</f>
        <v>0</v>
      </c>
      <c r="L2365" s="94">
        <f t="shared" si="851"/>
        <v>0</v>
      </c>
      <c r="M2365" s="95">
        <f>SUM(M2366:M2371)</f>
        <v>0</v>
      </c>
      <c r="N2365" s="95">
        <f>SUM(N2366:N2371)</f>
        <v>0</v>
      </c>
      <c r="O2365" s="82" t="s">
        <v>146</v>
      </c>
      <c r="R2365" s="352">
        <f>L2365-[1]გადასახდელები!L2365</f>
        <v>-21.8</v>
      </c>
    </row>
    <row r="2366" spans="2:18" ht="20.25" hidden="1" customHeight="1">
      <c r="B2366" s="36" t="str">
        <f t="shared" si="849"/>
        <v>b</v>
      </c>
      <c r="C2366" s="42">
        <v>5</v>
      </c>
      <c r="D2366" s="42"/>
      <c r="F2366" s="343" t="s">
        <v>553</v>
      </c>
      <c r="G2366" s="48" t="s">
        <v>249</v>
      </c>
      <c r="H2366" s="109"/>
      <c r="I2366" s="97">
        <f t="shared" si="850"/>
        <v>0</v>
      </c>
      <c r="J2366" s="110"/>
      <c r="K2366" s="110"/>
      <c r="L2366" s="97">
        <f t="shared" si="851"/>
        <v>0</v>
      </c>
      <c r="M2366" s="110"/>
      <c r="N2366" s="110"/>
      <c r="Q2366" s="17">
        <f>82+55</f>
        <v>137</v>
      </c>
      <c r="R2366" s="352">
        <f>L2366-[1]გადასახდელები!L2366</f>
        <v>-15.8</v>
      </c>
    </row>
    <row r="2367" spans="2:18" ht="20.25" hidden="1" customHeight="1">
      <c r="B2367" s="36" t="str">
        <f t="shared" si="849"/>
        <v>b</v>
      </c>
      <c r="C2367" s="42">
        <v>5</v>
      </c>
      <c r="D2367" s="42"/>
      <c r="F2367" s="343" t="s">
        <v>554</v>
      </c>
      <c r="G2367" s="48" t="s">
        <v>250</v>
      </c>
      <c r="H2367" s="109"/>
      <c r="I2367" s="97">
        <f t="shared" si="850"/>
        <v>0</v>
      </c>
      <c r="J2367" s="110"/>
      <c r="K2367" s="110"/>
      <c r="L2367" s="97">
        <f t="shared" si="851"/>
        <v>0</v>
      </c>
      <c r="M2367" s="110"/>
      <c r="N2367" s="110"/>
      <c r="R2367" s="352">
        <f>L2367-[1]გადასახდელები!L2367</f>
        <v>0</v>
      </c>
    </row>
    <row r="2368" spans="2:18" ht="35.25" hidden="1" customHeight="1">
      <c r="B2368" s="36" t="str">
        <f t="shared" si="849"/>
        <v>b</v>
      </c>
      <c r="C2368" s="42">
        <v>5</v>
      </c>
      <c r="D2368" s="42"/>
      <c r="F2368" s="343" t="s">
        <v>555</v>
      </c>
      <c r="G2368" s="48" t="s">
        <v>251</v>
      </c>
      <c r="H2368" s="109"/>
      <c r="I2368" s="97">
        <f t="shared" si="850"/>
        <v>0</v>
      </c>
      <c r="J2368" s="110"/>
      <c r="K2368" s="110"/>
      <c r="L2368" s="97">
        <f t="shared" si="851"/>
        <v>0</v>
      </c>
      <c r="M2368" s="110"/>
      <c r="N2368" s="110"/>
      <c r="R2368" s="352">
        <f>L2368-[1]გადასახდელები!L2368</f>
        <v>-6</v>
      </c>
    </row>
    <row r="2369" spans="2:18" ht="20.25" hidden="1" customHeight="1">
      <c r="B2369" s="36" t="str">
        <f t="shared" si="849"/>
        <v>b</v>
      </c>
      <c r="C2369" s="42">
        <v>5</v>
      </c>
      <c r="D2369" s="42"/>
      <c r="F2369" s="343" t="s">
        <v>621</v>
      </c>
      <c r="G2369" s="48" t="s">
        <v>252</v>
      </c>
      <c r="H2369" s="109"/>
      <c r="I2369" s="97">
        <f t="shared" si="850"/>
        <v>0</v>
      </c>
      <c r="J2369" s="110"/>
      <c r="K2369" s="110"/>
      <c r="L2369" s="97">
        <f t="shared" si="851"/>
        <v>0</v>
      </c>
      <c r="M2369" s="110"/>
      <c r="N2369" s="110"/>
      <c r="R2369" s="352">
        <f>L2369-[1]გადასახდელები!L2369</f>
        <v>0</v>
      </c>
    </row>
    <row r="2370" spans="2:18" ht="30.75" hidden="1" customHeight="1">
      <c r="B2370" s="36" t="str">
        <f t="shared" si="849"/>
        <v>b</v>
      </c>
      <c r="C2370" s="42">
        <v>5</v>
      </c>
      <c r="D2370" s="42"/>
      <c r="F2370" s="343" t="s">
        <v>622</v>
      </c>
      <c r="G2370" s="48" t="s">
        <v>253</v>
      </c>
      <c r="H2370" s="109"/>
      <c r="I2370" s="97">
        <f t="shared" si="850"/>
        <v>0</v>
      </c>
      <c r="J2370" s="110"/>
      <c r="K2370" s="110"/>
      <c r="L2370" s="97">
        <f t="shared" si="851"/>
        <v>0</v>
      </c>
      <c r="M2370" s="110"/>
      <c r="N2370" s="110"/>
      <c r="R2370" s="352">
        <f>L2370-[1]გადასახდელები!L2370</f>
        <v>0</v>
      </c>
    </row>
    <row r="2371" spans="2:18" ht="30.75" hidden="1" customHeight="1">
      <c r="B2371" s="36" t="str">
        <f t="shared" si="849"/>
        <v>b</v>
      </c>
      <c r="C2371" s="42">
        <v>5</v>
      </c>
      <c r="D2371" s="42"/>
      <c r="F2371" s="343" t="s">
        <v>556</v>
      </c>
      <c r="G2371" s="48" t="s">
        <v>254</v>
      </c>
      <c r="H2371" s="109"/>
      <c r="I2371" s="97">
        <f t="shared" si="850"/>
        <v>0</v>
      </c>
      <c r="J2371" s="110"/>
      <c r="K2371" s="110"/>
      <c r="L2371" s="97">
        <f t="shared" si="851"/>
        <v>0</v>
      </c>
      <c r="M2371" s="110"/>
      <c r="N2371" s="110"/>
      <c r="R2371" s="352">
        <f>L2371-[1]გადასახდელები!L2371</f>
        <v>0</v>
      </c>
    </row>
    <row r="2372" spans="2:18" ht="20.25" hidden="1" customHeight="1">
      <c r="B2372" s="36" t="str">
        <f t="shared" si="849"/>
        <v>b</v>
      </c>
      <c r="C2372" s="42">
        <v>4</v>
      </c>
      <c r="D2372" s="42"/>
      <c r="F2372" s="343" t="s">
        <v>623</v>
      </c>
      <c r="G2372" s="47" t="s">
        <v>255</v>
      </c>
      <c r="H2372" s="103"/>
      <c r="I2372" s="94">
        <f t="shared" si="850"/>
        <v>0</v>
      </c>
      <c r="J2372" s="104"/>
      <c r="K2372" s="104"/>
      <c r="L2372" s="94">
        <f t="shared" si="851"/>
        <v>0</v>
      </c>
      <c r="M2372" s="104"/>
      <c r="N2372" s="104"/>
      <c r="R2372" s="352">
        <f>L2372-[1]გადასახდელები!L2372</f>
        <v>0</v>
      </c>
    </row>
    <row r="2373" spans="2:18" ht="20.25" hidden="1" customHeight="1">
      <c r="B2373" s="36" t="str">
        <f t="shared" si="849"/>
        <v>b</v>
      </c>
      <c r="C2373" s="42">
        <v>4</v>
      </c>
      <c r="D2373" s="42"/>
      <c r="F2373" s="342" t="s">
        <v>557</v>
      </c>
      <c r="G2373" s="47" t="s">
        <v>256</v>
      </c>
      <c r="H2373" s="93">
        <f>SUM(H2374:H2386)</f>
        <v>0</v>
      </c>
      <c r="I2373" s="94">
        <f t="shared" si="850"/>
        <v>0</v>
      </c>
      <c r="J2373" s="95">
        <f>SUM(J2374:J2386)</f>
        <v>0</v>
      </c>
      <c r="K2373" s="95">
        <f>SUM(K2374:K2386)</f>
        <v>0</v>
      </c>
      <c r="L2373" s="94">
        <f t="shared" si="851"/>
        <v>0</v>
      </c>
      <c r="M2373" s="95">
        <f>SUM(M2374:M2386)</f>
        <v>0</v>
      </c>
      <c r="N2373" s="95">
        <f>SUM(N2374:N2386)</f>
        <v>0</v>
      </c>
      <c r="O2373" s="82" t="s">
        <v>146</v>
      </c>
      <c r="R2373" s="352">
        <f>L2373-[1]გადასახდელები!L2373</f>
        <v>0</v>
      </c>
    </row>
    <row r="2374" spans="2:18" ht="20.25" hidden="1" customHeight="1">
      <c r="B2374" s="36" t="str">
        <f t="shared" si="849"/>
        <v>b</v>
      </c>
      <c r="C2374" s="42">
        <v>5</v>
      </c>
      <c r="D2374" s="42"/>
      <c r="F2374" s="343" t="s">
        <v>624</v>
      </c>
      <c r="G2374" s="48" t="s">
        <v>257</v>
      </c>
      <c r="H2374" s="109"/>
      <c r="I2374" s="97">
        <f t="shared" si="850"/>
        <v>0</v>
      </c>
      <c r="J2374" s="110"/>
      <c r="K2374" s="110"/>
      <c r="L2374" s="97">
        <f t="shared" si="851"/>
        <v>0</v>
      </c>
      <c r="M2374" s="110"/>
      <c r="N2374" s="110"/>
      <c r="R2374" s="352">
        <f>L2374-[1]გადასახდელები!L2374</f>
        <v>0</v>
      </c>
    </row>
    <row r="2375" spans="2:18" ht="30" hidden="1" customHeight="1">
      <c r="B2375" s="36" t="str">
        <f t="shared" ref="B2375:B2438" si="852">IF(H2375+I2375+L2375&gt;0,"a","b")</f>
        <v>b</v>
      </c>
      <c r="C2375" s="42">
        <v>5</v>
      </c>
      <c r="D2375" s="42"/>
      <c r="F2375" s="343" t="s">
        <v>625</v>
      </c>
      <c r="G2375" s="48" t="s">
        <v>258</v>
      </c>
      <c r="H2375" s="109"/>
      <c r="I2375" s="97">
        <f t="shared" si="850"/>
        <v>0</v>
      </c>
      <c r="J2375" s="110"/>
      <c r="K2375" s="110"/>
      <c r="L2375" s="97">
        <f t="shared" si="851"/>
        <v>0</v>
      </c>
      <c r="M2375" s="110"/>
      <c r="N2375" s="110"/>
      <c r="R2375" s="352">
        <f>L2375-[1]გადასახდელები!L2375</f>
        <v>0</v>
      </c>
    </row>
    <row r="2376" spans="2:18" ht="22.5" hidden="1" customHeight="1">
      <c r="B2376" s="36" t="str">
        <f t="shared" si="852"/>
        <v>b</v>
      </c>
      <c r="C2376" s="42">
        <v>5</v>
      </c>
      <c r="D2376" s="42"/>
      <c r="F2376" s="343" t="s">
        <v>558</v>
      </c>
      <c r="G2376" s="48" t="s">
        <v>259</v>
      </c>
      <c r="H2376" s="109"/>
      <c r="I2376" s="97">
        <f t="shared" si="850"/>
        <v>0</v>
      </c>
      <c r="J2376" s="110"/>
      <c r="K2376" s="110"/>
      <c r="L2376" s="97">
        <f t="shared" si="851"/>
        <v>0</v>
      </c>
      <c r="M2376" s="110"/>
      <c r="N2376" s="110"/>
      <c r="R2376" s="352">
        <f>L2376-[1]გადასახდელები!L2376</f>
        <v>0</v>
      </c>
    </row>
    <row r="2377" spans="2:18" ht="33.75" hidden="1" customHeight="1">
      <c r="B2377" s="36" t="str">
        <f t="shared" si="852"/>
        <v>b</v>
      </c>
      <c r="C2377" s="42">
        <v>5</v>
      </c>
      <c r="D2377" s="42"/>
      <c r="F2377" s="343" t="s">
        <v>626</v>
      </c>
      <c r="G2377" s="48" t="s">
        <v>260</v>
      </c>
      <c r="H2377" s="109"/>
      <c r="I2377" s="97">
        <f t="shared" si="850"/>
        <v>0</v>
      </c>
      <c r="J2377" s="110"/>
      <c r="K2377" s="110"/>
      <c r="L2377" s="97">
        <f t="shared" si="851"/>
        <v>0</v>
      </c>
      <c r="M2377" s="110"/>
      <c r="N2377" s="110"/>
      <c r="R2377" s="352">
        <f>L2377-[1]გადასახდელები!L2377</f>
        <v>0</v>
      </c>
    </row>
    <row r="2378" spans="2:18" ht="24.75" hidden="1" customHeight="1">
      <c r="B2378" s="36" t="str">
        <f t="shared" si="852"/>
        <v>b</v>
      </c>
      <c r="C2378" s="42">
        <v>5</v>
      </c>
      <c r="D2378" s="42"/>
      <c r="F2378" s="343" t="s">
        <v>627</v>
      </c>
      <c r="G2378" s="48" t="s">
        <v>261</v>
      </c>
      <c r="H2378" s="109"/>
      <c r="I2378" s="97">
        <f t="shared" si="850"/>
        <v>0</v>
      </c>
      <c r="J2378" s="110"/>
      <c r="K2378" s="110"/>
      <c r="L2378" s="97">
        <f t="shared" si="851"/>
        <v>0</v>
      </c>
      <c r="M2378" s="110"/>
      <c r="N2378" s="110"/>
      <c r="R2378" s="352">
        <f>L2378-[1]გადასახდელები!L2378</f>
        <v>0</v>
      </c>
    </row>
    <row r="2379" spans="2:18" ht="35.25" hidden="1" customHeight="1">
      <c r="B2379" s="36" t="str">
        <f t="shared" si="852"/>
        <v>b</v>
      </c>
      <c r="C2379" s="42">
        <v>5</v>
      </c>
      <c r="D2379" s="42"/>
      <c r="F2379" s="343" t="s">
        <v>628</v>
      </c>
      <c r="G2379" s="48" t="s">
        <v>262</v>
      </c>
      <c r="H2379" s="109"/>
      <c r="I2379" s="97">
        <f t="shared" si="850"/>
        <v>0</v>
      </c>
      <c r="J2379" s="110"/>
      <c r="K2379" s="110"/>
      <c r="L2379" s="97">
        <f t="shared" si="851"/>
        <v>0</v>
      </c>
      <c r="M2379" s="110"/>
      <c r="N2379" s="110"/>
      <c r="R2379" s="352">
        <f>L2379-[1]გადასახდელები!L2379</f>
        <v>0</v>
      </c>
    </row>
    <row r="2380" spans="2:18" ht="33.75" hidden="1" customHeight="1">
      <c r="B2380" s="36" t="str">
        <f t="shared" si="852"/>
        <v>b</v>
      </c>
      <c r="C2380" s="42">
        <v>5</v>
      </c>
      <c r="D2380" s="42"/>
      <c r="F2380" s="343" t="s">
        <v>629</v>
      </c>
      <c r="G2380" s="48" t="s">
        <v>263</v>
      </c>
      <c r="H2380" s="109"/>
      <c r="I2380" s="97">
        <f t="shared" si="850"/>
        <v>0</v>
      </c>
      <c r="J2380" s="110"/>
      <c r="K2380" s="110"/>
      <c r="L2380" s="97">
        <f t="shared" si="851"/>
        <v>0</v>
      </c>
      <c r="M2380" s="110"/>
      <c r="N2380" s="110"/>
      <c r="R2380" s="352">
        <f>L2380-[1]გადასახდელები!L2380</f>
        <v>0</v>
      </c>
    </row>
    <row r="2381" spans="2:18" ht="20.25" hidden="1" customHeight="1">
      <c r="B2381" s="36" t="str">
        <f t="shared" si="852"/>
        <v>b</v>
      </c>
      <c r="C2381" s="42">
        <v>5</v>
      </c>
      <c r="D2381" s="42"/>
      <c r="F2381" s="343" t="s">
        <v>630</v>
      </c>
      <c r="G2381" s="48" t="s">
        <v>264</v>
      </c>
      <c r="H2381" s="109"/>
      <c r="I2381" s="97">
        <f t="shared" si="850"/>
        <v>0</v>
      </c>
      <c r="J2381" s="110"/>
      <c r="K2381" s="110"/>
      <c r="L2381" s="97">
        <f t="shared" si="851"/>
        <v>0</v>
      </c>
      <c r="M2381" s="110"/>
      <c r="N2381" s="110"/>
      <c r="R2381" s="352">
        <f>L2381-[1]გადასახდელები!L2381</f>
        <v>0</v>
      </c>
    </row>
    <row r="2382" spans="2:18" ht="20.25" hidden="1" customHeight="1">
      <c r="B2382" s="36" t="str">
        <f t="shared" si="852"/>
        <v>b</v>
      </c>
      <c r="C2382" s="42">
        <v>5</v>
      </c>
      <c r="D2382" s="42"/>
      <c r="F2382" s="343" t="s">
        <v>631</v>
      </c>
      <c r="G2382" s="48" t="s">
        <v>265</v>
      </c>
      <c r="H2382" s="109"/>
      <c r="I2382" s="97">
        <f t="shared" si="850"/>
        <v>0</v>
      </c>
      <c r="J2382" s="110"/>
      <c r="K2382" s="110"/>
      <c r="L2382" s="97">
        <f t="shared" si="851"/>
        <v>0</v>
      </c>
      <c r="M2382" s="110"/>
      <c r="N2382" s="110"/>
      <c r="R2382" s="352">
        <f>L2382-[1]გადასახდელები!L2382</f>
        <v>0</v>
      </c>
    </row>
    <row r="2383" spans="2:18" ht="20.25" hidden="1" customHeight="1">
      <c r="B2383" s="36" t="str">
        <f t="shared" si="852"/>
        <v>b</v>
      </c>
      <c r="C2383" s="42">
        <v>5</v>
      </c>
      <c r="D2383" s="42"/>
      <c r="F2383" s="343" t="s">
        <v>559</v>
      </c>
      <c r="G2383" s="48" t="s">
        <v>266</v>
      </c>
      <c r="H2383" s="109"/>
      <c r="I2383" s="97">
        <f t="shared" si="850"/>
        <v>0</v>
      </c>
      <c r="J2383" s="110"/>
      <c r="K2383" s="110"/>
      <c r="L2383" s="97">
        <f t="shared" si="851"/>
        <v>0</v>
      </c>
      <c r="M2383" s="110"/>
      <c r="N2383" s="110"/>
      <c r="R2383" s="352">
        <f>L2383-[1]გადასახდელები!L2383</f>
        <v>0</v>
      </c>
    </row>
    <row r="2384" spans="2:18" ht="20.25" hidden="1" customHeight="1">
      <c r="B2384" s="36" t="str">
        <f t="shared" si="852"/>
        <v>b</v>
      </c>
      <c r="C2384" s="42">
        <v>5</v>
      </c>
      <c r="D2384" s="42"/>
      <c r="F2384" s="343" t="s">
        <v>632</v>
      </c>
      <c r="G2384" s="48" t="s">
        <v>267</v>
      </c>
      <c r="H2384" s="109"/>
      <c r="I2384" s="97">
        <f t="shared" si="850"/>
        <v>0</v>
      </c>
      <c r="J2384" s="110"/>
      <c r="K2384" s="110"/>
      <c r="L2384" s="97">
        <f t="shared" si="851"/>
        <v>0</v>
      </c>
      <c r="M2384" s="110"/>
      <c r="N2384" s="110"/>
      <c r="R2384" s="352">
        <f>L2384-[1]გადასახდელები!L2384</f>
        <v>0</v>
      </c>
    </row>
    <row r="2385" spans="2:18" ht="34.5" hidden="1" customHeight="1">
      <c r="B2385" s="36" t="str">
        <f t="shared" si="852"/>
        <v>b</v>
      </c>
      <c r="C2385" s="42">
        <v>5</v>
      </c>
      <c r="D2385" s="42"/>
      <c r="F2385" s="343" t="s">
        <v>633</v>
      </c>
      <c r="G2385" s="48" t="s">
        <v>268</v>
      </c>
      <c r="H2385" s="109"/>
      <c r="I2385" s="97">
        <f t="shared" si="850"/>
        <v>0</v>
      </c>
      <c r="J2385" s="110"/>
      <c r="K2385" s="110"/>
      <c r="L2385" s="97">
        <f t="shared" si="851"/>
        <v>0</v>
      </c>
      <c r="M2385" s="110"/>
      <c r="N2385" s="110"/>
      <c r="R2385" s="352">
        <f>L2385-[1]გადასახდელები!L2385</f>
        <v>0</v>
      </c>
    </row>
    <row r="2386" spans="2:18" ht="30.75" hidden="1" customHeight="1">
      <c r="B2386" s="36" t="str">
        <f t="shared" si="852"/>
        <v>b</v>
      </c>
      <c r="C2386" s="42">
        <v>5</v>
      </c>
      <c r="D2386" s="42"/>
      <c r="F2386" s="343" t="s">
        <v>560</v>
      </c>
      <c r="G2386" s="48" t="s">
        <v>269</v>
      </c>
      <c r="H2386" s="109"/>
      <c r="I2386" s="97">
        <f t="shared" si="850"/>
        <v>0</v>
      </c>
      <c r="J2386" s="110"/>
      <c r="K2386" s="110"/>
      <c r="L2386" s="97">
        <f t="shared" si="851"/>
        <v>0</v>
      </c>
      <c r="M2386" s="110"/>
      <c r="N2386" s="110"/>
      <c r="R2386" s="352">
        <f>L2386-[1]გადასახდელები!L2386</f>
        <v>0</v>
      </c>
    </row>
    <row r="2387" spans="2:18" ht="20.25" hidden="1" customHeight="1">
      <c r="B2387" s="36" t="str">
        <f t="shared" si="852"/>
        <v>b</v>
      </c>
      <c r="C2387" s="42">
        <v>3</v>
      </c>
      <c r="D2387" s="42"/>
      <c r="F2387" s="343" t="s">
        <v>634</v>
      </c>
      <c r="G2387" s="57" t="s">
        <v>209</v>
      </c>
      <c r="H2387" s="111"/>
      <c r="I2387" s="90">
        <f t="shared" si="850"/>
        <v>0</v>
      </c>
      <c r="J2387" s="112"/>
      <c r="K2387" s="112"/>
      <c r="L2387" s="90">
        <f t="shared" si="851"/>
        <v>0</v>
      </c>
      <c r="M2387" s="112"/>
      <c r="N2387" s="112"/>
      <c r="R2387" s="352">
        <f>L2387-[1]გადასახდელები!L2387</f>
        <v>0</v>
      </c>
    </row>
    <row r="2388" spans="2:18" ht="20.25" hidden="1" customHeight="1">
      <c r="B2388" s="36" t="str">
        <f t="shared" si="852"/>
        <v>b</v>
      </c>
      <c r="C2388" s="42">
        <v>3</v>
      </c>
      <c r="D2388" s="42"/>
      <c r="F2388" s="342" t="s">
        <v>635</v>
      </c>
      <c r="G2388" s="57" t="s">
        <v>208</v>
      </c>
      <c r="H2388" s="89">
        <f>H2389+H2394+H2395</f>
        <v>0</v>
      </c>
      <c r="I2388" s="90">
        <f t="shared" si="850"/>
        <v>0</v>
      </c>
      <c r="J2388" s="92">
        <f>J2389+J2394+J2395</f>
        <v>0</v>
      </c>
      <c r="K2388" s="92">
        <f>K2389+K2394+K2395</f>
        <v>0</v>
      </c>
      <c r="L2388" s="90">
        <f t="shared" si="851"/>
        <v>0</v>
      </c>
      <c r="M2388" s="92">
        <f>M2389+M2394+M2395</f>
        <v>0</v>
      </c>
      <c r="N2388" s="92">
        <f>N2389+N2394+N2395</f>
        <v>0</v>
      </c>
      <c r="O2388" s="82" t="s">
        <v>146</v>
      </c>
      <c r="R2388" s="352">
        <f>L2388-[1]გადასახდელები!L2388</f>
        <v>0</v>
      </c>
    </row>
    <row r="2389" spans="2:18" ht="20.25" hidden="1" customHeight="1">
      <c r="B2389" s="36" t="str">
        <f t="shared" si="852"/>
        <v>b</v>
      </c>
      <c r="C2389" s="42">
        <v>4</v>
      </c>
      <c r="D2389" s="42"/>
      <c r="F2389" s="342" t="s">
        <v>636</v>
      </c>
      <c r="G2389" s="47" t="s">
        <v>270</v>
      </c>
      <c r="H2389" s="93">
        <f>SUM(H2390:H2393)</f>
        <v>0</v>
      </c>
      <c r="I2389" s="94">
        <f t="shared" si="850"/>
        <v>0</v>
      </c>
      <c r="J2389" s="95">
        <f>SUM(J2390:J2393)</f>
        <v>0</v>
      </c>
      <c r="K2389" s="95">
        <f>SUM(K2390:K2393)</f>
        <v>0</v>
      </c>
      <c r="L2389" s="94">
        <f t="shared" si="851"/>
        <v>0</v>
      </c>
      <c r="M2389" s="95">
        <f>SUM(M2390:M2393)</f>
        <v>0</v>
      </c>
      <c r="N2389" s="95">
        <f>SUM(N2390:N2393)</f>
        <v>0</v>
      </c>
      <c r="O2389" s="82" t="s">
        <v>146</v>
      </c>
      <c r="R2389" s="352">
        <f>L2389-[1]გადასახდელები!L2389</f>
        <v>0</v>
      </c>
    </row>
    <row r="2390" spans="2:18" ht="20.25" hidden="1" customHeight="1">
      <c r="B2390" s="36" t="str">
        <f t="shared" si="852"/>
        <v>b</v>
      </c>
      <c r="C2390" s="42">
        <v>5</v>
      </c>
      <c r="D2390" s="42"/>
      <c r="F2390" s="343" t="s">
        <v>637</v>
      </c>
      <c r="G2390" s="48" t="s">
        <v>271</v>
      </c>
      <c r="H2390" s="101"/>
      <c r="I2390" s="97">
        <f t="shared" si="850"/>
        <v>0</v>
      </c>
      <c r="J2390" s="102"/>
      <c r="K2390" s="102"/>
      <c r="L2390" s="97">
        <f t="shared" si="851"/>
        <v>0</v>
      </c>
      <c r="M2390" s="102"/>
      <c r="N2390" s="102"/>
      <c r="R2390" s="352">
        <f>L2390-[1]გადასახდელები!L2390</f>
        <v>0</v>
      </c>
    </row>
    <row r="2391" spans="2:18" ht="20.25" hidden="1" customHeight="1">
      <c r="B2391" s="36" t="str">
        <f t="shared" si="852"/>
        <v>b</v>
      </c>
      <c r="C2391" s="42">
        <v>5</v>
      </c>
      <c r="D2391" s="42"/>
      <c r="F2391" s="343" t="s">
        <v>638</v>
      </c>
      <c r="G2391" s="48" t="s">
        <v>272</v>
      </c>
      <c r="H2391" s="101"/>
      <c r="I2391" s="97">
        <f t="shared" si="850"/>
        <v>0</v>
      </c>
      <c r="J2391" s="102"/>
      <c r="K2391" s="102"/>
      <c r="L2391" s="97">
        <f t="shared" si="851"/>
        <v>0</v>
      </c>
      <c r="M2391" s="102"/>
      <c r="N2391" s="102"/>
      <c r="R2391" s="352">
        <f>L2391-[1]გადასახდელები!L2391</f>
        <v>0</v>
      </c>
    </row>
    <row r="2392" spans="2:18" ht="20.25" hidden="1" customHeight="1">
      <c r="B2392" s="36" t="str">
        <f t="shared" si="852"/>
        <v>b</v>
      </c>
      <c r="C2392" s="42">
        <v>5</v>
      </c>
      <c r="D2392" s="42"/>
      <c r="F2392" s="343" t="s">
        <v>639</v>
      </c>
      <c r="G2392" s="48" t="s">
        <v>273</v>
      </c>
      <c r="H2392" s="101"/>
      <c r="I2392" s="97">
        <f t="shared" si="850"/>
        <v>0</v>
      </c>
      <c r="J2392" s="102"/>
      <c r="K2392" s="102"/>
      <c r="L2392" s="97">
        <f t="shared" si="851"/>
        <v>0</v>
      </c>
      <c r="M2392" s="102"/>
      <c r="N2392" s="102"/>
      <c r="R2392" s="352">
        <f>L2392-[1]გადასახდელები!L2392</f>
        <v>0</v>
      </c>
    </row>
    <row r="2393" spans="2:18" ht="20.25" hidden="1" customHeight="1">
      <c r="B2393" s="36" t="str">
        <f t="shared" si="852"/>
        <v>b</v>
      </c>
      <c r="C2393" s="42">
        <v>5</v>
      </c>
      <c r="D2393" s="42"/>
      <c r="F2393" s="343" t="s">
        <v>640</v>
      </c>
      <c r="G2393" s="48" t="s">
        <v>274</v>
      </c>
      <c r="H2393" s="101"/>
      <c r="I2393" s="97">
        <f t="shared" si="850"/>
        <v>0</v>
      </c>
      <c r="J2393" s="102"/>
      <c r="K2393" s="102"/>
      <c r="L2393" s="97">
        <f t="shared" si="851"/>
        <v>0</v>
      </c>
      <c r="M2393" s="102"/>
      <c r="N2393" s="102"/>
      <c r="R2393" s="352">
        <f>L2393-[1]გადასახდელები!L2393</f>
        <v>0</v>
      </c>
    </row>
    <row r="2394" spans="2:18" ht="20.25" hidden="1" customHeight="1">
      <c r="B2394" s="36" t="str">
        <f t="shared" si="852"/>
        <v>b</v>
      </c>
      <c r="C2394" s="42">
        <v>4</v>
      </c>
      <c r="D2394" s="42"/>
      <c r="F2394" s="343" t="s">
        <v>641</v>
      </c>
      <c r="G2394" s="47" t="s">
        <v>275</v>
      </c>
      <c r="H2394" s="103"/>
      <c r="I2394" s="94">
        <f t="shared" si="850"/>
        <v>0</v>
      </c>
      <c r="J2394" s="104"/>
      <c r="K2394" s="104"/>
      <c r="L2394" s="94">
        <f t="shared" si="851"/>
        <v>0</v>
      </c>
      <c r="M2394" s="104"/>
      <c r="N2394" s="104"/>
      <c r="R2394" s="352">
        <f>L2394-[1]გადასახდელები!L2394</f>
        <v>0</v>
      </c>
    </row>
    <row r="2395" spans="2:18" ht="36" hidden="1" customHeight="1">
      <c r="B2395" s="36" t="str">
        <f t="shared" si="852"/>
        <v>b</v>
      </c>
      <c r="C2395" s="42">
        <v>4</v>
      </c>
      <c r="D2395" s="42"/>
      <c r="F2395" s="343" t="s">
        <v>642</v>
      </c>
      <c r="G2395" s="47" t="s">
        <v>276</v>
      </c>
      <c r="H2395" s="103"/>
      <c r="I2395" s="94">
        <f t="shared" si="850"/>
        <v>0</v>
      </c>
      <c r="J2395" s="104"/>
      <c r="K2395" s="104"/>
      <c r="L2395" s="94">
        <f t="shared" si="851"/>
        <v>0</v>
      </c>
      <c r="M2395" s="104"/>
      <c r="N2395" s="104"/>
      <c r="R2395" s="352">
        <f>L2395-[1]გადასახდელები!L2395</f>
        <v>0</v>
      </c>
    </row>
    <row r="2396" spans="2:18" ht="20.25" customHeight="1">
      <c r="B2396" s="36" t="str">
        <f t="shared" si="852"/>
        <v>a</v>
      </c>
      <c r="C2396" s="42">
        <v>3</v>
      </c>
      <c r="D2396" s="42"/>
      <c r="F2396" s="343" t="s">
        <v>561</v>
      </c>
      <c r="G2396" s="57" t="s">
        <v>202</v>
      </c>
      <c r="H2396" s="111">
        <v>38.1</v>
      </c>
      <c r="I2396" s="90">
        <f t="shared" si="850"/>
        <v>38</v>
      </c>
      <c r="J2396" s="112"/>
      <c r="K2396" s="112">
        <v>38</v>
      </c>
      <c r="L2396" s="90">
        <f t="shared" si="851"/>
        <v>0</v>
      </c>
      <c r="M2396" s="112"/>
      <c r="N2396" s="112"/>
      <c r="R2396" s="352">
        <f>L2396-[1]გადასახდელები!L2396</f>
        <v>-38</v>
      </c>
    </row>
    <row r="2397" spans="2:18" ht="20.25" hidden="1" customHeight="1">
      <c r="B2397" s="36" t="str">
        <f t="shared" si="852"/>
        <v>b</v>
      </c>
      <c r="C2397" s="42">
        <v>3</v>
      </c>
      <c r="D2397" s="42"/>
      <c r="F2397" s="342" t="s">
        <v>562</v>
      </c>
      <c r="G2397" s="57" t="s">
        <v>203</v>
      </c>
      <c r="H2397" s="89">
        <f>H2398+H2401+H2404</f>
        <v>0</v>
      </c>
      <c r="I2397" s="90">
        <f t="shared" ref="I2397:I2460" si="853">J2397+K2397</f>
        <v>0</v>
      </c>
      <c r="J2397" s="92">
        <f>J2398+J2401+J2404</f>
        <v>0</v>
      </c>
      <c r="K2397" s="92">
        <f>K2398+K2401+K2404</f>
        <v>0</v>
      </c>
      <c r="L2397" s="90">
        <f t="shared" si="851"/>
        <v>0</v>
      </c>
      <c r="M2397" s="92">
        <f>M2398+M2401+M2404</f>
        <v>0</v>
      </c>
      <c r="N2397" s="92">
        <f>N2398+N2401+N2404</f>
        <v>0</v>
      </c>
      <c r="O2397" s="82" t="s">
        <v>146</v>
      </c>
      <c r="R2397" s="352">
        <f>L2397-[1]გადასახდელები!L2397</f>
        <v>0</v>
      </c>
    </row>
    <row r="2398" spans="2:18" ht="20.25" hidden="1" customHeight="1">
      <c r="B2398" s="36" t="str">
        <f t="shared" si="852"/>
        <v>b</v>
      </c>
      <c r="C2398" s="42">
        <v>4</v>
      </c>
      <c r="D2398" s="42"/>
      <c r="F2398" s="342" t="s">
        <v>643</v>
      </c>
      <c r="G2398" s="47" t="s">
        <v>277</v>
      </c>
      <c r="H2398" s="93">
        <f>SUM(H2399:H2400)</f>
        <v>0</v>
      </c>
      <c r="I2398" s="94">
        <f t="shared" si="853"/>
        <v>0</v>
      </c>
      <c r="J2398" s="95">
        <f>SUM(J2399:J2400)</f>
        <v>0</v>
      </c>
      <c r="K2398" s="95">
        <f>SUM(K2399:K2400)</f>
        <v>0</v>
      </c>
      <c r="L2398" s="94">
        <f t="shared" si="851"/>
        <v>0</v>
      </c>
      <c r="M2398" s="95">
        <f>SUM(M2399:M2400)</f>
        <v>0</v>
      </c>
      <c r="N2398" s="95">
        <f>SUM(N2399:N2400)</f>
        <v>0</v>
      </c>
      <c r="O2398" s="82" t="s">
        <v>146</v>
      </c>
      <c r="R2398" s="352">
        <f>L2398-[1]გადასახდელები!L2398</f>
        <v>0</v>
      </c>
    </row>
    <row r="2399" spans="2:18" ht="20.25" hidden="1" customHeight="1">
      <c r="B2399" s="36" t="str">
        <f t="shared" si="852"/>
        <v>b</v>
      </c>
      <c r="C2399" s="42">
        <v>5</v>
      </c>
      <c r="D2399" s="42"/>
      <c r="F2399" s="343" t="s">
        <v>644</v>
      </c>
      <c r="G2399" s="48" t="s">
        <v>278</v>
      </c>
      <c r="H2399" s="101"/>
      <c r="I2399" s="97">
        <f t="shared" si="853"/>
        <v>0</v>
      </c>
      <c r="J2399" s="102"/>
      <c r="K2399" s="102"/>
      <c r="L2399" s="97">
        <f t="shared" si="851"/>
        <v>0</v>
      </c>
      <c r="M2399" s="102"/>
      <c r="N2399" s="102"/>
      <c r="R2399" s="352">
        <f>L2399-[1]გადასახდელები!L2399</f>
        <v>0</v>
      </c>
    </row>
    <row r="2400" spans="2:18" ht="20.25" hidden="1" customHeight="1">
      <c r="B2400" s="36" t="str">
        <f t="shared" si="852"/>
        <v>b</v>
      </c>
      <c r="C2400" s="42">
        <v>5</v>
      </c>
      <c r="D2400" s="42"/>
      <c r="F2400" s="343" t="s">
        <v>645</v>
      </c>
      <c r="G2400" s="48" t="s">
        <v>204</v>
      </c>
      <c r="H2400" s="101"/>
      <c r="I2400" s="97">
        <f t="shared" si="853"/>
        <v>0</v>
      </c>
      <c r="J2400" s="102"/>
      <c r="K2400" s="102"/>
      <c r="L2400" s="97">
        <f t="shared" si="851"/>
        <v>0</v>
      </c>
      <c r="M2400" s="102"/>
      <c r="N2400" s="102"/>
      <c r="R2400" s="352">
        <f>L2400-[1]გადასახდელები!L2400</f>
        <v>0</v>
      </c>
    </row>
    <row r="2401" spans="2:18" ht="20.25" hidden="1" customHeight="1">
      <c r="B2401" s="36" t="str">
        <f t="shared" si="852"/>
        <v>b</v>
      </c>
      <c r="C2401" s="42">
        <v>4</v>
      </c>
      <c r="D2401" s="42"/>
      <c r="F2401" s="342" t="s">
        <v>646</v>
      </c>
      <c r="G2401" s="47" t="s">
        <v>279</v>
      </c>
      <c r="H2401" s="93">
        <f>SUM(H2402:H2403)</f>
        <v>0</v>
      </c>
      <c r="I2401" s="94">
        <f t="shared" si="853"/>
        <v>0</v>
      </c>
      <c r="J2401" s="95">
        <f>SUM(J2402:J2403)</f>
        <v>0</v>
      </c>
      <c r="K2401" s="95">
        <f>SUM(K2402:K2403)</f>
        <v>0</v>
      </c>
      <c r="L2401" s="94">
        <f t="shared" si="851"/>
        <v>0</v>
      </c>
      <c r="M2401" s="95">
        <f>SUM(M2402:M2403)</f>
        <v>0</v>
      </c>
      <c r="N2401" s="95">
        <f>SUM(N2402:N2403)</f>
        <v>0</v>
      </c>
      <c r="O2401" s="82" t="s">
        <v>146</v>
      </c>
      <c r="R2401" s="352">
        <f>L2401-[1]გადასახდელები!L2401</f>
        <v>0</v>
      </c>
    </row>
    <row r="2402" spans="2:18" ht="20.25" hidden="1" customHeight="1">
      <c r="B2402" s="36" t="str">
        <f t="shared" si="852"/>
        <v>b</v>
      </c>
      <c r="C2402" s="42">
        <v>5</v>
      </c>
      <c r="D2402" s="42"/>
      <c r="F2402" s="343" t="s">
        <v>647</v>
      </c>
      <c r="G2402" s="48" t="s">
        <v>278</v>
      </c>
      <c r="H2402" s="101"/>
      <c r="I2402" s="97">
        <f t="shared" si="853"/>
        <v>0</v>
      </c>
      <c r="J2402" s="102"/>
      <c r="K2402" s="102"/>
      <c r="L2402" s="97">
        <f t="shared" si="851"/>
        <v>0</v>
      </c>
      <c r="M2402" s="102"/>
      <c r="N2402" s="102"/>
      <c r="R2402" s="352">
        <f>L2402-[1]გადასახდელები!L2402</f>
        <v>0</v>
      </c>
    </row>
    <row r="2403" spans="2:18" ht="20.25" hidden="1" customHeight="1">
      <c r="B2403" s="36" t="str">
        <f t="shared" si="852"/>
        <v>b</v>
      </c>
      <c r="C2403" s="42">
        <v>5</v>
      </c>
      <c r="D2403" s="42"/>
      <c r="F2403" s="343" t="s">
        <v>648</v>
      </c>
      <c r="G2403" s="48" t="s">
        <v>204</v>
      </c>
      <c r="H2403" s="101"/>
      <c r="I2403" s="97">
        <f t="shared" si="853"/>
        <v>0</v>
      </c>
      <c r="J2403" s="102"/>
      <c r="K2403" s="102"/>
      <c r="L2403" s="97">
        <f t="shared" si="851"/>
        <v>0</v>
      </c>
      <c r="M2403" s="102"/>
      <c r="N2403" s="102"/>
      <c r="R2403" s="352">
        <f>L2403-[1]გადასახდელები!L2403</f>
        <v>0</v>
      </c>
    </row>
    <row r="2404" spans="2:18" ht="20.25" hidden="1" customHeight="1">
      <c r="B2404" s="36" t="str">
        <f t="shared" si="852"/>
        <v>b</v>
      </c>
      <c r="C2404" s="42">
        <v>4</v>
      </c>
      <c r="D2404" s="42"/>
      <c r="F2404" s="342" t="s">
        <v>563</v>
      </c>
      <c r="G2404" s="47" t="s">
        <v>280</v>
      </c>
      <c r="H2404" s="93">
        <f>SUM(H2405:H2406)</f>
        <v>0</v>
      </c>
      <c r="I2404" s="94">
        <f t="shared" si="853"/>
        <v>0</v>
      </c>
      <c r="J2404" s="95">
        <f>SUM(J2405:J2406)</f>
        <v>0</v>
      </c>
      <c r="K2404" s="95">
        <f>SUM(K2405:K2406)</f>
        <v>0</v>
      </c>
      <c r="L2404" s="94">
        <f t="shared" si="851"/>
        <v>0</v>
      </c>
      <c r="M2404" s="95">
        <f>SUM(M2405:M2406)</f>
        <v>0</v>
      </c>
      <c r="N2404" s="95">
        <f>SUM(N2405:N2406)</f>
        <v>0</v>
      </c>
      <c r="O2404" s="82" t="s">
        <v>146</v>
      </c>
      <c r="R2404" s="352">
        <f>L2404-[1]გადასახდელები!L2404</f>
        <v>0</v>
      </c>
    </row>
    <row r="2405" spans="2:18" ht="20.25" hidden="1" customHeight="1">
      <c r="B2405" s="36" t="str">
        <f t="shared" si="852"/>
        <v>b</v>
      </c>
      <c r="C2405" s="42">
        <v>5</v>
      </c>
      <c r="D2405" s="42"/>
      <c r="F2405" s="343" t="s">
        <v>649</v>
      </c>
      <c r="G2405" s="48" t="s">
        <v>278</v>
      </c>
      <c r="H2405" s="101"/>
      <c r="I2405" s="97">
        <f t="shared" si="853"/>
        <v>0</v>
      </c>
      <c r="J2405" s="102"/>
      <c r="K2405" s="102"/>
      <c r="L2405" s="97">
        <f t="shared" si="851"/>
        <v>0</v>
      </c>
      <c r="M2405" s="102"/>
      <c r="N2405" s="102"/>
      <c r="R2405" s="352">
        <f>L2405-[1]გადასახდელები!L2405</f>
        <v>0</v>
      </c>
    </row>
    <row r="2406" spans="2:18" ht="20.25" hidden="1" customHeight="1">
      <c r="B2406" s="36" t="str">
        <f t="shared" si="852"/>
        <v>b</v>
      </c>
      <c r="C2406" s="42">
        <v>5</v>
      </c>
      <c r="D2406" s="42"/>
      <c r="F2406" s="343" t="s">
        <v>564</v>
      </c>
      <c r="G2406" s="48" t="s">
        <v>204</v>
      </c>
      <c r="H2406" s="101"/>
      <c r="I2406" s="97">
        <f t="shared" si="853"/>
        <v>0</v>
      </c>
      <c r="J2406" s="102"/>
      <c r="K2406" s="102"/>
      <c r="L2406" s="97">
        <f t="shared" si="851"/>
        <v>0</v>
      </c>
      <c r="M2406" s="102"/>
      <c r="N2406" s="102"/>
      <c r="R2406" s="352">
        <f>L2406-[1]გადასახდელები!L2406</f>
        <v>0</v>
      </c>
    </row>
    <row r="2407" spans="2:18" ht="20.25" customHeight="1">
      <c r="B2407" s="36" t="str">
        <f t="shared" si="852"/>
        <v>a</v>
      </c>
      <c r="C2407" s="42">
        <v>3</v>
      </c>
      <c r="D2407" s="42"/>
      <c r="F2407" s="342" t="s">
        <v>565</v>
      </c>
      <c r="G2407" s="57" t="s">
        <v>206</v>
      </c>
      <c r="H2407" s="89">
        <f>H2408+H2411+H2414</f>
        <v>26.6</v>
      </c>
      <c r="I2407" s="90">
        <f t="shared" si="853"/>
        <v>0</v>
      </c>
      <c r="J2407" s="92">
        <f>J2408+J2411+J2414</f>
        <v>0</v>
      </c>
      <c r="K2407" s="92">
        <f>K2408+K2411+K2414</f>
        <v>0</v>
      </c>
      <c r="L2407" s="90">
        <f t="shared" si="851"/>
        <v>0</v>
      </c>
      <c r="M2407" s="92">
        <f>M2408+M2411+M2414</f>
        <v>0</v>
      </c>
      <c r="N2407" s="92">
        <f>N2408+N2411+N2414</f>
        <v>0</v>
      </c>
      <c r="O2407" s="82" t="s">
        <v>146</v>
      </c>
      <c r="R2407" s="352">
        <f>L2407-[1]გადასახდელები!L2407</f>
        <v>0</v>
      </c>
    </row>
    <row r="2408" spans="2:18" ht="20.25" hidden="1" customHeight="1">
      <c r="B2408" s="36" t="str">
        <f t="shared" si="852"/>
        <v>b</v>
      </c>
      <c r="C2408" s="42">
        <v>4</v>
      </c>
      <c r="D2408" s="42"/>
      <c r="F2408" s="342" t="s">
        <v>650</v>
      </c>
      <c r="G2408" s="47" t="s">
        <v>281</v>
      </c>
      <c r="H2408" s="93">
        <f>SUM(H2409:H2410)</f>
        <v>0</v>
      </c>
      <c r="I2408" s="94">
        <f t="shared" si="853"/>
        <v>0</v>
      </c>
      <c r="J2408" s="95">
        <f>SUM(J2409:J2410)</f>
        <v>0</v>
      </c>
      <c r="K2408" s="95">
        <f>SUM(K2409:K2410)</f>
        <v>0</v>
      </c>
      <c r="L2408" s="94">
        <f t="shared" si="851"/>
        <v>0</v>
      </c>
      <c r="M2408" s="95">
        <f>SUM(M2409:M2410)</f>
        <v>0</v>
      </c>
      <c r="N2408" s="95">
        <f>SUM(N2409:N2410)</f>
        <v>0</v>
      </c>
      <c r="O2408" s="82" t="s">
        <v>146</v>
      </c>
      <c r="R2408" s="352">
        <f>L2408-[1]გადასახდელები!L2408</f>
        <v>0</v>
      </c>
    </row>
    <row r="2409" spans="2:18" ht="20.25" hidden="1" customHeight="1">
      <c r="B2409" s="36" t="str">
        <f t="shared" si="852"/>
        <v>b</v>
      </c>
      <c r="C2409" s="42">
        <v>5</v>
      </c>
      <c r="D2409" s="42"/>
      <c r="F2409" s="343" t="s">
        <v>651</v>
      </c>
      <c r="G2409" s="48" t="s">
        <v>282</v>
      </c>
      <c r="H2409" s="101"/>
      <c r="I2409" s="97">
        <f t="shared" si="853"/>
        <v>0</v>
      </c>
      <c r="J2409" s="102"/>
      <c r="K2409" s="102"/>
      <c r="L2409" s="97">
        <f t="shared" si="851"/>
        <v>0</v>
      </c>
      <c r="M2409" s="102"/>
      <c r="N2409" s="102"/>
      <c r="R2409" s="352">
        <f>L2409-[1]გადასახდელები!L2409</f>
        <v>0</v>
      </c>
    </row>
    <row r="2410" spans="2:18" ht="20.25" hidden="1" customHeight="1">
      <c r="B2410" s="36" t="str">
        <f t="shared" si="852"/>
        <v>b</v>
      </c>
      <c r="C2410" s="42">
        <v>5</v>
      </c>
      <c r="D2410" s="42"/>
      <c r="F2410" s="343" t="s">
        <v>652</v>
      </c>
      <c r="G2410" s="48" t="s">
        <v>283</v>
      </c>
      <c r="H2410" s="101"/>
      <c r="I2410" s="97">
        <f t="shared" si="853"/>
        <v>0</v>
      </c>
      <c r="J2410" s="102"/>
      <c r="K2410" s="102"/>
      <c r="L2410" s="97">
        <f t="shared" si="851"/>
        <v>0</v>
      </c>
      <c r="M2410" s="102"/>
      <c r="N2410" s="102"/>
      <c r="R2410" s="352">
        <f>L2410-[1]გადასახდელები!L2410</f>
        <v>0</v>
      </c>
    </row>
    <row r="2411" spans="2:18" ht="20.25" hidden="1" customHeight="1">
      <c r="B2411" s="36" t="str">
        <f t="shared" si="852"/>
        <v>b</v>
      </c>
      <c r="C2411" s="42">
        <v>4</v>
      </c>
      <c r="D2411" s="42"/>
      <c r="F2411" s="342" t="s">
        <v>566</v>
      </c>
      <c r="G2411" s="47" t="s">
        <v>284</v>
      </c>
      <c r="H2411" s="93">
        <f>SUM(H2412:H2413)</f>
        <v>0</v>
      </c>
      <c r="I2411" s="94">
        <f t="shared" si="853"/>
        <v>0</v>
      </c>
      <c r="J2411" s="95">
        <f>SUM(J2412:J2413)</f>
        <v>0</v>
      </c>
      <c r="K2411" s="95">
        <f>SUM(K2412:K2413)</f>
        <v>0</v>
      </c>
      <c r="L2411" s="94">
        <f t="shared" si="851"/>
        <v>0</v>
      </c>
      <c r="M2411" s="95">
        <f>SUM(M2412:M2413)</f>
        <v>0</v>
      </c>
      <c r="N2411" s="95">
        <f>SUM(N2412:N2413)</f>
        <v>0</v>
      </c>
      <c r="O2411" s="82" t="s">
        <v>146</v>
      </c>
      <c r="R2411" s="352">
        <f>L2411-[1]გადასახდელები!L2411</f>
        <v>0</v>
      </c>
    </row>
    <row r="2412" spans="2:18" ht="20.25" hidden="1" customHeight="1">
      <c r="B2412" s="36" t="str">
        <f t="shared" si="852"/>
        <v>b</v>
      </c>
      <c r="C2412" s="42">
        <v>5</v>
      </c>
      <c r="D2412" s="42"/>
      <c r="F2412" s="343" t="s">
        <v>567</v>
      </c>
      <c r="G2412" s="48" t="s">
        <v>282</v>
      </c>
      <c r="H2412" s="101"/>
      <c r="I2412" s="97">
        <f t="shared" si="853"/>
        <v>0</v>
      </c>
      <c r="J2412" s="102"/>
      <c r="K2412" s="102"/>
      <c r="L2412" s="97">
        <f t="shared" si="851"/>
        <v>0</v>
      </c>
      <c r="M2412" s="102"/>
      <c r="N2412" s="102"/>
      <c r="R2412" s="352">
        <f>L2412-[1]გადასახდელები!L2412</f>
        <v>0</v>
      </c>
    </row>
    <row r="2413" spans="2:18" ht="20.25" hidden="1" customHeight="1">
      <c r="B2413" s="36" t="str">
        <f t="shared" si="852"/>
        <v>b</v>
      </c>
      <c r="C2413" s="42">
        <v>5</v>
      </c>
      <c r="D2413" s="42"/>
      <c r="F2413" s="343" t="s">
        <v>653</v>
      </c>
      <c r="G2413" s="48" t="s">
        <v>283</v>
      </c>
      <c r="H2413" s="101"/>
      <c r="I2413" s="97">
        <f t="shared" si="853"/>
        <v>0</v>
      </c>
      <c r="J2413" s="102"/>
      <c r="K2413" s="102"/>
      <c r="L2413" s="97">
        <f t="shared" si="851"/>
        <v>0</v>
      </c>
      <c r="M2413" s="102"/>
      <c r="N2413" s="102"/>
      <c r="R2413" s="352">
        <f>L2413-[1]გადასახდელები!L2413</f>
        <v>0</v>
      </c>
    </row>
    <row r="2414" spans="2:18" ht="20.25" customHeight="1">
      <c r="B2414" s="36" t="str">
        <f t="shared" si="852"/>
        <v>a</v>
      </c>
      <c r="C2414" s="42">
        <v>4</v>
      </c>
      <c r="D2414" s="42"/>
      <c r="F2414" s="342" t="s">
        <v>654</v>
      </c>
      <c r="G2414" s="47" t="s">
        <v>207</v>
      </c>
      <c r="H2414" s="93">
        <f>SUM(H2415:H2416)</f>
        <v>26.6</v>
      </c>
      <c r="I2414" s="94">
        <f t="shared" si="853"/>
        <v>0</v>
      </c>
      <c r="J2414" s="95">
        <f>SUM(J2415:J2416)</f>
        <v>0</v>
      </c>
      <c r="K2414" s="95">
        <f>SUM(K2415:K2416)</f>
        <v>0</v>
      </c>
      <c r="L2414" s="94">
        <f t="shared" si="851"/>
        <v>0</v>
      </c>
      <c r="M2414" s="95">
        <f>SUM(M2415:M2416)</f>
        <v>0</v>
      </c>
      <c r="N2414" s="95">
        <f>SUM(N2415:N2416)</f>
        <v>0</v>
      </c>
      <c r="O2414" s="82" t="s">
        <v>146</v>
      </c>
      <c r="R2414" s="352">
        <f>L2414-[1]გადასახდელები!L2414</f>
        <v>0</v>
      </c>
    </row>
    <row r="2415" spans="2:18" ht="20.25" customHeight="1" thickBot="1">
      <c r="B2415" s="36" t="str">
        <f t="shared" si="852"/>
        <v>a</v>
      </c>
      <c r="C2415" s="42">
        <v>5</v>
      </c>
      <c r="D2415" s="42"/>
      <c r="F2415" s="343" t="s">
        <v>655</v>
      </c>
      <c r="G2415" s="48" t="s">
        <v>282</v>
      </c>
      <c r="H2415" s="101">
        <v>26.6</v>
      </c>
      <c r="I2415" s="97">
        <f t="shared" si="853"/>
        <v>0</v>
      </c>
      <c r="J2415" s="102"/>
      <c r="K2415" s="102"/>
      <c r="L2415" s="97">
        <f t="shared" si="851"/>
        <v>0</v>
      </c>
      <c r="M2415" s="102"/>
      <c r="N2415" s="102"/>
      <c r="R2415" s="352">
        <f>L2415-[1]გადასახდელები!L2415</f>
        <v>0</v>
      </c>
    </row>
    <row r="2416" spans="2:18" ht="20.25" hidden="1" customHeight="1">
      <c r="B2416" s="36" t="str">
        <f t="shared" si="852"/>
        <v>b</v>
      </c>
      <c r="C2416" s="42">
        <v>5</v>
      </c>
      <c r="D2416" s="42"/>
      <c r="F2416" s="343" t="s">
        <v>656</v>
      </c>
      <c r="G2416" s="48" t="s">
        <v>283</v>
      </c>
      <c r="H2416" s="101"/>
      <c r="I2416" s="97">
        <f t="shared" si="853"/>
        <v>0</v>
      </c>
      <c r="J2416" s="102"/>
      <c r="K2416" s="102"/>
      <c r="L2416" s="97">
        <f t="shared" si="851"/>
        <v>0</v>
      </c>
      <c r="M2416" s="102"/>
      <c r="N2416" s="102"/>
      <c r="R2416" s="352">
        <f>L2416-[1]გადასახდელები!L2416</f>
        <v>0</v>
      </c>
    </row>
    <row r="2417" spans="2:18" ht="20.25" hidden="1" customHeight="1">
      <c r="B2417" s="36" t="str">
        <f t="shared" si="852"/>
        <v>b</v>
      </c>
      <c r="C2417" s="42">
        <v>3</v>
      </c>
      <c r="D2417" s="42"/>
      <c r="F2417" s="342" t="s">
        <v>568</v>
      </c>
      <c r="G2417" s="57" t="s">
        <v>205</v>
      </c>
      <c r="H2417" s="89">
        <f>H2418+H2419</f>
        <v>0</v>
      </c>
      <c r="I2417" s="90">
        <f t="shared" si="853"/>
        <v>0</v>
      </c>
      <c r="J2417" s="92">
        <f>J2418+J2419</f>
        <v>0</v>
      </c>
      <c r="K2417" s="92">
        <f>K2418+K2419</f>
        <v>0</v>
      </c>
      <c r="L2417" s="90">
        <f t="shared" si="851"/>
        <v>0</v>
      </c>
      <c r="M2417" s="92">
        <f>M2418+M2419</f>
        <v>0</v>
      </c>
      <c r="N2417" s="92">
        <f>N2418+N2419</f>
        <v>0</v>
      </c>
      <c r="O2417" s="82" t="s">
        <v>146</v>
      </c>
      <c r="R2417" s="352">
        <f>L2417-[1]გადასახდელები!L2417</f>
        <v>-9.9</v>
      </c>
    </row>
    <row r="2418" spans="2:18" ht="20.25" hidden="1" customHeight="1">
      <c r="B2418" s="36" t="str">
        <f t="shared" si="852"/>
        <v>b</v>
      </c>
      <c r="C2418" s="42">
        <v>4</v>
      </c>
      <c r="D2418" s="42"/>
      <c r="F2418" s="343" t="s">
        <v>657</v>
      </c>
      <c r="G2418" s="47" t="s">
        <v>285</v>
      </c>
      <c r="H2418" s="103"/>
      <c r="I2418" s="94">
        <f t="shared" si="853"/>
        <v>0</v>
      </c>
      <c r="J2418" s="104"/>
      <c r="K2418" s="104"/>
      <c r="L2418" s="94">
        <f t="shared" si="851"/>
        <v>0</v>
      </c>
      <c r="M2418" s="104"/>
      <c r="N2418" s="104"/>
      <c r="R2418" s="352">
        <f>L2418-[1]გადასახდელები!L2418</f>
        <v>0</v>
      </c>
    </row>
    <row r="2419" spans="2:18" ht="20.25" hidden="1" customHeight="1">
      <c r="B2419" s="36" t="str">
        <f t="shared" si="852"/>
        <v>b</v>
      </c>
      <c r="C2419" s="42">
        <v>4</v>
      </c>
      <c r="D2419" s="42"/>
      <c r="F2419" s="342" t="s">
        <v>570</v>
      </c>
      <c r="G2419" s="47" t="s">
        <v>286</v>
      </c>
      <c r="H2419" s="93">
        <f>H2420+H2439</f>
        <v>0</v>
      </c>
      <c r="I2419" s="94">
        <f t="shared" si="853"/>
        <v>0</v>
      </c>
      <c r="J2419" s="95">
        <f>J2420+J2439</f>
        <v>0</v>
      </c>
      <c r="K2419" s="95">
        <f>K2420+K2439</f>
        <v>0</v>
      </c>
      <c r="L2419" s="94">
        <f t="shared" si="851"/>
        <v>0</v>
      </c>
      <c r="M2419" s="95">
        <f>M2420+M2439</f>
        <v>0</v>
      </c>
      <c r="N2419" s="95">
        <f>N2420+N2439</f>
        <v>0</v>
      </c>
      <c r="O2419" s="82" t="s">
        <v>146</v>
      </c>
      <c r="R2419" s="352">
        <f>L2419-[1]გადასახდელები!L2419</f>
        <v>-9.9</v>
      </c>
    </row>
    <row r="2420" spans="2:18" ht="20.25" hidden="1" customHeight="1">
      <c r="B2420" s="36" t="str">
        <f t="shared" si="852"/>
        <v>b</v>
      </c>
      <c r="C2420" s="42">
        <v>5</v>
      </c>
      <c r="D2420" s="42"/>
      <c r="F2420" s="342" t="s">
        <v>569</v>
      </c>
      <c r="G2420" s="48" t="s">
        <v>287</v>
      </c>
      <c r="H2420" s="113">
        <f>SUM(H2421:H2438)</f>
        <v>0</v>
      </c>
      <c r="I2420" s="97">
        <f t="shared" si="853"/>
        <v>0</v>
      </c>
      <c r="J2420" s="114">
        <f>SUM(J2421:J2438)</f>
        <v>0</v>
      </c>
      <c r="K2420" s="114">
        <f>SUM(K2421:K2438)</f>
        <v>0</v>
      </c>
      <c r="L2420" s="97">
        <f t="shared" ref="L2420:L2484" si="854">M2420+N2420</f>
        <v>0</v>
      </c>
      <c r="M2420" s="114">
        <f>SUM(M2421:M2438)</f>
        <v>0</v>
      </c>
      <c r="N2420" s="114">
        <f>SUM(N2421:N2438)</f>
        <v>0</v>
      </c>
      <c r="O2420" s="82" t="s">
        <v>146</v>
      </c>
      <c r="R2420" s="352">
        <f>L2420-[1]გადასახდელები!L2420</f>
        <v>-9.9</v>
      </c>
    </row>
    <row r="2421" spans="2:18" ht="45" hidden="1" customHeight="1">
      <c r="B2421" s="36" t="str">
        <f t="shared" si="852"/>
        <v>b</v>
      </c>
      <c r="C2421" s="42">
        <v>6</v>
      </c>
      <c r="D2421" s="42"/>
      <c r="F2421" s="343" t="s">
        <v>658</v>
      </c>
      <c r="G2421" s="45" t="s">
        <v>215</v>
      </c>
      <c r="H2421" s="99"/>
      <c r="I2421" s="105">
        <f t="shared" si="853"/>
        <v>0</v>
      </c>
      <c r="J2421" s="100"/>
      <c r="K2421" s="100"/>
      <c r="L2421" s="105">
        <f t="shared" si="854"/>
        <v>0</v>
      </c>
      <c r="M2421" s="100"/>
      <c r="N2421" s="100"/>
      <c r="R2421" s="352">
        <f>L2421-[1]გადასახდელები!L2421</f>
        <v>0</v>
      </c>
    </row>
    <row r="2422" spans="2:18" ht="20.25" hidden="1" customHeight="1">
      <c r="B2422" s="36" t="str">
        <f t="shared" si="852"/>
        <v>b</v>
      </c>
      <c r="C2422" s="42">
        <v>6</v>
      </c>
      <c r="D2422" s="42"/>
      <c r="F2422" s="343" t="s">
        <v>659</v>
      </c>
      <c r="G2422" s="45" t="s">
        <v>288</v>
      </c>
      <c r="H2422" s="99"/>
      <c r="I2422" s="105">
        <f t="shared" si="853"/>
        <v>0</v>
      </c>
      <c r="J2422" s="100"/>
      <c r="K2422" s="100"/>
      <c r="L2422" s="105">
        <f t="shared" si="854"/>
        <v>0</v>
      </c>
      <c r="M2422" s="100"/>
      <c r="N2422" s="100"/>
      <c r="R2422" s="352">
        <f>L2422-[1]გადასახდელები!L2422</f>
        <v>0</v>
      </c>
    </row>
    <row r="2423" spans="2:18" ht="20.25" hidden="1" customHeight="1">
      <c r="B2423" s="36" t="str">
        <f t="shared" si="852"/>
        <v>b</v>
      </c>
      <c r="C2423" s="42">
        <v>6</v>
      </c>
      <c r="D2423" s="42"/>
      <c r="F2423" s="343" t="s">
        <v>660</v>
      </c>
      <c r="G2423" s="45" t="s">
        <v>289</v>
      </c>
      <c r="H2423" s="99"/>
      <c r="I2423" s="105">
        <f t="shared" si="853"/>
        <v>0</v>
      </c>
      <c r="J2423" s="100"/>
      <c r="K2423" s="100"/>
      <c r="L2423" s="105">
        <f t="shared" si="854"/>
        <v>0</v>
      </c>
      <c r="M2423" s="100"/>
      <c r="N2423" s="100"/>
      <c r="R2423" s="352">
        <f>L2423-[1]გადასახდელები!L2423</f>
        <v>0</v>
      </c>
    </row>
    <row r="2424" spans="2:18" ht="20.25" hidden="1" customHeight="1">
      <c r="B2424" s="36" t="str">
        <f t="shared" si="852"/>
        <v>b</v>
      </c>
      <c r="C2424" s="42">
        <v>6</v>
      </c>
      <c r="D2424" s="42"/>
      <c r="F2424" s="343" t="s">
        <v>661</v>
      </c>
      <c r="G2424" s="45" t="s">
        <v>216</v>
      </c>
      <c r="H2424" s="99"/>
      <c r="I2424" s="105">
        <f t="shared" si="853"/>
        <v>0</v>
      </c>
      <c r="J2424" s="100"/>
      <c r="K2424" s="100"/>
      <c r="L2424" s="105">
        <f t="shared" si="854"/>
        <v>0</v>
      </c>
      <c r="M2424" s="100"/>
      <c r="N2424" s="100"/>
      <c r="R2424" s="352">
        <f>L2424-[1]გადასახდელები!L2424</f>
        <v>0</v>
      </c>
    </row>
    <row r="2425" spans="2:18" ht="20.25" hidden="1" customHeight="1">
      <c r="B2425" s="36" t="str">
        <f t="shared" si="852"/>
        <v>b</v>
      </c>
      <c r="C2425" s="42">
        <v>6</v>
      </c>
      <c r="D2425" s="42"/>
      <c r="F2425" s="343" t="s">
        <v>662</v>
      </c>
      <c r="G2425" s="45" t="s">
        <v>217</v>
      </c>
      <c r="H2425" s="99"/>
      <c r="I2425" s="105">
        <f t="shared" si="853"/>
        <v>0</v>
      </c>
      <c r="J2425" s="100"/>
      <c r="K2425" s="100"/>
      <c r="L2425" s="105">
        <f t="shared" si="854"/>
        <v>0</v>
      </c>
      <c r="M2425" s="100"/>
      <c r="N2425" s="100"/>
      <c r="R2425" s="352">
        <f>L2425-[1]გადასახდელები!L2425</f>
        <v>0</v>
      </c>
    </row>
    <row r="2426" spans="2:18" ht="20.25" hidden="1" customHeight="1">
      <c r="B2426" s="36" t="str">
        <f t="shared" si="852"/>
        <v>b</v>
      </c>
      <c r="C2426" s="42">
        <v>6</v>
      </c>
      <c r="D2426" s="42"/>
      <c r="F2426" s="343" t="s">
        <v>571</v>
      </c>
      <c r="G2426" s="45" t="s">
        <v>290</v>
      </c>
      <c r="H2426" s="99"/>
      <c r="I2426" s="105">
        <f t="shared" si="853"/>
        <v>0</v>
      </c>
      <c r="J2426" s="100"/>
      <c r="K2426" s="100"/>
      <c r="L2426" s="105">
        <f t="shared" si="854"/>
        <v>0</v>
      </c>
      <c r="M2426" s="100"/>
      <c r="N2426" s="100"/>
      <c r="R2426" s="352">
        <f>L2426-[1]გადასახდელები!L2426</f>
        <v>-9.9</v>
      </c>
    </row>
    <row r="2427" spans="2:18" ht="20.25" hidden="1" customHeight="1">
      <c r="B2427" s="36" t="str">
        <f t="shared" si="852"/>
        <v>b</v>
      </c>
      <c r="C2427" s="42">
        <v>6</v>
      </c>
      <c r="D2427" s="42"/>
      <c r="F2427" s="343" t="s">
        <v>663</v>
      </c>
      <c r="G2427" s="45" t="s">
        <v>291</v>
      </c>
      <c r="H2427" s="99"/>
      <c r="I2427" s="105">
        <f t="shared" si="853"/>
        <v>0</v>
      </c>
      <c r="J2427" s="100"/>
      <c r="K2427" s="100"/>
      <c r="L2427" s="105">
        <f t="shared" si="854"/>
        <v>0</v>
      </c>
      <c r="M2427" s="100"/>
      <c r="N2427" s="100"/>
      <c r="R2427" s="352">
        <f>L2427-[1]გადასახდელები!L2427</f>
        <v>0</v>
      </c>
    </row>
    <row r="2428" spans="2:18" ht="20.25" hidden="1" customHeight="1">
      <c r="B2428" s="36" t="str">
        <f t="shared" si="852"/>
        <v>b</v>
      </c>
      <c r="C2428" s="42">
        <v>6</v>
      </c>
      <c r="D2428" s="42"/>
      <c r="F2428" s="343" t="s">
        <v>664</v>
      </c>
      <c r="G2428" s="45" t="s">
        <v>218</v>
      </c>
      <c r="H2428" s="99"/>
      <c r="I2428" s="105">
        <f t="shared" si="853"/>
        <v>0</v>
      </c>
      <c r="J2428" s="100"/>
      <c r="K2428" s="100"/>
      <c r="L2428" s="105">
        <f t="shared" si="854"/>
        <v>0</v>
      </c>
      <c r="M2428" s="100"/>
      <c r="N2428" s="100"/>
      <c r="R2428" s="352">
        <f>L2428-[1]გადასახდელები!L2428</f>
        <v>0</v>
      </c>
    </row>
    <row r="2429" spans="2:18" ht="20.25" hidden="1" customHeight="1">
      <c r="B2429" s="36" t="str">
        <f t="shared" si="852"/>
        <v>b</v>
      </c>
      <c r="C2429" s="42">
        <v>6</v>
      </c>
      <c r="D2429" s="42"/>
      <c r="F2429" s="343" t="s">
        <v>665</v>
      </c>
      <c r="G2429" s="45" t="s">
        <v>219</v>
      </c>
      <c r="H2429" s="99"/>
      <c r="I2429" s="105">
        <f t="shared" si="853"/>
        <v>0</v>
      </c>
      <c r="J2429" s="100"/>
      <c r="K2429" s="100"/>
      <c r="L2429" s="105">
        <f t="shared" si="854"/>
        <v>0</v>
      </c>
      <c r="M2429" s="100"/>
      <c r="N2429" s="100"/>
      <c r="R2429" s="352">
        <f>L2429-[1]გადასახდელები!L2429</f>
        <v>0</v>
      </c>
    </row>
    <row r="2430" spans="2:18" ht="20.25" hidden="1" customHeight="1">
      <c r="B2430" s="36" t="str">
        <f t="shared" si="852"/>
        <v>b</v>
      </c>
      <c r="C2430" s="42">
        <v>6</v>
      </c>
      <c r="D2430" s="42"/>
      <c r="F2430" s="343" t="s">
        <v>666</v>
      </c>
      <c r="G2430" s="45" t="s">
        <v>220</v>
      </c>
      <c r="H2430" s="99"/>
      <c r="I2430" s="105">
        <f t="shared" si="853"/>
        <v>0</v>
      </c>
      <c r="J2430" s="100"/>
      <c r="K2430" s="100"/>
      <c r="L2430" s="105">
        <f t="shared" si="854"/>
        <v>0</v>
      </c>
      <c r="M2430" s="100"/>
      <c r="N2430" s="100"/>
      <c r="R2430" s="352">
        <f>L2430-[1]გადასახდელები!L2430</f>
        <v>0</v>
      </c>
    </row>
    <row r="2431" spans="2:18" ht="20.25" hidden="1" customHeight="1">
      <c r="B2431" s="36" t="str">
        <f t="shared" si="852"/>
        <v>b</v>
      </c>
      <c r="C2431" s="42">
        <v>6</v>
      </c>
      <c r="D2431" s="42"/>
      <c r="F2431" s="343" t="s">
        <v>667</v>
      </c>
      <c r="G2431" s="45" t="s">
        <v>221</v>
      </c>
      <c r="H2431" s="99"/>
      <c r="I2431" s="105">
        <f t="shared" si="853"/>
        <v>0</v>
      </c>
      <c r="J2431" s="100"/>
      <c r="K2431" s="100"/>
      <c r="L2431" s="105">
        <f t="shared" si="854"/>
        <v>0</v>
      </c>
      <c r="M2431" s="100"/>
      <c r="N2431" s="100"/>
      <c r="R2431" s="352">
        <f>L2431-[1]გადასახდელები!L2431</f>
        <v>0</v>
      </c>
    </row>
    <row r="2432" spans="2:18" ht="20.25" hidden="1" customHeight="1">
      <c r="B2432" s="36" t="str">
        <f t="shared" si="852"/>
        <v>b</v>
      </c>
      <c r="C2432" s="42">
        <v>6</v>
      </c>
      <c r="D2432" s="42"/>
      <c r="F2432" s="343" t="s">
        <v>668</v>
      </c>
      <c r="G2432" s="45" t="s">
        <v>222</v>
      </c>
      <c r="H2432" s="99"/>
      <c r="I2432" s="105">
        <f t="shared" si="853"/>
        <v>0</v>
      </c>
      <c r="J2432" s="100"/>
      <c r="K2432" s="100"/>
      <c r="L2432" s="105">
        <f t="shared" si="854"/>
        <v>0</v>
      </c>
      <c r="M2432" s="100"/>
      <c r="N2432" s="100"/>
      <c r="R2432" s="352">
        <f>L2432-[1]გადასახდელები!L2432</f>
        <v>0</v>
      </c>
    </row>
    <row r="2433" spans="2:18" ht="20.25" hidden="1" customHeight="1">
      <c r="B2433" s="36" t="str">
        <f t="shared" si="852"/>
        <v>b</v>
      </c>
      <c r="C2433" s="42">
        <v>6</v>
      </c>
      <c r="D2433" s="42"/>
      <c r="F2433" s="343" t="s">
        <v>669</v>
      </c>
      <c r="G2433" s="45" t="s">
        <v>223</v>
      </c>
      <c r="H2433" s="99"/>
      <c r="I2433" s="105">
        <f t="shared" si="853"/>
        <v>0</v>
      </c>
      <c r="J2433" s="100"/>
      <c r="K2433" s="100"/>
      <c r="L2433" s="105">
        <f t="shared" si="854"/>
        <v>0</v>
      </c>
      <c r="M2433" s="100"/>
      <c r="N2433" s="100"/>
      <c r="R2433" s="352">
        <f>L2433-[1]გადასახდელები!L2433</f>
        <v>0</v>
      </c>
    </row>
    <row r="2434" spans="2:18" ht="36" hidden="1" customHeight="1">
      <c r="B2434" s="36" t="str">
        <f t="shared" si="852"/>
        <v>b</v>
      </c>
      <c r="C2434" s="42">
        <v>6</v>
      </c>
      <c r="D2434" s="42"/>
      <c r="F2434" s="343" t="s">
        <v>670</v>
      </c>
      <c r="G2434" s="45" t="s">
        <v>224</v>
      </c>
      <c r="H2434" s="99"/>
      <c r="I2434" s="105">
        <f t="shared" si="853"/>
        <v>0</v>
      </c>
      <c r="J2434" s="100"/>
      <c r="K2434" s="100"/>
      <c r="L2434" s="105">
        <f t="shared" si="854"/>
        <v>0</v>
      </c>
      <c r="M2434" s="100"/>
      <c r="N2434" s="100"/>
      <c r="R2434" s="352">
        <f>L2434-[1]გადასახდელები!L2434</f>
        <v>0</v>
      </c>
    </row>
    <row r="2435" spans="2:18" ht="48.75" hidden="1" customHeight="1">
      <c r="B2435" s="36" t="str">
        <f t="shared" si="852"/>
        <v>b</v>
      </c>
      <c r="C2435" s="42">
        <v>6</v>
      </c>
      <c r="D2435" s="42"/>
      <c r="F2435" s="343" t="s">
        <v>671</v>
      </c>
      <c r="G2435" s="45" t="s">
        <v>225</v>
      </c>
      <c r="H2435" s="99"/>
      <c r="I2435" s="105">
        <f t="shared" si="853"/>
        <v>0</v>
      </c>
      <c r="J2435" s="100"/>
      <c r="K2435" s="100"/>
      <c r="L2435" s="105">
        <f t="shared" si="854"/>
        <v>0</v>
      </c>
      <c r="M2435" s="100"/>
      <c r="N2435" s="100"/>
      <c r="R2435" s="352">
        <f>L2435-[1]გადასახდელები!L2435</f>
        <v>0</v>
      </c>
    </row>
    <row r="2436" spans="2:18" ht="24.75" hidden="1" customHeight="1">
      <c r="B2436" s="36" t="str">
        <f t="shared" si="852"/>
        <v>b</v>
      </c>
      <c r="C2436" s="42">
        <v>6</v>
      </c>
      <c r="D2436" s="42"/>
      <c r="F2436" s="343" t="s">
        <v>672</v>
      </c>
      <c r="G2436" s="45" t="s">
        <v>226</v>
      </c>
      <c r="H2436" s="99"/>
      <c r="I2436" s="105">
        <f t="shared" si="853"/>
        <v>0</v>
      </c>
      <c r="J2436" s="100"/>
      <c r="K2436" s="100"/>
      <c r="L2436" s="105">
        <f t="shared" si="854"/>
        <v>0</v>
      </c>
      <c r="M2436" s="100"/>
      <c r="N2436" s="100"/>
      <c r="R2436" s="352">
        <f>L2436-[1]გადასახდელები!L2436</f>
        <v>0</v>
      </c>
    </row>
    <row r="2437" spans="2:18" ht="24" hidden="1" customHeight="1">
      <c r="B2437" s="36" t="str">
        <f t="shared" si="852"/>
        <v>b</v>
      </c>
      <c r="C2437" s="42">
        <v>6</v>
      </c>
      <c r="D2437" s="42"/>
      <c r="F2437" s="343" t="s">
        <v>673</v>
      </c>
      <c r="G2437" s="45" t="s">
        <v>227</v>
      </c>
      <c r="H2437" s="99"/>
      <c r="I2437" s="105">
        <f t="shared" si="853"/>
        <v>0</v>
      </c>
      <c r="J2437" s="100"/>
      <c r="K2437" s="100"/>
      <c r="L2437" s="105">
        <f t="shared" si="854"/>
        <v>0</v>
      </c>
      <c r="M2437" s="100"/>
      <c r="N2437" s="100"/>
      <c r="R2437" s="352">
        <f>L2437-[1]გადასახდელები!L2437</f>
        <v>0</v>
      </c>
    </row>
    <row r="2438" spans="2:18" ht="36.75" hidden="1" customHeight="1">
      <c r="B2438" s="36" t="str">
        <f t="shared" si="852"/>
        <v>b</v>
      </c>
      <c r="C2438" s="42">
        <v>6</v>
      </c>
      <c r="D2438" s="42"/>
      <c r="F2438" s="343" t="s">
        <v>572</v>
      </c>
      <c r="G2438" s="45" t="s">
        <v>228</v>
      </c>
      <c r="H2438" s="99"/>
      <c r="I2438" s="105">
        <f t="shared" si="853"/>
        <v>0</v>
      </c>
      <c r="J2438" s="100"/>
      <c r="K2438" s="100"/>
      <c r="L2438" s="105">
        <f t="shared" si="854"/>
        <v>0</v>
      </c>
      <c r="M2438" s="100"/>
      <c r="N2438" s="100"/>
      <c r="R2438" s="352">
        <f>L2438-[1]გადასახდელები!L2438</f>
        <v>0</v>
      </c>
    </row>
    <row r="2439" spans="2:18" ht="24.75" hidden="1" customHeight="1">
      <c r="B2439" s="36" t="str">
        <f t="shared" ref="B2439:B2502" si="855">IF(H2439+I2439+L2439&gt;0,"a","b")</f>
        <v>b</v>
      </c>
      <c r="C2439" s="42">
        <v>5</v>
      </c>
      <c r="D2439" s="42"/>
      <c r="F2439" s="343" t="s">
        <v>573</v>
      </c>
      <c r="G2439" s="48" t="s">
        <v>193</v>
      </c>
      <c r="H2439" s="101"/>
      <c r="I2439" s="97">
        <f t="shared" si="853"/>
        <v>0</v>
      </c>
      <c r="J2439" s="102"/>
      <c r="K2439" s="102"/>
      <c r="L2439" s="97">
        <f t="shared" si="854"/>
        <v>0</v>
      </c>
      <c r="M2439" s="102"/>
      <c r="N2439" s="102"/>
      <c r="R2439" s="352">
        <f>L2439-[1]გადასახდელები!L2439</f>
        <v>0</v>
      </c>
    </row>
    <row r="2440" spans="2:18" ht="20.25" hidden="1" customHeight="1">
      <c r="B2440" s="36" t="str">
        <f t="shared" si="855"/>
        <v>b</v>
      </c>
      <c r="C2440" s="42">
        <v>2</v>
      </c>
      <c r="D2440" s="42"/>
      <c r="E2440" s="24">
        <v>7032</v>
      </c>
      <c r="F2440" s="342" t="s">
        <v>574</v>
      </c>
      <c r="G2440" s="59" t="s">
        <v>292</v>
      </c>
      <c r="H2440" s="86">
        <f>H2441+H2488+H2496+H2495</f>
        <v>0</v>
      </c>
      <c r="I2440" s="87">
        <f t="shared" si="853"/>
        <v>0</v>
      </c>
      <c r="J2440" s="88">
        <f>J2441+J2488+J2496+J2495</f>
        <v>0</v>
      </c>
      <c r="K2440" s="88">
        <f>K2441+K2488+K2496+K2495</f>
        <v>0</v>
      </c>
      <c r="L2440" s="87">
        <f t="shared" si="854"/>
        <v>0</v>
      </c>
      <c r="M2440" s="88">
        <f>M2441+M2488+M2496+M2495</f>
        <v>0</v>
      </c>
      <c r="N2440" s="88">
        <f>N2441+N2488+N2496+N2495</f>
        <v>0</v>
      </c>
      <c r="O2440" s="82" t="s">
        <v>146</v>
      </c>
      <c r="P2440" s="35" t="s">
        <v>145</v>
      </c>
      <c r="R2440" s="352">
        <f>L2440-[1]გადასახდელები!L2440</f>
        <v>0</v>
      </c>
    </row>
    <row r="2441" spans="2:18" ht="20.25" hidden="1" customHeight="1">
      <c r="B2441" s="36" t="str">
        <f t="shared" si="855"/>
        <v>b</v>
      </c>
      <c r="C2441" s="42">
        <v>3</v>
      </c>
      <c r="D2441" s="42"/>
      <c r="F2441" s="342" t="s">
        <v>575</v>
      </c>
      <c r="G2441" s="51" t="s">
        <v>293</v>
      </c>
      <c r="H2441" s="89">
        <f>H2442+H2454+H2483</f>
        <v>0</v>
      </c>
      <c r="I2441" s="90">
        <f t="shared" si="853"/>
        <v>0</v>
      </c>
      <c r="J2441" s="89">
        <f>J2442+J2454+J2483</f>
        <v>0</v>
      </c>
      <c r="K2441" s="89">
        <f>K2442+K2454+K2483</f>
        <v>0</v>
      </c>
      <c r="L2441" s="90">
        <f t="shared" si="854"/>
        <v>0</v>
      </c>
      <c r="M2441" s="89">
        <f>M2442+M2454+M2483</f>
        <v>0</v>
      </c>
      <c r="N2441" s="89">
        <f>N2442+N2454+N2483</f>
        <v>0</v>
      </c>
      <c r="O2441" s="82" t="s">
        <v>146</v>
      </c>
      <c r="P2441" s="35" t="s">
        <v>145</v>
      </c>
      <c r="R2441" s="352">
        <f>L2441-[1]გადასახდელები!L2441</f>
        <v>0</v>
      </c>
    </row>
    <row r="2442" spans="2:18" ht="20.25" hidden="1" customHeight="1">
      <c r="B2442" s="36" t="str">
        <f t="shared" si="855"/>
        <v>b</v>
      </c>
      <c r="C2442" s="42">
        <v>4</v>
      </c>
      <c r="D2442" s="42"/>
      <c r="F2442" s="342" t="s">
        <v>576</v>
      </c>
      <c r="G2442" s="47" t="s">
        <v>294</v>
      </c>
      <c r="H2442" s="93">
        <f>H2443+H2444+H2445+H2446+H2447+H2448+H2449+H2450+H2451+H2452+H2453</f>
        <v>0</v>
      </c>
      <c r="I2442" s="94">
        <f t="shared" si="853"/>
        <v>0</v>
      </c>
      <c r="J2442" s="93">
        <f>J2443+J2444+J2445+J2446+J2447+J2448+J2449+J2450+J2451+J2452+J2453</f>
        <v>0</v>
      </c>
      <c r="K2442" s="93">
        <f>K2443+K2444+K2445+K2446+K2447+K2448+K2449+K2450+K2451+K2452+K2453</f>
        <v>0</v>
      </c>
      <c r="L2442" s="94">
        <f t="shared" si="854"/>
        <v>0</v>
      </c>
      <c r="M2442" s="93">
        <f>M2443+M2444+M2445+M2446+M2447+M2448+M2449+M2450+M2451+M2452+M2453</f>
        <v>0</v>
      </c>
      <c r="N2442" s="93">
        <f>N2443+N2444+N2445+N2446+N2447+N2448+N2449+N2450+N2451+N2452+N2453</f>
        <v>0</v>
      </c>
      <c r="O2442" s="82" t="s">
        <v>146</v>
      </c>
      <c r="P2442" s="35" t="s">
        <v>145</v>
      </c>
      <c r="R2442" s="352">
        <f>L2442-[1]გადასახდელები!L2442</f>
        <v>0</v>
      </c>
    </row>
    <row r="2443" spans="2:18" ht="20.25" hidden="1" customHeight="1">
      <c r="B2443" s="36" t="str">
        <f t="shared" si="855"/>
        <v>b</v>
      </c>
      <c r="C2443" s="42">
        <v>5</v>
      </c>
      <c r="D2443" s="42"/>
      <c r="F2443" s="343" t="s">
        <v>577</v>
      </c>
      <c r="G2443" s="48" t="s">
        <v>295</v>
      </c>
      <c r="H2443" s="101"/>
      <c r="I2443" s="97">
        <f t="shared" si="853"/>
        <v>0</v>
      </c>
      <c r="J2443" s="102"/>
      <c r="K2443" s="102"/>
      <c r="L2443" s="97">
        <f t="shared" si="854"/>
        <v>0</v>
      </c>
      <c r="M2443" s="102"/>
      <c r="N2443" s="102"/>
      <c r="O2443" s="115"/>
      <c r="P2443" s="35" t="s">
        <v>145</v>
      </c>
      <c r="R2443" s="352">
        <f>L2443-[1]გადასახდელები!L2443</f>
        <v>0</v>
      </c>
    </row>
    <row r="2444" spans="2:18" ht="20.25" hidden="1" customHeight="1">
      <c r="B2444" s="36" t="str">
        <f t="shared" si="855"/>
        <v>b</v>
      </c>
      <c r="C2444" s="42">
        <v>5</v>
      </c>
      <c r="D2444" s="42"/>
      <c r="F2444" s="343" t="s">
        <v>578</v>
      </c>
      <c r="G2444" s="48" t="s">
        <v>296</v>
      </c>
      <c r="H2444" s="101"/>
      <c r="I2444" s="97">
        <f t="shared" si="853"/>
        <v>0</v>
      </c>
      <c r="J2444" s="102"/>
      <c r="K2444" s="102"/>
      <c r="L2444" s="97">
        <f t="shared" si="854"/>
        <v>0</v>
      </c>
      <c r="M2444" s="102"/>
      <c r="N2444" s="102"/>
      <c r="O2444" s="115"/>
      <c r="P2444" s="35" t="s">
        <v>145</v>
      </c>
      <c r="R2444" s="352">
        <f>L2444-[1]გადასახდელები!L2444</f>
        <v>0</v>
      </c>
    </row>
    <row r="2445" spans="2:18" ht="30.75" hidden="1" customHeight="1">
      <c r="B2445" s="36" t="str">
        <f t="shared" si="855"/>
        <v>b</v>
      </c>
      <c r="C2445" s="42">
        <v>5</v>
      </c>
      <c r="D2445" s="42"/>
      <c r="F2445" s="343" t="s">
        <v>674</v>
      </c>
      <c r="G2445" s="52" t="s">
        <v>297</v>
      </c>
      <c r="H2445" s="101"/>
      <c r="I2445" s="97">
        <f t="shared" si="853"/>
        <v>0</v>
      </c>
      <c r="J2445" s="102"/>
      <c r="K2445" s="102"/>
      <c r="L2445" s="97">
        <f t="shared" si="854"/>
        <v>0</v>
      </c>
      <c r="M2445" s="102"/>
      <c r="N2445" s="102"/>
      <c r="O2445" s="115"/>
      <c r="P2445" s="35" t="s">
        <v>145</v>
      </c>
      <c r="R2445" s="352">
        <f>L2445-[1]გადასახდელები!L2445</f>
        <v>0</v>
      </c>
    </row>
    <row r="2446" spans="2:18" ht="20.25" hidden="1" customHeight="1">
      <c r="B2446" s="36" t="str">
        <f t="shared" si="855"/>
        <v>b</v>
      </c>
      <c r="C2446" s="42">
        <v>5</v>
      </c>
      <c r="D2446" s="42"/>
      <c r="F2446" s="343" t="s">
        <v>579</v>
      </c>
      <c r="G2446" s="48" t="s">
        <v>298</v>
      </c>
      <c r="H2446" s="101"/>
      <c r="I2446" s="97">
        <f t="shared" si="853"/>
        <v>0</v>
      </c>
      <c r="J2446" s="102"/>
      <c r="K2446" s="102"/>
      <c r="L2446" s="97">
        <f t="shared" si="854"/>
        <v>0</v>
      </c>
      <c r="M2446" s="102"/>
      <c r="N2446" s="102"/>
      <c r="O2446" s="115"/>
      <c r="P2446" s="35" t="s">
        <v>145</v>
      </c>
      <c r="R2446" s="352">
        <f>L2446-[1]გადასახდელები!L2446</f>
        <v>0</v>
      </c>
    </row>
    <row r="2447" spans="2:18" ht="20.25" hidden="1" customHeight="1">
      <c r="B2447" s="36" t="str">
        <f t="shared" si="855"/>
        <v>b</v>
      </c>
      <c r="C2447" s="42">
        <v>5</v>
      </c>
      <c r="D2447" s="42"/>
      <c r="F2447" s="343" t="s">
        <v>580</v>
      </c>
      <c r="G2447" s="48" t="s">
        <v>299</v>
      </c>
      <c r="H2447" s="101"/>
      <c r="I2447" s="97">
        <f t="shared" si="853"/>
        <v>0</v>
      </c>
      <c r="J2447" s="102"/>
      <c r="K2447" s="102"/>
      <c r="L2447" s="97">
        <f t="shared" si="854"/>
        <v>0</v>
      </c>
      <c r="M2447" s="102"/>
      <c r="N2447" s="102"/>
      <c r="O2447" s="115"/>
      <c r="P2447" s="35" t="s">
        <v>145</v>
      </c>
      <c r="R2447" s="352">
        <f>L2447-[1]გადასახდელები!L2447</f>
        <v>0</v>
      </c>
    </row>
    <row r="2448" spans="2:18" ht="30.75" hidden="1" customHeight="1">
      <c r="B2448" s="36" t="str">
        <f t="shared" si="855"/>
        <v>b</v>
      </c>
      <c r="C2448" s="42">
        <v>5</v>
      </c>
      <c r="D2448" s="42"/>
      <c r="F2448" s="343" t="s">
        <v>581</v>
      </c>
      <c r="G2448" s="48" t="s">
        <v>300</v>
      </c>
      <c r="H2448" s="101"/>
      <c r="I2448" s="97">
        <f t="shared" si="853"/>
        <v>0</v>
      </c>
      <c r="J2448" s="102"/>
      <c r="K2448" s="102"/>
      <c r="L2448" s="97">
        <f t="shared" si="854"/>
        <v>0</v>
      </c>
      <c r="M2448" s="102"/>
      <c r="N2448" s="102"/>
      <c r="O2448" s="115"/>
      <c r="P2448" s="35" t="s">
        <v>145</v>
      </c>
      <c r="R2448" s="352">
        <f>L2448-[1]გადასახდელები!L2448</f>
        <v>0</v>
      </c>
    </row>
    <row r="2449" spans="2:18" ht="20.25" hidden="1" customHeight="1">
      <c r="B2449" s="36" t="str">
        <f t="shared" si="855"/>
        <v>b</v>
      </c>
      <c r="C2449" s="42">
        <v>5</v>
      </c>
      <c r="D2449" s="42"/>
      <c r="F2449" s="343" t="s">
        <v>675</v>
      </c>
      <c r="G2449" s="48" t="s">
        <v>301</v>
      </c>
      <c r="H2449" s="101"/>
      <c r="I2449" s="97">
        <f t="shared" si="853"/>
        <v>0</v>
      </c>
      <c r="J2449" s="102"/>
      <c r="K2449" s="102"/>
      <c r="L2449" s="97">
        <f t="shared" si="854"/>
        <v>0</v>
      </c>
      <c r="M2449" s="102"/>
      <c r="N2449" s="102"/>
      <c r="O2449" s="115"/>
      <c r="P2449" s="35" t="s">
        <v>145</v>
      </c>
      <c r="R2449" s="352">
        <f>L2449-[1]გადასახდელები!L2449</f>
        <v>0</v>
      </c>
    </row>
    <row r="2450" spans="2:18" ht="20.25" hidden="1" customHeight="1">
      <c r="B2450" s="36" t="str">
        <f t="shared" si="855"/>
        <v>b</v>
      </c>
      <c r="C2450" s="42">
        <v>5</v>
      </c>
      <c r="D2450" s="42"/>
      <c r="F2450" s="343" t="s">
        <v>582</v>
      </c>
      <c r="G2450" s="48" t="s">
        <v>302</v>
      </c>
      <c r="H2450" s="101"/>
      <c r="I2450" s="97">
        <f t="shared" si="853"/>
        <v>0</v>
      </c>
      <c r="J2450" s="102"/>
      <c r="K2450" s="102"/>
      <c r="L2450" s="97">
        <f t="shared" si="854"/>
        <v>0</v>
      </c>
      <c r="M2450" s="102"/>
      <c r="N2450" s="102"/>
      <c r="O2450" s="115"/>
      <c r="P2450" s="35" t="s">
        <v>145</v>
      </c>
      <c r="R2450" s="352">
        <f>L2450-[1]გადასახდელები!L2450</f>
        <v>0</v>
      </c>
    </row>
    <row r="2451" spans="2:18" ht="20.25" hidden="1" customHeight="1">
      <c r="B2451" s="36" t="str">
        <f t="shared" si="855"/>
        <v>b</v>
      </c>
      <c r="C2451" s="42">
        <v>5</v>
      </c>
      <c r="D2451" s="42"/>
      <c r="F2451" s="343" t="s">
        <v>676</v>
      </c>
      <c r="G2451" s="48" t="s">
        <v>303</v>
      </c>
      <c r="H2451" s="101"/>
      <c r="I2451" s="97">
        <f t="shared" si="853"/>
        <v>0</v>
      </c>
      <c r="J2451" s="102"/>
      <c r="K2451" s="102"/>
      <c r="L2451" s="97">
        <f t="shared" si="854"/>
        <v>0</v>
      </c>
      <c r="M2451" s="102"/>
      <c r="N2451" s="102"/>
      <c r="O2451" s="115"/>
      <c r="P2451" s="35" t="s">
        <v>145</v>
      </c>
      <c r="R2451" s="352">
        <f>L2451-[1]გადასახდელები!L2451</f>
        <v>0</v>
      </c>
    </row>
    <row r="2452" spans="2:18" ht="20.25" hidden="1" customHeight="1">
      <c r="B2452" s="36" t="str">
        <f t="shared" si="855"/>
        <v>b</v>
      </c>
      <c r="C2452" s="42">
        <v>5</v>
      </c>
      <c r="D2452" s="42"/>
      <c r="F2452" s="343" t="s">
        <v>677</v>
      </c>
      <c r="G2452" s="48" t="s">
        <v>304</v>
      </c>
      <c r="H2452" s="101"/>
      <c r="I2452" s="97">
        <f t="shared" si="853"/>
        <v>0</v>
      </c>
      <c r="J2452" s="102"/>
      <c r="K2452" s="102"/>
      <c r="L2452" s="97">
        <f t="shared" si="854"/>
        <v>0</v>
      </c>
      <c r="M2452" s="102"/>
      <c r="N2452" s="102"/>
      <c r="O2452" s="115"/>
      <c r="P2452" s="35" t="s">
        <v>145</v>
      </c>
      <c r="R2452" s="352">
        <f>L2452-[1]გადასახდელები!L2452</f>
        <v>0</v>
      </c>
    </row>
    <row r="2453" spans="2:18" ht="20.25" hidden="1" customHeight="1">
      <c r="B2453" s="36" t="str">
        <f t="shared" si="855"/>
        <v>b</v>
      </c>
      <c r="C2453" s="42">
        <v>5</v>
      </c>
      <c r="D2453" s="42"/>
      <c r="F2453" s="343" t="s">
        <v>583</v>
      </c>
      <c r="G2453" s="48" t="s">
        <v>305</v>
      </c>
      <c r="H2453" s="101"/>
      <c r="I2453" s="97">
        <f t="shared" si="853"/>
        <v>0</v>
      </c>
      <c r="J2453" s="102"/>
      <c r="K2453" s="102"/>
      <c r="L2453" s="97">
        <f t="shared" si="854"/>
        <v>0</v>
      </c>
      <c r="M2453" s="102"/>
      <c r="N2453" s="102"/>
      <c r="O2453" s="115"/>
      <c r="P2453" s="35" t="s">
        <v>145</v>
      </c>
      <c r="R2453" s="352">
        <f>L2453-[1]გადასახდელები!L2453</f>
        <v>0</v>
      </c>
    </row>
    <row r="2454" spans="2:18" ht="20.25" hidden="1" customHeight="1">
      <c r="B2454" s="36" t="str">
        <f t="shared" si="855"/>
        <v>b</v>
      </c>
      <c r="C2454" s="42">
        <v>4</v>
      </c>
      <c r="D2454" s="42"/>
      <c r="F2454" s="342" t="s">
        <v>584</v>
      </c>
      <c r="G2454" s="47" t="s">
        <v>306</v>
      </c>
      <c r="H2454" s="93">
        <f>H2455+H2462</f>
        <v>0</v>
      </c>
      <c r="I2454" s="94">
        <f t="shared" si="853"/>
        <v>0</v>
      </c>
      <c r="J2454" s="93">
        <f>J2455+J2462</f>
        <v>0</v>
      </c>
      <c r="K2454" s="93">
        <f>K2455+K2462</f>
        <v>0</v>
      </c>
      <c r="L2454" s="94">
        <f t="shared" si="854"/>
        <v>0</v>
      </c>
      <c r="M2454" s="93">
        <f>M2455+M2462</f>
        <v>0</v>
      </c>
      <c r="N2454" s="93">
        <f>N2455+N2462</f>
        <v>0</v>
      </c>
      <c r="O2454" s="82" t="s">
        <v>146</v>
      </c>
      <c r="P2454" s="35" t="s">
        <v>145</v>
      </c>
      <c r="R2454" s="352">
        <f>L2454-[1]გადასახდელები!L2454</f>
        <v>0</v>
      </c>
    </row>
    <row r="2455" spans="2:18" ht="20.25" hidden="1" customHeight="1">
      <c r="B2455" s="36" t="str">
        <f t="shared" si="855"/>
        <v>b</v>
      </c>
      <c r="C2455" s="42">
        <v>5</v>
      </c>
      <c r="D2455" s="42"/>
      <c r="F2455" s="342" t="s">
        <v>585</v>
      </c>
      <c r="G2455" s="48" t="s">
        <v>307</v>
      </c>
      <c r="H2455" s="96">
        <f>SUM(H2456:H2461)</f>
        <v>0</v>
      </c>
      <c r="I2455" s="97">
        <f t="shared" si="853"/>
        <v>0</v>
      </c>
      <c r="J2455" s="96">
        <f>SUM(J2456:J2461)</f>
        <v>0</v>
      </c>
      <c r="K2455" s="96">
        <f>SUM(K2456:K2461)</f>
        <v>0</v>
      </c>
      <c r="L2455" s="97">
        <f t="shared" si="854"/>
        <v>0</v>
      </c>
      <c r="M2455" s="96">
        <f>SUM(M2456:M2461)</f>
        <v>0</v>
      </c>
      <c r="N2455" s="96">
        <f>SUM(N2456:N2461)</f>
        <v>0</v>
      </c>
      <c r="O2455" s="82" t="s">
        <v>146</v>
      </c>
      <c r="P2455" s="35" t="s">
        <v>145</v>
      </c>
      <c r="R2455" s="352">
        <f>L2455-[1]გადასახდელები!L2455</f>
        <v>0</v>
      </c>
    </row>
    <row r="2456" spans="2:18" ht="20.25" hidden="1" customHeight="1">
      <c r="B2456" s="36" t="str">
        <f t="shared" si="855"/>
        <v>b</v>
      </c>
      <c r="C2456" s="42">
        <v>6</v>
      </c>
      <c r="D2456" s="42"/>
      <c r="F2456" s="343" t="s">
        <v>586</v>
      </c>
      <c r="G2456" s="53" t="s">
        <v>308</v>
      </c>
      <c r="H2456" s="99"/>
      <c r="I2456" s="105">
        <f t="shared" si="853"/>
        <v>0</v>
      </c>
      <c r="J2456" s="100"/>
      <c r="K2456" s="100"/>
      <c r="L2456" s="105">
        <f t="shared" si="854"/>
        <v>0</v>
      </c>
      <c r="M2456" s="100"/>
      <c r="N2456" s="100"/>
      <c r="O2456" s="115"/>
      <c r="P2456" s="35" t="s">
        <v>145</v>
      </c>
      <c r="R2456" s="352">
        <f>L2456-[1]გადასახდელები!L2456</f>
        <v>0</v>
      </c>
    </row>
    <row r="2457" spans="2:18" ht="20.25" hidden="1" customHeight="1">
      <c r="B2457" s="36" t="str">
        <f t="shared" si="855"/>
        <v>b</v>
      </c>
      <c r="C2457" s="42">
        <v>6</v>
      </c>
      <c r="D2457" s="42"/>
      <c r="F2457" s="343" t="s">
        <v>678</v>
      </c>
      <c r="G2457" s="53" t="s">
        <v>309</v>
      </c>
      <c r="H2457" s="99"/>
      <c r="I2457" s="105">
        <f t="shared" si="853"/>
        <v>0</v>
      </c>
      <c r="J2457" s="100"/>
      <c r="K2457" s="100"/>
      <c r="L2457" s="105">
        <f t="shared" si="854"/>
        <v>0</v>
      </c>
      <c r="M2457" s="100"/>
      <c r="N2457" s="100"/>
      <c r="O2457" s="115"/>
      <c r="P2457" s="35" t="s">
        <v>145</v>
      </c>
      <c r="R2457" s="352">
        <f>L2457-[1]გადასახდელები!L2457</f>
        <v>0</v>
      </c>
    </row>
    <row r="2458" spans="2:18" ht="20.25" hidden="1" customHeight="1">
      <c r="B2458" s="36" t="str">
        <f t="shared" si="855"/>
        <v>b</v>
      </c>
      <c r="C2458" s="42">
        <v>6</v>
      </c>
      <c r="D2458" s="42"/>
      <c r="F2458" s="343" t="s">
        <v>679</v>
      </c>
      <c r="G2458" s="53" t="s">
        <v>310</v>
      </c>
      <c r="H2458" s="99"/>
      <c r="I2458" s="105">
        <f t="shared" si="853"/>
        <v>0</v>
      </c>
      <c r="J2458" s="100"/>
      <c r="K2458" s="100"/>
      <c r="L2458" s="105">
        <f t="shared" si="854"/>
        <v>0</v>
      </c>
      <c r="M2458" s="100"/>
      <c r="N2458" s="100"/>
      <c r="O2458" s="115"/>
      <c r="P2458" s="35" t="s">
        <v>145</v>
      </c>
      <c r="R2458" s="352">
        <f>L2458-[1]გადასახდელები!L2458</f>
        <v>0</v>
      </c>
    </row>
    <row r="2459" spans="2:18" ht="20.25" hidden="1" customHeight="1">
      <c r="B2459" s="36" t="str">
        <f t="shared" si="855"/>
        <v>b</v>
      </c>
      <c r="C2459" s="42">
        <v>6</v>
      </c>
      <c r="D2459" s="42"/>
      <c r="F2459" s="343" t="s">
        <v>680</v>
      </c>
      <c r="G2459" s="53" t="s">
        <v>311</v>
      </c>
      <c r="H2459" s="99"/>
      <c r="I2459" s="105">
        <f t="shared" si="853"/>
        <v>0</v>
      </c>
      <c r="J2459" s="100"/>
      <c r="K2459" s="100"/>
      <c r="L2459" s="105">
        <f t="shared" si="854"/>
        <v>0</v>
      </c>
      <c r="M2459" s="100"/>
      <c r="N2459" s="100"/>
      <c r="O2459" s="115"/>
      <c r="P2459" s="35" t="s">
        <v>145</v>
      </c>
      <c r="R2459" s="352">
        <f>L2459-[1]გადასახდელები!L2459</f>
        <v>0</v>
      </c>
    </row>
    <row r="2460" spans="2:18" ht="20.25" hidden="1" customHeight="1">
      <c r="B2460" s="36" t="str">
        <f t="shared" si="855"/>
        <v>b</v>
      </c>
      <c r="C2460" s="42">
        <v>6</v>
      </c>
      <c r="D2460" s="42"/>
      <c r="F2460" s="343" t="s">
        <v>681</v>
      </c>
      <c r="G2460" s="53" t="s">
        <v>312</v>
      </c>
      <c r="H2460" s="99"/>
      <c r="I2460" s="105">
        <f t="shared" si="853"/>
        <v>0</v>
      </c>
      <c r="J2460" s="100"/>
      <c r="K2460" s="100"/>
      <c r="L2460" s="105">
        <f t="shared" si="854"/>
        <v>0</v>
      </c>
      <c r="M2460" s="100"/>
      <c r="N2460" s="100"/>
      <c r="O2460" s="115"/>
      <c r="P2460" s="35" t="s">
        <v>145</v>
      </c>
      <c r="R2460" s="352">
        <f>L2460-[1]გადასახდელები!L2460</f>
        <v>0</v>
      </c>
    </row>
    <row r="2461" spans="2:18" ht="20.25" hidden="1" customHeight="1">
      <c r="B2461" s="36" t="str">
        <f t="shared" si="855"/>
        <v>b</v>
      </c>
      <c r="C2461" s="42">
        <v>6</v>
      </c>
      <c r="D2461" s="42"/>
      <c r="F2461" s="343" t="s">
        <v>682</v>
      </c>
      <c r="G2461" s="53" t="s">
        <v>313</v>
      </c>
      <c r="H2461" s="99"/>
      <c r="I2461" s="105">
        <f t="shared" ref="I2461:I2525" si="856">J2461+K2461</f>
        <v>0</v>
      </c>
      <c r="J2461" s="100"/>
      <c r="K2461" s="100"/>
      <c r="L2461" s="105">
        <f t="shared" si="854"/>
        <v>0</v>
      </c>
      <c r="M2461" s="100"/>
      <c r="N2461" s="100"/>
      <c r="O2461" s="115"/>
      <c r="P2461" s="35" t="s">
        <v>145</v>
      </c>
      <c r="R2461" s="352">
        <f>L2461-[1]გადასახდელები!L2461</f>
        <v>0</v>
      </c>
    </row>
    <row r="2462" spans="2:18" ht="20.25" hidden="1" customHeight="1">
      <c r="B2462" s="36" t="str">
        <f t="shared" si="855"/>
        <v>b</v>
      </c>
      <c r="C2462" s="42">
        <v>5</v>
      </c>
      <c r="D2462" s="42"/>
      <c r="F2462" s="342" t="s">
        <v>587</v>
      </c>
      <c r="G2462" s="48" t="s">
        <v>314</v>
      </c>
      <c r="H2462" s="96">
        <f>SUM(H2463:H2482)</f>
        <v>0</v>
      </c>
      <c r="I2462" s="97">
        <f t="shared" si="856"/>
        <v>0</v>
      </c>
      <c r="J2462" s="96">
        <f>SUM(J2463:J2482)</f>
        <v>0</v>
      </c>
      <c r="K2462" s="96">
        <f>SUM(K2463:K2482)</f>
        <v>0</v>
      </c>
      <c r="L2462" s="97">
        <f t="shared" si="854"/>
        <v>0</v>
      </c>
      <c r="M2462" s="96">
        <f>SUM(M2463:M2482)</f>
        <v>0</v>
      </c>
      <c r="N2462" s="96">
        <f>SUM(N2463:N2482)</f>
        <v>0</v>
      </c>
      <c r="O2462" s="82" t="s">
        <v>146</v>
      </c>
      <c r="P2462" s="35" t="s">
        <v>145</v>
      </c>
      <c r="R2462" s="352">
        <f>L2462-[1]გადასახდელები!L2462</f>
        <v>0</v>
      </c>
    </row>
    <row r="2463" spans="2:18" ht="20.25" hidden="1" customHeight="1">
      <c r="B2463" s="36" t="str">
        <f t="shared" si="855"/>
        <v>b</v>
      </c>
      <c r="C2463" s="42">
        <v>6</v>
      </c>
      <c r="D2463" s="42"/>
      <c r="F2463" s="343" t="s">
        <v>683</v>
      </c>
      <c r="G2463" s="54" t="s">
        <v>315</v>
      </c>
      <c r="H2463" s="116"/>
      <c r="I2463" s="105">
        <f t="shared" si="856"/>
        <v>0</v>
      </c>
      <c r="J2463" s="117"/>
      <c r="K2463" s="117"/>
      <c r="L2463" s="105">
        <f t="shared" si="854"/>
        <v>0</v>
      </c>
      <c r="M2463" s="117"/>
      <c r="N2463" s="117"/>
      <c r="P2463" s="35" t="s">
        <v>145</v>
      </c>
      <c r="R2463" s="352">
        <f>L2463-[1]გადასახდელები!L2463</f>
        <v>0</v>
      </c>
    </row>
    <row r="2464" spans="2:18" ht="20.25" hidden="1" customHeight="1">
      <c r="B2464" s="36" t="str">
        <f t="shared" si="855"/>
        <v>b</v>
      </c>
      <c r="C2464" s="42">
        <v>6</v>
      </c>
      <c r="D2464" s="42"/>
      <c r="F2464" s="343" t="s">
        <v>684</v>
      </c>
      <c r="G2464" s="54" t="s">
        <v>316</v>
      </c>
      <c r="H2464" s="116"/>
      <c r="I2464" s="105">
        <f t="shared" si="856"/>
        <v>0</v>
      </c>
      <c r="J2464" s="117"/>
      <c r="K2464" s="117"/>
      <c r="L2464" s="105">
        <f t="shared" si="854"/>
        <v>0</v>
      </c>
      <c r="M2464" s="117"/>
      <c r="N2464" s="117"/>
      <c r="P2464" s="35" t="s">
        <v>145</v>
      </c>
      <c r="R2464" s="352">
        <f>L2464-[1]გადასახდელები!L2464</f>
        <v>0</v>
      </c>
    </row>
    <row r="2465" spans="2:18" ht="30.75" hidden="1" customHeight="1">
      <c r="B2465" s="36" t="str">
        <f t="shared" si="855"/>
        <v>b</v>
      </c>
      <c r="C2465" s="42">
        <v>6</v>
      </c>
      <c r="D2465" s="42"/>
      <c r="F2465" s="343" t="s">
        <v>588</v>
      </c>
      <c r="G2465" s="54" t="s">
        <v>317</v>
      </c>
      <c r="H2465" s="116"/>
      <c r="I2465" s="105">
        <f t="shared" si="856"/>
        <v>0</v>
      </c>
      <c r="J2465" s="117"/>
      <c r="K2465" s="117"/>
      <c r="L2465" s="105">
        <f t="shared" si="854"/>
        <v>0</v>
      </c>
      <c r="M2465" s="117"/>
      <c r="N2465" s="117"/>
      <c r="P2465" s="35" t="s">
        <v>145</v>
      </c>
      <c r="R2465" s="352">
        <f>L2465-[1]გადასახდელები!L2465</f>
        <v>0</v>
      </c>
    </row>
    <row r="2466" spans="2:18" ht="30.75" hidden="1" customHeight="1">
      <c r="B2466" s="36" t="str">
        <f t="shared" si="855"/>
        <v>b</v>
      </c>
      <c r="C2466" s="42">
        <v>6</v>
      </c>
      <c r="D2466" s="42"/>
      <c r="F2466" s="343" t="s">
        <v>685</v>
      </c>
      <c r="G2466" s="54" t="s">
        <v>318</v>
      </c>
      <c r="H2466" s="116"/>
      <c r="I2466" s="105">
        <f t="shared" si="856"/>
        <v>0</v>
      </c>
      <c r="J2466" s="117"/>
      <c r="K2466" s="117"/>
      <c r="L2466" s="105">
        <f t="shared" si="854"/>
        <v>0</v>
      </c>
      <c r="M2466" s="117"/>
      <c r="N2466" s="117"/>
      <c r="P2466" s="35" t="s">
        <v>145</v>
      </c>
      <c r="R2466" s="352">
        <f>L2466-[1]გადასახდელები!L2466</f>
        <v>0</v>
      </c>
    </row>
    <row r="2467" spans="2:18" ht="20.25" hidden="1" customHeight="1">
      <c r="B2467" s="36" t="str">
        <f t="shared" si="855"/>
        <v>b</v>
      </c>
      <c r="C2467" s="42">
        <v>6</v>
      </c>
      <c r="D2467" s="42"/>
      <c r="F2467" s="343" t="s">
        <v>589</v>
      </c>
      <c r="G2467" s="54" t="s">
        <v>319</v>
      </c>
      <c r="H2467" s="116"/>
      <c r="I2467" s="105">
        <f t="shared" si="856"/>
        <v>0</v>
      </c>
      <c r="J2467" s="117"/>
      <c r="K2467" s="117"/>
      <c r="L2467" s="105">
        <f t="shared" si="854"/>
        <v>0</v>
      </c>
      <c r="M2467" s="117"/>
      <c r="N2467" s="117"/>
      <c r="P2467" s="35" t="s">
        <v>145</v>
      </c>
      <c r="R2467" s="352">
        <f>L2467-[1]გადასახდელები!L2467</f>
        <v>0</v>
      </c>
    </row>
    <row r="2468" spans="2:18" ht="20.25" hidden="1" customHeight="1">
      <c r="B2468" s="36" t="str">
        <f t="shared" si="855"/>
        <v>b</v>
      </c>
      <c r="C2468" s="42">
        <v>6</v>
      </c>
      <c r="D2468" s="42"/>
      <c r="F2468" s="343" t="s">
        <v>686</v>
      </c>
      <c r="G2468" s="54" t="s">
        <v>320</v>
      </c>
      <c r="H2468" s="116"/>
      <c r="I2468" s="105">
        <f t="shared" si="856"/>
        <v>0</v>
      </c>
      <c r="J2468" s="117"/>
      <c r="K2468" s="117"/>
      <c r="L2468" s="105">
        <f t="shared" si="854"/>
        <v>0</v>
      </c>
      <c r="M2468" s="117"/>
      <c r="N2468" s="117"/>
      <c r="P2468" s="35" t="s">
        <v>145</v>
      </c>
      <c r="R2468" s="352">
        <f>L2468-[1]გადასახდელები!L2468</f>
        <v>0</v>
      </c>
    </row>
    <row r="2469" spans="2:18" ht="30.75" hidden="1" customHeight="1">
      <c r="B2469" s="36" t="str">
        <f t="shared" si="855"/>
        <v>b</v>
      </c>
      <c r="C2469" s="42">
        <v>6</v>
      </c>
      <c r="D2469" s="42"/>
      <c r="F2469" s="343" t="s">
        <v>687</v>
      </c>
      <c r="G2469" s="54" t="s">
        <v>321</v>
      </c>
      <c r="H2469" s="116"/>
      <c r="I2469" s="105">
        <f t="shared" si="856"/>
        <v>0</v>
      </c>
      <c r="J2469" s="117"/>
      <c r="K2469" s="117"/>
      <c r="L2469" s="105">
        <f t="shared" si="854"/>
        <v>0</v>
      </c>
      <c r="M2469" s="117"/>
      <c r="N2469" s="117"/>
      <c r="P2469" s="35" t="s">
        <v>145</v>
      </c>
      <c r="R2469" s="352">
        <f>L2469-[1]გადასახდელები!L2469</f>
        <v>0</v>
      </c>
    </row>
    <row r="2470" spans="2:18" ht="20.25" hidden="1" customHeight="1">
      <c r="B2470" s="36" t="str">
        <f t="shared" si="855"/>
        <v>b</v>
      </c>
      <c r="C2470" s="42">
        <v>6</v>
      </c>
      <c r="D2470" s="42"/>
      <c r="F2470" s="343" t="s">
        <v>590</v>
      </c>
      <c r="G2470" s="54" t="s">
        <v>322</v>
      </c>
      <c r="H2470" s="116"/>
      <c r="I2470" s="105">
        <f t="shared" si="856"/>
        <v>0</v>
      </c>
      <c r="J2470" s="117"/>
      <c r="K2470" s="117"/>
      <c r="L2470" s="105">
        <f t="shared" si="854"/>
        <v>0</v>
      </c>
      <c r="M2470" s="117"/>
      <c r="N2470" s="117"/>
      <c r="P2470" s="35" t="s">
        <v>145</v>
      </c>
      <c r="R2470" s="352">
        <f>L2470-[1]გადასახდელები!L2470</f>
        <v>0</v>
      </c>
    </row>
    <row r="2471" spans="2:18" ht="20.25" hidden="1" customHeight="1">
      <c r="B2471" s="36" t="str">
        <f t="shared" si="855"/>
        <v>b</v>
      </c>
      <c r="C2471" s="42">
        <v>6</v>
      </c>
      <c r="D2471" s="42"/>
      <c r="F2471" s="343" t="s">
        <v>688</v>
      </c>
      <c r="G2471" s="54" t="s">
        <v>323</v>
      </c>
      <c r="H2471" s="116"/>
      <c r="I2471" s="105">
        <f t="shared" si="856"/>
        <v>0</v>
      </c>
      <c r="J2471" s="117"/>
      <c r="K2471" s="117"/>
      <c r="L2471" s="105">
        <f t="shared" si="854"/>
        <v>0</v>
      </c>
      <c r="M2471" s="117"/>
      <c r="N2471" s="117"/>
      <c r="P2471" s="35" t="s">
        <v>145</v>
      </c>
      <c r="R2471" s="352">
        <f>L2471-[1]გადასახდელები!L2471</f>
        <v>0</v>
      </c>
    </row>
    <row r="2472" spans="2:18" ht="20.25" hidden="1" customHeight="1">
      <c r="B2472" s="36" t="str">
        <f t="shared" si="855"/>
        <v>b</v>
      </c>
      <c r="C2472" s="42">
        <v>6</v>
      </c>
      <c r="D2472" s="42"/>
      <c r="F2472" s="343" t="s">
        <v>689</v>
      </c>
      <c r="G2472" s="54" t="s">
        <v>324</v>
      </c>
      <c r="H2472" s="116"/>
      <c r="I2472" s="105">
        <f t="shared" si="856"/>
        <v>0</v>
      </c>
      <c r="J2472" s="117"/>
      <c r="K2472" s="117"/>
      <c r="L2472" s="105">
        <f t="shared" si="854"/>
        <v>0</v>
      </c>
      <c r="M2472" s="117"/>
      <c r="N2472" s="117"/>
      <c r="P2472" s="35" t="s">
        <v>145</v>
      </c>
      <c r="R2472" s="352">
        <f>L2472-[1]გადასახდელები!L2472</f>
        <v>0</v>
      </c>
    </row>
    <row r="2473" spans="2:18" ht="20.25" hidden="1" customHeight="1">
      <c r="B2473" s="36" t="str">
        <f t="shared" si="855"/>
        <v>b</v>
      </c>
      <c r="C2473" s="42">
        <v>6</v>
      </c>
      <c r="D2473" s="42"/>
      <c r="F2473" s="343" t="s">
        <v>690</v>
      </c>
      <c r="G2473" s="54" t="s">
        <v>325</v>
      </c>
      <c r="H2473" s="116"/>
      <c r="I2473" s="105">
        <f t="shared" si="856"/>
        <v>0</v>
      </c>
      <c r="J2473" s="117"/>
      <c r="K2473" s="117"/>
      <c r="L2473" s="105">
        <f t="shared" si="854"/>
        <v>0</v>
      </c>
      <c r="M2473" s="117"/>
      <c r="N2473" s="117"/>
      <c r="P2473" s="35" t="s">
        <v>145</v>
      </c>
      <c r="R2473" s="352">
        <f>L2473-[1]გადასახდელები!L2473</f>
        <v>0</v>
      </c>
    </row>
    <row r="2474" spans="2:18" ht="20.25" hidden="1" customHeight="1">
      <c r="B2474" s="36" t="str">
        <f t="shared" si="855"/>
        <v>b</v>
      </c>
      <c r="C2474" s="42">
        <v>6</v>
      </c>
      <c r="D2474" s="42"/>
      <c r="F2474" s="343" t="s">
        <v>691</v>
      </c>
      <c r="G2474" s="54" t="s">
        <v>326</v>
      </c>
      <c r="H2474" s="116"/>
      <c r="I2474" s="105">
        <f t="shared" si="856"/>
        <v>0</v>
      </c>
      <c r="J2474" s="117"/>
      <c r="K2474" s="117"/>
      <c r="L2474" s="105">
        <f t="shared" si="854"/>
        <v>0</v>
      </c>
      <c r="M2474" s="117"/>
      <c r="N2474" s="117"/>
      <c r="P2474" s="35" t="s">
        <v>145</v>
      </c>
      <c r="R2474" s="352">
        <f>L2474-[1]გადასახდელები!L2474</f>
        <v>0</v>
      </c>
    </row>
    <row r="2475" spans="2:18" ht="20.25" hidden="1" customHeight="1">
      <c r="B2475" s="36" t="str">
        <f t="shared" si="855"/>
        <v>b</v>
      </c>
      <c r="C2475" s="42">
        <v>6</v>
      </c>
      <c r="D2475" s="42"/>
      <c r="F2475" s="343" t="s">
        <v>692</v>
      </c>
      <c r="G2475" s="54" t="s">
        <v>327</v>
      </c>
      <c r="H2475" s="116"/>
      <c r="I2475" s="105">
        <f t="shared" si="856"/>
        <v>0</v>
      </c>
      <c r="J2475" s="117"/>
      <c r="K2475" s="117"/>
      <c r="L2475" s="105">
        <f t="shared" si="854"/>
        <v>0</v>
      </c>
      <c r="M2475" s="117"/>
      <c r="N2475" s="117"/>
      <c r="P2475" s="35" t="s">
        <v>145</v>
      </c>
      <c r="R2475" s="352">
        <f>L2475-[1]გადასახდელები!L2475</f>
        <v>0</v>
      </c>
    </row>
    <row r="2476" spans="2:18" ht="20.25" hidden="1" customHeight="1">
      <c r="B2476" s="36" t="str">
        <f t="shared" si="855"/>
        <v>b</v>
      </c>
      <c r="C2476" s="42">
        <v>6</v>
      </c>
      <c r="D2476" s="42"/>
      <c r="F2476" s="343" t="s">
        <v>693</v>
      </c>
      <c r="G2476" s="54" t="s">
        <v>328</v>
      </c>
      <c r="H2476" s="116"/>
      <c r="I2476" s="105">
        <f t="shared" si="856"/>
        <v>0</v>
      </c>
      <c r="J2476" s="117"/>
      <c r="K2476" s="117"/>
      <c r="L2476" s="105">
        <f t="shared" si="854"/>
        <v>0</v>
      </c>
      <c r="M2476" s="117"/>
      <c r="N2476" s="117"/>
      <c r="P2476" s="35" t="s">
        <v>145</v>
      </c>
      <c r="R2476" s="352">
        <f>L2476-[1]გადასახდელები!L2476</f>
        <v>0</v>
      </c>
    </row>
    <row r="2477" spans="2:18" ht="20.25" hidden="1" customHeight="1">
      <c r="B2477" s="36" t="str">
        <f t="shared" si="855"/>
        <v>b</v>
      </c>
      <c r="C2477" s="42">
        <v>6</v>
      </c>
      <c r="D2477" s="42"/>
      <c r="F2477" s="343" t="s">
        <v>694</v>
      </c>
      <c r="G2477" s="54" t="s">
        <v>329</v>
      </c>
      <c r="H2477" s="116"/>
      <c r="I2477" s="105">
        <f t="shared" si="856"/>
        <v>0</v>
      </c>
      <c r="J2477" s="117"/>
      <c r="K2477" s="117"/>
      <c r="L2477" s="105">
        <f t="shared" si="854"/>
        <v>0</v>
      </c>
      <c r="M2477" s="117"/>
      <c r="N2477" s="117"/>
      <c r="P2477" s="35" t="s">
        <v>145</v>
      </c>
      <c r="R2477" s="352">
        <f>L2477-[1]გადასახდელები!L2477</f>
        <v>0</v>
      </c>
    </row>
    <row r="2478" spans="2:18" ht="20.25" hidden="1" customHeight="1">
      <c r="B2478" s="36" t="str">
        <f t="shared" si="855"/>
        <v>b</v>
      </c>
      <c r="C2478" s="42">
        <v>6</v>
      </c>
      <c r="D2478" s="42"/>
      <c r="F2478" s="343" t="s">
        <v>695</v>
      </c>
      <c r="G2478" s="54" t="s">
        <v>330</v>
      </c>
      <c r="H2478" s="116"/>
      <c r="I2478" s="105">
        <f t="shared" si="856"/>
        <v>0</v>
      </c>
      <c r="J2478" s="117"/>
      <c r="K2478" s="117"/>
      <c r="L2478" s="105">
        <f t="shared" si="854"/>
        <v>0</v>
      </c>
      <c r="M2478" s="117"/>
      <c r="N2478" s="117"/>
      <c r="P2478" s="35" t="s">
        <v>145</v>
      </c>
      <c r="R2478" s="352">
        <f>L2478-[1]გადასახდელები!L2478</f>
        <v>0</v>
      </c>
    </row>
    <row r="2479" spans="2:18" ht="20.25" hidden="1" customHeight="1">
      <c r="B2479" s="36" t="str">
        <f t="shared" si="855"/>
        <v>b</v>
      </c>
      <c r="C2479" s="42">
        <v>6</v>
      </c>
      <c r="D2479" s="42"/>
      <c r="F2479" s="343" t="s">
        <v>696</v>
      </c>
      <c r="G2479" s="54" t="s">
        <v>331</v>
      </c>
      <c r="H2479" s="116"/>
      <c r="I2479" s="105">
        <f t="shared" si="856"/>
        <v>0</v>
      </c>
      <c r="J2479" s="117"/>
      <c r="K2479" s="117"/>
      <c r="L2479" s="105">
        <f t="shared" si="854"/>
        <v>0</v>
      </c>
      <c r="M2479" s="117"/>
      <c r="N2479" s="117"/>
      <c r="P2479" s="35" t="s">
        <v>145</v>
      </c>
      <c r="R2479" s="352">
        <f>L2479-[1]გადასახდელები!L2479</f>
        <v>0</v>
      </c>
    </row>
    <row r="2480" spans="2:18" ht="20.25" hidden="1" customHeight="1">
      <c r="B2480" s="36" t="str">
        <f t="shared" si="855"/>
        <v>b</v>
      </c>
      <c r="C2480" s="42">
        <v>6</v>
      </c>
      <c r="D2480" s="42"/>
      <c r="F2480" s="343" t="s">
        <v>697</v>
      </c>
      <c r="G2480" s="55" t="s">
        <v>332</v>
      </c>
      <c r="H2480" s="116"/>
      <c r="I2480" s="105">
        <f t="shared" si="856"/>
        <v>0</v>
      </c>
      <c r="J2480" s="117"/>
      <c r="K2480" s="117"/>
      <c r="L2480" s="105">
        <f t="shared" si="854"/>
        <v>0</v>
      </c>
      <c r="M2480" s="117"/>
      <c r="N2480" s="117"/>
      <c r="P2480" s="35" t="s">
        <v>145</v>
      </c>
      <c r="R2480" s="352">
        <f>L2480-[1]გადასახდელები!L2480</f>
        <v>0</v>
      </c>
    </row>
    <row r="2481" spans="2:18" ht="20.25" hidden="1" customHeight="1">
      <c r="B2481" s="36" t="str">
        <f t="shared" si="855"/>
        <v>b</v>
      </c>
      <c r="C2481" s="42">
        <v>6</v>
      </c>
      <c r="D2481" s="42"/>
      <c r="F2481" s="343" t="s">
        <v>698</v>
      </c>
      <c r="G2481" s="54" t="s">
        <v>333</v>
      </c>
      <c r="H2481" s="116"/>
      <c r="I2481" s="105">
        <f t="shared" si="856"/>
        <v>0</v>
      </c>
      <c r="J2481" s="117"/>
      <c r="K2481" s="117"/>
      <c r="L2481" s="105">
        <f t="shared" si="854"/>
        <v>0</v>
      </c>
      <c r="M2481" s="117"/>
      <c r="N2481" s="117"/>
      <c r="P2481" s="35" t="s">
        <v>145</v>
      </c>
      <c r="R2481" s="352">
        <f>L2481-[1]გადასახდელები!L2481</f>
        <v>0</v>
      </c>
    </row>
    <row r="2482" spans="2:18" ht="30.75" hidden="1" customHeight="1">
      <c r="B2482" s="36" t="str">
        <f t="shared" si="855"/>
        <v>b</v>
      </c>
      <c r="C2482" s="42">
        <v>6</v>
      </c>
      <c r="D2482" s="42"/>
      <c r="F2482" s="343" t="s">
        <v>591</v>
      </c>
      <c r="G2482" s="54" t="s">
        <v>334</v>
      </c>
      <c r="H2482" s="116"/>
      <c r="I2482" s="105">
        <f t="shared" si="856"/>
        <v>0</v>
      </c>
      <c r="J2482" s="117"/>
      <c r="K2482" s="117"/>
      <c r="L2482" s="105">
        <f t="shared" si="854"/>
        <v>0</v>
      </c>
      <c r="M2482" s="117"/>
      <c r="N2482" s="117"/>
      <c r="P2482" s="35" t="s">
        <v>145</v>
      </c>
      <c r="R2482" s="352">
        <f>L2482-[1]გადასახდელები!L2482</f>
        <v>0</v>
      </c>
    </row>
    <row r="2483" spans="2:18" ht="20.25" hidden="1" customHeight="1">
      <c r="B2483" s="36" t="str">
        <f t="shared" si="855"/>
        <v>b</v>
      </c>
      <c r="C2483" s="42">
        <v>4</v>
      </c>
      <c r="D2483" s="42"/>
      <c r="F2483" s="342" t="s">
        <v>699</v>
      </c>
      <c r="G2483" s="47" t="s">
        <v>335</v>
      </c>
      <c r="H2483" s="93">
        <f>H2484+H2485</f>
        <v>0</v>
      </c>
      <c r="I2483" s="94">
        <f t="shared" si="856"/>
        <v>0</v>
      </c>
      <c r="J2483" s="93">
        <f>J2484+J2485</f>
        <v>0</v>
      </c>
      <c r="K2483" s="93">
        <f>K2484+K2485</f>
        <v>0</v>
      </c>
      <c r="L2483" s="94">
        <f t="shared" si="854"/>
        <v>0</v>
      </c>
      <c r="M2483" s="93">
        <f>M2484+M2485</f>
        <v>0</v>
      </c>
      <c r="N2483" s="93">
        <f>N2484+N2485</f>
        <v>0</v>
      </c>
      <c r="O2483" s="82" t="s">
        <v>146</v>
      </c>
      <c r="P2483" s="35" t="s">
        <v>145</v>
      </c>
      <c r="R2483" s="352">
        <f>L2483-[1]გადასახდელები!L2483</f>
        <v>0</v>
      </c>
    </row>
    <row r="2484" spans="2:18" ht="20.25" hidden="1" customHeight="1">
      <c r="B2484" s="36" t="str">
        <f t="shared" si="855"/>
        <v>b</v>
      </c>
      <c r="C2484" s="42">
        <v>5</v>
      </c>
      <c r="D2484" s="42"/>
      <c r="F2484" s="343" t="s">
        <v>700</v>
      </c>
      <c r="G2484" s="48" t="s">
        <v>336</v>
      </c>
      <c r="H2484" s="101"/>
      <c r="I2484" s="97">
        <f t="shared" si="856"/>
        <v>0</v>
      </c>
      <c r="J2484" s="102"/>
      <c r="K2484" s="102"/>
      <c r="L2484" s="97">
        <f t="shared" si="854"/>
        <v>0</v>
      </c>
      <c r="M2484" s="102"/>
      <c r="N2484" s="102"/>
      <c r="O2484" s="115"/>
      <c r="P2484" s="35" t="s">
        <v>145</v>
      </c>
      <c r="R2484" s="352">
        <f>L2484-[1]გადასახდელები!L2484</f>
        <v>0</v>
      </c>
    </row>
    <row r="2485" spans="2:18" ht="20.25" hidden="1" customHeight="1">
      <c r="B2485" s="36" t="str">
        <f t="shared" si="855"/>
        <v>b</v>
      </c>
      <c r="C2485" s="42">
        <v>5</v>
      </c>
      <c r="D2485" s="42"/>
      <c r="F2485" s="342" t="s">
        <v>701</v>
      </c>
      <c r="G2485" s="48" t="s">
        <v>337</v>
      </c>
      <c r="H2485" s="119">
        <f>H2486+H2487</f>
        <v>0</v>
      </c>
      <c r="I2485" s="105">
        <f t="shared" si="856"/>
        <v>0</v>
      </c>
      <c r="J2485" s="119">
        <f>J2486+J2487</f>
        <v>0</v>
      </c>
      <c r="K2485" s="119">
        <f>K2486+K2487</f>
        <v>0</v>
      </c>
      <c r="L2485" s="105">
        <f t="shared" ref="L2485:L2548" si="857">M2485+N2485</f>
        <v>0</v>
      </c>
      <c r="M2485" s="119">
        <f>M2486+M2487</f>
        <v>0</v>
      </c>
      <c r="N2485" s="119">
        <f>N2486+N2487</f>
        <v>0</v>
      </c>
      <c r="O2485" s="82" t="s">
        <v>146</v>
      </c>
      <c r="P2485" s="35" t="s">
        <v>145</v>
      </c>
      <c r="R2485" s="352">
        <f>L2485-[1]გადასახდელები!L2485</f>
        <v>0</v>
      </c>
    </row>
    <row r="2486" spans="2:18" ht="20.25" hidden="1" customHeight="1">
      <c r="B2486" s="36" t="str">
        <f t="shared" si="855"/>
        <v>b</v>
      </c>
      <c r="C2486" s="42">
        <v>6</v>
      </c>
      <c r="D2486" s="42"/>
      <c r="F2486" s="343" t="s">
        <v>702</v>
      </c>
      <c r="G2486" s="54" t="s">
        <v>338</v>
      </c>
      <c r="H2486" s="116"/>
      <c r="I2486" s="105">
        <f t="shared" si="856"/>
        <v>0</v>
      </c>
      <c r="J2486" s="117"/>
      <c r="K2486" s="117"/>
      <c r="L2486" s="105">
        <f t="shared" si="857"/>
        <v>0</v>
      </c>
      <c r="M2486" s="117"/>
      <c r="N2486" s="117"/>
      <c r="P2486" s="35" t="s">
        <v>145</v>
      </c>
      <c r="R2486" s="352">
        <f>L2486-[1]გადასახდელები!L2486</f>
        <v>0</v>
      </c>
    </row>
    <row r="2487" spans="2:18" ht="20.25" hidden="1" customHeight="1">
      <c r="B2487" s="36" t="str">
        <f t="shared" si="855"/>
        <v>b</v>
      </c>
      <c r="C2487" s="42">
        <v>6</v>
      </c>
      <c r="D2487" s="42"/>
      <c r="F2487" s="343" t="s">
        <v>703</v>
      </c>
      <c r="G2487" s="54" t="s">
        <v>339</v>
      </c>
      <c r="H2487" s="116"/>
      <c r="I2487" s="105">
        <f t="shared" si="856"/>
        <v>0</v>
      </c>
      <c r="J2487" s="117"/>
      <c r="K2487" s="117"/>
      <c r="L2487" s="105">
        <f t="shared" si="857"/>
        <v>0</v>
      </c>
      <c r="M2487" s="117"/>
      <c r="N2487" s="117"/>
      <c r="P2487" s="35" t="s">
        <v>145</v>
      </c>
      <c r="R2487" s="352">
        <f>L2487-[1]გადასახდელები!L2487</f>
        <v>0</v>
      </c>
    </row>
    <row r="2488" spans="2:18" ht="30.75" hidden="1" customHeight="1">
      <c r="B2488" s="36" t="str">
        <f t="shared" si="855"/>
        <v>b</v>
      </c>
      <c r="C2488" s="42">
        <v>3</v>
      </c>
      <c r="D2488" s="42"/>
      <c r="F2488" s="342" t="s">
        <v>704</v>
      </c>
      <c r="G2488" s="51" t="s">
        <v>340</v>
      </c>
      <c r="H2488" s="89">
        <f>H2489+H2490</f>
        <v>0</v>
      </c>
      <c r="I2488" s="90">
        <f t="shared" si="856"/>
        <v>0</v>
      </c>
      <c r="J2488" s="89">
        <f>J2489+J2490</f>
        <v>0</v>
      </c>
      <c r="K2488" s="89">
        <f>K2489+K2490</f>
        <v>0</v>
      </c>
      <c r="L2488" s="90">
        <f t="shared" si="857"/>
        <v>0</v>
      </c>
      <c r="M2488" s="89">
        <f>M2489+M2490</f>
        <v>0</v>
      </c>
      <c r="N2488" s="89">
        <f>N2489+N2490</f>
        <v>0</v>
      </c>
      <c r="O2488" s="82" t="s">
        <v>146</v>
      </c>
      <c r="P2488" s="35" t="s">
        <v>145</v>
      </c>
      <c r="R2488" s="352">
        <f>L2488-[1]გადასახდელები!L2488</f>
        <v>0</v>
      </c>
    </row>
    <row r="2489" spans="2:18" ht="30.75" hidden="1" customHeight="1">
      <c r="B2489" s="36" t="str">
        <f t="shared" si="855"/>
        <v>b</v>
      </c>
      <c r="C2489" s="42">
        <v>4</v>
      </c>
      <c r="D2489" s="42"/>
      <c r="F2489" s="343" t="s">
        <v>705</v>
      </c>
      <c r="G2489" s="47" t="s">
        <v>341</v>
      </c>
      <c r="H2489" s="103"/>
      <c r="I2489" s="94">
        <f t="shared" si="856"/>
        <v>0</v>
      </c>
      <c r="J2489" s="104"/>
      <c r="K2489" s="104"/>
      <c r="L2489" s="94">
        <f t="shared" si="857"/>
        <v>0</v>
      </c>
      <c r="M2489" s="104"/>
      <c r="N2489" s="104"/>
      <c r="P2489" s="35" t="s">
        <v>145</v>
      </c>
      <c r="R2489" s="352">
        <f>L2489-[1]გადასახდელები!L2489</f>
        <v>0</v>
      </c>
    </row>
    <row r="2490" spans="2:18" ht="30.75" hidden="1" customHeight="1">
      <c r="B2490" s="36" t="str">
        <f t="shared" si="855"/>
        <v>b</v>
      </c>
      <c r="C2490" s="42">
        <v>4</v>
      </c>
      <c r="D2490" s="42"/>
      <c r="F2490" s="342" t="s">
        <v>706</v>
      </c>
      <c r="G2490" s="47" t="s">
        <v>342</v>
      </c>
      <c r="H2490" s="93">
        <f>H2491+H2492+H2493+H2494</f>
        <v>0</v>
      </c>
      <c r="I2490" s="94">
        <f t="shared" si="856"/>
        <v>0</v>
      </c>
      <c r="J2490" s="93">
        <f>J2491+J2492+J2493+J2494</f>
        <v>0</v>
      </c>
      <c r="K2490" s="93">
        <f>K2491+K2492+K2493+K2494</f>
        <v>0</v>
      </c>
      <c r="L2490" s="94">
        <f t="shared" si="857"/>
        <v>0</v>
      </c>
      <c r="M2490" s="93">
        <f>M2491+M2492+M2493+M2494</f>
        <v>0</v>
      </c>
      <c r="N2490" s="93">
        <f>N2491+N2492+N2493+N2494</f>
        <v>0</v>
      </c>
      <c r="O2490" s="82" t="s">
        <v>146</v>
      </c>
      <c r="P2490" s="35" t="s">
        <v>145</v>
      </c>
      <c r="R2490" s="352">
        <f>L2490-[1]გადასახდელები!L2490</f>
        <v>0</v>
      </c>
    </row>
    <row r="2491" spans="2:18" ht="30.75" hidden="1" customHeight="1">
      <c r="B2491" s="36" t="str">
        <f t="shared" si="855"/>
        <v>b</v>
      </c>
      <c r="C2491" s="42">
        <v>5</v>
      </c>
      <c r="D2491" s="42"/>
      <c r="F2491" s="343" t="s">
        <v>707</v>
      </c>
      <c r="G2491" s="48" t="s">
        <v>343</v>
      </c>
      <c r="H2491" s="101"/>
      <c r="I2491" s="97">
        <f t="shared" si="856"/>
        <v>0</v>
      </c>
      <c r="J2491" s="102"/>
      <c r="K2491" s="102"/>
      <c r="L2491" s="97">
        <f t="shared" si="857"/>
        <v>0</v>
      </c>
      <c r="M2491" s="102"/>
      <c r="N2491" s="102"/>
      <c r="P2491" s="35" t="s">
        <v>145</v>
      </c>
      <c r="R2491" s="352">
        <f>L2491-[1]გადასახდელები!L2491</f>
        <v>0</v>
      </c>
    </row>
    <row r="2492" spans="2:18" ht="20.25" hidden="1" customHeight="1">
      <c r="B2492" s="36" t="str">
        <f t="shared" si="855"/>
        <v>b</v>
      </c>
      <c r="C2492" s="42">
        <v>5</v>
      </c>
      <c r="D2492" s="42"/>
      <c r="F2492" s="343" t="s">
        <v>708</v>
      </c>
      <c r="G2492" s="48" t="s">
        <v>344</v>
      </c>
      <c r="H2492" s="101"/>
      <c r="I2492" s="97">
        <f t="shared" si="856"/>
        <v>0</v>
      </c>
      <c r="J2492" s="102"/>
      <c r="K2492" s="102"/>
      <c r="L2492" s="97">
        <f t="shared" si="857"/>
        <v>0</v>
      </c>
      <c r="M2492" s="102"/>
      <c r="N2492" s="102"/>
      <c r="P2492" s="35" t="s">
        <v>145</v>
      </c>
      <c r="R2492" s="352">
        <f>L2492-[1]გადასახდელები!L2492</f>
        <v>0</v>
      </c>
    </row>
    <row r="2493" spans="2:18" ht="20.25" hidden="1" customHeight="1">
      <c r="B2493" s="36" t="str">
        <f t="shared" si="855"/>
        <v>b</v>
      </c>
      <c r="C2493" s="42">
        <v>5</v>
      </c>
      <c r="D2493" s="42"/>
      <c r="F2493" s="343" t="s">
        <v>709</v>
      </c>
      <c r="G2493" s="48" t="s">
        <v>345</v>
      </c>
      <c r="H2493" s="101"/>
      <c r="I2493" s="97">
        <f t="shared" si="856"/>
        <v>0</v>
      </c>
      <c r="J2493" s="102"/>
      <c r="K2493" s="102"/>
      <c r="L2493" s="97">
        <f t="shared" si="857"/>
        <v>0</v>
      </c>
      <c r="M2493" s="102"/>
      <c r="N2493" s="102"/>
      <c r="P2493" s="35" t="s">
        <v>145</v>
      </c>
      <c r="R2493" s="352">
        <f>L2493-[1]გადასახდელები!L2493</f>
        <v>0</v>
      </c>
    </row>
    <row r="2494" spans="2:18" ht="20.25" hidden="1" customHeight="1">
      <c r="B2494" s="36" t="str">
        <f t="shared" si="855"/>
        <v>b</v>
      </c>
      <c r="C2494" s="42">
        <v>5</v>
      </c>
      <c r="D2494" s="42"/>
      <c r="F2494" s="343" t="s">
        <v>710</v>
      </c>
      <c r="G2494" s="48" t="s">
        <v>214</v>
      </c>
      <c r="H2494" s="101"/>
      <c r="I2494" s="97">
        <f t="shared" si="856"/>
        <v>0</v>
      </c>
      <c r="J2494" s="102"/>
      <c r="K2494" s="102"/>
      <c r="L2494" s="97">
        <f t="shared" si="857"/>
        <v>0</v>
      </c>
      <c r="M2494" s="102"/>
      <c r="N2494" s="102"/>
      <c r="P2494" s="35" t="s">
        <v>145</v>
      </c>
      <c r="R2494" s="352">
        <f>L2494-[1]გადასახდელები!L2494</f>
        <v>0</v>
      </c>
    </row>
    <row r="2495" spans="2:18" ht="20.25" hidden="1" customHeight="1">
      <c r="B2495" s="36" t="str">
        <f t="shared" si="855"/>
        <v>b</v>
      </c>
      <c r="C2495" s="42">
        <v>3</v>
      </c>
      <c r="D2495" s="42"/>
      <c r="F2495" s="343" t="s">
        <v>711</v>
      </c>
      <c r="G2495" s="51" t="s">
        <v>346</v>
      </c>
      <c r="H2495" s="111"/>
      <c r="I2495" s="90">
        <f t="shared" si="856"/>
        <v>0</v>
      </c>
      <c r="J2495" s="112"/>
      <c r="K2495" s="112"/>
      <c r="L2495" s="90">
        <f t="shared" si="857"/>
        <v>0</v>
      </c>
      <c r="M2495" s="112"/>
      <c r="N2495" s="112"/>
      <c r="P2495" s="35" t="s">
        <v>145</v>
      </c>
      <c r="R2495" s="352">
        <f>L2495-[1]გადასახდელები!L2495</f>
        <v>0</v>
      </c>
    </row>
    <row r="2496" spans="2:18" ht="20.25" hidden="1" customHeight="1">
      <c r="B2496" s="36" t="str">
        <f t="shared" si="855"/>
        <v>b</v>
      </c>
      <c r="C2496" s="42">
        <v>3</v>
      </c>
      <c r="D2496" s="42"/>
      <c r="F2496" s="342" t="s">
        <v>712</v>
      </c>
      <c r="G2496" s="51" t="s">
        <v>347</v>
      </c>
      <c r="H2496" s="89">
        <f>H2497+H2498+H2499+H2502</f>
        <v>0</v>
      </c>
      <c r="I2496" s="90">
        <f t="shared" si="856"/>
        <v>0</v>
      </c>
      <c r="J2496" s="89">
        <f>J2497+J2498+J2499+J2502</f>
        <v>0</v>
      </c>
      <c r="K2496" s="89">
        <f>K2497+K2498+K2499+K2502</f>
        <v>0</v>
      </c>
      <c r="L2496" s="90">
        <f t="shared" si="857"/>
        <v>0</v>
      </c>
      <c r="M2496" s="89">
        <f>M2497+M2498+M2499+M2502</f>
        <v>0</v>
      </c>
      <c r="N2496" s="89">
        <f>N2497+N2498+N2499+N2502</f>
        <v>0</v>
      </c>
      <c r="O2496" s="82" t="s">
        <v>146</v>
      </c>
      <c r="P2496" s="35" t="s">
        <v>145</v>
      </c>
      <c r="R2496" s="352">
        <f>L2496-[1]გადასახდელები!L2496</f>
        <v>0</v>
      </c>
    </row>
    <row r="2497" spans="2:18" ht="30.75" hidden="1" customHeight="1">
      <c r="B2497" s="36" t="str">
        <f t="shared" si="855"/>
        <v>b</v>
      </c>
      <c r="C2497" s="42">
        <v>4</v>
      </c>
      <c r="D2497" s="42"/>
      <c r="F2497" s="343" t="s">
        <v>713</v>
      </c>
      <c r="G2497" s="47" t="s">
        <v>348</v>
      </c>
      <c r="H2497" s="103"/>
      <c r="I2497" s="94">
        <f t="shared" si="856"/>
        <v>0</v>
      </c>
      <c r="J2497" s="104"/>
      <c r="K2497" s="104"/>
      <c r="L2497" s="94">
        <f t="shared" si="857"/>
        <v>0</v>
      </c>
      <c r="M2497" s="104"/>
      <c r="N2497" s="104"/>
      <c r="O2497" s="115"/>
      <c r="P2497" s="35" t="s">
        <v>145</v>
      </c>
      <c r="R2497" s="352">
        <f>L2497-[1]გადასახდელები!L2497</f>
        <v>0</v>
      </c>
    </row>
    <row r="2498" spans="2:18" ht="20.25" hidden="1" customHeight="1">
      <c r="B2498" s="36" t="str">
        <f t="shared" si="855"/>
        <v>b</v>
      </c>
      <c r="C2498" s="42">
        <v>4</v>
      </c>
      <c r="D2498" s="42"/>
      <c r="F2498" s="343" t="s">
        <v>714</v>
      </c>
      <c r="G2498" s="47" t="s">
        <v>349</v>
      </c>
      <c r="H2498" s="103"/>
      <c r="I2498" s="94">
        <f t="shared" si="856"/>
        <v>0</v>
      </c>
      <c r="J2498" s="104"/>
      <c r="K2498" s="104"/>
      <c r="L2498" s="94">
        <f t="shared" si="857"/>
        <v>0</v>
      </c>
      <c r="M2498" s="104"/>
      <c r="N2498" s="104"/>
      <c r="O2498" s="115"/>
      <c r="P2498" s="35" t="s">
        <v>145</v>
      </c>
      <c r="R2498" s="352">
        <f>L2498-[1]გადასახდელები!L2498</f>
        <v>0</v>
      </c>
    </row>
    <row r="2499" spans="2:18" ht="20.25" hidden="1" customHeight="1">
      <c r="B2499" s="36" t="str">
        <f t="shared" si="855"/>
        <v>b</v>
      </c>
      <c r="C2499" s="42">
        <v>4</v>
      </c>
      <c r="D2499" s="42"/>
      <c r="F2499" s="342" t="s">
        <v>715</v>
      </c>
      <c r="G2499" s="47" t="s">
        <v>350</v>
      </c>
      <c r="H2499" s="93">
        <f>H2500+H2501</f>
        <v>0</v>
      </c>
      <c r="I2499" s="94">
        <f t="shared" si="856"/>
        <v>0</v>
      </c>
      <c r="J2499" s="93">
        <f>J2500+J2501</f>
        <v>0</v>
      </c>
      <c r="K2499" s="93">
        <f>K2500+K2501</f>
        <v>0</v>
      </c>
      <c r="L2499" s="94">
        <f t="shared" si="857"/>
        <v>0</v>
      </c>
      <c r="M2499" s="93">
        <f>M2500+M2501</f>
        <v>0</v>
      </c>
      <c r="N2499" s="93">
        <f>N2500+N2501</f>
        <v>0</v>
      </c>
      <c r="O2499" s="82" t="s">
        <v>146</v>
      </c>
      <c r="P2499" s="35" t="s">
        <v>145</v>
      </c>
      <c r="R2499" s="352">
        <f>L2499-[1]გადასახდელები!L2499</f>
        <v>0</v>
      </c>
    </row>
    <row r="2500" spans="2:18" ht="30.75" hidden="1" customHeight="1">
      <c r="B2500" s="36" t="str">
        <f t="shared" si="855"/>
        <v>b</v>
      </c>
      <c r="C2500" s="42">
        <v>5</v>
      </c>
      <c r="D2500" s="42"/>
      <c r="F2500" s="343" t="s">
        <v>716</v>
      </c>
      <c r="G2500" s="48" t="s">
        <v>351</v>
      </c>
      <c r="H2500" s="101"/>
      <c r="I2500" s="97">
        <f t="shared" si="856"/>
        <v>0</v>
      </c>
      <c r="J2500" s="102"/>
      <c r="K2500" s="102"/>
      <c r="L2500" s="97">
        <f t="shared" si="857"/>
        <v>0</v>
      </c>
      <c r="M2500" s="102"/>
      <c r="N2500" s="102"/>
      <c r="P2500" s="35" t="s">
        <v>145</v>
      </c>
      <c r="R2500" s="352">
        <f>L2500-[1]გადასახდელები!L2500</f>
        <v>0</v>
      </c>
    </row>
    <row r="2501" spans="2:18" ht="20.25" hidden="1" customHeight="1">
      <c r="B2501" s="36" t="str">
        <f t="shared" si="855"/>
        <v>b</v>
      </c>
      <c r="C2501" s="42">
        <v>5</v>
      </c>
      <c r="D2501" s="42"/>
      <c r="F2501" s="343" t="s">
        <v>717</v>
      </c>
      <c r="G2501" s="48" t="s">
        <v>352</v>
      </c>
      <c r="H2501" s="101"/>
      <c r="I2501" s="97">
        <f t="shared" si="856"/>
        <v>0</v>
      </c>
      <c r="J2501" s="102"/>
      <c r="K2501" s="102"/>
      <c r="L2501" s="97">
        <f t="shared" si="857"/>
        <v>0</v>
      </c>
      <c r="M2501" s="102"/>
      <c r="N2501" s="102"/>
      <c r="P2501" s="35" t="s">
        <v>145</v>
      </c>
      <c r="R2501" s="352">
        <f>L2501-[1]გადასახდელები!L2501</f>
        <v>0</v>
      </c>
    </row>
    <row r="2502" spans="2:18" ht="20.25" hidden="1" customHeight="1">
      <c r="B2502" s="36" t="str">
        <f t="shared" si="855"/>
        <v>b</v>
      </c>
      <c r="C2502" s="42">
        <v>4</v>
      </c>
      <c r="D2502" s="42"/>
      <c r="F2502" s="343" t="s">
        <v>718</v>
      </c>
      <c r="G2502" s="47" t="s">
        <v>353</v>
      </c>
      <c r="H2502" s="103"/>
      <c r="I2502" s="94">
        <f t="shared" si="856"/>
        <v>0</v>
      </c>
      <c r="J2502" s="104"/>
      <c r="K2502" s="104"/>
      <c r="L2502" s="94">
        <f t="shared" si="857"/>
        <v>0</v>
      </c>
      <c r="M2502" s="104"/>
      <c r="N2502" s="104"/>
      <c r="P2502" s="35" t="s">
        <v>145</v>
      </c>
      <c r="R2502" s="352">
        <f>L2502-[1]გადასახდელები!L2502</f>
        <v>0</v>
      </c>
    </row>
    <row r="2503" spans="2:18" ht="20.25" hidden="1" customHeight="1">
      <c r="B2503" s="36" t="str">
        <f t="shared" ref="B2503:B2566" si="858">IF(H2503+I2503+L2503&gt;0,"a","b")</f>
        <v>b</v>
      </c>
      <c r="C2503" s="42">
        <v>2</v>
      </c>
      <c r="D2503" s="42"/>
      <c r="F2503" s="30"/>
      <c r="G2503" s="60" t="s">
        <v>354</v>
      </c>
      <c r="H2503" s="86">
        <f>H2504+H2511+H2518</f>
        <v>0</v>
      </c>
      <c r="I2503" s="87">
        <f t="shared" si="856"/>
        <v>0</v>
      </c>
      <c r="J2503" s="88">
        <f>J2504+J2511+J2518</f>
        <v>0</v>
      </c>
      <c r="K2503" s="88">
        <f>K2504+K2511+K2518</f>
        <v>0</v>
      </c>
      <c r="L2503" s="87">
        <f t="shared" si="857"/>
        <v>0</v>
      </c>
      <c r="M2503" s="88">
        <f>M2504+M2511+M2518</f>
        <v>0</v>
      </c>
      <c r="N2503" s="88">
        <f>N2504+N2511+N2518</f>
        <v>0</v>
      </c>
      <c r="O2503" s="82" t="s">
        <v>146</v>
      </c>
      <c r="R2503" s="352">
        <f>L2503-[1]გადასახდელები!L2503</f>
        <v>0</v>
      </c>
    </row>
    <row r="2504" spans="2:18" ht="20.25" hidden="1" customHeight="1">
      <c r="B2504" s="36" t="str">
        <f t="shared" si="858"/>
        <v>b</v>
      </c>
      <c r="C2504" s="42">
        <v>3</v>
      </c>
      <c r="D2504" s="42"/>
      <c r="F2504" s="31"/>
      <c r="G2504" s="51" t="s">
        <v>355</v>
      </c>
      <c r="H2504" s="120">
        <f>SUM(H2505:H2510)</f>
        <v>0</v>
      </c>
      <c r="I2504" s="118">
        <f t="shared" si="856"/>
        <v>0</v>
      </c>
      <c r="J2504" s="121">
        <f>SUM(J2505:J2510)</f>
        <v>0</v>
      </c>
      <c r="K2504" s="121">
        <f>SUM(K2505:K2510)</f>
        <v>0</v>
      </c>
      <c r="L2504" s="118">
        <f t="shared" si="857"/>
        <v>0</v>
      </c>
      <c r="M2504" s="121">
        <f>SUM(M2505:M2510)</f>
        <v>0</v>
      </c>
      <c r="N2504" s="121">
        <f>SUM(N2505:N2510)</f>
        <v>0</v>
      </c>
      <c r="O2504" s="82" t="s">
        <v>146</v>
      </c>
      <c r="R2504" s="352">
        <f>L2504-[1]გადასახდელები!L2504</f>
        <v>0</v>
      </c>
    </row>
    <row r="2505" spans="2:18" ht="20.25" hidden="1" customHeight="1">
      <c r="B2505" s="36" t="str">
        <f t="shared" si="858"/>
        <v>b</v>
      </c>
      <c r="C2505" s="42">
        <v>4</v>
      </c>
      <c r="D2505" s="42"/>
      <c r="F2505" s="31"/>
      <c r="G2505" s="47" t="s">
        <v>356</v>
      </c>
      <c r="H2505" s="103"/>
      <c r="I2505" s="94">
        <f t="shared" si="856"/>
        <v>0</v>
      </c>
      <c r="J2505" s="104"/>
      <c r="K2505" s="104"/>
      <c r="L2505" s="94">
        <f t="shared" si="857"/>
        <v>0</v>
      </c>
      <c r="M2505" s="104"/>
      <c r="N2505" s="104"/>
      <c r="R2505" s="352">
        <f>L2505-[1]გადასახდელები!L2505</f>
        <v>0</v>
      </c>
    </row>
    <row r="2506" spans="2:18" ht="20.25" hidden="1" customHeight="1">
      <c r="B2506" s="36" t="str">
        <f t="shared" si="858"/>
        <v>b</v>
      </c>
      <c r="C2506" s="42">
        <v>4</v>
      </c>
      <c r="D2506" s="42"/>
      <c r="F2506" s="31"/>
      <c r="G2506" s="47" t="s">
        <v>357</v>
      </c>
      <c r="H2506" s="103"/>
      <c r="I2506" s="94">
        <f t="shared" si="856"/>
        <v>0</v>
      </c>
      <c r="J2506" s="104"/>
      <c r="K2506" s="104"/>
      <c r="L2506" s="94">
        <f t="shared" si="857"/>
        <v>0</v>
      </c>
      <c r="M2506" s="104"/>
      <c r="N2506" s="104"/>
      <c r="R2506" s="352">
        <f>L2506-[1]გადასახდელები!L2506</f>
        <v>0</v>
      </c>
    </row>
    <row r="2507" spans="2:18" ht="20.25" hidden="1" customHeight="1">
      <c r="B2507" s="36" t="str">
        <f t="shared" si="858"/>
        <v>b</v>
      </c>
      <c r="C2507" s="42">
        <v>4</v>
      </c>
      <c r="D2507" s="42"/>
      <c r="F2507" s="31"/>
      <c r="G2507" s="47" t="s">
        <v>212</v>
      </c>
      <c r="H2507" s="103"/>
      <c r="I2507" s="94">
        <f t="shared" si="856"/>
        <v>0</v>
      </c>
      <c r="J2507" s="104"/>
      <c r="K2507" s="104"/>
      <c r="L2507" s="94">
        <f t="shared" si="857"/>
        <v>0</v>
      </c>
      <c r="M2507" s="104"/>
      <c r="N2507" s="104"/>
      <c r="R2507" s="352">
        <f>L2507-[1]გადასახდელები!L2507</f>
        <v>0</v>
      </c>
    </row>
    <row r="2508" spans="2:18" ht="20.25" hidden="1" customHeight="1">
      <c r="B2508" s="36" t="str">
        <f t="shared" si="858"/>
        <v>b</v>
      </c>
      <c r="C2508" s="42">
        <v>4</v>
      </c>
      <c r="D2508" s="42"/>
      <c r="F2508" s="31"/>
      <c r="G2508" s="47" t="s">
        <v>358</v>
      </c>
      <c r="H2508" s="103"/>
      <c r="I2508" s="94">
        <f t="shared" si="856"/>
        <v>0</v>
      </c>
      <c r="J2508" s="104"/>
      <c r="K2508" s="104"/>
      <c r="L2508" s="94">
        <f t="shared" si="857"/>
        <v>0</v>
      </c>
      <c r="M2508" s="104"/>
      <c r="N2508" s="104"/>
      <c r="R2508" s="352">
        <f>L2508-[1]გადასახდელები!L2508</f>
        <v>0</v>
      </c>
    </row>
    <row r="2509" spans="2:18" ht="20.25" hidden="1" customHeight="1">
      <c r="B2509" s="36" t="str">
        <f t="shared" si="858"/>
        <v>b</v>
      </c>
      <c r="C2509" s="42">
        <v>4</v>
      </c>
      <c r="D2509" s="42"/>
      <c r="F2509" s="31"/>
      <c r="G2509" s="47" t="s">
        <v>359</v>
      </c>
      <c r="H2509" s="103"/>
      <c r="I2509" s="94">
        <f t="shared" si="856"/>
        <v>0</v>
      </c>
      <c r="J2509" s="104"/>
      <c r="K2509" s="104"/>
      <c r="L2509" s="94">
        <f t="shared" si="857"/>
        <v>0</v>
      </c>
      <c r="M2509" s="104"/>
      <c r="N2509" s="104"/>
      <c r="R2509" s="352">
        <f>L2509-[1]გადასახდელები!L2509</f>
        <v>0</v>
      </c>
    </row>
    <row r="2510" spans="2:18" ht="20.25" hidden="1" customHeight="1">
      <c r="B2510" s="36" t="str">
        <f t="shared" si="858"/>
        <v>b</v>
      </c>
      <c r="C2510" s="42">
        <v>4</v>
      </c>
      <c r="D2510" s="42"/>
      <c r="F2510" s="31"/>
      <c r="G2510" s="47" t="s">
        <v>360</v>
      </c>
      <c r="H2510" s="103"/>
      <c r="I2510" s="94">
        <f t="shared" si="856"/>
        <v>0</v>
      </c>
      <c r="J2510" s="104"/>
      <c r="K2510" s="104"/>
      <c r="L2510" s="94">
        <f t="shared" si="857"/>
        <v>0</v>
      </c>
      <c r="M2510" s="104"/>
      <c r="N2510" s="104"/>
      <c r="R2510" s="352">
        <f>L2510-[1]გადასახდელები!L2510</f>
        <v>0</v>
      </c>
    </row>
    <row r="2511" spans="2:18" ht="20.25" hidden="1" customHeight="1">
      <c r="B2511" s="36" t="str">
        <f t="shared" si="858"/>
        <v>b</v>
      </c>
      <c r="C2511" s="42">
        <v>3</v>
      </c>
      <c r="D2511" s="42"/>
      <c r="F2511" s="31"/>
      <c r="G2511" s="51" t="s">
        <v>211</v>
      </c>
      <c r="H2511" s="120">
        <f>SUM(H2512:H2517)</f>
        <v>0</v>
      </c>
      <c r="I2511" s="118">
        <f t="shared" si="856"/>
        <v>0</v>
      </c>
      <c r="J2511" s="121">
        <f>SUM(J2512:J2517)</f>
        <v>0</v>
      </c>
      <c r="K2511" s="121">
        <f>SUM(K2512:K2517)</f>
        <v>0</v>
      </c>
      <c r="L2511" s="118">
        <f t="shared" si="857"/>
        <v>0</v>
      </c>
      <c r="M2511" s="121">
        <f>SUM(M2512:M2517)</f>
        <v>0</v>
      </c>
      <c r="N2511" s="121">
        <f>SUM(N2512:N2517)</f>
        <v>0</v>
      </c>
      <c r="O2511" s="82" t="s">
        <v>146</v>
      </c>
      <c r="R2511" s="352">
        <f>L2511-[1]გადასახდელები!L2511</f>
        <v>0</v>
      </c>
    </row>
    <row r="2512" spans="2:18" ht="20.25" hidden="1" customHeight="1">
      <c r="B2512" s="36" t="str">
        <f t="shared" si="858"/>
        <v>b</v>
      </c>
      <c r="C2512" s="42">
        <v>4</v>
      </c>
      <c r="D2512" s="42"/>
      <c r="F2512" s="31"/>
      <c r="G2512" s="47" t="s">
        <v>356</v>
      </c>
      <c r="H2512" s="103"/>
      <c r="I2512" s="94">
        <f t="shared" si="856"/>
        <v>0</v>
      </c>
      <c r="J2512" s="104"/>
      <c r="K2512" s="104"/>
      <c r="L2512" s="94">
        <f t="shared" si="857"/>
        <v>0</v>
      </c>
      <c r="M2512" s="104"/>
      <c r="N2512" s="104"/>
      <c r="R2512" s="352">
        <f>L2512-[1]გადასახდელები!L2512</f>
        <v>0</v>
      </c>
    </row>
    <row r="2513" spans="2:18" ht="20.25" hidden="1" customHeight="1">
      <c r="B2513" s="36" t="str">
        <f t="shared" si="858"/>
        <v>b</v>
      </c>
      <c r="C2513" s="42">
        <v>4</v>
      </c>
      <c r="D2513" s="42"/>
      <c r="F2513" s="31"/>
      <c r="G2513" s="47" t="s">
        <v>357</v>
      </c>
      <c r="H2513" s="103"/>
      <c r="I2513" s="94">
        <f t="shared" si="856"/>
        <v>0</v>
      </c>
      <c r="J2513" s="104"/>
      <c r="K2513" s="104"/>
      <c r="L2513" s="94">
        <f t="shared" si="857"/>
        <v>0</v>
      </c>
      <c r="M2513" s="104"/>
      <c r="N2513" s="104"/>
      <c r="R2513" s="352">
        <f>L2513-[1]გადასახდელები!L2513</f>
        <v>0</v>
      </c>
    </row>
    <row r="2514" spans="2:18" ht="20.25" hidden="1" customHeight="1">
      <c r="B2514" s="36" t="str">
        <f t="shared" si="858"/>
        <v>b</v>
      </c>
      <c r="C2514" s="42">
        <v>4</v>
      </c>
      <c r="D2514" s="42"/>
      <c r="F2514" s="31"/>
      <c r="G2514" s="47" t="s">
        <v>212</v>
      </c>
      <c r="H2514" s="103"/>
      <c r="I2514" s="94">
        <f t="shared" si="856"/>
        <v>0</v>
      </c>
      <c r="J2514" s="104"/>
      <c r="K2514" s="104"/>
      <c r="L2514" s="94">
        <f t="shared" si="857"/>
        <v>0</v>
      </c>
      <c r="M2514" s="104"/>
      <c r="N2514" s="104"/>
      <c r="R2514" s="352">
        <f>L2514-[1]გადასახდელები!L2514</f>
        <v>0</v>
      </c>
    </row>
    <row r="2515" spans="2:18" ht="20.25" hidden="1" customHeight="1">
      <c r="B2515" s="36" t="str">
        <f t="shared" si="858"/>
        <v>b</v>
      </c>
      <c r="C2515" s="42">
        <v>4</v>
      </c>
      <c r="D2515" s="42"/>
      <c r="F2515" s="31"/>
      <c r="G2515" s="47" t="s">
        <v>361</v>
      </c>
      <c r="H2515" s="103"/>
      <c r="I2515" s="94">
        <f t="shared" si="856"/>
        <v>0</v>
      </c>
      <c r="J2515" s="104"/>
      <c r="K2515" s="104"/>
      <c r="L2515" s="94">
        <f t="shared" si="857"/>
        <v>0</v>
      </c>
      <c r="M2515" s="104"/>
      <c r="N2515" s="104"/>
      <c r="R2515" s="352">
        <f>L2515-[1]გადასახდელები!L2515</f>
        <v>0</v>
      </c>
    </row>
    <row r="2516" spans="2:18" ht="20.25" hidden="1" customHeight="1">
      <c r="B2516" s="36" t="str">
        <f t="shared" si="858"/>
        <v>b</v>
      </c>
      <c r="C2516" s="42">
        <v>4</v>
      </c>
      <c r="D2516" s="42"/>
      <c r="F2516" s="31"/>
      <c r="G2516" s="47" t="s">
        <v>359</v>
      </c>
      <c r="H2516" s="103"/>
      <c r="I2516" s="94">
        <f t="shared" si="856"/>
        <v>0</v>
      </c>
      <c r="J2516" s="104"/>
      <c r="K2516" s="104"/>
      <c r="L2516" s="94">
        <f t="shared" si="857"/>
        <v>0</v>
      </c>
      <c r="M2516" s="104"/>
      <c r="N2516" s="104"/>
      <c r="R2516" s="352">
        <f>L2516-[1]გადასახდელები!L2516</f>
        <v>0</v>
      </c>
    </row>
    <row r="2517" spans="2:18" ht="20.25" hidden="1" customHeight="1">
      <c r="B2517" s="36" t="str">
        <f t="shared" si="858"/>
        <v>b</v>
      </c>
      <c r="C2517" s="42">
        <v>4</v>
      </c>
      <c r="D2517" s="42"/>
      <c r="F2517" s="31"/>
      <c r="G2517" s="47" t="s">
        <v>360</v>
      </c>
      <c r="H2517" s="103"/>
      <c r="I2517" s="94">
        <f t="shared" si="856"/>
        <v>0</v>
      </c>
      <c r="J2517" s="104"/>
      <c r="K2517" s="104"/>
      <c r="L2517" s="94">
        <f t="shared" si="857"/>
        <v>0</v>
      </c>
      <c r="M2517" s="104"/>
      <c r="N2517" s="104"/>
      <c r="R2517" s="352">
        <f>L2517-[1]გადასახდელები!L2517</f>
        <v>0</v>
      </c>
    </row>
    <row r="2518" spans="2:18" ht="20.25" hidden="1" customHeight="1">
      <c r="B2518" s="36" t="str">
        <f t="shared" si="858"/>
        <v>b</v>
      </c>
      <c r="C2518" s="42">
        <v>3</v>
      </c>
      <c r="D2518" s="42"/>
      <c r="F2518" s="29"/>
      <c r="G2518" s="56" t="s">
        <v>213</v>
      </c>
      <c r="H2518" s="122"/>
      <c r="I2518" s="118">
        <f t="shared" si="856"/>
        <v>0</v>
      </c>
      <c r="J2518" s="123"/>
      <c r="K2518" s="123"/>
      <c r="L2518" s="118">
        <f t="shared" si="857"/>
        <v>0</v>
      </c>
      <c r="M2518" s="123"/>
      <c r="N2518" s="123"/>
      <c r="R2518" s="352">
        <f>L2518-[1]გადასახდელები!L2518</f>
        <v>0</v>
      </c>
    </row>
    <row r="2519" spans="2:18" ht="20.25" hidden="1" customHeight="1">
      <c r="B2519" s="36" t="str">
        <f t="shared" si="858"/>
        <v>b</v>
      </c>
      <c r="C2519" s="42">
        <v>2</v>
      </c>
      <c r="D2519" s="42"/>
      <c r="F2519" s="28"/>
      <c r="G2519" s="60" t="s">
        <v>362</v>
      </c>
      <c r="H2519" s="86">
        <f>H2520+H2528</f>
        <v>0</v>
      </c>
      <c r="I2519" s="87">
        <f t="shared" si="856"/>
        <v>0</v>
      </c>
      <c r="J2519" s="88">
        <f>J2520+J2528</f>
        <v>0</v>
      </c>
      <c r="K2519" s="88">
        <f>K2520+K2528</f>
        <v>0</v>
      </c>
      <c r="L2519" s="87">
        <f t="shared" si="857"/>
        <v>0</v>
      </c>
      <c r="M2519" s="88">
        <f>M2520+M2528</f>
        <v>0</v>
      </c>
      <c r="N2519" s="88">
        <f>N2520+N2528</f>
        <v>0</v>
      </c>
      <c r="O2519" s="82" t="s">
        <v>146</v>
      </c>
      <c r="R2519" s="352">
        <f>L2519-[1]გადასახდელები!L2519</f>
        <v>0</v>
      </c>
    </row>
    <row r="2520" spans="2:18" ht="20.25" hidden="1" customHeight="1">
      <c r="B2520" s="36" t="str">
        <f t="shared" si="858"/>
        <v>b</v>
      </c>
      <c r="C2520" s="42">
        <v>3</v>
      </c>
      <c r="D2520" s="42"/>
      <c r="F2520" s="29"/>
      <c r="G2520" s="51" t="s">
        <v>355</v>
      </c>
      <c r="H2520" s="120">
        <f>SUM(H2521:H2527)</f>
        <v>0</v>
      </c>
      <c r="I2520" s="118">
        <f t="shared" si="856"/>
        <v>0</v>
      </c>
      <c r="J2520" s="121">
        <f>SUM(J2521:J2527)</f>
        <v>0</v>
      </c>
      <c r="K2520" s="121">
        <f>SUM(K2521:K2527)</f>
        <v>0</v>
      </c>
      <c r="L2520" s="118">
        <f t="shared" si="857"/>
        <v>0</v>
      </c>
      <c r="M2520" s="121">
        <f>SUM(M2521:M2527)</f>
        <v>0</v>
      </c>
      <c r="N2520" s="121">
        <f>SUM(N2521:N2527)</f>
        <v>0</v>
      </c>
      <c r="O2520" s="82" t="s">
        <v>146</v>
      </c>
      <c r="R2520" s="352">
        <f>L2520-[1]გადასახდელები!L2520</f>
        <v>0</v>
      </c>
    </row>
    <row r="2521" spans="2:18" ht="20.25" hidden="1" customHeight="1">
      <c r="B2521" s="36" t="str">
        <f t="shared" si="858"/>
        <v>b</v>
      </c>
      <c r="C2521" s="42">
        <v>4</v>
      </c>
      <c r="D2521" s="42"/>
      <c r="F2521" s="29"/>
      <c r="G2521" s="47" t="s">
        <v>363</v>
      </c>
      <c r="H2521" s="103"/>
      <c r="I2521" s="94">
        <f t="shared" si="856"/>
        <v>0</v>
      </c>
      <c r="J2521" s="104"/>
      <c r="K2521" s="104"/>
      <c r="L2521" s="94">
        <f t="shared" si="857"/>
        <v>0</v>
      </c>
      <c r="M2521" s="104"/>
      <c r="N2521" s="104"/>
      <c r="R2521" s="352">
        <f>L2521-[1]გადასახდელები!L2521</f>
        <v>0</v>
      </c>
    </row>
    <row r="2522" spans="2:18" ht="20.25" hidden="1" customHeight="1">
      <c r="B2522" s="36" t="str">
        <f t="shared" si="858"/>
        <v>b</v>
      </c>
      <c r="C2522" s="42">
        <v>4</v>
      </c>
      <c r="D2522" s="42"/>
      <c r="F2522" s="29"/>
      <c r="G2522" s="47" t="s">
        <v>210</v>
      </c>
      <c r="H2522" s="103"/>
      <c r="I2522" s="94">
        <f t="shared" si="856"/>
        <v>0</v>
      </c>
      <c r="J2522" s="104"/>
      <c r="K2522" s="104"/>
      <c r="L2522" s="94">
        <f t="shared" si="857"/>
        <v>0</v>
      </c>
      <c r="M2522" s="104"/>
      <c r="N2522" s="104"/>
      <c r="R2522" s="352">
        <f>L2522-[1]გადასახდელები!L2522</f>
        <v>0</v>
      </c>
    </row>
    <row r="2523" spans="2:18" ht="20.25" hidden="1" customHeight="1">
      <c r="B2523" s="36" t="str">
        <f t="shared" si="858"/>
        <v>b</v>
      </c>
      <c r="C2523" s="42">
        <v>4</v>
      </c>
      <c r="D2523" s="42"/>
      <c r="F2523" s="29"/>
      <c r="G2523" s="47" t="s">
        <v>357</v>
      </c>
      <c r="H2523" s="103"/>
      <c r="I2523" s="94">
        <f t="shared" si="856"/>
        <v>0</v>
      </c>
      <c r="J2523" s="104"/>
      <c r="K2523" s="104"/>
      <c r="L2523" s="94">
        <f t="shared" si="857"/>
        <v>0</v>
      </c>
      <c r="M2523" s="104"/>
      <c r="N2523" s="104"/>
      <c r="R2523" s="352">
        <f>L2523-[1]გადასახდელები!L2523</f>
        <v>0</v>
      </c>
    </row>
    <row r="2524" spans="2:18" ht="30.75" hidden="1" customHeight="1">
      <c r="B2524" s="36" t="str">
        <f t="shared" si="858"/>
        <v>b</v>
      </c>
      <c r="C2524" s="42">
        <v>4</v>
      </c>
      <c r="D2524" s="42"/>
      <c r="F2524" s="29"/>
      <c r="G2524" s="47" t="s">
        <v>364</v>
      </c>
      <c r="H2524" s="103"/>
      <c r="I2524" s="94">
        <f t="shared" si="856"/>
        <v>0</v>
      </c>
      <c r="J2524" s="104"/>
      <c r="K2524" s="104"/>
      <c r="L2524" s="94">
        <f t="shared" si="857"/>
        <v>0</v>
      </c>
      <c r="M2524" s="104"/>
      <c r="N2524" s="104"/>
      <c r="R2524" s="352">
        <f>L2524-[1]გადასახდელები!L2524</f>
        <v>0</v>
      </c>
    </row>
    <row r="2525" spans="2:18" ht="20.25" hidden="1" customHeight="1">
      <c r="B2525" s="36" t="str">
        <f t="shared" si="858"/>
        <v>b</v>
      </c>
      <c r="C2525" s="42">
        <v>4</v>
      </c>
      <c r="D2525" s="42"/>
      <c r="F2525" s="29"/>
      <c r="G2525" s="47" t="s">
        <v>358</v>
      </c>
      <c r="H2525" s="103"/>
      <c r="I2525" s="94">
        <f t="shared" si="856"/>
        <v>0</v>
      </c>
      <c r="J2525" s="104"/>
      <c r="K2525" s="104"/>
      <c r="L2525" s="94">
        <f t="shared" si="857"/>
        <v>0</v>
      </c>
      <c r="M2525" s="104"/>
      <c r="N2525" s="104"/>
      <c r="R2525" s="352">
        <f>L2525-[1]გადასახდელები!L2525</f>
        <v>0</v>
      </c>
    </row>
    <row r="2526" spans="2:18" ht="20.25" hidden="1" customHeight="1">
      <c r="B2526" s="36" t="str">
        <f t="shared" si="858"/>
        <v>b</v>
      </c>
      <c r="C2526" s="42">
        <v>4</v>
      </c>
      <c r="D2526" s="42"/>
      <c r="F2526" s="29"/>
      <c r="G2526" s="47" t="s">
        <v>359</v>
      </c>
      <c r="H2526" s="103"/>
      <c r="I2526" s="94">
        <f t="shared" ref="I2526:I2589" si="859">J2526+K2526</f>
        <v>0</v>
      </c>
      <c r="J2526" s="104"/>
      <c r="K2526" s="104"/>
      <c r="L2526" s="94">
        <f t="shared" si="857"/>
        <v>0</v>
      </c>
      <c r="M2526" s="104"/>
      <c r="N2526" s="104"/>
      <c r="R2526" s="352">
        <f>L2526-[1]გადასახდელები!L2526</f>
        <v>0</v>
      </c>
    </row>
    <row r="2527" spans="2:18" ht="20.25" hidden="1" customHeight="1">
      <c r="B2527" s="36" t="str">
        <f t="shared" si="858"/>
        <v>b</v>
      </c>
      <c r="C2527" s="42">
        <v>4</v>
      </c>
      <c r="D2527" s="42"/>
      <c r="F2527" s="29"/>
      <c r="G2527" s="47" t="s">
        <v>365</v>
      </c>
      <c r="H2527" s="122"/>
      <c r="I2527" s="94">
        <f t="shared" si="859"/>
        <v>0</v>
      </c>
      <c r="J2527" s="123"/>
      <c r="K2527" s="123"/>
      <c r="L2527" s="94">
        <f t="shared" si="857"/>
        <v>0</v>
      </c>
      <c r="M2527" s="123"/>
      <c r="N2527" s="123"/>
      <c r="R2527" s="352">
        <f>L2527-[1]გადასახდელები!L2527</f>
        <v>0</v>
      </c>
    </row>
    <row r="2528" spans="2:18" ht="20.25" hidden="1" customHeight="1">
      <c r="B2528" s="36" t="str">
        <f t="shared" si="858"/>
        <v>b</v>
      </c>
      <c r="C2528" s="42">
        <v>3</v>
      </c>
      <c r="D2528" s="42"/>
      <c r="F2528" s="29"/>
      <c r="G2528" s="51" t="s">
        <v>211</v>
      </c>
      <c r="H2528" s="120">
        <f>SUM(H2529:H2535)</f>
        <v>0</v>
      </c>
      <c r="I2528" s="118">
        <f t="shared" si="859"/>
        <v>0</v>
      </c>
      <c r="J2528" s="121">
        <f>SUM(J2529:J2535)</f>
        <v>0</v>
      </c>
      <c r="K2528" s="121">
        <f>SUM(K2529:K2535)</f>
        <v>0</v>
      </c>
      <c r="L2528" s="118">
        <f t="shared" si="857"/>
        <v>0</v>
      </c>
      <c r="M2528" s="121">
        <f>SUM(M2529:M2535)</f>
        <v>0</v>
      </c>
      <c r="N2528" s="121">
        <f>SUM(N2529:N2535)</f>
        <v>0</v>
      </c>
      <c r="O2528" s="82" t="s">
        <v>146</v>
      </c>
      <c r="R2528" s="352">
        <f>L2528-[1]გადასახდელები!L2528</f>
        <v>0</v>
      </c>
    </row>
    <row r="2529" spans="2:18" ht="20.25" hidden="1" customHeight="1">
      <c r="B2529" s="36" t="str">
        <f t="shared" si="858"/>
        <v>b</v>
      </c>
      <c r="C2529" s="42">
        <v>4</v>
      </c>
      <c r="D2529" s="42"/>
      <c r="F2529" s="29"/>
      <c r="G2529" s="47" t="s">
        <v>363</v>
      </c>
      <c r="H2529" s="103"/>
      <c r="I2529" s="94">
        <f t="shared" si="859"/>
        <v>0</v>
      </c>
      <c r="J2529" s="104"/>
      <c r="K2529" s="104"/>
      <c r="L2529" s="94">
        <f t="shared" si="857"/>
        <v>0</v>
      </c>
      <c r="M2529" s="104"/>
      <c r="N2529" s="104"/>
      <c r="R2529" s="352">
        <f>L2529-[1]გადასახდელები!L2529</f>
        <v>0</v>
      </c>
    </row>
    <row r="2530" spans="2:18" ht="20.25" hidden="1" customHeight="1">
      <c r="B2530" s="36" t="str">
        <f t="shared" si="858"/>
        <v>b</v>
      </c>
      <c r="C2530" s="42">
        <v>4</v>
      </c>
      <c r="D2530" s="42"/>
      <c r="F2530" s="29"/>
      <c r="G2530" s="47" t="s">
        <v>210</v>
      </c>
      <c r="H2530" s="103"/>
      <c r="I2530" s="94">
        <f t="shared" si="859"/>
        <v>0</v>
      </c>
      <c r="J2530" s="104"/>
      <c r="K2530" s="104"/>
      <c r="L2530" s="94">
        <f t="shared" si="857"/>
        <v>0</v>
      </c>
      <c r="M2530" s="104"/>
      <c r="N2530" s="104"/>
      <c r="R2530" s="352">
        <f>L2530-[1]გადასახდელები!L2530</f>
        <v>0</v>
      </c>
    </row>
    <row r="2531" spans="2:18" ht="20.25" hidden="1" customHeight="1">
      <c r="B2531" s="36" t="str">
        <f t="shared" si="858"/>
        <v>b</v>
      </c>
      <c r="C2531" s="42">
        <v>4</v>
      </c>
      <c r="D2531" s="42"/>
      <c r="F2531" s="29"/>
      <c r="G2531" s="47" t="s">
        <v>357</v>
      </c>
      <c r="H2531" s="103"/>
      <c r="I2531" s="94">
        <f t="shared" si="859"/>
        <v>0</v>
      </c>
      <c r="J2531" s="104"/>
      <c r="K2531" s="104"/>
      <c r="L2531" s="94">
        <f t="shared" si="857"/>
        <v>0</v>
      </c>
      <c r="M2531" s="104"/>
      <c r="N2531" s="104"/>
      <c r="R2531" s="352">
        <f>L2531-[1]გადასახდელები!L2531</f>
        <v>0</v>
      </c>
    </row>
    <row r="2532" spans="2:18" ht="30.75" hidden="1" customHeight="1">
      <c r="B2532" s="36" t="str">
        <f t="shared" si="858"/>
        <v>b</v>
      </c>
      <c r="C2532" s="42">
        <v>4</v>
      </c>
      <c r="D2532" s="42"/>
      <c r="F2532" s="29"/>
      <c r="G2532" s="47" t="s">
        <v>364</v>
      </c>
      <c r="H2532" s="103"/>
      <c r="I2532" s="94">
        <f t="shared" si="859"/>
        <v>0</v>
      </c>
      <c r="J2532" s="104"/>
      <c r="K2532" s="104"/>
      <c r="L2532" s="94">
        <f t="shared" si="857"/>
        <v>0</v>
      </c>
      <c r="M2532" s="104"/>
      <c r="N2532" s="104"/>
      <c r="R2532" s="352">
        <f>L2532-[1]გადასახდელები!L2532</f>
        <v>0</v>
      </c>
    </row>
    <row r="2533" spans="2:18" ht="20.25" hidden="1" customHeight="1">
      <c r="B2533" s="36" t="str">
        <f t="shared" si="858"/>
        <v>b</v>
      </c>
      <c r="C2533" s="42">
        <v>4</v>
      </c>
      <c r="D2533" s="42"/>
      <c r="F2533" s="29"/>
      <c r="G2533" s="47" t="s">
        <v>366</v>
      </c>
      <c r="H2533" s="103"/>
      <c r="I2533" s="94">
        <f t="shared" si="859"/>
        <v>0</v>
      </c>
      <c r="J2533" s="104"/>
      <c r="K2533" s="104"/>
      <c r="L2533" s="94">
        <f t="shared" si="857"/>
        <v>0</v>
      </c>
      <c r="M2533" s="104"/>
      <c r="N2533" s="104"/>
      <c r="R2533" s="352">
        <f>L2533-[1]გადასახდელები!L2533</f>
        <v>0</v>
      </c>
    </row>
    <row r="2534" spans="2:18" ht="20.25" hidden="1" customHeight="1">
      <c r="B2534" s="36" t="str">
        <f t="shared" si="858"/>
        <v>b</v>
      </c>
      <c r="C2534" s="42">
        <v>4</v>
      </c>
      <c r="D2534" s="42"/>
      <c r="F2534" s="29"/>
      <c r="G2534" s="47" t="s">
        <v>359</v>
      </c>
      <c r="H2534" s="103"/>
      <c r="I2534" s="94">
        <f t="shared" si="859"/>
        <v>0</v>
      </c>
      <c r="J2534" s="104"/>
      <c r="K2534" s="104"/>
      <c r="L2534" s="94">
        <f t="shared" si="857"/>
        <v>0</v>
      </c>
      <c r="M2534" s="104"/>
      <c r="N2534" s="104"/>
      <c r="R2534" s="352">
        <f>L2534-[1]გადასახდელები!L2534</f>
        <v>0</v>
      </c>
    </row>
    <row r="2535" spans="2:18" ht="21" hidden="1" customHeight="1" thickBot="1">
      <c r="B2535" s="36" t="str">
        <f t="shared" si="858"/>
        <v>b</v>
      </c>
      <c r="C2535" s="42">
        <v>4</v>
      </c>
      <c r="D2535" s="42"/>
      <c r="F2535" s="29"/>
      <c r="G2535" s="47" t="s">
        <v>365</v>
      </c>
      <c r="H2535" s="103"/>
      <c r="I2535" s="94">
        <f t="shared" si="859"/>
        <v>0</v>
      </c>
      <c r="J2535" s="104"/>
      <c r="K2535" s="104"/>
      <c r="L2535" s="94">
        <f t="shared" si="857"/>
        <v>0</v>
      </c>
      <c r="M2535" s="104"/>
      <c r="N2535" s="104"/>
      <c r="R2535" s="352">
        <f>L2535-[1]გადასახდელები!L2535</f>
        <v>0</v>
      </c>
    </row>
    <row r="2536" spans="2:18" ht="63" customHeight="1" thickBot="1">
      <c r="B2536" s="36" t="str">
        <f t="shared" si="858"/>
        <v>a</v>
      </c>
      <c r="C2536" s="42">
        <v>1</v>
      </c>
      <c r="D2536" s="42"/>
      <c r="E2536" s="24"/>
      <c r="F2536" s="32" t="s">
        <v>80</v>
      </c>
      <c r="G2536" s="61" t="s">
        <v>82</v>
      </c>
      <c r="H2536" s="79">
        <f>H2538+H2670+H2733+H2749</f>
        <v>108.101</v>
      </c>
      <c r="I2536" s="80">
        <f t="shared" si="859"/>
        <v>118</v>
      </c>
      <c r="J2536" s="81">
        <f>J2538+J2670+J2733+J2749</f>
        <v>0</v>
      </c>
      <c r="K2536" s="81">
        <f>K2538+K2670+K2733+K2749</f>
        <v>118</v>
      </c>
      <c r="L2536" s="80">
        <f t="shared" si="857"/>
        <v>26.499000000000002</v>
      </c>
      <c r="M2536" s="81">
        <f>M2538+M2670+M2733+M2749</f>
        <v>0</v>
      </c>
      <c r="N2536" s="81">
        <f>N2538+N2670+N2733+N2749</f>
        <v>26.499000000000002</v>
      </c>
      <c r="O2536" s="82" t="s">
        <v>146</v>
      </c>
      <c r="P2536" s="43">
        <v>1</v>
      </c>
      <c r="R2536" s="352">
        <f>L2536-[1]გადასახდელები!L2536</f>
        <v>26.499000000000002</v>
      </c>
    </row>
    <row r="2537" spans="2:18" ht="21" hidden="1" customHeight="1" thickTop="1">
      <c r="B2537" s="36" t="str">
        <f t="shared" si="858"/>
        <v>b</v>
      </c>
      <c r="C2537" s="42">
        <v>2</v>
      </c>
      <c r="D2537" s="42"/>
      <c r="F2537" s="26"/>
      <c r="G2537" s="46" t="s">
        <v>162</v>
      </c>
      <c r="H2537" s="83"/>
      <c r="I2537" s="84">
        <f t="shared" si="859"/>
        <v>0</v>
      </c>
      <c r="J2537" s="85"/>
      <c r="K2537" s="85"/>
      <c r="L2537" s="84">
        <f t="shared" si="857"/>
        <v>0</v>
      </c>
      <c r="M2537" s="85"/>
      <c r="N2537" s="85"/>
      <c r="R2537" s="352">
        <f>L2537-[1]გადასახდელები!L2537</f>
        <v>0</v>
      </c>
    </row>
    <row r="2538" spans="2:18" ht="20.25" customHeight="1" thickTop="1">
      <c r="B2538" s="36" t="str">
        <f t="shared" si="858"/>
        <v>a</v>
      </c>
      <c r="C2538" s="42">
        <v>2</v>
      </c>
      <c r="D2538" s="42"/>
      <c r="E2538" s="24">
        <v>7031</v>
      </c>
      <c r="F2538" s="341" t="s">
        <v>524</v>
      </c>
      <c r="G2538" s="58" t="s">
        <v>163</v>
      </c>
      <c r="H2538" s="86">
        <f>H2539+H2550+H2618+H2626+H2627+H2637+H2647</f>
        <v>108.1</v>
      </c>
      <c r="I2538" s="87">
        <f t="shared" si="859"/>
        <v>118</v>
      </c>
      <c r="J2538" s="88">
        <f>J2539+J2550+J2618+J2626+J2627+J2637+J2647+J2617</f>
        <v>0</v>
      </c>
      <c r="K2538" s="88">
        <f>K2539+K2550+K2618+K2626+K2627+K2637+K2647</f>
        <v>118</v>
      </c>
      <c r="L2538" s="87">
        <f t="shared" si="857"/>
        <v>26.499000000000002</v>
      </c>
      <c r="M2538" s="88">
        <f>M2539+M2550+M2618+M2626+M2627+M2637+M2647+M2617</f>
        <v>0</v>
      </c>
      <c r="N2538" s="88">
        <f>N2539+N2550+N2618+N2626+N2627+N2637+N2647</f>
        <v>26.499000000000002</v>
      </c>
      <c r="O2538" s="82" t="s">
        <v>146</v>
      </c>
      <c r="R2538" s="352">
        <f>L2538-[1]გადასახდელები!L2538</f>
        <v>26.499000000000002</v>
      </c>
    </row>
    <row r="2539" spans="2:18" ht="20.25" customHeight="1">
      <c r="B2539" s="36" t="str">
        <f t="shared" si="858"/>
        <v>a</v>
      </c>
      <c r="C2539" s="42">
        <v>31</v>
      </c>
      <c r="D2539" s="42"/>
      <c r="F2539" s="341" t="s">
        <v>525</v>
      </c>
      <c r="G2539" s="57" t="s">
        <v>164</v>
      </c>
      <c r="H2539" s="89">
        <f>H2540+H2549</f>
        <v>68.2</v>
      </c>
      <c r="I2539" s="90">
        <f t="shared" si="859"/>
        <v>83.8</v>
      </c>
      <c r="J2539" s="92">
        <f>J2540+J2549</f>
        <v>0</v>
      </c>
      <c r="K2539" s="92">
        <f>K2540+K2549</f>
        <v>83.8</v>
      </c>
      <c r="L2539" s="90">
        <f t="shared" si="857"/>
        <v>21.19</v>
      </c>
      <c r="M2539" s="92">
        <f>M2540+M2549</f>
        <v>0</v>
      </c>
      <c r="N2539" s="92">
        <f>N2540+N2549</f>
        <v>21.19</v>
      </c>
      <c r="O2539" s="82" t="s">
        <v>146</v>
      </c>
      <c r="R2539" s="352">
        <f>L2539-[1]გადასახდელები!L2539</f>
        <v>21.19</v>
      </c>
    </row>
    <row r="2540" spans="2:18" ht="20.25" customHeight="1">
      <c r="B2540" s="36" t="str">
        <f t="shared" si="858"/>
        <v>a</v>
      </c>
      <c r="C2540" s="42">
        <v>4</v>
      </c>
      <c r="D2540" s="42"/>
      <c r="F2540" s="341" t="s">
        <v>526</v>
      </c>
      <c r="G2540" s="47" t="s">
        <v>165</v>
      </c>
      <c r="H2540" s="93">
        <f>H2541+H2548</f>
        <v>68.2</v>
      </c>
      <c r="I2540" s="94">
        <f t="shared" si="859"/>
        <v>83.8</v>
      </c>
      <c r="J2540" s="95">
        <f>J2541+J2548</f>
        <v>0</v>
      </c>
      <c r="K2540" s="95">
        <f>K2541+K2548</f>
        <v>83.8</v>
      </c>
      <c r="L2540" s="94">
        <f t="shared" si="857"/>
        <v>21.19</v>
      </c>
      <c r="M2540" s="95">
        <f>M2541+M2548</f>
        <v>0</v>
      </c>
      <c r="N2540" s="95">
        <f>N2541+N2548</f>
        <v>21.19</v>
      </c>
      <c r="O2540" s="82" t="s">
        <v>146</v>
      </c>
      <c r="R2540" s="352">
        <f>L2540-[1]გადასახდელები!L2540</f>
        <v>21.19</v>
      </c>
    </row>
    <row r="2541" spans="2:18" ht="20.25" customHeight="1">
      <c r="B2541" s="36" t="str">
        <f t="shared" si="858"/>
        <v>a</v>
      </c>
      <c r="C2541" s="42">
        <v>5</v>
      </c>
      <c r="D2541" s="42"/>
      <c r="F2541" s="342" t="s">
        <v>527</v>
      </c>
      <c r="G2541" s="48" t="s">
        <v>166</v>
      </c>
      <c r="H2541" s="96">
        <f>SUM(H2542:H2547)</f>
        <v>68.2</v>
      </c>
      <c r="I2541" s="97">
        <f t="shared" si="859"/>
        <v>83.8</v>
      </c>
      <c r="J2541" s="98">
        <f>SUM(J2542:J2547)</f>
        <v>0</v>
      </c>
      <c r="K2541" s="98">
        <f>SUM(K2542:K2547)</f>
        <v>83.8</v>
      </c>
      <c r="L2541" s="97">
        <f t="shared" si="857"/>
        <v>21.19</v>
      </c>
      <c r="M2541" s="98">
        <f>SUM(M2542:M2547)</f>
        <v>0</v>
      </c>
      <c r="N2541" s="98">
        <f>SUM(N2542:N2547)</f>
        <v>21.19</v>
      </c>
      <c r="O2541" s="82" t="s">
        <v>146</v>
      </c>
      <c r="R2541" s="352">
        <f>L2541-[1]გადასახდელები!L2541</f>
        <v>21.19</v>
      </c>
    </row>
    <row r="2542" spans="2:18" ht="20.25" customHeight="1">
      <c r="B2542" s="36" t="str">
        <f t="shared" si="858"/>
        <v>a</v>
      </c>
      <c r="C2542" s="42">
        <v>6</v>
      </c>
      <c r="D2542" s="42"/>
      <c r="F2542" s="343" t="s">
        <v>528</v>
      </c>
      <c r="G2542" s="45" t="s">
        <v>167</v>
      </c>
      <c r="H2542" s="99">
        <v>65</v>
      </c>
      <c r="I2542" s="91">
        <f t="shared" si="859"/>
        <v>83.8</v>
      </c>
      <c r="J2542" s="100"/>
      <c r="K2542" s="100">
        <v>83.8</v>
      </c>
      <c r="L2542" s="91">
        <f t="shared" si="857"/>
        <v>20.94</v>
      </c>
      <c r="M2542" s="100"/>
      <c r="N2542" s="100">
        <f>6.98+6.98+6.98</f>
        <v>20.94</v>
      </c>
      <c r="R2542" s="352">
        <f>L2542-[1]გადასახდელები!L2542</f>
        <v>20.94</v>
      </c>
    </row>
    <row r="2543" spans="2:18" ht="20.25" hidden="1" customHeight="1">
      <c r="B2543" s="36" t="str">
        <f t="shared" si="858"/>
        <v>b</v>
      </c>
      <c r="C2543" s="42">
        <v>6</v>
      </c>
      <c r="D2543" s="42"/>
      <c r="F2543" s="343" t="s">
        <v>592</v>
      </c>
      <c r="G2543" s="45" t="s">
        <v>168</v>
      </c>
      <c r="H2543" s="99"/>
      <c r="I2543" s="91">
        <f t="shared" si="859"/>
        <v>0</v>
      </c>
      <c r="J2543" s="100"/>
      <c r="K2543" s="100"/>
      <c r="L2543" s="91">
        <f t="shared" si="857"/>
        <v>0</v>
      </c>
      <c r="M2543" s="100"/>
      <c r="N2543" s="100"/>
      <c r="R2543" s="352">
        <f>L2543-[1]გადასახდელები!L2543</f>
        <v>0</v>
      </c>
    </row>
    <row r="2544" spans="2:18" ht="20.25" customHeight="1">
      <c r="B2544" s="36" t="str">
        <f t="shared" si="858"/>
        <v>a</v>
      </c>
      <c r="C2544" s="42">
        <v>6</v>
      </c>
      <c r="D2544" s="42"/>
      <c r="F2544" s="343" t="s">
        <v>529</v>
      </c>
      <c r="G2544" s="45" t="s">
        <v>169</v>
      </c>
      <c r="H2544" s="99">
        <v>3.2</v>
      </c>
      <c r="I2544" s="91">
        <f t="shared" si="859"/>
        <v>0</v>
      </c>
      <c r="J2544" s="100"/>
      <c r="K2544" s="100"/>
      <c r="L2544" s="91">
        <f t="shared" si="857"/>
        <v>0.25</v>
      </c>
      <c r="M2544" s="100"/>
      <c r="N2544" s="100">
        <v>0.25</v>
      </c>
      <c r="R2544" s="352">
        <f>L2544-[1]გადასახდელები!L2544</f>
        <v>0.25</v>
      </c>
    </row>
    <row r="2545" spans="2:18" ht="20.25" hidden="1" customHeight="1">
      <c r="B2545" s="36" t="str">
        <f t="shared" si="858"/>
        <v>b</v>
      </c>
      <c r="C2545" s="42">
        <v>6</v>
      </c>
      <c r="D2545" s="42"/>
      <c r="F2545" s="343" t="s">
        <v>593</v>
      </c>
      <c r="G2545" s="45" t="s">
        <v>170</v>
      </c>
      <c r="H2545" s="99"/>
      <c r="I2545" s="91">
        <f t="shared" si="859"/>
        <v>0</v>
      </c>
      <c r="J2545" s="100"/>
      <c r="K2545" s="100"/>
      <c r="L2545" s="91">
        <f t="shared" si="857"/>
        <v>0</v>
      </c>
      <c r="M2545" s="100"/>
      <c r="N2545" s="100"/>
      <c r="R2545" s="352">
        <f>L2545-[1]გადასახდელები!L2545</f>
        <v>0</v>
      </c>
    </row>
    <row r="2546" spans="2:18" ht="20.25" hidden="1" customHeight="1">
      <c r="B2546" s="36" t="str">
        <f t="shared" si="858"/>
        <v>b</v>
      </c>
      <c r="C2546" s="42">
        <v>6</v>
      </c>
      <c r="D2546" s="42"/>
      <c r="F2546" s="343" t="s">
        <v>594</v>
      </c>
      <c r="G2546" s="45" t="s">
        <v>171</v>
      </c>
      <c r="H2546" s="99"/>
      <c r="I2546" s="91">
        <f t="shared" si="859"/>
        <v>0</v>
      </c>
      <c r="J2546" s="100"/>
      <c r="K2546" s="100"/>
      <c r="L2546" s="91">
        <f t="shared" si="857"/>
        <v>0</v>
      </c>
      <c r="M2546" s="100"/>
      <c r="N2546" s="100"/>
      <c r="R2546" s="352">
        <f>L2546-[1]გადასახდელები!L2546</f>
        <v>0</v>
      </c>
    </row>
    <row r="2547" spans="2:18" ht="20.25" hidden="1" customHeight="1">
      <c r="B2547" s="36" t="str">
        <f t="shared" si="858"/>
        <v>b</v>
      </c>
      <c r="C2547" s="42">
        <v>6</v>
      </c>
      <c r="D2547" s="42"/>
      <c r="F2547" s="343" t="s">
        <v>595</v>
      </c>
      <c r="G2547" s="45" t="s">
        <v>172</v>
      </c>
      <c r="H2547" s="99"/>
      <c r="I2547" s="91">
        <f t="shared" si="859"/>
        <v>0</v>
      </c>
      <c r="J2547" s="100"/>
      <c r="K2547" s="100"/>
      <c r="L2547" s="91">
        <f t="shared" si="857"/>
        <v>0</v>
      </c>
      <c r="M2547" s="100"/>
      <c r="N2547" s="100"/>
      <c r="R2547" s="352">
        <f>L2547-[1]გადასახდელები!L2547</f>
        <v>0</v>
      </c>
    </row>
    <row r="2548" spans="2:18" ht="20.25" hidden="1" customHeight="1">
      <c r="B2548" s="36" t="str">
        <f t="shared" si="858"/>
        <v>b</v>
      </c>
      <c r="C2548" s="42">
        <v>5</v>
      </c>
      <c r="D2548" s="42"/>
      <c r="F2548" s="343" t="s">
        <v>596</v>
      </c>
      <c r="G2548" s="48" t="s">
        <v>173</v>
      </c>
      <c r="H2548" s="101"/>
      <c r="I2548" s="97">
        <f t="shared" si="859"/>
        <v>0</v>
      </c>
      <c r="J2548" s="102"/>
      <c r="K2548" s="102"/>
      <c r="L2548" s="97">
        <f t="shared" si="857"/>
        <v>0</v>
      </c>
      <c r="M2548" s="102"/>
      <c r="N2548" s="102"/>
      <c r="R2548" s="352">
        <f>L2548-[1]გადასახდელები!L2548</f>
        <v>0</v>
      </c>
    </row>
    <row r="2549" spans="2:18" ht="20.25" hidden="1" customHeight="1">
      <c r="B2549" s="36" t="str">
        <f t="shared" si="858"/>
        <v>b</v>
      </c>
      <c r="C2549" s="42">
        <v>4</v>
      </c>
      <c r="D2549" s="42"/>
      <c r="F2549" s="343" t="s">
        <v>597</v>
      </c>
      <c r="G2549" s="47" t="s">
        <v>174</v>
      </c>
      <c r="H2549" s="103"/>
      <c r="I2549" s="94">
        <f t="shared" si="859"/>
        <v>0</v>
      </c>
      <c r="J2549" s="104"/>
      <c r="K2549" s="104"/>
      <c r="L2549" s="94">
        <f t="shared" ref="L2549:L2612" si="860">M2549+N2549</f>
        <v>0</v>
      </c>
      <c r="M2549" s="104"/>
      <c r="N2549" s="104"/>
      <c r="R2549" s="352">
        <f>L2549-[1]გადასახდელები!L2549</f>
        <v>0</v>
      </c>
    </row>
    <row r="2550" spans="2:18" ht="20.25" customHeight="1">
      <c r="B2550" s="36" t="str">
        <f t="shared" si="858"/>
        <v>a</v>
      </c>
      <c r="C2550" s="42">
        <v>3</v>
      </c>
      <c r="D2550" s="42"/>
      <c r="F2550" s="342" t="s">
        <v>530</v>
      </c>
      <c r="G2550" s="57" t="s">
        <v>175</v>
      </c>
      <c r="H2550" s="89">
        <f>H2551+H2552+H2555+H2591+H2592+H2593+H2594+H2595+H2602+H2603</f>
        <v>27.4</v>
      </c>
      <c r="I2550" s="90">
        <f t="shared" si="859"/>
        <v>34.200000000000003</v>
      </c>
      <c r="J2550" s="92">
        <f>J2551+J2552+J2555+J2591+J2592+J2593+J2594+J2595+J2602+J2603</f>
        <v>0</v>
      </c>
      <c r="K2550" s="92">
        <f>K2551+K2552+K2555+K2591+K2592+K2593+K2594+K2595+K2602+K2603</f>
        <v>34.200000000000003</v>
      </c>
      <c r="L2550" s="90">
        <f t="shared" si="860"/>
        <v>5.3089999999999993</v>
      </c>
      <c r="M2550" s="92">
        <f>M2551+M2552+M2555+M2591+M2592+M2593+M2594+M2595+M2602+M2603</f>
        <v>0</v>
      </c>
      <c r="N2550" s="92">
        <f>N2551+N2552+N2555+N2591+N2592+N2593+N2594+N2595+N2602+N2603</f>
        <v>5.3089999999999993</v>
      </c>
      <c r="O2550" s="82" t="s">
        <v>146</v>
      </c>
      <c r="R2550" s="352">
        <f>L2550-[1]გადასახდელები!L2550</f>
        <v>5.3089999999999993</v>
      </c>
    </row>
    <row r="2551" spans="2:18" ht="20.25" customHeight="1">
      <c r="B2551" s="36" t="str">
        <f t="shared" si="858"/>
        <v>a</v>
      </c>
      <c r="C2551" s="42">
        <v>4</v>
      </c>
      <c r="D2551" s="42"/>
      <c r="F2551" s="343" t="s">
        <v>531</v>
      </c>
      <c r="G2551" s="47" t="s">
        <v>176</v>
      </c>
      <c r="H2551" s="103">
        <v>5</v>
      </c>
      <c r="I2551" s="94">
        <f t="shared" si="859"/>
        <v>0</v>
      </c>
      <c r="J2551" s="104"/>
      <c r="K2551" s="104"/>
      <c r="L2551" s="94">
        <f t="shared" si="860"/>
        <v>0</v>
      </c>
      <c r="M2551" s="104"/>
      <c r="N2551" s="104"/>
      <c r="R2551" s="352">
        <f>L2551-[1]გადასახდელები!L2551</f>
        <v>0</v>
      </c>
    </row>
    <row r="2552" spans="2:18" ht="20.25" customHeight="1">
      <c r="B2552" s="36" t="str">
        <f t="shared" si="858"/>
        <v>a</v>
      </c>
      <c r="C2552" s="42">
        <v>4</v>
      </c>
      <c r="D2552" s="42"/>
      <c r="F2552" s="342" t="s">
        <v>532</v>
      </c>
      <c r="G2552" s="47" t="s">
        <v>177</v>
      </c>
      <c r="H2552" s="93">
        <f>SUM(H2553:H2554)</f>
        <v>1.9</v>
      </c>
      <c r="I2552" s="94">
        <f t="shared" si="859"/>
        <v>1.5</v>
      </c>
      <c r="J2552" s="95">
        <f>SUM(J2553:J2554)</f>
        <v>0</v>
      </c>
      <c r="K2552" s="95">
        <f>SUM(K2553:K2554)</f>
        <v>1.5</v>
      </c>
      <c r="L2552" s="94">
        <f t="shared" si="860"/>
        <v>0.36</v>
      </c>
      <c r="M2552" s="95">
        <f>SUM(M2553:M2554)</f>
        <v>0</v>
      </c>
      <c r="N2552" s="95">
        <f>SUM(N2553:N2554)</f>
        <v>0.36</v>
      </c>
      <c r="O2552" s="82" t="s">
        <v>146</v>
      </c>
      <c r="R2552" s="352">
        <f>L2552-[1]გადასახდელები!L2552</f>
        <v>0.36</v>
      </c>
    </row>
    <row r="2553" spans="2:18" ht="20.25" customHeight="1">
      <c r="B2553" s="36" t="str">
        <f t="shared" si="858"/>
        <v>a</v>
      </c>
      <c r="C2553" s="42">
        <v>5</v>
      </c>
      <c r="D2553" s="42"/>
      <c r="F2553" s="343" t="s">
        <v>533</v>
      </c>
      <c r="G2553" s="48" t="s">
        <v>178</v>
      </c>
      <c r="H2553" s="101">
        <v>1.9</v>
      </c>
      <c r="I2553" s="97">
        <f t="shared" si="859"/>
        <v>1.5</v>
      </c>
      <c r="J2553" s="102"/>
      <c r="K2553" s="102">
        <v>1.5</v>
      </c>
      <c r="L2553" s="97">
        <f t="shared" si="860"/>
        <v>0.36</v>
      </c>
      <c r="M2553" s="102"/>
      <c r="N2553" s="102">
        <f>0.06+0.09+0.06+0.06+0.09</f>
        <v>0.36</v>
      </c>
      <c r="R2553" s="352">
        <f>L2553-[1]გადასახდელები!L2553</f>
        <v>0.36</v>
      </c>
    </row>
    <row r="2554" spans="2:18" ht="20.25" hidden="1" customHeight="1">
      <c r="B2554" s="36" t="str">
        <f t="shared" si="858"/>
        <v>b</v>
      </c>
      <c r="C2554" s="42">
        <v>5</v>
      </c>
      <c r="D2554" s="42"/>
      <c r="F2554" s="343" t="s">
        <v>598</v>
      </c>
      <c r="G2554" s="48" t="s">
        <v>179</v>
      </c>
      <c r="H2554" s="101"/>
      <c r="I2554" s="97">
        <f t="shared" si="859"/>
        <v>0</v>
      </c>
      <c r="J2554" s="102"/>
      <c r="K2554" s="102"/>
      <c r="L2554" s="97">
        <f t="shared" si="860"/>
        <v>0</v>
      </c>
      <c r="M2554" s="102"/>
      <c r="N2554" s="102"/>
      <c r="R2554" s="352">
        <f>L2554-[1]გადასახდელები!L2554</f>
        <v>0</v>
      </c>
    </row>
    <row r="2555" spans="2:18" ht="20.25" customHeight="1">
      <c r="B2555" s="36" t="str">
        <f t="shared" si="858"/>
        <v>a</v>
      </c>
      <c r="C2555" s="42">
        <v>4</v>
      </c>
      <c r="D2555" s="42"/>
      <c r="F2555" s="342" t="s">
        <v>534</v>
      </c>
      <c r="G2555" s="47" t="s">
        <v>180</v>
      </c>
      <c r="H2555" s="93">
        <f>H2556+H2557+H2558+H2559+H2571+H2575+H2576+H2577+H2578+H2579+H2580+H2581+H2589+H2590</f>
        <v>2.8</v>
      </c>
      <c r="I2555" s="94">
        <f t="shared" si="859"/>
        <v>5.7</v>
      </c>
      <c r="J2555" s="95">
        <f>J2556+J2557+J2558+J2559+J2571+J2575+J2576+J2577+J2578+J2579+J2580+J2581+J2589+J2590</f>
        <v>0</v>
      </c>
      <c r="K2555" s="95">
        <f>K2556+K2557+K2558+K2559+K2571+K2575+K2576+K2577+K2578+K2579+K2580+K2581+K2589+K2590</f>
        <v>5.7</v>
      </c>
      <c r="L2555" s="94">
        <f t="shared" si="860"/>
        <v>1.58</v>
      </c>
      <c r="M2555" s="95">
        <f>M2556+M2557+M2558+M2559+M2571+M2575+M2576+M2577+M2578+M2579+M2580+M2581+M2589+M2590</f>
        <v>0</v>
      </c>
      <c r="N2555" s="95">
        <f>N2556+N2557+N2558+N2559+N2571+N2575+N2576+N2577+N2578+N2579+N2580+N2581+N2589+N2590</f>
        <v>1.58</v>
      </c>
      <c r="O2555" s="82" t="s">
        <v>146</v>
      </c>
      <c r="R2555" s="352">
        <f>L2555-[1]გადასახდელები!L2555</f>
        <v>1.58</v>
      </c>
    </row>
    <row r="2556" spans="2:18" ht="42.75" customHeight="1">
      <c r="B2556" s="36" t="str">
        <f t="shared" si="858"/>
        <v>a</v>
      </c>
      <c r="C2556" s="42">
        <v>5</v>
      </c>
      <c r="D2556" s="42"/>
      <c r="F2556" s="343" t="s">
        <v>535</v>
      </c>
      <c r="G2556" s="48" t="s">
        <v>229</v>
      </c>
      <c r="H2556" s="101">
        <v>0.7</v>
      </c>
      <c r="I2556" s="97">
        <f t="shared" si="859"/>
        <v>1</v>
      </c>
      <c r="J2556" s="102"/>
      <c r="K2556" s="102">
        <v>1</v>
      </c>
      <c r="L2556" s="97">
        <f t="shared" si="860"/>
        <v>0.42300000000000004</v>
      </c>
      <c r="M2556" s="102"/>
      <c r="N2556" s="102">
        <f>0.133+0.061+0.229</f>
        <v>0.42300000000000004</v>
      </c>
      <c r="R2556" s="352">
        <f>L2556-[1]გადასახდელები!L2556</f>
        <v>0.42300000000000004</v>
      </c>
    </row>
    <row r="2557" spans="2:18" ht="30.75" hidden="1" customHeight="1">
      <c r="B2557" s="36" t="str">
        <f t="shared" si="858"/>
        <v>b</v>
      </c>
      <c r="C2557" s="42">
        <v>5</v>
      </c>
      <c r="D2557" s="42"/>
      <c r="F2557" s="343" t="s">
        <v>599</v>
      </c>
      <c r="G2557" s="49" t="s">
        <v>196</v>
      </c>
      <c r="H2557" s="101"/>
      <c r="I2557" s="97">
        <f t="shared" si="859"/>
        <v>0</v>
      </c>
      <c r="J2557" s="102"/>
      <c r="K2557" s="102"/>
      <c r="L2557" s="97">
        <f t="shared" si="860"/>
        <v>0</v>
      </c>
      <c r="M2557" s="102"/>
      <c r="N2557" s="102"/>
      <c r="R2557" s="352">
        <f>L2557-[1]გადასახდელები!L2557</f>
        <v>0</v>
      </c>
    </row>
    <row r="2558" spans="2:18" ht="60.75" customHeight="1">
      <c r="B2558" s="36" t="str">
        <f t="shared" si="858"/>
        <v>a</v>
      </c>
      <c r="C2558" s="42">
        <v>5</v>
      </c>
      <c r="D2558" s="42"/>
      <c r="F2558" s="343" t="s">
        <v>536</v>
      </c>
      <c r="G2558" s="49" t="s">
        <v>230</v>
      </c>
      <c r="H2558" s="101">
        <v>0.1</v>
      </c>
      <c r="I2558" s="97">
        <f t="shared" si="859"/>
        <v>1</v>
      </c>
      <c r="J2558" s="102"/>
      <c r="K2558" s="102">
        <v>1</v>
      </c>
      <c r="L2558" s="97">
        <f t="shared" si="860"/>
        <v>0.5</v>
      </c>
      <c r="M2558" s="102"/>
      <c r="N2558" s="102">
        <v>0.5</v>
      </c>
      <c r="R2558" s="352">
        <f>L2558-[1]გადასახდელები!L2558</f>
        <v>0.5</v>
      </c>
    </row>
    <row r="2559" spans="2:18" ht="30.75" customHeight="1">
      <c r="B2559" s="36" t="str">
        <f t="shared" si="858"/>
        <v>a</v>
      </c>
      <c r="C2559" s="42">
        <v>5</v>
      </c>
      <c r="D2559" s="42"/>
      <c r="F2559" s="342" t="s">
        <v>537</v>
      </c>
      <c r="G2559" s="48" t="s">
        <v>195</v>
      </c>
      <c r="H2559" s="96">
        <f>SUM(H2560:H2570)</f>
        <v>0.4</v>
      </c>
      <c r="I2559" s="97">
        <f t="shared" si="859"/>
        <v>0.5</v>
      </c>
      <c r="J2559" s="98">
        <f>SUM(J2560:J2570)</f>
        <v>0</v>
      </c>
      <c r="K2559" s="98">
        <f>SUM(K2560:K2570)</f>
        <v>0.5</v>
      </c>
      <c r="L2559" s="97">
        <f t="shared" si="860"/>
        <v>0</v>
      </c>
      <c r="M2559" s="98">
        <f>SUM(M2560:M2570)</f>
        <v>0</v>
      </c>
      <c r="N2559" s="98">
        <f>SUM(N2560:N2570)</f>
        <v>0</v>
      </c>
      <c r="O2559" s="82" t="s">
        <v>146</v>
      </c>
      <c r="R2559" s="352">
        <f>L2559-[1]გადასახდელები!L2559</f>
        <v>0</v>
      </c>
    </row>
    <row r="2560" spans="2:18" ht="20.25" hidden="1" customHeight="1">
      <c r="B2560" s="36" t="str">
        <f t="shared" si="858"/>
        <v>b</v>
      </c>
      <c r="C2560" s="42">
        <v>6</v>
      </c>
      <c r="D2560" s="42"/>
      <c r="F2560" s="343" t="s">
        <v>600</v>
      </c>
      <c r="G2560" s="45" t="s">
        <v>181</v>
      </c>
      <c r="H2560" s="106"/>
      <c r="I2560" s="105">
        <f t="shared" si="859"/>
        <v>0</v>
      </c>
      <c r="J2560" s="107"/>
      <c r="K2560" s="107"/>
      <c r="L2560" s="105">
        <f t="shared" si="860"/>
        <v>0</v>
      </c>
      <c r="M2560" s="107"/>
      <c r="N2560" s="107"/>
      <c r="R2560" s="352">
        <f>L2560-[1]გადასახდელები!L2560</f>
        <v>0</v>
      </c>
    </row>
    <row r="2561" spans="2:18" ht="20.25" hidden="1" customHeight="1">
      <c r="B2561" s="36" t="str">
        <f t="shared" si="858"/>
        <v>b</v>
      </c>
      <c r="C2561" s="42">
        <v>6</v>
      </c>
      <c r="D2561" s="42"/>
      <c r="F2561" s="343" t="s">
        <v>601</v>
      </c>
      <c r="G2561" s="45" t="s">
        <v>182</v>
      </c>
      <c r="H2561" s="106"/>
      <c r="I2561" s="105">
        <f t="shared" si="859"/>
        <v>0</v>
      </c>
      <c r="J2561" s="107"/>
      <c r="K2561" s="107"/>
      <c r="L2561" s="105">
        <f t="shared" si="860"/>
        <v>0</v>
      </c>
      <c r="M2561" s="107"/>
      <c r="N2561" s="107"/>
      <c r="R2561" s="352">
        <f>L2561-[1]გადასახდელები!L2561</f>
        <v>0</v>
      </c>
    </row>
    <row r="2562" spans="2:18" ht="20.25" hidden="1" customHeight="1">
      <c r="B2562" s="36" t="str">
        <f t="shared" si="858"/>
        <v>b</v>
      </c>
      <c r="C2562" s="42">
        <v>6</v>
      </c>
      <c r="D2562" s="42"/>
      <c r="F2562" s="343" t="s">
        <v>602</v>
      </c>
      <c r="G2562" s="45" t="s">
        <v>183</v>
      </c>
      <c r="H2562" s="106"/>
      <c r="I2562" s="105">
        <f t="shared" si="859"/>
        <v>0</v>
      </c>
      <c r="J2562" s="107"/>
      <c r="K2562" s="107"/>
      <c r="L2562" s="105">
        <f t="shared" si="860"/>
        <v>0</v>
      </c>
      <c r="M2562" s="107"/>
      <c r="N2562" s="107"/>
      <c r="R2562" s="352">
        <f>L2562-[1]გადასახდელები!L2562</f>
        <v>0</v>
      </c>
    </row>
    <row r="2563" spans="2:18" ht="20.25" hidden="1" customHeight="1">
      <c r="B2563" s="36" t="str">
        <f t="shared" si="858"/>
        <v>b</v>
      </c>
      <c r="C2563" s="42">
        <v>6</v>
      </c>
      <c r="D2563" s="42"/>
      <c r="F2563" s="343" t="s">
        <v>603</v>
      </c>
      <c r="G2563" s="45" t="s">
        <v>184</v>
      </c>
      <c r="H2563" s="106"/>
      <c r="I2563" s="105">
        <f t="shared" si="859"/>
        <v>0</v>
      </c>
      <c r="J2563" s="107"/>
      <c r="K2563" s="107"/>
      <c r="L2563" s="105">
        <f t="shared" si="860"/>
        <v>0</v>
      </c>
      <c r="M2563" s="107"/>
      <c r="N2563" s="107"/>
      <c r="R2563" s="352">
        <f>L2563-[1]გადასახდელები!L2563</f>
        <v>0</v>
      </c>
    </row>
    <row r="2564" spans="2:18" ht="20.25" customHeight="1">
      <c r="B2564" s="36" t="str">
        <f t="shared" si="858"/>
        <v>a</v>
      </c>
      <c r="C2564" s="42">
        <v>6</v>
      </c>
      <c r="D2564" s="42"/>
      <c r="F2564" s="343" t="s">
        <v>538</v>
      </c>
      <c r="G2564" s="45" t="s">
        <v>185</v>
      </c>
      <c r="H2564" s="106">
        <v>0.2</v>
      </c>
      <c r="I2564" s="105">
        <f t="shared" si="859"/>
        <v>0.5</v>
      </c>
      <c r="J2564" s="107"/>
      <c r="K2564" s="107">
        <v>0.5</v>
      </c>
      <c r="L2564" s="105">
        <f t="shared" si="860"/>
        <v>0</v>
      </c>
      <c r="M2564" s="107"/>
      <c r="N2564" s="107"/>
      <c r="R2564" s="352">
        <f>L2564-[1]გადასახდელები!L2564</f>
        <v>0</v>
      </c>
    </row>
    <row r="2565" spans="2:18" ht="20.25" hidden="1" customHeight="1">
      <c r="B2565" s="36" t="str">
        <f t="shared" si="858"/>
        <v>b</v>
      </c>
      <c r="C2565" s="42">
        <v>6</v>
      </c>
      <c r="D2565" s="42"/>
      <c r="F2565" s="343" t="s">
        <v>604</v>
      </c>
      <c r="G2565" s="45" t="s">
        <v>186</v>
      </c>
      <c r="H2565" s="106"/>
      <c r="I2565" s="105">
        <f t="shared" si="859"/>
        <v>0</v>
      </c>
      <c r="J2565" s="107"/>
      <c r="K2565" s="107"/>
      <c r="L2565" s="105">
        <f t="shared" si="860"/>
        <v>0</v>
      </c>
      <c r="M2565" s="107"/>
      <c r="N2565" s="107"/>
      <c r="R2565" s="352">
        <f>L2565-[1]გადასახდელები!L2565</f>
        <v>0</v>
      </c>
    </row>
    <row r="2566" spans="2:18" ht="20.25" hidden="1" customHeight="1">
      <c r="B2566" s="36" t="str">
        <f t="shared" si="858"/>
        <v>b</v>
      </c>
      <c r="C2566" s="42">
        <v>6</v>
      </c>
      <c r="D2566" s="42"/>
      <c r="F2566" s="343" t="s">
        <v>605</v>
      </c>
      <c r="G2566" s="45" t="s">
        <v>187</v>
      </c>
      <c r="H2566" s="106"/>
      <c r="I2566" s="105">
        <f t="shared" si="859"/>
        <v>0</v>
      </c>
      <c r="J2566" s="107"/>
      <c r="K2566" s="107"/>
      <c r="L2566" s="105">
        <f t="shared" si="860"/>
        <v>0</v>
      </c>
      <c r="M2566" s="107"/>
      <c r="N2566" s="107"/>
      <c r="R2566" s="352">
        <f>L2566-[1]გადასახდელები!L2566</f>
        <v>0</v>
      </c>
    </row>
    <row r="2567" spans="2:18" ht="20.25" hidden="1" customHeight="1">
      <c r="B2567" s="36" t="str">
        <f t="shared" ref="B2567:B2630" si="861">IF(H2567+I2567+L2567&gt;0,"a","b")</f>
        <v>b</v>
      </c>
      <c r="C2567" s="42">
        <v>6</v>
      </c>
      <c r="D2567" s="42"/>
      <c r="F2567" s="343" t="s">
        <v>606</v>
      </c>
      <c r="G2567" s="45" t="s">
        <v>188</v>
      </c>
      <c r="H2567" s="106"/>
      <c r="I2567" s="105">
        <f t="shared" si="859"/>
        <v>0</v>
      </c>
      <c r="J2567" s="107"/>
      <c r="K2567" s="107"/>
      <c r="L2567" s="105">
        <f t="shared" si="860"/>
        <v>0</v>
      </c>
      <c r="M2567" s="107"/>
      <c r="N2567" s="107"/>
      <c r="R2567" s="352">
        <f>L2567-[1]გადასახდელები!L2567</f>
        <v>0</v>
      </c>
    </row>
    <row r="2568" spans="2:18" ht="20.25" hidden="1" customHeight="1">
      <c r="B2568" s="36" t="str">
        <f t="shared" si="861"/>
        <v>b</v>
      </c>
      <c r="C2568" s="42">
        <v>6</v>
      </c>
      <c r="D2568" s="42"/>
      <c r="F2568" s="343" t="s">
        <v>607</v>
      </c>
      <c r="G2568" s="45" t="s">
        <v>189</v>
      </c>
      <c r="H2568" s="106"/>
      <c r="I2568" s="105">
        <f t="shared" si="859"/>
        <v>0</v>
      </c>
      <c r="J2568" s="107"/>
      <c r="K2568" s="107"/>
      <c r="L2568" s="105">
        <f t="shared" si="860"/>
        <v>0</v>
      </c>
      <c r="M2568" s="107"/>
      <c r="N2568" s="107"/>
      <c r="R2568" s="352">
        <f>L2568-[1]გადასახდელები!L2568</f>
        <v>0</v>
      </c>
    </row>
    <row r="2569" spans="2:18" ht="20.25" hidden="1" customHeight="1">
      <c r="B2569" s="36" t="str">
        <f t="shared" si="861"/>
        <v>b</v>
      </c>
      <c r="C2569" s="42">
        <v>6</v>
      </c>
      <c r="D2569" s="42"/>
      <c r="F2569" s="343" t="s">
        <v>608</v>
      </c>
      <c r="G2569" s="45" t="s">
        <v>190</v>
      </c>
      <c r="H2569" s="106"/>
      <c r="I2569" s="105">
        <f t="shared" si="859"/>
        <v>0</v>
      </c>
      <c r="J2569" s="107"/>
      <c r="K2569" s="107"/>
      <c r="L2569" s="105">
        <f t="shared" si="860"/>
        <v>0</v>
      </c>
      <c r="M2569" s="107"/>
      <c r="N2569" s="107"/>
      <c r="R2569" s="352">
        <f>L2569-[1]გადასახდელები!L2569</f>
        <v>0</v>
      </c>
    </row>
    <row r="2570" spans="2:18" ht="30.75" customHeight="1">
      <c r="B2570" s="36" t="str">
        <f t="shared" si="861"/>
        <v>a</v>
      </c>
      <c r="C2570" s="42">
        <v>6</v>
      </c>
      <c r="D2570" s="42"/>
      <c r="F2570" s="343" t="s">
        <v>539</v>
      </c>
      <c r="G2570" s="45" t="s">
        <v>231</v>
      </c>
      <c r="H2570" s="106">
        <v>0.2</v>
      </c>
      <c r="I2570" s="105">
        <f t="shared" si="859"/>
        <v>0</v>
      </c>
      <c r="J2570" s="107"/>
      <c r="K2570" s="107"/>
      <c r="L2570" s="105">
        <f t="shared" si="860"/>
        <v>0</v>
      </c>
      <c r="M2570" s="107"/>
      <c r="N2570" s="107"/>
      <c r="R2570" s="352">
        <f>L2570-[1]გადასახდელები!L2570</f>
        <v>0</v>
      </c>
    </row>
    <row r="2571" spans="2:18" ht="20.25" customHeight="1">
      <c r="B2571" s="36" t="str">
        <f t="shared" si="861"/>
        <v>a</v>
      </c>
      <c r="C2571" s="42">
        <v>5</v>
      </c>
      <c r="D2571" s="42"/>
      <c r="F2571" s="342" t="s">
        <v>609</v>
      </c>
      <c r="G2571" s="48" t="s">
        <v>197</v>
      </c>
      <c r="H2571" s="96">
        <f>SUM(H2572:H2574)</f>
        <v>0.3</v>
      </c>
      <c r="I2571" s="97">
        <f t="shared" si="859"/>
        <v>1.5</v>
      </c>
      <c r="J2571" s="98">
        <f>SUM(J2572:J2574)</f>
        <v>0</v>
      </c>
      <c r="K2571" s="98">
        <f>SUM(K2572:K2574)</f>
        <v>1.5</v>
      </c>
      <c r="L2571" s="97">
        <f t="shared" si="860"/>
        <v>0.25</v>
      </c>
      <c r="M2571" s="98">
        <f>SUM(M2572:M2574)</f>
        <v>0</v>
      </c>
      <c r="N2571" s="98">
        <f>SUM(N2572:N2574)</f>
        <v>0.25</v>
      </c>
      <c r="O2571" s="82" t="s">
        <v>146</v>
      </c>
      <c r="R2571" s="352">
        <f>L2571-[1]გადასახდელები!L2571</f>
        <v>0.25</v>
      </c>
    </row>
    <row r="2572" spans="2:18" ht="20.25" hidden="1" customHeight="1">
      <c r="B2572" s="36" t="str">
        <f t="shared" si="861"/>
        <v>b</v>
      </c>
      <c r="C2572" s="42">
        <v>6</v>
      </c>
      <c r="D2572" s="42"/>
      <c r="F2572" s="343" t="s">
        <v>610</v>
      </c>
      <c r="G2572" s="45" t="s">
        <v>191</v>
      </c>
      <c r="H2572" s="106"/>
      <c r="I2572" s="105">
        <f t="shared" si="859"/>
        <v>0</v>
      </c>
      <c r="J2572" s="107"/>
      <c r="K2572" s="107"/>
      <c r="L2572" s="105">
        <f t="shared" si="860"/>
        <v>0</v>
      </c>
      <c r="M2572" s="107"/>
      <c r="N2572" s="107"/>
      <c r="R2572" s="352">
        <f>L2572-[1]გადასახდელები!L2572</f>
        <v>0</v>
      </c>
    </row>
    <row r="2573" spans="2:18" ht="20.25" hidden="1" customHeight="1">
      <c r="B2573" s="36" t="str">
        <f t="shared" si="861"/>
        <v>b</v>
      </c>
      <c r="C2573" s="42">
        <v>6</v>
      </c>
      <c r="D2573" s="42"/>
      <c r="F2573" s="343" t="s">
        <v>611</v>
      </c>
      <c r="G2573" s="45" t="s">
        <v>192</v>
      </c>
      <c r="H2573" s="106"/>
      <c r="I2573" s="105">
        <f t="shared" si="859"/>
        <v>0</v>
      </c>
      <c r="J2573" s="107"/>
      <c r="K2573" s="107"/>
      <c r="L2573" s="105">
        <f t="shared" si="860"/>
        <v>0</v>
      </c>
      <c r="M2573" s="107"/>
      <c r="N2573" s="107"/>
      <c r="R2573" s="352">
        <f>L2573-[1]გადასახდელები!L2573</f>
        <v>0</v>
      </c>
    </row>
    <row r="2574" spans="2:18" ht="30.75" customHeight="1">
      <c r="B2574" s="36" t="str">
        <f t="shared" si="861"/>
        <v>a</v>
      </c>
      <c r="C2574" s="42">
        <v>6</v>
      </c>
      <c r="D2574" s="42"/>
      <c r="F2574" s="343" t="s">
        <v>612</v>
      </c>
      <c r="G2574" s="45" t="s">
        <v>232</v>
      </c>
      <c r="H2574" s="106">
        <v>0.3</v>
      </c>
      <c r="I2574" s="105">
        <f t="shared" si="859"/>
        <v>1.5</v>
      </c>
      <c r="J2574" s="107"/>
      <c r="K2574" s="107">
        <v>1.5</v>
      </c>
      <c r="L2574" s="105">
        <f t="shared" si="860"/>
        <v>0.25</v>
      </c>
      <c r="M2574" s="107"/>
      <c r="N2574" s="107">
        <v>0.25</v>
      </c>
      <c r="R2574" s="352">
        <f>L2574-[1]გადასახდელები!L2574</f>
        <v>0.25</v>
      </c>
    </row>
    <row r="2575" spans="2:18" ht="30.75" hidden="1" customHeight="1">
      <c r="B2575" s="36" t="str">
        <f t="shared" si="861"/>
        <v>b</v>
      </c>
      <c r="C2575" s="42">
        <v>5</v>
      </c>
      <c r="D2575" s="42"/>
      <c r="F2575" s="343" t="s">
        <v>613</v>
      </c>
      <c r="G2575" s="48" t="s">
        <v>233</v>
      </c>
      <c r="H2575" s="101"/>
      <c r="I2575" s="97">
        <f t="shared" si="859"/>
        <v>0</v>
      </c>
      <c r="J2575" s="102"/>
      <c r="K2575" s="102"/>
      <c r="L2575" s="97">
        <f t="shared" si="860"/>
        <v>0</v>
      </c>
      <c r="M2575" s="102"/>
      <c r="N2575" s="102"/>
      <c r="R2575" s="352">
        <f>L2575-[1]გადასახდელები!L2575</f>
        <v>0</v>
      </c>
    </row>
    <row r="2576" spans="2:18" ht="34.5" hidden="1" customHeight="1">
      <c r="B2576" s="36" t="str">
        <f t="shared" si="861"/>
        <v>b</v>
      </c>
      <c r="C2576" s="42">
        <v>5</v>
      </c>
      <c r="D2576" s="42"/>
      <c r="F2576" s="343" t="s">
        <v>614</v>
      </c>
      <c r="G2576" s="50" t="s">
        <v>367</v>
      </c>
      <c r="H2576" s="101"/>
      <c r="I2576" s="97">
        <f t="shared" si="859"/>
        <v>0</v>
      </c>
      <c r="J2576" s="102"/>
      <c r="K2576" s="102"/>
      <c r="L2576" s="97">
        <f t="shared" si="860"/>
        <v>0</v>
      </c>
      <c r="M2576" s="102"/>
      <c r="N2576" s="102"/>
      <c r="R2576" s="352">
        <f>L2576-[1]გადასახდელები!L2576</f>
        <v>0</v>
      </c>
    </row>
    <row r="2577" spans="2:18" ht="34.5" hidden="1" customHeight="1">
      <c r="B2577" s="36" t="str">
        <f t="shared" si="861"/>
        <v>b</v>
      </c>
      <c r="C2577" s="42">
        <v>5</v>
      </c>
      <c r="D2577" s="42"/>
      <c r="F2577" s="343" t="s">
        <v>540</v>
      </c>
      <c r="G2577" s="48" t="s">
        <v>234</v>
      </c>
      <c r="H2577" s="101"/>
      <c r="I2577" s="97">
        <f t="shared" si="859"/>
        <v>0</v>
      </c>
      <c r="J2577" s="102"/>
      <c r="K2577" s="102"/>
      <c r="L2577" s="97">
        <f t="shared" si="860"/>
        <v>0</v>
      </c>
      <c r="M2577" s="102"/>
      <c r="N2577" s="102"/>
      <c r="R2577" s="352">
        <f>L2577-[1]გადასახდელები!L2577</f>
        <v>0</v>
      </c>
    </row>
    <row r="2578" spans="2:18" ht="50.25" hidden="1" customHeight="1">
      <c r="B2578" s="36" t="str">
        <f t="shared" si="861"/>
        <v>b</v>
      </c>
      <c r="C2578" s="42">
        <v>5</v>
      </c>
      <c r="D2578" s="42"/>
      <c r="F2578" s="343" t="s">
        <v>541</v>
      </c>
      <c r="G2578" s="48" t="s">
        <v>235</v>
      </c>
      <c r="H2578" s="101"/>
      <c r="I2578" s="97">
        <f t="shared" si="859"/>
        <v>0</v>
      </c>
      <c r="J2578" s="102"/>
      <c r="K2578" s="102"/>
      <c r="L2578" s="97">
        <f t="shared" si="860"/>
        <v>0</v>
      </c>
      <c r="M2578" s="102"/>
      <c r="N2578" s="102"/>
      <c r="R2578" s="352">
        <f>L2578-[1]გადასახდელები!L2578</f>
        <v>0</v>
      </c>
    </row>
    <row r="2579" spans="2:18" ht="20.25" customHeight="1">
      <c r="B2579" s="36" t="str">
        <f t="shared" si="861"/>
        <v>a</v>
      </c>
      <c r="C2579" s="42">
        <v>5</v>
      </c>
      <c r="D2579" s="42"/>
      <c r="F2579" s="343" t="s">
        <v>542</v>
      </c>
      <c r="G2579" s="48" t="s">
        <v>236</v>
      </c>
      <c r="H2579" s="101">
        <v>1</v>
      </c>
      <c r="I2579" s="97">
        <f t="shared" si="859"/>
        <v>1.2</v>
      </c>
      <c r="J2579" s="102"/>
      <c r="K2579" s="102">
        <v>1.2</v>
      </c>
      <c r="L2579" s="97">
        <f t="shared" si="860"/>
        <v>0.32300000000000001</v>
      </c>
      <c r="M2579" s="102"/>
      <c r="N2579" s="102">
        <f>0.05+0.09+0.045+0.09+0.048</f>
        <v>0.32300000000000001</v>
      </c>
      <c r="R2579" s="352">
        <f>L2579-[1]გადასახდელები!L2579</f>
        <v>0.32300000000000001</v>
      </c>
    </row>
    <row r="2580" spans="2:18" ht="20.25" hidden="1" customHeight="1">
      <c r="B2580" s="36" t="str">
        <f t="shared" si="861"/>
        <v>b</v>
      </c>
      <c r="C2580" s="42">
        <v>5</v>
      </c>
      <c r="D2580" s="42"/>
      <c r="F2580" s="343" t="s">
        <v>543</v>
      </c>
      <c r="G2580" s="48" t="s">
        <v>237</v>
      </c>
      <c r="H2580" s="101"/>
      <c r="I2580" s="97">
        <f t="shared" si="859"/>
        <v>0</v>
      </c>
      <c r="J2580" s="102"/>
      <c r="K2580" s="102"/>
      <c r="L2580" s="97">
        <f t="shared" si="860"/>
        <v>0</v>
      </c>
      <c r="M2580" s="102"/>
      <c r="N2580" s="102"/>
      <c r="R2580" s="352">
        <f>L2580-[1]გადასახდელები!L2580</f>
        <v>0</v>
      </c>
    </row>
    <row r="2581" spans="2:18" ht="20.25" customHeight="1">
      <c r="B2581" s="36" t="str">
        <f t="shared" si="861"/>
        <v>a</v>
      </c>
      <c r="C2581" s="42">
        <v>5</v>
      </c>
      <c r="D2581" s="42"/>
      <c r="F2581" s="342" t="s">
        <v>544</v>
      </c>
      <c r="G2581" s="48" t="s">
        <v>238</v>
      </c>
      <c r="H2581" s="96">
        <f>SUM(H2582:H2588)</f>
        <v>0.3</v>
      </c>
      <c r="I2581" s="97">
        <f t="shared" si="859"/>
        <v>0.5</v>
      </c>
      <c r="J2581" s="98">
        <f>SUM(J2582:J2588)</f>
        <v>0</v>
      </c>
      <c r="K2581" s="98">
        <f>SUM(K2582:K2588)</f>
        <v>0.5</v>
      </c>
      <c r="L2581" s="97">
        <f t="shared" si="860"/>
        <v>8.4000000000000005E-2</v>
      </c>
      <c r="M2581" s="98">
        <f>SUM(M2582:M2588)</f>
        <v>0</v>
      </c>
      <c r="N2581" s="98">
        <f>SUM(N2582:N2588)</f>
        <v>8.4000000000000005E-2</v>
      </c>
      <c r="O2581" s="82" t="s">
        <v>146</v>
      </c>
      <c r="R2581" s="352">
        <f>L2581-[1]გადასახდელები!L2581</f>
        <v>8.4000000000000005E-2</v>
      </c>
    </row>
    <row r="2582" spans="2:18" ht="23.25" hidden="1" customHeight="1">
      <c r="B2582" s="36" t="str">
        <f t="shared" si="861"/>
        <v>b</v>
      </c>
      <c r="C2582" s="42">
        <v>6</v>
      </c>
      <c r="D2582" s="42"/>
      <c r="F2582" s="343" t="s">
        <v>545</v>
      </c>
      <c r="G2582" s="45" t="s">
        <v>198</v>
      </c>
      <c r="H2582" s="106"/>
      <c r="I2582" s="105">
        <f t="shared" si="859"/>
        <v>0</v>
      </c>
      <c r="J2582" s="107"/>
      <c r="K2582" s="107"/>
      <c r="L2582" s="105">
        <f t="shared" si="860"/>
        <v>0</v>
      </c>
      <c r="M2582" s="107"/>
      <c r="N2582" s="107"/>
      <c r="R2582" s="352">
        <f>L2582-[1]გადასახდელები!L2582</f>
        <v>0</v>
      </c>
    </row>
    <row r="2583" spans="2:18" ht="20.25" hidden="1" customHeight="1">
      <c r="B2583" s="36" t="str">
        <f t="shared" si="861"/>
        <v>b</v>
      </c>
      <c r="C2583" s="42">
        <v>6</v>
      </c>
      <c r="D2583" s="42"/>
      <c r="F2583" s="343" t="s">
        <v>546</v>
      </c>
      <c r="G2583" s="45" t="s">
        <v>199</v>
      </c>
      <c r="H2583" s="106"/>
      <c r="I2583" s="105">
        <f t="shared" si="859"/>
        <v>0</v>
      </c>
      <c r="J2583" s="107"/>
      <c r="K2583" s="107"/>
      <c r="L2583" s="105">
        <f t="shared" si="860"/>
        <v>0</v>
      </c>
      <c r="M2583" s="107"/>
      <c r="N2583" s="107"/>
      <c r="R2583" s="352">
        <f>L2583-[1]გადასახდელები!L2583</f>
        <v>0</v>
      </c>
    </row>
    <row r="2584" spans="2:18" ht="23.25" customHeight="1">
      <c r="B2584" s="36" t="str">
        <f t="shared" si="861"/>
        <v>a</v>
      </c>
      <c r="C2584" s="42">
        <v>6</v>
      </c>
      <c r="D2584" s="42"/>
      <c r="F2584" s="343" t="s">
        <v>547</v>
      </c>
      <c r="G2584" s="45" t="s">
        <v>200</v>
      </c>
      <c r="H2584" s="106">
        <v>0.3</v>
      </c>
      <c r="I2584" s="105">
        <f t="shared" si="859"/>
        <v>0.5</v>
      </c>
      <c r="J2584" s="107"/>
      <c r="K2584" s="107">
        <v>0.5</v>
      </c>
      <c r="L2584" s="105">
        <f t="shared" si="860"/>
        <v>8.4000000000000005E-2</v>
      </c>
      <c r="M2584" s="107"/>
      <c r="N2584" s="107">
        <v>8.4000000000000005E-2</v>
      </c>
      <c r="R2584" s="352">
        <f>L2584-[1]გადასახდელები!L2584</f>
        <v>8.4000000000000005E-2</v>
      </c>
    </row>
    <row r="2585" spans="2:18" ht="31.5" hidden="1" customHeight="1">
      <c r="B2585" s="36" t="str">
        <f t="shared" si="861"/>
        <v>b</v>
      </c>
      <c r="C2585" s="42">
        <v>6</v>
      </c>
      <c r="D2585" s="42"/>
      <c r="F2585" s="343" t="s">
        <v>615</v>
      </c>
      <c r="G2585" s="45" t="s">
        <v>201</v>
      </c>
      <c r="H2585" s="106"/>
      <c r="I2585" s="105">
        <f t="shared" si="859"/>
        <v>0</v>
      </c>
      <c r="J2585" s="107"/>
      <c r="K2585" s="107"/>
      <c r="L2585" s="105">
        <f t="shared" si="860"/>
        <v>0</v>
      </c>
      <c r="M2585" s="107"/>
      <c r="N2585" s="107"/>
      <c r="R2585" s="352">
        <f>L2585-[1]გადასახდელები!L2585</f>
        <v>0</v>
      </c>
    </row>
    <row r="2586" spans="2:18" ht="33.75" hidden="1" customHeight="1">
      <c r="B2586" s="36" t="str">
        <f t="shared" si="861"/>
        <v>b</v>
      </c>
      <c r="C2586" s="42">
        <v>6</v>
      </c>
      <c r="D2586" s="42"/>
      <c r="F2586" s="343" t="s">
        <v>548</v>
      </c>
      <c r="G2586" s="45" t="s">
        <v>239</v>
      </c>
      <c r="H2586" s="106"/>
      <c r="I2586" s="105">
        <f t="shared" si="859"/>
        <v>0</v>
      </c>
      <c r="J2586" s="107"/>
      <c r="K2586" s="107"/>
      <c r="L2586" s="105">
        <f t="shared" si="860"/>
        <v>0</v>
      </c>
      <c r="M2586" s="107"/>
      <c r="N2586" s="107"/>
      <c r="R2586" s="352">
        <f>L2586-[1]გადასახდელები!L2586</f>
        <v>0</v>
      </c>
    </row>
    <row r="2587" spans="2:18" ht="34.5" hidden="1" customHeight="1">
      <c r="B2587" s="36" t="str">
        <f t="shared" si="861"/>
        <v>b</v>
      </c>
      <c r="C2587" s="42">
        <v>6</v>
      </c>
      <c r="D2587" s="42"/>
      <c r="F2587" s="343" t="s">
        <v>616</v>
      </c>
      <c r="G2587" s="45" t="s">
        <v>240</v>
      </c>
      <c r="H2587" s="106"/>
      <c r="I2587" s="105">
        <f t="shared" si="859"/>
        <v>0</v>
      </c>
      <c r="J2587" s="107"/>
      <c r="K2587" s="107"/>
      <c r="L2587" s="105">
        <f t="shared" si="860"/>
        <v>0</v>
      </c>
      <c r="M2587" s="107"/>
      <c r="N2587" s="107"/>
      <c r="R2587" s="352">
        <f>L2587-[1]გადასახდელები!L2587</f>
        <v>0</v>
      </c>
    </row>
    <row r="2588" spans="2:18" ht="33.75" hidden="1" customHeight="1">
      <c r="B2588" s="36" t="str">
        <f t="shared" si="861"/>
        <v>b</v>
      </c>
      <c r="C2588" s="42">
        <v>6</v>
      </c>
      <c r="D2588" s="42"/>
      <c r="F2588" s="343" t="s">
        <v>617</v>
      </c>
      <c r="G2588" s="45" t="s">
        <v>241</v>
      </c>
      <c r="H2588" s="106"/>
      <c r="I2588" s="105">
        <f t="shared" si="859"/>
        <v>0</v>
      </c>
      <c r="J2588" s="107"/>
      <c r="K2588" s="107"/>
      <c r="L2588" s="105">
        <f t="shared" si="860"/>
        <v>0</v>
      </c>
      <c r="M2588" s="107"/>
      <c r="N2588" s="107"/>
      <c r="R2588" s="352">
        <f>L2588-[1]გადასახდელები!L2588</f>
        <v>0</v>
      </c>
    </row>
    <row r="2589" spans="2:18" ht="34.5" hidden="1" customHeight="1">
      <c r="B2589" s="36" t="str">
        <f t="shared" si="861"/>
        <v>b</v>
      </c>
      <c r="C2589" s="42">
        <v>5</v>
      </c>
      <c r="D2589" s="42"/>
      <c r="F2589" s="343" t="s">
        <v>618</v>
      </c>
      <c r="G2589" s="48" t="s">
        <v>242</v>
      </c>
      <c r="H2589" s="109"/>
      <c r="I2589" s="97">
        <f t="shared" si="859"/>
        <v>0</v>
      </c>
      <c r="J2589" s="110"/>
      <c r="K2589" s="110"/>
      <c r="L2589" s="97">
        <f t="shared" si="860"/>
        <v>0</v>
      </c>
      <c r="M2589" s="110"/>
      <c r="N2589" s="110"/>
      <c r="R2589" s="352">
        <f>L2589-[1]გადასახდელები!L2589</f>
        <v>0</v>
      </c>
    </row>
    <row r="2590" spans="2:18" ht="24.75" hidden="1" customHeight="1">
      <c r="B2590" s="36" t="str">
        <f t="shared" si="861"/>
        <v>b</v>
      </c>
      <c r="C2590" s="42">
        <v>5</v>
      </c>
      <c r="D2590" s="42"/>
      <c r="F2590" s="343" t="s">
        <v>549</v>
      </c>
      <c r="G2590" s="48" t="s">
        <v>243</v>
      </c>
      <c r="H2590" s="109"/>
      <c r="I2590" s="97">
        <f t="shared" ref="I2590:I2653" si="862">J2590+K2590</f>
        <v>0</v>
      </c>
      <c r="J2590" s="110"/>
      <c r="K2590" s="110"/>
      <c r="L2590" s="97">
        <f t="shared" si="860"/>
        <v>0</v>
      </c>
      <c r="M2590" s="110"/>
      <c r="N2590" s="110"/>
      <c r="R2590" s="352">
        <f>L2590-[1]გადასახდელები!L2590</f>
        <v>0</v>
      </c>
    </row>
    <row r="2591" spans="2:18" ht="27.75" hidden="1" customHeight="1">
      <c r="B2591" s="36" t="str">
        <f t="shared" si="861"/>
        <v>b</v>
      </c>
      <c r="C2591" s="42">
        <v>4</v>
      </c>
      <c r="D2591" s="42"/>
      <c r="F2591" s="343" t="s">
        <v>550</v>
      </c>
      <c r="G2591" s="47" t="s">
        <v>244</v>
      </c>
      <c r="H2591" s="103"/>
      <c r="I2591" s="108">
        <f t="shared" si="862"/>
        <v>0</v>
      </c>
      <c r="J2591" s="104"/>
      <c r="K2591" s="104"/>
      <c r="L2591" s="108">
        <f t="shared" si="860"/>
        <v>0</v>
      </c>
      <c r="M2591" s="104"/>
      <c r="N2591" s="104"/>
      <c r="R2591" s="352">
        <f>L2591-[1]გადასახდელები!L2591</f>
        <v>0</v>
      </c>
    </row>
    <row r="2592" spans="2:18" ht="23.25" hidden="1" customHeight="1">
      <c r="B2592" s="36" t="str">
        <f t="shared" si="861"/>
        <v>b</v>
      </c>
      <c r="C2592" s="42">
        <v>4</v>
      </c>
      <c r="D2592" s="42"/>
      <c r="F2592" s="343" t="s">
        <v>619</v>
      </c>
      <c r="G2592" s="47" t="s">
        <v>245</v>
      </c>
      <c r="H2592" s="103"/>
      <c r="I2592" s="108">
        <f t="shared" si="862"/>
        <v>0</v>
      </c>
      <c r="J2592" s="104"/>
      <c r="K2592" s="104"/>
      <c r="L2592" s="108">
        <f t="shared" si="860"/>
        <v>0</v>
      </c>
      <c r="M2592" s="104"/>
      <c r="N2592" s="104"/>
      <c r="R2592" s="352">
        <f>L2592-[1]გადასახდელები!L2592</f>
        <v>0</v>
      </c>
    </row>
    <row r="2593" spans="2:18" ht="24" hidden="1" customHeight="1">
      <c r="B2593" s="36" t="str">
        <f t="shared" si="861"/>
        <v>b</v>
      </c>
      <c r="C2593" s="42">
        <v>4</v>
      </c>
      <c r="D2593" s="42"/>
      <c r="F2593" s="343" t="s">
        <v>620</v>
      </c>
      <c r="G2593" s="47" t="s">
        <v>246</v>
      </c>
      <c r="H2593" s="103"/>
      <c r="I2593" s="108">
        <f t="shared" si="862"/>
        <v>0</v>
      </c>
      <c r="J2593" s="104"/>
      <c r="K2593" s="104"/>
      <c r="L2593" s="108">
        <f t="shared" si="860"/>
        <v>0</v>
      </c>
      <c r="M2593" s="104"/>
      <c r="N2593" s="104"/>
      <c r="R2593" s="352">
        <f>L2593-[1]გადასახდელები!L2593</f>
        <v>0</v>
      </c>
    </row>
    <row r="2594" spans="2:18" ht="34.5" hidden="1" customHeight="1">
      <c r="B2594" s="36" t="str">
        <f t="shared" si="861"/>
        <v>b</v>
      </c>
      <c r="C2594" s="42">
        <v>4</v>
      </c>
      <c r="D2594" s="42"/>
      <c r="F2594" s="343" t="s">
        <v>551</v>
      </c>
      <c r="G2594" s="47" t="s">
        <v>247</v>
      </c>
      <c r="H2594" s="103"/>
      <c r="I2594" s="108">
        <f t="shared" si="862"/>
        <v>0</v>
      </c>
      <c r="J2594" s="104"/>
      <c r="K2594" s="104"/>
      <c r="L2594" s="108">
        <f t="shared" si="860"/>
        <v>0</v>
      </c>
      <c r="M2594" s="104"/>
      <c r="N2594" s="104"/>
      <c r="R2594" s="352">
        <f>L2594-[1]გადასახდელები!L2594</f>
        <v>0</v>
      </c>
    </row>
    <row r="2595" spans="2:18" ht="33" customHeight="1">
      <c r="B2595" s="36" t="str">
        <f t="shared" si="861"/>
        <v>a</v>
      </c>
      <c r="C2595" s="42">
        <v>4</v>
      </c>
      <c r="D2595" s="42"/>
      <c r="F2595" s="342" t="s">
        <v>552</v>
      </c>
      <c r="G2595" s="47" t="s">
        <v>248</v>
      </c>
      <c r="H2595" s="93">
        <f>SUM(H2596:H2601)</f>
        <v>17.7</v>
      </c>
      <c r="I2595" s="94">
        <f t="shared" si="862"/>
        <v>25.3</v>
      </c>
      <c r="J2595" s="95">
        <f>SUM(J2596:J2601)</f>
        <v>0</v>
      </c>
      <c r="K2595" s="95">
        <f>SUM(K2596:K2601)</f>
        <v>25.3</v>
      </c>
      <c r="L2595" s="94">
        <f t="shared" si="860"/>
        <v>3.0990000000000002</v>
      </c>
      <c r="M2595" s="95">
        <f>SUM(M2596:M2601)</f>
        <v>0</v>
      </c>
      <c r="N2595" s="95">
        <f>SUM(N2596:N2601)</f>
        <v>3.0990000000000002</v>
      </c>
      <c r="O2595" s="82" t="s">
        <v>146</v>
      </c>
      <c r="R2595" s="352">
        <f>L2595-[1]გადასახდელები!L2595</f>
        <v>3.0990000000000002</v>
      </c>
    </row>
    <row r="2596" spans="2:18" ht="20.25" customHeight="1">
      <c r="B2596" s="36" t="str">
        <f t="shared" si="861"/>
        <v>a</v>
      </c>
      <c r="C2596" s="42">
        <v>5</v>
      </c>
      <c r="D2596" s="42"/>
      <c r="F2596" s="343" t="s">
        <v>553</v>
      </c>
      <c r="G2596" s="48" t="s">
        <v>249</v>
      </c>
      <c r="H2596" s="109">
        <v>7.1</v>
      </c>
      <c r="I2596" s="97">
        <f t="shared" si="862"/>
        <v>11.5</v>
      </c>
      <c r="J2596" s="110"/>
      <c r="K2596" s="110">
        <v>11.5</v>
      </c>
      <c r="L2596" s="97">
        <f t="shared" si="860"/>
        <v>1.4590000000000001</v>
      </c>
      <c r="M2596" s="110"/>
      <c r="N2596" s="110">
        <f>0.453+0.524+0.482</f>
        <v>1.4590000000000001</v>
      </c>
      <c r="Q2596" s="17">
        <f>82+55</f>
        <v>137</v>
      </c>
      <c r="R2596" s="352">
        <f>L2596-[1]გადასახდელები!L2596</f>
        <v>1.4590000000000001</v>
      </c>
    </row>
    <row r="2597" spans="2:18" ht="20.25" hidden="1" customHeight="1">
      <c r="B2597" s="36" t="str">
        <f t="shared" si="861"/>
        <v>b</v>
      </c>
      <c r="C2597" s="42">
        <v>5</v>
      </c>
      <c r="D2597" s="42"/>
      <c r="F2597" s="343" t="s">
        <v>554</v>
      </c>
      <c r="G2597" s="48" t="s">
        <v>250</v>
      </c>
      <c r="H2597" s="109"/>
      <c r="I2597" s="97">
        <f t="shared" si="862"/>
        <v>0</v>
      </c>
      <c r="J2597" s="110"/>
      <c r="K2597" s="110"/>
      <c r="L2597" s="97">
        <f t="shared" si="860"/>
        <v>0</v>
      </c>
      <c r="M2597" s="110"/>
      <c r="N2597" s="110"/>
      <c r="R2597" s="352">
        <f>L2597-[1]გადასახდელები!L2597</f>
        <v>0</v>
      </c>
    </row>
    <row r="2598" spans="2:18" ht="35.25" customHeight="1">
      <c r="B2598" s="36" t="str">
        <f t="shared" si="861"/>
        <v>a</v>
      </c>
      <c r="C2598" s="42">
        <v>5</v>
      </c>
      <c r="D2598" s="42"/>
      <c r="F2598" s="343" t="s">
        <v>555</v>
      </c>
      <c r="G2598" s="48" t="s">
        <v>251</v>
      </c>
      <c r="H2598" s="109">
        <v>1</v>
      </c>
      <c r="I2598" s="97">
        <f t="shared" si="862"/>
        <v>4.5</v>
      </c>
      <c r="J2598" s="110"/>
      <c r="K2598" s="110">
        <v>4.5</v>
      </c>
      <c r="L2598" s="97">
        <f t="shared" si="860"/>
        <v>0</v>
      </c>
      <c r="M2598" s="110"/>
      <c r="N2598" s="110"/>
      <c r="R2598" s="352">
        <f>L2598-[1]გადასახდელები!L2598</f>
        <v>0</v>
      </c>
    </row>
    <row r="2599" spans="2:18" ht="20.25" customHeight="1">
      <c r="B2599" s="36" t="str">
        <f t="shared" si="861"/>
        <v>a</v>
      </c>
      <c r="C2599" s="42">
        <v>5</v>
      </c>
      <c r="D2599" s="42"/>
      <c r="F2599" s="343" t="s">
        <v>621</v>
      </c>
      <c r="G2599" s="48" t="s">
        <v>252</v>
      </c>
      <c r="H2599" s="109">
        <v>9.6</v>
      </c>
      <c r="I2599" s="97">
        <f t="shared" si="862"/>
        <v>9.3000000000000007</v>
      </c>
      <c r="J2599" s="110"/>
      <c r="K2599" s="110">
        <v>9.3000000000000007</v>
      </c>
      <c r="L2599" s="97">
        <f t="shared" si="860"/>
        <v>1.64</v>
      </c>
      <c r="M2599" s="110"/>
      <c r="N2599" s="110">
        <f>0.41+0.82+0.41</f>
        <v>1.64</v>
      </c>
      <c r="R2599" s="352">
        <f>L2599-[1]გადასახდელები!L2599</f>
        <v>1.64</v>
      </c>
    </row>
    <row r="2600" spans="2:18" ht="30.75" hidden="1" customHeight="1">
      <c r="B2600" s="36" t="str">
        <f t="shared" si="861"/>
        <v>b</v>
      </c>
      <c r="C2600" s="42">
        <v>5</v>
      </c>
      <c r="D2600" s="42"/>
      <c r="F2600" s="343" t="s">
        <v>622</v>
      </c>
      <c r="G2600" s="48" t="s">
        <v>253</v>
      </c>
      <c r="H2600" s="109"/>
      <c r="I2600" s="97">
        <f t="shared" si="862"/>
        <v>0</v>
      </c>
      <c r="J2600" s="110"/>
      <c r="K2600" s="110"/>
      <c r="L2600" s="97">
        <f t="shared" si="860"/>
        <v>0</v>
      </c>
      <c r="M2600" s="110"/>
      <c r="N2600" s="110"/>
      <c r="R2600" s="352">
        <f>L2600-[1]გადასახდელები!L2600</f>
        <v>0</v>
      </c>
    </row>
    <row r="2601" spans="2:18" ht="30.75" hidden="1" customHeight="1">
      <c r="B2601" s="36" t="str">
        <f t="shared" si="861"/>
        <v>b</v>
      </c>
      <c r="C2601" s="42">
        <v>5</v>
      </c>
      <c r="D2601" s="42"/>
      <c r="F2601" s="343" t="s">
        <v>556</v>
      </c>
      <c r="G2601" s="48" t="s">
        <v>254</v>
      </c>
      <c r="H2601" s="109"/>
      <c r="I2601" s="97">
        <f t="shared" si="862"/>
        <v>0</v>
      </c>
      <c r="J2601" s="110"/>
      <c r="K2601" s="110"/>
      <c r="L2601" s="97">
        <f t="shared" si="860"/>
        <v>0</v>
      </c>
      <c r="M2601" s="110"/>
      <c r="N2601" s="110"/>
      <c r="R2601" s="352">
        <f>L2601-[1]გადასახდელები!L2601</f>
        <v>0</v>
      </c>
    </row>
    <row r="2602" spans="2:18" ht="20.25" hidden="1" customHeight="1">
      <c r="B2602" s="36" t="str">
        <f t="shared" si="861"/>
        <v>b</v>
      </c>
      <c r="C2602" s="42">
        <v>4</v>
      </c>
      <c r="D2602" s="42"/>
      <c r="F2602" s="343" t="s">
        <v>623</v>
      </c>
      <c r="G2602" s="47" t="s">
        <v>255</v>
      </c>
      <c r="H2602" s="103"/>
      <c r="I2602" s="94">
        <f t="shared" si="862"/>
        <v>0</v>
      </c>
      <c r="J2602" s="104"/>
      <c r="K2602" s="104"/>
      <c r="L2602" s="94">
        <f t="shared" si="860"/>
        <v>0</v>
      </c>
      <c r="M2602" s="104"/>
      <c r="N2602" s="104"/>
      <c r="R2602" s="352">
        <f>L2602-[1]გადასახდელები!L2602</f>
        <v>0</v>
      </c>
    </row>
    <row r="2603" spans="2:18" ht="20.25" customHeight="1">
      <c r="B2603" s="36" t="str">
        <f t="shared" si="861"/>
        <v>a</v>
      </c>
      <c r="C2603" s="42">
        <v>4</v>
      </c>
      <c r="D2603" s="42"/>
      <c r="F2603" s="342" t="s">
        <v>557</v>
      </c>
      <c r="G2603" s="47" t="s">
        <v>256</v>
      </c>
      <c r="H2603" s="93">
        <f>SUM(H2604:H2616)</f>
        <v>0</v>
      </c>
      <c r="I2603" s="94">
        <f t="shared" si="862"/>
        <v>1.7</v>
      </c>
      <c r="J2603" s="95">
        <f>SUM(J2604:J2616)</f>
        <v>0</v>
      </c>
      <c r="K2603" s="95">
        <f>SUM(K2604:K2616)</f>
        <v>1.7</v>
      </c>
      <c r="L2603" s="94">
        <f t="shared" si="860"/>
        <v>0.27</v>
      </c>
      <c r="M2603" s="95">
        <f>SUM(M2604:M2616)</f>
        <v>0</v>
      </c>
      <c r="N2603" s="95">
        <f>SUM(N2604:N2616)</f>
        <v>0.27</v>
      </c>
      <c r="O2603" s="82" t="s">
        <v>146</v>
      </c>
      <c r="R2603" s="352">
        <f>L2603-[1]გადასახდელები!L2603</f>
        <v>0.27</v>
      </c>
    </row>
    <row r="2604" spans="2:18" ht="20.25" hidden="1" customHeight="1">
      <c r="B2604" s="36" t="str">
        <f t="shared" si="861"/>
        <v>b</v>
      </c>
      <c r="C2604" s="42">
        <v>5</v>
      </c>
      <c r="D2604" s="42"/>
      <c r="F2604" s="343" t="s">
        <v>624</v>
      </c>
      <c r="G2604" s="48" t="s">
        <v>257</v>
      </c>
      <c r="H2604" s="109"/>
      <c r="I2604" s="97">
        <f t="shared" si="862"/>
        <v>0</v>
      </c>
      <c r="J2604" s="110"/>
      <c r="K2604" s="110"/>
      <c r="L2604" s="97">
        <f t="shared" si="860"/>
        <v>0</v>
      </c>
      <c r="M2604" s="110"/>
      <c r="N2604" s="110"/>
      <c r="R2604" s="352">
        <f>L2604-[1]გადასახდელები!L2604</f>
        <v>0</v>
      </c>
    </row>
    <row r="2605" spans="2:18" ht="30" hidden="1" customHeight="1">
      <c r="B2605" s="36" t="str">
        <f t="shared" si="861"/>
        <v>b</v>
      </c>
      <c r="C2605" s="42">
        <v>5</v>
      </c>
      <c r="D2605" s="42"/>
      <c r="F2605" s="343" t="s">
        <v>625</v>
      </c>
      <c r="G2605" s="48" t="s">
        <v>258</v>
      </c>
      <c r="H2605" s="109"/>
      <c r="I2605" s="97">
        <f t="shared" si="862"/>
        <v>0</v>
      </c>
      <c r="J2605" s="110"/>
      <c r="K2605" s="110"/>
      <c r="L2605" s="97">
        <f t="shared" si="860"/>
        <v>0</v>
      </c>
      <c r="M2605" s="110"/>
      <c r="N2605" s="110"/>
      <c r="R2605" s="352">
        <f>L2605-[1]გადასახდელები!L2605</f>
        <v>0</v>
      </c>
    </row>
    <row r="2606" spans="2:18" ht="22.5" hidden="1" customHeight="1">
      <c r="B2606" s="36" t="str">
        <f t="shared" si="861"/>
        <v>b</v>
      </c>
      <c r="C2606" s="42">
        <v>5</v>
      </c>
      <c r="D2606" s="42"/>
      <c r="F2606" s="343" t="s">
        <v>558</v>
      </c>
      <c r="G2606" s="48" t="s">
        <v>259</v>
      </c>
      <c r="H2606" s="109"/>
      <c r="I2606" s="97">
        <f t="shared" si="862"/>
        <v>0</v>
      </c>
      <c r="J2606" s="110"/>
      <c r="K2606" s="110"/>
      <c r="L2606" s="97">
        <f t="shared" si="860"/>
        <v>0</v>
      </c>
      <c r="M2606" s="110"/>
      <c r="N2606" s="110"/>
      <c r="R2606" s="352">
        <f>L2606-[1]გადასახდელები!L2606</f>
        <v>0</v>
      </c>
    </row>
    <row r="2607" spans="2:18" ht="33.75" hidden="1" customHeight="1">
      <c r="B2607" s="36" t="str">
        <f t="shared" si="861"/>
        <v>b</v>
      </c>
      <c r="C2607" s="42">
        <v>5</v>
      </c>
      <c r="D2607" s="42"/>
      <c r="F2607" s="343" t="s">
        <v>626</v>
      </c>
      <c r="G2607" s="48" t="s">
        <v>260</v>
      </c>
      <c r="H2607" s="109"/>
      <c r="I2607" s="97">
        <f t="shared" si="862"/>
        <v>0</v>
      </c>
      <c r="J2607" s="110"/>
      <c r="K2607" s="110"/>
      <c r="L2607" s="97">
        <f t="shared" si="860"/>
        <v>0</v>
      </c>
      <c r="M2607" s="110"/>
      <c r="N2607" s="110"/>
      <c r="R2607" s="352">
        <f>L2607-[1]გადასახდელები!L2607</f>
        <v>0</v>
      </c>
    </row>
    <row r="2608" spans="2:18" ht="24.75" hidden="1" customHeight="1">
      <c r="B2608" s="36" t="str">
        <f t="shared" si="861"/>
        <v>b</v>
      </c>
      <c r="C2608" s="42">
        <v>5</v>
      </c>
      <c r="D2608" s="42"/>
      <c r="F2608" s="343" t="s">
        <v>627</v>
      </c>
      <c r="G2608" s="48" t="s">
        <v>261</v>
      </c>
      <c r="H2608" s="109"/>
      <c r="I2608" s="97">
        <f t="shared" si="862"/>
        <v>0</v>
      </c>
      <c r="J2608" s="110"/>
      <c r="K2608" s="110"/>
      <c r="L2608" s="97">
        <f t="shared" si="860"/>
        <v>0</v>
      </c>
      <c r="M2608" s="110"/>
      <c r="N2608" s="110"/>
      <c r="R2608" s="352">
        <f>L2608-[1]გადასახდელები!L2608</f>
        <v>0</v>
      </c>
    </row>
    <row r="2609" spans="2:18" ht="35.25" hidden="1" customHeight="1">
      <c r="B2609" s="36" t="str">
        <f t="shared" si="861"/>
        <v>b</v>
      </c>
      <c r="C2609" s="42">
        <v>5</v>
      </c>
      <c r="D2609" s="42"/>
      <c r="F2609" s="343" t="s">
        <v>628</v>
      </c>
      <c r="G2609" s="48" t="s">
        <v>262</v>
      </c>
      <c r="H2609" s="109"/>
      <c r="I2609" s="97">
        <f t="shared" si="862"/>
        <v>0</v>
      </c>
      <c r="J2609" s="110"/>
      <c r="K2609" s="110"/>
      <c r="L2609" s="97">
        <f t="shared" si="860"/>
        <v>0</v>
      </c>
      <c r="M2609" s="110"/>
      <c r="N2609" s="110"/>
      <c r="R2609" s="352">
        <f>L2609-[1]გადასახდელები!L2609</f>
        <v>0</v>
      </c>
    </row>
    <row r="2610" spans="2:18" ht="33.75" hidden="1" customHeight="1">
      <c r="B2610" s="36" t="str">
        <f t="shared" si="861"/>
        <v>b</v>
      </c>
      <c r="C2610" s="42">
        <v>5</v>
      </c>
      <c r="D2610" s="42"/>
      <c r="F2610" s="343" t="s">
        <v>629</v>
      </c>
      <c r="G2610" s="48" t="s">
        <v>263</v>
      </c>
      <c r="H2610" s="109"/>
      <c r="I2610" s="97">
        <f t="shared" si="862"/>
        <v>0</v>
      </c>
      <c r="J2610" s="110"/>
      <c r="K2610" s="110"/>
      <c r="L2610" s="97">
        <f t="shared" si="860"/>
        <v>0</v>
      </c>
      <c r="M2610" s="110"/>
      <c r="N2610" s="110"/>
      <c r="R2610" s="352">
        <f>L2610-[1]გადასახდელები!L2610</f>
        <v>0</v>
      </c>
    </row>
    <row r="2611" spans="2:18" ht="20.25" hidden="1" customHeight="1">
      <c r="B2611" s="36" t="str">
        <f t="shared" si="861"/>
        <v>b</v>
      </c>
      <c r="C2611" s="42">
        <v>5</v>
      </c>
      <c r="D2611" s="42"/>
      <c r="F2611" s="343" t="s">
        <v>630</v>
      </c>
      <c r="G2611" s="48" t="s">
        <v>264</v>
      </c>
      <c r="H2611" s="109"/>
      <c r="I2611" s="97">
        <f t="shared" si="862"/>
        <v>0</v>
      </c>
      <c r="J2611" s="110"/>
      <c r="K2611" s="110"/>
      <c r="L2611" s="97">
        <f t="shared" si="860"/>
        <v>0</v>
      </c>
      <c r="M2611" s="110"/>
      <c r="N2611" s="110"/>
      <c r="R2611" s="352">
        <f>L2611-[1]გადასახდელები!L2611</f>
        <v>0</v>
      </c>
    </row>
    <row r="2612" spans="2:18" ht="20.25" hidden="1" customHeight="1">
      <c r="B2612" s="36" t="str">
        <f t="shared" si="861"/>
        <v>b</v>
      </c>
      <c r="C2612" s="42">
        <v>5</v>
      </c>
      <c r="D2612" s="42"/>
      <c r="F2612" s="343" t="s">
        <v>631</v>
      </c>
      <c r="G2612" s="48" t="s">
        <v>265</v>
      </c>
      <c r="H2612" s="109"/>
      <c r="I2612" s="97">
        <f t="shared" si="862"/>
        <v>0</v>
      </c>
      <c r="J2612" s="110"/>
      <c r="K2612" s="110"/>
      <c r="L2612" s="97">
        <f t="shared" si="860"/>
        <v>0</v>
      </c>
      <c r="M2612" s="110"/>
      <c r="N2612" s="110"/>
      <c r="R2612" s="352">
        <f>L2612-[1]გადასახდელები!L2612</f>
        <v>0</v>
      </c>
    </row>
    <row r="2613" spans="2:18" ht="20.25" customHeight="1">
      <c r="B2613" s="36" t="str">
        <f t="shared" si="861"/>
        <v>a</v>
      </c>
      <c r="C2613" s="42">
        <v>5</v>
      </c>
      <c r="D2613" s="42"/>
      <c r="F2613" s="343" t="s">
        <v>559</v>
      </c>
      <c r="G2613" s="48" t="s">
        <v>266</v>
      </c>
      <c r="H2613" s="109"/>
      <c r="I2613" s="97">
        <f t="shared" si="862"/>
        <v>1.7</v>
      </c>
      <c r="J2613" s="110"/>
      <c r="K2613" s="110">
        <v>1.7</v>
      </c>
      <c r="L2613" s="97">
        <f t="shared" ref="L2613:L2676" si="863">M2613+N2613</f>
        <v>0.27</v>
      </c>
      <c r="M2613" s="110"/>
      <c r="N2613" s="110">
        <f>0.135+0.135</f>
        <v>0.27</v>
      </c>
      <c r="R2613" s="352">
        <f>L2613-[1]გადასახდელები!L2613</f>
        <v>0.27</v>
      </c>
    </row>
    <row r="2614" spans="2:18" ht="20.25" hidden="1" customHeight="1">
      <c r="B2614" s="36" t="str">
        <f t="shared" si="861"/>
        <v>b</v>
      </c>
      <c r="C2614" s="42">
        <v>5</v>
      </c>
      <c r="D2614" s="42"/>
      <c r="F2614" s="343" t="s">
        <v>632</v>
      </c>
      <c r="G2614" s="48" t="s">
        <v>267</v>
      </c>
      <c r="H2614" s="109"/>
      <c r="I2614" s="97">
        <f t="shared" si="862"/>
        <v>0</v>
      </c>
      <c r="J2614" s="110"/>
      <c r="K2614" s="110"/>
      <c r="L2614" s="97">
        <f t="shared" si="863"/>
        <v>0</v>
      </c>
      <c r="M2614" s="110"/>
      <c r="N2614" s="110"/>
      <c r="R2614" s="352">
        <f>L2614-[1]გადასახდელები!L2614</f>
        <v>0</v>
      </c>
    </row>
    <row r="2615" spans="2:18" ht="34.5" hidden="1" customHeight="1">
      <c r="B2615" s="36" t="str">
        <f t="shared" si="861"/>
        <v>b</v>
      </c>
      <c r="C2615" s="42">
        <v>5</v>
      </c>
      <c r="D2615" s="42"/>
      <c r="F2615" s="343" t="s">
        <v>633</v>
      </c>
      <c r="G2615" s="48" t="s">
        <v>268</v>
      </c>
      <c r="H2615" s="109"/>
      <c r="I2615" s="97">
        <f t="shared" si="862"/>
        <v>0</v>
      </c>
      <c r="J2615" s="110"/>
      <c r="K2615" s="110"/>
      <c r="L2615" s="97">
        <f t="shared" si="863"/>
        <v>0</v>
      </c>
      <c r="M2615" s="110"/>
      <c r="N2615" s="110"/>
      <c r="R2615" s="352">
        <f>L2615-[1]გადასახდელები!L2615</f>
        <v>0</v>
      </c>
    </row>
    <row r="2616" spans="2:18" ht="30.75" hidden="1" customHeight="1">
      <c r="B2616" s="36" t="str">
        <f t="shared" si="861"/>
        <v>b</v>
      </c>
      <c r="C2616" s="42">
        <v>5</v>
      </c>
      <c r="D2616" s="42"/>
      <c r="F2616" s="343" t="s">
        <v>560</v>
      </c>
      <c r="G2616" s="48" t="s">
        <v>269</v>
      </c>
      <c r="H2616" s="109"/>
      <c r="I2616" s="97">
        <f t="shared" si="862"/>
        <v>0</v>
      </c>
      <c r="J2616" s="110"/>
      <c r="K2616" s="110"/>
      <c r="L2616" s="97">
        <f t="shared" si="863"/>
        <v>0</v>
      </c>
      <c r="M2616" s="110"/>
      <c r="N2616" s="110"/>
      <c r="R2616" s="352">
        <f>L2616-[1]გადასახდელები!L2616</f>
        <v>0</v>
      </c>
    </row>
    <row r="2617" spans="2:18" ht="20.25" hidden="1" customHeight="1">
      <c r="B2617" s="36" t="str">
        <f t="shared" si="861"/>
        <v>b</v>
      </c>
      <c r="C2617" s="42">
        <v>3</v>
      </c>
      <c r="D2617" s="42"/>
      <c r="F2617" s="343" t="s">
        <v>634</v>
      </c>
      <c r="G2617" s="57" t="s">
        <v>209</v>
      </c>
      <c r="H2617" s="111"/>
      <c r="I2617" s="90">
        <f t="shared" si="862"/>
        <v>0</v>
      </c>
      <c r="J2617" s="112"/>
      <c r="K2617" s="112"/>
      <c r="L2617" s="90">
        <f t="shared" si="863"/>
        <v>0</v>
      </c>
      <c r="M2617" s="112"/>
      <c r="N2617" s="112"/>
      <c r="R2617" s="352">
        <f>L2617-[1]გადასახდელები!L2617</f>
        <v>0</v>
      </c>
    </row>
    <row r="2618" spans="2:18" ht="20.25" hidden="1" customHeight="1">
      <c r="B2618" s="36" t="str">
        <f t="shared" si="861"/>
        <v>b</v>
      </c>
      <c r="C2618" s="42">
        <v>3</v>
      </c>
      <c r="D2618" s="42"/>
      <c r="F2618" s="342" t="s">
        <v>635</v>
      </c>
      <c r="G2618" s="57" t="s">
        <v>208</v>
      </c>
      <c r="H2618" s="89">
        <f>H2619+H2624+H2625</f>
        <v>0</v>
      </c>
      <c r="I2618" s="90">
        <f t="shared" si="862"/>
        <v>0</v>
      </c>
      <c r="J2618" s="92">
        <f>J2619+J2624+J2625</f>
        <v>0</v>
      </c>
      <c r="K2618" s="92">
        <f>K2619+K2624+K2625</f>
        <v>0</v>
      </c>
      <c r="L2618" s="90">
        <f t="shared" si="863"/>
        <v>0</v>
      </c>
      <c r="M2618" s="92">
        <f>M2619+M2624+M2625</f>
        <v>0</v>
      </c>
      <c r="N2618" s="92">
        <f>N2619+N2624+N2625</f>
        <v>0</v>
      </c>
      <c r="O2618" s="82" t="s">
        <v>146</v>
      </c>
      <c r="R2618" s="352">
        <f>L2618-[1]გადასახდელები!L2618</f>
        <v>0</v>
      </c>
    </row>
    <row r="2619" spans="2:18" ht="20.25" hidden="1" customHeight="1">
      <c r="B2619" s="36" t="str">
        <f t="shared" si="861"/>
        <v>b</v>
      </c>
      <c r="C2619" s="42">
        <v>4</v>
      </c>
      <c r="D2619" s="42"/>
      <c r="F2619" s="342" t="s">
        <v>636</v>
      </c>
      <c r="G2619" s="47" t="s">
        <v>270</v>
      </c>
      <c r="H2619" s="93">
        <f>SUM(H2620:H2623)</f>
        <v>0</v>
      </c>
      <c r="I2619" s="94">
        <f t="shared" si="862"/>
        <v>0</v>
      </c>
      <c r="J2619" s="95">
        <f>SUM(J2620:J2623)</f>
        <v>0</v>
      </c>
      <c r="K2619" s="95">
        <f>SUM(K2620:K2623)</f>
        <v>0</v>
      </c>
      <c r="L2619" s="94">
        <f t="shared" si="863"/>
        <v>0</v>
      </c>
      <c r="M2619" s="95">
        <f>SUM(M2620:M2623)</f>
        <v>0</v>
      </c>
      <c r="N2619" s="95">
        <f>SUM(N2620:N2623)</f>
        <v>0</v>
      </c>
      <c r="O2619" s="82" t="s">
        <v>146</v>
      </c>
      <c r="R2619" s="352">
        <f>L2619-[1]გადასახდელები!L2619</f>
        <v>0</v>
      </c>
    </row>
    <row r="2620" spans="2:18" ht="20.25" hidden="1" customHeight="1">
      <c r="B2620" s="36" t="str">
        <f t="shared" si="861"/>
        <v>b</v>
      </c>
      <c r="C2620" s="42">
        <v>5</v>
      </c>
      <c r="D2620" s="42"/>
      <c r="F2620" s="343" t="s">
        <v>637</v>
      </c>
      <c r="G2620" s="48" t="s">
        <v>271</v>
      </c>
      <c r="H2620" s="101"/>
      <c r="I2620" s="97">
        <f t="shared" si="862"/>
        <v>0</v>
      </c>
      <c r="J2620" s="102"/>
      <c r="K2620" s="102"/>
      <c r="L2620" s="97">
        <f t="shared" si="863"/>
        <v>0</v>
      </c>
      <c r="M2620" s="102"/>
      <c r="N2620" s="102"/>
      <c r="R2620" s="352">
        <f>L2620-[1]გადასახდელები!L2620</f>
        <v>0</v>
      </c>
    </row>
    <row r="2621" spans="2:18" ht="20.25" hidden="1" customHeight="1">
      <c r="B2621" s="36" t="str">
        <f t="shared" si="861"/>
        <v>b</v>
      </c>
      <c r="C2621" s="42">
        <v>5</v>
      </c>
      <c r="D2621" s="42"/>
      <c r="F2621" s="343" t="s">
        <v>638</v>
      </c>
      <c r="G2621" s="48" t="s">
        <v>272</v>
      </c>
      <c r="H2621" s="101"/>
      <c r="I2621" s="97">
        <f t="shared" si="862"/>
        <v>0</v>
      </c>
      <c r="J2621" s="102"/>
      <c r="K2621" s="102"/>
      <c r="L2621" s="97">
        <f t="shared" si="863"/>
        <v>0</v>
      </c>
      <c r="M2621" s="102"/>
      <c r="N2621" s="102"/>
      <c r="R2621" s="352">
        <f>L2621-[1]გადასახდელები!L2621</f>
        <v>0</v>
      </c>
    </row>
    <row r="2622" spans="2:18" ht="20.25" hidden="1" customHeight="1">
      <c r="B2622" s="36" t="str">
        <f t="shared" si="861"/>
        <v>b</v>
      </c>
      <c r="C2622" s="42">
        <v>5</v>
      </c>
      <c r="D2622" s="42"/>
      <c r="F2622" s="343" t="s">
        <v>639</v>
      </c>
      <c r="G2622" s="48" t="s">
        <v>273</v>
      </c>
      <c r="H2622" s="101"/>
      <c r="I2622" s="97">
        <f t="shared" si="862"/>
        <v>0</v>
      </c>
      <c r="J2622" s="102"/>
      <c r="K2622" s="102"/>
      <c r="L2622" s="97">
        <f t="shared" si="863"/>
        <v>0</v>
      </c>
      <c r="M2622" s="102"/>
      <c r="N2622" s="102"/>
      <c r="R2622" s="352">
        <f>L2622-[1]გადასახდელები!L2622</f>
        <v>0</v>
      </c>
    </row>
    <row r="2623" spans="2:18" ht="20.25" hidden="1" customHeight="1">
      <c r="B2623" s="36" t="str">
        <f t="shared" si="861"/>
        <v>b</v>
      </c>
      <c r="C2623" s="42">
        <v>5</v>
      </c>
      <c r="D2623" s="42"/>
      <c r="F2623" s="343" t="s">
        <v>640</v>
      </c>
      <c r="G2623" s="48" t="s">
        <v>274</v>
      </c>
      <c r="H2623" s="101"/>
      <c r="I2623" s="97">
        <f t="shared" si="862"/>
        <v>0</v>
      </c>
      <c r="J2623" s="102"/>
      <c r="K2623" s="102"/>
      <c r="L2623" s="97">
        <f t="shared" si="863"/>
        <v>0</v>
      </c>
      <c r="M2623" s="102"/>
      <c r="N2623" s="102"/>
      <c r="R2623" s="352">
        <f>L2623-[1]გადასახდელები!L2623</f>
        <v>0</v>
      </c>
    </row>
    <row r="2624" spans="2:18" ht="20.25" hidden="1" customHeight="1">
      <c r="B2624" s="36" t="str">
        <f t="shared" si="861"/>
        <v>b</v>
      </c>
      <c r="C2624" s="42">
        <v>4</v>
      </c>
      <c r="D2624" s="42"/>
      <c r="F2624" s="343" t="s">
        <v>641</v>
      </c>
      <c r="G2624" s="47" t="s">
        <v>275</v>
      </c>
      <c r="H2624" s="103"/>
      <c r="I2624" s="94">
        <f t="shared" si="862"/>
        <v>0</v>
      </c>
      <c r="J2624" s="104"/>
      <c r="K2624" s="104"/>
      <c r="L2624" s="94">
        <f t="shared" si="863"/>
        <v>0</v>
      </c>
      <c r="M2624" s="104"/>
      <c r="N2624" s="104"/>
      <c r="R2624" s="352">
        <f>L2624-[1]გადასახდელები!L2624</f>
        <v>0</v>
      </c>
    </row>
    <row r="2625" spans="2:18" ht="36" hidden="1" customHeight="1">
      <c r="B2625" s="36" t="str">
        <f t="shared" si="861"/>
        <v>b</v>
      </c>
      <c r="C2625" s="42">
        <v>4</v>
      </c>
      <c r="D2625" s="42"/>
      <c r="F2625" s="343" t="s">
        <v>642</v>
      </c>
      <c r="G2625" s="47" t="s">
        <v>276</v>
      </c>
      <c r="H2625" s="103"/>
      <c r="I2625" s="94">
        <f t="shared" si="862"/>
        <v>0</v>
      </c>
      <c r="J2625" s="104"/>
      <c r="K2625" s="104"/>
      <c r="L2625" s="94">
        <f t="shared" si="863"/>
        <v>0</v>
      </c>
      <c r="M2625" s="104"/>
      <c r="N2625" s="104"/>
      <c r="R2625" s="352">
        <f>L2625-[1]გადასახდელები!L2625</f>
        <v>0</v>
      </c>
    </row>
    <row r="2626" spans="2:18" ht="20.25" hidden="1" customHeight="1">
      <c r="B2626" s="36" t="str">
        <f t="shared" si="861"/>
        <v>b</v>
      </c>
      <c r="C2626" s="42">
        <v>3</v>
      </c>
      <c r="D2626" s="42"/>
      <c r="F2626" s="343" t="s">
        <v>561</v>
      </c>
      <c r="G2626" s="57" t="s">
        <v>202</v>
      </c>
      <c r="H2626" s="111"/>
      <c r="I2626" s="90">
        <f t="shared" si="862"/>
        <v>0</v>
      </c>
      <c r="J2626" s="112"/>
      <c r="K2626" s="112"/>
      <c r="L2626" s="90">
        <f t="shared" si="863"/>
        <v>0</v>
      </c>
      <c r="M2626" s="112"/>
      <c r="N2626" s="112"/>
      <c r="R2626" s="352">
        <f>L2626-[1]გადასახდელები!L2626</f>
        <v>0</v>
      </c>
    </row>
    <row r="2627" spans="2:18" ht="20.25" hidden="1" customHeight="1">
      <c r="B2627" s="36" t="str">
        <f t="shared" si="861"/>
        <v>b</v>
      </c>
      <c r="C2627" s="42">
        <v>3</v>
      </c>
      <c r="D2627" s="42"/>
      <c r="F2627" s="342" t="s">
        <v>562</v>
      </c>
      <c r="G2627" s="57" t="s">
        <v>203</v>
      </c>
      <c r="H2627" s="89">
        <f>H2628+H2631+H2634</f>
        <v>0</v>
      </c>
      <c r="I2627" s="90">
        <f t="shared" si="862"/>
        <v>0</v>
      </c>
      <c r="J2627" s="92">
        <f>J2628+J2631+J2634</f>
        <v>0</v>
      </c>
      <c r="K2627" s="92">
        <f>K2628+K2631+K2634</f>
        <v>0</v>
      </c>
      <c r="L2627" s="90">
        <f t="shared" si="863"/>
        <v>0</v>
      </c>
      <c r="M2627" s="92">
        <f>M2628+M2631+M2634</f>
        <v>0</v>
      </c>
      <c r="N2627" s="92">
        <f>N2628+N2631+N2634</f>
        <v>0</v>
      </c>
      <c r="O2627" s="82" t="s">
        <v>146</v>
      </c>
      <c r="R2627" s="352">
        <f>L2627-[1]გადასახდელები!L2627</f>
        <v>0</v>
      </c>
    </row>
    <row r="2628" spans="2:18" ht="20.25" hidden="1" customHeight="1">
      <c r="B2628" s="36" t="str">
        <f t="shared" si="861"/>
        <v>b</v>
      </c>
      <c r="C2628" s="42">
        <v>4</v>
      </c>
      <c r="D2628" s="42"/>
      <c r="F2628" s="342" t="s">
        <v>643</v>
      </c>
      <c r="G2628" s="47" t="s">
        <v>277</v>
      </c>
      <c r="H2628" s="93">
        <f>SUM(H2629:H2630)</f>
        <v>0</v>
      </c>
      <c r="I2628" s="94">
        <f t="shared" si="862"/>
        <v>0</v>
      </c>
      <c r="J2628" s="95">
        <f>SUM(J2629:J2630)</f>
        <v>0</v>
      </c>
      <c r="K2628" s="95">
        <f>SUM(K2629:K2630)</f>
        <v>0</v>
      </c>
      <c r="L2628" s="94">
        <f t="shared" si="863"/>
        <v>0</v>
      </c>
      <c r="M2628" s="95">
        <f>SUM(M2629:M2630)</f>
        <v>0</v>
      </c>
      <c r="N2628" s="95">
        <f>SUM(N2629:N2630)</f>
        <v>0</v>
      </c>
      <c r="O2628" s="82" t="s">
        <v>146</v>
      </c>
      <c r="R2628" s="352">
        <f>L2628-[1]გადასახდელები!L2628</f>
        <v>0</v>
      </c>
    </row>
    <row r="2629" spans="2:18" ht="20.25" hidden="1" customHeight="1">
      <c r="B2629" s="36" t="str">
        <f t="shared" si="861"/>
        <v>b</v>
      </c>
      <c r="C2629" s="42">
        <v>5</v>
      </c>
      <c r="D2629" s="42"/>
      <c r="F2629" s="343" t="s">
        <v>644</v>
      </c>
      <c r="G2629" s="48" t="s">
        <v>278</v>
      </c>
      <c r="H2629" s="101"/>
      <c r="I2629" s="97">
        <f t="shared" si="862"/>
        <v>0</v>
      </c>
      <c r="J2629" s="102"/>
      <c r="K2629" s="102"/>
      <c r="L2629" s="97">
        <f t="shared" si="863"/>
        <v>0</v>
      </c>
      <c r="M2629" s="102"/>
      <c r="N2629" s="102"/>
      <c r="R2629" s="352">
        <f>L2629-[1]გადასახდელები!L2629</f>
        <v>0</v>
      </c>
    </row>
    <row r="2630" spans="2:18" ht="20.25" hidden="1" customHeight="1">
      <c r="B2630" s="36" t="str">
        <f t="shared" si="861"/>
        <v>b</v>
      </c>
      <c r="C2630" s="42">
        <v>5</v>
      </c>
      <c r="D2630" s="42"/>
      <c r="F2630" s="343" t="s">
        <v>645</v>
      </c>
      <c r="G2630" s="48" t="s">
        <v>204</v>
      </c>
      <c r="H2630" s="101"/>
      <c r="I2630" s="97">
        <f t="shared" si="862"/>
        <v>0</v>
      </c>
      <c r="J2630" s="102"/>
      <c r="K2630" s="102"/>
      <c r="L2630" s="97">
        <f t="shared" si="863"/>
        <v>0</v>
      </c>
      <c r="M2630" s="102"/>
      <c r="N2630" s="102"/>
      <c r="R2630" s="352">
        <f>L2630-[1]გადასახდელები!L2630</f>
        <v>0</v>
      </c>
    </row>
    <row r="2631" spans="2:18" ht="20.25" hidden="1" customHeight="1">
      <c r="B2631" s="36" t="str">
        <f t="shared" ref="B2631:B2694" si="864">IF(H2631+I2631+L2631&gt;0,"a","b")</f>
        <v>b</v>
      </c>
      <c r="C2631" s="42">
        <v>4</v>
      </c>
      <c r="D2631" s="42"/>
      <c r="F2631" s="342" t="s">
        <v>646</v>
      </c>
      <c r="G2631" s="47" t="s">
        <v>279</v>
      </c>
      <c r="H2631" s="93">
        <f>SUM(H2632:H2633)</f>
        <v>0</v>
      </c>
      <c r="I2631" s="94">
        <f t="shared" si="862"/>
        <v>0</v>
      </c>
      <c r="J2631" s="95">
        <f>SUM(J2632:J2633)</f>
        <v>0</v>
      </c>
      <c r="K2631" s="95">
        <f>SUM(K2632:K2633)</f>
        <v>0</v>
      </c>
      <c r="L2631" s="94">
        <f t="shared" si="863"/>
        <v>0</v>
      </c>
      <c r="M2631" s="95">
        <f>SUM(M2632:M2633)</f>
        <v>0</v>
      </c>
      <c r="N2631" s="95">
        <f>SUM(N2632:N2633)</f>
        <v>0</v>
      </c>
      <c r="O2631" s="82" t="s">
        <v>146</v>
      </c>
      <c r="R2631" s="352">
        <f>L2631-[1]გადასახდელები!L2631</f>
        <v>0</v>
      </c>
    </row>
    <row r="2632" spans="2:18" ht="20.25" hidden="1" customHeight="1">
      <c r="B2632" s="36" t="str">
        <f t="shared" si="864"/>
        <v>b</v>
      </c>
      <c r="C2632" s="42">
        <v>5</v>
      </c>
      <c r="D2632" s="42"/>
      <c r="F2632" s="343" t="s">
        <v>647</v>
      </c>
      <c r="G2632" s="48" t="s">
        <v>278</v>
      </c>
      <c r="H2632" s="101"/>
      <c r="I2632" s="97">
        <f t="shared" si="862"/>
        <v>0</v>
      </c>
      <c r="J2632" s="102"/>
      <c r="K2632" s="102"/>
      <c r="L2632" s="97">
        <f t="shared" si="863"/>
        <v>0</v>
      </c>
      <c r="M2632" s="102"/>
      <c r="N2632" s="102"/>
      <c r="R2632" s="352">
        <f>L2632-[1]გადასახდელები!L2632</f>
        <v>0</v>
      </c>
    </row>
    <row r="2633" spans="2:18" ht="20.25" hidden="1" customHeight="1">
      <c r="B2633" s="36" t="str">
        <f t="shared" si="864"/>
        <v>b</v>
      </c>
      <c r="C2633" s="42">
        <v>5</v>
      </c>
      <c r="D2633" s="42"/>
      <c r="F2633" s="343" t="s">
        <v>648</v>
      </c>
      <c r="G2633" s="48" t="s">
        <v>204</v>
      </c>
      <c r="H2633" s="101"/>
      <c r="I2633" s="97">
        <f t="shared" si="862"/>
        <v>0</v>
      </c>
      <c r="J2633" s="102"/>
      <c r="K2633" s="102"/>
      <c r="L2633" s="97">
        <f t="shared" si="863"/>
        <v>0</v>
      </c>
      <c r="M2633" s="102"/>
      <c r="N2633" s="102"/>
      <c r="R2633" s="352">
        <f>L2633-[1]გადასახდელები!L2633</f>
        <v>0</v>
      </c>
    </row>
    <row r="2634" spans="2:18" ht="20.25" hidden="1" customHeight="1">
      <c r="B2634" s="36" t="str">
        <f t="shared" si="864"/>
        <v>b</v>
      </c>
      <c r="C2634" s="42">
        <v>4</v>
      </c>
      <c r="D2634" s="42"/>
      <c r="F2634" s="342" t="s">
        <v>563</v>
      </c>
      <c r="G2634" s="47" t="s">
        <v>280</v>
      </c>
      <c r="H2634" s="93">
        <f>SUM(H2635:H2636)</f>
        <v>0</v>
      </c>
      <c r="I2634" s="94">
        <f t="shared" si="862"/>
        <v>0</v>
      </c>
      <c r="J2634" s="95">
        <f>SUM(J2635:J2636)</f>
        <v>0</v>
      </c>
      <c r="K2634" s="95">
        <f>SUM(K2635:K2636)</f>
        <v>0</v>
      </c>
      <c r="L2634" s="94">
        <f t="shared" si="863"/>
        <v>0</v>
      </c>
      <c r="M2634" s="95">
        <f>SUM(M2635:M2636)</f>
        <v>0</v>
      </c>
      <c r="N2634" s="95">
        <f>SUM(N2635:N2636)</f>
        <v>0</v>
      </c>
      <c r="O2634" s="82" t="s">
        <v>146</v>
      </c>
      <c r="R2634" s="352">
        <f>L2634-[1]გადასახდელები!L2634</f>
        <v>0</v>
      </c>
    </row>
    <row r="2635" spans="2:18" ht="20.25" hidden="1" customHeight="1">
      <c r="B2635" s="36" t="str">
        <f t="shared" si="864"/>
        <v>b</v>
      </c>
      <c r="C2635" s="42">
        <v>5</v>
      </c>
      <c r="D2635" s="42"/>
      <c r="F2635" s="343" t="s">
        <v>649</v>
      </c>
      <c r="G2635" s="48" t="s">
        <v>278</v>
      </c>
      <c r="H2635" s="101"/>
      <c r="I2635" s="97">
        <f t="shared" si="862"/>
        <v>0</v>
      </c>
      <c r="J2635" s="102"/>
      <c r="K2635" s="102"/>
      <c r="L2635" s="97">
        <f t="shared" si="863"/>
        <v>0</v>
      </c>
      <c r="M2635" s="102"/>
      <c r="N2635" s="102"/>
      <c r="R2635" s="352">
        <f>L2635-[1]გადასახდელები!L2635</f>
        <v>0</v>
      </c>
    </row>
    <row r="2636" spans="2:18" ht="20.25" hidden="1" customHeight="1">
      <c r="B2636" s="36" t="str">
        <f t="shared" si="864"/>
        <v>b</v>
      </c>
      <c r="C2636" s="42">
        <v>5</v>
      </c>
      <c r="D2636" s="42"/>
      <c r="F2636" s="343" t="s">
        <v>564</v>
      </c>
      <c r="G2636" s="48" t="s">
        <v>204</v>
      </c>
      <c r="H2636" s="101"/>
      <c r="I2636" s="97">
        <f t="shared" si="862"/>
        <v>0</v>
      </c>
      <c r="J2636" s="102"/>
      <c r="K2636" s="102"/>
      <c r="L2636" s="97">
        <f t="shared" si="863"/>
        <v>0</v>
      </c>
      <c r="M2636" s="102"/>
      <c r="N2636" s="102"/>
      <c r="R2636" s="352">
        <f>L2636-[1]გადასახდელები!L2636</f>
        <v>0</v>
      </c>
    </row>
    <row r="2637" spans="2:18" ht="20.25" customHeight="1">
      <c r="B2637" s="36" t="str">
        <f t="shared" si="864"/>
        <v>a</v>
      </c>
      <c r="C2637" s="42">
        <v>3</v>
      </c>
      <c r="D2637" s="42"/>
      <c r="F2637" s="342" t="s">
        <v>565</v>
      </c>
      <c r="G2637" s="57" t="s">
        <v>206</v>
      </c>
      <c r="H2637" s="89">
        <f>H2638+H2641+H2644</f>
        <v>12.5</v>
      </c>
      <c r="I2637" s="90">
        <f t="shared" si="862"/>
        <v>0</v>
      </c>
      <c r="J2637" s="92">
        <f>J2638+J2641+J2644</f>
        <v>0</v>
      </c>
      <c r="K2637" s="92">
        <f>K2638+K2641+K2644</f>
        <v>0</v>
      </c>
      <c r="L2637" s="90">
        <f t="shared" si="863"/>
        <v>0</v>
      </c>
      <c r="M2637" s="92">
        <f>M2638+M2641+M2644</f>
        <v>0</v>
      </c>
      <c r="N2637" s="92">
        <f>N2638+N2641+N2644</f>
        <v>0</v>
      </c>
      <c r="O2637" s="82" t="s">
        <v>146</v>
      </c>
      <c r="R2637" s="352">
        <f>L2637-[1]გადასახდელები!L2637</f>
        <v>0</v>
      </c>
    </row>
    <row r="2638" spans="2:18" ht="20.25" hidden="1" customHeight="1">
      <c r="B2638" s="36" t="str">
        <f t="shared" si="864"/>
        <v>b</v>
      </c>
      <c r="C2638" s="42">
        <v>4</v>
      </c>
      <c r="D2638" s="42"/>
      <c r="F2638" s="342" t="s">
        <v>650</v>
      </c>
      <c r="G2638" s="47" t="s">
        <v>281</v>
      </c>
      <c r="H2638" s="93">
        <f>SUM(H2639:H2640)</f>
        <v>0</v>
      </c>
      <c r="I2638" s="94">
        <f t="shared" si="862"/>
        <v>0</v>
      </c>
      <c r="J2638" s="95">
        <f>SUM(J2639:J2640)</f>
        <v>0</v>
      </c>
      <c r="K2638" s="95">
        <f>SUM(K2639:K2640)</f>
        <v>0</v>
      </c>
      <c r="L2638" s="94">
        <f t="shared" si="863"/>
        <v>0</v>
      </c>
      <c r="M2638" s="95">
        <f>SUM(M2639:M2640)</f>
        <v>0</v>
      </c>
      <c r="N2638" s="95">
        <f>SUM(N2639:N2640)</f>
        <v>0</v>
      </c>
      <c r="O2638" s="82" t="s">
        <v>146</v>
      </c>
      <c r="R2638" s="352">
        <f>L2638-[1]გადასახდელები!L2638</f>
        <v>0</v>
      </c>
    </row>
    <row r="2639" spans="2:18" ht="20.25" hidden="1" customHeight="1">
      <c r="B2639" s="36" t="str">
        <f t="shared" si="864"/>
        <v>b</v>
      </c>
      <c r="C2639" s="42">
        <v>5</v>
      </c>
      <c r="D2639" s="42"/>
      <c r="F2639" s="343" t="s">
        <v>651</v>
      </c>
      <c r="G2639" s="48" t="s">
        <v>282</v>
      </c>
      <c r="H2639" s="101"/>
      <c r="I2639" s="97">
        <f t="shared" si="862"/>
        <v>0</v>
      </c>
      <c r="J2639" s="102"/>
      <c r="K2639" s="102"/>
      <c r="L2639" s="97">
        <f t="shared" si="863"/>
        <v>0</v>
      </c>
      <c r="M2639" s="102"/>
      <c r="N2639" s="102"/>
      <c r="R2639" s="352">
        <f>L2639-[1]გადასახდელები!L2639</f>
        <v>0</v>
      </c>
    </row>
    <row r="2640" spans="2:18" ht="20.25" hidden="1" customHeight="1">
      <c r="B2640" s="36" t="str">
        <f t="shared" si="864"/>
        <v>b</v>
      </c>
      <c r="C2640" s="42">
        <v>5</v>
      </c>
      <c r="D2640" s="42"/>
      <c r="F2640" s="343" t="s">
        <v>652</v>
      </c>
      <c r="G2640" s="48" t="s">
        <v>283</v>
      </c>
      <c r="H2640" s="101"/>
      <c r="I2640" s="97">
        <f t="shared" si="862"/>
        <v>0</v>
      </c>
      <c r="J2640" s="102"/>
      <c r="K2640" s="102"/>
      <c r="L2640" s="97">
        <f t="shared" si="863"/>
        <v>0</v>
      </c>
      <c r="M2640" s="102"/>
      <c r="N2640" s="102"/>
      <c r="R2640" s="352">
        <f>L2640-[1]გადასახდელები!L2640</f>
        <v>0</v>
      </c>
    </row>
    <row r="2641" spans="2:18" ht="20.25" customHeight="1">
      <c r="B2641" s="36" t="str">
        <f t="shared" si="864"/>
        <v>a</v>
      </c>
      <c r="C2641" s="42">
        <v>4</v>
      </c>
      <c r="D2641" s="42"/>
      <c r="F2641" s="342" t="s">
        <v>566</v>
      </c>
      <c r="G2641" s="47" t="s">
        <v>284</v>
      </c>
      <c r="H2641" s="93">
        <f>SUM(H2642:H2643)</f>
        <v>12.5</v>
      </c>
      <c r="I2641" s="94">
        <f t="shared" si="862"/>
        <v>0</v>
      </c>
      <c r="J2641" s="95">
        <f>SUM(J2642:J2643)</f>
        <v>0</v>
      </c>
      <c r="K2641" s="95">
        <f>SUM(K2642:K2643)</f>
        <v>0</v>
      </c>
      <c r="L2641" s="94">
        <f t="shared" si="863"/>
        <v>0</v>
      </c>
      <c r="M2641" s="95">
        <f>SUM(M2642:M2643)</f>
        <v>0</v>
      </c>
      <c r="N2641" s="95">
        <f>SUM(N2642:N2643)</f>
        <v>0</v>
      </c>
      <c r="O2641" s="82" t="s">
        <v>146</v>
      </c>
      <c r="R2641" s="352">
        <f>L2641-[1]გადასახდელები!L2641</f>
        <v>0</v>
      </c>
    </row>
    <row r="2642" spans="2:18" ht="20.25" customHeight="1">
      <c r="B2642" s="36" t="str">
        <f t="shared" si="864"/>
        <v>a</v>
      </c>
      <c r="C2642" s="42">
        <v>5</v>
      </c>
      <c r="D2642" s="42"/>
      <c r="F2642" s="343" t="s">
        <v>567</v>
      </c>
      <c r="G2642" s="48" t="s">
        <v>282</v>
      </c>
      <c r="H2642" s="101">
        <v>12.5</v>
      </c>
      <c r="I2642" s="97">
        <f t="shared" si="862"/>
        <v>0</v>
      </c>
      <c r="J2642" s="102"/>
      <c r="K2642" s="102"/>
      <c r="L2642" s="97">
        <f t="shared" si="863"/>
        <v>0</v>
      </c>
      <c r="M2642" s="102"/>
      <c r="N2642" s="102"/>
      <c r="R2642" s="352">
        <f>L2642-[1]გადასახდელები!L2642</f>
        <v>0</v>
      </c>
    </row>
    <row r="2643" spans="2:18" ht="20.25" hidden="1" customHeight="1">
      <c r="B2643" s="36" t="str">
        <f t="shared" si="864"/>
        <v>b</v>
      </c>
      <c r="C2643" s="42">
        <v>5</v>
      </c>
      <c r="D2643" s="42"/>
      <c r="F2643" s="343" t="s">
        <v>653</v>
      </c>
      <c r="G2643" s="48" t="s">
        <v>283</v>
      </c>
      <c r="H2643" s="101"/>
      <c r="I2643" s="97">
        <f t="shared" si="862"/>
        <v>0</v>
      </c>
      <c r="J2643" s="102"/>
      <c r="K2643" s="102"/>
      <c r="L2643" s="97">
        <f t="shared" si="863"/>
        <v>0</v>
      </c>
      <c r="M2643" s="102"/>
      <c r="N2643" s="102"/>
      <c r="R2643" s="352">
        <f>L2643-[1]გადასახდელები!L2643</f>
        <v>0</v>
      </c>
    </row>
    <row r="2644" spans="2:18" ht="20.25" hidden="1" customHeight="1">
      <c r="B2644" s="36" t="str">
        <f t="shared" si="864"/>
        <v>b</v>
      </c>
      <c r="C2644" s="42">
        <v>4</v>
      </c>
      <c r="D2644" s="42"/>
      <c r="F2644" s="342" t="s">
        <v>654</v>
      </c>
      <c r="G2644" s="47" t="s">
        <v>207</v>
      </c>
      <c r="H2644" s="93">
        <f>SUM(H2645:H2646)</f>
        <v>0</v>
      </c>
      <c r="I2644" s="94">
        <f t="shared" si="862"/>
        <v>0</v>
      </c>
      <c r="J2644" s="95">
        <f>SUM(J2645:J2646)</f>
        <v>0</v>
      </c>
      <c r="K2644" s="95">
        <f>SUM(K2645:K2646)</f>
        <v>0</v>
      </c>
      <c r="L2644" s="94">
        <f t="shared" si="863"/>
        <v>0</v>
      </c>
      <c r="M2644" s="95">
        <f>SUM(M2645:M2646)</f>
        <v>0</v>
      </c>
      <c r="N2644" s="95">
        <f>SUM(N2645:N2646)</f>
        <v>0</v>
      </c>
      <c r="O2644" s="82" t="s">
        <v>146</v>
      </c>
      <c r="R2644" s="352">
        <f>L2644-[1]გადასახდელები!L2644</f>
        <v>0</v>
      </c>
    </row>
    <row r="2645" spans="2:18" ht="20.25" hidden="1" customHeight="1">
      <c r="B2645" s="36" t="str">
        <f t="shared" si="864"/>
        <v>b</v>
      </c>
      <c r="C2645" s="42">
        <v>5</v>
      </c>
      <c r="D2645" s="42"/>
      <c r="F2645" s="343" t="s">
        <v>655</v>
      </c>
      <c r="G2645" s="48" t="s">
        <v>282</v>
      </c>
      <c r="H2645" s="101"/>
      <c r="I2645" s="97">
        <f t="shared" si="862"/>
        <v>0</v>
      </c>
      <c r="J2645" s="102"/>
      <c r="K2645" s="102"/>
      <c r="L2645" s="97">
        <f t="shared" si="863"/>
        <v>0</v>
      </c>
      <c r="M2645" s="102"/>
      <c r="N2645" s="102"/>
      <c r="R2645" s="352">
        <f>L2645-[1]გადასახდელები!L2645</f>
        <v>0</v>
      </c>
    </row>
    <row r="2646" spans="2:18" ht="20.25" hidden="1" customHeight="1">
      <c r="B2646" s="36" t="str">
        <f t="shared" si="864"/>
        <v>b</v>
      </c>
      <c r="C2646" s="42">
        <v>5</v>
      </c>
      <c r="D2646" s="42"/>
      <c r="F2646" s="343" t="s">
        <v>656</v>
      </c>
      <c r="G2646" s="48" t="s">
        <v>283</v>
      </c>
      <c r="H2646" s="101"/>
      <c r="I2646" s="97">
        <f t="shared" si="862"/>
        <v>0</v>
      </c>
      <c r="J2646" s="102"/>
      <c r="K2646" s="102"/>
      <c r="L2646" s="97">
        <f t="shared" si="863"/>
        <v>0</v>
      </c>
      <c r="M2646" s="102"/>
      <c r="N2646" s="102"/>
      <c r="R2646" s="352">
        <f>L2646-[1]გადასახდელები!L2646</f>
        <v>0</v>
      </c>
    </row>
    <row r="2647" spans="2:18" ht="20.25" hidden="1" customHeight="1">
      <c r="B2647" s="36" t="str">
        <f t="shared" si="864"/>
        <v>b</v>
      </c>
      <c r="C2647" s="42">
        <v>3</v>
      </c>
      <c r="D2647" s="42"/>
      <c r="F2647" s="342" t="s">
        <v>568</v>
      </c>
      <c r="G2647" s="57" t="s">
        <v>205</v>
      </c>
      <c r="H2647" s="89">
        <f>H2648+H2649</f>
        <v>0</v>
      </c>
      <c r="I2647" s="90">
        <f t="shared" si="862"/>
        <v>0</v>
      </c>
      <c r="J2647" s="92">
        <f>J2648+J2649</f>
        <v>0</v>
      </c>
      <c r="K2647" s="92">
        <f>K2648+K2649</f>
        <v>0</v>
      </c>
      <c r="L2647" s="90">
        <f t="shared" si="863"/>
        <v>0</v>
      </c>
      <c r="M2647" s="92">
        <f>M2648+M2649</f>
        <v>0</v>
      </c>
      <c r="N2647" s="92">
        <f>N2648+N2649</f>
        <v>0</v>
      </c>
      <c r="O2647" s="82" t="s">
        <v>146</v>
      </c>
      <c r="R2647" s="352">
        <f>L2647-[1]გადასახდელები!L2647</f>
        <v>0</v>
      </c>
    </row>
    <row r="2648" spans="2:18" ht="20.25" hidden="1" customHeight="1">
      <c r="B2648" s="36" t="str">
        <f t="shared" si="864"/>
        <v>b</v>
      </c>
      <c r="C2648" s="42">
        <v>4</v>
      </c>
      <c r="D2648" s="42"/>
      <c r="F2648" s="343" t="s">
        <v>657</v>
      </c>
      <c r="G2648" s="47" t="s">
        <v>285</v>
      </c>
      <c r="H2648" s="103"/>
      <c r="I2648" s="94">
        <f t="shared" si="862"/>
        <v>0</v>
      </c>
      <c r="J2648" s="104"/>
      <c r="K2648" s="104"/>
      <c r="L2648" s="94">
        <f t="shared" si="863"/>
        <v>0</v>
      </c>
      <c r="M2648" s="104"/>
      <c r="N2648" s="104"/>
      <c r="R2648" s="352">
        <f>L2648-[1]გადასახდელები!L2648</f>
        <v>0</v>
      </c>
    </row>
    <row r="2649" spans="2:18" ht="20.25" hidden="1" customHeight="1">
      <c r="B2649" s="36" t="str">
        <f t="shared" si="864"/>
        <v>b</v>
      </c>
      <c r="C2649" s="42">
        <v>4</v>
      </c>
      <c r="D2649" s="42"/>
      <c r="F2649" s="342" t="s">
        <v>570</v>
      </c>
      <c r="G2649" s="47" t="s">
        <v>286</v>
      </c>
      <c r="H2649" s="93">
        <f>H2650+H2669</f>
        <v>0</v>
      </c>
      <c r="I2649" s="94">
        <f t="shared" si="862"/>
        <v>0</v>
      </c>
      <c r="J2649" s="95">
        <f>J2650+J2669</f>
        <v>0</v>
      </c>
      <c r="K2649" s="95">
        <f>K2650+K2669</f>
        <v>0</v>
      </c>
      <c r="L2649" s="94">
        <f t="shared" si="863"/>
        <v>0</v>
      </c>
      <c r="M2649" s="95">
        <f>M2650+M2669</f>
        <v>0</v>
      </c>
      <c r="N2649" s="95">
        <f>N2650+N2669</f>
        <v>0</v>
      </c>
      <c r="O2649" s="82" t="s">
        <v>146</v>
      </c>
      <c r="R2649" s="352">
        <f>L2649-[1]გადასახდელები!L2649</f>
        <v>0</v>
      </c>
    </row>
    <row r="2650" spans="2:18" ht="20.25" hidden="1" customHeight="1">
      <c r="B2650" s="36" t="str">
        <f t="shared" si="864"/>
        <v>b</v>
      </c>
      <c r="C2650" s="42">
        <v>5</v>
      </c>
      <c r="D2650" s="42"/>
      <c r="F2650" s="342" t="s">
        <v>569</v>
      </c>
      <c r="G2650" s="48" t="s">
        <v>287</v>
      </c>
      <c r="H2650" s="113">
        <f>SUM(H2651:H2668)</f>
        <v>0</v>
      </c>
      <c r="I2650" s="97">
        <f t="shared" si="862"/>
        <v>0</v>
      </c>
      <c r="J2650" s="114">
        <f>SUM(J2651:J2668)</f>
        <v>0</v>
      </c>
      <c r="K2650" s="114">
        <f>SUM(K2651:K2668)</f>
        <v>0</v>
      </c>
      <c r="L2650" s="97">
        <f t="shared" si="863"/>
        <v>0</v>
      </c>
      <c r="M2650" s="114">
        <f>SUM(M2651:M2668)</f>
        <v>0</v>
      </c>
      <c r="N2650" s="114">
        <f>SUM(N2651:N2668)</f>
        <v>0</v>
      </c>
      <c r="O2650" s="82" t="s">
        <v>146</v>
      </c>
      <c r="R2650" s="352">
        <f>L2650-[1]გადასახდელები!L2650</f>
        <v>0</v>
      </c>
    </row>
    <row r="2651" spans="2:18" ht="45" hidden="1" customHeight="1">
      <c r="B2651" s="36" t="str">
        <f t="shared" si="864"/>
        <v>b</v>
      </c>
      <c r="C2651" s="42">
        <v>6</v>
      </c>
      <c r="D2651" s="42"/>
      <c r="F2651" s="343" t="s">
        <v>658</v>
      </c>
      <c r="G2651" s="45" t="s">
        <v>215</v>
      </c>
      <c r="H2651" s="99"/>
      <c r="I2651" s="105">
        <f t="shared" si="862"/>
        <v>0</v>
      </c>
      <c r="J2651" s="100"/>
      <c r="K2651" s="100"/>
      <c r="L2651" s="105">
        <f t="shared" si="863"/>
        <v>0</v>
      </c>
      <c r="M2651" s="100"/>
      <c r="N2651" s="100"/>
      <c r="R2651" s="352">
        <f>L2651-[1]გადასახდელები!L2651</f>
        <v>0</v>
      </c>
    </row>
    <row r="2652" spans="2:18" ht="20.25" hidden="1" customHeight="1">
      <c r="B2652" s="36" t="str">
        <f t="shared" si="864"/>
        <v>b</v>
      </c>
      <c r="C2652" s="42">
        <v>6</v>
      </c>
      <c r="D2652" s="42"/>
      <c r="F2652" s="343" t="s">
        <v>659</v>
      </c>
      <c r="G2652" s="45" t="s">
        <v>288</v>
      </c>
      <c r="H2652" s="99"/>
      <c r="I2652" s="105">
        <f t="shared" si="862"/>
        <v>0</v>
      </c>
      <c r="J2652" s="100"/>
      <c r="K2652" s="100"/>
      <c r="L2652" s="105">
        <f t="shared" si="863"/>
        <v>0</v>
      </c>
      <c r="M2652" s="100"/>
      <c r="N2652" s="100"/>
      <c r="R2652" s="352">
        <f>L2652-[1]გადასახდელები!L2652</f>
        <v>0</v>
      </c>
    </row>
    <row r="2653" spans="2:18" ht="20.25" hidden="1" customHeight="1">
      <c r="B2653" s="36" t="str">
        <f t="shared" si="864"/>
        <v>b</v>
      </c>
      <c r="C2653" s="42">
        <v>6</v>
      </c>
      <c r="D2653" s="42"/>
      <c r="F2653" s="343" t="s">
        <v>660</v>
      </c>
      <c r="G2653" s="45" t="s">
        <v>289</v>
      </c>
      <c r="H2653" s="99"/>
      <c r="I2653" s="105">
        <f t="shared" si="862"/>
        <v>0</v>
      </c>
      <c r="J2653" s="100"/>
      <c r="K2653" s="100"/>
      <c r="L2653" s="105">
        <f t="shared" si="863"/>
        <v>0</v>
      </c>
      <c r="M2653" s="100"/>
      <c r="N2653" s="100"/>
      <c r="R2653" s="352">
        <f>L2653-[1]გადასახდელები!L2653</f>
        <v>0</v>
      </c>
    </row>
    <row r="2654" spans="2:18" ht="20.25" hidden="1" customHeight="1">
      <c r="B2654" s="36" t="str">
        <f t="shared" si="864"/>
        <v>b</v>
      </c>
      <c r="C2654" s="42">
        <v>6</v>
      </c>
      <c r="D2654" s="42"/>
      <c r="F2654" s="343" t="s">
        <v>661</v>
      </c>
      <c r="G2654" s="45" t="s">
        <v>216</v>
      </c>
      <c r="H2654" s="99"/>
      <c r="I2654" s="105">
        <f t="shared" ref="I2654:I2717" si="865">J2654+K2654</f>
        <v>0</v>
      </c>
      <c r="J2654" s="100"/>
      <c r="K2654" s="100"/>
      <c r="L2654" s="105">
        <f t="shared" si="863"/>
        <v>0</v>
      </c>
      <c r="M2654" s="100"/>
      <c r="N2654" s="100"/>
      <c r="R2654" s="352">
        <f>L2654-[1]გადასახდელები!L2654</f>
        <v>0</v>
      </c>
    </row>
    <row r="2655" spans="2:18" ht="20.25" hidden="1" customHeight="1">
      <c r="B2655" s="36" t="str">
        <f t="shared" si="864"/>
        <v>b</v>
      </c>
      <c r="C2655" s="42">
        <v>6</v>
      </c>
      <c r="D2655" s="42"/>
      <c r="F2655" s="343" t="s">
        <v>662</v>
      </c>
      <c r="G2655" s="45" t="s">
        <v>217</v>
      </c>
      <c r="H2655" s="99"/>
      <c r="I2655" s="105">
        <f t="shared" si="865"/>
        <v>0</v>
      </c>
      <c r="J2655" s="100"/>
      <c r="K2655" s="100"/>
      <c r="L2655" s="105">
        <f t="shared" si="863"/>
        <v>0</v>
      </c>
      <c r="M2655" s="100"/>
      <c r="N2655" s="100"/>
      <c r="R2655" s="352">
        <f>L2655-[1]გადასახდელები!L2655</f>
        <v>0</v>
      </c>
    </row>
    <row r="2656" spans="2:18" ht="20.25" hidden="1" customHeight="1">
      <c r="B2656" s="36" t="str">
        <f t="shared" si="864"/>
        <v>b</v>
      </c>
      <c r="C2656" s="42">
        <v>6</v>
      </c>
      <c r="D2656" s="42"/>
      <c r="F2656" s="343" t="s">
        <v>571</v>
      </c>
      <c r="G2656" s="45" t="s">
        <v>290</v>
      </c>
      <c r="H2656" s="99"/>
      <c r="I2656" s="105">
        <f t="shared" si="865"/>
        <v>0</v>
      </c>
      <c r="J2656" s="100"/>
      <c r="K2656" s="100"/>
      <c r="L2656" s="105">
        <f t="shared" si="863"/>
        <v>0</v>
      </c>
      <c r="M2656" s="100"/>
      <c r="N2656" s="100"/>
      <c r="R2656" s="352">
        <f>L2656-[1]გადასახდელები!L2656</f>
        <v>0</v>
      </c>
    </row>
    <row r="2657" spans="2:18" ht="20.25" hidden="1" customHeight="1">
      <c r="B2657" s="36" t="str">
        <f t="shared" si="864"/>
        <v>b</v>
      </c>
      <c r="C2657" s="42">
        <v>6</v>
      </c>
      <c r="D2657" s="42"/>
      <c r="F2657" s="343" t="s">
        <v>663</v>
      </c>
      <c r="G2657" s="45" t="s">
        <v>291</v>
      </c>
      <c r="H2657" s="99"/>
      <c r="I2657" s="105">
        <f t="shared" si="865"/>
        <v>0</v>
      </c>
      <c r="J2657" s="100"/>
      <c r="K2657" s="100"/>
      <c r="L2657" s="105">
        <f t="shared" si="863"/>
        <v>0</v>
      </c>
      <c r="M2657" s="100"/>
      <c r="N2657" s="100"/>
      <c r="R2657" s="352">
        <f>L2657-[1]გადასახდელები!L2657</f>
        <v>0</v>
      </c>
    </row>
    <row r="2658" spans="2:18" ht="20.25" hidden="1" customHeight="1">
      <c r="B2658" s="36" t="str">
        <f t="shared" si="864"/>
        <v>b</v>
      </c>
      <c r="C2658" s="42">
        <v>6</v>
      </c>
      <c r="D2658" s="42"/>
      <c r="F2658" s="343" t="s">
        <v>664</v>
      </c>
      <c r="G2658" s="45" t="s">
        <v>218</v>
      </c>
      <c r="H2658" s="99"/>
      <c r="I2658" s="105">
        <f t="shared" si="865"/>
        <v>0</v>
      </c>
      <c r="J2658" s="100"/>
      <c r="K2658" s="100"/>
      <c r="L2658" s="105">
        <f t="shared" si="863"/>
        <v>0</v>
      </c>
      <c r="M2658" s="100"/>
      <c r="N2658" s="100"/>
      <c r="R2658" s="352">
        <f>L2658-[1]გადასახდელები!L2658</f>
        <v>0</v>
      </c>
    </row>
    <row r="2659" spans="2:18" ht="20.25" hidden="1" customHeight="1">
      <c r="B2659" s="36" t="str">
        <f t="shared" si="864"/>
        <v>b</v>
      </c>
      <c r="C2659" s="42">
        <v>6</v>
      </c>
      <c r="D2659" s="42"/>
      <c r="F2659" s="343" t="s">
        <v>665</v>
      </c>
      <c r="G2659" s="45" t="s">
        <v>219</v>
      </c>
      <c r="H2659" s="99"/>
      <c r="I2659" s="105">
        <f t="shared" si="865"/>
        <v>0</v>
      </c>
      <c r="J2659" s="100"/>
      <c r="K2659" s="100"/>
      <c r="L2659" s="105">
        <f t="shared" si="863"/>
        <v>0</v>
      </c>
      <c r="M2659" s="100"/>
      <c r="N2659" s="100"/>
      <c r="R2659" s="352">
        <f>L2659-[1]გადასახდელები!L2659</f>
        <v>0</v>
      </c>
    </row>
    <row r="2660" spans="2:18" ht="20.25" hidden="1" customHeight="1">
      <c r="B2660" s="36" t="str">
        <f t="shared" si="864"/>
        <v>b</v>
      </c>
      <c r="C2660" s="42">
        <v>6</v>
      </c>
      <c r="D2660" s="42"/>
      <c r="F2660" s="343" t="s">
        <v>666</v>
      </c>
      <c r="G2660" s="45" t="s">
        <v>220</v>
      </c>
      <c r="H2660" s="99"/>
      <c r="I2660" s="105">
        <f t="shared" si="865"/>
        <v>0</v>
      </c>
      <c r="J2660" s="100"/>
      <c r="K2660" s="100"/>
      <c r="L2660" s="105">
        <f t="shared" si="863"/>
        <v>0</v>
      </c>
      <c r="M2660" s="100"/>
      <c r="N2660" s="100"/>
      <c r="R2660" s="352">
        <f>L2660-[1]გადასახდელები!L2660</f>
        <v>0</v>
      </c>
    </row>
    <row r="2661" spans="2:18" ht="20.25" hidden="1" customHeight="1">
      <c r="B2661" s="36" t="str">
        <f t="shared" si="864"/>
        <v>b</v>
      </c>
      <c r="C2661" s="42">
        <v>6</v>
      </c>
      <c r="D2661" s="42"/>
      <c r="F2661" s="343" t="s">
        <v>667</v>
      </c>
      <c r="G2661" s="45" t="s">
        <v>221</v>
      </c>
      <c r="H2661" s="99"/>
      <c r="I2661" s="105">
        <f t="shared" si="865"/>
        <v>0</v>
      </c>
      <c r="J2661" s="100"/>
      <c r="K2661" s="100"/>
      <c r="L2661" s="105">
        <f t="shared" si="863"/>
        <v>0</v>
      </c>
      <c r="M2661" s="100"/>
      <c r="N2661" s="100"/>
      <c r="R2661" s="352">
        <f>L2661-[1]გადასახდელები!L2661</f>
        <v>0</v>
      </c>
    </row>
    <row r="2662" spans="2:18" ht="20.25" hidden="1" customHeight="1">
      <c r="B2662" s="36" t="str">
        <f t="shared" si="864"/>
        <v>b</v>
      </c>
      <c r="C2662" s="42">
        <v>6</v>
      </c>
      <c r="D2662" s="42"/>
      <c r="F2662" s="343" t="s">
        <v>668</v>
      </c>
      <c r="G2662" s="45" t="s">
        <v>222</v>
      </c>
      <c r="H2662" s="99"/>
      <c r="I2662" s="105">
        <f t="shared" si="865"/>
        <v>0</v>
      </c>
      <c r="J2662" s="100"/>
      <c r="K2662" s="100"/>
      <c r="L2662" s="105">
        <f t="shared" si="863"/>
        <v>0</v>
      </c>
      <c r="M2662" s="100"/>
      <c r="N2662" s="100"/>
      <c r="R2662" s="352">
        <f>L2662-[1]გადასახდელები!L2662</f>
        <v>0</v>
      </c>
    </row>
    <row r="2663" spans="2:18" ht="20.25" hidden="1" customHeight="1">
      <c r="B2663" s="36" t="str">
        <f t="shared" si="864"/>
        <v>b</v>
      </c>
      <c r="C2663" s="42">
        <v>6</v>
      </c>
      <c r="D2663" s="42"/>
      <c r="F2663" s="343" t="s">
        <v>669</v>
      </c>
      <c r="G2663" s="45" t="s">
        <v>223</v>
      </c>
      <c r="H2663" s="99"/>
      <c r="I2663" s="105">
        <f t="shared" si="865"/>
        <v>0</v>
      </c>
      <c r="J2663" s="100"/>
      <c r="K2663" s="100"/>
      <c r="L2663" s="105">
        <f t="shared" si="863"/>
        <v>0</v>
      </c>
      <c r="M2663" s="100"/>
      <c r="N2663" s="100"/>
      <c r="R2663" s="352">
        <f>L2663-[1]გადასახდელები!L2663</f>
        <v>0</v>
      </c>
    </row>
    <row r="2664" spans="2:18" ht="36" hidden="1" customHeight="1">
      <c r="B2664" s="36" t="str">
        <f t="shared" si="864"/>
        <v>b</v>
      </c>
      <c r="C2664" s="42">
        <v>6</v>
      </c>
      <c r="D2664" s="42"/>
      <c r="F2664" s="343" t="s">
        <v>670</v>
      </c>
      <c r="G2664" s="45" t="s">
        <v>224</v>
      </c>
      <c r="H2664" s="99"/>
      <c r="I2664" s="105">
        <f t="shared" si="865"/>
        <v>0</v>
      </c>
      <c r="J2664" s="100"/>
      <c r="K2664" s="100"/>
      <c r="L2664" s="105">
        <f t="shared" si="863"/>
        <v>0</v>
      </c>
      <c r="M2664" s="100"/>
      <c r="N2664" s="100"/>
      <c r="R2664" s="352">
        <f>L2664-[1]გადასახდელები!L2664</f>
        <v>0</v>
      </c>
    </row>
    <row r="2665" spans="2:18" ht="48.75" hidden="1" customHeight="1">
      <c r="B2665" s="36" t="str">
        <f t="shared" si="864"/>
        <v>b</v>
      </c>
      <c r="C2665" s="42">
        <v>6</v>
      </c>
      <c r="D2665" s="42"/>
      <c r="F2665" s="343" t="s">
        <v>671</v>
      </c>
      <c r="G2665" s="45" t="s">
        <v>225</v>
      </c>
      <c r="H2665" s="99"/>
      <c r="I2665" s="105">
        <f t="shared" si="865"/>
        <v>0</v>
      </c>
      <c r="J2665" s="100"/>
      <c r="K2665" s="100"/>
      <c r="L2665" s="105">
        <f t="shared" si="863"/>
        <v>0</v>
      </c>
      <c r="M2665" s="100"/>
      <c r="N2665" s="100"/>
      <c r="R2665" s="352">
        <f>L2665-[1]გადასახდელები!L2665</f>
        <v>0</v>
      </c>
    </row>
    <row r="2666" spans="2:18" ht="24.75" hidden="1" customHeight="1">
      <c r="B2666" s="36" t="str">
        <f t="shared" si="864"/>
        <v>b</v>
      </c>
      <c r="C2666" s="42">
        <v>6</v>
      </c>
      <c r="D2666" s="42"/>
      <c r="F2666" s="343" t="s">
        <v>672</v>
      </c>
      <c r="G2666" s="45" t="s">
        <v>226</v>
      </c>
      <c r="H2666" s="99"/>
      <c r="I2666" s="105">
        <f t="shared" si="865"/>
        <v>0</v>
      </c>
      <c r="J2666" s="100"/>
      <c r="K2666" s="100"/>
      <c r="L2666" s="105">
        <f t="shared" si="863"/>
        <v>0</v>
      </c>
      <c r="M2666" s="100"/>
      <c r="N2666" s="100"/>
      <c r="R2666" s="352">
        <f>L2666-[1]გადასახდელები!L2666</f>
        <v>0</v>
      </c>
    </row>
    <row r="2667" spans="2:18" ht="24" hidden="1" customHeight="1">
      <c r="B2667" s="36" t="str">
        <f t="shared" si="864"/>
        <v>b</v>
      </c>
      <c r="C2667" s="42">
        <v>6</v>
      </c>
      <c r="D2667" s="42"/>
      <c r="F2667" s="343" t="s">
        <v>673</v>
      </c>
      <c r="G2667" s="45" t="s">
        <v>227</v>
      </c>
      <c r="H2667" s="99"/>
      <c r="I2667" s="105">
        <f t="shared" si="865"/>
        <v>0</v>
      </c>
      <c r="J2667" s="100"/>
      <c r="K2667" s="100"/>
      <c r="L2667" s="105">
        <f t="shared" si="863"/>
        <v>0</v>
      </c>
      <c r="M2667" s="100"/>
      <c r="N2667" s="100"/>
      <c r="R2667" s="352">
        <f>L2667-[1]გადასახდელები!L2667</f>
        <v>0</v>
      </c>
    </row>
    <row r="2668" spans="2:18" ht="36.75" hidden="1" customHeight="1">
      <c r="B2668" s="36" t="str">
        <f t="shared" si="864"/>
        <v>b</v>
      </c>
      <c r="C2668" s="42">
        <v>6</v>
      </c>
      <c r="D2668" s="42"/>
      <c r="F2668" s="343" t="s">
        <v>572</v>
      </c>
      <c r="G2668" s="45" t="s">
        <v>228</v>
      </c>
      <c r="H2668" s="99"/>
      <c r="I2668" s="105">
        <f t="shared" si="865"/>
        <v>0</v>
      </c>
      <c r="J2668" s="100"/>
      <c r="K2668" s="100"/>
      <c r="L2668" s="105">
        <f t="shared" si="863"/>
        <v>0</v>
      </c>
      <c r="M2668" s="100"/>
      <c r="N2668" s="100"/>
      <c r="R2668" s="352">
        <f>L2668-[1]გადასახდელები!L2668</f>
        <v>0</v>
      </c>
    </row>
    <row r="2669" spans="2:18" ht="24.75" hidden="1" customHeight="1">
      <c r="B2669" s="36" t="str">
        <f t="shared" si="864"/>
        <v>b</v>
      </c>
      <c r="C2669" s="42">
        <v>5</v>
      </c>
      <c r="D2669" s="42"/>
      <c r="F2669" s="343" t="s">
        <v>573</v>
      </c>
      <c r="G2669" s="48" t="s">
        <v>193</v>
      </c>
      <c r="H2669" s="101"/>
      <c r="I2669" s="97">
        <f t="shared" si="865"/>
        <v>0</v>
      </c>
      <c r="J2669" s="102"/>
      <c r="K2669" s="102"/>
      <c r="L2669" s="97">
        <f t="shared" si="863"/>
        <v>0</v>
      </c>
      <c r="M2669" s="102"/>
      <c r="N2669" s="102"/>
      <c r="R2669" s="352">
        <f>L2669-[1]გადასახდელები!L2669</f>
        <v>0</v>
      </c>
    </row>
    <row r="2670" spans="2:18" ht="20.25" customHeight="1">
      <c r="B2670" s="36" t="str">
        <f t="shared" si="864"/>
        <v>a</v>
      </c>
      <c r="C2670" s="42">
        <v>2</v>
      </c>
      <c r="D2670" s="42"/>
      <c r="E2670" s="24">
        <v>7031</v>
      </c>
      <c r="F2670" s="342" t="s">
        <v>574</v>
      </c>
      <c r="G2670" s="59" t="s">
        <v>292</v>
      </c>
      <c r="H2670" s="86">
        <f>H2671+H2718+H2726+H2725</f>
        <v>1E-3</v>
      </c>
      <c r="I2670" s="87">
        <f t="shared" si="865"/>
        <v>0</v>
      </c>
      <c r="J2670" s="88">
        <f>J2671+J2718+J2726+J2725</f>
        <v>0</v>
      </c>
      <c r="K2670" s="88">
        <f>K2671+K2718+K2726+K2725</f>
        <v>0</v>
      </c>
      <c r="L2670" s="87">
        <f t="shared" si="863"/>
        <v>0</v>
      </c>
      <c r="M2670" s="88">
        <f>M2671+M2718+M2726+M2725</f>
        <v>0</v>
      </c>
      <c r="N2670" s="88">
        <f>N2671+N2718+N2726+N2725</f>
        <v>0</v>
      </c>
      <c r="O2670" s="82" t="s">
        <v>146</v>
      </c>
      <c r="P2670" s="35" t="s">
        <v>145</v>
      </c>
      <c r="R2670" s="352">
        <f>L2670-[1]გადასახდელები!L2670</f>
        <v>0</v>
      </c>
    </row>
    <row r="2671" spans="2:18" ht="20.25" customHeight="1">
      <c r="B2671" s="36" t="str">
        <f t="shared" si="864"/>
        <v>a</v>
      </c>
      <c r="C2671" s="42">
        <v>3</v>
      </c>
      <c r="D2671" s="42"/>
      <c r="F2671" s="342" t="s">
        <v>575</v>
      </c>
      <c r="G2671" s="51" t="s">
        <v>293</v>
      </c>
      <c r="H2671" s="89">
        <f>H2672+H2684+H2713</f>
        <v>1E-3</v>
      </c>
      <c r="I2671" s="90">
        <f t="shared" si="865"/>
        <v>0</v>
      </c>
      <c r="J2671" s="89">
        <f>J2672+J2684+J2713</f>
        <v>0</v>
      </c>
      <c r="K2671" s="89">
        <f>K2672+K2684+K2713</f>
        <v>0</v>
      </c>
      <c r="L2671" s="90">
        <f t="shared" si="863"/>
        <v>0</v>
      </c>
      <c r="M2671" s="89">
        <f>M2672+M2684+M2713</f>
        <v>0</v>
      </c>
      <c r="N2671" s="89">
        <f>N2672+N2684+N2713</f>
        <v>0</v>
      </c>
      <c r="O2671" s="82" t="s">
        <v>146</v>
      </c>
      <c r="P2671" s="35" t="s">
        <v>145</v>
      </c>
      <c r="R2671" s="352">
        <f>L2671-[1]გადასახდელები!L2671</f>
        <v>0</v>
      </c>
    </row>
    <row r="2672" spans="2:18" ht="20.25" hidden="1" customHeight="1">
      <c r="B2672" s="36" t="str">
        <f t="shared" si="864"/>
        <v>b</v>
      </c>
      <c r="C2672" s="42">
        <v>4</v>
      </c>
      <c r="D2672" s="42"/>
      <c r="F2672" s="342" t="s">
        <v>576</v>
      </c>
      <c r="G2672" s="47" t="s">
        <v>294</v>
      </c>
      <c r="H2672" s="93">
        <f>H2673+H2674+H2675+H2676+H2677+H2678+H2679+H2680+H2681+H2682+H2683</f>
        <v>0</v>
      </c>
      <c r="I2672" s="94">
        <f t="shared" si="865"/>
        <v>0</v>
      </c>
      <c r="J2672" s="93">
        <f>J2673+J2674+J2675+J2676+J2677+J2678+J2679+J2680+J2681+J2682+J2683</f>
        <v>0</v>
      </c>
      <c r="K2672" s="93">
        <f>K2673+K2674+K2675+K2676+K2677+K2678+K2679+K2680+K2681+K2682+K2683</f>
        <v>0</v>
      </c>
      <c r="L2672" s="94">
        <f t="shared" si="863"/>
        <v>0</v>
      </c>
      <c r="M2672" s="93">
        <f>M2673+M2674+M2675+M2676+M2677+M2678+M2679+M2680+M2681+M2682+M2683</f>
        <v>0</v>
      </c>
      <c r="N2672" s="93">
        <f>N2673+N2674+N2675+N2676+N2677+N2678+N2679+N2680+N2681+N2682+N2683</f>
        <v>0</v>
      </c>
      <c r="O2672" s="82" t="s">
        <v>146</v>
      </c>
      <c r="P2672" s="35" t="s">
        <v>145</v>
      </c>
      <c r="R2672" s="352">
        <f>L2672-[1]გადასახდელები!L2672</f>
        <v>0</v>
      </c>
    </row>
    <row r="2673" spans="2:18" ht="20.25" hidden="1" customHeight="1">
      <c r="B2673" s="36" t="str">
        <f t="shared" si="864"/>
        <v>b</v>
      </c>
      <c r="C2673" s="42">
        <v>5</v>
      </c>
      <c r="D2673" s="42"/>
      <c r="F2673" s="343" t="s">
        <v>577</v>
      </c>
      <c r="G2673" s="48" t="s">
        <v>295</v>
      </c>
      <c r="H2673" s="101"/>
      <c r="I2673" s="97">
        <f t="shared" si="865"/>
        <v>0</v>
      </c>
      <c r="J2673" s="102"/>
      <c r="K2673" s="102"/>
      <c r="L2673" s="97">
        <f t="shared" si="863"/>
        <v>0</v>
      </c>
      <c r="M2673" s="102"/>
      <c r="N2673" s="102"/>
      <c r="O2673" s="115"/>
      <c r="P2673" s="35" t="s">
        <v>145</v>
      </c>
      <c r="R2673" s="352">
        <f>L2673-[1]გადასახდელები!L2673</f>
        <v>0</v>
      </c>
    </row>
    <row r="2674" spans="2:18" ht="20.25" hidden="1" customHeight="1">
      <c r="B2674" s="36" t="str">
        <f t="shared" si="864"/>
        <v>b</v>
      </c>
      <c r="C2674" s="42">
        <v>5</v>
      </c>
      <c r="D2674" s="42"/>
      <c r="F2674" s="343" t="s">
        <v>578</v>
      </c>
      <c r="G2674" s="48" t="s">
        <v>296</v>
      </c>
      <c r="H2674" s="101"/>
      <c r="I2674" s="97">
        <f t="shared" si="865"/>
        <v>0</v>
      </c>
      <c r="J2674" s="102"/>
      <c r="K2674" s="102"/>
      <c r="L2674" s="97">
        <f t="shared" si="863"/>
        <v>0</v>
      </c>
      <c r="M2674" s="102"/>
      <c r="N2674" s="102"/>
      <c r="O2674" s="115"/>
      <c r="P2674" s="35" t="s">
        <v>145</v>
      </c>
      <c r="R2674" s="352">
        <f>L2674-[1]გადასახდელები!L2674</f>
        <v>0</v>
      </c>
    </row>
    <row r="2675" spans="2:18" ht="30.75" hidden="1" customHeight="1">
      <c r="B2675" s="36" t="str">
        <f t="shared" si="864"/>
        <v>b</v>
      </c>
      <c r="C2675" s="42">
        <v>5</v>
      </c>
      <c r="D2675" s="42"/>
      <c r="F2675" s="343" t="s">
        <v>674</v>
      </c>
      <c r="G2675" s="52" t="s">
        <v>297</v>
      </c>
      <c r="H2675" s="101"/>
      <c r="I2675" s="97">
        <f t="shared" si="865"/>
        <v>0</v>
      </c>
      <c r="J2675" s="102"/>
      <c r="K2675" s="102"/>
      <c r="L2675" s="97">
        <f t="shared" si="863"/>
        <v>0</v>
      </c>
      <c r="M2675" s="102"/>
      <c r="N2675" s="102"/>
      <c r="O2675" s="115"/>
      <c r="P2675" s="35" t="s">
        <v>145</v>
      </c>
      <c r="R2675" s="352">
        <f>L2675-[1]გადასახდელები!L2675</f>
        <v>0</v>
      </c>
    </row>
    <row r="2676" spans="2:18" ht="20.25" hidden="1" customHeight="1">
      <c r="B2676" s="36" t="str">
        <f t="shared" si="864"/>
        <v>b</v>
      </c>
      <c r="C2676" s="42">
        <v>5</v>
      </c>
      <c r="D2676" s="42"/>
      <c r="F2676" s="343" t="s">
        <v>579</v>
      </c>
      <c r="G2676" s="48" t="s">
        <v>298</v>
      </c>
      <c r="H2676" s="101"/>
      <c r="I2676" s="97">
        <f t="shared" si="865"/>
        <v>0</v>
      </c>
      <c r="J2676" s="102"/>
      <c r="K2676" s="102"/>
      <c r="L2676" s="97">
        <f t="shared" si="863"/>
        <v>0</v>
      </c>
      <c r="M2676" s="102"/>
      <c r="N2676" s="102"/>
      <c r="O2676" s="115"/>
      <c r="P2676" s="35" t="s">
        <v>145</v>
      </c>
      <c r="R2676" s="352">
        <f>L2676-[1]გადასახდელები!L2676</f>
        <v>0</v>
      </c>
    </row>
    <row r="2677" spans="2:18" ht="20.25" hidden="1" customHeight="1">
      <c r="B2677" s="36" t="str">
        <f t="shared" si="864"/>
        <v>b</v>
      </c>
      <c r="C2677" s="42">
        <v>5</v>
      </c>
      <c r="D2677" s="42"/>
      <c r="F2677" s="343" t="s">
        <v>580</v>
      </c>
      <c r="G2677" s="48" t="s">
        <v>299</v>
      </c>
      <c r="H2677" s="101"/>
      <c r="I2677" s="97">
        <f t="shared" si="865"/>
        <v>0</v>
      </c>
      <c r="J2677" s="102"/>
      <c r="K2677" s="102"/>
      <c r="L2677" s="97">
        <f t="shared" ref="L2677:L2741" si="866">M2677+N2677</f>
        <v>0</v>
      </c>
      <c r="M2677" s="102"/>
      <c r="N2677" s="102"/>
      <c r="O2677" s="115"/>
      <c r="P2677" s="35" t="s">
        <v>145</v>
      </c>
      <c r="R2677" s="352">
        <f>L2677-[1]გადასახდელები!L2677</f>
        <v>0</v>
      </c>
    </row>
    <row r="2678" spans="2:18" ht="30.75" hidden="1" customHeight="1">
      <c r="B2678" s="36" t="str">
        <f t="shared" si="864"/>
        <v>b</v>
      </c>
      <c r="C2678" s="42">
        <v>5</v>
      </c>
      <c r="D2678" s="42"/>
      <c r="F2678" s="343" t="s">
        <v>581</v>
      </c>
      <c r="G2678" s="48" t="s">
        <v>300</v>
      </c>
      <c r="H2678" s="101"/>
      <c r="I2678" s="97">
        <f t="shared" si="865"/>
        <v>0</v>
      </c>
      <c r="J2678" s="102"/>
      <c r="K2678" s="102"/>
      <c r="L2678" s="97">
        <f t="shared" si="866"/>
        <v>0</v>
      </c>
      <c r="M2678" s="102"/>
      <c r="N2678" s="102"/>
      <c r="O2678" s="115"/>
      <c r="P2678" s="35" t="s">
        <v>145</v>
      </c>
      <c r="R2678" s="352">
        <f>L2678-[1]გადასახდელები!L2678</f>
        <v>0</v>
      </c>
    </row>
    <row r="2679" spans="2:18" ht="20.25" hidden="1" customHeight="1">
      <c r="B2679" s="36" t="str">
        <f t="shared" si="864"/>
        <v>b</v>
      </c>
      <c r="C2679" s="42">
        <v>5</v>
      </c>
      <c r="D2679" s="42"/>
      <c r="F2679" s="343" t="s">
        <v>675</v>
      </c>
      <c r="G2679" s="48" t="s">
        <v>301</v>
      </c>
      <c r="H2679" s="101"/>
      <c r="I2679" s="97">
        <f t="shared" si="865"/>
        <v>0</v>
      </c>
      <c r="J2679" s="102"/>
      <c r="K2679" s="102"/>
      <c r="L2679" s="97">
        <f t="shared" si="866"/>
        <v>0</v>
      </c>
      <c r="M2679" s="102"/>
      <c r="N2679" s="102"/>
      <c r="O2679" s="115"/>
      <c r="P2679" s="35" t="s">
        <v>145</v>
      </c>
      <c r="R2679" s="352">
        <f>L2679-[1]გადასახდელები!L2679</f>
        <v>0</v>
      </c>
    </row>
    <row r="2680" spans="2:18" ht="20.25" hidden="1" customHeight="1">
      <c r="B2680" s="36" t="str">
        <f t="shared" si="864"/>
        <v>b</v>
      </c>
      <c r="C2680" s="42">
        <v>5</v>
      </c>
      <c r="D2680" s="42"/>
      <c r="F2680" s="343" t="s">
        <v>582</v>
      </c>
      <c r="G2680" s="48" t="s">
        <v>302</v>
      </c>
      <c r="H2680" s="101"/>
      <c r="I2680" s="97">
        <f t="shared" si="865"/>
        <v>0</v>
      </c>
      <c r="J2680" s="102"/>
      <c r="K2680" s="102"/>
      <c r="L2680" s="97">
        <f t="shared" si="866"/>
        <v>0</v>
      </c>
      <c r="M2680" s="102"/>
      <c r="N2680" s="102"/>
      <c r="O2680" s="115"/>
      <c r="P2680" s="35" t="s">
        <v>145</v>
      </c>
      <c r="R2680" s="352">
        <f>L2680-[1]გადასახდელები!L2680</f>
        <v>0</v>
      </c>
    </row>
    <row r="2681" spans="2:18" ht="20.25" hidden="1" customHeight="1">
      <c r="B2681" s="36" t="str">
        <f t="shared" si="864"/>
        <v>b</v>
      </c>
      <c r="C2681" s="42">
        <v>5</v>
      </c>
      <c r="D2681" s="42"/>
      <c r="F2681" s="343" t="s">
        <v>676</v>
      </c>
      <c r="G2681" s="48" t="s">
        <v>303</v>
      </c>
      <c r="H2681" s="101"/>
      <c r="I2681" s="97">
        <f t="shared" si="865"/>
        <v>0</v>
      </c>
      <c r="J2681" s="102"/>
      <c r="K2681" s="102"/>
      <c r="L2681" s="97">
        <f t="shared" si="866"/>
        <v>0</v>
      </c>
      <c r="M2681" s="102"/>
      <c r="N2681" s="102"/>
      <c r="O2681" s="115"/>
      <c r="P2681" s="35" t="s">
        <v>145</v>
      </c>
      <c r="R2681" s="352">
        <f>L2681-[1]გადასახდელები!L2681</f>
        <v>0</v>
      </c>
    </row>
    <row r="2682" spans="2:18" ht="20.25" hidden="1" customHeight="1">
      <c r="B2682" s="36" t="str">
        <f t="shared" si="864"/>
        <v>b</v>
      </c>
      <c r="C2682" s="42">
        <v>5</v>
      </c>
      <c r="D2682" s="42"/>
      <c r="F2682" s="343" t="s">
        <v>677</v>
      </c>
      <c r="G2682" s="48" t="s">
        <v>304</v>
      </c>
      <c r="H2682" s="101"/>
      <c r="I2682" s="97">
        <f t="shared" si="865"/>
        <v>0</v>
      </c>
      <c r="J2682" s="102"/>
      <c r="K2682" s="102"/>
      <c r="L2682" s="97">
        <f t="shared" si="866"/>
        <v>0</v>
      </c>
      <c r="M2682" s="102"/>
      <c r="N2682" s="102"/>
      <c r="O2682" s="115"/>
      <c r="P2682" s="35" t="s">
        <v>145</v>
      </c>
      <c r="R2682" s="352">
        <f>L2682-[1]გადასახდელები!L2682</f>
        <v>0</v>
      </c>
    </row>
    <row r="2683" spans="2:18" ht="20.25" hidden="1" customHeight="1">
      <c r="B2683" s="36" t="str">
        <f t="shared" si="864"/>
        <v>b</v>
      </c>
      <c r="C2683" s="42">
        <v>5</v>
      </c>
      <c r="D2683" s="42"/>
      <c r="F2683" s="343" t="s">
        <v>583</v>
      </c>
      <c r="G2683" s="48" t="s">
        <v>305</v>
      </c>
      <c r="H2683" s="101"/>
      <c r="I2683" s="97">
        <f t="shared" si="865"/>
        <v>0</v>
      </c>
      <c r="J2683" s="102"/>
      <c r="K2683" s="102"/>
      <c r="L2683" s="97">
        <f t="shared" si="866"/>
        <v>0</v>
      </c>
      <c r="M2683" s="102"/>
      <c r="N2683" s="102"/>
      <c r="O2683" s="115"/>
      <c r="P2683" s="35" t="s">
        <v>145</v>
      </c>
      <c r="R2683" s="352">
        <f>L2683-[1]გადასახდელები!L2683</f>
        <v>0</v>
      </c>
    </row>
    <row r="2684" spans="2:18" ht="20.25" customHeight="1">
      <c r="B2684" s="36" t="str">
        <f t="shared" si="864"/>
        <v>a</v>
      </c>
      <c r="C2684" s="42">
        <v>4</v>
      </c>
      <c r="D2684" s="42"/>
      <c r="F2684" s="342" t="s">
        <v>584</v>
      </c>
      <c r="G2684" s="47" t="s">
        <v>306</v>
      </c>
      <c r="H2684" s="93">
        <f>H2685+H2692</f>
        <v>1E-3</v>
      </c>
      <c r="I2684" s="94">
        <f t="shared" si="865"/>
        <v>0</v>
      </c>
      <c r="J2684" s="93">
        <f>J2685+J2692</f>
        <v>0</v>
      </c>
      <c r="K2684" s="93">
        <f>K2685+K2692</f>
        <v>0</v>
      </c>
      <c r="L2684" s="94">
        <f t="shared" si="866"/>
        <v>0</v>
      </c>
      <c r="M2684" s="93">
        <f>M2685+M2692</f>
        <v>0</v>
      </c>
      <c r="N2684" s="93">
        <f>N2685+N2692</f>
        <v>0</v>
      </c>
      <c r="O2684" s="82" t="s">
        <v>146</v>
      </c>
      <c r="P2684" s="35" t="s">
        <v>145</v>
      </c>
      <c r="R2684" s="352">
        <f>L2684-[1]გადასახდელები!L2684</f>
        <v>0</v>
      </c>
    </row>
    <row r="2685" spans="2:18" ht="20.25" hidden="1" customHeight="1">
      <c r="B2685" s="36" t="str">
        <f t="shared" si="864"/>
        <v>b</v>
      </c>
      <c r="C2685" s="42">
        <v>5</v>
      </c>
      <c r="D2685" s="42"/>
      <c r="F2685" s="342" t="s">
        <v>585</v>
      </c>
      <c r="G2685" s="48" t="s">
        <v>307</v>
      </c>
      <c r="H2685" s="96">
        <f>SUM(H2686:H2691)</f>
        <v>0</v>
      </c>
      <c r="I2685" s="97">
        <f t="shared" si="865"/>
        <v>0</v>
      </c>
      <c r="J2685" s="96">
        <f>SUM(J2686:J2691)</f>
        <v>0</v>
      </c>
      <c r="K2685" s="96">
        <f>SUM(K2686:K2691)</f>
        <v>0</v>
      </c>
      <c r="L2685" s="97">
        <f t="shared" si="866"/>
        <v>0</v>
      </c>
      <c r="M2685" s="96">
        <f>SUM(M2686:M2691)</f>
        <v>0</v>
      </c>
      <c r="N2685" s="96">
        <f>SUM(N2686:N2691)</f>
        <v>0</v>
      </c>
      <c r="O2685" s="82" t="s">
        <v>146</v>
      </c>
      <c r="P2685" s="35" t="s">
        <v>145</v>
      </c>
      <c r="R2685" s="352">
        <f>L2685-[1]გადასახდელები!L2685</f>
        <v>0</v>
      </c>
    </row>
    <row r="2686" spans="2:18" ht="20.25" hidden="1" customHeight="1">
      <c r="B2686" s="36" t="str">
        <f t="shared" si="864"/>
        <v>b</v>
      </c>
      <c r="C2686" s="42">
        <v>6</v>
      </c>
      <c r="D2686" s="42"/>
      <c r="F2686" s="343" t="s">
        <v>586</v>
      </c>
      <c r="G2686" s="53" t="s">
        <v>308</v>
      </c>
      <c r="H2686" s="99"/>
      <c r="I2686" s="105">
        <f t="shared" si="865"/>
        <v>0</v>
      </c>
      <c r="J2686" s="100"/>
      <c r="K2686" s="100"/>
      <c r="L2686" s="105">
        <f t="shared" si="866"/>
        <v>0</v>
      </c>
      <c r="M2686" s="100"/>
      <c r="N2686" s="100"/>
      <c r="O2686" s="115"/>
      <c r="P2686" s="35" t="s">
        <v>145</v>
      </c>
      <c r="R2686" s="352">
        <f>L2686-[1]გადასახდელები!L2686</f>
        <v>0</v>
      </c>
    </row>
    <row r="2687" spans="2:18" ht="20.25" hidden="1" customHeight="1">
      <c r="B2687" s="36" t="str">
        <f t="shared" si="864"/>
        <v>b</v>
      </c>
      <c r="C2687" s="42">
        <v>6</v>
      </c>
      <c r="D2687" s="42"/>
      <c r="F2687" s="343" t="s">
        <v>678</v>
      </c>
      <c r="G2687" s="53" t="s">
        <v>309</v>
      </c>
      <c r="H2687" s="99"/>
      <c r="I2687" s="105">
        <f t="shared" si="865"/>
        <v>0</v>
      </c>
      <c r="J2687" s="100"/>
      <c r="K2687" s="100"/>
      <c r="L2687" s="105">
        <f t="shared" si="866"/>
        <v>0</v>
      </c>
      <c r="M2687" s="100"/>
      <c r="N2687" s="100"/>
      <c r="O2687" s="115"/>
      <c r="P2687" s="35" t="s">
        <v>145</v>
      </c>
      <c r="R2687" s="352">
        <f>L2687-[1]გადასახდელები!L2687</f>
        <v>0</v>
      </c>
    </row>
    <row r="2688" spans="2:18" ht="20.25" hidden="1" customHeight="1">
      <c r="B2688" s="36" t="str">
        <f t="shared" si="864"/>
        <v>b</v>
      </c>
      <c r="C2688" s="42">
        <v>6</v>
      </c>
      <c r="D2688" s="42"/>
      <c r="F2688" s="343" t="s">
        <v>679</v>
      </c>
      <c r="G2688" s="53" t="s">
        <v>310</v>
      </c>
      <c r="H2688" s="99"/>
      <c r="I2688" s="105">
        <f t="shared" si="865"/>
        <v>0</v>
      </c>
      <c r="J2688" s="100"/>
      <c r="K2688" s="100"/>
      <c r="L2688" s="105">
        <f t="shared" si="866"/>
        <v>0</v>
      </c>
      <c r="M2688" s="100"/>
      <c r="N2688" s="100"/>
      <c r="O2688" s="115"/>
      <c r="P2688" s="35" t="s">
        <v>145</v>
      </c>
      <c r="R2688" s="352">
        <f>L2688-[1]გადასახდელები!L2688</f>
        <v>0</v>
      </c>
    </row>
    <row r="2689" spans="2:18" ht="20.25" hidden="1" customHeight="1">
      <c r="B2689" s="36" t="str">
        <f t="shared" si="864"/>
        <v>b</v>
      </c>
      <c r="C2689" s="42">
        <v>6</v>
      </c>
      <c r="D2689" s="42"/>
      <c r="F2689" s="343" t="s">
        <v>680</v>
      </c>
      <c r="G2689" s="53" t="s">
        <v>311</v>
      </c>
      <c r="H2689" s="99"/>
      <c r="I2689" s="105">
        <f t="shared" si="865"/>
        <v>0</v>
      </c>
      <c r="J2689" s="100"/>
      <c r="K2689" s="100"/>
      <c r="L2689" s="105">
        <f t="shared" si="866"/>
        <v>0</v>
      </c>
      <c r="M2689" s="100"/>
      <c r="N2689" s="100"/>
      <c r="O2689" s="115"/>
      <c r="P2689" s="35" t="s">
        <v>145</v>
      </c>
      <c r="R2689" s="352">
        <f>L2689-[1]გადასახდელები!L2689</f>
        <v>0</v>
      </c>
    </row>
    <row r="2690" spans="2:18" ht="20.25" hidden="1" customHeight="1">
      <c r="B2690" s="36" t="str">
        <f t="shared" si="864"/>
        <v>b</v>
      </c>
      <c r="C2690" s="42">
        <v>6</v>
      </c>
      <c r="D2690" s="42"/>
      <c r="F2690" s="343" t="s">
        <v>681</v>
      </c>
      <c r="G2690" s="53" t="s">
        <v>312</v>
      </c>
      <c r="H2690" s="99"/>
      <c r="I2690" s="105">
        <f t="shared" si="865"/>
        <v>0</v>
      </c>
      <c r="J2690" s="100"/>
      <c r="K2690" s="100"/>
      <c r="L2690" s="105">
        <f t="shared" si="866"/>
        <v>0</v>
      </c>
      <c r="M2690" s="100"/>
      <c r="N2690" s="100"/>
      <c r="O2690" s="115"/>
      <c r="P2690" s="35" t="s">
        <v>145</v>
      </c>
      <c r="R2690" s="352">
        <f>L2690-[1]გადასახდელები!L2690</f>
        <v>0</v>
      </c>
    </row>
    <row r="2691" spans="2:18" ht="20.25" hidden="1" customHeight="1">
      <c r="B2691" s="36" t="str">
        <f t="shared" si="864"/>
        <v>b</v>
      </c>
      <c r="C2691" s="42">
        <v>6</v>
      </c>
      <c r="D2691" s="42"/>
      <c r="F2691" s="343" t="s">
        <v>682</v>
      </c>
      <c r="G2691" s="53" t="s">
        <v>313</v>
      </c>
      <c r="H2691" s="99"/>
      <c r="I2691" s="105">
        <f t="shared" si="865"/>
        <v>0</v>
      </c>
      <c r="J2691" s="100"/>
      <c r="K2691" s="100"/>
      <c r="L2691" s="105">
        <f t="shared" si="866"/>
        <v>0</v>
      </c>
      <c r="M2691" s="100"/>
      <c r="N2691" s="100"/>
      <c r="O2691" s="115"/>
      <c r="P2691" s="35" t="s">
        <v>145</v>
      </c>
      <c r="R2691" s="352">
        <f>L2691-[1]გადასახდელები!L2691</f>
        <v>0</v>
      </c>
    </row>
    <row r="2692" spans="2:18" ht="20.25" customHeight="1">
      <c r="B2692" s="36" t="str">
        <f t="shared" si="864"/>
        <v>a</v>
      </c>
      <c r="C2692" s="42">
        <v>5</v>
      </c>
      <c r="D2692" s="42"/>
      <c r="F2692" s="342" t="s">
        <v>587</v>
      </c>
      <c r="G2692" s="48" t="s">
        <v>314</v>
      </c>
      <c r="H2692" s="96">
        <f>SUM(H2693:H2712)</f>
        <v>1E-3</v>
      </c>
      <c r="I2692" s="97">
        <f t="shared" si="865"/>
        <v>0</v>
      </c>
      <c r="J2692" s="96">
        <f>SUM(J2693:J2712)</f>
        <v>0</v>
      </c>
      <c r="K2692" s="96">
        <f>SUM(K2693:K2712)</f>
        <v>0</v>
      </c>
      <c r="L2692" s="97">
        <f t="shared" si="866"/>
        <v>0</v>
      </c>
      <c r="M2692" s="96">
        <f>SUM(M2693:M2712)</f>
        <v>0</v>
      </c>
      <c r="N2692" s="96">
        <f>SUM(N2693:N2712)</f>
        <v>0</v>
      </c>
      <c r="O2692" s="82" t="s">
        <v>146</v>
      </c>
      <c r="P2692" s="35" t="s">
        <v>145</v>
      </c>
      <c r="R2692" s="352">
        <f>L2692-[1]გადასახდელები!L2692</f>
        <v>0</v>
      </c>
    </row>
    <row r="2693" spans="2:18" ht="20.25" hidden="1" customHeight="1">
      <c r="B2693" s="36" t="str">
        <f t="shared" si="864"/>
        <v>b</v>
      </c>
      <c r="C2693" s="42">
        <v>6</v>
      </c>
      <c r="D2693" s="42"/>
      <c r="F2693" s="343" t="s">
        <v>683</v>
      </c>
      <c r="G2693" s="54" t="s">
        <v>315</v>
      </c>
      <c r="H2693" s="116"/>
      <c r="I2693" s="105">
        <f t="shared" si="865"/>
        <v>0</v>
      </c>
      <c r="J2693" s="117"/>
      <c r="K2693" s="117"/>
      <c r="L2693" s="105">
        <f t="shared" si="866"/>
        <v>0</v>
      </c>
      <c r="M2693" s="117"/>
      <c r="N2693" s="117"/>
      <c r="P2693" s="35" t="s">
        <v>145</v>
      </c>
      <c r="R2693" s="352">
        <f>L2693-[1]გადასახდელები!L2693</f>
        <v>0</v>
      </c>
    </row>
    <row r="2694" spans="2:18" ht="20.25" hidden="1" customHeight="1">
      <c r="B2694" s="36" t="str">
        <f t="shared" si="864"/>
        <v>b</v>
      </c>
      <c r="C2694" s="42">
        <v>6</v>
      </c>
      <c r="D2694" s="42"/>
      <c r="F2694" s="343" t="s">
        <v>684</v>
      </c>
      <c r="G2694" s="54" t="s">
        <v>316</v>
      </c>
      <c r="H2694" s="116"/>
      <c r="I2694" s="105">
        <f t="shared" si="865"/>
        <v>0</v>
      </c>
      <c r="J2694" s="117"/>
      <c r="K2694" s="117"/>
      <c r="L2694" s="105">
        <f t="shared" si="866"/>
        <v>0</v>
      </c>
      <c r="M2694" s="117"/>
      <c r="N2694" s="117"/>
      <c r="P2694" s="35" t="s">
        <v>145</v>
      </c>
      <c r="R2694" s="352">
        <f>L2694-[1]გადასახდელები!L2694</f>
        <v>0</v>
      </c>
    </row>
    <row r="2695" spans="2:18" ht="30.75" hidden="1" customHeight="1">
      <c r="B2695" s="36" t="str">
        <f t="shared" ref="B2695:B2758" si="867">IF(H2695+I2695+L2695&gt;0,"a","b")</f>
        <v>b</v>
      </c>
      <c r="C2695" s="42">
        <v>6</v>
      </c>
      <c r="D2695" s="42"/>
      <c r="F2695" s="343" t="s">
        <v>588</v>
      </c>
      <c r="G2695" s="54" t="s">
        <v>317</v>
      </c>
      <c r="H2695" s="116"/>
      <c r="I2695" s="105">
        <f t="shared" si="865"/>
        <v>0</v>
      </c>
      <c r="J2695" s="117"/>
      <c r="K2695" s="117"/>
      <c r="L2695" s="105">
        <f t="shared" si="866"/>
        <v>0</v>
      </c>
      <c r="M2695" s="117"/>
      <c r="N2695" s="117"/>
      <c r="P2695" s="35" t="s">
        <v>145</v>
      </c>
      <c r="R2695" s="352">
        <f>L2695-[1]გადასახდელები!L2695</f>
        <v>0</v>
      </c>
    </row>
    <row r="2696" spans="2:18" ht="30.75" hidden="1" customHeight="1">
      <c r="B2696" s="36" t="str">
        <f t="shared" si="867"/>
        <v>b</v>
      </c>
      <c r="C2696" s="42">
        <v>6</v>
      </c>
      <c r="D2696" s="42"/>
      <c r="F2696" s="343" t="s">
        <v>685</v>
      </c>
      <c r="G2696" s="54" t="s">
        <v>318</v>
      </c>
      <c r="H2696" s="116"/>
      <c r="I2696" s="105">
        <f t="shared" si="865"/>
        <v>0</v>
      </c>
      <c r="J2696" s="117"/>
      <c r="K2696" s="117"/>
      <c r="L2696" s="105">
        <f t="shared" si="866"/>
        <v>0</v>
      </c>
      <c r="M2696" s="117"/>
      <c r="N2696" s="117"/>
      <c r="P2696" s="35" t="s">
        <v>145</v>
      </c>
      <c r="R2696" s="352">
        <f>L2696-[1]გადასახდელები!L2696</f>
        <v>0</v>
      </c>
    </row>
    <row r="2697" spans="2:18" ht="20.25" hidden="1" customHeight="1">
      <c r="B2697" s="36" t="str">
        <f t="shared" si="867"/>
        <v>b</v>
      </c>
      <c r="C2697" s="42">
        <v>6</v>
      </c>
      <c r="D2697" s="42"/>
      <c r="F2697" s="343" t="s">
        <v>589</v>
      </c>
      <c r="G2697" s="54" t="s">
        <v>319</v>
      </c>
      <c r="H2697" s="116"/>
      <c r="I2697" s="105">
        <f t="shared" si="865"/>
        <v>0</v>
      </c>
      <c r="J2697" s="117"/>
      <c r="K2697" s="117"/>
      <c r="L2697" s="105">
        <f t="shared" si="866"/>
        <v>0</v>
      </c>
      <c r="M2697" s="117"/>
      <c r="N2697" s="117"/>
      <c r="P2697" s="35" t="s">
        <v>145</v>
      </c>
      <c r="R2697" s="352">
        <f>L2697-[1]გადასახდელები!L2697</f>
        <v>0</v>
      </c>
    </row>
    <row r="2698" spans="2:18" ht="20.25" hidden="1" customHeight="1">
      <c r="B2698" s="36" t="str">
        <f t="shared" si="867"/>
        <v>b</v>
      </c>
      <c r="C2698" s="42">
        <v>6</v>
      </c>
      <c r="D2698" s="42"/>
      <c r="F2698" s="343" t="s">
        <v>686</v>
      </c>
      <c r="G2698" s="54" t="s">
        <v>320</v>
      </c>
      <c r="H2698" s="116"/>
      <c r="I2698" s="105">
        <f t="shared" si="865"/>
        <v>0</v>
      </c>
      <c r="J2698" s="117"/>
      <c r="K2698" s="117"/>
      <c r="L2698" s="105">
        <f t="shared" si="866"/>
        <v>0</v>
      </c>
      <c r="M2698" s="117"/>
      <c r="N2698" s="117"/>
      <c r="P2698" s="35" t="s">
        <v>145</v>
      </c>
      <c r="R2698" s="352">
        <f>L2698-[1]გადასახდელები!L2698</f>
        <v>0</v>
      </c>
    </row>
    <row r="2699" spans="2:18" ht="30.75" hidden="1" customHeight="1">
      <c r="B2699" s="36" t="str">
        <f t="shared" si="867"/>
        <v>b</v>
      </c>
      <c r="C2699" s="42">
        <v>6</v>
      </c>
      <c r="D2699" s="42"/>
      <c r="F2699" s="343" t="s">
        <v>687</v>
      </c>
      <c r="G2699" s="54" t="s">
        <v>321</v>
      </c>
      <c r="H2699" s="116"/>
      <c r="I2699" s="105">
        <f t="shared" si="865"/>
        <v>0</v>
      </c>
      <c r="J2699" s="117"/>
      <c r="K2699" s="117"/>
      <c r="L2699" s="105">
        <f t="shared" si="866"/>
        <v>0</v>
      </c>
      <c r="M2699" s="117"/>
      <c r="N2699" s="117"/>
      <c r="P2699" s="35" t="s">
        <v>145</v>
      </c>
      <c r="R2699" s="352">
        <f>L2699-[1]გადასახდელები!L2699</f>
        <v>0</v>
      </c>
    </row>
    <row r="2700" spans="2:18" ht="20.25" hidden="1" customHeight="1">
      <c r="B2700" s="36" t="str">
        <f t="shared" si="867"/>
        <v>b</v>
      </c>
      <c r="C2700" s="42">
        <v>6</v>
      </c>
      <c r="D2700" s="42"/>
      <c r="F2700" s="343" t="s">
        <v>590</v>
      </c>
      <c r="G2700" s="54" t="s">
        <v>322</v>
      </c>
      <c r="H2700" s="116"/>
      <c r="I2700" s="105">
        <f t="shared" si="865"/>
        <v>0</v>
      </c>
      <c r="J2700" s="117"/>
      <c r="K2700" s="117"/>
      <c r="L2700" s="105">
        <f t="shared" si="866"/>
        <v>0</v>
      </c>
      <c r="M2700" s="117"/>
      <c r="N2700" s="117"/>
      <c r="P2700" s="35" t="s">
        <v>145</v>
      </c>
      <c r="R2700" s="352">
        <f>L2700-[1]გადასახდელები!L2700</f>
        <v>0</v>
      </c>
    </row>
    <row r="2701" spans="2:18" ht="20.25" hidden="1" customHeight="1">
      <c r="B2701" s="36" t="str">
        <f t="shared" si="867"/>
        <v>b</v>
      </c>
      <c r="C2701" s="42">
        <v>6</v>
      </c>
      <c r="D2701" s="42"/>
      <c r="F2701" s="343" t="s">
        <v>688</v>
      </c>
      <c r="G2701" s="54" t="s">
        <v>323</v>
      </c>
      <c r="H2701" s="116"/>
      <c r="I2701" s="105">
        <f t="shared" si="865"/>
        <v>0</v>
      </c>
      <c r="J2701" s="117"/>
      <c r="K2701" s="117"/>
      <c r="L2701" s="105">
        <f t="shared" si="866"/>
        <v>0</v>
      </c>
      <c r="M2701" s="117"/>
      <c r="N2701" s="117"/>
      <c r="P2701" s="35" t="s">
        <v>145</v>
      </c>
      <c r="R2701" s="352">
        <f>L2701-[1]გადასახდელები!L2701</f>
        <v>0</v>
      </c>
    </row>
    <row r="2702" spans="2:18" ht="20.25" hidden="1" customHeight="1">
      <c r="B2702" s="36" t="str">
        <f t="shared" si="867"/>
        <v>b</v>
      </c>
      <c r="C2702" s="42">
        <v>6</v>
      </c>
      <c r="D2702" s="42"/>
      <c r="F2702" s="343" t="s">
        <v>689</v>
      </c>
      <c r="G2702" s="54" t="s">
        <v>324</v>
      </c>
      <c r="H2702" s="116"/>
      <c r="I2702" s="105">
        <f t="shared" si="865"/>
        <v>0</v>
      </c>
      <c r="J2702" s="117"/>
      <c r="K2702" s="117"/>
      <c r="L2702" s="105">
        <f t="shared" si="866"/>
        <v>0</v>
      </c>
      <c r="M2702" s="117"/>
      <c r="N2702" s="117"/>
      <c r="P2702" s="35" t="s">
        <v>145</v>
      </c>
      <c r="R2702" s="352">
        <f>L2702-[1]გადასახდელები!L2702</f>
        <v>0</v>
      </c>
    </row>
    <row r="2703" spans="2:18" ht="20.25" hidden="1" customHeight="1">
      <c r="B2703" s="36" t="str">
        <f t="shared" si="867"/>
        <v>b</v>
      </c>
      <c r="C2703" s="42">
        <v>6</v>
      </c>
      <c r="D2703" s="42"/>
      <c r="F2703" s="343" t="s">
        <v>690</v>
      </c>
      <c r="G2703" s="54" t="s">
        <v>325</v>
      </c>
      <c r="H2703" s="116"/>
      <c r="I2703" s="105">
        <f t="shared" si="865"/>
        <v>0</v>
      </c>
      <c r="J2703" s="117"/>
      <c r="K2703" s="117"/>
      <c r="L2703" s="105">
        <f t="shared" si="866"/>
        <v>0</v>
      </c>
      <c r="M2703" s="117"/>
      <c r="N2703" s="117"/>
      <c r="P2703" s="35" t="s">
        <v>145</v>
      </c>
      <c r="R2703" s="352">
        <f>L2703-[1]გადასახდელები!L2703</f>
        <v>0</v>
      </c>
    </row>
    <row r="2704" spans="2:18" ht="20.25" hidden="1" customHeight="1">
      <c r="B2704" s="36" t="str">
        <f t="shared" si="867"/>
        <v>b</v>
      </c>
      <c r="C2704" s="42">
        <v>6</v>
      </c>
      <c r="D2704" s="42"/>
      <c r="F2704" s="343" t="s">
        <v>691</v>
      </c>
      <c r="G2704" s="54" t="s">
        <v>326</v>
      </c>
      <c r="H2704" s="116"/>
      <c r="I2704" s="105">
        <f t="shared" si="865"/>
        <v>0</v>
      </c>
      <c r="J2704" s="117"/>
      <c r="K2704" s="117"/>
      <c r="L2704" s="105">
        <f t="shared" si="866"/>
        <v>0</v>
      </c>
      <c r="M2704" s="117"/>
      <c r="N2704" s="117"/>
      <c r="P2704" s="35" t="s">
        <v>145</v>
      </c>
      <c r="R2704" s="352">
        <f>L2704-[1]გადასახდელები!L2704</f>
        <v>0</v>
      </c>
    </row>
    <row r="2705" spans="2:18" ht="20.25" hidden="1" customHeight="1">
      <c r="B2705" s="36" t="str">
        <f t="shared" si="867"/>
        <v>b</v>
      </c>
      <c r="C2705" s="42">
        <v>6</v>
      </c>
      <c r="D2705" s="42"/>
      <c r="F2705" s="343" t="s">
        <v>692</v>
      </c>
      <c r="G2705" s="54" t="s">
        <v>327</v>
      </c>
      <c r="H2705" s="116"/>
      <c r="I2705" s="105">
        <f t="shared" si="865"/>
        <v>0</v>
      </c>
      <c r="J2705" s="117"/>
      <c r="K2705" s="117"/>
      <c r="L2705" s="105">
        <f t="shared" si="866"/>
        <v>0</v>
      </c>
      <c r="M2705" s="117"/>
      <c r="N2705" s="117"/>
      <c r="P2705" s="35" t="s">
        <v>145</v>
      </c>
      <c r="R2705" s="352">
        <f>L2705-[1]გადასახდელები!L2705</f>
        <v>0</v>
      </c>
    </row>
    <row r="2706" spans="2:18" ht="20.25" hidden="1" customHeight="1">
      <c r="B2706" s="36" t="str">
        <f t="shared" si="867"/>
        <v>b</v>
      </c>
      <c r="C2706" s="42">
        <v>6</v>
      </c>
      <c r="D2706" s="42"/>
      <c r="F2706" s="343" t="s">
        <v>693</v>
      </c>
      <c r="G2706" s="54" t="s">
        <v>328</v>
      </c>
      <c r="H2706" s="116"/>
      <c r="I2706" s="105">
        <f t="shared" si="865"/>
        <v>0</v>
      </c>
      <c r="J2706" s="117"/>
      <c r="K2706" s="117"/>
      <c r="L2706" s="105">
        <f t="shared" si="866"/>
        <v>0</v>
      </c>
      <c r="M2706" s="117"/>
      <c r="N2706" s="117"/>
      <c r="P2706" s="35" t="s">
        <v>145</v>
      </c>
      <c r="R2706" s="352">
        <f>L2706-[1]გადასახდელები!L2706</f>
        <v>0</v>
      </c>
    </row>
    <row r="2707" spans="2:18" ht="20.25" hidden="1" customHeight="1">
      <c r="B2707" s="36" t="str">
        <f t="shared" si="867"/>
        <v>b</v>
      </c>
      <c r="C2707" s="42">
        <v>6</v>
      </c>
      <c r="D2707" s="42"/>
      <c r="F2707" s="343" t="s">
        <v>694</v>
      </c>
      <c r="G2707" s="54" t="s">
        <v>329</v>
      </c>
      <c r="H2707" s="116"/>
      <c r="I2707" s="105">
        <f t="shared" si="865"/>
        <v>0</v>
      </c>
      <c r="J2707" s="117"/>
      <c r="K2707" s="117"/>
      <c r="L2707" s="105">
        <f t="shared" si="866"/>
        <v>0</v>
      </c>
      <c r="M2707" s="117"/>
      <c r="N2707" s="117"/>
      <c r="P2707" s="35" t="s">
        <v>145</v>
      </c>
      <c r="R2707" s="352">
        <f>L2707-[1]გადასახდელები!L2707</f>
        <v>0</v>
      </c>
    </row>
    <row r="2708" spans="2:18" ht="20.25" hidden="1" customHeight="1">
      <c r="B2708" s="36" t="str">
        <f t="shared" si="867"/>
        <v>b</v>
      </c>
      <c r="C2708" s="42">
        <v>6</v>
      </c>
      <c r="D2708" s="42"/>
      <c r="F2708" s="343" t="s">
        <v>695</v>
      </c>
      <c r="G2708" s="54" t="s">
        <v>330</v>
      </c>
      <c r="H2708" s="116"/>
      <c r="I2708" s="105">
        <f t="shared" si="865"/>
        <v>0</v>
      </c>
      <c r="J2708" s="117"/>
      <c r="K2708" s="117"/>
      <c r="L2708" s="105">
        <f t="shared" si="866"/>
        <v>0</v>
      </c>
      <c r="M2708" s="117"/>
      <c r="N2708" s="117"/>
      <c r="P2708" s="35" t="s">
        <v>145</v>
      </c>
      <c r="R2708" s="352">
        <f>L2708-[1]გადასახდელები!L2708</f>
        <v>0</v>
      </c>
    </row>
    <row r="2709" spans="2:18" ht="20.25" hidden="1" customHeight="1">
      <c r="B2709" s="36" t="str">
        <f t="shared" si="867"/>
        <v>b</v>
      </c>
      <c r="C2709" s="42">
        <v>6</v>
      </c>
      <c r="D2709" s="42"/>
      <c r="F2709" s="343" t="s">
        <v>696</v>
      </c>
      <c r="G2709" s="54" t="s">
        <v>331</v>
      </c>
      <c r="H2709" s="116"/>
      <c r="I2709" s="105">
        <f t="shared" si="865"/>
        <v>0</v>
      </c>
      <c r="J2709" s="117"/>
      <c r="K2709" s="117"/>
      <c r="L2709" s="105">
        <f t="shared" si="866"/>
        <v>0</v>
      </c>
      <c r="M2709" s="117"/>
      <c r="N2709" s="117"/>
      <c r="P2709" s="35" t="s">
        <v>145</v>
      </c>
      <c r="R2709" s="352">
        <f>L2709-[1]გადასახდელები!L2709</f>
        <v>0</v>
      </c>
    </row>
    <row r="2710" spans="2:18" ht="20.25" hidden="1" customHeight="1">
      <c r="B2710" s="36" t="str">
        <f t="shared" si="867"/>
        <v>b</v>
      </c>
      <c r="C2710" s="42">
        <v>6</v>
      </c>
      <c r="D2710" s="42"/>
      <c r="F2710" s="343" t="s">
        <v>697</v>
      </c>
      <c r="G2710" s="55" t="s">
        <v>332</v>
      </c>
      <c r="H2710" s="116"/>
      <c r="I2710" s="105">
        <f t="shared" si="865"/>
        <v>0</v>
      </c>
      <c r="J2710" s="117"/>
      <c r="K2710" s="117"/>
      <c r="L2710" s="105">
        <f t="shared" si="866"/>
        <v>0</v>
      </c>
      <c r="M2710" s="117"/>
      <c r="N2710" s="117"/>
      <c r="P2710" s="35" t="s">
        <v>145</v>
      </c>
      <c r="R2710" s="352">
        <f>L2710-[1]გადასახდელები!L2710</f>
        <v>0</v>
      </c>
    </row>
    <row r="2711" spans="2:18" ht="20.25" hidden="1" customHeight="1">
      <c r="B2711" s="36" t="str">
        <f t="shared" si="867"/>
        <v>b</v>
      </c>
      <c r="C2711" s="42">
        <v>6</v>
      </c>
      <c r="D2711" s="42"/>
      <c r="F2711" s="343" t="s">
        <v>698</v>
      </c>
      <c r="G2711" s="54" t="s">
        <v>333</v>
      </c>
      <c r="H2711" s="116"/>
      <c r="I2711" s="105">
        <f t="shared" si="865"/>
        <v>0</v>
      </c>
      <c r="J2711" s="117"/>
      <c r="K2711" s="117"/>
      <c r="L2711" s="105">
        <f t="shared" si="866"/>
        <v>0</v>
      </c>
      <c r="M2711" s="117"/>
      <c r="N2711" s="117"/>
      <c r="P2711" s="35" t="s">
        <v>145</v>
      </c>
      <c r="R2711" s="352">
        <f>L2711-[1]გადასახდელები!L2711</f>
        <v>0</v>
      </c>
    </row>
    <row r="2712" spans="2:18" ht="30.75" customHeight="1" thickBot="1">
      <c r="B2712" s="36" t="str">
        <f t="shared" si="867"/>
        <v>a</v>
      </c>
      <c r="C2712" s="42">
        <v>6</v>
      </c>
      <c r="D2712" s="42"/>
      <c r="F2712" s="343" t="s">
        <v>591</v>
      </c>
      <c r="G2712" s="54" t="s">
        <v>334</v>
      </c>
      <c r="H2712" s="116">
        <v>1E-3</v>
      </c>
      <c r="I2712" s="105">
        <f t="shared" si="865"/>
        <v>0</v>
      </c>
      <c r="J2712" s="117"/>
      <c r="K2712" s="117"/>
      <c r="L2712" s="105">
        <f t="shared" si="866"/>
        <v>0</v>
      </c>
      <c r="M2712" s="117"/>
      <c r="N2712" s="117"/>
      <c r="P2712" s="35" t="s">
        <v>145</v>
      </c>
      <c r="R2712" s="352">
        <f>L2712-[1]გადასახდელები!L2712</f>
        <v>0</v>
      </c>
    </row>
    <row r="2713" spans="2:18" ht="20.25" hidden="1" customHeight="1">
      <c r="B2713" s="36" t="str">
        <f t="shared" si="867"/>
        <v>b</v>
      </c>
      <c r="C2713" s="42">
        <v>4</v>
      </c>
      <c r="D2713" s="42"/>
      <c r="F2713" s="342" t="s">
        <v>699</v>
      </c>
      <c r="G2713" s="47" t="s">
        <v>335</v>
      </c>
      <c r="H2713" s="93">
        <f>H2714+H2715</f>
        <v>0</v>
      </c>
      <c r="I2713" s="94">
        <f t="shared" si="865"/>
        <v>0</v>
      </c>
      <c r="J2713" s="93">
        <f>J2714+J2715</f>
        <v>0</v>
      </c>
      <c r="K2713" s="93">
        <f>K2714+K2715</f>
        <v>0</v>
      </c>
      <c r="L2713" s="94">
        <f t="shared" si="866"/>
        <v>0</v>
      </c>
      <c r="M2713" s="93">
        <f>M2714+M2715</f>
        <v>0</v>
      </c>
      <c r="N2713" s="93">
        <f>N2714+N2715</f>
        <v>0</v>
      </c>
      <c r="O2713" s="82" t="s">
        <v>146</v>
      </c>
      <c r="P2713" s="35" t="s">
        <v>145</v>
      </c>
      <c r="R2713" s="352">
        <f>L2713-[1]გადასახდელები!L2713</f>
        <v>0</v>
      </c>
    </row>
    <row r="2714" spans="2:18" ht="20.25" hidden="1" customHeight="1">
      <c r="B2714" s="36" t="str">
        <f t="shared" si="867"/>
        <v>b</v>
      </c>
      <c r="C2714" s="42">
        <v>5</v>
      </c>
      <c r="D2714" s="42"/>
      <c r="F2714" s="343" t="s">
        <v>700</v>
      </c>
      <c r="G2714" s="48" t="s">
        <v>336</v>
      </c>
      <c r="H2714" s="101"/>
      <c r="I2714" s="97">
        <f t="shared" si="865"/>
        <v>0</v>
      </c>
      <c r="J2714" s="102"/>
      <c r="K2714" s="102"/>
      <c r="L2714" s="97">
        <f t="shared" si="866"/>
        <v>0</v>
      </c>
      <c r="M2714" s="102"/>
      <c r="N2714" s="102"/>
      <c r="O2714" s="115"/>
      <c r="P2714" s="35" t="s">
        <v>145</v>
      </c>
      <c r="R2714" s="352">
        <f>L2714-[1]გადასახდელები!L2714</f>
        <v>0</v>
      </c>
    </row>
    <row r="2715" spans="2:18" ht="20.25" hidden="1" customHeight="1">
      <c r="B2715" s="36" t="str">
        <f t="shared" si="867"/>
        <v>b</v>
      </c>
      <c r="C2715" s="42">
        <v>5</v>
      </c>
      <c r="D2715" s="42"/>
      <c r="F2715" s="342" t="s">
        <v>701</v>
      </c>
      <c r="G2715" s="48" t="s">
        <v>337</v>
      </c>
      <c r="H2715" s="119">
        <f>H2716+H2717</f>
        <v>0</v>
      </c>
      <c r="I2715" s="105">
        <f t="shared" si="865"/>
        <v>0</v>
      </c>
      <c r="J2715" s="119">
        <f>J2716+J2717</f>
        <v>0</v>
      </c>
      <c r="K2715" s="119">
        <f>K2716+K2717</f>
        <v>0</v>
      </c>
      <c r="L2715" s="105">
        <f t="shared" si="866"/>
        <v>0</v>
      </c>
      <c r="M2715" s="119">
        <f>M2716+M2717</f>
        <v>0</v>
      </c>
      <c r="N2715" s="119">
        <f>N2716+N2717</f>
        <v>0</v>
      </c>
      <c r="O2715" s="82" t="s">
        <v>146</v>
      </c>
      <c r="P2715" s="35" t="s">
        <v>145</v>
      </c>
      <c r="R2715" s="352">
        <f>L2715-[1]გადასახდელები!L2715</f>
        <v>0</v>
      </c>
    </row>
    <row r="2716" spans="2:18" ht="20.25" hidden="1" customHeight="1">
      <c r="B2716" s="36" t="str">
        <f t="shared" si="867"/>
        <v>b</v>
      </c>
      <c r="C2716" s="42">
        <v>6</v>
      </c>
      <c r="D2716" s="42"/>
      <c r="F2716" s="343" t="s">
        <v>702</v>
      </c>
      <c r="G2716" s="54" t="s">
        <v>338</v>
      </c>
      <c r="H2716" s="116"/>
      <c r="I2716" s="105">
        <f t="shared" si="865"/>
        <v>0</v>
      </c>
      <c r="J2716" s="117"/>
      <c r="K2716" s="117"/>
      <c r="L2716" s="105">
        <f t="shared" si="866"/>
        <v>0</v>
      </c>
      <c r="M2716" s="117"/>
      <c r="N2716" s="117"/>
      <c r="P2716" s="35" t="s">
        <v>145</v>
      </c>
      <c r="R2716" s="352">
        <f>L2716-[1]გადასახდელები!L2716</f>
        <v>0</v>
      </c>
    </row>
    <row r="2717" spans="2:18" ht="20.25" hidden="1" customHeight="1">
      <c r="B2717" s="36" t="str">
        <f t="shared" si="867"/>
        <v>b</v>
      </c>
      <c r="C2717" s="42">
        <v>6</v>
      </c>
      <c r="D2717" s="42"/>
      <c r="F2717" s="343" t="s">
        <v>703</v>
      </c>
      <c r="G2717" s="54" t="s">
        <v>339</v>
      </c>
      <c r="H2717" s="116"/>
      <c r="I2717" s="105">
        <f t="shared" si="865"/>
        <v>0</v>
      </c>
      <c r="J2717" s="117"/>
      <c r="K2717" s="117"/>
      <c r="L2717" s="105">
        <f t="shared" si="866"/>
        <v>0</v>
      </c>
      <c r="M2717" s="117"/>
      <c r="N2717" s="117"/>
      <c r="P2717" s="35" t="s">
        <v>145</v>
      </c>
      <c r="R2717" s="352">
        <f>L2717-[1]გადასახდელები!L2717</f>
        <v>0</v>
      </c>
    </row>
    <row r="2718" spans="2:18" ht="30.75" hidden="1" customHeight="1">
      <c r="B2718" s="36" t="str">
        <f t="shared" si="867"/>
        <v>b</v>
      </c>
      <c r="C2718" s="42">
        <v>3</v>
      </c>
      <c r="D2718" s="42"/>
      <c r="F2718" s="342" t="s">
        <v>704</v>
      </c>
      <c r="G2718" s="51" t="s">
        <v>340</v>
      </c>
      <c r="H2718" s="89">
        <f>H2719+H2720</f>
        <v>0</v>
      </c>
      <c r="I2718" s="90">
        <f t="shared" ref="I2718:I2782" si="868">J2718+K2718</f>
        <v>0</v>
      </c>
      <c r="J2718" s="89">
        <f>J2719+J2720</f>
        <v>0</v>
      </c>
      <c r="K2718" s="89">
        <f>K2719+K2720</f>
        <v>0</v>
      </c>
      <c r="L2718" s="90">
        <f t="shared" si="866"/>
        <v>0</v>
      </c>
      <c r="M2718" s="89">
        <f>M2719+M2720</f>
        <v>0</v>
      </c>
      <c r="N2718" s="89">
        <f>N2719+N2720</f>
        <v>0</v>
      </c>
      <c r="O2718" s="82" t="s">
        <v>146</v>
      </c>
      <c r="P2718" s="35" t="s">
        <v>145</v>
      </c>
      <c r="R2718" s="352">
        <f>L2718-[1]გადასახდელები!L2718</f>
        <v>0</v>
      </c>
    </row>
    <row r="2719" spans="2:18" ht="30.75" hidden="1" customHeight="1">
      <c r="B2719" s="36" t="str">
        <f t="shared" si="867"/>
        <v>b</v>
      </c>
      <c r="C2719" s="42">
        <v>4</v>
      </c>
      <c r="D2719" s="42"/>
      <c r="F2719" s="343" t="s">
        <v>705</v>
      </c>
      <c r="G2719" s="47" t="s">
        <v>341</v>
      </c>
      <c r="H2719" s="103"/>
      <c r="I2719" s="94">
        <f t="shared" si="868"/>
        <v>0</v>
      </c>
      <c r="J2719" s="104"/>
      <c r="K2719" s="104"/>
      <c r="L2719" s="94">
        <f t="shared" si="866"/>
        <v>0</v>
      </c>
      <c r="M2719" s="104"/>
      <c r="N2719" s="104"/>
      <c r="P2719" s="35" t="s">
        <v>145</v>
      </c>
      <c r="R2719" s="352">
        <f>L2719-[1]გადასახდელები!L2719</f>
        <v>0</v>
      </c>
    </row>
    <row r="2720" spans="2:18" ht="30.75" hidden="1" customHeight="1">
      <c r="B2720" s="36" t="str">
        <f t="shared" si="867"/>
        <v>b</v>
      </c>
      <c r="C2720" s="42">
        <v>4</v>
      </c>
      <c r="D2720" s="42"/>
      <c r="F2720" s="342" t="s">
        <v>706</v>
      </c>
      <c r="G2720" s="47" t="s">
        <v>342</v>
      </c>
      <c r="H2720" s="93">
        <f>H2721+H2722+H2723+H2724</f>
        <v>0</v>
      </c>
      <c r="I2720" s="94">
        <f t="shared" si="868"/>
        <v>0</v>
      </c>
      <c r="J2720" s="93">
        <f>J2721+J2722+J2723+J2724</f>
        <v>0</v>
      </c>
      <c r="K2720" s="93">
        <f>K2721+K2722+K2723+K2724</f>
        <v>0</v>
      </c>
      <c r="L2720" s="94">
        <f t="shared" si="866"/>
        <v>0</v>
      </c>
      <c r="M2720" s="93">
        <f>M2721+M2722+M2723+M2724</f>
        <v>0</v>
      </c>
      <c r="N2720" s="93">
        <f>N2721+N2722+N2723+N2724</f>
        <v>0</v>
      </c>
      <c r="O2720" s="82" t="s">
        <v>146</v>
      </c>
      <c r="P2720" s="35" t="s">
        <v>145</v>
      </c>
      <c r="R2720" s="352">
        <f>L2720-[1]გადასახდელები!L2720</f>
        <v>0</v>
      </c>
    </row>
    <row r="2721" spans="2:18" ht="30.75" hidden="1" customHeight="1">
      <c r="B2721" s="36" t="str">
        <f t="shared" si="867"/>
        <v>b</v>
      </c>
      <c r="C2721" s="42">
        <v>5</v>
      </c>
      <c r="D2721" s="42"/>
      <c r="F2721" s="343" t="s">
        <v>707</v>
      </c>
      <c r="G2721" s="48" t="s">
        <v>343</v>
      </c>
      <c r="H2721" s="101"/>
      <c r="I2721" s="97">
        <f t="shared" si="868"/>
        <v>0</v>
      </c>
      <c r="J2721" s="102"/>
      <c r="K2721" s="102"/>
      <c r="L2721" s="97">
        <f t="shared" si="866"/>
        <v>0</v>
      </c>
      <c r="M2721" s="102"/>
      <c r="N2721" s="102"/>
      <c r="P2721" s="35" t="s">
        <v>145</v>
      </c>
      <c r="R2721" s="352">
        <f>L2721-[1]გადასახდელები!L2721</f>
        <v>0</v>
      </c>
    </row>
    <row r="2722" spans="2:18" ht="20.25" hidden="1" customHeight="1">
      <c r="B2722" s="36" t="str">
        <f t="shared" si="867"/>
        <v>b</v>
      </c>
      <c r="C2722" s="42">
        <v>5</v>
      </c>
      <c r="D2722" s="42"/>
      <c r="F2722" s="343" t="s">
        <v>708</v>
      </c>
      <c r="G2722" s="48" t="s">
        <v>344</v>
      </c>
      <c r="H2722" s="101"/>
      <c r="I2722" s="97">
        <f t="shared" si="868"/>
        <v>0</v>
      </c>
      <c r="J2722" s="102"/>
      <c r="K2722" s="102"/>
      <c r="L2722" s="97">
        <f t="shared" si="866"/>
        <v>0</v>
      </c>
      <c r="M2722" s="102"/>
      <c r="N2722" s="102"/>
      <c r="P2722" s="35" t="s">
        <v>145</v>
      </c>
      <c r="R2722" s="352">
        <f>L2722-[1]გადასახდელები!L2722</f>
        <v>0</v>
      </c>
    </row>
    <row r="2723" spans="2:18" ht="20.25" hidden="1" customHeight="1">
      <c r="B2723" s="36" t="str">
        <f t="shared" si="867"/>
        <v>b</v>
      </c>
      <c r="C2723" s="42">
        <v>5</v>
      </c>
      <c r="D2723" s="42"/>
      <c r="F2723" s="343" t="s">
        <v>709</v>
      </c>
      <c r="G2723" s="48" t="s">
        <v>345</v>
      </c>
      <c r="H2723" s="101"/>
      <c r="I2723" s="97">
        <f t="shared" si="868"/>
        <v>0</v>
      </c>
      <c r="J2723" s="102"/>
      <c r="K2723" s="102"/>
      <c r="L2723" s="97">
        <f t="shared" si="866"/>
        <v>0</v>
      </c>
      <c r="M2723" s="102"/>
      <c r="N2723" s="102"/>
      <c r="P2723" s="35" t="s">
        <v>145</v>
      </c>
      <c r="R2723" s="352">
        <f>L2723-[1]გადასახდელები!L2723</f>
        <v>0</v>
      </c>
    </row>
    <row r="2724" spans="2:18" ht="20.25" hidden="1" customHeight="1">
      <c r="B2724" s="36" t="str">
        <f t="shared" si="867"/>
        <v>b</v>
      </c>
      <c r="C2724" s="42">
        <v>5</v>
      </c>
      <c r="D2724" s="42"/>
      <c r="F2724" s="343" t="s">
        <v>710</v>
      </c>
      <c r="G2724" s="48" t="s">
        <v>214</v>
      </c>
      <c r="H2724" s="101"/>
      <c r="I2724" s="97">
        <f t="shared" si="868"/>
        <v>0</v>
      </c>
      <c r="J2724" s="102"/>
      <c r="K2724" s="102"/>
      <c r="L2724" s="97">
        <f t="shared" si="866"/>
        <v>0</v>
      </c>
      <c r="M2724" s="102"/>
      <c r="N2724" s="102"/>
      <c r="P2724" s="35" t="s">
        <v>145</v>
      </c>
      <c r="R2724" s="352">
        <f>L2724-[1]გადასახდელები!L2724</f>
        <v>0</v>
      </c>
    </row>
    <row r="2725" spans="2:18" ht="20.25" hidden="1" customHeight="1">
      <c r="B2725" s="36" t="str">
        <f t="shared" si="867"/>
        <v>b</v>
      </c>
      <c r="C2725" s="42">
        <v>3</v>
      </c>
      <c r="D2725" s="42"/>
      <c r="F2725" s="343" t="s">
        <v>711</v>
      </c>
      <c r="G2725" s="51" t="s">
        <v>346</v>
      </c>
      <c r="H2725" s="111"/>
      <c r="I2725" s="90">
        <f t="shared" si="868"/>
        <v>0</v>
      </c>
      <c r="J2725" s="112"/>
      <c r="K2725" s="112"/>
      <c r="L2725" s="90">
        <f t="shared" si="866"/>
        <v>0</v>
      </c>
      <c r="M2725" s="112"/>
      <c r="N2725" s="112"/>
      <c r="P2725" s="35" t="s">
        <v>145</v>
      </c>
      <c r="R2725" s="352">
        <f>L2725-[1]გადასახდელები!L2725</f>
        <v>0</v>
      </c>
    </row>
    <row r="2726" spans="2:18" ht="20.25" hidden="1" customHeight="1">
      <c r="B2726" s="36" t="str">
        <f t="shared" si="867"/>
        <v>b</v>
      </c>
      <c r="C2726" s="42">
        <v>3</v>
      </c>
      <c r="D2726" s="42"/>
      <c r="F2726" s="342" t="s">
        <v>712</v>
      </c>
      <c r="G2726" s="51" t="s">
        <v>347</v>
      </c>
      <c r="H2726" s="89">
        <f>H2727+H2728+H2729+H2732</f>
        <v>0</v>
      </c>
      <c r="I2726" s="90">
        <f t="shared" si="868"/>
        <v>0</v>
      </c>
      <c r="J2726" s="89">
        <f>J2727+J2728+J2729+J2732</f>
        <v>0</v>
      </c>
      <c r="K2726" s="89">
        <f>K2727+K2728+K2729+K2732</f>
        <v>0</v>
      </c>
      <c r="L2726" s="90">
        <f t="shared" si="866"/>
        <v>0</v>
      </c>
      <c r="M2726" s="89">
        <f>M2727+M2728+M2729+M2732</f>
        <v>0</v>
      </c>
      <c r="N2726" s="89">
        <f>N2727+N2728+N2729+N2732</f>
        <v>0</v>
      </c>
      <c r="O2726" s="82" t="s">
        <v>146</v>
      </c>
      <c r="P2726" s="35" t="s">
        <v>145</v>
      </c>
      <c r="R2726" s="352">
        <f>L2726-[1]გადასახდელები!L2726</f>
        <v>0</v>
      </c>
    </row>
    <row r="2727" spans="2:18" ht="30.75" hidden="1" customHeight="1">
      <c r="B2727" s="36" t="str">
        <f t="shared" si="867"/>
        <v>b</v>
      </c>
      <c r="C2727" s="42">
        <v>4</v>
      </c>
      <c r="D2727" s="42"/>
      <c r="F2727" s="343" t="s">
        <v>713</v>
      </c>
      <c r="G2727" s="47" t="s">
        <v>348</v>
      </c>
      <c r="H2727" s="103"/>
      <c r="I2727" s="94">
        <f t="shared" si="868"/>
        <v>0</v>
      </c>
      <c r="J2727" s="104"/>
      <c r="K2727" s="104"/>
      <c r="L2727" s="94">
        <f t="shared" si="866"/>
        <v>0</v>
      </c>
      <c r="M2727" s="104"/>
      <c r="N2727" s="104"/>
      <c r="O2727" s="115"/>
      <c r="P2727" s="35" t="s">
        <v>145</v>
      </c>
      <c r="R2727" s="352">
        <f>L2727-[1]გადასახდელები!L2727</f>
        <v>0</v>
      </c>
    </row>
    <row r="2728" spans="2:18" ht="20.25" hidden="1" customHeight="1">
      <c r="B2728" s="36" t="str">
        <f t="shared" si="867"/>
        <v>b</v>
      </c>
      <c r="C2728" s="42">
        <v>4</v>
      </c>
      <c r="D2728" s="42"/>
      <c r="F2728" s="343" t="s">
        <v>714</v>
      </c>
      <c r="G2728" s="47" t="s">
        <v>349</v>
      </c>
      <c r="H2728" s="103"/>
      <c r="I2728" s="94">
        <f t="shared" si="868"/>
        <v>0</v>
      </c>
      <c r="J2728" s="104"/>
      <c r="K2728" s="104"/>
      <c r="L2728" s="94">
        <f t="shared" si="866"/>
        <v>0</v>
      </c>
      <c r="M2728" s="104"/>
      <c r="N2728" s="104"/>
      <c r="O2728" s="115"/>
      <c r="P2728" s="35" t="s">
        <v>145</v>
      </c>
      <c r="R2728" s="352">
        <f>L2728-[1]გადასახდელები!L2728</f>
        <v>0</v>
      </c>
    </row>
    <row r="2729" spans="2:18" ht="20.25" hidden="1" customHeight="1">
      <c r="B2729" s="36" t="str">
        <f t="shared" si="867"/>
        <v>b</v>
      </c>
      <c r="C2729" s="42">
        <v>4</v>
      </c>
      <c r="D2729" s="42"/>
      <c r="F2729" s="342" t="s">
        <v>715</v>
      </c>
      <c r="G2729" s="47" t="s">
        <v>350</v>
      </c>
      <c r="H2729" s="93">
        <f>H2730+H2731</f>
        <v>0</v>
      </c>
      <c r="I2729" s="94">
        <f t="shared" si="868"/>
        <v>0</v>
      </c>
      <c r="J2729" s="93">
        <f>J2730+J2731</f>
        <v>0</v>
      </c>
      <c r="K2729" s="93">
        <f>K2730+K2731</f>
        <v>0</v>
      </c>
      <c r="L2729" s="94">
        <f t="shared" si="866"/>
        <v>0</v>
      </c>
      <c r="M2729" s="93">
        <f>M2730+M2731</f>
        <v>0</v>
      </c>
      <c r="N2729" s="93">
        <f>N2730+N2731</f>
        <v>0</v>
      </c>
      <c r="O2729" s="82" t="s">
        <v>146</v>
      </c>
      <c r="P2729" s="35" t="s">
        <v>145</v>
      </c>
      <c r="R2729" s="352">
        <f>L2729-[1]გადასახდელები!L2729</f>
        <v>0</v>
      </c>
    </row>
    <row r="2730" spans="2:18" ht="30.75" hidden="1" customHeight="1">
      <c r="B2730" s="36" t="str">
        <f t="shared" si="867"/>
        <v>b</v>
      </c>
      <c r="C2730" s="42">
        <v>5</v>
      </c>
      <c r="D2730" s="42"/>
      <c r="F2730" s="343" t="s">
        <v>716</v>
      </c>
      <c r="G2730" s="48" t="s">
        <v>351</v>
      </c>
      <c r="H2730" s="101"/>
      <c r="I2730" s="97">
        <f t="shared" si="868"/>
        <v>0</v>
      </c>
      <c r="J2730" s="102"/>
      <c r="K2730" s="102"/>
      <c r="L2730" s="97">
        <f t="shared" si="866"/>
        <v>0</v>
      </c>
      <c r="M2730" s="102"/>
      <c r="N2730" s="102"/>
      <c r="P2730" s="35" t="s">
        <v>145</v>
      </c>
      <c r="R2730" s="352">
        <f>L2730-[1]გადასახდელები!L2730</f>
        <v>0</v>
      </c>
    </row>
    <row r="2731" spans="2:18" ht="20.25" hidden="1" customHeight="1">
      <c r="B2731" s="36" t="str">
        <f t="shared" si="867"/>
        <v>b</v>
      </c>
      <c r="C2731" s="42">
        <v>5</v>
      </c>
      <c r="D2731" s="42"/>
      <c r="F2731" s="343" t="s">
        <v>717</v>
      </c>
      <c r="G2731" s="48" t="s">
        <v>352</v>
      </c>
      <c r="H2731" s="101"/>
      <c r="I2731" s="97">
        <f t="shared" si="868"/>
        <v>0</v>
      </c>
      <c r="J2731" s="102"/>
      <c r="K2731" s="102"/>
      <c r="L2731" s="97">
        <f t="shared" si="866"/>
        <v>0</v>
      </c>
      <c r="M2731" s="102"/>
      <c r="N2731" s="102"/>
      <c r="P2731" s="35" t="s">
        <v>145</v>
      </c>
      <c r="R2731" s="352">
        <f>L2731-[1]გადასახდელები!L2731</f>
        <v>0</v>
      </c>
    </row>
    <row r="2732" spans="2:18" ht="20.25" hidden="1" customHeight="1">
      <c r="B2732" s="36" t="str">
        <f t="shared" si="867"/>
        <v>b</v>
      </c>
      <c r="C2732" s="42">
        <v>4</v>
      </c>
      <c r="D2732" s="42"/>
      <c r="F2732" s="343" t="s">
        <v>718</v>
      </c>
      <c r="G2732" s="47" t="s">
        <v>353</v>
      </c>
      <c r="H2732" s="103"/>
      <c r="I2732" s="94">
        <f t="shared" si="868"/>
        <v>0</v>
      </c>
      <c r="J2732" s="104"/>
      <c r="K2732" s="104"/>
      <c r="L2732" s="94">
        <f t="shared" si="866"/>
        <v>0</v>
      </c>
      <c r="M2732" s="104"/>
      <c r="N2732" s="104"/>
      <c r="P2732" s="35" t="s">
        <v>145</v>
      </c>
      <c r="R2732" s="352">
        <f>L2732-[1]გადასახდელები!L2732</f>
        <v>0</v>
      </c>
    </row>
    <row r="2733" spans="2:18" ht="20.25" hidden="1" customHeight="1">
      <c r="B2733" s="36" t="str">
        <f t="shared" si="867"/>
        <v>b</v>
      </c>
      <c r="C2733" s="42">
        <v>2</v>
      </c>
      <c r="D2733" s="42"/>
      <c r="F2733" s="30"/>
      <c r="G2733" s="60" t="s">
        <v>354</v>
      </c>
      <c r="H2733" s="86">
        <f>H2734+H2741+H2748</f>
        <v>0</v>
      </c>
      <c r="I2733" s="87">
        <f t="shared" si="868"/>
        <v>0</v>
      </c>
      <c r="J2733" s="88">
        <f>J2734+J2741+J2748</f>
        <v>0</v>
      </c>
      <c r="K2733" s="88">
        <f>K2734+K2741+K2748</f>
        <v>0</v>
      </c>
      <c r="L2733" s="87">
        <f t="shared" si="866"/>
        <v>0</v>
      </c>
      <c r="M2733" s="88">
        <f>M2734+M2741+M2748</f>
        <v>0</v>
      </c>
      <c r="N2733" s="88">
        <f>N2734+N2741+N2748</f>
        <v>0</v>
      </c>
      <c r="O2733" s="82" t="s">
        <v>146</v>
      </c>
      <c r="R2733" s="352">
        <f>L2733-[1]გადასახდელები!L2733</f>
        <v>0</v>
      </c>
    </row>
    <row r="2734" spans="2:18" ht="20.25" hidden="1" customHeight="1">
      <c r="B2734" s="36" t="str">
        <f t="shared" si="867"/>
        <v>b</v>
      </c>
      <c r="C2734" s="42">
        <v>3</v>
      </c>
      <c r="D2734" s="42"/>
      <c r="F2734" s="31"/>
      <c r="G2734" s="51" t="s">
        <v>355</v>
      </c>
      <c r="H2734" s="120">
        <f>SUM(H2735:H2740)</f>
        <v>0</v>
      </c>
      <c r="I2734" s="118">
        <f t="shared" si="868"/>
        <v>0</v>
      </c>
      <c r="J2734" s="121">
        <f>SUM(J2735:J2740)</f>
        <v>0</v>
      </c>
      <c r="K2734" s="121">
        <f>SUM(K2735:K2740)</f>
        <v>0</v>
      </c>
      <c r="L2734" s="118">
        <f t="shared" si="866"/>
        <v>0</v>
      </c>
      <c r="M2734" s="121">
        <f>SUM(M2735:M2740)</f>
        <v>0</v>
      </c>
      <c r="N2734" s="121">
        <f>SUM(N2735:N2740)</f>
        <v>0</v>
      </c>
      <c r="O2734" s="82" t="s">
        <v>146</v>
      </c>
      <c r="R2734" s="352">
        <f>L2734-[1]გადასახდელები!L2734</f>
        <v>0</v>
      </c>
    </row>
    <row r="2735" spans="2:18" ht="20.25" hidden="1" customHeight="1">
      <c r="B2735" s="36" t="str">
        <f t="shared" si="867"/>
        <v>b</v>
      </c>
      <c r="C2735" s="42">
        <v>4</v>
      </c>
      <c r="D2735" s="42"/>
      <c r="F2735" s="31"/>
      <c r="G2735" s="47" t="s">
        <v>356</v>
      </c>
      <c r="H2735" s="103"/>
      <c r="I2735" s="94">
        <f t="shared" si="868"/>
        <v>0</v>
      </c>
      <c r="J2735" s="104"/>
      <c r="K2735" s="104"/>
      <c r="L2735" s="94">
        <f t="shared" si="866"/>
        <v>0</v>
      </c>
      <c r="M2735" s="104"/>
      <c r="N2735" s="104"/>
      <c r="R2735" s="352">
        <f>L2735-[1]გადასახდელები!L2735</f>
        <v>0</v>
      </c>
    </row>
    <row r="2736" spans="2:18" ht="20.25" hidden="1" customHeight="1">
      <c r="B2736" s="36" t="str">
        <f t="shared" si="867"/>
        <v>b</v>
      </c>
      <c r="C2736" s="42">
        <v>4</v>
      </c>
      <c r="D2736" s="42"/>
      <c r="F2736" s="31"/>
      <c r="G2736" s="47" t="s">
        <v>357</v>
      </c>
      <c r="H2736" s="103"/>
      <c r="I2736" s="94">
        <f t="shared" si="868"/>
        <v>0</v>
      </c>
      <c r="J2736" s="104"/>
      <c r="K2736" s="104"/>
      <c r="L2736" s="94">
        <f t="shared" si="866"/>
        <v>0</v>
      </c>
      <c r="M2736" s="104"/>
      <c r="N2736" s="104"/>
      <c r="R2736" s="352">
        <f>L2736-[1]გადასახდელები!L2736</f>
        <v>0</v>
      </c>
    </row>
    <row r="2737" spans="2:18" ht="20.25" hidden="1" customHeight="1">
      <c r="B2737" s="36" t="str">
        <f t="shared" si="867"/>
        <v>b</v>
      </c>
      <c r="C2737" s="42">
        <v>4</v>
      </c>
      <c r="D2737" s="42"/>
      <c r="F2737" s="31"/>
      <c r="G2737" s="47" t="s">
        <v>212</v>
      </c>
      <c r="H2737" s="103"/>
      <c r="I2737" s="94">
        <f t="shared" si="868"/>
        <v>0</v>
      </c>
      <c r="J2737" s="104"/>
      <c r="K2737" s="104"/>
      <c r="L2737" s="94">
        <f t="shared" si="866"/>
        <v>0</v>
      </c>
      <c r="M2737" s="104"/>
      <c r="N2737" s="104"/>
      <c r="R2737" s="352">
        <f>L2737-[1]გადასახდელები!L2737</f>
        <v>0</v>
      </c>
    </row>
    <row r="2738" spans="2:18" ht="20.25" hidden="1" customHeight="1">
      <c r="B2738" s="36" t="str">
        <f t="shared" si="867"/>
        <v>b</v>
      </c>
      <c r="C2738" s="42">
        <v>4</v>
      </c>
      <c r="D2738" s="42"/>
      <c r="F2738" s="31"/>
      <c r="G2738" s="47" t="s">
        <v>358</v>
      </c>
      <c r="H2738" s="103"/>
      <c r="I2738" s="94">
        <f t="shared" si="868"/>
        <v>0</v>
      </c>
      <c r="J2738" s="104"/>
      <c r="K2738" s="104"/>
      <c r="L2738" s="94">
        <f t="shared" si="866"/>
        <v>0</v>
      </c>
      <c r="M2738" s="104"/>
      <c r="N2738" s="104"/>
      <c r="R2738" s="352">
        <f>L2738-[1]გადასახდელები!L2738</f>
        <v>0</v>
      </c>
    </row>
    <row r="2739" spans="2:18" ht="20.25" hidden="1" customHeight="1">
      <c r="B2739" s="36" t="str">
        <f t="shared" si="867"/>
        <v>b</v>
      </c>
      <c r="C2739" s="42">
        <v>4</v>
      </c>
      <c r="D2739" s="42"/>
      <c r="F2739" s="31"/>
      <c r="G2739" s="47" t="s">
        <v>359</v>
      </c>
      <c r="H2739" s="103"/>
      <c r="I2739" s="94">
        <f t="shared" si="868"/>
        <v>0</v>
      </c>
      <c r="J2739" s="104"/>
      <c r="K2739" s="104"/>
      <c r="L2739" s="94">
        <f t="shared" si="866"/>
        <v>0</v>
      </c>
      <c r="M2739" s="104"/>
      <c r="N2739" s="104"/>
      <c r="R2739" s="352">
        <f>L2739-[1]გადასახდელები!L2739</f>
        <v>0</v>
      </c>
    </row>
    <row r="2740" spans="2:18" ht="20.25" hidden="1" customHeight="1">
      <c r="B2740" s="36" t="str">
        <f t="shared" si="867"/>
        <v>b</v>
      </c>
      <c r="C2740" s="42">
        <v>4</v>
      </c>
      <c r="D2740" s="42"/>
      <c r="F2740" s="31"/>
      <c r="G2740" s="47" t="s">
        <v>360</v>
      </c>
      <c r="H2740" s="103"/>
      <c r="I2740" s="94">
        <f t="shared" si="868"/>
        <v>0</v>
      </c>
      <c r="J2740" s="104"/>
      <c r="K2740" s="104"/>
      <c r="L2740" s="94">
        <f t="shared" si="866"/>
        <v>0</v>
      </c>
      <c r="M2740" s="104"/>
      <c r="N2740" s="104"/>
      <c r="R2740" s="352">
        <f>L2740-[1]გადასახდელები!L2740</f>
        <v>0</v>
      </c>
    </row>
    <row r="2741" spans="2:18" ht="20.25" hidden="1" customHeight="1">
      <c r="B2741" s="36" t="str">
        <f t="shared" si="867"/>
        <v>b</v>
      </c>
      <c r="C2741" s="42">
        <v>3</v>
      </c>
      <c r="D2741" s="42"/>
      <c r="F2741" s="31"/>
      <c r="G2741" s="51" t="s">
        <v>211</v>
      </c>
      <c r="H2741" s="120">
        <f>SUM(H2742:H2747)</f>
        <v>0</v>
      </c>
      <c r="I2741" s="118">
        <f t="shared" si="868"/>
        <v>0</v>
      </c>
      <c r="J2741" s="121">
        <f>SUM(J2742:J2747)</f>
        <v>0</v>
      </c>
      <c r="K2741" s="121">
        <f>SUM(K2742:K2747)</f>
        <v>0</v>
      </c>
      <c r="L2741" s="118">
        <f t="shared" si="866"/>
        <v>0</v>
      </c>
      <c r="M2741" s="121">
        <f>SUM(M2742:M2747)</f>
        <v>0</v>
      </c>
      <c r="N2741" s="121">
        <f>SUM(N2742:N2747)</f>
        <v>0</v>
      </c>
      <c r="O2741" s="82" t="s">
        <v>146</v>
      </c>
      <c r="R2741" s="352">
        <f>L2741-[1]გადასახდელები!L2741</f>
        <v>0</v>
      </c>
    </row>
    <row r="2742" spans="2:18" ht="20.25" hidden="1" customHeight="1">
      <c r="B2742" s="36" t="str">
        <f t="shared" si="867"/>
        <v>b</v>
      </c>
      <c r="C2742" s="42">
        <v>4</v>
      </c>
      <c r="D2742" s="42"/>
      <c r="F2742" s="31"/>
      <c r="G2742" s="47" t="s">
        <v>356</v>
      </c>
      <c r="H2742" s="103"/>
      <c r="I2742" s="94">
        <f t="shared" si="868"/>
        <v>0</v>
      </c>
      <c r="J2742" s="104"/>
      <c r="K2742" s="104"/>
      <c r="L2742" s="94">
        <f t="shared" ref="L2742:L2805" si="869">M2742+N2742</f>
        <v>0</v>
      </c>
      <c r="M2742" s="104"/>
      <c r="N2742" s="104"/>
      <c r="R2742" s="352">
        <f>L2742-[1]გადასახდელები!L2742</f>
        <v>0</v>
      </c>
    </row>
    <row r="2743" spans="2:18" ht="20.25" hidden="1" customHeight="1">
      <c r="B2743" s="36" t="str">
        <f t="shared" si="867"/>
        <v>b</v>
      </c>
      <c r="C2743" s="42">
        <v>4</v>
      </c>
      <c r="D2743" s="42"/>
      <c r="F2743" s="31"/>
      <c r="G2743" s="47" t="s">
        <v>357</v>
      </c>
      <c r="H2743" s="103"/>
      <c r="I2743" s="94">
        <f t="shared" si="868"/>
        <v>0</v>
      </c>
      <c r="J2743" s="104"/>
      <c r="K2743" s="104"/>
      <c r="L2743" s="94">
        <f t="shared" si="869"/>
        <v>0</v>
      </c>
      <c r="M2743" s="104"/>
      <c r="N2743" s="104"/>
      <c r="R2743" s="352">
        <f>L2743-[1]გადასახდელები!L2743</f>
        <v>0</v>
      </c>
    </row>
    <row r="2744" spans="2:18" ht="20.25" hidden="1" customHeight="1">
      <c r="B2744" s="36" t="str">
        <f t="shared" si="867"/>
        <v>b</v>
      </c>
      <c r="C2744" s="42">
        <v>4</v>
      </c>
      <c r="D2744" s="42"/>
      <c r="F2744" s="31"/>
      <c r="G2744" s="47" t="s">
        <v>212</v>
      </c>
      <c r="H2744" s="103"/>
      <c r="I2744" s="94">
        <f t="shared" si="868"/>
        <v>0</v>
      </c>
      <c r="J2744" s="104"/>
      <c r="K2744" s="104"/>
      <c r="L2744" s="94">
        <f t="shared" si="869"/>
        <v>0</v>
      </c>
      <c r="M2744" s="104"/>
      <c r="N2744" s="104"/>
      <c r="R2744" s="352">
        <f>L2744-[1]გადასახდელები!L2744</f>
        <v>0</v>
      </c>
    </row>
    <row r="2745" spans="2:18" ht="20.25" hidden="1" customHeight="1">
      <c r="B2745" s="36" t="str">
        <f t="shared" si="867"/>
        <v>b</v>
      </c>
      <c r="C2745" s="42">
        <v>4</v>
      </c>
      <c r="D2745" s="42"/>
      <c r="F2745" s="31"/>
      <c r="G2745" s="47" t="s">
        <v>361</v>
      </c>
      <c r="H2745" s="103"/>
      <c r="I2745" s="94">
        <f t="shared" si="868"/>
        <v>0</v>
      </c>
      <c r="J2745" s="104"/>
      <c r="K2745" s="104"/>
      <c r="L2745" s="94">
        <f t="shared" si="869"/>
        <v>0</v>
      </c>
      <c r="M2745" s="104"/>
      <c r="N2745" s="104"/>
      <c r="R2745" s="352">
        <f>L2745-[1]გადასახდელები!L2745</f>
        <v>0</v>
      </c>
    </row>
    <row r="2746" spans="2:18" ht="20.25" hidden="1" customHeight="1">
      <c r="B2746" s="36" t="str">
        <f t="shared" si="867"/>
        <v>b</v>
      </c>
      <c r="C2746" s="42">
        <v>4</v>
      </c>
      <c r="D2746" s="42"/>
      <c r="F2746" s="31"/>
      <c r="G2746" s="47" t="s">
        <v>359</v>
      </c>
      <c r="H2746" s="103"/>
      <c r="I2746" s="94">
        <f t="shared" si="868"/>
        <v>0</v>
      </c>
      <c r="J2746" s="104"/>
      <c r="K2746" s="104"/>
      <c r="L2746" s="94">
        <f t="shared" si="869"/>
        <v>0</v>
      </c>
      <c r="M2746" s="104"/>
      <c r="N2746" s="104"/>
      <c r="R2746" s="352">
        <f>L2746-[1]გადასახდელები!L2746</f>
        <v>0</v>
      </c>
    </row>
    <row r="2747" spans="2:18" ht="20.25" hidden="1" customHeight="1">
      <c r="B2747" s="36" t="str">
        <f t="shared" si="867"/>
        <v>b</v>
      </c>
      <c r="C2747" s="42">
        <v>4</v>
      </c>
      <c r="D2747" s="42"/>
      <c r="F2747" s="31"/>
      <c r="G2747" s="47" t="s">
        <v>360</v>
      </c>
      <c r="H2747" s="103"/>
      <c r="I2747" s="94">
        <f t="shared" si="868"/>
        <v>0</v>
      </c>
      <c r="J2747" s="104"/>
      <c r="K2747" s="104"/>
      <c r="L2747" s="94">
        <f t="shared" si="869"/>
        <v>0</v>
      </c>
      <c r="M2747" s="104"/>
      <c r="N2747" s="104"/>
      <c r="R2747" s="352">
        <f>L2747-[1]გადასახდელები!L2747</f>
        <v>0</v>
      </c>
    </row>
    <row r="2748" spans="2:18" ht="20.25" hidden="1" customHeight="1">
      <c r="B2748" s="36" t="str">
        <f t="shared" si="867"/>
        <v>b</v>
      </c>
      <c r="C2748" s="42">
        <v>3</v>
      </c>
      <c r="D2748" s="42"/>
      <c r="F2748" s="29"/>
      <c r="G2748" s="56" t="s">
        <v>213</v>
      </c>
      <c r="H2748" s="122"/>
      <c r="I2748" s="118">
        <f t="shared" si="868"/>
        <v>0</v>
      </c>
      <c r="J2748" s="123"/>
      <c r="K2748" s="123"/>
      <c r="L2748" s="118">
        <f t="shared" si="869"/>
        <v>0</v>
      </c>
      <c r="M2748" s="123"/>
      <c r="N2748" s="123"/>
      <c r="R2748" s="352">
        <f>L2748-[1]გადასახდელები!L2748</f>
        <v>0</v>
      </c>
    </row>
    <row r="2749" spans="2:18" ht="20.25" hidden="1" customHeight="1">
      <c r="B2749" s="36" t="str">
        <f t="shared" si="867"/>
        <v>b</v>
      </c>
      <c r="C2749" s="42">
        <v>2</v>
      </c>
      <c r="D2749" s="42"/>
      <c r="F2749" s="28"/>
      <c r="G2749" s="60" t="s">
        <v>362</v>
      </c>
      <c r="H2749" s="86">
        <f>H2750+H2758</f>
        <v>0</v>
      </c>
      <c r="I2749" s="87">
        <f t="shared" si="868"/>
        <v>0</v>
      </c>
      <c r="J2749" s="88">
        <f>J2750+J2758</f>
        <v>0</v>
      </c>
      <c r="K2749" s="88">
        <f>K2750+K2758</f>
        <v>0</v>
      </c>
      <c r="L2749" s="87">
        <f t="shared" si="869"/>
        <v>0</v>
      </c>
      <c r="M2749" s="88">
        <f>M2750+M2758</f>
        <v>0</v>
      </c>
      <c r="N2749" s="88">
        <f>N2750+N2758</f>
        <v>0</v>
      </c>
      <c r="O2749" s="82" t="s">
        <v>146</v>
      </c>
      <c r="R2749" s="352">
        <f>L2749-[1]გადასახდელები!L2749</f>
        <v>0</v>
      </c>
    </row>
    <row r="2750" spans="2:18" ht="20.25" hidden="1" customHeight="1">
      <c r="B2750" s="36" t="str">
        <f t="shared" si="867"/>
        <v>b</v>
      </c>
      <c r="C2750" s="42">
        <v>3</v>
      </c>
      <c r="D2750" s="42"/>
      <c r="F2750" s="29"/>
      <c r="G2750" s="51" t="s">
        <v>355</v>
      </c>
      <c r="H2750" s="120">
        <f>SUM(H2751:H2757)</f>
        <v>0</v>
      </c>
      <c r="I2750" s="118">
        <f t="shared" si="868"/>
        <v>0</v>
      </c>
      <c r="J2750" s="121">
        <f>SUM(J2751:J2757)</f>
        <v>0</v>
      </c>
      <c r="K2750" s="121">
        <f>SUM(K2751:K2757)</f>
        <v>0</v>
      </c>
      <c r="L2750" s="118">
        <f t="shared" si="869"/>
        <v>0</v>
      </c>
      <c r="M2750" s="121">
        <f>SUM(M2751:M2757)</f>
        <v>0</v>
      </c>
      <c r="N2750" s="121">
        <f>SUM(N2751:N2757)</f>
        <v>0</v>
      </c>
      <c r="O2750" s="82" t="s">
        <v>146</v>
      </c>
      <c r="R2750" s="352">
        <f>L2750-[1]გადასახდელები!L2750</f>
        <v>0</v>
      </c>
    </row>
    <row r="2751" spans="2:18" ht="20.25" hidden="1" customHeight="1">
      <c r="B2751" s="36" t="str">
        <f t="shared" si="867"/>
        <v>b</v>
      </c>
      <c r="C2751" s="42">
        <v>4</v>
      </c>
      <c r="D2751" s="42"/>
      <c r="F2751" s="29"/>
      <c r="G2751" s="47" t="s">
        <v>363</v>
      </c>
      <c r="H2751" s="103"/>
      <c r="I2751" s="94">
        <f t="shared" si="868"/>
        <v>0</v>
      </c>
      <c r="J2751" s="104"/>
      <c r="K2751" s="104"/>
      <c r="L2751" s="94">
        <f t="shared" si="869"/>
        <v>0</v>
      </c>
      <c r="M2751" s="104"/>
      <c r="N2751" s="104"/>
      <c r="R2751" s="352">
        <f>L2751-[1]გადასახდელები!L2751</f>
        <v>0</v>
      </c>
    </row>
    <row r="2752" spans="2:18" ht="20.25" hidden="1" customHeight="1">
      <c r="B2752" s="36" t="str">
        <f t="shared" si="867"/>
        <v>b</v>
      </c>
      <c r="C2752" s="42">
        <v>4</v>
      </c>
      <c r="D2752" s="42"/>
      <c r="F2752" s="29"/>
      <c r="G2752" s="47" t="s">
        <v>210</v>
      </c>
      <c r="H2752" s="103"/>
      <c r="I2752" s="94">
        <f t="shared" si="868"/>
        <v>0</v>
      </c>
      <c r="J2752" s="104"/>
      <c r="K2752" s="104"/>
      <c r="L2752" s="94">
        <f t="shared" si="869"/>
        <v>0</v>
      </c>
      <c r="M2752" s="104"/>
      <c r="N2752" s="104"/>
      <c r="R2752" s="352">
        <f>L2752-[1]გადასახდელები!L2752</f>
        <v>0</v>
      </c>
    </row>
    <row r="2753" spans="2:18" ht="20.25" hidden="1" customHeight="1">
      <c r="B2753" s="36" t="str">
        <f t="shared" si="867"/>
        <v>b</v>
      </c>
      <c r="C2753" s="42">
        <v>4</v>
      </c>
      <c r="D2753" s="42"/>
      <c r="F2753" s="29"/>
      <c r="G2753" s="47" t="s">
        <v>357</v>
      </c>
      <c r="H2753" s="103"/>
      <c r="I2753" s="94">
        <f t="shared" si="868"/>
        <v>0</v>
      </c>
      <c r="J2753" s="104"/>
      <c r="K2753" s="104"/>
      <c r="L2753" s="94">
        <f t="shared" si="869"/>
        <v>0</v>
      </c>
      <c r="M2753" s="104"/>
      <c r="N2753" s="104"/>
      <c r="R2753" s="352">
        <f>L2753-[1]გადასახდელები!L2753</f>
        <v>0</v>
      </c>
    </row>
    <row r="2754" spans="2:18" ht="30.75" hidden="1" customHeight="1">
      <c r="B2754" s="36" t="str">
        <f t="shared" si="867"/>
        <v>b</v>
      </c>
      <c r="C2754" s="42">
        <v>4</v>
      </c>
      <c r="D2754" s="42"/>
      <c r="F2754" s="29"/>
      <c r="G2754" s="47" t="s">
        <v>364</v>
      </c>
      <c r="H2754" s="103"/>
      <c r="I2754" s="94">
        <f t="shared" si="868"/>
        <v>0</v>
      </c>
      <c r="J2754" s="104"/>
      <c r="K2754" s="104"/>
      <c r="L2754" s="94">
        <f t="shared" si="869"/>
        <v>0</v>
      </c>
      <c r="M2754" s="104"/>
      <c r="N2754" s="104"/>
      <c r="R2754" s="352">
        <f>L2754-[1]გადასახდელები!L2754</f>
        <v>0</v>
      </c>
    </row>
    <row r="2755" spans="2:18" ht="20.25" hidden="1" customHeight="1">
      <c r="B2755" s="36" t="str">
        <f t="shared" si="867"/>
        <v>b</v>
      </c>
      <c r="C2755" s="42">
        <v>4</v>
      </c>
      <c r="D2755" s="42"/>
      <c r="F2755" s="29"/>
      <c r="G2755" s="47" t="s">
        <v>358</v>
      </c>
      <c r="H2755" s="103"/>
      <c r="I2755" s="94">
        <f t="shared" si="868"/>
        <v>0</v>
      </c>
      <c r="J2755" s="104"/>
      <c r="K2755" s="104"/>
      <c r="L2755" s="94">
        <f t="shared" si="869"/>
        <v>0</v>
      </c>
      <c r="M2755" s="104"/>
      <c r="N2755" s="104"/>
      <c r="R2755" s="352">
        <f>L2755-[1]გადასახდელები!L2755</f>
        <v>0</v>
      </c>
    </row>
    <row r="2756" spans="2:18" ht="20.25" hidden="1" customHeight="1">
      <c r="B2756" s="36" t="str">
        <f t="shared" si="867"/>
        <v>b</v>
      </c>
      <c r="C2756" s="42">
        <v>4</v>
      </c>
      <c r="D2756" s="42"/>
      <c r="F2756" s="29"/>
      <c r="G2756" s="47" t="s">
        <v>359</v>
      </c>
      <c r="H2756" s="103"/>
      <c r="I2756" s="94">
        <f t="shared" si="868"/>
        <v>0</v>
      </c>
      <c r="J2756" s="104"/>
      <c r="K2756" s="104"/>
      <c r="L2756" s="94">
        <f t="shared" si="869"/>
        <v>0</v>
      </c>
      <c r="M2756" s="104"/>
      <c r="N2756" s="104"/>
      <c r="R2756" s="352">
        <f>L2756-[1]გადასახდელები!L2756</f>
        <v>0</v>
      </c>
    </row>
    <row r="2757" spans="2:18" ht="20.25" hidden="1" customHeight="1">
      <c r="B2757" s="36" t="str">
        <f t="shared" si="867"/>
        <v>b</v>
      </c>
      <c r="C2757" s="42">
        <v>4</v>
      </c>
      <c r="D2757" s="42"/>
      <c r="F2757" s="29"/>
      <c r="G2757" s="47" t="s">
        <v>365</v>
      </c>
      <c r="H2757" s="122"/>
      <c r="I2757" s="94">
        <f t="shared" si="868"/>
        <v>0</v>
      </c>
      <c r="J2757" s="123"/>
      <c r="K2757" s="123"/>
      <c r="L2757" s="94">
        <f t="shared" si="869"/>
        <v>0</v>
      </c>
      <c r="M2757" s="123"/>
      <c r="N2757" s="123"/>
      <c r="R2757" s="352">
        <f>L2757-[1]გადასახდელები!L2757</f>
        <v>0</v>
      </c>
    </row>
    <row r="2758" spans="2:18" ht="20.25" hidden="1" customHeight="1">
      <c r="B2758" s="36" t="str">
        <f t="shared" si="867"/>
        <v>b</v>
      </c>
      <c r="C2758" s="42">
        <v>3</v>
      </c>
      <c r="D2758" s="42"/>
      <c r="F2758" s="29"/>
      <c r="G2758" s="51" t="s">
        <v>211</v>
      </c>
      <c r="H2758" s="120">
        <f>SUM(H2759:H2765)</f>
        <v>0</v>
      </c>
      <c r="I2758" s="118">
        <f t="shared" si="868"/>
        <v>0</v>
      </c>
      <c r="J2758" s="121">
        <f>SUM(J2759:J2765)</f>
        <v>0</v>
      </c>
      <c r="K2758" s="121">
        <f>SUM(K2759:K2765)</f>
        <v>0</v>
      </c>
      <c r="L2758" s="118">
        <f t="shared" si="869"/>
        <v>0</v>
      </c>
      <c r="M2758" s="121">
        <f>SUM(M2759:M2765)</f>
        <v>0</v>
      </c>
      <c r="N2758" s="121">
        <f>SUM(N2759:N2765)</f>
        <v>0</v>
      </c>
      <c r="O2758" s="82" t="s">
        <v>146</v>
      </c>
      <c r="R2758" s="352">
        <f>L2758-[1]გადასახდელები!L2758</f>
        <v>0</v>
      </c>
    </row>
    <row r="2759" spans="2:18" ht="20.25" hidden="1" customHeight="1">
      <c r="B2759" s="36" t="str">
        <f t="shared" ref="B2759:B2822" si="870">IF(H2759+I2759+L2759&gt;0,"a","b")</f>
        <v>b</v>
      </c>
      <c r="C2759" s="42">
        <v>4</v>
      </c>
      <c r="D2759" s="42"/>
      <c r="F2759" s="29"/>
      <c r="G2759" s="47" t="s">
        <v>363</v>
      </c>
      <c r="H2759" s="103"/>
      <c r="I2759" s="94">
        <f t="shared" si="868"/>
        <v>0</v>
      </c>
      <c r="J2759" s="104"/>
      <c r="K2759" s="104"/>
      <c r="L2759" s="94">
        <f t="shared" si="869"/>
        <v>0</v>
      </c>
      <c r="M2759" s="104"/>
      <c r="N2759" s="104"/>
      <c r="R2759" s="352">
        <f>L2759-[1]გადასახდელები!L2759</f>
        <v>0</v>
      </c>
    </row>
    <row r="2760" spans="2:18" ht="20.25" hidden="1" customHeight="1">
      <c r="B2760" s="36" t="str">
        <f t="shared" si="870"/>
        <v>b</v>
      </c>
      <c r="C2760" s="42">
        <v>4</v>
      </c>
      <c r="D2760" s="42"/>
      <c r="F2760" s="29"/>
      <c r="G2760" s="47" t="s">
        <v>210</v>
      </c>
      <c r="H2760" s="103"/>
      <c r="I2760" s="94">
        <f t="shared" si="868"/>
        <v>0</v>
      </c>
      <c r="J2760" s="104"/>
      <c r="K2760" s="104"/>
      <c r="L2760" s="94">
        <f t="shared" si="869"/>
        <v>0</v>
      </c>
      <c r="M2760" s="104"/>
      <c r="N2760" s="104"/>
      <c r="R2760" s="352">
        <f>L2760-[1]გადასახდელები!L2760</f>
        <v>0</v>
      </c>
    </row>
    <row r="2761" spans="2:18" ht="20.25" hidden="1" customHeight="1">
      <c r="B2761" s="36" t="str">
        <f t="shared" si="870"/>
        <v>b</v>
      </c>
      <c r="C2761" s="42">
        <v>4</v>
      </c>
      <c r="D2761" s="42"/>
      <c r="F2761" s="29"/>
      <c r="G2761" s="47" t="s">
        <v>357</v>
      </c>
      <c r="H2761" s="103"/>
      <c r="I2761" s="94">
        <f t="shared" si="868"/>
        <v>0</v>
      </c>
      <c r="J2761" s="104"/>
      <c r="K2761" s="104"/>
      <c r="L2761" s="94">
        <f t="shared" si="869"/>
        <v>0</v>
      </c>
      <c r="M2761" s="104"/>
      <c r="N2761" s="104"/>
      <c r="R2761" s="352">
        <f>L2761-[1]გადასახდელები!L2761</f>
        <v>0</v>
      </c>
    </row>
    <row r="2762" spans="2:18" ht="30.75" hidden="1" customHeight="1">
      <c r="B2762" s="36" t="str">
        <f t="shared" si="870"/>
        <v>b</v>
      </c>
      <c r="C2762" s="42">
        <v>4</v>
      </c>
      <c r="D2762" s="42"/>
      <c r="F2762" s="29"/>
      <c r="G2762" s="47" t="s">
        <v>364</v>
      </c>
      <c r="H2762" s="103"/>
      <c r="I2762" s="94">
        <f t="shared" si="868"/>
        <v>0</v>
      </c>
      <c r="J2762" s="104"/>
      <c r="K2762" s="104"/>
      <c r="L2762" s="94">
        <f t="shared" si="869"/>
        <v>0</v>
      </c>
      <c r="M2762" s="104"/>
      <c r="N2762" s="104"/>
      <c r="R2762" s="352">
        <f>L2762-[1]გადასახდელები!L2762</f>
        <v>0</v>
      </c>
    </row>
    <row r="2763" spans="2:18" ht="20.25" hidden="1" customHeight="1">
      <c r="B2763" s="36" t="str">
        <f t="shared" si="870"/>
        <v>b</v>
      </c>
      <c r="C2763" s="42">
        <v>4</v>
      </c>
      <c r="D2763" s="42"/>
      <c r="F2763" s="29"/>
      <c r="G2763" s="47" t="s">
        <v>366</v>
      </c>
      <c r="H2763" s="103"/>
      <c r="I2763" s="94">
        <f t="shared" si="868"/>
        <v>0</v>
      </c>
      <c r="J2763" s="104"/>
      <c r="K2763" s="104"/>
      <c r="L2763" s="94">
        <f t="shared" si="869"/>
        <v>0</v>
      </c>
      <c r="M2763" s="104"/>
      <c r="N2763" s="104"/>
      <c r="R2763" s="352">
        <f>L2763-[1]გადასახდელები!L2763</f>
        <v>0</v>
      </c>
    </row>
    <row r="2764" spans="2:18" ht="20.25" hidden="1" customHeight="1">
      <c r="B2764" s="36" t="str">
        <f t="shared" si="870"/>
        <v>b</v>
      </c>
      <c r="C2764" s="42">
        <v>4</v>
      </c>
      <c r="D2764" s="42"/>
      <c r="F2764" s="29"/>
      <c r="G2764" s="47" t="s">
        <v>359</v>
      </c>
      <c r="H2764" s="103"/>
      <c r="I2764" s="94">
        <f t="shared" si="868"/>
        <v>0</v>
      </c>
      <c r="J2764" s="104"/>
      <c r="K2764" s="104"/>
      <c r="L2764" s="94">
        <f t="shared" si="869"/>
        <v>0</v>
      </c>
      <c r="M2764" s="104"/>
      <c r="N2764" s="104"/>
      <c r="R2764" s="352">
        <f>L2764-[1]გადასახდელები!L2764</f>
        <v>0</v>
      </c>
    </row>
    <row r="2765" spans="2:18" ht="21" hidden="1" customHeight="1" thickBot="1">
      <c r="B2765" s="36" t="str">
        <f t="shared" si="870"/>
        <v>b</v>
      </c>
      <c r="C2765" s="42">
        <v>4</v>
      </c>
      <c r="D2765" s="42"/>
      <c r="F2765" s="29"/>
      <c r="G2765" s="47" t="s">
        <v>365</v>
      </c>
      <c r="H2765" s="103"/>
      <c r="I2765" s="94">
        <f t="shared" si="868"/>
        <v>0</v>
      </c>
      <c r="J2765" s="104"/>
      <c r="K2765" s="104"/>
      <c r="L2765" s="94">
        <f t="shared" si="869"/>
        <v>0</v>
      </c>
      <c r="M2765" s="104"/>
      <c r="N2765" s="104"/>
      <c r="R2765" s="352">
        <f>L2765-[1]გადასახდელები!L2765</f>
        <v>0</v>
      </c>
    </row>
    <row r="2766" spans="2:18" ht="63" hidden="1" customHeight="1" thickBot="1">
      <c r="B2766" s="36" t="str">
        <f t="shared" si="870"/>
        <v>b</v>
      </c>
      <c r="C2766" s="42">
        <v>1</v>
      </c>
      <c r="D2766" s="42"/>
      <c r="E2766" s="24"/>
      <c r="F2766" s="32" t="s">
        <v>81</v>
      </c>
      <c r="G2766" s="61" t="s">
        <v>82</v>
      </c>
      <c r="H2766" s="79">
        <f>H2768+H2900+H2963+H2979</f>
        <v>0</v>
      </c>
      <c r="I2766" s="80">
        <f t="shared" si="868"/>
        <v>0</v>
      </c>
      <c r="J2766" s="81">
        <f>J2768+J2900+J2963+J2979</f>
        <v>0</v>
      </c>
      <c r="K2766" s="81">
        <f>K2768+K2900+K2963+K2979</f>
        <v>0</v>
      </c>
      <c r="L2766" s="80">
        <f t="shared" si="869"/>
        <v>0</v>
      </c>
      <c r="M2766" s="81">
        <f>M2768+M2900+M2963+M2979</f>
        <v>0</v>
      </c>
      <c r="N2766" s="81">
        <f>N2768+N2900+N2963+N2979</f>
        <v>0</v>
      </c>
      <c r="O2766" s="82" t="s">
        <v>146</v>
      </c>
      <c r="P2766" s="43">
        <v>1</v>
      </c>
      <c r="R2766" s="352">
        <f>L2766-[1]გადასახდელები!L2766</f>
        <v>-145.5</v>
      </c>
    </row>
    <row r="2767" spans="2:18" ht="21" hidden="1" customHeight="1" thickTop="1">
      <c r="B2767" s="36" t="str">
        <f t="shared" si="870"/>
        <v>b</v>
      </c>
      <c r="C2767" s="42">
        <v>2</v>
      </c>
      <c r="D2767" s="42"/>
      <c r="F2767" s="26"/>
      <c r="G2767" s="46" t="s">
        <v>162</v>
      </c>
      <c r="H2767" s="83"/>
      <c r="I2767" s="84">
        <f t="shared" si="868"/>
        <v>0</v>
      </c>
      <c r="J2767" s="85"/>
      <c r="K2767" s="85"/>
      <c r="L2767" s="84">
        <f t="shared" si="869"/>
        <v>0</v>
      </c>
      <c r="M2767" s="85"/>
      <c r="N2767" s="85"/>
      <c r="R2767" s="352">
        <f>L2767-[1]გადასახდელები!L2767</f>
        <v>-14</v>
      </c>
    </row>
    <row r="2768" spans="2:18" ht="20.25" hidden="1" customHeight="1">
      <c r="B2768" s="36" t="str">
        <f t="shared" si="870"/>
        <v>b</v>
      </c>
      <c r="C2768" s="42">
        <v>2</v>
      </c>
      <c r="D2768" s="42"/>
      <c r="E2768" s="24">
        <v>702</v>
      </c>
      <c r="F2768" s="341" t="s">
        <v>524</v>
      </c>
      <c r="G2768" s="58" t="s">
        <v>163</v>
      </c>
      <c r="H2768" s="86">
        <f>H2769+H2780+H2848+H2856+H2857+H2867+H2877</f>
        <v>0</v>
      </c>
      <c r="I2768" s="87">
        <f t="shared" si="868"/>
        <v>0</v>
      </c>
      <c r="J2768" s="88">
        <f>J2769+J2780+J2848+J2856+J2857+J2867+J2877+J2847</f>
        <v>0</v>
      </c>
      <c r="K2768" s="88">
        <f>K2769+K2780+K2848+K2856+K2857+K2867+K2877</f>
        <v>0</v>
      </c>
      <c r="L2768" s="87">
        <f t="shared" si="869"/>
        <v>0</v>
      </c>
      <c r="M2768" s="88">
        <f>M2769+M2780+M2848+M2856+M2857+M2867+M2877+M2847</f>
        <v>0</v>
      </c>
      <c r="N2768" s="88">
        <f>N2769+N2780+N2848+N2856+N2857+N2867+N2877</f>
        <v>0</v>
      </c>
      <c r="O2768" s="82" t="s">
        <v>146</v>
      </c>
      <c r="R2768" s="352">
        <f>L2768-[1]გადასახდელები!L2768</f>
        <v>-145.5</v>
      </c>
    </row>
    <row r="2769" spans="2:18" ht="20.25" hidden="1" customHeight="1">
      <c r="B2769" s="36" t="str">
        <f t="shared" si="870"/>
        <v>b</v>
      </c>
      <c r="C2769" s="42">
        <v>31</v>
      </c>
      <c r="D2769" s="42"/>
      <c r="F2769" s="341" t="s">
        <v>525</v>
      </c>
      <c r="G2769" s="57" t="s">
        <v>164</v>
      </c>
      <c r="H2769" s="89">
        <f>H2770+H2779</f>
        <v>0</v>
      </c>
      <c r="I2769" s="90">
        <f t="shared" si="868"/>
        <v>0</v>
      </c>
      <c r="J2769" s="92">
        <f>J2770+J2779</f>
        <v>0</v>
      </c>
      <c r="K2769" s="92">
        <f>K2770+K2779</f>
        <v>0</v>
      </c>
      <c r="L2769" s="90">
        <f t="shared" si="869"/>
        <v>0</v>
      </c>
      <c r="M2769" s="92">
        <f>M2770+M2779</f>
        <v>0</v>
      </c>
      <c r="N2769" s="92">
        <f>N2770+N2779</f>
        <v>0</v>
      </c>
      <c r="O2769" s="82" t="s">
        <v>146</v>
      </c>
      <c r="R2769" s="352">
        <f>L2769-[1]გადასახდელები!L2769</f>
        <v>-99.9</v>
      </c>
    </row>
    <row r="2770" spans="2:18" ht="20.25" hidden="1" customHeight="1">
      <c r="B2770" s="36" t="str">
        <f t="shared" si="870"/>
        <v>b</v>
      </c>
      <c r="C2770" s="42">
        <v>4</v>
      </c>
      <c r="D2770" s="42"/>
      <c r="F2770" s="341" t="s">
        <v>526</v>
      </c>
      <c r="G2770" s="47" t="s">
        <v>165</v>
      </c>
      <c r="H2770" s="93">
        <f>H2771+H2778</f>
        <v>0</v>
      </c>
      <c r="I2770" s="94">
        <f t="shared" si="868"/>
        <v>0</v>
      </c>
      <c r="J2770" s="95">
        <f>J2771+J2778</f>
        <v>0</v>
      </c>
      <c r="K2770" s="95">
        <f>K2771+K2778</f>
        <v>0</v>
      </c>
      <c r="L2770" s="94">
        <f t="shared" si="869"/>
        <v>0</v>
      </c>
      <c r="M2770" s="95">
        <f>M2771+M2778</f>
        <v>0</v>
      </c>
      <c r="N2770" s="95">
        <f>N2771+N2778</f>
        <v>0</v>
      </c>
      <c r="O2770" s="82" t="s">
        <v>146</v>
      </c>
      <c r="R2770" s="352">
        <f>L2770-[1]გადასახდელები!L2770</f>
        <v>-99.9</v>
      </c>
    </row>
    <row r="2771" spans="2:18" ht="20.25" hidden="1" customHeight="1">
      <c r="B2771" s="36" t="str">
        <f t="shared" si="870"/>
        <v>b</v>
      </c>
      <c r="C2771" s="42">
        <v>5</v>
      </c>
      <c r="D2771" s="42"/>
      <c r="F2771" s="342" t="s">
        <v>527</v>
      </c>
      <c r="G2771" s="48" t="s">
        <v>166</v>
      </c>
      <c r="H2771" s="96">
        <f>SUM(H2772:H2777)</f>
        <v>0</v>
      </c>
      <c r="I2771" s="97">
        <f t="shared" si="868"/>
        <v>0</v>
      </c>
      <c r="J2771" s="98">
        <f>SUM(J2772:J2777)</f>
        <v>0</v>
      </c>
      <c r="K2771" s="98">
        <f>SUM(K2772:K2777)</f>
        <v>0</v>
      </c>
      <c r="L2771" s="97">
        <f t="shared" si="869"/>
        <v>0</v>
      </c>
      <c r="M2771" s="98">
        <f>SUM(M2772:M2777)</f>
        <v>0</v>
      </c>
      <c r="N2771" s="98">
        <f>SUM(N2772:N2777)</f>
        <v>0</v>
      </c>
      <c r="O2771" s="82" t="s">
        <v>146</v>
      </c>
      <c r="R2771" s="352">
        <f>L2771-[1]გადასახდელები!L2771</f>
        <v>-99.9</v>
      </c>
    </row>
    <row r="2772" spans="2:18" ht="20.25" hidden="1" customHeight="1">
      <c r="B2772" s="36" t="str">
        <f t="shared" si="870"/>
        <v>b</v>
      </c>
      <c r="C2772" s="42">
        <v>6</v>
      </c>
      <c r="D2772" s="42"/>
      <c r="F2772" s="343" t="s">
        <v>528</v>
      </c>
      <c r="G2772" s="45" t="s">
        <v>167</v>
      </c>
      <c r="H2772" s="99"/>
      <c r="I2772" s="91">
        <f t="shared" si="868"/>
        <v>0</v>
      </c>
      <c r="J2772" s="100"/>
      <c r="K2772" s="100"/>
      <c r="L2772" s="91">
        <f t="shared" si="869"/>
        <v>0</v>
      </c>
      <c r="M2772" s="100"/>
      <c r="N2772" s="100"/>
      <c r="R2772" s="352">
        <f>L2772-[1]გადასახდელები!L2772</f>
        <v>-99.9</v>
      </c>
    </row>
    <row r="2773" spans="2:18" ht="20.25" hidden="1" customHeight="1">
      <c r="B2773" s="36" t="str">
        <f t="shared" si="870"/>
        <v>b</v>
      </c>
      <c r="C2773" s="42">
        <v>6</v>
      </c>
      <c r="D2773" s="42"/>
      <c r="F2773" s="343" t="s">
        <v>592</v>
      </c>
      <c r="G2773" s="45" t="s">
        <v>168</v>
      </c>
      <c r="H2773" s="99"/>
      <c r="I2773" s="91">
        <f t="shared" si="868"/>
        <v>0</v>
      </c>
      <c r="J2773" s="100"/>
      <c r="K2773" s="100"/>
      <c r="L2773" s="91">
        <f t="shared" si="869"/>
        <v>0</v>
      </c>
      <c r="M2773" s="100"/>
      <c r="N2773" s="100"/>
      <c r="R2773" s="352">
        <f>L2773-[1]გადასახდელები!L2773</f>
        <v>0</v>
      </c>
    </row>
    <row r="2774" spans="2:18" ht="20.25" hidden="1" customHeight="1">
      <c r="B2774" s="36" t="str">
        <f t="shared" si="870"/>
        <v>b</v>
      </c>
      <c r="C2774" s="42">
        <v>6</v>
      </c>
      <c r="D2774" s="42"/>
      <c r="F2774" s="343" t="s">
        <v>529</v>
      </c>
      <c r="G2774" s="45" t="s">
        <v>169</v>
      </c>
      <c r="H2774" s="99"/>
      <c r="I2774" s="91">
        <f t="shared" si="868"/>
        <v>0</v>
      </c>
      <c r="J2774" s="100"/>
      <c r="K2774" s="100"/>
      <c r="L2774" s="91">
        <f t="shared" si="869"/>
        <v>0</v>
      </c>
      <c r="M2774" s="100"/>
      <c r="N2774" s="100"/>
      <c r="R2774" s="352">
        <f>L2774-[1]გადასახდელები!L2774</f>
        <v>0</v>
      </c>
    </row>
    <row r="2775" spans="2:18" ht="20.25" hidden="1" customHeight="1">
      <c r="B2775" s="36" t="str">
        <f t="shared" si="870"/>
        <v>b</v>
      </c>
      <c r="C2775" s="42">
        <v>6</v>
      </c>
      <c r="D2775" s="42"/>
      <c r="F2775" s="343" t="s">
        <v>593</v>
      </c>
      <c r="G2775" s="45" t="s">
        <v>170</v>
      </c>
      <c r="H2775" s="99"/>
      <c r="I2775" s="91">
        <f t="shared" si="868"/>
        <v>0</v>
      </c>
      <c r="J2775" s="100"/>
      <c r="K2775" s="100"/>
      <c r="L2775" s="91">
        <f t="shared" si="869"/>
        <v>0</v>
      </c>
      <c r="M2775" s="100"/>
      <c r="N2775" s="100"/>
      <c r="R2775" s="352">
        <f>L2775-[1]გადასახდელები!L2775</f>
        <v>0</v>
      </c>
    </row>
    <row r="2776" spans="2:18" ht="20.25" hidden="1" customHeight="1">
      <c r="B2776" s="36" t="str">
        <f t="shared" si="870"/>
        <v>b</v>
      </c>
      <c r="C2776" s="42">
        <v>6</v>
      </c>
      <c r="D2776" s="42"/>
      <c r="F2776" s="343" t="s">
        <v>594</v>
      </c>
      <c r="G2776" s="45" t="s">
        <v>171</v>
      </c>
      <c r="H2776" s="99"/>
      <c r="I2776" s="91">
        <f t="shared" si="868"/>
        <v>0</v>
      </c>
      <c r="J2776" s="100"/>
      <c r="K2776" s="100"/>
      <c r="L2776" s="91">
        <f t="shared" si="869"/>
        <v>0</v>
      </c>
      <c r="M2776" s="100"/>
      <c r="N2776" s="100"/>
      <c r="R2776" s="352">
        <f>L2776-[1]გადასახდელები!L2776</f>
        <v>0</v>
      </c>
    </row>
    <row r="2777" spans="2:18" ht="20.25" hidden="1" customHeight="1">
      <c r="B2777" s="36" t="str">
        <f t="shared" si="870"/>
        <v>b</v>
      </c>
      <c r="C2777" s="42">
        <v>6</v>
      </c>
      <c r="D2777" s="42"/>
      <c r="F2777" s="343" t="s">
        <v>595</v>
      </c>
      <c r="G2777" s="45" t="s">
        <v>172</v>
      </c>
      <c r="H2777" s="99"/>
      <c r="I2777" s="91">
        <f t="shared" si="868"/>
        <v>0</v>
      </c>
      <c r="J2777" s="100"/>
      <c r="K2777" s="100"/>
      <c r="L2777" s="91">
        <f t="shared" si="869"/>
        <v>0</v>
      </c>
      <c r="M2777" s="100"/>
      <c r="N2777" s="100"/>
      <c r="R2777" s="352">
        <f>L2777-[1]გადასახდელები!L2777</f>
        <v>0</v>
      </c>
    </row>
    <row r="2778" spans="2:18" ht="20.25" hidden="1" customHeight="1">
      <c r="B2778" s="36" t="str">
        <f t="shared" si="870"/>
        <v>b</v>
      </c>
      <c r="C2778" s="42">
        <v>5</v>
      </c>
      <c r="D2778" s="42"/>
      <c r="F2778" s="343" t="s">
        <v>596</v>
      </c>
      <c r="G2778" s="48" t="s">
        <v>173</v>
      </c>
      <c r="H2778" s="101"/>
      <c r="I2778" s="97">
        <f t="shared" si="868"/>
        <v>0</v>
      </c>
      <c r="J2778" s="102"/>
      <c r="K2778" s="102"/>
      <c r="L2778" s="97">
        <f t="shared" si="869"/>
        <v>0</v>
      </c>
      <c r="M2778" s="102"/>
      <c r="N2778" s="102"/>
      <c r="R2778" s="352">
        <f>L2778-[1]გადასახდელები!L2778</f>
        <v>0</v>
      </c>
    </row>
    <row r="2779" spans="2:18" ht="20.25" hidden="1" customHeight="1">
      <c r="B2779" s="36" t="str">
        <f t="shared" si="870"/>
        <v>b</v>
      </c>
      <c r="C2779" s="42">
        <v>4</v>
      </c>
      <c r="D2779" s="42"/>
      <c r="F2779" s="343" t="s">
        <v>597</v>
      </c>
      <c r="G2779" s="47" t="s">
        <v>174</v>
      </c>
      <c r="H2779" s="103"/>
      <c r="I2779" s="94">
        <f t="shared" si="868"/>
        <v>0</v>
      </c>
      <c r="J2779" s="104"/>
      <c r="K2779" s="104"/>
      <c r="L2779" s="94">
        <f t="shared" si="869"/>
        <v>0</v>
      </c>
      <c r="M2779" s="104"/>
      <c r="N2779" s="104"/>
      <c r="R2779" s="352">
        <f>L2779-[1]გადასახდელები!L2779</f>
        <v>0</v>
      </c>
    </row>
    <row r="2780" spans="2:18" ht="20.25" hidden="1" customHeight="1">
      <c r="B2780" s="36" t="str">
        <f t="shared" si="870"/>
        <v>b</v>
      </c>
      <c r="C2780" s="42">
        <v>3</v>
      </c>
      <c r="D2780" s="42"/>
      <c r="F2780" s="342" t="s">
        <v>530</v>
      </c>
      <c r="G2780" s="57" t="s">
        <v>175</v>
      </c>
      <c r="H2780" s="89">
        <f>H2781+H2782+H2785+H2821+H2822+H2823+H2824+H2825+H2832+H2833</f>
        <v>0</v>
      </c>
      <c r="I2780" s="90">
        <f t="shared" si="868"/>
        <v>0</v>
      </c>
      <c r="J2780" s="92">
        <f>J2781+J2782+J2785+J2821+J2822+J2823+J2824+J2825+J2832+J2833</f>
        <v>0</v>
      </c>
      <c r="K2780" s="92">
        <f>K2781+K2782+K2785+K2821+K2822+K2823+K2824+K2825+K2832+K2833</f>
        <v>0</v>
      </c>
      <c r="L2780" s="90">
        <f t="shared" si="869"/>
        <v>0</v>
      </c>
      <c r="M2780" s="92">
        <f>M2781+M2782+M2785+M2821+M2822+M2823+M2824+M2825+M2832+M2833</f>
        <v>0</v>
      </c>
      <c r="N2780" s="92">
        <f>N2781+N2782+N2785+N2821+N2822+N2823+N2824+N2825+N2832+N2833</f>
        <v>0</v>
      </c>
      <c r="O2780" s="82" t="s">
        <v>146</v>
      </c>
      <c r="R2780" s="352">
        <f>L2780-[1]გადასახდელები!L2780</f>
        <v>-45.599999999999994</v>
      </c>
    </row>
    <row r="2781" spans="2:18" ht="20.25" hidden="1" customHeight="1">
      <c r="B2781" s="36" t="str">
        <f t="shared" si="870"/>
        <v>b</v>
      </c>
      <c r="C2781" s="42">
        <v>4</v>
      </c>
      <c r="D2781" s="42"/>
      <c r="F2781" s="343" t="s">
        <v>531</v>
      </c>
      <c r="G2781" s="47" t="s">
        <v>176</v>
      </c>
      <c r="H2781" s="103"/>
      <c r="I2781" s="94">
        <f t="shared" si="868"/>
        <v>0</v>
      </c>
      <c r="J2781" s="104"/>
      <c r="K2781" s="104"/>
      <c r="L2781" s="94">
        <f t="shared" si="869"/>
        <v>0</v>
      </c>
      <c r="M2781" s="104"/>
      <c r="N2781" s="104"/>
      <c r="R2781" s="352">
        <f>L2781-[1]გადასახდელები!L2781</f>
        <v>-15.1</v>
      </c>
    </row>
    <row r="2782" spans="2:18" ht="20.25" hidden="1" customHeight="1">
      <c r="B2782" s="36" t="str">
        <f t="shared" si="870"/>
        <v>b</v>
      </c>
      <c r="C2782" s="42">
        <v>4</v>
      </c>
      <c r="D2782" s="42"/>
      <c r="F2782" s="342" t="s">
        <v>532</v>
      </c>
      <c r="G2782" s="47" t="s">
        <v>177</v>
      </c>
      <c r="H2782" s="93">
        <f>SUM(H2783:H2784)</f>
        <v>0</v>
      </c>
      <c r="I2782" s="94">
        <f t="shared" si="868"/>
        <v>0</v>
      </c>
      <c r="J2782" s="95">
        <f>SUM(J2783:J2784)</f>
        <v>0</v>
      </c>
      <c r="K2782" s="95">
        <f>SUM(K2783:K2784)</f>
        <v>0</v>
      </c>
      <c r="L2782" s="94">
        <f t="shared" si="869"/>
        <v>0</v>
      </c>
      <c r="M2782" s="95">
        <f>SUM(M2783:M2784)</f>
        <v>0</v>
      </c>
      <c r="N2782" s="95">
        <f>SUM(N2783:N2784)</f>
        <v>0</v>
      </c>
      <c r="O2782" s="82" t="s">
        <v>146</v>
      </c>
      <c r="R2782" s="352">
        <f>L2782-[1]გადასახდელები!L2782</f>
        <v>-2.8</v>
      </c>
    </row>
    <row r="2783" spans="2:18" ht="20.25" hidden="1" customHeight="1">
      <c r="B2783" s="36" t="str">
        <f t="shared" si="870"/>
        <v>b</v>
      </c>
      <c r="C2783" s="42">
        <v>5</v>
      </c>
      <c r="D2783" s="42"/>
      <c r="F2783" s="343" t="s">
        <v>533</v>
      </c>
      <c r="G2783" s="48" t="s">
        <v>178</v>
      </c>
      <c r="H2783" s="101"/>
      <c r="I2783" s="97">
        <f t="shared" ref="I2783:I2846" si="871">J2783+K2783</f>
        <v>0</v>
      </c>
      <c r="J2783" s="102"/>
      <c r="K2783" s="102"/>
      <c r="L2783" s="97">
        <f t="shared" si="869"/>
        <v>0</v>
      </c>
      <c r="M2783" s="102"/>
      <c r="N2783" s="102"/>
      <c r="R2783" s="352">
        <f>L2783-[1]გადასახდელები!L2783</f>
        <v>-2.8</v>
      </c>
    </row>
    <row r="2784" spans="2:18" ht="20.25" hidden="1" customHeight="1">
      <c r="B2784" s="36" t="str">
        <f t="shared" si="870"/>
        <v>b</v>
      </c>
      <c r="C2784" s="42">
        <v>5</v>
      </c>
      <c r="D2784" s="42"/>
      <c r="F2784" s="343" t="s">
        <v>598</v>
      </c>
      <c r="G2784" s="48" t="s">
        <v>179</v>
      </c>
      <c r="H2784" s="101"/>
      <c r="I2784" s="97">
        <f t="shared" si="871"/>
        <v>0</v>
      </c>
      <c r="J2784" s="102"/>
      <c r="K2784" s="102"/>
      <c r="L2784" s="97">
        <f t="shared" si="869"/>
        <v>0</v>
      </c>
      <c r="M2784" s="102"/>
      <c r="N2784" s="102"/>
      <c r="R2784" s="352">
        <f>L2784-[1]გადასახდელები!L2784</f>
        <v>0</v>
      </c>
    </row>
    <row r="2785" spans="2:18" ht="20.25" hidden="1" customHeight="1">
      <c r="B2785" s="36" t="str">
        <f t="shared" si="870"/>
        <v>b</v>
      </c>
      <c r="C2785" s="42">
        <v>4</v>
      </c>
      <c r="D2785" s="42"/>
      <c r="F2785" s="342" t="s">
        <v>534</v>
      </c>
      <c r="G2785" s="47" t="s">
        <v>180</v>
      </c>
      <c r="H2785" s="93">
        <f>H2786+H2787+H2788+H2789+H2801+H2805+H2806+H2807+H2808+H2809+H2810+H2811+H2819+H2820</f>
        <v>0</v>
      </c>
      <c r="I2785" s="94">
        <f t="shared" si="871"/>
        <v>0</v>
      </c>
      <c r="J2785" s="95">
        <f>J2786+J2787+J2788+J2789+J2801+J2805+J2806+J2807+J2808+J2809+J2810+J2811+J2819+J2820</f>
        <v>0</v>
      </c>
      <c r="K2785" s="95">
        <f>K2786+K2787+K2788+K2789+K2801+K2805+K2806+K2807+K2808+K2809+K2810+K2811+K2819+K2820</f>
        <v>0</v>
      </c>
      <c r="L2785" s="94">
        <f t="shared" si="869"/>
        <v>0</v>
      </c>
      <c r="M2785" s="95">
        <f>M2786+M2787+M2788+M2789+M2801+M2805+M2806+M2807+M2808+M2809+M2810+M2811+M2819+M2820</f>
        <v>0</v>
      </c>
      <c r="N2785" s="95">
        <f>N2786+N2787+N2788+N2789+N2801+N2805+N2806+N2807+N2808+N2809+N2810+N2811+N2819+N2820</f>
        <v>0</v>
      </c>
      <c r="O2785" s="82" t="s">
        <v>146</v>
      </c>
      <c r="R2785" s="352">
        <f>L2785-[1]გადასახდელები!L2785</f>
        <v>-5.7</v>
      </c>
    </row>
    <row r="2786" spans="2:18" ht="42.75" hidden="1" customHeight="1">
      <c r="B2786" s="36" t="str">
        <f t="shared" si="870"/>
        <v>b</v>
      </c>
      <c r="C2786" s="42">
        <v>5</v>
      </c>
      <c r="D2786" s="42"/>
      <c r="F2786" s="343" t="s">
        <v>535</v>
      </c>
      <c r="G2786" s="48" t="s">
        <v>229</v>
      </c>
      <c r="H2786" s="101"/>
      <c r="I2786" s="97">
        <f t="shared" si="871"/>
        <v>0</v>
      </c>
      <c r="J2786" s="102"/>
      <c r="K2786" s="102"/>
      <c r="L2786" s="97">
        <f t="shared" si="869"/>
        <v>0</v>
      </c>
      <c r="M2786" s="102"/>
      <c r="N2786" s="102"/>
      <c r="R2786" s="352">
        <f>L2786-[1]გადასახდელები!L2786</f>
        <v>-0.9</v>
      </c>
    </row>
    <row r="2787" spans="2:18" ht="30.75" hidden="1" customHeight="1">
      <c r="B2787" s="36" t="str">
        <f t="shared" si="870"/>
        <v>b</v>
      </c>
      <c r="C2787" s="42">
        <v>5</v>
      </c>
      <c r="D2787" s="42"/>
      <c r="F2787" s="343" t="s">
        <v>599</v>
      </c>
      <c r="G2787" s="49" t="s">
        <v>196</v>
      </c>
      <c r="H2787" s="101"/>
      <c r="I2787" s="97">
        <f t="shared" si="871"/>
        <v>0</v>
      </c>
      <c r="J2787" s="102"/>
      <c r="K2787" s="102"/>
      <c r="L2787" s="97">
        <f t="shared" si="869"/>
        <v>0</v>
      </c>
      <c r="M2787" s="102"/>
      <c r="N2787" s="102"/>
      <c r="R2787" s="352">
        <f>L2787-[1]გადასახდელები!L2787</f>
        <v>0</v>
      </c>
    </row>
    <row r="2788" spans="2:18" ht="73.5" hidden="1" customHeight="1">
      <c r="B2788" s="36" t="str">
        <f t="shared" si="870"/>
        <v>b</v>
      </c>
      <c r="C2788" s="42">
        <v>5</v>
      </c>
      <c r="D2788" s="42"/>
      <c r="F2788" s="343" t="s">
        <v>536</v>
      </c>
      <c r="G2788" s="49" t="s">
        <v>230</v>
      </c>
      <c r="H2788" s="101"/>
      <c r="I2788" s="97">
        <f t="shared" si="871"/>
        <v>0</v>
      </c>
      <c r="J2788" s="102"/>
      <c r="K2788" s="102"/>
      <c r="L2788" s="97">
        <f t="shared" si="869"/>
        <v>0</v>
      </c>
      <c r="M2788" s="102"/>
      <c r="N2788" s="102"/>
      <c r="R2788" s="352">
        <f>L2788-[1]გადასახდელები!L2788</f>
        <v>0</v>
      </c>
    </row>
    <row r="2789" spans="2:18" ht="30.75" hidden="1" customHeight="1">
      <c r="B2789" s="36" t="str">
        <f t="shared" si="870"/>
        <v>b</v>
      </c>
      <c r="C2789" s="42">
        <v>5</v>
      </c>
      <c r="D2789" s="42"/>
      <c r="F2789" s="342" t="s">
        <v>537</v>
      </c>
      <c r="G2789" s="48" t="s">
        <v>195</v>
      </c>
      <c r="H2789" s="96">
        <f>SUM(H2790:H2800)</f>
        <v>0</v>
      </c>
      <c r="I2789" s="97">
        <f t="shared" si="871"/>
        <v>0</v>
      </c>
      <c r="J2789" s="98">
        <f>SUM(J2790:J2800)</f>
        <v>0</v>
      </c>
      <c r="K2789" s="98">
        <f>SUM(K2790:K2800)</f>
        <v>0</v>
      </c>
      <c r="L2789" s="97">
        <f t="shared" si="869"/>
        <v>0</v>
      </c>
      <c r="M2789" s="98">
        <f>SUM(M2790:M2800)</f>
        <v>0</v>
      </c>
      <c r="N2789" s="98">
        <f>SUM(N2790:N2800)</f>
        <v>0</v>
      </c>
      <c r="O2789" s="82" t="s">
        <v>146</v>
      </c>
      <c r="R2789" s="352">
        <f>L2789-[1]გადასახდელები!L2789</f>
        <v>-1.2</v>
      </c>
    </row>
    <row r="2790" spans="2:18" ht="20.25" hidden="1" customHeight="1">
      <c r="B2790" s="36" t="str">
        <f t="shared" si="870"/>
        <v>b</v>
      </c>
      <c r="C2790" s="42">
        <v>6</v>
      </c>
      <c r="D2790" s="42"/>
      <c r="F2790" s="343" t="s">
        <v>600</v>
      </c>
      <c r="G2790" s="45" t="s">
        <v>181</v>
      </c>
      <c r="H2790" s="106"/>
      <c r="I2790" s="105">
        <f t="shared" si="871"/>
        <v>0</v>
      </c>
      <c r="J2790" s="107"/>
      <c r="K2790" s="107"/>
      <c r="L2790" s="105">
        <f t="shared" si="869"/>
        <v>0</v>
      </c>
      <c r="M2790" s="107"/>
      <c r="N2790" s="107"/>
      <c r="R2790" s="352">
        <f>L2790-[1]გადასახდელები!L2790</f>
        <v>0</v>
      </c>
    </row>
    <row r="2791" spans="2:18" ht="20.25" hidden="1" customHeight="1">
      <c r="B2791" s="36" t="str">
        <f t="shared" si="870"/>
        <v>b</v>
      </c>
      <c r="C2791" s="42">
        <v>6</v>
      </c>
      <c r="D2791" s="42"/>
      <c r="F2791" s="343" t="s">
        <v>601</v>
      </c>
      <c r="G2791" s="45" t="s">
        <v>182</v>
      </c>
      <c r="H2791" s="106"/>
      <c r="I2791" s="105">
        <f t="shared" si="871"/>
        <v>0</v>
      </c>
      <c r="J2791" s="107"/>
      <c r="K2791" s="107"/>
      <c r="L2791" s="105">
        <f t="shared" si="869"/>
        <v>0</v>
      </c>
      <c r="M2791" s="107"/>
      <c r="N2791" s="107"/>
      <c r="R2791" s="352">
        <f>L2791-[1]გადასახდელები!L2791</f>
        <v>0</v>
      </c>
    </row>
    <row r="2792" spans="2:18" ht="20.25" hidden="1" customHeight="1">
      <c r="B2792" s="36" t="str">
        <f t="shared" si="870"/>
        <v>b</v>
      </c>
      <c r="C2792" s="42">
        <v>6</v>
      </c>
      <c r="D2792" s="42"/>
      <c r="F2792" s="343" t="s">
        <v>602</v>
      </c>
      <c r="G2792" s="45" t="s">
        <v>183</v>
      </c>
      <c r="H2792" s="106"/>
      <c r="I2792" s="105">
        <f t="shared" si="871"/>
        <v>0</v>
      </c>
      <c r="J2792" s="107"/>
      <c r="K2792" s="107"/>
      <c r="L2792" s="105">
        <f t="shared" si="869"/>
        <v>0</v>
      </c>
      <c r="M2792" s="107"/>
      <c r="N2792" s="107"/>
      <c r="R2792" s="352">
        <f>L2792-[1]გადასახდელები!L2792</f>
        <v>0</v>
      </c>
    </row>
    <row r="2793" spans="2:18" ht="20.25" hidden="1" customHeight="1">
      <c r="B2793" s="36" t="str">
        <f t="shared" si="870"/>
        <v>b</v>
      </c>
      <c r="C2793" s="42">
        <v>6</v>
      </c>
      <c r="D2793" s="42"/>
      <c r="F2793" s="343" t="s">
        <v>603</v>
      </c>
      <c r="G2793" s="45" t="s">
        <v>184</v>
      </c>
      <c r="H2793" s="106"/>
      <c r="I2793" s="105">
        <f t="shared" si="871"/>
        <v>0</v>
      </c>
      <c r="J2793" s="107"/>
      <c r="K2793" s="107"/>
      <c r="L2793" s="105">
        <f t="shared" si="869"/>
        <v>0</v>
      </c>
      <c r="M2793" s="107"/>
      <c r="N2793" s="107"/>
      <c r="R2793" s="352">
        <f>L2793-[1]გადასახდელები!L2793</f>
        <v>0</v>
      </c>
    </row>
    <row r="2794" spans="2:18" ht="20.25" hidden="1" customHeight="1">
      <c r="B2794" s="36" t="str">
        <f t="shared" si="870"/>
        <v>b</v>
      </c>
      <c r="C2794" s="42">
        <v>6</v>
      </c>
      <c r="D2794" s="42"/>
      <c r="F2794" s="343" t="s">
        <v>538</v>
      </c>
      <c r="G2794" s="45" t="s">
        <v>185</v>
      </c>
      <c r="H2794" s="106"/>
      <c r="I2794" s="105">
        <f t="shared" si="871"/>
        <v>0</v>
      </c>
      <c r="J2794" s="107"/>
      <c r="K2794" s="107"/>
      <c r="L2794" s="105">
        <f t="shared" si="869"/>
        <v>0</v>
      </c>
      <c r="M2794" s="107"/>
      <c r="N2794" s="107"/>
      <c r="R2794" s="352">
        <f>L2794-[1]გადასახდელები!L2794</f>
        <v>-0.2</v>
      </c>
    </row>
    <row r="2795" spans="2:18" ht="20.25" hidden="1" customHeight="1">
      <c r="B2795" s="36" t="str">
        <f t="shared" si="870"/>
        <v>b</v>
      </c>
      <c r="C2795" s="42">
        <v>6</v>
      </c>
      <c r="D2795" s="42"/>
      <c r="F2795" s="343" t="s">
        <v>604</v>
      </c>
      <c r="G2795" s="45" t="s">
        <v>186</v>
      </c>
      <c r="H2795" s="106"/>
      <c r="I2795" s="105">
        <f t="shared" si="871"/>
        <v>0</v>
      </c>
      <c r="J2795" s="107"/>
      <c r="K2795" s="107"/>
      <c r="L2795" s="105">
        <f t="shared" si="869"/>
        <v>0</v>
      </c>
      <c r="M2795" s="107"/>
      <c r="N2795" s="107"/>
      <c r="R2795" s="352">
        <f>L2795-[1]გადასახდელები!L2795</f>
        <v>0</v>
      </c>
    </row>
    <row r="2796" spans="2:18" ht="20.25" hidden="1" customHeight="1">
      <c r="B2796" s="36" t="str">
        <f t="shared" si="870"/>
        <v>b</v>
      </c>
      <c r="C2796" s="42">
        <v>6</v>
      </c>
      <c r="D2796" s="42"/>
      <c r="F2796" s="343" t="s">
        <v>605</v>
      </c>
      <c r="G2796" s="45" t="s">
        <v>187</v>
      </c>
      <c r="H2796" s="106"/>
      <c r="I2796" s="105">
        <f t="shared" si="871"/>
        <v>0</v>
      </c>
      <c r="J2796" s="107"/>
      <c r="K2796" s="107"/>
      <c r="L2796" s="105">
        <f t="shared" si="869"/>
        <v>0</v>
      </c>
      <c r="M2796" s="107"/>
      <c r="N2796" s="107"/>
      <c r="R2796" s="352">
        <f>L2796-[1]გადასახდელები!L2796</f>
        <v>0</v>
      </c>
    </row>
    <row r="2797" spans="2:18" ht="20.25" hidden="1" customHeight="1">
      <c r="B2797" s="36" t="str">
        <f t="shared" si="870"/>
        <v>b</v>
      </c>
      <c r="C2797" s="42">
        <v>6</v>
      </c>
      <c r="D2797" s="42"/>
      <c r="F2797" s="343" t="s">
        <v>606</v>
      </c>
      <c r="G2797" s="45" t="s">
        <v>188</v>
      </c>
      <c r="H2797" s="106"/>
      <c r="I2797" s="105">
        <f t="shared" si="871"/>
        <v>0</v>
      </c>
      <c r="J2797" s="107"/>
      <c r="K2797" s="107"/>
      <c r="L2797" s="105">
        <f t="shared" si="869"/>
        <v>0</v>
      </c>
      <c r="M2797" s="107"/>
      <c r="N2797" s="107"/>
      <c r="R2797" s="352">
        <f>L2797-[1]გადასახდელები!L2797</f>
        <v>0</v>
      </c>
    </row>
    <row r="2798" spans="2:18" ht="20.25" hidden="1" customHeight="1">
      <c r="B2798" s="36" t="str">
        <f t="shared" si="870"/>
        <v>b</v>
      </c>
      <c r="C2798" s="42">
        <v>6</v>
      </c>
      <c r="D2798" s="42"/>
      <c r="F2798" s="343" t="s">
        <v>607</v>
      </c>
      <c r="G2798" s="45" t="s">
        <v>189</v>
      </c>
      <c r="H2798" s="106"/>
      <c r="I2798" s="105">
        <f t="shared" si="871"/>
        <v>0</v>
      </c>
      <c r="J2798" s="107"/>
      <c r="K2798" s="107"/>
      <c r="L2798" s="105">
        <f t="shared" si="869"/>
        <v>0</v>
      </c>
      <c r="M2798" s="107"/>
      <c r="N2798" s="107"/>
      <c r="R2798" s="352">
        <f>L2798-[1]გადასახდელები!L2798</f>
        <v>0</v>
      </c>
    </row>
    <row r="2799" spans="2:18" ht="20.25" hidden="1" customHeight="1">
      <c r="B2799" s="36" t="str">
        <f t="shared" si="870"/>
        <v>b</v>
      </c>
      <c r="C2799" s="42">
        <v>6</v>
      </c>
      <c r="D2799" s="42"/>
      <c r="F2799" s="343" t="s">
        <v>608</v>
      </c>
      <c r="G2799" s="45" t="s">
        <v>190</v>
      </c>
      <c r="H2799" s="106"/>
      <c r="I2799" s="105">
        <f t="shared" si="871"/>
        <v>0</v>
      </c>
      <c r="J2799" s="107"/>
      <c r="K2799" s="107"/>
      <c r="L2799" s="105">
        <f t="shared" si="869"/>
        <v>0</v>
      </c>
      <c r="M2799" s="107"/>
      <c r="N2799" s="107"/>
      <c r="R2799" s="352">
        <f>L2799-[1]გადასახდელები!L2799</f>
        <v>0</v>
      </c>
    </row>
    <row r="2800" spans="2:18" ht="64.5" hidden="1" customHeight="1">
      <c r="B2800" s="36" t="str">
        <f t="shared" si="870"/>
        <v>b</v>
      </c>
      <c r="C2800" s="42">
        <v>6</v>
      </c>
      <c r="D2800" s="42"/>
      <c r="F2800" s="343" t="s">
        <v>539</v>
      </c>
      <c r="G2800" s="45" t="s">
        <v>231</v>
      </c>
      <c r="H2800" s="106"/>
      <c r="I2800" s="105">
        <f t="shared" si="871"/>
        <v>0</v>
      </c>
      <c r="J2800" s="107"/>
      <c r="K2800" s="107"/>
      <c r="L2800" s="105">
        <f t="shared" si="869"/>
        <v>0</v>
      </c>
      <c r="M2800" s="107"/>
      <c r="N2800" s="107"/>
      <c r="R2800" s="352">
        <f>L2800-[1]გადასახდელები!L2800</f>
        <v>-1</v>
      </c>
    </row>
    <row r="2801" spans="2:18" ht="20.25" hidden="1" customHeight="1">
      <c r="B2801" s="36" t="str">
        <f t="shared" si="870"/>
        <v>b</v>
      </c>
      <c r="C2801" s="42">
        <v>5</v>
      </c>
      <c r="D2801" s="42"/>
      <c r="F2801" s="342" t="s">
        <v>609</v>
      </c>
      <c r="G2801" s="48" t="s">
        <v>197</v>
      </c>
      <c r="H2801" s="96">
        <f>SUM(H2802:H2804)</f>
        <v>0</v>
      </c>
      <c r="I2801" s="97">
        <f t="shared" si="871"/>
        <v>0</v>
      </c>
      <c r="J2801" s="98">
        <f>SUM(J2802:J2804)</f>
        <v>0</v>
      </c>
      <c r="K2801" s="98">
        <f>SUM(K2802:K2804)</f>
        <v>0</v>
      </c>
      <c r="L2801" s="97">
        <f t="shared" si="869"/>
        <v>0</v>
      </c>
      <c r="M2801" s="98">
        <f>SUM(M2802:M2804)</f>
        <v>0</v>
      </c>
      <c r="N2801" s="98">
        <f>SUM(N2802:N2804)</f>
        <v>0</v>
      </c>
      <c r="O2801" s="82" t="s">
        <v>146</v>
      </c>
      <c r="R2801" s="352">
        <f>L2801-[1]გადასახდელები!L2801</f>
        <v>0</v>
      </c>
    </row>
    <row r="2802" spans="2:18" ht="20.25" hidden="1" customHeight="1">
      <c r="B2802" s="36" t="str">
        <f t="shared" si="870"/>
        <v>b</v>
      </c>
      <c r="C2802" s="42">
        <v>6</v>
      </c>
      <c r="D2802" s="42"/>
      <c r="F2802" s="343" t="s">
        <v>610</v>
      </c>
      <c r="G2802" s="45" t="s">
        <v>191</v>
      </c>
      <c r="H2802" s="106"/>
      <c r="I2802" s="105">
        <f t="shared" si="871"/>
        <v>0</v>
      </c>
      <c r="J2802" s="107"/>
      <c r="K2802" s="107"/>
      <c r="L2802" s="105">
        <f t="shared" si="869"/>
        <v>0</v>
      </c>
      <c r="M2802" s="107"/>
      <c r="N2802" s="107"/>
      <c r="R2802" s="352">
        <f>L2802-[1]გადასახდელები!L2802</f>
        <v>0</v>
      </c>
    </row>
    <row r="2803" spans="2:18" ht="20.25" hidden="1" customHeight="1">
      <c r="B2803" s="36" t="str">
        <f t="shared" si="870"/>
        <v>b</v>
      </c>
      <c r="C2803" s="42">
        <v>6</v>
      </c>
      <c r="D2803" s="42"/>
      <c r="F2803" s="343" t="s">
        <v>611</v>
      </c>
      <c r="G2803" s="45" t="s">
        <v>192</v>
      </c>
      <c r="H2803" s="106"/>
      <c r="I2803" s="105">
        <f t="shared" si="871"/>
        <v>0</v>
      </c>
      <c r="J2803" s="107"/>
      <c r="K2803" s="107"/>
      <c r="L2803" s="105">
        <f t="shared" si="869"/>
        <v>0</v>
      </c>
      <c r="M2803" s="107"/>
      <c r="N2803" s="107"/>
      <c r="R2803" s="352">
        <f>L2803-[1]გადასახდელები!L2803</f>
        <v>0</v>
      </c>
    </row>
    <row r="2804" spans="2:18" ht="66.75" hidden="1" customHeight="1">
      <c r="B2804" s="36" t="str">
        <f t="shared" si="870"/>
        <v>b</v>
      </c>
      <c r="C2804" s="42">
        <v>6</v>
      </c>
      <c r="D2804" s="42"/>
      <c r="F2804" s="343" t="s">
        <v>612</v>
      </c>
      <c r="G2804" s="45" t="s">
        <v>232</v>
      </c>
      <c r="H2804" s="106"/>
      <c r="I2804" s="105">
        <f t="shared" si="871"/>
        <v>0</v>
      </c>
      <c r="J2804" s="107"/>
      <c r="K2804" s="107"/>
      <c r="L2804" s="105">
        <f t="shared" si="869"/>
        <v>0</v>
      </c>
      <c r="M2804" s="107"/>
      <c r="N2804" s="107"/>
      <c r="R2804" s="352">
        <f>L2804-[1]გადასახდელები!L2804</f>
        <v>0</v>
      </c>
    </row>
    <row r="2805" spans="2:18" ht="30.75" hidden="1" customHeight="1">
      <c r="B2805" s="36" t="str">
        <f t="shared" si="870"/>
        <v>b</v>
      </c>
      <c r="C2805" s="42">
        <v>5</v>
      </c>
      <c r="D2805" s="42"/>
      <c r="F2805" s="343" t="s">
        <v>613</v>
      </c>
      <c r="G2805" s="48" t="s">
        <v>233</v>
      </c>
      <c r="H2805" s="101"/>
      <c r="I2805" s="97">
        <f t="shared" si="871"/>
        <v>0</v>
      </c>
      <c r="J2805" s="102"/>
      <c r="K2805" s="102"/>
      <c r="L2805" s="97">
        <f t="shared" si="869"/>
        <v>0</v>
      </c>
      <c r="M2805" s="102"/>
      <c r="N2805" s="102"/>
      <c r="R2805" s="352">
        <f>L2805-[1]გადასახდელები!L2805</f>
        <v>0</v>
      </c>
    </row>
    <row r="2806" spans="2:18" ht="34.5" hidden="1" customHeight="1">
      <c r="B2806" s="36" t="str">
        <f t="shared" si="870"/>
        <v>b</v>
      </c>
      <c r="C2806" s="42">
        <v>5</v>
      </c>
      <c r="D2806" s="42"/>
      <c r="F2806" s="343" t="s">
        <v>614</v>
      </c>
      <c r="G2806" s="50" t="s">
        <v>367</v>
      </c>
      <c r="H2806" s="101"/>
      <c r="I2806" s="97">
        <f t="shared" si="871"/>
        <v>0</v>
      </c>
      <c r="J2806" s="102"/>
      <c r="K2806" s="102"/>
      <c r="L2806" s="97">
        <f t="shared" ref="L2806:L2869" si="872">M2806+N2806</f>
        <v>0</v>
      </c>
      <c r="M2806" s="102"/>
      <c r="N2806" s="102"/>
      <c r="R2806" s="352">
        <f>L2806-[1]გადასახდელები!L2806</f>
        <v>0</v>
      </c>
    </row>
    <row r="2807" spans="2:18" ht="34.5" hidden="1" customHeight="1">
      <c r="B2807" s="36" t="str">
        <f t="shared" si="870"/>
        <v>b</v>
      </c>
      <c r="C2807" s="42">
        <v>5</v>
      </c>
      <c r="D2807" s="42"/>
      <c r="F2807" s="343" t="s">
        <v>540</v>
      </c>
      <c r="G2807" s="48" t="s">
        <v>234</v>
      </c>
      <c r="H2807" s="101"/>
      <c r="I2807" s="97">
        <f t="shared" si="871"/>
        <v>0</v>
      </c>
      <c r="J2807" s="102"/>
      <c r="K2807" s="102"/>
      <c r="L2807" s="97">
        <f t="shared" si="872"/>
        <v>0</v>
      </c>
      <c r="M2807" s="102"/>
      <c r="N2807" s="102"/>
      <c r="R2807" s="352">
        <f>L2807-[1]გადასახდელები!L2807</f>
        <v>0</v>
      </c>
    </row>
    <row r="2808" spans="2:18" ht="90" hidden="1" customHeight="1">
      <c r="B2808" s="36" t="str">
        <f t="shared" si="870"/>
        <v>b</v>
      </c>
      <c r="C2808" s="42">
        <v>5</v>
      </c>
      <c r="D2808" s="42"/>
      <c r="F2808" s="343" t="s">
        <v>541</v>
      </c>
      <c r="G2808" s="48" t="s">
        <v>235</v>
      </c>
      <c r="H2808" s="101"/>
      <c r="I2808" s="97">
        <f t="shared" si="871"/>
        <v>0</v>
      </c>
      <c r="J2808" s="102"/>
      <c r="K2808" s="102"/>
      <c r="L2808" s="97">
        <f t="shared" si="872"/>
        <v>0</v>
      </c>
      <c r="M2808" s="102"/>
      <c r="N2808" s="102"/>
      <c r="R2808" s="352">
        <f>L2808-[1]გადასახდელები!L2808</f>
        <v>0</v>
      </c>
    </row>
    <row r="2809" spans="2:18" ht="20.25" hidden="1" customHeight="1">
      <c r="B2809" s="36" t="str">
        <f t="shared" si="870"/>
        <v>b</v>
      </c>
      <c r="C2809" s="42">
        <v>5</v>
      </c>
      <c r="D2809" s="42"/>
      <c r="F2809" s="343" t="s">
        <v>542</v>
      </c>
      <c r="G2809" s="48" t="s">
        <v>236</v>
      </c>
      <c r="H2809" s="101"/>
      <c r="I2809" s="97">
        <f t="shared" si="871"/>
        <v>0</v>
      </c>
      <c r="J2809" s="102"/>
      <c r="K2809" s="102"/>
      <c r="L2809" s="97">
        <f t="shared" si="872"/>
        <v>0</v>
      </c>
      <c r="M2809" s="102"/>
      <c r="N2809" s="102"/>
      <c r="R2809" s="352">
        <f>L2809-[1]გადასახდელები!L2809</f>
        <v>-2.9</v>
      </c>
    </row>
    <row r="2810" spans="2:18" ht="20.25" hidden="1" customHeight="1">
      <c r="B2810" s="36" t="str">
        <f t="shared" si="870"/>
        <v>b</v>
      </c>
      <c r="C2810" s="42">
        <v>5</v>
      </c>
      <c r="D2810" s="42"/>
      <c r="F2810" s="343" t="s">
        <v>543</v>
      </c>
      <c r="G2810" s="48" t="s">
        <v>237</v>
      </c>
      <c r="H2810" s="101"/>
      <c r="I2810" s="97">
        <f t="shared" si="871"/>
        <v>0</v>
      </c>
      <c r="J2810" s="102"/>
      <c r="K2810" s="102"/>
      <c r="L2810" s="97">
        <f t="shared" si="872"/>
        <v>0</v>
      </c>
      <c r="M2810" s="102"/>
      <c r="N2810" s="102"/>
      <c r="R2810" s="352">
        <f>L2810-[1]გადასახდელები!L2810</f>
        <v>0</v>
      </c>
    </row>
    <row r="2811" spans="2:18" ht="20.25" hidden="1" customHeight="1">
      <c r="B2811" s="36" t="str">
        <f t="shared" si="870"/>
        <v>b</v>
      </c>
      <c r="C2811" s="42">
        <v>5</v>
      </c>
      <c r="D2811" s="42"/>
      <c r="F2811" s="342" t="s">
        <v>544</v>
      </c>
      <c r="G2811" s="48" t="s">
        <v>238</v>
      </c>
      <c r="H2811" s="96">
        <f>SUM(H2812:H2818)</f>
        <v>0</v>
      </c>
      <c r="I2811" s="97">
        <f t="shared" si="871"/>
        <v>0</v>
      </c>
      <c r="J2811" s="98">
        <f>SUM(J2812:J2818)</f>
        <v>0</v>
      </c>
      <c r="K2811" s="98">
        <f>SUM(K2812:K2818)</f>
        <v>0</v>
      </c>
      <c r="L2811" s="97">
        <f t="shared" si="872"/>
        <v>0</v>
      </c>
      <c r="M2811" s="98">
        <f>SUM(M2812:M2818)</f>
        <v>0</v>
      </c>
      <c r="N2811" s="98">
        <f>SUM(N2812:N2818)</f>
        <v>0</v>
      </c>
      <c r="O2811" s="82" t="s">
        <v>146</v>
      </c>
      <c r="R2811" s="352">
        <f>L2811-[1]გადასახდელები!L2811</f>
        <v>-0.7</v>
      </c>
    </row>
    <row r="2812" spans="2:18" ht="23.25" hidden="1" customHeight="1">
      <c r="B2812" s="36" t="str">
        <f t="shared" si="870"/>
        <v>b</v>
      </c>
      <c r="C2812" s="42">
        <v>6</v>
      </c>
      <c r="D2812" s="42"/>
      <c r="F2812" s="343" t="s">
        <v>545</v>
      </c>
      <c r="G2812" s="45" t="s">
        <v>198</v>
      </c>
      <c r="H2812" s="106"/>
      <c r="I2812" s="105">
        <f t="shared" si="871"/>
        <v>0</v>
      </c>
      <c r="J2812" s="107"/>
      <c r="K2812" s="107"/>
      <c r="L2812" s="105">
        <f t="shared" si="872"/>
        <v>0</v>
      </c>
      <c r="M2812" s="107"/>
      <c r="N2812" s="107"/>
      <c r="R2812" s="352">
        <f>L2812-[1]გადასახდელები!L2812</f>
        <v>0</v>
      </c>
    </row>
    <row r="2813" spans="2:18" ht="20.25" hidden="1" customHeight="1">
      <c r="B2813" s="36" t="str">
        <f t="shared" si="870"/>
        <v>b</v>
      </c>
      <c r="C2813" s="42">
        <v>6</v>
      </c>
      <c r="D2813" s="42"/>
      <c r="F2813" s="343" t="s">
        <v>546</v>
      </c>
      <c r="G2813" s="45" t="s">
        <v>199</v>
      </c>
      <c r="H2813" s="106"/>
      <c r="I2813" s="105">
        <f t="shared" si="871"/>
        <v>0</v>
      </c>
      <c r="J2813" s="107"/>
      <c r="K2813" s="107"/>
      <c r="L2813" s="105">
        <f t="shared" si="872"/>
        <v>0</v>
      </c>
      <c r="M2813" s="107"/>
      <c r="N2813" s="107"/>
      <c r="R2813" s="352">
        <f>L2813-[1]გადასახდელები!L2813</f>
        <v>0</v>
      </c>
    </row>
    <row r="2814" spans="2:18" ht="23.25" hidden="1" customHeight="1">
      <c r="B2814" s="36" t="str">
        <f t="shared" si="870"/>
        <v>b</v>
      </c>
      <c r="C2814" s="42">
        <v>6</v>
      </c>
      <c r="D2814" s="42"/>
      <c r="F2814" s="343" t="s">
        <v>547</v>
      </c>
      <c r="G2814" s="45" t="s">
        <v>200</v>
      </c>
      <c r="H2814" s="106"/>
      <c r="I2814" s="105">
        <f t="shared" si="871"/>
        <v>0</v>
      </c>
      <c r="J2814" s="107"/>
      <c r="K2814" s="107"/>
      <c r="L2814" s="105">
        <f t="shared" si="872"/>
        <v>0</v>
      </c>
      <c r="M2814" s="107"/>
      <c r="N2814" s="107"/>
      <c r="R2814" s="352">
        <f>L2814-[1]გადასახდელები!L2814</f>
        <v>-0.7</v>
      </c>
    </row>
    <row r="2815" spans="2:18" ht="31.5" hidden="1" customHeight="1">
      <c r="B2815" s="36" t="str">
        <f t="shared" si="870"/>
        <v>b</v>
      </c>
      <c r="C2815" s="42">
        <v>6</v>
      </c>
      <c r="D2815" s="42"/>
      <c r="F2815" s="343" t="s">
        <v>615</v>
      </c>
      <c r="G2815" s="45" t="s">
        <v>201</v>
      </c>
      <c r="H2815" s="106"/>
      <c r="I2815" s="105">
        <f t="shared" si="871"/>
        <v>0</v>
      </c>
      <c r="J2815" s="107"/>
      <c r="K2815" s="107"/>
      <c r="L2815" s="105">
        <f t="shared" si="872"/>
        <v>0</v>
      </c>
      <c r="M2815" s="107"/>
      <c r="N2815" s="107"/>
      <c r="R2815" s="352">
        <f>L2815-[1]გადასახდელები!L2815</f>
        <v>0</v>
      </c>
    </row>
    <row r="2816" spans="2:18" ht="33.75" hidden="1" customHeight="1">
      <c r="B2816" s="36" t="str">
        <f t="shared" si="870"/>
        <v>b</v>
      </c>
      <c r="C2816" s="42">
        <v>6</v>
      </c>
      <c r="D2816" s="42"/>
      <c r="F2816" s="343" t="s">
        <v>548</v>
      </c>
      <c r="G2816" s="45" t="s">
        <v>239</v>
      </c>
      <c r="H2816" s="106"/>
      <c r="I2816" s="105">
        <f t="shared" si="871"/>
        <v>0</v>
      </c>
      <c r="J2816" s="107"/>
      <c r="K2816" s="107"/>
      <c r="L2816" s="105">
        <f t="shared" si="872"/>
        <v>0</v>
      </c>
      <c r="M2816" s="107"/>
      <c r="N2816" s="107"/>
      <c r="R2816" s="352">
        <f>L2816-[1]გადასახდელები!L2816</f>
        <v>0</v>
      </c>
    </row>
    <row r="2817" spans="2:18" ht="34.5" hidden="1" customHeight="1">
      <c r="B2817" s="36" t="str">
        <f t="shared" si="870"/>
        <v>b</v>
      </c>
      <c r="C2817" s="42">
        <v>6</v>
      </c>
      <c r="D2817" s="42"/>
      <c r="F2817" s="343" t="s">
        <v>616</v>
      </c>
      <c r="G2817" s="45" t="s">
        <v>240</v>
      </c>
      <c r="H2817" s="106"/>
      <c r="I2817" s="105">
        <f t="shared" si="871"/>
        <v>0</v>
      </c>
      <c r="J2817" s="107"/>
      <c r="K2817" s="107"/>
      <c r="L2817" s="105">
        <f t="shared" si="872"/>
        <v>0</v>
      </c>
      <c r="M2817" s="107"/>
      <c r="N2817" s="107"/>
      <c r="R2817" s="352">
        <f>L2817-[1]გადასახდელები!L2817</f>
        <v>0</v>
      </c>
    </row>
    <row r="2818" spans="2:18" ht="33.75" hidden="1" customHeight="1">
      <c r="B2818" s="36" t="str">
        <f t="shared" si="870"/>
        <v>b</v>
      </c>
      <c r="C2818" s="42">
        <v>6</v>
      </c>
      <c r="D2818" s="42"/>
      <c r="F2818" s="343" t="s">
        <v>617</v>
      </c>
      <c r="G2818" s="45" t="s">
        <v>241</v>
      </c>
      <c r="H2818" s="106"/>
      <c r="I2818" s="105">
        <f t="shared" si="871"/>
        <v>0</v>
      </c>
      <c r="J2818" s="107"/>
      <c r="K2818" s="107"/>
      <c r="L2818" s="105">
        <f t="shared" si="872"/>
        <v>0</v>
      </c>
      <c r="M2818" s="107"/>
      <c r="N2818" s="107"/>
      <c r="R2818" s="352">
        <f>L2818-[1]გადასახდელები!L2818</f>
        <v>0</v>
      </c>
    </row>
    <row r="2819" spans="2:18" ht="34.5" hidden="1" customHeight="1">
      <c r="B2819" s="36" t="str">
        <f t="shared" si="870"/>
        <v>b</v>
      </c>
      <c r="C2819" s="42">
        <v>5</v>
      </c>
      <c r="D2819" s="42"/>
      <c r="F2819" s="343" t="s">
        <v>618</v>
      </c>
      <c r="G2819" s="48" t="s">
        <v>242</v>
      </c>
      <c r="H2819" s="109"/>
      <c r="I2819" s="97">
        <f t="shared" si="871"/>
        <v>0</v>
      </c>
      <c r="J2819" s="110"/>
      <c r="K2819" s="110"/>
      <c r="L2819" s="97">
        <f t="shared" si="872"/>
        <v>0</v>
      </c>
      <c r="M2819" s="110"/>
      <c r="N2819" s="110"/>
      <c r="R2819" s="352">
        <f>L2819-[1]გადასახდელები!L2819</f>
        <v>0</v>
      </c>
    </row>
    <row r="2820" spans="2:18" ht="24.75" hidden="1" customHeight="1">
      <c r="B2820" s="36" t="str">
        <f t="shared" si="870"/>
        <v>b</v>
      </c>
      <c r="C2820" s="42">
        <v>5</v>
      </c>
      <c r="D2820" s="42"/>
      <c r="F2820" s="343" t="s">
        <v>549</v>
      </c>
      <c r="G2820" s="48" t="s">
        <v>243</v>
      </c>
      <c r="H2820" s="109"/>
      <c r="I2820" s="97">
        <f t="shared" si="871"/>
        <v>0</v>
      </c>
      <c r="J2820" s="110"/>
      <c r="K2820" s="110"/>
      <c r="L2820" s="97">
        <f t="shared" si="872"/>
        <v>0</v>
      </c>
      <c r="M2820" s="110"/>
      <c r="N2820" s="110"/>
      <c r="R2820" s="352">
        <f>L2820-[1]გადასახდელები!L2820</f>
        <v>0</v>
      </c>
    </row>
    <row r="2821" spans="2:18" ht="27.75" hidden="1" customHeight="1">
      <c r="B2821" s="36" t="str">
        <f t="shared" si="870"/>
        <v>b</v>
      </c>
      <c r="C2821" s="42">
        <v>4</v>
      </c>
      <c r="D2821" s="42"/>
      <c r="F2821" s="343" t="s">
        <v>550</v>
      </c>
      <c r="G2821" s="47" t="s">
        <v>244</v>
      </c>
      <c r="H2821" s="103"/>
      <c r="I2821" s="108">
        <f t="shared" si="871"/>
        <v>0</v>
      </c>
      <c r="J2821" s="104"/>
      <c r="K2821" s="104"/>
      <c r="L2821" s="108">
        <f t="shared" si="872"/>
        <v>0</v>
      </c>
      <c r="M2821" s="104"/>
      <c r="N2821" s="104"/>
      <c r="R2821" s="352">
        <f>L2821-[1]გადასახდელები!L2821</f>
        <v>0</v>
      </c>
    </row>
    <row r="2822" spans="2:18" ht="23.25" hidden="1" customHeight="1">
      <c r="B2822" s="36" t="str">
        <f t="shared" si="870"/>
        <v>b</v>
      </c>
      <c r="C2822" s="42">
        <v>4</v>
      </c>
      <c r="D2822" s="42"/>
      <c r="F2822" s="343" t="s">
        <v>619</v>
      </c>
      <c r="G2822" s="47" t="s">
        <v>245</v>
      </c>
      <c r="H2822" s="103"/>
      <c r="I2822" s="108">
        <f t="shared" si="871"/>
        <v>0</v>
      </c>
      <c r="J2822" s="104"/>
      <c r="K2822" s="104"/>
      <c r="L2822" s="108">
        <f t="shared" si="872"/>
        <v>0</v>
      </c>
      <c r="M2822" s="104"/>
      <c r="N2822" s="104"/>
      <c r="R2822" s="352">
        <f>L2822-[1]გადასახდელები!L2822</f>
        <v>0</v>
      </c>
    </row>
    <row r="2823" spans="2:18" ht="24" hidden="1" customHeight="1">
      <c r="B2823" s="36" t="str">
        <f t="shared" ref="B2823:B2886" si="873">IF(H2823+I2823+L2823&gt;0,"a","b")</f>
        <v>b</v>
      </c>
      <c r="C2823" s="42">
        <v>4</v>
      </c>
      <c r="D2823" s="42"/>
      <c r="F2823" s="343" t="s">
        <v>620</v>
      </c>
      <c r="G2823" s="47" t="s">
        <v>246</v>
      </c>
      <c r="H2823" s="103"/>
      <c r="I2823" s="108">
        <f t="shared" si="871"/>
        <v>0</v>
      </c>
      <c r="J2823" s="104"/>
      <c r="K2823" s="104"/>
      <c r="L2823" s="108">
        <f t="shared" si="872"/>
        <v>0</v>
      </c>
      <c r="M2823" s="104"/>
      <c r="N2823" s="104"/>
      <c r="R2823" s="352">
        <f>L2823-[1]გადასახდელები!L2823</f>
        <v>0</v>
      </c>
    </row>
    <row r="2824" spans="2:18" ht="34.5" hidden="1" customHeight="1">
      <c r="B2824" s="36" t="str">
        <f t="shared" si="873"/>
        <v>b</v>
      </c>
      <c r="C2824" s="42">
        <v>4</v>
      </c>
      <c r="D2824" s="42"/>
      <c r="F2824" s="343" t="s">
        <v>551</v>
      </c>
      <c r="G2824" s="47" t="s">
        <v>247</v>
      </c>
      <c r="H2824" s="103"/>
      <c r="I2824" s="108">
        <f t="shared" si="871"/>
        <v>0</v>
      </c>
      <c r="J2824" s="104"/>
      <c r="K2824" s="104"/>
      <c r="L2824" s="108">
        <f t="shared" si="872"/>
        <v>0</v>
      </c>
      <c r="M2824" s="104"/>
      <c r="N2824" s="104"/>
      <c r="R2824" s="352">
        <f>L2824-[1]გადასახდელები!L2824</f>
        <v>0</v>
      </c>
    </row>
    <row r="2825" spans="2:18" ht="33" hidden="1" customHeight="1">
      <c r="B2825" s="36" t="str">
        <f t="shared" si="873"/>
        <v>b</v>
      </c>
      <c r="C2825" s="42">
        <v>4</v>
      </c>
      <c r="D2825" s="42"/>
      <c r="F2825" s="342" t="s">
        <v>552</v>
      </c>
      <c r="G2825" s="47" t="s">
        <v>248</v>
      </c>
      <c r="H2825" s="93">
        <f>SUM(H2826:H2831)</f>
        <v>0</v>
      </c>
      <c r="I2825" s="94">
        <f t="shared" si="871"/>
        <v>0</v>
      </c>
      <c r="J2825" s="95">
        <f>SUM(J2826:J2831)</f>
        <v>0</v>
      </c>
      <c r="K2825" s="95">
        <f>SUM(K2826:K2831)</f>
        <v>0</v>
      </c>
      <c r="L2825" s="94">
        <f t="shared" si="872"/>
        <v>0</v>
      </c>
      <c r="M2825" s="95">
        <f>SUM(M2826:M2831)</f>
        <v>0</v>
      </c>
      <c r="N2825" s="95">
        <f>SUM(N2826:N2831)</f>
        <v>0</v>
      </c>
      <c r="O2825" s="82" t="s">
        <v>146</v>
      </c>
      <c r="R2825" s="352">
        <f>L2825-[1]გადასახდელები!L2825</f>
        <v>-11</v>
      </c>
    </row>
    <row r="2826" spans="2:18" ht="20.25" hidden="1" customHeight="1">
      <c r="B2826" s="36" t="str">
        <f t="shared" si="873"/>
        <v>b</v>
      </c>
      <c r="C2826" s="42">
        <v>5</v>
      </c>
      <c r="D2826" s="42"/>
      <c r="F2826" s="343" t="s">
        <v>553</v>
      </c>
      <c r="G2826" s="48" t="s">
        <v>249</v>
      </c>
      <c r="H2826" s="109"/>
      <c r="I2826" s="97">
        <f t="shared" si="871"/>
        <v>0</v>
      </c>
      <c r="J2826" s="110"/>
      <c r="K2826" s="110"/>
      <c r="L2826" s="97">
        <f t="shared" si="872"/>
        <v>0</v>
      </c>
      <c r="M2826" s="110"/>
      <c r="N2826" s="110"/>
      <c r="Q2826" s="17">
        <f>82+55</f>
        <v>137</v>
      </c>
      <c r="R2826" s="352">
        <f>L2826-[1]გადასახდელები!L2826</f>
        <v>-10</v>
      </c>
    </row>
    <row r="2827" spans="2:18" ht="20.25" hidden="1" customHeight="1">
      <c r="B2827" s="36" t="str">
        <f t="shared" si="873"/>
        <v>b</v>
      </c>
      <c r="C2827" s="42">
        <v>5</v>
      </c>
      <c r="D2827" s="42"/>
      <c r="F2827" s="343" t="s">
        <v>554</v>
      </c>
      <c r="G2827" s="48" t="s">
        <v>250</v>
      </c>
      <c r="H2827" s="109"/>
      <c r="I2827" s="97">
        <f t="shared" si="871"/>
        <v>0</v>
      </c>
      <c r="J2827" s="110"/>
      <c r="K2827" s="110"/>
      <c r="L2827" s="97">
        <f t="shared" si="872"/>
        <v>0</v>
      </c>
      <c r="M2827" s="110"/>
      <c r="N2827" s="110"/>
      <c r="R2827" s="352">
        <f>L2827-[1]გადასახდელები!L2827</f>
        <v>0</v>
      </c>
    </row>
    <row r="2828" spans="2:18" ht="35.25" hidden="1" customHeight="1">
      <c r="B2828" s="36" t="str">
        <f t="shared" si="873"/>
        <v>b</v>
      </c>
      <c r="C2828" s="42">
        <v>5</v>
      </c>
      <c r="D2828" s="42"/>
      <c r="F2828" s="343" t="s">
        <v>555</v>
      </c>
      <c r="G2828" s="48" t="s">
        <v>251</v>
      </c>
      <c r="H2828" s="109"/>
      <c r="I2828" s="97">
        <f t="shared" si="871"/>
        <v>0</v>
      </c>
      <c r="J2828" s="110"/>
      <c r="K2828" s="110"/>
      <c r="L2828" s="97">
        <f t="shared" si="872"/>
        <v>0</v>
      </c>
      <c r="M2828" s="110"/>
      <c r="N2828" s="110"/>
      <c r="R2828" s="352">
        <f>L2828-[1]გადასახდელები!L2828</f>
        <v>-1</v>
      </c>
    </row>
    <row r="2829" spans="2:18" ht="37.5" hidden="1" customHeight="1">
      <c r="B2829" s="36" t="str">
        <f t="shared" si="873"/>
        <v>b</v>
      </c>
      <c r="C2829" s="42">
        <v>5</v>
      </c>
      <c r="D2829" s="42"/>
      <c r="F2829" s="343" t="s">
        <v>621</v>
      </c>
      <c r="G2829" s="48" t="s">
        <v>252</v>
      </c>
      <c r="H2829" s="109"/>
      <c r="I2829" s="97">
        <f t="shared" si="871"/>
        <v>0</v>
      </c>
      <c r="J2829" s="110"/>
      <c r="K2829" s="110"/>
      <c r="L2829" s="97">
        <f t="shared" si="872"/>
        <v>0</v>
      </c>
      <c r="M2829" s="110"/>
      <c r="N2829" s="110"/>
      <c r="R2829" s="352">
        <f>L2829-[1]გადასახდელები!L2829</f>
        <v>0</v>
      </c>
    </row>
    <row r="2830" spans="2:18" ht="30.75" hidden="1" customHeight="1">
      <c r="B2830" s="36" t="str">
        <f t="shared" si="873"/>
        <v>b</v>
      </c>
      <c r="C2830" s="42">
        <v>5</v>
      </c>
      <c r="D2830" s="42"/>
      <c r="F2830" s="343" t="s">
        <v>622</v>
      </c>
      <c r="G2830" s="48" t="s">
        <v>253</v>
      </c>
      <c r="H2830" s="109"/>
      <c r="I2830" s="97">
        <f t="shared" si="871"/>
        <v>0</v>
      </c>
      <c r="J2830" s="110"/>
      <c r="K2830" s="110"/>
      <c r="L2830" s="97">
        <f t="shared" si="872"/>
        <v>0</v>
      </c>
      <c r="M2830" s="110"/>
      <c r="N2830" s="110"/>
      <c r="R2830" s="352">
        <f>L2830-[1]გადასახდელები!L2830</f>
        <v>0</v>
      </c>
    </row>
    <row r="2831" spans="2:18" ht="30.75" hidden="1" customHeight="1">
      <c r="B2831" s="36" t="str">
        <f t="shared" si="873"/>
        <v>b</v>
      </c>
      <c r="C2831" s="42">
        <v>5</v>
      </c>
      <c r="D2831" s="42"/>
      <c r="F2831" s="343" t="s">
        <v>556</v>
      </c>
      <c r="G2831" s="48" t="s">
        <v>254</v>
      </c>
      <c r="H2831" s="109"/>
      <c r="I2831" s="97">
        <f t="shared" si="871"/>
        <v>0</v>
      </c>
      <c r="J2831" s="110"/>
      <c r="K2831" s="110"/>
      <c r="L2831" s="97">
        <f t="shared" si="872"/>
        <v>0</v>
      </c>
      <c r="M2831" s="110"/>
      <c r="N2831" s="110"/>
      <c r="R2831" s="352">
        <f>L2831-[1]გადასახდელები!L2831</f>
        <v>0</v>
      </c>
    </row>
    <row r="2832" spans="2:18" ht="20.25" hidden="1" customHeight="1">
      <c r="B2832" s="36" t="str">
        <f t="shared" si="873"/>
        <v>b</v>
      </c>
      <c r="C2832" s="42">
        <v>4</v>
      </c>
      <c r="D2832" s="42"/>
      <c r="F2832" s="343" t="s">
        <v>623</v>
      </c>
      <c r="G2832" s="47" t="s">
        <v>255</v>
      </c>
      <c r="H2832" s="103"/>
      <c r="I2832" s="94">
        <f t="shared" si="871"/>
        <v>0</v>
      </c>
      <c r="J2832" s="104"/>
      <c r="K2832" s="104"/>
      <c r="L2832" s="94">
        <f t="shared" si="872"/>
        <v>0</v>
      </c>
      <c r="M2832" s="104"/>
      <c r="N2832" s="104"/>
      <c r="R2832" s="352">
        <f>L2832-[1]გადასახდელები!L2832</f>
        <v>0</v>
      </c>
    </row>
    <row r="2833" spans="2:18" ht="20.25" hidden="1" customHeight="1">
      <c r="B2833" s="36" t="str">
        <f t="shared" si="873"/>
        <v>b</v>
      </c>
      <c r="C2833" s="42">
        <v>4</v>
      </c>
      <c r="D2833" s="42"/>
      <c r="F2833" s="342" t="s">
        <v>557</v>
      </c>
      <c r="G2833" s="47" t="s">
        <v>256</v>
      </c>
      <c r="H2833" s="93">
        <f>SUM(H2834:H2846)</f>
        <v>0</v>
      </c>
      <c r="I2833" s="94">
        <f t="shared" si="871"/>
        <v>0</v>
      </c>
      <c r="J2833" s="95">
        <f>SUM(J2834:J2846)</f>
        <v>0</v>
      </c>
      <c r="K2833" s="95">
        <f>SUM(K2834:K2846)</f>
        <v>0</v>
      </c>
      <c r="L2833" s="94">
        <f t="shared" si="872"/>
        <v>0</v>
      </c>
      <c r="M2833" s="95">
        <f>SUM(M2834:M2846)</f>
        <v>0</v>
      </c>
      <c r="N2833" s="95">
        <f>SUM(N2834:N2846)</f>
        <v>0</v>
      </c>
      <c r="O2833" s="82" t="s">
        <v>146</v>
      </c>
      <c r="R2833" s="352">
        <f>L2833-[1]გადასახდელები!L2833</f>
        <v>-11</v>
      </c>
    </row>
    <row r="2834" spans="2:18" ht="20.25" hidden="1" customHeight="1">
      <c r="B2834" s="36" t="str">
        <f t="shared" si="873"/>
        <v>b</v>
      </c>
      <c r="C2834" s="42">
        <v>5</v>
      </c>
      <c r="D2834" s="42"/>
      <c r="F2834" s="343" t="s">
        <v>624</v>
      </c>
      <c r="G2834" s="48" t="s">
        <v>257</v>
      </c>
      <c r="H2834" s="109"/>
      <c r="I2834" s="97">
        <f t="shared" si="871"/>
        <v>0</v>
      </c>
      <c r="J2834" s="110"/>
      <c r="K2834" s="110"/>
      <c r="L2834" s="97">
        <f t="shared" si="872"/>
        <v>0</v>
      </c>
      <c r="M2834" s="110"/>
      <c r="N2834" s="110"/>
      <c r="R2834" s="352">
        <f>L2834-[1]გადასახდელები!L2834</f>
        <v>0</v>
      </c>
    </row>
    <row r="2835" spans="2:18" ht="30" hidden="1" customHeight="1">
      <c r="B2835" s="36" t="str">
        <f t="shared" si="873"/>
        <v>b</v>
      </c>
      <c r="C2835" s="42">
        <v>5</v>
      </c>
      <c r="D2835" s="42"/>
      <c r="F2835" s="343" t="s">
        <v>625</v>
      </c>
      <c r="G2835" s="48" t="s">
        <v>258</v>
      </c>
      <c r="H2835" s="109"/>
      <c r="I2835" s="97">
        <f t="shared" si="871"/>
        <v>0</v>
      </c>
      <c r="J2835" s="110"/>
      <c r="K2835" s="110"/>
      <c r="L2835" s="97">
        <f t="shared" si="872"/>
        <v>0</v>
      </c>
      <c r="M2835" s="110"/>
      <c r="N2835" s="110"/>
      <c r="R2835" s="352">
        <f>L2835-[1]გადასახდელები!L2835</f>
        <v>0</v>
      </c>
    </row>
    <row r="2836" spans="2:18" ht="22.5" hidden="1" customHeight="1">
      <c r="B2836" s="36" t="str">
        <f t="shared" si="873"/>
        <v>b</v>
      </c>
      <c r="C2836" s="42">
        <v>5</v>
      </c>
      <c r="D2836" s="42"/>
      <c r="F2836" s="343" t="s">
        <v>558</v>
      </c>
      <c r="G2836" s="48" t="s">
        <v>259</v>
      </c>
      <c r="H2836" s="109"/>
      <c r="I2836" s="97">
        <f t="shared" si="871"/>
        <v>0</v>
      </c>
      <c r="J2836" s="110"/>
      <c r="K2836" s="110"/>
      <c r="L2836" s="97">
        <f t="shared" si="872"/>
        <v>0</v>
      </c>
      <c r="M2836" s="110"/>
      <c r="N2836" s="110"/>
      <c r="R2836" s="352">
        <f>L2836-[1]გადასახდელები!L2836</f>
        <v>-11</v>
      </c>
    </row>
    <row r="2837" spans="2:18" ht="33.75" hidden="1" customHeight="1">
      <c r="B2837" s="36" t="str">
        <f t="shared" si="873"/>
        <v>b</v>
      </c>
      <c r="C2837" s="42">
        <v>5</v>
      </c>
      <c r="D2837" s="42"/>
      <c r="F2837" s="343" t="s">
        <v>626</v>
      </c>
      <c r="G2837" s="48" t="s">
        <v>260</v>
      </c>
      <c r="H2837" s="109"/>
      <c r="I2837" s="97">
        <f t="shared" si="871"/>
        <v>0</v>
      </c>
      <c r="J2837" s="110"/>
      <c r="K2837" s="110"/>
      <c r="L2837" s="97">
        <f t="shared" si="872"/>
        <v>0</v>
      </c>
      <c r="M2837" s="110"/>
      <c r="N2837" s="110"/>
      <c r="R2837" s="352">
        <f>L2837-[1]გადასახდელები!L2837</f>
        <v>0</v>
      </c>
    </row>
    <row r="2838" spans="2:18" ht="24.75" hidden="1" customHeight="1">
      <c r="B2838" s="36" t="str">
        <f t="shared" si="873"/>
        <v>b</v>
      </c>
      <c r="C2838" s="42">
        <v>5</v>
      </c>
      <c r="D2838" s="42"/>
      <c r="F2838" s="343" t="s">
        <v>627</v>
      </c>
      <c r="G2838" s="48" t="s">
        <v>261</v>
      </c>
      <c r="H2838" s="109"/>
      <c r="I2838" s="97">
        <f t="shared" si="871"/>
        <v>0</v>
      </c>
      <c r="J2838" s="110"/>
      <c r="K2838" s="110"/>
      <c r="L2838" s="97">
        <f t="shared" si="872"/>
        <v>0</v>
      </c>
      <c r="M2838" s="110"/>
      <c r="N2838" s="110"/>
      <c r="R2838" s="352">
        <f>L2838-[1]გადასახდელები!L2838</f>
        <v>0</v>
      </c>
    </row>
    <row r="2839" spans="2:18" ht="35.25" hidden="1" customHeight="1">
      <c r="B2839" s="36" t="str">
        <f t="shared" si="873"/>
        <v>b</v>
      </c>
      <c r="C2839" s="42">
        <v>5</v>
      </c>
      <c r="D2839" s="42"/>
      <c r="F2839" s="343" t="s">
        <v>628</v>
      </c>
      <c r="G2839" s="48" t="s">
        <v>262</v>
      </c>
      <c r="H2839" s="109"/>
      <c r="I2839" s="97">
        <f t="shared" si="871"/>
        <v>0</v>
      </c>
      <c r="J2839" s="110"/>
      <c r="K2839" s="110"/>
      <c r="L2839" s="97">
        <f t="shared" si="872"/>
        <v>0</v>
      </c>
      <c r="M2839" s="110"/>
      <c r="N2839" s="110"/>
      <c r="R2839" s="352">
        <f>L2839-[1]გადასახდელები!L2839</f>
        <v>0</v>
      </c>
    </row>
    <row r="2840" spans="2:18" ht="33.75" hidden="1" customHeight="1">
      <c r="B2840" s="36" t="str">
        <f t="shared" si="873"/>
        <v>b</v>
      </c>
      <c r="C2840" s="42">
        <v>5</v>
      </c>
      <c r="D2840" s="42"/>
      <c r="F2840" s="343" t="s">
        <v>629</v>
      </c>
      <c r="G2840" s="48" t="s">
        <v>263</v>
      </c>
      <c r="H2840" s="109"/>
      <c r="I2840" s="97">
        <f t="shared" si="871"/>
        <v>0</v>
      </c>
      <c r="J2840" s="110"/>
      <c r="K2840" s="110"/>
      <c r="L2840" s="97">
        <f t="shared" si="872"/>
        <v>0</v>
      </c>
      <c r="M2840" s="110"/>
      <c r="N2840" s="110"/>
      <c r="R2840" s="352">
        <f>L2840-[1]გადასახდელები!L2840</f>
        <v>0</v>
      </c>
    </row>
    <row r="2841" spans="2:18" ht="20.25" hidden="1" customHeight="1">
      <c r="B2841" s="36" t="str">
        <f t="shared" si="873"/>
        <v>b</v>
      </c>
      <c r="C2841" s="42">
        <v>5</v>
      </c>
      <c r="D2841" s="42"/>
      <c r="F2841" s="343" t="s">
        <v>630</v>
      </c>
      <c r="G2841" s="48" t="s">
        <v>264</v>
      </c>
      <c r="H2841" s="109"/>
      <c r="I2841" s="97">
        <f t="shared" si="871"/>
        <v>0</v>
      </c>
      <c r="J2841" s="110"/>
      <c r="K2841" s="110"/>
      <c r="L2841" s="97">
        <f t="shared" si="872"/>
        <v>0</v>
      </c>
      <c r="M2841" s="110"/>
      <c r="N2841" s="110"/>
      <c r="R2841" s="352">
        <f>L2841-[1]გადასახდელები!L2841</f>
        <v>0</v>
      </c>
    </row>
    <row r="2842" spans="2:18" ht="20.25" hidden="1" customHeight="1">
      <c r="B2842" s="36" t="str">
        <f t="shared" si="873"/>
        <v>b</v>
      </c>
      <c r="C2842" s="42">
        <v>5</v>
      </c>
      <c r="D2842" s="42"/>
      <c r="F2842" s="343" t="s">
        <v>631</v>
      </c>
      <c r="G2842" s="48" t="s">
        <v>265</v>
      </c>
      <c r="H2842" s="109"/>
      <c r="I2842" s="97">
        <f t="shared" si="871"/>
        <v>0</v>
      </c>
      <c r="J2842" s="110"/>
      <c r="K2842" s="110"/>
      <c r="L2842" s="97">
        <f t="shared" si="872"/>
        <v>0</v>
      </c>
      <c r="M2842" s="110"/>
      <c r="N2842" s="110"/>
      <c r="R2842" s="352">
        <f>L2842-[1]გადასახდელები!L2842</f>
        <v>0</v>
      </c>
    </row>
    <row r="2843" spans="2:18" ht="20.25" hidden="1" customHeight="1">
      <c r="B2843" s="36" t="str">
        <f t="shared" si="873"/>
        <v>b</v>
      </c>
      <c r="C2843" s="42">
        <v>5</v>
      </c>
      <c r="D2843" s="42"/>
      <c r="F2843" s="343" t="s">
        <v>559</v>
      </c>
      <c r="G2843" s="48" t="s">
        <v>266</v>
      </c>
      <c r="H2843" s="109"/>
      <c r="I2843" s="97">
        <f t="shared" si="871"/>
        <v>0</v>
      </c>
      <c r="J2843" s="110"/>
      <c r="K2843" s="110"/>
      <c r="L2843" s="97">
        <f t="shared" si="872"/>
        <v>0</v>
      </c>
      <c r="M2843" s="110"/>
      <c r="N2843" s="110"/>
      <c r="R2843" s="352">
        <f>L2843-[1]გადასახდელები!L2843</f>
        <v>0</v>
      </c>
    </row>
    <row r="2844" spans="2:18" ht="20.25" hidden="1" customHeight="1">
      <c r="B2844" s="36" t="str">
        <f t="shared" si="873"/>
        <v>b</v>
      </c>
      <c r="C2844" s="42">
        <v>5</v>
      </c>
      <c r="D2844" s="42"/>
      <c r="F2844" s="343" t="s">
        <v>632</v>
      </c>
      <c r="G2844" s="48" t="s">
        <v>267</v>
      </c>
      <c r="H2844" s="109"/>
      <c r="I2844" s="97">
        <f t="shared" si="871"/>
        <v>0</v>
      </c>
      <c r="J2844" s="110"/>
      <c r="K2844" s="110"/>
      <c r="L2844" s="97">
        <f t="shared" si="872"/>
        <v>0</v>
      </c>
      <c r="M2844" s="110"/>
      <c r="N2844" s="110"/>
      <c r="R2844" s="352">
        <f>L2844-[1]გადასახდელები!L2844</f>
        <v>0</v>
      </c>
    </row>
    <row r="2845" spans="2:18" ht="34.5" hidden="1" customHeight="1">
      <c r="B2845" s="36" t="str">
        <f t="shared" si="873"/>
        <v>b</v>
      </c>
      <c r="C2845" s="42">
        <v>5</v>
      </c>
      <c r="D2845" s="42"/>
      <c r="F2845" s="343" t="s">
        <v>633</v>
      </c>
      <c r="G2845" s="48" t="s">
        <v>268</v>
      </c>
      <c r="H2845" s="109"/>
      <c r="I2845" s="97">
        <f t="shared" si="871"/>
        <v>0</v>
      </c>
      <c r="J2845" s="110"/>
      <c r="K2845" s="110"/>
      <c r="L2845" s="97">
        <f t="shared" si="872"/>
        <v>0</v>
      </c>
      <c r="M2845" s="110"/>
      <c r="N2845" s="110"/>
      <c r="R2845" s="352">
        <f>L2845-[1]გადასახდელები!L2845</f>
        <v>0</v>
      </c>
    </row>
    <row r="2846" spans="2:18" ht="30.75" hidden="1" customHeight="1">
      <c r="B2846" s="36" t="str">
        <f t="shared" si="873"/>
        <v>b</v>
      </c>
      <c r="C2846" s="42">
        <v>5</v>
      </c>
      <c r="D2846" s="42"/>
      <c r="F2846" s="343" t="s">
        <v>560</v>
      </c>
      <c r="G2846" s="48" t="s">
        <v>269</v>
      </c>
      <c r="H2846" s="109"/>
      <c r="I2846" s="97">
        <f t="shared" si="871"/>
        <v>0</v>
      </c>
      <c r="J2846" s="110"/>
      <c r="K2846" s="110"/>
      <c r="L2846" s="97">
        <f t="shared" si="872"/>
        <v>0</v>
      </c>
      <c r="M2846" s="110"/>
      <c r="N2846" s="110"/>
      <c r="R2846" s="352">
        <f>L2846-[1]გადასახდელები!L2846</f>
        <v>0</v>
      </c>
    </row>
    <row r="2847" spans="2:18" ht="20.25" hidden="1" customHeight="1">
      <c r="B2847" s="36" t="str">
        <f t="shared" si="873"/>
        <v>b</v>
      </c>
      <c r="C2847" s="42">
        <v>3</v>
      </c>
      <c r="D2847" s="42"/>
      <c r="F2847" s="343" t="s">
        <v>634</v>
      </c>
      <c r="G2847" s="57" t="s">
        <v>209</v>
      </c>
      <c r="H2847" s="111"/>
      <c r="I2847" s="90">
        <f t="shared" ref="I2847:I2910" si="874">J2847+K2847</f>
        <v>0</v>
      </c>
      <c r="J2847" s="112"/>
      <c r="K2847" s="112"/>
      <c r="L2847" s="90">
        <f t="shared" si="872"/>
        <v>0</v>
      </c>
      <c r="M2847" s="112"/>
      <c r="N2847" s="112"/>
      <c r="R2847" s="352">
        <f>L2847-[1]გადასახდელები!L2847</f>
        <v>0</v>
      </c>
    </row>
    <row r="2848" spans="2:18" ht="20.25" hidden="1" customHeight="1">
      <c r="B2848" s="36" t="str">
        <f t="shared" si="873"/>
        <v>b</v>
      </c>
      <c r="C2848" s="42">
        <v>3</v>
      </c>
      <c r="D2848" s="42"/>
      <c r="F2848" s="342" t="s">
        <v>635</v>
      </c>
      <c r="G2848" s="57" t="s">
        <v>208</v>
      </c>
      <c r="H2848" s="89">
        <f>H2849+H2854+H2855</f>
        <v>0</v>
      </c>
      <c r="I2848" s="90">
        <f t="shared" si="874"/>
        <v>0</v>
      </c>
      <c r="J2848" s="92">
        <f>J2849+J2854+J2855</f>
        <v>0</v>
      </c>
      <c r="K2848" s="92">
        <f>K2849+K2854+K2855</f>
        <v>0</v>
      </c>
      <c r="L2848" s="90">
        <f t="shared" si="872"/>
        <v>0</v>
      </c>
      <c r="M2848" s="92">
        <f>M2849+M2854+M2855</f>
        <v>0</v>
      </c>
      <c r="N2848" s="92">
        <f>N2849+N2854+N2855</f>
        <v>0</v>
      </c>
      <c r="O2848" s="82" t="s">
        <v>146</v>
      </c>
      <c r="R2848" s="352">
        <f>L2848-[1]გადასახდელები!L2848</f>
        <v>0</v>
      </c>
    </row>
    <row r="2849" spans="2:18" ht="20.25" hidden="1" customHeight="1">
      <c r="B2849" s="36" t="str">
        <f t="shared" si="873"/>
        <v>b</v>
      </c>
      <c r="C2849" s="42">
        <v>4</v>
      </c>
      <c r="D2849" s="42"/>
      <c r="F2849" s="342" t="s">
        <v>636</v>
      </c>
      <c r="G2849" s="47" t="s">
        <v>270</v>
      </c>
      <c r="H2849" s="93">
        <f>SUM(H2850:H2853)</f>
        <v>0</v>
      </c>
      <c r="I2849" s="94">
        <f t="shared" si="874"/>
        <v>0</v>
      </c>
      <c r="J2849" s="95">
        <f>SUM(J2850:J2853)</f>
        <v>0</v>
      </c>
      <c r="K2849" s="95">
        <f>SUM(K2850:K2853)</f>
        <v>0</v>
      </c>
      <c r="L2849" s="94">
        <f t="shared" si="872"/>
        <v>0</v>
      </c>
      <c r="M2849" s="95">
        <f>SUM(M2850:M2853)</f>
        <v>0</v>
      </c>
      <c r="N2849" s="95">
        <f>SUM(N2850:N2853)</f>
        <v>0</v>
      </c>
      <c r="O2849" s="82" t="s">
        <v>146</v>
      </c>
      <c r="R2849" s="352">
        <f>L2849-[1]გადასახდელები!L2849</f>
        <v>0</v>
      </c>
    </row>
    <row r="2850" spans="2:18" ht="20.25" hidden="1" customHeight="1">
      <c r="B2850" s="36" t="str">
        <f t="shared" si="873"/>
        <v>b</v>
      </c>
      <c r="C2850" s="42">
        <v>5</v>
      </c>
      <c r="D2850" s="42"/>
      <c r="F2850" s="343" t="s">
        <v>637</v>
      </c>
      <c r="G2850" s="48" t="s">
        <v>271</v>
      </c>
      <c r="H2850" s="101"/>
      <c r="I2850" s="97">
        <f t="shared" si="874"/>
        <v>0</v>
      </c>
      <c r="J2850" s="102"/>
      <c r="K2850" s="102"/>
      <c r="L2850" s="97">
        <f t="shared" si="872"/>
        <v>0</v>
      </c>
      <c r="M2850" s="102"/>
      <c r="N2850" s="102"/>
      <c r="R2850" s="352">
        <f>L2850-[1]გადასახდელები!L2850</f>
        <v>0</v>
      </c>
    </row>
    <row r="2851" spans="2:18" ht="20.25" hidden="1" customHeight="1">
      <c r="B2851" s="36" t="str">
        <f t="shared" si="873"/>
        <v>b</v>
      </c>
      <c r="C2851" s="42">
        <v>5</v>
      </c>
      <c r="D2851" s="42"/>
      <c r="F2851" s="343" t="s">
        <v>638</v>
      </c>
      <c r="G2851" s="48" t="s">
        <v>272</v>
      </c>
      <c r="H2851" s="101"/>
      <c r="I2851" s="97">
        <f t="shared" si="874"/>
        <v>0</v>
      </c>
      <c r="J2851" s="102"/>
      <c r="K2851" s="102"/>
      <c r="L2851" s="97">
        <f t="shared" si="872"/>
        <v>0</v>
      </c>
      <c r="M2851" s="102"/>
      <c r="N2851" s="102"/>
      <c r="R2851" s="352">
        <f>L2851-[1]გადასახდელები!L2851</f>
        <v>0</v>
      </c>
    </row>
    <row r="2852" spans="2:18" ht="20.25" hidden="1" customHeight="1">
      <c r="B2852" s="36" t="str">
        <f t="shared" si="873"/>
        <v>b</v>
      </c>
      <c r="C2852" s="42">
        <v>5</v>
      </c>
      <c r="D2852" s="42"/>
      <c r="F2852" s="343" t="s">
        <v>639</v>
      </c>
      <c r="G2852" s="48" t="s">
        <v>273</v>
      </c>
      <c r="H2852" s="101"/>
      <c r="I2852" s="97">
        <f t="shared" si="874"/>
        <v>0</v>
      </c>
      <c r="J2852" s="102"/>
      <c r="K2852" s="102"/>
      <c r="L2852" s="97">
        <f t="shared" si="872"/>
        <v>0</v>
      </c>
      <c r="M2852" s="102"/>
      <c r="N2852" s="102"/>
      <c r="R2852" s="352">
        <f>L2852-[1]გადასახდელები!L2852</f>
        <v>0</v>
      </c>
    </row>
    <row r="2853" spans="2:18" ht="20.25" hidden="1" customHeight="1">
      <c r="B2853" s="36" t="str">
        <f t="shared" si="873"/>
        <v>b</v>
      </c>
      <c r="C2853" s="42">
        <v>5</v>
      </c>
      <c r="D2853" s="42"/>
      <c r="F2853" s="343" t="s">
        <v>640</v>
      </c>
      <c r="G2853" s="48" t="s">
        <v>274</v>
      </c>
      <c r="H2853" s="101"/>
      <c r="I2853" s="97">
        <f t="shared" si="874"/>
        <v>0</v>
      </c>
      <c r="J2853" s="102"/>
      <c r="K2853" s="102"/>
      <c r="L2853" s="97">
        <f t="shared" si="872"/>
        <v>0</v>
      </c>
      <c r="M2853" s="102"/>
      <c r="N2853" s="102"/>
      <c r="R2853" s="352">
        <f>L2853-[1]გადასახდელები!L2853</f>
        <v>0</v>
      </c>
    </row>
    <row r="2854" spans="2:18" ht="20.25" hidden="1" customHeight="1">
      <c r="B2854" s="36" t="str">
        <f t="shared" si="873"/>
        <v>b</v>
      </c>
      <c r="C2854" s="42">
        <v>4</v>
      </c>
      <c r="D2854" s="42"/>
      <c r="F2854" s="343" t="s">
        <v>641</v>
      </c>
      <c r="G2854" s="47" t="s">
        <v>275</v>
      </c>
      <c r="H2854" s="103"/>
      <c r="I2854" s="94">
        <f t="shared" si="874"/>
        <v>0</v>
      </c>
      <c r="J2854" s="104"/>
      <c r="K2854" s="104"/>
      <c r="L2854" s="94">
        <f t="shared" si="872"/>
        <v>0</v>
      </c>
      <c r="M2854" s="104"/>
      <c r="N2854" s="104"/>
      <c r="R2854" s="352">
        <f>L2854-[1]გადასახდელები!L2854</f>
        <v>0</v>
      </c>
    </row>
    <row r="2855" spans="2:18" ht="36" hidden="1" customHeight="1">
      <c r="B2855" s="36" t="str">
        <f t="shared" si="873"/>
        <v>b</v>
      </c>
      <c r="C2855" s="42">
        <v>4</v>
      </c>
      <c r="D2855" s="42"/>
      <c r="F2855" s="343" t="s">
        <v>642</v>
      </c>
      <c r="G2855" s="47" t="s">
        <v>276</v>
      </c>
      <c r="H2855" s="103"/>
      <c r="I2855" s="94">
        <f t="shared" si="874"/>
        <v>0</v>
      </c>
      <c r="J2855" s="104"/>
      <c r="K2855" s="104"/>
      <c r="L2855" s="94">
        <f t="shared" si="872"/>
        <v>0</v>
      </c>
      <c r="M2855" s="104"/>
      <c r="N2855" s="104"/>
      <c r="R2855" s="352">
        <f>L2855-[1]გადასახდელები!L2855</f>
        <v>0</v>
      </c>
    </row>
    <row r="2856" spans="2:18" ht="20.25" hidden="1" customHeight="1">
      <c r="B2856" s="36" t="str">
        <f t="shared" si="873"/>
        <v>b</v>
      </c>
      <c r="C2856" s="42">
        <v>3</v>
      </c>
      <c r="D2856" s="42"/>
      <c r="F2856" s="343" t="s">
        <v>561</v>
      </c>
      <c r="G2856" s="57" t="s">
        <v>202</v>
      </c>
      <c r="H2856" s="111"/>
      <c r="I2856" s="90">
        <f t="shared" si="874"/>
        <v>0</v>
      </c>
      <c r="J2856" s="112"/>
      <c r="K2856" s="112"/>
      <c r="L2856" s="90">
        <f t="shared" si="872"/>
        <v>0</v>
      </c>
      <c r="M2856" s="112"/>
      <c r="N2856" s="112"/>
      <c r="R2856" s="352">
        <f>L2856-[1]გადასახდელები!L2856</f>
        <v>0</v>
      </c>
    </row>
    <row r="2857" spans="2:18" ht="20.25" hidden="1" customHeight="1">
      <c r="B2857" s="36" t="str">
        <f t="shared" si="873"/>
        <v>b</v>
      </c>
      <c r="C2857" s="42">
        <v>3</v>
      </c>
      <c r="D2857" s="42"/>
      <c r="F2857" s="342" t="s">
        <v>562</v>
      </c>
      <c r="G2857" s="57" t="s">
        <v>203</v>
      </c>
      <c r="H2857" s="89">
        <f>H2858+H2861+H2864</f>
        <v>0</v>
      </c>
      <c r="I2857" s="90">
        <f t="shared" si="874"/>
        <v>0</v>
      </c>
      <c r="J2857" s="92">
        <f>J2858+J2861+J2864</f>
        <v>0</v>
      </c>
      <c r="K2857" s="92">
        <f>K2858+K2861+K2864</f>
        <v>0</v>
      </c>
      <c r="L2857" s="90">
        <f t="shared" si="872"/>
        <v>0</v>
      </c>
      <c r="M2857" s="92">
        <f>M2858+M2861+M2864</f>
        <v>0</v>
      </c>
      <c r="N2857" s="92">
        <f>N2858+N2861+N2864</f>
        <v>0</v>
      </c>
      <c r="O2857" s="82" t="s">
        <v>146</v>
      </c>
      <c r="R2857" s="352">
        <f>L2857-[1]გადასახდელები!L2857</f>
        <v>0</v>
      </c>
    </row>
    <row r="2858" spans="2:18" ht="20.25" hidden="1" customHeight="1">
      <c r="B2858" s="36" t="str">
        <f t="shared" si="873"/>
        <v>b</v>
      </c>
      <c r="C2858" s="42">
        <v>4</v>
      </c>
      <c r="D2858" s="42"/>
      <c r="F2858" s="342" t="s">
        <v>643</v>
      </c>
      <c r="G2858" s="47" t="s">
        <v>277</v>
      </c>
      <c r="H2858" s="93">
        <f>SUM(H2859:H2860)</f>
        <v>0</v>
      </c>
      <c r="I2858" s="94">
        <f t="shared" si="874"/>
        <v>0</v>
      </c>
      <c r="J2858" s="95">
        <f>SUM(J2859:J2860)</f>
        <v>0</v>
      </c>
      <c r="K2858" s="95">
        <f>SUM(K2859:K2860)</f>
        <v>0</v>
      </c>
      <c r="L2858" s="94">
        <f t="shared" si="872"/>
        <v>0</v>
      </c>
      <c r="M2858" s="95">
        <f>SUM(M2859:M2860)</f>
        <v>0</v>
      </c>
      <c r="N2858" s="95">
        <f>SUM(N2859:N2860)</f>
        <v>0</v>
      </c>
      <c r="O2858" s="82" t="s">
        <v>146</v>
      </c>
      <c r="R2858" s="352">
        <f>L2858-[1]გადასახდელები!L2858</f>
        <v>0</v>
      </c>
    </row>
    <row r="2859" spans="2:18" ht="20.25" hidden="1" customHeight="1">
      <c r="B2859" s="36" t="str">
        <f t="shared" si="873"/>
        <v>b</v>
      </c>
      <c r="C2859" s="42">
        <v>5</v>
      </c>
      <c r="D2859" s="42"/>
      <c r="F2859" s="343" t="s">
        <v>644</v>
      </c>
      <c r="G2859" s="48" t="s">
        <v>278</v>
      </c>
      <c r="H2859" s="101"/>
      <c r="I2859" s="97">
        <f t="shared" si="874"/>
        <v>0</v>
      </c>
      <c r="J2859" s="102"/>
      <c r="K2859" s="102"/>
      <c r="L2859" s="97">
        <f t="shared" si="872"/>
        <v>0</v>
      </c>
      <c r="M2859" s="102"/>
      <c r="N2859" s="102"/>
      <c r="R2859" s="352">
        <f>L2859-[1]გადასახდელები!L2859</f>
        <v>0</v>
      </c>
    </row>
    <row r="2860" spans="2:18" ht="20.25" hidden="1" customHeight="1">
      <c r="B2860" s="36" t="str">
        <f t="shared" si="873"/>
        <v>b</v>
      </c>
      <c r="C2860" s="42">
        <v>5</v>
      </c>
      <c r="D2860" s="42"/>
      <c r="F2860" s="343" t="s">
        <v>645</v>
      </c>
      <c r="G2860" s="48" t="s">
        <v>204</v>
      </c>
      <c r="H2860" s="101"/>
      <c r="I2860" s="97">
        <f t="shared" si="874"/>
        <v>0</v>
      </c>
      <c r="J2860" s="102"/>
      <c r="K2860" s="102"/>
      <c r="L2860" s="97">
        <f t="shared" si="872"/>
        <v>0</v>
      </c>
      <c r="M2860" s="102"/>
      <c r="N2860" s="102"/>
      <c r="R2860" s="352">
        <f>L2860-[1]გადასახდელები!L2860</f>
        <v>0</v>
      </c>
    </row>
    <row r="2861" spans="2:18" ht="20.25" hidden="1" customHeight="1">
      <c r="B2861" s="36" t="str">
        <f t="shared" si="873"/>
        <v>b</v>
      </c>
      <c r="C2861" s="42">
        <v>4</v>
      </c>
      <c r="D2861" s="42"/>
      <c r="F2861" s="342" t="s">
        <v>646</v>
      </c>
      <c r="G2861" s="47" t="s">
        <v>279</v>
      </c>
      <c r="H2861" s="93">
        <f>SUM(H2862:H2863)</f>
        <v>0</v>
      </c>
      <c r="I2861" s="94">
        <f t="shared" si="874"/>
        <v>0</v>
      </c>
      <c r="J2861" s="95">
        <f>SUM(J2862:J2863)</f>
        <v>0</v>
      </c>
      <c r="K2861" s="95">
        <f>SUM(K2862:K2863)</f>
        <v>0</v>
      </c>
      <c r="L2861" s="94">
        <f t="shared" si="872"/>
        <v>0</v>
      </c>
      <c r="M2861" s="95">
        <f>SUM(M2862:M2863)</f>
        <v>0</v>
      </c>
      <c r="N2861" s="95">
        <f>SUM(N2862:N2863)</f>
        <v>0</v>
      </c>
      <c r="O2861" s="82" t="s">
        <v>146</v>
      </c>
      <c r="R2861" s="352">
        <f>L2861-[1]გადასახდელები!L2861</f>
        <v>0</v>
      </c>
    </row>
    <row r="2862" spans="2:18" ht="20.25" hidden="1" customHeight="1">
      <c r="B2862" s="36" t="str">
        <f t="shared" si="873"/>
        <v>b</v>
      </c>
      <c r="C2862" s="42">
        <v>5</v>
      </c>
      <c r="D2862" s="42"/>
      <c r="F2862" s="343" t="s">
        <v>647</v>
      </c>
      <c r="G2862" s="48" t="s">
        <v>278</v>
      </c>
      <c r="H2862" s="101"/>
      <c r="I2862" s="97">
        <f t="shared" si="874"/>
        <v>0</v>
      </c>
      <c r="J2862" s="102"/>
      <c r="K2862" s="102"/>
      <c r="L2862" s="97">
        <f t="shared" si="872"/>
        <v>0</v>
      </c>
      <c r="M2862" s="102"/>
      <c r="N2862" s="102"/>
      <c r="R2862" s="352">
        <f>L2862-[1]გადასახდელები!L2862</f>
        <v>0</v>
      </c>
    </row>
    <row r="2863" spans="2:18" ht="20.25" hidden="1" customHeight="1">
      <c r="B2863" s="36" t="str">
        <f t="shared" si="873"/>
        <v>b</v>
      </c>
      <c r="C2863" s="42">
        <v>5</v>
      </c>
      <c r="D2863" s="42"/>
      <c r="F2863" s="343" t="s">
        <v>648</v>
      </c>
      <c r="G2863" s="48" t="s">
        <v>204</v>
      </c>
      <c r="H2863" s="101"/>
      <c r="I2863" s="97">
        <f t="shared" si="874"/>
        <v>0</v>
      </c>
      <c r="J2863" s="102"/>
      <c r="K2863" s="102"/>
      <c r="L2863" s="97">
        <f t="shared" si="872"/>
        <v>0</v>
      </c>
      <c r="M2863" s="102"/>
      <c r="N2863" s="102"/>
      <c r="R2863" s="352">
        <f>L2863-[1]გადასახდელები!L2863</f>
        <v>0</v>
      </c>
    </row>
    <row r="2864" spans="2:18" ht="20.25" hidden="1" customHeight="1">
      <c r="B2864" s="36" t="str">
        <f t="shared" si="873"/>
        <v>b</v>
      </c>
      <c r="C2864" s="42">
        <v>4</v>
      </c>
      <c r="D2864" s="42"/>
      <c r="F2864" s="342" t="s">
        <v>563</v>
      </c>
      <c r="G2864" s="47" t="s">
        <v>280</v>
      </c>
      <c r="H2864" s="93">
        <f>SUM(H2865:H2866)</f>
        <v>0</v>
      </c>
      <c r="I2864" s="94">
        <f t="shared" si="874"/>
        <v>0</v>
      </c>
      <c r="J2864" s="95">
        <f>SUM(J2865:J2866)</f>
        <v>0</v>
      </c>
      <c r="K2864" s="95">
        <f>SUM(K2865:K2866)</f>
        <v>0</v>
      </c>
      <c r="L2864" s="94">
        <f t="shared" si="872"/>
        <v>0</v>
      </c>
      <c r="M2864" s="95">
        <f>SUM(M2865:M2866)</f>
        <v>0</v>
      </c>
      <c r="N2864" s="95">
        <f>SUM(N2865:N2866)</f>
        <v>0</v>
      </c>
      <c r="O2864" s="82" t="s">
        <v>146</v>
      </c>
      <c r="R2864" s="352">
        <f>L2864-[1]გადასახდელები!L2864</f>
        <v>0</v>
      </c>
    </row>
    <row r="2865" spans="2:18" ht="20.25" hidden="1" customHeight="1">
      <c r="B2865" s="36" t="str">
        <f t="shared" si="873"/>
        <v>b</v>
      </c>
      <c r="C2865" s="42">
        <v>5</v>
      </c>
      <c r="D2865" s="42"/>
      <c r="F2865" s="343" t="s">
        <v>649</v>
      </c>
      <c r="G2865" s="48" t="s">
        <v>278</v>
      </c>
      <c r="H2865" s="101"/>
      <c r="I2865" s="97">
        <f t="shared" si="874"/>
        <v>0</v>
      </c>
      <c r="J2865" s="102"/>
      <c r="K2865" s="102"/>
      <c r="L2865" s="97">
        <f t="shared" si="872"/>
        <v>0</v>
      </c>
      <c r="M2865" s="102"/>
      <c r="N2865" s="102"/>
      <c r="R2865" s="352">
        <f>L2865-[1]გადასახდელები!L2865</f>
        <v>0</v>
      </c>
    </row>
    <row r="2866" spans="2:18" ht="20.25" hidden="1" customHeight="1">
      <c r="B2866" s="36" t="str">
        <f t="shared" si="873"/>
        <v>b</v>
      </c>
      <c r="C2866" s="42">
        <v>5</v>
      </c>
      <c r="D2866" s="42"/>
      <c r="F2866" s="343" t="s">
        <v>564</v>
      </c>
      <c r="G2866" s="48" t="s">
        <v>204</v>
      </c>
      <c r="H2866" s="101"/>
      <c r="I2866" s="97">
        <f t="shared" si="874"/>
        <v>0</v>
      </c>
      <c r="J2866" s="102"/>
      <c r="K2866" s="102"/>
      <c r="L2866" s="97">
        <f t="shared" si="872"/>
        <v>0</v>
      </c>
      <c r="M2866" s="102"/>
      <c r="N2866" s="102"/>
      <c r="R2866" s="352">
        <f>L2866-[1]გადასახდელები!L2866</f>
        <v>0</v>
      </c>
    </row>
    <row r="2867" spans="2:18" ht="20.25" hidden="1" customHeight="1">
      <c r="B2867" s="36" t="str">
        <f t="shared" si="873"/>
        <v>b</v>
      </c>
      <c r="C2867" s="42">
        <v>3</v>
      </c>
      <c r="D2867" s="42"/>
      <c r="F2867" s="342" t="s">
        <v>565</v>
      </c>
      <c r="G2867" s="57" t="s">
        <v>206</v>
      </c>
      <c r="H2867" s="89">
        <f>H2868+H2871+H2874</f>
        <v>0</v>
      </c>
      <c r="I2867" s="90">
        <f t="shared" si="874"/>
        <v>0</v>
      </c>
      <c r="J2867" s="92">
        <f>J2868+J2871+J2874</f>
        <v>0</v>
      </c>
      <c r="K2867" s="92">
        <f>K2868+K2871+K2874</f>
        <v>0</v>
      </c>
      <c r="L2867" s="90">
        <f t="shared" si="872"/>
        <v>0</v>
      </c>
      <c r="M2867" s="92">
        <f>M2868+M2871+M2874</f>
        <v>0</v>
      </c>
      <c r="N2867" s="92">
        <f>N2868+N2871+N2874</f>
        <v>0</v>
      </c>
      <c r="O2867" s="82" t="s">
        <v>146</v>
      </c>
      <c r="R2867" s="352">
        <f>L2867-[1]გადასახდელები!L2867</f>
        <v>0</v>
      </c>
    </row>
    <row r="2868" spans="2:18" ht="20.25" hidden="1" customHeight="1">
      <c r="B2868" s="36" t="str">
        <f t="shared" si="873"/>
        <v>b</v>
      </c>
      <c r="C2868" s="42">
        <v>4</v>
      </c>
      <c r="D2868" s="42"/>
      <c r="F2868" s="342" t="s">
        <v>650</v>
      </c>
      <c r="G2868" s="47" t="s">
        <v>281</v>
      </c>
      <c r="H2868" s="93">
        <f>SUM(H2869:H2870)</f>
        <v>0</v>
      </c>
      <c r="I2868" s="94">
        <f t="shared" si="874"/>
        <v>0</v>
      </c>
      <c r="J2868" s="95">
        <f>SUM(J2869:J2870)</f>
        <v>0</v>
      </c>
      <c r="K2868" s="95">
        <f>SUM(K2869:K2870)</f>
        <v>0</v>
      </c>
      <c r="L2868" s="94">
        <f t="shared" si="872"/>
        <v>0</v>
      </c>
      <c r="M2868" s="95">
        <f>SUM(M2869:M2870)</f>
        <v>0</v>
      </c>
      <c r="N2868" s="95">
        <f>SUM(N2869:N2870)</f>
        <v>0</v>
      </c>
      <c r="O2868" s="82" t="s">
        <v>146</v>
      </c>
      <c r="R2868" s="352">
        <f>L2868-[1]გადასახდელები!L2868</f>
        <v>0</v>
      </c>
    </row>
    <row r="2869" spans="2:18" ht="20.25" hidden="1" customHeight="1">
      <c r="B2869" s="36" t="str">
        <f t="shared" si="873"/>
        <v>b</v>
      </c>
      <c r="C2869" s="42">
        <v>5</v>
      </c>
      <c r="D2869" s="42"/>
      <c r="F2869" s="343" t="s">
        <v>651</v>
      </c>
      <c r="G2869" s="48" t="s">
        <v>282</v>
      </c>
      <c r="H2869" s="101"/>
      <c r="I2869" s="97">
        <f t="shared" si="874"/>
        <v>0</v>
      </c>
      <c r="J2869" s="102"/>
      <c r="K2869" s="102"/>
      <c r="L2869" s="97">
        <f t="shared" si="872"/>
        <v>0</v>
      </c>
      <c r="M2869" s="102"/>
      <c r="N2869" s="102"/>
      <c r="R2869" s="352">
        <f>L2869-[1]გადასახდელები!L2869</f>
        <v>0</v>
      </c>
    </row>
    <row r="2870" spans="2:18" ht="20.25" hidden="1" customHeight="1">
      <c r="B2870" s="36" t="str">
        <f t="shared" si="873"/>
        <v>b</v>
      </c>
      <c r="C2870" s="42">
        <v>5</v>
      </c>
      <c r="D2870" s="42"/>
      <c r="F2870" s="343" t="s">
        <v>652</v>
      </c>
      <c r="G2870" s="48" t="s">
        <v>283</v>
      </c>
      <c r="H2870" s="101"/>
      <c r="I2870" s="97">
        <f t="shared" si="874"/>
        <v>0</v>
      </c>
      <c r="J2870" s="102"/>
      <c r="K2870" s="102"/>
      <c r="L2870" s="97">
        <f t="shared" ref="L2870:L2933" si="875">M2870+N2870</f>
        <v>0</v>
      </c>
      <c r="M2870" s="102"/>
      <c r="N2870" s="102"/>
      <c r="R2870" s="352">
        <f>L2870-[1]გადასახდელები!L2870</f>
        <v>0</v>
      </c>
    </row>
    <row r="2871" spans="2:18" ht="20.25" hidden="1" customHeight="1">
      <c r="B2871" s="36" t="str">
        <f t="shared" si="873"/>
        <v>b</v>
      </c>
      <c r="C2871" s="42">
        <v>4</v>
      </c>
      <c r="D2871" s="42"/>
      <c r="F2871" s="342" t="s">
        <v>566</v>
      </c>
      <c r="G2871" s="47" t="s">
        <v>284</v>
      </c>
      <c r="H2871" s="93">
        <f>SUM(H2872:H2873)</f>
        <v>0</v>
      </c>
      <c r="I2871" s="94">
        <f t="shared" si="874"/>
        <v>0</v>
      </c>
      <c r="J2871" s="95">
        <f>SUM(J2872:J2873)</f>
        <v>0</v>
      </c>
      <c r="K2871" s="95">
        <f>SUM(K2872:K2873)</f>
        <v>0</v>
      </c>
      <c r="L2871" s="94">
        <f t="shared" si="875"/>
        <v>0</v>
      </c>
      <c r="M2871" s="95">
        <f>SUM(M2872:M2873)</f>
        <v>0</v>
      </c>
      <c r="N2871" s="95">
        <f>SUM(N2872:N2873)</f>
        <v>0</v>
      </c>
      <c r="O2871" s="82" t="s">
        <v>146</v>
      </c>
      <c r="R2871" s="352">
        <f>L2871-[1]გადასახდელები!L2871</f>
        <v>0</v>
      </c>
    </row>
    <row r="2872" spans="2:18" ht="20.25" hidden="1" customHeight="1">
      <c r="B2872" s="36" t="str">
        <f t="shared" si="873"/>
        <v>b</v>
      </c>
      <c r="C2872" s="42">
        <v>5</v>
      </c>
      <c r="D2872" s="42"/>
      <c r="F2872" s="343" t="s">
        <v>567</v>
      </c>
      <c r="G2872" s="48" t="s">
        <v>282</v>
      </c>
      <c r="H2872" s="101"/>
      <c r="I2872" s="97">
        <f t="shared" si="874"/>
        <v>0</v>
      </c>
      <c r="J2872" s="102"/>
      <c r="K2872" s="102"/>
      <c r="L2872" s="97">
        <f t="shared" si="875"/>
        <v>0</v>
      </c>
      <c r="M2872" s="102"/>
      <c r="N2872" s="102"/>
      <c r="R2872" s="352">
        <f>L2872-[1]გადასახდელები!L2872</f>
        <v>0</v>
      </c>
    </row>
    <row r="2873" spans="2:18" ht="20.25" hidden="1" customHeight="1">
      <c r="B2873" s="36" t="str">
        <f t="shared" si="873"/>
        <v>b</v>
      </c>
      <c r="C2873" s="42">
        <v>5</v>
      </c>
      <c r="D2873" s="42"/>
      <c r="F2873" s="343" t="s">
        <v>653</v>
      </c>
      <c r="G2873" s="48" t="s">
        <v>283</v>
      </c>
      <c r="H2873" s="101"/>
      <c r="I2873" s="97">
        <f t="shared" si="874"/>
        <v>0</v>
      </c>
      <c r="J2873" s="102"/>
      <c r="K2873" s="102"/>
      <c r="L2873" s="97">
        <f t="shared" si="875"/>
        <v>0</v>
      </c>
      <c r="M2873" s="102"/>
      <c r="N2873" s="102"/>
      <c r="R2873" s="352">
        <f>L2873-[1]გადასახდელები!L2873</f>
        <v>0</v>
      </c>
    </row>
    <row r="2874" spans="2:18" ht="20.25" hidden="1" customHeight="1">
      <c r="B2874" s="36" t="str">
        <f t="shared" si="873"/>
        <v>b</v>
      </c>
      <c r="C2874" s="42">
        <v>4</v>
      </c>
      <c r="D2874" s="42"/>
      <c r="F2874" s="342" t="s">
        <v>654</v>
      </c>
      <c r="G2874" s="47" t="s">
        <v>207</v>
      </c>
      <c r="H2874" s="93">
        <f>SUM(H2875:H2876)</f>
        <v>0</v>
      </c>
      <c r="I2874" s="94">
        <f t="shared" si="874"/>
        <v>0</v>
      </c>
      <c r="J2874" s="95">
        <f>SUM(J2875:J2876)</f>
        <v>0</v>
      </c>
      <c r="K2874" s="95">
        <f>SUM(K2875:K2876)</f>
        <v>0</v>
      </c>
      <c r="L2874" s="94">
        <f t="shared" si="875"/>
        <v>0</v>
      </c>
      <c r="M2874" s="95">
        <f>SUM(M2875:M2876)</f>
        <v>0</v>
      </c>
      <c r="N2874" s="95">
        <f>SUM(N2875:N2876)</f>
        <v>0</v>
      </c>
      <c r="O2874" s="82" t="s">
        <v>146</v>
      </c>
      <c r="R2874" s="352">
        <f>L2874-[1]გადასახდელები!L2874</f>
        <v>0</v>
      </c>
    </row>
    <row r="2875" spans="2:18" ht="20.25" hidden="1" customHeight="1">
      <c r="B2875" s="36" t="str">
        <f t="shared" si="873"/>
        <v>b</v>
      </c>
      <c r="C2875" s="42">
        <v>5</v>
      </c>
      <c r="D2875" s="42"/>
      <c r="F2875" s="343" t="s">
        <v>655</v>
      </c>
      <c r="G2875" s="48" t="s">
        <v>282</v>
      </c>
      <c r="H2875" s="101"/>
      <c r="I2875" s="97">
        <f t="shared" si="874"/>
        <v>0</v>
      </c>
      <c r="J2875" s="102"/>
      <c r="K2875" s="102"/>
      <c r="L2875" s="97">
        <f t="shared" si="875"/>
        <v>0</v>
      </c>
      <c r="M2875" s="102"/>
      <c r="N2875" s="102"/>
      <c r="R2875" s="352">
        <f>L2875-[1]გადასახდელები!L2875</f>
        <v>0</v>
      </c>
    </row>
    <row r="2876" spans="2:18" ht="20.25" hidden="1" customHeight="1">
      <c r="B2876" s="36" t="str">
        <f t="shared" si="873"/>
        <v>b</v>
      </c>
      <c r="C2876" s="42">
        <v>5</v>
      </c>
      <c r="D2876" s="42"/>
      <c r="F2876" s="343" t="s">
        <v>656</v>
      </c>
      <c r="G2876" s="48" t="s">
        <v>283</v>
      </c>
      <c r="H2876" s="101"/>
      <c r="I2876" s="97">
        <f t="shared" si="874"/>
        <v>0</v>
      </c>
      <c r="J2876" s="102"/>
      <c r="K2876" s="102"/>
      <c r="L2876" s="97">
        <f t="shared" si="875"/>
        <v>0</v>
      </c>
      <c r="M2876" s="102"/>
      <c r="N2876" s="102"/>
      <c r="R2876" s="352">
        <f>L2876-[1]გადასახდელები!L2876</f>
        <v>0</v>
      </c>
    </row>
    <row r="2877" spans="2:18" ht="20.25" hidden="1" customHeight="1">
      <c r="B2877" s="36" t="str">
        <f t="shared" si="873"/>
        <v>b</v>
      </c>
      <c r="C2877" s="42">
        <v>3</v>
      </c>
      <c r="D2877" s="42"/>
      <c r="F2877" s="342" t="s">
        <v>568</v>
      </c>
      <c r="G2877" s="57" t="s">
        <v>205</v>
      </c>
      <c r="H2877" s="89">
        <f>H2878+H2879</f>
        <v>0</v>
      </c>
      <c r="I2877" s="90">
        <f t="shared" si="874"/>
        <v>0</v>
      </c>
      <c r="J2877" s="92">
        <f>J2878+J2879</f>
        <v>0</v>
      </c>
      <c r="K2877" s="92">
        <f>K2878+K2879</f>
        <v>0</v>
      </c>
      <c r="L2877" s="90">
        <f t="shared" si="875"/>
        <v>0</v>
      </c>
      <c r="M2877" s="92">
        <f>M2878+M2879</f>
        <v>0</v>
      </c>
      <c r="N2877" s="92">
        <f>N2878+N2879</f>
        <v>0</v>
      </c>
      <c r="O2877" s="82" t="s">
        <v>146</v>
      </c>
      <c r="R2877" s="352">
        <f>L2877-[1]გადასახდელები!L2877</f>
        <v>0</v>
      </c>
    </row>
    <row r="2878" spans="2:18" ht="20.25" hidden="1" customHeight="1">
      <c r="B2878" s="36" t="str">
        <f t="shared" si="873"/>
        <v>b</v>
      </c>
      <c r="C2878" s="42">
        <v>4</v>
      </c>
      <c r="D2878" s="42"/>
      <c r="F2878" s="343" t="s">
        <v>657</v>
      </c>
      <c r="G2878" s="47" t="s">
        <v>285</v>
      </c>
      <c r="H2878" s="103"/>
      <c r="I2878" s="94">
        <f t="shared" si="874"/>
        <v>0</v>
      </c>
      <c r="J2878" s="104"/>
      <c r="K2878" s="104"/>
      <c r="L2878" s="94">
        <f t="shared" si="875"/>
        <v>0</v>
      </c>
      <c r="M2878" s="104"/>
      <c r="N2878" s="104"/>
      <c r="R2878" s="352">
        <f>L2878-[1]გადასახდელები!L2878</f>
        <v>0</v>
      </c>
    </row>
    <row r="2879" spans="2:18" ht="20.25" hidden="1" customHeight="1">
      <c r="B2879" s="36" t="str">
        <f t="shared" si="873"/>
        <v>b</v>
      </c>
      <c r="C2879" s="42">
        <v>4</v>
      </c>
      <c r="D2879" s="42"/>
      <c r="F2879" s="342" t="s">
        <v>570</v>
      </c>
      <c r="G2879" s="47" t="s">
        <v>286</v>
      </c>
      <c r="H2879" s="93">
        <f>H2880+H2899</f>
        <v>0</v>
      </c>
      <c r="I2879" s="94">
        <f t="shared" si="874"/>
        <v>0</v>
      </c>
      <c r="J2879" s="95">
        <f>J2880+J2899</f>
        <v>0</v>
      </c>
      <c r="K2879" s="95">
        <f>K2880+K2899</f>
        <v>0</v>
      </c>
      <c r="L2879" s="94">
        <f t="shared" si="875"/>
        <v>0</v>
      </c>
      <c r="M2879" s="95">
        <f>M2880+M2899</f>
        <v>0</v>
      </c>
      <c r="N2879" s="95">
        <f>N2880+N2899</f>
        <v>0</v>
      </c>
      <c r="O2879" s="82" t="s">
        <v>146</v>
      </c>
      <c r="R2879" s="352">
        <f>L2879-[1]გადასახდელები!L2879</f>
        <v>0</v>
      </c>
    </row>
    <row r="2880" spans="2:18" ht="20.25" hidden="1" customHeight="1">
      <c r="B2880" s="36" t="str">
        <f t="shared" si="873"/>
        <v>b</v>
      </c>
      <c r="C2880" s="42">
        <v>5</v>
      </c>
      <c r="D2880" s="42"/>
      <c r="F2880" s="342" t="s">
        <v>569</v>
      </c>
      <c r="G2880" s="48" t="s">
        <v>287</v>
      </c>
      <c r="H2880" s="113">
        <f>SUM(H2881:H2898)</f>
        <v>0</v>
      </c>
      <c r="I2880" s="97">
        <f t="shared" si="874"/>
        <v>0</v>
      </c>
      <c r="J2880" s="114">
        <f>SUM(J2881:J2898)</f>
        <v>0</v>
      </c>
      <c r="K2880" s="114">
        <f>SUM(K2881:K2898)</f>
        <v>0</v>
      </c>
      <c r="L2880" s="97">
        <f t="shared" si="875"/>
        <v>0</v>
      </c>
      <c r="M2880" s="114">
        <f>SUM(M2881:M2898)</f>
        <v>0</v>
      </c>
      <c r="N2880" s="114">
        <f>SUM(N2881:N2898)</f>
        <v>0</v>
      </c>
      <c r="O2880" s="82" t="s">
        <v>146</v>
      </c>
      <c r="R2880" s="352">
        <f>L2880-[1]გადასახდელები!L2880</f>
        <v>0</v>
      </c>
    </row>
    <row r="2881" spans="2:18" ht="45" hidden="1" customHeight="1">
      <c r="B2881" s="36" t="str">
        <f t="shared" si="873"/>
        <v>b</v>
      </c>
      <c r="C2881" s="42">
        <v>6</v>
      </c>
      <c r="D2881" s="42"/>
      <c r="F2881" s="343" t="s">
        <v>658</v>
      </c>
      <c r="G2881" s="45" t="s">
        <v>215</v>
      </c>
      <c r="H2881" s="99"/>
      <c r="I2881" s="105">
        <f t="shared" si="874"/>
        <v>0</v>
      </c>
      <c r="J2881" s="100"/>
      <c r="K2881" s="100"/>
      <c r="L2881" s="105">
        <f t="shared" si="875"/>
        <v>0</v>
      </c>
      <c r="M2881" s="100"/>
      <c r="N2881" s="100"/>
      <c r="R2881" s="352">
        <f>L2881-[1]გადასახდელები!L2881</f>
        <v>0</v>
      </c>
    </row>
    <row r="2882" spans="2:18" ht="20.25" hidden="1" customHeight="1">
      <c r="B2882" s="36" t="str">
        <f t="shared" si="873"/>
        <v>b</v>
      </c>
      <c r="C2882" s="42">
        <v>6</v>
      </c>
      <c r="D2882" s="42"/>
      <c r="F2882" s="343" t="s">
        <v>659</v>
      </c>
      <c r="G2882" s="45" t="s">
        <v>288</v>
      </c>
      <c r="H2882" s="99"/>
      <c r="I2882" s="105">
        <f t="shared" si="874"/>
        <v>0</v>
      </c>
      <c r="J2882" s="100"/>
      <c r="K2882" s="100"/>
      <c r="L2882" s="105">
        <f t="shared" si="875"/>
        <v>0</v>
      </c>
      <c r="M2882" s="100"/>
      <c r="N2882" s="100"/>
      <c r="R2882" s="352">
        <f>L2882-[1]გადასახდელები!L2882</f>
        <v>0</v>
      </c>
    </row>
    <row r="2883" spans="2:18" ht="20.25" hidden="1" customHeight="1">
      <c r="B2883" s="36" t="str">
        <f t="shared" si="873"/>
        <v>b</v>
      </c>
      <c r="C2883" s="42">
        <v>6</v>
      </c>
      <c r="D2883" s="42"/>
      <c r="F2883" s="343" t="s">
        <v>660</v>
      </c>
      <c r="G2883" s="45" t="s">
        <v>289</v>
      </c>
      <c r="H2883" s="99"/>
      <c r="I2883" s="105">
        <f t="shared" si="874"/>
        <v>0</v>
      </c>
      <c r="J2883" s="100"/>
      <c r="K2883" s="100"/>
      <c r="L2883" s="105">
        <f t="shared" si="875"/>
        <v>0</v>
      </c>
      <c r="M2883" s="100"/>
      <c r="N2883" s="100"/>
      <c r="R2883" s="352">
        <f>L2883-[1]გადასახდელები!L2883</f>
        <v>0</v>
      </c>
    </row>
    <row r="2884" spans="2:18" ht="20.25" hidden="1" customHeight="1">
      <c r="B2884" s="36" t="str">
        <f t="shared" si="873"/>
        <v>b</v>
      </c>
      <c r="C2884" s="42">
        <v>6</v>
      </c>
      <c r="D2884" s="42"/>
      <c r="F2884" s="343" t="s">
        <v>661</v>
      </c>
      <c r="G2884" s="45" t="s">
        <v>216</v>
      </c>
      <c r="H2884" s="99"/>
      <c r="I2884" s="105">
        <f t="shared" si="874"/>
        <v>0</v>
      </c>
      <c r="J2884" s="100"/>
      <c r="K2884" s="100"/>
      <c r="L2884" s="105">
        <f t="shared" si="875"/>
        <v>0</v>
      </c>
      <c r="M2884" s="100"/>
      <c r="N2884" s="100"/>
      <c r="R2884" s="352">
        <f>L2884-[1]გადასახდელები!L2884</f>
        <v>0</v>
      </c>
    </row>
    <row r="2885" spans="2:18" ht="20.25" hidden="1" customHeight="1">
      <c r="B2885" s="36" t="str">
        <f t="shared" si="873"/>
        <v>b</v>
      </c>
      <c r="C2885" s="42">
        <v>6</v>
      </c>
      <c r="D2885" s="42"/>
      <c r="F2885" s="343" t="s">
        <v>662</v>
      </c>
      <c r="G2885" s="45" t="s">
        <v>217</v>
      </c>
      <c r="H2885" s="99"/>
      <c r="I2885" s="105">
        <f t="shared" si="874"/>
        <v>0</v>
      </c>
      <c r="J2885" s="100"/>
      <c r="K2885" s="100"/>
      <c r="L2885" s="105">
        <f t="shared" si="875"/>
        <v>0</v>
      </c>
      <c r="M2885" s="100"/>
      <c r="N2885" s="100"/>
      <c r="R2885" s="352">
        <f>L2885-[1]გადასახდელები!L2885</f>
        <v>0</v>
      </c>
    </row>
    <row r="2886" spans="2:18" ht="20.25" hidden="1" customHeight="1">
      <c r="B2886" s="36" t="str">
        <f t="shared" si="873"/>
        <v>b</v>
      </c>
      <c r="C2886" s="42">
        <v>6</v>
      </c>
      <c r="D2886" s="42"/>
      <c r="F2886" s="343" t="s">
        <v>571</v>
      </c>
      <c r="G2886" s="45" t="s">
        <v>290</v>
      </c>
      <c r="H2886" s="99"/>
      <c r="I2886" s="105">
        <f t="shared" si="874"/>
        <v>0</v>
      </c>
      <c r="J2886" s="100"/>
      <c r="K2886" s="100"/>
      <c r="L2886" s="105">
        <f t="shared" si="875"/>
        <v>0</v>
      </c>
      <c r="M2886" s="100"/>
      <c r="N2886" s="100"/>
      <c r="R2886" s="352">
        <f>L2886-[1]გადასახდელები!L2886</f>
        <v>0</v>
      </c>
    </row>
    <row r="2887" spans="2:18" ht="20.25" hidden="1" customHeight="1">
      <c r="B2887" s="36" t="str">
        <f t="shared" ref="B2887:B2950" si="876">IF(H2887+I2887+L2887&gt;0,"a","b")</f>
        <v>b</v>
      </c>
      <c r="C2887" s="42">
        <v>6</v>
      </c>
      <c r="D2887" s="42"/>
      <c r="F2887" s="343" t="s">
        <v>663</v>
      </c>
      <c r="G2887" s="45" t="s">
        <v>291</v>
      </c>
      <c r="H2887" s="99"/>
      <c r="I2887" s="105">
        <f t="shared" si="874"/>
        <v>0</v>
      </c>
      <c r="J2887" s="100"/>
      <c r="K2887" s="100"/>
      <c r="L2887" s="105">
        <f t="shared" si="875"/>
        <v>0</v>
      </c>
      <c r="M2887" s="100"/>
      <c r="N2887" s="100"/>
      <c r="R2887" s="352">
        <f>L2887-[1]გადასახდელები!L2887</f>
        <v>0</v>
      </c>
    </row>
    <row r="2888" spans="2:18" ht="20.25" hidden="1" customHeight="1">
      <c r="B2888" s="36" t="str">
        <f t="shared" si="876"/>
        <v>b</v>
      </c>
      <c r="C2888" s="42">
        <v>6</v>
      </c>
      <c r="D2888" s="42"/>
      <c r="F2888" s="343" t="s">
        <v>664</v>
      </c>
      <c r="G2888" s="45" t="s">
        <v>218</v>
      </c>
      <c r="H2888" s="99"/>
      <c r="I2888" s="105">
        <f t="shared" si="874"/>
        <v>0</v>
      </c>
      <c r="J2888" s="100"/>
      <c r="K2888" s="100"/>
      <c r="L2888" s="105">
        <f t="shared" si="875"/>
        <v>0</v>
      </c>
      <c r="M2888" s="100"/>
      <c r="N2888" s="100"/>
      <c r="R2888" s="352">
        <f>L2888-[1]გადასახდელები!L2888</f>
        <v>0</v>
      </c>
    </row>
    <row r="2889" spans="2:18" ht="20.25" hidden="1" customHeight="1">
      <c r="B2889" s="36" t="str">
        <f t="shared" si="876"/>
        <v>b</v>
      </c>
      <c r="C2889" s="42">
        <v>6</v>
      </c>
      <c r="D2889" s="42"/>
      <c r="F2889" s="343" t="s">
        <v>665</v>
      </c>
      <c r="G2889" s="45" t="s">
        <v>219</v>
      </c>
      <c r="H2889" s="99"/>
      <c r="I2889" s="105">
        <f t="shared" si="874"/>
        <v>0</v>
      </c>
      <c r="J2889" s="100"/>
      <c r="K2889" s="100"/>
      <c r="L2889" s="105">
        <f t="shared" si="875"/>
        <v>0</v>
      </c>
      <c r="M2889" s="100"/>
      <c r="N2889" s="100"/>
      <c r="R2889" s="352">
        <f>L2889-[1]გადასახდელები!L2889</f>
        <v>0</v>
      </c>
    </row>
    <row r="2890" spans="2:18" ht="20.25" hidden="1" customHeight="1">
      <c r="B2890" s="36" t="str">
        <f t="shared" si="876"/>
        <v>b</v>
      </c>
      <c r="C2890" s="42">
        <v>6</v>
      </c>
      <c r="D2890" s="42"/>
      <c r="F2890" s="343" t="s">
        <v>666</v>
      </c>
      <c r="G2890" s="45" t="s">
        <v>220</v>
      </c>
      <c r="H2890" s="99"/>
      <c r="I2890" s="105">
        <f t="shared" si="874"/>
        <v>0</v>
      </c>
      <c r="J2890" s="100"/>
      <c r="K2890" s="100"/>
      <c r="L2890" s="105">
        <f t="shared" si="875"/>
        <v>0</v>
      </c>
      <c r="M2890" s="100"/>
      <c r="N2890" s="100"/>
      <c r="R2890" s="352">
        <f>L2890-[1]გადასახდელები!L2890</f>
        <v>0</v>
      </c>
    </row>
    <row r="2891" spans="2:18" ht="20.25" hidden="1" customHeight="1">
      <c r="B2891" s="36" t="str">
        <f t="shared" si="876"/>
        <v>b</v>
      </c>
      <c r="C2891" s="42">
        <v>6</v>
      </c>
      <c r="D2891" s="42"/>
      <c r="F2891" s="343" t="s">
        <v>667</v>
      </c>
      <c r="G2891" s="45" t="s">
        <v>221</v>
      </c>
      <c r="H2891" s="99"/>
      <c r="I2891" s="105">
        <f t="shared" si="874"/>
        <v>0</v>
      </c>
      <c r="J2891" s="100"/>
      <c r="K2891" s="100"/>
      <c r="L2891" s="105">
        <f t="shared" si="875"/>
        <v>0</v>
      </c>
      <c r="M2891" s="100"/>
      <c r="N2891" s="100"/>
      <c r="R2891" s="352">
        <f>L2891-[1]გადასახდელები!L2891</f>
        <v>0</v>
      </c>
    </row>
    <row r="2892" spans="2:18" ht="20.25" hidden="1" customHeight="1">
      <c r="B2892" s="36" t="str">
        <f t="shared" si="876"/>
        <v>b</v>
      </c>
      <c r="C2892" s="42">
        <v>6</v>
      </c>
      <c r="D2892" s="42"/>
      <c r="F2892" s="343" t="s">
        <v>668</v>
      </c>
      <c r="G2892" s="45" t="s">
        <v>222</v>
      </c>
      <c r="H2892" s="99"/>
      <c r="I2892" s="105">
        <f t="shared" si="874"/>
        <v>0</v>
      </c>
      <c r="J2892" s="100"/>
      <c r="K2892" s="100"/>
      <c r="L2892" s="105">
        <f t="shared" si="875"/>
        <v>0</v>
      </c>
      <c r="M2892" s="100"/>
      <c r="N2892" s="100"/>
      <c r="R2892" s="352">
        <f>L2892-[1]გადასახდელები!L2892</f>
        <v>0</v>
      </c>
    </row>
    <row r="2893" spans="2:18" ht="20.25" hidden="1" customHeight="1">
      <c r="B2893" s="36" t="str">
        <f t="shared" si="876"/>
        <v>b</v>
      </c>
      <c r="C2893" s="42">
        <v>6</v>
      </c>
      <c r="D2893" s="42"/>
      <c r="F2893" s="343" t="s">
        <v>669</v>
      </c>
      <c r="G2893" s="45" t="s">
        <v>223</v>
      </c>
      <c r="H2893" s="99"/>
      <c r="I2893" s="105">
        <f t="shared" si="874"/>
        <v>0</v>
      </c>
      <c r="J2893" s="100"/>
      <c r="K2893" s="100"/>
      <c r="L2893" s="105">
        <f t="shared" si="875"/>
        <v>0</v>
      </c>
      <c r="M2893" s="100"/>
      <c r="N2893" s="100"/>
      <c r="R2893" s="352">
        <f>L2893-[1]გადასახდელები!L2893</f>
        <v>0</v>
      </c>
    </row>
    <row r="2894" spans="2:18" ht="36" hidden="1" customHeight="1">
      <c r="B2894" s="36" t="str">
        <f t="shared" si="876"/>
        <v>b</v>
      </c>
      <c r="C2894" s="42">
        <v>6</v>
      </c>
      <c r="D2894" s="42"/>
      <c r="F2894" s="343" t="s">
        <v>670</v>
      </c>
      <c r="G2894" s="45" t="s">
        <v>224</v>
      </c>
      <c r="H2894" s="99"/>
      <c r="I2894" s="105">
        <f t="shared" si="874"/>
        <v>0</v>
      </c>
      <c r="J2894" s="100"/>
      <c r="K2894" s="100"/>
      <c r="L2894" s="105">
        <f t="shared" si="875"/>
        <v>0</v>
      </c>
      <c r="M2894" s="100"/>
      <c r="N2894" s="100"/>
      <c r="R2894" s="352">
        <f>L2894-[1]გადასახდელები!L2894</f>
        <v>0</v>
      </c>
    </row>
    <row r="2895" spans="2:18" ht="48.75" hidden="1" customHeight="1">
      <c r="B2895" s="36" t="str">
        <f t="shared" si="876"/>
        <v>b</v>
      </c>
      <c r="C2895" s="42">
        <v>6</v>
      </c>
      <c r="D2895" s="42"/>
      <c r="F2895" s="343" t="s">
        <v>671</v>
      </c>
      <c r="G2895" s="45" t="s">
        <v>225</v>
      </c>
      <c r="H2895" s="99"/>
      <c r="I2895" s="105">
        <f t="shared" si="874"/>
        <v>0</v>
      </c>
      <c r="J2895" s="100"/>
      <c r="K2895" s="100"/>
      <c r="L2895" s="105">
        <f t="shared" si="875"/>
        <v>0</v>
      </c>
      <c r="M2895" s="100"/>
      <c r="N2895" s="100"/>
      <c r="R2895" s="352">
        <f>L2895-[1]გადასახდელები!L2895</f>
        <v>0</v>
      </c>
    </row>
    <row r="2896" spans="2:18" ht="24.75" hidden="1" customHeight="1">
      <c r="B2896" s="36" t="str">
        <f t="shared" si="876"/>
        <v>b</v>
      </c>
      <c r="C2896" s="42">
        <v>6</v>
      </c>
      <c r="D2896" s="42"/>
      <c r="F2896" s="343" t="s">
        <v>672</v>
      </c>
      <c r="G2896" s="45" t="s">
        <v>226</v>
      </c>
      <c r="H2896" s="99"/>
      <c r="I2896" s="105">
        <f t="shared" si="874"/>
        <v>0</v>
      </c>
      <c r="J2896" s="100"/>
      <c r="K2896" s="100"/>
      <c r="L2896" s="105">
        <f t="shared" si="875"/>
        <v>0</v>
      </c>
      <c r="M2896" s="100"/>
      <c r="N2896" s="100"/>
      <c r="R2896" s="352">
        <f>L2896-[1]გადასახდელები!L2896</f>
        <v>0</v>
      </c>
    </row>
    <row r="2897" spans="2:18" ht="24" hidden="1" customHeight="1">
      <c r="B2897" s="36" t="str">
        <f t="shared" si="876"/>
        <v>b</v>
      </c>
      <c r="C2897" s="42">
        <v>6</v>
      </c>
      <c r="D2897" s="42"/>
      <c r="F2897" s="343" t="s">
        <v>673</v>
      </c>
      <c r="G2897" s="45" t="s">
        <v>227</v>
      </c>
      <c r="H2897" s="99"/>
      <c r="I2897" s="105">
        <f t="shared" si="874"/>
        <v>0</v>
      </c>
      <c r="J2897" s="100"/>
      <c r="K2897" s="100"/>
      <c r="L2897" s="105">
        <f t="shared" si="875"/>
        <v>0</v>
      </c>
      <c r="M2897" s="100"/>
      <c r="N2897" s="100"/>
      <c r="R2897" s="352">
        <f>L2897-[1]გადასახდელები!L2897</f>
        <v>0</v>
      </c>
    </row>
    <row r="2898" spans="2:18" ht="36.75" hidden="1" customHeight="1">
      <c r="B2898" s="36" t="str">
        <f t="shared" si="876"/>
        <v>b</v>
      </c>
      <c r="C2898" s="42">
        <v>6</v>
      </c>
      <c r="D2898" s="42"/>
      <c r="F2898" s="343" t="s">
        <v>572</v>
      </c>
      <c r="G2898" s="45" t="s">
        <v>228</v>
      </c>
      <c r="H2898" s="99"/>
      <c r="I2898" s="105">
        <f t="shared" si="874"/>
        <v>0</v>
      </c>
      <c r="J2898" s="100"/>
      <c r="K2898" s="100"/>
      <c r="L2898" s="105">
        <f t="shared" si="875"/>
        <v>0</v>
      </c>
      <c r="M2898" s="100"/>
      <c r="N2898" s="100"/>
      <c r="R2898" s="352">
        <f>L2898-[1]გადასახდელები!L2898</f>
        <v>0</v>
      </c>
    </row>
    <row r="2899" spans="2:18" ht="24.75" hidden="1" customHeight="1">
      <c r="B2899" s="36" t="str">
        <f t="shared" si="876"/>
        <v>b</v>
      </c>
      <c r="C2899" s="42">
        <v>5</v>
      </c>
      <c r="D2899" s="42"/>
      <c r="F2899" s="343" t="s">
        <v>573</v>
      </c>
      <c r="G2899" s="48" t="s">
        <v>193</v>
      </c>
      <c r="H2899" s="101"/>
      <c r="I2899" s="97">
        <f t="shared" si="874"/>
        <v>0</v>
      </c>
      <c r="J2899" s="102"/>
      <c r="K2899" s="102"/>
      <c r="L2899" s="97">
        <f t="shared" si="875"/>
        <v>0</v>
      </c>
      <c r="M2899" s="102"/>
      <c r="N2899" s="102"/>
      <c r="R2899" s="352">
        <f>L2899-[1]გადასახდელები!L2899</f>
        <v>0</v>
      </c>
    </row>
    <row r="2900" spans="2:18" ht="20.25" hidden="1" customHeight="1">
      <c r="B2900" s="36" t="str">
        <f t="shared" si="876"/>
        <v>b</v>
      </c>
      <c r="C2900" s="42">
        <v>2</v>
      </c>
      <c r="D2900" s="42"/>
      <c r="E2900" s="24">
        <v>702</v>
      </c>
      <c r="F2900" s="342" t="s">
        <v>574</v>
      </c>
      <c r="G2900" s="59" t="s">
        <v>292</v>
      </c>
      <c r="H2900" s="86">
        <f>H2901+H2948+H2956+H2955</f>
        <v>0</v>
      </c>
      <c r="I2900" s="87">
        <f t="shared" si="874"/>
        <v>0</v>
      </c>
      <c r="J2900" s="88">
        <f>J2901+J2948+J2956+J2955</f>
        <v>0</v>
      </c>
      <c r="K2900" s="88">
        <f>K2901+K2948+K2956+K2955</f>
        <v>0</v>
      </c>
      <c r="L2900" s="87">
        <f t="shared" si="875"/>
        <v>0</v>
      </c>
      <c r="M2900" s="88">
        <f>M2901+M2948+M2956+M2955</f>
        <v>0</v>
      </c>
      <c r="N2900" s="88">
        <f>N2901+N2948+N2956+N2955</f>
        <v>0</v>
      </c>
      <c r="O2900" s="82" t="s">
        <v>146</v>
      </c>
      <c r="P2900" s="35" t="s">
        <v>145</v>
      </c>
      <c r="R2900" s="352">
        <f>L2900-[1]გადასახდელები!L2900</f>
        <v>0</v>
      </c>
    </row>
    <row r="2901" spans="2:18" ht="20.25" hidden="1" customHeight="1">
      <c r="B2901" s="36" t="str">
        <f t="shared" si="876"/>
        <v>b</v>
      </c>
      <c r="C2901" s="42">
        <v>3</v>
      </c>
      <c r="D2901" s="42"/>
      <c r="F2901" s="342" t="s">
        <v>575</v>
      </c>
      <c r="G2901" s="51" t="s">
        <v>293</v>
      </c>
      <c r="H2901" s="89">
        <f>H2902+H2914+H2943</f>
        <v>0</v>
      </c>
      <c r="I2901" s="90">
        <f t="shared" si="874"/>
        <v>0</v>
      </c>
      <c r="J2901" s="89">
        <f>J2902+J2914+J2943</f>
        <v>0</v>
      </c>
      <c r="K2901" s="89">
        <f>K2902+K2914+K2943</f>
        <v>0</v>
      </c>
      <c r="L2901" s="90">
        <f t="shared" si="875"/>
        <v>0</v>
      </c>
      <c r="M2901" s="89">
        <f>M2902+M2914+M2943</f>
        <v>0</v>
      </c>
      <c r="N2901" s="89">
        <f>N2902+N2914+N2943</f>
        <v>0</v>
      </c>
      <c r="O2901" s="82" t="s">
        <v>146</v>
      </c>
      <c r="P2901" s="35" t="s">
        <v>145</v>
      </c>
      <c r="R2901" s="352">
        <f>L2901-[1]გადასახდელები!L2901</f>
        <v>0</v>
      </c>
    </row>
    <row r="2902" spans="2:18" ht="20.25" hidden="1" customHeight="1">
      <c r="B2902" s="36" t="str">
        <f t="shared" si="876"/>
        <v>b</v>
      </c>
      <c r="C2902" s="42">
        <v>4</v>
      </c>
      <c r="D2902" s="42"/>
      <c r="F2902" s="342" t="s">
        <v>576</v>
      </c>
      <c r="G2902" s="47" t="s">
        <v>294</v>
      </c>
      <c r="H2902" s="93">
        <f>H2903+H2904+H2905+H2906+H2907+H2908+H2909+H2910+H2911+H2912+H2913</f>
        <v>0</v>
      </c>
      <c r="I2902" s="94">
        <f t="shared" si="874"/>
        <v>0</v>
      </c>
      <c r="J2902" s="93">
        <f>J2903+J2904+J2905+J2906+J2907+J2908+J2909+J2910+J2911+J2912+J2913</f>
        <v>0</v>
      </c>
      <c r="K2902" s="93">
        <f>K2903+K2904+K2905+K2906+K2907+K2908+K2909+K2910+K2911+K2912+K2913</f>
        <v>0</v>
      </c>
      <c r="L2902" s="94">
        <f t="shared" si="875"/>
        <v>0</v>
      </c>
      <c r="M2902" s="93">
        <f>M2903+M2904+M2905+M2906+M2907+M2908+M2909+M2910+M2911+M2912+M2913</f>
        <v>0</v>
      </c>
      <c r="N2902" s="93">
        <f>N2903+N2904+N2905+N2906+N2907+N2908+N2909+N2910+N2911+N2912+N2913</f>
        <v>0</v>
      </c>
      <c r="O2902" s="82" t="s">
        <v>146</v>
      </c>
      <c r="P2902" s="35" t="s">
        <v>145</v>
      </c>
      <c r="R2902" s="352">
        <f>L2902-[1]გადასახდელები!L2902</f>
        <v>0</v>
      </c>
    </row>
    <row r="2903" spans="2:18" ht="20.25" hidden="1" customHeight="1">
      <c r="B2903" s="36" t="str">
        <f t="shared" si="876"/>
        <v>b</v>
      </c>
      <c r="C2903" s="42">
        <v>5</v>
      </c>
      <c r="D2903" s="42"/>
      <c r="F2903" s="343" t="s">
        <v>577</v>
      </c>
      <c r="G2903" s="48" t="s">
        <v>295</v>
      </c>
      <c r="H2903" s="101"/>
      <c r="I2903" s="97">
        <f t="shared" si="874"/>
        <v>0</v>
      </c>
      <c r="J2903" s="102"/>
      <c r="K2903" s="102"/>
      <c r="L2903" s="97">
        <f t="shared" si="875"/>
        <v>0</v>
      </c>
      <c r="M2903" s="102"/>
      <c r="N2903" s="102"/>
      <c r="O2903" s="115"/>
      <c r="P2903" s="35" t="s">
        <v>145</v>
      </c>
      <c r="R2903" s="352">
        <f>L2903-[1]გადასახდელები!L2903</f>
        <v>0</v>
      </c>
    </row>
    <row r="2904" spans="2:18" ht="20.25" hidden="1" customHeight="1">
      <c r="B2904" s="36" t="str">
        <f t="shared" si="876"/>
        <v>b</v>
      </c>
      <c r="C2904" s="42">
        <v>5</v>
      </c>
      <c r="D2904" s="42"/>
      <c r="F2904" s="343" t="s">
        <v>578</v>
      </c>
      <c r="G2904" s="48" t="s">
        <v>296</v>
      </c>
      <c r="H2904" s="101"/>
      <c r="I2904" s="97">
        <f t="shared" si="874"/>
        <v>0</v>
      </c>
      <c r="J2904" s="102"/>
      <c r="K2904" s="102"/>
      <c r="L2904" s="97">
        <f t="shared" si="875"/>
        <v>0</v>
      </c>
      <c r="M2904" s="102"/>
      <c r="N2904" s="102"/>
      <c r="O2904" s="115"/>
      <c r="P2904" s="35" t="s">
        <v>145</v>
      </c>
      <c r="R2904" s="352">
        <f>L2904-[1]გადასახდელები!L2904</f>
        <v>0</v>
      </c>
    </row>
    <row r="2905" spans="2:18" ht="30.75" hidden="1" customHeight="1">
      <c r="B2905" s="36" t="str">
        <f t="shared" si="876"/>
        <v>b</v>
      </c>
      <c r="C2905" s="42">
        <v>5</v>
      </c>
      <c r="D2905" s="42"/>
      <c r="F2905" s="343" t="s">
        <v>674</v>
      </c>
      <c r="G2905" s="52" t="s">
        <v>297</v>
      </c>
      <c r="H2905" s="101"/>
      <c r="I2905" s="97">
        <f t="shared" si="874"/>
        <v>0</v>
      </c>
      <c r="J2905" s="102"/>
      <c r="K2905" s="102"/>
      <c r="L2905" s="97">
        <f t="shared" si="875"/>
        <v>0</v>
      </c>
      <c r="M2905" s="102"/>
      <c r="N2905" s="102"/>
      <c r="O2905" s="115"/>
      <c r="P2905" s="35" t="s">
        <v>145</v>
      </c>
      <c r="R2905" s="352">
        <f>L2905-[1]გადასახდელები!L2905</f>
        <v>0</v>
      </c>
    </row>
    <row r="2906" spans="2:18" ht="20.25" hidden="1" customHeight="1">
      <c r="B2906" s="36" t="str">
        <f t="shared" si="876"/>
        <v>b</v>
      </c>
      <c r="C2906" s="42">
        <v>5</v>
      </c>
      <c r="D2906" s="42"/>
      <c r="F2906" s="343" t="s">
        <v>579</v>
      </c>
      <c r="G2906" s="48" t="s">
        <v>298</v>
      </c>
      <c r="H2906" s="101"/>
      <c r="I2906" s="97">
        <f t="shared" si="874"/>
        <v>0</v>
      </c>
      <c r="J2906" s="102"/>
      <c r="K2906" s="102"/>
      <c r="L2906" s="97">
        <f t="shared" si="875"/>
        <v>0</v>
      </c>
      <c r="M2906" s="102"/>
      <c r="N2906" s="102"/>
      <c r="O2906" s="115"/>
      <c r="P2906" s="35" t="s">
        <v>145</v>
      </c>
      <c r="R2906" s="352">
        <f>L2906-[1]გადასახდელები!L2906</f>
        <v>0</v>
      </c>
    </row>
    <row r="2907" spans="2:18" ht="20.25" hidden="1" customHeight="1">
      <c r="B2907" s="36" t="str">
        <f t="shared" si="876"/>
        <v>b</v>
      </c>
      <c r="C2907" s="42">
        <v>5</v>
      </c>
      <c r="D2907" s="42"/>
      <c r="F2907" s="343" t="s">
        <v>580</v>
      </c>
      <c r="G2907" s="48" t="s">
        <v>299</v>
      </c>
      <c r="H2907" s="101"/>
      <c r="I2907" s="97">
        <f t="shared" si="874"/>
        <v>0</v>
      </c>
      <c r="J2907" s="102"/>
      <c r="K2907" s="102"/>
      <c r="L2907" s="97">
        <f t="shared" si="875"/>
        <v>0</v>
      </c>
      <c r="M2907" s="102"/>
      <c r="N2907" s="102"/>
      <c r="O2907" s="115"/>
      <c r="P2907" s="35" t="s">
        <v>145</v>
      </c>
      <c r="R2907" s="352">
        <f>L2907-[1]გადასახდელები!L2907</f>
        <v>0</v>
      </c>
    </row>
    <row r="2908" spans="2:18" ht="30.75" hidden="1" customHeight="1">
      <c r="B2908" s="36" t="str">
        <f t="shared" si="876"/>
        <v>b</v>
      </c>
      <c r="C2908" s="42">
        <v>5</v>
      </c>
      <c r="D2908" s="42"/>
      <c r="F2908" s="343" t="s">
        <v>581</v>
      </c>
      <c r="G2908" s="48" t="s">
        <v>300</v>
      </c>
      <c r="H2908" s="101"/>
      <c r="I2908" s="97">
        <f t="shared" si="874"/>
        <v>0</v>
      </c>
      <c r="J2908" s="102"/>
      <c r="K2908" s="102"/>
      <c r="L2908" s="97">
        <f t="shared" si="875"/>
        <v>0</v>
      </c>
      <c r="M2908" s="102"/>
      <c r="N2908" s="102"/>
      <c r="O2908" s="115"/>
      <c r="P2908" s="35" t="s">
        <v>145</v>
      </c>
      <c r="R2908" s="352">
        <f>L2908-[1]გადასახდელები!L2908</f>
        <v>0</v>
      </c>
    </row>
    <row r="2909" spans="2:18" ht="20.25" hidden="1" customHeight="1">
      <c r="B2909" s="36" t="str">
        <f t="shared" si="876"/>
        <v>b</v>
      </c>
      <c r="C2909" s="42">
        <v>5</v>
      </c>
      <c r="D2909" s="42"/>
      <c r="F2909" s="343" t="s">
        <v>675</v>
      </c>
      <c r="G2909" s="48" t="s">
        <v>301</v>
      </c>
      <c r="H2909" s="101"/>
      <c r="I2909" s="97">
        <f t="shared" si="874"/>
        <v>0</v>
      </c>
      <c r="J2909" s="102"/>
      <c r="K2909" s="102"/>
      <c r="L2909" s="97">
        <f t="shared" si="875"/>
        <v>0</v>
      </c>
      <c r="M2909" s="102"/>
      <c r="N2909" s="102"/>
      <c r="O2909" s="115"/>
      <c r="P2909" s="35" t="s">
        <v>145</v>
      </c>
      <c r="R2909" s="352">
        <f>L2909-[1]გადასახდელები!L2909</f>
        <v>0</v>
      </c>
    </row>
    <row r="2910" spans="2:18" ht="20.25" hidden="1" customHeight="1">
      <c r="B2910" s="36" t="str">
        <f t="shared" si="876"/>
        <v>b</v>
      </c>
      <c r="C2910" s="42">
        <v>5</v>
      </c>
      <c r="D2910" s="42"/>
      <c r="F2910" s="343" t="s">
        <v>582</v>
      </c>
      <c r="G2910" s="48" t="s">
        <v>302</v>
      </c>
      <c r="H2910" s="101"/>
      <c r="I2910" s="97">
        <f t="shared" si="874"/>
        <v>0</v>
      </c>
      <c r="J2910" s="102"/>
      <c r="K2910" s="102"/>
      <c r="L2910" s="97">
        <f t="shared" si="875"/>
        <v>0</v>
      </c>
      <c r="M2910" s="102"/>
      <c r="N2910" s="102"/>
      <c r="O2910" s="115"/>
      <c r="P2910" s="35" t="s">
        <v>145</v>
      </c>
      <c r="R2910" s="352">
        <f>L2910-[1]გადასახდელები!L2910</f>
        <v>0</v>
      </c>
    </row>
    <row r="2911" spans="2:18" ht="20.25" hidden="1" customHeight="1">
      <c r="B2911" s="36" t="str">
        <f t="shared" si="876"/>
        <v>b</v>
      </c>
      <c r="C2911" s="42">
        <v>5</v>
      </c>
      <c r="D2911" s="42"/>
      <c r="F2911" s="343" t="s">
        <v>676</v>
      </c>
      <c r="G2911" s="48" t="s">
        <v>303</v>
      </c>
      <c r="H2911" s="101"/>
      <c r="I2911" s="97">
        <f t="shared" ref="I2911:I2974" si="877">J2911+K2911</f>
        <v>0</v>
      </c>
      <c r="J2911" s="102"/>
      <c r="K2911" s="102"/>
      <c r="L2911" s="97">
        <f t="shared" si="875"/>
        <v>0</v>
      </c>
      <c r="M2911" s="102"/>
      <c r="N2911" s="102"/>
      <c r="O2911" s="115"/>
      <c r="P2911" s="35" t="s">
        <v>145</v>
      </c>
      <c r="R2911" s="352">
        <f>L2911-[1]გადასახდელები!L2911</f>
        <v>0</v>
      </c>
    </row>
    <row r="2912" spans="2:18" ht="20.25" hidden="1" customHeight="1">
      <c r="B2912" s="36" t="str">
        <f t="shared" si="876"/>
        <v>b</v>
      </c>
      <c r="C2912" s="42">
        <v>5</v>
      </c>
      <c r="D2912" s="42"/>
      <c r="F2912" s="343" t="s">
        <v>677</v>
      </c>
      <c r="G2912" s="48" t="s">
        <v>304</v>
      </c>
      <c r="H2912" s="101"/>
      <c r="I2912" s="97">
        <f t="shared" si="877"/>
        <v>0</v>
      </c>
      <c r="J2912" s="102"/>
      <c r="K2912" s="102"/>
      <c r="L2912" s="97">
        <f t="shared" si="875"/>
        <v>0</v>
      </c>
      <c r="M2912" s="102"/>
      <c r="N2912" s="102"/>
      <c r="O2912" s="115"/>
      <c r="P2912" s="35" t="s">
        <v>145</v>
      </c>
      <c r="R2912" s="352">
        <f>L2912-[1]გადასახდელები!L2912</f>
        <v>0</v>
      </c>
    </row>
    <row r="2913" spans="2:18" ht="20.25" hidden="1" customHeight="1">
      <c r="B2913" s="36" t="str">
        <f t="shared" si="876"/>
        <v>b</v>
      </c>
      <c r="C2913" s="42">
        <v>5</v>
      </c>
      <c r="D2913" s="42"/>
      <c r="F2913" s="343" t="s">
        <v>583</v>
      </c>
      <c r="G2913" s="48" t="s">
        <v>305</v>
      </c>
      <c r="H2913" s="101"/>
      <c r="I2913" s="97">
        <f t="shared" si="877"/>
        <v>0</v>
      </c>
      <c r="J2913" s="102"/>
      <c r="K2913" s="102"/>
      <c r="L2913" s="97">
        <f t="shared" si="875"/>
        <v>0</v>
      </c>
      <c r="M2913" s="102"/>
      <c r="N2913" s="102"/>
      <c r="O2913" s="115"/>
      <c r="P2913" s="35" t="s">
        <v>145</v>
      </c>
      <c r="R2913" s="352">
        <f>L2913-[1]გადასახდელები!L2913</f>
        <v>0</v>
      </c>
    </row>
    <row r="2914" spans="2:18" ht="20.25" hidden="1" customHeight="1">
      <c r="B2914" s="36" t="str">
        <f t="shared" si="876"/>
        <v>b</v>
      </c>
      <c r="C2914" s="42">
        <v>4</v>
      </c>
      <c r="D2914" s="42"/>
      <c r="F2914" s="342" t="s">
        <v>584</v>
      </c>
      <c r="G2914" s="47" t="s">
        <v>306</v>
      </c>
      <c r="H2914" s="93">
        <f>H2915+H2922</f>
        <v>0</v>
      </c>
      <c r="I2914" s="94">
        <f t="shared" si="877"/>
        <v>0</v>
      </c>
      <c r="J2914" s="93">
        <f>J2915+J2922</f>
        <v>0</v>
      </c>
      <c r="K2914" s="93">
        <f>K2915+K2922</f>
        <v>0</v>
      </c>
      <c r="L2914" s="94">
        <f t="shared" si="875"/>
        <v>0</v>
      </c>
      <c r="M2914" s="93">
        <f>M2915+M2922</f>
        <v>0</v>
      </c>
      <c r="N2914" s="93">
        <f>N2915+N2922</f>
        <v>0</v>
      </c>
      <c r="O2914" s="82" t="s">
        <v>146</v>
      </c>
      <c r="P2914" s="35" t="s">
        <v>145</v>
      </c>
      <c r="R2914" s="352">
        <f>L2914-[1]გადასახდელები!L2914</f>
        <v>0</v>
      </c>
    </row>
    <row r="2915" spans="2:18" ht="20.25" hidden="1" customHeight="1">
      <c r="B2915" s="36" t="str">
        <f t="shared" si="876"/>
        <v>b</v>
      </c>
      <c r="C2915" s="42">
        <v>5</v>
      </c>
      <c r="D2915" s="42"/>
      <c r="F2915" s="342" t="s">
        <v>585</v>
      </c>
      <c r="G2915" s="48" t="s">
        <v>307</v>
      </c>
      <c r="H2915" s="96">
        <f>SUM(H2916:H2921)</f>
        <v>0</v>
      </c>
      <c r="I2915" s="97">
        <f t="shared" si="877"/>
        <v>0</v>
      </c>
      <c r="J2915" s="96">
        <f>SUM(J2916:J2921)</f>
        <v>0</v>
      </c>
      <c r="K2915" s="96">
        <f>SUM(K2916:K2921)</f>
        <v>0</v>
      </c>
      <c r="L2915" s="97">
        <f t="shared" si="875"/>
        <v>0</v>
      </c>
      <c r="M2915" s="96">
        <f>SUM(M2916:M2921)</f>
        <v>0</v>
      </c>
      <c r="N2915" s="96">
        <f>SUM(N2916:N2921)</f>
        <v>0</v>
      </c>
      <c r="O2915" s="82" t="s">
        <v>146</v>
      </c>
      <c r="P2915" s="35" t="s">
        <v>145</v>
      </c>
      <c r="R2915" s="352">
        <f>L2915-[1]გადასახდელები!L2915</f>
        <v>0</v>
      </c>
    </row>
    <row r="2916" spans="2:18" ht="20.25" hidden="1" customHeight="1">
      <c r="B2916" s="36" t="str">
        <f t="shared" si="876"/>
        <v>b</v>
      </c>
      <c r="C2916" s="42">
        <v>6</v>
      </c>
      <c r="D2916" s="42"/>
      <c r="F2916" s="343" t="s">
        <v>586</v>
      </c>
      <c r="G2916" s="53" t="s">
        <v>308</v>
      </c>
      <c r="H2916" s="99"/>
      <c r="I2916" s="105">
        <f t="shared" si="877"/>
        <v>0</v>
      </c>
      <c r="J2916" s="100"/>
      <c r="K2916" s="100"/>
      <c r="L2916" s="105">
        <f t="shared" si="875"/>
        <v>0</v>
      </c>
      <c r="M2916" s="100"/>
      <c r="N2916" s="100"/>
      <c r="O2916" s="115"/>
      <c r="P2916" s="35" t="s">
        <v>145</v>
      </c>
      <c r="R2916" s="352">
        <f>L2916-[1]გადასახდელები!L2916</f>
        <v>0</v>
      </c>
    </row>
    <row r="2917" spans="2:18" ht="20.25" hidden="1" customHeight="1">
      <c r="B2917" s="36" t="str">
        <f t="shared" si="876"/>
        <v>b</v>
      </c>
      <c r="C2917" s="42">
        <v>6</v>
      </c>
      <c r="D2917" s="42"/>
      <c r="F2917" s="343" t="s">
        <v>678</v>
      </c>
      <c r="G2917" s="53" t="s">
        <v>309</v>
      </c>
      <c r="H2917" s="99"/>
      <c r="I2917" s="105">
        <f t="shared" si="877"/>
        <v>0</v>
      </c>
      <c r="J2917" s="100"/>
      <c r="K2917" s="100"/>
      <c r="L2917" s="105">
        <f t="shared" si="875"/>
        <v>0</v>
      </c>
      <c r="M2917" s="100"/>
      <c r="N2917" s="100"/>
      <c r="O2917" s="115"/>
      <c r="P2917" s="35" t="s">
        <v>145</v>
      </c>
      <c r="R2917" s="352">
        <f>L2917-[1]გადასახდელები!L2917</f>
        <v>0</v>
      </c>
    </row>
    <row r="2918" spans="2:18" ht="20.25" hidden="1" customHeight="1">
      <c r="B2918" s="36" t="str">
        <f t="shared" si="876"/>
        <v>b</v>
      </c>
      <c r="C2918" s="42">
        <v>6</v>
      </c>
      <c r="D2918" s="42"/>
      <c r="F2918" s="343" t="s">
        <v>679</v>
      </c>
      <c r="G2918" s="53" t="s">
        <v>310</v>
      </c>
      <c r="H2918" s="99"/>
      <c r="I2918" s="105">
        <f t="shared" si="877"/>
        <v>0</v>
      </c>
      <c r="J2918" s="100"/>
      <c r="K2918" s="100"/>
      <c r="L2918" s="105">
        <f t="shared" si="875"/>
        <v>0</v>
      </c>
      <c r="M2918" s="100"/>
      <c r="N2918" s="100"/>
      <c r="O2918" s="115"/>
      <c r="P2918" s="35" t="s">
        <v>145</v>
      </c>
      <c r="R2918" s="352">
        <f>L2918-[1]გადასახდელები!L2918</f>
        <v>0</v>
      </c>
    </row>
    <row r="2919" spans="2:18" ht="20.25" hidden="1" customHeight="1">
      <c r="B2919" s="36" t="str">
        <f t="shared" si="876"/>
        <v>b</v>
      </c>
      <c r="C2919" s="42">
        <v>6</v>
      </c>
      <c r="D2919" s="42"/>
      <c r="F2919" s="343" t="s">
        <v>680</v>
      </c>
      <c r="G2919" s="53" t="s">
        <v>311</v>
      </c>
      <c r="H2919" s="99"/>
      <c r="I2919" s="105">
        <f t="shared" si="877"/>
        <v>0</v>
      </c>
      <c r="J2919" s="100"/>
      <c r="K2919" s="100"/>
      <c r="L2919" s="105">
        <f t="shared" si="875"/>
        <v>0</v>
      </c>
      <c r="M2919" s="100"/>
      <c r="N2919" s="100"/>
      <c r="O2919" s="115"/>
      <c r="P2919" s="35" t="s">
        <v>145</v>
      </c>
      <c r="R2919" s="352">
        <f>L2919-[1]გადასახდელები!L2919</f>
        <v>0</v>
      </c>
    </row>
    <row r="2920" spans="2:18" ht="20.25" hidden="1" customHeight="1">
      <c r="B2920" s="36" t="str">
        <f t="shared" si="876"/>
        <v>b</v>
      </c>
      <c r="C2920" s="42">
        <v>6</v>
      </c>
      <c r="D2920" s="42"/>
      <c r="F2920" s="343" t="s">
        <v>681</v>
      </c>
      <c r="G2920" s="53" t="s">
        <v>312</v>
      </c>
      <c r="H2920" s="99"/>
      <c r="I2920" s="105">
        <f t="shared" si="877"/>
        <v>0</v>
      </c>
      <c r="J2920" s="100"/>
      <c r="K2920" s="100"/>
      <c r="L2920" s="105">
        <f t="shared" si="875"/>
        <v>0</v>
      </c>
      <c r="M2920" s="100"/>
      <c r="N2920" s="100"/>
      <c r="O2920" s="115"/>
      <c r="P2920" s="35" t="s">
        <v>145</v>
      </c>
      <c r="R2920" s="352">
        <f>L2920-[1]გადასახდელები!L2920</f>
        <v>0</v>
      </c>
    </row>
    <row r="2921" spans="2:18" ht="20.25" hidden="1" customHeight="1">
      <c r="B2921" s="36" t="str">
        <f t="shared" si="876"/>
        <v>b</v>
      </c>
      <c r="C2921" s="42">
        <v>6</v>
      </c>
      <c r="D2921" s="42"/>
      <c r="F2921" s="343" t="s">
        <v>682</v>
      </c>
      <c r="G2921" s="53" t="s">
        <v>313</v>
      </c>
      <c r="H2921" s="99"/>
      <c r="I2921" s="105">
        <f t="shared" si="877"/>
        <v>0</v>
      </c>
      <c r="J2921" s="100"/>
      <c r="K2921" s="100"/>
      <c r="L2921" s="105">
        <f t="shared" si="875"/>
        <v>0</v>
      </c>
      <c r="M2921" s="100"/>
      <c r="N2921" s="100"/>
      <c r="O2921" s="115"/>
      <c r="P2921" s="35" t="s">
        <v>145</v>
      </c>
      <c r="R2921" s="352">
        <f>L2921-[1]გადასახდელები!L2921</f>
        <v>0</v>
      </c>
    </row>
    <row r="2922" spans="2:18" ht="20.25" hidden="1" customHeight="1">
      <c r="B2922" s="36" t="str">
        <f t="shared" si="876"/>
        <v>b</v>
      </c>
      <c r="C2922" s="42">
        <v>5</v>
      </c>
      <c r="D2922" s="42"/>
      <c r="F2922" s="342" t="s">
        <v>587</v>
      </c>
      <c r="G2922" s="48" t="s">
        <v>314</v>
      </c>
      <c r="H2922" s="96">
        <f>SUM(H2923:H2942)</f>
        <v>0</v>
      </c>
      <c r="I2922" s="97">
        <f t="shared" si="877"/>
        <v>0</v>
      </c>
      <c r="J2922" s="96">
        <f>SUM(J2923:J2942)</f>
        <v>0</v>
      </c>
      <c r="K2922" s="96">
        <f>SUM(K2923:K2942)</f>
        <v>0</v>
      </c>
      <c r="L2922" s="97">
        <f t="shared" si="875"/>
        <v>0</v>
      </c>
      <c r="M2922" s="96">
        <f>SUM(M2923:M2942)</f>
        <v>0</v>
      </c>
      <c r="N2922" s="96">
        <f>SUM(N2923:N2942)</f>
        <v>0</v>
      </c>
      <c r="O2922" s="82" t="s">
        <v>146</v>
      </c>
      <c r="P2922" s="35" t="s">
        <v>145</v>
      </c>
      <c r="R2922" s="352">
        <f>L2922-[1]გადასახდელები!L2922</f>
        <v>0</v>
      </c>
    </row>
    <row r="2923" spans="2:18" ht="20.25" hidden="1" customHeight="1">
      <c r="B2923" s="36" t="str">
        <f t="shared" si="876"/>
        <v>b</v>
      </c>
      <c r="C2923" s="42">
        <v>6</v>
      </c>
      <c r="D2923" s="42"/>
      <c r="F2923" s="343" t="s">
        <v>683</v>
      </c>
      <c r="G2923" s="54" t="s">
        <v>315</v>
      </c>
      <c r="H2923" s="116"/>
      <c r="I2923" s="105">
        <f t="shared" si="877"/>
        <v>0</v>
      </c>
      <c r="J2923" s="117"/>
      <c r="K2923" s="117"/>
      <c r="L2923" s="105">
        <f t="shared" si="875"/>
        <v>0</v>
      </c>
      <c r="M2923" s="117"/>
      <c r="N2923" s="117"/>
      <c r="P2923" s="35" t="s">
        <v>145</v>
      </c>
      <c r="R2923" s="352">
        <f>L2923-[1]გადასახდელები!L2923</f>
        <v>0</v>
      </c>
    </row>
    <row r="2924" spans="2:18" ht="20.25" hidden="1" customHeight="1">
      <c r="B2924" s="36" t="str">
        <f t="shared" si="876"/>
        <v>b</v>
      </c>
      <c r="C2924" s="42">
        <v>6</v>
      </c>
      <c r="D2924" s="42"/>
      <c r="F2924" s="343" t="s">
        <v>684</v>
      </c>
      <c r="G2924" s="54" t="s">
        <v>316</v>
      </c>
      <c r="H2924" s="116"/>
      <c r="I2924" s="105">
        <f t="shared" si="877"/>
        <v>0</v>
      </c>
      <c r="J2924" s="117"/>
      <c r="K2924" s="117"/>
      <c r="L2924" s="105">
        <f t="shared" si="875"/>
        <v>0</v>
      </c>
      <c r="M2924" s="117"/>
      <c r="N2924" s="117"/>
      <c r="P2924" s="35" t="s">
        <v>145</v>
      </c>
      <c r="R2924" s="352">
        <f>L2924-[1]გადასახდელები!L2924</f>
        <v>0</v>
      </c>
    </row>
    <row r="2925" spans="2:18" ht="30.75" hidden="1" customHeight="1">
      <c r="B2925" s="36" t="str">
        <f t="shared" si="876"/>
        <v>b</v>
      </c>
      <c r="C2925" s="42">
        <v>6</v>
      </c>
      <c r="D2925" s="42"/>
      <c r="F2925" s="343" t="s">
        <v>588</v>
      </c>
      <c r="G2925" s="54" t="s">
        <v>317</v>
      </c>
      <c r="H2925" s="116"/>
      <c r="I2925" s="105">
        <f t="shared" si="877"/>
        <v>0</v>
      </c>
      <c r="J2925" s="117"/>
      <c r="K2925" s="117"/>
      <c r="L2925" s="105">
        <f t="shared" si="875"/>
        <v>0</v>
      </c>
      <c r="M2925" s="117"/>
      <c r="N2925" s="117"/>
      <c r="P2925" s="35" t="s">
        <v>145</v>
      </c>
      <c r="R2925" s="352">
        <f>L2925-[1]გადასახდელები!L2925</f>
        <v>0</v>
      </c>
    </row>
    <row r="2926" spans="2:18" ht="30.75" hidden="1" customHeight="1">
      <c r="B2926" s="36" t="str">
        <f t="shared" si="876"/>
        <v>b</v>
      </c>
      <c r="C2926" s="42">
        <v>6</v>
      </c>
      <c r="D2926" s="42"/>
      <c r="F2926" s="343" t="s">
        <v>685</v>
      </c>
      <c r="G2926" s="54" t="s">
        <v>318</v>
      </c>
      <c r="H2926" s="116"/>
      <c r="I2926" s="105">
        <f t="shared" si="877"/>
        <v>0</v>
      </c>
      <c r="J2926" s="117"/>
      <c r="K2926" s="117"/>
      <c r="L2926" s="105">
        <f t="shared" si="875"/>
        <v>0</v>
      </c>
      <c r="M2926" s="117"/>
      <c r="N2926" s="117"/>
      <c r="P2926" s="35" t="s">
        <v>145</v>
      </c>
      <c r="R2926" s="352">
        <f>L2926-[1]გადასახდელები!L2926</f>
        <v>0</v>
      </c>
    </row>
    <row r="2927" spans="2:18" ht="20.25" hidden="1" customHeight="1">
      <c r="B2927" s="36" t="str">
        <f t="shared" si="876"/>
        <v>b</v>
      </c>
      <c r="C2927" s="42">
        <v>6</v>
      </c>
      <c r="D2927" s="42"/>
      <c r="F2927" s="343" t="s">
        <v>589</v>
      </c>
      <c r="G2927" s="54" t="s">
        <v>319</v>
      </c>
      <c r="H2927" s="116"/>
      <c r="I2927" s="105">
        <f t="shared" si="877"/>
        <v>0</v>
      </c>
      <c r="J2927" s="117"/>
      <c r="K2927" s="117"/>
      <c r="L2927" s="105">
        <f t="shared" si="875"/>
        <v>0</v>
      </c>
      <c r="M2927" s="117"/>
      <c r="N2927" s="117"/>
      <c r="P2927" s="35" t="s">
        <v>145</v>
      </c>
      <c r="R2927" s="352">
        <f>L2927-[1]გადასახდელები!L2927</f>
        <v>0</v>
      </c>
    </row>
    <row r="2928" spans="2:18" ht="20.25" hidden="1" customHeight="1">
      <c r="B2928" s="36" t="str">
        <f t="shared" si="876"/>
        <v>b</v>
      </c>
      <c r="C2928" s="42">
        <v>6</v>
      </c>
      <c r="D2928" s="42"/>
      <c r="F2928" s="343" t="s">
        <v>686</v>
      </c>
      <c r="G2928" s="54" t="s">
        <v>320</v>
      </c>
      <c r="H2928" s="116"/>
      <c r="I2928" s="105">
        <f t="shared" si="877"/>
        <v>0</v>
      </c>
      <c r="J2928" s="117"/>
      <c r="K2928" s="117"/>
      <c r="L2928" s="105">
        <f t="shared" si="875"/>
        <v>0</v>
      </c>
      <c r="M2928" s="117"/>
      <c r="N2928" s="117"/>
      <c r="P2928" s="35" t="s">
        <v>145</v>
      </c>
      <c r="R2928" s="352">
        <f>L2928-[1]გადასახდელები!L2928</f>
        <v>0</v>
      </c>
    </row>
    <row r="2929" spans="2:18" ht="30.75" hidden="1" customHeight="1">
      <c r="B2929" s="36" t="str">
        <f t="shared" si="876"/>
        <v>b</v>
      </c>
      <c r="C2929" s="42">
        <v>6</v>
      </c>
      <c r="D2929" s="42"/>
      <c r="F2929" s="343" t="s">
        <v>687</v>
      </c>
      <c r="G2929" s="54" t="s">
        <v>321</v>
      </c>
      <c r="H2929" s="116"/>
      <c r="I2929" s="105">
        <f t="shared" si="877"/>
        <v>0</v>
      </c>
      <c r="J2929" s="117"/>
      <c r="K2929" s="117"/>
      <c r="L2929" s="105">
        <f t="shared" si="875"/>
        <v>0</v>
      </c>
      <c r="M2929" s="117"/>
      <c r="N2929" s="117"/>
      <c r="P2929" s="35" t="s">
        <v>145</v>
      </c>
      <c r="R2929" s="352">
        <f>L2929-[1]გადასახდელები!L2929</f>
        <v>0</v>
      </c>
    </row>
    <row r="2930" spans="2:18" ht="20.25" hidden="1" customHeight="1">
      <c r="B2930" s="36" t="str">
        <f t="shared" si="876"/>
        <v>b</v>
      </c>
      <c r="C2930" s="42">
        <v>6</v>
      </c>
      <c r="D2930" s="42"/>
      <c r="F2930" s="343" t="s">
        <v>590</v>
      </c>
      <c r="G2930" s="54" t="s">
        <v>322</v>
      </c>
      <c r="H2930" s="116"/>
      <c r="I2930" s="105">
        <f t="shared" si="877"/>
        <v>0</v>
      </c>
      <c r="J2930" s="117"/>
      <c r="K2930" s="117"/>
      <c r="L2930" s="105">
        <f t="shared" si="875"/>
        <v>0</v>
      </c>
      <c r="M2930" s="117"/>
      <c r="N2930" s="117"/>
      <c r="P2930" s="35" t="s">
        <v>145</v>
      </c>
      <c r="R2930" s="352">
        <f>L2930-[1]გადასახდელები!L2930</f>
        <v>0</v>
      </c>
    </row>
    <row r="2931" spans="2:18" ht="20.25" hidden="1" customHeight="1">
      <c r="B2931" s="36" t="str">
        <f t="shared" si="876"/>
        <v>b</v>
      </c>
      <c r="C2931" s="42">
        <v>6</v>
      </c>
      <c r="D2931" s="42"/>
      <c r="F2931" s="343" t="s">
        <v>688</v>
      </c>
      <c r="G2931" s="54" t="s">
        <v>323</v>
      </c>
      <c r="H2931" s="116"/>
      <c r="I2931" s="105">
        <f t="shared" si="877"/>
        <v>0</v>
      </c>
      <c r="J2931" s="117"/>
      <c r="K2931" s="117"/>
      <c r="L2931" s="105">
        <f t="shared" si="875"/>
        <v>0</v>
      </c>
      <c r="M2931" s="117"/>
      <c r="N2931" s="117"/>
      <c r="P2931" s="35" t="s">
        <v>145</v>
      </c>
      <c r="R2931" s="352">
        <f>L2931-[1]გადასახდელები!L2931</f>
        <v>0</v>
      </c>
    </row>
    <row r="2932" spans="2:18" ht="20.25" hidden="1" customHeight="1">
      <c r="B2932" s="36" t="str">
        <f t="shared" si="876"/>
        <v>b</v>
      </c>
      <c r="C2932" s="42">
        <v>6</v>
      </c>
      <c r="D2932" s="42"/>
      <c r="F2932" s="343" t="s">
        <v>689</v>
      </c>
      <c r="G2932" s="54" t="s">
        <v>324</v>
      </c>
      <c r="H2932" s="116"/>
      <c r="I2932" s="105">
        <f t="shared" si="877"/>
        <v>0</v>
      </c>
      <c r="J2932" s="117"/>
      <c r="K2932" s="117"/>
      <c r="L2932" s="105">
        <f t="shared" si="875"/>
        <v>0</v>
      </c>
      <c r="M2932" s="117"/>
      <c r="N2932" s="117"/>
      <c r="P2932" s="35" t="s">
        <v>145</v>
      </c>
      <c r="R2932" s="352">
        <f>L2932-[1]გადასახდელები!L2932</f>
        <v>0</v>
      </c>
    </row>
    <row r="2933" spans="2:18" ht="20.25" hidden="1" customHeight="1">
      <c r="B2933" s="36" t="str">
        <f t="shared" si="876"/>
        <v>b</v>
      </c>
      <c r="C2933" s="42">
        <v>6</v>
      </c>
      <c r="D2933" s="42"/>
      <c r="F2933" s="343" t="s">
        <v>690</v>
      </c>
      <c r="G2933" s="54" t="s">
        <v>325</v>
      </c>
      <c r="H2933" s="116"/>
      <c r="I2933" s="105">
        <f t="shared" si="877"/>
        <v>0</v>
      </c>
      <c r="J2933" s="117"/>
      <c r="K2933" s="117"/>
      <c r="L2933" s="105">
        <f t="shared" si="875"/>
        <v>0</v>
      </c>
      <c r="M2933" s="117"/>
      <c r="N2933" s="117"/>
      <c r="P2933" s="35" t="s">
        <v>145</v>
      </c>
      <c r="R2933" s="352">
        <f>L2933-[1]გადასახდელები!L2933</f>
        <v>0</v>
      </c>
    </row>
    <row r="2934" spans="2:18" ht="20.25" hidden="1" customHeight="1">
      <c r="B2934" s="36" t="str">
        <f t="shared" si="876"/>
        <v>b</v>
      </c>
      <c r="C2934" s="42">
        <v>6</v>
      </c>
      <c r="D2934" s="42"/>
      <c r="F2934" s="343" t="s">
        <v>691</v>
      </c>
      <c r="G2934" s="54" t="s">
        <v>326</v>
      </c>
      <c r="H2934" s="116"/>
      <c r="I2934" s="105">
        <f t="shared" si="877"/>
        <v>0</v>
      </c>
      <c r="J2934" s="117"/>
      <c r="K2934" s="117"/>
      <c r="L2934" s="105">
        <f t="shared" ref="L2934:L2998" si="878">M2934+N2934</f>
        <v>0</v>
      </c>
      <c r="M2934" s="117"/>
      <c r="N2934" s="117"/>
      <c r="P2934" s="35" t="s">
        <v>145</v>
      </c>
      <c r="R2934" s="352">
        <f>L2934-[1]გადასახდელები!L2934</f>
        <v>0</v>
      </c>
    </row>
    <row r="2935" spans="2:18" ht="20.25" hidden="1" customHeight="1">
      <c r="B2935" s="36" t="str">
        <f t="shared" si="876"/>
        <v>b</v>
      </c>
      <c r="C2935" s="42">
        <v>6</v>
      </c>
      <c r="D2935" s="42"/>
      <c r="F2935" s="343" t="s">
        <v>692</v>
      </c>
      <c r="G2935" s="54" t="s">
        <v>327</v>
      </c>
      <c r="H2935" s="116"/>
      <c r="I2935" s="105">
        <f t="shared" si="877"/>
        <v>0</v>
      </c>
      <c r="J2935" s="117"/>
      <c r="K2935" s="117"/>
      <c r="L2935" s="105">
        <f t="shared" si="878"/>
        <v>0</v>
      </c>
      <c r="M2935" s="117"/>
      <c r="N2935" s="117"/>
      <c r="P2935" s="35" t="s">
        <v>145</v>
      </c>
      <c r="R2935" s="352">
        <f>L2935-[1]გადასახდელები!L2935</f>
        <v>0</v>
      </c>
    </row>
    <row r="2936" spans="2:18" ht="20.25" hidden="1" customHeight="1">
      <c r="B2936" s="36" t="str">
        <f t="shared" si="876"/>
        <v>b</v>
      </c>
      <c r="C2936" s="42">
        <v>6</v>
      </c>
      <c r="D2936" s="42"/>
      <c r="F2936" s="343" t="s">
        <v>693</v>
      </c>
      <c r="G2936" s="54" t="s">
        <v>328</v>
      </c>
      <c r="H2936" s="116"/>
      <c r="I2936" s="105">
        <f t="shared" si="877"/>
        <v>0</v>
      </c>
      <c r="J2936" s="117"/>
      <c r="K2936" s="117"/>
      <c r="L2936" s="105">
        <f t="shared" si="878"/>
        <v>0</v>
      </c>
      <c r="M2936" s="117"/>
      <c r="N2936" s="117"/>
      <c r="P2936" s="35" t="s">
        <v>145</v>
      </c>
      <c r="R2936" s="352">
        <f>L2936-[1]გადასახდელები!L2936</f>
        <v>0</v>
      </c>
    </row>
    <row r="2937" spans="2:18" ht="20.25" hidden="1" customHeight="1">
      <c r="B2937" s="36" t="str">
        <f t="shared" si="876"/>
        <v>b</v>
      </c>
      <c r="C2937" s="42">
        <v>6</v>
      </c>
      <c r="D2937" s="42"/>
      <c r="F2937" s="343" t="s">
        <v>694</v>
      </c>
      <c r="G2937" s="54" t="s">
        <v>329</v>
      </c>
      <c r="H2937" s="116"/>
      <c r="I2937" s="105">
        <f t="shared" si="877"/>
        <v>0</v>
      </c>
      <c r="J2937" s="117"/>
      <c r="K2937" s="117"/>
      <c r="L2937" s="105">
        <f t="shared" si="878"/>
        <v>0</v>
      </c>
      <c r="M2937" s="117"/>
      <c r="N2937" s="117"/>
      <c r="P2937" s="35" t="s">
        <v>145</v>
      </c>
      <c r="R2937" s="352">
        <f>L2937-[1]გადასახდელები!L2937</f>
        <v>0</v>
      </c>
    </row>
    <row r="2938" spans="2:18" ht="20.25" hidden="1" customHeight="1">
      <c r="B2938" s="36" t="str">
        <f t="shared" si="876"/>
        <v>b</v>
      </c>
      <c r="C2938" s="42">
        <v>6</v>
      </c>
      <c r="D2938" s="42"/>
      <c r="F2938" s="343" t="s">
        <v>695</v>
      </c>
      <c r="G2938" s="54" t="s">
        <v>330</v>
      </c>
      <c r="H2938" s="116"/>
      <c r="I2938" s="105">
        <f t="shared" si="877"/>
        <v>0</v>
      </c>
      <c r="J2938" s="117"/>
      <c r="K2938" s="117"/>
      <c r="L2938" s="105">
        <f t="shared" si="878"/>
        <v>0</v>
      </c>
      <c r="M2938" s="117"/>
      <c r="N2938" s="117"/>
      <c r="P2938" s="35" t="s">
        <v>145</v>
      </c>
      <c r="R2938" s="352">
        <f>L2938-[1]გადასახდელები!L2938</f>
        <v>0</v>
      </c>
    </row>
    <row r="2939" spans="2:18" ht="20.25" hidden="1" customHeight="1">
      <c r="B2939" s="36" t="str">
        <f t="shared" si="876"/>
        <v>b</v>
      </c>
      <c r="C2939" s="42">
        <v>6</v>
      </c>
      <c r="D2939" s="42"/>
      <c r="F2939" s="343" t="s">
        <v>696</v>
      </c>
      <c r="G2939" s="54" t="s">
        <v>331</v>
      </c>
      <c r="H2939" s="116"/>
      <c r="I2939" s="105">
        <f t="shared" si="877"/>
        <v>0</v>
      </c>
      <c r="J2939" s="117"/>
      <c r="K2939" s="117"/>
      <c r="L2939" s="105">
        <f t="shared" si="878"/>
        <v>0</v>
      </c>
      <c r="M2939" s="117"/>
      <c r="N2939" s="117"/>
      <c r="P2939" s="35" t="s">
        <v>145</v>
      </c>
      <c r="R2939" s="352">
        <f>L2939-[1]გადასახდელები!L2939</f>
        <v>0</v>
      </c>
    </row>
    <row r="2940" spans="2:18" ht="20.25" hidden="1" customHeight="1">
      <c r="B2940" s="36" t="str">
        <f t="shared" si="876"/>
        <v>b</v>
      </c>
      <c r="C2940" s="42">
        <v>6</v>
      </c>
      <c r="D2940" s="42"/>
      <c r="F2940" s="343" t="s">
        <v>697</v>
      </c>
      <c r="G2940" s="55" t="s">
        <v>332</v>
      </c>
      <c r="H2940" s="116"/>
      <c r="I2940" s="105">
        <f t="shared" si="877"/>
        <v>0</v>
      </c>
      <c r="J2940" s="117"/>
      <c r="K2940" s="117"/>
      <c r="L2940" s="105">
        <f t="shared" si="878"/>
        <v>0</v>
      </c>
      <c r="M2940" s="117"/>
      <c r="N2940" s="117"/>
      <c r="P2940" s="35" t="s">
        <v>145</v>
      </c>
      <c r="R2940" s="352">
        <f>L2940-[1]გადასახდელები!L2940</f>
        <v>0</v>
      </c>
    </row>
    <row r="2941" spans="2:18" ht="20.25" hidden="1" customHeight="1">
      <c r="B2941" s="36" t="str">
        <f t="shared" si="876"/>
        <v>b</v>
      </c>
      <c r="C2941" s="42">
        <v>6</v>
      </c>
      <c r="D2941" s="42"/>
      <c r="F2941" s="343" t="s">
        <v>698</v>
      </c>
      <c r="G2941" s="54" t="s">
        <v>333</v>
      </c>
      <c r="H2941" s="116"/>
      <c r="I2941" s="105">
        <f t="shared" si="877"/>
        <v>0</v>
      </c>
      <c r="J2941" s="117"/>
      <c r="K2941" s="117"/>
      <c r="L2941" s="105">
        <f t="shared" si="878"/>
        <v>0</v>
      </c>
      <c r="M2941" s="117"/>
      <c r="N2941" s="117"/>
      <c r="P2941" s="35" t="s">
        <v>145</v>
      </c>
      <c r="R2941" s="352">
        <f>L2941-[1]გადასახდელები!L2941</f>
        <v>0</v>
      </c>
    </row>
    <row r="2942" spans="2:18" ht="30.75" hidden="1" customHeight="1">
      <c r="B2942" s="36" t="str">
        <f t="shared" si="876"/>
        <v>b</v>
      </c>
      <c r="C2942" s="42">
        <v>6</v>
      </c>
      <c r="D2942" s="42"/>
      <c r="F2942" s="343" t="s">
        <v>591</v>
      </c>
      <c r="G2942" s="54" t="s">
        <v>334</v>
      </c>
      <c r="H2942" s="116"/>
      <c r="I2942" s="105">
        <f t="shared" si="877"/>
        <v>0</v>
      </c>
      <c r="J2942" s="117"/>
      <c r="K2942" s="117"/>
      <c r="L2942" s="105">
        <f t="shared" si="878"/>
        <v>0</v>
      </c>
      <c r="M2942" s="117"/>
      <c r="N2942" s="117"/>
      <c r="P2942" s="35" t="s">
        <v>145</v>
      </c>
      <c r="R2942" s="352">
        <f>L2942-[1]გადასახდელები!L2942</f>
        <v>0</v>
      </c>
    </row>
    <row r="2943" spans="2:18" ht="20.25" hidden="1" customHeight="1">
      <c r="B2943" s="36" t="str">
        <f t="shared" si="876"/>
        <v>b</v>
      </c>
      <c r="C2943" s="42">
        <v>4</v>
      </c>
      <c r="D2943" s="42"/>
      <c r="F2943" s="342" t="s">
        <v>699</v>
      </c>
      <c r="G2943" s="47" t="s">
        <v>335</v>
      </c>
      <c r="H2943" s="93">
        <f>H2944+H2945</f>
        <v>0</v>
      </c>
      <c r="I2943" s="94">
        <f t="shared" si="877"/>
        <v>0</v>
      </c>
      <c r="J2943" s="93">
        <f>J2944+J2945</f>
        <v>0</v>
      </c>
      <c r="K2943" s="93">
        <f>K2944+K2945</f>
        <v>0</v>
      </c>
      <c r="L2943" s="94">
        <f t="shared" si="878"/>
        <v>0</v>
      </c>
      <c r="M2943" s="93">
        <f>M2944+M2945</f>
        <v>0</v>
      </c>
      <c r="N2943" s="93">
        <f>N2944+N2945</f>
        <v>0</v>
      </c>
      <c r="O2943" s="82" t="s">
        <v>146</v>
      </c>
      <c r="P2943" s="35" t="s">
        <v>145</v>
      </c>
      <c r="R2943" s="352">
        <f>L2943-[1]გადასახდელები!L2943</f>
        <v>0</v>
      </c>
    </row>
    <row r="2944" spans="2:18" ht="20.25" hidden="1" customHeight="1">
      <c r="B2944" s="36" t="str">
        <f t="shared" si="876"/>
        <v>b</v>
      </c>
      <c r="C2944" s="42">
        <v>5</v>
      </c>
      <c r="D2944" s="42"/>
      <c r="F2944" s="343" t="s">
        <v>700</v>
      </c>
      <c r="G2944" s="48" t="s">
        <v>336</v>
      </c>
      <c r="H2944" s="101"/>
      <c r="I2944" s="97">
        <f t="shared" si="877"/>
        <v>0</v>
      </c>
      <c r="J2944" s="102"/>
      <c r="K2944" s="102"/>
      <c r="L2944" s="97">
        <f t="shared" si="878"/>
        <v>0</v>
      </c>
      <c r="M2944" s="102"/>
      <c r="N2944" s="102"/>
      <c r="O2944" s="115"/>
      <c r="P2944" s="35" t="s">
        <v>145</v>
      </c>
      <c r="R2944" s="352">
        <f>L2944-[1]გადასახდელები!L2944</f>
        <v>0</v>
      </c>
    </row>
    <row r="2945" spans="2:18" ht="20.25" hidden="1" customHeight="1">
      <c r="B2945" s="36" t="str">
        <f t="shared" si="876"/>
        <v>b</v>
      </c>
      <c r="C2945" s="42">
        <v>5</v>
      </c>
      <c r="D2945" s="42"/>
      <c r="F2945" s="342" t="s">
        <v>701</v>
      </c>
      <c r="G2945" s="48" t="s">
        <v>337</v>
      </c>
      <c r="H2945" s="119">
        <f>H2946+H2947</f>
        <v>0</v>
      </c>
      <c r="I2945" s="105">
        <f t="shared" si="877"/>
        <v>0</v>
      </c>
      <c r="J2945" s="119">
        <f>J2946+J2947</f>
        <v>0</v>
      </c>
      <c r="K2945" s="119">
        <f>K2946+K2947</f>
        <v>0</v>
      </c>
      <c r="L2945" s="105">
        <f t="shared" si="878"/>
        <v>0</v>
      </c>
      <c r="M2945" s="119">
        <f>M2946+M2947</f>
        <v>0</v>
      </c>
      <c r="N2945" s="119">
        <f>N2946+N2947</f>
        <v>0</v>
      </c>
      <c r="O2945" s="82" t="s">
        <v>146</v>
      </c>
      <c r="P2945" s="35" t="s">
        <v>145</v>
      </c>
      <c r="R2945" s="352">
        <f>L2945-[1]გადასახდელები!L2945</f>
        <v>0</v>
      </c>
    </row>
    <row r="2946" spans="2:18" ht="20.25" hidden="1" customHeight="1">
      <c r="B2946" s="36" t="str">
        <f t="shared" si="876"/>
        <v>b</v>
      </c>
      <c r="C2946" s="42">
        <v>6</v>
      </c>
      <c r="D2946" s="42"/>
      <c r="F2946" s="343" t="s">
        <v>702</v>
      </c>
      <c r="G2946" s="54" t="s">
        <v>338</v>
      </c>
      <c r="H2946" s="116"/>
      <c r="I2946" s="105">
        <f t="shared" si="877"/>
        <v>0</v>
      </c>
      <c r="J2946" s="117"/>
      <c r="K2946" s="117"/>
      <c r="L2946" s="105">
        <f t="shared" si="878"/>
        <v>0</v>
      </c>
      <c r="M2946" s="117"/>
      <c r="N2946" s="117"/>
      <c r="P2946" s="35" t="s">
        <v>145</v>
      </c>
      <c r="R2946" s="352">
        <f>L2946-[1]გადასახდელები!L2946</f>
        <v>0</v>
      </c>
    </row>
    <row r="2947" spans="2:18" ht="20.25" hidden="1" customHeight="1">
      <c r="B2947" s="36" t="str">
        <f t="shared" si="876"/>
        <v>b</v>
      </c>
      <c r="C2947" s="42">
        <v>6</v>
      </c>
      <c r="D2947" s="42"/>
      <c r="F2947" s="343" t="s">
        <v>703</v>
      </c>
      <c r="G2947" s="54" t="s">
        <v>339</v>
      </c>
      <c r="H2947" s="116"/>
      <c r="I2947" s="105">
        <f t="shared" si="877"/>
        <v>0</v>
      </c>
      <c r="J2947" s="117"/>
      <c r="K2947" s="117"/>
      <c r="L2947" s="105">
        <f t="shared" si="878"/>
        <v>0</v>
      </c>
      <c r="M2947" s="117"/>
      <c r="N2947" s="117"/>
      <c r="P2947" s="35" t="s">
        <v>145</v>
      </c>
      <c r="R2947" s="352">
        <f>L2947-[1]გადასახდელები!L2947</f>
        <v>0</v>
      </c>
    </row>
    <row r="2948" spans="2:18" ht="30.75" hidden="1" customHeight="1">
      <c r="B2948" s="36" t="str">
        <f t="shared" si="876"/>
        <v>b</v>
      </c>
      <c r="C2948" s="42">
        <v>3</v>
      </c>
      <c r="D2948" s="42"/>
      <c r="F2948" s="342" t="s">
        <v>704</v>
      </c>
      <c r="G2948" s="51" t="s">
        <v>340</v>
      </c>
      <c r="H2948" s="89">
        <f>H2949+H2950</f>
        <v>0</v>
      </c>
      <c r="I2948" s="90">
        <f t="shared" si="877"/>
        <v>0</v>
      </c>
      <c r="J2948" s="89">
        <f>J2949+J2950</f>
        <v>0</v>
      </c>
      <c r="K2948" s="89">
        <f>K2949+K2950</f>
        <v>0</v>
      </c>
      <c r="L2948" s="90">
        <f t="shared" si="878"/>
        <v>0</v>
      </c>
      <c r="M2948" s="89">
        <f>M2949+M2950</f>
        <v>0</v>
      </c>
      <c r="N2948" s="89">
        <f>N2949+N2950</f>
        <v>0</v>
      </c>
      <c r="O2948" s="82" t="s">
        <v>146</v>
      </c>
      <c r="P2948" s="35" t="s">
        <v>145</v>
      </c>
      <c r="R2948" s="352">
        <f>L2948-[1]გადასახდელები!L2948</f>
        <v>0</v>
      </c>
    </row>
    <row r="2949" spans="2:18" ht="30.75" hidden="1" customHeight="1">
      <c r="B2949" s="36" t="str">
        <f t="shared" si="876"/>
        <v>b</v>
      </c>
      <c r="C2949" s="42">
        <v>4</v>
      </c>
      <c r="D2949" s="42"/>
      <c r="F2949" s="343" t="s">
        <v>705</v>
      </c>
      <c r="G2949" s="47" t="s">
        <v>341</v>
      </c>
      <c r="H2949" s="103"/>
      <c r="I2949" s="94">
        <f t="shared" si="877"/>
        <v>0</v>
      </c>
      <c r="J2949" s="104"/>
      <c r="K2949" s="104"/>
      <c r="L2949" s="94">
        <f t="shared" si="878"/>
        <v>0</v>
      </c>
      <c r="M2949" s="104"/>
      <c r="N2949" s="104"/>
      <c r="P2949" s="35" t="s">
        <v>145</v>
      </c>
      <c r="R2949" s="352">
        <f>L2949-[1]გადასახდელები!L2949</f>
        <v>0</v>
      </c>
    </row>
    <row r="2950" spans="2:18" ht="30.75" hidden="1" customHeight="1">
      <c r="B2950" s="36" t="str">
        <f t="shared" si="876"/>
        <v>b</v>
      </c>
      <c r="C2950" s="42">
        <v>4</v>
      </c>
      <c r="D2950" s="42"/>
      <c r="F2950" s="342" t="s">
        <v>706</v>
      </c>
      <c r="G2950" s="47" t="s">
        <v>342</v>
      </c>
      <c r="H2950" s="93">
        <f>H2951+H2952+H2953+H2954</f>
        <v>0</v>
      </c>
      <c r="I2950" s="94">
        <f t="shared" si="877"/>
        <v>0</v>
      </c>
      <c r="J2950" s="93">
        <f>J2951+J2952+J2953+J2954</f>
        <v>0</v>
      </c>
      <c r="K2950" s="93">
        <f>K2951+K2952+K2953+K2954</f>
        <v>0</v>
      </c>
      <c r="L2950" s="94">
        <f t="shared" si="878"/>
        <v>0</v>
      </c>
      <c r="M2950" s="93">
        <f>M2951+M2952+M2953+M2954</f>
        <v>0</v>
      </c>
      <c r="N2950" s="93">
        <f>N2951+N2952+N2953+N2954</f>
        <v>0</v>
      </c>
      <c r="O2950" s="82" t="s">
        <v>146</v>
      </c>
      <c r="P2950" s="35" t="s">
        <v>145</v>
      </c>
      <c r="R2950" s="352">
        <f>L2950-[1]გადასახდელები!L2950</f>
        <v>0</v>
      </c>
    </row>
    <row r="2951" spans="2:18" ht="30.75" hidden="1" customHeight="1">
      <c r="B2951" s="36" t="str">
        <f t="shared" ref="B2951:B3014" si="879">IF(H2951+I2951+L2951&gt;0,"a","b")</f>
        <v>b</v>
      </c>
      <c r="C2951" s="42">
        <v>5</v>
      </c>
      <c r="D2951" s="42"/>
      <c r="F2951" s="343" t="s">
        <v>707</v>
      </c>
      <c r="G2951" s="48" t="s">
        <v>343</v>
      </c>
      <c r="H2951" s="101"/>
      <c r="I2951" s="97">
        <f t="shared" si="877"/>
        <v>0</v>
      </c>
      <c r="J2951" s="102"/>
      <c r="K2951" s="102"/>
      <c r="L2951" s="97">
        <f t="shared" si="878"/>
        <v>0</v>
      </c>
      <c r="M2951" s="102"/>
      <c r="N2951" s="102"/>
      <c r="P2951" s="35" t="s">
        <v>145</v>
      </c>
      <c r="R2951" s="352">
        <f>L2951-[1]გადასახდელები!L2951</f>
        <v>0</v>
      </c>
    </row>
    <row r="2952" spans="2:18" ht="20.25" hidden="1" customHeight="1">
      <c r="B2952" s="36" t="str">
        <f t="shared" si="879"/>
        <v>b</v>
      </c>
      <c r="C2952" s="42">
        <v>5</v>
      </c>
      <c r="D2952" s="42"/>
      <c r="F2952" s="343" t="s">
        <v>708</v>
      </c>
      <c r="G2952" s="48" t="s">
        <v>344</v>
      </c>
      <c r="H2952" s="101"/>
      <c r="I2952" s="97">
        <f t="shared" si="877"/>
        <v>0</v>
      </c>
      <c r="J2952" s="102"/>
      <c r="K2952" s="102"/>
      <c r="L2952" s="97">
        <f t="shared" si="878"/>
        <v>0</v>
      </c>
      <c r="M2952" s="102"/>
      <c r="N2952" s="102"/>
      <c r="P2952" s="35" t="s">
        <v>145</v>
      </c>
      <c r="R2952" s="352">
        <f>L2952-[1]გადასახდელები!L2952</f>
        <v>0</v>
      </c>
    </row>
    <row r="2953" spans="2:18" ht="20.25" hidden="1" customHeight="1">
      <c r="B2953" s="36" t="str">
        <f t="shared" si="879"/>
        <v>b</v>
      </c>
      <c r="C2953" s="42">
        <v>5</v>
      </c>
      <c r="D2953" s="42"/>
      <c r="F2953" s="343" t="s">
        <v>709</v>
      </c>
      <c r="G2953" s="48" t="s">
        <v>345</v>
      </c>
      <c r="H2953" s="101"/>
      <c r="I2953" s="97">
        <f t="shared" si="877"/>
        <v>0</v>
      </c>
      <c r="J2953" s="102"/>
      <c r="K2953" s="102"/>
      <c r="L2953" s="97">
        <f t="shared" si="878"/>
        <v>0</v>
      </c>
      <c r="M2953" s="102"/>
      <c r="N2953" s="102"/>
      <c r="P2953" s="35" t="s">
        <v>145</v>
      </c>
      <c r="R2953" s="352">
        <f>L2953-[1]გადასახდელები!L2953</f>
        <v>0</v>
      </c>
    </row>
    <row r="2954" spans="2:18" ht="20.25" hidden="1" customHeight="1">
      <c r="B2954" s="36" t="str">
        <f t="shared" si="879"/>
        <v>b</v>
      </c>
      <c r="C2954" s="42">
        <v>5</v>
      </c>
      <c r="D2954" s="42"/>
      <c r="F2954" s="343" t="s">
        <v>710</v>
      </c>
      <c r="G2954" s="48" t="s">
        <v>214</v>
      </c>
      <c r="H2954" s="101"/>
      <c r="I2954" s="97">
        <f t="shared" si="877"/>
        <v>0</v>
      </c>
      <c r="J2954" s="102"/>
      <c r="K2954" s="102"/>
      <c r="L2954" s="97">
        <f t="shared" si="878"/>
        <v>0</v>
      </c>
      <c r="M2954" s="102"/>
      <c r="N2954" s="102"/>
      <c r="P2954" s="35" t="s">
        <v>145</v>
      </c>
      <c r="R2954" s="352">
        <f>L2954-[1]გადასახდელები!L2954</f>
        <v>0</v>
      </c>
    </row>
    <row r="2955" spans="2:18" ht="20.25" hidden="1" customHeight="1">
      <c r="B2955" s="36" t="str">
        <f t="shared" si="879"/>
        <v>b</v>
      </c>
      <c r="C2955" s="42">
        <v>3</v>
      </c>
      <c r="D2955" s="42"/>
      <c r="F2955" s="343" t="s">
        <v>711</v>
      </c>
      <c r="G2955" s="51" t="s">
        <v>346</v>
      </c>
      <c r="H2955" s="111"/>
      <c r="I2955" s="90">
        <f t="shared" si="877"/>
        <v>0</v>
      </c>
      <c r="J2955" s="112"/>
      <c r="K2955" s="112"/>
      <c r="L2955" s="90">
        <f t="shared" si="878"/>
        <v>0</v>
      </c>
      <c r="M2955" s="112"/>
      <c r="N2955" s="112"/>
      <c r="P2955" s="35" t="s">
        <v>145</v>
      </c>
      <c r="R2955" s="352">
        <f>L2955-[1]გადასახდელები!L2955</f>
        <v>0</v>
      </c>
    </row>
    <row r="2956" spans="2:18" ht="20.25" hidden="1" customHeight="1">
      <c r="B2956" s="36" t="str">
        <f t="shared" si="879"/>
        <v>b</v>
      </c>
      <c r="C2956" s="42">
        <v>3</v>
      </c>
      <c r="D2956" s="42"/>
      <c r="F2956" s="342" t="s">
        <v>712</v>
      </c>
      <c r="G2956" s="51" t="s">
        <v>347</v>
      </c>
      <c r="H2956" s="89">
        <f>H2957+H2958+H2959+H2962</f>
        <v>0</v>
      </c>
      <c r="I2956" s="90">
        <f t="shared" si="877"/>
        <v>0</v>
      </c>
      <c r="J2956" s="89">
        <f>J2957+J2958+J2959+J2962</f>
        <v>0</v>
      </c>
      <c r="K2956" s="89">
        <f>K2957+K2958+K2959+K2962</f>
        <v>0</v>
      </c>
      <c r="L2956" s="90">
        <f t="shared" si="878"/>
        <v>0</v>
      </c>
      <c r="M2956" s="89">
        <f>M2957+M2958+M2959+M2962</f>
        <v>0</v>
      </c>
      <c r="N2956" s="89">
        <f>N2957+N2958+N2959+N2962</f>
        <v>0</v>
      </c>
      <c r="O2956" s="82" t="s">
        <v>146</v>
      </c>
      <c r="P2956" s="35" t="s">
        <v>145</v>
      </c>
      <c r="R2956" s="352">
        <f>L2956-[1]გადასახდელები!L2956</f>
        <v>0</v>
      </c>
    </row>
    <row r="2957" spans="2:18" ht="30.75" hidden="1" customHeight="1">
      <c r="B2957" s="36" t="str">
        <f t="shared" si="879"/>
        <v>b</v>
      </c>
      <c r="C2957" s="42">
        <v>4</v>
      </c>
      <c r="D2957" s="42"/>
      <c r="F2957" s="343" t="s">
        <v>713</v>
      </c>
      <c r="G2957" s="47" t="s">
        <v>348</v>
      </c>
      <c r="H2957" s="103"/>
      <c r="I2957" s="94">
        <f t="shared" si="877"/>
        <v>0</v>
      </c>
      <c r="J2957" s="104"/>
      <c r="K2957" s="104"/>
      <c r="L2957" s="94">
        <f t="shared" si="878"/>
        <v>0</v>
      </c>
      <c r="M2957" s="104"/>
      <c r="N2957" s="104"/>
      <c r="O2957" s="115"/>
      <c r="P2957" s="35" t="s">
        <v>145</v>
      </c>
      <c r="R2957" s="352">
        <f>L2957-[1]გადასახდელები!L2957</f>
        <v>0</v>
      </c>
    </row>
    <row r="2958" spans="2:18" ht="20.25" hidden="1" customHeight="1">
      <c r="B2958" s="36" t="str">
        <f t="shared" si="879"/>
        <v>b</v>
      </c>
      <c r="C2958" s="42">
        <v>4</v>
      </c>
      <c r="D2958" s="42"/>
      <c r="F2958" s="343" t="s">
        <v>714</v>
      </c>
      <c r="G2958" s="47" t="s">
        <v>349</v>
      </c>
      <c r="H2958" s="103"/>
      <c r="I2958" s="94">
        <f t="shared" si="877"/>
        <v>0</v>
      </c>
      <c r="J2958" s="104"/>
      <c r="K2958" s="104"/>
      <c r="L2958" s="94">
        <f t="shared" si="878"/>
        <v>0</v>
      </c>
      <c r="M2958" s="104"/>
      <c r="N2958" s="104"/>
      <c r="O2958" s="115"/>
      <c r="P2958" s="35" t="s">
        <v>145</v>
      </c>
      <c r="R2958" s="352">
        <f>L2958-[1]გადასახდელები!L2958</f>
        <v>0</v>
      </c>
    </row>
    <row r="2959" spans="2:18" ht="20.25" hidden="1" customHeight="1">
      <c r="B2959" s="36" t="str">
        <f t="shared" si="879"/>
        <v>b</v>
      </c>
      <c r="C2959" s="42">
        <v>4</v>
      </c>
      <c r="D2959" s="42"/>
      <c r="F2959" s="342" t="s">
        <v>715</v>
      </c>
      <c r="G2959" s="47" t="s">
        <v>350</v>
      </c>
      <c r="H2959" s="93">
        <f>H2960+H2961</f>
        <v>0</v>
      </c>
      <c r="I2959" s="94">
        <f t="shared" si="877"/>
        <v>0</v>
      </c>
      <c r="J2959" s="93">
        <f>J2960+J2961</f>
        <v>0</v>
      </c>
      <c r="K2959" s="93">
        <f>K2960+K2961</f>
        <v>0</v>
      </c>
      <c r="L2959" s="94">
        <f t="shared" si="878"/>
        <v>0</v>
      </c>
      <c r="M2959" s="93">
        <f>M2960+M2961</f>
        <v>0</v>
      </c>
      <c r="N2959" s="93">
        <f>N2960+N2961</f>
        <v>0</v>
      </c>
      <c r="O2959" s="82" t="s">
        <v>146</v>
      </c>
      <c r="P2959" s="35" t="s">
        <v>145</v>
      </c>
      <c r="R2959" s="352">
        <f>L2959-[1]გადასახდელები!L2959</f>
        <v>0</v>
      </c>
    </row>
    <row r="2960" spans="2:18" ht="30.75" hidden="1" customHeight="1">
      <c r="B2960" s="36" t="str">
        <f t="shared" si="879"/>
        <v>b</v>
      </c>
      <c r="C2960" s="42">
        <v>5</v>
      </c>
      <c r="D2960" s="42"/>
      <c r="F2960" s="343" t="s">
        <v>716</v>
      </c>
      <c r="G2960" s="48" t="s">
        <v>351</v>
      </c>
      <c r="H2960" s="101"/>
      <c r="I2960" s="97">
        <f t="shared" si="877"/>
        <v>0</v>
      </c>
      <c r="J2960" s="102"/>
      <c r="K2960" s="102"/>
      <c r="L2960" s="97">
        <f t="shared" si="878"/>
        <v>0</v>
      </c>
      <c r="M2960" s="102"/>
      <c r="N2960" s="102"/>
      <c r="P2960" s="35" t="s">
        <v>145</v>
      </c>
      <c r="R2960" s="352">
        <f>L2960-[1]გადასახდელები!L2960</f>
        <v>0</v>
      </c>
    </row>
    <row r="2961" spans="2:18" ht="20.25" hidden="1" customHeight="1">
      <c r="B2961" s="36" t="str">
        <f t="shared" si="879"/>
        <v>b</v>
      </c>
      <c r="C2961" s="42">
        <v>5</v>
      </c>
      <c r="D2961" s="42"/>
      <c r="F2961" s="343" t="s">
        <v>717</v>
      </c>
      <c r="G2961" s="48" t="s">
        <v>352</v>
      </c>
      <c r="H2961" s="101"/>
      <c r="I2961" s="97">
        <f t="shared" si="877"/>
        <v>0</v>
      </c>
      <c r="J2961" s="102"/>
      <c r="K2961" s="102"/>
      <c r="L2961" s="97">
        <f t="shared" si="878"/>
        <v>0</v>
      </c>
      <c r="M2961" s="102"/>
      <c r="N2961" s="102"/>
      <c r="P2961" s="35" t="s">
        <v>145</v>
      </c>
      <c r="R2961" s="352">
        <f>L2961-[1]გადასახდელები!L2961</f>
        <v>0</v>
      </c>
    </row>
    <row r="2962" spans="2:18" ht="20.25" hidden="1" customHeight="1">
      <c r="B2962" s="36" t="str">
        <f t="shared" si="879"/>
        <v>b</v>
      </c>
      <c r="C2962" s="42">
        <v>4</v>
      </c>
      <c r="D2962" s="42"/>
      <c r="F2962" s="343" t="s">
        <v>718</v>
      </c>
      <c r="G2962" s="47" t="s">
        <v>353</v>
      </c>
      <c r="H2962" s="103"/>
      <c r="I2962" s="94">
        <f t="shared" si="877"/>
        <v>0</v>
      </c>
      <c r="J2962" s="104"/>
      <c r="K2962" s="104"/>
      <c r="L2962" s="94">
        <f t="shared" si="878"/>
        <v>0</v>
      </c>
      <c r="M2962" s="104"/>
      <c r="N2962" s="104"/>
      <c r="P2962" s="35" t="s">
        <v>145</v>
      </c>
      <c r="R2962" s="352">
        <f>L2962-[1]გადასახდელები!L2962</f>
        <v>0</v>
      </c>
    </row>
    <row r="2963" spans="2:18" ht="20.25" hidden="1" customHeight="1">
      <c r="B2963" s="36" t="str">
        <f t="shared" si="879"/>
        <v>b</v>
      </c>
      <c r="C2963" s="42">
        <v>2</v>
      </c>
      <c r="D2963" s="42"/>
      <c r="F2963" s="30"/>
      <c r="G2963" s="60" t="s">
        <v>354</v>
      </c>
      <c r="H2963" s="86">
        <f>H2964+H2971+H2978</f>
        <v>0</v>
      </c>
      <c r="I2963" s="87">
        <f t="shared" si="877"/>
        <v>0</v>
      </c>
      <c r="J2963" s="88">
        <f>J2964+J2971+J2978</f>
        <v>0</v>
      </c>
      <c r="K2963" s="88">
        <f>K2964+K2971+K2978</f>
        <v>0</v>
      </c>
      <c r="L2963" s="87">
        <f t="shared" si="878"/>
        <v>0</v>
      </c>
      <c r="M2963" s="88">
        <f>M2964+M2971+M2978</f>
        <v>0</v>
      </c>
      <c r="N2963" s="88">
        <f>N2964+N2971+N2978</f>
        <v>0</v>
      </c>
      <c r="O2963" s="82" t="s">
        <v>146</v>
      </c>
      <c r="R2963" s="352">
        <f>L2963-[1]გადასახდელები!L2963</f>
        <v>0</v>
      </c>
    </row>
    <row r="2964" spans="2:18" ht="20.25" hidden="1" customHeight="1">
      <c r="B2964" s="36" t="str">
        <f t="shared" si="879"/>
        <v>b</v>
      </c>
      <c r="C2964" s="42">
        <v>3</v>
      </c>
      <c r="D2964" s="42"/>
      <c r="F2964" s="31"/>
      <c r="G2964" s="51" t="s">
        <v>355</v>
      </c>
      <c r="H2964" s="120">
        <f>SUM(H2965:H2970)</f>
        <v>0</v>
      </c>
      <c r="I2964" s="118">
        <f t="shared" si="877"/>
        <v>0</v>
      </c>
      <c r="J2964" s="121">
        <f>SUM(J2965:J2970)</f>
        <v>0</v>
      </c>
      <c r="K2964" s="121">
        <f>SUM(K2965:K2970)</f>
        <v>0</v>
      </c>
      <c r="L2964" s="118">
        <f t="shared" si="878"/>
        <v>0</v>
      </c>
      <c r="M2964" s="121">
        <f>SUM(M2965:M2970)</f>
        <v>0</v>
      </c>
      <c r="N2964" s="121">
        <f>SUM(N2965:N2970)</f>
        <v>0</v>
      </c>
      <c r="O2964" s="82" t="s">
        <v>146</v>
      </c>
      <c r="R2964" s="352">
        <f>L2964-[1]გადასახდელები!L2964</f>
        <v>0</v>
      </c>
    </row>
    <row r="2965" spans="2:18" ht="20.25" hidden="1" customHeight="1">
      <c r="B2965" s="36" t="str">
        <f t="shared" si="879"/>
        <v>b</v>
      </c>
      <c r="C2965" s="42">
        <v>4</v>
      </c>
      <c r="D2965" s="42"/>
      <c r="F2965" s="31"/>
      <c r="G2965" s="47" t="s">
        <v>356</v>
      </c>
      <c r="H2965" s="103"/>
      <c r="I2965" s="94">
        <f t="shared" si="877"/>
        <v>0</v>
      </c>
      <c r="J2965" s="104"/>
      <c r="K2965" s="104"/>
      <c r="L2965" s="94">
        <f t="shared" si="878"/>
        <v>0</v>
      </c>
      <c r="M2965" s="104"/>
      <c r="N2965" s="104"/>
      <c r="R2965" s="352">
        <f>L2965-[1]გადასახდელები!L2965</f>
        <v>0</v>
      </c>
    </row>
    <row r="2966" spans="2:18" ht="20.25" hidden="1" customHeight="1">
      <c r="B2966" s="36" t="str">
        <f t="shared" si="879"/>
        <v>b</v>
      </c>
      <c r="C2966" s="42">
        <v>4</v>
      </c>
      <c r="D2966" s="42"/>
      <c r="F2966" s="31"/>
      <c r="G2966" s="47" t="s">
        <v>357</v>
      </c>
      <c r="H2966" s="103"/>
      <c r="I2966" s="94">
        <f t="shared" si="877"/>
        <v>0</v>
      </c>
      <c r="J2966" s="104"/>
      <c r="K2966" s="104"/>
      <c r="L2966" s="94">
        <f t="shared" si="878"/>
        <v>0</v>
      </c>
      <c r="M2966" s="104"/>
      <c r="N2966" s="104"/>
      <c r="R2966" s="352">
        <f>L2966-[1]გადასახდელები!L2966</f>
        <v>0</v>
      </c>
    </row>
    <row r="2967" spans="2:18" ht="20.25" hidden="1" customHeight="1">
      <c r="B2967" s="36" t="str">
        <f t="shared" si="879"/>
        <v>b</v>
      </c>
      <c r="C2967" s="42">
        <v>4</v>
      </c>
      <c r="D2967" s="42"/>
      <c r="F2967" s="31"/>
      <c r="G2967" s="47" t="s">
        <v>212</v>
      </c>
      <c r="H2967" s="103"/>
      <c r="I2967" s="94">
        <f t="shared" si="877"/>
        <v>0</v>
      </c>
      <c r="J2967" s="104"/>
      <c r="K2967" s="104"/>
      <c r="L2967" s="94">
        <f t="shared" si="878"/>
        <v>0</v>
      </c>
      <c r="M2967" s="104"/>
      <c r="N2967" s="104"/>
      <c r="R2967" s="352">
        <f>L2967-[1]გადასახდელები!L2967</f>
        <v>0</v>
      </c>
    </row>
    <row r="2968" spans="2:18" ht="20.25" hidden="1" customHeight="1">
      <c r="B2968" s="36" t="str">
        <f t="shared" si="879"/>
        <v>b</v>
      </c>
      <c r="C2968" s="42">
        <v>4</v>
      </c>
      <c r="D2968" s="42"/>
      <c r="F2968" s="31"/>
      <c r="G2968" s="47" t="s">
        <v>358</v>
      </c>
      <c r="H2968" s="103"/>
      <c r="I2968" s="94">
        <f t="shared" si="877"/>
        <v>0</v>
      </c>
      <c r="J2968" s="104"/>
      <c r="K2968" s="104"/>
      <c r="L2968" s="94">
        <f t="shared" si="878"/>
        <v>0</v>
      </c>
      <c r="M2968" s="104"/>
      <c r="N2968" s="104"/>
      <c r="R2968" s="352">
        <f>L2968-[1]გადასახდელები!L2968</f>
        <v>0</v>
      </c>
    </row>
    <row r="2969" spans="2:18" ht="20.25" hidden="1" customHeight="1">
      <c r="B2969" s="36" t="str">
        <f t="shared" si="879"/>
        <v>b</v>
      </c>
      <c r="C2969" s="42">
        <v>4</v>
      </c>
      <c r="D2969" s="42"/>
      <c r="F2969" s="31"/>
      <c r="G2969" s="47" t="s">
        <v>359</v>
      </c>
      <c r="H2969" s="103"/>
      <c r="I2969" s="94">
        <f t="shared" si="877"/>
        <v>0</v>
      </c>
      <c r="J2969" s="104"/>
      <c r="K2969" s="104"/>
      <c r="L2969" s="94">
        <f t="shared" si="878"/>
        <v>0</v>
      </c>
      <c r="M2969" s="104"/>
      <c r="N2969" s="104"/>
      <c r="R2969" s="352">
        <f>L2969-[1]გადასახდელები!L2969</f>
        <v>0</v>
      </c>
    </row>
    <row r="2970" spans="2:18" ht="20.25" hidden="1" customHeight="1">
      <c r="B2970" s="36" t="str">
        <f t="shared" si="879"/>
        <v>b</v>
      </c>
      <c r="C2970" s="42">
        <v>4</v>
      </c>
      <c r="D2970" s="42"/>
      <c r="F2970" s="31"/>
      <c r="G2970" s="47" t="s">
        <v>360</v>
      </c>
      <c r="H2970" s="103"/>
      <c r="I2970" s="94">
        <f t="shared" si="877"/>
        <v>0</v>
      </c>
      <c r="J2970" s="104"/>
      <c r="K2970" s="104"/>
      <c r="L2970" s="94">
        <f t="shared" si="878"/>
        <v>0</v>
      </c>
      <c r="M2970" s="104"/>
      <c r="N2970" s="104"/>
      <c r="R2970" s="352">
        <f>L2970-[1]გადასახდელები!L2970</f>
        <v>0</v>
      </c>
    </row>
    <row r="2971" spans="2:18" ht="20.25" hidden="1" customHeight="1">
      <c r="B2971" s="36" t="str">
        <f t="shared" si="879"/>
        <v>b</v>
      </c>
      <c r="C2971" s="42">
        <v>3</v>
      </c>
      <c r="D2971" s="42"/>
      <c r="F2971" s="31"/>
      <c r="G2971" s="51" t="s">
        <v>211</v>
      </c>
      <c r="H2971" s="120">
        <f>SUM(H2972:H2977)</f>
        <v>0</v>
      </c>
      <c r="I2971" s="118">
        <f t="shared" si="877"/>
        <v>0</v>
      </c>
      <c r="J2971" s="121">
        <f>SUM(J2972:J2977)</f>
        <v>0</v>
      </c>
      <c r="K2971" s="121">
        <f>SUM(K2972:K2977)</f>
        <v>0</v>
      </c>
      <c r="L2971" s="118">
        <f t="shared" si="878"/>
        <v>0</v>
      </c>
      <c r="M2971" s="121">
        <f>SUM(M2972:M2977)</f>
        <v>0</v>
      </c>
      <c r="N2971" s="121">
        <f>SUM(N2972:N2977)</f>
        <v>0</v>
      </c>
      <c r="O2971" s="82" t="s">
        <v>146</v>
      </c>
      <c r="R2971" s="352">
        <f>L2971-[1]გადასახდელები!L2971</f>
        <v>0</v>
      </c>
    </row>
    <row r="2972" spans="2:18" ht="20.25" hidden="1" customHeight="1">
      <c r="B2972" s="36" t="str">
        <f t="shared" si="879"/>
        <v>b</v>
      </c>
      <c r="C2972" s="42">
        <v>4</v>
      </c>
      <c r="D2972" s="42"/>
      <c r="F2972" s="31"/>
      <c r="G2972" s="47" t="s">
        <v>356</v>
      </c>
      <c r="H2972" s="103"/>
      <c r="I2972" s="94">
        <f t="shared" si="877"/>
        <v>0</v>
      </c>
      <c r="J2972" s="104"/>
      <c r="K2972" s="104"/>
      <c r="L2972" s="94">
        <f t="shared" si="878"/>
        <v>0</v>
      </c>
      <c r="M2972" s="104"/>
      <c r="N2972" s="104"/>
      <c r="R2972" s="352">
        <f>L2972-[1]გადასახდელები!L2972</f>
        <v>0</v>
      </c>
    </row>
    <row r="2973" spans="2:18" ht="20.25" hidden="1" customHeight="1">
      <c r="B2973" s="36" t="str">
        <f t="shared" si="879"/>
        <v>b</v>
      </c>
      <c r="C2973" s="42">
        <v>4</v>
      </c>
      <c r="D2973" s="42"/>
      <c r="F2973" s="31"/>
      <c r="G2973" s="47" t="s">
        <v>357</v>
      </c>
      <c r="H2973" s="103"/>
      <c r="I2973" s="94">
        <f t="shared" si="877"/>
        <v>0</v>
      </c>
      <c r="J2973" s="104"/>
      <c r="K2973" s="104"/>
      <c r="L2973" s="94">
        <f t="shared" si="878"/>
        <v>0</v>
      </c>
      <c r="M2973" s="104"/>
      <c r="N2973" s="104"/>
      <c r="R2973" s="352">
        <f>L2973-[1]გადასახდელები!L2973</f>
        <v>0</v>
      </c>
    </row>
    <row r="2974" spans="2:18" ht="20.25" hidden="1" customHeight="1">
      <c r="B2974" s="36" t="str">
        <f t="shared" si="879"/>
        <v>b</v>
      </c>
      <c r="C2974" s="42">
        <v>4</v>
      </c>
      <c r="D2974" s="42"/>
      <c r="F2974" s="31"/>
      <c r="G2974" s="47" t="s">
        <v>212</v>
      </c>
      <c r="H2974" s="103"/>
      <c r="I2974" s="94">
        <f t="shared" si="877"/>
        <v>0</v>
      </c>
      <c r="J2974" s="104"/>
      <c r="K2974" s="104"/>
      <c r="L2974" s="94">
        <f t="shared" si="878"/>
        <v>0</v>
      </c>
      <c r="M2974" s="104"/>
      <c r="N2974" s="104"/>
      <c r="R2974" s="352">
        <f>L2974-[1]გადასახდელები!L2974</f>
        <v>0</v>
      </c>
    </row>
    <row r="2975" spans="2:18" ht="20.25" hidden="1" customHeight="1">
      <c r="B2975" s="36" t="str">
        <f t="shared" si="879"/>
        <v>b</v>
      </c>
      <c r="C2975" s="42">
        <v>4</v>
      </c>
      <c r="D2975" s="42"/>
      <c r="F2975" s="31"/>
      <c r="G2975" s="47" t="s">
        <v>361</v>
      </c>
      <c r="H2975" s="103"/>
      <c r="I2975" s="94">
        <f t="shared" ref="I2975:I3039" si="880">J2975+K2975</f>
        <v>0</v>
      </c>
      <c r="J2975" s="104"/>
      <c r="K2975" s="104"/>
      <c r="L2975" s="94">
        <f t="shared" si="878"/>
        <v>0</v>
      </c>
      <c r="M2975" s="104"/>
      <c r="N2975" s="104"/>
      <c r="R2975" s="352">
        <f>L2975-[1]გადასახდელები!L2975</f>
        <v>0</v>
      </c>
    </row>
    <row r="2976" spans="2:18" ht="20.25" hidden="1" customHeight="1">
      <c r="B2976" s="36" t="str">
        <f t="shared" si="879"/>
        <v>b</v>
      </c>
      <c r="C2976" s="42">
        <v>4</v>
      </c>
      <c r="D2976" s="42"/>
      <c r="F2976" s="31"/>
      <c r="G2976" s="47" t="s">
        <v>359</v>
      </c>
      <c r="H2976" s="103"/>
      <c r="I2976" s="94">
        <f t="shared" si="880"/>
        <v>0</v>
      </c>
      <c r="J2976" s="104"/>
      <c r="K2976" s="104"/>
      <c r="L2976" s="94">
        <f t="shared" si="878"/>
        <v>0</v>
      </c>
      <c r="M2976" s="104"/>
      <c r="N2976" s="104"/>
      <c r="R2976" s="352">
        <f>L2976-[1]გადასახდელები!L2976</f>
        <v>0</v>
      </c>
    </row>
    <row r="2977" spans="2:18" ht="20.25" hidden="1" customHeight="1">
      <c r="B2977" s="36" t="str">
        <f t="shared" si="879"/>
        <v>b</v>
      </c>
      <c r="C2977" s="42">
        <v>4</v>
      </c>
      <c r="D2977" s="42"/>
      <c r="F2977" s="31"/>
      <c r="G2977" s="47" t="s">
        <v>360</v>
      </c>
      <c r="H2977" s="103"/>
      <c r="I2977" s="94">
        <f t="shared" si="880"/>
        <v>0</v>
      </c>
      <c r="J2977" s="104"/>
      <c r="K2977" s="104"/>
      <c r="L2977" s="94">
        <f t="shared" si="878"/>
        <v>0</v>
      </c>
      <c r="M2977" s="104"/>
      <c r="N2977" s="104"/>
      <c r="R2977" s="352">
        <f>L2977-[1]გადასახდელები!L2977</f>
        <v>0</v>
      </c>
    </row>
    <row r="2978" spans="2:18" ht="20.25" hidden="1" customHeight="1">
      <c r="B2978" s="36" t="str">
        <f t="shared" si="879"/>
        <v>b</v>
      </c>
      <c r="C2978" s="42">
        <v>3</v>
      </c>
      <c r="D2978" s="42"/>
      <c r="F2978" s="29"/>
      <c r="G2978" s="56" t="s">
        <v>213</v>
      </c>
      <c r="H2978" s="122"/>
      <c r="I2978" s="118">
        <f t="shared" si="880"/>
        <v>0</v>
      </c>
      <c r="J2978" s="123"/>
      <c r="K2978" s="123"/>
      <c r="L2978" s="118">
        <f t="shared" si="878"/>
        <v>0</v>
      </c>
      <c r="M2978" s="123"/>
      <c r="N2978" s="123"/>
      <c r="R2978" s="352">
        <f>L2978-[1]გადასახდელები!L2978</f>
        <v>0</v>
      </c>
    </row>
    <row r="2979" spans="2:18" ht="20.25" hidden="1" customHeight="1">
      <c r="B2979" s="36" t="str">
        <f t="shared" si="879"/>
        <v>b</v>
      </c>
      <c r="C2979" s="42">
        <v>2</v>
      </c>
      <c r="D2979" s="42"/>
      <c r="F2979" s="28"/>
      <c r="G2979" s="60" t="s">
        <v>362</v>
      </c>
      <c r="H2979" s="86">
        <f>H2980+H2988</f>
        <v>0</v>
      </c>
      <c r="I2979" s="87">
        <f t="shared" si="880"/>
        <v>0</v>
      </c>
      <c r="J2979" s="88">
        <f>J2980+J2988</f>
        <v>0</v>
      </c>
      <c r="K2979" s="88">
        <f>K2980+K2988</f>
        <v>0</v>
      </c>
      <c r="L2979" s="87">
        <f t="shared" si="878"/>
        <v>0</v>
      </c>
      <c r="M2979" s="88">
        <f>M2980+M2988</f>
        <v>0</v>
      </c>
      <c r="N2979" s="88">
        <f>N2980+N2988</f>
        <v>0</v>
      </c>
      <c r="O2979" s="82" t="s">
        <v>146</v>
      </c>
      <c r="R2979" s="352">
        <f>L2979-[1]გადასახდელები!L2979</f>
        <v>0</v>
      </c>
    </row>
    <row r="2980" spans="2:18" ht="20.25" hidden="1" customHeight="1">
      <c r="B2980" s="36" t="str">
        <f t="shared" si="879"/>
        <v>b</v>
      </c>
      <c r="C2980" s="42">
        <v>3</v>
      </c>
      <c r="D2980" s="42"/>
      <c r="F2980" s="29"/>
      <c r="G2980" s="51" t="s">
        <v>355</v>
      </c>
      <c r="H2980" s="120">
        <f>SUM(H2981:H2987)</f>
        <v>0</v>
      </c>
      <c r="I2980" s="118">
        <f t="shared" si="880"/>
        <v>0</v>
      </c>
      <c r="J2980" s="121">
        <f>SUM(J2981:J2987)</f>
        <v>0</v>
      </c>
      <c r="K2980" s="121">
        <f>SUM(K2981:K2987)</f>
        <v>0</v>
      </c>
      <c r="L2980" s="118">
        <f t="shared" si="878"/>
        <v>0</v>
      </c>
      <c r="M2980" s="121">
        <f>SUM(M2981:M2987)</f>
        <v>0</v>
      </c>
      <c r="N2980" s="121">
        <f>SUM(N2981:N2987)</f>
        <v>0</v>
      </c>
      <c r="O2980" s="82" t="s">
        <v>146</v>
      </c>
      <c r="R2980" s="352">
        <f>L2980-[1]გადასახდელები!L2980</f>
        <v>0</v>
      </c>
    </row>
    <row r="2981" spans="2:18" ht="20.25" hidden="1" customHeight="1">
      <c r="B2981" s="36" t="str">
        <f t="shared" si="879"/>
        <v>b</v>
      </c>
      <c r="C2981" s="42">
        <v>4</v>
      </c>
      <c r="D2981" s="42"/>
      <c r="F2981" s="29"/>
      <c r="G2981" s="47" t="s">
        <v>363</v>
      </c>
      <c r="H2981" s="103"/>
      <c r="I2981" s="94">
        <f t="shared" si="880"/>
        <v>0</v>
      </c>
      <c r="J2981" s="104"/>
      <c r="K2981" s="104"/>
      <c r="L2981" s="94">
        <f t="shared" si="878"/>
        <v>0</v>
      </c>
      <c r="M2981" s="104"/>
      <c r="N2981" s="104"/>
      <c r="R2981" s="352">
        <f>L2981-[1]გადასახდელები!L2981</f>
        <v>0</v>
      </c>
    </row>
    <row r="2982" spans="2:18" ht="20.25" hidden="1" customHeight="1">
      <c r="B2982" s="36" t="str">
        <f t="shared" si="879"/>
        <v>b</v>
      </c>
      <c r="C2982" s="42">
        <v>4</v>
      </c>
      <c r="D2982" s="42"/>
      <c r="F2982" s="29"/>
      <c r="G2982" s="47" t="s">
        <v>210</v>
      </c>
      <c r="H2982" s="103"/>
      <c r="I2982" s="94">
        <f t="shared" si="880"/>
        <v>0</v>
      </c>
      <c r="J2982" s="104"/>
      <c r="K2982" s="104"/>
      <c r="L2982" s="94">
        <f t="shared" si="878"/>
        <v>0</v>
      </c>
      <c r="M2982" s="104"/>
      <c r="N2982" s="104"/>
      <c r="R2982" s="352">
        <f>L2982-[1]გადასახდელები!L2982</f>
        <v>0</v>
      </c>
    </row>
    <row r="2983" spans="2:18" ht="20.25" hidden="1" customHeight="1">
      <c r="B2983" s="36" t="str">
        <f t="shared" si="879"/>
        <v>b</v>
      </c>
      <c r="C2983" s="42">
        <v>4</v>
      </c>
      <c r="D2983" s="42"/>
      <c r="F2983" s="29"/>
      <c r="G2983" s="47" t="s">
        <v>357</v>
      </c>
      <c r="H2983" s="103"/>
      <c r="I2983" s="94">
        <f t="shared" si="880"/>
        <v>0</v>
      </c>
      <c r="J2983" s="104"/>
      <c r="K2983" s="104"/>
      <c r="L2983" s="94">
        <f t="shared" si="878"/>
        <v>0</v>
      </c>
      <c r="M2983" s="104"/>
      <c r="N2983" s="104"/>
      <c r="R2983" s="352">
        <f>L2983-[1]გადასახდელები!L2983</f>
        <v>0</v>
      </c>
    </row>
    <row r="2984" spans="2:18" ht="30.75" hidden="1" customHeight="1">
      <c r="B2984" s="36" t="str">
        <f t="shared" si="879"/>
        <v>b</v>
      </c>
      <c r="C2984" s="42">
        <v>4</v>
      </c>
      <c r="D2984" s="42"/>
      <c r="F2984" s="29"/>
      <c r="G2984" s="47" t="s">
        <v>364</v>
      </c>
      <c r="H2984" s="103"/>
      <c r="I2984" s="94">
        <f t="shared" si="880"/>
        <v>0</v>
      </c>
      <c r="J2984" s="104"/>
      <c r="K2984" s="104"/>
      <c r="L2984" s="94">
        <f t="shared" si="878"/>
        <v>0</v>
      </c>
      <c r="M2984" s="104"/>
      <c r="N2984" s="104"/>
      <c r="R2984" s="352">
        <f>L2984-[1]გადასახდელები!L2984</f>
        <v>0</v>
      </c>
    </row>
    <row r="2985" spans="2:18" ht="20.25" hidden="1" customHeight="1">
      <c r="B2985" s="36" t="str">
        <f t="shared" si="879"/>
        <v>b</v>
      </c>
      <c r="C2985" s="42">
        <v>4</v>
      </c>
      <c r="D2985" s="42"/>
      <c r="F2985" s="29"/>
      <c r="G2985" s="47" t="s">
        <v>358</v>
      </c>
      <c r="H2985" s="103"/>
      <c r="I2985" s="94">
        <f t="shared" si="880"/>
        <v>0</v>
      </c>
      <c r="J2985" s="104"/>
      <c r="K2985" s="104"/>
      <c r="L2985" s="94">
        <f t="shared" si="878"/>
        <v>0</v>
      </c>
      <c r="M2985" s="104"/>
      <c r="N2985" s="104"/>
      <c r="R2985" s="352">
        <f>L2985-[1]გადასახდელები!L2985</f>
        <v>0</v>
      </c>
    </row>
    <row r="2986" spans="2:18" ht="20.25" hidden="1" customHeight="1">
      <c r="B2986" s="36" t="str">
        <f t="shared" si="879"/>
        <v>b</v>
      </c>
      <c r="C2986" s="42">
        <v>4</v>
      </c>
      <c r="D2986" s="42"/>
      <c r="F2986" s="29"/>
      <c r="G2986" s="47" t="s">
        <v>359</v>
      </c>
      <c r="H2986" s="103"/>
      <c r="I2986" s="94">
        <f t="shared" si="880"/>
        <v>0</v>
      </c>
      <c r="J2986" s="104"/>
      <c r="K2986" s="104"/>
      <c r="L2986" s="94">
        <f t="shared" si="878"/>
        <v>0</v>
      </c>
      <c r="M2986" s="104"/>
      <c r="N2986" s="104"/>
      <c r="R2986" s="352">
        <f>L2986-[1]გადასახდელები!L2986</f>
        <v>0</v>
      </c>
    </row>
    <row r="2987" spans="2:18" ht="20.25" hidden="1" customHeight="1">
      <c r="B2987" s="36" t="str">
        <f t="shared" si="879"/>
        <v>b</v>
      </c>
      <c r="C2987" s="42">
        <v>4</v>
      </c>
      <c r="D2987" s="42"/>
      <c r="F2987" s="29"/>
      <c r="G2987" s="47" t="s">
        <v>365</v>
      </c>
      <c r="H2987" s="122"/>
      <c r="I2987" s="94">
        <f t="shared" si="880"/>
        <v>0</v>
      </c>
      <c r="J2987" s="123"/>
      <c r="K2987" s="123"/>
      <c r="L2987" s="94">
        <f t="shared" si="878"/>
        <v>0</v>
      </c>
      <c r="M2987" s="123"/>
      <c r="N2987" s="123"/>
      <c r="R2987" s="352">
        <f>L2987-[1]გადასახდელები!L2987</f>
        <v>0</v>
      </c>
    </row>
    <row r="2988" spans="2:18" ht="20.25" hidden="1" customHeight="1">
      <c r="B2988" s="36" t="str">
        <f t="shared" si="879"/>
        <v>b</v>
      </c>
      <c r="C2988" s="42">
        <v>3</v>
      </c>
      <c r="D2988" s="42"/>
      <c r="F2988" s="29"/>
      <c r="G2988" s="51" t="s">
        <v>211</v>
      </c>
      <c r="H2988" s="120">
        <f>SUM(H2989:H2995)</f>
        <v>0</v>
      </c>
      <c r="I2988" s="118">
        <f t="shared" si="880"/>
        <v>0</v>
      </c>
      <c r="J2988" s="121">
        <f>SUM(J2989:J2995)</f>
        <v>0</v>
      </c>
      <c r="K2988" s="121">
        <f>SUM(K2989:K2995)</f>
        <v>0</v>
      </c>
      <c r="L2988" s="118">
        <f t="shared" si="878"/>
        <v>0</v>
      </c>
      <c r="M2988" s="121">
        <f>SUM(M2989:M2995)</f>
        <v>0</v>
      </c>
      <c r="N2988" s="121">
        <f>SUM(N2989:N2995)</f>
        <v>0</v>
      </c>
      <c r="O2988" s="82" t="s">
        <v>146</v>
      </c>
      <c r="R2988" s="352">
        <f>L2988-[1]გადასახდელები!L2988</f>
        <v>0</v>
      </c>
    </row>
    <row r="2989" spans="2:18" ht="20.25" hidden="1" customHeight="1">
      <c r="B2989" s="36" t="str">
        <f t="shared" si="879"/>
        <v>b</v>
      </c>
      <c r="C2989" s="42">
        <v>4</v>
      </c>
      <c r="D2989" s="42"/>
      <c r="F2989" s="29"/>
      <c r="G2989" s="47" t="s">
        <v>363</v>
      </c>
      <c r="H2989" s="103"/>
      <c r="I2989" s="94">
        <f t="shared" si="880"/>
        <v>0</v>
      </c>
      <c r="J2989" s="104"/>
      <c r="K2989" s="104"/>
      <c r="L2989" s="94">
        <f t="shared" si="878"/>
        <v>0</v>
      </c>
      <c r="M2989" s="104"/>
      <c r="N2989" s="104"/>
      <c r="R2989" s="352">
        <f>L2989-[1]გადასახდელები!L2989</f>
        <v>0</v>
      </c>
    </row>
    <row r="2990" spans="2:18" ht="20.25" hidden="1" customHeight="1">
      <c r="B2990" s="36" t="str">
        <f t="shared" si="879"/>
        <v>b</v>
      </c>
      <c r="C2990" s="42">
        <v>4</v>
      </c>
      <c r="D2990" s="42"/>
      <c r="F2990" s="29"/>
      <c r="G2990" s="47" t="s">
        <v>210</v>
      </c>
      <c r="H2990" s="103"/>
      <c r="I2990" s="94">
        <f t="shared" si="880"/>
        <v>0</v>
      </c>
      <c r="J2990" s="104"/>
      <c r="K2990" s="104"/>
      <c r="L2990" s="94">
        <f t="shared" si="878"/>
        <v>0</v>
      </c>
      <c r="M2990" s="104"/>
      <c r="N2990" s="104"/>
      <c r="R2990" s="352">
        <f>L2990-[1]გადასახდელები!L2990</f>
        <v>0</v>
      </c>
    </row>
    <row r="2991" spans="2:18" ht="20.25" hidden="1" customHeight="1">
      <c r="B2991" s="36" t="str">
        <f t="shared" si="879"/>
        <v>b</v>
      </c>
      <c r="C2991" s="42">
        <v>4</v>
      </c>
      <c r="D2991" s="42"/>
      <c r="F2991" s="29"/>
      <c r="G2991" s="47" t="s">
        <v>357</v>
      </c>
      <c r="H2991" s="103"/>
      <c r="I2991" s="94">
        <f t="shared" si="880"/>
        <v>0</v>
      </c>
      <c r="J2991" s="104"/>
      <c r="K2991" s="104"/>
      <c r="L2991" s="94">
        <f t="shared" si="878"/>
        <v>0</v>
      </c>
      <c r="M2991" s="104"/>
      <c r="N2991" s="104"/>
      <c r="R2991" s="352">
        <f>L2991-[1]გადასახდელები!L2991</f>
        <v>0</v>
      </c>
    </row>
    <row r="2992" spans="2:18" ht="30.75" hidden="1" customHeight="1">
      <c r="B2992" s="36" t="str">
        <f t="shared" si="879"/>
        <v>b</v>
      </c>
      <c r="C2992" s="42">
        <v>4</v>
      </c>
      <c r="D2992" s="42"/>
      <c r="F2992" s="29"/>
      <c r="G2992" s="47" t="s">
        <v>364</v>
      </c>
      <c r="H2992" s="103"/>
      <c r="I2992" s="94">
        <f t="shared" si="880"/>
        <v>0</v>
      </c>
      <c r="J2992" s="104"/>
      <c r="K2992" s="104"/>
      <c r="L2992" s="94">
        <f t="shared" si="878"/>
        <v>0</v>
      </c>
      <c r="M2992" s="104"/>
      <c r="N2992" s="104"/>
      <c r="R2992" s="352">
        <f>L2992-[1]გადასახდელები!L2992</f>
        <v>0</v>
      </c>
    </row>
    <row r="2993" spans="2:18" ht="20.25" hidden="1" customHeight="1">
      <c r="B2993" s="36" t="str">
        <f t="shared" si="879"/>
        <v>b</v>
      </c>
      <c r="C2993" s="42">
        <v>4</v>
      </c>
      <c r="D2993" s="42"/>
      <c r="F2993" s="29"/>
      <c r="G2993" s="47" t="s">
        <v>366</v>
      </c>
      <c r="H2993" s="103"/>
      <c r="I2993" s="94">
        <f t="shared" si="880"/>
        <v>0</v>
      </c>
      <c r="J2993" s="104"/>
      <c r="K2993" s="104"/>
      <c r="L2993" s="94">
        <f t="shared" si="878"/>
        <v>0</v>
      </c>
      <c r="M2993" s="104"/>
      <c r="N2993" s="104"/>
      <c r="R2993" s="352">
        <f>L2993-[1]გადასახდელები!L2993</f>
        <v>0</v>
      </c>
    </row>
    <row r="2994" spans="2:18" ht="20.25" hidden="1" customHeight="1">
      <c r="B2994" s="36" t="str">
        <f t="shared" si="879"/>
        <v>b</v>
      </c>
      <c r="C2994" s="42">
        <v>4</v>
      </c>
      <c r="D2994" s="42"/>
      <c r="F2994" s="29"/>
      <c r="G2994" s="47" t="s">
        <v>359</v>
      </c>
      <c r="H2994" s="103"/>
      <c r="I2994" s="94">
        <f t="shared" si="880"/>
        <v>0</v>
      </c>
      <c r="J2994" s="104"/>
      <c r="K2994" s="104"/>
      <c r="L2994" s="94">
        <f t="shared" si="878"/>
        <v>0</v>
      </c>
      <c r="M2994" s="104"/>
      <c r="N2994" s="104"/>
      <c r="R2994" s="352">
        <f>L2994-[1]გადასახდელები!L2994</f>
        <v>0</v>
      </c>
    </row>
    <row r="2995" spans="2:18" ht="21" hidden="1" customHeight="1" thickBot="1">
      <c r="B2995" s="36" t="str">
        <f t="shared" si="879"/>
        <v>b</v>
      </c>
      <c r="C2995" s="42">
        <v>4</v>
      </c>
      <c r="D2995" s="42"/>
      <c r="F2995" s="29"/>
      <c r="G2995" s="47" t="s">
        <v>365</v>
      </c>
      <c r="H2995" s="103"/>
      <c r="I2995" s="94">
        <f t="shared" si="880"/>
        <v>0</v>
      </c>
      <c r="J2995" s="104"/>
      <c r="K2995" s="104"/>
      <c r="L2995" s="94">
        <f t="shared" si="878"/>
        <v>0</v>
      </c>
      <c r="M2995" s="104"/>
      <c r="N2995" s="104"/>
      <c r="R2995" s="352">
        <f>L2995-[1]გადასახდელები!L2995</f>
        <v>0</v>
      </c>
    </row>
    <row r="2996" spans="2:18" ht="63" customHeight="1" thickBot="1">
      <c r="B2996" s="36" t="str">
        <f t="shared" si="879"/>
        <v>a</v>
      </c>
      <c r="C2996" s="42">
        <v>1</v>
      </c>
      <c r="D2996" s="42"/>
      <c r="E2996" s="24"/>
      <c r="F2996" s="32" t="s">
        <v>159</v>
      </c>
      <c r="G2996" s="61" t="s">
        <v>83</v>
      </c>
      <c r="H2996" s="79">
        <f t="shared" ref="H2996:H3059" si="881">H3226+H3916+H5526+H5756+H5986+H6216+H6446+H6676+H6906</f>
        <v>11431.106</v>
      </c>
      <c r="I2996" s="80">
        <f t="shared" si="880"/>
        <v>8866.2713100000001</v>
      </c>
      <c r="J2996" s="79">
        <f t="shared" ref="J2996:K2996" si="882">J3226+J3916+J5526+J5756+J5986+J6216+J6446+J6676+J6906</f>
        <v>6161.971309999999</v>
      </c>
      <c r="K2996" s="79">
        <f t="shared" si="882"/>
        <v>2704.3</v>
      </c>
      <c r="L2996" s="80">
        <f t="shared" si="878"/>
        <v>1234.1420000000001</v>
      </c>
      <c r="M2996" s="79">
        <f t="shared" ref="M2996:N3015" si="883">M3226+M3916+M5526+M5756+M5986+M6216+M6446+M6676+M6906</f>
        <v>602.07000000000005</v>
      </c>
      <c r="N2996" s="79">
        <f t="shared" si="883"/>
        <v>632.072</v>
      </c>
      <c r="O2996" s="82" t="s">
        <v>146</v>
      </c>
      <c r="P2996" s="43">
        <v>1</v>
      </c>
      <c r="R2996" s="352">
        <f>L2996-[1]გადასახდელები!L2996</f>
        <v>-2463.1580000000004</v>
      </c>
    </row>
    <row r="2997" spans="2:18" ht="21" hidden="1" customHeight="1" thickTop="1">
      <c r="B2997" s="36" t="str">
        <f t="shared" si="879"/>
        <v>b</v>
      </c>
      <c r="C2997" s="42">
        <v>2</v>
      </c>
      <c r="D2997" s="42"/>
      <c r="F2997" s="26"/>
      <c r="G2997" s="46" t="s">
        <v>162</v>
      </c>
      <c r="H2997" s="324">
        <f t="shared" si="881"/>
        <v>0</v>
      </c>
      <c r="I2997" s="84">
        <f t="shared" si="880"/>
        <v>0</v>
      </c>
      <c r="J2997" s="324">
        <f t="shared" ref="J2997:K2997" si="884">J3227+J3917+J5527+J5757+J5987+J6217+J6447+J6677+J6907</f>
        <v>0</v>
      </c>
      <c r="K2997" s="324">
        <f t="shared" si="884"/>
        <v>0</v>
      </c>
      <c r="L2997" s="84">
        <f t="shared" si="878"/>
        <v>0</v>
      </c>
      <c r="M2997" s="324">
        <f t="shared" si="883"/>
        <v>0</v>
      </c>
      <c r="N2997" s="324">
        <f t="shared" si="883"/>
        <v>0</v>
      </c>
      <c r="O2997" s="82" t="s">
        <v>146</v>
      </c>
      <c r="R2997" s="352">
        <f>L2997-[1]გადასახდელები!L2997</f>
        <v>0</v>
      </c>
    </row>
    <row r="2998" spans="2:18" ht="20.25" customHeight="1" thickTop="1">
      <c r="B2998" s="36" t="str">
        <f t="shared" si="879"/>
        <v>a</v>
      </c>
      <c r="C2998" s="42">
        <v>2</v>
      </c>
      <c r="D2998" s="42"/>
      <c r="E2998" s="24"/>
      <c r="F2998" s="341" t="s">
        <v>524</v>
      </c>
      <c r="G2998" s="58" t="s">
        <v>163</v>
      </c>
      <c r="H2998" s="86">
        <f t="shared" si="881"/>
        <v>4928.3040000000001</v>
      </c>
      <c r="I2998" s="87">
        <f t="shared" si="880"/>
        <v>2017.5018200000002</v>
      </c>
      <c r="J2998" s="86">
        <f t="shared" ref="J2998:K2998" si="885">J3228+J3918+J5528+J5758+J5988+J6218+J6448+J6678+J6908</f>
        <v>49.101819999999996</v>
      </c>
      <c r="K2998" s="86">
        <f t="shared" si="885"/>
        <v>1968.4</v>
      </c>
      <c r="L2998" s="87">
        <f t="shared" si="878"/>
        <v>435.78700000000003</v>
      </c>
      <c r="M2998" s="86">
        <f t="shared" si="883"/>
        <v>0</v>
      </c>
      <c r="N2998" s="86">
        <f t="shared" si="883"/>
        <v>435.78700000000003</v>
      </c>
      <c r="O2998" s="82" t="s">
        <v>146</v>
      </c>
      <c r="R2998" s="352">
        <f>L2998-[1]გადასახდელები!L2998</f>
        <v>-2099.5129999999999</v>
      </c>
    </row>
    <row r="2999" spans="2:18" ht="20.25" hidden="1" customHeight="1">
      <c r="B2999" s="36" t="str">
        <f t="shared" si="879"/>
        <v>b</v>
      </c>
      <c r="C2999" s="42">
        <v>31</v>
      </c>
      <c r="D2999" s="42"/>
      <c r="F2999" s="341" t="s">
        <v>525</v>
      </c>
      <c r="G2999" s="57" t="s">
        <v>164</v>
      </c>
      <c r="H2999" s="89">
        <f t="shared" si="881"/>
        <v>0</v>
      </c>
      <c r="I2999" s="90">
        <f t="shared" si="880"/>
        <v>0</v>
      </c>
      <c r="J2999" s="89">
        <f t="shared" ref="J2999:K2999" si="886">J3229+J3919+J5529+J5759+J5989+J6219+J6449+J6679+J6909</f>
        <v>0</v>
      </c>
      <c r="K2999" s="89">
        <f t="shared" si="886"/>
        <v>0</v>
      </c>
      <c r="L2999" s="90">
        <f t="shared" ref="L2999:L3062" si="887">M2999+N2999</f>
        <v>0</v>
      </c>
      <c r="M2999" s="89">
        <f t="shared" si="883"/>
        <v>0</v>
      </c>
      <c r="N2999" s="89">
        <f t="shared" si="883"/>
        <v>0</v>
      </c>
      <c r="O2999" s="82" t="s">
        <v>146</v>
      </c>
      <c r="R2999" s="352">
        <f>L2999-[1]გადასახდელები!L2999</f>
        <v>0</v>
      </c>
    </row>
    <row r="3000" spans="2:18" ht="20.25" hidden="1" customHeight="1">
      <c r="B3000" s="36" t="str">
        <f t="shared" si="879"/>
        <v>b</v>
      </c>
      <c r="C3000" s="42">
        <v>4</v>
      </c>
      <c r="D3000" s="42"/>
      <c r="F3000" s="341" t="s">
        <v>526</v>
      </c>
      <c r="G3000" s="47" t="s">
        <v>165</v>
      </c>
      <c r="H3000" s="93">
        <f t="shared" si="881"/>
        <v>0</v>
      </c>
      <c r="I3000" s="94">
        <f t="shared" si="880"/>
        <v>0</v>
      </c>
      <c r="J3000" s="93">
        <f t="shared" ref="J3000:K3000" si="888">J3230+J3920+J5530+J5760+J5990+J6220+J6450+J6680+J6910</f>
        <v>0</v>
      </c>
      <c r="K3000" s="93">
        <f t="shared" si="888"/>
        <v>0</v>
      </c>
      <c r="L3000" s="94">
        <f t="shared" si="887"/>
        <v>0</v>
      </c>
      <c r="M3000" s="93">
        <f t="shared" si="883"/>
        <v>0</v>
      </c>
      <c r="N3000" s="93">
        <f t="shared" si="883"/>
        <v>0</v>
      </c>
      <c r="O3000" s="82" t="s">
        <v>146</v>
      </c>
      <c r="R3000" s="352">
        <f>L3000-[1]გადასახდელები!L3000</f>
        <v>0</v>
      </c>
    </row>
    <row r="3001" spans="2:18" ht="20.25" hidden="1" customHeight="1">
      <c r="B3001" s="36" t="str">
        <f t="shared" si="879"/>
        <v>b</v>
      </c>
      <c r="C3001" s="42">
        <v>5</v>
      </c>
      <c r="D3001" s="42"/>
      <c r="F3001" s="342" t="s">
        <v>527</v>
      </c>
      <c r="G3001" s="48" t="s">
        <v>166</v>
      </c>
      <c r="H3001" s="96">
        <f t="shared" si="881"/>
        <v>0</v>
      </c>
      <c r="I3001" s="97">
        <f t="shared" si="880"/>
        <v>0</v>
      </c>
      <c r="J3001" s="96">
        <f t="shared" ref="J3001:K3001" si="889">J3231+J3921+J5531+J5761+J5991+J6221+J6451+J6681+J6911</f>
        <v>0</v>
      </c>
      <c r="K3001" s="96">
        <f t="shared" si="889"/>
        <v>0</v>
      </c>
      <c r="L3001" s="97">
        <f t="shared" si="887"/>
        <v>0</v>
      </c>
      <c r="M3001" s="96">
        <f t="shared" si="883"/>
        <v>0</v>
      </c>
      <c r="N3001" s="96">
        <f t="shared" si="883"/>
        <v>0</v>
      </c>
      <c r="O3001" s="82" t="s">
        <v>146</v>
      </c>
      <c r="R3001" s="352">
        <f>L3001-[1]გადასახდელები!L3001</f>
        <v>0</v>
      </c>
    </row>
    <row r="3002" spans="2:18" ht="20.25" hidden="1" customHeight="1">
      <c r="B3002" s="36" t="str">
        <f t="shared" si="879"/>
        <v>b</v>
      </c>
      <c r="C3002" s="42">
        <v>6</v>
      </c>
      <c r="D3002" s="42"/>
      <c r="F3002" s="343" t="s">
        <v>528</v>
      </c>
      <c r="G3002" s="45" t="s">
        <v>167</v>
      </c>
      <c r="H3002" s="119">
        <f t="shared" si="881"/>
        <v>0</v>
      </c>
      <c r="I3002" s="91">
        <f t="shared" si="880"/>
        <v>0</v>
      </c>
      <c r="J3002" s="119">
        <f t="shared" ref="J3002:K3002" si="890">J3232+J3922+J5532+J5762+J5992+J6222+J6452+J6682+J6912</f>
        <v>0</v>
      </c>
      <c r="K3002" s="119">
        <f t="shared" si="890"/>
        <v>0</v>
      </c>
      <c r="L3002" s="91">
        <f t="shared" si="887"/>
        <v>0</v>
      </c>
      <c r="M3002" s="119">
        <f t="shared" si="883"/>
        <v>0</v>
      </c>
      <c r="N3002" s="119">
        <f t="shared" si="883"/>
        <v>0</v>
      </c>
      <c r="O3002" s="82" t="s">
        <v>146</v>
      </c>
      <c r="R3002" s="352">
        <f>L3002-[1]გადასახდელები!L3002</f>
        <v>0</v>
      </c>
    </row>
    <row r="3003" spans="2:18" ht="20.25" hidden="1" customHeight="1">
      <c r="B3003" s="36" t="str">
        <f t="shared" si="879"/>
        <v>b</v>
      </c>
      <c r="C3003" s="42">
        <v>6</v>
      </c>
      <c r="D3003" s="42"/>
      <c r="F3003" s="343" t="s">
        <v>592</v>
      </c>
      <c r="G3003" s="45" t="s">
        <v>168</v>
      </c>
      <c r="H3003" s="119">
        <f t="shared" si="881"/>
        <v>0</v>
      </c>
      <c r="I3003" s="91">
        <f t="shared" si="880"/>
        <v>0</v>
      </c>
      <c r="J3003" s="119">
        <f t="shared" ref="J3003:K3003" si="891">J3233+J3923+J5533+J5763+J5993+J6223+J6453+J6683+J6913</f>
        <v>0</v>
      </c>
      <c r="K3003" s="119">
        <f t="shared" si="891"/>
        <v>0</v>
      </c>
      <c r="L3003" s="91">
        <f t="shared" si="887"/>
        <v>0</v>
      </c>
      <c r="M3003" s="119">
        <f t="shared" si="883"/>
        <v>0</v>
      </c>
      <c r="N3003" s="119">
        <f t="shared" si="883"/>
        <v>0</v>
      </c>
      <c r="O3003" s="82" t="s">
        <v>146</v>
      </c>
      <c r="R3003" s="352">
        <f>L3003-[1]გადასახდელები!L3003</f>
        <v>0</v>
      </c>
    </row>
    <row r="3004" spans="2:18" ht="20.25" hidden="1" customHeight="1">
      <c r="B3004" s="36" t="str">
        <f t="shared" si="879"/>
        <v>b</v>
      </c>
      <c r="C3004" s="42">
        <v>6</v>
      </c>
      <c r="D3004" s="42"/>
      <c r="F3004" s="343" t="s">
        <v>529</v>
      </c>
      <c r="G3004" s="45" t="s">
        <v>169</v>
      </c>
      <c r="H3004" s="119">
        <f t="shared" si="881"/>
        <v>0</v>
      </c>
      <c r="I3004" s="91">
        <f t="shared" si="880"/>
        <v>0</v>
      </c>
      <c r="J3004" s="119">
        <f t="shared" ref="J3004:K3004" si="892">J3234+J3924+J5534+J5764+J5994+J6224+J6454+J6684+J6914</f>
        <v>0</v>
      </c>
      <c r="K3004" s="119">
        <f t="shared" si="892"/>
        <v>0</v>
      </c>
      <c r="L3004" s="91">
        <f t="shared" si="887"/>
        <v>0</v>
      </c>
      <c r="M3004" s="119">
        <f t="shared" si="883"/>
        <v>0</v>
      </c>
      <c r="N3004" s="119">
        <f t="shared" si="883"/>
        <v>0</v>
      </c>
      <c r="O3004" s="82" t="s">
        <v>146</v>
      </c>
      <c r="R3004" s="352">
        <f>L3004-[1]გადასახდელები!L3004</f>
        <v>0</v>
      </c>
    </row>
    <row r="3005" spans="2:18" ht="20.25" hidden="1" customHeight="1">
      <c r="B3005" s="36" t="str">
        <f t="shared" si="879"/>
        <v>b</v>
      </c>
      <c r="C3005" s="42">
        <v>6</v>
      </c>
      <c r="D3005" s="42"/>
      <c r="F3005" s="343" t="s">
        <v>593</v>
      </c>
      <c r="G3005" s="45" t="s">
        <v>170</v>
      </c>
      <c r="H3005" s="119">
        <f t="shared" si="881"/>
        <v>0</v>
      </c>
      <c r="I3005" s="91">
        <f t="shared" si="880"/>
        <v>0</v>
      </c>
      <c r="J3005" s="119">
        <f t="shared" ref="J3005:K3005" si="893">J3235+J3925+J5535+J5765+J5995+J6225+J6455+J6685+J6915</f>
        <v>0</v>
      </c>
      <c r="K3005" s="119">
        <f t="shared" si="893"/>
        <v>0</v>
      </c>
      <c r="L3005" s="91">
        <f t="shared" si="887"/>
        <v>0</v>
      </c>
      <c r="M3005" s="119">
        <f t="shared" si="883"/>
        <v>0</v>
      </c>
      <c r="N3005" s="119">
        <f t="shared" si="883"/>
        <v>0</v>
      </c>
      <c r="O3005" s="82" t="s">
        <v>146</v>
      </c>
      <c r="R3005" s="352">
        <f>L3005-[1]გადასახდელები!L3005</f>
        <v>0</v>
      </c>
    </row>
    <row r="3006" spans="2:18" ht="20.25" hidden="1" customHeight="1">
      <c r="B3006" s="36" t="str">
        <f t="shared" si="879"/>
        <v>b</v>
      </c>
      <c r="C3006" s="42">
        <v>6</v>
      </c>
      <c r="D3006" s="42"/>
      <c r="F3006" s="343" t="s">
        <v>594</v>
      </c>
      <c r="G3006" s="45" t="s">
        <v>171</v>
      </c>
      <c r="H3006" s="119">
        <f t="shared" si="881"/>
        <v>0</v>
      </c>
      <c r="I3006" s="91">
        <f t="shared" si="880"/>
        <v>0</v>
      </c>
      <c r="J3006" s="119">
        <f t="shared" ref="J3006:K3006" si="894">J3236+J3926+J5536+J5766+J5996+J6226+J6456+J6686+J6916</f>
        <v>0</v>
      </c>
      <c r="K3006" s="119">
        <f t="shared" si="894"/>
        <v>0</v>
      </c>
      <c r="L3006" s="91">
        <f t="shared" si="887"/>
        <v>0</v>
      </c>
      <c r="M3006" s="119">
        <f t="shared" si="883"/>
        <v>0</v>
      </c>
      <c r="N3006" s="119">
        <f t="shared" si="883"/>
        <v>0</v>
      </c>
      <c r="O3006" s="82" t="s">
        <v>146</v>
      </c>
      <c r="R3006" s="352">
        <f>L3006-[1]გადასახდელები!L3006</f>
        <v>0</v>
      </c>
    </row>
    <row r="3007" spans="2:18" ht="20.25" hidden="1" customHeight="1">
      <c r="B3007" s="36" t="str">
        <f t="shared" si="879"/>
        <v>b</v>
      </c>
      <c r="C3007" s="42">
        <v>6</v>
      </c>
      <c r="D3007" s="42"/>
      <c r="F3007" s="343" t="s">
        <v>595</v>
      </c>
      <c r="G3007" s="45" t="s">
        <v>172</v>
      </c>
      <c r="H3007" s="119">
        <f t="shared" si="881"/>
        <v>0</v>
      </c>
      <c r="I3007" s="91">
        <f t="shared" si="880"/>
        <v>0</v>
      </c>
      <c r="J3007" s="119">
        <f t="shared" ref="J3007:K3007" si="895">J3237+J3927+J5537+J5767+J5997+J6227+J6457+J6687+J6917</f>
        <v>0</v>
      </c>
      <c r="K3007" s="119">
        <f t="shared" si="895"/>
        <v>0</v>
      </c>
      <c r="L3007" s="91">
        <f t="shared" si="887"/>
        <v>0</v>
      </c>
      <c r="M3007" s="119">
        <f t="shared" si="883"/>
        <v>0</v>
      </c>
      <c r="N3007" s="119">
        <f t="shared" si="883"/>
        <v>0</v>
      </c>
      <c r="O3007" s="82" t="s">
        <v>146</v>
      </c>
      <c r="R3007" s="352">
        <f>L3007-[1]გადასახდელები!L3007</f>
        <v>0</v>
      </c>
    </row>
    <row r="3008" spans="2:18" ht="20.25" hidden="1" customHeight="1">
      <c r="B3008" s="36" t="str">
        <f t="shared" si="879"/>
        <v>b</v>
      </c>
      <c r="C3008" s="42">
        <v>5</v>
      </c>
      <c r="D3008" s="42"/>
      <c r="F3008" s="343" t="s">
        <v>596</v>
      </c>
      <c r="G3008" s="48" t="s">
        <v>173</v>
      </c>
      <c r="H3008" s="96">
        <f t="shared" si="881"/>
        <v>0</v>
      </c>
      <c r="I3008" s="97">
        <f t="shared" si="880"/>
        <v>0</v>
      </c>
      <c r="J3008" s="96">
        <f t="shared" ref="J3008:K3008" si="896">J3238+J3928+J5538+J5768+J5998+J6228+J6458+J6688+J6918</f>
        <v>0</v>
      </c>
      <c r="K3008" s="96">
        <f t="shared" si="896"/>
        <v>0</v>
      </c>
      <c r="L3008" s="97">
        <f t="shared" si="887"/>
        <v>0</v>
      </c>
      <c r="M3008" s="96">
        <f t="shared" si="883"/>
        <v>0</v>
      </c>
      <c r="N3008" s="96">
        <f t="shared" si="883"/>
        <v>0</v>
      </c>
      <c r="O3008" s="82" t="s">
        <v>146</v>
      </c>
      <c r="R3008" s="352">
        <f>L3008-[1]გადასახდელები!L3008</f>
        <v>0</v>
      </c>
    </row>
    <row r="3009" spans="2:18" ht="20.25" hidden="1" customHeight="1">
      <c r="B3009" s="36" t="str">
        <f t="shared" si="879"/>
        <v>b</v>
      </c>
      <c r="C3009" s="42">
        <v>4</v>
      </c>
      <c r="D3009" s="42"/>
      <c r="F3009" s="343" t="s">
        <v>597</v>
      </c>
      <c r="G3009" s="47" t="s">
        <v>174</v>
      </c>
      <c r="H3009" s="93">
        <f t="shared" si="881"/>
        <v>0</v>
      </c>
      <c r="I3009" s="94">
        <f t="shared" si="880"/>
        <v>0</v>
      </c>
      <c r="J3009" s="93">
        <f t="shared" ref="J3009:K3009" si="897">J3239+J3929+J5539+J5769+J5999+J6229+J6459+J6689+J6919</f>
        <v>0</v>
      </c>
      <c r="K3009" s="93">
        <f t="shared" si="897"/>
        <v>0</v>
      </c>
      <c r="L3009" s="94">
        <f t="shared" si="887"/>
        <v>0</v>
      </c>
      <c r="M3009" s="93">
        <f t="shared" si="883"/>
        <v>0</v>
      </c>
      <c r="N3009" s="93">
        <f t="shared" si="883"/>
        <v>0</v>
      </c>
      <c r="O3009" s="82" t="s">
        <v>146</v>
      </c>
      <c r="R3009" s="352">
        <f>L3009-[1]გადასახდელები!L3009</f>
        <v>0</v>
      </c>
    </row>
    <row r="3010" spans="2:18" ht="20.25" customHeight="1">
      <c r="B3010" s="36" t="str">
        <f t="shared" si="879"/>
        <v>a</v>
      </c>
      <c r="C3010" s="42">
        <v>3</v>
      </c>
      <c r="D3010" s="42"/>
      <c r="F3010" s="342" t="s">
        <v>530</v>
      </c>
      <c r="G3010" s="57" t="s">
        <v>175</v>
      </c>
      <c r="H3010" s="89">
        <f t="shared" si="881"/>
        <v>4178.7</v>
      </c>
      <c r="I3010" s="90">
        <f t="shared" si="880"/>
        <v>283</v>
      </c>
      <c r="J3010" s="89">
        <f t="shared" ref="J3010:K3010" si="898">J3240+J3930+J5540+J5770+J6000+J6230+J6460+J6690+J6920</f>
        <v>0</v>
      </c>
      <c r="K3010" s="89">
        <f t="shared" si="898"/>
        <v>283</v>
      </c>
      <c r="L3010" s="90">
        <f t="shared" si="887"/>
        <v>63.936999999999991</v>
      </c>
      <c r="M3010" s="89">
        <f t="shared" si="883"/>
        <v>0</v>
      </c>
      <c r="N3010" s="89">
        <f t="shared" si="883"/>
        <v>63.936999999999991</v>
      </c>
      <c r="O3010" s="82" t="s">
        <v>146</v>
      </c>
      <c r="R3010" s="352">
        <f>L3010-[1]გადასახდელები!L3010</f>
        <v>-574.56299999999999</v>
      </c>
    </row>
    <row r="3011" spans="2:18" ht="20.25" hidden="1" customHeight="1">
      <c r="B3011" s="36" t="str">
        <f t="shared" si="879"/>
        <v>b</v>
      </c>
      <c r="C3011" s="42">
        <v>4</v>
      </c>
      <c r="D3011" s="42"/>
      <c r="F3011" s="343" t="s">
        <v>531</v>
      </c>
      <c r="G3011" s="47" t="s">
        <v>176</v>
      </c>
      <c r="H3011" s="93">
        <f t="shared" si="881"/>
        <v>0</v>
      </c>
      <c r="I3011" s="94">
        <f t="shared" si="880"/>
        <v>0</v>
      </c>
      <c r="J3011" s="93">
        <f t="shared" ref="J3011:K3011" si="899">J3241+J3931+J5541+J5771+J6001+J6231+J6461+J6691+J6921</f>
        <v>0</v>
      </c>
      <c r="K3011" s="93">
        <f t="shared" si="899"/>
        <v>0</v>
      </c>
      <c r="L3011" s="94">
        <f t="shared" si="887"/>
        <v>0</v>
      </c>
      <c r="M3011" s="93">
        <f t="shared" si="883"/>
        <v>0</v>
      </c>
      <c r="N3011" s="93">
        <f t="shared" si="883"/>
        <v>0</v>
      </c>
      <c r="O3011" s="82" t="s">
        <v>146</v>
      </c>
      <c r="R3011" s="352">
        <f>L3011-[1]გადასახდელები!L3011</f>
        <v>0</v>
      </c>
    </row>
    <row r="3012" spans="2:18" ht="20.25" hidden="1" customHeight="1">
      <c r="B3012" s="36" t="str">
        <f t="shared" si="879"/>
        <v>b</v>
      </c>
      <c r="C3012" s="42">
        <v>4</v>
      </c>
      <c r="D3012" s="42"/>
      <c r="F3012" s="342" t="s">
        <v>532</v>
      </c>
      <c r="G3012" s="47" t="s">
        <v>177</v>
      </c>
      <c r="H3012" s="93">
        <f t="shared" si="881"/>
        <v>0</v>
      </c>
      <c r="I3012" s="94">
        <f t="shared" si="880"/>
        <v>0</v>
      </c>
      <c r="J3012" s="93">
        <f t="shared" ref="J3012:K3012" si="900">J3242+J3932+J5542+J5772+J6002+J6232+J6462+J6692+J6922</f>
        <v>0</v>
      </c>
      <c r="K3012" s="93">
        <f t="shared" si="900"/>
        <v>0</v>
      </c>
      <c r="L3012" s="94">
        <f t="shared" si="887"/>
        <v>0</v>
      </c>
      <c r="M3012" s="93">
        <f t="shared" si="883"/>
        <v>0</v>
      </c>
      <c r="N3012" s="93">
        <f t="shared" si="883"/>
        <v>0</v>
      </c>
      <c r="O3012" s="82" t="s">
        <v>146</v>
      </c>
      <c r="R3012" s="352">
        <f>L3012-[1]გადასახდელები!L3012</f>
        <v>0</v>
      </c>
    </row>
    <row r="3013" spans="2:18" ht="20.25" hidden="1" customHeight="1">
      <c r="B3013" s="36" t="str">
        <f t="shared" si="879"/>
        <v>b</v>
      </c>
      <c r="C3013" s="42">
        <v>5</v>
      </c>
      <c r="D3013" s="42"/>
      <c r="F3013" s="343" t="s">
        <v>533</v>
      </c>
      <c r="G3013" s="48" t="s">
        <v>178</v>
      </c>
      <c r="H3013" s="96">
        <f t="shared" si="881"/>
        <v>0</v>
      </c>
      <c r="I3013" s="97">
        <f t="shared" si="880"/>
        <v>0</v>
      </c>
      <c r="J3013" s="96">
        <f t="shared" ref="J3013:K3013" si="901">J3243+J3933+J5543+J5773+J6003+J6233+J6463+J6693+J6923</f>
        <v>0</v>
      </c>
      <c r="K3013" s="96">
        <f t="shared" si="901"/>
        <v>0</v>
      </c>
      <c r="L3013" s="97">
        <f t="shared" si="887"/>
        <v>0</v>
      </c>
      <c r="M3013" s="96">
        <f t="shared" si="883"/>
        <v>0</v>
      </c>
      <c r="N3013" s="96">
        <f t="shared" si="883"/>
        <v>0</v>
      </c>
      <c r="O3013" s="82" t="s">
        <v>146</v>
      </c>
      <c r="R3013" s="352">
        <f>L3013-[1]გადასახდელები!L3013</f>
        <v>0</v>
      </c>
    </row>
    <row r="3014" spans="2:18" ht="20.25" hidden="1" customHeight="1">
      <c r="B3014" s="36" t="str">
        <f t="shared" si="879"/>
        <v>b</v>
      </c>
      <c r="C3014" s="42">
        <v>5</v>
      </c>
      <c r="D3014" s="42"/>
      <c r="F3014" s="343" t="s">
        <v>598</v>
      </c>
      <c r="G3014" s="48" t="s">
        <v>179</v>
      </c>
      <c r="H3014" s="96">
        <f t="shared" si="881"/>
        <v>0</v>
      </c>
      <c r="I3014" s="97">
        <f t="shared" si="880"/>
        <v>0</v>
      </c>
      <c r="J3014" s="96">
        <f t="shared" ref="J3014:K3014" si="902">J3244+J3934+J5544+J5774+J6004+J6234+J6464+J6694+J6924</f>
        <v>0</v>
      </c>
      <c r="K3014" s="96">
        <f t="shared" si="902"/>
        <v>0</v>
      </c>
      <c r="L3014" s="97">
        <f t="shared" si="887"/>
        <v>0</v>
      </c>
      <c r="M3014" s="96">
        <f t="shared" si="883"/>
        <v>0</v>
      </c>
      <c r="N3014" s="96">
        <f t="shared" si="883"/>
        <v>0</v>
      </c>
      <c r="O3014" s="82" t="s">
        <v>146</v>
      </c>
      <c r="R3014" s="352">
        <f>L3014-[1]გადასახდელები!L3014</f>
        <v>0</v>
      </c>
    </row>
    <row r="3015" spans="2:18" ht="20.25" hidden="1" customHeight="1">
      <c r="B3015" s="36" t="str">
        <f t="shared" ref="B3015:B3078" si="903">IF(H3015+I3015+L3015&gt;0,"a","b")</f>
        <v>b</v>
      </c>
      <c r="C3015" s="42">
        <v>4</v>
      </c>
      <c r="D3015" s="42"/>
      <c r="F3015" s="342" t="s">
        <v>534</v>
      </c>
      <c r="G3015" s="47" t="s">
        <v>180</v>
      </c>
      <c r="H3015" s="93">
        <f t="shared" si="881"/>
        <v>0</v>
      </c>
      <c r="I3015" s="94">
        <f t="shared" si="880"/>
        <v>0</v>
      </c>
      <c r="J3015" s="93">
        <f t="shared" ref="J3015:K3015" si="904">J3245+J3935+J5545+J5775+J6005+J6235+J6465+J6695+J6925</f>
        <v>0</v>
      </c>
      <c r="K3015" s="93">
        <f t="shared" si="904"/>
        <v>0</v>
      </c>
      <c r="L3015" s="94">
        <f t="shared" si="887"/>
        <v>0</v>
      </c>
      <c r="M3015" s="93">
        <f t="shared" si="883"/>
        <v>0</v>
      </c>
      <c r="N3015" s="93">
        <f t="shared" si="883"/>
        <v>0</v>
      </c>
      <c r="O3015" s="82" t="s">
        <v>146</v>
      </c>
      <c r="R3015" s="352">
        <f>L3015-[1]გადასახდელები!L3015</f>
        <v>0</v>
      </c>
    </row>
    <row r="3016" spans="2:18" ht="42.75" hidden="1" customHeight="1">
      <c r="B3016" s="36" t="str">
        <f t="shared" si="903"/>
        <v>b</v>
      </c>
      <c r="C3016" s="42">
        <v>5</v>
      </c>
      <c r="D3016" s="42"/>
      <c r="F3016" s="343" t="s">
        <v>535</v>
      </c>
      <c r="G3016" s="48" t="s">
        <v>229</v>
      </c>
      <c r="H3016" s="96">
        <f t="shared" si="881"/>
        <v>0</v>
      </c>
      <c r="I3016" s="97">
        <f t="shared" si="880"/>
        <v>0</v>
      </c>
      <c r="J3016" s="96">
        <f t="shared" ref="J3016:K3016" si="905">J3246+J3936+J5546+J5776+J6006+J6236+J6466+J6696+J6926</f>
        <v>0</v>
      </c>
      <c r="K3016" s="96">
        <f t="shared" si="905"/>
        <v>0</v>
      </c>
      <c r="L3016" s="97">
        <f t="shared" si="887"/>
        <v>0</v>
      </c>
      <c r="M3016" s="96">
        <f t="shared" ref="M3016:N3035" si="906">M3246+M3936+M5546+M5776+M6006+M6236+M6466+M6696+M6926</f>
        <v>0</v>
      </c>
      <c r="N3016" s="96">
        <f t="shared" si="906"/>
        <v>0</v>
      </c>
      <c r="O3016" s="82" t="s">
        <v>146</v>
      </c>
      <c r="R3016" s="352">
        <f>L3016-[1]გადასახდელები!L3016</f>
        <v>0</v>
      </c>
    </row>
    <row r="3017" spans="2:18" ht="30.75" hidden="1" customHeight="1">
      <c r="B3017" s="36" t="str">
        <f t="shared" si="903"/>
        <v>b</v>
      </c>
      <c r="C3017" s="42">
        <v>5</v>
      </c>
      <c r="D3017" s="42"/>
      <c r="F3017" s="343" t="s">
        <v>599</v>
      </c>
      <c r="G3017" s="49" t="s">
        <v>196</v>
      </c>
      <c r="H3017" s="96">
        <f t="shared" si="881"/>
        <v>0</v>
      </c>
      <c r="I3017" s="97">
        <f t="shared" si="880"/>
        <v>0</v>
      </c>
      <c r="J3017" s="96">
        <f t="shared" ref="J3017:K3017" si="907">J3247+J3937+J5547+J5777+J6007+J6237+J6467+J6697+J6927</f>
        <v>0</v>
      </c>
      <c r="K3017" s="96">
        <f t="shared" si="907"/>
        <v>0</v>
      </c>
      <c r="L3017" s="97">
        <f t="shared" si="887"/>
        <v>0</v>
      </c>
      <c r="M3017" s="96">
        <f t="shared" si="906"/>
        <v>0</v>
      </c>
      <c r="N3017" s="96">
        <f t="shared" si="906"/>
        <v>0</v>
      </c>
      <c r="O3017" s="82" t="s">
        <v>146</v>
      </c>
      <c r="R3017" s="352">
        <f>L3017-[1]გადასახდელები!L3017</f>
        <v>0</v>
      </c>
    </row>
    <row r="3018" spans="2:18" ht="60.75" hidden="1" customHeight="1">
      <c r="B3018" s="36" t="str">
        <f t="shared" si="903"/>
        <v>b</v>
      </c>
      <c r="C3018" s="42">
        <v>5</v>
      </c>
      <c r="D3018" s="42"/>
      <c r="F3018" s="343" t="s">
        <v>536</v>
      </c>
      <c r="G3018" s="49" t="s">
        <v>230</v>
      </c>
      <c r="H3018" s="96">
        <f t="shared" si="881"/>
        <v>0</v>
      </c>
      <c r="I3018" s="97">
        <f t="shared" si="880"/>
        <v>0</v>
      </c>
      <c r="J3018" s="96">
        <f t="shared" ref="J3018:K3018" si="908">J3248+J3938+J5548+J5778+J6008+J6238+J6468+J6698+J6928</f>
        <v>0</v>
      </c>
      <c r="K3018" s="96">
        <f t="shared" si="908"/>
        <v>0</v>
      </c>
      <c r="L3018" s="97">
        <f t="shared" si="887"/>
        <v>0</v>
      </c>
      <c r="M3018" s="96">
        <f t="shared" si="906"/>
        <v>0</v>
      </c>
      <c r="N3018" s="96">
        <f t="shared" si="906"/>
        <v>0</v>
      </c>
      <c r="O3018" s="82" t="s">
        <v>146</v>
      </c>
      <c r="R3018" s="352">
        <f>L3018-[1]გადასახდელები!L3018</f>
        <v>0</v>
      </c>
    </row>
    <row r="3019" spans="2:18" ht="30.75" hidden="1" customHeight="1">
      <c r="B3019" s="36" t="str">
        <f t="shared" si="903"/>
        <v>b</v>
      </c>
      <c r="C3019" s="42">
        <v>5</v>
      </c>
      <c r="D3019" s="42"/>
      <c r="F3019" s="342" t="s">
        <v>537</v>
      </c>
      <c r="G3019" s="48" t="s">
        <v>195</v>
      </c>
      <c r="H3019" s="96">
        <f t="shared" si="881"/>
        <v>0</v>
      </c>
      <c r="I3019" s="97">
        <f t="shared" si="880"/>
        <v>0</v>
      </c>
      <c r="J3019" s="96">
        <f t="shared" ref="J3019:K3019" si="909">J3249+J3939+J5549+J5779+J6009+J6239+J6469+J6699+J6929</f>
        <v>0</v>
      </c>
      <c r="K3019" s="96">
        <f t="shared" si="909"/>
        <v>0</v>
      </c>
      <c r="L3019" s="97">
        <f t="shared" si="887"/>
        <v>0</v>
      </c>
      <c r="M3019" s="96">
        <f t="shared" si="906"/>
        <v>0</v>
      </c>
      <c r="N3019" s="96">
        <f t="shared" si="906"/>
        <v>0</v>
      </c>
      <c r="O3019" s="82" t="s">
        <v>146</v>
      </c>
      <c r="R3019" s="352">
        <f>L3019-[1]გადასახდელები!L3019</f>
        <v>0</v>
      </c>
    </row>
    <row r="3020" spans="2:18" ht="20.25" hidden="1" customHeight="1">
      <c r="B3020" s="36" t="str">
        <f t="shared" si="903"/>
        <v>b</v>
      </c>
      <c r="C3020" s="42">
        <v>6</v>
      </c>
      <c r="D3020" s="42"/>
      <c r="F3020" s="343" t="s">
        <v>600</v>
      </c>
      <c r="G3020" s="45" t="s">
        <v>181</v>
      </c>
      <c r="H3020" s="323">
        <f t="shared" si="881"/>
        <v>0</v>
      </c>
      <c r="I3020" s="105">
        <f t="shared" si="880"/>
        <v>0</v>
      </c>
      <c r="J3020" s="323">
        <f t="shared" ref="J3020:K3020" si="910">J3250+J3940+J5550+J5780+J6010+J6240+J6470+J6700+J6930</f>
        <v>0</v>
      </c>
      <c r="K3020" s="323">
        <f t="shared" si="910"/>
        <v>0</v>
      </c>
      <c r="L3020" s="105">
        <f t="shared" si="887"/>
        <v>0</v>
      </c>
      <c r="M3020" s="323">
        <f t="shared" si="906"/>
        <v>0</v>
      </c>
      <c r="N3020" s="323">
        <f t="shared" si="906"/>
        <v>0</v>
      </c>
      <c r="O3020" s="82" t="s">
        <v>146</v>
      </c>
      <c r="R3020" s="352">
        <f>L3020-[1]გადასახდელები!L3020</f>
        <v>0</v>
      </c>
    </row>
    <row r="3021" spans="2:18" ht="20.25" hidden="1" customHeight="1">
      <c r="B3021" s="36" t="str">
        <f t="shared" si="903"/>
        <v>b</v>
      </c>
      <c r="C3021" s="42">
        <v>6</v>
      </c>
      <c r="D3021" s="42"/>
      <c r="F3021" s="343" t="s">
        <v>601</v>
      </c>
      <c r="G3021" s="45" t="s">
        <v>182</v>
      </c>
      <c r="H3021" s="323">
        <f t="shared" si="881"/>
        <v>0</v>
      </c>
      <c r="I3021" s="105">
        <f t="shared" si="880"/>
        <v>0</v>
      </c>
      <c r="J3021" s="323">
        <f t="shared" ref="J3021:K3021" si="911">J3251+J3941+J5551+J5781+J6011+J6241+J6471+J6701+J6931</f>
        <v>0</v>
      </c>
      <c r="K3021" s="323">
        <f t="shared" si="911"/>
        <v>0</v>
      </c>
      <c r="L3021" s="105">
        <f t="shared" si="887"/>
        <v>0</v>
      </c>
      <c r="M3021" s="323">
        <f t="shared" si="906"/>
        <v>0</v>
      </c>
      <c r="N3021" s="323">
        <f t="shared" si="906"/>
        <v>0</v>
      </c>
      <c r="O3021" s="82" t="s">
        <v>146</v>
      </c>
      <c r="R3021" s="352">
        <f>L3021-[1]გადასახდელები!L3021</f>
        <v>0</v>
      </c>
    </row>
    <row r="3022" spans="2:18" ht="20.25" hidden="1" customHeight="1">
      <c r="B3022" s="36" t="str">
        <f t="shared" si="903"/>
        <v>b</v>
      </c>
      <c r="C3022" s="42">
        <v>6</v>
      </c>
      <c r="D3022" s="42"/>
      <c r="F3022" s="343" t="s">
        <v>602</v>
      </c>
      <c r="G3022" s="45" t="s">
        <v>183</v>
      </c>
      <c r="H3022" s="323">
        <f t="shared" si="881"/>
        <v>0</v>
      </c>
      <c r="I3022" s="105">
        <f t="shared" si="880"/>
        <v>0</v>
      </c>
      <c r="J3022" s="323">
        <f t="shared" ref="J3022:K3022" si="912">J3252+J3942+J5552+J5782+J6012+J6242+J6472+J6702+J6932</f>
        <v>0</v>
      </c>
      <c r="K3022" s="323">
        <f t="shared" si="912"/>
        <v>0</v>
      </c>
      <c r="L3022" s="105">
        <f t="shared" si="887"/>
        <v>0</v>
      </c>
      <c r="M3022" s="323">
        <f t="shared" si="906"/>
        <v>0</v>
      </c>
      <c r="N3022" s="323">
        <f t="shared" si="906"/>
        <v>0</v>
      </c>
      <c r="O3022" s="82" t="s">
        <v>146</v>
      </c>
      <c r="R3022" s="352">
        <f>L3022-[1]გადასახდელები!L3022</f>
        <v>0</v>
      </c>
    </row>
    <row r="3023" spans="2:18" ht="20.25" hidden="1" customHeight="1">
      <c r="B3023" s="36" t="str">
        <f t="shared" si="903"/>
        <v>b</v>
      </c>
      <c r="C3023" s="42">
        <v>6</v>
      </c>
      <c r="D3023" s="42"/>
      <c r="F3023" s="343" t="s">
        <v>603</v>
      </c>
      <c r="G3023" s="45" t="s">
        <v>184</v>
      </c>
      <c r="H3023" s="323">
        <f t="shared" si="881"/>
        <v>0</v>
      </c>
      <c r="I3023" s="105">
        <f t="shared" si="880"/>
        <v>0</v>
      </c>
      <c r="J3023" s="323">
        <f t="shared" ref="J3023:K3023" si="913">J3253+J3943+J5553+J5783+J6013+J6243+J6473+J6703+J6933</f>
        <v>0</v>
      </c>
      <c r="K3023" s="323">
        <f t="shared" si="913"/>
        <v>0</v>
      </c>
      <c r="L3023" s="105">
        <f t="shared" si="887"/>
        <v>0</v>
      </c>
      <c r="M3023" s="323">
        <f t="shared" si="906"/>
        <v>0</v>
      </c>
      <c r="N3023" s="323">
        <f t="shared" si="906"/>
        <v>0</v>
      </c>
      <c r="O3023" s="82" t="s">
        <v>146</v>
      </c>
      <c r="R3023" s="352">
        <f>L3023-[1]გადასახდელები!L3023</f>
        <v>0</v>
      </c>
    </row>
    <row r="3024" spans="2:18" ht="20.25" hidden="1" customHeight="1">
      <c r="B3024" s="36" t="str">
        <f t="shared" si="903"/>
        <v>b</v>
      </c>
      <c r="C3024" s="42">
        <v>6</v>
      </c>
      <c r="D3024" s="42"/>
      <c r="F3024" s="343" t="s">
        <v>538</v>
      </c>
      <c r="G3024" s="45" t="s">
        <v>185</v>
      </c>
      <c r="H3024" s="323">
        <f t="shared" si="881"/>
        <v>0</v>
      </c>
      <c r="I3024" s="105">
        <f t="shared" si="880"/>
        <v>0</v>
      </c>
      <c r="J3024" s="323">
        <f t="shared" ref="J3024:K3024" si="914">J3254+J3944+J5554+J5784+J6014+J6244+J6474+J6704+J6934</f>
        <v>0</v>
      </c>
      <c r="K3024" s="323">
        <f t="shared" si="914"/>
        <v>0</v>
      </c>
      <c r="L3024" s="105">
        <f t="shared" si="887"/>
        <v>0</v>
      </c>
      <c r="M3024" s="323">
        <f t="shared" si="906"/>
        <v>0</v>
      </c>
      <c r="N3024" s="323">
        <f t="shared" si="906"/>
        <v>0</v>
      </c>
      <c r="O3024" s="82" t="s">
        <v>146</v>
      </c>
      <c r="R3024" s="352">
        <f>L3024-[1]გადასახდელები!L3024</f>
        <v>0</v>
      </c>
    </row>
    <row r="3025" spans="2:18" ht="20.25" hidden="1" customHeight="1">
      <c r="B3025" s="36" t="str">
        <f t="shared" si="903"/>
        <v>b</v>
      </c>
      <c r="C3025" s="42">
        <v>6</v>
      </c>
      <c r="D3025" s="42"/>
      <c r="F3025" s="343" t="s">
        <v>604</v>
      </c>
      <c r="G3025" s="45" t="s">
        <v>186</v>
      </c>
      <c r="H3025" s="323">
        <f t="shared" si="881"/>
        <v>0</v>
      </c>
      <c r="I3025" s="105">
        <f t="shared" si="880"/>
        <v>0</v>
      </c>
      <c r="J3025" s="323">
        <f t="shared" ref="J3025:K3025" si="915">J3255+J3945+J5555+J5785+J6015+J6245+J6475+J6705+J6935</f>
        <v>0</v>
      </c>
      <c r="K3025" s="323">
        <f t="shared" si="915"/>
        <v>0</v>
      </c>
      <c r="L3025" s="105">
        <f t="shared" si="887"/>
        <v>0</v>
      </c>
      <c r="M3025" s="323">
        <f t="shared" si="906"/>
        <v>0</v>
      </c>
      <c r="N3025" s="323">
        <f t="shared" si="906"/>
        <v>0</v>
      </c>
      <c r="O3025" s="82" t="s">
        <v>146</v>
      </c>
      <c r="R3025" s="352">
        <f>L3025-[1]გადასახდელები!L3025</f>
        <v>0</v>
      </c>
    </row>
    <row r="3026" spans="2:18" ht="20.25" hidden="1" customHeight="1">
      <c r="B3026" s="36" t="str">
        <f t="shared" si="903"/>
        <v>b</v>
      </c>
      <c r="C3026" s="42">
        <v>6</v>
      </c>
      <c r="D3026" s="42"/>
      <c r="F3026" s="343" t="s">
        <v>605</v>
      </c>
      <c r="G3026" s="45" t="s">
        <v>187</v>
      </c>
      <c r="H3026" s="323">
        <f t="shared" si="881"/>
        <v>0</v>
      </c>
      <c r="I3026" s="105">
        <f t="shared" si="880"/>
        <v>0</v>
      </c>
      <c r="J3026" s="323">
        <f t="shared" ref="J3026:K3026" si="916">J3256+J3946+J5556+J5786+J6016+J6246+J6476+J6706+J6936</f>
        <v>0</v>
      </c>
      <c r="K3026" s="323">
        <f t="shared" si="916"/>
        <v>0</v>
      </c>
      <c r="L3026" s="105">
        <f t="shared" si="887"/>
        <v>0</v>
      </c>
      <c r="M3026" s="323">
        <f t="shared" si="906"/>
        <v>0</v>
      </c>
      <c r="N3026" s="323">
        <f t="shared" si="906"/>
        <v>0</v>
      </c>
      <c r="O3026" s="82" t="s">
        <v>146</v>
      </c>
      <c r="R3026" s="352">
        <f>L3026-[1]გადასახდელები!L3026</f>
        <v>0</v>
      </c>
    </row>
    <row r="3027" spans="2:18" ht="20.25" hidden="1" customHeight="1">
      <c r="B3027" s="36" t="str">
        <f t="shared" si="903"/>
        <v>b</v>
      </c>
      <c r="C3027" s="42">
        <v>6</v>
      </c>
      <c r="D3027" s="42"/>
      <c r="F3027" s="343" t="s">
        <v>606</v>
      </c>
      <c r="G3027" s="45" t="s">
        <v>188</v>
      </c>
      <c r="H3027" s="323">
        <f t="shared" si="881"/>
        <v>0</v>
      </c>
      <c r="I3027" s="105">
        <f t="shared" si="880"/>
        <v>0</v>
      </c>
      <c r="J3027" s="323">
        <f t="shared" ref="J3027:K3027" si="917">J3257+J3947+J5557+J5787+J6017+J6247+J6477+J6707+J6937</f>
        <v>0</v>
      </c>
      <c r="K3027" s="323">
        <f t="shared" si="917"/>
        <v>0</v>
      </c>
      <c r="L3027" s="105">
        <f t="shared" si="887"/>
        <v>0</v>
      </c>
      <c r="M3027" s="323">
        <f t="shared" si="906"/>
        <v>0</v>
      </c>
      <c r="N3027" s="323">
        <f t="shared" si="906"/>
        <v>0</v>
      </c>
      <c r="O3027" s="82" t="s">
        <v>146</v>
      </c>
      <c r="R3027" s="352">
        <f>L3027-[1]გადასახდელები!L3027</f>
        <v>0</v>
      </c>
    </row>
    <row r="3028" spans="2:18" ht="20.25" hidden="1" customHeight="1">
      <c r="B3028" s="36" t="str">
        <f t="shared" si="903"/>
        <v>b</v>
      </c>
      <c r="C3028" s="42">
        <v>6</v>
      </c>
      <c r="D3028" s="42"/>
      <c r="F3028" s="343" t="s">
        <v>607</v>
      </c>
      <c r="G3028" s="45" t="s">
        <v>189</v>
      </c>
      <c r="H3028" s="323">
        <f t="shared" si="881"/>
        <v>0</v>
      </c>
      <c r="I3028" s="105">
        <f t="shared" si="880"/>
        <v>0</v>
      </c>
      <c r="J3028" s="323">
        <f t="shared" ref="J3028:K3028" si="918">J3258+J3948+J5558+J5788+J6018+J6248+J6478+J6708+J6938</f>
        <v>0</v>
      </c>
      <c r="K3028" s="323">
        <f t="shared" si="918"/>
        <v>0</v>
      </c>
      <c r="L3028" s="105">
        <f t="shared" si="887"/>
        <v>0</v>
      </c>
      <c r="M3028" s="323">
        <f t="shared" si="906"/>
        <v>0</v>
      </c>
      <c r="N3028" s="323">
        <f t="shared" si="906"/>
        <v>0</v>
      </c>
      <c r="O3028" s="82" t="s">
        <v>146</v>
      </c>
      <c r="R3028" s="352">
        <f>L3028-[1]გადასახდელები!L3028</f>
        <v>0</v>
      </c>
    </row>
    <row r="3029" spans="2:18" ht="20.25" hidden="1" customHeight="1">
      <c r="B3029" s="36" t="str">
        <f t="shared" si="903"/>
        <v>b</v>
      </c>
      <c r="C3029" s="42">
        <v>6</v>
      </c>
      <c r="D3029" s="42"/>
      <c r="F3029" s="343" t="s">
        <v>608</v>
      </c>
      <c r="G3029" s="45" t="s">
        <v>190</v>
      </c>
      <c r="H3029" s="323">
        <f t="shared" si="881"/>
        <v>0</v>
      </c>
      <c r="I3029" s="105">
        <f t="shared" si="880"/>
        <v>0</v>
      </c>
      <c r="J3029" s="323">
        <f t="shared" ref="J3029:K3029" si="919">J3259+J3949+J5559+J5789+J6019+J6249+J6479+J6709+J6939</f>
        <v>0</v>
      </c>
      <c r="K3029" s="323">
        <f t="shared" si="919"/>
        <v>0</v>
      </c>
      <c r="L3029" s="105">
        <f t="shared" si="887"/>
        <v>0</v>
      </c>
      <c r="M3029" s="323">
        <f t="shared" si="906"/>
        <v>0</v>
      </c>
      <c r="N3029" s="323">
        <f t="shared" si="906"/>
        <v>0</v>
      </c>
      <c r="O3029" s="82" t="s">
        <v>146</v>
      </c>
      <c r="R3029" s="352">
        <f>L3029-[1]გადასახდელები!L3029</f>
        <v>0</v>
      </c>
    </row>
    <row r="3030" spans="2:18" ht="30.75" hidden="1" customHeight="1">
      <c r="B3030" s="36" t="str">
        <f t="shared" si="903"/>
        <v>b</v>
      </c>
      <c r="C3030" s="42">
        <v>6</v>
      </c>
      <c r="D3030" s="42"/>
      <c r="F3030" s="343" t="s">
        <v>539</v>
      </c>
      <c r="G3030" s="45" t="s">
        <v>231</v>
      </c>
      <c r="H3030" s="323">
        <f t="shared" si="881"/>
        <v>0</v>
      </c>
      <c r="I3030" s="105">
        <f t="shared" si="880"/>
        <v>0</v>
      </c>
      <c r="J3030" s="323">
        <f t="shared" ref="J3030:K3030" si="920">J3260+J3950+J5560+J5790+J6020+J6250+J6480+J6710+J6940</f>
        <v>0</v>
      </c>
      <c r="K3030" s="323">
        <f t="shared" si="920"/>
        <v>0</v>
      </c>
      <c r="L3030" s="105">
        <f t="shared" si="887"/>
        <v>0</v>
      </c>
      <c r="M3030" s="323">
        <f t="shared" si="906"/>
        <v>0</v>
      </c>
      <c r="N3030" s="323">
        <f t="shared" si="906"/>
        <v>0</v>
      </c>
      <c r="O3030" s="82" t="s">
        <v>146</v>
      </c>
      <c r="R3030" s="352">
        <f>L3030-[1]გადასახდელები!L3030</f>
        <v>0</v>
      </c>
    </row>
    <row r="3031" spans="2:18" ht="20.25" hidden="1" customHeight="1">
      <c r="B3031" s="36" t="str">
        <f t="shared" si="903"/>
        <v>b</v>
      </c>
      <c r="C3031" s="42">
        <v>5</v>
      </c>
      <c r="D3031" s="42"/>
      <c r="F3031" s="342" t="s">
        <v>609</v>
      </c>
      <c r="G3031" s="48" t="s">
        <v>197</v>
      </c>
      <c r="H3031" s="96">
        <f t="shared" si="881"/>
        <v>0</v>
      </c>
      <c r="I3031" s="97">
        <f t="shared" si="880"/>
        <v>0</v>
      </c>
      <c r="J3031" s="96">
        <f t="shared" ref="J3031:K3031" si="921">J3261+J3951+J5561+J5791+J6021+J6251+J6481+J6711+J6941</f>
        <v>0</v>
      </c>
      <c r="K3031" s="96">
        <f t="shared" si="921"/>
        <v>0</v>
      </c>
      <c r="L3031" s="97">
        <f t="shared" si="887"/>
        <v>0</v>
      </c>
      <c r="M3031" s="96">
        <f t="shared" si="906"/>
        <v>0</v>
      </c>
      <c r="N3031" s="96">
        <f t="shared" si="906"/>
        <v>0</v>
      </c>
      <c r="O3031" s="82" t="s">
        <v>146</v>
      </c>
      <c r="R3031" s="352">
        <f>L3031-[1]გადასახდელები!L3031</f>
        <v>0</v>
      </c>
    </row>
    <row r="3032" spans="2:18" ht="20.25" hidden="1" customHeight="1">
      <c r="B3032" s="36" t="str">
        <f t="shared" si="903"/>
        <v>b</v>
      </c>
      <c r="C3032" s="42">
        <v>6</v>
      </c>
      <c r="D3032" s="42"/>
      <c r="F3032" s="343" t="s">
        <v>610</v>
      </c>
      <c r="G3032" s="45" t="s">
        <v>191</v>
      </c>
      <c r="H3032" s="323">
        <f t="shared" si="881"/>
        <v>0</v>
      </c>
      <c r="I3032" s="105">
        <f t="shared" si="880"/>
        <v>0</v>
      </c>
      <c r="J3032" s="323">
        <f t="shared" ref="J3032:K3032" si="922">J3262+J3952+J5562+J5792+J6022+J6252+J6482+J6712+J6942</f>
        <v>0</v>
      </c>
      <c r="K3032" s="323">
        <f t="shared" si="922"/>
        <v>0</v>
      </c>
      <c r="L3032" s="105">
        <f t="shared" si="887"/>
        <v>0</v>
      </c>
      <c r="M3032" s="323">
        <f t="shared" si="906"/>
        <v>0</v>
      </c>
      <c r="N3032" s="323">
        <f t="shared" si="906"/>
        <v>0</v>
      </c>
      <c r="O3032" s="82" t="s">
        <v>146</v>
      </c>
      <c r="R3032" s="352">
        <f>L3032-[1]გადასახდელები!L3032</f>
        <v>0</v>
      </c>
    </row>
    <row r="3033" spans="2:18" ht="20.25" hidden="1" customHeight="1">
      <c r="B3033" s="36" t="str">
        <f t="shared" si="903"/>
        <v>b</v>
      </c>
      <c r="C3033" s="42">
        <v>6</v>
      </c>
      <c r="D3033" s="42"/>
      <c r="F3033" s="343" t="s">
        <v>611</v>
      </c>
      <c r="G3033" s="45" t="s">
        <v>192</v>
      </c>
      <c r="H3033" s="323">
        <f t="shared" si="881"/>
        <v>0</v>
      </c>
      <c r="I3033" s="105">
        <f t="shared" si="880"/>
        <v>0</v>
      </c>
      <c r="J3033" s="323">
        <f t="shared" ref="J3033:K3033" si="923">J3263+J3953+J5563+J5793+J6023+J6253+J6483+J6713+J6943</f>
        <v>0</v>
      </c>
      <c r="K3033" s="323">
        <f t="shared" si="923"/>
        <v>0</v>
      </c>
      <c r="L3033" s="105">
        <f t="shared" si="887"/>
        <v>0</v>
      </c>
      <c r="M3033" s="323">
        <f t="shared" si="906"/>
        <v>0</v>
      </c>
      <c r="N3033" s="323">
        <f t="shared" si="906"/>
        <v>0</v>
      </c>
      <c r="O3033" s="82" t="s">
        <v>146</v>
      </c>
      <c r="R3033" s="352">
        <f>L3033-[1]გადასახდელები!L3033</f>
        <v>0</v>
      </c>
    </row>
    <row r="3034" spans="2:18" ht="30.75" hidden="1" customHeight="1">
      <c r="B3034" s="36" t="str">
        <f t="shared" si="903"/>
        <v>b</v>
      </c>
      <c r="C3034" s="42">
        <v>6</v>
      </c>
      <c r="D3034" s="42"/>
      <c r="F3034" s="343" t="s">
        <v>612</v>
      </c>
      <c r="G3034" s="45" t="s">
        <v>232</v>
      </c>
      <c r="H3034" s="323">
        <f t="shared" si="881"/>
        <v>0</v>
      </c>
      <c r="I3034" s="105">
        <f t="shared" si="880"/>
        <v>0</v>
      </c>
      <c r="J3034" s="323">
        <f t="shared" ref="J3034:K3034" si="924">J3264+J3954+J5564+J5794+J6024+J6254+J6484+J6714+J6944</f>
        <v>0</v>
      </c>
      <c r="K3034" s="323">
        <f t="shared" si="924"/>
        <v>0</v>
      </c>
      <c r="L3034" s="105">
        <f t="shared" si="887"/>
        <v>0</v>
      </c>
      <c r="M3034" s="323">
        <f t="shared" si="906"/>
        <v>0</v>
      </c>
      <c r="N3034" s="323">
        <f t="shared" si="906"/>
        <v>0</v>
      </c>
      <c r="O3034" s="82" t="s">
        <v>146</v>
      </c>
      <c r="R3034" s="352">
        <f>L3034-[1]გადასახდელები!L3034</f>
        <v>0</v>
      </c>
    </row>
    <row r="3035" spans="2:18" ht="30.75" hidden="1" customHeight="1">
      <c r="B3035" s="36" t="str">
        <f t="shared" si="903"/>
        <v>b</v>
      </c>
      <c r="C3035" s="42">
        <v>5</v>
      </c>
      <c r="D3035" s="42"/>
      <c r="F3035" s="343" t="s">
        <v>613</v>
      </c>
      <c r="G3035" s="48" t="s">
        <v>233</v>
      </c>
      <c r="H3035" s="96">
        <f t="shared" si="881"/>
        <v>0</v>
      </c>
      <c r="I3035" s="97">
        <f t="shared" si="880"/>
        <v>0</v>
      </c>
      <c r="J3035" s="96">
        <f t="shared" ref="J3035:K3035" si="925">J3265+J3955+J5565+J5795+J6025+J6255+J6485+J6715+J6945</f>
        <v>0</v>
      </c>
      <c r="K3035" s="96">
        <f t="shared" si="925"/>
        <v>0</v>
      </c>
      <c r="L3035" s="97">
        <f t="shared" si="887"/>
        <v>0</v>
      </c>
      <c r="M3035" s="96">
        <f t="shared" si="906"/>
        <v>0</v>
      </c>
      <c r="N3035" s="96">
        <f t="shared" si="906"/>
        <v>0</v>
      </c>
      <c r="O3035" s="82" t="s">
        <v>146</v>
      </c>
      <c r="R3035" s="352">
        <f>L3035-[1]გადასახდელები!L3035</f>
        <v>0</v>
      </c>
    </row>
    <row r="3036" spans="2:18" ht="34.5" hidden="1" customHeight="1">
      <c r="B3036" s="36" t="str">
        <f t="shared" si="903"/>
        <v>b</v>
      </c>
      <c r="C3036" s="42">
        <v>5</v>
      </c>
      <c r="D3036" s="42"/>
      <c r="F3036" s="343" t="s">
        <v>614</v>
      </c>
      <c r="G3036" s="50" t="s">
        <v>367</v>
      </c>
      <c r="H3036" s="96">
        <f t="shared" si="881"/>
        <v>0</v>
      </c>
      <c r="I3036" s="97">
        <f t="shared" si="880"/>
        <v>0</v>
      </c>
      <c r="J3036" s="96">
        <f t="shared" ref="J3036:K3036" si="926">J3266+J3956+J5566+J5796+J6026+J6256+J6486+J6716+J6946</f>
        <v>0</v>
      </c>
      <c r="K3036" s="96">
        <f t="shared" si="926"/>
        <v>0</v>
      </c>
      <c r="L3036" s="97">
        <f t="shared" si="887"/>
        <v>0</v>
      </c>
      <c r="M3036" s="96">
        <f t="shared" ref="M3036:N3055" si="927">M3266+M3956+M5566+M5796+M6026+M6256+M6486+M6716+M6946</f>
        <v>0</v>
      </c>
      <c r="N3036" s="96">
        <f t="shared" si="927"/>
        <v>0</v>
      </c>
      <c r="O3036" s="82" t="s">
        <v>146</v>
      </c>
      <c r="R3036" s="352">
        <f>L3036-[1]გადასახდელები!L3036</f>
        <v>0</v>
      </c>
    </row>
    <row r="3037" spans="2:18" ht="34.5" hidden="1" customHeight="1">
      <c r="B3037" s="36" t="str">
        <f t="shared" si="903"/>
        <v>b</v>
      </c>
      <c r="C3037" s="42">
        <v>5</v>
      </c>
      <c r="D3037" s="42"/>
      <c r="F3037" s="343" t="s">
        <v>540</v>
      </c>
      <c r="G3037" s="48" t="s">
        <v>234</v>
      </c>
      <c r="H3037" s="96">
        <f t="shared" si="881"/>
        <v>0</v>
      </c>
      <c r="I3037" s="97">
        <f t="shared" si="880"/>
        <v>0</v>
      </c>
      <c r="J3037" s="96">
        <f t="shared" ref="J3037:K3037" si="928">J3267+J3957+J5567+J5797+J6027+J6257+J6487+J6717+J6947</f>
        <v>0</v>
      </c>
      <c r="K3037" s="96">
        <f t="shared" si="928"/>
        <v>0</v>
      </c>
      <c r="L3037" s="97">
        <f t="shared" si="887"/>
        <v>0</v>
      </c>
      <c r="M3037" s="96">
        <f t="shared" si="927"/>
        <v>0</v>
      </c>
      <c r="N3037" s="96">
        <f t="shared" si="927"/>
        <v>0</v>
      </c>
      <c r="O3037" s="82" t="s">
        <v>146</v>
      </c>
      <c r="R3037" s="352">
        <f>L3037-[1]გადასახდელები!L3037</f>
        <v>0</v>
      </c>
    </row>
    <row r="3038" spans="2:18" ht="50.25" hidden="1" customHeight="1">
      <c r="B3038" s="36" t="str">
        <f t="shared" si="903"/>
        <v>b</v>
      </c>
      <c r="C3038" s="42">
        <v>5</v>
      </c>
      <c r="D3038" s="42"/>
      <c r="F3038" s="343" t="s">
        <v>541</v>
      </c>
      <c r="G3038" s="48" t="s">
        <v>235</v>
      </c>
      <c r="H3038" s="96">
        <f t="shared" si="881"/>
        <v>0</v>
      </c>
      <c r="I3038" s="97">
        <f t="shared" si="880"/>
        <v>0</v>
      </c>
      <c r="J3038" s="96">
        <f t="shared" ref="J3038:K3038" si="929">J3268+J3958+J5568+J5798+J6028+J6258+J6488+J6718+J6948</f>
        <v>0</v>
      </c>
      <c r="K3038" s="96">
        <f t="shared" si="929"/>
        <v>0</v>
      </c>
      <c r="L3038" s="97">
        <f t="shared" si="887"/>
        <v>0</v>
      </c>
      <c r="M3038" s="96">
        <f t="shared" si="927"/>
        <v>0</v>
      </c>
      <c r="N3038" s="96">
        <f t="shared" si="927"/>
        <v>0</v>
      </c>
      <c r="O3038" s="82" t="s">
        <v>146</v>
      </c>
      <c r="R3038" s="352">
        <f>L3038-[1]გადასახდელები!L3038</f>
        <v>0</v>
      </c>
    </row>
    <row r="3039" spans="2:18" ht="20.25" hidden="1" customHeight="1">
      <c r="B3039" s="36" t="str">
        <f t="shared" si="903"/>
        <v>b</v>
      </c>
      <c r="C3039" s="42">
        <v>5</v>
      </c>
      <c r="D3039" s="42"/>
      <c r="F3039" s="343" t="s">
        <v>542</v>
      </c>
      <c r="G3039" s="48" t="s">
        <v>236</v>
      </c>
      <c r="H3039" s="96">
        <f t="shared" si="881"/>
        <v>0</v>
      </c>
      <c r="I3039" s="97">
        <f t="shared" si="880"/>
        <v>0</v>
      </c>
      <c r="J3039" s="96">
        <f t="shared" ref="J3039:K3039" si="930">J3269+J3959+J5569+J5799+J6029+J6259+J6489+J6719+J6949</f>
        <v>0</v>
      </c>
      <c r="K3039" s="96">
        <f t="shared" si="930"/>
        <v>0</v>
      </c>
      <c r="L3039" s="97">
        <f t="shared" si="887"/>
        <v>0</v>
      </c>
      <c r="M3039" s="96">
        <f t="shared" si="927"/>
        <v>0</v>
      </c>
      <c r="N3039" s="96">
        <f t="shared" si="927"/>
        <v>0</v>
      </c>
      <c r="O3039" s="82" t="s">
        <v>146</v>
      </c>
      <c r="R3039" s="352">
        <f>L3039-[1]გადასახდელები!L3039</f>
        <v>0</v>
      </c>
    </row>
    <row r="3040" spans="2:18" ht="20.25" hidden="1" customHeight="1">
      <c r="B3040" s="36" t="str">
        <f t="shared" si="903"/>
        <v>b</v>
      </c>
      <c r="C3040" s="42">
        <v>5</v>
      </c>
      <c r="D3040" s="42"/>
      <c r="F3040" s="343" t="s">
        <v>543</v>
      </c>
      <c r="G3040" s="48" t="s">
        <v>237</v>
      </c>
      <c r="H3040" s="96">
        <f t="shared" si="881"/>
        <v>0</v>
      </c>
      <c r="I3040" s="97">
        <f t="shared" ref="I3040:I3103" si="931">J3040+K3040</f>
        <v>0</v>
      </c>
      <c r="J3040" s="96">
        <f t="shared" ref="J3040:K3040" si="932">J3270+J3960+J5570+J5800+J6030+J6260+J6490+J6720+J6950</f>
        <v>0</v>
      </c>
      <c r="K3040" s="96">
        <f t="shared" si="932"/>
        <v>0</v>
      </c>
      <c r="L3040" s="97">
        <f t="shared" si="887"/>
        <v>0</v>
      </c>
      <c r="M3040" s="96">
        <f t="shared" si="927"/>
        <v>0</v>
      </c>
      <c r="N3040" s="96">
        <f t="shared" si="927"/>
        <v>0</v>
      </c>
      <c r="O3040" s="82" t="s">
        <v>146</v>
      </c>
      <c r="R3040" s="352">
        <f>L3040-[1]გადასახდელები!L3040</f>
        <v>0</v>
      </c>
    </row>
    <row r="3041" spans="2:18" ht="20.25" hidden="1" customHeight="1">
      <c r="B3041" s="36" t="str">
        <f t="shared" si="903"/>
        <v>b</v>
      </c>
      <c r="C3041" s="42">
        <v>5</v>
      </c>
      <c r="D3041" s="42"/>
      <c r="F3041" s="342" t="s">
        <v>544</v>
      </c>
      <c r="G3041" s="48" t="s">
        <v>238</v>
      </c>
      <c r="H3041" s="96">
        <f t="shared" si="881"/>
        <v>0</v>
      </c>
      <c r="I3041" s="97">
        <f t="shared" si="931"/>
        <v>0</v>
      </c>
      <c r="J3041" s="96">
        <f t="shared" ref="J3041:K3041" si="933">J3271+J3961+J5571+J5801+J6031+J6261+J6491+J6721+J6951</f>
        <v>0</v>
      </c>
      <c r="K3041" s="96">
        <f t="shared" si="933"/>
        <v>0</v>
      </c>
      <c r="L3041" s="97">
        <f t="shared" si="887"/>
        <v>0</v>
      </c>
      <c r="M3041" s="96">
        <f t="shared" si="927"/>
        <v>0</v>
      </c>
      <c r="N3041" s="96">
        <f t="shared" si="927"/>
        <v>0</v>
      </c>
      <c r="O3041" s="82" t="s">
        <v>146</v>
      </c>
      <c r="R3041" s="352">
        <f>L3041-[1]გადასახდელები!L3041</f>
        <v>0</v>
      </c>
    </row>
    <row r="3042" spans="2:18" ht="23.25" hidden="1" customHeight="1">
      <c r="B3042" s="36" t="str">
        <f t="shared" si="903"/>
        <v>b</v>
      </c>
      <c r="C3042" s="42">
        <v>6</v>
      </c>
      <c r="D3042" s="42"/>
      <c r="F3042" s="343" t="s">
        <v>545</v>
      </c>
      <c r="G3042" s="45" t="s">
        <v>198</v>
      </c>
      <c r="H3042" s="323">
        <f t="shared" si="881"/>
        <v>0</v>
      </c>
      <c r="I3042" s="105">
        <f t="shared" si="931"/>
        <v>0</v>
      </c>
      <c r="J3042" s="323">
        <f t="shared" ref="J3042:K3042" si="934">J3272+J3962+J5572+J5802+J6032+J6262+J6492+J6722+J6952</f>
        <v>0</v>
      </c>
      <c r="K3042" s="323">
        <f t="shared" si="934"/>
        <v>0</v>
      </c>
      <c r="L3042" s="105">
        <f t="shared" si="887"/>
        <v>0</v>
      </c>
      <c r="M3042" s="323">
        <f t="shared" si="927"/>
        <v>0</v>
      </c>
      <c r="N3042" s="323">
        <f t="shared" si="927"/>
        <v>0</v>
      </c>
      <c r="O3042" s="82" t="s">
        <v>146</v>
      </c>
      <c r="R3042" s="352">
        <f>L3042-[1]გადასახდელები!L3042</f>
        <v>0</v>
      </c>
    </row>
    <row r="3043" spans="2:18" ht="20.25" hidden="1" customHeight="1">
      <c r="B3043" s="36" t="str">
        <f t="shared" si="903"/>
        <v>b</v>
      </c>
      <c r="C3043" s="42">
        <v>6</v>
      </c>
      <c r="D3043" s="42"/>
      <c r="F3043" s="343" t="s">
        <v>546</v>
      </c>
      <c r="G3043" s="45" t="s">
        <v>199</v>
      </c>
      <c r="H3043" s="323">
        <f t="shared" si="881"/>
        <v>0</v>
      </c>
      <c r="I3043" s="105">
        <f t="shared" si="931"/>
        <v>0</v>
      </c>
      <c r="J3043" s="323">
        <f t="shared" ref="J3043:K3043" si="935">J3273+J3963+J5573+J5803+J6033+J6263+J6493+J6723+J6953</f>
        <v>0</v>
      </c>
      <c r="K3043" s="323">
        <f t="shared" si="935"/>
        <v>0</v>
      </c>
      <c r="L3043" s="105">
        <f t="shared" si="887"/>
        <v>0</v>
      </c>
      <c r="M3043" s="323">
        <f t="shared" si="927"/>
        <v>0</v>
      </c>
      <c r="N3043" s="323">
        <f t="shared" si="927"/>
        <v>0</v>
      </c>
      <c r="O3043" s="82" t="s">
        <v>146</v>
      </c>
      <c r="R3043" s="352">
        <f>L3043-[1]გადასახდელები!L3043</f>
        <v>0</v>
      </c>
    </row>
    <row r="3044" spans="2:18" ht="23.25" hidden="1" customHeight="1">
      <c r="B3044" s="36" t="str">
        <f t="shared" si="903"/>
        <v>b</v>
      </c>
      <c r="C3044" s="42">
        <v>6</v>
      </c>
      <c r="D3044" s="42"/>
      <c r="F3044" s="343" t="s">
        <v>547</v>
      </c>
      <c r="G3044" s="45" t="s">
        <v>200</v>
      </c>
      <c r="H3044" s="323">
        <f t="shared" si="881"/>
        <v>0</v>
      </c>
      <c r="I3044" s="105">
        <f t="shared" si="931"/>
        <v>0</v>
      </c>
      <c r="J3044" s="323">
        <f t="shared" ref="J3044:K3044" si="936">J3274+J3964+J5574+J5804+J6034+J6264+J6494+J6724+J6954</f>
        <v>0</v>
      </c>
      <c r="K3044" s="323">
        <f t="shared" si="936"/>
        <v>0</v>
      </c>
      <c r="L3044" s="105">
        <f t="shared" si="887"/>
        <v>0</v>
      </c>
      <c r="M3044" s="323">
        <f t="shared" si="927"/>
        <v>0</v>
      </c>
      <c r="N3044" s="323">
        <f t="shared" si="927"/>
        <v>0</v>
      </c>
      <c r="O3044" s="82" t="s">
        <v>146</v>
      </c>
      <c r="R3044" s="352">
        <f>L3044-[1]გადასახდელები!L3044</f>
        <v>0</v>
      </c>
    </row>
    <row r="3045" spans="2:18" ht="31.5" hidden="1" customHeight="1">
      <c r="B3045" s="36" t="str">
        <f t="shared" si="903"/>
        <v>b</v>
      </c>
      <c r="C3045" s="42">
        <v>6</v>
      </c>
      <c r="D3045" s="42"/>
      <c r="F3045" s="343" t="s">
        <v>615</v>
      </c>
      <c r="G3045" s="45" t="s">
        <v>201</v>
      </c>
      <c r="H3045" s="323">
        <f t="shared" si="881"/>
        <v>0</v>
      </c>
      <c r="I3045" s="105">
        <f t="shared" si="931"/>
        <v>0</v>
      </c>
      <c r="J3045" s="323">
        <f t="shared" ref="J3045:K3045" si="937">J3275+J3965+J5575+J5805+J6035+J6265+J6495+J6725+J6955</f>
        <v>0</v>
      </c>
      <c r="K3045" s="323">
        <f t="shared" si="937"/>
        <v>0</v>
      </c>
      <c r="L3045" s="105">
        <f t="shared" si="887"/>
        <v>0</v>
      </c>
      <c r="M3045" s="323">
        <f t="shared" si="927"/>
        <v>0</v>
      </c>
      <c r="N3045" s="323">
        <f t="shared" si="927"/>
        <v>0</v>
      </c>
      <c r="O3045" s="82" t="s">
        <v>146</v>
      </c>
      <c r="R3045" s="352">
        <f>L3045-[1]გადასახდელები!L3045</f>
        <v>0</v>
      </c>
    </row>
    <row r="3046" spans="2:18" ht="33.75" hidden="1" customHeight="1">
      <c r="B3046" s="36" t="str">
        <f t="shared" si="903"/>
        <v>b</v>
      </c>
      <c r="C3046" s="42">
        <v>6</v>
      </c>
      <c r="D3046" s="42"/>
      <c r="F3046" s="343" t="s">
        <v>548</v>
      </c>
      <c r="G3046" s="45" t="s">
        <v>239</v>
      </c>
      <c r="H3046" s="323">
        <f t="shared" si="881"/>
        <v>0</v>
      </c>
      <c r="I3046" s="105">
        <f t="shared" si="931"/>
        <v>0</v>
      </c>
      <c r="J3046" s="323">
        <f t="shared" ref="J3046:K3046" si="938">J3276+J3966+J5576+J5806+J6036+J6266+J6496+J6726+J6956</f>
        <v>0</v>
      </c>
      <c r="K3046" s="323">
        <f t="shared" si="938"/>
        <v>0</v>
      </c>
      <c r="L3046" s="105">
        <f t="shared" si="887"/>
        <v>0</v>
      </c>
      <c r="M3046" s="323">
        <f t="shared" si="927"/>
        <v>0</v>
      </c>
      <c r="N3046" s="323">
        <f t="shared" si="927"/>
        <v>0</v>
      </c>
      <c r="O3046" s="82" t="s">
        <v>146</v>
      </c>
      <c r="R3046" s="352">
        <f>L3046-[1]გადასახდელები!L3046</f>
        <v>0</v>
      </c>
    </row>
    <row r="3047" spans="2:18" ht="34.5" hidden="1" customHeight="1">
      <c r="B3047" s="36" t="str">
        <f t="shared" si="903"/>
        <v>b</v>
      </c>
      <c r="C3047" s="42">
        <v>6</v>
      </c>
      <c r="D3047" s="42"/>
      <c r="F3047" s="343" t="s">
        <v>616</v>
      </c>
      <c r="G3047" s="45" t="s">
        <v>240</v>
      </c>
      <c r="H3047" s="323">
        <f t="shared" si="881"/>
        <v>0</v>
      </c>
      <c r="I3047" s="105">
        <f t="shared" si="931"/>
        <v>0</v>
      </c>
      <c r="J3047" s="323">
        <f t="shared" ref="J3047:K3047" si="939">J3277+J3967+J5577+J5807+J6037+J6267+J6497+J6727+J6957</f>
        <v>0</v>
      </c>
      <c r="K3047" s="323">
        <f t="shared" si="939"/>
        <v>0</v>
      </c>
      <c r="L3047" s="105">
        <f t="shared" si="887"/>
        <v>0</v>
      </c>
      <c r="M3047" s="323">
        <f t="shared" si="927"/>
        <v>0</v>
      </c>
      <c r="N3047" s="323">
        <f t="shared" si="927"/>
        <v>0</v>
      </c>
      <c r="O3047" s="82" t="s">
        <v>146</v>
      </c>
      <c r="R3047" s="352">
        <f>L3047-[1]გადასახდელები!L3047</f>
        <v>0</v>
      </c>
    </row>
    <row r="3048" spans="2:18" ht="33.75" hidden="1" customHeight="1">
      <c r="B3048" s="36" t="str">
        <f t="shared" si="903"/>
        <v>b</v>
      </c>
      <c r="C3048" s="42">
        <v>6</v>
      </c>
      <c r="D3048" s="42"/>
      <c r="F3048" s="343" t="s">
        <v>617</v>
      </c>
      <c r="G3048" s="45" t="s">
        <v>241</v>
      </c>
      <c r="H3048" s="323">
        <f t="shared" si="881"/>
        <v>0</v>
      </c>
      <c r="I3048" s="105">
        <f t="shared" si="931"/>
        <v>0</v>
      </c>
      <c r="J3048" s="323">
        <f t="shared" ref="J3048:K3048" si="940">J3278+J3968+J5578+J5808+J6038+J6268+J6498+J6728+J6958</f>
        <v>0</v>
      </c>
      <c r="K3048" s="323">
        <f t="shared" si="940"/>
        <v>0</v>
      </c>
      <c r="L3048" s="105">
        <f t="shared" si="887"/>
        <v>0</v>
      </c>
      <c r="M3048" s="323">
        <f t="shared" si="927"/>
        <v>0</v>
      </c>
      <c r="N3048" s="323">
        <f t="shared" si="927"/>
        <v>0</v>
      </c>
      <c r="O3048" s="82" t="s">
        <v>146</v>
      </c>
      <c r="R3048" s="352">
        <f>L3048-[1]გადასახდელები!L3048</f>
        <v>0</v>
      </c>
    </row>
    <row r="3049" spans="2:18" ht="34.5" hidden="1" customHeight="1">
      <c r="B3049" s="36" t="str">
        <f t="shared" si="903"/>
        <v>b</v>
      </c>
      <c r="C3049" s="42">
        <v>5</v>
      </c>
      <c r="D3049" s="42"/>
      <c r="F3049" s="343" t="s">
        <v>618</v>
      </c>
      <c r="G3049" s="48" t="s">
        <v>242</v>
      </c>
      <c r="H3049" s="113">
        <f t="shared" si="881"/>
        <v>0</v>
      </c>
      <c r="I3049" s="97">
        <f t="shared" si="931"/>
        <v>0</v>
      </c>
      <c r="J3049" s="113">
        <f t="shared" ref="J3049:K3049" si="941">J3279+J3969+J5579+J5809+J6039+J6269+J6499+J6729+J6959</f>
        <v>0</v>
      </c>
      <c r="K3049" s="113">
        <f t="shared" si="941"/>
        <v>0</v>
      </c>
      <c r="L3049" s="97">
        <f t="shared" si="887"/>
        <v>0</v>
      </c>
      <c r="M3049" s="113">
        <f t="shared" si="927"/>
        <v>0</v>
      </c>
      <c r="N3049" s="113">
        <f t="shared" si="927"/>
        <v>0</v>
      </c>
      <c r="O3049" s="82" t="s">
        <v>146</v>
      </c>
      <c r="R3049" s="352">
        <f>L3049-[1]გადასახდელები!L3049</f>
        <v>0</v>
      </c>
    </row>
    <row r="3050" spans="2:18" ht="24.75" hidden="1" customHeight="1">
      <c r="B3050" s="36" t="str">
        <f t="shared" si="903"/>
        <v>b</v>
      </c>
      <c r="C3050" s="42">
        <v>5</v>
      </c>
      <c r="D3050" s="42"/>
      <c r="F3050" s="343" t="s">
        <v>549</v>
      </c>
      <c r="G3050" s="48" t="s">
        <v>243</v>
      </c>
      <c r="H3050" s="113">
        <f t="shared" si="881"/>
        <v>0</v>
      </c>
      <c r="I3050" s="97">
        <f t="shared" si="931"/>
        <v>0</v>
      </c>
      <c r="J3050" s="113">
        <f t="shared" ref="J3050:K3050" si="942">J3280+J3970+J5580+J5810+J6040+J6270+J6500+J6730+J6960</f>
        <v>0</v>
      </c>
      <c r="K3050" s="113">
        <f t="shared" si="942"/>
        <v>0</v>
      </c>
      <c r="L3050" s="97">
        <f t="shared" si="887"/>
        <v>0</v>
      </c>
      <c r="M3050" s="113">
        <f t="shared" si="927"/>
        <v>0</v>
      </c>
      <c r="N3050" s="113">
        <f t="shared" si="927"/>
        <v>0</v>
      </c>
      <c r="O3050" s="82" t="s">
        <v>146</v>
      </c>
      <c r="R3050" s="352">
        <f>L3050-[1]გადასახდელები!L3050</f>
        <v>0</v>
      </c>
    </row>
    <row r="3051" spans="2:18" ht="27.75" hidden="1" customHeight="1">
      <c r="B3051" s="36" t="str">
        <f t="shared" si="903"/>
        <v>b</v>
      </c>
      <c r="C3051" s="42">
        <v>4</v>
      </c>
      <c r="D3051" s="42"/>
      <c r="F3051" s="343" t="s">
        <v>550</v>
      </c>
      <c r="G3051" s="47" t="s">
        <v>244</v>
      </c>
      <c r="H3051" s="93">
        <f t="shared" si="881"/>
        <v>0</v>
      </c>
      <c r="I3051" s="108">
        <f t="shared" si="931"/>
        <v>0</v>
      </c>
      <c r="J3051" s="93">
        <f t="shared" ref="J3051:K3051" si="943">J3281+J3971+J5581+J5811+J6041+J6271+J6501+J6731+J6961</f>
        <v>0</v>
      </c>
      <c r="K3051" s="93">
        <f t="shared" si="943"/>
        <v>0</v>
      </c>
      <c r="L3051" s="108">
        <f t="shared" si="887"/>
        <v>0</v>
      </c>
      <c r="M3051" s="93">
        <f t="shared" si="927"/>
        <v>0</v>
      </c>
      <c r="N3051" s="93">
        <f t="shared" si="927"/>
        <v>0</v>
      </c>
      <c r="O3051" s="82" t="s">
        <v>146</v>
      </c>
      <c r="R3051" s="352">
        <f>L3051-[1]გადასახდელები!L3051</f>
        <v>0</v>
      </c>
    </row>
    <row r="3052" spans="2:18" ht="23.25" hidden="1" customHeight="1">
      <c r="B3052" s="36" t="str">
        <f t="shared" si="903"/>
        <v>b</v>
      </c>
      <c r="C3052" s="42">
        <v>4</v>
      </c>
      <c r="D3052" s="42"/>
      <c r="F3052" s="343" t="s">
        <v>619</v>
      </c>
      <c r="G3052" s="47" t="s">
        <v>245</v>
      </c>
      <c r="H3052" s="93">
        <f t="shared" si="881"/>
        <v>0</v>
      </c>
      <c r="I3052" s="108">
        <f t="shared" si="931"/>
        <v>0</v>
      </c>
      <c r="J3052" s="93">
        <f t="shared" ref="J3052:K3052" si="944">J3282+J3972+J5582+J5812+J6042+J6272+J6502+J6732+J6962</f>
        <v>0</v>
      </c>
      <c r="K3052" s="93">
        <f t="shared" si="944"/>
        <v>0</v>
      </c>
      <c r="L3052" s="108">
        <f t="shared" si="887"/>
        <v>0</v>
      </c>
      <c r="M3052" s="93">
        <f t="shared" si="927"/>
        <v>0</v>
      </c>
      <c r="N3052" s="93">
        <f t="shared" si="927"/>
        <v>0</v>
      </c>
      <c r="O3052" s="82" t="s">
        <v>146</v>
      </c>
      <c r="R3052" s="352">
        <f>L3052-[1]გადასახდელები!L3052</f>
        <v>0</v>
      </c>
    </row>
    <row r="3053" spans="2:18" ht="24" hidden="1" customHeight="1">
      <c r="B3053" s="36" t="str">
        <f t="shared" si="903"/>
        <v>b</v>
      </c>
      <c r="C3053" s="42">
        <v>4</v>
      </c>
      <c r="D3053" s="42"/>
      <c r="F3053" s="343" t="s">
        <v>620</v>
      </c>
      <c r="G3053" s="47" t="s">
        <v>246</v>
      </c>
      <c r="H3053" s="93">
        <f t="shared" si="881"/>
        <v>0</v>
      </c>
      <c r="I3053" s="108">
        <f t="shared" si="931"/>
        <v>0</v>
      </c>
      <c r="J3053" s="93">
        <f t="shared" ref="J3053:K3053" si="945">J3283+J3973+J5583+J5813+J6043+J6273+J6503+J6733+J6963</f>
        <v>0</v>
      </c>
      <c r="K3053" s="93">
        <f t="shared" si="945"/>
        <v>0</v>
      </c>
      <c r="L3053" s="108">
        <f t="shared" si="887"/>
        <v>0</v>
      </c>
      <c r="M3053" s="93">
        <f t="shared" si="927"/>
        <v>0</v>
      </c>
      <c r="N3053" s="93">
        <f t="shared" si="927"/>
        <v>0</v>
      </c>
      <c r="O3053" s="82" t="s">
        <v>146</v>
      </c>
      <c r="R3053" s="352">
        <f>L3053-[1]გადასახდელები!L3053</f>
        <v>0</v>
      </c>
    </row>
    <row r="3054" spans="2:18" ht="34.5" hidden="1" customHeight="1">
      <c r="B3054" s="36" t="str">
        <f t="shared" si="903"/>
        <v>b</v>
      </c>
      <c r="C3054" s="42">
        <v>4</v>
      </c>
      <c r="D3054" s="42"/>
      <c r="F3054" s="343" t="s">
        <v>551</v>
      </c>
      <c r="G3054" s="47" t="s">
        <v>247</v>
      </c>
      <c r="H3054" s="93">
        <f t="shared" si="881"/>
        <v>0</v>
      </c>
      <c r="I3054" s="108">
        <f t="shared" si="931"/>
        <v>0</v>
      </c>
      <c r="J3054" s="93">
        <f t="shared" ref="J3054:K3054" si="946">J3284+J3974+J5584+J5814+J6044+J6274+J6504+J6734+J6964</f>
        <v>0</v>
      </c>
      <c r="K3054" s="93">
        <f t="shared" si="946"/>
        <v>0</v>
      </c>
      <c r="L3054" s="108">
        <f t="shared" si="887"/>
        <v>0</v>
      </c>
      <c r="M3054" s="93">
        <f t="shared" si="927"/>
        <v>0</v>
      </c>
      <c r="N3054" s="93">
        <f t="shared" si="927"/>
        <v>0</v>
      </c>
      <c r="O3054" s="82" t="s">
        <v>146</v>
      </c>
      <c r="R3054" s="352">
        <f>L3054-[1]გადასახდელები!L3054</f>
        <v>0</v>
      </c>
    </row>
    <row r="3055" spans="2:18" ht="33" hidden="1" customHeight="1">
      <c r="B3055" s="36" t="str">
        <f t="shared" si="903"/>
        <v>b</v>
      </c>
      <c r="C3055" s="42">
        <v>4</v>
      </c>
      <c r="D3055" s="42"/>
      <c r="F3055" s="342" t="s">
        <v>552</v>
      </c>
      <c r="G3055" s="47" t="s">
        <v>248</v>
      </c>
      <c r="H3055" s="93">
        <f t="shared" si="881"/>
        <v>0</v>
      </c>
      <c r="I3055" s="94">
        <f t="shared" si="931"/>
        <v>0</v>
      </c>
      <c r="J3055" s="93">
        <f t="shared" ref="J3055:K3055" si="947">J3285+J3975+J5585+J5815+J6045+J6275+J6505+J6735+J6965</f>
        <v>0</v>
      </c>
      <c r="K3055" s="93">
        <f t="shared" si="947"/>
        <v>0</v>
      </c>
      <c r="L3055" s="94">
        <f t="shared" si="887"/>
        <v>0</v>
      </c>
      <c r="M3055" s="93">
        <f t="shared" si="927"/>
        <v>0</v>
      </c>
      <c r="N3055" s="93">
        <f t="shared" si="927"/>
        <v>0</v>
      </c>
      <c r="O3055" s="82" t="s">
        <v>146</v>
      </c>
      <c r="R3055" s="352">
        <f>L3055-[1]გადასახდელები!L3055</f>
        <v>0</v>
      </c>
    </row>
    <row r="3056" spans="2:18" ht="20.25" hidden="1" customHeight="1">
      <c r="B3056" s="36" t="str">
        <f t="shared" si="903"/>
        <v>b</v>
      </c>
      <c r="C3056" s="42">
        <v>5</v>
      </c>
      <c r="D3056" s="42"/>
      <c r="F3056" s="343" t="s">
        <v>553</v>
      </c>
      <c r="G3056" s="48" t="s">
        <v>249</v>
      </c>
      <c r="H3056" s="113">
        <f t="shared" si="881"/>
        <v>0</v>
      </c>
      <c r="I3056" s="97">
        <f t="shared" si="931"/>
        <v>0</v>
      </c>
      <c r="J3056" s="113">
        <f t="shared" ref="J3056:K3056" si="948">J3286+J3976+J5586+J5816+J6046+J6276+J6506+J6736+J6966</f>
        <v>0</v>
      </c>
      <c r="K3056" s="113">
        <f t="shared" si="948"/>
        <v>0</v>
      </c>
      <c r="L3056" s="97">
        <f t="shared" si="887"/>
        <v>0</v>
      </c>
      <c r="M3056" s="113">
        <f t="shared" ref="M3056:N3075" si="949">M3286+M3976+M5586+M5816+M6046+M6276+M6506+M6736+M6966</f>
        <v>0</v>
      </c>
      <c r="N3056" s="113">
        <f t="shared" si="949"/>
        <v>0</v>
      </c>
      <c r="O3056" s="82" t="s">
        <v>146</v>
      </c>
      <c r="Q3056" s="17">
        <f>82+55</f>
        <v>137</v>
      </c>
      <c r="R3056" s="352">
        <f>L3056-[1]გადასახდელები!L3056</f>
        <v>0</v>
      </c>
    </row>
    <row r="3057" spans="2:18" ht="20.25" hidden="1" customHeight="1">
      <c r="B3057" s="36" t="str">
        <f t="shared" si="903"/>
        <v>b</v>
      </c>
      <c r="C3057" s="42">
        <v>5</v>
      </c>
      <c r="D3057" s="42"/>
      <c r="F3057" s="343" t="s">
        <v>554</v>
      </c>
      <c r="G3057" s="48" t="s">
        <v>250</v>
      </c>
      <c r="H3057" s="113">
        <f t="shared" si="881"/>
        <v>0</v>
      </c>
      <c r="I3057" s="97">
        <f t="shared" si="931"/>
        <v>0</v>
      </c>
      <c r="J3057" s="113">
        <f t="shared" ref="J3057:K3057" si="950">J3287+J3977+J5587+J5817+J6047+J6277+J6507+J6737+J6967</f>
        <v>0</v>
      </c>
      <c r="K3057" s="113">
        <f t="shared" si="950"/>
        <v>0</v>
      </c>
      <c r="L3057" s="97">
        <f t="shared" si="887"/>
        <v>0</v>
      </c>
      <c r="M3057" s="113">
        <f t="shared" si="949"/>
        <v>0</v>
      </c>
      <c r="N3057" s="113">
        <f t="shared" si="949"/>
        <v>0</v>
      </c>
      <c r="O3057" s="82" t="s">
        <v>146</v>
      </c>
      <c r="R3057" s="352">
        <f>L3057-[1]გადასახდელები!L3057</f>
        <v>0</v>
      </c>
    </row>
    <row r="3058" spans="2:18" ht="35.25" hidden="1" customHeight="1">
      <c r="B3058" s="36" t="str">
        <f t="shared" si="903"/>
        <v>b</v>
      </c>
      <c r="C3058" s="42">
        <v>5</v>
      </c>
      <c r="D3058" s="42"/>
      <c r="F3058" s="343" t="s">
        <v>555</v>
      </c>
      <c r="G3058" s="48" t="s">
        <v>251</v>
      </c>
      <c r="H3058" s="113">
        <f t="shared" si="881"/>
        <v>0</v>
      </c>
      <c r="I3058" s="97">
        <f t="shared" si="931"/>
        <v>0</v>
      </c>
      <c r="J3058" s="113">
        <f t="shared" ref="J3058:K3058" si="951">J3288+J3978+J5588+J5818+J6048+J6278+J6508+J6738+J6968</f>
        <v>0</v>
      </c>
      <c r="K3058" s="113">
        <f t="shared" si="951"/>
        <v>0</v>
      </c>
      <c r="L3058" s="97">
        <f t="shared" si="887"/>
        <v>0</v>
      </c>
      <c r="M3058" s="113">
        <f t="shared" si="949"/>
        <v>0</v>
      </c>
      <c r="N3058" s="113">
        <f t="shared" si="949"/>
        <v>0</v>
      </c>
      <c r="O3058" s="82" t="s">
        <v>146</v>
      </c>
      <c r="R3058" s="352">
        <f>L3058-[1]გადასახდელები!L3058</f>
        <v>0</v>
      </c>
    </row>
    <row r="3059" spans="2:18" ht="20.25" hidden="1" customHeight="1">
      <c r="B3059" s="36" t="str">
        <f t="shared" si="903"/>
        <v>b</v>
      </c>
      <c r="C3059" s="42">
        <v>5</v>
      </c>
      <c r="D3059" s="42"/>
      <c r="F3059" s="343" t="s">
        <v>621</v>
      </c>
      <c r="G3059" s="48" t="s">
        <v>252</v>
      </c>
      <c r="H3059" s="113">
        <f t="shared" si="881"/>
        <v>0</v>
      </c>
      <c r="I3059" s="97">
        <f t="shared" si="931"/>
        <v>0</v>
      </c>
      <c r="J3059" s="113">
        <f t="shared" ref="J3059:K3059" si="952">J3289+J3979+J5589+J5819+J6049+J6279+J6509+J6739+J6969</f>
        <v>0</v>
      </c>
      <c r="K3059" s="113">
        <f t="shared" si="952"/>
        <v>0</v>
      </c>
      <c r="L3059" s="97">
        <f t="shared" si="887"/>
        <v>0</v>
      </c>
      <c r="M3059" s="113">
        <f t="shared" si="949"/>
        <v>0</v>
      </c>
      <c r="N3059" s="113">
        <f t="shared" si="949"/>
        <v>0</v>
      </c>
      <c r="O3059" s="82" t="s">
        <v>146</v>
      </c>
      <c r="R3059" s="352">
        <f>L3059-[1]გადასახდელები!L3059</f>
        <v>0</v>
      </c>
    </row>
    <row r="3060" spans="2:18" ht="30.75" hidden="1" customHeight="1">
      <c r="B3060" s="36" t="str">
        <f t="shared" si="903"/>
        <v>b</v>
      </c>
      <c r="C3060" s="42">
        <v>5</v>
      </c>
      <c r="D3060" s="42"/>
      <c r="F3060" s="343" t="s">
        <v>622</v>
      </c>
      <c r="G3060" s="48" t="s">
        <v>253</v>
      </c>
      <c r="H3060" s="113">
        <f t="shared" ref="H3060:H3123" si="953">H3290+H3980+H5590+H5820+H6050+H6280+H6510+H6740+H6970</f>
        <v>0</v>
      </c>
      <c r="I3060" s="97">
        <f t="shared" si="931"/>
        <v>0</v>
      </c>
      <c r="J3060" s="113">
        <f t="shared" ref="J3060:K3060" si="954">J3290+J3980+J5590+J5820+J6050+J6280+J6510+J6740+J6970</f>
        <v>0</v>
      </c>
      <c r="K3060" s="113">
        <f t="shared" si="954"/>
        <v>0</v>
      </c>
      <c r="L3060" s="97">
        <f t="shared" si="887"/>
        <v>0</v>
      </c>
      <c r="M3060" s="113">
        <f t="shared" si="949"/>
        <v>0</v>
      </c>
      <c r="N3060" s="113">
        <f t="shared" si="949"/>
        <v>0</v>
      </c>
      <c r="O3060" s="82" t="s">
        <v>146</v>
      </c>
      <c r="R3060" s="352">
        <f>L3060-[1]გადასახდელები!L3060</f>
        <v>0</v>
      </c>
    </row>
    <row r="3061" spans="2:18" ht="30.75" hidden="1" customHeight="1">
      <c r="B3061" s="36" t="str">
        <f t="shared" si="903"/>
        <v>b</v>
      </c>
      <c r="C3061" s="42">
        <v>5</v>
      </c>
      <c r="D3061" s="42"/>
      <c r="F3061" s="343" t="s">
        <v>556</v>
      </c>
      <c r="G3061" s="48" t="s">
        <v>254</v>
      </c>
      <c r="H3061" s="113">
        <f t="shared" si="953"/>
        <v>0</v>
      </c>
      <c r="I3061" s="97">
        <f t="shared" si="931"/>
        <v>0</v>
      </c>
      <c r="J3061" s="113">
        <f t="shared" ref="J3061:K3061" si="955">J3291+J3981+J5591+J5821+J6051+J6281+J6511+J6741+J6971</f>
        <v>0</v>
      </c>
      <c r="K3061" s="113">
        <f t="shared" si="955"/>
        <v>0</v>
      </c>
      <c r="L3061" s="97">
        <f t="shared" si="887"/>
        <v>0</v>
      </c>
      <c r="M3061" s="113">
        <f t="shared" si="949"/>
        <v>0</v>
      </c>
      <c r="N3061" s="113">
        <f t="shared" si="949"/>
        <v>0</v>
      </c>
      <c r="O3061" s="82" t="s">
        <v>146</v>
      </c>
      <c r="R3061" s="352">
        <f>L3061-[1]გადასახდელები!L3061</f>
        <v>0</v>
      </c>
    </row>
    <row r="3062" spans="2:18" ht="20.25" hidden="1" customHeight="1">
      <c r="B3062" s="36" t="str">
        <f t="shared" si="903"/>
        <v>b</v>
      </c>
      <c r="C3062" s="42">
        <v>4</v>
      </c>
      <c r="D3062" s="42"/>
      <c r="F3062" s="343" t="s">
        <v>623</v>
      </c>
      <c r="G3062" s="47" t="s">
        <v>255</v>
      </c>
      <c r="H3062" s="93">
        <f t="shared" si="953"/>
        <v>0</v>
      </c>
      <c r="I3062" s="94">
        <f t="shared" si="931"/>
        <v>0</v>
      </c>
      <c r="J3062" s="93">
        <f t="shared" ref="J3062:K3062" si="956">J3292+J3982+J5592+J5822+J6052+J6282+J6512+J6742+J6972</f>
        <v>0</v>
      </c>
      <c r="K3062" s="93">
        <f t="shared" si="956"/>
        <v>0</v>
      </c>
      <c r="L3062" s="94">
        <f t="shared" si="887"/>
        <v>0</v>
      </c>
      <c r="M3062" s="93">
        <f t="shared" si="949"/>
        <v>0</v>
      </c>
      <c r="N3062" s="93">
        <f t="shared" si="949"/>
        <v>0</v>
      </c>
      <c r="O3062" s="82" t="s">
        <v>146</v>
      </c>
      <c r="R3062" s="352">
        <f>L3062-[1]გადასახდელები!L3062</f>
        <v>0</v>
      </c>
    </row>
    <row r="3063" spans="2:18" ht="20.25" customHeight="1">
      <c r="B3063" s="36" t="str">
        <f t="shared" si="903"/>
        <v>a</v>
      </c>
      <c r="C3063" s="42">
        <v>4</v>
      </c>
      <c r="D3063" s="42"/>
      <c r="F3063" s="342" t="s">
        <v>557</v>
      </c>
      <c r="G3063" s="47" t="s">
        <v>256</v>
      </c>
      <c r="H3063" s="93">
        <f t="shared" si="953"/>
        <v>4007</v>
      </c>
      <c r="I3063" s="94">
        <f t="shared" si="931"/>
        <v>103</v>
      </c>
      <c r="J3063" s="93">
        <f t="shared" ref="J3063:K3063" si="957">J3293+J3983+J5593+J5823+J6053+J6283+J6513+J6743+J6973</f>
        <v>0</v>
      </c>
      <c r="K3063" s="93">
        <f t="shared" si="957"/>
        <v>103</v>
      </c>
      <c r="L3063" s="94">
        <f t="shared" ref="L3063:L3126" si="958">M3063+N3063</f>
        <v>0</v>
      </c>
      <c r="M3063" s="93">
        <f t="shared" si="949"/>
        <v>0</v>
      </c>
      <c r="N3063" s="93">
        <f t="shared" si="949"/>
        <v>0</v>
      </c>
      <c r="O3063" s="82" t="s">
        <v>146</v>
      </c>
      <c r="R3063" s="352">
        <f>L3063-[1]გადასახდელები!L3063</f>
        <v>-638.5</v>
      </c>
    </row>
    <row r="3064" spans="2:18" ht="20.25" hidden="1" customHeight="1">
      <c r="B3064" s="36" t="str">
        <f t="shared" si="903"/>
        <v>b</v>
      </c>
      <c r="C3064" s="42">
        <v>5</v>
      </c>
      <c r="D3064" s="42"/>
      <c r="F3064" s="343" t="s">
        <v>624</v>
      </c>
      <c r="G3064" s="48" t="s">
        <v>257</v>
      </c>
      <c r="H3064" s="113">
        <f t="shared" si="953"/>
        <v>0</v>
      </c>
      <c r="I3064" s="97">
        <f t="shared" si="931"/>
        <v>0</v>
      </c>
      <c r="J3064" s="113">
        <f t="shared" ref="J3064:K3064" si="959">J3294+J3984+J5594+J5824+J6054+J6284+J6514+J6744+J6974</f>
        <v>0</v>
      </c>
      <c r="K3064" s="113">
        <f t="shared" si="959"/>
        <v>0</v>
      </c>
      <c r="L3064" s="97">
        <f t="shared" si="958"/>
        <v>0</v>
      </c>
      <c r="M3064" s="113">
        <f t="shared" si="949"/>
        <v>0</v>
      </c>
      <c r="N3064" s="113">
        <f t="shared" si="949"/>
        <v>0</v>
      </c>
      <c r="O3064" s="82" t="s">
        <v>146</v>
      </c>
      <c r="R3064" s="352">
        <f>L3064-[1]გადასახდელები!L3064</f>
        <v>0</v>
      </c>
    </row>
    <row r="3065" spans="2:18" ht="30" hidden="1" customHeight="1">
      <c r="B3065" s="36" t="str">
        <f t="shared" si="903"/>
        <v>b</v>
      </c>
      <c r="C3065" s="42">
        <v>5</v>
      </c>
      <c r="D3065" s="42"/>
      <c r="F3065" s="343" t="s">
        <v>625</v>
      </c>
      <c r="G3065" s="48" t="s">
        <v>258</v>
      </c>
      <c r="H3065" s="113">
        <f t="shared" si="953"/>
        <v>0</v>
      </c>
      <c r="I3065" s="97">
        <f t="shared" si="931"/>
        <v>0</v>
      </c>
      <c r="J3065" s="113">
        <f t="shared" ref="J3065:K3065" si="960">J3295+J3985+J5595+J5825+J6055+J6285+J6515+J6745+J6975</f>
        <v>0</v>
      </c>
      <c r="K3065" s="113">
        <f t="shared" si="960"/>
        <v>0</v>
      </c>
      <c r="L3065" s="97">
        <f t="shared" si="958"/>
        <v>0</v>
      </c>
      <c r="M3065" s="113">
        <f t="shared" si="949"/>
        <v>0</v>
      </c>
      <c r="N3065" s="113">
        <f t="shared" si="949"/>
        <v>0</v>
      </c>
      <c r="O3065" s="82" t="s">
        <v>146</v>
      </c>
      <c r="R3065" s="352">
        <f>L3065-[1]გადასახდელები!L3065</f>
        <v>0</v>
      </c>
    </row>
    <row r="3066" spans="2:18" ht="22.5" hidden="1" customHeight="1">
      <c r="B3066" s="36" t="str">
        <f t="shared" si="903"/>
        <v>b</v>
      </c>
      <c r="C3066" s="42">
        <v>5</v>
      </c>
      <c r="D3066" s="42"/>
      <c r="F3066" s="343" t="s">
        <v>558</v>
      </c>
      <c r="G3066" s="48" t="s">
        <v>259</v>
      </c>
      <c r="H3066" s="113">
        <f t="shared" si="953"/>
        <v>0</v>
      </c>
      <c r="I3066" s="97">
        <f t="shared" si="931"/>
        <v>0</v>
      </c>
      <c r="J3066" s="113">
        <f t="shared" ref="J3066:K3066" si="961">J3296+J3986+J5596+J5826+J6056+J6286+J6516+J6746+J6976</f>
        <v>0</v>
      </c>
      <c r="K3066" s="113">
        <f t="shared" si="961"/>
        <v>0</v>
      </c>
      <c r="L3066" s="97">
        <f t="shared" si="958"/>
        <v>0</v>
      </c>
      <c r="M3066" s="113">
        <f t="shared" si="949"/>
        <v>0</v>
      </c>
      <c r="N3066" s="113">
        <f t="shared" si="949"/>
        <v>0</v>
      </c>
      <c r="O3066" s="82" t="s">
        <v>146</v>
      </c>
      <c r="R3066" s="352">
        <f>L3066-[1]გადასახდელები!L3066</f>
        <v>0</v>
      </c>
    </row>
    <row r="3067" spans="2:18" ht="33.75" hidden="1" customHeight="1">
      <c r="B3067" s="36" t="str">
        <f t="shared" si="903"/>
        <v>b</v>
      </c>
      <c r="C3067" s="42">
        <v>5</v>
      </c>
      <c r="D3067" s="42"/>
      <c r="F3067" s="343" t="s">
        <v>626</v>
      </c>
      <c r="G3067" s="48" t="s">
        <v>260</v>
      </c>
      <c r="H3067" s="113">
        <f t="shared" si="953"/>
        <v>0</v>
      </c>
      <c r="I3067" s="97">
        <f t="shared" si="931"/>
        <v>0</v>
      </c>
      <c r="J3067" s="113">
        <f t="shared" ref="J3067:K3067" si="962">J3297+J3987+J5597+J5827+J6057+J6287+J6517+J6747+J6977</f>
        <v>0</v>
      </c>
      <c r="K3067" s="113">
        <f t="shared" si="962"/>
        <v>0</v>
      </c>
      <c r="L3067" s="97">
        <f t="shared" si="958"/>
        <v>0</v>
      </c>
      <c r="M3067" s="113">
        <f t="shared" si="949"/>
        <v>0</v>
      </c>
      <c r="N3067" s="113">
        <f t="shared" si="949"/>
        <v>0</v>
      </c>
      <c r="O3067" s="82" t="s">
        <v>146</v>
      </c>
      <c r="R3067" s="352">
        <f>L3067-[1]გადასახდელები!L3067</f>
        <v>0</v>
      </c>
    </row>
    <row r="3068" spans="2:18" ht="24.75" hidden="1" customHeight="1">
      <c r="B3068" s="36" t="str">
        <f t="shared" si="903"/>
        <v>b</v>
      </c>
      <c r="C3068" s="42">
        <v>5</v>
      </c>
      <c r="D3068" s="42"/>
      <c r="F3068" s="343" t="s">
        <v>627</v>
      </c>
      <c r="G3068" s="48" t="s">
        <v>261</v>
      </c>
      <c r="H3068" s="113">
        <f t="shared" si="953"/>
        <v>0</v>
      </c>
      <c r="I3068" s="97">
        <f t="shared" si="931"/>
        <v>0</v>
      </c>
      <c r="J3068" s="113">
        <f t="shared" ref="J3068:K3068" si="963">J3298+J3988+J5598+J5828+J6058+J6288+J6518+J6748+J6978</f>
        <v>0</v>
      </c>
      <c r="K3068" s="113">
        <f t="shared" si="963"/>
        <v>0</v>
      </c>
      <c r="L3068" s="97">
        <f t="shared" si="958"/>
        <v>0</v>
      </c>
      <c r="M3068" s="113">
        <f t="shared" si="949"/>
        <v>0</v>
      </c>
      <c r="N3068" s="113">
        <f t="shared" si="949"/>
        <v>0</v>
      </c>
      <c r="O3068" s="82" t="s">
        <v>146</v>
      </c>
      <c r="R3068" s="352">
        <f>L3068-[1]გადასახდელები!L3068</f>
        <v>0</v>
      </c>
    </row>
    <row r="3069" spans="2:18" ht="35.25" hidden="1" customHeight="1">
      <c r="B3069" s="36" t="str">
        <f t="shared" si="903"/>
        <v>b</v>
      </c>
      <c r="C3069" s="42">
        <v>5</v>
      </c>
      <c r="D3069" s="42"/>
      <c r="F3069" s="343" t="s">
        <v>628</v>
      </c>
      <c r="G3069" s="48" t="s">
        <v>262</v>
      </c>
      <c r="H3069" s="113">
        <f t="shared" si="953"/>
        <v>0</v>
      </c>
      <c r="I3069" s="97">
        <f t="shared" si="931"/>
        <v>0</v>
      </c>
      <c r="J3069" s="113">
        <f t="shared" ref="J3069:K3069" si="964">J3299+J3989+J5599+J5829+J6059+J6289+J6519+J6749+J6979</f>
        <v>0</v>
      </c>
      <c r="K3069" s="113">
        <f t="shared" si="964"/>
        <v>0</v>
      </c>
      <c r="L3069" s="97">
        <f t="shared" si="958"/>
        <v>0</v>
      </c>
      <c r="M3069" s="113">
        <f t="shared" si="949"/>
        <v>0</v>
      </c>
      <c r="N3069" s="113">
        <f t="shared" si="949"/>
        <v>0</v>
      </c>
      <c r="O3069" s="82" t="s">
        <v>146</v>
      </c>
      <c r="R3069" s="352">
        <f>L3069-[1]გადასახდელები!L3069</f>
        <v>0</v>
      </c>
    </row>
    <row r="3070" spans="2:18" ht="33.75" hidden="1" customHeight="1">
      <c r="B3070" s="36" t="str">
        <f t="shared" si="903"/>
        <v>b</v>
      </c>
      <c r="C3070" s="42">
        <v>5</v>
      </c>
      <c r="D3070" s="42"/>
      <c r="F3070" s="343" t="s">
        <v>629</v>
      </c>
      <c r="G3070" s="48" t="s">
        <v>263</v>
      </c>
      <c r="H3070" s="113">
        <f t="shared" si="953"/>
        <v>0</v>
      </c>
      <c r="I3070" s="97">
        <f t="shared" si="931"/>
        <v>0</v>
      </c>
      <c r="J3070" s="113">
        <f t="shared" ref="J3070:K3070" si="965">J3300+J3990+J5600+J5830+J6060+J6290+J6520+J6750+J6980</f>
        <v>0</v>
      </c>
      <c r="K3070" s="113">
        <f t="shared" si="965"/>
        <v>0</v>
      </c>
      <c r="L3070" s="97">
        <f t="shared" si="958"/>
        <v>0</v>
      </c>
      <c r="M3070" s="113">
        <f t="shared" si="949"/>
        <v>0</v>
      </c>
      <c r="N3070" s="113">
        <f t="shared" si="949"/>
        <v>0</v>
      </c>
      <c r="O3070" s="82" t="s">
        <v>146</v>
      </c>
      <c r="R3070" s="352">
        <f>L3070-[1]გადასახდელები!L3070</f>
        <v>0</v>
      </c>
    </row>
    <row r="3071" spans="2:18" ht="20.25" hidden="1" customHeight="1">
      <c r="B3071" s="36" t="str">
        <f t="shared" si="903"/>
        <v>b</v>
      </c>
      <c r="C3071" s="42">
        <v>5</v>
      </c>
      <c r="D3071" s="42"/>
      <c r="F3071" s="343" t="s">
        <v>630</v>
      </c>
      <c r="G3071" s="48" t="s">
        <v>264</v>
      </c>
      <c r="H3071" s="113">
        <f t="shared" si="953"/>
        <v>0</v>
      </c>
      <c r="I3071" s="97">
        <f t="shared" si="931"/>
        <v>0</v>
      </c>
      <c r="J3071" s="113">
        <f t="shared" ref="J3071:K3071" si="966">J3301+J3991+J5601+J5831+J6061+J6291+J6521+J6751+J6981</f>
        <v>0</v>
      </c>
      <c r="K3071" s="113">
        <f t="shared" si="966"/>
        <v>0</v>
      </c>
      <c r="L3071" s="97">
        <f t="shared" si="958"/>
        <v>0</v>
      </c>
      <c r="M3071" s="113">
        <f t="shared" si="949"/>
        <v>0</v>
      </c>
      <c r="N3071" s="113">
        <f t="shared" si="949"/>
        <v>0</v>
      </c>
      <c r="O3071" s="82" t="s">
        <v>146</v>
      </c>
      <c r="R3071" s="352">
        <f>L3071-[1]გადასახდელები!L3071</f>
        <v>0</v>
      </c>
    </row>
    <row r="3072" spans="2:18" ht="20.25" hidden="1" customHeight="1">
      <c r="B3072" s="36" t="str">
        <f t="shared" si="903"/>
        <v>b</v>
      </c>
      <c r="C3072" s="42">
        <v>5</v>
      </c>
      <c r="D3072" s="42"/>
      <c r="F3072" s="343" t="s">
        <v>631</v>
      </c>
      <c r="G3072" s="48" t="s">
        <v>265</v>
      </c>
      <c r="H3072" s="113">
        <f t="shared" si="953"/>
        <v>0</v>
      </c>
      <c r="I3072" s="97">
        <f t="shared" si="931"/>
        <v>0</v>
      </c>
      <c r="J3072" s="113">
        <f t="shared" ref="J3072:K3072" si="967">J3302+J3992+J5602+J5832+J6062+J6292+J6522+J6752+J6982</f>
        <v>0</v>
      </c>
      <c r="K3072" s="113">
        <f t="shared" si="967"/>
        <v>0</v>
      </c>
      <c r="L3072" s="97">
        <f t="shared" si="958"/>
        <v>0</v>
      </c>
      <c r="M3072" s="113">
        <f t="shared" si="949"/>
        <v>0</v>
      </c>
      <c r="N3072" s="113">
        <f t="shared" si="949"/>
        <v>0</v>
      </c>
      <c r="O3072" s="82" t="s">
        <v>146</v>
      </c>
      <c r="R3072" s="352">
        <f>L3072-[1]გადასახდელები!L3072</f>
        <v>0</v>
      </c>
    </row>
    <row r="3073" spans="2:18" ht="20.25" hidden="1" customHeight="1">
      <c r="B3073" s="36" t="str">
        <f t="shared" si="903"/>
        <v>b</v>
      </c>
      <c r="C3073" s="42">
        <v>5</v>
      </c>
      <c r="D3073" s="42"/>
      <c r="F3073" s="343" t="s">
        <v>559</v>
      </c>
      <c r="G3073" s="48" t="s">
        <v>266</v>
      </c>
      <c r="H3073" s="113">
        <f t="shared" si="953"/>
        <v>0</v>
      </c>
      <c r="I3073" s="97">
        <f t="shared" si="931"/>
        <v>0</v>
      </c>
      <c r="J3073" s="113">
        <f t="shared" ref="J3073:K3073" si="968">J3303+J3993+J5603+J5833+J6063+J6293+J6523+J6753+J6983</f>
        <v>0</v>
      </c>
      <c r="K3073" s="113">
        <f t="shared" si="968"/>
        <v>0</v>
      </c>
      <c r="L3073" s="97">
        <f t="shared" si="958"/>
        <v>0</v>
      </c>
      <c r="M3073" s="113">
        <f t="shared" si="949"/>
        <v>0</v>
      </c>
      <c r="N3073" s="113">
        <f t="shared" si="949"/>
        <v>0</v>
      </c>
      <c r="O3073" s="82" t="s">
        <v>146</v>
      </c>
      <c r="R3073" s="352">
        <f>L3073-[1]გადასახდელები!L3073</f>
        <v>0</v>
      </c>
    </row>
    <row r="3074" spans="2:18" ht="20.25" hidden="1" customHeight="1">
      <c r="B3074" s="36" t="str">
        <f t="shared" si="903"/>
        <v>b</v>
      </c>
      <c r="C3074" s="42">
        <v>5</v>
      </c>
      <c r="D3074" s="42"/>
      <c r="F3074" s="343" t="s">
        <v>632</v>
      </c>
      <c r="G3074" s="48" t="s">
        <v>267</v>
      </c>
      <c r="H3074" s="113">
        <f t="shared" si="953"/>
        <v>0</v>
      </c>
      <c r="I3074" s="97">
        <f t="shared" si="931"/>
        <v>0</v>
      </c>
      <c r="J3074" s="113">
        <f t="shared" ref="J3074:K3074" si="969">J3304+J3994+J5604+J5834+J6064+J6294+J6524+J6754+J6984</f>
        <v>0</v>
      </c>
      <c r="K3074" s="113">
        <f t="shared" si="969"/>
        <v>0</v>
      </c>
      <c r="L3074" s="97">
        <f t="shared" si="958"/>
        <v>0</v>
      </c>
      <c r="M3074" s="113">
        <f t="shared" si="949"/>
        <v>0</v>
      </c>
      <c r="N3074" s="113">
        <f t="shared" si="949"/>
        <v>0</v>
      </c>
      <c r="O3074" s="82" t="s">
        <v>146</v>
      </c>
      <c r="R3074" s="352">
        <f>L3074-[1]გადასახდელები!L3074</f>
        <v>0</v>
      </c>
    </row>
    <row r="3075" spans="2:18" ht="34.5" hidden="1" customHeight="1">
      <c r="B3075" s="36" t="str">
        <f t="shared" si="903"/>
        <v>b</v>
      </c>
      <c r="C3075" s="42">
        <v>5</v>
      </c>
      <c r="D3075" s="42"/>
      <c r="F3075" s="343" t="s">
        <v>633</v>
      </c>
      <c r="G3075" s="48" t="s">
        <v>268</v>
      </c>
      <c r="H3075" s="113">
        <f t="shared" si="953"/>
        <v>0</v>
      </c>
      <c r="I3075" s="97">
        <f t="shared" si="931"/>
        <v>0</v>
      </c>
      <c r="J3075" s="113">
        <f t="shared" ref="J3075:K3075" si="970">J3305+J3995+J5605+J5835+J6065+J6295+J6525+J6755+J6985</f>
        <v>0</v>
      </c>
      <c r="K3075" s="113">
        <f t="shared" si="970"/>
        <v>0</v>
      </c>
      <c r="L3075" s="97">
        <f t="shared" si="958"/>
        <v>0</v>
      </c>
      <c r="M3075" s="113">
        <f t="shared" si="949"/>
        <v>0</v>
      </c>
      <c r="N3075" s="113">
        <f t="shared" si="949"/>
        <v>0</v>
      </c>
      <c r="O3075" s="82" t="s">
        <v>146</v>
      </c>
      <c r="R3075" s="352">
        <f>L3075-[1]გადასახდელები!L3075</f>
        <v>0</v>
      </c>
    </row>
    <row r="3076" spans="2:18" ht="30.75" customHeight="1">
      <c r="B3076" s="36" t="str">
        <f t="shared" si="903"/>
        <v>a</v>
      </c>
      <c r="C3076" s="42">
        <v>5</v>
      </c>
      <c r="D3076" s="42"/>
      <c r="F3076" s="343" t="s">
        <v>560</v>
      </c>
      <c r="G3076" s="48" t="s">
        <v>269</v>
      </c>
      <c r="H3076" s="113">
        <f t="shared" si="953"/>
        <v>4007</v>
      </c>
      <c r="I3076" s="97">
        <f t="shared" si="931"/>
        <v>103</v>
      </c>
      <c r="J3076" s="113">
        <f t="shared" ref="J3076:K3076" si="971">J3306+J3996+J5606+J5836+J6066+J6296+J6526+J6756+J6986</f>
        <v>0</v>
      </c>
      <c r="K3076" s="113">
        <f t="shared" si="971"/>
        <v>103</v>
      </c>
      <c r="L3076" s="97">
        <f t="shared" si="958"/>
        <v>0</v>
      </c>
      <c r="M3076" s="113">
        <f t="shared" ref="M3076:N3095" si="972">M3306+M3996+M5606+M5836+M6066+M6296+M6526+M6756+M6986</f>
        <v>0</v>
      </c>
      <c r="N3076" s="113">
        <f t="shared" si="972"/>
        <v>0</v>
      </c>
      <c r="O3076" s="82" t="s">
        <v>146</v>
      </c>
      <c r="R3076" s="352">
        <f>L3076-[1]გადასახდელები!L3076</f>
        <v>-638.5</v>
      </c>
    </row>
    <row r="3077" spans="2:18" ht="20.25" hidden="1" customHeight="1">
      <c r="B3077" s="36" t="str">
        <f t="shared" si="903"/>
        <v>b</v>
      </c>
      <c r="C3077" s="42">
        <v>3</v>
      </c>
      <c r="D3077" s="42"/>
      <c r="F3077" s="343" t="s">
        <v>634</v>
      </c>
      <c r="G3077" s="57" t="s">
        <v>209</v>
      </c>
      <c r="H3077" s="89">
        <f t="shared" si="953"/>
        <v>0</v>
      </c>
      <c r="I3077" s="90">
        <f t="shared" si="931"/>
        <v>0</v>
      </c>
      <c r="J3077" s="89">
        <f t="shared" ref="J3077:K3077" si="973">J3307+J3997+J5607+J5837+J6067+J6297+J6527+J6757+J6987</f>
        <v>0</v>
      </c>
      <c r="K3077" s="89">
        <f t="shared" si="973"/>
        <v>0</v>
      </c>
      <c r="L3077" s="90">
        <f t="shared" si="958"/>
        <v>0</v>
      </c>
      <c r="M3077" s="89">
        <f t="shared" si="972"/>
        <v>0</v>
      </c>
      <c r="N3077" s="89">
        <f t="shared" si="972"/>
        <v>0</v>
      </c>
      <c r="O3077" s="82" t="s">
        <v>146</v>
      </c>
      <c r="R3077" s="352">
        <f>L3077-[1]გადასახდელები!L3077</f>
        <v>0</v>
      </c>
    </row>
    <row r="3078" spans="2:18" ht="20.25" hidden="1" customHeight="1">
      <c r="B3078" s="36" t="str">
        <f t="shared" si="903"/>
        <v>b</v>
      </c>
      <c r="C3078" s="42">
        <v>3</v>
      </c>
      <c r="D3078" s="42"/>
      <c r="F3078" s="342" t="s">
        <v>635</v>
      </c>
      <c r="G3078" s="57" t="s">
        <v>208</v>
      </c>
      <c r="H3078" s="89">
        <f t="shared" si="953"/>
        <v>0</v>
      </c>
      <c r="I3078" s="90">
        <f t="shared" si="931"/>
        <v>0</v>
      </c>
      <c r="J3078" s="89">
        <f t="shared" ref="J3078:K3078" si="974">J3308+J3998+J5608+J5838+J6068+J6298+J6528+J6758+J6988</f>
        <v>0</v>
      </c>
      <c r="K3078" s="89">
        <f t="shared" si="974"/>
        <v>0</v>
      </c>
      <c r="L3078" s="90">
        <f t="shared" si="958"/>
        <v>0</v>
      </c>
      <c r="M3078" s="89">
        <f t="shared" si="972"/>
        <v>0</v>
      </c>
      <c r="N3078" s="89">
        <f t="shared" si="972"/>
        <v>0</v>
      </c>
      <c r="O3078" s="82" t="s">
        <v>146</v>
      </c>
      <c r="R3078" s="352">
        <f>L3078-[1]გადასახდელები!L3078</f>
        <v>0</v>
      </c>
    </row>
    <row r="3079" spans="2:18" ht="20.25" hidden="1" customHeight="1">
      <c r="B3079" s="36" t="str">
        <f t="shared" ref="B3079:B3142" si="975">IF(H3079+I3079+L3079&gt;0,"a","b")</f>
        <v>b</v>
      </c>
      <c r="C3079" s="42">
        <v>4</v>
      </c>
      <c r="D3079" s="42"/>
      <c r="F3079" s="342" t="s">
        <v>636</v>
      </c>
      <c r="G3079" s="47" t="s">
        <v>270</v>
      </c>
      <c r="H3079" s="93">
        <f t="shared" si="953"/>
        <v>0</v>
      </c>
      <c r="I3079" s="94">
        <f t="shared" si="931"/>
        <v>0</v>
      </c>
      <c r="J3079" s="93">
        <f t="shared" ref="J3079:K3079" si="976">J3309+J3999+J5609+J5839+J6069+J6299+J6529+J6759+J6989</f>
        <v>0</v>
      </c>
      <c r="K3079" s="93">
        <f t="shared" si="976"/>
        <v>0</v>
      </c>
      <c r="L3079" s="94">
        <f t="shared" si="958"/>
        <v>0</v>
      </c>
      <c r="M3079" s="93">
        <f t="shared" si="972"/>
        <v>0</v>
      </c>
      <c r="N3079" s="93">
        <f t="shared" si="972"/>
        <v>0</v>
      </c>
      <c r="O3079" s="82" t="s">
        <v>146</v>
      </c>
      <c r="R3079" s="352">
        <f>L3079-[1]გადასახდელები!L3079</f>
        <v>0</v>
      </c>
    </row>
    <row r="3080" spans="2:18" ht="20.25" hidden="1" customHeight="1">
      <c r="B3080" s="36" t="str">
        <f t="shared" si="975"/>
        <v>b</v>
      </c>
      <c r="C3080" s="42">
        <v>5</v>
      </c>
      <c r="D3080" s="42"/>
      <c r="F3080" s="343" t="s">
        <v>637</v>
      </c>
      <c r="G3080" s="48" t="s">
        <v>271</v>
      </c>
      <c r="H3080" s="96">
        <f t="shared" si="953"/>
        <v>0</v>
      </c>
      <c r="I3080" s="97">
        <f t="shared" si="931"/>
        <v>0</v>
      </c>
      <c r="J3080" s="96">
        <f t="shared" ref="J3080:K3080" si="977">J3310+J4000+J5610+J5840+J6070+J6300+J6530+J6760+J6990</f>
        <v>0</v>
      </c>
      <c r="K3080" s="96">
        <f t="shared" si="977"/>
        <v>0</v>
      </c>
      <c r="L3080" s="97">
        <f t="shared" si="958"/>
        <v>0</v>
      </c>
      <c r="M3080" s="96">
        <f t="shared" si="972"/>
        <v>0</v>
      </c>
      <c r="N3080" s="96">
        <f t="shared" si="972"/>
        <v>0</v>
      </c>
      <c r="O3080" s="82" t="s">
        <v>146</v>
      </c>
      <c r="R3080" s="352">
        <f>L3080-[1]გადასახდელები!L3080</f>
        <v>0</v>
      </c>
    </row>
    <row r="3081" spans="2:18" ht="20.25" hidden="1" customHeight="1">
      <c r="B3081" s="36" t="str">
        <f t="shared" si="975"/>
        <v>b</v>
      </c>
      <c r="C3081" s="42">
        <v>5</v>
      </c>
      <c r="D3081" s="42"/>
      <c r="F3081" s="343" t="s">
        <v>638</v>
      </c>
      <c r="G3081" s="48" t="s">
        <v>272</v>
      </c>
      <c r="H3081" s="96">
        <f t="shared" si="953"/>
        <v>0</v>
      </c>
      <c r="I3081" s="97">
        <f t="shared" si="931"/>
        <v>0</v>
      </c>
      <c r="J3081" s="96">
        <f t="shared" ref="J3081:K3081" si="978">J3311+J4001+J5611+J5841+J6071+J6301+J6531+J6761+J6991</f>
        <v>0</v>
      </c>
      <c r="K3081" s="96">
        <f t="shared" si="978"/>
        <v>0</v>
      </c>
      <c r="L3081" s="97">
        <f t="shared" si="958"/>
        <v>0</v>
      </c>
      <c r="M3081" s="96">
        <f t="shared" si="972"/>
        <v>0</v>
      </c>
      <c r="N3081" s="96">
        <f t="shared" si="972"/>
        <v>0</v>
      </c>
      <c r="O3081" s="82" t="s">
        <v>146</v>
      </c>
      <c r="R3081" s="352">
        <f>L3081-[1]გადასახდელები!L3081</f>
        <v>0</v>
      </c>
    </row>
    <row r="3082" spans="2:18" ht="20.25" hidden="1" customHeight="1">
      <c r="B3082" s="36" t="str">
        <f t="shared" si="975"/>
        <v>b</v>
      </c>
      <c r="C3082" s="42">
        <v>5</v>
      </c>
      <c r="D3082" s="42"/>
      <c r="F3082" s="343" t="s">
        <v>639</v>
      </c>
      <c r="G3082" s="48" t="s">
        <v>273</v>
      </c>
      <c r="H3082" s="96">
        <f t="shared" si="953"/>
        <v>0</v>
      </c>
      <c r="I3082" s="97">
        <f t="shared" si="931"/>
        <v>0</v>
      </c>
      <c r="J3082" s="96">
        <f t="shared" ref="J3082:K3082" si="979">J3312+J4002+J5612+J5842+J6072+J6302+J6532+J6762+J6992</f>
        <v>0</v>
      </c>
      <c r="K3082" s="96">
        <f t="shared" si="979"/>
        <v>0</v>
      </c>
      <c r="L3082" s="97">
        <f t="shared" si="958"/>
        <v>0</v>
      </c>
      <c r="M3082" s="96">
        <f t="shared" si="972"/>
        <v>0</v>
      </c>
      <c r="N3082" s="96">
        <f t="shared" si="972"/>
        <v>0</v>
      </c>
      <c r="O3082" s="82" t="s">
        <v>146</v>
      </c>
      <c r="R3082" s="352">
        <f>L3082-[1]გადასახდელები!L3082</f>
        <v>0</v>
      </c>
    </row>
    <row r="3083" spans="2:18" ht="20.25" hidden="1" customHeight="1">
      <c r="B3083" s="36" t="str">
        <f t="shared" si="975"/>
        <v>b</v>
      </c>
      <c r="C3083" s="42">
        <v>5</v>
      </c>
      <c r="D3083" s="42"/>
      <c r="F3083" s="343" t="s">
        <v>640</v>
      </c>
      <c r="G3083" s="48" t="s">
        <v>274</v>
      </c>
      <c r="H3083" s="96">
        <f t="shared" si="953"/>
        <v>0</v>
      </c>
      <c r="I3083" s="97">
        <f t="shared" si="931"/>
        <v>0</v>
      </c>
      <c r="J3083" s="96">
        <f t="shared" ref="J3083:K3083" si="980">J3313+J4003+J5613+J5843+J6073+J6303+J6533+J6763+J6993</f>
        <v>0</v>
      </c>
      <c r="K3083" s="96">
        <f t="shared" si="980"/>
        <v>0</v>
      </c>
      <c r="L3083" s="97">
        <f t="shared" si="958"/>
        <v>0</v>
      </c>
      <c r="M3083" s="96">
        <f t="shared" si="972"/>
        <v>0</v>
      </c>
      <c r="N3083" s="96">
        <f t="shared" si="972"/>
        <v>0</v>
      </c>
      <c r="O3083" s="82" t="s">
        <v>146</v>
      </c>
      <c r="R3083" s="352">
        <f>L3083-[1]გადასახდელები!L3083</f>
        <v>0</v>
      </c>
    </row>
    <row r="3084" spans="2:18" ht="20.25" hidden="1" customHeight="1">
      <c r="B3084" s="36" t="str">
        <f t="shared" si="975"/>
        <v>b</v>
      </c>
      <c r="C3084" s="42">
        <v>4</v>
      </c>
      <c r="D3084" s="42"/>
      <c r="F3084" s="343" t="s">
        <v>641</v>
      </c>
      <c r="G3084" s="47" t="s">
        <v>275</v>
      </c>
      <c r="H3084" s="93">
        <f t="shared" si="953"/>
        <v>0</v>
      </c>
      <c r="I3084" s="94">
        <f t="shared" si="931"/>
        <v>0</v>
      </c>
      <c r="J3084" s="93">
        <f t="shared" ref="J3084:K3084" si="981">J3314+J4004+J5614+J5844+J6074+J6304+J6534+J6764+J6994</f>
        <v>0</v>
      </c>
      <c r="K3084" s="93">
        <f t="shared" si="981"/>
        <v>0</v>
      </c>
      <c r="L3084" s="94">
        <f t="shared" si="958"/>
        <v>0</v>
      </c>
      <c r="M3084" s="93">
        <f t="shared" si="972"/>
        <v>0</v>
      </c>
      <c r="N3084" s="93">
        <f t="shared" si="972"/>
        <v>0</v>
      </c>
      <c r="O3084" s="82" t="s">
        <v>146</v>
      </c>
      <c r="R3084" s="352">
        <f>L3084-[1]გადასახდელები!L3084</f>
        <v>0</v>
      </c>
    </row>
    <row r="3085" spans="2:18" ht="36" hidden="1" customHeight="1">
      <c r="B3085" s="36" t="str">
        <f t="shared" si="975"/>
        <v>b</v>
      </c>
      <c r="C3085" s="42">
        <v>4</v>
      </c>
      <c r="D3085" s="42"/>
      <c r="F3085" s="343" t="s">
        <v>642</v>
      </c>
      <c r="G3085" s="47" t="s">
        <v>276</v>
      </c>
      <c r="H3085" s="93">
        <f t="shared" si="953"/>
        <v>0</v>
      </c>
      <c r="I3085" s="94">
        <f t="shared" si="931"/>
        <v>0</v>
      </c>
      <c r="J3085" s="93">
        <f t="shared" ref="J3085:K3085" si="982">J3315+J4005+J5615+J5845+J6075+J6305+J6535+J6765+J6995</f>
        <v>0</v>
      </c>
      <c r="K3085" s="93">
        <f t="shared" si="982"/>
        <v>0</v>
      </c>
      <c r="L3085" s="94">
        <f t="shared" si="958"/>
        <v>0</v>
      </c>
      <c r="M3085" s="93">
        <f t="shared" si="972"/>
        <v>0</v>
      </c>
      <c r="N3085" s="93">
        <f t="shared" si="972"/>
        <v>0</v>
      </c>
      <c r="O3085" s="82" t="s">
        <v>146</v>
      </c>
      <c r="R3085" s="352">
        <f>L3085-[1]გადასახდელები!L3085</f>
        <v>0</v>
      </c>
    </row>
    <row r="3086" spans="2:18" ht="20.25" customHeight="1">
      <c r="B3086" s="36" t="str">
        <f t="shared" si="975"/>
        <v>a</v>
      </c>
      <c r="C3086" s="42">
        <v>3</v>
      </c>
      <c r="D3086" s="42"/>
      <c r="F3086" s="343" t="s">
        <v>561</v>
      </c>
      <c r="G3086" s="57" t="s">
        <v>202</v>
      </c>
      <c r="H3086" s="89">
        <f t="shared" si="953"/>
        <v>678.30100000000004</v>
      </c>
      <c r="I3086" s="90">
        <f t="shared" si="931"/>
        <v>1460.4</v>
      </c>
      <c r="J3086" s="89">
        <f t="shared" ref="J3086:K3086" si="983">J3316+J4006+J5616+J5846+J6076+J6306+J6536+J6766+J6996</f>
        <v>0</v>
      </c>
      <c r="K3086" s="89">
        <f t="shared" si="983"/>
        <v>1460.4</v>
      </c>
      <c r="L3086" s="90">
        <f t="shared" si="958"/>
        <v>319.33</v>
      </c>
      <c r="M3086" s="89">
        <f t="shared" si="972"/>
        <v>0</v>
      </c>
      <c r="N3086" s="89">
        <f t="shared" si="972"/>
        <v>319.33</v>
      </c>
      <c r="O3086" s="82" t="s">
        <v>146</v>
      </c>
      <c r="R3086" s="352">
        <f>L3086-[1]გადასახდელები!L3086</f>
        <v>-878.57000000000016</v>
      </c>
    </row>
    <row r="3087" spans="2:18" ht="20.25" hidden="1" customHeight="1">
      <c r="B3087" s="36" t="str">
        <f t="shared" si="975"/>
        <v>b</v>
      </c>
      <c r="C3087" s="42">
        <v>3</v>
      </c>
      <c r="D3087" s="42"/>
      <c r="F3087" s="342" t="s">
        <v>562</v>
      </c>
      <c r="G3087" s="57" t="s">
        <v>203</v>
      </c>
      <c r="H3087" s="89">
        <f t="shared" si="953"/>
        <v>0</v>
      </c>
      <c r="I3087" s="90">
        <f t="shared" si="931"/>
        <v>0</v>
      </c>
      <c r="J3087" s="89">
        <f t="shared" ref="J3087:K3087" si="984">J3317+J4007+J5617+J5847+J6077+J6307+J6537+J6767+J6997</f>
        <v>0</v>
      </c>
      <c r="K3087" s="89">
        <f t="shared" si="984"/>
        <v>0</v>
      </c>
      <c r="L3087" s="90">
        <f t="shared" si="958"/>
        <v>0</v>
      </c>
      <c r="M3087" s="89">
        <f t="shared" si="972"/>
        <v>0</v>
      </c>
      <c r="N3087" s="89">
        <f t="shared" si="972"/>
        <v>0</v>
      </c>
      <c r="O3087" s="82" t="s">
        <v>146</v>
      </c>
      <c r="R3087" s="352">
        <f>L3087-[1]გადასახდელები!L3087</f>
        <v>0</v>
      </c>
    </row>
    <row r="3088" spans="2:18" ht="20.25" hidden="1" customHeight="1">
      <c r="B3088" s="36" t="str">
        <f t="shared" si="975"/>
        <v>b</v>
      </c>
      <c r="C3088" s="42">
        <v>4</v>
      </c>
      <c r="D3088" s="42"/>
      <c r="F3088" s="342" t="s">
        <v>643</v>
      </c>
      <c r="G3088" s="47" t="s">
        <v>277</v>
      </c>
      <c r="H3088" s="93">
        <f t="shared" si="953"/>
        <v>0</v>
      </c>
      <c r="I3088" s="94">
        <f t="shared" si="931"/>
        <v>0</v>
      </c>
      <c r="J3088" s="93">
        <f t="shared" ref="J3088:K3088" si="985">J3318+J4008+J5618+J5848+J6078+J6308+J6538+J6768+J6998</f>
        <v>0</v>
      </c>
      <c r="K3088" s="93">
        <f t="shared" si="985"/>
        <v>0</v>
      </c>
      <c r="L3088" s="94">
        <f t="shared" si="958"/>
        <v>0</v>
      </c>
      <c r="M3088" s="93">
        <f t="shared" si="972"/>
        <v>0</v>
      </c>
      <c r="N3088" s="93">
        <f t="shared" si="972"/>
        <v>0</v>
      </c>
      <c r="O3088" s="82" t="s">
        <v>146</v>
      </c>
      <c r="R3088" s="352">
        <f>L3088-[1]გადასახდელები!L3088</f>
        <v>0</v>
      </c>
    </row>
    <row r="3089" spans="2:18" ht="20.25" hidden="1" customHeight="1">
      <c r="B3089" s="36" t="str">
        <f t="shared" si="975"/>
        <v>b</v>
      </c>
      <c r="C3089" s="42">
        <v>5</v>
      </c>
      <c r="D3089" s="42"/>
      <c r="F3089" s="343" t="s">
        <v>644</v>
      </c>
      <c r="G3089" s="48" t="s">
        <v>278</v>
      </c>
      <c r="H3089" s="96">
        <f t="shared" si="953"/>
        <v>0</v>
      </c>
      <c r="I3089" s="97">
        <f t="shared" si="931"/>
        <v>0</v>
      </c>
      <c r="J3089" s="96">
        <f t="shared" ref="J3089:K3089" si="986">J3319+J4009+J5619+J5849+J6079+J6309+J6539+J6769+J6999</f>
        <v>0</v>
      </c>
      <c r="K3089" s="96">
        <f t="shared" si="986"/>
        <v>0</v>
      </c>
      <c r="L3089" s="97">
        <f t="shared" si="958"/>
        <v>0</v>
      </c>
      <c r="M3089" s="96">
        <f t="shared" si="972"/>
        <v>0</v>
      </c>
      <c r="N3089" s="96">
        <f t="shared" si="972"/>
        <v>0</v>
      </c>
      <c r="O3089" s="82" t="s">
        <v>146</v>
      </c>
      <c r="R3089" s="352">
        <f>L3089-[1]გადასახდელები!L3089</f>
        <v>0</v>
      </c>
    </row>
    <row r="3090" spans="2:18" ht="20.25" hidden="1" customHeight="1">
      <c r="B3090" s="36" t="str">
        <f t="shared" si="975"/>
        <v>b</v>
      </c>
      <c r="C3090" s="42">
        <v>5</v>
      </c>
      <c r="D3090" s="42"/>
      <c r="F3090" s="343" t="s">
        <v>645</v>
      </c>
      <c r="G3090" s="48" t="s">
        <v>204</v>
      </c>
      <c r="H3090" s="96">
        <f t="shared" si="953"/>
        <v>0</v>
      </c>
      <c r="I3090" s="97">
        <f t="shared" si="931"/>
        <v>0</v>
      </c>
      <c r="J3090" s="96">
        <f t="shared" ref="J3090:K3090" si="987">J3320+J4010+J5620+J5850+J6080+J6310+J6540+J6770+J7000</f>
        <v>0</v>
      </c>
      <c r="K3090" s="96">
        <f t="shared" si="987"/>
        <v>0</v>
      </c>
      <c r="L3090" s="97">
        <f t="shared" si="958"/>
        <v>0</v>
      </c>
      <c r="M3090" s="96">
        <f t="shared" si="972"/>
        <v>0</v>
      </c>
      <c r="N3090" s="96">
        <f t="shared" si="972"/>
        <v>0</v>
      </c>
      <c r="O3090" s="82" t="s">
        <v>146</v>
      </c>
      <c r="R3090" s="352">
        <f>L3090-[1]გადასახდელები!L3090</f>
        <v>0</v>
      </c>
    </row>
    <row r="3091" spans="2:18" ht="20.25" hidden="1" customHeight="1">
      <c r="B3091" s="36" t="str">
        <f t="shared" si="975"/>
        <v>b</v>
      </c>
      <c r="C3091" s="42">
        <v>4</v>
      </c>
      <c r="D3091" s="42"/>
      <c r="F3091" s="342" t="s">
        <v>646</v>
      </c>
      <c r="G3091" s="47" t="s">
        <v>279</v>
      </c>
      <c r="H3091" s="93">
        <f t="shared" si="953"/>
        <v>0</v>
      </c>
      <c r="I3091" s="94">
        <f t="shared" si="931"/>
        <v>0</v>
      </c>
      <c r="J3091" s="93">
        <f t="shared" ref="J3091:K3091" si="988">J3321+J4011+J5621+J5851+J6081+J6311+J6541+J6771+J7001</f>
        <v>0</v>
      </c>
      <c r="K3091" s="93">
        <f t="shared" si="988"/>
        <v>0</v>
      </c>
      <c r="L3091" s="94">
        <f t="shared" si="958"/>
        <v>0</v>
      </c>
      <c r="M3091" s="93">
        <f t="shared" si="972"/>
        <v>0</v>
      </c>
      <c r="N3091" s="93">
        <f t="shared" si="972"/>
        <v>0</v>
      </c>
      <c r="O3091" s="82" t="s">
        <v>146</v>
      </c>
      <c r="R3091" s="352">
        <f>L3091-[1]გადასახდელები!L3091</f>
        <v>0</v>
      </c>
    </row>
    <row r="3092" spans="2:18" ht="20.25" hidden="1" customHeight="1">
      <c r="B3092" s="36" t="str">
        <f t="shared" si="975"/>
        <v>b</v>
      </c>
      <c r="C3092" s="42">
        <v>5</v>
      </c>
      <c r="D3092" s="42"/>
      <c r="F3092" s="343" t="s">
        <v>647</v>
      </c>
      <c r="G3092" s="48" t="s">
        <v>278</v>
      </c>
      <c r="H3092" s="96">
        <f t="shared" si="953"/>
        <v>0</v>
      </c>
      <c r="I3092" s="97">
        <f t="shared" si="931"/>
        <v>0</v>
      </c>
      <c r="J3092" s="96">
        <f t="shared" ref="J3092:K3092" si="989">J3322+J4012+J5622+J5852+J6082+J6312+J6542+J6772+J7002</f>
        <v>0</v>
      </c>
      <c r="K3092" s="96">
        <f t="shared" si="989"/>
        <v>0</v>
      </c>
      <c r="L3092" s="97">
        <f t="shared" si="958"/>
        <v>0</v>
      </c>
      <c r="M3092" s="96">
        <f t="shared" si="972"/>
        <v>0</v>
      </c>
      <c r="N3092" s="96">
        <f t="shared" si="972"/>
        <v>0</v>
      </c>
      <c r="O3092" s="82" t="s">
        <v>146</v>
      </c>
      <c r="R3092" s="352">
        <f>L3092-[1]გადასახდელები!L3092</f>
        <v>0</v>
      </c>
    </row>
    <row r="3093" spans="2:18" ht="20.25" hidden="1" customHeight="1">
      <c r="B3093" s="36" t="str">
        <f t="shared" si="975"/>
        <v>b</v>
      </c>
      <c r="C3093" s="42">
        <v>5</v>
      </c>
      <c r="D3093" s="42"/>
      <c r="F3093" s="343" t="s">
        <v>648</v>
      </c>
      <c r="G3093" s="48" t="s">
        <v>204</v>
      </c>
      <c r="H3093" s="96">
        <f t="shared" si="953"/>
        <v>0</v>
      </c>
      <c r="I3093" s="97">
        <f t="shared" si="931"/>
        <v>0</v>
      </c>
      <c r="J3093" s="96">
        <f t="shared" ref="J3093:K3093" si="990">J3323+J4013+J5623+J5853+J6083+J6313+J6543+J6773+J7003</f>
        <v>0</v>
      </c>
      <c r="K3093" s="96">
        <f t="shared" si="990"/>
        <v>0</v>
      </c>
      <c r="L3093" s="97">
        <f t="shared" si="958"/>
        <v>0</v>
      </c>
      <c r="M3093" s="96">
        <f t="shared" si="972"/>
        <v>0</v>
      </c>
      <c r="N3093" s="96">
        <f t="shared" si="972"/>
        <v>0</v>
      </c>
      <c r="O3093" s="82" t="s">
        <v>146</v>
      </c>
      <c r="R3093" s="352">
        <f>L3093-[1]გადასახდელები!L3093</f>
        <v>0</v>
      </c>
    </row>
    <row r="3094" spans="2:18" ht="20.25" hidden="1" customHeight="1">
      <c r="B3094" s="36" t="str">
        <f t="shared" si="975"/>
        <v>b</v>
      </c>
      <c r="C3094" s="42">
        <v>4</v>
      </c>
      <c r="D3094" s="42"/>
      <c r="F3094" s="342" t="s">
        <v>563</v>
      </c>
      <c r="G3094" s="47" t="s">
        <v>280</v>
      </c>
      <c r="H3094" s="93">
        <f t="shared" si="953"/>
        <v>0</v>
      </c>
      <c r="I3094" s="94">
        <f t="shared" si="931"/>
        <v>0</v>
      </c>
      <c r="J3094" s="93">
        <f t="shared" ref="J3094:K3094" si="991">J3324+J4014+J5624+J5854+J6084+J6314+J6544+J6774+J7004</f>
        <v>0</v>
      </c>
      <c r="K3094" s="93">
        <f t="shared" si="991"/>
        <v>0</v>
      </c>
      <c r="L3094" s="94">
        <f t="shared" si="958"/>
        <v>0</v>
      </c>
      <c r="M3094" s="93">
        <f t="shared" si="972"/>
        <v>0</v>
      </c>
      <c r="N3094" s="93">
        <f t="shared" si="972"/>
        <v>0</v>
      </c>
      <c r="O3094" s="82" t="s">
        <v>146</v>
      </c>
      <c r="R3094" s="352">
        <f>L3094-[1]გადასახდელები!L3094</f>
        <v>0</v>
      </c>
    </row>
    <row r="3095" spans="2:18" ht="20.25" hidden="1" customHeight="1">
      <c r="B3095" s="36" t="str">
        <f t="shared" si="975"/>
        <v>b</v>
      </c>
      <c r="C3095" s="42">
        <v>5</v>
      </c>
      <c r="D3095" s="42"/>
      <c r="F3095" s="343" t="s">
        <v>649</v>
      </c>
      <c r="G3095" s="48" t="s">
        <v>278</v>
      </c>
      <c r="H3095" s="96">
        <f t="shared" si="953"/>
        <v>0</v>
      </c>
      <c r="I3095" s="97">
        <f t="shared" si="931"/>
        <v>0</v>
      </c>
      <c r="J3095" s="96">
        <f t="shared" ref="J3095:K3095" si="992">J3325+J4015+J5625+J5855+J6085+J6315+J6545+J6775+J7005</f>
        <v>0</v>
      </c>
      <c r="K3095" s="96">
        <f t="shared" si="992"/>
        <v>0</v>
      </c>
      <c r="L3095" s="97">
        <f t="shared" si="958"/>
        <v>0</v>
      </c>
      <c r="M3095" s="96">
        <f t="shared" si="972"/>
        <v>0</v>
      </c>
      <c r="N3095" s="96">
        <f t="shared" si="972"/>
        <v>0</v>
      </c>
      <c r="O3095" s="82" t="s">
        <v>146</v>
      </c>
      <c r="R3095" s="352">
        <f>L3095-[1]გადასახდელები!L3095</f>
        <v>0</v>
      </c>
    </row>
    <row r="3096" spans="2:18" ht="20.25" hidden="1" customHeight="1">
      <c r="B3096" s="36" t="str">
        <f t="shared" si="975"/>
        <v>b</v>
      </c>
      <c r="C3096" s="42">
        <v>5</v>
      </c>
      <c r="D3096" s="42"/>
      <c r="F3096" s="343" t="s">
        <v>564</v>
      </c>
      <c r="G3096" s="48" t="s">
        <v>204</v>
      </c>
      <c r="H3096" s="96">
        <f t="shared" si="953"/>
        <v>0</v>
      </c>
      <c r="I3096" s="97">
        <f t="shared" si="931"/>
        <v>0</v>
      </c>
      <c r="J3096" s="96">
        <f t="shared" ref="J3096:K3096" si="993">J3326+J4016+J5626+J5856+J6086+J6316+J6546+J6776+J7006</f>
        <v>0</v>
      </c>
      <c r="K3096" s="96">
        <f t="shared" si="993"/>
        <v>0</v>
      </c>
      <c r="L3096" s="97">
        <f t="shared" si="958"/>
        <v>0</v>
      </c>
      <c r="M3096" s="96">
        <f t="shared" ref="M3096:N3115" si="994">M3326+M4016+M5626+M5856+M6086+M6316+M6546+M6776+M7006</f>
        <v>0</v>
      </c>
      <c r="N3096" s="96">
        <f t="shared" si="994"/>
        <v>0</v>
      </c>
      <c r="O3096" s="82" t="s">
        <v>146</v>
      </c>
      <c r="R3096" s="352">
        <f>L3096-[1]გადასახდელები!L3096</f>
        <v>0</v>
      </c>
    </row>
    <row r="3097" spans="2:18" ht="20.25" hidden="1" customHeight="1">
      <c r="B3097" s="36" t="str">
        <f t="shared" si="975"/>
        <v>b</v>
      </c>
      <c r="C3097" s="42">
        <v>3</v>
      </c>
      <c r="D3097" s="42"/>
      <c r="F3097" s="342" t="s">
        <v>565</v>
      </c>
      <c r="G3097" s="57" t="s">
        <v>206</v>
      </c>
      <c r="H3097" s="89">
        <f t="shared" si="953"/>
        <v>0</v>
      </c>
      <c r="I3097" s="90">
        <f t="shared" si="931"/>
        <v>0</v>
      </c>
      <c r="J3097" s="89">
        <f t="shared" ref="J3097:K3097" si="995">J3327+J4017+J5627+J5857+J6087+J6317+J6547+J6777+J7007</f>
        <v>0</v>
      </c>
      <c r="K3097" s="89">
        <f t="shared" si="995"/>
        <v>0</v>
      </c>
      <c r="L3097" s="90">
        <f t="shared" si="958"/>
        <v>0</v>
      </c>
      <c r="M3097" s="89">
        <f t="shared" si="994"/>
        <v>0</v>
      </c>
      <c r="N3097" s="89">
        <f t="shared" si="994"/>
        <v>0</v>
      </c>
      <c r="O3097" s="82" t="s">
        <v>146</v>
      </c>
      <c r="R3097" s="352">
        <f>L3097-[1]გადასახდელები!L3097</f>
        <v>0</v>
      </c>
    </row>
    <row r="3098" spans="2:18" ht="20.25" hidden="1" customHeight="1">
      <c r="B3098" s="36" t="str">
        <f t="shared" si="975"/>
        <v>b</v>
      </c>
      <c r="C3098" s="42">
        <v>4</v>
      </c>
      <c r="D3098" s="42"/>
      <c r="F3098" s="342" t="s">
        <v>650</v>
      </c>
      <c r="G3098" s="47" t="s">
        <v>281</v>
      </c>
      <c r="H3098" s="93">
        <f t="shared" si="953"/>
        <v>0</v>
      </c>
      <c r="I3098" s="94">
        <f t="shared" si="931"/>
        <v>0</v>
      </c>
      <c r="J3098" s="93">
        <f t="shared" ref="J3098:K3098" si="996">J3328+J4018+J5628+J5858+J6088+J6318+J6548+J6778+J7008</f>
        <v>0</v>
      </c>
      <c r="K3098" s="93">
        <f t="shared" si="996"/>
        <v>0</v>
      </c>
      <c r="L3098" s="94">
        <f t="shared" si="958"/>
        <v>0</v>
      </c>
      <c r="M3098" s="93">
        <f t="shared" si="994"/>
        <v>0</v>
      </c>
      <c r="N3098" s="93">
        <f t="shared" si="994"/>
        <v>0</v>
      </c>
      <c r="O3098" s="82" t="s">
        <v>146</v>
      </c>
      <c r="R3098" s="352">
        <f>L3098-[1]გადასახდელები!L3098</f>
        <v>0</v>
      </c>
    </row>
    <row r="3099" spans="2:18" ht="20.25" hidden="1" customHeight="1">
      <c r="B3099" s="36" t="str">
        <f t="shared" si="975"/>
        <v>b</v>
      </c>
      <c r="C3099" s="42">
        <v>5</v>
      </c>
      <c r="D3099" s="42"/>
      <c r="F3099" s="343" t="s">
        <v>651</v>
      </c>
      <c r="G3099" s="48" t="s">
        <v>282</v>
      </c>
      <c r="H3099" s="96">
        <f t="shared" si="953"/>
        <v>0</v>
      </c>
      <c r="I3099" s="97">
        <f t="shared" si="931"/>
        <v>0</v>
      </c>
      <c r="J3099" s="96">
        <f t="shared" ref="J3099:K3099" si="997">J3329+J4019+J5629+J5859+J6089+J6319+J6549+J6779+J7009</f>
        <v>0</v>
      </c>
      <c r="K3099" s="96">
        <f t="shared" si="997"/>
        <v>0</v>
      </c>
      <c r="L3099" s="97">
        <f t="shared" si="958"/>
        <v>0</v>
      </c>
      <c r="M3099" s="96">
        <f t="shared" si="994"/>
        <v>0</v>
      </c>
      <c r="N3099" s="96">
        <f t="shared" si="994"/>
        <v>0</v>
      </c>
      <c r="O3099" s="82" t="s">
        <v>146</v>
      </c>
      <c r="R3099" s="352">
        <f>L3099-[1]გადასახდელები!L3099</f>
        <v>0</v>
      </c>
    </row>
    <row r="3100" spans="2:18" ht="20.25" hidden="1" customHeight="1">
      <c r="B3100" s="36" t="str">
        <f t="shared" si="975"/>
        <v>b</v>
      </c>
      <c r="C3100" s="42">
        <v>5</v>
      </c>
      <c r="D3100" s="42"/>
      <c r="F3100" s="343" t="s">
        <v>652</v>
      </c>
      <c r="G3100" s="48" t="s">
        <v>283</v>
      </c>
      <c r="H3100" s="96">
        <f t="shared" si="953"/>
        <v>0</v>
      </c>
      <c r="I3100" s="97">
        <f t="shared" si="931"/>
        <v>0</v>
      </c>
      <c r="J3100" s="96">
        <f t="shared" ref="J3100:K3100" si="998">J3330+J4020+J5630+J5860+J6090+J6320+J6550+J6780+J7010</f>
        <v>0</v>
      </c>
      <c r="K3100" s="96">
        <f t="shared" si="998"/>
        <v>0</v>
      </c>
      <c r="L3100" s="97">
        <f t="shared" si="958"/>
        <v>0</v>
      </c>
      <c r="M3100" s="96">
        <f t="shared" si="994"/>
        <v>0</v>
      </c>
      <c r="N3100" s="96">
        <f t="shared" si="994"/>
        <v>0</v>
      </c>
      <c r="O3100" s="82" t="s">
        <v>146</v>
      </c>
      <c r="R3100" s="352">
        <f>L3100-[1]გადასახდელები!L3100</f>
        <v>0</v>
      </c>
    </row>
    <row r="3101" spans="2:18" ht="20.25" hidden="1" customHeight="1">
      <c r="B3101" s="36" t="str">
        <f t="shared" si="975"/>
        <v>b</v>
      </c>
      <c r="C3101" s="42">
        <v>4</v>
      </c>
      <c r="D3101" s="42"/>
      <c r="F3101" s="342" t="s">
        <v>566</v>
      </c>
      <c r="G3101" s="47" t="s">
        <v>284</v>
      </c>
      <c r="H3101" s="93">
        <f t="shared" si="953"/>
        <v>0</v>
      </c>
      <c r="I3101" s="94">
        <f t="shared" si="931"/>
        <v>0</v>
      </c>
      <c r="J3101" s="93">
        <f t="shared" ref="J3101:K3101" si="999">J3331+J4021+J5631+J5861+J6091+J6321+J6551+J6781+J7011</f>
        <v>0</v>
      </c>
      <c r="K3101" s="93">
        <f t="shared" si="999"/>
        <v>0</v>
      </c>
      <c r="L3101" s="94">
        <f t="shared" si="958"/>
        <v>0</v>
      </c>
      <c r="M3101" s="93">
        <f t="shared" si="994"/>
        <v>0</v>
      </c>
      <c r="N3101" s="93">
        <f t="shared" si="994"/>
        <v>0</v>
      </c>
      <c r="O3101" s="82" t="s">
        <v>146</v>
      </c>
      <c r="R3101" s="352">
        <f>L3101-[1]გადასახდელები!L3101</f>
        <v>0</v>
      </c>
    </row>
    <row r="3102" spans="2:18" ht="20.25" hidden="1" customHeight="1">
      <c r="B3102" s="36" t="str">
        <f t="shared" si="975"/>
        <v>b</v>
      </c>
      <c r="C3102" s="42">
        <v>5</v>
      </c>
      <c r="D3102" s="42"/>
      <c r="F3102" s="343" t="s">
        <v>567</v>
      </c>
      <c r="G3102" s="48" t="s">
        <v>282</v>
      </c>
      <c r="H3102" s="96">
        <f t="shared" si="953"/>
        <v>0</v>
      </c>
      <c r="I3102" s="97">
        <f t="shared" si="931"/>
        <v>0</v>
      </c>
      <c r="J3102" s="96">
        <f t="shared" ref="J3102:K3102" si="1000">J3332+J4022+J5632+J5862+J6092+J6322+J6552+J6782+J7012</f>
        <v>0</v>
      </c>
      <c r="K3102" s="96">
        <f t="shared" si="1000"/>
        <v>0</v>
      </c>
      <c r="L3102" s="97">
        <f t="shared" si="958"/>
        <v>0</v>
      </c>
      <c r="M3102" s="96">
        <f t="shared" si="994"/>
        <v>0</v>
      </c>
      <c r="N3102" s="96">
        <f t="shared" si="994"/>
        <v>0</v>
      </c>
      <c r="O3102" s="82" t="s">
        <v>146</v>
      </c>
      <c r="R3102" s="352">
        <f>L3102-[1]გადასახდელები!L3102</f>
        <v>0</v>
      </c>
    </row>
    <row r="3103" spans="2:18" ht="20.25" hidden="1" customHeight="1">
      <c r="B3103" s="36" t="str">
        <f t="shared" si="975"/>
        <v>b</v>
      </c>
      <c r="C3103" s="42">
        <v>5</v>
      </c>
      <c r="D3103" s="42"/>
      <c r="F3103" s="343" t="s">
        <v>653</v>
      </c>
      <c r="G3103" s="48" t="s">
        <v>283</v>
      </c>
      <c r="H3103" s="96">
        <f t="shared" si="953"/>
        <v>0</v>
      </c>
      <c r="I3103" s="97">
        <f t="shared" si="931"/>
        <v>0</v>
      </c>
      <c r="J3103" s="96">
        <f t="shared" ref="J3103:K3103" si="1001">J3333+J4023+J5633+J5863+J6093+J6323+J6553+J6783+J7013</f>
        <v>0</v>
      </c>
      <c r="K3103" s="96">
        <f t="shared" si="1001"/>
        <v>0</v>
      </c>
      <c r="L3103" s="97">
        <f t="shared" si="958"/>
        <v>0</v>
      </c>
      <c r="M3103" s="96">
        <f t="shared" si="994"/>
        <v>0</v>
      </c>
      <c r="N3103" s="96">
        <f t="shared" si="994"/>
        <v>0</v>
      </c>
      <c r="O3103" s="82" t="s">
        <v>146</v>
      </c>
      <c r="R3103" s="352">
        <f>L3103-[1]გადასახდელები!L3103</f>
        <v>0</v>
      </c>
    </row>
    <row r="3104" spans="2:18" ht="20.25" hidden="1" customHeight="1">
      <c r="B3104" s="36" t="str">
        <f t="shared" si="975"/>
        <v>b</v>
      </c>
      <c r="C3104" s="42">
        <v>4</v>
      </c>
      <c r="D3104" s="42"/>
      <c r="F3104" s="342" t="s">
        <v>654</v>
      </c>
      <c r="G3104" s="47" t="s">
        <v>207</v>
      </c>
      <c r="H3104" s="93">
        <f t="shared" si="953"/>
        <v>0</v>
      </c>
      <c r="I3104" s="94">
        <f t="shared" ref="I3104:I3167" si="1002">J3104+K3104</f>
        <v>0</v>
      </c>
      <c r="J3104" s="93">
        <f t="shared" ref="J3104:K3104" si="1003">J3334+J4024+J5634+J5864+J6094+J6324+J6554+J6784+J7014</f>
        <v>0</v>
      </c>
      <c r="K3104" s="93">
        <f t="shared" si="1003"/>
        <v>0</v>
      </c>
      <c r="L3104" s="94">
        <f t="shared" si="958"/>
        <v>0</v>
      </c>
      <c r="M3104" s="93">
        <f t="shared" si="994"/>
        <v>0</v>
      </c>
      <c r="N3104" s="93">
        <f t="shared" si="994"/>
        <v>0</v>
      </c>
      <c r="O3104" s="82" t="s">
        <v>146</v>
      </c>
      <c r="R3104" s="352">
        <f>L3104-[1]გადასახდელები!L3104</f>
        <v>0</v>
      </c>
    </row>
    <row r="3105" spans="2:18" ht="20.25" hidden="1" customHeight="1">
      <c r="B3105" s="36" t="str">
        <f t="shared" si="975"/>
        <v>b</v>
      </c>
      <c r="C3105" s="42">
        <v>5</v>
      </c>
      <c r="D3105" s="42"/>
      <c r="F3105" s="343" t="s">
        <v>655</v>
      </c>
      <c r="G3105" s="48" t="s">
        <v>282</v>
      </c>
      <c r="H3105" s="96">
        <f t="shared" si="953"/>
        <v>0</v>
      </c>
      <c r="I3105" s="97">
        <f t="shared" si="1002"/>
        <v>0</v>
      </c>
      <c r="J3105" s="96">
        <f t="shared" ref="J3105:K3105" si="1004">J3335+J4025+J5635+J5865+J6095+J6325+J6555+J6785+J7015</f>
        <v>0</v>
      </c>
      <c r="K3105" s="96">
        <f t="shared" si="1004"/>
        <v>0</v>
      </c>
      <c r="L3105" s="97">
        <f t="shared" si="958"/>
        <v>0</v>
      </c>
      <c r="M3105" s="96">
        <f t="shared" si="994"/>
        <v>0</v>
      </c>
      <c r="N3105" s="96">
        <f t="shared" si="994"/>
        <v>0</v>
      </c>
      <c r="O3105" s="82" t="s">
        <v>146</v>
      </c>
      <c r="R3105" s="352">
        <f>L3105-[1]გადასახდელები!L3105</f>
        <v>0</v>
      </c>
    </row>
    <row r="3106" spans="2:18" ht="20.25" hidden="1" customHeight="1">
      <c r="B3106" s="36" t="str">
        <f t="shared" si="975"/>
        <v>b</v>
      </c>
      <c r="C3106" s="42">
        <v>5</v>
      </c>
      <c r="D3106" s="42"/>
      <c r="F3106" s="343" t="s">
        <v>656</v>
      </c>
      <c r="G3106" s="48" t="s">
        <v>283</v>
      </c>
      <c r="H3106" s="96">
        <f t="shared" si="953"/>
        <v>0</v>
      </c>
      <c r="I3106" s="97">
        <f t="shared" si="1002"/>
        <v>0</v>
      </c>
      <c r="J3106" s="96">
        <f t="shared" ref="J3106:K3106" si="1005">J3336+J4026+J5636+J5866+J6096+J6326+J6556+J6786+J7016</f>
        <v>0</v>
      </c>
      <c r="K3106" s="96">
        <f t="shared" si="1005"/>
        <v>0</v>
      </c>
      <c r="L3106" s="97">
        <f t="shared" si="958"/>
        <v>0</v>
      </c>
      <c r="M3106" s="96">
        <f t="shared" si="994"/>
        <v>0</v>
      </c>
      <c r="N3106" s="96">
        <f t="shared" si="994"/>
        <v>0</v>
      </c>
      <c r="O3106" s="82" t="s">
        <v>146</v>
      </c>
      <c r="R3106" s="352">
        <f>L3106-[1]გადასახდელები!L3106</f>
        <v>0</v>
      </c>
    </row>
    <row r="3107" spans="2:18" ht="20.25" customHeight="1">
      <c r="B3107" s="36" t="str">
        <f t="shared" si="975"/>
        <v>a</v>
      </c>
      <c r="C3107" s="42">
        <v>3</v>
      </c>
      <c r="D3107" s="42"/>
      <c r="F3107" s="342" t="s">
        <v>568</v>
      </c>
      <c r="G3107" s="57" t="s">
        <v>205</v>
      </c>
      <c r="H3107" s="89">
        <f t="shared" si="953"/>
        <v>71.302999999999997</v>
      </c>
      <c r="I3107" s="90">
        <f t="shared" si="1002"/>
        <v>274.10181999999998</v>
      </c>
      <c r="J3107" s="89">
        <f t="shared" ref="J3107:K3107" si="1006">J3337+J4027+J5637+J5867+J6097+J6327+J6557+J6787+J7017</f>
        <v>49.101819999999996</v>
      </c>
      <c r="K3107" s="89">
        <f t="shared" si="1006"/>
        <v>225</v>
      </c>
      <c r="L3107" s="90">
        <f t="shared" si="958"/>
        <v>52.52</v>
      </c>
      <c r="M3107" s="89">
        <f t="shared" si="994"/>
        <v>0</v>
      </c>
      <c r="N3107" s="89">
        <f t="shared" si="994"/>
        <v>52.52</v>
      </c>
      <c r="O3107" s="82" t="s">
        <v>146</v>
      </c>
      <c r="R3107" s="352">
        <f>L3107-[1]გადასახდელები!L3107</f>
        <v>-646.38</v>
      </c>
    </row>
    <row r="3108" spans="2:18" ht="20.25" hidden="1" customHeight="1">
      <c r="B3108" s="36" t="str">
        <f t="shared" si="975"/>
        <v>b</v>
      </c>
      <c r="C3108" s="42">
        <v>4</v>
      </c>
      <c r="D3108" s="42"/>
      <c r="F3108" s="343" t="s">
        <v>657</v>
      </c>
      <c r="G3108" s="47" t="s">
        <v>285</v>
      </c>
      <c r="H3108" s="93">
        <f t="shared" si="953"/>
        <v>0</v>
      </c>
      <c r="I3108" s="94">
        <f t="shared" si="1002"/>
        <v>0</v>
      </c>
      <c r="J3108" s="93">
        <f t="shared" ref="J3108:K3108" si="1007">J3338+J4028+J5638+J5868+J6098+J6328+J6558+J6788+J7018</f>
        <v>0</v>
      </c>
      <c r="K3108" s="93">
        <f t="shared" si="1007"/>
        <v>0</v>
      </c>
      <c r="L3108" s="94">
        <f t="shared" si="958"/>
        <v>0</v>
      </c>
      <c r="M3108" s="93">
        <f t="shared" si="994"/>
        <v>0</v>
      </c>
      <c r="N3108" s="93">
        <f t="shared" si="994"/>
        <v>0</v>
      </c>
      <c r="O3108" s="82" t="s">
        <v>146</v>
      </c>
      <c r="R3108" s="352">
        <f>L3108-[1]გადასახდელები!L3108</f>
        <v>0</v>
      </c>
    </row>
    <row r="3109" spans="2:18" ht="20.25" customHeight="1">
      <c r="B3109" s="36" t="str">
        <f t="shared" si="975"/>
        <v>a</v>
      </c>
      <c r="C3109" s="42">
        <v>4</v>
      </c>
      <c r="D3109" s="42"/>
      <c r="F3109" s="342" t="s">
        <v>570</v>
      </c>
      <c r="G3109" s="47" t="s">
        <v>286</v>
      </c>
      <c r="H3109" s="93">
        <f t="shared" si="953"/>
        <v>71.302999999999997</v>
      </c>
      <c r="I3109" s="94">
        <f t="shared" si="1002"/>
        <v>274.10181999999998</v>
      </c>
      <c r="J3109" s="93">
        <f t="shared" ref="J3109:K3109" si="1008">J3339+J4029+J5639+J5869+J6099+J6329+J6559+J6789+J7019</f>
        <v>49.101819999999996</v>
      </c>
      <c r="K3109" s="93">
        <f t="shared" si="1008"/>
        <v>225</v>
      </c>
      <c r="L3109" s="94">
        <f t="shared" si="958"/>
        <v>52.52</v>
      </c>
      <c r="M3109" s="93">
        <f t="shared" si="994"/>
        <v>0</v>
      </c>
      <c r="N3109" s="93">
        <f t="shared" si="994"/>
        <v>52.52</v>
      </c>
      <c r="O3109" s="82" t="s">
        <v>146</v>
      </c>
      <c r="R3109" s="352">
        <f>L3109-[1]გადასახდელები!L3109</f>
        <v>-646.38</v>
      </c>
    </row>
    <row r="3110" spans="2:18" ht="20.25" customHeight="1">
      <c r="B3110" s="36" t="str">
        <f t="shared" si="975"/>
        <v>a</v>
      </c>
      <c r="C3110" s="42">
        <v>5</v>
      </c>
      <c r="D3110" s="42"/>
      <c r="F3110" s="342" t="s">
        <v>569</v>
      </c>
      <c r="G3110" s="48" t="s">
        <v>287</v>
      </c>
      <c r="H3110" s="113">
        <f t="shared" si="953"/>
        <v>71.301000000000002</v>
      </c>
      <c r="I3110" s="97">
        <f t="shared" si="1002"/>
        <v>50</v>
      </c>
      <c r="J3110" s="113">
        <f t="shared" ref="J3110:K3110" si="1009">J3340+J4030+J5640+J5870+J6100+J6330+J6560+J6790+J7020</f>
        <v>0</v>
      </c>
      <c r="K3110" s="113">
        <f t="shared" si="1009"/>
        <v>50</v>
      </c>
      <c r="L3110" s="97">
        <f t="shared" si="958"/>
        <v>0</v>
      </c>
      <c r="M3110" s="113">
        <f t="shared" si="994"/>
        <v>0</v>
      </c>
      <c r="N3110" s="113">
        <f t="shared" si="994"/>
        <v>0</v>
      </c>
      <c r="O3110" s="82" t="s">
        <v>146</v>
      </c>
      <c r="R3110" s="352">
        <f>L3110-[1]გადასახდელები!L3110</f>
        <v>-226.5</v>
      </c>
    </row>
    <row r="3111" spans="2:18" ht="45" hidden="1" customHeight="1">
      <c r="B3111" s="36" t="str">
        <f t="shared" si="975"/>
        <v>b</v>
      </c>
      <c r="C3111" s="42">
        <v>6</v>
      </c>
      <c r="D3111" s="42"/>
      <c r="F3111" s="343" t="s">
        <v>658</v>
      </c>
      <c r="G3111" s="45" t="s">
        <v>215</v>
      </c>
      <c r="H3111" s="119">
        <f t="shared" si="953"/>
        <v>0</v>
      </c>
      <c r="I3111" s="105">
        <f t="shared" si="1002"/>
        <v>0</v>
      </c>
      <c r="J3111" s="119">
        <f t="shared" ref="J3111:K3111" si="1010">J3341+J4031+J5641+J5871+J6101+J6331+J6561+J6791+J7021</f>
        <v>0</v>
      </c>
      <c r="K3111" s="119">
        <f t="shared" si="1010"/>
        <v>0</v>
      </c>
      <c r="L3111" s="105">
        <f t="shared" si="958"/>
        <v>0</v>
      </c>
      <c r="M3111" s="119">
        <f t="shared" si="994"/>
        <v>0</v>
      </c>
      <c r="N3111" s="119">
        <f t="shared" si="994"/>
        <v>0</v>
      </c>
      <c r="O3111" s="82" t="s">
        <v>146</v>
      </c>
      <c r="R3111" s="352">
        <f>L3111-[1]გადასახდელები!L3111</f>
        <v>0</v>
      </c>
    </row>
    <row r="3112" spans="2:18" ht="20.25" hidden="1" customHeight="1">
      <c r="B3112" s="36" t="str">
        <f t="shared" si="975"/>
        <v>b</v>
      </c>
      <c r="C3112" s="42">
        <v>6</v>
      </c>
      <c r="D3112" s="42"/>
      <c r="F3112" s="343" t="s">
        <v>659</v>
      </c>
      <c r="G3112" s="45" t="s">
        <v>288</v>
      </c>
      <c r="H3112" s="119">
        <f t="shared" si="953"/>
        <v>0</v>
      </c>
      <c r="I3112" s="105">
        <f t="shared" si="1002"/>
        <v>0</v>
      </c>
      <c r="J3112" s="119">
        <f t="shared" ref="J3112:K3112" si="1011">J3342+J4032+J5642+J5872+J6102+J6332+J6562+J6792+J7022</f>
        <v>0</v>
      </c>
      <c r="K3112" s="119">
        <f t="shared" si="1011"/>
        <v>0</v>
      </c>
      <c r="L3112" s="105">
        <f t="shared" si="958"/>
        <v>0</v>
      </c>
      <c r="M3112" s="119">
        <f t="shared" si="994"/>
        <v>0</v>
      </c>
      <c r="N3112" s="119">
        <f t="shared" si="994"/>
        <v>0</v>
      </c>
      <c r="O3112" s="82" t="s">
        <v>146</v>
      </c>
      <c r="R3112" s="352">
        <f>L3112-[1]გადასახდელები!L3112</f>
        <v>0</v>
      </c>
    </row>
    <row r="3113" spans="2:18" ht="20.25" hidden="1" customHeight="1">
      <c r="B3113" s="36" t="str">
        <f t="shared" si="975"/>
        <v>b</v>
      </c>
      <c r="C3113" s="42">
        <v>6</v>
      </c>
      <c r="D3113" s="42"/>
      <c r="F3113" s="343" t="s">
        <v>660</v>
      </c>
      <c r="G3113" s="45" t="s">
        <v>289</v>
      </c>
      <c r="H3113" s="119">
        <f t="shared" si="953"/>
        <v>0</v>
      </c>
      <c r="I3113" s="105">
        <f t="shared" si="1002"/>
        <v>0</v>
      </c>
      <c r="J3113" s="119">
        <f t="shared" ref="J3113:K3113" si="1012">J3343+J4033+J5643+J5873+J6103+J6333+J6563+J6793+J7023</f>
        <v>0</v>
      </c>
      <c r="K3113" s="119">
        <f t="shared" si="1012"/>
        <v>0</v>
      </c>
      <c r="L3113" s="105">
        <f t="shared" si="958"/>
        <v>0</v>
      </c>
      <c r="M3113" s="119">
        <f t="shared" si="994"/>
        <v>0</v>
      </c>
      <c r="N3113" s="119">
        <f t="shared" si="994"/>
        <v>0</v>
      </c>
      <c r="O3113" s="82" t="s">
        <v>146</v>
      </c>
      <c r="R3113" s="352">
        <f>L3113-[1]გადასახდელები!L3113</f>
        <v>0</v>
      </c>
    </row>
    <row r="3114" spans="2:18" ht="20.25" hidden="1" customHeight="1">
      <c r="B3114" s="36" t="str">
        <f t="shared" si="975"/>
        <v>b</v>
      </c>
      <c r="C3114" s="42">
        <v>6</v>
      </c>
      <c r="D3114" s="42"/>
      <c r="F3114" s="343" t="s">
        <v>661</v>
      </c>
      <c r="G3114" s="45" t="s">
        <v>216</v>
      </c>
      <c r="H3114" s="119">
        <f t="shared" si="953"/>
        <v>0</v>
      </c>
      <c r="I3114" s="105">
        <f t="shared" si="1002"/>
        <v>0</v>
      </c>
      <c r="J3114" s="119">
        <f t="shared" ref="J3114:K3114" si="1013">J3344+J4034+J5644+J5874+J6104+J6334+J6564+J6794+J7024</f>
        <v>0</v>
      </c>
      <c r="K3114" s="119">
        <f t="shared" si="1013"/>
        <v>0</v>
      </c>
      <c r="L3114" s="105">
        <f t="shared" si="958"/>
        <v>0</v>
      </c>
      <c r="M3114" s="119">
        <f t="shared" si="994"/>
        <v>0</v>
      </c>
      <c r="N3114" s="119">
        <f t="shared" si="994"/>
        <v>0</v>
      </c>
      <c r="O3114" s="82" t="s">
        <v>146</v>
      </c>
      <c r="R3114" s="352">
        <f>L3114-[1]გადასახდელები!L3114</f>
        <v>0</v>
      </c>
    </row>
    <row r="3115" spans="2:18" ht="20.25" hidden="1" customHeight="1">
      <c r="B3115" s="36" t="str">
        <f t="shared" si="975"/>
        <v>b</v>
      </c>
      <c r="C3115" s="42">
        <v>6</v>
      </c>
      <c r="D3115" s="42"/>
      <c r="F3115" s="343" t="s">
        <v>662</v>
      </c>
      <c r="G3115" s="45" t="s">
        <v>217</v>
      </c>
      <c r="H3115" s="119">
        <f t="shared" si="953"/>
        <v>0</v>
      </c>
      <c r="I3115" s="105">
        <f t="shared" si="1002"/>
        <v>0</v>
      </c>
      <c r="J3115" s="119">
        <f t="shared" ref="J3115:K3115" si="1014">J3345+J4035+J5645+J5875+J6105+J6335+J6565+J6795+J7025</f>
        <v>0</v>
      </c>
      <c r="K3115" s="119">
        <f t="shared" si="1014"/>
        <v>0</v>
      </c>
      <c r="L3115" s="105">
        <f t="shared" si="958"/>
        <v>0</v>
      </c>
      <c r="M3115" s="119">
        <f t="shared" si="994"/>
        <v>0</v>
      </c>
      <c r="N3115" s="119">
        <f t="shared" si="994"/>
        <v>0</v>
      </c>
      <c r="O3115" s="82" t="s">
        <v>146</v>
      </c>
      <c r="R3115" s="352">
        <f>L3115-[1]გადასახდელები!L3115</f>
        <v>0</v>
      </c>
    </row>
    <row r="3116" spans="2:18" ht="20.25" hidden="1" customHeight="1">
      <c r="B3116" s="36" t="str">
        <f t="shared" si="975"/>
        <v>b</v>
      </c>
      <c r="C3116" s="42">
        <v>6</v>
      </c>
      <c r="D3116" s="42"/>
      <c r="F3116" s="343" t="s">
        <v>571</v>
      </c>
      <c r="G3116" s="45" t="s">
        <v>290</v>
      </c>
      <c r="H3116" s="119">
        <f t="shared" si="953"/>
        <v>0</v>
      </c>
      <c r="I3116" s="105">
        <f t="shared" si="1002"/>
        <v>0</v>
      </c>
      <c r="J3116" s="119">
        <f t="shared" ref="J3116:K3116" si="1015">J3346+J4036+J5646+J5876+J6106+J6336+J6566+J6796+J7026</f>
        <v>0</v>
      </c>
      <c r="K3116" s="119">
        <f t="shared" si="1015"/>
        <v>0</v>
      </c>
      <c r="L3116" s="105">
        <f t="shared" si="958"/>
        <v>0</v>
      </c>
      <c r="M3116" s="119">
        <f t="shared" ref="M3116:N3135" si="1016">M3346+M4036+M5646+M5876+M6106+M6336+M6566+M6796+M7026</f>
        <v>0</v>
      </c>
      <c r="N3116" s="119">
        <f t="shared" si="1016"/>
        <v>0</v>
      </c>
      <c r="O3116" s="82" t="s">
        <v>146</v>
      </c>
      <c r="R3116" s="352">
        <f>L3116-[1]გადასახდელები!L3116</f>
        <v>0</v>
      </c>
    </row>
    <row r="3117" spans="2:18" ht="20.25" hidden="1" customHeight="1">
      <c r="B3117" s="36" t="str">
        <f t="shared" si="975"/>
        <v>b</v>
      </c>
      <c r="C3117" s="42">
        <v>6</v>
      </c>
      <c r="D3117" s="42"/>
      <c r="F3117" s="343" t="s">
        <v>663</v>
      </c>
      <c r="G3117" s="45" t="s">
        <v>291</v>
      </c>
      <c r="H3117" s="119">
        <f t="shared" si="953"/>
        <v>0</v>
      </c>
      <c r="I3117" s="105">
        <f t="shared" si="1002"/>
        <v>0</v>
      </c>
      <c r="J3117" s="119">
        <f t="shared" ref="J3117:K3117" si="1017">J3347+J4037+J5647+J5877+J6107+J6337+J6567+J6797+J7027</f>
        <v>0</v>
      </c>
      <c r="K3117" s="119">
        <f t="shared" si="1017"/>
        <v>0</v>
      </c>
      <c r="L3117" s="105">
        <f t="shared" si="958"/>
        <v>0</v>
      </c>
      <c r="M3117" s="119">
        <f t="shared" si="1016"/>
        <v>0</v>
      </c>
      <c r="N3117" s="119">
        <f t="shared" si="1016"/>
        <v>0</v>
      </c>
      <c r="O3117" s="82" t="s">
        <v>146</v>
      </c>
      <c r="R3117" s="352">
        <f>L3117-[1]გადასახდელები!L3117</f>
        <v>0</v>
      </c>
    </row>
    <row r="3118" spans="2:18" ht="20.25" hidden="1" customHeight="1">
      <c r="B3118" s="36" t="str">
        <f t="shared" si="975"/>
        <v>b</v>
      </c>
      <c r="C3118" s="42">
        <v>6</v>
      </c>
      <c r="D3118" s="42"/>
      <c r="F3118" s="343" t="s">
        <v>664</v>
      </c>
      <c r="G3118" s="45" t="s">
        <v>218</v>
      </c>
      <c r="H3118" s="119">
        <f t="shared" si="953"/>
        <v>0</v>
      </c>
      <c r="I3118" s="105">
        <f t="shared" si="1002"/>
        <v>0</v>
      </c>
      <c r="J3118" s="119">
        <f t="shared" ref="J3118:K3118" si="1018">J3348+J4038+J5648+J5878+J6108+J6338+J6568+J6798+J7028</f>
        <v>0</v>
      </c>
      <c r="K3118" s="119">
        <f t="shared" si="1018"/>
        <v>0</v>
      </c>
      <c r="L3118" s="105">
        <f t="shared" si="958"/>
        <v>0</v>
      </c>
      <c r="M3118" s="119">
        <f t="shared" si="1016"/>
        <v>0</v>
      </c>
      <c r="N3118" s="119">
        <f t="shared" si="1016"/>
        <v>0</v>
      </c>
      <c r="O3118" s="82" t="s">
        <v>146</v>
      </c>
      <c r="R3118" s="352">
        <f>L3118-[1]გადასახდელები!L3118</f>
        <v>0</v>
      </c>
    </row>
    <row r="3119" spans="2:18" ht="20.25" hidden="1" customHeight="1">
      <c r="B3119" s="36" t="str">
        <f t="shared" si="975"/>
        <v>b</v>
      </c>
      <c r="C3119" s="42">
        <v>6</v>
      </c>
      <c r="D3119" s="42"/>
      <c r="F3119" s="343" t="s">
        <v>665</v>
      </c>
      <c r="G3119" s="45" t="s">
        <v>219</v>
      </c>
      <c r="H3119" s="119">
        <f t="shared" si="953"/>
        <v>0</v>
      </c>
      <c r="I3119" s="105">
        <f t="shared" si="1002"/>
        <v>0</v>
      </c>
      <c r="J3119" s="119">
        <f t="shared" ref="J3119:K3119" si="1019">J3349+J4039+J5649+J5879+J6109+J6339+J6569+J6799+J7029</f>
        <v>0</v>
      </c>
      <c r="K3119" s="119">
        <f t="shared" si="1019"/>
        <v>0</v>
      </c>
      <c r="L3119" s="105">
        <f t="shared" si="958"/>
        <v>0</v>
      </c>
      <c r="M3119" s="119">
        <f t="shared" si="1016"/>
        <v>0</v>
      </c>
      <c r="N3119" s="119">
        <f t="shared" si="1016"/>
        <v>0</v>
      </c>
      <c r="O3119" s="82" t="s">
        <v>146</v>
      </c>
      <c r="R3119" s="352">
        <f>L3119-[1]გადასახდელები!L3119</f>
        <v>0</v>
      </c>
    </row>
    <row r="3120" spans="2:18" ht="20.25" hidden="1" customHeight="1">
      <c r="B3120" s="36" t="str">
        <f t="shared" si="975"/>
        <v>b</v>
      </c>
      <c r="C3120" s="42">
        <v>6</v>
      </c>
      <c r="D3120" s="42"/>
      <c r="F3120" s="343" t="s">
        <v>666</v>
      </c>
      <c r="G3120" s="45" t="s">
        <v>220</v>
      </c>
      <c r="H3120" s="119">
        <f t="shared" si="953"/>
        <v>0</v>
      </c>
      <c r="I3120" s="105">
        <f t="shared" si="1002"/>
        <v>0</v>
      </c>
      <c r="J3120" s="119">
        <f t="shared" ref="J3120:K3120" si="1020">J3350+J4040+J5650+J5880+J6110+J6340+J6570+J6800+J7030</f>
        <v>0</v>
      </c>
      <c r="K3120" s="119">
        <f t="shared" si="1020"/>
        <v>0</v>
      </c>
      <c r="L3120" s="105">
        <f t="shared" si="958"/>
        <v>0</v>
      </c>
      <c r="M3120" s="119">
        <f t="shared" si="1016"/>
        <v>0</v>
      </c>
      <c r="N3120" s="119">
        <f t="shared" si="1016"/>
        <v>0</v>
      </c>
      <c r="O3120" s="82" t="s">
        <v>146</v>
      </c>
      <c r="R3120" s="352">
        <f>L3120-[1]გადასახდელები!L3120</f>
        <v>0</v>
      </c>
    </row>
    <row r="3121" spans="2:18" ht="20.25" hidden="1" customHeight="1">
      <c r="B3121" s="36" t="str">
        <f t="shared" si="975"/>
        <v>b</v>
      </c>
      <c r="C3121" s="42">
        <v>6</v>
      </c>
      <c r="D3121" s="42"/>
      <c r="F3121" s="343" t="s">
        <v>667</v>
      </c>
      <c r="G3121" s="45" t="s">
        <v>221</v>
      </c>
      <c r="H3121" s="119">
        <f t="shared" si="953"/>
        <v>0</v>
      </c>
      <c r="I3121" s="105">
        <f t="shared" si="1002"/>
        <v>0</v>
      </c>
      <c r="J3121" s="119">
        <f t="shared" ref="J3121:K3121" si="1021">J3351+J4041+J5651+J5881+J6111+J6341+J6571+J6801+J7031</f>
        <v>0</v>
      </c>
      <c r="K3121" s="119">
        <f t="shared" si="1021"/>
        <v>0</v>
      </c>
      <c r="L3121" s="105">
        <f t="shared" si="958"/>
        <v>0</v>
      </c>
      <c r="M3121" s="119">
        <f t="shared" si="1016"/>
        <v>0</v>
      </c>
      <c r="N3121" s="119">
        <f t="shared" si="1016"/>
        <v>0</v>
      </c>
      <c r="O3121" s="82" t="s">
        <v>146</v>
      </c>
      <c r="R3121" s="352">
        <f>L3121-[1]გადასახდელები!L3121</f>
        <v>0</v>
      </c>
    </row>
    <row r="3122" spans="2:18" ht="20.25" hidden="1" customHeight="1">
      <c r="B3122" s="36" t="str">
        <f t="shared" si="975"/>
        <v>b</v>
      </c>
      <c r="C3122" s="42">
        <v>6</v>
      </c>
      <c r="D3122" s="42"/>
      <c r="F3122" s="343" t="s">
        <v>668</v>
      </c>
      <c r="G3122" s="45" t="s">
        <v>222</v>
      </c>
      <c r="H3122" s="119">
        <f t="shared" si="953"/>
        <v>0</v>
      </c>
      <c r="I3122" s="105">
        <f t="shared" si="1002"/>
        <v>0</v>
      </c>
      <c r="J3122" s="119">
        <f t="shared" ref="J3122:K3122" si="1022">J3352+J4042+J5652+J5882+J6112+J6342+J6572+J6802+J7032</f>
        <v>0</v>
      </c>
      <c r="K3122" s="119">
        <f t="shared" si="1022"/>
        <v>0</v>
      </c>
      <c r="L3122" s="105">
        <f t="shared" si="958"/>
        <v>0</v>
      </c>
      <c r="M3122" s="119">
        <f t="shared" si="1016"/>
        <v>0</v>
      </c>
      <c r="N3122" s="119">
        <f t="shared" si="1016"/>
        <v>0</v>
      </c>
      <c r="O3122" s="82" t="s">
        <v>146</v>
      </c>
      <c r="R3122" s="352">
        <f>L3122-[1]გადასახდელები!L3122</f>
        <v>0</v>
      </c>
    </row>
    <row r="3123" spans="2:18" ht="20.25" hidden="1" customHeight="1">
      <c r="B3123" s="36" t="str">
        <f t="shared" si="975"/>
        <v>b</v>
      </c>
      <c r="C3123" s="42">
        <v>6</v>
      </c>
      <c r="D3123" s="42"/>
      <c r="F3123" s="343" t="s">
        <v>669</v>
      </c>
      <c r="G3123" s="45" t="s">
        <v>223</v>
      </c>
      <c r="H3123" s="119">
        <f t="shared" si="953"/>
        <v>0</v>
      </c>
      <c r="I3123" s="105">
        <f t="shared" si="1002"/>
        <v>0</v>
      </c>
      <c r="J3123" s="119">
        <f t="shared" ref="J3123:K3123" si="1023">J3353+J4043+J5653+J5883+J6113+J6343+J6573+J6803+J7033</f>
        <v>0</v>
      </c>
      <c r="K3123" s="119">
        <f t="shared" si="1023"/>
        <v>0</v>
      </c>
      <c r="L3123" s="105">
        <f t="shared" si="958"/>
        <v>0</v>
      </c>
      <c r="M3123" s="119">
        <f t="shared" si="1016"/>
        <v>0</v>
      </c>
      <c r="N3123" s="119">
        <f t="shared" si="1016"/>
        <v>0</v>
      </c>
      <c r="O3123" s="82" t="s">
        <v>146</v>
      </c>
      <c r="R3123" s="352">
        <f>L3123-[1]გადასახდელები!L3123</f>
        <v>0</v>
      </c>
    </row>
    <row r="3124" spans="2:18" ht="36" hidden="1" customHeight="1">
      <c r="B3124" s="36" t="str">
        <f t="shared" si="975"/>
        <v>b</v>
      </c>
      <c r="C3124" s="42">
        <v>6</v>
      </c>
      <c r="D3124" s="42"/>
      <c r="F3124" s="343" t="s">
        <v>670</v>
      </c>
      <c r="G3124" s="45" t="s">
        <v>224</v>
      </c>
      <c r="H3124" s="119">
        <f t="shared" ref="H3124:H3187" si="1024">H3354+H4044+H5654+H5884+H6114+H6344+H6574+H6804+H7034</f>
        <v>0</v>
      </c>
      <c r="I3124" s="105">
        <f t="shared" si="1002"/>
        <v>0</v>
      </c>
      <c r="J3124" s="119">
        <f t="shared" ref="J3124:K3124" si="1025">J3354+J4044+J5654+J5884+J6114+J6344+J6574+J6804+J7034</f>
        <v>0</v>
      </c>
      <c r="K3124" s="119">
        <f t="shared" si="1025"/>
        <v>0</v>
      </c>
      <c r="L3124" s="105">
        <f t="shared" si="958"/>
        <v>0</v>
      </c>
      <c r="M3124" s="119">
        <f t="shared" si="1016"/>
        <v>0</v>
      </c>
      <c r="N3124" s="119">
        <f t="shared" si="1016"/>
        <v>0</v>
      </c>
      <c r="O3124" s="82" t="s">
        <v>146</v>
      </c>
      <c r="R3124" s="352">
        <f>L3124-[1]გადასახდელები!L3124</f>
        <v>0</v>
      </c>
    </row>
    <row r="3125" spans="2:18" ht="48.75" hidden="1" customHeight="1">
      <c r="B3125" s="36" t="str">
        <f t="shared" si="975"/>
        <v>b</v>
      </c>
      <c r="C3125" s="42">
        <v>6</v>
      </c>
      <c r="D3125" s="42"/>
      <c r="F3125" s="343" t="s">
        <v>671</v>
      </c>
      <c r="G3125" s="45" t="s">
        <v>225</v>
      </c>
      <c r="H3125" s="119">
        <f t="shared" si="1024"/>
        <v>0</v>
      </c>
      <c r="I3125" s="105">
        <f t="shared" si="1002"/>
        <v>0</v>
      </c>
      <c r="J3125" s="119">
        <f t="shared" ref="J3125:K3125" si="1026">J3355+J4045+J5655+J5885+J6115+J6345+J6575+J6805+J7035</f>
        <v>0</v>
      </c>
      <c r="K3125" s="119">
        <f t="shared" si="1026"/>
        <v>0</v>
      </c>
      <c r="L3125" s="105">
        <f t="shared" si="958"/>
        <v>0</v>
      </c>
      <c r="M3125" s="119">
        <f t="shared" si="1016"/>
        <v>0</v>
      </c>
      <c r="N3125" s="119">
        <f t="shared" si="1016"/>
        <v>0</v>
      </c>
      <c r="O3125" s="82" t="s">
        <v>146</v>
      </c>
      <c r="R3125" s="352">
        <f>L3125-[1]გადასახდელები!L3125</f>
        <v>0</v>
      </c>
    </row>
    <row r="3126" spans="2:18" ht="24.75" hidden="1" customHeight="1">
      <c r="B3126" s="36" t="str">
        <f t="shared" si="975"/>
        <v>b</v>
      </c>
      <c r="C3126" s="42">
        <v>6</v>
      </c>
      <c r="D3126" s="42"/>
      <c r="F3126" s="343" t="s">
        <v>672</v>
      </c>
      <c r="G3126" s="45" t="s">
        <v>226</v>
      </c>
      <c r="H3126" s="119">
        <f t="shared" si="1024"/>
        <v>0</v>
      </c>
      <c r="I3126" s="105">
        <f t="shared" si="1002"/>
        <v>0</v>
      </c>
      <c r="J3126" s="119">
        <f t="shared" ref="J3126:K3126" si="1027">J3356+J4046+J5656+J5886+J6116+J6346+J6576+J6806+J7036</f>
        <v>0</v>
      </c>
      <c r="K3126" s="119">
        <f t="shared" si="1027"/>
        <v>0</v>
      </c>
      <c r="L3126" s="105">
        <f t="shared" si="958"/>
        <v>0</v>
      </c>
      <c r="M3126" s="119">
        <f t="shared" si="1016"/>
        <v>0</v>
      </c>
      <c r="N3126" s="119">
        <f t="shared" si="1016"/>
        <v>0</v>
      </c>
      <c r="O3126" s="82" t="s">
        <v>146</v>
      </c>
      <c r="R3126" s="352">
        <f>L3126-[1]გადასახდელები!L3126</f>
        <v>0</v>
      </c>
    </row>
    <row r="3127" spans="2:18" ht="24" hidden="1" customHeight="1">
      <c r="B3127" s="36" t="str">
        <f t="shared" si="975"/>
        <v>b</v>
      </c>
      <c r="C3127" s="42">
        <v>6</v>
      </c>
      <c r="D3127" s="42"/>
      <c r="F3127" s="343" t="s">
        <v>673</v>
      </c>
      <c r="G3127" s="45" t="s">
        <v>227</v>
      </c>
      <c r="H3127" s="119">
        <f t="shared" si="1024"/>
        <v>0</v>
      </c>
      <c r="I3127" s="105">
        <f t="shared" si="1002"/>
        <v>0</v>
      </c>
      <c r="J3127" s="119">
        <f t="shared" ref="J3127:K3127" si="1028">J3357+J4047+J5657+J5887+J6117+J6347+J6577+J6807+J7037</f>
        <v>0</v>
      </c>
      <c r="K3127" s="119">
        <f t="shared" si="1028"/>
        <v>0</v>
      </c>
      <c r="L3127" s="105">
        <f t="shared" ref="L3127:L3190" si="1029">M3127+N3127</f>
        <v>0</v>
      </c>
      <c r="M3127" s="119">
        <f t="shared" si="1016"/>
        <v>0</v>
      </c>
      <c r="N3127" s="119">
        <f t="shared" si="1016"/>
        <v>0</v>
      </c>
      <c r="O3127" s="82" t="s">
        <v>146</v>
      </c>
      <c r="R3127" s="352">
        <f>L3127-[1]გადასახდელები!L3127</f>
        <v>0</v>
      </c>
    </row>
    <row r="3128" spans="2:18" ht="36.75" customHeight="1">
      <c r="B3128" s="36" t="str">
        <f t="shared" si="975"/>
        <v>a</v>
      </c>
      <c r="C3128" s="42">
        <v>6</v>
      </c>
      <c r="D3128" s="42"/>
      <c r="F3128" s="343" t="s">
        <v>572</v>
      </c>
      <c r="G3128" s="45" t="s">
        <v>228</v>
      </c>
      <c r="H3128" s="119">
        <f t="shared" si="1024"/>
        <v>71.301000000000002</v>
      </c>
      <c r="I3128" s="105">
        <f t="shared" si="1002"/>
        <v>50</v>
      </c>
      <c r="J3128" s="119">
        <f t="shared" ref="J3128:K3128" si="1030">J3358+J4048+J5658+J5888+J6118+J6348+J6578+J6808+J7038</f>
        <v>0</v>
      </c>
      <c r="K3128" s="119">
        <f t="shared" si="1030"/>
        <v>50</v>
      </c>
      <c r="L3128" s="105">
        <f t="shared" si="1029"/>
        <v>0</v>
      </c>
      <c r="M3128" s="119">
        <f t="shared" si="1016"/>
        <v>0</v>
      </c>
      <c r="N3128" s="119">
        <f t="shared" si="1016"/>
        <v>0</v>
      </c>
      <c r="O3128" s="82" t="s">
        <v>146</v>
      </c>
      <c r="R3128" s="352">
        <f>L3128-[1]გადასახდელები!L3128</f>
        <v>-226.5</v>
      </c>
    </row>
    <row r="3129" spans="2:18" ht="24.75" customHeight="1">
      <c r="B3129" s="36" t="str">
        <f t="shared" si="975"/>
        <v>a</v>
      </c>
      <c r="C3129" s="42">
        <v>5</v>
      </c>
      <c r="D3129" s="42"/>
      <c r="F3129" s="343" t="s">
        <v>573</v>
      </c>
      <c r="G3129" s="48" t="s">
        <v>193</v>
      </c>
      <c r="H3129" s="96">
        <f t="shared" si="1024"/>
        <v>2E-3</v>
      </c>
      <c r="I3129" s="97">
        <f t="shared" si="1002"/>
        <v>224.10182</v>
      </c>
      <c r="J3129" s="96">
        <f t="shared" ref="J3129:K3129" si="1031">J3359+J4049+J5659+J5889+J6119+J6349+J6579+J6809+J7039</f>
        <v>49.101819999999996</v>
      </c>
      <c r="K3129" s="96">
        <f t="shared" si="1031"/>
        <v>175</v>
      </c>
      <c r="L3129" s="97">
        <f t="shared" si="1029"/>
        <v>52.52</v>
      </c>
      <c r="M3129" s="96">
        <f t="shared" si="1016"/>
        <v>0</v>
      </c>
      <c r="N3129" s="96">
        <f t="shared" si="1016"/>
        <v>52.52</v>
      </c>
      <c r="O3129" s="82" t="s">
        <v>146</v>
      </c>
      <c r="R3129" s="352">
        <f>L3129-[1]გადასახდელები!L3129</f>
        <v>-419.88</v>
      </c>
    </row>
    <row r="3130" spans="2:18" ht="20.25" customHeight="1">
      <c r="B3130" s="36" t="str">
        <f t="shared" si="975"/>
        <v>a</v>
      </c>
      <c r="C3130" s="42">
        <v>2</v>
      </c>
      <c r="D3130" s="42"/>
      <c r="E3130" s="24"/>
      <c r="F3130" s="342" t="s">
        <v>574</v>
      </c>
      <c r="G3130" s="59" t="s">
        <v>292</v>
      </c>
      <c r="H3130" s="86">
        <f t="shared" si="1024"/>
        <v>6502.8020000000006</v>
      </c>
      <c r="I3130" s="87">
        <f t="shared" si="1002"/>
        <v>6848.7694899999988</v>
      </c>
      <c r="J3130" s="86">
        <f t="shared" ref="J3130:K3130" si="1032">J3360+J4050+J5660+J5890+J6120+J6350+J6580+J6810+J7040</f>
        <v>6112.8694899999991</v>
      </c>
      <c r="K3130" s="86">
        <f t="shared" si="1032"/>
        <v>735.90000000000009</v>
      </c>
      <c r="L3130" s="87">
        <f t="shared" si="1029"/>
        <v>798.35500000000002</v>
      </c>
      <c r="M3130" s="86">
        <f t="shared" si="1016"/>
        <v>602.07000000000005</v>
      </c>
      <c r="N3130" s="86">
        <f t="shared" si="1016"/>
        <v>196.285</v>
      </c>
      <c r="O3130" s="82" t="s">
        <v>146</v>
      </c>
      <c r="P3130" s="35" t="s">
        <v>145</v>
      </c>
      <c r="R3130" s="352">
        <f>L3130-[1]გადასახდელები!L3130</f>
        <v>-363.64499999999998</v>
      </c>
    </row>
    <row r="3131" spans="2:18" ht="20.25" customHeight="1">
      <c r="B3131" s="36" t="str">
        <f t="shared" si="975"/>
        <v>a</v>
      </c>
      <c r="C3131" s="42">
        <v>3</v>
      </c>
      <c r="D3131" s="42"/>
      <c r="F3131" s="342" t="s">
        <v>575</v>
      </c>
      <c r="G3131" s="51" t="s">
        <v>293</v>
      </c>
      <c r="H3131" s="89">
        <f t="shared" si="1024"/>
        <v>6502.8020000000006</v>
      </c>
      <c r="I3131" s="90">
        <f t="shared" si="1002"/>
        <v>6848.7694899999988</v>
      </c>
      <c r="J3131" s="89">
        <f t="shared" ref="J3131:K3131" si="1033">J3361+J4051+J5661+J5891+J6121+J6351+J6581+J6811+J7041</f>
        <v>6112.8694899999991</v>
      </c>
      <c r="K3131" s="89">
        <f t="shared" si="1033"/>
        <v>735.90000000000009</v>
      </c>
      <c r="L3131" s="90">
        <f t="shared" si="1029"/>
        <v>798.35500000000002</v>
      </c>
      <c r="M3131" s="89">
        <f t="shared" si="1016"/>
        <v>602.07000000000005</v>
      </c>
      <c r="N3131" s="89">
        <f t="shared" si="1016"/>
        <v>196.285</v>
      </c>
      <c r="O3131" s="82" t="s">
        <v>146</v>
      </c>
      <c r="P3131" s="35" t="s">
        <v>145</v>
      </c>
      <c r="R3131" s="352">
        <f>L3131-[1]გადასახდელები!L3131</f>
        <v>-363.64499999999998</v>
      </c>
    </row>
    <row r="3132" spans="2:18" ht="20.25" customHeight="1">
      <c r="B3132" s="36" t="str">
        <f t="shared" si="975"/>
        <v>a</v>
      </c>
      <c r="C3132" s="42">
        <v>4</v>
      </c>
      <c r="D3132" s="42"/>
      <c r="F3132" s="342" t="s">
        <v>576</v>
      </c>
      <c r="G3132" s="47" t="s">
        <v>294</v>
      </c>
      <c r="H3132" s="93">
        <f t="shared" si="1024"/>
        <v>6083.0020000000004</v>
      </c>
      <c r="I3132" s="94">
        <f t="shared" si="1002"/>
        <v>6848.7694899999988</v>
      </c>
      <c r="J3132" s="93">
        <f t="shared" ref="J3132:K3132" si="1034">J3362+J4052+J5662+J5892+J6122+J6352+J6582+J6812+J7042</f>
        <v>6112.8694899999991</v>
      </c>
      <c r="K3132" s="93">
        <f t="shared" si="1034"/>
        <v>735.90000000000009</v>
      </c>
      <c r="L3132" s="94">
        <f t="shared" si="1029"/>
        <v>798.35500000000002</v>
      </c>
      <c r="M3132" s="93">
        <f t="shared" si="1016"/>
        <v>602.07000000000005</v>
      </c>
      <c r="N3132" s="93">
        <f t="shared" si="1016"/>
        <v>196.285</v>
      </c>
      <c r="O3132" s="82" t="s">
        <v>146</v>
      </c>
      <c r="P3132" s="35" t="s">
        <v>145</v>
      </c>
      <c r="R3132" s="352">
        <f>L3132-[1]გადასახდელები!L3132</f>
        <v>-328.64499999999998</v>
      </c>
    </row>
    <row r="3133" spans="2:18" ht="20.25" customHeight="1">
      <c r="B3133" s="36" t="str">
        <f t="shared" si="975"/>
        <v>a</v>
      </c>
      <c r="C3133" s="42">
        <v>5</v>
      </c>
      <c r="D3133" s="42"/>
      <c r="F3133" s="343" t="s">
        <v>577</v>
      </c>
      <c r="G3133" s="48" t="s">
        <v>295</v>
      </c>
      <c r="H3133" s="96">
        <f t="shared" si="1024"/>
        <v>0</v>
      </c>
      <c r="I3133" s="97">
        <f t="shared" si="1002"/>
        <v>124</v>
      </c>
      <c r="J3133" s="96">
        <f t="shared" ref="J3133:K3133" si="1035">J3363+J4053+J5663+J5893+J6123+J6353+J6583+J6813+J7043</f>
        <v>0</v>
      </c>
      <c r="K3133" s="96">
        <f t="shared" si="1035"/>
        <v>124</v>
      </c>
      <c r="L3133" s="97">
        <f t="shared" si="1029"/>
        <v>133.298</v>
      </c>
      <c r="M3133" s="96">
        <f t="shared" si="1016"/>
        <v>20.815999999999999</v>
      </c>
      <c r="N3133" s="96">
        <f t="shared" si="1016"/>
        <v>112.482</v>
      </c>
      <c r="O3133" s="82" t="s">
        <v>146</v>
      </c>
      <c r="P3133" s="35" t="s">
        <v>145</v>
      </c>
      <c r="R3133" s="352">
        <f>L3133-[1]გადასახდელები!L3133</f>
        <v>65.897999999999996</v>
      </c>
    </row>
    <row r="3134" spans="2:18" ht="20.25" customHeight="1">
      <c r="B3134" s="36" t="str">
        <f t="shared" si="975"/>
        <v>a</v>
      </c>
      <c r="C3134" s="42">
        <v>5</v>
      </c>
      <c r="D3134" s="42"/>
      <c r="F3134" s="343" t="s">
        <v>578</v>
      </c>
      <c r="G3134" s="48" t="s">
        <v>296</v>
      </c>
      <c r="H3134" s="96">
        <f t="shared" si="1024"/>
        <v>0</v>
      </c>
      <c r="I3134" s="97">
        <f t="shared" si="1002"/>
        <v>782.09999999999991</v>
      </c>
      <c r="J3134" s="96">
        <f t="shared" ref="J3134:K3134" si="1036">J3364+J4054+J5664+J5894+J6124+J6354+J6584+J6814+J7044</f>
        <v>745.8</v>
      </c>
      <c r="K3134" s="96">
        <f t="shared" si="1036"/>
        <v>36.299999999999997</v>
      </c>
      <c r="L3134" s="97">
        <f t="shared" si="1029"/>
        <v>74.201999999999998</v>
      </c>
      <c r="M3134" s="96">
        <f t="shared" si="1016"/>
        <v>73.481999999999999</v>
      </c>
      <c r="N3134" s="96">
        <f t="shared" si="1016"/>
        <v>0.72</v>
      </c>
      <c r="O3134" s="82" t="s">
        <v>146</v>
      </c>
      <c r="P3134" s="35" t="s">
        <v>145</v>
      </c>
      <c r="R3134" s="352">
        <f>L3134-[1]გადასახდელები!L3134</f>
        <v>57.601999999999997</v>
      </c>
    </row>
    <row r="3135" spans="2:18" ht="30.75" hidden="1" customHeight="1">
      <c r="B3135" s="36" t="str">
        <f t="shared" si="975"/>
        <v>b</v>
      </c>
      <c r="C3135" s="42">
        <v>5</v>
      </c>
      <c r="D3135" s="42"/>
      <c r="F3135" s="343" t="s">
        <v>674</v>
      </c>
      <c r="G3135" s="52" t="s">
        <v>297</v>
      </c>
      <c r="H3135" s="96">
        <f t="shared" si="1024"/>
        <v>0</v>
      </c>
      <c r="I3135" s="97">
        <f t="shared" si="1002"/>
        <v>0</v>
      </c>
      <c r="J3135" s="96">
        <f t="shared" ref="J3135:K3135" si="1037">J3365+J4055+J5665+J5895+J6125+J6355+J6585+J6815+J7045</f>
        <v>0</v>
      </c>
      <c r="K3135" s="96">
        <f t="shared" si="1037"/>
        <v>0</v>
      </c>
      <c r="L3135" s="97">
        <f t="shared" si="1029"/>
        <v>0</v>
      </c>
      <c r="M3135" s="96">
        <f t="shared" si="1016"/>
        <v>0</v>
      </c>
      <c r="N3135" s="96">
        <f t="shared" si="1016"/>
        <v>0</v>
      </c>
      <c r="O3135" s="82" t="s">
        <v>146</v>
      </c>
      <c r="P3135" s="35" t="s">
        <v>145</v>
      </c>
      <c r="R3135" s="352">
        <f>L3135-[1]გადასახდელები!L3135</f>
        <v>0</v>
      </c>
    </row>
    <row r="3136" spans="2:18" ht="20.25" hidden="1" customHeight="1">
      <c r="B3136" s="36" t="str">
        <f t="shared" si="975"/>
        <v>b</v>
      </c>
      <c r="C3136" s="42">
        <v>5</v>
      </c>
      <c r="D3136" s="42"/>
      <c r="F3136" s="343" t="s">
        <v>579</v>
      </c>
      <c r="G3136" s="48" t="s">
        <v>298</v>
      </c>
      <c r="H3136" s="96">
        <f t="shared" si="1024"/>
        <v>0</v>
      </c>
      <c r="I3136" s="97">
        <f t="shared" si="1002"/>
        <v>0</v>
      </c>
      <c r="J3136" s="96">
        <f t="shared" ref="J3136:K3136" si="1038">J3366+J4056+J5666+J5896+J6126+J6356+J6586+J6816+J7046</f>
        <v>0</v>
      </c>
      <c r="K3136" s="96">
        <f t="shared" si="1038"/>
        <v>0</v>
      </c>
      <c r="L3136" s="97">
        <f t="shared" si="1029"/>
        <v>0</v>
      </c>
      <c r="M3136" s="96">
        <f t="shared" ref="M3136:N3155" si="1039">M3366+M4056+M5666+M5896+M6126+M6356+M6586+M6816+M7046</f>
        <v>0</v>
      </c>
      <c r="N3136" s="96">
        <f t="shared" si="1039"/>
        <v>0</v>
      </c>
      <c r="O3136" s="82" t="s">
        <v>146</v>
      </c>
      <c r="P3136" s="35" t="s">
        <v>145</v>
      </c>
      <c r="R3136" s="352">
        <f>L3136-[1]გადასახდელები!L3136</f>
        <v>-13</v>
      </c>
    </row>
    <row r="3137" spans="2:18" ht="20.25" customHeight="1">
      <c r="B3137" s="36" t="str">
        <f t="shared" si="975"/>
        <v>a</v>
      </c>
      <c r="C3137" s="42">
        <v>5</v>
      </c>
      <c r="D3137" s="42"/>
      <c r="F3137" s="343" t="s">
        <v>580</v>
      </c>
      <c r="G3137" s="48" t="s">
        <v>299</v>
      </c>
      <c r="H3137" s="96">
        <f t="shared" si="1024"/>
        <v>3194</v>
      </c>
      <c r="I3137" s="97">
        <f t="shared" si="1002"/>
        <v>2798.98</v>
      </c>
      <c r="J3137" s="96">
        <f t="shared" ref="J3137:K3137" si="1040">J3367+J4057+J5667+J5897+J6127+J6357+J6587+J6817+J7047</f>
        <v>2656.68</v>
      </c>
      <c r="K3137" s="96">
        <f t="shared" si="1040"/>
        <v>142.30000000000001</v>
      </c>
      <c r="L3137" s="97">
        <f t="shared" si="1029"/>
        <v>9.2200000000000006</v>
      </c>
      <c r="M3137" s="96">
        <f t="shared" si="1039"/>
        <v>0</v>
      </c>
      <c r="N3137" s="96">
        <f t="shared" si="1039"/>
        <v>9.2200000000000006</v>
      </c>
      <c r="O3137" s="82" t="s">
        <v>146</v>
      </c>
      <c r="P3137" s="35" t="s">
        <v>145</v>
      </c>
      <c r="R3137" s="352">
        <f>L3137-[1]გადასახდელები!L3137</f>
        <v>-220.18</v>
      </c>
    </row>
    <row r="3138" spans="2:18" ht="30.75" customHeight="1">
      <c r="B3138" s="36" t="str">
        <f t="shared" si="975"/>
        <v>a</v>
      </c>
      <c r="C3138" s="42">
        <v>5</v>
      </c>
      <c r="D3138" s="42"/>
      <c r="F3138" s="343" t="s">
        <v>581</v>
      </c>
      <c r="G3138" s="48" t="s">
        <v>300</v>
      </c>
      <c r="H3138" s="96">
        <f t="shared" si="1024"/>
        <v>287</v>
      </c>
      <c r="I3138" s="97">
        <f t="shared" si="1002"/>
        <v>0</v>
      </c>
      <c r="J3138" s="96">
        <f t="shared" ref="J3138:K3138" si="1041">J3368+J4058+J5668+J5898+J6128+J6358+J6588+J6818+J7048</f>
        <v>0</v>
      </c>
      <c r="K3138" s="96">
        <f t="shared" si="1041"/>
        <v>0</v>
      </c>
      <c r="L3138" s="97">
        <f t="shared" si="1029"/>
        <v>0</v>
      </c>
      <c r="M3138" s="96">
        <f t="shared" si="1039"/>
        <v>0</v>
      </c>
      <c r="N3138" s="96">
        <f t="shared" si="1039"/>
        <v>0</v>
      </c>
      <c r="O3138" s="82" t="s">
        <v>146</v>
      </c>
      <c r="P3138" s="35" t="s">
        <v>145</v>
      </c>
      <c r="R3138" s="352">
        <f>L3138-[1]გადასახდელები!L3138</f>
        <v>-2.9</v>
      </c>
    </row>
    <row r="3139" spans="2:18" ht="20.25" hidden="1" customHeight="1">
      <c r="B3139" s="36" t="str">
        <f t="shared" si="975"/>
        <v>b</v>
      </c>
      <c r="C3139" s="42">
        <v>5</v>
      </c>
      <c r="D3139" s="42"/>
      <c r="F3139" s="343" t="s">
        <v>675</v>
      </c>
      <c r="G3139" s="48" t="s">
        <v>301</v>
      </c>
      <c r="H3139" s="96">
        <f t="shared" si="1024"/>
        <v>0</v>
      </c>
      <c r="I3139" s="97">
        <f t="shared" si="1002"/>
        <v>0</v>
      </c>
      <c r="J3139" s="96">
        <f t="shared" ref="J3139:K3139" si="1042">J3369+J4059+J5669+J5899+J6129+J6359+J6589+J6819+J7049</f>
        <v>0</v>
      </c>
      <c r="K3139" s="96">
        <f t="shared" si="1042"/>
        <v>0</v>
      </c>
      <c r="L3139" s="97">
        <f t="shared" si="1029"/>
        <v>0</v>
      </c>
      <c r="M3139" s="96">
        <f t="shared" si="1039"/>
        <v>0</v>
      </c>
      <c r="N3139" s="96">
        <f t="shared" si="1039"/>
        <v>0</v>
      </c>
      <c r="O3139" s="82" t="s">
        <v>146</v>
      </c>
      <c r="P3139" s="35" t="s">
        <v>145</v>
      </c>
      <c r="R3139" s="352">
        <f>L3139-[1]გადასახდელები!L3139</f>
        <v>0</v>
      </c>
    </row>
    <row r="3140" spans="2:18" ht="20.25" customHeight="1">
      <c r="B3140" s="36" t="str">
        <f t="shared" si="975"/>
        <v>a</v>
      </c>
      <c r="C3140" s="42">
        <v>5</v>
      </c>
      <c r="D3140" s="42"/>
      <c r="F3140" s="343" t="s">
        <v>582</v>
      </c>
      <c r="G3140" s="48" t="s">
        <v>302</v>
      </c>
      <c r="H3140" s="96">
        <f t="shared" si="1024"/>
        <v>1146.6009999999999</v>
      </c>
      <c r="I3140" s="97">
        <f t="shared" si="1002"/>
        <v>865.2</v>
      </c>
      <c r="J3140" s="96">
        <f t="shared" ref="J3140:K3140" si="1043">J3370+J4060+J5670+J5900+J6130+J6360+J6590+J6820+J7050</f>
        <v>793.2</v>
      </c>
      <c r="K3140" s="96">
        <f t="shared" si="1043"/>
        <v>72</v>
      </c>
      <c r="L3140" s="97">
        <f t="shared" si="1029"/>
        <v>57.6</v>
      </c>
      <c r="M3140" s="96">
        <f t="shared" si="1039"/>
        <v>0</v>
      </c>
      <c r="N3140" s="96">
        <f t="shared" si="1039"/>
        <v>57.6</v>
      </c>
      <c r="O3140" s="82" t="s">
        <v>146</v>
      </c>
      <c r="P3140" s="35" t="s">
        <v>145</v>
      </c>
      <c r="R3140" s="352">
        <f>L3140-[1]გადასახდელები!L3140</f>
        <v>16.199999999999996</v>
      </c>
    </row>
    <row r="3141" spans="2:18" ht="20.25" hidden="1" customHeight="1">
      <c r="B3141" s="36" t="str">
        <f t="shared" si="975"/>
        <v>b</v>
      </c>
      <c r="C3141" s="42">
        <v>5</v>
      </c>
      <c r="D3141" s="42"/>
      <c r="F3141" s="343" t="s">
        <v>676</v>
      </c>
      <c r="G3141" s="48" t="s">
        <v>303</v>
      </c>
      <c r="H3141" s="96">
        <f t="shared" si="1024"/>
        <v>0</v>
      </c>
      <c r="I3141" s="97">
        <f t="shared" si="1002"/>
        <v>0</v>
      </c>
      <c r="J3141" s="96">
        <f t="shared" ref="J3141:K3141" si="1044">J3371+J4061+J5671+J5901+J6131+J6361+J6591+J6821+J7051</f>
        <v>0</v>
      </c>
      <c r="K3141" s="96">
        <f t="shared" si="1044"/>
        <v>0</v>
      </c>
      <c r="L3141" s="97">
        <f t="shared" si="1029"/>
        <v>0</v>
      </c>
      <c r="M3141" s="96">
        <f t="shared" si="1039"/>
        <v>0</v>
      </c>
      <c r="N3141" s="96">
        <f t="shared" si="1039"/>
        <v>0</v>
      </c>
      <c r="O3141" s="82" t="s">
        <v>146</v>
      </c>
      <c r="P3141" s="35" t="s">
        <v>145</v>
      </c>
      <c r="R3141" s="352">
        <f>L3141-[1]გადასახდელები!L3141</f>
        <v>0</v>
      </c>
    </row>
    <row r="3142" spans="2:18" ht="20.25" hidden="1" customHeight="1">
      <c r="B3142" s="36" t="str">
        <f t="shared" si="975"/>
        <v>b</v>
      </c>
      <c r="C3142" s="42">
        <v>5</v>
      </c>
      <c r="D3142" s="42"/>
      <c r="F3142" s="343" t="s">
        <v>677</v>
      </c>
      <c r="G3142" s="48" t="s">
        <v>304</v>
      </c>
      <c r="H3142" s="96">
        <f t="shared" si="1024"/>
        <v>0</v>
      </c>
      <c r="I3142" s="97">
        <f t="shared" si="1002"/>
        <v>0</v>
      </c>
      <c r="J3142" s="96">
        <f t="shared" ref="J3142:K3142" si="1045">J3372+J4062+J5672+J5902+J6132+J6362+J6592+J6822+J7052</f>
        <v>0</v>
      </c>
      <c r="K3142" s="96">
        <f t="shared" si="1045"/>
        <v>0</v>
      </c>
      <c r="L3142" s="97">
        <f t="shared" si="1029"/>
        <v>0</v>
      </c>
      <c r="M3142" s="96">
        <f t="shared" si="1039"/>
        <v>0</v>
      </c>
      <c r="N3142" s="96">
        <f t="shared" si="1039"/>
        <v>0</v>
      </c>
      <c r="O3142" s="82" t="s">
        <v>146</v>
      </c>
      <c r="P3142" s="35" t="s">
        <v>145</v>
      </c>
      <c r="R3142" s="352">
        <f>L3142-[1]გადასახდელები!L3142</f>
        <v>0</v>
      </c>
    </row>
    <row r="3143" spans="2:18" ht="20.25" customHeight="1">
      <c r="B3143" s="36" t="str">
        <f t="shared" ref="B3143:B3206" si="1046">IF(H3143+I3143+L3143&gt;0,"a","b")</f>
        <v>a</v>
      </c>
      <c r="C3143" s="42">
        <v>5</v>
      </c>
      <c r="D3143" s="42"/>
      <c r="F3143" s="343" t="s">
        <v>583</v>
      </c>
      <c r="G3143" s="48" t="s">
        <v>305</v>
      </c>
      <c r="H3143" s="96">
        <f t="shared" si="1024"/>
        <v>1455.4010000000001</v>
      </c>
      <c r="I3143" s="97">
        <f t="shared" si="1002"/>
        <v>2278.4894899999999</v>
      </c>
      <c r="J3143" s="96">
        <f t="shared" ref="J3143:K3143" si="1047">J3373+J4063+J5673+J5903+J6133+J6363+J6593+J6823+J7053</f>
        <v>1917.18949</v>
      </c>
      <c r="K3143" s="96">
        <f t="shared" si="1047"/>
        <v>361.3</v>
      </c>
      <c r="L3143" s="97">
        <f t="shared" si="1029"/>
        <v>524.03500000000008</v>
      </c>
      <c r="M3143" s="96">
        <f t="shared" si="1039"/>
        <v>507.77200000000005</v>
      </c>
      <c r="N3143" s="96">
        <f t="shared" si="1039"/>
        <v>16.262999999999998</v>
      </c>
      <c r="O3143" s="82" t="s">
        <v>146</v>
      </c>
      <c r="P3143" s="35" t="s">
        <v>145</v>
      </c>
      <c r="R3143" s="352">
        <f>L3143-[1]გადასახდელები!L3143</f>
        <v>-232.26499999999987</v>
      </c>
    </row>
    <row r="3144" spans="2:18" ht="20.25" customHeight="1">
      <c r="B3144" s="36" t="str">
        <f t="shared" si="1046"/>
        <v>a</v>
      </c>
      <c r="C3144" s="42">
        <v>4</v>
      </c>
      <c r="D3144" s="42"/>
      <c r="F3144" s="342" t="s">
        <v>584</v>
      </c>
      <c r="G3144" s="47" t="s">
        <v>306</v>
      </c>
      <c r="H3144" s="93">
        <f t="shared" si="1024"/>
        <v>419.8</v>
      </c>
      <c r="I3144" s="94">
        <f t="shared" si="1002"/>
        <v>0</v>
      </c>
      <c r="J3144" s="93">
        <f t="shared" ref="J3144:K3144" si="1048">J3374+J4064+J5674+J5904+J6134+J6364+J6594+J6824+J7054</f>
        <v>0</v>
      </c>
      <c r="K3144" s="93">
        <f t="shared" si="1048"/>
        <v>0</v>
      </c>
      <c r="L3144" s="94">
        <f t="shared" si="1029"/>
        <v>0</v>
      </c>
      <c r="M3144" s="93">
        <f t="shared" si="1039"/>
        <v>0</v>
      </c>
      <c r="N3144" s="93">
        <f t="shared" si="1039"/>
        <v>0</v>
      </c>
      <c r="O3144" s="82" t="s">
        <v>146</v>
      </c>
      <c r="P3144" s="35" t="s">
        <v>145</v>
      </c>
      <c r="R3144" s="352">
        <f>L3144-[1]გადასახდელები!L3144</f>
        <v>-35</v>
      </c>
    </row>
    <row r="3145" spans="2:18" ht="20.25" customHeight="1">
      <c r="B3145" s="36" t="str">
        <f t="shared" si="1046"/>
        <v>a</v>
      </c>
      <c r="C3145" s="42">
        <v>5</v>
      </c>
      <c r="D3145" s="42"/>
      <c r="F3145" s="342" t="s">
        <v>585</v>
      </c>
      <c r="G3145" s="48" t="s">
        <v>307</v>
      </c>
      <c r="H3145" s="96">
        <f t="shared" si="1024"/>
        <v>419.8</v>
      </c>
      <c r="I3145" s="97">
        <f t="shared" si="1002"/>
        <v>0</v>
      </c>
      <c r="J3145" s="96">
        <f t="shared" ref="J3145:K3145" si="1049">J3375+J4065+J5675+J5905+J6135+J6365+J6595+J6825+J7055</f>
        <v>0</v>
      </c>
      <c r="K3145" s="96">
        <f t="shared" si="1049"/>
        <v>0</v>
      </c>
      <c r="L3145" s="97">
        <f t="shared" si="1029"/>
        <v>0</v>
      </c>
      <c r="M3145" s="96">
        <f t="shared" si="1039"/>
        <v>0</v>
      </c>
      <c r="N3145" s="96">
        <f t="shared" si="1039"/>
        <v>0</v>
      </c>
      <c r="O3145" s="82" t="s">
        <v>146</v>
      </c>
      <c r="P3145" s="35" t="s">
        <v>145</v>
      </c>
      <c r="R3145" s="352">
        <f>L3145-[1]გადასახდელები!L3145</f>
        <v>0</v>
      </c>
    </row>
    <row r="3146" spans="2:18" ht="20.25" hidden="1" customHeight="1">
      <c r="B3146" s="36" t="str">
        <f t="shared" si="1046"/>
        <v>b</v>
      </c>
      <c r="C3146" s="42">
        <v>6</v>
      </c>
      <c r="D3146" s="42"/>
      <c r="F3146" s="343" t="s">
        <v>586</v>
      </c>
      <c r="G3146" s="53" t="s">
        <v>308</v>
      </c>
      <c r="H3146" s="119">
        <f t="shared" si="1024"/>
        <v>0</v>
      </c>
      <c r="I3146" s="105">
        <f t="shared" si="1002"/>
        <v>0</v>
      </c>
      <c r="J3146" s="119">
        <f t="shared" ref="J3146:K3146" si="1050">J3376+J4066+J5676+J5906+J6136+J6366+J6596+J6826+J7056</f>
        <v>0</v>
      </c>
      <c r="K3146" s="119">
        <f t="shared" si="1050"/>
        <v>0</v>
      </c>
      <c r="L3146" s="105">
        <f t="shared" si="1029"/>
        <v>0</v>
      </c>
      <c r="M3146" s="119">
        <f t="shared" si="1039"/>
        <v>0</v>
      </c>
      <c r="N3146" s="119">
        <f t="shared" si="1039"/>
        <v>0</v>
      </c>
      <c r="O3146" s="82" t="s">
        <v>146</v>
      </c>
      <c r="P3146" s="35" t="s">
        <v>145</v>
      </c>
      <c r="R3146" s="352">
        <f>L3146-[1]გადასახდელები!L3146</f>
        <v>0</v>
      </c>
    </row>
    <row r="3147" spans="2:18" ht="20.25" hidden="1" customHeight="1">
      <c r="B3147" s="36" t="str">
        <f t="shared" si="1046"/>
        <v>b</v>
      </c>
      <c r="C3147" s="42">
        <v>6</v>
      </c>
      <c r="D3147" s="42"/>
      <c r="F3147" s="343" t="s">
        <v>678</v>
      </c>
      <c r="G3147" s="53" t="s">
        <v>309</v>
      </c>
      <c r="H3147" s="119">
        <f t="shared" si="1024"/>
        <v>0</v>
      </c>
      <c r="I3147" s="105">
        <f t="shared" si="1002"/>
        <v>0</v>
      </c>
      <c r="J3147" s="119">
        <f t="shared" ref="J3147:K3147" si="1051">J3377+J4067+J5677+J5907+J6137+J6367+J6597+J6827+J7057</f>
        <v>0</v>
      </c>
      <c r="K3147" s="119">
        <f t="shared" si="1051"/>
        <v>0</v>
      </c>
      <c r="L3147" s="105">
        <f t="shared" si="1029"/>
        <v>0</v>
      </c>
      <c r="M3147" s="119">
        <f t="shared" si="1039"/>
        <v>0</v>
      </c>
      <c r="N3147" s="119">
        <f t="shared" si="1039"/>
        <v>0</v>
      </c>
      <c r="O3147" s="82" t="s">
        <v>146</v>
      </c>
      <c r="P3147" s="35" t="s">
        <v>145</v>
      </c>
      <c r="R3147" s="352">
        <f>L3147-[1]გადასახდელები!L3147</f>
        <v>0</v>
      </c>
    </row>
    <row r="3148" spans="2:18" ht="20.25" hidden="1" customHeight="1">
      <c r="B3148" s="36" t="str">
        <f t="shared" si="1046"/>
        <v>b</v>
      </c>
      <c r="C3148" s="42">
        <v>6</v>
      </c>
      <c r="D3148" s="42"/>
      <c r="F3148" s="343" t="s">
        <v>679</v>
      </c>
      <c r="G3148" s="53" t="s">
        <v>310</v>
      </c>
      <c r="H3148" s="119">
        <f t="shared" si="1024"/>
        <v>0</v>
      </c>
      <c r="I3148" s="105">
        <f t="shared" si="1002"/>
        <v>0</v>
      </c>
      <c r="J3148" s="119">
        <f t="shared" ref="J3148:K3148" si="1052">J3378+J4068+J5678+J5908+J6138+J6368+J6598+J6828+J7058</f>
        <v>0</v>
      </c>
      <c r="K3148" s="119">
        <f t="shared" si="1052"/>
        <v>0</v>
      </c>
      <c r="L3148" s="105">
        <f t="shared" si="1029"/>
        <v>0</v>
      </c>
      <c r="M3148" s="119">
        <f t="shared" si="1039"/>
        <v>0</v>
      </c>
      <c r="N3148" s="119">
        <f t="shared" si="1039"/>
        <v>0</v>
      </c>
      <c r="O3148" s="82" t="s">
        <v>146</v>
      </c>
      <c r="P3148" s="35" t="s">
        <v>145</v>
      </c>
      <c r="R3148" s="352">
        <f>L3148-[1]გადასახდელები!L3148</f>
        <v>0</v>
      </c>
    </row>
    <row r="3149" spans="2:18" ht="20.25" hidden="1" customHeight="1">
      <c r="B3149" s="36" t="str">
        <f t="shared" si="1046"/>
        <v>b</v>
      </c>
      <c r="C3149" s="42">
        <v>6</v>
      </c>
      <c r="D3149" s="42"/>
      <c r="F3149" s="343" t="s">
        <v>680</v>
      </c>
      <c r="G3149" s="53" t="s">
        <v>311</v>
      </c>
      <c r="H3149" s="119">
        <f t="shared" si="1024"/>
        <v>0</v>
      </c>
      <c r="I3149" s="105">
        <f t="shared" si="1002"/>
        <v>0</v>
      </c>
      <c r="J3149" s="119">
        <f t="shared" ref="J3149:K3149" si="1053">J3379+J4069+J5679+J5909+J6139+J6369+J6599+J6829+J7059</f>
        <v>0</v>
      </c>
      <c r="K3149" s="119">
        <f t="shared" si="1053"/>
        <v>0</v>
      </c>
      <c r="L3149" s="105">
        <f t="shared" si="1029"/>
        <v>0</v>
      </c>
      <c r="M3149" s="119">
        <f t="shared" si="1039"/>
        <v>0</v>
      </c>
      <c r="N3149" s="119">
        <f t="shared" si="1039"/>
        <v>0</v>
      </c>
      <c r="O3149" s="82" t="s">
        <v>146</v>
      </c>
      <c r="P3149" s="35" t="s">
        <v>145</v>
      </c>
      <c r="R3149" s="352">
        <f>L3149-[1]გადასახდელები!L3149</f>
        <v>0</v>
      </c>
    </row>
    <row r="3150" spans="2:18" ht="20.25" customHeight="1" thickBot="1">
      <c r="B3150" s="36" t="str">
        <f t="shared" si="1046"/>
        <v>a</v>
      </c>
      <c r="C3150" s="42">
        <v>6</v>
      </c>
      <c r="D3150" s="42"/>
      <c r="F3150" s="343" t="s">
        <v>681</v>
      </c>
      <c r="G3150" s="53" t="s">
        <v>312</v>
      </c>
      <c r="H3150" s="119">
        <f t="shared" si="1024"/>
        <v>419.8</v>
      </c>
      <c r="I3150" s="105">
        <f t="shared" si="1002"/>
        <v>0</v>
      </c>
      <c r="J3150" s="119">
        <f t="shared" ref="J3150:K3150" si="1054">J3380+J4070+J5680+J5910+J6140+J6370+J6600+J6830+J7060</f>
        <v>0</v>
      </c>
      <c r="K3150" s="119">
        <f t="shared" si="1054"/>
        <v>0</v>
      </c>
      <c r="L3150" s="105">
        <f t="shared" si="1029"/>
        <v>0</v>
      </c>
      <c r="M3150" s="119">
        <f t="shared" si="1039"/>
        <v>0</v>
      </c>
      <c r="N3150" s="119">
        <f t="shared" si="1039"/>
        <v>0</v>
      </c>
      <c r="O3150" s="82" t="s">
        <v>146</v>
      </c>
      <c r="P3150" s="35" t="s">
        <v>145</v>
      </c>
      <c r="R3150" s="352">
        <f>L3150-[1]გადასახდელები!L3150</f>
        <v>0</v>
      </c>
    </row>
    <row r="3151" spans="2:18" ht="20.25" hidden="1" customHeight="1">
      <c r="B3151" s="36" t="str">
        <f t="shared" si="1046"/>
        <v>b</v>
      </c>
      <c r="C3151" s="42">
        <v>6</v>
      </c>
      <c r="D3151" s="42"/>
      <c r="F3151" s="343" t="s">
        <v>682</v>
      </c>
      <c r="G3151" s="53" t="s">
        <v>313</v>
      </c>
      <c r="H3151" s="119">
        <f t="shared" si="1024"/>
        <v>0</v>
      </c>
      <c r="I3151" s="105">
        <f t="shared" si="1002"/>
        <v>0</v>
      </c>
      <c r="J3151" s="119">
        <f t="shared" ref="J3151:K3151" si="1055">J3381+J4071+J5681+J5911+J6141+J6371+J6601+J6831+J7061</f>
        <v>0</v>
      </c>
      <c r="K3151" s="119">
        <f t="shared" si="1055"/>
        <v>0</v>
      </c>
      <c r="L3151" s="105">
        <f t="shared" si="1029"/>
        <v>0</v>
      </c>
      <c r="M3151" s="119">
        <f t="shared" si="1039"/>
        <v>0</v>
      </c>
      <c r="N3151" s="119">
        <f t="shared" si="1039"/>
        <v>0</v>
      </c>
      <c r="O3151" s="82" t="s">
        <v>146</v>
      </c>
      <c r="P3151" s="35" t="s">
        <v>145</v>
      </c>
      <c r="R3151" s="352">
        <f>L3151-[1]გადასახდელები!L3151</f>
        <v>0</v>
      </c>
    </row>
    <row r="3152" spans="2:18" ht="20.25" hidden="1" customHeight="1">
      <c r="B3152" s="36" t="str">
        <f t="shared" si="1046"/>
        <v>b</v>
      </c>
      <c r="C3152" s="42">
        <v>5</v>
      </c>
      <c r="D3152" s="42"/>
      <c r="F3152" s="342" t="s">
        <v>587</v>
      </c>
      <c r="G3152" s="48" t="s">
        <v>314</v>
      </c>
      <c r="H3152" s="96">
        <f t="shared" si="1024"/>
        <v>0</v>
      </c>
      <c r="I3152" s="97">
        <f t="shared" si="1002"/>
        <v>0</v>
      </c>
      <c r="J3152" s="96">
        <f t="shared" ref="J3152:K3152" si="1056">J3382+J4072+J5682+J5912+J6142+J6372+J6602+J6832+J7062</f>
        <v>0</v>
      </c>
      <c r="K3152" s="96">
        <f t="shared" si="1056"/>
        <v>0</v>
      </c>
      <c r="L3152" s="97">
        <f t="shared" si="1029"/>
        <v>0</v>
      </c>
      <c r="M3152" s="96">
        <f t="shared" si="1039"/>
        <v>0</v>
      </c>
      <c r="N3152" s="96">
        <f t="shared" si="1039"/>
        <v>0</v>
      </c>
      <c r="O3152" s="82" t="s">
        <v>146</v>
      </c>
      <c r="P3152" s="35" t="s">
        <v>145</v>
      </c>
      <c r="R3152" s="352">
        <f>L3152-[1]გადასახდელები!L3152</f>
        <v>-35</v>
      </c>
    </row>
    <row r="3153" spans="2:18" ht="20.25" hidden="1" customHeight="1">
      <c r="B3153" s="36" t="str">
        <f t="shared" si="1046"/>
        <v>b</v>
      </c>
      <c r="C3153" s="42">
        <v>6</v>
      </c>
      <c r="D3153" s="42"/>
      <c r="F3153" s="343" t="s">
        <v>683</v>
      </c>
      <c r="G3153" s="54" t="s">
        <v>315</v>
      </c>
      <c r="H3153" s="325">
        <f t="shared" si="1024"/>
        <v>0</v>
      </c>
      <c r="I3153" s="105">
        <f t="shared" si="1002"/>
        <v>0</v>
      </c>
      <c r="J3153" s="325">
        <f t="shared" ref="J3153:K3153" si="1057">J3383+J4073+J5683+J5913+J6143+J6373+J6603+J6833+J7063</f>
        <v>0</v>
      </c>
      <c r="K3153" s="325">
        <f t="shared" si="1057"/>
        <v>0</v>
      </c>
      <c r="L3153" s="105">
        <f t="shared" si="1029"/>
        <v>0</v>
      </c>
      <c r="M3153" s="325">
        <f t="shared" si="1039"/>
        <v>0</v>
      </c>
      <c r="N3153" s="325">
        <f t="shared" si="1039"/>
        <v>0</v>
      </c>
      <c r="O3153" s="82" t="s">
        <v>146</v>
      </c>
      <c r="P3153" s="35" t="s">
        <v>145</v>
      </c>
      <c r="R3153" s="352">
        <f>L3153-[1]გადასახდელები!L3153</f>
        <v>0</v>
      </c>
    </row>
    <row r="3154" spans="2:18" ht="20.25" hidden="1" customHeight="1">
      <c r="B3154" s="36" t="str">
        <f t="shared" si="1046"/>
        <v>b</v>
      </c>
      <c r="C3154" s="42">
        <v>6</v>
      </c>
      <c r="D3154" s="42"/>
      <c r="F3154" s="343" t="s">
        <v>684</v>
      </c>
      <c r="G3154" s="54" t="s">
        <v>316</v>
      </c>
      <c r="H3154" s="325">
        <f t="shared" si="1024"/>
        <v>0</v>
      </c>
      <c r="I3154" s="105">
        <f t="shared" si="1002"/>
        <v>0</v>
      </c>
      <c r="J3154" s="325">
        <f t="shared" ref="J3154:K3154" si="1058">J3384+J4074+J5684+J5914+J6144+J6374+J6604+J6834+J7064</f>
        <v>0</v>
      </c>
      <c r="K3154" s="325">
        <f t="shared" si="1058"/>
        <v>0</v>
      </c>
      <c r="L3154" s="105">
        <f t="shared" si="1029"/>
        <v>0</v>
      </c>
      <c r="M3154" s="325">
        <f t="shared" si="1039"/>
        <v>0</v>
      </c>
      <c r="N3154" s="325">
        <f t="shared" si="1039"/>
        <v>0</v>
      </c>
      <c r="O3154" s="82" t="s">
        <v>146</v>
      </c>
      <c r="P3154" s="35" t="s">
        <v>145</v>
      </c>
      <c r="R3154" s="352">
        <f>L3154-[1]გადასახდელები!L3154</f>
        <v>0</v>
      </c>
    </row>
    <row r="3155" spans="2:18" ht="30.75" hidden="1" customHeight="1">
      <c r="B3155" s="36" t="str">
        <f t="shared" si="1046"/>
        <v>b</v>
      </c>
      <c r="C3155" s="42">
        <v>6</v>
      </c>
      <c r="D3155" s="42"/>
      <c r="F3155" s="343" t="s">
        <v>588</v>
      </c>
      <c r="G3155" s="54" t="s">
        <v>317</v>
      </c>
      <c r="H3155" s="325">
        <f t="shared" si="1024"/>
        <v>0</v>
      </c>
      <c r="I3155" s="105">
        <f t="shared" si="1002"/>
        <v>0</v>
      </c>
      <c r="J3155" s="325">
        <f t="shared" ref="J3155:K3155" si="1059">J3385+J4075+J5685+J5915+J6145+J6375+J6605+J6835+J7065</f>
        <v>0</v>
      </c>
      <c r="K3155" s="325">
        <f t="shared" si="1059"/>
        <v>0</v>
      </c>
      <c r="L3155" s="105">
        <f t="shared" si="1029"/>
        <v>0</v>
      </c>
      <c r="M3155" s="325">
        <f t="shared" si="1039"/>
        <v>0</v>
      </c>
      <c r="N3155" s="325">
        <f t="shared" si="1039"/>
        <v>0</v>
      </c>
      <c r="O3155" s="82" t="s">
        <v>146</v>
      </c>
      <c r="P3155" s="35" t="s">
        <v>145</v>
      </c>
      <c r="R3155" s="352">
        <f>L3155-[1]გადასახდელები!L3155</f>
        <v>0</v>
      </c>
    </row>
    <row r="3156" spans="2:18" ht="30.75" hidden="1" customHeight="1">
      <c r="B3156" s="36" t="str">
        <f t="shared" si="1046"/>
        <v>b</v>
      </c>
      <c r="C3156" s="42">
        <v>6</v>
      </c>
      <c r="D3156" s="42"/>
      <c r="F3156" s="343" t="s">
        <v>685</v>
      </c>
      <c r="G3156" s="54" t="s">
        <v>318</v>
      </c>
      <c r="H3156" s="325">
        <f t="shared" si="1024"/>
        <v>0</v>
      </c>
      <c r="I3156" s="105">
        <f t="shared" si="1002"/>
        <v>0</v>
      </c>
      <c r="J3156" s="325">
        <f t="shared" ref="J3156:K3156" si="1060">J3386+J4076+J5686+J5916+J6146+J6376+J6606+J6836+J7066</f>
        <v>0</v>
      </c>
      <c r="K3156" s="325">
        <f t="shared" si="1060"/>
        <v>0</v>
      </c>
      <c r="L3156" s="105">
        <f t="shared" si="1029"/>
        <v>0</v>
      </c>
      <c r="M3156" s="325">
        <f t="shared" ref="M3156:N3175" si="1061">M3386+M4076+M5686+M5916+M6146+M6376+M6606+M6836+M7066</f>
        <v>0</v>
      </c>
      <c r="N3156" s="325">
        <f t="shared" si="1061"/>
        <v>0</v>
      </c>
      <c r="O3156" s="82" t="s">
        <v>146</v>
      </c>
      <c r="P3156" s="35" t="s">
        <v>145</v>
      </c>
      <c r="R3156" s="352">
        <f>L3156-[1]გადასახდელები!L3156</f>
        <v>0</v>
      </c>
    </row>
    <row r="3157" spans="2:18" ht="20.25" hidden="1" customHeight="1">
      <c r="B3157" s="36" t="str">
        <f t="shared" si="1046"/>
        <v>b</v>
      </c>
      <c r="C3157" s="42">
        <v>6</v>
      </c>
      <c r="D3157" s="42"/>
      <c r="F3157" s="343" t="s">
        <v>589</v>
      </c>
      <c r="G3157" s="54" t="s">
        <v>319</v>
      </c>
      <c r="H3157" s="325">
        <f t="shared" si="1024"/>
        <v>0</v>
      </c>
      <c r="I3157" s="105">
        <f t="shared" si="1002"/>
        <v>0</v>
      </c>
      <c r="J3157" s="325">
        <f t="shared" ref="J3157:K3157" si="1062">J3387+J4077+J5687+J5917+J6147+J6377+J6607+J6837+J7067</f>
        <v>0</v>
      </c>
      <c r="K3157" s="325">
        <f t="shared" si="1062"/>
        <v>0</v>
      </c>
      <c r="L3157" s="105">
        <f t="shared" si="1029"/>
        <v>0</v>
      </c>
      <c r="M3157" s="325">
        <f t="shared" si="1061"/>
        <v>0</v>
      </c>
      <c r="N3157" s="325">
        <f t="shared" si="1061"/>
        <v>0</v>
      </c>
      <c r="O3157" s="82" t="s">
        <v>146</v>
      </c>
      <c r="P3157" s="35" t="s">
        <v>145</v>
      </c>
      <c r="R3157" s="352">
        <f>L3157-[1]გადასახდელები!L3157</f>
        <v>0</v>
      </c>
    </row>
    <row r="3158" spans="2:18" ht="20.25" hidden="1" customHeight="1">
      <c r="B3158" s="36" t="str">
        <f t="shared" si="1046"/>
        <v>b</v>
      </c>
      <c r="C3158" s="42">
        <v>6</v>
      </c>
      <c r="D3158" s="42"/>
      <c r="F3158" s="343" t="s">
        <v>686</v>
      </c>
      <c r="G3158" s="54" t="s">
        <v>320</v>
      </c>
      <c r="H3158" s="325">
        <f t="shared" si="1024"/>
        <v>0</v>
      </c>
      <c r="I3158" s="105">
        <f t="shared" si="1002"/>
        <v>0</v>
      </c>
      <c r="J3158" s="325">
        <f t="shared" ref="J3158:K3158" si="1063">J3388+J4078+J5688+J5918+J6148+J6378+J6608+J6838+J7068</f>
        <v>0</v>
      </c>
      <c r="K3158" s="325">
        <f t="shared" si="1063"/>
        <v>0</v>
      </c>
      <c r="L3158" s="105">
        <f t="shared" si="1029"/>
        <v>0</v>
      </c>
      <c r="M3158" s="325">
        <f t="shared" si="1061"/>
        <v>0</v>
      </c>
      <c r="N3158" s="325">
        <f t="shared" si="1061"/>
        <v>0</v>
      </c>
      <c r="O3158" s="82" t="s">
        <v>146</v>
      </c>
      <c r="P3158" s="35" t="s">
        <v>145</v>
      </c>
      <c r="R3158" s="352">
        <f>L3158-[1]გადასახდელები!L3158</f>
        <v>0</v>
      </c>
    </row>
    <row r="3159" spans="2:18" ht="30.75" hidden="1" customHeight="1">
      <c r="B3159" s="36" t="str">
        <f t="shared" si="1046"/>
        <v>b</v>
      </c>
      <c r="C3159" s="42">
        <v>6</v>
      </c>
      <c r="D3159" s="42"/>
      <c r="F3159" s="343" t="s">
        <v>687</v>
      </c>
      <c r="G3159" s="54" t="s">
        <v>321</v>
      </c>
      <c r="H3159" s="325">
        <f t="shared" si="1024"/>
        <v>0</v>
      </c>
      <c r="I3159" s="105">
        <f t="shared" si="1002"/>
        <v>0</v>
      </c>
      <c r="J3159" s="325">
        <f t="shared" ref="J3159:K3159" si="1064">J3389+J4079+J5689+J5919+J6149+J6379+J6609+J6839+J7069</f>
        <v>0</v>
      </c>
      <c r="K3159" s="325">
        <f t="shared" si="1064"/>
        <v>0</v>
      </c>
      <c r="L3159" s="105">
        <f t="shared" si="1029"/>
        <v>0</v>
      </c>
      <c r="M3159" s="325">
        <f t="shared" si="1061"/>
        <v>0</v>
      </c>
      <c r="N3159" s="325">
        <f t="shared" si="1061"/>
        <v>0</v>
      </c>
      <c r="O3159" s="82" t="s">
        <v>146</v>
      </c>
      <c r="P3159" s="35" t="s">
        <v>145</v>
      </c>
      <c r="R3159" s="352">
        <f>L3159-[1]გადასახდელები!L3159</f>
        <v>0</v>
      </c>
    </row>
    <row r="3160" spans="2:18" ht="20.25" hidden="1" customHeight="1">
      <c r="B3160" s="36" t="str">
        <f t="shared" si="1046"/>
        <v>b</v>
      </c>
      <c r="C3160" s="42">
        <v>6</v>
      </c>
      <c r="D3160" s="42"/>
      <c r="F3160" s="343" t="s">
        <v>590</v>
      </c>
      <c r="G3160" s="54" t="s">
        <v>322</v>
      </c>
      <c r="H3160" s="325">
        <f t="shared" si="1024"/>
        <v>0</v>
      </c>
      <c r="I3160" s="105">
        <f t="shared" si="1002"/>
        <v>0</v>
      </c>
      <c r="J3160" s="325">
        <f t="shared" ref="J3160:K3160" si="1065">J3390+J4080+J5690+J5920+J6150+J6380+J6610+J6840+J7070</f>
        <v>0</v>
      </c>
      <c r="K3160" s="325">
        <f t="shared" si="1065"/>
        <v>0</v>
      </c>
      <c r="L3160" s="105">
        <f t="shared" si="1029"/>
        <v>0</v>
      </c>
      <c r="M3160" s="325">
        <f t="shared" si="1061"/>
        <v>0</v>
      </c>
      <c r="N3160" s="325">
        <f t="shared" si="1061"/>
        <v>0</v>
      </c>
      <c r="O3160" s="82" t="s">
        <v>146</v>
      </c>
      <c r="P3160" s="35" t="s">
        <v>145</v>
      </c>
      <c r="R3160" s="352">
        <f>L3160-[1]გადასახდელები!L3160</f>
        <v>0</v>
      </c>
    </row>
    <row r="3161" spans="2:18" ht="20.25" hidden="1" customHeight="1">
      <c r="B3161" s="36" t="str">
        <f t="shared" si="1046"/>
        <v>b</v>
      </c>
      <c r="C3161" s="42">
        <v>6</v>
      </c>
      <c r="D3161" s="42"/>
      <c r="F3161" s="343" t="s">
        <v>688</v>
      </c>
      <c r="G3161" s="54" t="s">
        <v>323</v>
      </c>
      <c r="H3161" s="325">
        <f t="shared" si="1024"/>
        <v>0</v>
      </c>
      <c r="I3161" s="105">
        <f t="shared" si="1002"/>
        <v>0</v>
      </c>
      <c r="J3161" s="325">
        <f t="shared" ref="J3161:K3161" si="1066">J3391+J4081+J5691+J5921+J6151+J6381+J6611+J6841+J7071</f>
        <v>0</v>
      </c>
      <c r="K3161" s="325">
        <f t="shared" si="1066"/>
        <v>0</v>
      </c>
      <c r="L3161" s="105">
        <f t="shared" si="1029"/>
        <v>0</v>
      </c>
      <c r="M3161" s="325">
        <f t="shared" si="1061"/>
        <v>0</v>
      </c>
      <c r="N3161" s="325">
        <f t="shared" si="1061"/>
        <v>0</v>
      </c>
      <c r="O3161" s="82" t="s">
        <v>146</v>
      </c>
      <c r="P3161" s="35" t="s">
        <v>145</v>
      </c>
      <c r="R3161" s="352">
        <f>L3161-[1]გადასახდელები!L3161</f>
        <v>0</v>
      </c>
    </row>
    <row r="3162" spans="2:18" ht="20.25" hidden="1" customHeight="1">
      <c r="B3162" s="36" t="str">
        <f t="shared" si="1046"/>
        <v>b</v>
      </c>
      <c r="C3162" s="42">
        <v>6</v>
      </c>
      <c r="D3162" s="42"/>
      <c r="F3162" s="343" t="s">
        <v>689</v>
      </c>
      <c r="G3162" s="54" t="s">
        <v>324</v>
      </c>
      <c r="H3162" s="325">
        <f t="shared" si="1024"/>
        <v>0</v>
      </c>
      <c r="I3162" s="105">
        <f t="shared" si="1002"/>
        <v>0</v>
      </c>
      <c r="J3162" s="325">
        <f t="shared" ref="J3162:K3162" si="1067">J3392+J4082+J5692+J5922+J6152+J6382+J6612+J6842+J7072</f>
        <v>0</v>
      </c>
      <c r="K3162" s="325">
        <f t="shared" si="1067"/>
        <v>0</v>
      </c>
      <c r="L3162" s="105">
        <f t="shared" si="1029"/>
        <v>0</v>
      </c>
      <c r="M3162" s="325">
        <f t="shared" si="1061"/>
        <v>0</v>
      </c>
      <c r="N3162" s="325">
        <f t="shared" si="1061"/>
        <v>0</v>
      </c>
      <c r="O3162" s="82" t="s">
        <v>146</v>
      </c>
      <c r="P3162" s="35" t="s">
        <v>145</v>
      </c>
      <c r="R3162" s="352">
        <f>L3162-[1]გადასახდელები!L3162</f>
        <v>0</v>
      </c>
    </row>
    <row r="3163" spans="2:18" ht="20.25" hidden="1" customHeight="1">
      <c r="B3163" s="36" t="str">
        <f t="shared" si="1046"/>
        <v>b</v>
      </c>
      <c r="C3163" s="42">
        <v>6</v>
      </c>
      <c r="D3163" s="42"/>
      <c r="F3163" s="343" t="s">
        <v>690</v>
      </c>
      <c r="G3163" s="54" t="s">
        <v>325</v>
      </c>
      <c r="H3163" s="325">
        <f t="shared" si="1024"/>
        <v>0</v>
      </c>
      <c r="I3163" s="105">
        <f t="shared" si="1002"/>
        <v>0</v>
      </c>
      <c r="J3163" s="325">
        <f t="shared" ref="J3163:K3163" si="1068">J3393+J4083+J5693+J5923+J6153+J6383+J6613+J6843+J7073</f>
        <v>0</v>
      </c>
      <c r="K3163" s="325">
        <f t="shared" si="1068"/>
        <v>0</v>
      </c>
      <c r="L3163" s="105">
        <f t="shared" si="1029"/>
        <v>0</v>
      </c>
      <c r="M3163" s="325">
        <f t="shared" si="1061"/>
        <v>0</v>
      </c>
      <c r="N3163" s="325">
        <f t="shared" si="1061"/>
        <v>0</v>
      </c>
      <c r="O3163" s="82" t="s">
        <v>146</v>
      </c>
      <c r="P3163" s="35" t="s">
        <v>145</v>
      </c>
      <c r="R3163" s="352">
        <f>L3163-[1]გადასახდელები!L3163</f>
        <v>0</v>
      </c>
    </row>
    <row r="3164" spans="2:18" ht="20.25" hidden="1" customHeight="1">
      <c r="B3164" s="36" t="str">
        <f t="shared" si="1046"/>
        <v>b</v>
      </c>
      <c r="C3164" s="42">
        <v>6</v>
      </c>
      <c r="D3164" s="42"/>
      <c r="F3164" s="343" t="s">
        <v>691</v>
      </c>
      <c r="G3164" s="54" t="s">
        <v>326</v>
      </c>
      <c r="H3164" s="325">
        <f t="shared" si="1024"/>
        <v>0</v>
      </c>
      <c r="I3164" s="105">
        <f t="shared" si="1002"/>
        <v>0</v>
      </c>
      <c r="J3164" s="325">
        <f t="shared" ref="J3164:K3164" si="1069">J3394+J4084+J5694+J5924+J6154+J6384+J6614+J6844+J7074</f>
        <v>0</v>
      </c>
      <c r="K3164" s="325">
        <f t="shared" si="1069"/>
        <v>0</v>
      </c>
      <c r="L3164" s="105">
        <f t="shared" si="1029"/>
        <v>0</v>
      </c>
      <c r="M3164" s="325">
        <f t="shared" si="1061"/>
        <v>0</v>
      </c>
      <c r="N3164" s="325">
        <f t="shared" si="1061"/>
        <v>0</v>
      </c>
      <c r="O3164" s="82" t="s">
        <v>146</v>
      </c>
      <c r="P3164" s="35" t="s">
        <v>145</v>
      </c>
      <c r="R3164" s="352">
        <f>L3164-[1]გადასახდელები!L3164</f>
        <v>0</v>
      </c>
    </row>
    <row r="3165" spans="2:18" ht="20.25" hidden="1" customHeight="1">
      <c r="B3165" s="36" t="str">
        <f t="shared" si="1046"/>
        <v>b</v>
      </c>
      <c r="C3165" s="42">
        <v>6</v>
      </c>
      <c r="D3165" s="42"/>
      <c r="F3165" s="343" t="s">
        <v>692</v>
      </c>
      <c r="G3165" s="54" t="s">
        <v>327</v>
      </c>
      <c r="H3165" s="325">
        <f t="shared" si="1024"/>
        <v>0</v>
      </c>
      <c r="I3165" s="105">
        <f t="shared" si="1002"/>
        <v>0</v>
      </c>
      <c r="J3165" s="325">
        <f t="shared" ref="J3165:K3165" si="1070">J3395+J4085+J5695+J5925+J6155+J6385+J6615+J6845+J7075</f>
        <v>0</v>
      </c>
      <c r="K3165" s="325">
        <f t="shared" si="1070"/>
        <v>0</v>
      </c>
      <c r="L3165" s="105">
        <f t="shared" si="1029"/>
        <v>0</v>
      </c>
      <c r="M3165" s="325">
        <f t="shared" si="1061"/>
        <v>0</v>
      </c>
      <c r="N3165" s="325">
        <f t="shared" si="1061"/>
        <v>0</v>
      </c>
      <c r="O3165" s="82" t="s">
        <v>146</v>
      </c>
      <c r="P3165" s="35" t="s">
        <v>145</v>
      </c>
      <c r="R3165" s="352">
        <f>L3165-[1]გადასახდელები!L3165</f>
        <v>0</v>
      </c>
    </row>
    <row r="3166" spans="2:18" ht="20.25" hidden="1" customHeight="1">
      <c r="B3166" s="36" t="str">
        <f t="shared" si="1046"/>
        <v>b</v>
      </c>
      <c r="C3166" s="42">
        <v>6</v>
      </c>
      <c r="D3166" s="42"/>
      <c r="F3166" s="343" t="s">
        <v>693</v>
      </c>
      <c r="G3166" s="54" t="s">
        <v>328</v>
      </c>
      <c r="H3166" s="325">
        <f t="shared" si="1024"/>
        <v>0</v>
      </c>
      <c r="I3166" s="105">
        <f t="shared" si="1002"/>
        <v>0</v>
      </c>
      <c r="J3166" s="325">
        <f t="shared" ref="J3166:K3166" si="1071">J3396+J4086+J5696+J5926+J6156+J6386+J6616+J6846+J7076</f>
        <v>0</v>
      </c>
      <c r="K3166" s="325">
        <f t="shared" si="1071"/>
        <v>0</v>
      </c>
      <c r="L3166" s="105">
        <f t="shared" si="1029"/>
        <v>0</v>
      </c>
      <c r="M3166" s="325">
        <f t="shared" si="1061"/>
        <v>0</v>
      </c>
      <c r="N3166" s="325">
        <f t="shared" si="1061"/>
        <v>0</v>
      </c>
      <c r="O3166" s="82" t="s">
        <v>146</v>
      </c>
      <c r="P3166" s="35" t="s">
        <v>145</v>
      </c>
      <c r="R3166" s="352">
        <f>L3166-[1]გადასახდელები!L3166</f>
        <v>0</v>
      </c>
    </row>
    <row r="3167" spans="2:18" ht="20.25" hidden="1" customHeight="1">
      <c r="B3167" s="36" t="str">
        <f t="shared" si="1046"/>
        <v>b</v>
      </c>
      <c r="C3167" s="42">
        <v>6</v>
      </c>
      <c r="D3167" s="42"/>
      <c r="F3167" s="343" t="s">
        <v>694</v>
      </c>
      <c r="G3167" s="54" t="s">
        <v>329</v>
      </c>
      <c r="H3167" s="325">
        <f t="shared" si="1024"/>
        <v>0</v>
      </c>
      <c r="I3167" s="105">
        <f t="shared" si="1002"/>
        <v>0</v>
      </c>
      <c r="J3167" s="325">
        <f t="shared" ref="J3167:K3167" si="1072">J3397+J4087+J5697+J5927+J6157+J6387+J6617+J6847+J7077</f>
        <v>0</v>
      </c>
      <c r="K3167" s="325">
        <f t="shared" si="1072"/>
        <v>0</v>
      </c>
      <c r="L3167" s="105">
        <f t="shared" si="1029"/>
        <v>0</v>
      </c>
      <c r="M3167" s="325">
        <f t="shared" si="1061"/>
        <v>0</v>
      </c>
      <c r="N3167" s="325">
        <f t="shared" si="1061"/>
        <v>0</v>
      </c>
      <c r="O3167" s="82" t="s">
        <v>146</v>
      </c>
      <c r="P3167" s="35" t="s">
        <v>145</v>
      </c>
      <c r="R3167" s="352">
        <f>L3167-[1]გადასახდელები!L3167</f>
        <v>0</v>
      </c>
    </row>
    <row r="3168" spans="2:18" ht="20.25" hidden="1" customHeight="1">
      <c r="B3168" s="36" t="str">
        <f t="shared" si="1046"/>
        <v>b</v>
      </c>
      <c r="C3168" s="42">
        <v>6</v>
      </c>
      <c r="D3168" s="42"/>
      <c r="F3168" s="343" t="s">
        <v>695</v>
      </c>
      <c r="G3168" s="54" t="s">
        <v>330</v>
      </c>
      <c r="H3168" s="325">
        <f t="shared" si="1024"/>
        <v>0</v>
      </c>
      <c r="I3168" s="105">
        <f t="shared" ref="I3168:I3231" si="1073">J3168+K3168</f>
        <v>0</v>
      </c>
      <c r="J3168" s="325">
        <f t="shared" ref="J3168:K3168" si="1074">J3398+J4088+J5698+J5928+J6158+J6388+J6618+J6848+J7078</f>
        <v>0</v>
      </c>
      <c r="K3168" s="325">
        <f t="shared" si="1074"/>
        <v>0</v>
      </c>
      <c r="L3168" s="105">
        <f t="shared" si="1029"/>
        <v>0</v>
      </c>
      <c r="M3168" s="325">
        <f t="shared" si="1061"/>
        <v>0</v>
      </c>
      <c r="N3168" s="325">
        <f t="shared" si="1061"/>
        <v>0</v>
      </c>
      <c r="O3168" s="82" t="s">
        <v>146</v>
      </c>
      <c r="P3168" s="35" t="s">
        <v>145</v>
      </c>
      <c r="R3168" s="352">
        <f>L3168-[1]გადასახდელები!L3168</f>
        <v>0</v>
      </c>
    </row>
    <row r="3169" spans="2:18" ht="20.25" hidden="1" customHeight="1">
      <c r="B3169" s="36" t="str">
        <f t="shared" si="1046"/>
        <v>b</v>
      </c>
      <c r="C3169" s="42">
        <v>6</v>
      </c>
      <c r="D3169" s="42"/>
      <c r="F3169" s="343" t="s">
        <v>696</v>
      </c>
      <c r="G3169" s="54" t="s">
        <v>331</v>
      </c>
      <c r="H3169" s="325">
        <f t="shared" si="1024"/>
        <v>0</v>
      </c>
      <c r="I3169" s="105">
        <f t="shared" si="1073"/>
        <v>0</v>
      </c>
      <c r="J3169" s="325">
        <f t="shared" ref="J3169:K3169" si="1075">J3399+J4089+J5699+J5929+J6159+J6389+J6619+J6849+J7079</f>
        <v>0</v>
      </c>
      <c r="K3169" s="325">
        <f t="shared" si="1075"/>
        <v>0</v>
      </c>
      <c r="L3169" s="105">
        <f t="shared" si="1029"/>
        <v>0</v>
      </c>
      <c r="M3169" s="325">
        <f t="shared" si="1061"/>
        <v>0</v>
      </c>
      <c r="N3169" s="325">
        <f t="shared" si="1061"/>
        <v>0</v>
      </c>
      <c r="O3169" s="82" t="s">
        <v>146</v>
      </c>
      <c r="P3169" s="35" t="s">
        <v>145</v>
      </c>
      <c r="R3169" s="352">
        <f>L3169-[1]გადასახდელები!L3169</f>
        <v>0</v>
      </c>
    </row>
    <row r="3170" spans="2:18" ht="20.25" hidden="1" customHeight="1">
      <c r="B3170" s="36" t="str">
        <f t="shared" si="1046"/>
        <v>b</v>
      </c>
      <c r="C3170" s="42">
        <v>6</v>
      </c>
      <c r="D3170" s="42"/>
      <c r="F3170" s="343" t="s">
        <v>697</v>
      </c>
      <c r="G3170" s="55" t="s">
        <v>332</v>
      </c>
      <c r="H3170" s="325">
        <f t="shared" si="1024"/>
        <v>0</v>
      </c>
      <c r="I3170" s="105">
        <f t="shared" si="1073"/>
        <v>0</v>
      </c>
      <c r="J3170" s="325">
        <f t="shared" ref="J3170:K3170" si="1076">J3400+J4090+J5700+J5930+J6160+J6390+J6620+J6850+J7080</f>
        <v>0</v>
      </c>
      <c r="K3170" s="325">
        <f t="shared" si="1076"/>
        <v>0</v>
      </c>
      <c r="L3170" s="105">
        <f t="shared" si="1029"/>
        <v>0</v>
      </c>
      <c r="M3170" s="325">
        <f t="shared" si="1061"/>
        <v>0</v>
      </c>
      <c r="N3170" s="325">
        <f t="shared" si="1061"/>
        <v>0</v>
      </c>
      <c r="O3170" s="82" t="s">
        <v>146</v>
      </c>
      <c r="P3170" s="35" t="s">
        <v>145</v>
      </c>
      <c r="R3170" s="352">
        <f>L3170-[1]გადასახდელები!L3170</f>
        <v>0</v>
      </c>
    </row>
    <row r="3171" spans="2:18" ht="20.25" hidden="1" customHeight="1">
      <c r="B3171" s="36" t="str">
        <f t="shared" si="1046"/>
        <v>b</v>
      </c>
      <c r="C3171" s="42">
        <v>6</v>
      </c>
      <c r="D3171" s="42"/>
      <c r="F3171" s="343" t="s">
        <v>698</v>
      </c>
      <c r="G3171" s="54" t="s">
        <v>333</v>
      </c>
      <c r="H3171" s="325">
        <f t="shared" si="1024"/>
        <v>0</v>
      </c>
      <c r="I3171" s="105">
        <f t="shared" si="1073"/>
        <v>0</v>
      </c>
      <c r="J3171" s="325">
        <f t="shared" ref="J3171:K3171" si="1077">J3401+J4091+J5701+J5931+J6161+J6391+J6621+J6851+J7081</f>
        <v>0</v>
      </c>
      <c r="K3171" s="325">
        <f t="shared" si="1077"/>
        <v>0</v>
      </c>
      <c r="L3171" s="105">
        <f t="shared" si="1029"/>
        <v>0</v>
      </c>
      <c r="M3171" s="325">
        <f t="shared" si="1061"/>
        <v>0</v>
      </c>
      <c r="N3171" s="325">
        <f t="shared" si="1061"/>
        <v>0</v>
      </c>
      <c r="O3171" s="82" t="s">
        <v>146</v>
      </c>
      <c r="P3171" s="35" t="s">
        <v>145</v>
      </c>
      <c r="R3171" s="352">
        <f>L3171-[1]გადასახდელები!L3171</f>
        <v>0</v>
      </c>
    </row>
    <row r="3172" spans="2:18" ht="30.75" hidden="1" customHeight="1">
      <c r="B3172" s="36" t="str">
        <f t="shared" si="1046"/>
        <v>b</v>
      </c>
      <c r="C3172" s="42">
        <v>6</v>
      </c>
      <c r="D3172" s="42"/>
      <c r="F3172" s="343" t="s">
        <v>591</v>
      </c>
      <c r="G3172" s="54" t="s">
        <v>334</v>
      </c>
      <c r="H3172" s="325">
        <f t="shared" si="1024"/>
        <v>0</v>
      </c>
      <c r="I3172" s="105">
        <f t="shared" si="1073"/>
        <v>0</v>
      </c>
      <c r="J3172" s="325">
        <f t="shared" ref="J3172:K3172" si="1078">J3402+J4092+J5702+J5932+J6162+J6392+J6622+J6852+J7082</f>
        <v>0</v>
      </c>
      <c r="K3172" s="325">
        <f t="shared" si="1078"/>
        <v>0</v>
      </c>
      <c r="L3172" s="105">
        <f t="shared" si="1029"/>
        <v>0</v>
      </c>
      <c r="M3172" s="325">
        <f t="shared" si="1061"/>
        <v>0</v>
      </c>
      <c r="N3172" s="325">
        <f t="shared" si="1061"/>
        <v>0</v>
      </c>
      <c r="O3172" s="82" t="s">
        <v>146</v>
      </c>
      <c r="P3172" s="35" t="s">
        <v>145</v>
      </c>
      <c r="R3172" s="352">
        <f>L3172-[1]გადასახდელები!L3172</f>
        <v>-35</v>
      </c>
    </row>
    <row r="3173" spans="2:18" ht="20.25" hidden="1" customHeight="1">
      <c r="B3173" s="36" t="str">
        <f t="shared" si="1046"/>
        <v>b</v>
      </c>
      <c r="C3173" s="42">
        <v>4</v>
      </c>
      <c r="D3173" s="42"/>
      <c r="F3173" s="342" t="s">
        <v>699</v>
      </c>
      <c r="G3173" s="47" t="s">
        <v>335</v>
      </c>
      <c r="H3173" s="93">
        <f t="shared" si="1024"/>
        <v>0</v>
      </c>
      <c r="I3173" s="94">
        <f t="shared" si="1073"/>
        <v>0</v>
      </c>
      <c r="J3173" s="93">
        <f t="shared" ref="J3173:K3173" si="1079">J3403+J4093+J5703+J5933+J6163+J6393+J6623+J6853+J7083</f>
        <v>0</v>
      </c>
      <c r="K3173" s="93">
        <f t="shared" si="1079"/>
        <v>0</v>
      </c>
      <c r="L3173" s="94">
        <f t="shared" si="1029"/>
        <v>0</v>
      </c>
      <c r="M3173" s="93">
        <f t="shared" si="1061"/>
        <v>0</v>
      </c>
      <c r="N3173" s="93">
        <f t="shared" si="1061"/>
        <v>0</v>
      </c>
      <c r="O3173" s="82" t="s">
        <v>146</v>
      </c>
      <c r="P3173" s="35" t="s">
        <v>145</v>
      </c>
      <c r="R3173" s="352">
        <f>L3173-[1]გადასახდელები!L3173</f>
        <v>0</v>
      </c>
    </row>
    <row r="3174" spans="2:18" ht="20.25" hidden="1" customHeight="1">
      <c r="B3174" s="36" t="str">
        <f t="shared" si="1046"/>
        <v>b</v>
      </c>
      <c r="C3174" s="42">
        <v>5</v>
      </c>
      <c r="D3174" s="42"/>
      <c r="F3174" s="343" t="s">
        <v>700</v>
      </c>
      <c r="G3174" s="48" t="s">
        <v>336</v>
      </c>
      <c r="H3174" s="96">
        <f t="shared" si="1024"/>
        <v>0</v>
      </c>
      <c r="I3174" s="97">
        <f t="shared" si="1073"/>
        <v>0</v>
      </c>
      <c r="J3174" s="96">
        <f t="shared" ref="J3174:K3174" si="1080">J3404+J4094+J5704+J5934+J6164+J6394+J6624+J6854+J7084</f>
        <v>0</v>
      </c>
      <c r="K3174" s="96">
        <f t="shared" si="1080"/>
        <v>0</v>
      </c>
      <c r="L3174" s="97">
        <f t="shared" si="1029"/>
        <v>0</v>
      </c>
      <c r="M3174" s="96">
        <f t="shared" si="1061"/>
        <v>0</v>
      </c>
      <c r="N3174" s="96">
        <f t="shared" si="1061"/>
        <v>0</v>
      </c>
      <c r="O3174" s="82" t="s">
        <v>146</v>
      </c>
      <c r="P3174" s="35" t="s">
        <v>145</v>
      </c>
      <c r="R3174" s="352">
        <f>L3174-[1]გადასახდელები!L3174</f>
        <v>0</v>
      </c>
    </row>
    <row r="3175" spans="2:18" ht="20.25" hidden="1" customHeight="1">
      <c r="B3175" s="36" t="str">
        <f t="shared" si="1046"/>
        <v>b</v>
      </c>
      <c r="C3175" s="42">
        <v>5</v>
      </c>
      <c r="D3175" s="42"/>
      <c r="F3175" s="342" t="s">
        <v>701</v>
      </c>
      <c r="G3175" s="48" t="s">
        <v>337</v>
      </c>
      <c r="H3175" s="119">
        <f t="shared" si="1024"/>
        <v>0</v>
      </c>
      <c r="I3175" s="105">
        <f t="shared" si="1073"/>
        <v>0</v>
      </c>
      <c r="J3175" s="119">
        <f t="shared" ref="J3175:K3175" si="1081">J3405+J4095+J5705+J5935+J6165+J6395+J6625+J6855+J7085</f>
        <v>0</v>
      </c>
      <c r="K3175" s="119">
        <f t="shared" si="1081"/>
        <v>0</v>
      </c>
      <c r="L3175" s="105">
        <f t="shared" si="1029"/>
        <v>0</v>
      </c>
      <c r="M3175" s="119">
        <f t="shared" si="1061"/>
        <v>0</v>
      </c>
      <c r="N3175" s="119">
        <f t="shared" si="1061"/>
        <v>0</v>
      </c>
      <c r="O3175" s="82" t="s">
        <v>146</v>
      </c>
      <c r="P3175" s="35" t="s">
        <v>145</v>
      </c>
      <c r="R3175" s="352">
        <f>L3175-[1]გადასახდელები!L3175</f>
        <v>0</v>
      </c>
    </row>
    <row r="3176" spans="2:18" ht="20.25" hidden="1" customHeight="1">
      <c r="B3176" s="36" t="str">
        <f t="shared" si="1046"/>
        <v>b</v>
      </c>
      <c r="C3176" s="42">
        <v>6</v>
      </c>
      <c r="D3176" s="42"/>
      <c r="F3176" s="343" t="s">
        <v>702</v>
      </c>
      <c r="G3176" s="54" t="s">
        <v>338</v>
      </c>
      <c r="H3176" s="325">
        <f t="shared" si="1024"/>
        <v>0</v>
      </c>
      <c r="I3176" s="105">
        <f t="shared" si="1073"/>
        <v>0</v>
      </c>
      <c r="J3176" s="325">
        <f t="shared" ref="J3176:K3176" si="1082">J3406+J4096+J5706+J5936+J6166+J6396+J6626+J6856+J7086</f>
        <v>0</v>
      </c>
      <c r="K3176" s="325">
        <f t="shared" si="1082"/>
        <v>0</v>
      </c>
      <c r="L3176" s="105">
        <f t="shared" si="1029"/>
        <v>0</v>
      </c>
      <c r="M3176" s="325">
        <f t="shared" ref="M3176:N3195" si="1083">M3406+M4096+M5706+M5936+M6166+M6396+M6626+M6856+M7086</f>
        <v>0</v>
      </c>
      <c r="N3176" s="325">
        <f t="shared" si="1083"/>
        <v>0</v>
      </c>
      <c r="O3176" s="82" t="s">
        <v>146</v>
      </c>
      <c r="P3176" s="35" t="s">
        <v>145</v>
      </c>
      <c r="R3176" s="352">
        <f>L3176-[1]გადასახდელები!L3176</f>
        <v>0</v>
      </c>
    </row>
    <row r="3177" spans="2:18" ht="20.25" hidden="1" customHeight="1">
      <c r="B3177" s="36" t="str">
        <f t="shared" si="1046"/>
        <v>b</v>
      </c>
      <c r="C3177" s="42">
        <v>6</v>
      </c>
      <c r="D3177" s="42"/>
      <c r="F3177" s="343" t="s">
        <v>703</v>
      </c>
      <c r="G3177" s="54" t="s">
        <v>339</v>
      </c>
      <c r="H3177" s="325">
        <f t="shared" si="1024"/>
        <v>0</v>
      </c>
      <c r="I3177" s="105">
        <f t="shared" si="1073"/>
        <v>0</v>
      </c>
      <c r="J3177" s="325">
        <f t="shared" ref="J3177:K3177" si="1084">J3407+J4097+J5707+J5937+J6167+J6397+J6627+J6857+J7087</f>
        <v>0</v>
      </c>
      <c r="K3177" s="325">
        <f t="shared" si="1084"/>
        <v>0</v>
      </c>
      <c r="L3177" s="105">
        <f t="shared" si="1029"/>
        <v>0</v>
      </c>
      <c r="M3177" s="325">
        <f t="shared" si="1083"/>
        <v>0</v>
      </c>
      <c r="N3177" s="325">
        <f t="shared" si="1083"/>
        <v>0</v>
      </c>
      <c r="O3177" s="82" t="s">
        <v>146</v>
      </c>
      <c r="P3177" s="35" t="s">
        <v>145</v>
      </c>
      <c r="R3177" s="352">
        <f>L3177-[1]გადასახდელები!L3177</f>
        <v>0</v>
      </c>
    </row>
    <row r="3178" spans="2:18" ht="30.75" hidden="1" customHeight="1">
      <c r="B3178" s="36" t="str">
        <f t="shared" si="1046"/>
        <v>b</v>
      </c>
      <c r="C3178" s="42">
        <v>3</v>
      </c>
      <c r="D3178" s="42"/>
      <c r="F3178" s="342" t="s">
        <v>704</v>
      </c>
      <c r="G3178" s="51" t="s">
        <v>340</v>
      </c>
      <c r="H3178" s="89">
        <f t="shared" si="1024"/>
        <v>0</v>
      </c>
      <c r="I3178" s="90">
        <f t="shared" si="1073"/>
        <v>0</v>
      </c>
      <c r="J3178" s="89">
        <f t="shared" ref="J3178:K3178" si="1085">J3408+J4098+J5708+J5938+J6168+J6398+J6628+J6858+J7088</f>
        <v>0</v>
      </c>
      <c r="K3178" s="89">
        <f t="shared" si="1085"/>
        <v>0</v>
      </c>
      <c r="L3178" s="90">
        <f t="shared" si="1029"/>
        <v>0</v>
      </c>
      <c r="M3178" s="89">
        <f t="shared" si="1083"/>
        <v>0</v>
      </c>
      <c r="N3178" s="89">
        <f t="shared" si="1083"/>
        <v>0</v>
      </c>
      <c r="O3178" s="82" t="s">
        <v>146</v>
      </c>
      <c r="P3178" s="35" t="s">
        <v>145</v>
      </c>
      <c r="R3178" s="352">
        <f>L3178-[1]გადასახდელები!L3178</f>
        <v>0</v>
      </c>
    </row>
    <row r="3179" spans="2:18" ht="30.75" hidden="1" customHeight="1">
      <c r="B3179" s="36" t="str">
        <f t="shared" si="1046"/>
        <v>b</v>
      </c>
      <c r="C3179" s="42">
        <v>4</v>
      </c>
      <c r="D3179" s="42"/>
      <c r="F3179" s="343" t="s">
        <v>705</v>
      </c>
      <c r="G3179" s="47" t="s">
        <v>341</v>
      </c>
      <c r="H3179" s="93">
        <f t="shared" si="1024"/>
        <v>0</v>
      </c>
      <c r="I3179" s="94">
        <f t="shared" si="1073"/>
        <v>0</v>
      </c>
      <c r="J3179" s="93">
        <f t="shared" ref="J3179:K3179" si="1086">J3409+J4099+J5709+J5939+J6169+J6399+J6629+J6859+J7089</f>
        <v>0</v>
      </c>
      <c r="K3179" s="93">
        <f t="shared" si="1086"/>
        <v>0</v>
      </c>
      <c r="L3179" s="94">
        <f t="shared" si="1029"/>
        <v>0</v>
      </c>
      <c r="M3179" s="93">
        <f t="shared" si="1083"/>
        <v>0</v>
      </c>
      <c r="N3179" s="93">
        <f t="shared" si="1083"/>
        <v>0</v>
      </c>
      <c r="O3179" s="82" t="s">
        <v>146</v>
      </c>
      <c r="P3179" s="35" t="s">
        <v>145</v>
      </c>
      <c r="R3179" s="352">
        <f>L3179-[1]გადასახდელები!L3179</f>
        <v>0</v>
      </c>
    </row>
    <row r="3180" spans="2:18" ht="30.75" hidden="1" customHeight="1">
      <c r="B3180" s="36" t="str">
        <f t="shared" si="1046"/>
        <v>b</v>
      </c>
      <c r="C3180" s="42">
        <v>4</v>
      </c>
      <c r="D3180" s="42"/>
      <c r="F3180" s="342" t="s">
        <v>706</v>
      </c>
      <c r="G3180" s="47" t="s">
        <v>342</v>
      </c>
      <c r="H3180" s="93">
        <f t="shared" si="1024"/>
        <v>0</v>
      </c>
      <c r="I3180" s="94">
        <f t="shared" si="1073"/>
        <v>0</v>
      </c>
      <c r="J3180" s="93">
        <f t="shared" ref="J3180:K3180" si="1087">J3410+J4100+J5710+J5940+J6170+J6400+J6630+J6860+J7090</f>
        <v>0</v>
      </c>
      <c r="K3180" s="93">
        <f t="shared" si="1087"/>
        <v>0</v>
      </c>
      <c r="L3180" s="94">
        <f t="shared" si="1029"/>
        <v>0</v>
      </c>
      <c r="M3180" s="93">
        <f t="shared" si="1083"/>
        <v>0</v>
      </c>
      <c r="N3180" s="93">
        <f t="shared" si="1083"/>
        <v>0</v>
      </c>
      <c r="O3180" s="82" t="s">
        <v>146</v>
      </c>
      <c r="P3180" s="35" t="s">
        <v>145</v>
      </c>
      <c r="R3180" s="352">
        <f>L3180-[1]გადასახდელები!L3180</f>
        <v>0</v>
      </c>
    </row>
    <row r="3181" spans="2:18" ht="30.75" hidden="1" customHeight="1">
      <c r="B3181" s="36" t="str">
        <f t="shared" si="1046"/>
        <v>b</v>
      </c>
      <c r="C3181" s="42">
        <v>5</v>
      </c>
      <c r="D3181" s="42"/>
      <c r="F3181" s="343" t="s">
        <v>707</v>
      </c>
      <c r="G3181" s="48" t="s">
        <v>343</v>
      </c>
      <c r="H3181" s="96">
        <f t="shared" si="1024"/>
        <v>0</v>
      </c>
      <c r="I3181" s="97">
        <f t="shared" si="1073"/>
        <v>0</v>
      </c>
      <c r="J3181" s="96">
        <f t="shared" ref="J3181:K3181" si="1088">J3411+J4101+J5711+J5941+J6171+J6401+J6631+J6861+J7091</f>
        <v>0</v>
      </c>
      <c r="K3181" s="96">
        <f t="shared" si="1088"/>
        <v>0</v>
      </c>
      <c r="L3181" s="97">
        <f t="shared" si="1029"/>
        <v>0</v>
      </c>
      <c r="M3181" s="96">
        <f t="shared" si="1083"/>
        <v>0</v>
      </c>
      <c r="N3181" s="96">
        <f t="shared" si="1083"/>
        <v>0</v>
      </c>
      <c r="O3181" s="82" t="s">
        <v>146</v>
      </c>
      <c r="P3181" s="35" t="s">
        <v>145</v>
      </c>
      <c r="R3181" s="352">
        <f>L3181-[1]გადასახდელები!L3181</f>
        <v>0</v>
      </c>
    </row>
    <row r="3182" spans="2:18" ht="20.25" hidden="1" customHeight="1">
      <c r="B3182" s="36" t="str">
        <f t="shared" si="1046"/>
        <v>b</v>
      </c>
      <c r="C3182" s="42">
        <v>5</v>
      </c>
      <c r="D3182" s="42"/>
      <c r="F3182" s="343" t="s">
        <v>708</v>
      </c>
      <c r="G3182" s="48" t="s">
        <v>344</v>
      </c>
      <c r="H3182" s="96">
        <f t="shared" si="1024"/>
        <v>0</v>
      </c>
      <c r="I3182" s="97">
        <f t="shared" si="1073"/>
        <v>0</v>
      </c>
      <c r="J3182" s="96">
        <f t="shared" ref="J3182:K3182" si="1089">J3412+J4102+J5712+J5942+J6172+J6402+J6632+J6862+J7092</f>
        <v>0</v>
      </c>
      <c r="K3182" s="96">
        <f t="shared" si="1089"/>
        <v>0</v>
      </c>
      <c r="L3182" s="97">
        <f t="shared" si="1029"/>
        <v>0</v>
      </c>
      <c r="M3182" s="96">
        <f t="shared" si="1083"/>
        <v>0</v>
      </c>
      <c r="N3182" s="96">
        <f t="shared" si="1083"/>
        <v>0</v>
      </c>
      <c r="O3182" s="82" t="s">
        <v>146</v>
      </c>
      <c r="P3182" s="35" t="s">
        <v>145</v>
      </c>
      <c r="R3182" s="352">
        <f>L3182-[1]გადასახდელები!L3182</f>
        <v>0</v>
      </c>
    </row>
    <row r="3183" spans="2:18" ht="20.25" hidden="1" customHeight="1">
      <c r="B3183" s="36" t="str">
        <f t="shared" si="1046"/>
        <v>b</v>
      </c>
      <c r="C3183" s="42">
        <v>5</v>
      </c>
      <c r="D3183" s="42"/>
      <c r="F3183" s="343" t="s">
        <v>709</v>
      </c>
      <c r="G3183" s="48" t="s">
        <v>345</v>
      </c>
      <c r="H3183" s="96">
        <f t="shared" si="1024"/>
        <v>0</v>
      </c>
      <c r="I3183" s="97">
        <f t="shared" si="1073"/>
        <v>0</v>
      </c>
      <c r="J3183" s="96">
        <f t="shared" ref="J3183:K3183" si="1090">J3413+J4103+J5713+J5943+J6173+J6403+J6633+J6863+J7093</f>
        <v>0</v>
      </c>
      <c r="K3183" s="96">
        <f t="shared" si="1090"/>
        <v>0</v>
      </c>
      <c r="L3183" s="97">
        <f t="shared" si="1029"/>
        <v>0</v>
      </c>
      <c r="M3183" s="96">
        <f t="shared" si="1083"/>
        <v>0</v>
      </c>
      <c r="N3183" s="96">
        <f t="shared" si="1083"/>
        <v>0</v>
      </c>
      <c r="O3183" s="82" t="s">
        <v>146</v>
      </c>
      <c r="P3183" s="35" t="s">
        <v>145</v>
      </c>
      <c r="R3183" s="352">
        <f>L3183-[1]გადასახდელები!L3183</f>
        <v>0</v>
      </c>
    </row>
    <row r="3184" spans="2:18" ht="20.25" hidden="1" customHeight="1">
      <c r="B3184" s="36" t="str">
        <f t="shared" si="1046"/>
        <v>b</v>
      </c>
      <c r="C3184" s="42">
        <v>5</v>
      </c>
      <c r="D3184" s="42"/>
      <c r="F3184" s="343" t="s">
        <v>710</v>
      </c>
      <c r="G3184" s="48" t="s">
        <v>214</v>
      </c>
      <c r="H3184" s="96">
        <f t="shared" si="1024"/>
        <v>0</v>
      </c>
      <c r="I3184" s="97">
        <f t="shared" si="1073"/>
        <v>0</v>
      </c>
      <c r="J3184" s="96">
        <f t="shared" ref="J3184:K3184" si="1091">J3414+J4104+J5714+J5944+J6174+J6404+J6634+J6864+J7094</f>
        <v>0</v>
      </c>
      <c r="K3184" s="96">
        <f t="shared" si="1091"/>
        <v>0</v>
      </c>
      <c r="L3184" s="97">
        <f t="shared" si="1029"/>
        <v>0</v>
      </c>
      <c r="M3184" s="96">
        <f t="shared" si="1083"/>
        <v>0</v>
      </c>
      <c r="N3184" s="96">
        <f t="shared" si="1083"/>
        <v>0</v>
      </c>
      <c r="O3184" s="82" t="s">
        <v>146</v>
      </c>
      <c r="P3184" s="35" t="s">
        <v>145</v>
      </c>
      <c r="R3184" s="352">
        <f>L3184-[1]გადასახდელები!L3184</f>
        <v>0</v>
      </c>
    </row>
    <row r="3185" spans="2:18" ht="20.25" hidden="1" customHeight="1">
      <c r="B3185" s="36" t="str">
        <f t="shared" si="1046"/>
        <v>b</v>
      </c>
      <c r="C3185" s="42">
        <v>3</v>
      </c>
      <c r="D3185" s="42"/>
      <c r="F3185" s="343" t="s">
        <v>711</v>
      </c>
      <c r="G3185" s="51" t="s">
        <v>346</v>
      </c>
      <c r="H3185" s="89">
        <f t="shared" si="1024"/>
        <v>0</v>
      </c>
      <c r="I3185" s="90">
        <f t="shared" si="1073"/>
        <v>0</v>
      </c>
      <c r="J3185" s="89">
        <f t="shared" ref="J3185:K3185" si="1092">J3415+J4105+J5715+J5945+J6175+J6405+J6635+J6865+J7095</f>
        <v>0</v>
      </c>
      <c r="K3185" s="89">
        <f t="shared" si="1092"/>
        <v>0</v>
      </c>
      <c r="L3185" s="90">
        <f t="shared" si="1029"/>
        <v>0</v>
      </c>
      <c r="M3185" s="89">
        <f t="shared" si="1083"/>
        <v>0</v>
      </c>
      <c r="N3185" s="89">
        <f t="shared" si="1083"/>
        <v>0</v>
      </c>
      <c r="O3185" s="82" t="s">
        <v>146</v>
      </c>
      <c r="P3185" s="35" t="s">
        <v>145</v>
      </c>
      <c r="R3185" s="352">
        <f>L3185-[1]გადასახდელები!L3185</f>
        <v>0</v>
      </c>
    </row>
    <row r="3186" spans="2:18" ht="20.25" hidden="1" customHeight="1">
      <c r="B3186" s="36" t="str">
        <f t="shared" si="1046"/>
        <v>b</v>
      </c>
      <c r="C3186" s="42">
        <v>3</v>
      </c>
      <c r="D3186" s="42"/>
      <c r="F3186" s="342" t="s">
        <v>712</v>
      </c>
      <c r="G3186" s="51" t="s">
        <v>347</v>
      </c>
      <c r="H3186" s="89">
        <f t="shared" si="1024"/>
        <v>0</v>
      </c>
      <c r="I3186" s="90">
        <f t="shared" si="1073"/>
        <v>0</v>
      </c>
      <c r="J3186" s="89">
        <f t="shared" ref="J3186:K3186" si="1093">J3416+J4106+J5716+J5946+J6176+J6406+J6636+J6866+J7096</f>
        <v>0</v>
      </c>
      <c r="K3186" s="89">
        <f t="shared" si="1093"/>
        <v>0</v>
      </c>
      <c r="L3186" s="90">
        <f t="shared" si="1029"/>
        <v>0</v>
      </c>
      <c r="M3186" s="89">
        <f t="shared" si="1083"/>
        <v>0</v>
      </c>
      <c r="N3186" s="89">
        <f t="shared" si="1083"/>
        <v>0</v>
      </c>
      <c r="O3186" s="82" t="s">
        <v>146</v>
      </c>
      <c r="P3186" s="35" t="s">
        <v>145</v>
      </c>
      <c r="R3186" s="352">
        <f>L3186-[1]გადასახდელები!L3186</f>
        <v>0</v>
      </c>
    </row>
    <row r="3187" spans="2:18" ht="30.75" hidden="1" customHeight="1">
      <c r="B3187" s="36" t="str">
        <f t="shared" si="1046"/>
        <v>b</v>
      </c>
      <c r="C3187" s="42">
        <v>4</v>
      </c>
      <c r="D3187" s="42"/>
      <c r="F3187" s="343" t="s">
        <v>713</v>
      </c>
      <c r="G3187" s="47" t="s">
        <v>348</v>
      </c>
      <c r="H3187" s="93">
        <f t="shared" si="1024"/>
        <v>0</v>
      </c>
      <c r="I3187" s="94">
        <f t="shared" si="1073"/>
        <v>0</v>
      </c>
      <c r="J3187" s="93">
        <f t="shared" ref="J3187:K3187" si="1094">J3417+J4107+J5717+J5947+J6177+J6407+J6637+J6867+J7097</f>
        <v>0</v>
      </c>
      <c r="K3187" s="93">
        <f t="shared" si="1094"/>
        <v>0</v>
      </c>
      <c r="L3187" s="94">
        <f t="shared" si="1029"/>
        <v>0</v>
      </c>
      <c r="M3187" s="93">
        <f t="shared" si="1083"/>
        <v>0</v>
      </c>
      <c r="N3187" s="93">
        <f t="shared" si="1083"/>
        <v>0</v>
      </c>
      <c r="O3187" s="82" t="s">
        <v>146</v>
      </c>
      <c r="P3187" s="35" t="s">
        <v>145</v>
      </c>
      <c r="R3187" s="352">
        <f>L3187-[1]გადასახდელები!L3187</f>
        <v>0</v>
      </c>
    </row>
    <row r="3188" spans="2:18" ht="20.25" hidden="1" customHeight="1">
      <c r="B3188" s="36" t="str">
        <f t="shared" si="1046"/>
        <v>b</v>
      </c>
      <c r="C3188" s="42">
        <v>4</v>
      </c>
      <c r="D3188" s="42"/>
      <c r="F3188" s="343" t="s">
        <v>714</v>
      </c>
      <c r="G3188" s="47" t="s">
        <v>349</v>
      </c>
      <c r="H3188" s="93">
        <f t="shared" ref="H3188:H3225" si="1095">H3418+H4108+H5718+H5948+H6178+H6408+H6638+H6868+H7098</f>
        <v>0</v>
      </c>
      <c r="I3188" s="94">
        <f t="shared" si="1073"/>
        <v>0</v>
      </c>
      <c r="J3188" s="93">
        <f t="shared" ref="J3188:K3188" si="1096">J3418+J4108+J5718+J5948+J6178+J6408+J6638+J6868+J7098</f>
        <v>0</v>
      </c>
      <c r="K3188" s="93">
        <f t="shared" si="1096"/>
        <v>0</v>
      </c>
      <c r="L3188" s="94">
        <f t="shared" si="1029"/>
        <v>0</v>
      </c>
      <c r="M3188" s="93">
        <f t="shared" si="1083"/>
        <v>0</v>
      </c>
      <c r="N3188" s="93">
        <f t="shared" si="1083"/>
        <v>0</v>
      </c>
      <c r="O3188" s="82" t="s">
        <v>146</v>
      </c>
      <c r="P3188" s="35" t="s">
        <v>145</v>
      </c>
      <c r="R3188" s="352">
        <f>L3188-[1]გადასახდელები!L3188</f>
        <v>0</v>
      </c>
    </row>
    <row r="3189" spans="2:18" ht="20.25" hidden="1" customHeight="1">
      <c r="B3189" s="36" t="str">
        <f t="shared" si="1046"/>
        <v>b</v>
      </c>
      <c r="C3189" s="42">
        <v>4</v>
      </c>
      <c r="D3189" s="42"/>
      <c r="F3189" s="342" t="s">
        <v>715</v>
      </c>
      <c r="G3189" s="47" t="s">
        <v>350</v>
      </c>
      <c r="H3189" s="93">
        <f t="shared" si="1095"/>
        <v>0</v>
      </c>
      <c r="I3189" s="94">
        <f t="shared" si="1073"/>
        <v>0</v>
      </c>
      <c r="J3189" s="93">
        <f t="shared" ref="J3189:K3189" si="1097">J3419+J4109+J5719+J5949+J6179+J6409+J6639+J6869+J7099</f>
        <v>0</v>
      </c>
      <c r="K3189" s="93">
        <f t="shared" si="1097"/>
        <v>0</v>
      </c>
      <c r="L3189" s="94">
        <f t="shared" si="1029"/>
        <v>0</v>
      </c>
      <c r="M3189" s="93">
        <f t="shared" si="1083"/>
        <v>0</v>
      </c>
      <c r="N3189" s="93">
        <f t="shared" si="1083"/>
        <v>0</v>
      </c>
      <c r="O3189" s="82" t="s">
        <v>146</v>
      </c>
      <c r="P3189" s="35" t="s">
        <v>145</v>
      </c>
      <c r="R3189" s="352">
        <f>L3189-[1]გადასახდელები!L3189</f>
        <v>0</v>
      </c>
    </row>
    <row r="3190" spans="2:18" ht="30.75" hidden="1" customHeight="1">
      <c r="B3190" s="36" t="str">
        <f t="shared" si="1046"/>
        <v>b</v>
      </c>
      <c r="C3190" s="42">
        <v>5</v>
      </c>
      <c r="D3190" s="42"/>
      <c r="F3190" s="343" t="s">
        <v>716</v>
      </c>
      <c r="G3190" s="48" t="s">
        <v>351</v>
      </c>
      <c r="H3190" s="96">
        <f t="shared" si="1095"/>
        <v>0</v>
      </c>
      <c r="I3190" s="97">
        <f t="shared" si="1073"/>
        <v>0</v>
      </c>
      <c r="J3190" s="96">
        <f t="shared" ref="J3190:K3190" si="1098">J3420+J4110+J5720+J5950+J6180+J6410+J6640+J6870+J7100</f>
        <v>0</v>
      </c>
      <c r="K3190" s="96">
        <f t="shared" si="1098"/>
        <v>0</v>
      </c>
      <c r="L3190" s="97">
        <f t="shared" si="1029"/>
        <v>0</v>
      </c>
      <c r="M3190" s="96">
        <f t="shared" si="1083"/>
        <v>0</v>
      </c>
      <c r="N3190" s="96">
        <f t="shared" si="1083"/>
        <v>0</v>
      </c>
      <c r="O3190" s="82" t="s">
        <v>146</v>
      </c>
      <c r="P3190" s="35" t="s">
        <v>145</v>
      </c>
      <c r="R3190" s="352">
        <f>L3190-[1]გადასახდელები!L3190</f>
        <v>0</v>
      </c>
    </row>
    <row r="3191" spans="2:18" ht="20.25" hidden="1" customHeight="1">
      <c r="B3191" s="36" t="str">
        <f t="shared" si="1046"/>
        <v>b</v>
      </c>
      <c r="C3191" s="42">
        <v>5</v>
      </c>
      <c r="D3191" s="42"/>
      <c r="F3191" s="343" t="s">
        <v>717</v>
      </c>
      <c r="G3191" s="48" t="s">
        <v>352</v>
      </c>
      <c r="H3191" s="96">
        <f t="shared" si="1095"/>
        <v>0</v>
      </c>
      <c r="I3191" s="97">
        <f t="shared" si="1073"/>
        <v>0</v>
      </c>
      <c r="J3191" s="96">
        <f t="shared" ref="J3191:K3191" si="1099">J3421+J4111+J5721+J5951+J6181+J6411+J6641+J6871+J7101</f>
        <v>0</v>
      </c>
      <c r="K3191" s="96">
        <f t="shared" si="1099"/>
        <v>0</v>
      </c>
      <c r="L3191" s="97">
        <f t="shared" ref="L3191:L3254" si="1100">M3191+N3191</f>
        <v>0</v>
      </c>
      <c r="M3191" s="96">
        <f t="shared" si="1083"/>
        <v>0</v>
      </c>
      <c r="N3191" s="96">
        <f t="shared" si="1083"/>
        <v>0</v>
      </c>
      <c r="O3191" s="82" t="s">
        <v>146</v>
      </c>
      <c r="P3191" s="35" t="s">
        <v>145</v>
      </c>
      <c r="R3191" s="352">
        <f>L3191-[1]გადასახდელები!L3191</f>
        <v>0</v>
      </c>
    </row>
    <row r="3192" spans="2:18" ht="20.25" hidden="1" customHeight="1">
      <c r="B3192" s="36" t="str">
        <f t="shared" si="1046"/>
        <v>b</v>
      </c>
      <c r="C3192" s="42">
        <v>4</v>
      </c>
      <c r="D3192" s="42"/>
      <c r="F3192" s="343" t="s">
        <v>718</v>
      </c>
      <c r="G3192" s="47" t="s">
        <v>353</v>
      </c>
      <c r="H3192" s="93">
        <f t="shared" si="1095"/>
        <v>0</v>
      </c>
      <c r="I3192" s="94">
        <f t="shared" si="1073"/>
        <v>0</v>
      </c>
      <c r="J3192" s="93">
        <f t="shared" ref="J3192:K3192" si="1101">J3422+J4112+J5722+J5952+J6182+J6412+J6642+J6872+J7102</f>
        <v>0</v>
      </c>
      <c r="K3192" s="93">
        <f t="shared" si="1101"/>
        <v>0</v>
      </c>
      <c r="L3192" s="94">
        <f t="shared" si="1100"/>
        <v>0</v>
      </c>
      <c r="M3192" s="93">
        <f t="shared" si="1083"/>
        <v>0</v>
      </c>
      <c r="N3192" s="93">
        <f t="shared" si="1083"/>
        <v>0</v>
      </c>
      <c r="O3192" s="82" t="s">
        <v>146</v>
      </c>
      <c r="P3192" s="35" t="s">
        <v>145</v>
      </c>
      <c r="R3192" s="352">
        <f>L3192-[1]გადასახდელები!L3192</f>
        <v>0</v>
      </c>
    </row>
    <row r="3193" spans="2:18" ht="20.25" hidden="1" customHeight="1">
      <c r="B3193" s="36" t="str">
        <f t="shared" si="1046"/>
        <v>b</v>
      </c>
      <c r="C3193" s="42">
        <v>2</v>
      </c>
      <c r="D3193" s="42"/>
      <c r="F3193" s="30"/>
      <c r="G3193" s="60" t="s">
        <v>354</v>
      </c>
      <c r="H3193" s="86">
        <f t="shared" si="1095"/>
        <v>0</v>
      </c>
      <c r="I3193" s="87">
        <f t="shared" si="1073"/>
        <v>0</v>
      </c>
      <c r="J3193" s="86">
        <f t="shared" ref="J3193:K3193" si="1102">J3423+J4113+J5723+J5953+J6183+J6413+J6643+J6873+J7103</f>
        <v>0</v>
      </c>
      <c r="K3193" s="86">
        <f t="shared" si="1102"/>
        <v>0</v>
      </c>
      <c r="L3193" s="87">
        <f t="shared" si="1100"/>
        <v>0</v>
      </c>
      <c r="M3193" s="86">
        <f t="shared" si="1083"/>
        <v>0</v>
      </c>
      <c r="N3193" s="86">
        <f t="shared" si="1083"/>
        <v>0</v>
      </c>
      <c r="O3193" s="82" t="s">
        <v>146</v>
      </c>
      <c r="R3193" s="352">
        <f>L3193-[1]გადასახდელები!L3193</f>
        <v>0</v>
      </c>
    </row>
    <row r="3194" spans="2:18" ht="20.25" hidden="1" customHeight="1">
      <c r="B3194" s="36" t="str">
        <f t="shared" si="1046"/>
        <v>b</v>
      </c>
      <c r="C3194" s="42">
        <v>3</v>
      </c>
      <c r="D3194" s="42"/>
      <c r="F3194" s="31"/>
      <c r="G3194" s="51" t="s">
        <v>355</v>
      </c>
      <c r="H3194" s="120">
        <f t="shared" si="1095"/>
        <v>0</v>
      </c>
      <c r="I3194" s="118">
        <f t="shared" si="1073"/>
        <v>0</v>
      </c>
      <c r="J3194" s="120">
        <f t="shared" ref="J3194:K3194" si="1103">J3424+J4114+J5724+J5954+J6184+J6414+J6644+J6874+J7104</f>
        <v>0</v>
      </c>
      <c r="K3194" s="120">
        <f t="shared" si="1103"/>
        <v>0</v>
      </c>
      <c r="L3194" s="118">
        <f t="shared" si="1100"/>
        <v>0</v>
      </c>
      <c r="M3194" s="120">
        <f t="shared" si="1083"/>
        <v>0</v>
      </c>
      <c r="N3194" s="120">
        <f t="shared" si="1083"/>
        <v>0</v>
      </c>
      <c r="O3194" s="82" t="s">
        <v>146</v>
      </c>
      <c r="R3194" s="352">
        <f>L3194-[1]გადასახდელები!L3194</f>
        <v>0</v>
      </c>
    </row>
    <row r="3195" spans="2:18" ht="20.25" hidden="1" customHeight="1">
      <c r="B3195" s="36" t="str">
        <f t="shared" si="1046"/>
        <v>b</v>
      </c>
      <c r="C3195" s="42">
        <v>4</v>
      </c>
      <c r="D3195" s="42"/>
      <c r="F3195" s="31"/>
      <c r="G3195" s="47" t="s">
        <v>356</v>
      </c>
      <c r="H3195" s="93">
        <f t="shared" si="1095"/>
        <v>0</v>
      </c>
      <c r="I3195" s="94">
        <f t="shared" si="1073"/>
        <v>0</v>
      </c>
      <c r="J3195" s="93">
        <f t="shared" ref="J3195:K3195" si="1104">J3425+J4115+J5725+J5955+J6185+J6415+J6645+J6875+J7105</f>
        <v>0</v>
      </c>
      <c r="K3195" s="93">
        <f t="shared" si="1104"/>
        <v>0</v>
      </c>
      <c r="L3195" s="94">
        <f t="shared" si="1100"/>
        <v>0</v>
      </c>
      <c r="M3195" s="93">
        <f t="shared" si="1083"/>
        <v>0</v>
      </c>
      <c r="N3195" s="93">
        <f t="shared" si="1083"/>
        <v>0</v>
      </c>
      <c r="O3195" s="82" t="s">
        <v>146</v>
      </c>
      <c r="R3195" s="352">
        <f>L3195-[1]გადასახდელები!L3195</f>
        <v>0</v>
      </c>
    </row>
    <row r="3196" spans="2:18" ht="20.25" hidden="1" customHeight="1">
      <c r="B3196" s="36" t="str">
        <f t="shared" si="1046"/>
        <v>b</v>
      </c>
      <c r="C3196" s="42">
        <v>4</v>
      </c>
      <c r="D3196" s="42"/>
      <c r="F3196" s="31"/>
      <c r="G3196" s="47" t="s">
        <v>357</v>
      </c>
      <c r="H3196" s="93">
        <f t="shared" si="1095"/>
        <v>0</v>
      </c>
      <c r="I3196" s="94">
        <f t="shared" si="1073"/>
        <v>0</v>
      </c>
      <c r="J3196" s="93">
        <f t="shared" ref="J3196:K3196" si="1105">J3426+J4116+J5726+J5956+J6186+J6416+J6646+J6876+J7106</f>
        <v>0</v>
      </c>
      <c r="K3196" s="93">
        <f t="shared" si="1105"/>
        <v>0</v>
      </c>
      <c r="L3196" s="94">
        <f t="shared" si="1100"/>
        <v>0</v>
      </c>
      <c r="M3196" s="93">
        <f t="shared" ref="M3196:N3215" si="1106">M3426+M4116+M5726+M5956+M6186+M6416+M6646+M6876+M7106</f>
        <v>0</v>
      </c>
      <c r="N3196" s="93">
        <f t="shared" si="1106"/>
        <v>0</v>
      </c>
      <c r="O3196" s="82" t="s">
        <v>146</v>
      </c>
      <c r="R3196" s="352">
        <f>L3196-[1]გადასახდელები!L3196</f>
        <v>0</v>
      </c>
    </row>
    <row r="3197" spans="2:18" ht="20.25" hidden="1" customHeight="1">
      <c r="B3197" s="36" t="str">
        <f t="shared" si="1046"/>
        <v>b</v>
      </c>
      <c r="C3197" s="42">
        <v>4</v>
      </c>
      <c r="D3197" s="42"/>
      <c r="F3197" s="31"/>
      <c r="G3197" s="47" t="s">
        <v>212</v>
      </c>
      <c r="H3197" s="93">
        <f t="shared" si="1095"/>
        <v>0</v>
      </c>
      <c r="I3197" s="94">
        <f t="shared" si="1073"/>
        <v>0</v>
      </c>
      <c r="J3197" s="93">
        <f t="shared" ref="J3197:K3197" si="1107">J3427+J4117+J5727+J5957+J6187+J6417+J6647+J6877+J7107</f>
        <v>0</v>
      </c>
      <c r="K3197" s="93">
        <f t="shared" si="1107"/>
        <v>0</v>
      </c>
      <c r="L3197" s="94">
        <f t="shared" si="1100"/>
        <v>0</v>
      </c>
      <c r="M3197" s="93">
        <f t="shared" si="1106"/>
        <v>0</v>
      </c>
      <c r="N3197" s="93">
        <f t="shared" si="1106"/>
        <v>0</v>
      </c>
      <c r="O3197" s="82" t="s">
        <v>146</v>
      </c>
      <c r="R3197" s="352">
        <f>L3197-[1]გადასახდელები!L3197</f>
        <v>0</v>
      </c>
    </row>
    <row r="3198" spans="2:18" ht="20.25" hidden="1" customHeight="1">
      <c r="B3198" s="36" t="str">
        <f t="shared" si="1046"/>
        <v>b</v>
      </c>
      <c r="C3198" s="42">
        <v>4</v>
      </c>
      <c r="D3198" s="42"/>
      <c r="F3198" s="31"/>
      <c r="G3198" s="47" t="s">
        <v>358</v>
      </c>
      <c r="H3198" s="93">
        <f t="shared" si="1095"/>
        <v>0</v>
      </c>
      <c r="I3198" s="94">
        <f t="shared" si="1073"/>
        <v>0</v>
      </c>
      <c r="J3198" s="93">
        <f t="shared" ref="J3198:K3198" si="1108">J3428+J4118+J5728+J5958+J6188+J6418+J6648+J6878+J7108</f>
        <v>0</v>
      </c>
      <c r="K3198" s="93">
        <f t="shared" si="1108"/>
        <v>0</v>
      </c>
      <c r="L3198" s="94">
        <f t="shared" si="1100"/>
        <v>0</v>
      </c>
      <c r="M3198" s="93">
        <f t="shared" si="1106"/>
        <v>0</v>
      </c>
      <c r="N3198" s="93">
        <f t="shared" si="1106"/>
        <v>0</v>
      </c>
      <c r="O3198" s="82" t="s">
        <v>146</v>
      </c>
      <c r="R3198" s="352">
        <f>L3198-[1]გადასახდელები!L3198</f>
        <v>0</v>
      </c>
    </row>
    <row r="3199" spans="2:18" ht="20.25" hidden="1" customHeight="1">
      <c r="B3199" s="36" t="str">
        <f t="shared" si="1046"/>
        <v>b</v>
      </c>
      <c r="C3199" s="42">
        <v>4</v>
      </c>
      <c r="D3199" s="42"/>
      <c r="F3199" s="31"/>
      <c r="G3199" s="47" t="s">
        <v>359</v>
      </c>
      <c r="H3199" s="93">
        <f t="shared" si="1095"/>
        <v>0</v>
      </c>
      <c r="I3199" s="94">
        <f t="shared" si="1073"/>
        <v>0</v>
      </c>
      <c r="J3199" s="93">
        <f t="shared" ref="J3199:K3199" si="1109">J3429+J4119+J5729+J5959+J6189+J6419+J6649+J6879+J7109</f>
        <v>0</v>
      </c>
      <c r="K3199" s="93">
        <f t="shared" si="1109"/>
        <v>0</v>
      </c>
      <c r="L3199" s="94">
        <f t="shared" si="1100"/>
        <v>0</v>
      </c>
      <c r="M3199" s="93">
        <f t="shared" si="1106"/>
        <v>0</v>
      </c>
      <c r="N3199" s="93">
        <f t="shared" si="1106"/>
        <v>0</v>
      </c>
      <c r="O3199" s="82" t="s">
        <v>146</v>
      </c>
      <c r="R3199" s="352">
        <f>L3199-[1]გადასახდელები!L3199</f>
        <v>0</v>
      </c>
    </row>
    <row r="3200" spans="2:18" ht="20.25" hidden="1" customHeight="1">
      <c r="B3200" s="36" t="str">
        <f t="shared" si="1046"/>
        <v>b</v>
      </c>
      <c r="C3200" s="42">
        <v>4</v>
      </c>
      <c r="D3200" s="42"/>
      <c r="F3200" s="31"/>
      <c r="G3200" s="47" t="s">
        <v>360</v>
      </c>
      <c r="H3200" s="93">
        <f t="shared" si="1095"/>
        <v>0</v>
      </c>
      <c r="I3200" s="94">
        <f t="shared" si="1073"/>
        <v>0</v>
      </c>
      <c r="J3200" s="93">
        <f t="shared" ref="J3200:K3200" si="1110">J3430+J4120+J5730+J5960+J6190+J6420+J6650+J6880+J7110</f>
        <v>0</v>
      </c>
      <c r="K3200" s="93">
        <f t="shared" si="1110"/>
        <v>0</v>
      </c>
      <c r="L3200" s="94">
        <f t="shared" si="1100"/>
        <v>0</v>
      </c>
      <c r="M3200" s="93">
        <f t="shared" si="1106"/>
        <v>0</v>
      </c>
      <c r="N3200" s="93">
        <f t="shared" si="1106"/>
        <v>0</v>
      </c>
      <c r="O3200" s="82" t="s">
        <v>146</v>
      </c>
      <c r="R3200" s="352">
        <f>L3200-[1]გადასახდელები!L3200</f>
        <v>0</v>
      </c>
    </row>
    <row r="3201" spans="2:18" ht="20.25" hidden="1" customHeight="1">
      <c r="B3201" s="36" t="str">
        <f t="shared" si="1046"/>
        <v>b</v>
      </c>
      <c r="C3201" s="42">
        <v>3</v>
      </c>
      <c r="D3201" s="42"/>
      <c r="F3201" s="31"/>
      <c r="G3201" s="51" t="s">
        <v>211</v>
      </c>
      <c r="H3201" s="120">
        <f t="shared" si="1095"/>
        <v>0</v>
      </c>
      <c r="I3201" s="118">
        <f t="shared" si="1073"/>
        <v>0</v>
      </c>
      <c r="J3201" s="120">
        <f t="shared" ref="J3201:K3201" si="1111">J3431+J4121+J5731+J5961+J6191+J6421+J6651+J6881+J7111</f>
        <v>0</v>
      </c>
      <c r="K3201" s="120">
        <f t="shared" si="1111"/>
        <v>0</v>
      </c>
      <c r="L3201" s="118">
        <f t="shared" si="1100"/>
        <v>0</v>
      </c>
      <c r="M3201" s="120">
        <f t="shared" si="1106"/>
        <v>0</v>
      </c>
      <c r="N3201" s="120">
        <f t="shared" si="1106"/>
        <v>0</v>
      </c>
      <c r="O3201" s="82" t="s">
        <v>146</v>
      </c>
      <c r="R3201" s="352">
        <f>L3201-[1]გადასახდელები!L3201</f>
        <v>0</v>
      </c>
    </row>
    <row r="3202" spans="2:18" ht="20.25" hidden="1" customHeight="1">
      <c r="B3202" s="36" t="str">
        <f t="shared" si="1046"/>
        <v>b</v>
      </c>
      <c r="C3202" s="42">
        <v>4</v>
      </c>
      <c r="D3202" s="42"/>
      <c r="F3202" s="31"/>
      <c r="G3202" s="47" t="s">
        <v>356</v>
      </c>
      <c r="H3202" s="93">
        <f t="shared" si="1095"/>
        <v>0</v>
      </c>
      <c r="I3202" s="94">
        <f t="shared" si="1073"/>
        <v>0</v>
      </c>
      <c r="J3202" s="93">
        <f t="shared" ref="J3202:K3202" si="1112">J3432+J4122+J5732+J5962+J6192+J6422+J6652+J6882+J7112</f>
        <v>0</v>
      </c>
      <c r="K3202" s="93">
        <f t="shared" si="1112"/>
        <v>0</v>
      </c>
      <c r="L3202" s="94">
        <f t="shared" si="1100"/>
        <v>0</v>
      </c>
      <c r="M3202" s="93">
        <f t="shared" si="1106"/>
        <v>0</v>
      </c>
      <c r="N3202" s="93">
        <f t="shared" si="1106"/>
        <v>0</v>
      </c>
      <c r="O3202" s="82" t="s">
        <v>146</v>
      </c>
      <c r="R3202" s="352">
        <f>L3202-[1]გადასახდელები!L3202</f>
        <v>0</v>
      </c>
    </row>
    <row r="3203" spans="2:18" ht="20.25" hidden="1" customHeight="1">
      <c r="B3203" s="36" t="str">
        <f t="shared" si="1046"/>
        <v>b</v>
      </c>
      <c r="C3203" s="42">
        <v>4</v>
      </c>
      <c r="D3203" s="42"/>
      <c r="F3203" s="31"/>
      <c r="G3203" s="47" t="s">
        <v>357</v>
      </c>
      <c r="H3203" s="93">
        <f t="shared" si="1095"/>
        <v>0</v>
      </c>
      <c r="I3203" s="94">
        <f t="shared" si="1073"/>
        <v>0</v>
      </c>
      <c r="J3203" s="93">
        <f t="shared" ref="J3203:K3203" si="1113">J3433+J4123+J5733+J5963+J6193+J6423+J6653+J6883+J7113</f>
        <v>0</v>
      </c>
      <c r="K3203" s="93">
        <f t="shared" si="1113"/>
        <v>0</v>
      </c>
      <c r="L3203" s="94">
        <f t="shared" si="1100"/>
        <v>0</v>
      </c>
      <c r="M3203" s="93">
        <f t="shared" si="1106"/>
        <v>0</v>
      </c>
      <c r="N3203" s="93">
        <f t="shared" si="1106"/>
        <v>0</v>
      </c>
      <c r="O3203" s="82" t="s">
        <v>146</v>
      </c>
      <c r="R3203" s="352">
        <f>L3203-[1]გადასახდელები!L3203</f>
        <v>0</v>
      </c>
    </row>
    <row r="3204" spans="2:18" ht="20.25" hidden="1" customHeight="1">
      <c r="B3204" s="36" t="str">
        <f t="shared" si="1046"/>
        <v>b</v>
      </c>
      <c r="C3204" s="42">
        <v>4</v>
      </c>
      <c r="D3204" s="42"/>
      <c r="F3204" s="31"/>
      <c r="G3204" s="47" t="s">
        <v>212</v>
      </c>
      <c r="H3204" s="93">
        <f t="shared" si="1095"/>
        <v>0</v>
      </c>
      <c r="I3204" s="94">
        <f t="shared" si="1073"/>
        <v>0</v>
      </c>
      <c r="J3204" s="93">
        <f t="shared" ref="J3204:K3204" si="1114">J3434+J4124+J5734+J5964+J6194+J6424+J6654+J6884+J7114</f>
        <v>0</v>
      </c>
      <c r="K3204" s="93">
        <f t="shared" si="1114"/>
        <v>0</v>
      </c>
      <c r="L3204" s="94">
        <f t="shared" si="1100"/>
        <v>0</v>
      </c>
      <c r="M3204" s="93">
        <f t="shared" si="1106"/>
        <v>0</v>
      </c>
      <c r="N3204" s="93">
        <f t="shared" si="1106"/>
        <v>0</v>
      </c>
      <c r="O3204" s="82" t="s">
        <v>146</v>
      </c>
      <c r="R3204" s="352">
        <f>L3204-[1]გადასახდელები!L3204</f>
        <v>0</v>
      </c>
    </row>
    <row r="3205" spans="2:18" ht="20.25" hidden="1" customHeight="1">
      <c r="B3205" s="36" t="str">
        <f t="shared" si="1046"/>
        <v>b</v>
      </c>
      <c r="C3205" s="42">
        <v>4</v>
      </c>
      <c r="D3205" s="42"/>
      <c r="F3205" s="31"/>
      <c r="G3205" s="47" t="s">
        <v>361</v>
      </c>
      <c r="H3205" s="93">
        <f t="shared" si="1095"/>
        <v>0</v>
      </c>
      <c r="I3205" s="94">
        <f t="shared" si="1073"/>
        <v>0</v>
      </c>
      <c r="J3205" s="93">
        <f t="shared" ref="J3205:K3205" si="1115">J3435+J4125+J5735+J5965+J6195+J6425+J6655+J6885+J7115</f>
        <v>0</v>
      </c>
      <c r="K3205" s="93">
        <f t="shared" si="1115"/>
        <v>0</v>
      </c>
      <c r="L3205" s="94">
        <f t="shared" si="1100"/>
        <v>0</v>
      </c>
      <c r="M3205" s="93">
        <f t="shared" si="1106"/>
        <v>0</v>
      </c>
      <c r="N3205" s="93">
        <f t="shared" si="1106"/>
        <v>0</v>
      </c>
      <c r="O3205" s="82" t="s">
        <v>146</v>
      </c>
      <c r="R3205" s="352">
        <f>L3205-[1]გადასახდელები!L3205</f>
        <v>0</v>
      </c>
    </row>
    <row r="3206" spans="2:18" ht="20.25" hidden="1" customHeight="1">
      <c r="B3206" s="36" t="str">
        <f t="shared" si="1046"/>
        <v>b</v>
      </c>
      <c r="C3206" s="42">
        <v>4</v>
      </c>
      <c r="D3206" s="42"/>
      <c r="F3206" s="31"/>
      <c r="G3206" s="47" t="s">
        <v>359</v>
      </c>
      <c r="H3206" s="93">
        <f t="shared" si="1095"/>
        <v>0</v>
      </c>
      <c r="I3206" s="94">
        <f t="shared" si="1073"/>
        <v>0</v>
      </c>
      <c r="J3206" s="93">
        <f t="shared" ref="J3206:K3206" si="1116">J3436+J4126+J5736+J5966+J6196+J6426+J6656+J6886+J7116</f>
        <v>0</v>
      </c>
      <c r="K3206" s="93">
        <f t="shared" si="1116"/>
        <v>0</v>
      </c>
      <c r="L3206" s="94">
        <f t="shared" si="1100"/>
        <v>0</v>
      </c>
      <c r="M3206" s="93">
        <f t="shared" si="1106"/>
        <v>0</v>
      </c>
      <c r="N3206" s="93">
        <f t="shared" si="1106"/>
        <v>0</v>
      </c>
      <c r="O3206" s="82" t="s">
        <v>146</v>
      </c>
      <c r="R3206" s="352">
        <f>L3206-[1]გადასახდელები!L3206</f>
        <v>0</v>
      </c>
    </row>
    <row r="3207" spans="2:18" ht="20.25" hidden="1" customHeight="1">
      <c r="B3207" s="36" t="str">
        <f t="shared" ref="B3207:B3270" si="1117">IF(H3207+I3207+L3207&gt;0,"a","b")</f>
        <v>b</v>
      </c>
      <c r="C3207" s="42">
        <v>4</v>
      </c>
      <c r="D3207" s="42"/>
      <c r="F3207" s="31"/>
      <c r="G3207" s="47" t="s">
        <v>360</v>
      </c>
      <c r="H3207" s="93">
        <f t="shared" si="1095"/>
        <v>0</v>
      </c>
      <c r="I3207" s="94">
        <f t="shared" si="1073"/>
        <v>0</v>
      </c>
      <c r="J3207" s="93">
        <f t="shared" ref="J3207:K3207" si="1118">J3437+J4127+J5737+J5967+J6197+J6427+J6657+J6887+J7117</f>
        <v>0</v>
      </c>
      <c r="K3207" s="93">
        <f t="shared" si="1118"/>
        <v>0</v>
      </c>
      <c r="L3207" s="94">
        <f t="shared" si="1100"/>
        <v>0</v>
      </c>
      <c r="M3207" s="93">
        <f t="shared" si="1106"/>
        <v>0</v>
      </c>
      <c r="N3207" s="93">
        <f t="shared" si="1106"/>
        <v>0</v>
      </c>
      <c r="O3207" s="82" t="s">
        <v>146</v>
      </c>
      <c r="R3207" s="352">
        <f>L3207-[1]გადასახდელები!L3207</f>
        <v>0</v>
      </c>
    </row>
    <row r="3208" spans="2:18" ht="20.25" hidden="1" customHeight="1">
      <c r="B3208" s="36" t="str">
        <f t="shared" si="1117"/>
        <v>b</v>
      </c>
      <c r="C3208" s="42">
        <v>3</v>
      </c>
      <c r="D3208" s="42"/>
      <c r="F3208" s="29"/>
      <c r="G3208" s="56" t="s">
        <v>213</v>
      </c>
      <c r="H3208" s="120">
        <f t="shared" si="1095"/>
        <v>0</v>
      </c>
      <c r="I3208" s="118">
        <f t="shared" si="1073"/>
        <v>0</v>
      </c>
      <c r="J3208" s="120">
        <f t="shared" ref="J3208:K3208" si="1119">J3438+J4128+J5738+J5968+J6198+J6428+J6658+J6888+J7118</f>
        <v>0</v>
      </c>
      <c r="K3208" s="120">
        <f t="shared" si="1119"/>
        <v>0</v>
      </c>
      <c r="L3208" s="118">
        <f t="shared" si="1100"/>
        <v>0</v>
      </c>
      <c r="M3208" s="120">
        <f t="shared" si="1106"/>
        <v>0</v>
      </c>
      <c r="N3208" s="120">
        <f t="shared" si="1106"/>
        <v>0</v>
      </c>
      <c r="O3208" s="82" t="s">
        <v>146</v>
      </c>
      <c r="R3208" s="352">
        <f>L3208-[1]გადასახდელები!L3208</f>
        <v>0</v>
      </c>
    </row>
    <row r="3209" spans="2:18" ht="20.25" hidden="1" customHeight="1">
      <c r="B3209" s="36" t="str">
        <f t="shared" si="1117"/>
        <v>b</v>
      </c>
      <c r="C3209" s="42">
        <v>2</v>
      </c>
      <c r="D3209" s="42"/>
      <c r="F3209" s="28"/>
      <c r="G3209" s="60" t="s">
        <v>362</v>
      </c>
      <c r="H3209" s="86">
        <f t="shared" si="1095"/>
        <v>0</v>
      </c>
      <c r="I3209" s="87">
        <f t="shared" si="1073"/>
        <v>0</v>
      </c>
      <c r="J3209" s="86">
        <f t="shared" ref="J3209:K3209" si="1120">J3439+J4129+J5739+J5969+J6199+J6429+J6659+J6889+J7119</f>
        <v>0</v>
      </c>
      <c r="K3209" s="86">
        <f t="shared" si="1120"/>
        <v>0</v>
      </c>
      <c r="L3209" s="87">
        <f t="shared" si="1100"/>
        <v>0</v>
      </c>
      <c r="M3209" s="86">
        <f t="shared" si="1106"/>
        <v>0</v>
      </c>
      <c r="N3209" s="86">
        <f t="shared" si="1106"/>
        <v>0</v>
      </c>
      <c r="O3209" s="82" t="s">
        <v>146</v>
      </c>
      <c r="R3209" s="352">
        <f>L3209-[1]გადასახდელები!L3209</f>
        <v>0</v>
      </c>
    </row>
    <row r="3210" spans="2:18" ht="20.25" hidden="1" customHeight="1">
      <c r="B3210" s="36" t="str">
        <f t="shared" si="1117"/>
        <v>b</v>
      </c>
      <c r="C3210" s="42">
        <v>3</v>
      </c>
      <c r="D3210" s="42"/>
      <c r="F3210" s="29"/>
      <c r="G3210" s="51" t="s">
        <v>355</v>
      </c>
      <c r="H3210" s="120">
        <f t="shared" si="1095"/>
        <v>0</v>
      </c>
      <c r="I3210" s="118">
        <f t="shared" si="1073"/>
        <v>0</v>
      </c>
      <c r="J3210" s="120">
        <f t="shared" ref="J3210:K3210" si="1121">J3440+J4130+J5740+J5970+J6200+J6430+J6660+J6890+J7120</f>
        <v>0</v>
      </c>
      <c r="K3210" s="120">
        <f t="shared" si="1121"/>
        <v>0</v>
      </c>
      <c r="L3210" s="118">
        <f t="shared" si="1100"/>
        <v>0</v>
      </c>
      <c r="M3210" s="120">
        <f t="shared" si="1106"/>
        <v>0</v>
      </c>
      <c r="N3210" s="120">
        <f t="shared" si="1106"/>
        <v>0</v>
      </c>
      <c r="O3210" s="82" t="s">
        <v>146</v>
      </c>
      <c r="R3210" s="352">
        <f>L3210-[1]გადასახდელები!L3210</f>
        <v>0</v>
      </c>
    </row>
    <row r="3211" spans="2:18" ht="20.25" hidden="1" customHeight="1">
      <c r="B3211" s="36" t="str">
        <f t="shared" si="1117"/>
        <v>b</v>
      </c>
      <c r="C3211" s="42">
        <v>4</v>
      </c>
      <c r="D3211" s="42"/>
      <c r="F3211" s="29"/>
      <c r="G3211" s="47" t="s">
        <v>363</v>
      </c>
      <c r="H3211" s="93">
        <f t="shared" si="1095"/>
        <v>0</v>
      </c>
      <c r="I3211" s="94">
        <f t="shared" si="1073"/>
        <v>0</v>
      </c>
      <c r="J3211" s="93">
        <f t="shared" ref="J3211:K3211" si="1122">J3441+J4131+J5741+J5971+J6201+J6431+J6661+J6891+J7121</f>
        <v>0</v>
      </c>
      <c r="K3211" s="93">
        <f t="shared" si="1122"/>
        <v>0</v>
      </c>
      <c r="L3211" s="94">
        <f t="shared" si="1100"/>
        <v>0</v>
      </c>
      <c r="M3211" s="93">
        <f t="shared" si="1106"/>
        <v>0</v>
      </c>
      <c r="N3211" s="93">
        <f t="shared" si="1106"/>
        <v>0</v>
      </c>
      <c r="O3211" s="82" t="s">
        <v>146</v>
      </c>
      <c r="R3211" s="352">
        <f>L3211-[1]გადასახდელები!L3211</f>
        <v>0</v>
      </c>
    </row>
    <row r="3212" spans="2:18" ht="20.25" hidden="1" customHeight="1">
      <c r="B3212" s="36" t="str">
        <f t="shared" si="1117"/>
        <v>b</v>
      </c>
      <c r="C3212" s="42">
        <v>4</v>
      </c>
      <c r="D3212" s="42"/>
      <c r="F3212" s="29"/>
      <c r="G3212" s="47" t="s">
        <v>210</v>
      </c>
      <c r="H3212" s="93">
        <f t="shared" si="1095"/>
        <v>0</v>
      </c>
      <c r="I3212" s="94">
        <f t="shared" si="1073"/>
        <v>0</v>
      </c>
      <c r="J3212" s="93">
        <f t="shared" ref="J3212:K3212" si="1123">J3442+J4132+J5742+J5972+J6202+J6432+J6662+J6892+J7122</f>
        <v>0</v>
      </c>
      <c r="K3212" s="93">
        <f t="shared" si="1123"/>
        <v>0</v>
      </c>
      <c r="L3212" s="94">
        <f t="shared" si="1100"/>
        <v>0</v>
      </c>
      <c r="M3212" s="93">
        <f t="shared" si="1106"/>
        <v>0</v>
      </c>
      <c r="N3212" s="93">
        <f t="shared" si="1106"/>
        <v>0</v>
      </c>
      <c r="O3212" s="82" t="s">
        <v>146</v>
      </c>
      <c r="R3212" s="352">
        <f>L3212-[1]გადასახდელები!L3212</f>
        <v>0</v>
      </c>
    </row>
    <row r="3213" spans="2:18" ht="20.25" hidden="1" customHeight="1">
      <c r="B3213" s="36" t="str">
        <f t="shared" si="1117"/>
        <v>b</v>
      </c>
      <c r="C3213" s="42">
        <v>4</v>
      </c>
      <c r="D3213" s="42"/>
      <c r="F3213" s="29"/>
      <c r="G3213" s="47" t="s">
        <v>357</v>
      </c>
      <c r="H3213" s="93">
        <f t="shared" si="1095"/>
        <v>0</v>
      </c>
      <c r="I3213" s="94">
        <f t="shared" si="1073"/>
        <v>0</v>
      </c>
      <c r="J3213" s="93">
        <f t="shared" ref="J3213:K3213" si="1124">J3443+J4133+J5743+J5973+J6203+J6433+J6663+J6893+J7123</f>
        <v>0</v>
      </c>
      <c r="K3213" s="93">
        <f t="shared" si="1124"/>
        <v>0</v>
      </c>
      <c r="L3213" s="94">
        <f t="shared" si="1100"/>
        <v>0</v>
      </c>
      <c r="M3213" s="93">
        <f t="shared" si="1106"/>
        <v>0</v>
      </c>
      <c r="N3213" s="93">
        <f t="shared" si="1106"/>
        <v>0</v>
      </c>
      <c r="O3213" s="82" t="s">
        <v>146</v>
      </c>
      <c r="R3213" s="352">
        <f>L3213-[1]გადასახდელები!L3213</f>
        <v>0</v>
      </c>
    </row>
    <row r="3214" spans="2:18" ht="30.75" hidden="1" customHeight="1">
      <c r="B3214" s="36" t="str">
        <f t="shared" si="1117"/>
        <v>b</v>
      </c>
      <c r="C3214" s="42">
        <v>4</v>
      </c>
      <c r="D3214" s="42"/>
      <c r="F3214" s="29"/>
      <c r="G3214" s="47" t="s">
        <v>364</v>
      </c>
      <c r="H3214" s="93">
        <f t="shared" si="1095"/>
        <v>0</v>
      </c>
      <c r="I3214" s="94">
        <f t="shared" si="1073"/>
        <v>0</v>
      </c>
      <c r="J3214" s="93">
        <f t="shared" ref="J3214:K3214" si="1125">J3444+J4134+J5744+J5974+J6204+J6434+J6664+J6894+J7124</f>
        <v>0</v>
      </c>
      <c r="K3214" s="93">
        <f t="shared" si="1125"/>
        <v>0</v>
      </c>
      <c r="L3214" s="94">
        <f t="shared" si="1100"/>
        <v>0</v>
      </c>
      <c r="M3214" s="93">
        <f t="shared" si="1106"/>
        <v>0</v>
      </c>
      <c r="N3214" s="93">
        <f t="shared" si="1106"/>
        <v>0</v>
      </c>
      <c r="O3214" s="82" t="s">
        <v>146</v>
      </c>
      <c r="R3214" s="352">
        <f>L3214-[1]გადასახდელები!L3214</f>
        <v>0</v>
      </c>
    </row>
    <row r="3215" spans="2:18" ht="20.25" hidden="1" customHeight="1">
      <c r="B3215" s="36" t="str">
        <f t="shared" si="1117"/>
        <v>b</v>
      </c>
      <c r="C3215" s="42">
        <v>4</v>
      </c>
      <c r="D3215" s="42"/>
      <c r="F3215" s="29"/>
      <c r="G3215" s="47" t="s">
        <v>358</v>
      </c>
      <c r="H3215" s="93">
        <f t="shared" si="1095"/>
        <v>0</v>
      </c>
      <c r="I3215" s="94">
        <f t="shared" si="1073"/>
        <v>0</v>
      </c>
      <c r="J3215" s="93">
        <f t="shared" ref="J3215:K3215" si="1126">J3445+J4135+J5745+J5975+J6205+J6435+J6665+J6895+J7125</f>
        <v>0</v>
      </c>
      <c r="K3215" s="93">
        <f t="shared" si="1126"/>
        <v>0</v>
      </c>
      <c r="L3215" s="94">
        <f t="shared" si="1100"/>
        <v>0</v>
      </c>
      <c r="M3215" s="93">
        <f t="shared" si="1106"/>
        <v>0</v>
      </c>
      <c r="N3215" s="93">
        <f t="shared" si="1106"/>
        <v>0</v>
      </c>
      <c r="O3215" s="82" t="s">
        <v>146</v>
      </c>
      <c r="R3215" s="352">
        <f>L3215-[1]გადასახდელები!L3215</f>
        <v>0</v>
      </c>
    </row>
    <row r="3216" spans="2:18" ht="20.25" hidden="1" customHeight="1">
      <c r="B3216" s="36" t="str">
        <f t="shared" si="1117"/>
        <v>b</v>
      </c>
      <c r="C3216" s="42">
        <v>4</v>
      </c>
      <c r="D3216" s="42"/>
      <c r="F3216" s="29"/>
      <c r="G3216" s="47" t="s">
        <v>359</v>
      </c>
      <c r="H3216" s="93">
        <f t="shared" si="1095"/>
        <v>0</v>
      </c>
      <c r="I3216" s="94">
        <f t="shared" si="1073"/>
        <v>0</v>
      </c>
      <c r="J3216" s="93">
        <f t="shared" ref="J3216:K3216" si="1127">J3446+J4136+J5746+J5976+J6206+J6436+J6666+J6896+J7126</f>
        <v>0</v>
      </c>
      <c r="K3216" s="93">
        <f t="shared" si="1127"/>
        <v>0</v>
      </c>
      <c r="L3216" s="94">
        <f t="shared" si="1100"/>
        <v>0</v>
      </c>
      <c r="M3216" s="93">
        <f t="shared" ref="M3216:N3225" si="1128">M3446+M4136+M5746+M5976+M6206+M6436+M6666+M6896+M7126</f>
        <v>0</v>
      </c>
      <c r="N3216" s="93">
        <f t="shared" si="1128"/>
        <v>0</v>
      </c>
      <c r="O3216" s="82" t="s">
        <v>146</v>
      </c>
      <c r="R3216" s="352">
        <f>L3216-[1]გადასახდელები!L3216</f>
        <v>0</v>
      </c>
    </row>
    <row r="3217" spans="2:18" ht="20.25" hidden="1" customHeight="1">
      <c r="B3217" s="36" t="str">
        <f t="shared" si="1117"/>
        <v>b</v>
      </c>
      <c r="C3217" s="42">
        <v>4</v>
      </c>
      <c r="D3217" s="42"/>
      <c r="F3217" s="29"/>
      <c r="G3217" s="47" t="s">
        <v>365</v>
      </c>
      <c r="H3217" s="120">
        <f t="shared" si="1095"/>
        <v>0</v>
      </c>
      <c r="I3217" s="94">
        <f t="shared" si="1073"/>
        <v>0</v>
      </c>
      <c r="J3217" s="120">
        <f t="shared" ref="J3217:K3217" si="1129">J3447+J4137+J5747+J5977+J6207+J6437+J6667+J6897+J7127</f>
        <v>0</v>
      </c>
      <c r="K3217" s="120">
        <f t="shared" si="1129"/>
        <v>0</v>
      </c>
      <c r="L3217" s="94">
        <f t="shared" si="1100"/>
        <v>0</v>
      </c>
      <c r="M3217" s="120">
        <f t="shared" si="1128"/>
        <v>0</v>
      </c>
      <c r="N3217" s="120">
        <f t="shared" si="1128"/>
        <v>0</v>
      </c>
      <c r="O3217" s="82" t="s">
        <v>146</v>
      </c>
      <c r="R3217" s="352">
        <f>L3217-[1]გადასახდელები!L3217</f>
        <v>0</v>
      </c>
    </row>
    <row r="3218" spans="2:18" ht="20.25" hidden="1" customHeight="1">
      <c r="B3218" s="36" t="str">
        <f t="shared" si="1117"/>
        <v>b</v>
      </c>
      <c r="C3218" s="42">
        <v>3</v>
      </c>
      <c r="D3218" s="42"/>
      <c r="F3218" s="29"/>
      <c r="G3218" s="51" t="s">
        <v>211</v>
      </c>
      <c r="H3218" s="120">
        <f t="shared" si="1095"/>
        <v>0</v>
      </c>
      <c r="I3218" s="118">
        <f t="shared" si="1073"/>
        <v>0</v>
      </c>
      <c r="J3218" s="120">
        <f t="shared" ref="J3218:K3218" si="1130">J3448+J4138+J5748+J5978+J6208+J6438+J6668+J6898+J7128</f>
        <v>0</v>
      </c>
      <c r="K3218" s="120">
        <f t="shared" si="1130"/>
        <v>0</v>
      </c>
      <c r="L3218" s="118">
        <f t="shared" si="1100"/>
        <v>0</v>
      </c>
      <c r="M3218" s="120">
        <f t="shared" si="1128"/>
        <v>0</v>
      </c>
      <c r="N3218" s="120">
        <f t="shared" si="1128"/>
        <v>0</v>
      </c>
      <c r="O3218" s="82" t="s">
        <v>146</v>
      </c>
      <c r="R3218" s="352">
        <f>L3218-[1]გადასახდელები!L3218</f>
        <v>0</v>
      </c>
    </row>
    <row r="3219" spans="2:18" ht="20.25" hidden="1" customHeight="1">
      <c r="B3219" s="36" t="str">
        <f t="shared" si="1117"/>
        <v>b</v>
      </c>
      <c r="C3219" s="42">
        <v>4</v>
      </c>
      <c r="D3219" s="42"/>
      <c r="F3219" s="29"/>
      <c r="G3219" s="47" t="s">
        <v>363</v>
      </c>
      <c r="H3219" s="93">
        <f t="shared" si="1095"/>
        <v>0</v>
      </c>
      <c r="I3219" s="94">
        <f t="shared" si="1073"/>
        <v>0</v>
      </c>
      <c r="J3219" s="93">
        <f t="shared" ref="J3219:K3219" si="1131">J3449+J4139+J5749+J5979+J6209+J6439+J6669+J6899+J7129</f>
        <v>0</v>
      </c>
      <c r="K3219" s="93">
        <f t="shared" si="1131"/>
        <v>0</v>
      </c>
      <c r="L3219" s="94">
        <f t="shared" si="1100"/>
        <v>0</v>
      </c>
      <c r="M3219" s="93">
        <f t="shared" si="1128"/>
        <v>0</v>
      </c>
      <c r="N3219" s="93">
        <f t="shared" si="1128"/>
        <v>0</v>
      </c>
      <c r="O3219" s="82" t="s">
        <v>146</v>
      </c>
      <c r="R3219" s="352">
        <f>L3219-[1]გადასახდელები!L3219</f>
        <v>0</v>
      </c>
    </row>
    <row r="3220" spans="2:18" ht="20.25" hidden="1" customHeight="1">
      <c r="B3220" s="36" t="str">
        <f t="shared" si="1117"/>
        <v>b</v>
      </c>
      <c r="C3220" s="42">
        <v>4</v>
      </c>
      <c r="D3220" s="42"/>
      <c r="F3220" s="29"/>
      <c r="G3220" s="47" t="s">
        <v>210</v>
      </c>
      <c r="H3220" s="93">
        <f t="shared" si="1095"/>
        <v>0</v>
      </c>
      <c r="I3220" s="94">
        <f t="shared" si="1073"/>
        <v>0</v>
      </c>
      <c r="J3220" s="93">
        <f t="shared" ref="J3220:K3220" si="1132">J3450+J4140+J5750+J5980+J6210+J6440+J6670+J6900+J7130</f>
        <v>0</v>
      </c>
      <c r="K3220" s="93">
        <f t="shared" si="1132"/>
        <v>0</v>
      </c>
      <c r="L3220" s="94">
        <f t="shared" si="1100"/>
        <v>0</v>
      </c>
      <c r="M3220" s="93">
        <f t="shared" si="1128"/>
        <v>0</v>
      </c>
      <c r="N3220" s="93">
        <f t="shared" si="1128"/>
        <v>0</v>
      </c>
      <c r="O3220" s="82" t="s">
        <v>146</v>
      </c>
      <c r="R3220" s="352">
        <f>L3220-[1]გადასახდელები!L3220</f>
        <v>0</v>
      </c>
    </row>
    <row r="3221" spans="2:18" ht="20.25" hidden="1" customHeight="1">
      <c r="B3221" s="36" t="str">
        <f t="shared" si="1117"/>
        <v>b</v>
      </c>
      <c r="C3221" s="42">
        <v>4</v>
      </c>
      <c r="D3221" s="42"/>
      <c r="F3221" s="29"/>
      <c r="G3221" s="47" t="s">
        <v>357</v>
      </c>
      <c r="H3221" s="93">
        <f t="shared" si="1095"/>
        <v>0</v>
      </c>
      <c r="I3221" s="94">
        <f t="shared" si="1073"/>
        <v>0</v>
      </c>
      <c r="J3221" s="93">
        <f t="shared" ref="J3221:K3221" si="1133">J3451+J4141+J5751+J5981+J6211+J6441+J6671+J6901+J7131</f>
        <v>0</v>
      </c>
      <c r="K3221" s="93">
        <f t="shared" si="1133"/>
        <v>0</v>
      </c>
      <c r="L3221" s="94">
        <f t="shared" si="1100"/>
        <v>0</v>
      </c>
      <c r="M3221" s="93">
        <f t="shared" si="1128"/>
        <v>0</v>
      </c>
      <c r="N3221" s="93">
        <f t="shared" si="1128"/>
        <v>0</v>
      </c>
      <c r="O3221" s="82" t="s">
        <v>146</v>
      </c>
      <c r="R3221" s="352">
        <f>L3221-[1]გადასახდელები!L3221</f>
        <v>0</v>
      </c>
    </row>
    <row r="3222" spans="2:18" ht="30.75" hidden="1" customHeight="1">
      <c r="B3222" s="36" t="str">
        <f t="shared" si="1117"/>
        <v>b</v>
      </c>
      <c r="C3222" s="42">
        <v>4</v>
      </c>
      <c r="D3222" s="42"/>
      <c r="F3222" s="29"/>
      <c r="G3222" s="47" t="s">
        <v>364</v>
      </c>
      <c r="H3222" s="93">
        <f t="shared" si="1095"/>
        <v>0</v>
      </c>
      <c r="I3222" s="94">
        <f t="shared" si="1073"/>
        <v>0</v>
      </c>
      <c r="J3222" s="93">
        <f t="shared" ref="J3222:K3222" si="1134">J3452+J4142+J5752+J5982+J6212+J6442+J6672+J6902+J7132</f>
        <v>0</v>
      </c>
      <c r="K3222" s="93">
        <f t="shared" si="1134"/>
        <v>0</v>
      </c>
      <c r="L3222" s="94">
        <f t="shared" si="1100"/>
        <v>0</v>
      </c>
      <c r="M3222" s="93">
        <f t="shared" si="1128"/>
        <v>0</v>
      </c>
      <c r="N3222" s="93">
        <f t="shared" si="1128"/>
        <v>0</v>
      </c>
      <c r="O3222" s="82" t="s">
        <v>146</v>
      </c>
      <c r="R3222" s="352">
        <f>L3222-[1]გადასახდელები!L3222</f>
        <v>0</v>
      </c>
    </row>
    <row r="3223" spans="2:18" ht="20.25" hidden="1" customHeight="1">
      <c r="B3223" s="36" t="str">
        <f t="shared" si="1117"/>
        <v>b</v>
      </c>
      <c r="C3223" s="42">
        <v>4</v>
      </c>
      <c r="D3223" s="42"/>
      <c r="F3223" s="29"/>
      <c r="G3223" s="47" t="s">
        <v>366</v>
      </c>
      <c r="H3223" s="93">
        <f t="shared" si="1095"/>
        <v>0</v>
      </c>
      <c r="I3223" s="94">
        <f t="shared" si="1073"/>
        <v>0</v>
      </c>
      <c r="J3223" s="93">
        <f t="shared" ref="J3223:K3223" si="1135">J3453+J4143+J5753+J5983+J6213+J6443+J6673+J6903+J7133</f>
        <v>0</v>
      </c>
      <c r="K3223" s="93">
        <f t="shared" si="1135"/>
        <v>0</v>
      </c>
      <c r="L3223" s="94">
        <f t="shared" si="1100"/>
        <v>0</v>
      </c>
      <c r="M3223" s="93">
        <f t="shared" si="1128"/>
        <v>0</v>
      </c>
      <c r="N3223" s="93">
        <f t="shared" si="1128"/>
        <v>0</v>
      </c>
      <c r="O3223" s="82" t="s">
        <v>146</v>
      </c>
      <c r="R3223" s="352">
        <f>L3223-[1]გადასახდელები!L3223</f>
        <v>0</v>
      </c>
    </row>
    <row r="3224" spans="2:18" ht="20.25" hidden="1" customHeight="1">
      <c r="B3224" s="36" t="str">
        <f t="shared" si="1117"/>
        <v>b</v>
      </c>
      <c r="C3224" s="42">
        <v>4</v>
      </c>
      <c r="D3224" s="42"/>
      <c r="F3224" s="29"/>
      <c r="G3224" s="47" t="s">
        <v>359</v>
      </c>
      <c r="H3224" s="93">
        <f t="shared" si="1095"/>
        <v>0</v>
      </c>
      <c r="I3224" s="94">
        <f t="shared" si="1073"/>
        <v>0</v>
      </c>
      <c r="J3224" s="93">
        <f t="shared" ref="J3224:K3224" si="1136">J3454+J4144+J5754+J5984+J6214+J6444+J6674+J6904+J7134</f>
        <v>0</v>
      </c>
      <c r="K3224" s="93">
        <f t="shared" si="1136"/>
        <v>0</v>
      </c>
      <c r="L3224" s="94">
        <f t="shared" si="1100"/>
        <v>0</v>
      </c>
      <c r="M3224" s="93">
        <f t="shared" si="1128"/>
        <v>0</v>
      </c>
      <c r="N3224" s="93">
        <f t="shared" si="1128"/>
        <v>0</v>
      </c>
      <c r="O3224" s="82" t="s">
        <v>146</v>
      </c>
      <c r="R3224" s="352">
        <f>L3224-[1]გადასახდელები!L3224</f>
        <v>0</v>
      </c>
    </row>
    <row r="3225" spans="2:18" ht="21" hidden="1" customHeight="1" thickBot="1">
      <c r="B3225" s="36" t="str">
        <f t="shared" si="1117"/>
        <v>b</v>
      </c>
      <c r="C3225" s="42">
        <v>4</v>
      </c>
      <c r="D3225" s="42"/>
      <c r="F3225" s="29"/>
      <c r="G3225" s="47" t="s">
        <v>365</v>
      </c>
      <c r="H3225" s="93">
        <f t="shared" si="1095"/>
        <v>0</v>
      </c>
      <c r="I3225" s="94">
        <f t="shared" si="1073"/>
        <v>0</v>
      </c>
      <c r="J3225" s="93">
        <f t="shared" ref="J3225:K3225" si="1137">J3455+J4145+J5755+J5985+J6215+J6445+J6675+J6905+J7135</f>
        <v>0</v>
      </c>
      <c r="K3225" s="93">
        <f t="shared" si="1137"/>
        <v>0</v>
      </c>
      <c r="L3225" s="94">
        <f t="shared" si="1100"/>
        <v>0</v>
      </c>
      <c r="M3225" s="93">
        <f t="shared" si="1128"/>
        <v>0</v>
      </c>
      <c r="N3225" s="93">
        <f t="shared" si="1128"/>
        <v>0</v>
      </c>
      <c r="O3225" s="82" t="s">
        <v>146</v>
      </c>
      <c r="R3225" s="352">
        <f>L3225-[1]გადასახდელები!L3225</f>
        <v>0</v>
      </c>
    </row>
    <row r="3226" spans="2:18" ht="63" customHeight="1" thickBot="1">
      <c r="B3226" s="36" t="str">
        <f t="shared" si="1117"/>
        <v>a</v>
      </c>
      <c r="C3226" s="42">
        <v>1</v>
      </c>
      <c r="D3226" s="42"/>
      <c r="E3226" s="24"/>
      <c r="F3226" s="32" t="s">
        <v>84</v>
      </c>
      <c r="G3226" s="61" t="s">
        <v>85</v>
      </c>
      <c r="H3226" s="79">
        <f t="shared" ref="H3226:H3289" si="1138">H3456+H3686</f>
        <v>3583.201</v>
      </c>
      <c r="I3226" s="80">
        <f t="shared" si="1073"/>
        <v>199.5</v>
      </c>
      <c r="J3226" s="79">
        <f t="shared" ref="J3226:K3226" si="1139">J3456+J3686</f>
        <v>0</v>
      </c>
      <c r="K3226" s="79">
        <f t="shared" si="1139"/>
        <v>199.5</v>
      </c>
      <c r="L3226" s="80">
        <f t="shared" si="1100"/>
        <v>86.420000000000016</v>
      </c>
      <c r="M3226" s="79">
        <f t="shared" ref="M3226:N3245" si="1140">M3456+M3686</f>
        <v>0</v>
      </c>
      <c r="N3226" s="79">
        <f t="shared" si="1140"/>
        <v>86.420000000000016</v>
      </c>
      <c r="O3226" s="82" t="s">
        <v>146</v>
      </c>
      <c r="P3226" s="43">
        <v>1</v>
      </c>
      <c r="R3226" s="352">
        <f>L3226-[1]გადასახდელები!L3226</f>
        <v>39.420000000000016</v>
      </c>
    </row>
    <row r="3227" spans="2:18" ht="21" hidden="1" customHeight="1" thickTop="1">
      <c r="B3227" s="36" t="str">
        <f t="shared" si="1117"/>
        <v>b</v>
      </c>
      <c r="C3227" s="42">
        <v>2</v>
      </c>
      <c r="D3227" s="42"/>
      <c r="F3227" s="26"/>
      <c r="G3227" s="46" t="s">
        <v>162</v>
      </c>
      <c r="H3227" s="83">
        <f t="shared" si="1138"/>
        <v>0</v>
      </c>
      <c r="I3227" s="84">
        <f t="shared" si="1073"/>
        <v>0</v>
      </c>
      <c r="J3227" s="83">
        <f t="shared" ref="J3227:K3227" si="1141">J3457+J3687</f>
        <v>0</v>
      </c>
      <c r="K3227" s="83">
        <f t="shared" si="1141"/>
        <v>0</v>
      </c>
      <c r="L3227" s="84">
        <f t="shared" si="1100"/>
        <v>0</v>
      </c>
      <c r="M3227" s="83">
        <f t="shared" si="1140"/>
        <v>0</v>
      </c>
      <c r="N3227" s="83">
        <f t="shared" si="1140"/>
        <v>0</v>
      </c>
      <c r="O3227" s="82" t="s">
        <v>146</v>
      </c>
      <c r="R3227" s="352">
        <f>L3227-[1]გადასახდელები!L3227</f>
        <v>0</v>
      </c>
    </row>
    <row r="3228" spans="2:18" ht="20.25" customHeight="1" thickTop="1">
      <c r="B3228" s="36" t="str">
        <f t="shared" si="1117"/>
        <v>a</v>
      </c>
      <c r="C3228" s="42">
        <v>2</v>
      </c>
      <c r="D3228" s="42"/>
      <c r="E3228" s="24"/>
      <c r="F3228" s="341" t="s">
        <v>524</v>
      </c>
      <c r="G3228" s="58" t="s">
        <v>163</v>
      </c>
      <c r="H3228" s="86">
        <f t="shared" si="1138"/>
        <v>102.20099999999999</v>
      </c>
      <c r="I3228" s="87">
        <f t="shared" si="1073"/>
        <v>199.5</v>
      </c>
      <c r="J3228" s="86">
        <f t="shared" ref="J3228:K3228" si="1142">J3458+J3688</f>
        <v>0</v>
      </c>
      <c r="K3228" s="86">
        <f t="shared" si="1142"/>
        <v>199.5</v>
      </c>
      <c r="L3228" s="87">
        <f t="shared" si="1100"/>
        <v>86.420000000000016</v>
      </c>
      <c r="M3228" s="86">
        <f t="shared" si="1140"/>
        <v>0</v>
      </c>
      <c r="N3228" s="86">
        <f t="shared" si="1140"/>
        <v>86.420000000000016</v>
      </c>
      <c r="O3228" s="82" t="s">
        <v>146</v>
      </c>
      <c r="R3228" s="352">
        <f>L3228-[1]გადასახდელები!L3228</f>
        <v>39.420000000000016</v>
      </c>
    </row>
    <row r="3229" spans="2:18" ht="20.25" hidden="1" customHeight="1">
      <c r="B3229" s="36" t="str">
        <f t="shared" si="1117"/>
        <v>b</v>
      </c>
      <c r="C3229" s="42">
        <v>31</v>
      </c>
      <c r="D3229" s="42"/>
      <c r="F3229" s="341" t="s">
        <v>525</v>
      </c>
      <c r="G3229" s="57" t="s">
        <v>164</v>
      </c>
      <c r="H3229" s="89">
        <f t="shared" si="1138"/>
        <v>0</v>
      </c>
      <c r="I3229" s="90">
        <f t="shared" si="1073"/>
        <v>0</v>
      </c>
      <c r="J3229" s="89">
        <f t="shared" ref="J3229:K3229" si="1143">J3459+J3689</f>
        <v>0</v>
      </c>
      <c r="K3229" s="89">
        <f t="shared" si="1143"/>
        <v>0</v>
      </c>
      <c r="L3229" s="90">
        <f t="shared" si="1100"/>
        <v>0</v>
      </c>
      <c r="M3229" s="89">
        <f t="shared" si="1140"/>
        <v>0</v>
      </c>
      <c r="N3229" s="89">
        <f t="shared" si="1140"/>
        <v>0</v>
      </c>
      <c r="O3229" s="82" t="s">
        <v>146</v>
      </c>
      <c r="R3229" s="352">
        <f>L3229-[1]გადასახდელები!L3229</f>
        <v>0</v>
      </c>
    </row>
    <row r="3230" spans="2:18" ht="20.25" hidden="1" customHeight="1">
      <c r="B3230" s="36" t="str">
        <f t="shared" si="1117"/>
        <v>b</v>
      </c>
      <c r="C3230" s="42">
        <v>4</v>
      </c>
      <c r="D3230" s="42"/>
      <c r="F3230" s="341" t="s">
        <v>526</v>
      </c>
      <c r="G3230" s="47" t="s">
        <v>165</v>
      </c>
      <c r="H3230" s="93">
        <f t="shared" si="1138"/>
        <v>0</v>
      </c>
      <c r="I3230" s="94">
        <f t="shared" si="1073"/>
        <v>0</v>
      </c>
      <c r="J3230" s="93">
        <f t="shared" ref="J3230:K3230" si="1144">J3460+J3690</f>
        <v>0</v>
      </c>
      <c r="K3230" s="93">
        <f t="shared" si="1144"/>
        <v>0</v>
      </c>
      <c r="L3230" s="94">
        <f t="shared" si="1100"/>
        <v>0</v>
      </c>
      <c r="M3230" s="93">
        <f t="shared" si="1140"/>
        <v>0</v>
      </c>
      <c r="N3230" s="93">
        <f t="shared" si="1140"/>
        <v>0</v>
      </c>
      <c r="O3230" s="82" t="s">
        <v>146</v>
      </c>
      <c r="R3230" s="352">
        <f>L3230-[1]გადასახდელები!L3230</f>
        <v>0</v>
      </c>
    </row>
    <row r="3231" spans="2:18" ht="20.25" hidden="1" customHeight="1">
      <c r="B3231" s="36" t="str">
        <f t="shared" si="1117"/>
        <v>b</v>
      </c>
      <c r="C3231" s="42">
        <v>5</v>
      </c>
      <c r="D3231" s="42"/>
      <c r="F3231" s="342" t="s">
        <v>527</v>
      </c>
      <c r="G3231" s="48" t="s">
        <v>166</v>
      </c>
      <c r="H3231" s="96">
        <f t="shared" si="1138"/>
        <v>0</v>
      </c>
      <c r="I3231" s="97">
        <f t="shared" si="1073"/>
        <v>0</v>
      </c>
      <c r="J3231" s="96">
        <f t="shared" ref="J3231:K3231" si="1145">J3461+J3691</f>
        <v>0</v>
      </c>
      <c r="K3231" s="96">
        <f t="shared" si="1145"/>
        <v>0</v>
      </c>
      <c r="L3231" s="97">
        <f t="shared" si="1100"/>
        <v>0</v>
      </c>
      <c r="M3231" s="96">
        <f t="shared" si="1140"/>
        <v>0</v>
      </c>
      <c r="N3231" s="96">
        <f t="shared" si="1140"/>
        <v>0</v>
      </c>
      <c r="O3231" s="82" t="s">
        <v>146</v>
      </c>
      <c r="R3231" s="352">
        <f>L3231-[1]გადასახდელები!L3231</f>
        <v>0</v>
      </c>
    </row>
    <row r="3232" spans="2:18" ht="20.25" hidden="1" customHeight="1">
      <c r="B3232" s="36" t="str">
        <f t="shared" si="1117"/>
        <v>b</v>
      </c>
      <c r="C3232" s="42">
        <v>6</v>
      </c>
      <c r="D3232" s="42"/>
      <c r="F3232" s="343" t="s">
        <v>528</v>
      </c>
      <c r="G3232" s="45" t="s">
        <v>167</v>
      </c>
      <c r="H3232" s="99">
        <f t="shared" si="1138"/>
        <v>0</v>
      </c>
      <c r="I3232" s="91">
        <f t="shared" ref="I3232:I3295" si="1146">J3232+K3232</f>
        <v>0</v>
      </c>
      <c r="J3232" s="99">
        <f t="shared" ref="J3232:K3232" si="1147">J3462+J3692</f>
        <v>0</v>
      </c>
      <c r="K3232" s="99">
        <f t="shared" si="1147"/>
        <v>0</v>
      </c>
      <c r="L3232" s="91">
        <f t="shared" si="1100"/>
        <v>0</v>
      </c>
      <c r="M3232" s="99">
        <f t="shared" si="1140"/>
        <v>0</v>
      </c>
      <c r="N3232" s="99">
        <f t="shared" si="1140"/>
        <v>0</v>
      </c>
      <c r="O3232" s="82" t="s">
        <v>146</v>
      </c>
      <c r="R3232" s="352">
        <f>L3232-[1]გადასახდელები!L3232</f>
        <v>0</v>
      </c>
    </row>
    <row r="3233" spans="2:18" ht="20.25" hidden="1" customHeight="1">
      <c r="B3233" s="36" t="str">
        <f t="shared" si="1117"/>
        <v>b</v>
      </c>
      <c r="C3233" s="42">
        <v>6</v>
      </c>
      <c r="D3233" s="42"/>
      <c r="F3233" s="343" t="s">
        <v>592</v>
      </c>
      <c r="G3233" s="45" t="s">
        <v>168</v>
      </c>
      <c r="H3233" s="99">
        <f t="shared" si="1138"/>
        <v>0</v>
      </c>
      <c r="I3233" s="91">
        <f t="shared" si="1146"/>
        <v>0</v>
      </c>
      <c r="J3233" s="99">
        <f t="shared" ref="J3233:K3233" si="1148">J3463+J3693</f>
        <v>0</v>
      </c>
      <c r="K3233" s="99">
        <f t="shared" si="1148"/>
        <v>0</v>
      </c>
      <c r="L3233" s="91">
        <f t="shared" si="1100"/>
        <v>0</v>
      </c>
      <c r="M3233" s="99">
        <f t="shared" si="1140"/>
        <v>0</v>
      </c>
      <c r="N3233" s="99">
        <f t="shared" si="1140"/>
        <v>0</v>
      </c>
      <c r="O3233" s="82" t="s">
        <v>146</v>
      </c>
      <c r="R3233" s="352">
        <f>L3233-[1]გადასახდელები!L3233</f>
        <v>0</v>
      </c>
    </row>
    <row r="3234" spans="2:18" ht="20.25" hidden="1" customHeight="1">
      <c r="B3234" s="36" t="str">
        <f t="shared" si="1117"/>
        <v>b</v>
      </c>
      <c r="C3234" s="42">
        <v>6</v>
      </c>
      <c r="D3234" s="42"/>
      <c r="F3234" s="343" t="s">
        <v>529</v>
      </c>
      <c r="G3234" s="45" t="s">
        <v>169</v>
      </c>
      <c r="H3234" s="99">
        <f t="shared" si="1138"/>
        <v>0</v>
      </c>
      <c r="I3234" s="91">
        <f t="shared" si="1146"/>
        <v>0</v>
      </c>
      <c r="J3234" s="99">
        <f t="shared" ref="J3234:K3234" si="1149">J3464+J3694</f>
        <v>0</v>
      </c>
      <c r="K3234" s="99">
        <f t="shared" si="1149"/>
        <v>0</v>
      </c>
      <c r="L3234" s="91">
        <f t="shared" si="1100"/>
        <v>0</v>
      </c>
      <c r="M3234" s="99">
        <f t="shared" si="1140"/>
        <v>0</v>
      </c>
      <c r="N3234" s="99">
        <f t="shared" si="1140"/>
        <v>0</v>
      </c>
      <c r="O3234" s="82" t="s">
        <v>146</v>
      </c>
      <c r="R3234" s="352">
        <f>L3234-[1]გადასახდელები!L3234</f>
        <v>0</v>
      </c>
    </row>
    <row r="3235" spans="2:18" ht="20.25" hidden="1" customHeight="1">
      <c r="B3235" s="36" t="str">
        <f t="shared" si="1117"/>
        <v>b</v>
      </c>
      <c r="C3235" s="42">
        <v>6</v>
      </c>
      <c r="D3235" s="42"/>
      <c r="F3235" s="343" t="s">
        <v>593</v>
      </c>
      <c r="G3235" s="45" t="s">
        <v>170</v>
      </c>
      <c r="H3235" s="99">
        <f t="shared" si="1138"/>
        <v>0</v>
      </c>
      <c r="I3235" s="91">
        <f t="shared" si="1146"/>
        <v>0</v>
      </c>
      <c r="J3235" s="99">
        <f t="shared" ref="J3235:K3235" si="1150">J3465+J3695</f>
        <v>0</v>
      </c>
      <c r="K3235" s="99">
        <f t="shared" si="1150"/>
        <v>0</v>
      </c>
      <c r="L3235" s="91">
        <f t="shared" si="1100"/>
        <v>0</v>
      </c>
      <c r="M3235" s="99">
        <f t="shared" si="1140"/>
        <v>0</v>
      </c>
      <c r="N3235" s="99">
        <f t="shared" si="1140"/>
        <v>0</v>
      </c>
      <c r="O3235" s="82" t="s">
        <v>146</v>
      </c>
      <c r="R3235" s="352">
        <f>L3235-[1]გადასახდელები!L3235</f>
        <v>0</v>
      </c>
    </row>
    <row r="3236" spans="2:18" ht="20.25" hidden="1" customHeight="1">
      <c r="B3236" s="36" t="str">
        <f t="shared" si="1117"/>
        <v>b</v>
      </c>
      <c r="C3236" s="42">
        <v>6</v>
      </c>
      <c r="D3236" s="42"/>
      <c r="F3236" s="343" t="s">
        <v>594</v>
      </c>
      <c r="G3236" s="45" t="s">
        <v>171</v>
      </c>
      <c r="H3236" s="99">
        <f t="shared" si="1138"/>
        <v>0</v>
      </c>
      <c r="I3236" s="91">
        <f t="shared" si="1146"/>
        <v>0</v>
      </c>
      <c r="J3236" s="99">
        <f t="shared" ref="J3236:K3236" si="1151">J3466+J3696</f>
        <v>0</v>
      </c>
      <c r="K3236" s="99">
        <f t="shared" si="1151"/>
        <v>0</v>
      </c>
      <c r="L3236" s="91">
        <f t="shared" si="1100"/>
        <v>0</v>
      </c>
      <c r="M3236" s="99">
        <f t="shared" si="1140"/>
        <v>0</v>
      </c>
      <c r="N3236" s="99">
        <f t="shared" si="1140"/>
        <v>0</v>
      </c>
      <c r="O3236" s="82" t="s">
        <v>146</v>
      </c>
      <c r="R3236" s="352">
        <f>L3236-[1]გადასახდელები!L3236</f>
        <v>0</v>
      </c>
    </row>
    <row r="3237" spans="2:18" ht="20.25" hidden="1" customHeight="1">
      <c r="B3237" s="36" t="str">
        <f t="shared" si="1117"/>
        <v>b</v>
      </c>
      <c r="C3237" s="42">
        <v>6</v>
      </c>
      <c r="D3237" s="42"/>
      <c r="F3237" s="343" t="s">
        <v>595</v>
      </c>
      <c r="G3237" s="45" t="s">
        <v>172</v>
      </c>
      <c r="H3237" s="99">
        <f t="shared" si="1138"/>
        <v>0</v>
      </c>
      <c r="I3237" s="91">
        <f t="shared" si="1146"/>
        <v>0</v>
      </c>
      <c r="J3237" s="99">
        <f t="shared" ref="J3237:K3237" si="1152">J3467+J3697</f>
        <v>0</v>
      </c>
      <c r="K3237" s="99">
        <f t="shared" si="1152"/>
        <v>0</v>
      </c>
      <c r="L3237" s="91">
        <f t="shared" si="1100"/>
        <v>0</v>
      </c>
      <c r="M3237" s="99">
        <f t="shared" si="1140"/>
        <v>0</v>
      </c>
      <c r="N3237" s="99">
        <f t="shared" si="1140"/>
        <v>0</v>
      </c>
      <c r="O3237" s="82" t="s">
        <v>146</v>
      </c>
      <c r="R3237" s="352">
        <f>L3237-[1]გადასახდელები!L3237</f>
        <v>0</v>
      </c>
    </row>
    <row r="3238" spans="2:18" ht="20.25" hidden="1" customHeight="1">
      <c r="B3238" s="36" t="str">
        <f t="shared" si="1117"/>
        <v>b</v>
      </c>
      <c r="C3238" s="42">
        <v>5</v>
      </c>
      <c r="D3238" s="42"/>
      <c r="F3238" s="343" t="s">
        <v>596</v>
      </c>
      <c r="G3238" s="48" t="s">
        <v>173</v>
      </c>
      <c r="H3238" s="101">
        <f t="shared" si="1138"/>
        <v>0</v>
      </c>
      <c r="I3238" s="97">
        <f t="shared" si="1146"/>
        <v>0</v>
      </c>
      <c r="J3238" s="101">
        <f t="shared" ref="J3238:K3238" si="1153">J3468+J3698</f>
        <v>0</v>
      </c>
      <c r="K3238" s="101">
        <f t="shared" si="1153"/>
        <v>0</v>
      </c>
      <c r="L3238" s="97">
        <f t="shared" si="1100"/>
        <v>0</v>
      </c>
      <c r="M3238" s="101">
        <f t="shared" si="1140"/>
        <v>0</v>
      </c>
      <c r="N3238" s="101">
        <f t="shared" si="1140"/>
        <v>0</v>
      </c>
      <c r="O3238" s="82" t="s">
        <v>146</v>
      </c>
      <c r="R3238" s="352">
        <f>L3238-[1]გადასახდელები!L3238</f>
        <v>0</v>
      </c>
    </row>
    <row r="3239" spans="2:18" ht="20.25" hidden="1" customHeight="1">
      <c r="B3239" s="36" t="str">
        <f t="shared" si="1117"/>
        <v>b</v>
      </c>
      <c r="C3239" s="42">
        <v>4</v>
      </c>
      <c r="D3239" s="42"/>
      <c r="F3239" s="343" t="s">
        <v>597</v>
      </c>
      <c r="G3239" s="47" t="s">
        <v>174</v>
      </c>
      <c r="H3239" s="103">
        <f t="shared" si="1138"/>
        <v>0</v>
      </c>
      <c r="I3239" s="94">
        <f t="shared" si="1146"/>
        <v>0</v>
      </c>
      <c r="J3239" s="103">
        <f t="shared" ref="J3239:K3239" si="1154">J3469+J3699</f>
        <v>0</v>
      </c>
      <c r="K3239" s="103">
        <f t="shared" si="1154"/>
        <v>0</v>
      </c>
      <c r="L3239" s="94">
        <f t="shared" si="1100"/>
        <v>0</v>
      </c>
      <c r="M3239" s="103">
        <f t="shared" si="1140"/>
        <v>0</v>
      </c>
      <c r="N3239" s="103">
        <f t="shared" si="1140"/>
        <v>0</v>
      </c>
      <c r="O3239" s="82" t="s">
        <v>146</v>
      </c>
      <c r="R3239" s="352">
        <f>L3239-[1]გადასახდელები!L3239</f>
        <v>0</v>
      </c>
    </row>
    <row r="3240" spans="2:18" ht="20.25" customHeight="1">
      <c r="B3240" s="36" t="str">
        <f t="shared" si="1117"/>
        <v>a</v>
      </c>
      <c r="C3240" s="42">
        <v>3</v>
      </c>
      <c r="D3240" s="42"/>
      <c r="F3240" s="342" t="s">
        <v>530</v>
      </c>
      <c r="G3240" s="57" t="s">
        <v>175</v>
      </c>
      <c r="H3240" s="89">
        <f t="shared" si="1138"/>
        <v>45.6</v>
      </c>
      <c r="I3240" s="90">
        <f t="shared" si="1146"/>
        <v>0</v>
      </c>
      <c r="J3240" s="89">
        <f t="shared" ref="J3240:K3240" si="1155">J3470+J3700</f>
        <v>0</v>
      </c>
      <c r="K3240" s="89">
        <f t="shared" si="1155"/>
        <v>0</v>
      </c>
      <c r="L3240" s="90">
        <f t="shared" si="1100"/>
        <v>0</v>
      </c>
      <c r="M3240" s="89">
        <f t="shared" si="1140"/>
        <v>0</v>
      </c>
      <c r="N3240" s="89">
        <f t="shared" si="1140"/>
        <v>0</v>
      </c>
      <c r="O3240" s="82" t="s">
        <v>146</v>
      </c>
      <c r="R3240" s="352">
        <f>L3240-[1]გადასახდელები!L3240</f>
        <v>0</v>
      </c>
    </row>
    <row r="3241" spans="2:18" ht="20.25" hidden="1" customHeight="1">
      <c r="B3241" s="36" t="str">
        <f t="shared" si="1117"/>
        <v>b</v>
      </c>
      <c r="C3241" s="42">
        <v>4</v>
      </c>
      <c r="D3241" s="42"/>
      <c r="F3241" s="343" t="s">
        <v>531</v>
      </c>
      <c r="G3241" s="47" t="s">
        <v>176</v>
      </c>
      <c r="H3241" s="103">
        <f t="shared" si="1138"/>
        <v>0</v>
      </c>
      <c r="I3241" s="94">
        <f t="shared" si="1146"/>
        <v>0</v>
      </c>
      <c r="J3241" s="103">
        <f t="shared" ref="J3241:K3241" si="1156">J3471+J3701</f>
        <v>0</v>
      </c>
      <c r="K3241" s="103">
        <f t="shared" si="1156"/>
        <v>0</v>
      </c>
      <c r="L3241" s="94">
        <f t="shared" si="1100"/>
        <v>0</v>
      </c>
      <c r="M3241" s="103">
        <f t="shared" si="1140"/>
        <v>0</v>
      </c>
      <c r="N3241" s="103">
        <f t="shared" si="1140"/>
        <v>0</v>
      </c>
      <c r="O3241" s="82" t="s">
        <v>146</v>
      </c>
      <c r="R3241" s="352">
        <f>L3241-[1]გადასახდელები!L3241</f>
        <v>0</v>
      </c>
    </row>
    <row r="3242" spans="2:18" ht="20.25" hidden="1" customHeight="1">
      <c r="B3242" s="36" t="str">
        <f t="shared" si="1117"/>
        <v>b</v>
      </c>
      <c r="C3242" s="42">
        <v>4</v>
      </c>
      <c r="D3242" s="42"/>
      <c r="F3242" s="342" t="s">
        <v>532</v>
      </c>
      <c r="G3242" s="47" t="s">
        <v>177</v>
      </c>
      <c r="H3242" s="93">
        <f t="shared" si="1138"/>
        <v>0</v>
      </c>
      <c r="I3242" s="94">
        <f t="shared" si="1146"/>
        <v>0</v>
      </c>
      <c r="J3242" s="93">
        <f t="shared" ref="J3242:K3242" si="1157">J3472+J3702</f>
        <v>0</v>
      </c>
      <c r="K3242" s="93">
        <f t="shared" si="1157"/>
        <v>0</v>
      </c>
      <c r="L3242" s="94">
        <f t="shared" si="1100"/>
        <v>0</v>
      </c>
      <c r="M3242" s="93">
        <f t="shared" si="1140"/>
        <v>0</v>
      </c>
      <c r="N3242" s="93">
        <f t="shared" si="1140"/>
        <v>0</v>
      </c>
      <c r="O3242" s="82" t="s">
        <v>146</v>
      </c>
      <c r="R3242" s="352">
        <f>L3242-[1]გადასახდელები!L3242</f>
        <v>0</v>
      </c>
    </row>
    <row r="3243" spans="2:18" ht="20.25" hidden="1" customHeight="1">
      <c r="B3243" s="36" t="str">
        <f t="shared" si="1117"/>
        <v>b</v>
      </c>
      <c r="C3243" s="42">
        <v>5</v>
      </c>
      <c r="D3243" s="42"/>
      <c r="F3243" s="343" t="s">
        <v>533</v>
      </c>
      <c r="G3243" s="48" t="s">
        <v>178</v>
      </c>
      <c r="H3243" s="101">
        <f t="shared" si="1138"/>
        <v>0</v>
      </c>
      <c r="I3243" s="97">
        <f t="shared" si="1146"/>
        <v>0</v>
      </c>
      <c r="J3243" s="101">
        <f t="shared" ref="J3243:K3243" si="1158">J3473+J3703</f>
        <v>0</v>
      </c>
      <c r="K3243" s="101">
        <f t="shared" si="1158"/>
        <v>0</v>
      </c>
      <c r="L3243" s="97">
        <f t="shared" si="1100"/>
        <v>0</v>
      </c>
      <c r="M3243" s="101">
        <f t="shared" si="1140"/>
        <v>0</v>
      </c>
      <c r="N3243" s="101">
        <f t="shared" si="1140"/>
        <v>0</v>
      </c>
      <c r="O3243" s="82" t="s">
        <v>146</v>
      </c>
      <c r="R3243" s="352">
        <f>L3243-[1]გადასახდელები!L3243</f>
        <v>0</v>
      </c>
    </row>
    <row r="3244" spans="2:18" ht="20.25" hidden="1" customHeight="1">
      <c r="B3244" s="36" t="str">
        <f t="shared" si="1117"/>
        <v>b</v>
      </c>
      <c r="C3244" s="42">
        <v>5</v>
      </c>
      <c r="D3244" s="42"/>
      <c r="F3244" s="343" t="s">
        <v>598</v>
      </c>
      <c r="G3244" s="48" t="s">
        <v>179</v>
      </c>
      <c r="H3244" s="101">
        <f t="shared" si="1138"/>
        <v>0</v>
      </c>
      <c r="I3244" s="97">
        <f t="shared" si="1146"/>
        <v>0</v>
      </c>
      <c r="J3244" s="101">
        <f t="shared" ref="J3244:K3244" si="1159">J3474+J3704</f>
        <v>0</v>
      </c>
      <c r="K3244" s="101">
        <f t="shared" si="1159"/>
        <v>0</v>
      </c>
      <c r="L3244" s="97">
        <f t="shared" si="1100"/>
        <v>0</v>
      </c>
      <c r="M3244" s="101">
        <f t="shared" si="1140"/>
        <v>0</v>
      </c>
      <c r="N3244" s="101">
        <f t="shared" si="1140"/>
        <v>0</v>
      </c>
      <c r="O3244" s="82" t="s">
        <v>146</v>
      </c>
      <c r="R3244" s="352">
        <f>L3244-[1]გადასახდელები!L3244</f>
        <v>0</v>
      </c>
    </row>
    <row r="3245" spans="2:18" ht="20.25" hidden="1" customHeight="1">
      <c r="B3245" s="36" t="str">
        <f t="shared" si="1117"/>
        <v>b</v>
      </c>
      <c r="C3245" s="42">
        <v>4</v>
      </c>
      <c r="D3245" s="42"/>
      <c r="F3245" s="342" t="s">
        <v>534</v>
      </c>
      <c r="G3245" s="47" t="s">
        <v>180</v>
      </c>
      <c r="H3245" s="93">
        <f t="shared" si="1138"/>
        <v>0</v>
      </c>
      <c r="I3245" s="94">
        <f t="shared" si="1146"/>
        <v>0</v>
      </c>
      <c r="J3245" s="93">
        <f t="shared" ref="J3245:K3245" si="1160">J3475+J3705</f>
        <v>0</v>
      </c>
      <c r="K3245" s="93">
        <f t="shared" si="1160"/>
        <v>0</v>
      </c>
      <c r="L3245" s="94">
        <f t="shared" si="1100"/>
        <v>0</v>
      </c>
      <c r="M3245" s="93">
        <f t="shared" si="1140"/>
        <v>0</v>
      </c>
      <c r="N3245" s="93">
        <f t="shared" si="1140"/>
        <v>0</v>
      </c>
      <c r="O3245" s="82" t="s">
        <v>146</v>
      </c>
      <c r="R3245" s="352">
        <f>L3245-[1]გადასახდელები!L3245</f>
        <v>0</v>
      </c>
    </row>
    <row r="3246" spans="2:18" ht="42.75" hidden="1" customHeight="1">
      <c r="B3246" s="36" t="str">
        <f t="shared" si="1117"/>
        <v>b</v>
      </c>
      <c r="C3246" s="42">
        <v>5</v>
      </c>
      <c r="D3246" s="42"/>
      <c r="F3246" s="343" t="s">
        <v>535</v>
      </c>
      <c r="G3246" s="48" t="s">
        <v>229</v>
      </c>
      <c r="H3246" s="101">
        <f t="shared" si="1138"/>
        <v>0</v>
      </c>
      <c r="I3246" s="97">
        <f t="shared" si="1146"/>
        <v>0</v>
      </c>
      <c r="J3246" s="101">
        <f t="shared" ref="J3246:K3246" si="1161">J3476+J3706</f>
        <v>0</v>
      </c>
      <c r="K3246" s="101">
        <f t="shared" si="1161"/>
        <v>0</v>
      </c>
      <c r="L3246" s="97">
        <f t="shared" si="1100"/>
        <v>0</v>
      </c>
      <c r="M3246" s="101">
        <f t="shared" ref="M3246:N3265" si="1162">M3476+M3706</f>
        <v>0</v>
      </c>
      <c r="N3246" s="101">
        <f t="shared" si="1162"/>
        <v>0</v>
      </c>
      <c r="O3246" s="82" t="s">
        <v>146</v>
      </c>
      <c r="R3246" s="352">
        <f>L3246-[1]გადასახდელები!L3246</f>
        <v>0</v>
      </c>
    </row>
    <row r="3247" spans="2:18" ht="30.75" hidden="1" customHeight="1">
      <c r="B3247" s="36" t="str">
        <f t="shared" si="1117"/>
        <v>b</v>
      </c>
      <c r="C3247" s="42">
        <v>5</v>
      </c>
      <c r="D3247" s="42"/>
      <c r="F3247" s="343" t="s">
        <v>599</v>
      </c>
      <c r="G3247" s="49" t="s">
        <v>196</v>
      </c>
      <c r="H3247" s="101">
        <f t="shared" si="1138"/>
        <v>0</v>
      </c>
      <c r="I3247" s="97">
        <f t="shared" si="1146"/>
        <v>0</v>
      </c>
      <c r="J3247" s="101">
        <f t="shared" ref="J3247:K3247" si="1163">J3477+J3707</f>
        <v>0</v>
      </c>
      <c r="K3247" s="101">
        <f t="shared" si="1163"/>
        <v>0</v>
      </c>
      <c r="L3247" s="97">
        <f t="shared" si="1100"/>
        <v>0</v>
      </c>
      <c r="M3247" s="101">
        <f t="shared" si="1162"/>
        <v>0</v>
      </c>
      <c r="N3247" s="101">
        <f t="shared" si="1162"/>
        <v>0</v>
      </c>
      <c r="O3247" s="82" t="s">
        <v>146</v>
      </c>
      <c r="R3247" s="352">
        <f>L3247-[1]გადასახდელები!L3247</f>
        <v>0</v>
      </c>
    </row>
    <row r="3248" spans="2:18" ht="60.75" hidden="1" customHeight="1">
      <c r="B3248" s="36" t="str">
        <f t="shared" si="1117"/>
        <v>b</v>
      </c>
      <c r="C3248" s="42">
        <v>5</v>
      </c>
      <c r="D3248" s="42"/>
      <c r="F3248" s="343" t="s">
        <v>536</v>
      </c>
      <c r="G3248" s="49" t="s">
        <v>230</v>
      </c>
      <c r="H3248" s="101">
        <f t="shared" si="1138"/>
        <v>0</v>
      </c>
      <c r="I3248" s="97">
        <f t="shared" si="1146"/>
        <v>0</v>
      </c>
      <c r="J3248" s="101">
        <f t="shared" ref="J3248:K3248" si="1164">J3478+J3708</f>
        <v>0</v>
      </c>
      <c r="K3248" s="101">
        <f t="shared" si="1164"/>
        <v>0</v>
      </c>
      <c r="L3248" s="97">
        <f t="shared" si="1100"/>
        <v>0</v>
      </c>
      <c r="M3248" s="101">
        <f t="shared" si="1162"/>
        <v>0</v>
      </c>
      <c r="N3248" s="101">
        <f t="shared" si="1162"/>
        <v>0</v>
      </c>
      <c r="O3248" s="82" t="s">
        <v>146</v>
      </c>
      <c r="R3248" s="352">
        <f>L3248-[1]გადასახდელები!L3248</f>
        <v>0</v>
      </c>
    </row>
    <row r="3249" spans="2:18" ht="30.75" hidden="1" customHeight="1">
      <c r="B3249" s="36" t="str">
        <f t="shared" si="1117"/>
        <v>b</v>
      </c>
      <c r="C3249" s="42">
        <v>5</v>
      </c>
      <c r="D3249" s="42"/>
      <c r="F3249" s="342" t="s">
        <v>537</v>
      </c>
      <c r="G3249" s="48" t="s">
        <v>195</v>
      </c>
      <c r="H3249" s="96">
        <f t="shared" si="1138"/>
        <v>0</v>
      </c>
      <c r="I3249" s="97">
        <f t="shared" si="1146"/>
        <v>0</v>
      </c>
      <c r="J3249" s="96">
        <f t="shared" ref="J3249:K3249" si="1165">J3479+J3709</f>
        <v>0</v>
      </c>
      <c r="K3249" s="96">
        <f t="shared" si="1165"/>
        <v>0</v>
      </c>
      <c r="L3249" s="97">
        <f t="shared" si="1100"/>
        <v>0</v>
      </c>
      <c r="M3249" s="96">
        <f t="shared" si="1162"/>
        <v>0</v>
      </c>
      <c r="N3249" s="96">
        <f t="shared" si="1162"/>
        <v>0</v>
      </c>
      <c r="O3249" s="82" t="s">
        <v>146</v>
      </c>
      <c r="R3249" s="352">
        <f>L3249-[1]გადასახდელები!L3249</f>
        <v>0</v>
      </c>
    </row>
    <row r="3250" spans="2:18" ht="20.25" hidden="1" customHeight="1">
      <c r="B3250" s="36" t="str">
        <f t="shared" si="1117"/>
        <v>b</v>
      </c>
      <c r="C3250" s="42">
        <v>6</v>
      </c>
      <c r="D3250" s="42"/>
      <c r="F3250" s="343" t="s">
        <v>600</v>
      </c>
      <c r="G3250" s="45" t="s">
        <v>181</v>
      </c>
      <c r="H3250" s="106">
        <f t="shared" si="1138"/>
        <v>0</v>
      </c>
      <c r="I3250" s="105">
        <f t="shared" si="1146"/>
        <v>0</v>
      </c>
      <c r="J3250" s="106">
        <f t="shared" ref="J3250:K3250" si="1166">J3480+J3710</f>
        <v>0</v>
      </c>
      <c r="K3250" s="106">
        <f t="shared" si="1166"/>
        <v>0</v>
      </c>
      <c r="L3250" s="105">
        <f t="shared" si="1100"/>
        <v>0</v>
      </c>
      <c r="M3250" s="106">
        <f t="shared" si="1162"/>
        <v>0</v>
      </c>
      <c r="N3250" s="106">
        <f t="shared" si="1162"/>
        <v>0</v>
      </c>
      <c r="O3250" s="82" t="s">
        <v>146</v>
      </c>
      <c r="R3250" s="352">
        <f>L3250-[1]გადასახდელები!L3250</f>
        <v>0</v>
      </c>
    </row>
    <row r="3251" spans="2:18" ht="20.25" hidden="1" customHeight="1">
      <c r="B3251" s="36" t="str">
        <f t="shared" si="1117"/>
        <v>b</v>
      </c>
      <c r="C3251" s="42">
        <v>6</v>
      </c>
      <c r="D3251" s="42"/>
      <c r="F3251" s="343" t="s">
        <v>601</v>
      </c>
      <c r="G3251" s="45" t="s">
        <v>182</v>
      </c>
      <c r="H3251" s="106">
        <f t="shared" si="1138"/>
        <v>0</v>
      </c>
      <c r="I3251" s="105">
        <f t="shared" si="1146"/>
        <v>0</v>
      </c>
      <c r="J3251" s="106">
        <f t="shared" ref="J3251:K3251" si="1167">J3481+J3711</f>
        <v>0</v>
      </c>
      <c r="K3251" s="106">
        <f t="shared" si="1167"/>
        <v>0</v>
      </c>
      <c r="L3251" s="105">
        <f t="shared" si="1100"/>
        <v>0</v>
      </c>
      <c r="M3251" s="106">
        <f t="shared" si="1162"/>
        <v>0</v>
      </c>
      <c r="N3251" s="106">
        <f t="shared" si="1162"/>
        <v>0</v>
      </c>
      <c r="O3251" s="82" t="s">
        <v>146</v>
      </c>
      <c r="R3251" s="352">
        <f>L3251-[1]გადასახდელები!L3251</f>
        <v>0</v>
      </c>
    </row>
    <row r="3252" spans="2:18" ht="20.25" hidden="1" customHeight="1">
      <c r="B3252" s="36" t="str">
        <f t="shared" si="1117"/>
        <v>b</v>
      </c>
      <c r="C3252" s="42">
        <v>6</v>
      </c>
      <c r="D3252" s="42"/>
      <c r="F3252" s="343" t="s">
        <v>602</v>
      </c>
      <c r="G3252" s="45" t="s">
        <v>183</v>
      </c>
      <c r="H3252" s="106">
        <f t="shared" si="1138"/>
        <v>0</v>
      </c>
      <c r="I3252" s="105">
        <f t="shared" si="1146"/>
        <v>0</v>
      </c>
      <c r="J3252" s="106">
        <f t="shared" ref="J3252:K3252" si="1168">J3482+J3712</f>
        <v>0</v>
      </c>
      <c r="K3252" s="106">
        <f t="shared" si="1168"/>
        <v>0</v>
      </c>
      <c r="L3252" s="105">
        <f t="shared" si="1100"/>
        <v>0</v>
      </c>
      <c r="M3252" s="106">
        <f t="shared" si="1162"/>
        <v>0</v>
      </c>
      <c r="N3252" s="106">
        <f t="shared" si="1162"/>
        <v>0</v>
      </c>
      <c r="O3252" s="82" t="s">
        <v>146</v>
      </c>
      <c r="R3252" s="352">
        <f>L3252-[1]გადასახდელები!L3252</f>
        <v>0</v>
      </c>
    </row>
    <row r="3253" spans="2:18" ht="20.25" hidden="1" customHeight="1">
      <c r="B3253" s="36" t="str">
        <f t="shared" si="1117"/>
        <v>b</v>
      </c>
      <c r="C3253" s="42">
        <v>6</v>
      </c>
      <c r="D3253" s="42"/>
      <c r="F3253" s="343" t="s">
        <v>603</v>
      </c>
      <c r="G3253" s="45" t="s">
        <v>184</v>
      </c>
      <c r="H3253" s="106">
        <f t="shared" si="1138"/>
        <v>0</v>
      </c>
      <c r="I3253" s="105">
        <f t="shared" si="1146"/>
        <v>0</v>
      </c>
      <c r="J3253" s="106">
        <f t="shared" ref="J3253:K3253" si="1169">J3483+J3713</f>
        <v>0</v>
      </c>
      <c r="K3253" s="106">
        <f t="shared" si="1169"/>
        <v>0</v>
      </c>
      <c r="L3253" s="105">
        <f t="shared" si="1100"/>
        <v>0</v>
      </c>
      <c r="M3253" s="106">
        <f t="shared" si="1162"/>
        <v>0</v>
      </c>
      <c r="N3253" s="106">
        <f t="shared" si="1162"/>
        <v>0</v>
      </c>
      <c r="O3253" s="82" t="s">
        <v>146</v>
      </c>
      <c r="R3253" s="352">
        <f>L3253-[1]გადასახდელები!L3253</f>
        <v>0</v>
      </c>
    </row>
    <row r="3254" spans="2:18" ht="20.25" hidden="1" customHeight="1">
      <c r="B3254" s="36" t="str">
        <f t="shared" si="1117"/>
        <v>b</v>
      </c>
      <c r="C3254" s="42">
        <v>6</v>
      </c>
      <c r="D3254" s="42"/>
      <c r="F3254" s="343" t="s">
        <v>538</v>
      </c>
      <c r="G3254" s="45" t="s">
        <v>185</v>
      </c>
      <c r="H3254" s="106">
        <f t="shared" si="1138"/>
        <v>0</v>
      </c>
      <c r="I3254" s="105">
        <f t="shared" si="1146"/>
        <v>0</v>
      </c>
      <c r="J3254" s="106">
        <f t="shared" ref="J3254:K3254" si="1170">J3484+J3714</f>
        <v>0</v>
      </c>
      <c r="K3254" s="106">
        <f t="shared" si="1170"/>
        <v>0</v>
      </c>
      <c r="L3254" s="105">
        <f t="shared" si="1100"/>
        <v>0</v>
      </c>
      <c r="M3254" s="106">
        <f t="shared" si="1162"/>
        <v>0</v>
      </c>
      <c r="N3254" s="106">
        <f t="shared" si="1162"/>
        <v>0</v>
      </c>
      <c r="O3254" s="82" t="s">
        <v>146</v>
      </c>
      <c r="R3254" s="352">
        <f>L3254-[1]გადასახდელები!L3254</f>
        <v>0</v>
      </c>
    </row>
    <row r="3255" spans="2:18" ht="20.25" hidden="1" customHeight="1">
      <c r="B3255" s="36" t="str">
        <f t="shared" si="1117"/>
        <v>b</v>
      </c>
      <c r="C3255" s="42">
        <v>6</v>
      </c>
      <c r="D3255" s="42"/>
      <c r="F3255" s="343" t="s">
        <v>604</v>
      </c>
      <c r="G3255" s="45" t="s">
        <v>186</v>
      </c>
      <c r="H3255" s="106">
        <f t="shared" si="1138"/>
        <v>0</v>
      </c>
      <c r="I3255" s="105">
        <f t="shared" si="1146"/>
        <v>0</v>
      </c>
      <c r="J3255" s="106">
        <f t="shared" ref="J3255:K3255" si="1171">J3485+J3715</f>
        <v>0</v>
      </c>
      <c r="K3255" s="106">
        <f t="shared" si="1171"/>
        <v>0</v>
      </c>
      <c r="L3255" s="105">
        <f t="shared" ref="L3255:L3318" si="1172">M3255+N3255</f>
        <v>0</v>
      </c>
      <c r="M3255" s="106">
        <f t="shared" si="1162"/>
        <v>0</v>
      </c>
      <c r="N3255" s="106">
        <f t="shared" si="1162"/>
        <v>0</v>
      </c>
      <c r="O3255" s="82" t="s">
        <v>146</v>
      </c>
      <c r="R3255" s="352">
        <f>L3255-[1]გადასახდელები!L3255</f>
        <v>0</v>
      </c>
    </row>
    <row r="3256" spans="2:18" ht="20.25" hidden="1" customHeight="1">
      <c r="B3256" s="36" t="str">
        <f t="shared" si="1117"/>
        <v>b</v>
      </c>
      <c r="C3256" s="42">
        <v>6</v>
      </c>
      <c r="D3256" s="42"/>
      <c r="F3256" s="343" t="s">
        <v>605</v>
      </c>
      <c r="G3256" s="45" t="s">
        <v>187</v>
      </c>
      <c r="H3256" s="106">
        <f t="shared" si="1138"/>
        <v>0</v>
      </c>
      <c r="I3256" s="105">
        <f t="shared" si="1146"/>
        <v>0</v>
      </c>
      <c r="J3256" s="106">
        <f t="shared" ref="J3256:K3256" si="1173">J3486+J3716</f>
        <v>0</v>
      </c>
      <c r="K3256" s="106">
        <f t="shared" si="1173"/>
        <v>0</v>
      </c>
      <c r="L3256" s="105">
        <f t="shared" si="1172"/>
        <v>0</v>
      </c>
      <c r="M3256" s="106">
        <f t="shared" si="1162"/>
        <v>0</v>
      </c>
      <c r="N3256" s="106">
        <f t="shared" si="1162"/>
        <v>0</v>
      </c>
      <c r="O3256" s="82" t="s">
        <v>146</v>
      </c>
      <c r="R3256" s="352">
        <f>L3256-[1]გადასახდელები!L3256</f>
        <v>0</v>
      </c>
    </row>
    <row r="3257" spans="2:18" ht="20.25" hidden="1" customHeight="1">
      <c r="B3257" s="36" t="str">
        <f t="shared" si="1117"/>
        <v>b</v>
      </c>
      <c r="C3257" s="42">
        <v>6</v>
      </c>
      <c r="D3257" s="42"/>
      <c r="F3257" s="343" t="s">
        <v>606</v>
      </c>
      <c r="G3257" s="45" t="s">
        <v>188</v>
      </c>
      <c r="H3257" s="106">
        <f t="shared" si="1138"/>
        <v>0</v>
      </c>
      <c r="I3257" s="105">
        <f t="shared" si="1146"/>
        <v>0</v>
      </c>
      <c r="J3257" s="106">
        <f t="shared" ref="J3257:K3257" si="1174">J3487+J3717</f>
        <v>0</v>
      </c>
      <c r="K3257" s="106">
        <f t="shared" si="1174"/>
        <v>0</v>
      </c>
      <c r="L3257" s="105">
        <f t="shared" si="1172"/>
        <v>0</v>
      </c>
      <c r="M3257" s="106">
        <f t="shared" si="1162"/>
        <v>0</v>
      </c>
      <c r="N3257" s="106">
        <f t="shared" si="1162"/>
        <v>0</v>
      </c>
      <c r="O3257" s="82" t="s">
        <v>146</v>
      </c>
      <c r="R3257" s="352">
        <f>L3257-[1]გადასახდელები!L3257</f>
        <v>0</v>
      </c>
    </row>
    <row r="3258" spans="2:18" ht="20.25" hidden="1" customHeight="1">
      <c r="B3258" s="36" t="str">
        <f t="shared" si="1117"/>
        <v>b</v>
      </c>
      <c r="C3258" s="42">
        <v>6</v>
      </c>
      <c r="D3258" s="42"/>
      <c r="F3258" s="343" t="s">
        <v>607</v>
      </c>
      <c r="G3258" s="45" t="s">
        <v>189</v>
      </c>
      <c r="H3258" s="106">
        <f t="shared" si="1138"/>
        <v>0</v>
      </c>
      <c r="I3258" s="105">
        <f t="shared" si="1146"/>
        <v>0</v>
      </c>
      <c r="J3258" s="106">
        <f t="shared" ref="J3258:K3258" si="1175">J3488+J3718</f>
        <v>0</v>
      </c>
      <c r="K3258" s="106">
        <f t="shared" si="1175"/>
        <v>0</v>
      </c>
      <c r="L3258" s="105">
        <f t="shared" si="1172"/>
        <v>0</v>
      </c>
      <c r="M3258" s="106">
        <f t="shared" si="1162"/>
        <v>0</v>
      </c>
      <c r="N3258" s="106">
        <f t="shared" si="1162"/>
        <v>0</v>
      </c>
      <c r="O3258" s="82" t="s">
        <v>146</v>
      </c>
      <c r="R3258" s="352">
        <f>L3258-[1]გადასახდელები!L3258</f>
        <v>0</v>
      </c>
    </row>
    <row r="3259" spans="2:18" ht="20.25" hidden="1" customHeight="1">
      <c r="B3259" s="36" t="str">
        <f t="shared" si="1117"/>
        <v>b</v>
      </c>
      <c r="C3259" s="42">
        <v>6</v>
      </c>
      <c r="D3259" s="42"/>
      <c r="F3259" s="343" t="s">
        <v>608</v>
      </c>
      <c r="G3259" s="45" t="s">
        <v>190</v>
      </c>
      <c r="H3259" s="106">
        <f t="shared" si="1138"/>
        <v>0</v>
      </c>
      <c r="I3259" s="105">
        <f t="shared" si="1146"/>
        <v>0</v>
      </c>
      <c r="J3259" s="106">
        <f t="shared" ref="J3259:K3259" si="1176">J3489+J3719</f>
        <v>0</v>
      </c>
      <c r="K3259" s="106">
        <f t="shared" si="1176"/>
        <v>0</v>
      </c>
      <c r="L3259" s="105">
        <f t="shared" si="1172"/>
        <v>0</v>
      </c>
      <c r="M3259" s="106">
        <f t="shared" si="1162"/>
        <v>0</v>
      </c>
      <c r="N3259" s="106">
        <f t="shared" si="1162"/>
        <v>0</v>
      </c>
      <c r="O3259" s="82" t="s">
        <v>146</v>
      </c>
      <c r="R3259" s="352">
        <f>L3259-[1]გადასახდელები!L3259</f>
        <v>0</v>
      </c>
    </row>
    <row r="3260" spans="2:18" ht="30.75" hidden="1" customHeight="1">
      <c r="B3260" s="36" t="str">
        <f t="shared" si="1117"/>
        <v>b</v>
      </c>
      <c r="C3260" s="42">
        <v>6</v>
      </c>
      <c r="D3260" s="42"/>
      <c r="F3260" s="343" t="s">
        <v>539</v>
      </c>
      <c r="G3260" s="45" t="s">
        <v>231</v>
      </c>
      <c r="H3260" s="106">
        <f t="shared" si="1138"/>
        <v>0</v>
      </c>
      <c r="I3260" s="105">
        <f t="shared" si="1146"/>
        <v>0</v>
      </c>
      <c r="J3260" s="106">
        <f t="shared" ref="J3260:K3260" si="1177">J3490+J3720</f>
        <v>0</v>
      </c>
      <c r="K3260" s="106">
        <f t="shared" si="1177"/>
        <v>0</v>
      </c>
      <c r="L3260" s="105">
        <f t="shared" si="1172"/>
        <v>0</v>
      </c>
      <c r="M3260" s="106">
        <f t="shared" si="1162"/>
        <v>0</v>
      </c>
      <c r="N3260" s="106">
        <f t="shared" si="1162"/>
        <v>0</v>
      </c>
      <c r="O3260" s="82" t="s">
        <v>146</v>
      </c>
      <c r="R3260" s="352">
        <f>L3260-[1]გადასახდელები!L3260</f>
        <v>0</v>
      </c>
    </row>
    <row r="3261" spans="2:18" ht="20.25" hidden="1" customHeight="1">
      <c r="B3261" s="36" t="str">
        <f t="shared" si="1117"/>
        <v>b</v>
      </c>
      <c r="C3261" s="42">
        <v>5</v>
      </c>
      <c r="D3261" s="42"/>
      <c r="F3261" s="342" t="s">
        <v>609</v>
      </c>
      <c r="G3261" s="48" t="s">
        <v>197</v>
      </c>
      <c r="H3261" s="96">
        <f t="shared" si="1138"/>
        <v>0</v>
      </c>
      <c r="I3261" s="97">
        <f t="shared" si="1146"/>
        <v>0</v>
      </c>
      <c r="J3261" s="96">
        <f t="shared" ref="J3261:K3261" si="1178">J3491+J3721</f>
        <v>0</v>
      </c>
      <c r="K3261" s="96">
        <f t="shared" si="1178"/>
        <v>0</v>
      </c>
      <c r="L3261" s="97">
        <f t="shared" si="1172"/>
        <v>0</v>
      </c>
      <c r="M3261" s="96">
        <f t="shared" si="1162"/>
        <v>0</v>
      </c>
      <c r="N3261" s="96">
        <f t="shared" si="1162"/>
        <v>0</v>
      </c>
      <c r="O3261" s="82" t="s">
        <v>146</v>
      </c>
      <c r="R3261" s="352">
        <f>L3261-[1]გადასახდელები!L3261</f>
        <v>0</v>
      </c>
    </row>
    <row r="3262" spans="2:18" ht="20.25" hidden="1" customHeight="1">
      <c r="B3262" s="36" t="str">
        <f t="shared" si="1117"/>
        <v>b</v>
      </c>
      <c r="C3262" s="42">
        <v>6</v>
      </c>
      <c r="D3262" s="42"/>
      <c r="F3262" s="343" t="s">
        <v>610</v>
      </c>
      <c r="G3262" s="45" t="s">
        <v>191</v>
      </c>
      <c r="H3262" s="106">
        <f t="shared" si="1138"/>
        <v>0</v>
      </c>
      <c r="I3262" s="105">
        <f t="shared" si="1146"/>
        <v>0</v>
      </c>
      <c r="J3262" s="106">
        <f t="shared" ref="J3262:K3262" si="1179">J3492+J3722</f>
        <v>0</v>
      </c>
      <c r="K3262" s="106">
        <f t="shared" si="1179"/>
        <v>0</v>
      </c>
      <c r="L3262" s="105">
        <f t="shared" si="1172"/>
        <v>0</v>
      </c>
      <c r="M3262" s="106">
        <f t="shared" si="1162"/>
        <v>0</v>
      </c>
      <c r="N3262" s="106">
        <f t="shared" si="1162"/>
        <v>0</v>
      </c>
      <c r="O3262" s="82" t="s">
        <v>146</v>
      </c>
      <c r="R3262" s="352">
        <f>L3262-[1]გადასახდელები!L3262</f>
        <v>0</v>
      </c>
    </row>
    <row r="3263" spans="2:18" ht="20.25" hidden="1" customHeight="1">
      <c r="B3263" s="36" t="str">
        <f t="shared" si="1117"/>
        <v>b</v>
      </c>
      <c r="C3263" s="42">
        <v>6</v>
      </c>
      <c r="D3263" s="42"/>
      <c r="F3263" s="343" t="s">
        <v>611</v>
      </c>
      <c r="G3263" s="45" t="s">
        <v>192</v>
      </c>
      <c r="H3263" s="106">
        <f t="shared" si="1138"/>
        <v>0</v>
      </c>
      <c r="I3263" s="105">
        <f t="shared" si="1146"/>
        <v>0</v>
      </c>
      <c r="J3263" s="106">
        <f t="shared" ref="J3263:K3263" si="1180">J3493+J3723</f>
        <v>0</v>
      </c>
      <c r="K3263" s="106">
        <f t="shared" si="1180"/>
        <v>0</v>
      </c>
      <c r="L3263" s="105">
        <f t="shared" si="1172"/>
        <v>0</v>
      </c>
      <c r="M3263" s="106">
        <f t="shared" si="1162"/>
        <v>0</v>
      </c>
      <c r="N3263" s="106">
        <f t="shared" si="1162"/>
        <v>0</v>
      </c>
      <c r="O3263" s="82" t="s">
        <v>146</v>
      </c>
      <c r="R3263" s="352">
        <f>L3263-[1]გადასახდელები!L3263</f>
        <v>0</v>
      </c>
    </row>
    <row r="3264" spans="2:18" ht="30.75" hidden="1" customHeight="1">
      <c r="B3264" s="36" t="str">
        <f t="shared" si="1117"/>
        <v>b</v>
      </c>
      <c r="C3264" s="42">
        <v>6</v>
      </c>
      <c r="D3264" s="42"/>
      <c r="F3264" s="343" t="s">
        <v>612</v>
      </c>
      <c r="G3264" s="45" t="s">
        <v>232</v>
      </c>
      <c r="H3264" s="106">
        <f t="shared" si="1138"/>
        <v>0</v>
      </c>
      <c r="I3264" s="105">
        <f t="shared" si="1146"/>
        <v>0</v>
      </c>
      <c r="J3264" s="106">
        <f t="shared" ref="J3264:K3264" si="1181">J3494+J3724</f>
        <v>0</v>
      </c>
      <c r="K3264" s="106">
        <f t="shared" si="1181"/>
        <v>0</v>
      </c>
      <c r="L3264" s="105">
        <f t="shared" si="1172"/>
        <v>0</v>
      </c>
      <c r="M3264" s="106">
        <f t="shared" si="1162"/>
        <v>0</v>
      </c>
      <c r="N3264" s="106">
        <f t="shared" si="1162"/>
        <v>0</v>
      </c>
      <c r="O3264" s="82" t="s">
        <v>146</v>
      </c>
      <c r="R3264" s="352">
        <f>L3264-[1]გადასახდელები!L3264</f>
        <v>0</v>
      </c>
    </row>
    <row r="3265" spans="2:18" ht="30.75" hidden="1" customHeight="1">
      <c r="B3265" s="36" t="str">
        <f t="shared" si="1117"/>
        <v>b</v>
      </c>
      <c r="C3265" s="42">
        <v>5</v>
      </c>
      <c r="D3265" s="42"/>
      <c r="F3265" s="343" t="s">
        <v>613</v>
      </c>
      <c r="G3265" s="48" t="s">
        <v>233</v>
      </c>
      <c r="H3265" s="101">
        <f t="shared" si="1138"/>
        <v>0</v>
      </c>
      <c r="I3265" s="97">
        <f t="shared" si="1146"/>
        <v>0</v>
      </c>
      <c r="J3265" s="101">
        <f t="shared" ref="J3265:K3265" si="1182">J3495+J3725</f>
        <v>0</v>
      </c>
      <c r="K3265" s="101">
        <f t="shared" si="1182"/>
        <v>0</v>
      </c>
      <c r="L3265" s="97">
        <f t="shared" si="1172"/>
        <v>0</v>
      </c>
      <c r="M3265" s="101">
        <f t="shared" si="1162"/>
        <v>0</v>
      </c>
      <c r="N3265" s="101">
        <f t="shared" si="1162"/>
        <v>0</v>
      </c>
      <c r="O3265" s="82" t="s">
        <v>146</v>
      </c>
      <c r="R3265" s="352">
        <f>L3265-[1]გადასახდელები!L3265</f>
        <v>0</v>
      </c>
    </row>
    <row r="3266" spans="2:18" ht="34.5" hidden="1" customHeight="1">
      <c r="B3266" s="36" t="str">
        <f t="shared" si="1117"/>
        <v>b</v>
      </c>
      <c r="C3266" s="42">
        <v>5</v>
      </c>
      <c r="D3266" s="42"/>
      <c r="F3266" s="343" t="s">
        <v>614</v>
      </c>
      <c r="G3266" s="50" t="s">
        <v>367</v>
      </c>
      <c r="H3266" s="101">
        <f t="shared" si="1138"/>
        <v>0</v>
      </c>
      <c r="I3266" s="97">
        <f t="shared" si="1146"/>
        <v>0</v>
      </c>
      <c r="J3266" s="101">
        <f t="shared" ref="J3266:K3266" si="1183">J3496+J3726</f>
        <v>0</v>
      </c>
      <c r="K3266" s="101">
        <f t="shared" si="1183"/>
        <v>0</v>
      </c>
      <c r="L3266" s="97">
        <f t="shared" si="1172"/>
        <v>0</v>
      </c>
      <c r="M3266" s="101">
        <f t="shared" ref="M3266:N3285" si="1184">M3496+M3726</f>
        <v>0</v>
      </c>
      <c r="N3266" s="101">
        <f t="shared" si="1184"/>
        <v>0</v>
      </c>
      <c r="O3266" s="82" t="s">
        <v>146</v>
      </c>
      <c r="R3266" s="352">
        <f>L3266-[1]გადასახდელები!L3266</f>
        <v>0</v>
      </c>
    </row>
    <row r="3267" spans="2:18" ht="34.5" hidden="1" customHeight="1">
      <c r="B3267" s="36" t="str">
        <f t="shared" si="1117"/>
        <v>b</v>
      </c>
      <c r="C3267" s="42">
        <v>5</v>
      </c>
      <c r="D3267" s="42"/>
      <c r="F3267" s="343" t="s">
        <v>540</v>
      </c>
      <c r="G3267" s="48" t="s">
        <v>234</v>
      </c>
      <c r="H3267" s="101">
        <f t="shared" si="1138"/>
        <v>0</v>
      </c>
      <c r="I3267" s="97">
        <f t="shared" si="1146"/>
        <v>0</v>
      </c>
      <c r="J3267" s="101">
        <f t="shared" ref="J3267:K3267" si="1185">J3497+J3727</f>
        <v>0</v>
      </c>
      <c r="K3267" s="101">
        <f t="shared" si="1185"/>
        <v>0</v>
      </c>
      <c r="L3267" s="97">
        <f t="shared" si="1172"/>
        <v>0</v>
      </c>
      <c r="M3267" s="101">
        <f t="shared" si="1184"/>
        <v>0</v>
      </c>
      <c r="N3267" s="101">
        <f t="shared" si="1184"/>
        <v>0</v>
      </c>
      <c r="O3267" s="82" t="s">
        <v>146</v>
      </c>
      <c r="R3267" s="352">
        <f>L3267-[1]გადასახდელები!L3267</f>
        <v>0</v>
      </c>
    </row>
    <row r="3268" spans="2:18" ht="50.25" hidden="1" customHeight="1">
      <c r="B3268" s="36" t="str">
        <f t="shared" si="1117"/>
        <v>b</v>
      </c>
      <c r="C3268" s="42">
        <v>5</v>
      </c>
      <c r="D3268" s="42"/>
      <c r="F3268" s="343" t="s">
        <v>541</v>
      </c>
      <c r="G3268" s="48" t="s">
        <v>235</v>
      </c>
      <c r="H3268" s="101">
        <f t="shared" si="1138"/>
        <v>0</v>
      </c>
      <c r="I3268" s="97">
        <f t="shared" si="1146"/>
        <v>0</v>
      </c>
      <c r="J3268" s="101">
        <f t="shared" ref="J3268:K3268" si="1186">J3498+J3728</f>
        <v>0</v>
      </c>
      <c r="K3268" s="101">
        <f t="shared" si="1186"/>
        <v>0</v>
      </c>
      <c r="L3268" s="97">
        <f t="shared" si="1172"/>
        <v>0</v>
      </c>
      <c r="M3268" s="101">
        <f t="shared" si="1184"/>
        <v>0</v>
      </c>
      <c r="N3268" s="101">
        <f t="shared" si="1184"/>
        <v>0</v>
      </c>
      <c r="O3268" s="82" t="s">
        <v>146</v>
      </c>
      <c r="R3268" s="352">
        <f>L3268-[1]გადასახდელები!L3268</f>
        <v>0</v>
      </c>
    </row>
    <row r="3269" spans="2:18" ht="20.25" hidden="1" customHeight="1">
      <c r="B3269" s="36" t="str">
        <f t="shared" si="1117"/>
        <v>b</v>
      </c>
      <c r="C3269" s="42">
        <v>5</v>
      </c>
      <c r="D3269" s="42"/>
      <c r="F3269" s="343" t="s">
        <v>542</v>
      </c>
      <c r="G3269" s="48" t="s">
        <v>236</v>
      </c>
      <c r="H3269" s="101">
        <f t="shared" si="1138"/>
        <v>0</v>
      </c>
      <c r="I3269" s="97">
        <f t="shared" si="1146"/>
        <v>0</v>
      </c>
      <c r="J3269" s="101">
        <f t="shared" ref="J3269:K3269" si="1187">J3499+J3729</f>
        <v>0</v>
      </c>
      <c r="K3269" s="101">
        <f t="shared" si="1187"/>
        <v>0</v>
      </c>
      <c r="L3269" s="97">
        <f t="shared" si="1172"/>
        <v>0</v>
      </c>
      <c r="M3269" s="101">
        <f t="shared" si="1184"/>
        <v>0</v>
      </c>
      <c r="N3269" s="101">
        <f t="shared" si="1184"/>
        <v>0</v>
      </c>
      <c r="O3269" s="82" t="s">
        <v>146</v>
      </c>
      <c r="R3269" s="352">
        <f>L3269-[1]გადასახდელები!L3269</f>
        <v>0</v>
      </c>
    </row>
    <row r="3270" spans="2:18" ht="20.25" hidden="1" customHeight="1">
      <c r="B3270" s="36" t="str">
        <f t="shared" si="1117"/>
        <v>b</v>
      </c>
      <c r="C3270" s="42">
        <v>5</v>
      </c>
      <c r="D3270" s="42"/>
      <c r="F3270" s="343" t="s">
        <v>543</v>
      </c>
      <c r="G3270" s="48" t="s">
        <v>237</v>
      </c>
      <c r="H3270" s="101">
        <f t="shared" si="1138"/>
        <v>0</v>
      </c>
      <c r="I3270" s="97">
        <f t="shared" si="1146"/>
        <v>0</v>
      </c>
      <c r="J3270" s="101">
        <f t="shared" ref="J3270:K3270" si="1188">J3500+J3730</f>
        <v>0</v>
      </c>
      <c r="K3270" s="101">
        <f t="shared" si="1188"/>
        <v>0</v>
      </c>
      <c r="L3270" s="97">
        <f t="shared" si="1172"/>
        <v>0</v>
      </c>
      <c r="M3270" s="101">
        <f t="shared" si="1184"/>
        <v>0</v>
      </c>
      <c r="N3270" s="101">
        <f t="shared" si="1184"/>
        <v>0</v>
      </c>
      <c r="O3270" s="82" t="s">
        <v>146</v>
      </c>
      <c r="R3270" s="352">
        <f>L3270-[1]გადასახდელები!L3270</f>
        <v>0</v>
      </c>
    </row>
    <row r="3271" spans="2:18" ht="20.25" hidden="1" customHeight="1">
      <c r="B3271" s="36" t="str">
        <f t="shared" ref="B3271:B3334" si="1189">IF(H3271+I3271+L3271&gt;0,"a","b")</f>
        <v>b</v>
      </c>
      <c r="C3271" s="42">
        <v>5</v>
      </c>
      <c r="D3271" s="42"/>
      <c r="F3271" s="342" t="s">
        <v>544</v>
      </c>
      <c r="G3271" s="48" t="s">
        <v>238</v>
      </c>
      <c r="H3271" s="96">
        <f t="shared" si="1138"/>
        <v>0</v>
      </c>
      <c r="I3271" s="97">
        <f t="shared" si="1146"/>
        <v>0</v>
      </c>
      <c r="J3271" s="96">
        <f t="shared" ref="J3271:K3271" si="1190">J3501+J3731</f>
        <v>0</v>
      </c>
      <c r="K3271" s="96">
        <f t="shared" si="1190"/>
        <v>0</v>
      </c>
      <c r="L3271" s="97">
        <f t="shared" si="1172"/>
        <v>0</v>
      </c>
      <c r="M3271" s="96">
        <f t="shared" si="1184"/>
        <v>0</v>
      </c>
      <c r="N3271" s="96">
        <f t="shared" si="1184"/>
        <v>0</v>
      </c>
      <c r="O3271" s="82" t="s">
        <v>146</v>
      </c>
      <c r="R3271" s="352">
        <f>L3271-[1]გადასახდელები!L3271</f>
        <v>0</v>
      </c>
    </row>
    <row r="3272" spans="2:18" ht="23.25" hidden="1" customHeight="1">
      <c r="B3272" s="36" t="str">
        <f t="shared" si="1189"/>
        <v>b</v>
      </c>
      <c r="C3272" s="42">
        <v>6</v>
      </c>
      <c r="D3272" s="42"/>
      <c r="F3272" s="343" t="s">
        <v>545</v>
      </c>
      <c r="G3272" s="45" t="s">
        <v>198</v>
      </c>
      <c r="H3272" s="106">
        <f t="shared" si="1138"/>
        <v>0</v>
      </c>
      <c r="I3272" s="105">
        <f t="shared" si="1146"/>
        <v>0</v>
      </c>
      <c r="J3272" s="106">
        <f t="shared" ref="J3272:K3272" si="1191">J3502+J3732</f>
        <v>0</v>
      </c>
      <c r="K3272" s="106">
        <f t="shared" si="1191"/>
        <v>0</v>
      </c>
      <c r="L3272" s="105">
        <f t="shared" si="1172"/>
        <v>0</v>
      </c>
      <c r="M3272" s="106">
        <f t="shared" si="1184"/>
        <v>0</v>
      </c>
      <c r="N3272" s="106">
        <f t="shared" si="1184"/>
        <v>0</v>
      </c>
      <c r="O3272" s="82" t="s">
        <v>146</v>
      </c>
      <c r="R3272" s="352">
        <f>L3272-[1]გადასახდელები!L3272</f>
        <v>0</v>
      </c>
    </row>
    <row r="3273" spans="2:18" ht="20.25" hidden="1" customHeight="1">
      <c r="B3273" s="36" t="str">
        <f t="shared" si="1189"/>
        <v>b</v>
      </c>
      <c r="C3273" s="42">
        <v>6</v>
      </c>
      <c r="D3273" s="42"/>
      <c r="F3273" s="343" t="s">
        <v>546</v>
      </c>
      <c r="G3273" s="45" t="s">
        <v>199</v>
      </c>
      <c r="H3273" s="106">
        <f t="shared" si="1138"/>
        <v>0</v>
      </c>
      <c r="I3273" s="105">
        <f t="shared" si="1146"/>
        <v>0</v>
      </c>
      <c r="J3273" s="106">
        <f t="shared" ref="J3273:K3273" si="1192">J3503+J3733</f>
        <v>0</v>
      </c>
      <c r="K3273" s="106">
        <f t="shared" si="1192"/>
        <v>0</v>
      </c>
      <c r="L3273" s="105">
        <f t="shared" si="1172"/>
        <v>0</v>
      </c>
      <c r="M3273" s="106">
        <f t="shared" si="1184"/>
        <v>0</v>
      </c>
      <c r="N3273" s="106">
        <f t="shared" si="1184"/>
        <v>0</v>
      </c>
      <c r="O3273" s="82" t="s">
        <v>146</v>
      </c>
      <c r="R3273" s="352">
        <f>L3273-[1]გადასახდელები!L3273</f>
        <v>0</v>
      </c>
    </row>
    <row r="3274" spans="2:18" ht="23.25" hidden="1" customHeight="1">
      <c r="B3274" s="36" t="str">
        <f t="shared" si="1189"/>
        <v>b</v>
      </c>
      <c r="C3274" s="42">
        <v>6</v>
      </c>
      <c r="D3274" s="42"/>
      <c r="F3274" s="343" t="s">
        <v>547</v>
      </c>
      <c r="G3274" s="45" t="s">
        <v>200</v>
      </c>
      <c r="H3274" s="106">
        <f t="shared" si="1138"/>
        <v>0</v>
      </c>
      <c r="I3274" s="105">
        <f t="shared" si="1146"/>
        <v>0</v>
      </c>
      <c r="J3274" s="106">
        <f t="shared" ref="J3274:K3274" si="1193">J3504+J3734</f>
        <v>0</v>
      </c>
      <c r="K3274" s="106">
        <f t="shared" si="1193"/>
        <v>0</v>
      </c>
      <c r="L3274" s="105">
        <f t="shared" si="1172"/>
        <v>0</v>
      </c>
      <c r="M3274" s="106">
        <f t="shared" si="1184"/>
        <v>0</v>
      </c>
      <c r="N3274" s="106">
        <f t="shared" si="1184"/>
        <v>0</v>
      </c>
      <c r="O3274" s="82" t="s">
        <v>146</v>
      </c>
      <c r="R3274" s="352">
        <f>L3274-[1]გადასახდელები!L3274</f>
        <v>0</v>
      </c>
    </row>
    <row r="3275" spans="2:18" ht="31.5" hidden="1" customHeight="1">
      <c r="B3275" s="36" t="str">
        <f t="shared" si="1189"/>
        <v>b</v>
      </c>
      <c r="C3275" s="42">
        <v>6</v>
      </c>
      <c r="D3275" s="42"/>
      <c r="F3275" s="343" t="s">
        <v>615</v>
      </c>
      <c r="G3275" s="45" t="s">
        <v>201</v>
      </c>
      <c r="H3275" s="106">
        <f t="shared" si="1138"/>
        <v>0</v>
      </c>
      <c r="I3275" s="105">
        <f t="shared" si="1146"/>
        <v>0</v>
      </c>
      <c r="J3275" s="106">
        <f t="shared" ref="J3275:K3275" si="1194">J3505+J3735</f>
        <v>0</v>
      </c>
      <c r="K3275" s="106">
        <f t="shared" si="1194"/>
        <v>0</v>
      </c>
      <c r="L3275" s="105">
        <f t="shared" si="1172"/>
        <v>0</v>
      </c>
      <c r="M3275" s="106">
        <f t="shared" si="1184"/>
        <v>0</v>
      </c>
      <c r="N3275" s="106">
        <f t="shared" si="1184"/>
        <v>0</v>
      </c>
      <c r="O3275" s="82" t="s">
        <v>146</v>
      </c>
      <c r="R3275" s="352">
        <f>L3275-[1]გადასახდელები!L3275</f>
        <v>0</v>
      </c>
    </row>
    <row r="3276" spans="2:18" ht="33.75" hidden="1" customHeight="1">
      <c r="B3276" s="36" t="str">
        <f t="shared" si="1189"/>
        <v>b</v>
      </c>
      <c r="C3276" s="42">
        <v>6</v>
      </c>
      <c r="D3276" s="42"/>
      <c r="F3276" s="343" t="s">
        <v>548</v>
      </c>
      <c r="G3276" s="45" t="s">
        <v>239</v>
      </c>
      <c r="H3276" s="106">
        <f t="shared" si="1138"/>
        <v>0</v>
      </c>
      <c r="I3276" s="105">
        <f t="shared" si="1146"/>
        <v>0</v>
      </c>
      <c r="J3276" s="106">
        <f t="shared" ref="J3276:K3276" si="1195">J3506+J3736</f>
        <v>0</v>
      </c>
      <c r="K3276" s="106">
        <f t="shared" si="1195"/>
        <v>0</v>
      </c>
      <c r="L3276" s="105">
        <f t="shared" si="1172"/>
        <v>0</v>
      </c>
      <c r="M3276" s="106">
        <f t="shared" si="1184"/>
        <v>0</v>
      </c>
      <c r="N3276" s="106">
        <f t="shared" si="1184"/>
        <v>0</v>
      </c>
      <c r="O3276" s="82" t="s">
        <v>146</v>
      </c>
      <c r="R3276" s="352">
        <f>L3276-[1]გადასახდელები!L3276</f>
        <v>0</v>
      </c>
    </row>
    <row r="3277" spans="2:18" ht="34.5" hidden="1" customHeight="1">
      <c r="B3277" s="36" t="str">
        <f t="shared" si="1189"/>
        <v>b</v>
      </c>
      <c r="C3277" s="42">
        <v>6</v>
      </c>
      <c r="D3277" s="42"/>
      <c r="F3277" s="343" t="s">
        <v>616</v>
      </c>
      <c r="G3277" s="45" t="s">
        <v>240</v>
      </c>
      <c r="H3277" s="106">
        <f t="shared" si="1138"/>
        <v>0</v>
      </c>
      <c r="I3277" s="105">
        <f t="shared" si="1146"/>
        <v>0</v>
      </c>
      <c r="J3277" s="106">
        <f t="shared" ref="J3277:K3277" si="1196">J3507+J3737</f>
        <v>0</v>
      </c>
      <c r="K3277" s="106">
        <f t="shared" si="1196"/>
        <v>0</v>
      </c>
      <c r="L3277" s="105">
        <f t="shared" si="1172"/>
        <v>0</v>
      </c>
      <c r="M3277" s="106">
        <f t="shared" si="1184"/>
        <v>0</v>
      </c>
      <c r="N3277" s="106">
        <f t="shared" si="1184"/>
        <v>0</v>
      </c>
      <c r="O3277" s="82" t="s">
        <v>146</v>
      </c>
      <c r="R3277" s="352">
        <f>L3277-[1]გადასახდელები!L3277</f>
        <v>0</v>
      </c>
    </row>
    <row r="3278" spans="2:18" ht="33.75" hidden="1" customHeight="1">
      <c r="B3278" s="36" t="str">
        <f t="shared" si="1189"/>
        <v>b</v>
      </c>
      <c r="C3278" s="42">
        <v>6</v>
      </c>
      <c r="D3278" s="42"/>
      <c r="F3278" s="343" t="s">
        <v>617</v>
      </c>
      <c r="G3278" s="45" t="s">
        <v>241</v>
      </c>
      <c r="H3278" s="106">
        <f t="shared" si="1138"/>
        <v>0</v>
      </c>
      <c r="I3278" s="105">
        <f t="shared" si="1146"/>
        <v>0</v>
      </c>
      <c r="J3278" s="106">
        <f t="shared" ref="J3278:K3278" si="1197">J3508+J3738</f>
        <v>0</v>
      </c>
      <c r="K3278" s="106">
        <f t="shared" si="1197"/>
        <v>0</v>
      </c>
      <c r="L3278" s="105">
        <f t="shared" si="1172"/>
        <v>0</v>
      </c>
      <c r="M3278" s="106">
        <f t="shared" si="1184"/>
        <v>0</v>
      </c>
      <c r="N3278" s="106">
        <f t="shared" si="1184"/>
        <v>0</v>
      </c>
      <c r="O3278" s="82" t="s">
        <v>146</v>
      </c>
      <c r="R3278" s="352">
        <f>L3278-[1]გადასახდელები!L3278</f>
        <v>0</v>
      </c>
    </row>
    <row r="3279" spans="2:18" ht="34.5" hidden="1" customHeight="1">
      <c r="B3279" s="36" t="str">
        <f t="shared" si="1189"/>
        <v>b</v>
      </c>
      <c r="C3279" s="42">
        <v>5</v>
      </c>
      <c r="D3279" s="42"/>
      <c r="F3279" s="343" t="s">
        <v>618</v>
      </c>
      <c r="G3279" s="48" t="s">
        <v>242</v>
      </c>
      <c r="H3279" s="109">
        <f t="shared" si="1138"/>
        <v>0</v>
      </c>
      <c r="I3279" s="97">
        <f t="shared" si="1146"/>
        <v>0</v>
      </c>
      <c r="J3279" s="109">
        <f t="shared" ref="J3279:K3279" si="1198">J3509+J3739</f>
        <v>0</v>
      </c>
      <c r="K3279" s="109">
        <f t="shared" si="1198"/>
        <v>0</v>
      </c>
      <c r="L3279" s="97">
        <f t="shared" si="1172"/>
        <v>0</v>
      </c>
      <c r="M3279" s="109">
        <f t="shared" si="1184"/>
        <v>0</v>
      </c>
      <c r="N3279" s="109">
        <f t="shared" si="1184"/>
        <v>0</v>
      </c>
      <c r="O3279" s="82" t="s">
        <v>146</v>
      </c>
      <c r="R3279" s="352">
        <f>L3279-[1]გადასახდელები!L3279</f>
        <v>0</v>
      </c>
    </row>
    <row r="3280" spans="2:18" ht="24.75" hidden="1" customHeight="1">
      <c r="B3280" s="36" t="str">
        <f t="shared" si="1189"/>
        <v>b</v>
      </c>
      <c r="C3280" s="42">
        <v>5</v>
      </c>
      <c r="D3280" s="42"/>
      <c r="F3280" s="343" t="s">
        <v>549</v>
      </c>
      <c r="G3280" s="48" t="s">
        <v>243</v>
      </c>
      <c r="H3280" s="109">
        <f t="shared" si="1138"/>
        <v>0</v>
      </c>
      <c r="I3280" s="97">
        <f t="shared" si="1146"/>
        <v>0</v>
      </c>
      <c r="J3280" s="109">
        <f t="shared" ref="J3280:K3280" si="1199">J3510+J3740</f>
        <v>0</v>
      </c>
      <c r="K3280" s="109">
        <f t="shared" si="1199"/>
        <v>0</v>
      </c>
      <c r="L3280" s="97">
        <f t="shared" si="1172"/>
        <v>0</v>
      </c>
      <c r="M3280" s="109">
        <f t="shared" si="1184"/>
        <v>0</v>
      </c>
      <c r="N3280" s="109">
        <f t="shared" si="1184"/>
        <v>0</v>
      </c>
      <c r="O3280" s="82" t="s">
        <v>146</v>
      </c>
      <c r="R3280" s="352">
        <f>L3280-[1]გადასახდელები!L3280</f>
        <v>0</v>
      </c>
    </row>
    <row r="3281" spans="2:18" ht="27.75" hidden="1" customHeight="1">
      <c r="B3281" s="36" t="str">
        <f t="shared" si="1189"/>
        <v>b</v>
      </c>
      <c r="C3281" s="42">
        <v>4</v>
      </c>
      <c r="D3281" s="42"/>
      <c r="F3281" s="343" t="s">
        <v>550</v>
      </c>
      <c r="G3281" s="47" t="s">
        <v>244</v>
      </c>
      <c r="H3281" s="103">
        <f t="shared" si="1138"/>
        <v>0</v>
      </c>
      <c r="I3281" s="108">
        <f t="shared" si="1146"/>
        <v>0</v>
      </c>
      <c r="J3281" s="103">
        <f t="shared" ref="J3281:K3281" si="1200">J3511+J3741</f>
        <v>0</v>
      </c>
      <c r="K3281" s="103">
        <f t="shared" si="1200"/>
        <v>0</v>
      </c>
      <c r="L3281" s="108">
        <f t="shared" si="1172"/>
        <v>0</v>
      </c>
      <c r="M3281" s="103">
        <f t="shared" si="1184"/>
        <v>0</v>
      </c>
      <c r="N3281" s="103">
        <f t="shared" si="1184"/>
        <v>0</v>
      </c>
      <c r="O3281" s="82" t="s">
        <v>146</v>
      </c>
      <c r="R3281" s="352">
        <f>L3281-[1]გადასახდელები!L3281</f>
        <v>0</v>
      </c>
    </row>
    <row r="3282" spans="2:18" ht="23.25" hidden="1" customHeight="1">
      <c r="B3282" s="36" t="str">
        <f t="shared" si="1189"/>
        <v>b</v>
      </c>
      <c r="C3282" s="42">
        <v>4</v>
      </c>
      <c r="D3282" s="42"/>
      <c r="F3282" s="343" t="s">
        <v>619</v>
      </c>
      <c r="G3282" s="47" t="s">
        <v>245</v>
      </c>
      <c r="H3282" s="103">
        <f t="shared" si="1138"/>
        <v>0</v>
      </c>
      <c r="I3282" s="108">
        <f t="shared" si="1146"/>
        <v>0</v>
      </c>
      <c r="J3282" s="103">
        <f t="shared" ref="J3282:K3282" si="1201">J3512+J3742</f>
        <v>0</v>
      </c>
      <c r="K3282" s="103">
        <f t="shared" si="1201"/>
        <v>0</v>
      </c>
      <c r="L3282" s="108">
        <f t="shared" si="1172"/>
        <v>0</v>
      </c>
      <c r="M3282" s="103">
        <f t="shared" si="1184"/>
        <v>0</v>
      </c>
      <c r="N3282" s="103">
        <f t="shared" si="1184"/>
        <v>0</v>
      </c>
      <c r="O3282" s="82" t="s">
        <v>146</v>
      </c>
      <c r="R3282" s="352">
        <f>L3282-[1]გადასახდელები!L3282</f>
        <v>0</v>
      </c>
    </row>
    <row r="3283" spans="2:18" ht="24" hidden="1" customHeight="1">
      <c r="B3283" s="36" t="str">
        <f t="shared" si="1189"/>
        <v>b</v>
      </c>
      <c r="C3283" s="42">
        <v>4</v>
      </c>
      <c r="D3283" s="42"/>
      <c r="F3283" s="343" t="s">
        <v>620</v>
      </c>
      <c r="G3283" s="47" t="s">
        <v>246</v>
      </c>
      <c r="H3283" s="103">
        <f t="shared" si="1138"/>
        <v>0</v>
      </c>
      <c r="I3283" s="108">
        <f t="shared" si="1146"/>
        <v>0</v>
      </c>
      <c r="J3283" s="103">
        <f t="shared" ref="J3283:K3283" si="1202">J3513+J3743</f>
        <v>0</v>
      </c>
      <c r="K3283" s="103">
        <f t="shared" si="1202"/>
        <v>0</v>
      </c>
      <c r="L3283" s="108">
        <f t="shared" si="1172"/>
        <v>0</v>
      </c>
      <c r="M3283" s="103">
        <f t="shared" si="1184"/>
        <v>0</v>
      </c>
      <c r="N3283" s="103">
        <f t="shared" si="1184"/>
        <v>0</v>
      </c>
      <c r="O3283" s="82" t="s">
        <v>146</v>
      </c>
      <c r="R3283" s="352">
        <f>L3283-[1]გადასახდელები!L3283</f>
        <v>0</v>
      </c>
    </row>
    <row r="3284" spans="2:18" ht="34.5" hidden="1" customHeight="1">
      <c r="B3284" s="36" t="str">
        <f t="shared" si="1189"/>
        <v>b</v>
      </c>
      <c r="C3284" s="42">
        <v>4</v>
      </c>
      <c r="D3284" s="42"/>
      <c r="F3284" s="343" t="s">
        <v>551</v>
      </c>
      <c r="G3284" s="47" t="s">
        <v>247</v>
      </c>
      <c r="H3284" s="103">
        <f t="shared" si="1138"/>
        <v>0</v>
      </c>
      <c r="I3284" s="108">
        <f t="shared" si="1146"/>
        <v>0</v>
      </c>
      <c r="J3284" s="103">
        <f t="shared" ref="J3284:K3284" si="1203">J3514+J3744</f>
        <v>0</v>
      </c>
      <c r="K3284" s="103">
        <f t="shared" si="1203"/>
        <v>0</v>
      </c>
      <c r="L3284" s="108">
        <f t="shared" si="1172"/>
        <v>0</v>
      </c>
      <c r="M3284" s="103">
        <f t="shared" si="1184"/>
        <v>0</v>
      </c>
      <c r="N3284" s="103">
        <f t="shared" si="1184"/>
        <v>0</v>
      </c>
      <c r="O3284" s="82" t="s">
        <v>146</v>
      </c>
      <c r="R3284" s="352">
        <f>L3284-[1]გადასახდელები!L3284</f>
        <v>0</v>
      </c>
    </row>
    <row r="3285" spans="2:18" ht="33" hidden="1" customHeight="1">
      <c r="B3285" s="36" t="str">
        <f t="shared" si="1189"/>
        <v>b</v>
      </c>
      <c r="C3285" s="42">
        <v>4</v>
      </c>
      <c r="D3285" s="42"/>
      <c r="F3285" s="342" t="s">
        <v>552</v>
      </c>
      <c r="G3285" s="47" t="s">
        <v>248</v>
      </c>
      <c r="H3285" s="93">
        <f t="shared" si="1138"/>
        <v>0</v>
      </c>
      <c r="I3285" s="94">
        <f t="shared" si="1146"/>
        <v>0</v>
      </c>
      <c r="J3285" s="93">
        <f t="shared" ref="J3285:K3285" si="1204">J3515+J3745</f>
        <v>0</v>
      </c>
      <c r="K3285" s="93">
        <f t="shared" si="1204"/>
        <v>0</v>
      </c>
      <c r="L3285" s="94">
        <f t="shared" si="1172"/>
        <v>0</v>
      </c>
      <c r="M3285" s="93">
        <f t="shared" si="1184"/>
        <v>0</v>
      </c>
      <c r="N3285" s="93">
        <f t="shared" si="1184"/>
        <v>0</v>
      </c>
      <c r="O3285" s="82" t="s">
        <v>146</v>
      </c>
      <c r="R3285" s="352">
        <f>L3285-[1]გადასახდელები!L3285</f>
        <v>0</v>
      </c>
    </row>
    <row r="3286" spans="2:18" ht="20.25" hidden="1" customHeight="1">
      <c r="B3286" s="36" t="str">
        <f t="shared" si="1189"/>
        <v>b</v>
      </c>
      <c r="C3286" s="42">
        <v>5</v>
      </c>
      <c r="D3286" s="42"/>
      <c r="F3286" s="343" t="s">
        <v>553</v>
      </c>
      <c r="G3286" s="48" t="s">
        <v>249</v>
      </c>
      <c r="H3286" s="109">
        <f t="shared" si="1138"/>
        <v>0</v>
      </c>
      <c r="I3286" s="97">
        <f t="shared" si="1146"/>
        <v>0</v>
      </c>
      <c r="J3286" s="109">
        <f t="shared" ref="J3286:K3286" si="1205">J3516+J3746</f>
        <v>0</v>
      </c>
      <c r="K3286" s="109">
        <f t="shared" si="1205"/>
        <v>0</v>
      </c>
      <c r="L3286" s="97">
        <f t="shared" si="1172"/>
        <v>0</v>
      </c>
      <c r="M3286" s="109">
        <f t="shared" ref="M3286:N3305" si="1206">M3516+M3746</f>
        <v>0</v>
      </c>
      <c r="N3286" s="109">
        <f t="shared" si="1206"/>
        <v>0</v>
      </c>
      <c r="O3286" s="82" t="s">
        <v>146</v>
      </c>
      <c r="Q3286" s="17">
        <f>82+55</f>
        <v>137</v>
      </c>
      <c r="R3286" s="352">
        <f>L3286-[1]გადასახდელები!L3286</f>
        <v>0</v>
      </c>
    </row>
    <row r="3287" spans="2:18" ht="20.25" hidden="1" customHeight="1">
      <c r="B3287" s="36" t="str">
        <f t="shared" si="1189"/>
        <v>b</v>
      </c>
      <c r="C3287" s="42">
        <v>5</v>
      </c>
      <c r="D3287" s="42"/>
      <c r="F3287" s="343" t="s">
        <v>554</v>
      </c>
      <c r="G3287" s="48" t="s">
        <v>250</v>
      </c>
      <c r="H3287" s="109">
        <f t="shared" si="1138"/>
        <v>0</v>
      </c>
      <c r="I3287" s="97">
        <f t="shared" si="1146"/>
        <v>0</v>
      </c>
      <c r="J3287" s="109">
        <f t="shared" ref="J3287:K3287" si="1207">J3517+J3747</f>
        <v>0</v>
      </c>
      <c r="K3287" s="109">
        <f t="shared" si="1207"/>
        <v>0</v>
      </c>
      <c r="L3287" s="97">
        <f t="shared" si="1172"/>
        <v>0</v>
      </c>
      <c r="M3287" s="109">
        <f t="shared" si="1206"/>
        <v>0</v>
      </c>
      <c r="N3287" s="109">
        <f t="shared" si="1206"/>
        <v>0</v>
      </c>
      <c r="O3287" s="82" t="s">
        <v>146</v>
      </c>
      <c r="R3287" s="352">
        <f>L3287-[1]გადასახდელები!L3287</f>
        <v>0</v>
      </c>
    </row>
    <row r="3288" spans="2:18" ht="35.25" hidden="1" customHeight="1">
      <c r="B3288" s="36" t="str">
        <f t="shared" si="1189"/>
        <v>b</v>
      </c>
      <c r="C3288" s="42">
        <v>5</v>
      </c>
      <c r="D3288" s="42"/>
      <c r="F3288" s="343" t="s">
        <v>555</v>
      </c>
      <c r="G3288" s="48" t="s">
        <v>251</v>
      </c>
      <c r="H3288" s="109">
        <f t="shared" si="1138"/>
        <v>0</v>
      </c>
      <c r="I3288" s="97">
        <f t="shared" si="1146"/>
        <v>0</v>
      </c>
      <c r="J3288" s="109">
        <f t="shared" ref="J3288:K3288" si="1208">J3518+J3748</f>
        <v>0</v>
      </c>
      <c r="K3288" s="109">
        <f t="shared" si="1208"/>
        <v>0</v>
      </c>
      <c r="L3288" s="97">
        <f t="shared" si="1172"/>
        <v>0</v>
      </c>
      <c r="M3288" s="109">
        <f t="shared" si="1206"/>
        <v>0</v>
      </c>
      <c r="N3288" s="109">
        <f t="shared" si="1206"/>
        <v>0</v>
      </c>
      <c r="O3288" s="82" t="s">
        <v>146</v>
      </c>
      <c r="R3288" s="352">
        <f>L3288-[1]გადასახდელები!L3288</f>
        <v>0</v>
      </c>
    </row>
    <row r="3289" spans="2:18" ht="20.25" hidden="1" customHeight="1">
      <c r="B3289" s="36" t="str">
        <f t="shared" si="1189"/>
        <v>b</v>
      </c>
      <c r="C3289" s="42">
        <v>5</v>
      </c>
      <c r="D3289" s="42"/>
      <c r="F3289" s="343" t="s">
        <v>621</v>
      </c>
      <c r="G3289" s="48" t="s">
        <v>252</v>
      </c>
      <c r="H3289" s="109">
        <f t="shared" si="1138"/>
        <v>0</v>
      </c>
      <c r="I3289" s="97">
        <f t="shared" si="1146"/>
        <v>0</v>
      </c>
      <c r="J3289" s="109">
        <f t="shared" ref="J3289:K3289" si="1209">J3519+J3749</f>
        <v>0</v>
      </c>
      <c r="K3289" s="109">
        <f t="shared" si="1209"/>
        <v>0</v>
      </c>
      <c r="L3289" s="97">
        <f t="shared" si="1172"/>
        <v>0</v>
      </c>
      <c r="M3289" s="109">
        <f t="shared" si="1206"/>
        <v>0</v>
      </c>
      <c r="N3289" s="109">
        <f t="shared" si="1206"/>
        <v>0</v>
      </c>
      <c r="O3289" s="82" t="s">
        <v>146</v>
      </c>
      <c r="R3289" s="352">
        <f>L3289-[1]გადასახდელები!L3289</f>
        <v>0</v>
      </c>
    </row>
    <row r="3290" spans="2:18" ht="30.75" hidden="1" customHeight="1">
      <c r="B3290" s="36" t="str">
        <f t="shared" si="1189"/>
        <v>b</v>
      </c>
      <c r="C3290" s="42">
        <v>5</v>
      </c>
      <c r="D3290" s="42"/>
      <c r="F3290" s="343" t="s">
        <v>622</v>
      </c>
      <c r="G3290" s="48" t="s">
        <v>253</v>
      </c>
      <c r="H3290" s="109">
        <f t="shared" ref="H3290:H3353" si="1210">H3520+H3750</f>
        <v>0</v>
      </c>
      <c r="I3290" s="97">
        <f t="shared" si="1146"/>
        <v>0</v>
      </c>
      <c r="J3290" s="109">
        <f t="shared" ref="J3290:K3290" si="1211">J3520+J3750</f>
        <v>0</v>
      </c>
      <c r="K3290" s="109">
        <f t="shared" si="1211"/>
        <v>0</v>
      </c>
      <c r="L3290" s="97">
        <f t="shared" si="1172"/>
        <v>0</v>
      </c>
      <c r="M3290" s="109">
        <f t="shared" si="1206"/>
        <v>0</v>
      </c>
      <c r="N3290" s="109">
        <f t="shared" si="1206"/>
        <v>0</v>
      </c>
      <c r="O3290" s="82" t="s">
        <v>146</v>
      </c>
      <c r="R3290" s="352">
        <f>L3290-[1]გადასახდელები!L3290</f>
        <v>0</v>
      </c>
    </row>
    <row r="3291" spans="2:18" ht="30.75" hidden="1" customHeight="1">
      <c r="B3291" s="36" t="str">
        <f t="shared" si="1189"/>
        <v>b</v>
      </c>
      <c r="C3291" s="42">
        <v>5</v>
      </c>
      <c r="D3291" s="42"/>
      <c r="F3291" s="343" t="s">
        <v>556</v>
      </c>
      <c r="G3291" s="48" t="s">
        <v>254</v>
      </c>
      <c r="H3291" s="109">
        <f t="shared" si="1210"/>
        <v>0</v>
      </c>
      <c r="I3291" s="97">
        <f t="shared" si="1146"/>
        <v>0</v>
      </c>
      <c r="J3291" s="109">
        <f t="shared" ref="J3291:K3291" si="1212">J3521+J3751</f>
        <v>0</v>
      </c>
      <c r="K3291" s="109">
        <f t="shared" si="1212"/>
        <v>0</v>
      </c>
      <c r="L3291" s="97">
        <f t="shared" si="1172"/>
        <v>0</v>
      </c>
      <c r="M3291" s="109">
        <f t="shared" si="1206"/>
        <v>0</v>
      </c>
      <c r="N3291" s="109">
        <f t="shared" si="1206"/>
        <v>0</v>
      </c>
      <c r="O3291" s="82" t="s">
        <v>146</v>
      </c>
      <c r="R3291" s="352">
        <f>L3291-[1]გადასახდელები!L3291</f>
        <v>0</v>
      </c>
    </row>
    <row r="3292" spans="2:18" ht="20.25" hidden="1" customHeight="1">
      <c r="B3292" s="36" t="str">
        <f t="shared" si="1189"/>
        <v>b</v>
      </c>
      <c r="C3292" s="42">
        <v>4</v>
      </c>
      <c r="D3292" s="42"/>
      <c r="F3292" s="343" t="s">
        <v>623</v>
      </c>
      <c r="G3292" s="47" t="s">
        <v>255</v>
      </c>
      <c r="H3292" s="103">
        <f t="shared" si="1210"/>
        <v>0</v>
      </c>
      <c r="I3292" s="94">
        <f t="shared" si="1146"/>
        <v>0</v>
      </c>
      <c r="J3292" s="103">
        <f t="shared" ref="J3292:K3292" si="1213">J3522+J3752</f>
        <v>0</v>
      </c>
      <c r="K3292" s="103">
        <f t="shared" si="1213"/>
        <v>0</v>
      </c>
      <c r="L3292" s="94">
        <f t="shared" si="1172"/>
        <v>0</v>
      </c>
      <c r="M3292" s="103">
        <f t="shared" si="1206"/>
        <v>0</v>
      </c>
      <c r="N3292" s="103">
        <f t="shared" si="1206"/>
        <v>0</v>
      </c>
      <c r="O3292" s="82" t="s">
        <v>146</v>
      </c>
      <c r="R3292" s="352">
        <f>L3292-[1]გადასახდელები!L3292</f>
        <v>0</v>
      </c>
    </row>
    <row r="3293" spans="2:18" ht="20.25" customHeight="1">
      <c r="B3293" s="36" t="str">
        <f t="shared" si="1189"/>
        <v>a</v>
      </c>
      <c r="C3293" s="42">
        <v>4</v>
      </c>
      <c r="D3293" s="42"/>
      <c r="F3293" s="342" t="s">
        <v>557</v>
      </c>
      <c r="G3293" s="47" t="s">
        <v>256</v>
      </c>
      <c r="H3293" s="93">
        <f t="shared" si="1210"/>
        <v>45.6</v>
      </c>
      <c r="I3293" s="94">
        <f t="shared" si="1146"/>
        <v>0</v>
      </c>
      <c r="J3293" s="93">
        <f t="shared" ref="J3293:K3293" si="1214">J3523+J3753</f>
        <v>0</v>
      </c>
      <c r="K3293" s="93">
        <f t="shared" si="1214"/>
        <v>0</v>
      </c>
      <c r="L3293" s="94">
        <f t="shared" si="1172"/>
        <v>0</v>
      </c>
      <c r="M3293" s="93">
        <f t="shared" si="1206"/>
        <v>0</v>
      </c>
      <c r="N3293" s="93">
        <f t="shared" si="1206"/>
        <v>0</v>
      </c>
      <c r="O3293" s="82" t="s">
        <v>146</v>
      </c>
      <c r="R3293" s="352">
        <f>L3293-[1]გადასახდელები!L3293</f>
        <v>0</v>
      </c>
    </row>
    <row r="3294" spans="2:18" ht="20.25" hidden="1" customHeight="1">
      <c r="B3294" s="36" t="str">
        <f t="shared" si="1189"/>
        <v>b</v>
      </c>
      <c r="C3294" s="42">
        <v>5</v>
      </c>
      <c r="D3294" s="42"/>
      <c r="F3294" s="343" t="s">
        <v>624</v>
      </c>
      <c r="G3294" s="48" t="s">
        <v>257</v>
      </c>
      <c r="H3294" s="109">
        <f t="shared" si="1210"/>
        <v>0</v>
      </c>
      <c r="I3294" s="97">
        <f t="shared" si="1146"/>
        <v>0</v>
      </c>
      <c r="J3294" s="109">
        <f t="shared" ref="J3294:K3294" si="1215">J3524+J3754</f>
        <v>0</v>
      </c>
      <c r="K3294" s="109">
        <f t="shared" si="1215"/>
        <v>0</v>
      </c>
      <c r="L3294" s="97">
        <f t="shared" si="1172"/>
        <v>0</v>
      </c>
      <c r="M3294" s="109">
        <f t="shared" si="1206"/>
        <v>0</v>
      </c>
      <c r="N3294" s="109">
        <f t="shared" si="1206"/>
        <v>0</v>
      </c>
      <c r="O3294" s="82" t="s">
        <v>146</v>
      </c>
      <c r="R3294" s="352">
        <f>L3294-[1]გადასახდელები!L3294</f>
        <v>0</v>
      </c>
    </row>
    <row r="3295" spans="2:18" ht="30" hidden="1" customHeight="1">
      <c r="B3295" s="36" t="str">
        <f t="shared" si="1189"/>
        <v>b</v>
      </c>
      <c r="C3295" s="42">
        <v>5</v>
      </c>
      <c r="D3295" s="42"/>
      <c r="F3295" s="343" t="s">
        <v>625</v>
      </c>
      <c r="G3295" s="48" t="s">
        <v>258</v>
      </c>
      <c r="H3295" s="109">
        <f t="shared" si="1210"/>
        <v>0</v>
      </c>
      <c r="I3295" s="97">
        <f t="shared" si="1146"/>
        <v>0</v>
      </c>
      <c r="J3295" s="109">
        <f t="shared" ref="J3295:K3295" si="1216">J3525+J3755</f>
        <v>0</v>
      </c>
      <c r="K3295" s="109">
        <f t="shared" si="1216"/>
        <v>0</v>
      </c>
      <c r="L3295" s="97">
        <f t="shared" si="1172"/>
        <v>0</v>
      </c>
      <c r="M3295" s="109">
        <f t="shared" si="1206"/>
        <v>0</v>
      </c>
      <c r="N3295" s="109">
        <f t="shared" si="1206"/>
        <v>0</v>
      </c>
      <c r="O3295" s="82" t="s">
        <v>146</v>
      </c>
      <c r="R3295" s="352">
        <f>L3295-[1]გადასახდელები!L3295</f>
        <v>0</v>
      </c>
    </row>
    <row r="3296" spans="2:18" ht="22.5" hidden="1" customHeight="1">
      <c r="B3296" s="36" t="str">
        <f t="shared" si="1189"/>
        <v>b</v>
      </c>
      <c r="C3296" s="42">
        <v>5</v>
      </c>
      <c r="D3296" s="42"/>
      <c r="F3296" s="343" t="s">
        <v>558</v>
      </c>
      <c r="G3296" s="48" t="s">
        <v>259</v>
      </c>
      <c r="H3296" s="109">
        <f t="shared" si="1210"/>
        <v>0</v>
      </c>
      <c r="I3296" s="97">
        <f t="shared" ref="I3296:I3359" si="1217">J3296+K3296</f>
        <v>0</v>
      </c>
      <c r="J3296" s="109">
        <f t="shared" ref="J3296:K3296" si="1218">J3526+J3756</f>
        <v>0</v>
      </c>
      <c r="K3296" s="109">
        <f t="shared" si="1218"/>
        <v>0</v>
      </c>
      <c r="L3296" s="97">
        <f t="shared" si="1172"/>
        <v>0</v>
      </c>
      <c r="M3296" s="109">
        <f t="shared" si="1206"/>
        <v>0</v>
      </c>
      <c r="N3296" s="109">
        <f t="shared" si="1206"/>
        <v>0</v>
      </c>
      <c r="O3296" s="82" t="s">
        <v>146</v>
      </c>
      <c r="R3296" s="352">
        <f>L3296-[1]გადასახდელები!L3296</f>
        <v>0</v>
      </c>
    </row>
    <row r="3297" spans="2:18" ht="33.75" hidden="1" customHeight="1">
      <c r="B3297" s="36" t="str">
        <f t="shared" si="1189"/>
        <v>b</v>
      </c>
      <c r="C3297" s="42">
        <v>5</v>
      </c>
      <c r="D3297" s="42"/>
      <c r="F3297" s="343" t="s">
        <v>626</v>
      </c>
      <c r="G3297" s="48" t="s">
        <v>260</v>
      </c>
      <c r="H3297" s="109">
        <f t="shared" si="1210"/>
        <v>0</v>
      </c>
      <c r="I3297" s="97">
        <f t="shared" si="1217"/>
        <v>0</v>
      </c>
      <c r="J3297" s="109">
        <f t="shared" ref="J3297:K3297" si="1219">J3527+J3757</f>
        <v>0</v>
      </c>
      <c r="K3297" s="109">
        <f t="shared" si="1219"/>
        <v>0</v>
      </c>
      <c r="L3297" s="97">
        <f t="shared" si="1172"/>
        <v>0</v>
      </c>
      <c r="M3297" s="109">
        <f t="shared" si="1206"/>
        <v>0</v>
      </c>
      <c r="N3297" s="109">
        <f t="shared" si="1206"/>
        <v>0</v>
      </c>
      <c r="O3297" s="82" t="s">
        <v>146</v>
      </c>
      <c r="R3297" s="352">
        <f>L3297-[1]გადასახდელები!L3297</f>
        <v>0</v>
      </c>
    </row>
    <row r="3298" spans="2:18" ht="24.75" hidden="1" customHeight="1">
      <c r="B3298" s="36" t="str">
        <f t="shared" si="1189"/>
        <v>b</v>
      </c>
      <c r="C3298" s="42">
        <v>5</v>
      </c>
      <c r="D3298" s="42"/>
      <c r="F3298" s="343" t="s">
        <v>627</v>
      </c>
      <c r="G3298" s="48" t="s">
        <v>261</v>
      </c>
      <c r="H3298" s="109">
        <f t="shared" si="1210"/>
        <v>0</v>
      </c>
      <c r="I3298" s="97">
        <f t="shared" si="1217"/>
        <v>0</v>
      </c>
      <c r="J3298" s="109">
        <f t="shared" ref="J3298:K3298" si="1220">J3528+J3758</f>
        <v>0</v>
      </c>
      <c r="K3298" s="109">
        <f t="shared" si="1220"/>
        <v>0</v>
      </c>
      <c r="L3298" s="97">
        <f t="shared" si="1172"/>
        <v>0</v>
      </c>
      <c r="M3298" s="109">
        <f t="shared" si="1206"/>
        <v>0</v>
      </c>
      <c r="N3298" s="109">
        <f t="shared" si="1206"/>
        <v>0</v>
      </c>
      <c r="O3298" s="82" t="s">
        <v>146</v>
      </c>
      <c r="R3298" s="352">
        <f>L3298-[1]გადასახდელები!L3298</f>
        <v>0</v>
      </c>
    </row>
    <row r="3299" spans="2:18" ht="35.25" hidden="1" customHeight="1">
      <c r="B3299" s="36" t="str">
        <f t="shared" si="1189"/>
        <v>b</v>
      </c>
      <c r="C3299" s="42">
        <v>5</v>
      </c>
      <c r="D3299" s="42"/>
      <c r="F3299" s="343" t="s">
        <v>628</v>
      </c>
      <c r="G3299" s="48" t="s">
        <v>262</v>
      </c>
      <c r="H3299" s="109">
        <f t="shared" si="1210"/>
        <v>0</v>
      </c>
      <c r="I3299" s="97">
        <f t="shared" si="1217"/>
        <v>0</v>
      </c>
      <c r="J3299" s="109">
        <f t="shared" ref="J3299:K3299" si="1221">J3529+J3759</f>
        <v>0</v>
      </c>
      <c r="K3299" s="109">
        <f t="shared" si="1221"/>
        <v>0</v>
      </c>
      <c r="L3299" s="97">
        <f t="shared" si="1172"/>
        <v>0</v>
      </c>
      <c r="M3299" s="109">
        <f t="shared" si="1206"/>
        <v>0</v>
      </c>
      <c r="N3299" s="109">
        <f t="shared" si="1206"/>
        <v>0</v>
      </c>
      <c r="O3299" s="82" t="s">
        <v>146</v>
      </c>
      <c r="R3299" s="352">
        <f>L3299-[1]გადასახდელები!L3299</f>
        <v>0</v>
      </c>
    </row>
    <row r="3300" spans="2:18" ht="33.75" hidden="1" customHeight="1">
      <c r="B3300" s="36" t="str">
        <f t="shared" si="1189"/>
        <v>b</v>
      </c>
      <c r="C3300" s="42">
        <v>5</v>
      </c>
      <c r="D3300" s="42"/>
      <c r="F3300" s="343" t="s">
        <v>629</v>
      </c>
      <c r="G3300" s="48" t="s">
        <v>263</v>
      </c>
      <c r="H3300" s="109">
        <f t="shared" si="1210"/>
        <v>0</v>
      </c>
      <c r="I3300" s="97">
        <f t="shared" si="1217"/>
        <v>0</v>
      </c>
      <c r="J3300" s="109">
        <f t="shared" ref="J3300:K3300" si="1222">J3530+J3760</f>
        <v>0</v>
      </c>
      <c r="K3300" s="109">
        <f t="shared" si="1222"/>
        <v>0</v>
      </c>
      <c r="L3300" s="97">
        <f t="shared" si="1172"/>
        <v>0</v>
      </c>
      <c r="M3300" s="109">
        <f t="shared" si="1206"/>
        <v>0</v>
      </c>
      <c r="N3300" s="109">
        <f t="shared" si="1206"/>
        <v>0</v>
      </c>
      <c r="O3300" s="82" t="s">
        <v>146</v>
      </c>
      <c r="R3300" s="352">
        <f>L3300-[1]გადასახდელები!L3300</f>
        <v>0</v>
      </c>
    </row>
    <row r="3301" spans="2:18" ht="20.25" hidden="1" customHeight="1">
      <c r="B3301" s="36" t="str">
        <f t="shared" si="1189"/>
        <v>b</v>
      </c>
      <c r="C3301" s="42">
        <v>5</v>
      </c>
      <c r="D3301" s="42"/>
      <c r="F3301" s="343" t="s">
        <v>630</v>
      </c>
      <c r="G3301" s="48" t="s">
        <v>264</v>
      </c>
      <c r="H3301" s="109">
        <f t="shared" si="1210"/>
        <v>0</v>
      </c>
      <c r="I3301" s="97">
        <f t="shared" si="1217"/>
        <v>0</v>
      </c>
      <c r="J3301" s="109">
        <f t="shared" ref="J3301:K3301" si="1223">J3531+J3761</f>
        <v>0</v>
      </c>
      <c r="K3301" s="109">
        <f t="shared" si="1223"/>
        <v>0</v>
      </c>
      <c r="L3301" s="97">
        <f t="shared" si="1172"/>
        <v>0</v>
      </c>
      <c r="M3301" s="109">
        <f t="shared" si="1206"/>
        <v>0</v>
      </c>
      <c r="N3301" s="109">
        <f t="shared" si="1206"/>
        <v>0</v>
      </c>
      <c r="O3301" s="82" t="s">
        <v>146</v>
      </c>
      <c r="R3301" s="352">
        <f>L3301-[1]გადასახდელები!L3301</f>
        <v>0</v>
      </c>
    </row>
    <row r="3302" spans="2:18" ht="20.25" hidden="1" customHeight="1">
      <c r="B3302" s="36" t="str">
        <f t="shared" si="1189"/>
        <v>b</v>
      </c>
      <c r="C3302" s="42">
        <v>5</v>
      </c>
      <c r="D3302" s="42"/>
      <c r="F3302" s="343" t="s">
        <v>631</v>
      </c>
      <c r="G3302" s="48" t="s">
        <v>265</v>
      </c>
      <c r="H3302" s="109">
        <f t="shared" si="1210"/>
        <v>0</v>
      </c>
      <c r="I3302" s="97">
        <f t="shared" si="1217"/>
        <v>0</v>
      </c>
      <c r="J3302" s="109">
        <f t="shared" ref="J3302:K3302" si="1224">J3532+J3762</f>
        <v>0</v>
      </c>
      <c r="K3302" s="109">
        <f t="shared" si="1224"/>
        <v>0</v>
      </c>
      <c r="L3302" s="97">
        <f t="shared" si="1172"/>
        <v>0</v>
      </c>
      <c r="M3302" s="109">
        <f t="shared" si="1206"/>
        <v>0</v>
      </c>
      <c r="N3302" s="109">
        <f t="shared" si="1206"/>
        <v>0</v>
      </c>
      <c r="O3302" s="82" t="s">
        <v>146</v>
      </c>
      <c r="R3302" s="352">
        <f>L3302-[1]გადასახდელები!L3302</f>
        <v>0</v>
      </c>
    </row>
    <row r="3303" spans="2:18" ht="20.25" hidden="1" customHeight="1">
      <c r="B3303" s="36" t="str">
        <f t="shared" si="1189"/>
        <v>b</v>
      </c>
      <c r="C3303" s="42">
        <v>5</v>
      </c>
      <c r="D3303" s="42"/>
      <c r="F3303" s="343" t="s">
        <v>559</v>
      </c>
      <c r="G3303" s="48" t="s">
        <v>266</v>
      </c>
      <c r="H3303" s="109">
        <f t="shared" si="1210"/>
        <v>0</v>
      </c>
      <c r="I3303" s="97">
        <f t="shared" si="1217"/>
        <v>0</v>
      </c>
      <c r="J3303" s="109">
        <f t="shared" ref="J3303:K3303" si="1225">J3533+J3763</f>
        <v>0</v>
      </c>
      <c r="K3303" s="109">
        <f t="shared" si="1225"/>
        <v>0</v>
      </c>
      <c r="L3303" s="97">
        <f t="shared" si="1172"/>
        <v>0</v>
      </c>
      <c r="M3303" s="109">
        <f t="shared" si="1206"/>
        <v>0</v>
      </c>
      <c r="N3303" s="109">
        <f t="shared" si="1206"/>
        <v>0</v>
      </c>
      <c r="O3303" s="82" t="s">
        <v>146</v>
      </c>
      <c r="R3303" s="352">
        <f>L3303-[1]გადასახდელები!L3303</f>
        <v>0</v>
      </c>
    </row>
    <row r="3304" spans="2:18" ht="20.25" hidden="1" customHeight="1">
      <c r="B3304" s="36" t="str">
        <f t="shared" si="1189"/>
        <v>b</v>
      </c>
      <c r="C3304" s="42">
        <v>5</v>
      </c>
      <c r="D3304" s="42"/>
      <c r="F3304" s="343" t="s">
        <v>632</v>
      </c>
      <c r="G3304" s="48" t="s">
        <v>267</v>
      </c>
      <c r="H3304" s="109">
        <f t="shared" si="1210"/>
        <v>0</v>
      </c>
      <c r="I3304" s="97">
        <f t="shared" si="1217"/>
        <v>0</v>
      </c>
      <c r="J3304" s="109">
        <f t="shared" ref="J3304:K3304" si="1226">J3534+J3764</f>
        <v>0</v>
      </c>
      <c r="K3304" s="109">
        <f t="shared" si="1226"/>
        <v>0</v>
      </c>
      <c r="L3304" s="97">
        <f t="shared" si="1172"/>
        <v>0</v>
      </c>
      <c r="M3304" s="109">
        <f t="shared" si="1206"/>
        <v>0</v>
      </c>
      <c r="N3304" s="109">
        <f t="shared" si="1206"/>
        <v>0</v>
      </c>
      <c r="O3304" s="82" t="s">
        <v>146</v>
      </c>
      <c r="R3304" s="352">
        <f>L3304-[1]გადასახდელები!L3304</f>
        <v>0</v>
      </c>
    </row>
    <row r="3305" spans="2:18" ht="34.5" hidden="1" customHeight="1">
      <c r="B3305" s="36" t="str">
        <f t="shared" si="1189"/>
        <v>b</v>
      </c>
      <c r="C3305" s="42">
        <v>5</v>
      </c>
      <c r="D3305" s="42"/>
      <c r="F3305" s="343" t="s">
        <v>633</v>
      </c>
      <c r="G3305" s="48" t="s">
        <v>268</v>
      </c>
      <c r="H3305" s="109">
        <f t="shared" si="1210"/>
        <v>0</v>
      </c>
      <c r="I3305" s="97">
        <f t="shared" si="1217"/>
        <v>0</v>
      </c>
      <c r="J3305" s="109">
        <f t="shared" ref="J3305:K3305" si="1227">J3535+J3765</f>
        <v>0</v>
      </c>
      <c r="K3305" s="109">
        <f t="shared" si="1227"/>
        <v>0</v>
      </c>
      <c r="L3305" s="97">
        <f t="shared" si="1172"/>
        <v>0</v>
      </c>
      <c r="M3305" s="109">
        <f t="shared" si="1206"/>
        <v>0</v>
      </c>
      <c r="N3305" s="109">
        <f t="shared" si="1206"/>
        <v>0</v>
      </c>
      <c r="O3305" s="82" t="s">
        <v>146</v>
      </c>
      <c r="R3305" s="352">
        <f>L3305-[1]გადასახდელები!L3305</f>
        <v>0</v>
      </c>
    </row>
    <row r="3306" spans="2:18" ht="30.75" customHeight="1">
      <c r="B3306" s="36" t="str">
        <f t="shared" si="1189"/>
        <v>a</v>
      </c>
      <c r="C3306" s="42">
        <v>5</v>
      </c>
      <c r="D3306" s="42"/>
      <c r="F3306" s="343" t="s">
        <v>560</v>
      </c>
      <c r="G3306" s="48" t="s">
        <v>269</v>
      </c>
      <c r="H3306" s="109">
        <f t="shared" si="1210"/>
        <v>45.6</v>
      </c>
      <c r="I3306" s="97">
        <f t="shared" si="1217"/>
        <v>0</v>
      </c>
      <c r="J3306" s="109">
        <f t="shared" ref="J3306:K3306" si="1228">J3536+J3766</f>
        <v>0</v>
      </c>
      <c r="K3306" s="109">
        <f t="shared" si="1228"/>
        <v>0</v>
      </c>
      <c r="L3306" s="97">
        <f t="shared" si="1172"/>
        <v>0</v>
      </c>
      <c r="M3306" s="109">
        <f t="shared" ref="M3306:N3325" si="1229">M3536+M3766</f>
        <v>0</v>
      </c>
      <c r="N3306" s="109">
        <f t="shared" si="1229"/>
        <v>0</v>
      </c>
      <c r="O3306" s="82" t="s">
        <v>146</v>
      </c>
      <c r="R3306" s="352">
        <f>L3306-[1]გადასახდელები!L3306</f>
        <v>0</v>
      </c>
    </row>
    <row r="3307" spans="2:18" ht="20.25" hidden="1" customHeight="1">
      <c r="B3307" s="36" t="str">
        <f t="shared" si="1189"/>
        <v>b</v>
      </c>
      <c r="C3307" s="42">
        <v>3</v>
      </c>
      <c r="D3307" s="42"/>
      <c r="F3307" s="343" t="s">
        <v>634</v>
      </c>
      <c r="G3307" s="57" t="s">
        <v>209</v>
      </c>
      <c r="H3307" s="111">
        <f t="shared" si="1210"/>
        <v>0</v>
      </c>
      <c r="I3307" s="90">
        <f t="shared" si="1217"/>
        <v>0</v>
      </c>
      <c r="J3307" s="111">
        <f t="shared" ref="J3307:K3307" si="1230">J3537+J3767</f>
        <v>0</v>
      </c>
      <c r="K3307" s="111">
        <f t="shared" si="1230"/>
        <v>0</v>
      </c>
      <c r="L3307" s="90">
        <f t="shared" si="1172"/>
        <v>0</v>
      </c>
      <c r="M3307" s="111">
        <f t="shared" si="1229"/>
        <v>0</v>
      </c>
      <c r="N3307" s="111">
        <f t="shared" si="1229"/>
        <v>0</v>
      </c>
      <c r="O3307" s="82" t="s">
        <v>146</v>
      </c>
      <c r="R3307" s="352">
        <f>L3307-[1]გადასახდელები!L3307</f>
        <v>0</v>
      </c>
    </row>
    <row r="3308" spans="2:18" ht="20.25" hidden="1" customHeight="1">
      <c r="B3308" s="36" t="str">
        <f t="shared" si="1189"/>
        <v>b</v>
      </c>
      <c r="C3308" s="42">
        <v>3</v>
      </c>
      <c r="D3308" s="42"/>
      <c r="F3308" s="342" t="s">
        <v>635</v>
      </c>
      <c r="G3308" s="57" t="s">
        <v>208</v>
      </c>
      <c r="H3308" s="89">
        <f t="shared" si="1210"/>
        <v>0</v>
      </c>
      <c r="I3308" s="90">
        <f t="shared" si="1217"/>
        <v>0</v>
      </c>
      <c r="J3308" s="89">
        <f t="shared" ref="J3308:K3308" si="1231">J3538+J3768</f>
        <v>0</v>
      </c>
      <c r="K3308" s="89">
        <f t="shared" si="1231"/>
        <v>0</v>
      </c>
      <c r="L3308" s="90">
        <f t="shared" si="1172"/>
        <v>0</v>
      </c>
      <c r="M3308" s="89">
        <f t="shared" si="1229"/>
        <v>0</v>
      </c>
      <c r="N3308" s="89">
        <f t="shared" si="1229"/>
        <v>0</v>
      </c>
      <c r="O3308" s="82" t="s">
        <v>146</v>
      </c>
      <c r="R3308" s="352">
        <f>L3308-[1]გადასახდელები!L3308</f>
        <v>0</v>
      </c>
    </row>
    <row r="3309" spans="2:18" ht="20.25" hidden="1" customHeight="1">
      <c r="B3309" s="36" t="str">
        <f t="shared" si="1189"/>
        <v>b</v>
      </c>
      <c r="C3309" s="42">
        <v>4</v>
      </c>
      <c r="D3309" s="42"/>
      <c r="F3309" s="342" t="s">
        <v>636</v>
      </c>
      <c r="G3309" s="47" t="s">
        <v>270</v>
      </c>
      <c r="H3309" s="93">
        <f t="shared" si="1210"/>
        <v>0</v>
      </c>
      <c r="I3309" s="94">
        <f t="shared" si="1217"/>
        <v>0</v>
      </c>
      <c r="J3309" s="93">
        <f t="shared" ref="J3309:K3309" si="1232">J3539+J3769</f>
        <v>0</v>
      </c>
      <c r="K3309" s="93">
        <f t="shared" si="1232"/>
        <v>0</v>
      </c>
      <c r="L3309" s="94">
        <f t="shared" si="1172"/>
        <v>0</v>
      </c>
      <c r="M3309" s="93">
        <f t="shared" si="1229"/>
        <v>0</v>
      </c>
      <c r="N3309" s="93">
        <f t="shared" si="1229"/>
        <v>0</v>
      </c>
      <c r="O3309" s="82" t="s">
        <v>146</v>
      </c>
      <c r="R3309" s="352">
        <f>L3309-[1]გადასახდელები!L3309</f>
        <v>0</v>
      </c>
    </row>
    <row r="3310" spans="2:18" ht="20.25" hidden="1" customHeight="1">
      <c r="B3310" s="36" t="str">
        <f t="shared" si="1189"/>
        <v>b</v>
      </c>
      <c r="C3310" s="42">
        <v>5</v>
      </c>
      <c r="D3310" s="42"/>
      <c r="F3310" s="343" t="s">
        <v>637</v>
      </c>
      <c r="G3310" s="48" t="s">
        <v>271</v>
      </c>
      <c r="H3310" s="101">
        <f t="shared" si="1210"/>
        <v>0</v>
      </c>
      <c r="I3310" s="97">
        <f t="shared" si="1217"/>
        <v>0</v>
      </c>
      <c r="J3310" s="101">
        <f t="shared" ref="J3310:K3310" si="1233">J3540+J3770</f>
        <v>0</v>
      </c>
      <c r="K3310" s="101">
        <f t="shared" si="1233"/>
        <v>0</v>
      </c>
      <c r="L3310" s="97">
        <f t="shared" si="1172"/>
        <v>0</v>
      </c>
      <c r="M3310" s="101">
        <f t="shared" si="1229"/>
        <v>0</v>
      </c>
      <c r="N3310" s="101">
        <f t="shared" si="1229"/>
        <v>0</v>
      </c>
      <c r="O3310" s="82" t="s">
        <v>146</v>
      </c>
      <c r="R3310" s="352">
        <f>L3310-[1]გადასახდელები!L3310</f>
        <v>0</v>
      </c>
    </row>
    <row r="3311" spans="2:18" ht="20.25" hidden="1" customHeight="1">
      <c r="B3311" s="36" t="str">
        <f t="shared" si="1189"/>
        <v>b</v>
      </c>
      <c r="C3311" s="42">
        <v>5</v>
      </c>
      <c r="D3311" s="42"/>
      <c r="F3311" s="343" t="s">
        <v>638</v>
      </c>
      <c r="G3311" s="48" t="s">
        <v>272</v>
      </c>
      <c r="H3311" s="101">
        <f t="shared" si="1210"/>
        <v>0</v>
      </c>
      <c r="I3311" s="97">
        <f t="shared" si="1217"/>
        <v>0</v>
      </c>
      <c r="J3311" s="101">
        <f t="shared" ref="J3311:K3311" si="1234">J3541+J3771</f>
        <v>0</v>
      </c>
      <c r="K3311" s="101">
        <f t="shared" si="1234"/>
        <v>0</v>
      </c>
      <c r="L3311" s="97">
        <f t="shared" si="1172"/>
        <v>0</v>
      </c>
      <c r="M3311" s="101">
        <f t="shared" si="1229"/>
        <v>0</v>
      </c>
      <c r="N3311" s="101">
        <f t="shared" si="1229"/>
        <v>0</v>
      </c>
      <c r="O3311" s="82" t="s">
        <v>146</v>
      </c>
      <c r="R3311" s="352">
        <f>L3311-[1]გადასახდელები!L3311</f>
        <v>0</v>
      </c>
    </row>
    <row r="3312" spans="2:18" ht="20.25" hidden="1" customHeight="1">
      <c r="B3312" s="36" t="str">
        <f t="shared" si="1189"/>
        <v>b</v>
      </c>
      <c r="C3312" s="42">
        <v>5</v>
      </c>
      <c r="D3312" s="42"/>
      <c r="F3312" s="343" t="s">
        <v>639</v>
      </c>
      <c r="G3312" s="48" t="s">
        <v>273</v>
      </c>
      <c r="H3312" s="101">
        <f t="shared" si="1210"/>
        <v>0</v>
      </c>
      <c r="I3312" s="97">
        <f t="shared" si="1217"/>
        <v>0</v>
      </c>
      <c r="J3312" s="101">
        <f t="shared" ref="J3312:K3312" si="1235">J3542+J3772</f>
        <v>0</v>
      </c>
      <c r="K3312" s="101">
        <f t="shared" si="1235"/>
        <v>0</v>
      </c>
      <c r="L3312" s="97">
        <f t="shared" si="1172"/>
        <v>0</v>
      </c>
      <c r="M3312" s="101">
        <f t="shared" si="1229"/>
        <v>0</v>
      </c>
      <c r="N3312" s="101">
        <f t="shared" si="1229"/>
        <v>0</v>
      </c>
      <c r="O3312" s="82" t="s">
        <v>146</v>
      </c>
      <c r="R3312" s="352">
        <f>L3312-[1]გადასახდელები!L3312</f>
        <v>0</v>
      </c>
    </row>
    <row r="3313" spans="2:18" ht="20.25" hidden="1" customHeight="1">
      <c r="B3313" s="36" t="str">
        <f t="shared" si="1189"/>
        <v>b</v>
      </c>
      <c r="C3313" s="42">
        <v>5</v>
      </c>
      <c r="D3313" s="42"/>
      <c r="F3313" s="343" t="s">
        <v>640</v>
      </c>
      <c r="G3313" s="48" t="s">
        <v>274</v>
      </c>
      <c r="H3313" s="101">
        <f t="shared" si="1210"/>
        <v>0</v>
      </c>
      <c r="I3313" s="97">
        <f t="shared" si="1217"/>
        <v>0</v>
      </c>
      <c r="J3313" s="101">
        <f t="shared" ref="J3313:K3313" si="1236">J3543+J3773</f>
        <v>0</v>
      </c>
      <c r="K3313" s="101">
        <f t="shared" si="1236"/>
        <v>0</v>
      </c>
      <c r="L3313" s="97">
        <f t="shared" si="1172"/>
        <v>0</v>
      </c>
      <c r="M3313" s="101">
        <f t="shared" si="1229"/>
        <v>0</v>
      </c>
      <c r="N3313" s="101">
        <f t="shared" si="1229"/>
        <v>0</v>
      </c>
      <c r="O3313" s="82" t="s">
        <v>146</v>
      </c>
      <c r="R3313" s="352">
        <f>L3313-[1]გადასახდელები!L3313</f>
        <v>0</v>
      </c>
    </row>
    <row r="3314" spans="2:18" ht="20.25" hidden="1" customHeight="1">
      <c r="B3314" s="36" t="str">
        <f t="shared" si="1189"/>
        <v>b</v>
      </c>
      <c r="C3314" s="42">
        <v>4</v>
      </c>
      <c r="D3314" s="42"/>
      <c r="F3314" s="343" t="s">
        <v>641</v>
      </c>
      <c r="G3314" s="47" t="s">
        <v>275</v>
      </c>
      <c r="H3314" s="103">
        <f t="shared" si="1210"/>
        <v>0</v>
      </c>
      <c r="I3314" s="94">
        <f t="shared" si="1217"/>
        <v>0</v>
      </c>
      <c r="J3314" s="103">
        <f t="shared" ref="J3314:K3314" si="1237">J3544+J3774</f>
        <v>0</v>
      </c>
      <c r="K3314" s="103">
        <f t="shared" si="1237"/>
        <v>0</v>
      </c>
      <c r="L3314" s="94">
        <f t="shared" si="1172"/>
        <v>0</v>
      </c>
      <c r="M3314" s="103">
        <f t="shared" si="1229"/>
        <v>0</v>
      </c>
      <c r="N3314" s="103">
        <f t="shared" si="1229"/>
        <v>0</v>
      </c>
      <c r="O3314" s="82" t="s">
        <v>146</v>
      </c>
      <c r="R3314" s="352">
        <f>L3314-[1]გადასახდელები!L3314</f>
        <v>0</v>
      </c>
    </row>
    <row r="3315" spans="2:18" ht="36" hidden="1" customHeight="1">
      <c r="B3315" s="36" t="str">
        <f t="shared" si="1189"/>
        <v>b</v>
      </c>
      <c r="C3315" s="42">
        <v>4</v>
      </c>
      <c r="D3315" s="42"/>
      <c r="F3315" s="343" t="s">
        <v>642</v>
      </c>
      <c r="G3315" s="47" t="s">
        <v>276</v>
      </c>
      <c r="H3315" s="103">
        <f t="shared" si="1210"/>
        <v>0</v>
      </c>
      <c r="I3315" s="94">
        <f t="shared" si="1217"/>
        <v>0</v>
      </c>
      <c r="J3315" s="103">
        <f t="shared" ref="J3315:K3315" si="1238">J3545+J3775</f>
        <v>0</v>
      </c>
      <c r="K3315" s="103">
        <f t="shared" si="1238"/>
        <v>0</v>
      </c>
      <c r="L3315" s="94">
        <f t="shared" si="1172"/>
        <v>0</v>
      </c>
      <c r="M3315" s="103">
        <f t="shared" si="1229"/>
        <v>0</v>
      </c>
      <c r="N3315" s="103">
        <f t="shared" si="1229"/>
        <v>0</v>
      </c>
      <c r="O3315" s="82" t="s">
        <v>146</v>
      </c>
      <c r="R3315" s="352">
        <f>L3315-[1]გადასახდელები!L3315</f>
        <v>0</v>
      </c>
    </row>
    <row r="3316" spans="2:18" ht="20.25" customHeight="1">
      <c r="B3316" s="36" t="str">
        <f t="shared" si="1189"/>
        <v>a</v>
      </c>
      <c r="C3316" s="42">
        <v>3</v>
      </c>
      <c r="D3316" s="42"/>
      <c r="F3316" s="343" t="s">
        <v>561</v>
      </c>
      <c r="G3316" s="57" t="s">
        <v>202</v>
      </c>
      <c r="H3316" s="111">
        <f t="shared" si="1210"/>
        <v>56.6</v>
      </c>
      <c r="I3316" s="90">
        <f t="shared" si="1217"/>
        <v>74.5</v>
      </c>
      <c r="J3316" s="111">
        <f t="shared" ref="J3316:K3316" si="1239">J3546+J3776</f>
        <v>0</v>
      </c>
      <c r="K3316" s="111">
        <f t="shared" si="1239"/>
        <v>74.5</v>
      </c>
      <c r="L3316" s="90">
        <f t="shared" si="1172"/>
        <v>33.900000000000006</v>
      </c>
      <c r="M3316" s="111">
        <f t="shared" si="1229"/>
        <v>0</v>
      </c>
      <c r="N3316" s="111">
        <f t="shared" si="1229"/>
        <v>33.900000000000006</v>
      </c>
      <c r="O3316" s="82" t="s">
        <v>146</v>
      </c>
      <c r="R3316" s="352">
        <f>L3316-[1]გადასახდელები!L3316</f>
        <v>-13.099999999999994</v>
      </c>
    </row>
    <row r="3317" spans="2:18" ht="20.25" hidden="1" customHeight="1">
      <c r="B3317" s="36" t="str">
        <f t="shared" si="1189"/>
        <v>b</v>
      </c>
      <c r="C3317" s="42">
        <v>3</v>
      </c>
      <c r="D3317" s="42"/>
      <c r="F3317" s="342" t="s">
        <v>562</v>
      </c>
      <c r="G3317" s="57" t="s">
        <v>203</v>
      </c>
      <c r="H3317" s="89">
        <f t="shared" si="1210"/>
        <v>0</v>
      </c>
      <c r="I3317" s="90">
        <f t="shared" si="1217"/>
        <v>0</v>
      </c>
      <c r="J3317" s="89">
        <f t="shared" ref="J3317:K3317" si="1240">J3547+J3777</f>
        <v>0</v>
      </c>
      <c r="K3317" s="89">
        <f t="shared" si="1240"/>
        <v>0</v>
      </c>
      <c r="L3317" s="90">
        <f t="shared" si="1172"/>
        <v>0</v>
      </c>
      <c r="M3317" s="89">
        <f t="shared" si="1229"/>
        <v>0</v>
      </c>
      <c r="N3317" s="89">
        <f t="shared" si="1229"/>
        <v>0</v>
      </c>
      <c r="O3317" s="82" t="s">
        <v>146</v>
      </c>
      <c r="R3317" s="352">
        <f>L3317-[1]გადასახდელები!L3317</f>
        <v>0</v>
      </c>
    </row>
    <row r="3318" spans="2:18" ht="20.25" hidden="1" customHeight="1">
      <c r="B3318" s="36" t="str">
        <f t="shared" si="1189"/>
        <v>b</v>
      </c>
      <c r="C3318" s="42">
        <v>4</v>
      </c>
      <c r="D3318" s="42"/>
      <c r="F3318" s="342" t="s">
        <v>643</v>
      </c>
      <c r="G3318" s="47" t="s">
        <v>277</v>
      </c>
      <c r="H3318" s="93">
        <f t="shared" si="1210"/>
        <v>0</v>
      </c>
      <c r="I3318" s="94">
        <f t="shared" si="1217"/>
        <v>0</v>
      </c>
      <c r="J3318" s="93">
        <f t="shared" ref="J3318:K3318" si="1241">J3548+J3778</f>
        <v>0</v>
      </c>
      <c r="K3318" s="93">
        <f t="shared" si="1241"/>
        <v>0</v>
      </c>
      <c r="L3318" s="94">
        <f t="shared" si="1172"/>
        <v>0</v>
      </c>
      <c r="M3318" s="93">
        <f t="shared" si="1229"/>
        <v>0</v>
      </c>
      <c r="N3318" s="93">
        <f t="shared" si="1229"/>
        <v>0</v>
      </c>
      <c r="O3318" s="82" t="s">
        <v>146</v>
      </c>
      <c r="R3318" s="352">
        <f>L3318-[1]გადასახდელები!L3318</f>
        <v>0</v>
      </c>
    </row>
    <row r="3319" spans="2:18" ht="20.25" hidden="1" customHeight="1">
      <c r="B3319" s="36" t="str">
        <f t="shared" si="1189"/>
        <v>b</v>
      </c>
      <c r="C3319" s="42">
        <v>5</v>
      </c>
      <c r="D3319" s="42"/>
      <c r="F3319" s="343" t="s">
        <v>644</v>
      </c>
      <c r="G3319" s="48" t="s">
        <v>278</v>
      </c>
      <c r="H3319" s="101">
        <f t="shared" si="1210"/>
        <v>0</v>
      </c>
      <c r="I3319" s="97">
        <f t="shared" si="1217"/>
        <v>0</v>
      </c>
      <c r="J3319" s="101">
        <f t="shared" ref="J3319:K3319" si="1242">J3549+J3779</f>
        <v>0</v>
      </c>
      <c r="K3319" s="101">
        <f t="shared" si="1242"/>
        <v>0</v>
      </c>
      <c r="L3319" s="97">
        <f t="shared" ref="L3319:L3383" si="1243">M3319+N3319</f>
        <v>0</v>
      </c>
      <c r="M3319" s="101">
        <f t="shared" si="1229"/>
        <v>0</v>
      </c>
      <c r="N3319" s="101">
        <f t="shared" si="1229"/>
        <v>0</v>
      </c>
      <c r="O3319" s="82" t="s">
        <v>146</v>
      </c>
      <c r="R3319" s="352">
        <f>L3319-[1]გადასახდელები!L3319</f>
        <v>0</v>
      </c>
    </row>
    <row r="3320" spans="2:18" ht="20.25" hidden="1" customHeight="1">
      <c r="B3320" s="36" t="str">
        <f t="shared" si="1189"/>
        <v>b</v>
      </c>
      <c r="C3320" s="42">
        <v>5</v>
      </c>
      <c r="D3320" s="42"/>
      <c r="F3320" s="343" t="s">
        <v>645</v>
      </c>
      <c r="G3320" s="48" t="s">
        <v>204</v>
      </c>
      <c r="H3320" s="101">
        <f t="shared" si="1210"/>
        <v>0</v>
      </c>
      <c r="I3320" s="97">
        <f t="shared" si="1217"/>
        <v>0</v>
      </c>
      <c r="J3320" s="101">
        <f t="shared" ref="J3320:K3320" si="1244">J3550+J3780</f>
        <v>0</v>
      </c>
      <c r="K3320" s="101">
        <f t="shared" si="1244"/>
        <v>0</v>
      </c>
      <c r="L3320" s="97">
        <f t="shared" si="1243"/>
        <v>0</v>
      </c>
      <c r="M3320" s="101">
        <f t="shared" si="1229"/>
        <v>0</v>
      </c>
      <c r="N3320" s="101">
        <f t="shared" si="1229"/>
        <v>0</v>
      </c>
      <c r="O3320" s="82" t="s">
        <v>146</v>
      </c>
      <c r="R3320" s="352">
        <f>L3320-[1]გადასახდელები!L3320</f>
        <v>0</v>
      </c>
    </row>
    <row r="3321" spans="2:18" ht="20.25" hidden="1" customHeight="1">
      <c r="B3321" s="36" t="str">
        <f t="shared" si="1189"/>
        <v>b</v>
      </c>
      <c r="C3321" s="42">
        <v>4</v>
      </c>
      <c r="D3321" s="42"/>
      <c r="F3321" s="342" t="s">
        <v>646</v>
      </c>
      <c r="G3321" s="47" t="s">
        <v>279</v>
      </c>
      <c r="H3321" s="93">
        <f t="shared" si="1210"/>
        <v>0</v>
      </c>
      <c r="I3321" s="94">
        <f t="shared" si="1217"/>
        <v>0</v>
      </c>
      <c r="J3321" s="93">
        <f t="shared" ref="J3321:K3321" si="1245">J3551+J3781</f>
        <v>0</v>
      </c>
      <c r="K3321" s="93">
        <f t="shared" si="1245"/>
        <v>0</v>
      </c>
      <c r="L3321" s="94">
        <f t="shared" si="1243"/>
        <v>0</v>
      </c>
      <c r="M3321" s="93">
        <f t="shared" si="1229"/>
        <v>0</v>
      </c>
      <c r="N3321" s="93">
        <f t="shared" si="1229"/>
        <v>0</v>
      </c>
      <c r="O3321" s="82" t="s">
        <v>146</v>
      </c>
      <c r="R3321" s="352">
        <f>L3321-[1]გადასახდელები!L3321</f>
        <v>0</v>
      </c>
    </row>
    <row r="3322" spans="2:18" ht="20.25" hidden="1" customHeight="1">
      <c r="B3322" s="36" t="str">
        <f t="shared" si="1189"/>
        <v>b</v>
      </c>
      <c r="C3322" s="42">
        <v>5</v>
      </c>
      <c r="D3322" s="42"/>
      <c r="F3322" s="343" t="s">
        <v>647</v>
      </c>
      <c r="G3322" s="48" t="s">
        <v>278</v>
      </c>
      <c r="H3322" s="101">
        <f t="shared" si="1210"/>
        <v>0</v>
      </c>
      <c r="I3322" s="97">
        <f t="shared" si="1217"/>
        <v>0</v>
      </c>
      <c r="J3322" s="101">
        <f t="shared" ref="J3322:K3322" si="1246">J3552+J3782</f>
        <v>0</v>
      </c>
      <c r="K3322" s="101">
        <f t="shared" si="1246"/>
        <v>0</v>
      </c>
      <c r="L3322" s="97">
        <f t="shared" si="1243"/>
        <v>0</v>
      </c>
      <c r="M3322" s="101">
        <f t="shared" si="1229"/>
        <v>0</v>
      </c>
      <c r="N3322" s="101">
        <f t="shared" si="1229"/>
        <v>0</v>
      </c>
      <c r="O3322" s="82" t="s">
        <v>146</v>
      </c>
      <c r="R3322" s="352">
        <f>L3322-[1]გადასახდელები!L3322</f>
        <v>0</v>
      </c>
    </row>
    <row r="3323" spans="2:18" ht="20.25" hidden="1" customHeight="1">
      <c r="B3323" s="36" t="str">
        <f t="shared" si="1189"/>
        <v>b</v>
      </c>
      <c r="C3323" s="42">
        <v>5</v>
      </c>
      <c r="D3323" s="42"/>
      <c r="F3323" s="343" t="s">
        <v>648</v>
      </c>
      <c r="G3323" s="48" t="s">
        <v>204</v>
      </c>
      <c r="H3323" s="101">
        <f t="shared" si="1210"/>
        <v>0</v>
      </c>
      <c r="I3323" s="97">
        <f t="shared" si="1217"/>
        <v>0</v>
      </c>
      <c r="J3323" s="101">
        <f t="shared" ref="J3323:K3323" si="1247">J3553+J3783</f>
        <v>0</v>
      </c>
      <c r="K3323" s="101">
        <f t="shared" si="1247"/>
        <v>0</v>
      </c>
      <c r="L3323" s="97">
        <f t="shared" si="1243"/>
        <v>0</v>
      </c>
      <c r="M3323" s="101">
        <f t="shared" si="1229"/>
        <v>0</v>
      </c>
      <c r="N3323" s="101">
        <f t="shared" si="1229"/>
        <v>0</v>
      </c>
      <c r="O3323" s="82" t="s">
        <v>146</v>
      </c>
      <c r="R3323" s="352">
        <f>L3323-[1]გადასახდელები!L3323</f>
        <v>0</v>
      </c>
    </row>
    <row r="3324" spans="2:18" ht="20.25" hidden="1" customHeight="1">
      <c r="B3324" s="36" t="str">
        <f t="shared" si="1189"/>
        <v>b</v>
      </c>
      <c r="C3324" s="42">
        <v>4</v>
      </c>
      <c r="D3324" s="42"/>
      <c r="F3324" s="342" t="s">
        <v>563</v>
      </c>
      <c r="G3324" s="47" t="s">
        <v>280</v>
      </c>
      <c r="H3324" s="93">
        <f t="shared" si="1210"/>
        <v>0</v>
      </c>
      <c r="I3324" s="94">
        <f t="shared" si="1217"/>
        <v>0</v>
      </c>
      <c r="J3324" s="93">
        <f t="shared" ref="J3324:K3324" si="1248">J3554+J3784</f>
        <v>0</v>
      </c>
      <c r="K3324" s="93">
        <f t="shared" si="1248"/>
        <v>0</v>
      </c>
      <c r="L3324" s="94">
        <f t="shared" si="1243"/>
        <v>0</v>
      </c>
      <c r="M3324" s="93">
        <f t="shared" si="1229"/>
        <v>0</v>
      </c>
      <c r="N3324" s="93">
        <f t="shared" si="1229"/>
        <v>0</v>
      </c>
      <c r="O3324" s="82" t="s">
        <v>146</v>
      </c>
      <c r="R3324" s="352">
        <f>L3324-[1]გადასახდელები!L3324</f>
        <v>0</v>
      </c>
    </row>
    <row r="3325" spans="2:18" ht="20.25" hidden="1" customHeight="1">
      <c r="B3325" s="36" t="str">
        <f t="shared" si="1189"/>
        <v>b</v>
      </c>
      <c r="C3325" s="42">
        <v>5</v>
      </c>
      <c r="D3325" s="42"/>
      <c r="F3325" s="343" t="s">
        <v>649</v>
      </c>
      <c r="G3325" s="48" t="s">
        <v>278</v>
      </c>
      <c r="H3325" s="101">
        <f t="shared" si="1210"/>
        <v>0</v>
      </c>
      <c r="I3325" s="97">
        <f t="shared" si="1217"/>
        <v>0</v>
      </c>
      <c r="J3325" s="101">
        <f t="shared" ref="J3325:K3325" si="1249">J3555+J3785</f>
        <v>0</v>
      </c>
      <c r="K3325" s="101">
        <f t="shared" si="1249"/>
        <v>0</v>
      </c>
      <c r="L3325" s="97">
        <f t="shared" si="1243"/>
        <v>0</v>
      </c>
      <c r="M3325" s="101">
        <f t="shared" si="1229"/>
        <v>0</v>
      </c>
      <c r="N3325" s="101">
        <f t="shared" si="1229"/>
        <v>0</v>
      </c>
      <c r="O3325" s="82" t="s">
        <v>146</v>
      </c>
      <c r="R3325" s="352">
        <f>L3325-[1]გადასახდელები!L3325</f>
        <v>0</v>
      </c>
    </row>
    <row r="3326" spans="2:18" ht="20.25" hidden="1" customHeight="1">
      <c r="B3326" s="36" t="str">
        <f t="shared" si="1189"/>
        <v>b</v>
      </c>
      <c r="C3326" s="42">
        <v>5</v>
      </c>
      <c r="D3326" s="42"/>
      <c r="F3326" s="343" t="s">
        <v>564</v>
      </c>
      <c r="G3326" s="48" t="s">
        <v>204</v>
      </c>
      <c r="H3326" s="101">
        <f t="shared" si="1210"/>
        <v>0</v>
      </c>
      <c r="I3326" s="97">
        <f t="shared" si="1217"/>
        <v>0</v>
      </c>
      <c r="J3326" s="101">
        <f t="shared" ref="J3326:K3326" si="1250">J3556+J3786</f>
        <v>0</v>
      </c>
      <c r="K3326" s="101">
        <f t="shared" si="1250"/>
        <v>0</v>
      </c>
      <c r="L3326" s="97">
        <f t="shared" si="1243"/>
        <v>0</v>
      </c>
      <c r="M3326" s="101">
        <f t="shared" ref="M3326:N3345" si="1251">M3556+M3786</f>
        <v>0</v>
      </c>
      <c r="N3326" s="101">
        <f t="shared" si="1251"/>
        <v>0</v>
      </c>
      <c r="O3326" s="82" t="s">
        <v>146</v>
      </c>
      <c r="R3326" s="352">
        <f>L3326-[1]გადასახდელები!L3326</f>
        <v>0</v>
      </c>
    </row>
    <row r="3327" spans="2:18" ht="20.25" hidden="1" customHeight="1">
      <c r="B3327" s="36" t="str">
        <f t="shared" si="1189"/>
        <v>b</v>
      </c>
      <c r="C3327" s="42">
        <v>3</v>
      </c>
      <c r="D3327" s="42"/>
      <c r="F3327" s="342" t="s">
        <v>565</v>
      </c>
      <c r="G3327" s="57" t="s">
        <v>206</v>
      </c>
      <c r="H3327" s="89">
        <f t="shared" si="1210"/>
        <v>0</v>
      </c>
      <c r="I3327" s="90">
        <f t="shared" si="1217"/>
        <v>0</v>
      </c>
      <c r="J3327" s="89">
        <f t="shared" ref="J3327:K3327" si="1252">J3557+J3787</f>
        <v>0</v>
      </c>
      <c r="K3327" s="89">
        <f t="shared" si="1252"/>
        <v>0</v>
      </c>
      <c r="L3327" s="90">
        <f t="shared" si="1243"/>
        <v>0</v>
      </c>
      <c r="M3327" s="89">
        <f t="shared" si="1251"/>
        <v>0</v>
      </c>
      <c r="N3327" s="89">
        <f t="shared" si="1251"/>
        <v>0</v>
      </c>
      <c r="O3327" s="82" t="s">
        <v>146</v>
      </c>
      <c r="R3327" s="352">
        <f>L3327-[1]გადასახდელები!L3327</f>
        <v>0</v>
      </c>
    </row>
    <row r="3328" spans="2:18" ht="20.25" hidden="1" customHeight="1">
      <c r="B3328" s="36" t="str">
        <f t="shared" si="1189"/>
        <v>b</v>
      </c>
      <c r="C3328" s="42">
        <v>4</v>
      </c>
      <c r="D3328" s="42"/>
      <c r="F3328" s="342" t="s">
        <v>650</v>
      </c>
      <c r="G3328" s="47" t="s">
        <v>281</v>
      </c>
      <c r="H3328" s="93">
        <f t="shared" si="1210"/>
        <v>0</v>
      </c>
      <c r="I3328" s="94">
        <f t="shared" si="1217"/>
        <v>0</v>
      </c>
      <c r="J3328" s="93">
        <f t="shared" ref="J3328:K3328" si="1253">J3558+J3788</f>
        <v>0</v>
      </c>
      <c r="K3328" s="93">
        <f t="shared" si="1253"/>
        <v>0</v>
      </c>
      <c r="L3328" s="94">
        <f t="shared" si="1243"/>
        <v>0</v>
      </c>
      <c r="M3328" s="93">
        <f t="shared" si="1251"/>
        <v>0</v>
      </c>
      <c r="N3328" s="93">
        <f t="shared" si="1251"/>
        <v>0</v>
      </c>
      <c r="O3328" s="82" t="s">
        <v>146</v>
      </c>
      <c r="R3328" s="352">
        <f>L3328-[1]გადასახდელები!L3328</f>
        <v>0</v>
      </c>
    </row>
    <row r="3329" spans="2:18" ht="20.25" hidden="1" customHeight="1">
      <c r="B3329" s="36" t="str">
        <f t="shared" si="1189"/>
        <v>b</v>
      </c>
      <c r="C3329" s="42">
        <v>5</v>
      </c>
      <c r="D3329" s="42"/>
      <c r="F3329" s="343" t="s">
        <v>651</v>
      </c>
      <c r="G3329" s="48" t="s">
        <v>282</v>
      </c>
      <c r="H3329" s="101">
        <f t="shared" si="1210"/>
        <v>0</v>
      </c>
      <c r="I3329" s="97">
        <f t="shared" si="1217"/>
        <v>0</v>
      </c>
      <c r="J3329" s="101">
        <f t="shared" ref="J3329:K3329" si="1254">J3559+J3789</f>
        <v>0</v>
      </c>
      <c r="K3329" s="101">
        <f t="shared" si="1254"/>
        <v>0</v>
      </c>
      <c r="L3329" s="97">
        <f t="shared" si="1243"/>
        <v>0</v>
      </c>
      <c r="M3329" s="101">
        <f t="shared" si="1251"/>
        <v>0</v>
      </c>
      <c r="N3329" s="101">
        <f t="shared" si="1251"/>
        <v>0</v>
      </c>
      <c r="O3329" s="82" t="s">
        <v>146</v>
      </c>
      <c r="R3329" s="352">
        <f>L3329-[1]გადასახდელები!L3329</f>
        <v>0</v>
      </c>
    </row>
    <row r="3330" spans="2:18" ht="20.25" hidden="1" customHeight="1">
      <c r="B3330" s="36" t="str">
        <f t="shared" si="1189"/>
        <v>b</v>
      </c>
      <c r="C3330" s="42">
        <v>5</v>
      </c>
      <c r="D3330" s="42"/>
      <c r="F3330" s="343" t="s">
        <v>652</v>
      </c>
      <c r="G3330" s="48" t="s">
        <v>283</v>
      </c>
      <c r="H3330" s="101">
        <f t="shared" si="1210"/>
        <v>0</v>
      </c>
      <c r="I3330" s="97">
        <f t="shared" si="1217"/>
        <v>0</v>
      </c>
      <c r="J3330" s="101">
        <f t="shared" ref="J3330:K3330" si="1255">J3560+J3790</f>
        <v>0</v>
      </c>
      <c r="K3330" s="101">
        <f t="shared" si="1255"/>
        <v>0</v>
      </c>
      <c r="L3330" s="97">
        <f t="shared" si="1243"/>
        <v>0</v>
      </c>
      <c r="M3330" s="101">
        <f t="shared" si="1251"/>
        <v>0</v>
      </c>
      <c r="N3330" s="101">
        <f t="shared" si="1251"/>
        <v>0</v>
      </c>
      <c r="O3330" s="82" t="s">
        <v>146</v>
      </c>
      <c r="R3330" s="352">
        <f>L3330-[1]გადასახდელები!L3330</f>
        <v>0</v>
      </c>
    </row>
    <row r="3331" spans="2:18" ht="20.25" hidden="1" customHeight="1">
      <c r="B3331" s="36" t="str">
        <f t="shared" si="1189"/>
        <v>b</v>
      </c>
      <c r="C3331" s="42">
        <v>4</v>
      </c>
      <c r="D3331" s="42"/>
      <c r="F3331" s="342" t="s">
        <v>566</v>
      </c>
      <c r="G3331" s="47" t="s">
        <v>284</v>
      </c>
      <c r="H3331" s="93">
        <f t="shared" si="1210"/>
        <v>0</v>
      </c>
      <c r="I3331" s="94">
        <f t="shared" si="1217"/>
        <v>0</v>
      </c>
      <c r="J3331" s="93">
        <f t="shared" ref="J3331:K3331" si="1256">J3561+J3791</f>
        <v>0</v>
      </c>
      <c r="K3331" s="93">
        <f t="shared" si="1256"/>
        <v>0</v>
      </c>
      <c r="L3331" s="94">
        <f t="shared" si="1243"/>
        <v>0</v>
      </c>
      <c r="M3331" s="93">
        <f t="shared" si="1251"/>
        <v>0</v>
      </c>
      <c r="N3331" s="93">
        <f t="shared" si="1251"/>
        <v>0</v>
      </c>
      <c r="O3331" s="82" t="s">
        <v>146</v>
      </c>
      <c r="R3331" s="352">
        <f>L3331-[1]გადასახდელები!L3331</f>
        <v>0</v>
      </c>
    </row>
    <row r="3332" spans="2:18" ht="20.25" hidden="1" customHeight="1">
      <c r="B3332" s="36" t="str">
        <f t="shared" si="1189"/>
        <v>b</v>
      </c>
      <c r="C3332" s="42">
        <v>5</v>
      </c>
      <c r="D3332" s="42"/>
      <c r="F3332" s="343" t="s">
        <v>567</v>
      </c>
      <c r="G3332" s="48" t="s">
        <v>282</v>
      </c>
      <c r="H3332" s="101">
        <f t="shared" si="1210"/>
        <v>0</v>
      </c>
      <c r="I3332" s="97">
        <f t="shared" si="1217"/>
        <v>0</v>
      </c>
      <c r="J3332" s="101">
        <f t="shared" ref="J3332:K3332" si="1257">J3562+J3792</f>
        <v>0</v>
      </c>
      <c r="K3332" s="101">
        <f t="shared" si="1257"/>
        <v>0</v>
      </c>
      <c r="L3332" s="97">
        <f t="shared" si="1243"/>
        <v>0</v>
      </c>
      <c r="M3332" s="101">
        <f t="shared" si="1251"/>
        <v>0</v>
      </c>
      <c r="N3332" s="101">
        <f t="shared" si="1251"/>
        <v>0</v>
      </c>
      <c r="O3332" s="82" t="s">
        <v>146</v>
      </c>
      <c r="R3332" s="352">
        <f>L3332-[1]გადასახდელები!L3332</f>
        <v>0</v>
      </c>
    </row>
    <row r="3333" spans="2:18" ht="20.25" hidden="1" customHeight="1">
      <c r="B3333" s="36" t="str">
        <f t="shared" si="1189"/>
        <v>b</v>
      </c>
      <c r="C3333" s="42">
        <v>5</v>
      </c>
      <c r="D3333" s="42"/>
      <c r="F3333" s="343" t="s">
        <v>653</v>
      </c>
      <c r="G3333" s="48" t="s">
        <v>283</v>
      </c>
      <c r="H3333" s="101">
        <f t="shared" si="1210"/>
        <v>0</v>
      </c>
      <c r="I3333" s="97">
        <f t="shared" si="1217"/>
        <v>0</v>
      </c>
      <c r="J3333" s="101">
        <f t="shared" ref="J3333:K3333" si="1258">J3563+J3793</f>
        <v>0</v>
      </c>
      <c r="K3333" s="101">
        <f t="shared" si="1258"/>
        <v>0</v>
      </c>
      <c r="L3333" s="97">
        <f t="shared" si="1243"/>
        <v>0</v>
      </c>
      <c r="M3333" s="101">
        <f t="shared" si="1251"/>
        <v>0</v>
      </c>
      <c r="N3333" s="101">
        <f t="shared" si="1251"/>
        <v>0</v>
      </c>
      <c r="O3333" s="82" t="s">
        <v>146</v>
      </c>
      <c r="R3333" s="352">
        <f>L3333-[1]გადასახდელები!L3333</f>
        <v>0</v>
      </c>
    </row>
    <row r="3334" spans="2:18" ht="20.25" hidden="1" customHeight="1">
      <c r="B3334" s="36" t="str">
        <f t="shared" si="1189"/>
        <v>b</v>
      </c>
      <c r="C3334" s="42">
        <v>4</v>
      </c>
      <c r="D3334" s="42"/>
      <c r="F3334" s="342" t="s">
        <v>654</v>
      </c>
      <c r="G3334" s="47" t="s">
        <v>207</v>
      </c>
      <c r="H3334" s="93">
        <f t="shared" si="1210"/>
        <v>0</v>
      </c>
      <c r="I3334" s="94">
        <f t="shared" si="1217"/>
        <v>0</v>
      </c>
      <c r="J3334" s="93">
        <f t="shared" ref="J3334:K3334" si="1259">J3564+J3794</f>
        <v>0</v>
      </c>
      <c r="K3334" s="93">
        <f t="shared" si="1259"/>
        <v>0</v>
      </c>
      <c r="L3334" s="94">
        <f t="shared" si="1243"/>
        <v>0</v>
      </c>
      <c r="M3334" s="93">
        <f t="shared" si="1251"/>
        <v>0</v>
      </c>
      <c r="N3334" s="93">
        <f t="shared" si="1251"/>
        <v>0</v>
      </c>
      <c r="O3334" s="82" t="s">
        <v>146</v>
      </c>
      <c r="R3334" s="352">
        <f>L3334-[1]გადასახდელები!L3334</f>
        <v>0</v>
      </c>
    </row>
    <row r="3335" spans="2:18" ht="20.25" hidden="1" customHeight="1">
      <c r="B3335" s="36" t="str">
        <f t="shared" ref="B3335:B3398" si="1260">IF(H3335+I3335+L3335&gt;0,"a","b")</f>
        <v>b</v>
      </c>
      <c r="C3335" s="42">
        <v>5</v>
      </c>
      <c r="D3335" s="42"/>
      <c r="F3335" s="343" t="s">
        <v>655</v>
      </c>
      <c r="G3335" s="48" t="s">
        <v>282</v>
      </c>
      <c r="H3335" s="101">
        <f t="shared" si="1210"/>
        <v>0</v>
      </c>
      <c r="I3335" s="97">
        <f t="shared" si="1217"/>
        <v>0</v>
      </c>
      <c r="J3335" s="101">
        <f t="shared" ref="J3335:K3335" si="1261">J3565+J3795</f>
        <v>0</v>
      </c>
      <c r="K3335" s="101">
        <f t="shared" si="1261"/>
        <v>0</v>
      </c>
      <c r="L3335" s="97">
        <f t="shared" si="1243"/>
        <v>0</v>
      </c>
      <c r="M3335" s="101">
        <f t="shared" si="1251"/>
        <v>0</v>
      </c>
      <c r="N3335" s="101">
        <f t="shared" si="1251"/>
        <v>0</v>
      </c>
      <c r="O3335" s="82" t="s">
        <v>146</v>
      </c>
      <c r="R3335" s="352">
        <f>L3335-[1]გადასახდელები!L3335</f>
        <v>0</v>
      </c>
    </row>
    <row r="3336" spans="2:18" ht="20.25" hidden="1" customHeight="1">
      <c r="B3336" s="36" t="str">
        <f t="shared" si="1260"/>
        <v>b</v>
      </c>
      <c r="C3336" s="42">
        <v>5</v>
      </c>
      <c r="D3336" s="42"/>
      <c r="F3336" s="343" t="s">
        <v>656</v>
      </c>
      <c r="G3336" s="48" t="s">
        <v>283</v>
      </c>
      <c r="H3336" s="101">
        <f t="shared" si="1210"/>
        <v>0</v>
      </c>
      <c r="I3336" s="97">
        <f t="shared" si="1217"/>
        <v>0</v>
      </c>
      <c r="J3336" s="101">
        <f t="shared" ref="J3336:K3336" si="1262">J3566+J3796</f>
        <v>0</v>
      </c>
      <c r="K3336" s="101">
        <f t="shared" si="1262"/>
        <v>0</v>
      </c>
      <c r="L3336" s="97">
        <f t="shared" si="1243"/>
        <v>0</v>
      </c>
      <c r="M3336" s="101">
        <f t="shared" si="1251"/>
        <v>0</v>
      </c>
      <c r="N3336" s="101">
        <f t="shared" si="1251"/>
        <v>0</v>
      </c>
      <c r="O3336" s="82" t="s">
        <v>146</v>
      </c>
      <c r="R3336" s="352">
        <f>L3336-[1]გადასახდელები!L3336</f>
        <v>0</v>
      </c>
    </row>
    <row r="3337" spans="2:18" ht="20.25" customHeight="1">
      <c r="B3337" s="36" t="str">
        <f t="shared" si="1260"/>
        <v>a</v>
      </c>
      <c r="C3337" s="42">
        <v>3</v>
      </c>
      <c r="D3337" s="42"/>
      <c r="F3337" s="342" t="s">
        <v>568</v>
      </c>
      <c r="G3337" s="57" t="s">
        <v>205</v>
      </c>
      <c r="H3337" s="89">
        <f t="shared" si="1210"/>
        <v>1E-3</v>
      </c>
      <c r="I3337" s="90">
        <f t="shared" si="1217"/>
        <v>125</v>
      </c>
      <c r="J3337" s="89">
        <f t="shared" ref="J3337:K3337" si="1263">J3567+J3797</f>
        <v>0</v>
      </c>
      <c r="K3337" s="89">
        <f t="shared" si="1263"/>
        <v>125</v>
      </c>
      <c r="L3337" s="90">
        <f t="shared" si="1243"/>
        <v>52.52</v>
      </c>
      <c r="M3337" s="89">
        <f t="shared" si="1251"/>
        <v>0</v>
      </c>
      <c r="N3337" s="89">
        <f t="shared" si="1251"/>
        <v>52.52</v>
      </c>
      <c r="O3337" s="82" t="s">
        <v>146</v>
      </c>
      <c r="R3337" s="352">
        <f>L3337-[1]გადასახდელები!L3337</f>
        <v>52.52</v>
      </c>
    </row>
    <row r="3338" spans="2:18" ht="20.25" hidden="1" customHeight="1">
      <c r="B3338" s="36" t="str">
        <f t="shared" si="1260"/>
        <v>b</v>
      </c>
      <c r="C3338" s="42">
        <v>4</v>
      </c>
      <c r="D3338" s="42"/>
      <c r="F3338" s="343" t="s">
        <v>657</v>
      </c>
      <c r="G3338" s="47" t="s">
        <v>285</v>
      </c>
      <c r="H3338" s="103">
        <f t="shared" si="1210"/>
        <v>0</v>
      </c>
      <c r="I3338" s="94">
        <f t="shared" si="1217"/>
        <v>0</v>
      </c>
      <c r="J3338" s="103">
        <f t="shared" ref="J3338:K3338" si="1264">J3568+J3798</f>
        <v>0</v>
      </c>
      <c r="K3338" s="103">
        <f t="shared" si="1264"/>
        <v>0</v>
      </c>
      <c r="L3338" s="94">
        <f t="shared" si="1243"/>
        <v>0</v>
      </c>
      <c r="M3338" s="103">
        <f t="shared" si="1251"/>
        <v>0</v>
      </c>
      <c r="N3338" s="103">
        <f t="shared" si="1251"/>
        <v>0</v>
      </c>
      <c r="O3338" s="82" t="s">
        <v>146</v>
      </c>
      <c r="R3338" s="352">
        <f>L3338-[1]გადასახდელები!L3338</f>
        <v>0</v>
      </c>
    </row>
    <row r="3339" spans="2:18" ht="20.25" customHeight="1">
      <c r="B3339" s="36" t="str">
        <f t="shared" si="1260"/>
        <v>a</v>
      </c>
      <c r="C3339" s="42">
        <v>4</v>
      </c>
      <c r="D3339" s="42"/>
      <c r="F3339" s="342" t="s">
        <v>570</v>
      </c>
      <c r="G3339" s="47" t="s">
        <v>286</v>
      </c>
      <c r="H3339" s="93">
        <f t="shared" si="1210"/>
        <v>1E-3</v>
      </c>
      <c r="I3339" s="94">
        <f t="shared" si="1217"/>
        <v>125</v>
      </c>
      <c r="J3339" s="93">
        <f t="shared" ref="J3339:K3339" si="1265">J3569+J3799</f>
        <v>0</v>
      </c>
      <c r="K3339" s="93">
        <f t="shared" si="1265"/>
        <v>125</v>
      </c>
      <c r="L3339" s="94">
        <f t="shared" si="1243"/>
        <v>52.52</v>
      </c>
      <c r="M3339" s="93">
        <f t="shared" si="1251"/>
        <v>0</v>
      </c>
      <c r="N3339" s="93">
        <f t="shared" si="1251"/>
        <v>52.52</v>
      </c>
      <c r="O3339" s="82" t="s">
        <v>146</v>
      </c>
      <c r="R3339" s="352">
        <f>L3339-[1]გადასახდელები!L3339</f>
        <v>52.52</v>
      </c>
    </row>
    <row r="3340" spans="2:18" ht="20.25" hidden="1" customHeight="1">
      <c r="B3340" s="36" t="str">
        <f t="shared" si="1260"/>
        <v>b</v>
      </c>
      <c r="C3340" s="42">
        <v>5</v>
      </c>
      <c r="D3340" s="42"/>
      <c r="F3340" s="342" t="s">
        <v>569</v>
      </c>
      <c r="G3340" s="48" t="s">
        <v>287</v>
      </c>
      <c r="H3340" s="113">
        <f t="shared" si="1210"/>
        <v>0</v>
      </c>
      <c r="I3340" s="97">
        <f t="shared" si="1217"/>
        <v>0</v>
      </c>
      <c r="J3340" s="113">
        <f t="shared" ref="J3340:K3340" si="1266">J3570+J3800</f>
        <v>0</v>
      </c>
      <c r="K3340" s="113">
        <f t="shared" si="1266"/>
        <v>0</v>
      </c>
      <c r="L3340" s="97">
        <f t="shared" si="1243"/>
        <v>0</v>
      </c>
      <c r="M3340" s="113">
        <f t="shared" si="1251"/>
        <v>0</v>
      </c>
      <c r="N3340" s="113">
        <f t="shared" si="1251"/>
        <v>0</v>
      </c>
      <c r="O3340" s="82" t="s">
        <v>146</v>
      </c>
      <c r="R3340" s="352">
        <f>L3340-[1]გადასახდელები!L3340</f>
        <v>0</v>
      </c>
    </row>
    <row r="3341" spans="2:18" ht="45" hidden="1" customHeight="1">
      <c r="B3341" s="36" t="str">
        <f t="shared" si="1260"/>
        <v>b</v>
      </c>
      <c r="C3341" s="42">
        <v>6</v>
      </c>
      <c r="D3341" s="42"/>
      <c r="F3341" s="343" t="s">
        <v>658</v>
      </c>
      <c r="G3341" s="45" t="s">
        <v>215</v>
      </c>
      <c r="H3341" s="99">
        <f t="shared" si="1210"/>
        <v>0</v>
      </c>
      <c r="I3341" s="105">
        <f t="shared" si="1217"/>
        <v>0</v>
      </c>
      <c r="J3341" s="99">
        <f t="shared" ref="J3341:K3341" si="1267">J3571+J3801</f>
        <v>0</v>
      </c>
      <c r="K3341" s="99">
        <f t="shared" si="1267"/>
        <v>0</v>
      </c>
      <c r="L3341" s="105">
        <f t="shared" si="1243"/>
        <v>0</v>
      </c>
      <c r="M3341" s="99">
        <f t="shared" si="1251"/>
        <v>0</v>
      </c>
      <c r="N3341" s="99">
        <f t="shared" si="1251"/>
        <v>0</v>
      </c>
      <c r="O3341" s="82" t="s">
        <v>146</v>
      </c>
      <c r="R3341" s="352">
        <f>L3341-[1]გადასახდელები!L3341</f>
        <v>0</v>
      </c>
    </row>
    <row r="3342" spans="2:18" ht="20.25" hidden="1" customHeight="1">
      <c r="B3342" s="36" t="str">
        <f t="shared" si="1260"/>
        <v>b</v>
      </c>
      <c r="C3342" s="42">
        <v>6</v>
      </c>
      <c r="D3342" s="42"/>
      <c r="F3342" s="343" t="s">
        <v>659</v>
      </c>
      <c r="G3342" s="45" t="s">
        <v>288</v>
      </c>
      <c r="H3342" s="99">
        <f t="shared" si="1210"/>
        <v>0</v>
      </c>
      <c r="I3342" s="105">
        <f t="shared" si="1217"/>
        <v>0</v>
      </c>
      <c r="J3342" s="99">
        <f t="shared" ref="J3342:K3342" si="1268">J3572+J3802</f>
        <v>0</v>
      </c>
      <c r="K3342" s="99">
        <f t="shared" si="1268"/>
        <v>0</v>
      </c>
      <c r="L3342" s="105">
        <f t="shared" si="1243"/>
        <v>0</v>
      </c>
      <c r="M3342" s="99">
        <f t="shared" si="1251"/>
        <v>0</v>
      </c>
      <c r="N3342" s="99">
        <f t="shared" si="1251"/>
        <v>0</v>
      </c>
      <c r="O3342" s="82" t="s">
        <v>146</v>
      </c>
      <c r="R3342" s="352">
        <f>L3342-[1]გადასახდელები!L3342</f>
        <v>0</v>
      </c>
    </row>
    <row r="3343" spans="2:18" ht="20.25" hidden="1" customHeight="1">
      <c r="B3343" s="36" t="str">
        <f t="shared" si="1260"/>
        <v>b</v>
      </c>
      <c r="C3343" s="42">
        <v>6</v>
      </c>
      <c r="D3343" s="42"/>
      <c r="F3343" s="343" t="s">
        <v>660</v>
      </c>
      <c r="G3343" s="45" t="s">
        <v>289</v>
      </c>
      <c r="H3343" s="99">
        <f t="shared" si="1210"/>
        <v>0</v>
      </c>
      <c r="I3343" s="105">
        <f t="shared" si="1217"/>
        <v>0</v>
      </c>
      <c r="J3343" s="99">
        <f t="shared" ref="J3343:K3343" si="1269">J3573+J3803</f>
        <v>0</v>
      </c>
      <c r="K3343" s="99">
        <f t="shared" si="1269"/>
        <v>0</v>
      </c>
      <c r="L3343" s="105">
        <f t="shared" si="1243"/>
        <v>0</v>
      </c>
      <c r="M3343" s="99">
        <f t="shared" si="1251"/>
        <v>0</v>
      </c>
      <c r="N3343" s="99">
        <f t="shared" si="1251"/>
        <v>0</v>
      </c>
      <c r="O3343" s="82" t="s">
        <v>146</v>
      </c>
      <c r="R3343" s="352">
        <f>L3343-[1]გადასახდელები!L3343</f>
        <v>0</v>
      </c>
    </row>
    <row r="3344" spans="2:18" ht="20.25" hidden="1" customHeight="1">
      <c r="B3344" s="36" t="str">
        <f t="shared" si="1260"/>
        <v>b</v>
      </c>
      <c r="C3344" s="42">
        <v>6</v>
      </c>
      <c r="D3344" s="42"/>
      <c r="F3344" s="343" t="s">
        <v>661</v>
      </c>
      <c r="G3344" s="45" t="s">
        <v>216</v>
      </c>
      <c r="H3344" s="99">
        <f t="shared" si="1210"/>
        <v>0</v>
      </c>
      <c r="I3344" s="105">
        <f t="shared" si="1217"/>
        <v>0</v>
      </c>
      <c r="J3344" s="99">
        <f t="shared" ref="J3344:K3344" si="1270">J3574+J3804</f>
        <v>0</v>
      </c>
      <c r="K3344" s="99">
        <f t="shared" si="1270"/>
        <v>0</v>
      </c>
      <c r="L3344" s="105">
        <f t="shared" si="1243"/>
        <v>0</v>
      </c>
      <c r="M3344" s="99">
        <f t="shared" si="1251"/>
        <v>0</v>
      </c>
      <c r="N3344" s="99">
        <f t="shared" si="1251"/>
        <v>0</v>
      </c>
      <c r="O3344" s="82" t="s">
        <v>146</v>
      </c>
      <c r="R3344" s="352">
        <f>L3344-[1]გადასახდელები!L3344</f>
        <v>0</v>
      </c>
    </row>
    <row r="3345" spans="2:18" ht="20.25" hidden="1" customHeight="1">
      <c r="B3345" s="36" t="str">
        <f t="shared" si="1260"/>
        <v>b</v>
      </c>
      <c r="C3345" s="42">
        <v>6</v>
      </c>
      <c r="D3345" s="42"/>
      <c r="F3345" s="343" t="s">
        <v>662</v>
      </c>
      <c r="G3345" s="45" t="s">
        <v>217</v>
      </c>
      <c r="H3345" s="99">
        <f t="shared" si="1210"/>
        <v>0</v>
      </c>
      <c r="I3345" s="105">
        <f t="shared" si="1217"/>
        <v>0</v>
      </c>
      <c r="J3345" s="99">
        <f t="shared" ref="J3345:K3345" si="1271">J3575+J3805</f>
        <v>0</v>
      </c>
      <c r="K3345" s="99">
        <f t="shared" si="1271"/>
        <v>0</v>
      </c>
      <c r="L3345" s="105">
        <f t="shared" si="1243"/>
        <v>0</v>
      </c>
      <c r="M3345" s="99">
        <f t="shared" si="1251"/>
        <v>0</v>
      </c>
      <c r="N3345" s="99">
        <f t="shared" si="1251"/>
        <v>0</v>
      </c>
      <c r="O3345" s="82" t="s">
        <v>146</v>
      </c>
      <c r="R3345" s="352">
        <f>L3345-[1]გადასახდელები!L3345</f>
        <v>0</v>
      </c>
    </row>
    <row r="3346" spans="2:18" ht="20.25" hidden="1" customHeight="1">
      <c r="B3346" s="36" t="str">
        <f t="shared" si="1260"/>
        <v>b</v>
      </c>
      <c r="C3346" s="42">
        <v>6</v>
      </c>
      <c r="D3346" s="42"/>
      <c r="F3346" s="343" t="s">
        <v>571</v>
      </c>
      <c r="G3346" s="45" t="s">
        <v>290</v>
      </c>
      <c r="H3346" s="99">
        <f t="shared" si="1210"/>
        <v>0</v>
      </c>
      <c r="I3346" s="105">
        <f t="shared" si="1217"/>
        <v>0</v>
      </c>
      <c r="J3346" s="99">
        <f t="shared" ref="J3346:K3346" si="1272">J3576+J3806</f>
        <v>0</v>
      </c>
      <c r="K3346" s="99">
        <f t="shared" si="1272"/>
        <v>0</v>
      </c>
      <c r="L3346" s="105">
        <f t="shared" si="1243"/>
        <v>0</v>
      </c>
      <c r="M3346" s="99">
        <f t="shared" ref="M3346:N3365" si="1273">M3576+M3806</f>
        <v>0</v>
      </c>
      <c r="N3346" s="99">
        <f t="shared" si="1273"/>
        <v>0</v>
      </c>
      <c r="O3346" s="82" t="s">
        <v>146</v>
      </c>
      <c r="R3346" s="352">
        <f>L3346-[1]გადასახდელები!L3346</f>
        <v>0</v>
      </c>
    </row>
    <row r="3347" spans="2:18" ht="20.25" hidden="1" customHeight="1">
      <c r="B3347" s="36" t="str">
        <f t="shared" si="1260"/>
        <v>b</v>
      </c>
      <c r="C3347" s="42">
        <v>6</v>
      </c>
      <c r="D3347" s="42"/>
      <c r="F3347" s="343" t="s">
        <v>663</v>
      </c>
      <c r="G3347" s="45" t="s">
        <v>291</v>
      </c>
      <c r="H3347" s="99">
        <f t="shared" si="1210"/>
        <v>0</v>
      </c>
      <c r="I3347" s="105">
        <f t="shared" si="1217"/>
        <v>0</v>
      </c>
      <c r="J3347" s="99">
        <f t="shared" ref="J3347:K3347" si="1274">J3577+J3807</f>
        <v>0</v>
      </c>
      <c r="K3347" s="99">
        <f t="shared" si="1274"/>
        <v>0</v>
      </c>
      <c r="L3347" s="105">
        <f t="shared" si="1243"/>
        <v>0</v>
      </c>
      <c r="M3347" s="99">
        <f t="shared" si="1273"/>
        <v>0</v>
      </c>
      <c r="N3347" s="99">
        <f t="shared" si="1273"/>
        <v>0</v>
      </c>
      <c r="O3347" s="82" t="s">
        <v>146</v>
      </c>
      <c r="R3347" s="352">
        <f>L3347-[1]გადასახდელები!L3347</f>
        <v>0</v>
      </c>
    </row>
    <row r="3348" spans="2:18" ht="20.25" hidden="1" customHeight="1">
      <c r="B3348" s="36" t="str">
        <f t="shared" si="1260"/>
        <v>b</v>
      </c>
      <c r="C3348" s="42">
        <v>6</v>
      </c>
      <c r="D3348" s="42"/>
      <c r="F3348" s="343" t="s">
        <v>664</v>
      </c>
      <c r="G3348" s="45" t="s">
        <v>218</v>
      </c>
      <c r="H3348" s="99">
        <f t="shared" si="1210"/>
        <v>0</v>
      </c>
      <c r="I3348" s="105">
        <f t="shared" si="1217"/>
        <v>0</v>
      </c>
      <c r="J3348" s="99">
        <f t="shared" ref="J3348:K3348" si="1275">J3578+J3808</f>
        <v>0</v>
      </c>
      <c r="K3348" s="99">
        <f t="shared" si="1275"/>
        <v>0</v>
      </c>
      <c r="L3348" s="105">
        <f t="shared" si="1243"/>
        <v>0</v>
      </c>
      <c r="M3348" s="99">
        <f t="shared" si="1273"/>
        <v>0</v>
      </c>
      <c r="N3348" s="99">
        <f t="shared" si="1273"/>
        <v>0</v>
      </c>
      <c r="O3348" s="82" t="s">
        <v>146</v>
      </c>
      <c r="R3348" s="352">
        <f>L3348-[1]გადასახდელები!L3348</f>
        <v>0</v>
      </c>
    </row>
    <row r="3349" spans="2:18" ht="20.25" hidden="1" customHeight="1">
      <c r="B3349" s="36" t="str">
        <f t="shared" si="1260"/>
        <v>b</v>
      </c>
      <c r="C3349" s="42">
        <v>6</v>
      </c>
      <c r="D3349" s="42"/>
      <c r="F3349" s="343" t="s">
        <v>665</v>
      </c>
      <c r="G3349" s="45" t="s">
        <v>219</v>
      </c>
      <c r="H3349" s="99">
        <f t="shared" si="1210"/>
        <v>0</v>
      </c>
      <c r="I3349" s="105">
        <f t="shared" si="1217"/>
        <v>0</v>
      </c>
      <c r="J3349" s="99">
        <f t="shared" ref="J3349:K3349" si="1276">J3579+J3809</f>
        <v>0</v>
      </c>
      <c r="K3349" s="99">
        <f t="shared" si="1276"/>
        <v>0</v>
      </c>
      <c r="L3349" s="105">
        <f t="shared" si="1243"/>
        <v>0</v>
      </c>
      <c r="M3349" s="99">
        <f t="shared" si="1273"/>
        <v>0</v>
      </c>
      <c r="N3349" s="99">
        <f t="shared" si="1273"/>
        <v>0</v>
      </c>
      <c r="O3349" s="82" t="s">
        <v>146</v>
      </c>
      <c r="R3349" s="352">
        <f>L3349-[1]გადასახდელები!L3349</f>
        <v>0</v>
      </c>
    </row>
    <row r="3350" spans="2:18" ht="20.25" hidden="1" customHeight="1">
      <c r="B3350" s="36" t="str">
        <f t="shared" si="1260"/>
        <v>b</v>
      </c>
      <c r="C3350" s="42">
        <v>6</v>
      </c>
      <c r="D3350" s="42"/>
      <c r="F3350" s="343" t="s">
        <v>666</v>
      </c>
      <c r="G3350" s="45" t="s">
        <v>220</v>
      </c>
      <c r="H3350" s="99">
        <f t="shared" si="1210"/>
        <v>0</v>
      </c>
      <c r="I3350" s="105">
        <f t="shared" si="1217"/>
        <v>0</v>
      </c>
      <c r="J3350" s="99">
        <f t="shared" ref="J3350:K3350" si="1277">J3580+J3810</f>
        <v>0</v>
      </c>
      <c r="K3350" s="99">
        <f t="shared" si="1277"/>
        <v>0</v>
      </c>
      <c r="L3350" s="105">
        <f t="shared" si="1243"/>
        <v>0</v>
      </c>
      <c r="M3350" s="99">
        <f t="shared" si="1273"/>
        <v>0</v>
      </c>
      <c r="N3350" s="99">
        <f t="shared" si="1273"/>
        <v>0</v>
      </c>
      <c r="O3350" s="82" t="s">
        <v>146</v>
      </c>
      <c r="R3350" s="352">
        <f>L3350-[1]გადასახდელები!L3350</f>
        <v>0</v>
      </c>
    </row>
    <row r="3351" spans="2:18" ht="20.25" hidden="1" customHeight="1">
      <c r="B3351" s="36" t="str">
        <f t="shared" si="1260"/>
        <v>b</v>
      </c>
      <c r="C3351" s="42">
        <v>6</v>
      </c>
      <c r="D3351" s="42"/>
      <c r="F3351" s="343" t="s">
        <v>667</v>
      </c>
      <c r="G3351" s="45" t="s">
        <v>221</v>
      </c>
      <c r="H3351" s="99">
        <f t="shared" si="1210"/>
        <v>0</v>
      </c>
      <c r="I3351" s="105">
        <f t="shared" si="1217"/>
        <v>0</v>
      </c>
      <c r="J3351" s="99">
        <f t="shared" ref="J3351:K3351" si="1278">J3581+J3811</f>
        <v>0</v>
      </c>
      <c r="K3351" s="99">
        <f t="shared" si="1278"/>
        <v>0</v>
      </c>
      <c r="L3351" s="105">
        <f t="shared" si="1243"/>
        <v>0</v>
      </c>
      <c r="M3351" s="99">
        <f t="shared" si="1273"/>
        <v>0</v>
      </c>
      <c r="N3351" s="99">
        <f t="shared" si="1273"/>
        <v>0</v>
      </c>
      <c r="O3351" s="82" t="s">
        <v>146</v>
      </c>
      <c r="R3351" s="352">
        <f>L3351-[1]გადასახდელები!L3351</f>
        <v>0</v>
      </c>
    </row>
    <row r="3352" spans="2:18" ht="20.25" hidden="1" customHeight="1">
      <c r="B3352" s="36" t="str">
        <f t="shared" si="1260"/>
        <v>b</v>
      </c>
      <c r="C3352" s="42">
        <v>6</v>
      </c>
      <c r="D3352" s="42"/>
      <c r="F3352" s="343" t="s">
        <v>668</v>
      </c>
      <c r="G3352" s="45" t="s">
        <v>222</v>
      </c>
      <c r="H3352" s="99">
        <f t="shared" si="1210"/>
        <v>0</v>
      </c>
      <c r="I3352" s="105">
        <f t="shared" si="1217"/>
        <v>0</v>
      </c>
      <c r="J3352" s="99">
        <f t="shared" ref="J3352:K3352" si="1279">J3582+J3812</f>
        <v>0</v>
      </c>
      <c r="K3352" s="99">
        <f t="shared" si="1279"/>
        <v>0</v>
      </c>
      <c r="L3352" s="105">
        <f t="shared" si="1243"/>
        <v>0</v>
      </c>
      <c r="M3352" s="99">
        <f t="shared" si="1273"/>
        <v>0</v>
      </c>
      <c r="N3352" s="99">
        <f t="shared" si="1273"/>
        <v>0</v>
      </c>
      <c r="O3352" s="82" t="s">
        <v>146</v>
      </c>
      <c r="R3352" s="352">
        <f>L3352-[1]გადასახდელები!L3352</f>
        <v>0</v>
      </c>
    </row>
    <row r="3353" spans="2:18" ht="20.25" hidden="1" customHeight="1">
      <c r="B3353" s="36" t="str">
        <f t="shared" si="1260"/>
        <v>b</v>
      </c>
      <c r="C3353" s="42">
        <v>6</v>
      </c>
      <c r="D3353" s="42"/>
      <c r="F3353" s="343" t="s">
        <v>669</v>
      </c>
      <c r="G3353" s="45" t="s">
        <v>223</v>
      </c>
      <c r="H3353" s="99">
        <f t="shared" si="1210"/>
        <v>0</v>
      </c>
      <c r="I3353" s="105">
        <f t="shared" si="1217"/>
        <v>0</v>
      </c>
      <c r="J3353" s="99">
        <f t="shared" ref="J3353:K3353" si="1280">J3583+J3813</f>
        <v>0</v>
      </c>
      <c r="K3353" s="99">
        <f t="shared" si="1280"/>
        <v>0</v>
      </c>
      <c r="L3353" s="105">
        <f t="shared" si="1243"/>
        <v>0</v>
      </c>
      <c r="M3353" s="99">
        <f t="shared" si="1273"/>
        <v>0</v>
      </c>
      <c r="N3353" s="99">
        <f t="shared" si="1273"/>
        <v>0</v>
      </c>
      <c r="O3353" s="82" t="s">
        <v>146</v>
      </c>
      <c r="R3353" s="352">
        <f>L3353-[1]გადასახდელები!L3353</f>
        <v>0</v>
      </c>
    </row>
    <row r="3354" spans="2:18" ht="36" hidden="1" customHeight="1">
      <c r="B3354" s="36" t="str">
        <f t="shared" si="1260"/>
        <v>b</v>
      </c>
      <c r="C3354" s="42">
        <v>6</v>
      </c>
      <c r="D3354" s="42"/>
      <c r="F3354" s="343" t="s">
        <v>670</v>
      </c>
      <c r="G3354" s="45" t="s">
        <v>224</v>
      </c>
      <c r="H3354" s="99">
        <f t="shared" ref="H3354:H3417" si="1281">H3584+H3814</f>
        <v>0</v>
      </c>
      <c r="I3354" s="105">
        <f t="shared" si="1217"/>
        <v>0</v>
      </c>
      <c r="J3354" s="99">
        <f t="shared" ref="J3354:K3354" si="1282">J3584+J3814</f>
        <v>0</v>
      </c>
      <c r="K3354" s="99">
        <f t="shared" si="1282"/>
        <v>0</v>
      </c>
      <c r="L3354" s="105">
        <f t="shared" si="1243"/>
        <v>0</v>
      </c>
      <c r="M3354" s="99">
        <f t="shared" si="1273"/>
        <v>0</v>
      </c>
      <c r="N3354" s="99">
        <f t="shared" si="1273"/>
        <v>0</v>
      </c>
      <c r="O3354" s="82" t="s">
        <v>146</v>
      </c>
      <c r="R3354" s="352">
        <f>L3354-[1]გადასახდელები!L3354</f>
        <v>0</v>
      </c>
    </row>
    <row r="3355" spans="2:18" ht="48.75" hidden="1" customHeight="1">
      <c r="B3355" s="36" t="str">
        <f t="shared" si="1260"/>
        <v>b</v>
      </c>
      <c r="C3355" s="42">
        <v>6</v>
      </c>
      <c r="D3355" s="42"/>
      <c r="F3355" s="343" t="s">
        <v>671</v>
      </c>
      <c r="G3355" s="45" t="s">
        <v>225</v>
      </c>
      <c r="H3355" s="99">
        <f t="shared" si="1281"/>
        <v>0</v>
      </c>
      <c r="I3355" s="105">
        <f t="shared" si="1217"/>
        <v>0</v>
      </c>
      <c r="J3355" s="99">
        <f t="shared" ref="J3355:K3355" si="1283">J3585+J3815</f>
        <v>0</v>
      </c>
      <c r="K3355" s="99">
        <f t="shared" si="1283"/>
        <v>0</v>
      </c>
      <c r="L3355" s="105">
        <f t="shared" si="1243"/>
        <v>0</v>
      </c>
      <c r="M3355" s="99">
        <f t="shared" si="1273"/>
        <v>0</v>
      </c>
      <c r="N3355" s="99">
        <f t="shared" si="1273"/>
        <v>0</v>
      </c>
      <c r="O3355" s="82" t="s">
        <v>146</v>
      </c>
      <c r="R3355" s="352">
        <f>L3355-[1]გადასახდელები!L3355</f>
        <v>0</v>
      </c>
    </row>
    <row r="3356" spans="2:18" ht="24.75" hidden="1" customHeight="1">
      <c r="B3356" s="36" t="str">
        <f t="shared" si="1260"/>
        <v>b</v>
      </c>
      <c r="C3356" s="42">
        <v>6</v>
      </c>
      <c r="D3356" s="42"/>
      <c r="F3356" s="343" t="s">
        <v>672</v>
      </c>
      <c r="G3356" s="45" t="s">
        <v>226</v>
      </c>
      <c r="H3356" s="99">
        <f t="shared" si="1281"/>
        <v>0</v>
      </c>
      <c r="I3356" s="105">
        <f t="shared" si="1217"/>
        <v>0</v>
      </c>
      <c r="J3356" s="99">
        <f t="shared" ref="J3356:K3356" si="1284">J3586+J3816</f>
        <v>0</v>
      </c>
      <c r="K3356" s="99">
        <f t="shared" si="1284"/>
        <v>0</v>
      </c>
      <c r="L3356" s="105">
        <f t="shared" si="1243"/>
        <v>0</v>
      </c>
      <c r="M3356" s="99">
        <f t="shared" si="1273"/>
        <v>0</v>
      </c>
      <c r="N3356" s="99">
        <f t="shared" si="1273"/>
        <v>0</v>
      </c>
      <c r="O3356" s="82" t="s">
        <v>146</v>
      </c>
      <c r="R3356" s="352">
        <f>L3356-[1]გადასახდელები!L3356</f>
        <v>0</v>
      </c>
    </row>
    <row r="3357" spans="2:18" ht="24" hidden="1" customHeight="1">
      <c r="B3357" s="36" t="str">
        <f t="shared" si="1260"/>
        <v>b</v>
      </c>
      <c r="C3357" s="42">
        <v>6</v>
      </c>
      <c r="D3357" s="42"/>
      <c r="F3357" s="343" t="s">
        <v>673</v>
      </c>
      <c r="G3357" s="45" t="s">
        <v>227</v>
      </c>
      <c r="H3357" s="99">
        <f t="shared" si="1281"/>
        <v>0</v>
      </c>
      <c r="I3357" s="105">
        <f t="shared" si="1217"/>
        <v>0</v>
      </c>
      <c r="J3357" s="99">
        <f t="shared" ref="J3357:K3357" si="1285">J3587+J3817</f>
        <v>0</v>
      </c>
      <c r="K3357" s="99">
        <f t="shared" si="1285"/>
        <v>0</v>
      </c>
      <c r="L3357" s="105">
        <f t="shared" si="1243"/>
        <v>0</v>
      </c>
      <c r="M3357" s="99">
        <f t="shared" si="1273"/>
        <v>0</v>
      </c>
      <c r="N3357" s="99">
        <f t="shared" si="1273"/>
        <v>0</v>
      </c>
      <c r="O3357" s="82" t="s">
        <v>146</v>
      </c>
      <c r="R3357" s="352">
        <f>L3357-[1]გადასახდელები!L3357</f>
        <v>0</v>
      </c>
    </row>
    <row r="3358" spans="2:18" ht="36.75" hidden="1" customHeight="1">
      <c r="B3358" s="36" t="str">
        <f t="shared" si="1260"/>
        <v>b</v>
      </c>
      <c r="C3358" s="42">
        <v>6</v>
      </c>
      <c r="D3358" s="42"/>
      <c r="F3358" s="343" t="s">
        <v>572</v>
      </c>
      <c r="G3358" s="45" t="s">
        <v>228</v>
      </c>
      <c r="H3358" s="99">
        <f t="shared" si="1281"/>
        <v>0</v>
      </c>
      <c r="I3358" s="105">
        <f t="shared" si="1217"/>
        <v>0</v>
      </c>
      <c r="J3358" s="99">
        <f t="shared" ref="J3358:K3358" si="1286">J3588+J3818</f>
        <v>0</v>
      </c>
      <c r="K3358" s="99">
        <f t="shared" si="1286"/>
        <v>0</v>
      </c>
      <c r="L3358" s="105">
        <f t="shared" si="1243"/>
        <v>0</v>
      </c>
      <c r="M3358" s="99">
        <f t="shared" si="1273"/>
        <v>0</v>
      </c>
      <c r="N3358" s="99">
        <f t="shared" si="1273"/>
        <v>0</v>
      </c>
      <c r="O3358" s="82" t="s">
        <v>146</v>
      </c>
      <c r="R3358" s="352">
        <f>L3358-[1]გადასახდელები!L3358</f>
        <v>0</v>
      </c>
    </row>
    <row r="3359" spans="2:18" ht="24.75" customHeight="1">
      <c r="B3359" s="36" t="str">
        <f t="shared" si="1260"/>
        <v>a</v>
      </c>
      <c r="C3359" s="42">
        <v>5</v>
      </c>
      <c r="D3359" s="42"/>
      <c r="F3359" s="343" t="s">
        <v>573</v>
      </c>
      <c r="G3359" s="48" t="s">
        <v>193</v>
      </c>
      <c r="H3359" s="101">
        <f t="shared" si="1281"/>
        <v>1E-3</v>
      </c>
      <c r="I3359" s="97">
        <f t="shared" si="1217"/>
        <v>125</v>
      </c>
      <c r="J3359" s="101">
        <f t="shared" ref="J3359:K3359" si="1287">J3589+J3819</f>
        <v>0</v>
      </c>
      <c r="K3359" s="101">
        <f t="shared" si="1287"/>
        <v>125</v>
      </c>
      <c r="L3359" s="97">
        <f t="shared" si="1243"/>
        <v>52.52</v>
      </c>
      <c r="M3359" s="101">
        <f t="shared" si="1273"/>
        <v>0</v>
      </c>
      <c r="N3359" s="101">
        <f t="shared" si="1273"/>
        <v>52.52</v>
      </c>
      <c r="O3359" s="82" t="s">
        <v>146</v>
      </c>
      <c r="R3359" s="352">
        <f>L3359-[1]გადასახდელები!L3359</f>
        <v>52.52</v>
      </c>
    </row>
    <row r="3360" spans="2:18" ht="20.25" customHeight="1">
      <c r="B3360" s="36" t="str">
        <f t="shared" si="1260"/>
        <v>a</v>
      </c>
      <c r="C3360" s="42">
        <v>2</v>
      </c>
      <c r="D3360" s="42"/>
      <c r="E3360" s="24"/>
      <c r="F3360" s="342" t="s">
        <v>574</v>
      </c>
      <c r="G3360" s="59" t="s">
        <v>292</v>
      </c>
      <c r="H3360" s="86">
        <f t="shared" si="1281"/>
        <v>3481</v>
      </c>
      <c r="I3360" s="87">
        <f t="shared" ref="I3360:I3424" si="1288">J3360+K3360</f>
        <v>0</v>
      </c>
      <c r="J3360" s="86">
        <f t="shared" ref="J3360:K3360" si="1289">J3590+J3820</f>
        <v>0</v>
      </c>
      <c r="K3360" s="86">
        <f t="shared" si="1289"/>
        <v>0</v>
      </c>
      <c r="L3360" s="87">
        <f t="shared" si="1243"/>
        <v>0</v>
      </c>
      <c r="M3360" s="86">
        <f t="shared" si="1273"/>
        <v>0</v>
      </c>
      <c r="N3360" s="86">
        <f t="shared" si="1273"/>
        <v>0</v>
      </c>
      <c r="O3360" s="82" t="s">
        <v>146</v>
      </c>
      <c r="P3360" s="35" t="s">
        <v>145</v>
      </c>
      <c r="R3360" s="352">
        <f>L3360-[1]გადასახდელები!L3360</f>
        <v>0</v>
      </c>
    </row>
    <row r="3361" spans="2:18" ht="20.25" customHeight="1">
      <c r="B3361" s="36" t="str">
        <f t="shared" si="1260"/>
        <v>a</v>
      </c>
      <c r="C3361" s="42">
        <v>3</v>
      </c>
      <c r="D3361" s="42"/>
      <c r="F3361" s="342" t="s">
        <v>575</v>
      </c>
      <c r="G3361" s="51" t="s">
        <v>293</v>
      </c>
      <c r="H3361" s="89">
        <f t="shared" si="1281"/>
        <v>3481</v>
      </c>
      <c r="I3361" s="90">
        <f t="shared" si="1288"/>
        <v>0</v>
      </c>
      <c r="J3361" s="89">
        <f t="shared" ref="J3361:K3361" si="1290">J3591+J3821</f>
        <v>0</v>
      </c>
      <c r="K3361" s="89">
        <f t="shared" si="1290"/>
        <v>0</v>
      </c>
      <c r="L3361" s="90">
        <f t="shared" si="1243"/>
        <v>0</v>
      </c>
      <c r="M3361" s="89">
        <f t="shared" si="1273"/>
        <v>0</v>
      </c>
      <c r="N3361" s="89">
        <f t="shared" si="1273"/>
        <v>0</v>
      </c>
      <c r="O3361" s="82" t="s">
        <v>146</v>
      </c>
      <c r="P3361" s="35" t="s">
        <v>145</v>
      </c>
      <c r="R3361" s="352">
        <f>L3361-[1]გადასახდელები!L3361</f>
        <v>0</v>
      </c>
    </row>
    <row r="3362" spans="2:18" ht="20.25" customHeight="1">
      <c r="B3362" s="36" t="str">
        <f t="shared" si="1260"/>
        <v>a</v>
      </c>
      <c r="C3362" s="42">
        <v>4</v>
      </c>
      <c r="D3362" s="42"/>
      <c r="F3362" s="342" t="s">
        <v>576</v>
      </c>
      <c r="G3362" s="47" t="s">
        <v>294</v>
      </c>
      <c r="H3362" s="93">
        <f t="shared" si="1281"/>
        <v>3481</v>
      </c>
      <c r="I3362" s="94">
        <f t="shared" si="1288"/>
        <v>0</v>
      </c>
      <c r="J3362" s="93">
        <f t="shared" ref="J3362:K3362" si="1291">J3592+J3822</f>
        <v>0</v>
      </c>
      <c r="K3362" s="93">
        <f t="shared" si="1291"/>
        <v>0</v>
      </c>
      <c r="L3362" s="94">
        <f t="shared" si="1243"/>
        <v>0</v>
      </c>
      <c r="M3362" s="93">
        <f t="shared" si="1273"/>
        <v>0</v>
      </c>
      <c r="N3362" s="93">
        <f t="shared" si="1273"/>
        <v>0</v>
      </c>
      <c r="O3362" s="82" t="s">
        <v>146</v>
      </c>
      <c r="P3362" s="35" t="s">
        <v>145</v>
      </c>
      <c r="R3362" s="352">
        <f>L3362-[1]გადასახდელები!L3362</f>
        <v>0</v>
      </c>
    </row>
    <row r="3363" spans="2:18" ht="20.25" hidden="1" customHeight="1">
      <c r="B3363" s="36" t="str">
        <f t="shared" si="1260"/>
        <v>b</v>
      </c>
      <c r="C3363" s="42">
        <v>5</v>
      </c>
      <c r="D3363" s="42"/>
      <c r="F3363" s="343" t="s">
        <v>577</v>
      </c>
      <c r="G3363" s="48" t="s">
        <v>295</v>
      </c>
      <c r="H3363" s="101">
        <f t="shared" si="1281"/>
        <v>0</v>
      </c>
      <c r="I3363" s="97">
        <f t="shared" si="1288"/>
        <v>0</v>
      </c>
      <c r="J3363" s="101">
        <f t="shared" ref="J3363:K3363" si="1292">J3593+J3823</f>
        <v>0</v>
      </c>
      <c r="K3363" s="101">
        <f t="shared" si="1292"/>
        <v>0</v>
      </c>
      <c r="L3363" s="97">
        <f t="shared" si="1243"/>
        <v>0</v>
      </c>
      <c r="M3363" s="101">
        <f t="shared" si="1273"/>
        <v>0</v>
      </c>
      <c r="N3363" s="101">
        <f t="shared" si="1273"/>
        <v>0</v>
      </c>
      <c r="O3363" s="82" t="s">
        <v>146</v>
      </c>
      <c r="P3363" s="35" t="s">
        <v>145</v>
      </c>
      <c r="R3363" s="352">
        <f>L3363-[1]გადასახდელები!L3363</f>
        <v>0</v>
      </c>
    </row>
    <row r="3364" spans="2:18" ht="20.25" hidden="1" customHeight="1">
      <c r="B3364" s="36" t="str">
        <f t="shared" si="1260"/>
        <v>b</v>
      </c>
      <c r="C3364" s="42">
        <v>5</v>
      </c>
      <c r="D3364" s="42"/>
      <c r="F3364" s="343" t="s">
        <v>578</v>
      </c>
      <c r="G3364" s="48" t="s">
        <v>296</v>
      </c>
      <c r="H3364" s="101">
        <f t="shared" si="1281"/>
        <v>0</v>
      </c>
      <c r="I3364" s="97">
        <f t="shared" si="1288"/>
        <v>0</v>
      </c>
      <c r="J3364" s="101">
        <f t="shared" ref="J3364:K3364" si="1293">J3594+J3824</f>
        <v>0</v>
      </c>
      <c r="K3364" s="101">
        <f t="shared" si="1293"/>
        <v>0</v>
      </c>
      <c r="L3364" s="97">
        <f t="shared" si="1243"/>
        <v>0</v>
      </c>
      <c r="M3364" s="101">
        <f t="shared" si="1273"/>
        <v>0</v>
      </c>
      <c r="N3364" s="101">
        <f t="shared" si="1273"/>
        <v>0</v>
      </c>
      <c r="O3364" s="82" t="s">
        <v>146</v>
      </c>
      <c r="P3364" s="35" t="s">
        <v>145</v>
      </c>
      <c r="R3364" s="352">
        <f>L3364-[1]გადასახდელები!L3364</f>
        <v>0</v>
      </c>
    </row>
    <row r="3365" spans="2:18" ht="30.75" hidden="1" customHeight="1">
      <c r="B3365" s="36" t="str">
        <f t="shared" si="1260"/>
        <v>b</v>
      </c>
      <c r="C3365" s="42">
        <v>5</v>
      </c>
      <c r="D3365" s="42"/>
      <c r="F3365" s="343" t="s">
        <v>674</v>
      </c>
      <c r="G3365" s="52" t="s">
        <v>297</v>
      </c>
      <c r="H3365" s="101">
        <f t="shared" si="1281"/>
        <v>0</v>
      </c>
      <c r="I3365" s="97">
        <f t="shared" si="1288"/>
        <v>0</v>
      </c>
      <c r="J3365" s="101">
        <f t="shared" ref="J3365:K3365" si="1294">J3595+J3825</f>
        <v>0</v>
      </c>
      <c r="K3365" s="101">
        <f t="shared" si="1294"/>
        <v>0</v>
      </c>
      <c r="L3365" s="97">
        <f t="shared" si="1243"/>
        <v>0</v>
      </c>
      <c r="M3365" s="101">
        <f t="shared" si="1273"/>
        <v>0</v>
      </c>
      <c r="N3365" s="101">
        <f t="shared" si="1273"/>
        <v>0</v>
      </c>
      <c r="O3365" s="82" t="s">
        <v>146</v>
      </c>
      <c r="P3365" s="35" t="s">
        <v>145</v>
      </c>
      <c r="R3365" s="352">
        <f>L3365-[1]გადასახდელები!L3365</f>
        <v>0</v>
      </c>
    </row>
    <row r="3366" spans="2:18" ht="20.25" hidden="1" customHeight="1">
      <c r="B3366" s="36" t="str">
        <f t="shared" si="1260"/>
        <v>b</v>
      </c>
      <c r="C3366" s="42">
        <v>5</v>
      </c>
      <c r="D3366" s="42"/>
      <c r="F3366" s="343" t="s">
        <v>579</v>
      </c>
      <c r="G3366" s="48" t="s">
        <v>298</v>
      </c>
      <c r="H3366" s="101">
        <f t="shared" si="1281"/>
        <v>0</v>
      </c>
      <c r="I3366" s="97">
        <f t="shared" si="1288"/>
        <v>0</v>
      </c>
      <c r="J3366" s="101">
        <f t="shared" ref="J3366:K3366" si="1295">J3596+J3826</f>
        <v>0</v>
      </c>
      <c r="K3366" s="101">
        <f t="shared" si="1295"/>
        <v>0</v>
      </c>
      <c r="L3366" s="97">
        <f t="shared" si="1243"/>
        <v>0</v>
      </c>
      <c r="M3366" s="101">
        <f t="shared" ref="M3366:N3385" si="1296">M3596+M3826</f>
        <v>0</v>
      </c>
      <c r="N3366" s="101">
        <f t="shared" si="1296"/>
        <v>0</v>
      </c>
      <c r="O3366" s="82" t="s">
        <v>146</v>
      </c>
      <c r="P3366" s="35" t="s">
        <v>145</v>
      </c>
      <c r="R3366" s="352">
        <f>L3366-[1]გადასახდელები!L3366</f>
        <v>0</v>
      </c>
    </row>
    <row r="3367" spans="2:18" ht="20.25" customHeight="1">
      <c r="B3367" s="36" t="str">
        <f t="shared" si="1260"/>
        <v>a</v>
      </c>
      <c r="C3367" s="42">
        <v>5</v>
      </c>
      <c r="D3367" s="42"/>
      <c r="F3367" s="343" t="s">
        <v>580</v>
      </c>
      <c r="G3367" s="48" t="s">
        <v>299</v>
      </c>
      <c r="H3367" s="101">
        <f t="shared" si="1281"/>
        <v>3194</v>
      </c>
      <c r="I3367" s="97">
        <f t="shared" si="1288"/>
        <v>0</v>
      </c>
      <c r="J3367" s="101">
        <f t="shared" ref="J3367:K3367" si="1297">J3597+J3827</f>
        <v>0</v>
      </c>
      <c r="K3367" s="101">
        <f t="shared" si="1297"/>
        <v>0</v>
      </c>
      <c r="L3367" s="97">
        <f t="shared" si="1243"/>
        <v>0</v>
      </c>
      <c r="M3367" s="101">
        <f t="shared" si="1296"/>
        <v>0</v>
      </c>
      <c r="N3367" s="101">
        <f t="shared" si="1296"/>
        <v>0</v>
      </c>
      <c r="O3367" s="82" t="s">
        <v>146</v>
      </c>
      <c r="P3367" s="35" t="s">
        <v>145</v>
      </c>
      <c r="R3367" s="352">
        <f>L3367-[1]გადასახდელები!L3367</f>
        <v>0</v>
      </c>
    </row>
    <row r="3368" spans="2:18" ht="30.75" customHeight="1" thickBot="1">
      <c r="B3368" s="36" t="str">
        <f t="shared" si="1260"/>
        <v>a</v>
      </c>
      <c r="C3368" s="42">
        <v>5</v>
      </c>
      <c r="D3368" s="42"/>
      <c r="F3368" s="343" t="s">
        <v>581</v>
      </c>
      <c r="G3368" s="48" t="s">
        <v>300</v>
      </c>
      <c r="H3368" s="101">
        <f t="shared" si="1281"/>
        <v>287</v>
      </c>
      <c r="I3368" s="97">
        <f t="shared" si="1288"/>
        <v>0</v>
      </c>
      <c r="J3368" s="101">
        <f t="shared" ref="J3368:K3368" si="1298">J3598+J3828</f>
        <v>0</v>
      </c>
      <c r="K3368" s="101">
        <f t="shared" si="1298"/>
        <v>0</v>
      </c>
      <c r="L3368" s="97">
        <f t="shared" si="1243"/>
        <v>0</v>
      </c>
      <c r="M3368" s="101">
        <f t="shared" si="1296"/>
        <v>0</v>
      </c>
      <c r="N3368" s="101">
        <f t="shared" si="1296"/>
        <v>0</v>
      </c>
      <c r="O3368" s="82" t="s">
        <v>146</v>
      </c>
      <c r="P3368" s="35" t="s">
        <v>145</v>
      </c>
      <c r="R3368" s="352">
        <f>L3368-[1]გადასახდელები!L3368</f>
        <v>0</v>
      </c>
    </row>
    <row r="3369" spans="2:18" ht="20.25" hidden="1" customHeight="1">
      <c r="B3369" s="36" t="str">
        <f t="shared" si="1260"/>
        <v>b</v>
      </c>
      <c r="C3369" s="42">
        <v>5</v>
      </c>
      <c r="D3369" s="42"/>
      <c r="F3369" s="343" t="s">
        <v>675</v>
      </c>
      <c r="G3369" s="48" t="s">
        <v>301</v>
      </c>
      <c r="H3369" s="101">
        <f t="shared" si="1281"/>
        <v>0</v>
      </c>
      <c r="I3369" s="97">
        <f t="shared" si="1288"/>
        <v>0</v>
      </c>
      <c r="J3369" s="101">
        <f t="shared" ref="J3369:K3369" si="1299">J3599+J3829</f>
        <v>0</v>
      </c>
      <c r="K3369" s="101">
        <f t="shared" si="1299"/>
        <v>0</v>
      </c>
      <c r="L3369" s="97">
        <f t="shared" si="1243"/>
        <v>0</v>
      </c>
      <c r="M3369" s="101">
        <f t="shared" si="1296"/>
        <v>0</v>
      </c>
      <c r="N3369" s="101">
        <f t="shared" si="1296"/>
        <v>0</v>
      </c>
      <c r="O3369" s="82" t="s">
        <v>146</v>
      </c>
      <c r="P3369" s="35" t="s">
        <v>145</v>
      </c>
      <c r="R3369" s="352">
        <f>L3369-[1]გადასახდელები!L3369</f>
        <v>0</v>
      </c>
    </row>
    <row r="3370" spans="2:18" ht="20.25" hidden="1" customHeight="1">
      <c r="B3370" s="36" t="str">
        <f t="shared" si="1260"/>
        <v>b</v>
      </c>
      <c r="C3370" s="42">
        <v>5</v>
      </c>
      <c r="D3370" s="42"/>
      <c r="F3370" s="343" t="s">
        <v>582</v>
      </c>
      <c r="G3370" s="48" t="s">
        <v>302</v>
      </c>
      <c r="H3370" s="101">
        <f t="shared" si="1281"/>
        <v>0</v>
      </c>
      <c r="I3370" s="97">
        <f t="shared" si="1288"/>
        <v>0</v>
      </c>
      <c r="J3370" s="101">
        <f t="shared" ref="J3370:K3370" si="1300">J3600+J3830</f>
        <v>0</v>
      </c>
      <c r="K3370" s="101">
        <f t="shared" si="1300"/>
        <v>0</v>
      </c>
      <c r="L3370" s="97">
        <f t="shared" si="1243"/>
        <v>0</v>
      </c>
      <c r="M3370" s="101">
        <f t="shared" si="1296"/>
        <v>0</v>
      </c>
      <c r="N3370" s="101">
        <f t="shared" si="1296"/>
        <v>0</v>
      </c>
      <c r="O3370" s="82" t="s">
        <v>146</v>
      </c>
      <c r="P3370" s="35" t="s">
        <v>145</v>
      </c>
      <c r="R3370" s="352">
        <f>L3370-[1]გადასახდელები!L3370</f>
        <v>0</v>
      </c>
    </row>
    <row r="3371" spans="2:18" ht="20.25" hidden="1" customHeight="1">
      <c r="B3371" s="36" t="str">
        <f t="shared" si="1260"/>
        <v>b</v>
      </c>
      <c r="C3371" s="42">
        <v>5</v>
      </c>
      <c r="D3371" s="42"/>
      <c r="F3371" s="343" t="s">
        <v>676</v>
      </c>
      <c r="G3371" s="48" t="s">
        <v>303</v>
      </c>
      <c r="H3371" s="101">
        <f t="shared" si="1281"/>
        <v>0</v>
      </c>
      <c r="I3371" s="97">
        <f t="shared" si="1288"/>
        <v>0</v>
      </c>
      <c r="J3371" s="101">
        <f t="shared" ref="J3371:K3371" si="1301">J3601+J3831</f>
        <v>0</v>
      </c>
      <c r="K3371" s="101">
        <f t="shared" si="1301"/>
        <v>0</v>
      </c>
      <c r="L3371" s="97">
        <f t="shared" si="1243"/>
        <v>0</v>
      </c>
      <c r="M3371" s="101">
        <f t="shared" si="1296"/>
        <v>0</v>
      </c>
      <c r="N3371" s="101">
        <f t="shared" si="1296"/>
        <v>0</v>
      </c>
      <c r="O3371" s="82" t="s">
        <v>146</v>
      </c>
      <c r="P3371" s="35" t="s">
        <v>145</v>
      </c>
      <c r="R3371" s="352">
        <f>L3371-[1]გადასახდელები!L3371</f>
        <v>0</v>
      </c>
    </row>
    <row r="3372" spans="2:18" ht="20.25" hidden="1" customHeight="1">
      <c r="B3372" s="36" t="str">
        <f t="shared" si="1260"/>
        <v>b</v>
      </c>
      <c r="C3372" s="42">
        <v>5</v>
      </c>
      <c r="D3372" s="42"/>
      <c r="F3372" s="343" t="s">
        <v>677</v>
      </c>
      <c r="G3372" s="48" t="s">
        <v>304</v>
      </c>
      <c r="H3372" s="101">
        <f t="shared" si="1281"/>
        <v>0</v>
      </c>
      <c r="I3372" s="97">
        <f t="shared" si="1288"/>
        <v>0</v>
      </c>
      <c r="J3372" s="101">
        <f t="shared" ref="J3372:K3372" si="1302">J3602+J3832</f>
        <v>0</v>
      </c>
      <c r="K3372" s="101">
        <f t="shared" si="1302"/>
        <v>0</v>
      </c>
      <c r="L3372" s="97">
        <f t="shared" si="1243"/>
        <v>0</v>
      </c>
      <c r="M3372" s="101">
        <f t="shared" si="1296"/>
        <v>0</v>
      </c>
      <c r="N3372" s="101">
        <f t="shared" si="1296"/>
        <v>0</v>
      </c>
      <c r="O3372" s="82" t="s">
        <v>146</v>
      </c>
      <c r="P3372" s="35" t="s">
        <v>145</v>
      </c>
      <c r="R3372" s="352">
        <f>L3372-[1]გადასახდელები!L3372</f>
        <v>0</v>
      </c>
    </row>
    <row r="3373" spans="2:18" ht="20.25" hidden="1" customHeight="1">
      <c r="B3373" s="36" t="str">
        <f t="shared" si="1260"/>
        <v>b</v>
      </c>
      <c r="C3373" s="42">
        <v>5</v>
      </c>
      <c r="D3373" s="42"/>
      <c r="F3373" s="343" t="s">
        <v>583</v>
      </c>
      <c r="G3373" s="48" t="s">
        <v>305</v>
      </c>
      <c r="H3373" s="101">
        <f t="shared" si="1281"/>
        <v>0</v>
      </c>
      <c r="I3373" s="97">
        <f t="shared" si="1288"/>
        <v>0</v>
      </c>
      <c r="J3373" s="101">
        <f t="shared" ref="J3373:K3373" si="1303">J3603+J3833</f>
        <v>0</v>
      </c>
      <c r="K3373" s="101">
        <f t="shared" si="1303"/>
        <v>0</v>
      </c>
      <c r="L3373" s="97">
        <f t="shared" si="1243"/>
        <v>0</v>
      </c>
      <c r="M3373" s="101">
        <f t="shared" si="1296"/>
        <v>0</v>
      </c>
      <c r="N3373" s="101">
        <f t="shared" si="1296"/>
        <v>0</v>
      </c>
      <c r="O3373" s="82" t="s">
        <v>146</v>
      </c>
      <c r="P3373" s="35" t="s">
        <v>145</v>
      </c>
      <c r="R3373" s="352">
        <f>L3373-[1]გადასახდელები!L3373</f>
        <v>0</v>
      </c>
    </row>
    <row r="3374" spans="2:18" ht="20.25" hidden="1" customHeight="1">
      <c r="B3374" s="36" t="str">
        <f t="shared" si="1260"/>
        <v>b</v>
      </c>
      <c r="C3374" s="42">
        <v>4</v>
      </c>
      <c r="D3374" s="42"/>
      <c r="F3374" s="342" t="s">
        <v>584</v>
      </c>
      <c r="G3374" s="47" t="s">
        <v>306</v>
      </c>
      <c r="H3374" s="93">
        <f t="shared" si="1281"/>
        <v>0</v>
      </c>
      <c r="I3374" s="94">
        <f t="shared" si="1288"/>
        <v>0</v>
      </c>
      <c r="J3374" s="93">
        <f t="shared" ref="J3374:K3374" si="1304">J3604+J3834</f>
        <v>0</v>
      </c>
      <c r="K3374" s="93">
        <f t="shared" si="1304"/>
        <v>0</v>
      </c>
      <c r="L3374" s="94">
        <f t="shared" si="1243"/>
        <v>0</v>
      </c>
      <c r="M3374" s="93">
        <f t="shared" si="1296"/>
        <v>0</v>
      </c>
      <c r="N3374" s="93">
        <f t="shared" si="1296"/>
        <v>0</v>
      </c>
      <c r="O3374" s="82" t="s">
        <v>146</v>
      </c>
      <c r="P3374" s="35" t="s">
        <v>145</v>
      </c>
      <c r="R3374" s="352">
        <f>L3374-[1]გადასახდელები!L3374</f>
        <v>0</v>
      </c>
    </row>
    <row r="3375" spans="2:18" ht="20.25" hidden="1" customHeight="1">
      <c r="B3375" s="36" t="str">
        <f t="shared" si="1260"/>
        <v>b</v>
      </c>
      <c r="C3375" s="42">
        <v>5</v>
      </c>
      <c r="D3375" s="42"/>
      <c r="F3375" s="342" t="s">
        <v>585</v>
      </c>
      <c r="G3375" s="48" t="s">
        <v>307</v>
      </c>
      <c r="H3375" s="96">
        <f t="shared" si="1281"/>
        <v>0</v>
      </c>
      <c r="I3375" s="97">
        <f t="shared" si="1288"/>
        <v>0</v>
      </c>
      <c r="J3375" s="96">
        <f t="shared" ref="J3375:K3375" si="1305">J3605+J3835</f>
        <v>0</v>
      </c>
      <c r="K3375" s="96">
        <f t="shared" si="1305"/>
        <v>0</v>
      </c>
      <c r="L3375" s="97">
        <f t="shared" si="1243"/>
        <v>0</v>
      </c>
      <c r="M3375" s="96">
        <f t="shared" si="1296"/>
        <v>0</v>
      </c>
      <c r="N3375" s="96">
        <f t="shared" si="1296"/>
        <v>0</v>
      </c>
      <c r="O3375" s="82" t="s">
        <v>146</v>
      </c>
      <c r="P3375" s="35" t="s">
        <v>145</v>
      </c>
      <c r="R3375" s="352">
        <f>L3375-[1]გადასახდელები!L3375</f>
        <v>0</v>
      </c>
    </row>
    <row r="3376" spans="2:18" ht="20.25" hidden="1" customHeight="1">
      <c r="B3376" s="36" t="str">
        <f t="shared" si="1260"/>
        <v>b</v>
      </c>
      <c r="C3376" s="42">
        <v>6</v>
      </c>
      <c r="D3376" s="42"/>
      <c r="F3376" s="343" t="s">
        <v>586</v>
      </c>
      <c r="G3376" s="53" t="s">
        <v>308</v>
      </c>
      <c r="H3376" s="99">
        <f t="shared" si="1281"/>
        <v>0</v>
      </c>
      <c r="I3376" s="105">
        <f t="shared" si="1288"/>
        <v>0</v>
      </c>
      <c r="J3376" s="99">
        <f t="shared" ref="J3376:K3376" si="1306">J3606+J3836</f>
        <v>0</v>
      </c>
      <c r="K3376" s="99">
        <f t="shared" si="1306"/>
        <v>0</v>
      </c>
      <c r="L3376" s="105">
        <f t="shared" si="1243"/>
        <v>0</v>
      </c>
      <c r="M3376" s="99">
        <f t="shared" si="1296"/>
        <v>0</v>
      </c>
      <c r="N3376" s="99">
        <f t="shared" si="1296"/>
        <v>0</v>
      </c>
      <c r="O3376" s="82" t="s">
        <v>146</v>
      </c>
      <c r="P3376" s="35" t="s">
        <v>145</v>
      </c>
      <c r="R3376" s="352">
        <f>L3376-[1]გადასახდელები!L3376</f>
        <v>0</v>
      </c>
    </row>
    <row r="3377" spans="2:18" ht="20.25" hidden="1" customHeight="1">
      <c r="B3377" s="36" t="str">
        <f t="shared" si="1260"/>
        <v>b</v>
      </c>
      <c r="C3377" s="42">
        <v>6</v>
      </c>
      <c r="D3377" s="42"/>
      <c r="F3377" s="343" t="s">
        <v>678</v>
      </c>
      <c r="G3377" s="53" t="s">
        <v>309</v>
      </c>
      <c r="H3377" s="99">
        <f t="shared" si="1281"/>
        <v>0</v>
      </c>
      <c r="I3377" s="105">
        <f t="shared" si="1288"/>
        <v>0</v>
      </c>
      <c r="J3377" s="99">
        <f t="shared" ref="J3377:K3377" si="1307">J3607+J3837</f>
        <v>0</v>
      </c>
      <c r="K3377" s="99">
        <f t="shared" si="1307"/>
        <v>0</v>
      </c>
      <c r="L3377" s="105">
        <f t="shared" si="1243"/>
        <v>0</v>
      </c>
      <c r="M3377" s="99">
        <f t="shared" si="1296"/>
        <v>0</v>
      </c>
      <c r="N3377" s="99">
        <f t="shared" si="1296"/>
        <v>0</v>
      </c>
      <c r="O3377" s="82" t="s">
        <v>146</v>
      </c>
      <c r="P3377" s="35" t="s">
        <v>145</v>
      </c>
      <c r="R3377" s="352">
        <f>L3377-[1]გადასახდელები!L3377</f>
        <v>0</v>
      </c>
    </row>
    <row r="3378" spans="2:18" ht="20.25" hidden="1" customHeight="1">
      <c r="B3378" s="36" t="str">
        <f t="shared" si="1260"/>
        <v>b</v>
      </c>
      <c r="C3378" s="42">
        <v>6</v>
      </c>
      <c r="D3378" s="42"/>
      <c r="F3378" s="343" t="s">
        <v>679</v>
      </c>
      <c r="G3378" s="53" t="s">
        <v>310</v>
      </c>
      <c r="H3378" s="99">
        <f t="shared" si="1281"/>
        <v>0</v>
      </c>
      <c r="I3378" s="105">
        <f t="shared" si="1288"/>
        <v>0</v>
      </c>
      <c r="J3378" s="99">
        <f t="shared" ref="J3378:K3378" si="1308">J3608+J3838</f>
        <v>0</v>
      </c>
      <c r="K3378" s="99">
        <f t="shared" si="1308"/>
        <v>0</v>
      </c>
      <c r="L3378" s="105">
        <f t="shared" si="1243"/>
        <v>0</v>
      </c>
      <c r="M3378" s="99">
        <f t="shared" si="1296"/>
        <v>0</v>
      </c>
      <c r="N3378" s="99">
        <f t="shared" si="1296"/>
        <v>0</v>
      </c>
      <c r="O3378" s="82" t="s">
        <v>146</v>
      </c>
      <c r="P3378" s="35" t="s">
        <v>145</v>
      </c>
      <c r="R3378" s="352">
        <f>L3378-[1]გადასახდელები!L3378</f>
        <v>0</v>
      </c>
    </row>
    <row r="3379" spans="2:18" ht="20.25" hidden="1" customHeight="1">
      <c r="B3379" s="36" t="str">
        <f t="shared" si="1260"/>
        <v>b</v>
      </c>
      <c r="C3379" s="42">
        <v>6</v>
      </c>
      <c r="D3379" s="42"/>
      <c r="F3379" s="343" t="s">
        <v>680</v>
      </c>
      <c r="G3379" s="53" t="s">
        <v>311</v>
      </c>
      <c r="H3379" s="99">
        <f t="shared" si="1281"/>
        <v>0</v>
      </c>
      <c r="I3379" s="105">
        <f t="shared" si="1288"/>
        <v>0</v>
      </c>
      <c r="J3379" s="99">
        <f t="shared" ref="J3379:K3379" si="1309">J3609+J3839</f>
        <v>0</v>
      </c>
      <c r="K3379" s="99">
        <f t="shared" si="1309"/>
        <v>0</v>
      </c>
      <c r="L3379" s="105">
        <f t="shared" si="1243"/>
        <v>0</v>
      </c>
      <c r="M3379" s="99">
        <f t="shared" si="1296"/>
        <v>0</v>
      </c>
      <c r="N3379" s="99">
        <f t="shared" si="1296"/>
        <v>0</v>
      </c>
      <c r="O3379" s="82" t="s">
        <v>146</v>
      </c>
      <c r="P3379" s="35" t="s">
        <v>145</v>
      </c>
      <c r="R3379" s="352">
        <f>L3379-[1]გადასახდელები!L3379</f>
        <v>0</v>
      </c>
    </row>
    <row r="3380" spans="2:18" ht="20.25" hidden="1" customHeight="1">
      <c r="B3380" s="36" t="str">
        <f t="shared" si="1260"/>
        <v>b</v>
      </c>
      <c r="C3380" s="42">
        <v>6</v>
      </c>
      <c r="D3380" s="42"/>
      <c r="F3380" s="343" t="s">
        <v>681</v>
      </c>
      <c r="G3380" s="53" t="s">
        <v>312</v>
      </c>
      <c r="H3380" s="99">
        <f t="shared" si="1281"/>
        <v>0</v>
      </c>
      <c r="I3380" s="105">
        <f t="shared" si="1288"/>
        <v>0</v>
      </c>
      <c r="J3380" s="99">
        <f t="shared" ref="J3380:K3380" si="1310">J3610+J3840</f>
        <v>0</v>
      </c>
      <c r="K3380" s="99">
        <f t="shared" si="1310"/>
        <v>0</v>
      </c>
      <c r="L3380" s="105">
        <f t="shared" si="1243"/>
        <v>0</v>
      </c>
      <c r="M3380" s="99">
        <f t="shared" si="1296"/>
        <v>0</v>
      </c>
      <c r="N3380" s="99">
        <f t="shared" si="1296"/>
        <v>0</v>
      </c>
      <c r="O3380" s="82" t="s">
        <v>146</v>
      </c>
      <c r="P3380" s="35" t="s">
        <v>145</v>
      </c>
      <c r="R3380" s="352">
        <f>L3380-[1]გადასახდელები!L3380</f>
        <v>0</v>
      </c>
    </row>
    <row r="3381" spans="2:18" ht="20.25" hidden="1" customHeight="1">
      <c r="B3381" s="36" t="str">
        <f t="shared" si="1260"/>
        <v>b</v>
      </c>
      <c r="C3381" s="42">
        <v>6</v>
      </c>
      <c r="D3381" s="42"/>
      <c r="F3381" s="343" t="s">
        <v>682</v>
      </c>
      <c r="G3381" s="53" t="s">
        <v>313</v>
      </c>
      <c r="H3381" s="99">
        <f t="shared" si="1281"/>
        <v>0</v>
      </c>
      <c r="I3381" s="105">
        <f t="shared" si="1288"/>
        <v>0</v>
      </c>
      <c r="J3381" s="99">
        <f t="shared" ref="J3381:K3381" si="1311">J3611+J3841</f>
        <v>0</v>
      </c>
      <c r="K3381" s="99">
        <f t="shared" si="1311"/>
        <v>0</v>
      </c>
      <c r="L3381" s="105">
        <f t="shared" si="1243"/>
        <v>0</v>
      </c>
      <c r="M3381" s="99">
        <f t="shared" si="1296"/>
        <v>0</v>
      </c>
      <c r="N3381" s="99">
        <f t="shared" si="1296"/>
        <v>0</v>
      </c>
      <c r="O3381" s="82" t="s">
        <v>146</v>
      </c>
      <c r="P3381" s="35" t="s">
        <v>145</v>
      </c>
      <c r="R3381" s="352">
        <f>L3381-[1]გადასახდელები!L3381</f>
        <v>0</v>
      </c>
    </row>
    <row r="3382" spans="2:18" ht="20.25" hidden="1" customHeight="1">
      <c r="B3382" s="36" t="str">
        <f t="shared" si="1260"/>
        <v>b</v>
      </c>
      <c r="C3382" s="42">
        <v>5</v>
      </c>
      <c r="D3382" s="42"/>
      <c r="F3382" s="342" t="s">
        <v>587</v>
      </c>
      <c r="G3382" s="48" t="s">
        <v>314</v>
      </c>
      <c r="H3382" s="96">
        <f t="shared" si="1281"/>
        <v>0</v>
      </c>
      <c r="I3382" s="97">
        <f t="shared" si="1288"/>
        <v>0</v>
      </c>
      <c r="J3382" s="96">
        <f t="shared" ref="J3382:K3382" si="1312">J3612+J3842</f>
        <v>0</v>
      </c>
      <c r="K3382" s="96">
        <f t="shared" si="1312"/>
        <v>0</v>
      </c>
      <c r="L3382" s="97">
        <f t="shared" si="1243"/>
        <v>0</v>
      </c>
      <c r="M3382" s="96">
        <f t="shared" si="1296"/>
        <v>0</v>
      </c>
      <c r="N3382" s="96">
        <f t="shared" si="1296"/>
        <v>0</v>
      </c>
      <c r="O3382" s="82" t="s">
        <v>146</v>
      </c>
      <c r="P3382" s="35" t="s">
        <v>145</v>
      </c>
      <c r="R3382" s="352">
        <f>L3382-[1]გადასახდელები!L3382</f>
        <v>0</v>
      </c>
    </row>
    <row r="3383" spans="2:18" ht="20.25" hidden="1" customHeight="1">
      <c r="B3383" s="36" t="str">
        <f t="shared" si="1260"/>
        <v>b</v>
      </c>
      <c r="C3383" s="42">
        <v>6</v>
      </c>
      <c r="D3383" s="42"/>
      <c r="F3383" s="343" t="s">
        <v>683</v>
      </c>
      <c r="G3383" s="54" t="s">
        <v>315</v>
      </c>
      <c r="H3383" s="116">
        <f t="shared" si="1281"/>
        <v>0</v>
      </c>
      <c r="I3383" s="105">
        <f t="shared" si="1288"/>
        <v>0</v>
      </c>
      <c r="J3383" s="116">
        <f t="shared" ref="J3383:K3383" si="1313">J3613+J3843</f>
        <v>0</v>
      </c>
      <c r="K3383" s="116">
        <f t="shared" si="1313"/>
        <v>0</v>
      </c>
      <c r="L3383" s="105">
        <f t="shared" si="1243"/>
        <v>0</v>
      </c>
      <c r="M3383" s="116">
        <f t="shared" si="1296"/>
        <v>0</v>
      </c>
      <c r="N3383" s="116">
        <f t="shared" si="1296"/>
        <v>0</v>
      </c>
      <c r="O3383" s="82" t="s">
        <v>146</v>
      </c>
      <c r="P3383" s="35" t="s">
        <v>145</v>
      </c>
      <c r="R3383" s="352">
        <f>L3383-[1]გადასახდელები!L3383</f>
        <v>0</v>
      </c>
    </row>
    <row r="3384" spans="2:18" ht="20.25" hidden="1" customHeight="1">
      <c r="B3384" s="36" t="str">
        <f t="shared" si="1260"/>
        <v>b</v>
      </c>
      <c r="C3384" s="42">
        <v>6</v>
      </c>
      <c r="D3384" s="42"/>
      <c r="F3384" s="343" t="s">
        <v>684</v>
      </c>
      <c r="G3384" s="54" t="s">
        <v>316</v>
      </c>
      <c r="H3384" s="116">
        <f t="shared" si="1281"/>
        <v>0</v>
      </c>
      <c r="I3384" s="105">
        <f t="shared" si="1288"/>
        <v>0</v>
      </c>
      <c r="J3384" s="116">
        <f t="shared" ref="J3384:K3384" si="1314">J3614+J3844</f>
        <v>0</v>
      </c>
      <c r="K3384" s="116">
        <f t="shared" si="1314"/>
        <v>0</v>
      </c>
      <c r="L3384" s="105">
        <f t="shared" ref="L3384:L3447" si="1315">M3384+N3384</f>
        <v>0</v>
      </c>
      <c r="M3384" s="116">
        <f t="shared" si="1296"/>
        <v>0</v>
      </c>
      <c r="N3384" s="116">
        <f t="shared" si="1296"/>
        <v>0</v>
      </c>
      <c r="O3384" s="82" t="s">
        <v>146</v>
      </c>
      <c r="P3384" s="35" t="s">
        <v>145</v>
      </c>
      <c r="R3384" s="352">
        <f>L3384-[1]გადასახდელები!L3384</f>
        <v>0</v>
      </c>
    </row>
    <row r="3385" spans="2:18" ht="30.75" hidden="1" customHeight="1">
      <c r="B3385" s="36" t="str">
        <f t="shared" si="1260"/>
        <v>b</v>
      </c>
      <c r="C3385" s="42">
        <v>6</v>
      </c>
      <c r="D3385" s="42"/>
      <c r="F3385" s="343" t="s">
        <v>588</v>
      </c>
      <c r="G3385" s="54" t="s">
        <v>317</v>
      </c>
      <c r="H3385" s="116">
        <f t="shared" si="1281"/>
        <v>0</v>
      </c>
      <c r="I3385" s="105">
        <f t="shared" si="1288"/>
        <v>0</v>
      </c>
      <c r="J3385" s="116">
        <f t="shared" ref="J3385:K3385" si="1316">J3615+J3845</f>
        <v>0</v>
      </c>
      <c r="K3385" s="116">
        <f t="shared" si="1316"/>
        <v>0</v>
      </c>
      <c r="L3385" s="105">
        <f t="shared" si="1315"/>
        <v>0</v>
      </c>
      <c r="M3385" s="116">
        <f t="shared" si="1296"/>
        <v>0</v>
      </c>
      <c r="N3385" s="116">
        <f t="shared" si="1296"/>
        <v>0</v>
      </c>
      <c r="O3385" s="82" t="s">
        <v>146</v>
      </c>
      <c r="P3385" s="35" t="s">
        <v>145</v>
      </c>
      <c r="R3385" s="352">
        <f>L3385-[1]გადასახდელები!L3385</f>
        <v>0</v>
      </c>
    </row>
    <row r="3386" spans="2:18" ht="30.75" hidden="1" customHeight="1">
      <c r="B3386" s="36" t="str">
        <f t="shared" si="1260"/>
        <v>b</v>
      </c>
      <c r="C3386" s="42">
        <v>6</v>
      </c>
      <c r="D3386" s="42"/>
      <c r="F3386" s="343" t="s">
        <v>685</v>
      </c>
      <c r="G3386" s="54" t="s">
        <v>318</v>
      </c>
      <c r="H3386" s="116">
        <f t="shared" si="1281"/>
        <v>0</v>
      </c>
      <c r="I3386" s="105">
        <f t="shared" si="1288"/>
        <v>0</v>
      </c>
      <c r="J3386" s="116">
        <f t="shared" ref="J3386:K3386" si="1317">J3616+J3846</f>
        <v>0</v>
      </c>
      <c r="K3386" s="116">
        <f t="shared" si="1317"/>
        <v>0</v>
      </c>
      <c r="L3386" s="105">
        <f t="shared" si="1315"/>
        <v>0</v>
      </c>
      <c r="M3386" s="116">
        <f t="shared" ref="M3386:N3405" si="1318">M3616+M3846</f>
        <v>0</v>
      </c>
      <c r="N3386" s="116">
        <f t="shared" si="1318"/>
        <v>0</v>
      </c>
      <c r="O3386" s="82" t="s">
        <v>146</v>
      </c>
      <c r="P3386" s="35" t="s">
        <v>145</v>
      </c>
      <c r="R3386" s="352">
        <f>L3386-[1]გადასახდელები!L3386</f>
        <v>0</v>
      </c>
    </row>
    <row r="3387" spans="2:18" ht="20.25" hidden="1" customHeight="1">
      <c r="B3387" s="36" t="str">
        <f t="shared" si="1260"/>
        <v>b</v>
      </c>
      <c r="C3387" s="42">
        <v>6</v>
      </c>
      <c r="D3387" s="42"/>
      <c r="F3387" s="343" t="s">
        <v>589</v>
      </c>
      <c r="G3387" s="54" t="s">
        <v>319</v>
      </c>
      <c r="H3387" s="116">
        <f t="shared" si="1281"/>
        <v>0</v>
      </c>
      <c r="I3387" s="105">
        <f t="shared" si="1288"/>
        <v>0</v>
      </c>
      <c r="J3387" s="116">
        <f t="shared" ref="J3387:K3387" si="1319">J3617+J3847</f>
        <v>0</v>
      </c>
      <c r="K3387" s="116">
        <f t="shared" si="1319"/>
        <v>0</v>
      </c>
      <c r="L3387" s="105">
        <f t="shared" si="1315"/>
        <v>0</v>
      </c>
      <c r="M3387" s="116">
        <f t="shared" si="1318"/>
        <v>0</v>
      </c>
      <c r="N3387" s="116">
        <f t="shared" si="1318"/>
        <v>0</v>
      </c>
      <c r="O3387" s="82" t="s">
        <v>146</v>
      </c>
      <c r="P3387" s="35" t="s">
        <v>145</v>
      </c>
      <c r="R3387" s="352">
        <f>L3387-[1]გადასახდელები!L3387</f>
        <v>0</v>
      </c>
    </row>
    <row r="3388" spans="2:18" ht="20.25" hidden="1" customHeight="1">
      <c r="B3388" s="36" t="str">
        <f t="shared" si="1260"/>
        <v>b</v>
      </c>
      <c r="C3388" s="42">
        <v>6</v>
      </c>
      <c r="D3388" s="42"/>
      <c r="F3388" s="343" t="s">
        <v>686</v>
      </c>
      <c r="G3388" s="54" t="s">
        <v>320</v>
      </c>
      <c r="H3388" s="116">
        <f t="shared" si="1281"/>
        <v>0</v>
      </c>
      <c r="I3388" s="105">
        <f t="shared" si="1288"/>
        <v>0</v>
      </c>
      <c r="J3388" s="116">
        <f t="shared" ref="J3388:K3388" si="1320">J3618+J3848</f>
        <v>0</v>
      </c>
      <c r="K3388" s="116">
        <f t="shared" si="1320"/>
        <v>0</v>
      </c>
      <c r="L3388" s="105">
        <f t="shared" si="1315"/>
        <v>0</v>
      </c>
      <c r="M3388" s="116">
        <f t="shared" si="1318"/>
        <v>0</v>
      </c>
      <c r="N3388" s="116">
        <f t="shared" si="1318"/>
        <v>0</v>
      </c>
      <c r="O3388" s="82" t="s">
        <v>146</v>
      </c>
      <c r="P3388" s="35" t="s">
        <v>145</v>
      </c>
      <c r="R3388" s="352">
        <f>L3388-[1]გადასახდელები!L3388</f>
        <v>0</v>
      </c>
    </row>
    <row r="3389" spans="2:18" ht="30.75" hidden="1" customHeight="1">
      <c r="B3389" s="36" t="str">
        <f t="shared" si="1260"/>
        <v>b</v>
      </c>
      <c r="C3389" s="42">
        <v>6</v>
      </c>
      <c r="D3389" s="42"/>
      <c r="F3389" s="343" t="s">
        <v>687</v>
      </c>
      <c r="G3389" s="54" t="s">
        <v>321</v>
      </c>
      <c r="H3389" s="116">
        <f t="shared" si="1281"/>
        <v>0</v>
      </c>
      <c r="I3389" s="105">
        <f t="shared" si="1288"/>
        <v>0</v>
      </c>
      <c r="J3389" s="116">
        <f t="shared" ref="J3389:K3389" si="1321">J3619+J3849</f>
        <v>0</v>
      </c>
      <c r="K3389" s="116">
        <f t="shared" si="1321"/>
        <v>0</v>
      </c>
      <c r="L3389" s="105">
        <f t="shared" si="1315"/>
        <v>0</v>
      </c>
      <c r="M3389" s="116">
        <f t="shared" si="1318"/>
        <v>0</v>
      </c>
      <c r="N3389" s="116">
        <f t="shared" si="1318"/>
        <v>0</v>
      </c>
      <c r="O3389" s="82" t="s">
        <v>146</v>
      </c>
      <c r="P3389" s="35" t="s">
        <v>145</v>
      </c>
      <c r="R3389" s="352">
        <f>L3389-[1]გადასახდელები!L3389</f>
        <v>0</v>
      </c>
    </row>
    <row r="3390" spans="2:18" ht="20.25" hidden="1" customHeight="1">
      <c r="B3390" s="36" t="str">
        <f t="shared" si="1260"/>
        <v>b</v>
      </c>
      <c r="C3390" s="42">
        <v>6</v>
      </c>
      <c r="D3390" s="42"/>
      <c r="F3390" s="343" t="s">
        <v>590</v>
      </c>
      <c r="G3390" s="54" t="s">
        <v>322</v>
      </c>
      <c r="H3390" s="116">
        <f t="shared" si="1281"/>
        <v>0</v>
      </c>
      <c r="I3390" s="105">
        <f t="shared" si="1288"/>
        <v>0</v>
      </c>
      <c r="J3390" s="116">
        <f t="shared" ref="J3390:K3390" si="1322">J3620+J3850</f>
        <v>0</v>
      </c>
      <c r="K3390" s="116">
        <f t="shared" si="1322"/>
        <v>0</v>
      </c>
      <c r="L3390" s="105">
        <f t="shared" si="1315"/>
        <v>0</v>
      </c>
      <c r="M3390" s="116">
        <f t="shared" si="1318"/>
        <v>0</v>
      </c>
      <c r="N3390" s="116">
        <f t="shared" si="1318"/>
        <v>0</v>
      </c>
      <c r="O3390" s="82" t="s">
        <v>146</v>
      </c>
      <c r="P3390" s="35" t="s">
        <v>145</v>
      </c>
      <c r="R3390" s="352">
        <f>L3390-[1]გადასახდელები!L3390</f>
        <v>0</v>
      </c>
    </row>
    <row r="3391" spans="2:18" ht="20.25" hidden="1" customHeight="1">
      <c r="B3391" s="36" t="str">
        <f t="shared" si="1260"/>
        <v>b</v>
      </c>
      <c r="C3391" s="42">
        <v>6</v>
      </c>
      <c r="D3391" s="42"/>
      <c r="F3391" s="343" t="s">
        <v>688</v>
      </c>
      <c r="G3391" s="54" t="s">
        <v>323</v>
      </c>
      <c r="H3391" s="116">
        <f t="shared" si="1281"/>
        <v>0</v>
      </c>
      <c r="I3391" s="105">
        <f t="shared" si="1288"/>
        <v>0</v>
      </c>
      <c r="J3391" s="116">
        <f t="shared" ref="J3391:K3391" si="1323">J3621+J3851</f>
        <v>0</v>
      </c>
      <c r="K3391" s="116">
        <f t="shared" si="1323"/>
        <v>0</v>
      </c>
      <c r="L3391" s="105">
        <f t="shared" si="1315"/>
        <v>0</v>
      </c>
      <c r="M3391" s="116">
        <f t="shared" si="1318"/>
        <v>0</v>
      </c>
      <c r="N3391" s="116">
        <f t="shared" si="1318"/>
        <v>0</v>
      </c>
      <c r="O3391" s="82" t="s">
        <v>146</v>
      </c>
      <c r="P3391" s="35" t="s">
        <v>145</v>
      </c>
      <c r="R3391" s="352">
        <f>L3391-[1]გადასახდელები!L3391</f>
        <v>0</v>
      </c>
    </row>
    <row r="3392" spans="2:18" ht="20.25" hidden="1" customHeight="1">
      <c r="B3392" s="36" t="str">
        <f t="shared" si="1260"/>
        <v>b</v>
      </c>
      <c r="C3392" s="42">
        <v>6</v>
      </c>
      <c r="D3392" s="42"/>
      <c r="F3392" s="343" t="s">
        <v>689</v>
      </c>
      <c r="G3392" s="54" t="s">
        <v>324</v>
      </c>
      <c r="H3392" s="116">
        <f t="shared" si="1281"/>
        <v>0</v>
      </c>
      <c r="I3392" s="105">
        <f t="shared" si="1288"/>
        <v>0</v>
      </c>
      <c r="J3392" s="116">
        <f t="shared" ref="J3392:K3392" si="1324">J3622+J3852</f>
        <v>0</v>
      </c>
      <c r="K3392" s="116">
        <f t="shared" si="1324"/>
        <v>0</v>
      </c>
      <c r="L3392" s="105">
        <f t="shared" si="1315"/>
        <v>0</v>
      </c>
      <c r="M3392" s="116">
        <f t="shared" si="1318"/>
        <v>0</v>
      </c>
      <c r="N3392" s="116">
        <f t="shared" si="1318"/>
        <v>0</v>
      </c>
      <c r="O3392" s="82" t="s">
        <v>146</v>
      </c>
      <c r="P3392" s="35" t="s">
        <v>145</v>
      </c>
      <c r="R3392" s="352">
        <f>L3392-[1]გადასახდელები!L3392</f>
        <v>0</v>
      </c>
    </row>
    <row r="3393" spans="2:18" ht="20.25" hidden="1" customHeight="1">
      <c r="B3393" s="36" t="str">
        <f t="shared" si="1260"/>
        <v>b</v>
      </c>
      <c r="C3393" s="42">
        <v>6</v>
      </c>
      <c r="D3393" s="42"/>
      <c r="F3393" s="343" t="s">
        <v>690</v>
      </c>
      <c r="G3393" s="54" t="s">
        <v>325</v>
      </c>
      <c r="H3393" s="116">
        <f t="shared" si="1281"/>
        <v>0</v>
      </c>
      <c r="I3393" s="105">
        <f t="shared" si="1288"/>
        <v>0</v>
      </c>
      <c r="J3393" s="116">
        <f t="shared" ref="J3393:K3393" si="1325">J3623+J3853</f>
        <v>0</v>
      </c>
      <c r="K3393" s="116">
        <f t="shared" si="1325"/>
        <v>0</v>
      </c>
      <c r="L3393" s="105">
        <f t="shared" si="1315"/>
        <v>0</v>
      </c>
      <c r="M3393" s="116">
        <f t="shared" si="1318"/>
        <v>0</v>
      </c>
      <c r="N3393" s="116">
        <f t="shared" si="1318"/>
        <v>0</v>
      </c>
      <c r="O3393" s="82" t="s">
        <v>146</v>
      </c>
      <c r="P3393" s="35" t="s">
        <v>145</v>
      </c>
      <c r="R3393" s="352">
        <f>L3393-[1]გადასახდელები!L3393</f>
        <v>0</v>
      </c>
    </row>
    <row r="3394" spans="2:18" ht="20.25" hidden="1" customHeight="1">
      <c r="B3394" s="36" t="str">
        <f t="shared" si="1260"/>
        <v>b</v>
      </c>
      <c r="C3394" s="42">
        <v>6</v>
      </c>
      <c r="D3394" s="42"/>
      <c r="F3394" s="343" t="s">
        <v>691</v>
      </c>
      <c r="G3394" s="54" t="s">
        <v>326</v>
      </c>
      <c r="H3394" s="116">
        <f t="shared" si="1281"/>
        <v>0</v>
      </c>
      <c r="I3394" s="105">
        <f t="shared" si="1288"/>
        <v>0</v>
      </c>
      <c r="J3394" s="116">
        <f t="shared" ref="J3394:K3394" si="1326">J3624+J3854</f>
        <v>0</v>
      </c>
      <c r="K3394" s="116">
        <f t="shared" si="1326"/>
        <v>0</v>
      </c>
      <c r="L3394" s="105">
        <f t="shared" si="1315"/>
        <v>0</v>
      </c>
      <c r="M3394" s="116">
        <f t="shared" si="1318"/>
        <v>0</v>
      </c>
      <c r="N3394" s="116">
        <f t="shared" si="1318"/>
        <v>0</v>
      </c>
      <c r="O3394" s="82" t="s">
        <v>146</v>
      </c>
      <c r="P3394" s="35" t="s">
        <v>145</v>
      </c>
      <c r="R3394" s="352">
        <f>L3394-[1]გადასახდელები!L3394</f>
        <v>0</v>
      </c>
    </row>
    <row r="3395" spans="2:18" ht="20.25" hidden="1" customHeight="1">
      <c r="B3395" s="36" t="str">
        <f t="shared" si="1260"/>
        <v>b</v>
      </c>
      <c r="C3395" s="42">
        <v>6</v>
      </c>
      <c r="D3395" s="42"/>
      <c r="F3395" s="343" t="s">
        <v>692</v>
      </c>
      <c r="G3395" s="54" t="s">
        <v>327</v>
      </c>
      <c r="H3395" s="116">
        <f t="shared" si="1281"/>
        <v>0</v>
      </c>
      <c r="I3395" s="105">
        <f t="shared" si="1288"/>
        <v>0</v>
      </c>
      <c r="J3395" s="116">
        <f t="shared" ref="J3395:K3395" si="1327">J3625+J3855</f>
        <v>0</v>
      </c>
      <c r="K3395" s="116">
        <f t="shared" si="1327"/>
        <v>0</v>
      </c>
      <c r="L3395" s="105">
        <f t="shared" si="1315"/>
        <v>0</v>
      </c>
      <c r="M3395" s="116">
        <f t="shared" si="1318"/>
        <v>0</v>
      </c>
      <c r="N3395" s="116">
        <f t="shared" si="1318"/>
        <v>0</v>
      </c>
      <c r="O3395" s="82" t="s">
        <v>146</v>
      </c>
      <c r="P3395" s="35" t="s">
        <v>145</v>
      </c>
      <c r="R3395" s="352">
        <f>L3395-[1]გადასახდელები!L3395</f>
        <v>0</v>
      </c>
    </row>
    <row r="3396" spans="2:18" ht="20.25" hidden="1" customHeight="1">
      <c r="B3396" s="36" t="str">
        <f t="shared" si="1260"/>
        <v>b</v>
      </c>
      <c r="C3396" s="42">
        <v>6</v>
      </c>
      <c r="D3396" s="42"/>
      <c r="F3396" s="343" t="s">
        <v>693</v>
      </c>
      <c r="G3396" s="54" t="s">
        <v>328</v>
      </c>
      <c r="H3396" s="116">
        <f t="shared" si="1281"/>
        <v>0</v>
      </c>
      <c r="I3396" s="105">
        <f t="shared" si="1288"/>
        <v>0</v>
      </c>
      <c r="J3396" s="116">
        <f t="shared" ref="J3396:K3396" si="1328">J3626+J3856</f>
        <v>0</v>
      </c>
      <c r="K3396" s="116">
        <f t="shared" si="1328"/>
        <v>0</v>
      </c>
      <c r="L3396" s="105">
        <f t="shared" si="1315"/>
        <v>0</v>
      </c>
      <c r="M3396" s="116">
        <f t="shared" si="1318"/>
        <v>0</v>
      </c>
      <c r="N3396" s="116">
        <f t="shared" si="1318"/>
        <v>0</v>
      </c>
      <c r="O3396" s="82" t="s">
        <v>146</v>
      </c>
      <c r="P3396" s="35" t="s">
        <v>145</v>
      </c>
      <c r="R3396" s="352">
        <f>L3396-[1]გადასახდელები!L3396</f>
        <v>0</v>
      </c>
    </row>
    <row r="3397" spans="2:18" ht="20.25" hidden="1" customHeight="1">
      <c r="B3397" s="36" t="str">
        <f t="shared" si="1260"/>
        <v>b</v>
      </c>
      <c r="C3397" s="42">
        <v>6</v>
      </c>
      <c r="D3397" s="42"/>
      <c r="F3397" s="343" t="s">
        <v>694</v>
      </c>
      <c r="G3397" s="54" t="s">
        <v>329</v>
      </c>
      <c r="H3397" s="116">
        <f t="shared" si="1281"/>
        <v>0</v>
      </c>
      <c r="I3397" s="105">
        <f t="shared" si="1288"/>
        <v>0</v>
      </c>
      <c r="J3397" s="116">
        <f t="shared" ref="J3397:K3397" si="1329">J3627+J3857</f>
        <v>0</v>
      </c>
      <c r="K3397" s="116">
        <f t="shared" si="1329"/>
        <v>0</v>
      </c>
      <c r="L3397" s="105">
        <f t="shared" si="1315"/>
        <v>0</v>
      </c>
      <c r="M3397" s="116">
        <f t="shared" si="1318"/>
        <v>0</v>
      </c>
      <c r="N3397" s="116">
        <f t="shared" si="1318"/>
        <v>0</v>
      </c>
      <c r="O3397" s="82" t="s">
        <v>146</v>
      </c>
      <c r="P3397" s="35" t="s">
        <v>145</v>
      </c>
      <c r="R3397" s="352">
        <f>L3397-[1]გადასახდელები!L3397</f>
        <v>0</v>
      </c>
    </row>
    <row r="3398" spans="2:18" ht="20.25" hidden="1" customHeight="1">
      <c r="B3398" s="36" t="str">
        <f t="shared" si="1260"/>
        <v>b</v>
      </c>
      <c r="C3398" s="42">
        <v>6</v>
      </c>
      <c r="D3398" s="42"/>
      <c r="F3398" s="343" t="s">
        <v>695</v>
      </c>
      <c r="G3398" s="54" t="s">
        <v>330</v>
      </c>
      <c r="H3398" s="116">
        <f t="shared" si="1281"/>
        <v>0</v>
      </c>
      <c r="I3398" s="105">
        <f t="shared" si="1288"/>
        <v>0</v>
      </c>
      <c r="J3398" s="116">
        <f t="shared" ref="J3398:K3398" si="1330">J3628+J3858</f>
        <v>0</v>
      </c>
      <c r="K3398" s="116">
        <f t="shared" si="1330"/>
        <v>0</v>
      </c>
      <c r="L3398" s="105">
        <f t="shared" si="1315"/>
        <v>0</v>
      </c>
      <c r="M3398" s="116">
        <f t="shared" si="1318"/>
        <v>0</v>
      </c>
      <c r="N3398" s="116">
        <f t="shared" si="1318"/>
        <v>0</v>
      </c>
      <c r="O3398" s="82" t="s">
        <v>146</v>
      </c>
      <c r="P3398" s="35" t="s">
        <v>145</v>
      </c>
      <c r="R3398" s="352">
        <f>L3398-[1]გადასახდელები!L3398</f>
        <v>0</v>
      </c>
    </row>
    <row r="3399" spans="2:18" ht="20.25" hidden="1" customHeight="1">
      <c r="B3399" s="36" t="str">
        <f t="shared" ref="B3399:B3462" si="1331">IF(H3399+I3399+L3399&gt;0,"a","b")</f>
        <v>b</v>
      </c>
      <c r="C3399" s="42">
        <v>6</v>
      </c>
      <c r="D3399" s="42"/>
      <c r="F3399" s="343" t="s">
        <v>696</v>
      </c>
      <c r="G3399" s="54" t="s">
        <v>331</v>
      </c>
      <c r="H3399" s="116">
        <f t="shared" si="1281"/>
        <v>0</v>
      </c>
      <c r="I3399" s="105">
        <f t="shared" si="1288"/>
        <v>0</v>
      </c>
      <c r="J3399" s="116">
        <f t="shared" ref="J3399:K3399" si="1332">J3629+J3859</f>
        <v>0</v>
      </c>
      <c r="K3399" s="116">
        <f t="shared" si="1332"/>
        <v>0</v>
      </c>
      <c r="L3399" s="105">
        <f t="shared" si="1315"/>
        <v>0</v>
      </c>
      <c r="M3399" s="116">
        <f t="shared" si="1318"/>
        <v>0</v>
      </c>
      <c r="N3399" s="116">
        <f t="shared" si="1318"/>
        <v>0</v>
      </c>
      <c r="O3399" s="82" t="s">
        <v>146</v>
      </c>
      <c r="P3399" s="35" t="s">
        <v>145</v>
      </c>
      <c r="R3399" s="352">
        <f>L3399-[1]გადასახდელები!L3399</f>
        <v>0</v>
      </c>
    </row>
    <row r="3400" spans="2:18" ht="20.25" hidden="1" customHeight="1">
      <c r="B3400" s="36" t="str">
        <f t="shared" si="1331"/>
        <v>b</v>
      </c>
      <c r="C3400" s="42">
        <v>6</v>
      </c>
      <c r="D3400" s="42"/>
      <c r="F3400" s="343" t="s">
        <v>697</v>
      </c>
      <c r="G3400" s="55" t="s">
        <v>332</v>
      </c>
      <c r="H3400" s="116">
        <f t="shared" si="1281"/>
        <v>0</v>
      </c>
      <c r="I3400" s="105">
        <f t="shared" si="1288"/>
        <v>0</v>
      </c>
      <c r="J3400" s="116">
        <f t="shared" ref="J3400:K3400" si="1333">J3630+J3860</f>
        <v>0</v>
      </c>
      <c r="K3400" s="116">
        <f t="shared" si="1333"/>
        <v>0</v>
      </c>
      <c r="L3400" s="105">
        <f t="shared" si="1315"/>
        <v>0</v>
      </c>
      <c r="M3400" s="116">
        <f t="shared" si="1318"/>
        <v>0</v>
      </c>
      <c r="N3400" s="116">
        <f t="shared" si="1318"/>
        <v>0</v>
      </c>
      <c r="O3400" s="82" t="s">
        <v>146</v>
      </c>
      <c r="P3400" s="35" t="s">
        <v>145</v>
      </c>
      <c r="R3400" s="352">
        <f>L3400-[1]გადასახდელები!L3400</f>
        <v>0</v>
      </c>
    </row>
    <row r="3401" spans="2:18" ht="20.25" hidden="1" customHeight="1">
      <c r="B3401" s="36" t="str">
        <f t="shared" si="1331"/>
        <v>b</v>
      </c>
      <c r="C3401" s="42">
        <v>6</v>
      </c>
      <c r="D3401" s="42"/>
      <c r="F3401" s="343" t="s">
        <v>698</v>
      </c>
      <c r="G3401" s="54" t="s">
        <v>333</v>
      </c>
      <c r="H3401" s="116">
        <f t="shared" si="1281"/>
        <v>0</v>
      </c>
      <c r="I3401" s="105">
        <f t="shared" si="1288"/>
        <v>0</v>
      </c>
      <c r="J3401" s="116">
        <f t="shared" ref="J3401:K3401" si="1334">J3631+J3861</f>
        <v>0</v>
      </c>
      <c r="K3401" s="116">
        <f t="shared" si="1334"/>
        <v>0</v>
      </c>
      <c r="L3401" s="105">
        <f t="shared" si="1315"/>
        <v>0</v>
      </c>
      <c r="M3401" s="116">
        <f t="shared" si="1318"/>
        <v>0</v>
      </c>
      <c r="N3401" s="116">
        <f t="shared" si="1318"/>
        <v>0</v>
      </c>
      <c r="O3401" s="82" t="s">
        <v>146</v>
      </c>
      <c r="P3401" s="35" t="s">
        <v>145</v>
      </c>
      <c r="R3401" s="352">
        <f>L3401-[1]გადასახდელები!L3401</f>
        <v>0</v>
      </c>
    </row>
    <row r="3402" spans="2:18" ht="30.75" hidden="1" customHeight="1">
      <c r="B3402" s="36" t="str">
        <f t="shared" si="1331"/>
        <v>b</v>
      </c>
      <c r="C3402" s="42">
        <v>6</v>
      </c>
      <c r="D3402" s="42"/>
      <c r="F3402" s="343" t="s">
        <v>591</v>
      </c>
      <c r="G3402" s="54" t="s">
        <v>334</v>
      </c>
      <c r="H3402" s="116">
        <f t="shared" si="1281"/>
        <v>0</v>
      </c>
      <c r="I3402" s="105">
        <f t="shared" si="1288"/>
        <v>0</v>
      </c>
      <c r="J3402" s="116">
        <f t="shared" ref="J3402:K3402" si="1335">J3632+J3862</f>
        <v>0</v>
      </c>
      <c r="K3402" s="116">
        <f t="shared" si="1335"/>
        <v>0</v>
      </c>
      <c r="L3402" s="105">
        <f t="shared" si="1315"/>
        <v>0</v>
      </c>
      <c r="M3402" s="116">
        <f t="shared" si="1318"/>
        <v>0</v>
      </c>
      <c r="N3402" s="116">
        <f t="shared" si="1318"/>
        <v>0</v>
      </c>
      <c r="O3402" s="82" t="s">
        <v>146</v>
      </c>
      <c r="P3402" s="35" t="s">
        <v>145</v>
      </c>
      <c r="R3402" s="352">
        <f>L3402-[1]გადასახდელები!L3402</f>
        <v>0</v>
      </c>
    </row>
    <row r="3403" spans="2:18" ht="20.25" hidden="1" customHeight="1">
      <c r="B3403" s="36" t="str">
        <f t="shared" si="1331"/>
        <v>b</v>
      </c>
      <c r="C3403" s="42">
        <v>4</v>
      </c>
      <c r="D3403" s="42"/>
      <c r="F3403" s="342" t="s">
        <v>699</v>
      </c>
      <c r="G3403" s="47" t="s">
        <v>335</v>
      </c>
      <c r="H3403" s="93">
        <f t="shared" si="1281"/>
        <v>0</v>
      </c>
      <c r="I3403" s="94">
        <f t="shared" si="1288"/>
        <v>0</v>
      </c>
      <c r="J3403" s="93">
        <f t="shared" ref="J3403:K3403" si="1336">J3633+J3863</f>
        <v>0</v>
      </c>
      <c r="K3403" s="93">
        <f t="shared" si="1336"/>
        <v>0</v>
      </c>
      <c r="L3403" s="94">
        <f t="shared" si="1315"/>
        <v>0</v>
      </c>
      <c r="M3403" s="93">
        <f t="shared" si="1318"/>
        <v>0</v>
      </c>
      <c r="N3403" s="93">
        <f t="shared" si="1318"/>
        <v>0</v>
      </c>
      <c r="O3403" s="82" t="s">
        <v>146</v>
      </c>
      <c r="P3403" s="35" t="s">
        <v>145</v>
      </c>
      <c r="R3403" s="352">
        <f>L3403-[1]გადასახდელები!L3403</f>
        <v>0</v>
      </c>
    </row>
    <row r="3404" spans="2:18" ht="20.25" hidden="1" customHeight="1">
      <c r="B3404" s="36" t="str">
        <f t="shared" si="1331"/>
        <v>b</v>
      </c>
      <c r="C3404" s="42">
        <v>5</v>
      </c>
      <c r="D3404" s="42"/>
      <c r="F3404" s="343" t="s">
        <v>700</v>
      </c>
      <c r="G3404" s="48" t="s">
        <v>336</v>
      </c>
      <c r="H3404" s="101">
        <f t="shared" si="1281"/>
        <v>0</v>
      </c>
      <c r="I3404" s="97">
        <f t="shared" si="1288"/>
        <v>0</v>
      </c>
      <c r="J3404" s="101">
        <f t="shared" ref="J3404:K3404" si="1337">J3634+J3864</f>
        <v>0</v>
      </c>
      <c r="K3404" s="101">
        <f t="shared" si="1337"/>
        <v>0</v>
      </c>
      <c r="L3404" s="97">
        <f t="shared" si="1315"/>
        <v>0</v>
      </c>
      <c r="M3404" s="101">
        <f t="shared" si="1318"/>
        <v>0</v>
      </c>
      <c r="N3404" s="101">
        <f t="shared" si="1318"/>
        <v>0</v>
      </c>
      <c r="O3404" s="82" t="s">
        <v>146</v>
      </c>
      <c r="P3404" s="35" t="s">
        <v>145</v>
      </c>
      <c r="R3404" s="352">
        <f>L3404-[1]გადასახდელები!L3404</f>
        <v>0</v>
      </c>
    </row>
    <row r="3405" spans="2:18" ht="20.25" hidden="1" customHeight="1">
      <c r="B3405" s="36" t="str">
        <f t="shared" si="1331"/>
        <v>b</v>
      </c>
      <c r="C3405" s="42">
        <v>5</v>
      </c>
      <c r="D3405" s="42"/>
      <c r="F3405" s="342" t="s">
        <v>701</v>
      </c>
      <c r="G3405" s="48" t="s">
        <v>337</v>
      </c>
      <c r="H3405" s="119">
        <f t="shared" si="1281"/>
        <v>0</v>
      </c>
      <c r="I3405" s="105">
        <f t="shared" si="1288"/>
        <v>0</v>
      </c>
      <c r="J3405" s="119">
        <f t="shared" ref="J3405:K3405" si="1338">J3635+J3865</f>
        <v>0</v>
      </c>
      <c r="K3405" s="119">
        <f t="shared" si="1338"/>
        <v>0</v>
      </c>
      <c r="L3405" s="105">
        <f t="shared" si="1315"/>
        <v>0</v>
      </c>
      <c r="M3405" s="119">
        <f t="shared" si="1318"/>
        <v>0</v>
      </c>
      <c r="N3405" s="119">
        <f t="shared" si="1318"/>
        <v>0</v>
      </c>
      <c r="O3405" s="82" t="s">
        <v>146</v>
      </c>
      <c r="P3405" s="35" t="s">
        <v>145</v>
      </c>
      <c r="R3405" s="352">
        <f>L3405-[1]გადასახდელები!L3405</f>
        <v>0</v>
      </c>
    </row>
    <row r="3406" spans="2:18" ht="20.25" hidden="1" customHeight="1">
      <c r="B3406" s="36" t="str">
        <f t="shared" si="1331"/>
        <v>b</v>
      </c>
      <c r="C3406" s="42">
        <v>6</v>
      </c>
      <c r="D3406" s="42"/>
      <c r="F3406" s="343" t="s">
        <v>702</v>
      </c>
      <c r="G3406" s="54" t="s">
        <v>338</v>
      </c>
      <c r="H3406" s="116">
        <f t="shared" si="1281"/>
        <v>0</v>
      </c>
      <c r="I3406" s="105">
        <f t="shared" si="1288"/>
        <v>0</v>
      </c>
      <c r="J3406" s="116">
        <f t="shared" ref="J3406:K3406" si="1339">J3636+J3866</f>
        <v>0</v>
      </c>
      <c r="K3406" s="116">
        <f t="shared" si="1339"/>
        <v>0</v>
      </c>
      <c r="L3406" s="105">
        <f t="shared" si="1315"/>
        <v>0</v>
      </c>
      <c r="M3406" s="116">
        <f t="shared" ref="M3406:N3425" si="1340">M3636+M3866</f>
        <v>0</v>
      </c>
      <c r="N3406" s="116">
        <f t="shared" si="1340"/>
        <v>0</v>
      </c>
      <c r="O3406" s="82" t="s">
        <v>146</v>
      </c>
      <c r="P3406" s="35" t="s">
        <v>145</v>
      </c>
      <c r="R3406" s="352">
        <f>L3406-[1]გადასახდელები!L3406</f>
        <v>0</v>
      </c>
    </row>
    <row r="3407" spans="2:18" ht="20.25" hidden="1" customHeight="1">
      <c r="B3407" s="36" t="str">
        <f t="shared" si="1331"/>
        <v>b</v>
      </c>
      <c r="C3407" s="42">
        <v>6</v>
      </c>
      <c r="D3407" s="42"/>
      <c r="F3407" s="343" t="s">
        <v>703</v>
      </c>
      <c r="G3407" s="54" t="s">
        <v>339</v>
      </c>
      <c r="H3407" s="116">
        <f t="shared" si="1281"/>
        <v>0</v>
      </c>
      <c r="I3407" s="105">
        <f t="shared" si="1288"/>
        <v>0</v>
      </c>
      <c r="J3407" s="116">
        <f t="shared" ref="J3407:K3407" si="1341">J3637+J3867</f>
        <v>0</v>
      </c>
      <c r="K3407" s="116">
        <f t="shared" si="1341"/>
        <v>0</v>
      </c>
      <c r="L3407" s="105">
        <f t="shared" si="1315"/>
        <v>0</v>
      </c>
      <c r="M3407" s="116">
        <f t="shared" si="1340"/>
        <v>0</v>
      </c>
      <c r="N3407" s="116">
        <f t="shared" si="1340"/>
        <v>0</v>
      </c>
      <c r="O3407" s="82" t="s">
        <v>146</v>
      </c>
      <c r="P3407" s="35" t="s">
        <v>145</v>
      </c>
      <c r="R3407" s="352">
        <f>L3407-[1]გადასახდელები!L3407</f>
        <v>0</v>
      </c>
    </row>
    <row r="3408" spans="2:18" ht="30.75" hidden="1" customHeight="1">
      <c r="B3408" s="36" t="str">
        <f t="shared" si="1331"/>
        <v>b</v>
      </c>
      <c r="C3408" s="42">
        <v>3</v>
      </c>
      <c r="D3408" s="42"/>
      <c r="F3408" s="342" t="s">
        <v>704</v>
      </c>
      <c r="G3408" s="51" t="s">
        <v>340</v>
      </c>
      <c r="H3408" s="89">
        <f t="shared" si="1281"/>
        <v>0</v>
      </c>
      <c r="I3408" s="90">
        <f t="shared" si="1288"/>
        <v>0</v>
      </c>
      <c r="J3408" s="89">
        <f t="shared" ref="J3408:K3408" si="1342">J3638+J3868</f>
        <v>0</v>
      </c>
      <c r="K3408" s="89">
        <f t="shared" si="1342"/>
        <v>0</v>
      </c>
      <c r="L3408" s="90">
        <f t="shared" si="1315"/>
        <v>0</v>
      </c>
      <c r="M3408" s="89">
        <f t="shared" si="1340"/>
        <v>0</v>
      </c>
      <c r="N3408" s="89">
        <f t="shared" si="1340"/>
        <v>0</v>
      </c>
      <c r="O3408" s="82" t="s">
        <v>146</v>
      </c>
      <c r="P3408" s="35" t="s">
        <v>145</v>
      </c>
      <c r="R3408" s="352">
        <f>L3408-[1]გადასახდელები!L3408</f>
        <v>0</v>
      </c>
    </row>
    <row r="3409" spans="2:18" ht="30.75" hidden="1" customHeight="1">
      <c r="B3409" s="36" t="str">
        <f t="shared" si="1331"/>
        <v>b</v>
      </c>
      <c r="C3409" s="42">
        <v>4</v>
      </c>
      <c r="D3409" s="42"/>
      <c r="F3409" s="343" t="s">
        <v>705</v>
      </c>
      <c r="G3409" s="47" t="s">
        <v>341</v>
      </c>
      <c r="H3409" s="103">
        <f t="shared" si="1281"/>
        <v>0</v>
      </c>
      <c r="I3409" s="94">
        <f t="shared" si="1288"/>
        <v>0</v>
      </c>
      <c r="J3409" s="103">
        <f t="shared" ref="J3409:K3409" si="1343">J3639+J3869</f>
        <v>0</v>
      </c>
      <c r="K3409" s="103">
        <f t="shared" si="1343"/>
        <v>0</v>
      </c>
      <c r="L3409" s="94">
        <f t="shared" si="1315"/>
        <v>0</v>
      </c>
      <c r="M3409" s="103">
        <f t="shared" si="1340"/>
        <v>0</v>
      </c>
      <c r="N3409" s="103">
        <f t="shared" si="1340"/>
        <v>0</v>
      </c>
      <c r="O3409" s="82" t="s">
        <v>146</v>
      </c>
      <c r="P3409" s="35" t="s">
        <v>145</v>
      </c>
      <c r="R3409" s="352">
        <f>L3409-[1]გადასახდელები!L3409</f>
        <v>0</v>
      </c>
    </row>
    <row r="3410" spans="2:18" ht="30.75" hidden="1" customHeight="1">
      <c r="B3410" s="36" t="str">
        <f t="shared" si="1331"/>
        <v>b</v>
      </c>
      <c r="C3410" s="42">
        <v>4</v>
      </c>
      <c r="D3410" s="42"/>
      <c r="F3410" s="342" t="s">
        <v>706</v>
      </c>
      <c r="G3410" s="47" t="s">
        <v>342</v>
      </c>
      <c r="H3410" s="93">
        <f t="shared" si="1281"/>
        <v>0</v>
      </c>
      <c r="I3410" s="94">
        <f t="shared" si="1288"/>
        <v>0</v>
      </c>
      <c r="J3410" s="93">
        <f t="shared" ref="J3410:K3410" si="1344">J3640+J3870</f>
        <v>0</v>
      </c>
      <c r="K3410" s="93">
        <f t="shared" si="1344"/>
        <v>0</v>
      </c>
      <c r="L3410" s="94">
        <f t="shared" si="1315"/>
        <v>0</v>
      </c>
      <c r="M3410" s="93">
        <f t="shared" si="1340"/>
        <v>0</v>
      </c>
      <c r="N3410" s="93">
        <f t="shared" si="1340"/>
        <v>0</v>
      </c>
      <c r="O3410" s="82" t="s">
        <v>146</v>
      </c>
      <c r="P3410" s="35" t="s">
        <v>145</v>
      </c>
      <c r="R3410" s="352">
        <f>L3410-[1]გადასახდელები!L3410</f>
        <v>0</v>
      </c>
    </row>
    <row r="3411" spans="2:18" ht="30.75" hidden="1" customHeight="1">
      <c r="B3411" s="36" t="str">
        <f t="shared" si="1331"/>
        <v>b</v>
      </c>
      <c r="C3411" s="42">
        <v>5</v>
      </c>
      <c r="D3411" s="42"/>
      <c r="F3411" s="343" t="s">
        <v>707</v>
      </c>
      <c r="G3411" s="48" t="s">
        <v>343</v>
      </c>
      <c r="H3411" s="101">
        <f t="shared" si="1281"/>
        <v>0</v>
      </c>
      <c r="I3411" s="97">
        <f t="shared" si="1288"/>
        <v>0</v>
      </c>
      <c r="J3411" s="101">
        <f t="shared" ref="J3411:K3411" si="1345">J3641+J3871</f>
        <v>0</v>
      </c>
      <c r="K3411" s="101">
        <f t="shared" si="1345"/>
        <v>0</v>
      </c>
      <c r="L3411" s="97">
        <f t="shared" si="1315"/>
        <v>0</v>
      </c>
      <c r="M3411" s="101">
        <f t="shared" si="1340"/>
        <v>0</v>
      </c>
      <c r="N3411" s="101">
        <f t="shared" si="1340"/>
        <v>0</v>
      </c>
      <c r="O3411" s="82" t="s">
        <v>146</v>
      </c>
      <c r="P3411" s="35" t="s">
        <v>145</v>
      </c>
      <c r="R3411" s="352">
        <f>L3411-[1]გადასახდელები!L3411</f>
        <v>0</v>
      </c>
    </row>
    <row r="3412" spans="2:18" ht="20.25" hidden="1" customHeight="1">
      <c r="B3412" s="36" t="str">
        <f t="shared" si="1331"/>
        <v>b</v>
      </c>
      <c r="C3412" s="42">
        <v>5</v>
      </c>
      <c r="D3412" s="42"/>
      <c r="F3412" s="343" t="s">
        <v>708</v>
      </c>
      <c r="G3412" s="48" t="s">
        <v>344</v>
      </c>
      <c r="H3412" s="101">
        <f t="shared" si="1281"/>
        <v>0</v>
      </c>
      <c r="I3412" s="97">
        <f t="shared" si="1288"/>
        <v>0</v>
      </c>
      <c r="J3412" s="101">
        <f t="shared" ref="J3412:K3412" si="1346">J3642+J3872</f>
        <v>0</v>
      </c>
      <c r="K3412" s="101">
        <f t="shared" si="1346"/>
        <v>0</v>
      </c>
      <c r="L3412" s="97">
        <f t="shared" si="1315"/>
        <v>0</v>
      </c>
      <c r="M3412" s="101">
        <f t="shared" si="1340"/>
        <v>0</v>
      </c>
      <c r="N3412" s="101">
        <f t="shared" si="1340"/>
        <v>0</v>
      </c>
      <c r="O3412" s="82" t="s">
        <v>146</v>
      </c>
      <c r="P3412" s="35" t="s">
        <v>145</v>
      </c>
      <c r="R3412" s="352">
        <f>L3412-[1]გადასახდელები!L3412</f>
        <v>0</v>
      </c>
    </row>
    <row r="3413" spans="2:18" ht="20.25" hidden="1" customHeight="1">
      <c r="B3413" s="36" t="str">
        <f t="shared" si="1331"/>
        <v>b</v>
      </c>
      <c r="C3413" s="42">
        <v>5</v>
      </c>
      <c r="D3413" s="42"/>
      <c r="F3413" s="343" t="s">
        <v>709</v>
      </c>
      <c r="G3413" s="48" t="s">
        <v>345</v>
      </c>
      <c r="H3413" s="101">
        <f t="shared" si="1281"/>
        <v>0</v>
      </c>
      <c r="I3413" s="97">
        <f t="shared" si="1288"/>
        <v>0</v>
      </c>
      <c r="J3413" s="101">
        <f t="shared" ref="J3413:K3413" si="1347">J3643+J3873</f>
        <v>0</v>
      </c>
      <c r="K3413" s="101">
        <f t="shared" si="1347"/>
        <v>0</v>
      </c>
      <c r="L3413" s="97">
        <f t="shared" si="1315"/>
        <v>0</v>
      </c>
      <c r="M3413" s="101">
        <f t="shared" si="1340"/>
        <v>0</v>
      </c>
      <c r="N3413" s="101">
        <f t="shared" si="1340"/>
        <v>0</v>
      </c>
      <c r="O3413" s="82" t="s">
        <v>146</v>
      </c>
      <c r="P3413" s="35" t="s">
        <v>145</v>
      </c>
      <c r="R3413" s="352">
        <f>L3413-[1]გადასახდელები!L3413</f>
        <v>0</v>
      </c>
    </row>
    <row r="3414" spans="2:18" ht="20.25" hidden="1" customHeight="1">
      <c r="B3414" s="36" t="str">
        <f t="shared" si="1331"/>
        <v>b</v>
      </c>
      <c r="C3414" s="42">
        <v>5</v>
      </c>
      <c r="D3414" s="42"/>
      <c r="F3414" s="343" t="s">
        <v>710</v>
      </c>
      <c r="G3414" s="48" t="s">
        <v>214</v>
      </c>
      <c r="H3414" s="101">
        <f t="shared" si="1281"/>
        <v>0</v>
      </c>
      <c r="I3414" s="97">
        <f t="shared" si="1288"/>
        <v>0</v>
      </c>
      <c r="J3414" s="101">
        <f t="shared" ref="J3414:K3414" si="1348">J3644+J3874</f>
        <v>0</v>
      </c>
      <c r="K3414" s="101">
        <f t="shared" si="1348"/>
        <v>0</v>
      </c>
      <c r="L3414" s="97">
        <f t="shared" si="1315"/>
        <v>0</v>
      </c>
      <c r="M3414" s="101">
        <f t="shared" si="1340"/>
        <v>0</v>
      </c>
      <c r="N3414" s="101">
        <f t="shared" si="1340"/>
        <v>0</v>
      </c>
      <c r="O3414" s="82" t="s">
        <v>146</v>
      </c>
      <c r="P3414" s="35" t="s">
        <v>145</v>
      </c>
      <c r="R3414" s="352">
        <f>L3414-[1]გადასახდელები!L3414</f>
        <v>0</v>
      </c>
    </row>
    <row r="3415" spans="2:18" ht="20.25" hidden="1" customHeight="1">
      <c r="B3415" s="36" t="str">
        <f t="shared" si="1331"/>
        <v>b</v>
      </c>
      <c r="C3415" s="42">
        <v>3</v>
      </c>
      <c r="D3415" s="42"/>
      <c r="F3415" s="343" t="s">
        <v>711</v>
      </c>
      <c r="G3415" s="51" t="s">
        <v>346</v>
      </c>
      <c r="H3415" s="111">
        <f t="shared" si="1281"/>
        <v>0</v>
      </c>
      <c r="I3415" s="90">
        <f t="shared" si="1288"/>
        <v>0</v>
      </c>
      <c r="J3415" s="111">
        <f t="shared" ref="J3415:K3415" si="1349">J3645+J3875</f>
        <v>0</v>
      </c>
      <c r="K3415" s="111">
        <f t="shared" si="1349"/>
        <v>0</v>
      </c>
      <c r="L3415" s="90">
        <f t="shared" si="1315"/>
        <v>0</v>
      </c>
      <c r="M3415" s="111">
        <f t="shared" si="1340"/>
        <v>0</v>
      </c>
      <c r="N3415" s="111">
        <f t="shared" si="1340"/>
        <v>0</v>
      </c>
      <c r="O3415" s="82" t="s">
        <v>146</v>
      </c>
      <c r="P3415" s="35" t="s">
        <v>145</v>
      </c>
      <c r="R3415" s="352">
        <f>L3415-[1]გადასახდელები!L3415</f>
        <v>0</v>
      </c>
    </row>
    <row r="3416" spans="2:18" ht="20.25" hidden="1" customHeight="1">
      <c r="B3416" s="36" t="str">
        <f t="shared" si="1331"/>
        <v>b</v>
      </c>
      <c r="C3416" s="42">
        <v>3</v>
      </c>
      <c r="D3416" s="42"/>
      <c r="F3416" s="342" t="s">
        <v>712</v>
      </c>
      <c r="G3416" s="51" t="s">
        <v>347</v>
      </c>
      <c r="H3416" s="89">
        <f t="shared" si="1281"/>
        <v>0</v>
      </c>
      <c r="I3416" s="90">
        <f t="shared" si="1288"/>
        <v>0</v>
      </c>
      <c r="J3416" s="89">
        <f t="shared" ref="J3416:K3416" si="1350">J3646+J3876</f>
        <v>0</v>
      </c>
      <c r="K3416" s="89">
        <f t="shared" si="1350"/>
        <v>0</v>
      </c>
      <c r="L3416" s="90">
        <f t="shared" si="1315"/>
        <v>0</v>
      </c>
      <c r="M3416" s="89">
        <f t="shared" si="1340"/>
        <v>0</v>
      </c>
      <c r="N3416" s="89">
        <f t="shared" si="1340"/>
        <v>0</v>
      </c>
      <c r="O3416" s="82" t="s">
        <v>146</v>
      </c>
      <c r="P3416" s="35" t="s">
        <v>145</v>
      </c>
      <c r="R3416" s="352">
        <f>L3416-[1]გადასახდელები!L3416</f>
        <v>0</v>
      </c>
    </row>
    <row r="3417" spans="2:18" ht="30.75" hidden="1" customHeight="1">
      <c r="B3417" s="36" t="str">
        <f t="shared" si="1331"/>
        <v>b</v>
      </c>
      <c r="C3417" s="42">
        <v>4</v>
      </c>
      <c r="D3417" s="42"/>
      <c r="F3417" s="343" t="s">
        <v>713</v>
      </c>
      <c r="G3417" s="47" t="s">
        <v>348</v>
      </c>
      <c r="H3417" s="103">
        <f t="shared" si="1281"/>
        <v>0</v>
      </c>
      <c r="I3417" s="94">
        <f t="shared" si="1288"/>
        <v>0</v>
      </c>
      <c r="J3417" s="103">
        <f t="shared" ref="J3417:K3417" si="1351">J3647+J3877</f>
        <v>0</v>
      </c>
      <c r="K3417" s="103">
        <f t="shared" si="1351"/>
        <v>0</v>
      </c>
      <c r="L3417" s="94">
        <f t="shared" si="1315"/>
        <v>0</v>
      </c>
      <c r="M3417" s="103">
        <f t="shared" si="1340"/>
        <v>0</v>
      </c>
      <c r="N3417" s="103">
        <f t="shared" si="1340"/>
        <v>0</v>
      </c>
      <c r="O3417" s="82" t="s">
        <v>146</v>
      </c>
      <c r="P3417" s="35" t="s">
        <v>145</v>
      </c>
      <c r="R3417" s="352">
        <f>L3417-[1]გადასახდელები!L3417</f>
        <v>0</v>
      </c>
    </row>
    <row r="3418" spans="2:18" ht="20.25" hidden="1" customHeight="1">
      <c r="B3418" s="36" t="str">
        <f t="shared" si="1331"/>
        <v>b</v>
      </c>
      <c r="C3418" s="42">
        <v>4</v>
      </c>
      <c r="D3418" s="42"/>
      <c r="F3418" s="343" t="s">
        <v>714</v>
      </c>
      <c r="G3418" s="47" t="s">
        <v>349</v>
      </c>
      <c r="H3418" s="103">
        <f t="shared" ref="H3418:H3455" si="1352">H3648+H3878</f>
        <v>0</v>
      </c>
      <c r="I3418" s="94">
        <f t="shared" si="1288"/>
        <v>0</v>
      </c>
      <c r="J3418" s="103">
        <f t="shared" ref="J3418:K3418" si="1353">J3648+J3878</f>
        <v>0</v>
      </c>
      <c r="K3418" s="103">
        <f t="shared" si="1353"/>
        <v>0</v>
      </c>
      <c r="L3418" s="94">
        <f t="shared" si="1315"/>
        <v>0</v>
      </c>
      <c r="M3418" s="103">
        <f t="shared" si="1340"/>
        <v>0</v>
      </c>
      <c r="N3418" s="103">
        <f t="shared" si="1340"/>
        <v>0</v>
      </c>
      <c r="O3418" s="82" t="s">
        <v>146</v>
      </c>
      <c r="P3418" s="35" t="s">
        <v>145</v>
      </c>
      <c r="R3418" s="352">
        <f>L3418-[1]გადასახდელები!L3418</f>
        <v>0</v>
      </c>
    </row>
    <row r="3419" spans="2:18" ht="20.25" hidden="1" customHeight="1">
      <c r="B3419" s="36" t="str">
        <f t="shared" si="1331"/>
        <v>b</v>
      </c>
      <c r="C3419" s="42">
        <v>4</v>
      </c>
      <c r="D3419" s="42"/>
      <c r="F3419" s="342" t="s">
        <v>715</v>
      </c>
      <c r="G3419" s="47" t="s">
        <v>350</v>
      </c>
      <c r="H3419" s="93">
        <f t="shared" si="1352"/>
        <v>0</v>
      </c>
      <c r="I3419" s="94">
        <f t="shared" si="1288"/>
        <v>0</v>
      </c>
      <c r="J3419" s="93">
        <f t="shared" ref="J3419:K3419" si="1354">J3649+J3879</f>
        <v>0</v>
      </c>
      <c r="K3419" s="93">
        <f t="shared" si="1354"/>
        <v>0</v>
      </c>
      <c r="L3419" s="94">
        <f t="shared" si="1315"/>
        <v>0</v>
      </c>
      <c r="M3419" s="93">
        <f t="shared" si="1340"/>
        <v>0</v>
      </c>
      <c r="N3419" s="93">
        <f t="shared" si="1340"/>
        <v>0</v>
      </c>
      <c r="O3419" s="82" t="s">
        <v>146</v>
      </c>
      <c r="P3419" s="35" t="s">
        <v>145</v>
      </c>
      <c r="R3419" s="352">
        <f>L3419-[1]გადასახდელები!L3419</f>
        <v>0</v>
      </c>
    </row>
    <row r="3420" spans="2:18" ht="30.75" hidden="1" customHeight="1">
      <c r="B3420" s="36" t="str">
        <f t="shared" si="1331"/>
        <v>b</v>
      </c>
      <c r="C3420" s="42">
        <v>5</v>
      </c>
      <c r="D3420" s="42"/>
      <c r="F3420" s="343" t="s">
        <v>716</v>
      </c>
      <c r="G3420" s="48" t="s">
        <v>351</v>
      </c>
      <c r="H3420" s="101">
        <f t="shared" si="1352"/>
        <v>0</v>
      </c>
      <c r="I3420" s="97">
        <f t="shared" si="1288"/>
        <v>0</v>
      </c>
      <c r="J3420" s="101">
        <f t="shared" ref="J3420:K3420" si="1355">J3650+J3880</f>
        <v>0</v>
      </c>
      <c r="K3420" s="101">
        <f t="shared" si="1355"/>
        <v>0</v>
      </c>
      <c r="L3420" s="97">
        <f t="shared" si="1315"/>
        <v>0</v>
      </c>
      <c r="M3420" s="101">
        <f t="shared" si="1340"/>
        <v>0</v>
      </c>
      <c r="N3420" s="101">
        <f t="shared" si="1340"/>
        <v>0</v>
      </c>
      <c r="O3420" s="82" t="s">
        <v>146</v>
      </c>
      <c r="P3420" s="35" t="s">
        <v>145</v>
      </c>
      <c r="R3420" s="352">
        <f>L3420-[1]გადასახდელები!L3420</f>
        <v>0</v>
      </c>
    </row>
    <row r="3421" spans="2:18" ht="20.25" hidden="1" customHeight="1">
      <c r="B3421" s="36" t="str">
        <f t="shared" si="1331"/>
        <v>b</v>
      </c>
      <c r="C3421" s="42">
        <v>5</v>
      </c>
      <c r="D3421" s="42"/>
      <c r="F3421" s="343" t="s">
        <v>717</v>
      </c>
      <c r="G3421" s="48" t="s">
        <v>352</v>
      </c>
      <c r="H3421" s="101">
        <f t="shared" si="1352"/>
        <v>0</v>
      </c>
      <c r="I3421" s="97">
        <f t="shared" si="1288"/>
        <v>0</v>
      </c>
      <c r="J3421" s="101">
        <f t="shared" ref="J3421:K3421" si="1356">J3651+J3881</f>
        <v>0</v>
      </c>
      <c r="K3421" s="101">
        <f t="shared" si="1356"/>
        <v>0</v>
      </c>
      <c r="L3421" s="97">
        <f t="shared" si="1315"/>
        <v>0</v>
      </c>
      <c r="M3421" s="101">
        <f t="shared" si="1340"/>
        <v>0</v>
      </c>
      <c r="N3421" s="101">
        <f t="shared" si="1340"/>
        <v>0</v>
      </c>
      <c r="O3421" s="82" t="s">
        <v>146</v>
      </c>
      <c r="P3421" s="35" t="s">
        <v>145</v>
      </c>
      <c r="R3421" s="352">
        <f>L3421-[1]გადასახდელები!L3421</f>
        <v>0</v>
      </c>
    </row>
    <row r="3422" spans="2:18" ht="20.25" hidden="1" customHeight="1">
      <c r="B3422" s="36" t="str">
        <f t="shared" si="1331"/>
        <v>b</v>
      </c>
      <c r="C3422" s="42">
        <v>4</v>
      </c>
      <c r="D3422" s="42"/>
      <c r="F3422" s="343" t="s">
        <v>718</v>
      </c>
      <c r="G3422" s="47" t="s">
        <v>353</v>
      </c>
      <c r="H3422" s="103">
        <f t="shared" si="1352"/>
        <v>0</v>
      </c>
      <c r="I3422" s="94">
        <f t="shared" si="1288"/>
        <v>0</v>
      </c>
      <c r="J3422" s="103">
        <f t="shared" ref="J3422:K3422" si="1357">J3652+J3882</f>
        <v>0</v>
      </c>
      <c r="K3422" s="103">
        <f t="shared" si="1357"/>
        <v>0</v>
      </c>
      <c r="L3422" s="94">
        <f t="shared" si="1315"/>
        <v>0</v>
      </c>
      <c r="M3422" s="103">
        <f t="shared" si="1340"/>
        <v>0</v>
      </c>
      <c r="N3422" s="103">
        <f t="shared" si="1340"/>
        <v>0</v>
      </c>
      <c r="O3422" s="82" t="s">
        <v>146</v>
      </c>
      <c r="P3422" s="35" t="s">
        <v>145</v>
      </c>
      <c r="R3422" s="352">
        <f>L3422-[1]გადასახდელები!L3422</f>
        <v>0</v>
      </c>
    </row>
    <row r="3423" spans="2:18" ht="20.25" hidden="1" customHeight="1">
      <c r="B3423" s="36" t="str">
        <f t="shared" si="1331"/>
        <v>b</v>
      </c>
      <c r="C3423" s="42">
        <v>2</v>
      </c>
      <c r="D3423" s="42"/>
      <c r="F3423" s="30"/>
      <c r="G3423" s="60" t="s">
        <v>354</v>
      </c>
      <c r="H3423" s="86">
        <f t="shared" si="1352"/>
        <v>0</v>
      </c>
      <c r="I3423" s="87">
        <f t="shared" si="1288"/>
        <v>0</v>
      </c>
      <c r="J3423" s="86">
        <f t="shared" ref="J3423:K3423" si="1358">J3653+J3883</f>
        <v>0</v>
      </c>
      <c r="K3423" s="86">
        <f t="shared" si="1358"/>
        <v>0</v>
      </c>
      <c r="L3423" s="87">
        <f t="shared" si="1315"/>
        <v>0</v>
      </c>
      <c r="M3423" s="86">
        <f t="shared" si="1340"/>
        <v>0</v>
      </c>
      <c r="N3423" s="86">
        <f t="shared" si="1340"/>
        <v>0</v>
      </c>
      <c r="O3423" s="82" t="s">
        <v>146</v>
      </c>
      <c r="R3423" s="352">
        <f>L3423-[1]გადასახდელები!L3423</f>
        <v>0</v>
      </c>
    </row>
    <row r="3424" spans="2:18" ht="20.25" hidden="1" customHeight="1">
      <c r="B3424" s="36" t="str">
        <f t="shared" si="1331"/>
        <v>b</v>
      </c>
      <c r="C3424" s="42">
        <v>3</v>
      </c>
      <c r="D3424" s="42"/>
      <c r="F3424" s="31"/>
      <c r="G3424" s="51" t="s">
        <v>355</v>
      </c>
      <c r="H3424" s="120">
        <f t="shared" si="1352"/>
        <v>0</v>
      </c>
      <c r="I3424" s="118">
        <f t="shared" si="1288"/>
        <v>0</v>
      </c>
      <c r="J3424" s="120">
        <f t="shared" ref="J3424:K3424" si="1359">J3654+J3884</f>
        <v>0</v>
      </c>
      <c r="K3424" s="120">
        <f t="shared" si="1359"/>
        <v>0</v>
      </c>
      <c r="L3424" s="118">
        <f t="shared" si="1315"/>
        <v>0</v>
      </c>
      <c r="M3424" s="120">
        <f t="shared" si="1340"/>
        <v>0</v>
      </c>
      <c r="N3424" s="120">
        <f t="shared" si="1340"/>
        <v>0</v>
      </c>
      <c r="O3424" s="82" t="s">
        <v>146</v>
      </c>
      <c r="R3424" s="352">
        <f>L3424-[1]გადასახდელები!L3424</f>
        <v>0</v>
      </c>
    </row>
    <row r="3425" spans="2:18" ht="20.25" hidden="1" customHeight="1">
      <c r="B3425" s="36" t="str">
        <f t="shared" si="1331"/>
        <v>b</v>
      </c>
      <c r="C3425" s="42">
        <v>4</v>
      </c>
      <c r="D3425" s="42"/>
      <c r="F3425" s="31"/>
      <c r="G3425" s="47" t="s">
        <v>356</v>
      </c>
      <c r="H3425" s="103">
        <f t="shared" si="1352"/>
        <v>0</v>
      </c>
      <c r="I3425" s="94">
        <f t="shared" ref="I3425:I3488" si="1360">J3425+K3425</f>
        <v>0</v>
      </c>
      <c r="J3425" s="103">
        <f t="shared" ref="J3425:K3425" si="1361">J3655+J3885</f>
        <v>0</v>
      </c>
      <c r="K3425" s="103">
        <f t="shared" si="1361"/>
        <v>0</v>
      </c>
      <c r="L3425" s="94">
        <f t="shared" si="1315"/>
        <v>0</v>
      </c>
      <c r="M3425" s="103">
        <f t="shared" si="1340"/>
        <v>0</v>
      </c>
      <c r="N3425" s="103">
        <f t="shared" si="1340"/>
        <v>0</v>
      </c>
      <c r="O3425" s="82" t="s">
        <v>146</v>
      </c>
      <c r="R3425" s="352">
        <f>L3425-[1]გადასახდელები!L3425</f>
        <v>0</v>
      </c>
    </row>
    <row r="3426" spans="2:18" ht="20.25" hidden="1" customHeight="1">
      <c r="B3426" s="36" t="str">
        <f t="shared" si="1331"/>
        <v>b</v>
      </c>
      <c r="C3426" s="42">
        <v>4</v>
      </c>
      <c r="D3426" s="42"/>
      <c r="F3426" s="31"/>
      <c r="G3426" s="47" t="s">
        <v>357</v>
      </c>
      <c r="H3426" s="103">
        <f t="shared" si="1352"/>
        <v>0</v>
      </c>
      <c r="I3426" s="94">
        <f t="shared" si="1360"/>
        <v>0</v>
      </c>
      <c r="J3426" s="103">
        <f t="shared" ref="J3426:K3426" si="1362">J3656+J3886</f>
        <v>0</v>
      </c>
      <c r="K3426" s="103">
        <f t="shared" si="1362"/>
        <v>0</v>
      </c>
      <c r="L3426" s="94">
        <f t="shared" si="1315"/>
        <v>0</v>
      </c>
      <c r="M3426" s="103">
        <f t="shared" ref="M3426:N3445" si="1363">M3656+M3886</f>
        <v>0</v>
      </c>
      <c r="N3426" s="103">
        <f t="shared" si="1363"/>
        <v>0</v>
      </c>
      <c r="O3426" s="82" t="s">
        <v>146</v>
      </c>
      <c r="R3426" s="352">
        <f>L3426-[1]გადასახდელები!L3426</f>
        <v>0</v>
      </c>
    </row>
    <row r="3427" spans="2:18" ht="20.25" hidden="1" customHeight="1">
      <c r="B3427" s="36" t="str">
        <f t="shared" si="1331"/>
        <v>b</v>
      </c>
      <c r="C3427" s="42">
        <v>4</v>
      </c>
      <c r="D3427" s="42"/>
      <c r="F3427" s="31"/>
      <c r="G3427" s="47" t="s">
        <v>212</v>
      </c>
      <c r="H3427" s="103">
        <f t="shared" si="1352"/>
        <v>0</v>
      </c>
      <c r="I3427" s="94">
        <f t="shared" si="1360"/>
        <v>0</v>
      </c>
      <c r="J3427" s="103">
        <f t="shared" ref="J3427:K3427" si="1364">J3657+J3887</f>
        <v>0</v>
      </c>
      <c r="K3427" s="103">
        <f t="shared" si="1364"/>
        <v>0</v>
      </c>
      <c r="L3427" s="94">
        <f t="shared" si="1315"/>
        <v>0</v>
      </c>
      <c r="M3427" s="103">
        <f t="shared" si="1363"/>
        <v>0</v>
      </c>
      <c r="N3427" s="103">
        <f t="shared" si="1363"/>
        <v>0</v>
      </c>
      <c r="O3427" s="82" t="s">
        <v>146</v>
      </c>
      <c r="R3427" s="352">
        <f>L3427-[1]გადასახდელები!L3427</f>
        <v>0</v>
      </c>
    </row>
    <row r="3428" spans="2:18" ht="20.25" hidden="1" customHeight="1">
      <c r="B3428" s="36" t="str">
        <f t="shared" si="1331"/>
        <v>b</v>
      </c>
      <c r="C3428" s="42">
        <v>4</v>
      </c>
      <c r="D3428" s="42"/>
      <c r="F3428" s="31"/>
      <c r="G3428" s="47" t="s">
        <v>358</v>
      </c>
      <c r="H3428" s="103">
        <f t="shared" si="1352"/>
        <v>0</v>
      </c>
      <c r="I3428" s="94">
        <f t="shared" si="1360"/>
        <v>0</v>
      </c>
      <c r="J3428" s="103">
        <f t="shared" ref="J3428:K3428" si="1365">J3658+J3888</f>
        <v>0</v>
      </c>
      <c r="K3428" s="103">
        <f t="shared" si="1365"/>
        <v>0</v>
      </c>
      <c r="L3428" s="94">
        <f t="shared" si="1315"/>
        <v>0</v>
      </c>
      <c r="M3428" s="103">
        <f t="shared" si="1363"/>
        <v>0</v>
      </c>
      <c r="N3428" s="103">
        <f t="shared" si="1363"/>
        <v>0</v>
      </c>
      <c r="O3428" s="82" t="s">
        <v>146</v>
      </c>
      <c r="R3428" s="352">
        <f>L3428-[1]გადასახდელები!L3428</f>
        <v>0</v>
      </c>
    </row>
    <row r="3429" spans="2:18" ht="20.25" hidden="1" customHeight="1">
      <c r="B3429" s="36" t="str">
        <f t="shared" si="1331"/>
        <v>b</v>
      </c>
      <c r="C3429" s="42">
        <v>4</v>
      </c>
      <c r="D3429" s="42"/>
      <c r="F3429" s="31"/>
      <c r="G3429" s="47" t="s">
        <v>359</v>
      </c>
      <c r="H3429" s="103">
        <f t="shared" si="1352"/>
        <v>0</v>
      </c>
      <c r="I3429" s="94">
        <f t="shared" si="1360"/>
        <v>0</v>
      </c>
      <c r="J3429" s="103">
        <f t="shared" ref="J3429:K3429" si="1366">J3659+J3889</f>
        <v>0</v>
      </c>
      <c r="K3429" s="103">
        <f t="shared" si="1366"/>
        <v>0</v>
      </c>
      <c r="L3429" s="94">
        <f t="shared" si="1315"/>
        <v>0</v>
      </c>
      <c r="M3429" s="103">
        <f t="shared" si="1363"/>
        <v>0</v>
      </c>
      <c r="N3429" s="103">
        <f t="shared" si="1363"/>
        <v>0</v>
      </c>
      <c r="O3429" s="82" t="s">
        <v>146</v>
      </c>
      <c r="R3429" s="352">
        <f>L3429-[1]გადასახდელები!L3429</f>
        <v>0</v>
      </c>
    </row>
    <row r="3430" spans="2:18" ht="20.25" hidden="1" customHeight="1">
      <c r="B3430" s="36" t="str">
        <f t="shared" si="1331"/>
        <v>b</v>
      </c>
      <c r="C3430" s="42">
        <v>4</v>
      </c>
      <c r="D3430" s="42"/>
      <c r="F3430" s="31"/>
      <c r="G3430" s="47" t="s">
        <v>360</v>
      </c>
      <c r="H3430" s="103">
        <f t="shared" si="1352"/>
        <v>0</v>
      </c>
      <c r="I3430" s="94">
        <f t="shared" si="1360"/>
        <v>0</v>
      </c>
      <c r="J3430" s="103">
        <f t="shared" ref="J3430:K3430" si="1367">J3660+J3890</f>
        <v>0</v>
      </c>
      <c r="K3430" s="103">
        <f t="shared" si="1367"/>
        <v>0</v>
      </c>
      <c r="L3430" s="94">
        <f t="shared" si="1315"/>
        <v>0</v>
      </c>
      <c r="M3430" s="103">
        <f t="shared" si="1363"/>
        <v>0</v>
      </c>
      <c r="N3430" s="103">
        <f t="shared" si="1363"/>
        <v>0</v>
      </c>
      <c r="O3430" s="82" t="s">
        <v>146</v>
      </c>
      <c r="R3430" s="352">
        <f>L3430-[1]გადასახდელები!L3430</f>
        <v>0</v>
      </c>
    </row>
    <row r="3431" spans="2:18" ht="20.25" hidden="1" customHeight="1">
      <c r="B3431" s="36" t="str">
        <f t="shared" si="1331"/>
        <v>b</v>
      </c>
      <c r="C3431" s="42">
        <v>3</v>
      </c>
      <c r="D3431" s="42"/>
      <c r="F3431" s="31"/>
      <c r="G3431" s="51" t="s">
        <v>211</v>
      </c>
      <c r="H3431" s="120">
        <f t="shared" si="1352"/>
        <v>0</v>
      </c>
      <c r="I3431" s="118">
        <f t="shared" si="1360"/>
        <v>0</v>
      </c>
      <c r="J3431" s="120">
        <f t="shared" ref="J3431:K3431" si="1368">J3661+J3891</f>
        <v>0</v>
      </c>
      <c r="K3431" s="120">
        <f t="shared" si="1368"/>
        <v>0</v>
      </c>
      <c r="L3431" s="118">
        <f t="shared" si="1315"/>
        <v>0</v>
      </c>
      <c r="M3431" s="120">
        <f t="shared" si="1363"/>
        <v>0</v>
      </c>
      <c r="N3431" s="120">
        <f t="shared" si="1363"/>
        <v>0</v>
      </c>
      <c r="O3431" s="82" t="s">
        <v>146</v>
      </c>
      <c r="R3431" s="352">
        <f>L3431-[1]გადასახდელები!L3431</f>
        <v>0</v>
      </c>
    </row>
    <row r="3432" spans="2:18" ht="20.25" hidden="1" customHeight="1">
      <c r="B3432" s="36" t="str">
        <f t="shared" si="1331"/>
        <v>b</v>
      </c>
      <c r="C3432" s="42">
        <v>4</v>
      </c>
      <c r="D3432" s="42"/>
      <c r="F3432" s="31"/>
      <c r="G3432" s="47" t="s">
        <v>356</v>
      </c>
      <c r="H3432" s="103">
        <f t="shared" si="1352"/>
        <v>0</v>
      </c>
      <c r="I3432" s="94">
        <f t="shared" si="1360"/>
        <v>0</v>
      </c>
      <c r="J3432" s="103">
        <f t="shared" ref="J3432:K3432" si="1369">J3662+J3892</f>
        <v>0</v>
      </c>
      <c r="K3432" s="103">
        <f t="shared" si="1369"/>
        <v>0</v>
      </c>
      <c r="L3432" s="94">
        <f t="shared" si="1315"/>
        <v>0</v>
      </c>
      <c r="M3432" s="103">
        <f t="shared" si="1363"/>
        <v>0</v>
      </c>
      <c r="N3432" s="103">
        <f t="shared" si="1363"/>
        <v>0</v>
      </c>
      <c r="O3432" s="82" t="s">
        <v>146</v>
      </c>
      <c r="R3432" s="352">
        <f>L3432-[1]გადასახდელები!L3432</f>
        <v>0</v>
      </c>
    </row>
    <row r="3433" spans="2:18" ht="20.25" hidden="1" customHeight="1">
      <c r="B3433" s="36" t="str">
        <f t="shared" si="1331"/>
        <v>b</v>
      </c>
      <c r="C3433" s="42">
        <v>4</v>
      </c>
      <c r="D3433" s="42"/>
      <c r="F3433" s="31"/>
      <c r="G3433" s="47" t="s">
        <v>357</v>
      </c>
      <c r="H3433" s="103">
        <f t="shared" si="1352"/>
        <v>0</v>
      </c>
      <c r="I3433" s="94">
        <f t="shared" si="1360"/>
        <v>0</v>
      </c>
      <c r="J3433" s="103">
        <f t="shared" ref="J3433:K3433" si="1370">J3663+J3893</f>
        <v>0</v>
      </c>
      <c r="K3433" s="103">
        <f t="shared" si="1370"/>
        <v>0</v>
      </c>
      <c r="L3433" s="94">
        <f t="shared" si="1315"/>
        <v>0</v>
      </c>
      <c r="M3433" s="103">
        <f t="shared" si="1363"/>
        <v>0</v>
      </c>
      <c r="N3433" s="103">
        <f t="shared" si="1363"/>
        <v>0</v>
      </c>
      <c r="O3433" s="82" t="s">
        <v>146</v>
      </c>
      <c r="R3433" s="352">
        <f>L3433-[1]გადასახდელები!L3433</f>
        <v>0</v>
      </c>
    </row>
    <row r="3434" spans="2:18" ht="20.25" hidden="1" customHeight="1">
      <c r="B3434" s="36" t="str">
        <f t="shared" si="1331"/>
        <v>b</v>
      </c>
      <c r="C3434" s="42">
        <v>4</v>
      </c>
      <c r="D3434" s="42"/>
      <c r="F3434" s="31"/>
      <c r="G3434" s="47" t="s">
        <v>212</v>
      </c>
      <c r="H3434" s="103">
        <f t="shared" si="1352"/>
        <v>0</v>
      </c>
      <c r="I3434" s="94">
        <f t="shared" si="1360"/>
        <v>0</v>
      </c>
      <c r="J3434" s="103">
        <f t="shared" ref="J3434:K3434" si="1371">J3664+J3894</f>
        <v>0</v>
      </c>
      <c r="K3434" s="103">
        <f t="shared" si="1371"/>
        <v>0</v>
      </c>
      <c r="L3434" s="94">
        <f t="shared" si="1315"/>
        <v>0</v>
      </c>
      <c r="M3434" s="103">
        <f t="shared" si="1363"/>
        <v>0</v>
      </c>
      <c r="N3434" s="103">
        <f t="shared" si="1363"/>
        <v>0</v>
      </c>
      <c r="O3434" s="82" t="s">
        <v>146</v>
      </c>
      <c r="R3434" s="352">
        <f>L3434-[1]გადასახდელები!L3434</f>
        <v>0</v>
      </c>
    </row>
    <row r="3435" spans="2:18" ht="20.25" hidden="1" customHeight="1">
      <c r="B3435" s="36" t="str">
        <f t="shared" si="1331"/>
        <v>b</v>
      </c>
      <c r="C3435" s="42">
        <v>4</v>
      </c>
      <c r="D3435" s="42"/>
      <c r="F3435" s="31"/>
      <c r="G3435" s="47" t="s">
        <v>361</v>
      </c>
      <c r="H3435" s="103">
        <f t="shared" si="1352"/>
        <v>0</v>
      </c>
      <c r="I3435" s="94">
        <f t="shared" si="1360"/>
        <v>0</v>
      </c>
      <c r="J3435" s="103">
        <f t="shared" ref="J3435:K3435" si="1372">J3665+J3895</f>
        <v>0</v>
      </c>
      <c r="K3435" s="103">
        <f t="shared" si="1372"/>
        <v>0</v>
      </c>
      <c r="L3435" s="94">
        <f t="shared" si="1315"/>
        <v>0</v>
      </c>
      <c r="M3435" s="103">
        <f t="shared" si="1363"/>
        <v>0</v>
      </c>
      <c r="N3435" s="103">
        <f t="shared" si="1363"/>
        <v>0</v>
      </c>
      <c r="O3435" s="82" t="s">
        <v>146</v>
      </c>
      <c r="R3435" s="352">
        <f>L3435-[1]გადასახდელები!L3435</f>
        <v>0</v>
      </c>
    </row>
    <row r="3436" spans="2:18" ht="20.25" hidden="1" customHeight="1">
      <c r="B3436" s="36" t="str">
        <f t="shared" si="1331"/>
        <v>b</v>
      </c>
      <c r="C3436" s="42">
        <v>4</v>
      </c>
      <c r="D3436" s="42"/>
      <c r="F3436" s="31"/>
      <c r="G3436" s="47" t="s">
        <v>359</v>
      </c>
      <c r="H3436" s="103">
        <f t="shared" si="1352"/>
        <v>0</v>
      </c>
      <c r="I3436" s="94">
        <f t="shared" si="1360"/>
        <v>0</v>
      </c>
      <c r="J3436" s="103">
        <f t="shared" ref="J3436:K3436" si="1373">J3666+J3896</f>
        <v>0</v>
      </c>
      <c r="K3436" s="103">
        <f t="shared" si="1373"/>
        <v>0</v>
      </c>
      <c r="L3436" s="94">
        <f t="shared" si="1315"/>
        <v>0</v>
      </c>
      <c r="M3436" s="103">
        <f t="shared" si="1363"/>
        <v>0</v>
      </c>
      <c r="N3436" s="103">
        <f t="shared" si="1363"/>
        <v>0</v>
      </c>
      <c r="O3436" s="82" t="s">
        <v>146</v>
      </c>
      <c r="R3436" s="352">
        <f>L3436-[1]გადასახდელები!L3436</f>
        <v>0</v>
      </c>
    </row>
    <row r="3437" spans="2:18" ht="20.25" hidden="1" customHeight="1">
      <c r="B3437" s="36" t="str">
        <f t="shared" si="1331"/>
        <v>b</v>
      </c>
      <c r="C3437" s="42">
        <v>4</v>
      </c>
      <c r="D3437" s="42"/>
      <c r="F3437" s="31"/>
      <c r="G3437" s="47" t="s">
        <v>360</v>
      </c>
      <c r="H3437" s="103">
        <f t="shared" si="1352"/>
        <v>0</v>
      </c>
      <c r="I3437" s="94">
        <f t="shared" si="1360"/>
        <v>0</v>
      </c>
      <c r="J3437" s="103">
        <f t="shared" ref="J3437:K3437" si="1374">J3667+J3897</f>
        <v>0</v>
      </c>
      <c r="K3437" s="103">
        <f t="shared" si="1374"/>
        <v>0</v>
      </c>
      <c r="L3437" s="94">
        <f t="shared" si="1315"/>
        <v>0</v>
      </c>
      <c r="M3437" s="103">
        <f t="shared" si="1363"/>
        <v>0</v>
      </c>
      <c r="N3437" s="103">
        <f t="shared" si="1363"/>
        <v>0</v>
      </c>
      <c r="O3437" s="82" t="s">
        <v>146</v>
      </c>
      <c r="R3437" s="352">
        <f>L3437-[1]გადასახდელები!L3437</f>
        <v>0</v>
      </c>
    </row>
    <row r="3438" spans="2:18" ht="20.25" hidden="1" customHeight="1">
      <c r="B3438" s="36" t="str">
        <f t="shared" si="1331"/>
        <v>b</v>
      </c>
      <c r="C3438" s="42">
        <v>3</v>
      </c>
      <c r="D3438" s="42"/>
      <c r="F3438" s="29"/>
      <c r="G3438" s="56" t="s">
        <v>213</v>
      </c>
      <c r="H3438" s="122">
        <f t="shared" si="1352"/>
        <v>0</v>
      </c>
      <c r="I3438" s="118">
        <f t="shared" si="1360"/>
        <v>0</v>
      </c>
      <c r="J3438" s="122">
        <f t="shared" ref="J3438:K3438" si="1375">J3668+J3898</f>
        <v>0</v>
      </c>
      <c r="K3438" s="122">
        <f t="shared" si="1375"/>
        <v>0</v>
      </c>
      <c r="L3438" s="118">
        <f t="shared" si="1315"/>
        <v>0</v>
      </c>
      <c r="M3438" s="122">
        <f t="shared" si="1363"/>
        <v>0</v>
      </c>
      <c r="N3438" s="122">
        <f t="shared" si="1363"/>
        <v>0</v>
      </c>
      <c r="O3438" s="82" t="s">
        <v>146</v>
      </c>
      <c r="R3438" s="352">
        <f>L3438-[1]გადასახდელები!L3438</f>
        <v>0</v>
      </c>
    </row>
    <row r="3439" spans="2:18" ht="20.25" hidden="1" customHeight="1">
      <c r="B3439" s="36" t="str">
        <f t="shared" si="1331"/>
        <v>b</v>
      </c>
      <c r="C3439" s="42">
        <v>2</v>
      </c>
      <c r="D3439" s="42"/>
      <c r="F3439" s="28"/>
      <c r="G3439" s="60" t="s">
        <v>362</v>
      </c>
      <c r="H3439" s="86">
        <f t="shared" si="1352"/>
        <v>0</v>
      </c>
      <c r="I3439" s="87">
        <f t="shared" si="1360"/>
        <v>0</v>
      </c>
      <c r="J3439" s="86">
        <f t="shared" ref="J3439:K3439" si="1376">J3669+J3899</f>
        <v>0</v>
      </c>
      <c r="K3439" s="86">
        <f t="shared" si="1376"/>
        <v>0</v>
      </c>
      <c r="L3439" s="87">
        <f t="shared" si="1315"/>
        <v>0</v>
      </c>
      <c r="M3439" s="86">
        <f t="shared" si="1363"/>
        <v>0</v>
      </c>
      <c r="N3439" s="86">
        <f t="shared" si="1363"/>
        <v>0</v>
      </c>
      <c r="O3439" s="82" t="s">
        <v>146</v>
      </c>
      <c r="R3439" s="352">
        <f>L3439-[1]გადასახდელები!L3439</f>
        <v>0</v>
      </c>
    </row>
    <row r="3440" spans="2:18" ht="20.25" hidden="1" customHeight="1">
      <c r="B3440" s="36" t="str">
        <f t="shared" si="1331"/>
        <v>b</v>
      </c>
      <c r="C3440" s="42">
        <v>3</v>
      </c>
      <c r="D3440" s="42"/>
      <c r="F3440" s="29"/>
      <c r="G3440" s="51" t="s">
        <v>355</v>
      </c>
      <c r="H3440" s="120">
        <f t="shared" si="1352"/>
        <v>0</v>
      </c>
      <c r="I3440" s="118">
        <f t="shared" si="1360"/>
        <v>0</v>
      </c>
      <c r="J3440" s="120">
        <f t="shared" ref="J3440:K3440" si="1377">J3670+J3900</f>
        <v>0</v>
      </c>
      <c r="K3440" s="120">
        <f t="shared" si="1377"/>
        <v>0</v>
      </c>
      <c r="L3440" s="118">
        <f t="shared" si="1315"/>
        <v>0</v>
      </c>
      <c r="M3440" s="120">
        <f t="shared" si="1363"/>
        <v>0</v>
      </c>
      <c r="N3440" s="120">
        <f t="shared" si="1363"/>
        <v>0</v>
      </c>
      <c r="O3440" s="82" t="s">
        <v>146</v>
      </c>
      <c r="R3440" s="352">
        <f>L3440-[1]გადასახდელები!L3440</f>
        <v>0</v>
      </c>
    </row>
    <row r="3441" spans="2:18" ht="20.25" hidden="1" customHeight="1">
      <c r="B3441" s="36" t="str">
        <f t="shared" si="1331"/>
        <v>b</v>
      </c>
      <c r="C3441" s="42">
        <v>4</v>
      </c>
      <c r="D3441" s="42"/>
      <c r="F3441" s="29"/>
      <c r="G3441" s="47" t="s">
        <v>363</v>
      </c>
      <c r="H3441" s="103">
        <f t="shared" si="1352"/>
        <v>0</v>
      </c>
      <c r="I3441" s="94">
        <f t="shared" si="1360"/>
        <v>0</v>
      </c>
      <c r="J3441" s="103">
        <f t="shared" ref="J3441:K3441" si="1378">J3671+J3901</f>
        <v>0</v>
      </c>
      <c r="K3441" s="103">
        <f t="shared" si="1378"/>
        <v>0</v>
      </c>
      <c r="L3441" s="94">
        <f t="shared" si="1315"/>
        <v>0</v>
      </c>
      <c r="M3441" s="103">
        <f t="shared" si="1363"/>
        <v>0</v>
      </c>
      <c r="N3441" s="103">
        <f t="shared" si="1363"/>
        <v>0</v>
      </c>
      <c r="O3441" s="82" t="s">
        <v>146</v>
      </c>
      <c r="R3441" s="352">
        <f>L3441-[1]გადასახდელები!L3441</f>
        <v>0</v>
      </c>
    </row>
    <row r="3442" spans="2:18" ht="20.25" hidden="1" customHeight="1">
      <c r="B3442" s="36" t="str">
        <f t="shared" si="1331"/>
        <v>b</v>
      </c>
      <c r="C3442" s="42">
        <v>4</v>
      </c>
      <c r="D3442" s="42"/>
      <c r="F3442" s="29"/>
      <c r="G3442" s="47" t="s">
        <v>210</v>
      </c>
      <c r="H3442" s="103">
        <f t="shared" si="1352"/>
        <v>0</v>
      </c>
      <c r="I3442" s="94">
        <f t="shared" si="1360"/>
        <v>0</v>
      </c>
      <c r="J3442" s="103">
        <f t="shared" ref="J3442:K3442" si="1379">J3672+J3902</f>
        <v>0</v>
      </c>
      <c r="K3442" s="103">
        <f t="shared" si="1379"/>
        <v>0</v>
      </c>
      <c r="L3442" s="94">
        <f t="shared" si="1315"/>
        <v>0</v>
      </c>
      <c r="M3442" s="103">
        <f t="shared" si="1363"/>
        <v>0</v>
      </c>
      <c r="N3442" s="103">
        <f t="shared" si="1363"/>
        <v>0</v>
      </c>
      <c r="O3442" s="82" t="s">
        <v>146</v>
      </c>
      <c r="R3442" s="352">
        <f>L3442-[1]გადასახდელები!L3442</f>
        <v>0</v>
      </c>
    </row>
    <row r="3443" spans="2:18" ht="20.25" hidden="1" customHeight="1">
      <c r="B3443" s="36" t="str">
        <f t="shared" si="1331"/>
        <v>b</v>
      </c>
      <c r="C3443" s="42">
        <v>4</v>
      </c>
      <c r="D3443" s="42"/>
      <c r="F3443" s="29"/>
      <c r="G3443" s="47" t="s">
        <v>357</v>
      </c>
      <c r="H3443" s="103">
        <f t="shared" si="1352"/>
        <v>0</v>
      </c>
      <c r="I3443" s="94">
        <f t="shared" si="1360"/>
        <v>0</v>
      </c>
      <c r="J3443" s="103">
        <f t="shared" ref="J3443:K3443" si="1380">J3673+J3903</f>
        <v>0</v>
      </c>
      <c r="K3443" s="103">
        <f t="shared" si="1380"/>
        <v>0</v>
      </c>
      <c r="L3443" s="94">
        <f t="shared" si="1315"/>
        <v>0</v>
      </c>
      <c r="M3443" s="103">
        <f t="shared" si="1363"/>
        <v>0</v>
      </c>
      <c r="N3443" s="103">
        <f t="shared" si="1363"/>
        <v>0</v>
      </c>
      <c r="O3443" s="82" t="s">
        <v>146</v>
      </c>
      <c r="R3443" s="352">
        <f>L3443-[1]გადასახდელები!L3443</f>
        <v>0</v>
      </c>
    </row>
    <row r="3444" spans="2:18" ht="30.75" hidden="1" customHeight="1">
      <c r="B3444" s="36" t="str">
        <f t="shared" si="1331"/>
        <v>b</v>
      </c>
      <c r="C3444" s="42">
        <v>4</v>
      </c>
      <c r="D3444" s="42"/>
      <c r="F3444" s="29"/>
      <c r="G3444" s="47" t="s">
        <v>364</v>
      </c>
      <c r="H3444" s="103">
        <f t="shared" si="1352"/>
        <v>0</v>
      </c>
      <c r="I3444" s="94">
        <f t="shared" si="1360"/>
        <v>0</v>
      </c>
      <c r="J3444" s="103">
        <f t="shared" ref="J3444:K3444" si="1381">J3674+J3904</f>
        <v>0</v>
      </c>
      <c r="K3444" s="103">
        <f t="shared" si="1381"/>
        <v>0</v>
      </c>
      <c r="L3444" s="94">
        <f t="shared" si="1315"/>
        <v>0</v>
      </c>
      <c r="M3444" s="103">
        <f t="shared" si="1363"/>
        <v>0</v>
      </c>
      <c r="N3444" s="103">
        <f t="shared" si="1363"/>
        <v>0</v>
      </c>
      <c r="O3444" s="82" t="s">
        <v>146</v>
      </c>
      <c r="R3444" s="352">
        <f>L3444-[1]გადასახდელები!L3444</f>
        <v>0</v>
      </c>
    </row>
    <row r="3445" spans="2:18" ht="20.25" hidden="1" customHeight="1">
      <c r="B3445" s="36" t="str">
        <f t="shared" si="1331"/>
        <v>b</v>
      </c>
      <c r="C3445" s="42">
        <v>4</v>
      </c>
      <c r="D3445" s="42"/>
      <c r="F3445" s="29"/>
      <c r="G3445" s="47" t="s">
        <v>358</v>
      </c>
      <c r="H3445" s="103">
        <f t="shared" si="1352"/>
        <v>0</v>
      </c>
      <c r="I3445" s="94">
        <f t="shared" si="1360"/>
        <v>0</v>
      </c>
      <c r="J3445" s="103">
        <f t="shared" ref="J3445:K3445" si="1382">J3675+J3905</f>
        <v>0</v>
      </c>
      <c r="K3445" s="103">
        <f t="shared" si="1382"/>
        <v>0</v>
      </c>
      <c r="L3445" s="94">
        <f t="shared" si="1315"/>
        <v>0</v>
      </c>
      <c r="M3445" s="103">
        <f t="shared" si="1363"/>
        <v>0</v>
      </c>
      <c r="N3445" s="103">
        <f t="shared" si="1363"/>
        <v>0</v>
      </c>
      <c r="O3445" s="82" t="s">
        <v>146</v>
      </c>
      <c r="R3445" s="352">
        <f>L3445-[1]გადასახდელები!L3445</f>
        <v>0</v>
      </c>
    </row>
    <row r="3446" spans="2:18" ht="20.25" hidden="1" customHeight="1">
      <c r="B3446" s="36" t="str">
        <f t="shared" si="1331"/>
        <v>b</v>
      </c>
      <c r="C3446" s="42">
        <v>4</v>
      </c>
      <c r="D3446" s="42"/>
      <c r="F3446" s="29"/>
      <c r="G3446" s="47" t="s">
        <v>359</v>
      </c>
      <c r="H3446" s="103">
        <f t="shared" si="1352"/>
        <v>0</v>
      </c>
      <c r="I3446" s="94">
        <f t="shared" si="1360"/>
        <v>0</v>
      </c>
      <c r="J3446" s="103">
        <f t="shared" ref="J3446:K3446" si="1383">J3676+J3906</f>
        <v>0</v>
      </c>
      <c r="K3446" s="103">
        <f t="shared" si="1383"/>
        <v>0</v>
      </c>
      <c r="L3446" s="94">
        <f t="shared" si="1315"/>
        <v>0</v>
      </c>
      <c r="M3446" s="103">
        <f t="shared" ref="M3446:N3455" si="1384">M3676+M3906</f>
        <v>0</v>
      </c>
      <c r="N3446" s="103">
        <f t="shared" si="1384"/>
        <v>0</v>
      </c>
      <c r="O3446" s="82" t="s">
        <v>146</v>
      </c>
      <c r="R3446" s="352">
        <f>L3446-[1]გადასახდელები!L3446</f>
        <v>0</v>
      </c>
    </row>
    <row r="3447" spans="2:18" ht="20.25" hidden="1" customHeight="1">
      <c r="B3447" s="36" t="str">
        <f t="shared" si="1331"/>
        <v>b</v>
      </c>
      <c r="C3447" s="42">
        <v>4</v>
      </c>
      <c r="D3447" s="42"/>
      <c r="F3447" s="29"/>
      <c r="G3447" s="47" t="s">
        <v>365</v>
      </c>
      <c r="H3447" s="122">
        <f t="shared" si="1352"/>
        <v>0</v>
      </c>
      <c r="I3447" s="94">
        <f t="shared" si="1360"/>
        <v>0</v>
      </c>
      <c r="J3447" s="122">
        <f t="shared" ref="J3447:K3447" si="1385">J3677+J3907</f>
        <v>0</v>
      </c>
      <c r="K3447" s="122">
        <f t="shared" si="1385"/>
        <v>0</v>
      </c>
      <c r="L3447" s="94">
        <f t="shared" si="1315"/>
        <v>0</v>
      </c>
      <c r="M3447" s="122">
        <f t="shared" si="1384"/>
        <v>0</v>
      </c>
      <c r="N3447" s="122">
        <f t="shared" si="1384"/>
        <v>0</v>
      </c>
      <c r="O3447" s="82" t="s">
        <v>146</v>
      </c>
      <c r="R3447" s="352">
        <f>L3447-[1]გადასახდელები!L3447</f>
        <v>0</v>
      </c>
    </row>
    <row r="3448" spans="2:18" ht="20.25" hidden="1" customHeight="1">
      <c r="B3448" s="36" t="str">
        <f t="shared" si="1331"/>
        <v>b</v>
      </c>
      <c r="C3448" s="42">
        <v>3</v>
      </c>
      <c r="D3448" s="42"/>
      <c r="F3448" s="29"/>
      <c r="G3448" s="51" t="s">
        <v>211</v>
      </c>
      <c r="H3448" s="120">
        <f t="shared" si="1352"/>
        <v>0</v>
      </c>
      <c r="I3448" s="118">
        <f t="shared" si="1360"/>
        <v>0</v>
      </c>
      <c r="J3448" s="120">
        <f t="shared" ref="J3448:K3448" si="1386">J3678+J3908</f>
        <v>0</v>
      </c>
      <c r="K3448" s="120">
        <f t="shared" si="1386"/>
        <v>0</v>
      </c>
      <c r="L3448" s="118">
        <f t="shared" ref="L3448:L3479" si="1387">M3448+N3448</f>
        <v>0</v>
      </c>
      <c r="M3448" s="120">
        <f t="shared" si="1384"/>
        <v>0</v>
      </c>
      <c r="N3448" s="120">
        <f t="shared" si="1384"/>
        <v>0</v>
      </c>
      <c r="O3448" s="82" t="s">
        <v>146</v>
      </c>
      <c r="R3448" s="352">
        <f>L3448-[1]გადასახდელები!L3448</f>
        <v>0</v>
      </c>
    </row>
    <row r="3449" spans="2:18" ht="20.25" hidden="1" customHeight="1">
      <c r="B3449" s="36" t="str">
        <f t="shared" si="1331"/>
        <v>b</v>
      </c>
      <c r="C3449" s="42">
        <v>4</v>
      </c>
      <c r="D3449" s="42"/>
      <c r="F3449" s="29"/>
      <c r="G3449" s="47" t="s">
        <v>363</v>
      </c>
      <c r="H3449" s="103">
        <f t="shared" si="1352"/>
        <v>0</v>
      </c>
      <c r="I3449" s="94">
        <f t="shared" si="1360"/>
        <v>0</v>
      </c>
      <c r="J3449" s="103">
        <f t="shared" ref="J3449:K3449" si="1388">J3679+J3909</f>
        <v>0</v>
      </c>
      <c r="K3449" s="103">
        <f t="shared" si="1388"/>
        <v>0</v>
      </c>
      <c r="L3449" s="94">
        <f t="shared" si="1387"/>
        <v>0</v>
      </c>
      <c r="M3449" s="103">
        <f t="shared" si="1384"/>
        <v>0</v>
      </c>
      <c r="N3449" s="103">
        <f t="shared" si="1384"/>
        <v>0</v>
      </c>
      <c r="O3449" s="82" t="s">
        <v>146</v>
      </c>
      <c r="R3449" s="352">
        <f>L3449-[1]გადასახდელები!L3449</f>
        <v>0</v>
      </c>
    </row>
    <row r="3450" spans="2:18" ht="20.25" hidden="1" customHeight="1">
      <c r="B3450" s="36" t="str">
        <f t="shared" si="1331"/>
        <v>b</v>
      </c>
      <c r="C3450" s="42">
        <v>4</v>
      </c>
      <c r="D3450" s="42"/>
      <c r="F3450" s="29"/>
      <c r="G3450" s="47" t="s">
        <v>210</v>
      </c>
      <c r="H3450" s="103">
        <f t="shared" si="1352"/>
        <v>0</v>
      </c>
      <c r="I3450" s="94">
        <f t="shared" si="1360"/>
        <v>0</v>
      </c>
      <c r="J3450" s="103">
        <f t="shared" ref="J3450:K3450" si="1389">J3680+J3910</f>
        <v>0</v>
      </c>
      <c r="K3450" s="103">
        <f t="shared" si="1389"/>
        <v>0</v>
      </c>
      <c r="L3450" s="94">
        <f t="shared" si="1387"/>
        <v>0</v>
      </c>
      <c r="M3450" s="103">
        <f t="shared" si="1384"/>
        <v>0</v>
      </c>
      <c r="N3450" s="103">
        <f t="shared" si="1384"/>
        <v>0</v>
      </c>
      <c r="O3450" s="82" t="s">
        <v>146</v>
      </c>
      <c r="R3450" s="352">
        <f>L3450-[1]გადასახდელები!L3450</f>
        <v>0</v>
      </c>
    </row>
    <row r="3451" spans="2:18" ht="20.25" hidden="1" customHeight="1">
      <c r="B3451" s="36" t="str">
        <f t="shared" si="1331"/>
        <v>b</v>
      </c>
      <c r="C3451" s="42">
        <v>4</v>
      </c>
      <c r="D3451" s="42"/>
      <c r="F3451" s="29"/>
      <c r="G3451" s="47" t="s">
        <v>357</v>
      </c>
      <c r="H3451" s="103">
        <f t="shared" si="1352"/>
        <v>0</v>
      </c>
      <c r="I3451" s="94">
        <f t="shared" si="1360"/>
        <v>0</v>
      </c>
      <c r="J3451" s="103">
        <f t="shared" ref="J3451:K3451" si="1390">J3681+J3911</f>
        <v>0</v>
      </c>
      <c r="K3451" s="103">
        <f t="shared" si="1390"/>
        <v>0</v>
      </c>
      <c r="L3451" s="94">
        <f t="shared" si="1387"/>
        <v>0</v>
      </c>
      <c r="M3451" s="103">
        <f t="shared" si="1384"/>
        <v>0</v>
      </c>
      <c r="N3451" s="103">
        <f t="shared" si="1384"/>
        <v>0</v>
      </c>
      <c r="O3451" s="82" t="s">
        <v>146</v>
      </c>
      <c r="R3451" s="352">
        <f>L3451-[1]გადასახდელები!L3451</f>
        <v>0</v>
      </c>
    </row>
    <row r="3452" spans="2:18" ht="30.75" hidden="1" customHeight="1">
      <c r="B3452" s="36" t="str">
        <f t="shared" si="1331"/>
        <v>b</v>
      </c>
      <c r="C3452" s="42">
        <v>4</v>
      </c>
      <c r="D3452" s="42"/>
      <c r="F3452" s="29"/>
      <c r="G3452" s="47" t="s">
        <v>364</v>
      </c>
      <c r="H3452" s="103">
        <f t="shared" si="1352"/>
        <v>0</v>
      </c>
      <c r="I3452" s="94">
        <f t="shared" si="1360"/>
        <v>0</v>
      </c>
      <c r="J3452" s="103">
        <f t="shared" ref="J3452:K3452" si="1391">J3682+J3912</f>
        <v>0</v>
      </c>
      <c r="K3452" s="103">
        <f t="shared" si="1391"/>
        <v>0</v>
      </c>
      <c r="L3452" s="94">
        <f t="shared" si="1387"/>
        <v>0</v>
      </c>
      <c r="M3452" s="103">
        <f t="shared" si="1384"/>
        <v>0</v>
      </c>
      <c r="N3452" s="103">
        <f t="shared" si="1384"/>
        <v>0</v>
      </c>
      <c r="O3452" s="82" t="s">
        <v>146</v>
      </c>
      <c r="R3452" s="352">
        <f>L3452-[1]გადასახდელები!L3452</f>
        <v>0</v>
      </c>
    </row>
    <row r="3453" spans="2:18" ht="20.25" hidden="1" customHeight="1">
      <c r="B3453" s="36" t="str">
        <f t="shared" si="1331"/>
        <v>b</v>
      </c>
      <c r="C3453" s="42">
        <v>4</v>
      </c>
      <c r="D3453" s="42"/>
      <c r="F3453" s="29"/>
      <c r="G3453" s="47" t="s">
        <v>366</v>
      </c>
      <c r="H3453" s="103">
        <f t="shared" si="1352"/>
        <v>0</v>
      </c>
      <c r="I3453" s="94">
        <f t="shared" si="1360"/>
        <v>0</v>
      </c>
      <c r="J3453" s="103">
        <f t="shared" ref="J3453:K3453" si="1392">J3683+J3913</f>
        <v>0</v>
      </c>
      <c r="K3453" s="103">
        <f t="shared" si="1392"/>
        <v>0</v>
      </c>
      <c r="L3453" s="94">
        <f t="shared" si="1387"/>
        <v>0</v>
      </c>
      <c r="M3453" s="103">
        <f t="shared" si="1384"/>
        <v>0</v>
      </c>
      <c r="N3453" s="103">
        <f t="shared" si="1384"/>
        <v>0</v>
      </c>
      <c r="O3453" s="82" t="s">
        <v>146</v>
      </c>
      <c r="R3453" s="352">
        <f>L3453-[1]გადასახდელები!L3453</f>
        <v>0</v>
      </c>
    </row>
    <row r="3454" spans="2:18" ht="20.25" hidden="1" customHeight="1">
      <c r="B3454" s="36" t="str">
        <f t="shared" si="1331"/>
        <v>b</v>
      </c>
      <c r="C3454" s="42">
        <v>4</v>
      </c>
      <c r="D3454" s="42"/>
      <c r="F3454" s="29"/>
      <c r="G3454" s="47" t="s">
        <v>359</v>
      </c>
      <c r="H3454" s="103">
        <f t="shared" si="1352"/>
        <v>0</v>
      </c>
      <c r="I3454" s="94">
        <f t="shared" si="1360"/>
        <v>0</v>
      </c>
      <c r="J3454" s="103">
        <f t="shared" ref="J3454:K3454" si="1393">J3684+J3914</f>
        <v>0</v>
      </c>
      <c r="K3454" s="103">
        <f t="shared" si="1393"/>
        <v>0</v>
      </c>
      <c r="L3454" s="94">
        <f t="shared" si="1387"/>
        <v>0</v>
      </c>
      <c r="M3454" s="103">
        <f t="shared" si="1384"/>
        <v>0</v>
      </c>
      <c r="N3454" s="103">
        <f t="shared" si="1384"/>
        <v>0</v>
      </c>
      <c r="O3454" s="82" t="s">
        <v>146</v>
      </c>
      <c r="R3454" s="352">
        <f>L3454-[1]გადასახდელები!L3454</f>
        <v>0</v>
      </c>
    </row>
    <row r="3455" spans="2:18" ht="21" hidden="1" customHeight="1" thickBot="1">
      <c r="B3455" s="36" t="str">
        <f t="shared" si="1331"/>
        <v>b</v>
      </c>
      <c r="C3455" s="42">
        <v>4</v>
      </c>
      <c r="D3455" s="42"/>
      <c r="F3455" s="29"/>
      <c r="G3455" s="47" t="s">
        <v>365</v>
      </c>
      <c r="H3455" s="103">
        <f t="shared" si="1352"/>
        <v>0</v>
      </c>
      <c r="I3455" s="94">
        <f t="shared" si="1360"/>
        <v>0</v>
      </c>
      <c r="J3455" s="103">
        <f t="shared" ref="J3455:K3455" si="1394">J3685+J3915</f>
        <v>0</v>
      </c>
      <c r="K3455" s="103">
        <f t="shared" si="1394"/>
        <v>0</v>
      </c>
      <c r="L3455" s="94">
        <f t="shared" si="1387"/>
        <v>0</v>
      </c>
      <c r="M3455" s="103">
        <f t="shared" si="1384"/>
        <v>0</v>
      </c>
      <c r="N3455" s="103">
        <f t="shared" si="1384"/>
        <v>0</v>
      </c>
      <c r="O3455" s="82" t="s">
        <v>146</v>
      </c>
      <c r="R3455" s="352">
        <f>L3455-[1]გადასახდელები!L3455</f>
        <v>0</v>
      </c>
    </row>
    <row r="3456" spans="2:18" ht="63" customHeight="1" thickBot="1">
      <c r="B3456" s="36" t="str">
        <f t="shared" si="1331"/>
        <v>a</v>
      </c>
      <c r="C3456" s="42">
        <v>1</v>
      </c>
      <c r="D3456" s="42"/>
      <c r="E3456" s="24"/>
      <c r="F3456" s="32" t="s">
        <v>115</v>
      </c>
      <c r="G3456" s="61" t="s">
        <v>762</v>
      </c>
      <c r="H3456" s="79">
        <f>H3458+H3590+H3653+H3669</f>
        <v>3526.6010000000001</v>
      </c>
      <c r="I3456" s="80">
        <f t="shared" si="1360"/>
        <v>125</v>
      </c>
      <c r="J3456" s="81">
        <f>J3458+J3590+J3653+J3669</f>
        <v>0</v>
      </c>
      <c r="K3456" s="81">
        <f>K3458+K3590+K3653+K3669</f>
        <v>125</v>
      </c>
      <c r="L3456" s="80">
        <f t="shared" si="1387"/>
        <v>52.52</v>
      </c>
      <c r="M3456" s="81">
        <f>M3458+M3590+M3653+M3669</f>
        <v>0</v>
      </c>
      <c r="N3456" s="81">
        <f>N3458+N3590+N3653+N3669</f>
        <v>52.52</v>
      </c>
      <c r="O3456" s="82" t="s">
        <v>146</v>
      </c>
      <c r="P3456" s="43">
        <v>1</v>
      </c>
      <c r="R3456" s="352">
        <f>L3456-[1]გადასახდელები!L3456</f>
        <v>52.52</v>
      </c>
    </row>
    <row r="3457" spans="2:18" ht="21" hidden="1" customHeight="1" thickTop="1">
      <c r="B3457" s="36" t="str">
        <f t="shared" si="1331"/>
        <v>b</v>
      </c>
      <c r="C3457" s="42">
        <v>2</v>
      </c>
      <c r="D3457" s="42"/>
      <c r="F3457" s="26"/>
      <c r="G3457" s="46" t="s">
        <v>162</v>
      </c>
      <c r="H3457" s="83"/>
      <c r="I3457" s="84">
        <f t="shared" si="1360"/>
        <v>0</v>
      </c>
      <c r="J3457" s="85"/>
      <c r="K3457" s="85"/>
      <c r="L3457" s="84">
        <f t="shared" si="1387"/>
        <v>0</v>
      </c>
      <c r="M3457" s="85"/>
      <c r="N3457" s="85"/>
      <c r="R3457" s="352">
        <f>L3457-[1]გადასახდელები!L3457</f>
        <v>0</v>
      </c>
    </row>
    <row r="3458" spans="2:18" ht="20.25" customHeight="1" thickTop="1">
      <c r="B3458" s="36" t="str">
        <f t="shared" si="1331"/>
        <v>a</v>
      </c>
      <c r="C3458" s="42">
        <v>2</v>
      </c>
      <c r="D3458" s="42"/>
      <c r="E3458" s="24">
        <v>70451</v>
      </c>
      <c r="F3458" s="341" t="s">
        <v>524</v>
      </c>
      <c r="G3458" s="58" t="s">
        <v>163</v>
      </c>
      <c r="H3458" s="86">
        <f>H3459+H3470+H3538+H3546+H3547+H3557+H3567</f>
        <v>45.600999999999999</v>
      </c>
      <c r="I3458" s="87">
        <f t="shared" si="1360"/>
        <v>125</v>
      </c>
      <c r="J3458" s="88">
        <f>J3459+J3470+J3538+J3546+J3547+J3557+J3567+J3537</f>
        <v>0</v>
      </c>
      <c r="K3458" s="88">
        <f>K3459+K3470+K3538+K3546+K3547+K3557+K3567</f>
        <v>125</v>
      </c>
      <c r="L3458" s="87">
        <f t="shared" si="1387"/>
        <v>52.52</v>
      </c>
      <c r="M3458" s="88">
        <f>M3459+M3470+M3538+M3546+M3547+M3557+M3567+M3537</f>
        <v>0</v>
      </c>
      <c r="N3458" s="88">
        <f>N3459+N3470+N3538+N3546+N3547+N3557+N3567</f>
        <v>52.52</v>
      </c>
      <c r="O3458" s="82" t="s">
        <v>146</v>
      </c>
      <c r="R3458" s="352">
        <f>L3458-[1]გადასახდელები!L3458</f>
        <v>52.52</v>
      </c>
    </row>
    <row r="3459" spans="2:18" ht="20.25" hidden="1" customHeight="1">
      <c r="B3459" s="36" t="str">
        <f t="shared" si="1331"/>
        <v>b</v>
      </c>
      <c r="C3459" s="42">
        <v>31</v>
      </c>
      <c r="D3459" s="42"/>
      <c r="F3459" s="341" t="s">
        <v>525</v>
      </c>
      <c r="G3459" s="57" t="s">
        <v>164</v>
      </c>
      <c r="H3459" s="89">
        <f>H3460+H3469</f>
        <v>0</v>
      </c>
      <c r="I3459" s="90">
        <f t="shared" si="1360"/>
        <v>0</v>
      </c>
      <c r="J3459" s="92">
        <f>J3460+J3469</f>
        <v>0</v>
      </c>
      <c r="K3459" s="92">
        <f>K3460+K3469</f>
        <v>0</v>
      </c>
      <c r="L3459" s="90">
        <f t="shared" si="1387"/>
        <v>0</v>
      </c>
      <c r="M3459" s="92">
        <f>M3460+M3469</f>
        <v>0</v>
      </c>
      <c r="N3459" s="92">
        <f>N3460+N3469</f>
        <v>0</v>
      </c>
      <c r="O3459" s="82" t="s">
        <v>146</v>
      </c>
      <c r="R3459" s="352">
        <f>L3459-[1]გადასახდელები!L3459</f>
        <v>0</v>
      </c>
    </row>
    <row r="3460" spans="2:18" ht="20.25" hidden="1" customHeight="1">
      <c r="B3460" s="36" t="str">
        <f t="shared" si="1331"/>
        <v>b</v>
      </c>
      <c r="C3460" s="42">
        <v>4</v>
      </c>
      <c r="D3460" s="42"/>
      <c r="F3460" s="341" t="s">
        <v>526</v>
      </c>
      <c r="G3460" s="47" t="s">
        <v>165</v>
      </c>
      <c r="H3460" s="93">
        <f>H3461+H3468</f>
        <v>0</v>
      </c>
      <c r="I3460" s="94">
        <f t="shared" si="1360"/>
        <v>0</v>
      </c>
      <c r="J3460" s="95">
        <f>J3461+J3468</f>
        <v>0</v>
      </c>
      <c r="K3460" s="95">
        <f>K3461+K3468</f>
        <v>0</v>
      </c>
      <c r="L3460" s="94">
        <f t="shared" si="1387"/>
        <v>0</v>
      </c>
      <c r="M3460" s="95">
        <f>M3461+M3468</f>
        <v>0</v>
      </c>
      <c r="N3460" s="95">
        <f>N3461+N3468</f>
        <v>0</v>
      </c>
      <c r="O3460" s="82" t="s">
        <v>146</v>
      </c>
      <c r="R3460" s="352">
        <f>L3460-[1]გადასახდელები!L3460</f>
        <v>0</v>
      </c>
    </row>
    <row r="3461" spans="2:18" ht="20.25" hidden="1" customHeight="1">
      <c r="B3461" s="36" t="str">
        <f t="shared" si="1331"/>
        <v>b</v>
      </c>
      <c r="C3461" s="42">
        <v>5</v>
      </c>
      <c r="D3461" s="42"/>
      <c r="F3461" s="342" t="s">
        <v>527</v>
      </c>
      <c r="G3461" s="48" t="s">
        <v>166</v>
      </c>
      <c r="H3461" s="96">
        <f>SUM(H3462:H3467)</f>
        <v>0</v>
      </c>
      <c r="I3461" s="97">
        <f t="shared" si="1360"/>
        <v>0</v>
      </c>
      <c r="J3461" s="98">
        <f>SUM(J3462:J3467)</f>
        <v>0</v>
      </c>
      <c r="K3461" s="98">
        <f>SUM(K3462:K3467)</f>
        <v>0</v>
      </c>
      <c r="L3461" s="97">
        <f t="shared" si="1387"/>
        <v>0</v>
      </c>
      <c r="M3461" s="98">
        <f>SUM(M3462:M3467)</f>
        <v>0</v>
      </c>
      <c r="N3461" s="98">
        <f>SUM(N3462:N3467)</f>
        <v>0</v>
      </c>
      <c r="O3461" s="82" t="s">
        <v>146</v>
      </c>
      <c r="R3461" s="352">
        <f>L3461-[1]გადასახდელები!L3461</f>
        <v>0</v>
      </c>
    </row>
    <row r="3462" spans="2:18" ht="20.25" hidden="1" customHeight="1">
      <c r="B3462" s="36" t="str">
        <f t="shared" si="1331"/>
        <v>b</v>
      </c>
      <c r="C3462" s="42">
        <v>6</v>
      </c>
      <c r="D3462" s="42"/>
      <c r="F3462" s="343" t="s">
        <v>528</v>
      </c>
      <c r="G3462" s="45" t="s">
        <v>167</v>
      </c>
      <c r="H3462" s="99"/>
      <c r="I3462" s="91">
        <f t="shared" si="1360"/>
        <v>0</v>
      </c>
      <c r="J3462" s="100"/>
      <c r="K3462" s="100"/>
      <c r="L3462" s="91">
        <f t="shared" si="1387"/>
        <v>0</v>
      </c>
      <c r="M3462" s="100"/>
      <c r="N3462" s="100"/>
      <c r="R3462" s="352">
        <f>L3462-[1]გადასახდელები!L3462</f>
        <v>0</v>
      </c>
    </row>
    <row r="3463" spans="2:18" ht="20.25" hidden="1" customHeight="1">
      <c r="B3463" s="36" t="str">
        <f t="shared" ref="B3463:B3526" si="1395">IF(H3463+I3463+L3463&gt;0,"a","b")</f>
        <v>b</v>
      </c>
      <c r="C3463" s="42">
        <v>6</v>
      </c>
      <c r="D3463" s="42"/>
      <c r="F3463" s="343" t="s">
        <v>592</v>
      </c>
      <c r="G3463" s="45" t="s">
        <v>168</v>
      </c>
      <c r="H3463" s="99"/>
      <c r="I3463" s="91">
        <f t="shared" si="1360"/>
        <v>0</v>
      </c>
      <c r="J3463" s="100"/>
      <c r="K3463" s="100"/>
      <c r="L3463" s="91">
        <f t="shared" si="1387"/>
        <v>0</v>
      </c>
      <c r="M3463" s="100"/>
      <c r="N3463" s="100"/>
      <c r="R3463" s="352">
        <f>L3463-[1]გადასახდელები!L3463</f>
        <v>0</v>
      </c>
    </row>
    <row r="3464" spans="2:18" ht="20.25" hidden="1" customHeight="1">
      <c r="B3464" s="36" t="str">
        <f t="shared" si="1395"/>
        <v>b</v>
      </c>
      <c r="C3464" s="42">
        <v>6</v>
      </c>
      <c r="D3464" s="42"/>
      <c r="F3464" s="343" t="s">
        <v>529</v>
      </c>
      <c r="G3464" s="45" t="s">
        <v>169</v>
      </c>
      <c r="H3464" s="99"/>
      <c r="I3464" s="91">
        <f t="shared" si="1360"/>
        <v>0</v>
      </c>
      <c r="J3464" s="100"/>
      <c r="K3464" s="100"/>
      <c r="L3464" s="91">
        <f t="shared" si="1387"/>
        <v>0</v>
      </c>
      <c r="M3464" s="100"/>
      <c r="N3464" s="100"/>
      <c r="R3464" s="352">
        <f>L3464-[1]გადასახდელები!L3464</f>
        <v>0</v>
      </c>
    </row>
    <row r="3465" spans="2:18" ht="20.25" hidden="1" customHeight="1">
      <c r="B3465" s="36" t="str">
        <f t="shared" si="1395"/>
        <v>b</v>
      </c>
      <c r="C3465" s="42">
        <v>6</v>
      </c>
      <c r="D3465" s="42"/>
      <c r="F3465" s="343" t="s">
        <v>593</v>
      </c>
      <c r="G3465" s="45" t="s">
        <v>170</v>
      </c>
      <c r="H3465" s="99"/>
      <c r="I3465" s="91">
        <f t="shared" si="1360"/>
        <v>0</v>
      </c>
      <c r="J3465" s="100"/>
      <c r="K3465" s="100"/>
      <c r="L3465" s="91">
        <f t="shared" si="1387"/>
        <v>0</v>
      </c>
      <c r="M3465" s="100"/>
      <c r="N3465" s="100"/>
      <c r="R3465" s="352">
        <f>L3465-[1]გადასახდელები!L3465</f>
        <v>0</v>
      </c>
    </row>
    <row r="3466" spans="2:18" ht="20.25" hidden="1" customHeight="1">
      <c r="B3466" s="36" t="str">
        <f t="shared" si="1395"/>
        <v>b</v>
      </c>
      <c r="C3466" s="42">
        <v>6</v>
      </c>
      <c r="D3466" s="42"/>
      <c r="F3466" s="343" t="s">
        <v>594</v>
      </c>
      <c r="G3466" s="45" t="s">
        <v>171</v>
      </c>
      <c r="H3466" s="99"/>
      <c r="I3466" s="91">
        <f t="shared" si="1360"/>
        <v>0</v>
      </c>
      <c r="J3466" s="100"/>
      <c r="K3466" s="100"/>
      <c r="L3466" s="91">
        <f t="shared" si="1387"/>
        <v>0</v>
      </c>
      <c r="M3466" s="100"/>
      <c r="N3466" s="100"/>
      <c r="R3466" s="352">
        <f>L3466-[1]გადასახდელები!L3466</f>
        <v>0</v>
      </c>
    </row>
    <row r="3467" spans="2:18" ht="20.25" hidden="1" customHeight="1">
      <c r="B3467" s="36" t="str">
        <f t="shared" si="1395"/>
        <v>b</v>
      </c>
      <c r="C3467" s="42">
        <v>6</v>
      </c>
      <c r="D3467" s="42"/>
      <c r="F3467" s="343" t="s">
        <v>595</v>
      </c>
      <c r="G3467" s="45" t="s">
        <v>172</v>
      </c>
      <c r="H3467" s="99"/>
      <c r="I3467" s="91">
        <f t="shared" si="1360"/>
        <v>0</v>
      </c>
      <c r="J3467" s="100"/>
      <c r="K3467" s="100"/>
      <c r="L3467" s="91">
        <f t="shared" si="1387"/>
        <v>0</v>
      </c>
      <c r="M3467" s="100"/>
      <c r="N3467" s="100"/>
      <c r="R3467" s="352">
        <f>L3467-[1]გადასახდელები!L3467</f>
        <v>0</v>
      </c>
    </row>
    <row r="3468" spans="2:18" ht="20.25" hidden="1" customHeight="1">
      <c r="B3468" s="36" t="str">
        <f t="shared" si="1395"/>
        <v>b</v>
      </c>
      <c r="C3468" s="42">
        <v>5</v>
      </c>
      <c r="D3468" s="42"/>
      <c r="F3468" s="343" t="s">
        <v>596</v>
      </c>
      <c r="G3468" s="48" t="s">
        <v>173</v>
      </c>
      <c r="H3468" s="101"/>
      <c r="I3468" s="97">
        <f t="shared" si="1360"/>
        <v>0</v>
      </c>
      <c r="J3468" s="102"/>
      <c r="K3468" s="102"/>
      <c r="L3468" s="97">
        <f t="shared" si="1387"/>
        <v>0</v>
      </c>
      <c r="M3468" s="102"/>
      <c r="N3468" s="102"/>
      <c r="R3468" s="352">
        <f>L3468-[1]გადასახდელები!L3468</f>
        <v>0</v>
      </c>
    </row>
    <row r="3469" spans="2:18" ht="20.25" hidden="1" customHeight="1">
      <c r="B3469" s="36" t="str">
        <f t="shared" si="1395"/>
        <v>b</v>
      </c>
      <c r="C3469" s="42">
        <v>4</v>
      </c>
      <c r="D3469" s="42"/>
      <c r="F3469" s="343" t="s">
        <v>597</v>
      </c>
      <c r="G3469" s="47" t="s">
        <v>174</v>
      </c>
      <c r="H3469" s="103"/>
      <c r="I3469" s="94">
        <f t="shared" si="1360"/>
        <v>0</v>
      </c>
      <c r="J3469" s="104"/>
      <c r="K3469" s="104"/>
      <c r="L3469" s="94">
        <f t="shared" si="1387"/>
        <v>0</v>
      </c>
      <c r="M3469" s="104"/>
      <c r="N3469" s="104"/>
      <c r="R3469" s="352">
        <f>L3469-[1]გადასახდელები!L3469</f>
        <v>0</v>
      </c>
    </row>
    <row r="3470" spans="2:18" ht="20.25" customHeight="1">
      <c r="B3470" s="36" t="str">
        <f t="shared" si="1395"/>
        <v>a</v>
      </c>
      <c r="C3470" s="42">
        <v>3</v>
      </c>
      <c r="D3470" s="42"/>
      <c r="F3470" s="342" t="s">
        <v>530</v>
      </c>
      <c r="G3470" s="57" t="s">
        <v>175</v>
      </c>
      <c r="H3470" s="89">
        <f>H3471+H3472+H3475+H3511+H3512+H3513+H3514+H3515+H3522+H3523</f>
        <v>45.6</v>
      </c>
      <c r="I3470" s="90">
        <f t="shared" si="1360"/>
        <v>0</v>
      </c>
      <c r="J3470" s="92">
        <f>J3471+J3472+J3475+J3511+J3512+J3513+J3514+J3515+J3522+J3523</f>
        <v>0</v>
      </c>
      <c r="K3470" s="92">
        <f>K3471+K3472+K3475+K3511+K3512+K3513+K3514+K3515+K3522+K3523</f>
        <v>0</v>
      </c>
      <c r="L3470" s="90">
        <f t="shared" si="1387"/>
        <v>0</v>
      </c>
      <c r="M3470" s="92">
        <f>M3471+M3472+M3475+M3511+M3512+M3513+M3514+M3515+M3522+M3523</f>
        <v>0</v>
      </c>
      <c r="N3470" s="92">
        <f>N3471+N3472+N3475+N3511+N3512+N3513+N3514+N3515+N3522+N3523</f>
        <v>0</v>
      </c>
      <c r="O3470" s="82" t="s">
        <v>146</v>
      </c>
      <c r="R3470" s="352">
        <f>L3470-[1]გადასახდელები!L3470</f>
        <v>0</v>
      </c>
    </row>
    <row r="3471" spans="2:18" ht="20.25" hidden="1" customHeight="1">
      <c r="B3471" s="36" t="str">
        <f t="shared" si="1395"/>
        <v>b</v>
      </c>
      <c r="C3471" s="42">
        <v>4</v>
      </c>
      <c r="D3471" s="42"/>
      <c r="F3471" s="343" t="s">
        <v>531</v>
      </c>
      <c r="G3471" s="47" t="s">
        <v>176</v>
      </c>
      <c r="H3471" s="103"/>
      <c r="I3471" s="94">
        <f t="shared" si="1360"/>
        <v>0</v>
      </c>
      <c r="J3471" s="104"/>
      <c r="K3471" s="104"/>
      <c r="L3471" s="94">
        <f t="shared" si="1387"/>
        <v>0</v>
      </c>
      <c r="M3471" s="104"/>
      <c r="N3471" s="104"/>
      <c r="R3471" s="352">
        <f>L3471-[1]გადასახდელები!L3471</f>
        <v>0</v>
      </c>
    </row>
    <row r="3472" spans="2:18" ht="20.25" hidden="1" customHeight="1">
      <c r="B3472" s="36" t="str">
        <f t="shared" si="1395"/>
        <v>b</v>
      </c>
      <c r="C3472" s="42">
        <v>4</v>
      </c>
      <c r="D3472" s="42"/>
      <c r="F3472" s="342" t="s">
        <v>532</v>
      </c>
      <c r="G3472" s="47" t="s">
        <v>177</v>
      </c>
      <c r="H3472" s="93">
        <f>SUM(H3473:H3474)</f>
        <v>0</v>
      </c>
      <c r="I3472" s="94">
        <f t="shared" si="1360"/>
        <v>0</v>
      </c>
      <c r="J3472" s="95">
        <f>SUM(J3473:J3474)</f>
        <v>0</v>
      </c>
      <c r="K3472" s="95">
        <f>SUM(K3473:K3474)</f>
        <v>0</v>
      </c>
      <c r="L3472" s="94">
        <f t="shared" si="1387"/>
        <v>0</v>
      </c>
      <c r="M3472" s="95">
        <f>SUM(M3473:M3474)</f>
        <v>0</v>
      </c>
      <c r="N3472" s="95">
        <f>SUM(N3473:N3474)</f>
        <v>0</v>
      </c>
      <c r="O3472" s="82" t="s">
        <v>146</v>
      </c>
      <c r="R3472" s="352">
        <f>L3472-[1]გადასახდელები!L3472</f>
        <v>0</v>
      </c>
    </row>
    <row r="3473" spans="2:18" ht="20.25" hidden="1" customHeight="1">
      <c r="B3473" s="36" t="str">
        <f t="shared" si="1395"/>
        <v>b</v>
      </c>
      <c r="C3473" s="42">
        <v>5</v>
      </c>
      <c r="D3473" s="42"/>
      <c r="F3473" s="343" t="s">
        <v>533</v>
      </c>
      <c r="G3473" s="48" t="s">
        <v>178</v>
      </c>
      <c r="H3473" s="101"/>
      <c r="I3473" s="97">
        <f t="shared" si="1360"/>
        <v>0</v>
      </c>
      <c r="J3473" s="102"/>
      <c r="K3473" s="102"/>
      <c r="L3473" s="97">
        <f t="shared" si="1387"/>
        <v>0</v>
      </c>
      <c r="M3473" s="102"/>
      <c r="N3473" s="102"/>
      <c r="R3473" s="352">
        <f>L3473-[1]გადასახდელები!L3473</f>
        <v>0</v>
      </c>
    </row>
    <row r="3474" spans="2:18" ht="20.25" hidden="1" customHeight="1">
      <c r="B3474" s="36" t="str">
        <f t="shared" si="1395"/>
        <v>b</v>
      </c>
      <c r="C3474" s="42">
        <v>5</v>
      </c>
      <c r="D3474" s="42"/>
      <c r="F3474" s="343" t="s">
        <v>598</v>
      </c>
      <c r="G3474" s="48" t="s">
        <v>179</v>
      </c>
      <c r="H3474" s="101"/>
      <c r="I3474" s="97">
        <f t="shared" si="1360"/>
        <v>0</v>
      </c>
      <c r="J3474" s="102"/>
      <c r="K3474" s="102"/>
      <c r="L3474" s="97">
        <f t="shared" si="1387"/>
        <v>0</v>
      </c>
      <c r="M3474" s="102"/>
      <c r="N3474" s="102"/>
      <c r="R3474" s="352">
        <f>L3474-[1]გადასახდელები!L3474</f>
        <v>0</v>
      </c>
    </row>
    <row r="3475" spans="2:18" ht="20.25" hidden="1" customHeight="1">
      <c r="B3475" s="36" t="str">
        <f t="shared" si="1395"/>
        <v>b</v>
      </c>
      <c r="C3475" s="42">
        <v>4</v>
      </c>
      <c r="D3475" s="42"/>
      <c r="F3475" s="342" t="s">
        <v>534</v>
      </c>
      <c r="G3475" s="47" t="s">
        <v>180</v>
      </c>
      <c r="H3475" s="93">
        <f>H3476+H3477+H3478+H3479+H3491+H3495+H3496+H3497+H3498+H3499+H3500+H3501+H3509+H3510</f>
        <v>0</v>
      </c>
      <c r="I3475" s="94">
        <f t="shared" si="1360"/>
        <v>0</v>
      </c>
      <c r="J3475" s="95">
        <f>J3476+J3477+J3478+J3479+J3491+J3495+J3496+J3497+J3498+J3499+J3500+J3501+J3509+J3510</f>
        <v>0</v>
      </c>
      <c r="K3475" s="95">
        <f>K3476+K3477+K3478+K3479+K3491+K3495+K3496+K3497+K3498+K3499+K3500+K3501+K3509+K3510</f>
        <v>0</v>
      </c>
      <c r="L3475" s="94">
        <f t="shared" si="1387"/>
        <v>0</v>
      </c>
      <c r="M3475" s="95">
        <f>M3476+M3477+M3478+M3479+M3491+M3495+M3496+M3497+M3498+M3499+M3500+M3501+M3509+M3510</f>
        <v>0</v>
      </c>
      <c r="N3475" s="95">
        <f>N3476+N3477+N3478+N3479+N3491+N3495+N3496+N3497+N3498+N3499+N3500+N3501+N3509+N3510</f>
        <v>0</v>
      </c>
      <c r="O3475" s="82" t="s">
        <v>146</v>
      </c>
      <c r="R3475" s="352">
        <f>L3475-[1]გადასახდელები!L3475</f>
        <v>0</v>
      </c>
    </row>
    <row r="3476" spans="2:18" ht="42.75" hidden="1" customHeight="1">
      <c r="B3476" s="36" t="str">
        <f t="shared" si="1395"/>
        <v>b</v>
      </c>
      <c r="C3476" s="42">
        <v>5</v>
      </c>
      <c r="D3476" s="42"/>
      <c r="F3476" s="343" t="s">
        <v>535</v>
      </c>
      <c r="G3476" s="48" t="s">
        <v>229</v>
      </c>
      <c r="H3476" s="101"/>
      <c r="I3476" s="97">
        <f t="shared" si="1360"/>
        <v>0</v>
      </c>
      <c r="J3476" s="102"/>
      <c r="K3476" s="102"/>
      <c r="L3476" s="97">
        <f t="shared" si="1387"/>
        <v>0</v>
      </c>
      <c r="M3476" s="102"/>
      <c r="N3476" s="102"/>
      <c r="R3476" s="352">
        <f>L3476-[1]გადასახდელები!L3476</f>
        <v>0</v>
      </c>
    </row>
    <row r="3477" spans="2:18" ht="30.75" hidden="1" customHeight="1">
      <c r="B3477" s="36" t="str">
        <f t="shared" si="1395"/>
        <v>b</v>
      </c>
      <c r="C3477" s="42">
        <v>5</v>
      </c>
      <c r="D3477" s="42"/>
      <c r="F3477" s="343" t="s">
        <v>599</v>
      </c>
      <c r="G3477" s="49" t="s">
        <v>196</v>
      </c>
      <c r="H3477" s="101"/>
      <c r="I3477" s="97">
        <f t="shared" si="1360"/>
        <v>0</v>
      </c>
      <c r="J3477" s="102"/>
      <c r="K3477" s="102"/>
      <c r="L3477" s="97">
        <f t="shared" si="1387"/>
        <v>0</v>
      </c>
      <c r="M3477" s="102"/>
      <c r="N3477" s="102"/>
      <c r="R3477" s="352">
        <f>L3477-[1]გადასახდელები!L3477</f>
        <v>0</v>
      </c>
    </row>
    <row r="3478" spans="2:18" ht="60.75" hidden="1" customHeight="1">
      <c r="B3478" s="36" t="str">
        <f t="shared" si="1395"/>
        <v>b</v>
      </c>
      <c r="C3478" s="42">
        <v>5</v>
      </c>
      <c r="D3478" s="42"/>
      <c r="F3478" s="343" t="s">
        <v>536</v>
      </c>
      <c r="G3478" s="49" t="s">
        <v>230</v>
      </c>
      <c r="H3478" s="101"/>
      <c r="I3478" s="97">
        <f t="shared" si="1360"/>
        <v>0</v>
      </c>
      <c r="J3478" s="102"/>
      <c r="K3478" s="102"/>
      <c r="L3478" s="97">
        <f t="shared" si="1387"/>
        <v>0</v>
      </c>
      <c r="M3478" s="102"/>
      <c r="N3478" s="102"/>
      <c r="R3478" s="352">
        <f>L3478-[1]გადასახდელები!L3478</f>
        <v>0</v>
      </c>
    </row>
    <row r="3479" spans="2:18" ht="30.75" hidden="1" customHeight="1">
      <c r="B3479" s="36" t="str">
        <f t="shared" si="1395"/>
        <v>b</v>
      </c>
      <c r="C3479" s="42">
        <v>5</v>
      </c>
      <c r="D3479" s="42"/>
      <c r="F3479" s="342" t="s">
        <v>537</v>
      </c>
      <c r="G3479" s="48" t="s">
        <v>195</v>
      </c>
      <c r="H3479" s="96">
        <f>SUM(H3480:H3490)</f>
        <v>0</v>
      </c>
      <c r="I3479" s="97">
        <f t="shared" si="1360"/>
        <v>0</v>
      </c>
      <c r="J3479" s="98">
        <f>SUM(J3480:J3490)</f>
        <v>0</v>
      </c>
      <c r="K3479" s="98">
        <f>SUM(K3480:K3490)</f>
        <v>0</v>
      </c>
      <c r="L3479" s="97">
        <f t="shared" si="1387"/>
        <v>0</v>
      </c>
      <c r="M3479" s="98">
        <f>SUM(M3480:M3490)</f>
        <v>0</v>
      </c>
      <c r="N3479" s="98">
        <f>SUM(N3480:N3490)</f>
        <v>0</v>
      </c>
      <c r="O3479" s="82" t="s">
        <v>146</v>
      </c>
      <c r="R3479" s="352">
        <f>L3479-[1]გადასახდელები!L3479</f>
        <v>0</v>
      </c>
    </row>
    <row r="3480" spans="2:18" ht="20.25" hidden="1" customHeight="1">
      <c r="B3480" s="36" t="str">
        <f t="shared" si="1395"/>
        <v>b</v>
      </c>
      <c r="C3480" s="42">
        <v>6</v>
      </c>
      <c r="D3480" s="42"/>
      <c r="F3480" s="343" t="s">
        <v>600</v>
      </c>
      <c r="G3480" s="45" t="s">
        <v>181</v>
      </c>
      <c r="H3480" s="106"/>
      <c r="I3480" s="105">
        <f t="shared" si="1360"/>
        <v>0</v>
      </c>
      <c r="J3480" s="107"/>
      <c r="K3480" s="107"/>
      <c r="L3480" s="105">
        <f t="shared" ref="L3480:L3511" si="1396">M3480+N3480</f>
        <v>0</v>
      </c>
      <c r="M3480" s="107"/>
      <c r="N3480" s="107"/>
      <c r="R3480" s="352">
        <f>L3480-[1]გადასახდელები!L3480</f>
        <v>0</v>
      </c>
    </row>
    <row r="3481" spans="2:18" ht="20.25" hidden="1" customHeight="1">
      <c r="B3481" s="36" t="str">
        <f t="shared" si="1395"/>
        <v>b</v>
      </c>
      <c r="C3481" s="42">
        <v>6</v>
      </c>
      <c r="D3481" s="42"/>
      <c r="F3481" s="343" t="s">
        <v>601</v>
      </c>
      <c r="G3481" s="45" t="s">
        <v>182</v>
      </c>
      <c r="H3481" s="106"/>
      <c r="I3481" s="105">
        <f t="shared" si="1360"/>
        <v>0</v>
      </c>
      <c r="J3481" s="107"/>
      <c r="K3481" s="107"/>
      <c r="L3481" s="105">
        <f t="shared" si="1396"/>
        <v>0</v>
      </c>
      <c r="M3481" s="107"/>
      <c r="N3481" s="107"/>
      <c r="R3481" s="352">
        <f>L3481-[1]გადასახდელები!L3481</f>
        <v>0</v>
      </c>
    </row>
    <row r="3482" spans="2:18" ht="20.25" hidden="1" customHeight="1">
      <c r="B3482" s="36" t="str">
        <f t="shared" si="1395"/>
        <v>b</v>
      </c>
      <c r="C3482" s="42">
        <v>6</v>
      </c>
      <c r="D3482" s="42"/>
      <c r="F3482" s="343" t="s">
        <v>602</v>
      </c>
      <c r="G3482" s="45" t="s">
        <v>183</v>
      </c>
      <c r="H3482" s="106"/>
      <c r="I3482" s="105">
        <f t="shared" si="1360"/>
        <v>0</v>
      </c>
      <c r="J3482" s="107"/>
      <c r="K3482" s="107"/>
      <c r="L3482" s="105">
        <f t="shared" si="1396"/>
        <v>0</v>
      </c>
      <c r="M3482" s="107"/>
      <c r="N3482" s="107"/>
      <c r="R3482" s="352">
        <f>L3482-[1]გადასახდელები!L3482</f>
        <v>0</v>
      </c>
    </row>
    <row r="3483" spans="2:18" ht="20.25" hidden="1" customHeight="1">
      <c r="B3483" s="36" t="str">
        <f t="shared" si="1395"/>
        <v>b</v>
      </c>
      <c r="C3483" s="42">
        <v>6</v>
      </c>
      <c r="D3483" s="42"/>
      <c r="F3483" s="343" t="s">
        <v>603</v>
      </c>
      <c r="G3483" s="45" t="s">
        <v>184</v>
      </c>
      <c r="H3483" s="106"/>
      <c r="I3483" s="105">
        <f t="shared" si="1360"/>
        <v>0</v>
      </c>
      <c r="J3483" s="107"/>
      <c r="K3483" s="107"/>
      <c r="L3483" s="105">
        <f t="shared" si="1396"/>
        <v>0</v>
      </c>
      <c r="M3483" s="107"/>
      <c r="N3483" s="107"/>
      <c r="R3483" s="352">
        <f>L3483-[1]გადასახდელები!L3483</f>
        <v>0</v>
      </c>
    </row>
    <row r="3484" spans="2:18" ht="20.25" hidden="1" customHeight="1">
      <c r="B3484" s="36" t="str">
        <f t="shared" si="1395"/>
        <v>b</v>
      </c>
      <c r="C3484" s="42">
        <v>6</v>
      </c>
      <c r="D3484" s="42"/>
      <c r="F3484" s="343" t="s">
        <v>538</v>
      </c>
      <c r="G3484" s="45" t="s">
        <v>185</v>
      </c>
      <c r="H3484" s="106"/>
      <c r="I3484" s="105">
        <f t="shared" si="1360"/>
        <v>0</v>
      </c>
      <c r="J3484" s="107"/>
      <c r="K3484" s="107"/>
      <c r="L3484" s="105">
        <f t="shared" si="1396"/>
        <v>0</v>
      </c>
      <c r="M3484" s="107"/>
      <c r="N3484" s="107"/>
      <c r="R3484" s="352">
        <f>L3484-[1]გადასახდელები!L3484</f>
        <v>0</v>
      </c>
    </row>
    <row r="3485" spans="2:18" ht="20.25" hidden="1" customHeight="1">
      <c r="B3485" s="36" t="str">
        <f t="shared" si="1395"/>
        <v>b</v>
      </c>
      <c r="C3485" s="42">
        <v>6</v>
      </c>
      <c r="D3485" s="42"/>
      <c r="F3485" s="343" t="s">
        <v>604</v>
      </c>
      <c r="G3485" s="45" t="s">
        <v>186</v>
      </c>
      <c r="H3485" s="106"/>
      <c r="I3485" s="105">
        <f t="shared" si="1360"/>
        <v>0</v>
      </c>
      <c r="J3485" s="107"/>
      <c r="K3485" s="107"/>
      <c r="L3485" s="105">
        <f t="shared" si="1396"/>
        <v>0</v>
      </c>
      <c r="M3485" s="107"/>
      <c r="N3485" s="107"/>
      <c r="R3485" s="352">
        <f>L3485-[1]გადასახდელები!L3485</f>
        <v>0</v>
      </c>
    </row>
    <row r="3486" spans="2:18" ht="20.25" hidden="1" customHeight="1">
      <c r="B3486" s="36" t="str">
        <f t="shared" si="1395"/>
        <v>b</v>
      </c>
      <c r="C3486" s="42">
        <v>6</v>
      </c>
      <c r="D3486" s="42"/>
      <c r="F3486" s="343" t="s">
        <v>605</v>
      </c>
      <c r="G3486" s="45" t="s">
        <v>187</v>
      </c>
      <c r="H3486" s="106"/>
      <c r="I3486" s="105">
        <f t="shared" si="1360"/>
        <v>0</v>
      </c>
      <c r="J3486" s="107"/>
      <c r="K3486" s="107"/>
      <c r="L3486" s="105">
        <f t="shared" si="1396"/>
        <v>0</v>
      </c>
      <c r="M3486" s="107"/>
      <c r="N3486" s="107"/>
      <c r="R3486" s="352">
        <f>L3486-[1]გადასახდელები!L3486</f>
        <v>0</v>
      </c>
    </row>
    <row r="3487" spans="2:18" ht="20.25" hidden="1" customHeight="1">
      <c r="B3487" s="36" t="str">
        <f t="shared" si="1395"/>
        <v>b</v>
      </c>
      <c r="C3487" s="42">
        <v>6</v>
      </c>
      <c r="D3487" s="42"/>
      <c r="F3487" s="343" t="s">
        <v>606</v>
      </c>
      <c r="G3487" s="45" t="s">
        <v>188</v>
      </c>
      <c r="H3487" s="106"/>
      <c r="I3487" s="105">
        <f t="shared" si="1360"/>
        <v>0</v>
      </c>
      <c r="J3487" s="107"/>
      <c r="K3487" s="107"/>
      <c r="L3487" s="105">
        <f t="shared" si="1396"/>
        <v>0</v>
      </c>
      <c r="M3487" s="107"/>
      <c r="N3487" s="107"/>
      <c r="R3487" s="352">
        <f>L3487-[1]გადასახდელები!L3487</f>
        <v>0</v>
      </c>
    </row>
    <row r="3488" spans="2:18" ht="20.25" hidden="1" customHeight="1">
      <c r="B3488" s="36" t="str">
        <f t="shared" si="1395"/>
        <v>b</v>
      </c>
      <c r="C3488" s="42">
        <v>6</v>
      </c>
      <c r="D3488" s="42"/>
      <c r="F3488" s="343" t="s">
        <v>607</v>
      </c>
      <c r="G3488" s="45" t="s">
        <v>189</v>
      </c>
      <c r="H3488" s="106"/>
      <c r="I3488" s="105">
        <f t="shared" si="1360"/>
        <v>0</v>
      </c>
      <c r="J3488" s="107"/>
      <c r="K3488" s="107"/>
      <c r="L3488" s="105">
        <f t="shared" si="1396"/>
        <v>0</v>
      </c>
      <c r="M3488" s="107"/>
      <c r="N3488" s="107"/>
      <c r="R3488" s="352">
        <f>L3488-[1]გადასახდელები!L3488</f>
        <v>0</v>
      </c>
    </row>
    <row r="3489" spans="2:18" ht="20.25" hidden="1" customHeight="1">
      <c r="B3489" s="36" t="str">
        <f t="shared" si="1395"/>
        <v>b</v>
      </c>
      <c r="C3489" s="42">
        <v>6</v>
      </c>
      <c r="D3489" s="42"/>
      <c r="F3489" s="343" t="s">
        <v>608</v>
      </c>
      <c r="G3489" s="45" t="s">
        <v>190</v>
      </c>
      <c r="H3489" s="106"/>
      <c r="I3489" s="105">
        <f t="shared" ref="I3489:I3552" si="1397">J3489+K3489</f>
        <v>0</v>
      </c>
      <c r="J3489" s="107"/>
      <c r="K3489" s="107"/>
      <c r="L3489" s="105">
        <f t="shared" si="1396"/>
        <v>0</v>
      </c>
      <c r="M3489" s="107"/>
      <c r="N3489" s="107"/>
      <c r="R3489" s="352">
        <f>L3489-[1]გადასახდელები!L3489</f>
        <v>0</v>
      </c>
    </row>
    <row r="3490" spans="2:18" ht="30.75" hidden="1" customHeight="1">
      <c r="B3490" s="36" t="str">
        <f t="shared" si="1395"/>
        <v>b</v>
      </c>
      <c r="C3490" s="42">
        <v>6</v>
      </c>
      <c r="D3490" s="42"/>
      <c r="F3490" s="343" t="s">
        <v>539</v>
      </c>
      <c r="G3490" s="45" t="s">
        <v>231</v>
      </c>
      <c r="H3490" s="106"/>
      <c r="I3490" s="105">
        <f t="shared" si="1397"/>
        <v>0</v>
      </c>
      <c r="J3490" s="107"/>
      <c r="K3490" s="107"/>
      <c r="L3490" s="105">
        <f t="shared" si="1396"/>
        <v>0</v>
      </c>
      <c r="M3490" s="107"/>
      <c r="N3490" s="107"/>
      <c r="R3490" s="352">
        <f>L3490-[1]გადასახდელები!L3490</f>
        <v>0</v>
      </c>
    </row>
    <row r="3491" spans="2:18" ht="20.25" hidden="1" customHeight="1">
      <c r="B3491" s="36" t="str">
        <f t="shared" si="1395"/>
        <v>b</v>
      </c>
      <c r="C3491" s="42">
        <v>5</v>
      </c>
      <c r="D3491" s="42"/>
      <c r="F3491" s="342" t="s">
        <v>609</v>
      </c>
      <c r="G3491" s="48" t="s">
        <v>197</v>
      </c>
      <c r="H3491" s="96">
        <f>SUM(H3492:H3494)</f>
        <v>0</v>
      </c>
      <c r="I3491" s="97">
        <f t="shared" si="1397"/>
        <v>0</v>
      </c>
      <c r="J3491" s="98">
        <f>SUM(J3492:J3494)</f>
        <v>0</v>
      </c>
      <c r="K3491" s="98">
        <f>SUM(K3492:K3494)</f>
        <v>0</v>
      </c>
      <c r="L3491" s="97">
        <f t="shared" si="1396"/>
        <v>0</v>
      </c>
      <c r="M3491" s="98">
        <f>SUM(M3492:M3494)</f>
        <v>0</v>
      </c>
      <c r="N3491" s="98">
        <f>SUM(N3492:N3494)</f>
        <v>0</v>
      </c>
      <c r="O3491" s="82" t="s">
        <v>146</v>
      </c>
      <c r="R3491" s="352">
        <f>L3491-[1]გადასახდელები!L3491</f>
        <v>0</v>
      </c>
    </row>
    <row r="3492" spans="2:18" ht="20.25" hidden="1" customHeight="1">
      <c r="B3492" s="36" t="str">
        <f t="shared" si="1395"/>
        <v>b</v>
      </c>
      <c r="C3492" s="42">
        <v>6</v>
      </c>
      <c r="D3492" s="42"/>
      <c r="F3492" s="343" t="s">
        <v>610</v>
      </c>
      <c r="G3492" s="45" t="s">
        <v>191</v>
      </c>
      <c r="H3492" s="106"/>
      <c r="I3492" s="105">
        <f t="shared" si="1397"/>
        <v>0</v>
      </c>
      <c r="J3492" s="107"/>
      <c r="K3492" s="107"/>
      <c r="L3492" s="105">
        <f t="shared" si="1396"/>
        <v>0</v>
      </c>
      <c r="M3492" s="107"/>
      <c r="N3492" s="107"/>
      <c r="R3492" s="352">
        <f>L3492-[1]გადასახდელები!L3492</f>
        <v>0</v>
      </c>
    </row>
    <row r="3493" spans="2:18" ht="20.25" hidden="1" customHeight="1">
      <c r="B3493" s="36" t="str">
        <f t="shared" si="1395"/>
        <v>b</v>
      </c>
      <c r="C3493" s="42">
        <v>6</v>
      </c>
      <c r="D3493" s="42"/>
      <c r="F3493" s="343" t="s">
        <v>611</v>
      </c>
      <c r="G3493" s="45" t="s">
        <v>192</v>
      </c>
      <c r="H3493" s="106"/>
      <c r="I3493" s="105">
        <f t="shared" si="1397"/>
        <v>0</v>
      </c>
      <c r="J3493" s="107"/>
      <c r="K3493" s="107"/>
      <c r="L3493" s="105">
        <f t="shared" si="1396"/>
        <v>0</v>
      </c>
      <c r="M3493" s="107"/>
      <c r="N3493" s="107"/>
      <c r="R3493" s="352">
        <f>L3493-[1]გადასახდელები!L3493</f>
        <v>0</v>
      </c>
    </row>
    <row r="3494" spans="2:18" ht="30.75" hidden="1" customHeight="1">
      <c r="B3494" s="36" t="str">
        <f t="shared" si="1395"/>
        <v>b</v>
      </c>
      <c r="C3494" s="42">
        <v>6</v>
      </c>
      <c r="D3494" s="42"/>
      <c r="F3494" s="343" t="s">
        <v>612</v>
      </c>
      <c r="G3494" s="45" t="s">
        <v>232</v>
      </c>
      <c r="H3494" s="106"/>
      <c r="I3494" s="105">
        <f t="shared" si="1397"/>
        <v>0</v>
      </c>
      <c r="J3494" s="107"/>
      <c r="K3494" s="107"/>
      <c r="L3494" s="105">
        <f t="shared" si="1396"/>
        <v>0</v>
      </c>
      <c r="M3494" s="107"/>
      <c r="N3494" s="107"/>
      <c r="R3494" s="352">
        <f>L3494-[1]გადასახდელები!L3494</f>
        <v>0</v>
      </c>
    </row>
    <row r="3495" spans="2:18" ht="30.75" hidden="1" customHeight="1">
      <c r="B3495" s="36" t="str">
        <f t="shared" si="1395"/>
        <v>b</v>
      </c>
      <c r="C3495" s="42">
        <v>5</v>
      </c>
      <c r="D3495" s="42"/>
      <c r="F3495" s="343" t="s">
        <v>613</v>
      </c>
      <c r="G3495" s="48" t="s">
        <v>233</v>
      </c>
      <c r="H3495" s="101"/>
      <c r="I3495" s="97">
        <f t="shared" si="1397"/>
        <v>0</v>
      </c>
      <c r="J3495" s="102"/>
      <c r="K3495" s="102"/>
      <c r="L3495" s="97">
        <f t="shared" si="1396"/>
        <v>0</v>
      </c>
      <c r="M3495" s="102"/>
      <c r="N3495" s="102"/>
      <c r="R3495" s="352">
        <f>L3495-[1]გადასახდელები!L3495</f>
        <v>0</v>
      </c>
    </row>
    <row r="3496" spans="2:18" ht="34.5" hidden="1" customHeight="1">
      <c r="B3496" s="36" t="str">
        <f t="shared" si="1395"/>
        <v>b</v>
      </c>
      <c r="C3496" s="42">
        <v>5</v>
      </c>
      <c r="D3496" s="42"/>
      <c r="F3496" s="343" t="s">
        <v>614</v>
      </c>
      <c r="G3496" s="50" t="s">
        <v>367</v>
      </c>
      <c r="H3496" s="101"/>
      <c r="I3496" s="97">
        <f t="shared" si="1397"/>
        <v>0</v>
      </c>
      <c r="J3496" s="102"/>
      <c r="K3496" s="102"/>
      <c r="L3496" s="97">
        <f t="shared" si="1396"/>
        <v>0</v>
      </c>
      <c r="M3496" s="102"/>
      <c r="N3496" s="102"/>
      <c r="R3496" s="352">
        <f>L3496-[1]გადასახდელები!L3496</f>
        <v>0</v>
      </c>
    </row>
    <row r="3497" spans="2:18" ht="34.5" hidden="1" customHeight="1">
      <c r="B3497" s="36" t="str">
        <f t="shared" si="1395"/>
        <v>b</v>
      </c>
      <c r="C3497" s="42">
        <v>5</v>
      </c>
      <c r="D3497" s="42"/>
      <c r="F3497" s="343" t="s">
        <v>540</v>
      </c>
      <c r="G3497" s="48" t="s">
        <v>234</v>
      </c>
      <c r="H3497" s="101"/>
      <c r="I3497" s="97">
        <f t="shared" si="1397"/>
        <v>0</v>
      </c>
      <c r="J3497" s="102"/>
      <c r="K3497" s="102"/>
      <c r="L3497" s="97">
        <f t="shared" si="1396"/>
        <v>0</v>
      </c>
      <c r="M3497" s="102"/>
      <c r="N3497" s="102"/>
      <c r="R3497" s="352">
        <f>L3497-[1]გადასახდელები!L3497</f>
        <v>0</v>
      </c>
    </row>
    <row r="3498" spans="2:18" ht="50.25" hidden="1" customHeight="1">
      <c r="B3498" s="36" t="str">
        <f t="shared" si="1395"/>
        <v>b</v>
      </c>
      <c r="C3498" s="42">
        <v>5</v>
      </c>
      <c r="D3498" s="42"/>
      <c r="F3498" s="343" t="s">
        <v>541</v>
      </c>
      <c r="G3498" s="48" t="s">
        <v>235</v>
      </c>
      <c r="H3498" s="101"/>
      <c r="I3498" s="97">
        <f t="shared" si="1397"/>
        <v>0</v>
      </c>
      <c r="J3498" s="102"/>
      <c r="K3498" s="102"/>
      <c r="L3498" s="97">
        <f t="shared" si="1396"/>
        <v>0</v>
      </c>
      <c r="M3498" s="102"/>
      <c r="N3498" s="102"/>
      <c r="R3498" s="352">
        <f>L3498-[1]გადასახდელები!L3498</f>
        <v>0</v>
      </c>
    </row>
    <row r="3499" spans="2:18" ht="20.25" hidden="1" customHeight="1">
      <c r="B3499" s="36" t="str">
        <f t="shared" si="1395"/>
        <v>b</v>
      </c>
      <c r="C3499" s="42">
        <v>5</v>
      </c>
      <c r="D3499" s="42"/>
      <c r="F3499" s="343" t="s">
        <v>542</v>
      </c>
      <c r="G3499" s="48" t="s">
        <v>236</v>
      </c>
      <c r="H3499" s="101"/>
      <c r="I3499" s="97">
        <f t="shared" si="1397"/>
        <v>0</v>
      </c>
      <c r="J3499" s="102"/>
      <c r="K3499" s="102"/>
      <c r="L3499" s="97">
        <f t="shared" si="1396"/>
        <v>0</v>
      </c>
      <c r="M3499" s="102"/>
      <c r="N3499" s="102"/>
      <c r="R3499" s="352">
        <f>L3499-[1]გადასახდელები!L3499</f>
        <v>0</v>
      </c>
    </row>
    <row r="3500" spans="2:18" ht="20.25" hidden="1" customHeight="1">
      <c r="B3500" s="36" t="str">
        <f t="shared" si="1395"/>
        <v>b</v>
      </c>
      <c r="C3500" s="42">
        <v>5</v>
      </c>
      <c r="D3500" s="42"/>
      <c r="F3500" s="343" t="s">
        <v>543</v>
      </c>
      <c r="G3500" s="48" t="s">
        <v>237</v>
      </c>
      <c r="H3500" s="101"/>
      <c r="I3500" s="97">
        <f t="shared" si="1397"/>
        <v>0</v>
      </c>
      <c r="J3500" s="102"/>
      <c r="K3500" s="102"/>
      <c r="L3500" s="97">
        <f t="shared" si="1396"/>
        <v>0</v>
      </c>
      <c r="M3500" s="102"/>
      <c r="N3500" s="102"/>
      <c r="R3500" s="352">
        <f>L3500-[1]გადასახდელები!L3500</f>
        <v>0</v>
      </c>
    </row>
    <row r="3501" spans="2:18" ht="20.25" hidden="1" customHeight="1">
      <c r="B3501" s="36" t="str">
        <f t="shared" si="1395"/>
        <v>b</v>
      </c>
      <c r="C3501" s="42">
        <v>5</v>
      </c>
      <c r="D3501" s="42"/>
      <c r="F3501" s="342" t="s">
        <v>544</v>
      </c>
      <c r="G3501" s="48" t="s">
        <v>238</v>
      </c>
      <c r="H3501" s="96">
        <f>SUM(H3502:H3508)</f>
        <v>0</v>
      </c>
      <c r="I3501" s="97">
        <f t="shared" si="1397"/>
        <v>0</v>
      </c>
      <c r="J3501" s="98">
        <f>SUM(J3502:J3508)</f>
        <v>0</v>
      </c>
      <c r="K3501" s="98">
        <f>SUM(K3502:K3508)</f>
        <v>0</v>
      </c>
      <c r="L3501" s="97">
        <f t="shared" si="1396"/>
        <v>0</v>
      </c>
      <c r="M3501" s="98">
        <f>SUM(M3502:M3508)</f>
        <v>0</v>
      </c>
      <c r="N3501" s="98">
        <f>SUM(N3502:N3508)</f>
        <v>0</v>
      </c>
      <c r="O3501" s="82" t="s">
        <v>146</v>
      </c>
      <c r="R3501" s="352">
        <f>L3501-[1]გადასახდელები!L3501</f>
        <v>0</v>
      </c>
    </row>
    <row r="3502" spans="2:18" ht="23.25" hidden="1" customHeight="1">
      <c r="B3502" s="36" t="str">
        <f t="shared" si="1395"/>
        <v>b</v>
      </c>
      <c r="C3502" s="42">
        <v>6</v>
      </c>
      <c r="D3502" s="42"/>
      <c r="F3502" s="343" t="s">
        <v>545</v>
      </c>
      <c r="G3502" s="45" t="s">
        <v>198</v>
      </c>
      <c r="H3502" s="106"/>
      <c r="I3502" s="105">
        <f t="shared" si="1397"/>
        <v>0</v>
      </c>
      <c r="J3502" s="107"/>
      <c r="K3502" s="107"/>
      <c r="L3502" s="105">
        <f t="shared" si="1396"/>
        <v>0</v>
      </c>
      <c r="M3502" s="107"/>
      <c r="N3502" s="107"/>
      <c r="R3502" s="352">
        <f>L3502-[1]გადასახდელები!L3502</f>
        <v>0</v>
      </c>
    </row>
    <row r="3503" spans="2:18" ht="20.25" hidden="1" customHeight="1">
      <c r="B3503" s="36" t="str">
        <f t="shared" si="1395"/>
        <v>b</v>
      </c>
      <c r="C3503" s="42">
        <v>6</v>
      </c>
      <c r="D3503" s="42"/>
      <c r="F3503" s="343" t="s">
        <v>546</v>
      </c>
      <c r="G3503" s="45" t="s">
        <v>199</v>
      </c>
      <c r="H3503" s="106"/>
      <c r="I3503" s="105">
        <f t="shared" si="1397"/>
        <v>0</v>
      </c>
      <c r="J3503" s="107"/>
      <c r="K3503" s="107"/>
      <c r="L3503" s="105">
        <f t="shared" si="1396"/>
        <v>0</v>
      </c>
      <c r="M3503" s="107"/>
      <c r="N3503" s="107"/>
      <c r="R3503" s="352">
        <f>L3503-[1]გადასახდელები!L3503</f>
        <v>0</v>
      </c>
    </row>
    <row r="3504" spans="2:18" ht="23.25" hidden="1" customHeight="1">
      <c r="B3504" s="36" t="str">
        <f t="shared" si="1395"/>
        <v>b</v>
      </c>
      <c r="C3504" s="42">
        <v>6</v>
      </c>
      <c r="D3504" s="42"/>
      <c r="F3504" s="343" t="s">
        <v>547</v>
      </c>
      <c r="G3504" s="45" t="s">
        <v>200</v>
      </c>
      <c r="H3504" s="106"/>
      <c r="I3504" s="105">
        <f t="shared" si="1397"/>
        <v>0</v>
      </c>
      <c r="J3504" s="107"/>
      <c r="K3504" s="107"/>
      <c r="L3504" s="105">
        <f t="shared" si="1396"/>
        <v>0</v>
      </c>
      <c r="M3504" s="107"/>
      <c r="N3504" s="107"/>
      <c r="R3504" s="352">
        <f>L3504-[1]გადასახდელები!L3504</f>
        <v>0</v>
      </c>
    </row>
    <row r="3505" spans="2:18" ht="31.5" hidden="1" customHeight="1">
      <c r="B3505" s="36" t="str">
        <f t="shared" si="1395"/>
        <v>b</v>
      </c>
      <c r="C3505" s="42">
        <v>6</v>
      </c>
      <c r="D3505" s="42"/>
      <c r="F3505" s="343" t="s">
        <v>615</v>
      </c>
      <c r="G3505" s="45" t="s">
        <v>201</v>
      </c>
      <c r="H3505" s="106"/>
      <c r="I3505" s="105">
        <f t="shared" si="1397"/>
        <v>0</v>
      </c>
      <c r="J3505" s="107"/>
      <c r="K3505" s="107"/>
      <c r="L3505" s="105">
        <f t="shared" si="1396"/>
        <v>0</v>
      </c>
      <c r="M3505" s="107"/>
      <c r="N3505" s="107"/>
      <c r="R3505" s="352">
        <f>L3505-[1]გადასახდელები!L3505</f>
        <v>0</v>
      </c>
    </row>
    <row r="3506" spans="2:18" ht="33.75" hidden="1" customHeight="1">
      <c r="B3506" s="36" t="str">
        <f t="shared" si="1395"/>
        <v>b</v>
      </c>
      <c r="C3506" s="42">
        <v>6</v>
      </c>
      <c r="D3506" s="42"/>
      <c r="F3506" s="343" t="s">
        <v>548</v>
      </c>
      <c r="G3506" s="45" t="s">
        <v>239</v>
      </c>
      <c r="H3506" s="106"/>
      <c r="I3506" s="105">
        <f t="shared" si="1397"/>
        <v>0</v>
      </c>
      <c r="J3506" s="107"/>
      <c r="K3506" s="107"/>
      <c r="L3506" s="105">
        <f t="shared" si="1396"/>
        <v>0</v>
      </c>
      <c r="M3506" s="107"/>
      <c r="N3506" s="107"/>
      <c r="R3506" s="352">
        <f>L3506-[1]გადასახდელები!L3506</f>
        <v>0</v>
      </c>
    </row>
    <row r="3507" spans="2:18" ht="34.5" hidden="1" customHeight="1">
      <c r="B3507" s="36" t="str">
        <f t="shared" si="1395"/>
        <v>b</v>
      </c>
      <c r="C3507" s="42">
        <v>6</v>
      </c>
      <c r="D3507" s="42"/>
      <c r="F3507" s="343" t="s">
        <v>616</v>
      </c>
      <c r="G3507" s="45" t="s">
        <v>240</v>
      </c>
      <c r="H3507" s="106"/>
      <c r="I3507" s="105">
        <f t="shared" si="1397"/>
        <v>0</v>
      </c>
      <c r="J3507" s="107"/>
      <c r="K3507" s="107"/>
      <c r="L3507" s="105">
        <f t="shared" si="1396"/>
        <v>0</v>
      </c>
      <c r="M3507" s="107"/>
      <c r="N3507" s="107"/>
      <c r="R3507" s="352">
        <f>L3507-[1]გადასახდელები!L3507</f>
        <v>0</v>
      </c>
    </row>
    <row r="3508" spans="2:18" ht="33.75" hidden="1" customHeight="1">
      <c r="B3508" s="36" t="str">
        <f t="shared" si="1395"/>
        <v>b</v>
      </c>
      <c r="C3508" s="42">
        <v>6</v>
      </c>
      <c r="D3508" s="42"/>
      <c r="F3508" s="343" t="s">
        <v>617</v>
      </c>
      <c r="G3508" s="45" t="s">
        <v>241</v>
      </c>
      <c r="H3508" s="106"/>
      <c r="I3508" s="105">
        <f t="shared" si="1397"/>
        <v>0</v>
      </c>
      <c r="J3508" s="107"/>
      <c r="K3508" s="107"/>
      <c r="L3508" s="105">
        <f t="shared" si="1396"/>
        <v>0</v>
      </c>
      <c r="M3508" s="107"/>
      <c r="N3508" s="107"/>
      <c r="R3508" s="352">
        <f>L3508-[1]გადასახდელები!L3508</f>
        <v>0</v>
      </c>
    </row>
    <row r="3509" spans="2:18" ht="34.5" hidden="1" customHeight="1">
      <c r="B3509" s="36" t="str">
        <f t="shared" si="1395"/>
        <v>b</v>
      </c>
      <c r="C3509" s="42">
        <v>5</v>
      </c>
      <c r="D3509" s="42"/>
      <c r="F3509" s="343" t="s">
        <v>618</v>
      </c>
      <c r="G3509" s="48" t="s">
        <v>242</v>
      </c>
      <c r="H3509" s="109"/>
      <c r="I3509" s="97">
        <f t="shared" si="1397"/>
        <v>0</v>
      </c>
      <c r="J3509" s="110"/>
      <c r="K3509" s="110"/>
      <c r="L3509" s="97">
        <f t="shared" si="1396"/>
        <v>0</v>
      </c>
      <c r="M3509" s="110"/>
      <c r="N3509" s="110"/>
      <c r="R3509" s="352">
        <f>L3509-[1]გადასახდელები!L3509</f>
        <v>0</v>
      </c>
    </row>
    <row r="3510" spans="2:18" ht="24.75" hidden="1" customHeight="1">
      <c r="B3510" s="36" t="str">
        <f t="shared" si="1395"/>
        <v>b</v>
      </c>
      <c r="C3510" s="42">
        <v>5</v>
      </c>
      <c r="D3510" s="42"/>
      <c r="F3510" s="343" t="s">
        <v>549</v>
      </c>
      <c r="G3510" s="48" t="s">
        <v>243</v>
      </c>
      <c r="H3510" s="109"/>
      <c r="I3510" s="97">
        <f t="shared" si="1397"/>
        <v>0</v>
      </c>
      <c r="J3510" s="110"/>
      <c r="K3510" s="110"/>
      <c r="L3510" s="97">
        <f t="shared" si="1396"/>
        <v>0</v>
      </c>
      <c r="M3510" s="110"/>
      <c r="N3510" s="110"/>
      <c r="R3510" s="352">
        <f>L3510-[1]გადასახდელები!L3510</f>
        <v>0</v>
      </c>
    </row>
    <row r="3511" spans="2:18" ht="27.75" hidden="1" customHeight="1">
      <c r="B3511" s="36" t="str">
        <f t="shared" si="1395"/>
        <v>b</v>
      </c>
      <c r="C3511" s="42">
        <v>4</v>
      </c>
      <c r="D3511" s="42"/>
      <c r="F3511" s="343" t="s">
        <v>550</v>
      </c>
      <c r="G3511" s="47" t="s">
        <v>244</v>
      </c>
      <c r="H3511" s="103"/>
      <c r="I3511" s="108">
        <f t="shared" si="1397"/>
        <v>0</v>
      </c>
      <c r="J3511" s="104"/>
      <c r="K3511" s="104"/>
      <c r="L3511" s="108">
        <f t="shared" si="1396"/>
        <v>0</v>
      </c>
      <c r="M3511" s="104"/>
      <c r="N3511" s="104"/>
      <c r="R3511" s="352">
        <f>L3511-[1]გადასახდელები!L3511</f>
        <v>0</v>
      </c>
    </row>
    <row r="3512" spans="2:18" ht="23.25" hidden="1" customHeight="1">
      <c r="B3512" s="36" t="str">
        <f t="shared" si="1395"/>
        <v>b</v>
      </c>
      <c r="C3512" s="42">
        <v>4</v>
      </c>
      <c r="D3512" s="42"/>
      <c r="F3512" s="343" t="s">
        <v>619</v>
      </c>
      <c r="G3512" s="47" t="s">
        <v>245</v>
      </c>
      <c r="H3512" s="103"/>
      <c r="I3512" s="108">
        <f t="shared" si="1397"/>
        <v>0</v>
      </c>
      <c r="J3512" s="104"/>
      <c r="K3512" s="104"/>
      <c r="L3512" s="108">
        <f t="shared" ref="L3512:L3543" si="1398">M3512+N3512</f>
        <v>0</v>
      </c>
      <c r="M3512" s="104"/>
      <c r="N3512" s="104"/>
      <c r="R3512" s="352">
        <f>L3512-[1]გადასახდელები!L3512</f>
        <v>0</v>
      </c>
    </row>
    <row r="3513" spans="2:18" ht="24" hidden="1" customHeight="1">
      <c r="B3513" s="36" t="str">
        <f t="shared" si="1395"/>
        <v>b</v>
      </c>
      <c r="C3513" s="42">
        <v>4</v>
      </c>
      <c r="D3513" s="42"/>
      <c r="F3513" s="343" t="s">
        <v>620</v>
      </c>
      <c r="G3513" s="47" t="s">
        <v>246</v>
      </c>
      <c r="H3513" s="103"/>
      <c r="I3513" s="108">
        <f t="shared" si="1397"/>
        <v>0</v>
      </c>
      <c r="J3513" s="104"/>
      <c r="K3513" s="104"/>
      <c r="L3513" s="108">
        <f t="shared" si="1398"/>
        <v>0</v>
      </c>
      <c r="M3513" s="104"/>
      <c r="N3513" s="104"/>
      <c r="R3513" s="352">
        <f>L3513-[1]გადასახდელები!L3513</f>
        <v>0</v>
      </c>
    </row>
    <row r="3514" spans="2:18" ht="34.5" hidden="1" customHeight="1">
      <c r="B3514" s="36" t="str">
        <f t="shared" si="1395"/>
        <v>b</v>
      </c>
      <c r="C3514" s="42">
        <v>4</v>
      </c>
      <c r="D3514" s="42"/>
      <c r="F3514" s="343" t="s">
        <v>551</v>
      </c>
      <c r="G3514" s="47" t="s">
        <v>247</v>
      </c>
      <c r="H3514" s="103"/>
      <c r="I3514" s="108">
        <f t="shared" si="1397"/>
        <v>0</v>
      </c>
      <c r="J3514" s="104"/>
      <c r="K3514" s="104"/>
      <c r="L3514" s="108">
        <f t="shared" si="1398"/>
        <v>0</v>
      </c>
      <c r="M3514" s="104"/>
      <c r="N3514" s="104"/>
      <c r="R3514" s="352">
        <f>L3514-[1]გადასახდელები!L3514</f>
        <v>0</v>
      </c>
    </row>
    <row r="3515" spans="2:18" ht="33" hidden="1" customHeight="1">
      <c r="B3515" s="36" t="str">
        <f t="shared" si="1395"/>
        <v>b</v>
      </c>
      <c r="C3515" s="42">
        <v>4</v>
      </c>
      <c r="D3515" s="42"/>
      <c r="F3515" s="342" t="s">
        <v>552</v>
      </c>
      <c r="G3515" s="47" t="s">
        <v>248</v>
      </c>
      <c r="H3515" s="93">
        <f>SUM(H3516:H3521)</f>
        <v>0</v>
      </c>
      <c r="I3515" s="94">
        <f t="shared" si="1397"/>
        <v>0</v>
      </c>
      <c r="J3515" s="95">
        <f>SUM(J3516:J3521)</f>
        <v>0</v>
      </c>
      <c r="K3515" s="95">
        <f>SUM(K3516:K3521)</f>
        <v>0</v>
      </c>
      <c r="L3515" s="94">
        <f t="shared" si="1398"/>
        <v>0</v>
      </c>
      <c r="M3515" s="95">
        <f>SUM(M3516:M3521)</f>
        <v>0</v>
      </c>
      <c r="N3515" s="95">
        <f>SUM(N3516:N3521)</f>
        <v>0</v>
      </c>
      <c r="O3515" s="82" t="s">
        <v>146</v>
      </c>
      <c r="R3515" s="352">
        <f>L3515-[1]გადასახდელები!L3515</f>
        <v>0</v>
      </c>
    </row>
    <row r="3516" spans="2:18" ht="20.25" hidden="1" customHeight="1">
      <c r="B3516" s="36" t="str">
        <f t="shared" si="1395"/>
        <v>b</v>
      </c>
      <c r="C3516" s="42">
        <v>5</v>
      </c>
      <c r="D3516" s="42"/>
      <c r="F3516" s="343" t="s">
        <v>553</v>
      </c>
      <c r="G3516" s="48" t="s">
        <v>249</v>
      </c>
      <c r="H3516" s="109"/>
      <c r="I3516" s="97">
        <f t="shared" si="1397"/>
        <v>0</v>
      </c>
      <c r="J3516" s="110"/>
      <c r="K3516" s="110"/>
      <c r="L3516" s="97">
        <f t="shared" si="1398"/>
        <v>0</v>
      </c>
      <c r="M3516" s="110"/>
      <c r="N3516" s="110"/>
      <c r="Q3516" s="17">
        <f>82+55</f>
        <v>137</v>
      </c>
      <c r="R3516" s="352">
        <f>L3516-[1]გადასახდელები!L3516</f>
        <v>0</v>
      </c>
    </row>
    <row r="3517" spans="2:18" ht="20.25" hidden="1" customHeight="1">
      <c r="B3517" s="36" t="str">
        <f t="shared" si="1395"/>
        <v>b</v>
      </c>
      <c r="C3517" s="42">
        <v>5</v>
      </c>
      <c r="D3517" s="42"/>
      <c r="F3517" s="343" t="s">
        <v>554</v>
      </c>
      <c r="G3517" s="48" t="s">
        <v>250</v>
      </c>
      <c r="H3517" s="109"/>
      <c r="I3517" s="97">
        <f t="shared" si="1397"/>
        <v>0</v>
      </c>
      <c r="J3517" s="110"/>
      <c r="K3517" s="110"/>
      <c r="L3517" s="97">
        <f t="shared" si="1398"/>
        <v>0</v>
      </c>
      <c r="M3517" s="110"/>
      <c r="N3517" s="110"/>
      <c r="R3517" s="352">
        <f>L3517-[1]გადასახდელები!L3517</f>
        <v>0</v>
      </c>
    </row>
    <row r="3518" spans="2:18" ht="35.25" hidden="1" customHeight="1">
      <c r="B3518" s="36" t="str">
        <f t="shared" si="1395"/>
        <v>b</v>
      </c>
      <c r="C3518" s="42">
        <v>5</v>
      </c>
      <c r="D3518" s="42"/>
      <c r="F3518" s="343" t="s">
        <v>555</v>
      </c>
      <c r="G3518" s="48" t="s">
        <v>251</v>
      </c>
      <c r="H3518" s="109"/>
      <c r="I3518" s="97">
        <f t="shared" si="1397"/>
        <v>0</v>
      </c>
      <c r="J3518" s="110"/>
      <c r="K3518" s="110"/>
      <c r="L3518" s="97">
        <f t="shared" si="1398"/>
        <v>0</v>
      </c>
      <c r="M3518" s="110"/>
      <c r="N3518" s="110"/>
      <c r="R3518" s="352">
        <f>L3518-[1]გადასახდელები!L3518</f>
        <v>0</v>
      </c>
    </row>
    <row r="3519" spans="2:18" ht="20.25" hidden="1" customHeight="1">
      <c r="B3519" s="36" t="str">
        <f t="shared" si="1395"/>
        <v>b</v>
      </c>
      <c r="C3519" s="42">
        <v>5</v>
      </c>
      <c r="D3519" s="42"/>
      <c r="F3519" s="343" t="s">
        <v>621</v>
      </c>
      <c r="G3519" s="48" t="s">
        <v>252</v>
      </c>
      <c r="H3519" s="109"/>
      <c r="I3519" s="97">
        <f t="shared" si="1397"/>
        <v>0</v>
      </c>
      <c r="J3519" s="110"/>
      <c r="K3519" s="110"/>
      <c r="L3519" s="97">
        <f t="shared" si="1398"/>
        <v>0</v>
      </c>
      <c r="M3519" s="110"/>
      <c r="N3519" s="110"/>
      <c r="R3519" s="352">
        <f>L3519-[1]გადასახდელები!L3519</f>
        <v>0</v>
      </c>
    </row>
    <row r="3520" spans="2:18" ht="30.75" hidden="1" customHeight="1">
      <c r="B3520" s="36" t="str">
        <f t="shared" si="1395"/>
        <v>b</v>
      </c>
      <c r="C3520" s="42">
        <v>5</v>
      </c>
      <c r="D3520" s="42"/>
      <c r="F3520" s="343" t="s">
        <v>622</v>
      </c>
      <c r="G3520" s="48" t="s">
        <v>253</v>
      </c>
      <c r="H3520" s="109"/>
      <c r="I3520" s="97">
        <f t="shared" si="1397"/>
        <v>0</v>
      </c>
      <c r="J3520" s="110"/>
      <c r="K3520" s="110"/>
      <c r="L3520" s="97">
        <f t="shared" si="1398"/>
        <v>0</v>
      </c>
      <c r="M3520" s="110"/>
      <c r="N3520" s="110"/>
      <c r="R3520" s="352">
        <f>L3520-[1]გადასახდელები!L3520</f>
        <v>0</v>
      </c>
    </row>
    <row r="3521" spans="2:18" ht="30.75" hidden="1" customHeight="1">
      <c r="B3521" s="36" t="str">
        <f t="shared" si="1395"/>
        <v>b</v>
      </c>
      <c r="C3521" s="42">
        <v>5</v>
      </c>
      <c r="D3521" s="42"/>
      <c r="F3521" s="343" t="s">
        <v>556</v>
      </c>
      <c r="G3521" s="48" t="s">
        <v>254</v>
      </c>
      <c r="H3521" s="109"/>
      <c r="I3521" s="97">
        <f t="shared" si="1397"/>
        <v>0</v>
      </c>
      <c r="J3521" s="110"/>
      <c r="K3521" s="110"/>
      <c r="L3521" s="97">
        <f t="shared" si="1398"/>
        <v>0</v>
      </c>
      <c r="M3521" s="110"/>
      <c r="N3521" s="110"/>
      <c r="R3521" s="352">
        <f>L3521-[1]გადასახდელები!L3521</f>
        <v>0</v>
      </c>
    </row>
    <row r="3522" spans="2:18" ht="20.25" hidden="1" customHeight="1">
      <c r="B3522" s="36" t="str">
        <f t="shared" si="1395"/>
        <v>b</v>
      </c>
      <c r="C3522" s="42">
        <v>4</v>
      </c>
      <c r="D3522" s="42"/>
      <c r="F3522" s="343" t="s">
        <v>623</v>
      </c>
      <c r="G3522" s="47" t="s">
        <v>255</v>
      </c>
      <c r="H3522" s="103"/>
      <c r="I3522" s="94">
        <f t="shared" si="1397"/>
        <v>0</v>
      </c>
      <c r="J3522" s="104"/>
      <c r="K3522" s="104"/>
      <c r="L3522" s="94">
        <f t="shared" si="1398"/>
        <v>0</v>
      </c>
      <c r="M3522" s="104"/>
      <c r="N3522" s="104"/>
      <c r="R3522" s="352">
        <f>L3522-[1]გადასახდელები!L3522</f>
        <v>0</v>
      </c>
    </row>
    <row r="3523" spans="2:18" ht="20.25" customHeight="1">
      <c r="B3523" s="36" t="str">
        <f t="shared" si="1395"/>
        <v>a</v>
      </c>
      <c r="C3523" s="42">
        <v>4</v>
      </c>
      <c r="D3523" s="42"/>
      <c r="F3523" s="342" t="s">
        <v>557</v>
      </c>
      <c r="G3523" s="47" t="s">
        <v>256</v>
      </c>
      <c r="H3523" s="93">
        <f>SUM(H3524:H3536)</f>
        <v>45.6</v>
      </c>
      <c r="I3523" s="94">
        <f t="shared" si="1397"/>
        <v>0</v>
      </c>
      <c r="J3523" s="95">
        <f>SUM(J3524:J3536)</f>
        <v>0</v>
      </c>
      <c r="K3523" s="95">
        <f>SUM(K3524:K3536)</f>
        <v>0</v>
      </c>
      <c r="L3523" s="94">
        <f t="shared" si="1398"/>
        <v>0</v>
      </c>
      <c r="M3523" s="95">
        <f>SUM(M3524:M3536)</f>
        <v>0</v>
      </c>
      <c r="N3523" s="95">
        <f>SUM(N3524:N3536)</f>
        <v>0</v>
      </c>
      <c r="O3523" s="82" t="s">
        <v>146</v>
      </c>
      <c r="R3523" s="352">
        <f>L3523-[1]გადასახდელები!L3523</f>
        <v>0</v>
      </c>
    </row>
    <row r="3524" spans="2:18" ht="20.25" hidden="1" customHeight="1">
      <c r="B3524" s="36" t="str">
        <f t="shared" si="1395"/>
        <v>b</v>
      </c>
      <c r="C3524" s="42">
        <v>5</v>
      </c>
      <c r="D3524" s="42"/>
      <c r="F3524" s="343" t="s">
        <v>624</v>
      </c>
      <c r="G3524" s="48" t="s">
        <v>257</v>
      </c>
      <c r="H3524" s="109"/>
      <c r="I3524" s="97">
        <f t="shared" si="1397"/>
        <v>0</v>
      </c>
      <c r="J3524" s="110"/>
      <c r="K3524" s="110"/>
      <c r="L3524" s="97">
        <f t="shared" si="1398"/>
        <v>0</v>
      </c>
      <c r="M3524" s="110"/>
      <c r="N3524" s="110"/>
      <c r="R3524" s="352">
        <f>L3524-[1]გადასახდელები!L3524</f>
        <v>0</v>
      </c>
    </row>
    <row r="3525" spans="2:18" ht="30" hidden="1" customHeight="1">
      <c r="B3525" s="36" t="str">
        <f t="shared" si="1395"/>
        <v>b</v>
      </c>
      <c r="C3525" s="42">
        <v>5</v>
      </c>
      <c r="D3525" s="42"/>
      <c r="F3525" s="343" t="s">
        <v>625</v>
      </c>
      <c r="G3525" s="48" t="s">
        <v>258</v>
      </c>
      <c r="H3525" s="109"/>
      <c r="I3525" s="97">
        <f t="shared" si="1397"/>
        <v>0</v>
      </c>
      <c r="J3525" s="110"/>
      <c r="K3525" s="110"/>
      <c r="L3525" s="97">
        <f t="shared" si="1398"/>
        <v>0</v>
      </c>
      <c r="M3525" s="110"/>
      <c r="N3525" s="110"/>
      <c r="R3525" s="352">
        <f>L3525-[1]გადასახდელები!L3525</f>
        <v>0</v>
      </c>
    </row>
    <row r="3526" spans="2:18" ht="22.5" hidden="1" customHeight="1">
      <c r="B3526" s="36" t="str">
        <f t="shared" si="1395"/>
        <v>b</v>
      </c>
      <c r="C3526" s="42">
        <v>5</v>
      </c>
      <c r="D3526" s="42"/>
      <c r="F3526" s="343" t="s">
        <v>558</v>
      </c>
      <c r="G3526" s="48" t="s">
        <v>259</v>
      </c>
      <c r="H3526" s="109"/>
      <c r="I3526" s="97">
        <f t="shared" si="1397"/>
        <v>0</v>
      </c>
      <c r="J3526" s="110"/>
      <c r="K3526" s="110"/>
      <c r="L3526" s="97">
        <f t="shared" si="1398"/>
        <v>0</v>
      </c>
      <c r="M3526" s="110"/>
      <c r="N3526" s="110"/>
      <c r="R3526" s="352">
        <f>L3526-[1]გადასახდელები!L3526</f>
        <v>0</v>
      </c>
    </row>
    <row r="3527" spans="2:18" ht="33.75" hidden="1" customHeight="1">
      <c r="B3527" s="36" t="str">
        <f t="shared" ref="B3527:B3590" si="1399">IF(H3527+I3527+L3527&gt;0,"a","b")</f>
        <v>b</v>
      </c>
      <c r="C3527" s="42">
        <v>5</v>
      </c>
      <c r="D3527" s="42"/>
      <c r="F3527" s="343" t="s">
        <v>626</v>
      </c>
      <c r="G3527" s="48" t="s">
        <v>260</v>
      </c>
      <c r="H3527" s="109"/>
      <c r="I3527" s="97">
        <f t="shared" si="1397"/>
        <v>0</v>
      </c>
      <c r="J3527" s="110"/>
      <c r="K3527" s="110"/>
      <c r="L3527" s="97">
        <f t="shared" si="1398"/>
        <v>0</v>
      </c>
      <c r="M3527" s="110"/>
      <c r="N3527" s="110"/>
      <c r="R3527" s="352">
        <f>L3527-[1]გადასახდელები!L3527</f>
        <v>0</v>
      </c>
    </row>
    <row r="3528" spans="2:18" ht="24.75" hidden="1" customHeight="1">
      <c r="B3528" s="36" t="str">
        <f t="shared" si="1399"/>
        <v>b</v>
      </c>
      <c r="C3528" s="42">
        <v>5</v>
      </c>
      <c r="D3528" s="42"/>
      <c r="F3528" s="343" t="s">
        <v>627</v>
      </c>
      <c r="G3528" s="48" t="s">
        <v>261</v>
      </c>
      <c r="H3528" s="109"/>
      <c r="I3528" s="97">
        <f t="shared" si="1397"/>
        <v>0</v>
      </c>
      <c r="J3528" s="110"/>
      <c r="K3528" s="110"/>
      <c r="L3528" s="97">
        <f t="shared" si="1398"/>
        <v>0</v>
      </c>
      <c r="M3528" s="110"/>
      <c r="N3528" s="110"/>
      <c r="R3528" s="352">
        <f>L3528-[1]გადასახდელები!L3528</f>
        <v>0</v>
      </c>
    </row>
    <row r="3529" spans="2:18" ht="35.25" hidden="1" customHeight="1">
      <c r="B3529" s="36" t="str">
        <f t="shared" si="1399"/>
        <v>b</v>
      </c>
      <c r="C3529" s="42">
        <v>5</v>
      </c>
      <c r="D3529" s="42"/>
      <c r="F3529" s="343" t="s">
        <v>628</v>
      </c>
      <c r="G3529" s="48" t="s">
        <v>262</v>
      </c>
      <c r="H3529" s="109"/>
      <c r="I3529" s="97">
        <f t="shared" si="1397"/>
        <v>0</v>
      </c>
      <c r="J3529" s="110"/>
      <c r="K3529" s="110"/>
      <c r="L3529" s="97">
        <f t="shared" si="1398"/>
        <v>0</v>
      </c>
      <c r="M3529" s="110"/>
      <c r="N3529" s="110"/>
      <c r="R3529" s="352">
        <f>L3529-[1]გადასახდელები!L3529</f>
        <v>0</v>
      </c>
    </row>
    <row r="3530" spans="2:18" ht="33.75" hidden="1" customHeight="1">
      <c r="B3530" s="36" t="str">
        <f t="shared" si="1399"/>
        <v>b</v>
      </c>
      <c r="C3530" s="42">
        <v>5</v>
      </c>
      <c r="D3530" s="42"/>
      <c r="F3530" s="343" t="s">
        <v>629</v>
      </c>
      <c r="G3530" s="48" t="s">
        <v>263</v>
      </c>
      <c r="H3530" s="109"/>
      <c r="I3530" s="97">
        <f t="shared" si="1397"/>
        <v>0</v>
      </c>
      <c r="J3530" s="110"/>
      <c r="K3530" s="110"/>
      <c r="L3530" s="97">
        <f t="shared" si="1398"/>
        <v>0</v>
      </c>
      <c r="M3530" s="110"/>
      <c r="N3530" s="110"/>
      <c r="R3530" s="352">
        <f>L3530-[1]გადასახდელები!L3530</f>
        <v>0</v>
      </c>
    </row>
    <row r="3531" spans="2:18" ht="20.25" hidden="1" customHeight="1">
      <c r="B3531" s="36" t="str">
        <f t="shared" si="1399"/>
        <v>b</v>
      </c>
      <c r="C3531" s="42">
        <v>5</v>
      </c>
      <c r="D3531" s="42"/>
      <c r="F3531" s="343" t="s">
        <v>630</v>
      </c>
      <c r="G3531" s="48" t="s">
        <v>264</v>
      </c>
      <c r="H3531" s="109"/>
      <c r="I3531" s="97">
        <f t="shared" si="1397"/>
        <v>0</v>
      </c>
      <c r="J3531" s="110"/>
      <c r="K3531" s="110"/>
      <c r="L3531" s="97">
        <f t="shared" si="1398"/>
        <v>0</v>
      </c>
      <c r="M3531" s="110"/>
      <c r="N3531" s="110"/>
      <c r="R3531" s="352">
        <f>L3531-[1]გადასახდელები!L3531</f>
        <v>0</v>
      </c>
    </row>
    <row r="3532" spans="2:18" ht="20.25" hidden="1" customHeight="1">
      <c r="B3532" s="36" t="str">
        <f t="shared" si="1399"/>
        <v>b</v>
      </c>
      <c r="C3532" s="42">
        <v>5</v>
      </c>
      <c r="D3532" s="42"/>
      <c r="F3532" s="343" t="s">
        <v>631</v>
      </c>
      <c r="G3532" s="48" t="s">
        <v>265</v>
      </c>
      <c r="H3532" s="109"/>
      <c r="I3532" s="97">
        <f t="shared" si="1397"/>
        <v>0</v>
      </c>
      <c r="J3532" s="110"/>
      <c r="K3532" s="110"/>
      <c r="L3532" s="97">
        <f t="shared" si="1398"/>
        <v>0</v>
      </c>
      <c r="M3532" s="110"/>
      <c r="N3532" s="110"/>
      <c r="R3532" s="352">
        <f>L3532-[1]გადასახდელები!L3532</f>
        <v>0</v>
      </c>
    </row>
    <row r="3533" spans="2:18" ht="20.25" hidden="1" customHeight="1">
      <c r="B3533" s="36" t="str">
        <f t="shared" si="1399"/>
        <v>b</v>
      </c>
      <c r="C3533" s="42">
        <v>5</v>
      </c>
      <c r="D3533" s="42"/>
      <c r="F3533" s="343" t="s">
        <v>559</v>
      </c>
      <c r="G3533" s="48" t="s">
        <v>266</v>
      </c>
      <c r="H3533" s="109"/>
      <c r="I3533" s="97">
        <f t="shared" si="1397"/>
        <v>0</v>
      </c>
      <c r="J3533" s="110"/>
      <c r="K3533" s="110"/>
      <c r="L3533" s="97">
        <f t="shared" si="1398"/>
        <v>0</v>
      </c>
      <c r="M3533" s="110"/>
      <c r="N3533" s="110"/>
      <c r="R3533" s="352">
        <f>L3533-[1]გადასახდელები!L3533</f>
        <v>0</v>
      </c>
    </row>
    <row r="3534" spans="2:18" ht="20.25" hidden="1" customHeight="1">
      <c r="B3534" s="36" t="str">
        <f t="shared" si="1399"/>
        <v>b</v>
      </c>
      <c r="C3534" s="42">
        <v>5</v>
      </c>
      <c r="D3534" s="42"/>
      <c r="F3534" s="343" t="s">
        <v>632</v>
      </c>
      <c r="G3534" s="48" t="s">
        <v>267</v>
      </c>
      <c r="H3534" s="109"/>
      <c r="I3534" s="97">
        <f t="shared" si="1397"/>
        <v>0</v>
      </c>
      <c r="J3534" s="110"/>
      <c r="K3534" s="110"/>
      <c r="L3534" s="97">
        <f t="shared" si="1398"/>
        <v>0</v>
      </c>
      <c r="M3534" s="110"/>
      <c r="N3534" s="110"/>
      <c r="R3534" s="352">
        <f>L3534-[1]გადასახდელები!L3534</f>
        <v>0</v>
      </c>
    </row>
    <row r="3535" spans="2:18" ht="34.5" hidden="1" customHeight="1">
      <c r="B3535" s="36" t="str">
        <f t="shared" si="1399"/>
        <v>b</v>
      </c>
      <c r="C3535" s="42">
        <v>5</v>
      </c>
      <c r="D3535" s="42"/>
      <c r="F3535" s="343" t="s">
        <v>633</v>
      </c>
      <c r="G3535" s="48" t="s">
        <v>268</v>
      </c>
      <c r="H3535" s="109"/>
      <c r="I3535" s="97">
        <f t="shared" si="1397"/>
        <v>0</v>
      </c>
      <c r="J3535" s="110"/>
      <c r="K3535" s="110"/>
      <c r="L3535" s="97">
        <f t="shared" si="1398"/>
        <v>0</v>
      </c>
      <c r="M3535" s="110"/>
      <c r="N3535" s="110"/>
      <c r="R3535" s="352">
        <f>L3535-[1]გადასახდელები!L3535</f>
        <v>0</v>
      </c>
    </row>
    <row r="3536" spans="2:18" ht="30.75" customHeight="1">
      <c r="B3536" s="36" t="str">
        <f t="shared" si="1399"/>
        <v>a</v>
      </c>
      <c r="C3536" s="42">
        <v>5</v>
      </c>
      <c r="D3536" s="42"/>
      <c r="F3536" s="343" t="s">
        <v>560</v>
      </c>
      <c r="G3536" s="48" t="s">
        <v>269</v>
      </c>
      <c r="H3536" s="109">
        <v>45.6</v>
      </c>
      <c r="I3536" s="97">
        <f t="shared" si="1397"/>
        <v>0</v>
      </c>
      <c r="J3536" s="110"/>
      <c r="K3536" s="110"/>
      <c r="L3536" s="97">
        <f t="shared" si="1398"/>
        <v>0</v>
      </c>
      <c r="M3536" s="110"/>
      <c r="N3536" s="110"/>
      <c r="R3536" s="352">
        <f>L3536-[1]გადასახდელები!L3536</f>
        <v>0</v>
      </c>
    </row>
    <row r="3537" spans="2:18" ht="20.25" hidden="1" customHeight="1">
      <c r="B3537" s="36" t="str">
        <f t="shared" si="1399"/>
        <v>b</v>
      </c>
      <c r="C3537" s="42">
        <v>3</v>
      </c>
      <c r="D3537" s="42"/>
      <c r="F3537" s="343" t="s">
        <v>634</v>
      </c>
      <c r="G3537" s="57" t="s">
        <v>209</v>
      </c>
      <c r="H3537" s="111"/>
      <c r="I3537" s="90">
        <f t="shared" si="1397"/>
        <v>0</v>
      </c>
      <c r="J3537" s="112"/>
      <c r="K3537" s="112"/>
      <c r="L3537" s="90">
        <f t="shared" si="1398"/>
        <v>0</v>
      </c>
      <c r="M3537" s="112"/>
      <c r="N3537" s="112"/>
      <c r="R3537" s="352">
        <f>L3537-[1]გადასახდელები!L3537</f>
        <v>0</v>
      </c>
    </row>
    <row r="3538" spans="2:18" ht="20.25" hidden="1" customHeight="1">
      <c r="B3538" s="36" t="str">
        <f t="shared" si="1399"/>
        <v>b</v>
      </c>
      <c r="C3538" s="42">
        <v>3</v>
      </c>
      <c r="D3538" s="42"/>
      <c r="F3538" s="342" t="s">
        <v>635</v>
      </c>
      <c r="G3538" s="57" t="s">
        <v>208</v>
      </c>
      <c r="H3538" s="89">
        <f>H3539+H3544+H3545</f>
        <v>0</v>
      </c>
      <c r="I3538" s="90">
        <f t="shared" si="1397"/>
        <v>0</v>
      </c>
      <c r="J3538" s="92">
        <f>J3539+J3544+J3545</f>
        <v>0</v>
      </c>
      <c r="K3538" s="92">
        <f>K3539+K3544+K3545</f>
        <v>0</v>
      </c>
      <c r="L3538" s="90">
        <f t="shared" si="1398"/>
        <v>0</v>
      </c>
      <c r="M3538" s="92">
        <f>M3539+M3544+M3545</f>
        <v>0</v>
      </c>
      <c r="N3538" s="92">
        <f>N3539+N3544+N3545</f>
        <v>0</v>
      </c>
      <c r="O3538" s="82" t="s">
        <v>146</v>
      </c>
      <c r="R3538" s="352">
        <f>L3538-[1]გადასახდელები!L3538</f>
        <v>0</v>
      </c>
    </row>
    <row r="3539" spans="2:18" ht="20.25" hidden="1" customHeight="1">
      <c r="B3539" s="36" t="str">
        <f t="shared" si="1399"/>
        <v>b</v>
      </c>
      <c r="C3539" s="42">
        <v>4</v>
      </c>
      <c r="D3539" s="42"/>
      <c r="F3539" s="342" t="s">
        <v>636</v>
      </c>
      <c r="G3539" s="47" t="s">
        <v>270</v>
      </c>
      <c r="H3539" s="93">
        <f>SUM(H3540:H3543)</f>
        <v>0</v>
      </c>
      <c r="I3539" s="94">
        <f t="shared" si="1397"/>
        <v>0</v>
      </c>
      <c r="J3539" s="95">
        <f>SUM(J3540:J3543)</f>
        <v>0</v>
      </c>
      <c r="K3539" s="95">
        <f>SUM(K3540:K3543)</f>
        <v>0</v>
      </c>
      <c r="L3539" s="94">
        <f t="shared" si="1398"/>
        <v>0</v>
      </c>
      <c r="M3539" s="95">
        <f>SUM(M3540:M3543)</f>
        <v>0</v>
      </c>
      <c r="N3539" s="95">
        <f>SUM(N3540:N3543)</f>
        <v>0</v>
      </c>
      <c r="O3539" s="82" t="s">
        <v>146</v>
      </c>
      <c r="R3539" s="352">
        <f>L3539-[1]გადასახდელები!L3539</f>
        <v>0</v>
      </c>
    </row>
    <row r="3540" spans="2:18" ht="20.25" hidden="1" customHeight="1">
      <c r="B3540" s="36" t="str">
        <f t="shared" si="1399"/>
        <v>b</v>
      </c>
      <c r="C3540" s="42">
        <v>5</v>
      </c>
      <c r="D3540" s="42"/>
      <c r="F3540" s="343" t="s">
        <v>637</v>
      </c>
      <c r="G3540" s="48" t="s">
        <v>271</v>
      </c>
      <c r="H3540" s="101"/>
      <c r="I3540" s="97">
        <f t="shared" si="1397"/>
        <v>0</v>
      </c>
      <c r="J3540" s="102"/>
      <c r="K3540" s="102"/>
      <c r="L3540" s="97">
        <f t="shared" si="1398"/>
        <v>0</v>
      </c>
      <c r="M3540" s="102"/>
      <c r="N3540" s="102"/>
      <c r="R3540" s="352">
        <f>L3540-[1]გადასახდელები!L3540</f>
        <v>0</v>
      </c>
    </row>
    <row r="3541" spans="2:18" ht="20.25" hidden="1" customHeight="1">
      <c r="B3541" s="36" t="str">
        <f t="shared" si="1399"/>
        <v>b</v>
      </c>
      <c r="C3541" s="42">
        <v>5</v>
      </c>
      <c r="D3541" s="42"/>
      <c r="F3541" s="343" t="s">
        <v>638</v>
      </c>
      <c r="G3541" s="48" t="s">
        <v>272</v>
      </c>
      <c r="H3541" s="101"/>
      <c r="I3541" s="97">
        <f t="shared" si="1397"/>
        <v>0</v>
      </c>
      <c r="J3541" s="102"/>
      <c r="K3541" s="102"/>
      <c r="L3541" s="97">
        <f t="shared" si="1398"/>
        <v>0</v>
      </c>
      <c r="M3541" s="102"/>
      <c r="N3541" s="102"/>
      <c r="R3541" s="352">
        <f>L3541-[1]გადასახდელები!L3541</f>
        <v>0</v>
      </c>
    </row>
    <row r="3542" spans="2:18" ht="20.25" hidden="1" customHeight="1">
      <c r="B3542" s="36" t="str">
        <f t="shared" si="1399"/>
        <v>b</v>
      </c>
      <c r="C3542" s="42">
        <v>5</v>
      </c>
      <c r="D3542" s="42"/>
      <c r="F3542" s="343" t="s">
        <v>639</v>
      </c>
      <c r="G3542" s="48" t="s">
        <v>273</v>
      </c>
      <c r="H3542" s="101"/>
      <c r="I3542" s="97">
        <f t="shared" si="1397"/>
        <v>0</v>
      </c>
      <c r="J3542" s="102"/>
      <c r="K3542" s="102"/>
      <c r="L3542" s="97">
        <f t="shared" si="1398"/>
        <v>0</v>
      </c>
      <c r="M3542" s="102"/>
      <c r="N3542" s="102"/>
      <c r="R3542" s="352">
        <f>L3542-[1]გადასახდელები!L3542</f>
        <v>0</v>
      </c>
    </row>
    <row r="3543" spans="2:18" ht="20.25" hidden="1" customHeight="1">
      <c r="B3543" s="36" t="str">
        <f t="shared" si="1399"/>
        <v>b</v>
      </c>
      <c r="C3543" s="42">
        <v>5</v>
      </c>
      <c r="D3543" s="42"/>
      <c r="F3543" s="343" t="s">
        <v>640</v>
      </c>
      <c r="G3543" s="48" t="s">
        <v>274</v>
      </c>
      <c r="H3543" s="101"/>
      <c r="I3543" s="97">
        <f t="shared" si="1397"/>
        <v>0</v>
      </c>
      <c r="J3543" s="102"/>
      <c r="K3543" s="102"/>
      <c r="L3543" s="97">
        <f t="shared" si="1398"/>
        <v>0</v>
      </c>
      <c r="M3543" s="102"/>
      <c r="N3543" s="102"/>
      <c r="R3543" s="352">
        <f>L3543-[1]გადასახდელები!L3543</f>
        <v>0</v>
      </c>
    </row>
    <row r="3544" spans="2:18" ht="20.25" hidden="1" customHeight="1">
      <c r="B3544" s="36" t="str">
        <f t="shared" si="1399"/>
        <v>b</v>
      </c>
      <c r="C3544" s="42">
        <v>4</v>
      </c>
      <c r="D3544" s="42"/>
      <c r="F3544" s="343" t="s">
        <v>641</v>
      </c>
      <c r="G3544" s="47" t="s">
        <v>275</v>
      </c>
      <c r="H3544" s="103"/>
      <c r="I3544" s="94">
        <f t="shared" si="1397"/>
        <v>0</v>
      </c>
      <c r="J3544" s="104"/>
      <c r="K3544" s="104"/>
      <c r="L3544" s="94">
        <f t="shared" ref="L3544:L3575" si="1400">M3544+N3544</f>
        <v>0</v>
      </c>
      <c r="M3544" s="104"/>
      <c r="N3544" s="104"/>
      <c r="R3544" s="352">
        <f>L3544-[1]გადასახდელები!L3544</f>
        <v>0</v>
      </c>
    </row>
    <row r="3545" spans="2:18" ht="36" hidden="1" customHeight="1">
      <c r="B3545" s="36" t="str">
        <f t="shared" si="1399"/>
        <v>b</v>
      </c>
      <c r="C3545" s="42">
        <v>4</v>
      </c>
      <c r="D3545" s="42"/>
      <c r="F3545" s="343" t="s">
        <v>642</v>
      </c>
      <c r="G3545" s="47" t="s">
        <v>276</v>
      </c>
      <c r="H3545" s="103"/>
      <c r="I3545" s="94">
        <f t="shared" si="1397"/>
        <v>0</v>
      </c>
      <c r="J3545" s="104"/>
      <c r="K3545" s="104"/>
      <c r="L3545" s="94">
        <f t="shared" si="1400"/>
        <v>0</v>
      </c>
      <c r="M3545" s="104"/>
      <c r="N3545" s="104"/>
      <c r="R3545" s="352">
        <f>L3545-[1]გადასახდელები!L3545</f>
        <v>0</v>
      </c>
    </row>
    <row r="3546" spans="2:18" ht="20.25" hidden="1" customHeight="1">
      <c r="B3546" s="36" t="str">
        <f t="shared" si="1399"/>
        <v>b</v>
      </c>
      <c r="C3546" s="42">
        <v>3</v>
      </c>
      <c r="D3546" s="42"/>
      <c r="F3546" s="343" t="s">
        <v>561</v>
      </c>
      <c r="G3546" s="57" t="s">
        <v>202</v>
      </c>
      <c r="H3546" s="111"/>
      <c r="I3546" s="90">
        <f t="shared" si="1397"/>
        <v>0</v>
      </c>
      <c r="J3546" s="112"/>
      <c r="K3546" s="112"/>
      <c r="L3546" s="90">
        <f t="shared" si="1400"/>
        <v>0</v>
      </c>
      <c r="M3546" s="112"/>
      <c r="N3546" s="112"/>
      <c r="R3546" s="352">
        <f>L3546-[1]გადასახდელები!L3546</f>
        <v>0</v>
      </c>
    </row>
    <row r="3547" spans="2:18" ht="20.25" hidden="1" customHeight="1">
      <c r="B3547" s="36" t="str">
        <f t="shared" si="1399"/>
        <v>b</v>
      </c>
      <c r="C3547" s="42">
        <v>3</v>
      </c>
      <c r="D3547" s="42"/>
      <c r="F3547" s="342" t="s">
        <v>562</v>
      </c>
      <c r="G3547" s="57" t="s">
        <v>203</v>
      </c>
      <c r="H3547" s="89">
        <f>H3548+H3551+H3554</f>
        <v>0</v>
      </c>
      <c r="I3547" s="90">
        <f t="shared" si="1397"/>
        <v>0</v>
      </c>
      <c r="J3547" s="92">
        <f>J3548+J3551+J3554</f>
        <v>0</v>
      </c>
      <c r="K3547" s="92">
        <f>K3548+K3551+K3554</f>
        <v>0</v>
      </c>
      <c r="L3547" s="90">
        <f t="shared" si="1400"/>
        <v>0</v>
      </c>
      <c r="M3547" s="92">
        <f>M3548+M3551+M3554</f>
        <v>0</v>
      </c>
      <c r="N3547" s="92">
        <f>N3548+N3551+N3554</f>
        <v>0</v>
      </c>
      <c r="O3547" s="82" t="s">
        <v>146</v>
      </c>
      <c r="R3547" s="352">
        <f>L3547-[1]გადასახდელები!L3547</f>
        <v>0</v>
      </c>
    </row>
    <row r="3548" spans="2:18" ht="20.25" hidden="1" customHeight="1">
      <c r="B3548" s="36" t="str">
        <f t="shared" si="1399"/>
        <v>b</v>
      </c>
      <c r="C3548" s="42">
        <v>4</v>
      </c>
      <c r="D3548" s="42"/>
      <c r="F3548" s="342" t="s">
        <v>643</v>
      </c>
      <c r="G3548" s="47" t="s">
        <v>277</v>
      </c>
      <c r="H3548" s="93">
        <f>SUM(H3549:H3550)</f>
        <v>0</v>
      </c>
      <c r="I3548" s="94">
        <f t="shared" si="1397"/>
        <v>0</v>
      </c>
      <c r="J3548" s="95">
        <f>SUM(J3549:J3550)</f>
        <v>0</v>
      </c>
      <c r="K3548" s="95">
        <f>SUM(K3549:K3550)</f>
        <v>0</v>
      </c>
      <c r="L3548" s="94">
        <f t="shared" si="1400"/>
        <v>0</v>
      </c>
      <c r="M3548" s="95">
        <f>SUM(M3549:M3550)</f>
        <v>0</v>
      </c>
      <c r="N3548" s="95">
        <f>SUM(N3549:N3550)</f>
        <v>0</v>
      </c>
      <c r="O3548" s="82" t="s">
        <v>146</v>
      </c>
      <c r="R3548" s="352">
        <f>L3548-[1]გადასახდელები!L3548</f>
        <v>0</v>
      </c>
    </row>
    <row r="3549" spans="2:18" ht="20.25" hidden="1" customHeight="1">
      <c r="B3549" s="36" t="str">
        <f t="shared" si="1399"/>
        <v>b</v>
      </c>
      <c r="C3549" s="42">
        <v>5</v>
      </c>
      <c r="D3549" s="42"/>
      <c r="F3549" s="343" t="s">
        <v>644</v>
      </c>
      <c r="G3549" s="48" t="s">
        <v>278</v>
      </c>
      <c r="H3549" s="101"/>
      <c r="I3549" s="97">
        <f t="shared" si="1397"/>
        <v>0</v>
      </c>
      <c r="J3549" s="102"/>
      <c r="K3549" s="102"/>
      <c r="L3549" s="97">
        <f t="shared" si="1400"/>
        <v>0</v>
      </c>
      <c r="M3549" s="102"/>
      <c r="N3549" s="102"/>
      <c r="R3549" s="352">
        <f>L3549-[1]გადასახდელები!L3549</f>
        <v>0</v>
      </c>
    </row>
    <row r="3550" spans="2:18" ht="20.25" hidden="1" customHeight="1">
      <c r="B3550" s="36" t="str">
        <f t="shared" si="1399"/>
        <v>b</v>
      </c>
      <c r="C3550" s="42">
        <v>5</v>
      </c>
      <c r="D3550" s="42"/>
      <c r="F3550" s="343" t="s">
        <v>645</v>
      </c>
      <c r="G3550" s="48" t="s">
        <v>204</v>
      </c>
      <c r="H3550" s="101"/>
      <c r="I3550" s="97">
        <f t="shared" si="1397"/>
        <v>0</v>
      </c>
      <c r="J3550" s="102"/>
      <c r="K3550" s="102"/>
      <c r="L3550" s="97">
        <f t="shared" si="1400"/>
        <v>0</v>
      </c>
      <c r="M3550" s="102"/>
      <c r="N3550" s="102"/>
      <c r="R3550" s="352">
        <f>L3550-[1]გადასახდელები!L3550</f>
        <v>0</v>
      </c>
    </row>
    <row r="3551" spans="2:18" ht="20.25" hidden="1" customHeight="1">
      <c r="B3551" s="36" t="str">
        <f t="shared" si="1399"/>
        <v>b</v>
      </c>
      <c r="C3551" s="42">
        <v>4</v>
      </c>
      <c r="D3551" s="42"/>
      <c r="F3551" s="342" t="s">
        <v>646</v>
      </c>
      <c r="G3551" s="47" t="s">
        <v>279</v>
      </c>
      <c r="H3551" s="93">
        <f>SUM(H3552:H3553)</f>
        <v>0</v>
      </c>
      <c r="I3551" s="94">
        <f t="shared" si="1397"/>
        <v>0</v>
      </c>
      <c r="J3551" s="95">
        <f>SUM(J3552:J3553)</f>
        <v>0</v>
      </c>
      <c r="K3551" s="95">
        <f>SUM(K3552:K3553)</f>
        <v>0</v>
      </c>
      <c r="L3551" s="94">
        <f t="shared" si="1400"/>
        <v>0</v>
      </c>
      <c r="M3551" s="95">
        <f>SUM(M3552:M3553)</f>
        <v>0</v>
      </c>
      <c r="N3551" s="95">
        <f>SUM(N3552:N3553)</f>
        <v>0</v>
      </c>
      <c r="O3551" s="82" t="s">
        <v>146</v>
      </c>
      <c r="R3551" s="352">
        <f>L3551-[1]გადასახდელები!L3551</f>
        <v>0</v>
      </c>
    </row>
    <row r="3552" spans="2:18" ht="20.25" hidden="1" customHeight="1">
      <c r="B3552" s="36" t="str">
        <f t="shared" si="1399"/>
        <v>b</v>
      </c>
      <c r="C3552" s="42">
        <v>5</v>
      </c>
      <c r="D3552" s="42"/>
      <c r="F3552" s="343" t="s">
        <v>647</v>
      </c>
      <c r="G3552" s="48" t="s">
        <v>278</v>
      </c>
      <c r="H3552" s="101"/>
      <c r="I3552" s="97">
        <f t="shared" si="1397"/>
        <v>0</v>
      </c>
      <c r="J3552" s="102"/>
      <c r="K3552" s="102"/>
      <c r="L3552" s="97">
        <f t="shared" si="1400"/>
        <v>0</v>
      </c>
      <c r="M3552" s="102"/>
      <c r="N3552" s="102"/>
      <c r="R3552" s="352">
        <f>L3552-[1]გადასახდელები!L3552</f>
        <v>0</v>
      </c>
    </row>
    <row r="3553" spans="2:18" ht="20.25" hidden="1" customHeight="1">
      <c r="B3553" s="36" t="str">
        <f t="shared" si="1399"/>
        <v>b</v>
      </c>
      <c r="C3553" s="42">
        <v>5</v>
      </c>
      <c r="D3553" s="42"/>
      <c r="F3553" s="343" t="s">
        <v>648</v>
      </c>
      <c r="G3553" s="48" t="s">
        <v>204</v>
      </c>
      <c r="H3553" s="101"/>
      <c r="I3553" s="97">
        <f t="shared" ref="I3553:I3616" si="1401">J3553+K3553</f>
        <v>0</v>
      </c>
      <c r="J3553" s="102"/>
      <c r="K3553" s="102"/>
      <c r="L3553" s="97">
        <f t="shared" si="1400"/>
        <v>0</v>
      </c>
      <c r="M3553" s="102"/>
      <c r="N3553" s="102"/>
      <c r="R3553" s="352">
        <f>L3553-[1]გადასახდელები!L3553</f>
        <v>0</v>
      </c>
    </row>
    <row r="3554" spans="2:18" ht="20.25" hidden="1" customHeight="1">
      <c r="B3554" s="36" t="str">
        <f t="shared" si="1399"/>
        <v>b</v>
      </c>
      <c r="C3554" s="42">
        <v>4</v>
      </c>
      <c r="D3554" s="42"/>
      <c r="F3554" s="342" t="s">
        <v>563</v>
      </c>
      <c r="G3554" s="47" t="s">
        <v>280</v>
      </c>
      <c r="H3554" s="93">
        <f>SUM(H3555:H3556)</f>
        <v>0</v>
      </c>
      <c r="I3554" s="94">
        <f t="shared" si="1401"/>
        <v>0</v>
      </c>
      <c r="J3554" s="95">
        <f>SUM(J3555:J3556)</f>
        <v>0</v>
      </c>
      <c r="K3554" s="95">
        <f>SUM(K3555:K3556)</f>
        <v>0</v>
      </c>
      <c r="L3554" s="94">
        <f t="shared" si="1400"/>
        <v>0</v>
      </c>
      <c r="M3554" s="95">
        <f>SUM(M3555:M3556)</f>
        <v>0</v>
      </c>
      <c r="N3554" s="95">
        <f>SUM(N3555:N3556)</f>
        <v>0</v>
      </c>
      <c r="O3554" s="82" t="s">
        <v>146</v>
      </c>
      <c r="R3554" s="352">
        <f>L3554-[1]გადასახდელები!L3554</f>
        <v>0</v>
      </c>
    </row>
    <row r="3555" spans="2:18" ht="20.25" hidden="1" customHeight="1">
      <c r="B3555" s="36" t="str">
        <f t="shared" si="1399"/>
        <v>b</v>
      </c>
      <c r="C3555" s="42">
        <v>5</v>
      </c>
      <c r="D3555" s="42"/>
      <c r="F3555" s="343" t="s">
        <v>649</v>
      </c>
      <c r="G3555" s="48" t="s">
        <v>278</v>
      </c>
      <c r="H3555" s="101"/>
      <c r="I3555" s="97">
        <f t="shared" si="1401"/>
        <v>0</v>
      </c>
      <c r="J3555" s="102"/>
      <c r="K3555" s="102"/>
      <c r="L3555" s="97">
        <f t="shared" si="1400"/>
        <v>0</v>
      </c>
      <c r="M3555" s="102"/>
      <c r="N3555" s="102"/>
      <c r="R3555" s="352">
        <f>L3555-[1]გადასახდელები!L3555</f>
        <v>0</v>
      </c>
    </row>
    <row r="3556" spans="2:18" ht="20.25" hidden="1" customHeight="1">
      <c r="B3556" s="36" t="str">
        <f t="shared" si="1399"/>
        <v>b</v>
      </c>
      <c r="C3556" s="42">
        <v>5</v>
      </c>
      <c r="D3556" s="42"/>
      <c r="F3556" s="343" t="s">
        <v>564</v>
      </c>
      <c r="G3556" s="48" t="s">
        <v>204</v>
      </c>
      <c r="H3556" s="101"/>
      <c r="I3556" s="97">
        <f t="shared" si="1401"/>
        <v>0</v>
      </c>
      <c r="J3556" s="102"/>
      <c r="K3556" s="102"/>
      <c r="L3556" s="97">
        <f t="shared" si="1400"/>
        <v>0</v>
      </c>
      <c r="M3556" s="102"/>
      <c r="N3556" s="102"/>
      <c r="R3556" s="352">
        <f>L3556-[1]გადასახდელები!L3556</f>
        <v>0</v>
      </c>
    </row>
    <row r="3557" spans="2:18" ht="20.25" hidden="1" customHeight="1">
      <c r="B3557" s="36" t="str">
        <f t="shared" si="1399"/>
        <v>b</v>
      </c>
      <c r="C3557" s="42">
        <v>3</v>
      </c>
      <c r="D3557" s="42"/>
      <c r="F3557" s="342" t="s">
        <v>565</v>
      </c>
      <c r="G3557" s="57" t="s">
        <v>206</v>
      </c>
      <c r="H3557" s="89">
        <f>H3558+H3561+H3564</f>
        <v>0</v>
      </c>
      <c r="I3557" s="90">
        <f t="shared" si="1401"/>
        <v>0</v>
      </c>
      <c r="J3557" s="92">
        <f>J3558+J3561+J3564</f>
        <v>0</v>
      </c>
      <c r="K3557" s="92">
        <f>K3558+K3561+K3564</f>
        <v>0</v>
      </c>
      <c r="L3557" s="90">
        <f t="shared" si="1400"/>
        <v>0</v>
      </c>
      <c r="M3557" s="92">
        <f>M3558+M3561+M3564</f>
        <v>0</v>
      </c>
      <c r="N3557" s="92">
        <f>N3558+N3561+N3564</f>
        <v>0</v>
      </c>
      <c r="O3557" s="82" t="s">
        <v>146</v>
      </c>
      <c r="R3557" s="352">
        <f>L3557-[1]გადასახდელები!L3557</f>
        <v>0</v>
      </c>
    </row>
    <row r="3558" spans="2:18" ht="20.25" hidden="1" customHeight="1">
      <c r="B3558" s="36" t="str">
        <f t="shared" si="1399"/>
        <v>b</v>
      </c>
      <c r="C3558" s="42">
        <v>4</v>
      </c>
      <c r="D3558" s="42"/>
      <c r="F3558" s="342" t="s">
        <v>650</v>
      </c>
      <c r="G3558" s="47" t="s">
        <v>281</v>
      </c>
      <c r="H3558" s="93">
        <f>SUM(H3559:H3560)</f>
        <v>0</v>
      </c>
      <c r="I3558" s="94">
        <f t="shared" si="1401"/>
        <v>0</v>
      </c>
      <c r="J3558" s="95">
        <f>SUM(J3559:J3560)</f>
        <v>0</v>
      </c>
      <c r="K3558" s="95">
        <f>SUM(K3559:K3560)</f>
        <v>0</v>
      </c>
      <c r="L3558" s="94">
        <f t="shared" si="1400"/>
        <v>0</v>
      </c>
      <c r="M3558" s="95">
        <f>SUM(M3559:M3560)</f>
        <v>0</v>
      </c>
      <c r="N3558" s="95">
        <f>SUM(N3559:N3560)</f>
        <v>0</v>
      </c>
      <c r="O3558" s="82" t="s">
        <v>146</v>
      </c>
      <c r="R3558" s="352">
        <f>L3558-[1]გადასახდელები!L3558</f>
        <v>0</v>
      </c>
    </row>
    <row r="3559" spans="2:18" ht="20.25" hidden="1" customHeight="1">
      <c r="B3559" s="36" t="str">
        <f t="shared" si="1399"/>
        <v>b</v>
      </c>
      <c r="C3559" s="42">
        <v>5</v>
      </c>
      <c r="D3559" s="42"/>
      <c r="F3559" s="343" t="s">
        <v>651</v>
      </c>
      <c r="G3559" s="48" t="s">
        <v>282</v>
      </c>
      <c r="H3559" s="101"/>
      <c r="I3559" s="97">
        <f t="shared" si="1401"/>
        <v>0</v>
      </c>
      <c r="J3559" s="102"/>
      <c r="K3559" s="102"/>
      <c r="L3559" s="97">
        <f t="shared" si="1400"/>
        <v>0</v>
      </c>
      <c r="M3559" s="102"/>
      <c r="N3559" s="102"/>
      <c r="R3559" s="352">
        <f>L3559-[1]გადასახდელები!L3559</f>
        <v>0</v>
      </c>
    </row>
    <row r="3560" spans="2:18" ht="20.25" hidden="1" customHeight="1">
      <c r="B3560" s="36" t="str">
        <f t="shared" si="1399"/>
        <v>b</v>
      </c>
      <c r="C3560" s="42">
        <v>5</v>
      </c>
      <c r="D3560" s="42"/>
      <c r="F3560" s="343" t="s">
        <v>652</v>
      </c>
      <c r="G3560" s="48" t="s">
        <v>283</v>
      </c>
      <c r="H3560" s="101"/>
      <c r="I3560" s="97">
        <f t="shared" si="1401"/>
        <v>0</v>
      </c>
      <c r="J3560" s="102"/>
      <c r="K3560" s="102"/>
      <c r="L3560" s="97">
        <f t="shared" si="1400"/>
        <v>0</v>
      </c>
      <c r="M3560" s="102"/>
      <c r="N3560" s="102"/>
      <c r="R3560" s="352">
        <f>L3560-[1]გადასახდელები!L3560</f>
        <v>0</v>
      </c>
    </row>
    <row r="3561" spans="2:18" ht="20.25" hidden="1" customHeight="1">
      <c r="B3561" s="36" t="str">
        <f t="shared" si="1399"/>
        <v>b</v>
      </c>
      <c r="C3561" s="42">
        <v>4</v>
      </c>
      <c r="D3561" s="42"/>
      <c r="F3561" s="342" t="s">
        <v>566</v>
      </c>
      <c r="G3561" s="47" t="s">
        <v>284</v>
      </c>
      <c r="H3561" s="93">
        <f>SUM(H3562:H3563)</f>
        <v>0</v>
      </c>
      <c r="I3561" s="94">
        <f t="shared" si="1401"/>
        <v>0</v>
      </c>
      <c r="J3561" s="95">
        <f>SUM(J3562:J3563)</f>
        <v>0</v>
      </c>
      <c r="K3561" s="95">
        <f>SUM(K3562:K3563)</f>
        <v>0</v>
      </c>
      <c r="L3561" s="94">
        <f t="shared" si="1400"/>
        <v>0</v>
      </c>
      <c r="M3561" s="95">
        <f>SUM(M3562:M3563)</f>
        <v>0</v>
      </c>
      <c r="N3561" s="95">
        <f>SUM(N3562:N3563)</f>
        <v>0</v>
      </c>
      <c r="O3561" s="82" t="s">
        <v>146</v>
      </c>
      <c r="R3561" s="352">
        <f>L3561-[1]გადასახდელები!L3561</f>
        <v>0</v>
      </c>
    </row>
    <row r="3562" spans="2:18" ht="20.25" hidden="1" customHeight="1">
      <c r="B3562" s="36" t="str">
        <f t="shared" si="1399"/>
        <v>b</v>
      </c>
      <c r="C3562" s="42">
        <v>5</v>
      </c>
      <c r="D3562" s="42"/>
      <c r="F3562" s="343" t="s">
        <v>567</v>
      </c>
      <c r="G3562" s="48" t="s">
        <v>282</v>
      </c>
      <c r="H3562" s="101"/>
      <c r="I3562" s="97">
        <f t="shared" si="1401"/>
        <v>0</v>
      </c>
      <c r="J3562" s="102"/>
      <c r="K3562" s="102"/>
      <c r="L3562" s="97">
        <f t="shared" si="1400"/>
        <v>0</v>
      </c>
      <c r="M3562" s="102"/>
      <c r="N3562" s="102"/>
      <c r="R3562" s="352">
        <f>L3562-[1]გადასახდელები!L3562</f>
        <v>0</v>
      </c>
    </row>
    <row r="3563" spans="2:18" ht="20.25" hidden="1" customHeight="1">
      <c r="B3563" s="36" t="str">
        <f t="shared" si="1399"/>
        <v>b</v>
      </c>
      <c r="C3563" s="42">
        <v>5</v>
      </c>
      <c r="D3563" s="42"/>
      <c r="F3563" s="343" t="s">
        <v>653</v>
      </c>
      <c r="G3563" s="48" t="s">
        <v>283</v>
      </c>
      <c r="H3563" s="101"/>
      <c r="I3563" s="97">
        <f t="shared" si="1401"/>
        <v>0</v>
      </c>
      <c r="J3563" s="102"/>
      <c r="K3563" s="102"/>
      <c r="L3563" s="97">
        <f t="shared" si="1400"/>
        <v>0</v>
      </c>
      <c r="M3563" s="102"/>
      <c r="N3563" s="102"/>
      <c r="R3563" s="352">
        <f>L3563-[1]გადასახდელები!L3563</f>
        <v>0</v>
      </c>
    </row>
    <row r="3564" spans="2:18" ht="20.25" hidden="1" customHeight="1">
      <c r="B3564" s="36" t="str">
        <f t="shared" si="1399"/>
        <v>b</v>
      </c>
      <c r="C3564" s="42">
        <v>4</v>
      </c>
      <c r="D3564" s="42"/>
      <c r="F3564" s="342" t="s">
        <v>654</v>
      </c>
      <c r="G3564" s="47" t="s">
        <v>207</v>
      </c>
      <c r="H3564" s="93">
        <f>SUM(H3565:H3566)</f>
        <v>0</v>
      </c>
      <c r="I3564" s="94">
        <f t="shared" si="1401"/>
        <v>0</v>
      </c>
      <c r="J3564" s="95">
        <f>SUM(J3565:J3566)</f>
        <v>0</v>
      </c>
      <c r="K3564" s="95">
        <f>SUM(K3565:K3566)</f>
        <v>0</v>
      </c>
      <c r="L3564" s="94">
        <f t="shared" si="1400"/>
        <v>0</v>
      </c>
      <c r="M3564" s="95">
        <f>SUM(M3565:M3566)</f>
        <v>0</v>
      </c>
      <c r="N3564" s="95">
        <f>SUM(N3565:N3566)</f>
        <v>0</v>
      </c>
      <c r="O3564" s="82" t="s">
        <v>146</v>
      </c>
      <c r="R3564" s="352">
        <f>L3564-[1]გადასახდელები!L3564</f>
        <v>0</v>
      </c>
    </row>
    <row r="3565" spans="2:18" ht="20.25" hidden="1" customHeight="1">
      <c r="B3565" s="36" t="str">
        <f t="shared" si="1399"/>
        <v>b</v>
      </c>
      <c r="C3565" s="42">
        <v>5</v>
      </c>
      <c r="D3565" s="42"/>
      <c r="F3565" s="343" t="s">
        <v>655</v>
      </c>
      <c r="G3565" s="48" t="s">
        <v>282</v>
      </c>
      <c r="H3565" s="101"/>
      <c r="I3565" s="97">
        <f t="shared" si="1401"/>
        <v>0</v>
      </c>
      <c r="J3565" s="102"/>
      <c r="K3565" s="102"/>
      <c r="L3565" s="97">
        <f t="shared" si="1400"/>
        <v>0</v>
      </c>
      <c r="M3565" s="102"/>
      <c r="N3565" s="102"/>
      <c r="R3565" s="352">
        <f>L3565-[1]გადასახდელები!L3565</f>
        <v>0</v>
      </c>
    </row>
    <row r="3566" spans="2:18" ht="20.25" hidden="1" customHeight="1">
      <c r="B3566" s="36" t="str">
        <f t="shared" si="1399"/>
        <v>b</v>
      </c>
      <c r="C3566" s="42">
        <v>5</v>
      </c>
      <c r="D3566" s="42"/>
      <c r="F3566" s="343" t="s">
        <v>656</v>
      </c>
      <c r="G3566" s="48" t="s">
        <v>283</v>
      </c>
      <c r="H3566" s="101"/>
      <c r="I3566" s="97">
        <f t="shared" si="1401"/>
        <v>0</v>
      </c>
      <c r="J3566" s="102"/>
      <c r="K3566" s="102"/>
      <c r="L3566" s="97">
        <f t="shared" si="1400"/>
        <v>0</v>
      </c>
      <c r="M3566" s="102"/>
      <c r="N3566" s="102"/>
      <c r="R3566" s="352">
        <f>L3566-[1]გადასახდელები!L3566</f>
        <v>0</v>
      </c>
    </row>
    <row r="3567" spans="2:18" ht="20.25" customHeight="1">
      <c r="B3567" s="36" t="str">
        <f t="shared" si="1399"/>
        <v>a</v>
      </c>
      <c r="C3567" s="42">
        <v>3</v>
      </c>
      <c r="D3567" s="42"/>
      <c r="F3567" s="342" t="s">
        <v>568</v>
      </c>
      <c r="G3567" s="57" t="s">
        <v>205</v>
      </c>
      <c r="H3567" s="89">
        <f>H3568+H3569</f>
        <v>1E-3</v>
      </c>
      <c r="I3567" s="90">
        <f t="shared" si="1401"/>
        <v>125</v>
      </c>
      <c r="J3567" s="92">
        <f>J3568+J3569</f>
        <v>0</v>
      </c>
      <c r="K3567" s="92">
        <f>K3568+K3569</f>
        <v>125</v>
      </c>
      <c r="L3567" s="90">
        <f t="shared" si="1400"/>
        <v>52.52</v>
      </c>
      <c r="M3567" s="92">
        <f>M3568+M3569</f>
        <v>0</v>
      </c>
      <c r="N3567" s="92">
        <f>N3568+N3569</f>
        <v>52.52</v>
      </c>
      <c r="O3567" s="82" t="s">
        <v>146</v>
      </c>
      <c r="R3567" s="352">
        <f>L3567-[1]გადასახდელები!L3567</f>
        <v>52.52</v>
      </c>
    </row>
    <row r="3568" spans="2:18" ht="20.25" hidden="1" customHeight="1">
      <c r="B3568" s="36" t="str">
        <f t="shared" si="1399"/>
        <v>b</v>
      </c>
      <c r="C3568" s="42">
        <v>4</v>
      </c>
      <c r="D3568" s="42"/>
      <c r="F3568" s="343" t="s">
        <v>657</v>
      </c>
      <c r="G3568" s="47" t="s">
        <v>285</v>
      </c>
      <c r="H3568" s="103"/>
      <c r="I3568" s="94">
        <f t="shared" si="1401"/>
        <v>0</v>
      </c>
      <c r="J3568" s="104"/>
      <c r="K3568" s="104"/>
      <c r="L3568" s="94">
        <f t="shared" si="1400"/>
        <v>0</v>
      </c>
      <c r="M3568" s="104"/>
      <c r="N3568" s="104"/>
      <c r="R3568" s="352">
        <f>L3568-[1]გადასახდელები!L3568</f>
        <v>0</v>
      </c>
    </row>
    <row r="3569" spans="2:18" ht="20.25" customHeight="1">
      <c r="B3569" s="36" t="str">
        <f t="shared" si="1399"/>
        <v>a</v>
      </c>
      <c r="C3569" s="42">
        <v>4</v>
      </c>
      <c r="D3569" s="42"/>
      <c r="F3569" s="342" t="s">
        <v>570</v>
      </c>
      <c r="G3569" s="47" t="s">
        <v>286</v>
      </c>
      <c r="H3569" s="93">
        <f>H3570+H3589</f>
        <v>1E-3</v>
      </c>
      <c r="I3569" s="94">
        <f t="shared" si="1401"/>
        <v>125</v>
      </c>
      <c r="J3569" s="95">
        <f>J3570+J3589</f>
        <v>0</v>
      </c>
      <c r="K3569" s="95">
        <f>K3570+K3589</f>
        <v>125</v>
      </c>
      <c r="L3569" s="94">
        <f t="shared" si="1400"/>
        <v>52.52</v>
      </c>
      <c r="M3569" s="95">
        <f>M3570+M3589</f>
        <v>0</v>
      </c>
      <c r="N3569" s="95">
        <f>N3570+N3589</f>
        <v>52.52</v>
      </c>
      <c r="O3569" s="82" t="s">
        <v>146</v>
      </c>
      <c r="R3569" s="352">
        <f>L3569-[1]გადასახდელები!L3569</f>
        <v>52.52</v>
      </c>
    </row>
    <row r="3570" spans="2:18" ht="20.25" hidden="1" customHeight="1">
      <c r="B3570" s="36" t="str">
        <f t="shared" si="1399"/>
        <v>b</v>
      </c>
      <c r="C3570" s="42">
        <v>5</v>
      </c>
      <c r="D3570" s="42"/>
      <c r="F3570" s="342" t="s">
        <v>569</v>
      </c>
      <c r="G3570" s="48" t="s">
        <v>287</v>
      </c>
      <c r="H3570" s="113">
        <f>SUM(H3571:H3588)</f>
        <v>0</v>
      </c>
      <c r="I3570" s="97">
        <f t="shared" si="1401"/>
        <v>0</v>
      </c>
      <c r="J3570" s="114">
        <f>SUM(J3571:J3588)</f>
        <v>0</v>
      </c>
      <c r="K3570" s="114">
        <f>SUM(K3571:K3588)</f>
        <v>0</v>
      </c>
      <c r="L3570" s="97">
        <f t="shared" si="1400"/>
        <v>0</v>
      </c>
      <c r="M3570" s="114">
        <f>SUM(M3571:M3588)</f>
        <v>0</v>
      </c>
      <c r="N3570" s="114">
        <f>SUM(N3571:N3588)</f>
        <v>0</v>
      </c>
      <c r="O3570" s="82" t="s">
        <v>146</v>
      </c>
      <c r="R3570" s="352">
        <f>L3570-[1]გადასახდელები!L3570</f>
        <v>0</v>
      </c>
    </row>
    <row r="3571" spans="2:18" ht="45" hidden="1" customHeight="1">
      <c r="B3571" s="36" t="str">
        <f t="shared" si="1399"/>
        <v>b</v>
      </c>
      <c r="C3571" s="42">
        <v>6</v>
      </c>
      <c r="D3571" s="42"/>
      <c r="F3571" s="343" t="s">
        <v>658</v>
      </c>
      <c r="G3571" s="45" t="s">
        <v>215</v>
      </c>
      <c r="H3571" s="99"/>
      <c r="I3571" s="105">
        <f t="shared" si="1401"/>
        <v>0</v>
      </c>
      <c r="J3571" s="100"/>
      <c r="K3571" s="100"/>
      <c r="L3571" s="105">
        <f t="shared" si="1400"/>
        <v>0</v>
      </c>
      <c r="M3571" s="100"/>
      <c r="N3571" s="100"/>
      <c r="R3571" s="352">
        <f>L3571-[1]გადასახდელები!L3571</f>
        <v>0</v>
      </c>
    </row>
    <row r="3572" spans="2:18" ht="20.25" hidden="1" customHeight="1">
      <c r="B3572" s="36" t="str">
        <f t="shared" si="1399"/>
        <v>b</v>
      </c>
      <c r="C3572" s="42">
        <v>6</v>
      </c>
      <c r="D3572" s="42"/>
      <c r="F3572" s="343" t="s">
        <v>659</v>
      </c>
      <c r="G3572" s="45" t="s">
        <v>288</v>
      </c>
      <c r="H3572" s="99"/>
      <c r="I3572" s="105">
        <f t="shared" si="1401"/>
        <v>0</v>
      </c>
      <c r="J3572" s="100"/>
      <c r="K3572" s="100"/>
      <c r="L3572" s="105">
        <f t="shared" si="1400"/>
        <v>0</v>
      </c>
      <c r="M3572" s="100"/>
      <c r="N3572" s="100"/>
      <c r="R3572" s="352">
        <f>L3572-[1]გადასახდელები!L3572</f>
        <v>0</v>
      </c>
    </row>
    <row r="3573" spans="2:18" ht="20.25" hidden="1" customHeight="1">
      <c r="B3573" s="36" t="str">
        <f t="shared" si="1399"/>
        <v>b</v>
      </c>
      <c r="C3573" s="42">
        <v>6</v>
      </c>
      <c r="D3573" s="42"/>
      <c r="F3573" s="343" t="s">
        <v>660</v>
      </c>
      <c r="G3573" s="45" t="s">
        <v>289</v>
      </c>
      <c r="H3573" s="99"/>
      <c r="I3573" s="105">
        <f t="shared" si="1401"/>
        <v>0</v>
      </c>
      <c r="J3573" s="100"/>
      <c r="K3573" s="100"/>
      <c r="L3573" s="105">
        <f t="shared" si="1400"/>
        <v>0</v>
      </c>
      <c r="M3573" s="100"/>
      <c r="N3573" s="100"/>
      <c r="R3573" s="352">
        <f>L3573-[1]გადასახდელები!L3573</f>
        <v>0</v>
      </c>
    </row>
    <row r="3574" spans="2:18" ht="20.25" hidden="1" customHeight="1">
      <c r="B3574" s="36" t="str">
        <f t="shared" si="1399"/>
        <v>b</v>
      </c>
      <c r="C3574" s="42">
        <v>6</v>
      </c>
      <c r="D3574" s="42"/>
      <c r="F3574" s="343" t="s">
        <v>661</v>
      </c>
      <c r="G3574" s="45" t="s">
        <v>216</v>
      </c>
      <c r="H3574" s="99"/>
      <c r="I3574" s="105">
        <f t="shared" si="1401"/>
        <v>0</v>
      </c>
      <c r="J3574" s="100"/>
      <c r="K3574" s="100"/>
      <c r="L3574" s="105">
        <f t="shared" si="1400"/>
        <v>0</v>
      </c>
      <c r="M3574" s="100"/>
      <c r="N3574" s="100"/>
      <c r="R3574" s="352">
        <f>L3574-[1]გადასახდელები!L3574</f>
        <v>0</v>
      </c>
    </row>
    <row r="3575" spans="2:18" ht="20.25" hidden="1" customHeight="1">
      <c r="B3575" s="36" t="str">
        <f t="shared" si="1399"/>
        <v>b</v>
      </c>
      <c r="C3575" s="42">
        <v>6</v>
      </c>
      <c r="D3575" s="42"/>
      <c r="F3575" s="343" t="s">
        <v>662</v>
      </c>
      <c r="G3575" s="45" t="s">
        <v>217</v>
      </c>
      <c r="H3575" s="99"/>
      <c r="I3575" s="105">
        <f t="shared" si="1401"/>
        <v>0</v>
      </c>
      <c r="J3575" s="100"/>
      <c r="K3575" s="100"/>
      <c r="L3575" s="105">
        <f t="shared" si="1400"/>
        <v>0</v>
      </c>
      <c r="M3575" s="100"/>
      <c r="N3575" s="100"/>
      <c r="R3575" s="352">
        <f>L3575-[1]გადასახდელები!L3575</f>
        <v>0</v>
      </c>
    </row>
    <row r="3576" spans="2:18" ht="20.25" hidden="1" customHeight="1">
      <c r="B3576" s="36" t="str">
        <f t="shared" si="1399"/>
        <v>b</v>
      </c>
      <c r="C3576" s="42">
        <v>6</v>
      </c>
      <c r="D3576" s="42"/>
      <c r="F3576" s="343" t="s">
        <v>571</v>
      </c>
      <c r="G3576" s="45" t="s">
        <v>290</v>
      </c>
      <c r="H3576" s="99"/>
      <c r="I3576" s="105">
        <f t="shared" si="1401"/>
        <v>0</v>
      </c>
      <c r="J3576" s="100"/>
      <c r="K3576" s="100"/>
      <c r="L3576" s="105">
        <f t="shared" ref="L3576:L3607" si="1402">M3576+N3576</f>
        <v>0</v>
      </c>
      <c r="M3576" s="100"/>
      <c r="N3576" s="100"/>
      <c r="R3576" s="352">
        <f>L3576-[1]გადასახდელები!L3576</f>
        <v>0</v>
      </c>
    </row>
    <row r="3577" spans="2:18" ht="20.25" hidden="1" customHeight="1">
      <c r="B3577" s="36" t="str">
        <f t="shared" si="1399"/>
        <v>b</v>
      </c>
      <c r="C3577" s="42">
        <v>6</v>
      </c>
      <c r="D3577" s="42"/>
      <c r="F3577" s="343" t="s">
        <v>663</v>
      </c>
      <c r="G3577" s="45" t="s">
        <v>291</v>
      </c>
      <c r="H3577" s="99"/>
      <c r="I3577" s="105">
        <f t="shared" si="1401"/>
        <v>0</v>
      </c>
      <c r="J3577" s="100"/>
      <c r="K3577" s="100"/>
      <c r="L3577" s="105">
        <f t="shared" si="1402"/>
        <v>0</v>
      </c>
      <c r="M3577" s="100"/>
      <c r="N3577" s="100"/>
      <c r="R3577" s="352">
        <f>L3577-[1]გადასახდელები!L3577</f>
        <v>0</v>
      </c>
    </row>
    <row r="3578" spans="2:18" ht="20.25" hidden="1" customHeight="1">
      <c r="B3578" s="36" t="str">
        <f t="shared" si="1399"/>
        <v>b</v>
      </c>
      <c r="C3578" s="42">
        <v>6</v>
      </c>
      <c r="D3578" s="42"/>
      <c r="F3578" s="343" t="s">
        <v>664</v>
      </c>
      <c r="G3578" s="45" t="s">
        <v>218</v>
      </c>
      <c r="H3578" s="99"/>
      <c r="I3578" s="105">
        <f t="shared" si="1401"/>
        <v>0</v>
      </c>
      <c r="J3578" s="100"/>
      <c r="K3578" s="100"/>
      <c r="L3578" s="105">
        <f t="shared" si="1402"/>
        <v>0</v>
      </c>
      <c r="M3578" s="100"/>
      <c r="N3578" s="100"/>
      <c r="R3578" s="352">
        <f>L3578-[1]გადასახდელები!L3578</f>
        <v>0</v>
      </c>
    </row>
    <row r="3579" spans="2:18" ht="20.25" hidden="1" customHeight="1">
      <c r="B3579" s="36" t="str">
        <f t="shared" si="1399"/>
        <v>b</v>
      </c>
      <c r="C3579" s="42">
        <v>6</v>
      </c>
      <c r="D3579" s="42"/>
      <c r="F3579" s="343" t="s">
        <v>665</v>
      </c>
      <c r="G3579" s="45" t="s">
        <v>219</v>
      </c>
      <c r="H3579" s="99"/>
      <c r="I3579" s="105">
        <f t="shared" si="1401"/>
        <v>0</v>
      </c>
      <c r="J3579" s="100"/>
      <c r="K3579" s="100"/>
      <c r="L3579" s="105">
        <f t="shared" si="1402"/>
        <v>0</v>
      </c>
      <c r="M3579" s="100"/>
      <c r="N3579" s="100"/>
      <c r="R3579" s="352">
        <f>L3579-[1]გადასახდელები!L3579</f>
        <v>0</v>
      </c>
    </row>
    <row r="3580" spans="2:18" ht="20.25" hidden="1" customHeight="1">
      <c r="B3580" s="36" t="str">
        <f t="shared" si="1399"/>
        <v>b</v>
      </c>
      <c r="C3580" s="42">
        <v>6</v>
      </c>
      <c r="D3580" s="42"/>
      <c r="F3580" s="343" t="s">
        <v>666</v>
      </c>
      <c r="G3580" s="45" t="s">
        <v>220</v>
      </c>
      <c r="H3580" s="99"/>
      <c r="I3580" s="105">
        <f t="shared" si="1401"/>
        <v>0</v>
      </c>
      <c r="J3580" s="100"/>
      <c r="K3580" s="100"/>
      <c r="L3580" s="105">
        <f t="shared" si="1402"/>
        <v>0</v>
      </c>
      <c r="M3580" s="100"/>
      <c r="N3580" s="100"/>
      <c r="R3580" s="352">
        <f>L3580-[1]გადასახდელები!L3580</f>
        <v>0</v>
      </c>
    </row>
    <row r="3581" spans="2:18" ht="20.25" hidden="1" customHeight="1">
      <c r="B3581" s="36" t="str">
        <f t="shared" si="1399"/>
        <v>b</v>
      </c>
      <c r="C3581" s="42">
        <v>6</v>
      </c>
      <c r="D3581" s="42"/>
      <c r="F3581" s="343" t="s">
        <v>667</v>
      </c>
      <c r="G3581" s="45" t="s">
        <v>221</v>
      </c>
      <c r="H3581" s="99"/>
      <c r="I3581" s="105">
        <f t="shared" si="1401"/>
        <v>0</v>
      </c>
      <c r="J3581" s="100"/>
      <c r="K3581" s="100"/>
      <c r="L3581" s="105">
        <f t="shared" si="1402"/>
        <v>0</v>
      </c>
      <c r="M3581" s="100"/>
      <c r="N3581" s="100"/>
      <c r="R3581" s="352">
        <f>L3581-[1]გადასახდელები!L3581</f>
        <v>0</v>
      </c>
    </row>
    <row r="3582" spans="2:18" ht="20.25" hidden="1" customHeight="1">
      <c r="B3582" s="36" t="str">
        <f t="shared" si="1399"/>
        <v>b</v>
      </c>
      <c r="C3582" s="42">
        <v>6</v>
      </c>
      <c r="D3582" s="42"/>
      <c r="F3582" s="343" t="s">
        <v>668</v>
      </c>
      <c r="G3582" s="45" t="s">
        <v>222</v>
      </c>
      <c r="H3582" s="99"/>
      <c r="I3582" s="105">
        <f t="shared" si="1401"/>
        <v>0</v>
      </c>
      <c r="J3582" s="100"/>
      <c r="K3582" s="100"/>
      <c r="L3582" s="105">
        <f t="shared" si="1402"/>
        <v>0</v>
      </c>
      <c r="M3582" s="100"/>
      <c r="N3582" s="100"/>
      <c r="R3582" s="352">
        <f>L3582-[1]გადასახდელები!L3582</f>
        <v>0</v>
      </c>
    </row>
    <row r="3583" spans="2:18" ht="20.25" hidden="1" customHeight="1">
      <c r="B3583" s="36" t="str">
        <f t="shared" si="1399"/>
        <v>b</v>
      </c>
      <c r="C3583" s="42">
        <v>6</v>
      </c>
      <c r="D3583" s="42"/>
      <c r="F3583" s="343" t="s">
        <v>669</v>
      </c>
      <c r="G3583" s="45" t="s">
        <v>223</v>
      </c>
      <c r="H3583" s="99"/>
      <c r="I3583" s="105">
        <f t="shared" si="1401"/>
        <v>0</v>
      </c>
      <c r="J3583" s="100"/>
      <c r="K3583" s="100"/>
      <c r="L3583" s="105">
        <f t="shared" si="1402"/>
        <v>0</v>
      </c>
      <c r="M3583" s="100"/>
      <c r="N3583" s="100"/>
      <c r="R3583" s="352">
        <f>L3583-[1]გადასახდელები!L3583</f>
        <v>0</v>
      </c>
    </row>
    <row r="3584" spans="2:18" ht="36" hidden="1" customHeight="1">
      <c r="B3584" s="36" t="str">
        <f t="shared" si="1399"/>
        <v>b</v>
      </c>
      <c r="C3584" s="42">
        <v>6</v>
      </c>
      <c r="D3584" s="42"/>
      <c r="F3584" s="343" t="s">
        <v>670</v>
      </c>
      <c r="G3584" s="45" t="s">
        <v>224</v>
      </c>
      <c r="H3584" s="99"/>
      <c r="I3584" s="105">
        <f t="shared" si="1401"/>
        <v>0</v>
      </c>
      <c r="J3584" s="100"/>
      <c r="K3584" s="100"/>
      <c r="L3584" s="105">
        <f t="shared" si="1402"/>
        <v>0</v>
      </c>
      <c r="M3584" s="100"/>
      <c r="N3584" s="100"/>
      <c r="R3584" s="352">
        <f>L3584-[1]გადასახდელები!L3584</f>
        <v>0</v>
      </c>
    </row>
    <row r="3585" spans="2:18" ht="48.75" hidden="1" customHeight="1">
      <c r="B3585" s="36" t="str">
        <f t="shared" si="1399"/>
        <v>b</v>
      </c>
      <c r="C3585" s="42">
        <v>6</v>
      </c>
      <c r="D3585" s="42"/>
      <c r="F3585" s="343" t="s">
        <v>671</v>
      </c>
      <c r="G3585" s="45" t="s">
        <v>225</v>
      </c>
      <c r="H3585" s="99"/>
      <c r="I3585" s="105">
        <f t="shared" si="1401"/>
        <v>0</v>
      </c>
      <c r="J3585" s="100"/>
      <c r="K3585" s="100"/>
      <c r="L3585" s="105">
        <f t="shared" si="1402"/>
        <v>0</v>
      </c>
      <c r="M3585" s="100"/>
      <c r="N3585" s="100"/>
      <c r="R3585" s="352">
        <f>L3585-[1]გადასახდელები!L3585</f>
        <v>0</v>
      </c>
    </row>
    <row r="3586" spans="2:18" ht="24.75" hidden="1" customHeight="1">
      <c r="B3586" s="36" t="str">
        <f t="shared" si="1399"/>
        <v>b</v>
      </c>
      <c r="C3586" s="42">
        <v>6</v>
      </c>
      <c r="D3586" s="42"/>
      <c r="F3586" s="343" t="s">
        <v>672</v>
      </c>
      <c r="G3586" s="45" t="s">
        <v>226</v>
      </c>
      <c r="H3586" s="99"/>
      <c r="I3586" s="105">
        <f t="shared" si="1401"/>
        <v>0</v>
      </c>
      <c r="J3586" s="100"/>
      <c r="K3586" s="100"/>
      <c r="L3586" s="105">
        <f t="shared" si="1402"/>
        <v>0</v>
      </c>
      <c r="M3586" s="100"/>
      <c r="N3586" s="100"/>
      <c r="R3586" s="352">
        <f>L3586-[1]გადასახდელები!L3586</f>
        <v>0</v>
      </c>
    </row>
    <row r="3587" spans="2:18" ht="24" hidden="1" customHeight="1">
      <c r="B3587" s="36" t="str">
        <f t="shared" si="1399"/>
        <v>b</v>
      </c>
      <c r="C3587" s="42">
        <v>6</v>
      </c>
      <c r="D3587" s="42"/>
      <c r="F3587" s="343" t="s">
        <v>673</v>
      </c>
      <c r="G3587" s="45" t="s">
        <v>227</v>
      </c>
      <c r="H3587" s="99"/>
      <c r="I3587" s="105">
        <f t="shared" si="1401"/>
        <v>0</v>
      </c>
      <c r="J3587" s="100"/>
      <c r="K3587" s="100"/>
      <c r="L3587" s="105">
        <f t="shared" si="1402"/>
        <v>0</v>
      </c>
      <c r="M3587" s="100"/>
      <c r="N3587" s="100"/>
      <c r="R3587" s="352">
        <f>L3587-[1]გადასახდელები!L3587</f>
        <v>0</v>
      </c>
    </row>
    <row r="3588" spans="2:18" ht="36.75" hidden="1" customHeight="1">
      <c r="B3588" s="36" t="str">
        <f t="shared" si="1399"/>
        <v>b</v>
      </c>
      <c r="C3588" s="42">
        <v>6</v>
      </c>
      <c r="D3588" s="42"/>
      <c r="F3588" s="343" t="s">
        <v>572</v>
      </c>
      <c r="G3588" s="45" t="s">
        <v>228</v>
      </c>
      <c r="H3588" s="99"/>
      <c r="I3588" s="105">
        <f t="shared" si="1401"/>
        <v>0</v>
      </c>
      <c r="J3588" s="100"/>
      <c r="K3588" s="100"/>
      <c r="L3588" s="105">
        <f t="shared" si="1402"/>
        <v>0</v>
      </c>
      <c r="M3588" s="100"/>
      <c r="N3588" s="100"/>
      <c r="R3588" s="352">
        <f>L3588-[1]გადასახდელები!L3588</f>
        <v>0</v>
      </c>
    </row>
    <row r="3589" spans="2:18" ht="24.75" customHeight="1">
      <c r="B3589" s="36" t="str">
        <f t="shared" si="1399"/>
        <v>a</v>
      </c>
      <c r="C3589" s="42">
        <v>5</v>
      </c>
      <c r="D3589" s="42"/>
      <c r="F3589" s="343" t="s">
        <v>573</v>
      </c>
      <c r="G3589" s="48" t="s">
        <v>193</v>
      </c>
      <c r="H3589" s="101">
        <v>1E-3</v>
      </c>
      <c r="I3589" s="97">
        <f t="shared" si="1401"/>
        <v>125</v>
      </c>
      <c r="J3589" s="102"/>
      <c r="K3589" s="102">
        <v>125</v>
      </c>
      <c r="L3589" s="97">
        <f t="shared" si="1402"/>
        <v>52.52</v>
      </c>
      <c r="M3589" s="102"/>
      <c r="N3589" s="102">
        <f>38.654+13.866</f>
        <v>52.52</v>
      </c>
      <c r="R3589" s="352">
        <f>L3589-[1]გადასახდელები!L3589</f>
        <v>52.52</v>
      </c>
    </row>
    <row r="3590" spans="2:18" ht="20.25" customHeight="1">
      <c r="B3590" s="36" t="str">
        <f t="shared" si="1399"/>
        <v>a</v>
      </c>
      <c r="C3590" s="42">
        <v>2</v>
      </c>
      <c r="D3590" s="42"/>
      <c r="E3590" s="24">
        <v>70451</v>
      </c>
      <c r="F3590" s="342" t="s">
        <v>574</v>
      </c>
      <c r="G3590" s="59" t="s">
        <v>292</v>
      </c>
      <c r="H3590" s="86">
        <f>H3591+H3638+H3646+H3645</f>
        <v>3481</v>
      </c>
      <c r="I3590" s="87">
        <f t="shared" si="1401"/>
        <v>0</v>
      </c>
      <c r="J3590" s="88">
        <f>J3591+J3638+J3646+J3645</f>
        <v>0</v>
      </c>
      <c r="K3590" s="88">
        <f>K3591+K3638+K3646+K3645</f>
        <v>0</v>
      </c>
      <c r="L3590" s="87">
        <f t="shared" si="1402"/>
        <v>0</v>
      </c>
      <c r="M3590" s="88">
        <f>M3591+M3638+M3646+M3645</f>
        <v>0</v>
      </c>
      <c r="N3590" s="88">
        <f>N3591+N3638+N3646+N3645</f>
        <v>0</v>
      </c>
      <c r="O3590" s="82" t="s">
        <v>146</v>
      </c>
      <c r="P3590" s="35" t="s">
        <v>145</v>
      </c>
      <c r="R3590" s="352">
        <f>L3590-[1]გადასახდელები!L3590</f>
        <v>0</v>
      </c>
    </row>
    <row r="3591" spans="2:18" ht="20.25" customHeight="1">
      <c r="B3591" s="36" t="str">
        <f t="shared" ref="B3591:B3654" si="1403">IF(H3591+I3591+L3591&gt;0,"a","b")</f>
        <v>a</v>
      </c>
      <c r="C3591" s="42">
        <v>3</v>
      </c>
      <c r="D3591" s="42"/>
      <c r="F3591" s="342" t="s">
        <v>575</v>
      </c>
      <c r="G3591" s="51" t="s">
        <v>293</v>
      </c>
      <c r="H3591" s="89">
        <f>H3592+H3604+H3633</f>
        <v>3481</v>
      </c>
      <c r="I3591" s="90">
        <f t="shared" si="1401"/>
        <v>0</v>
      </c>
      <c r="J3591" s="89">
        <f>J3592+J3604+J3633</f>
        <v>0</v>
      </c>
      <c r="K3591" s="89">
        <f>K3592+K3604+K3633</f>
        <v>0</v>
      </c>
      <c r="L3591" s="90">
        <f t="shared" si="1402"/>
        <v>0</v>
      </c>
      <c r="M3591" s="89">
        <f>M3592+M3604+M3633</f>
        <v>0</v>
      </c>
      <c r="N3591" s="89">
        <f>N3592+N3604+N3633</f>
        <v>0</v>
      </c>
      <c r="O3591" s="82" t="s">
        <v>146</v>
      </c>
      <c r="P3591" s="35" t="s">
        <v>145</v>
      </c>
      <c r="R3591" s="352">
        <f>L3591-[1]გადასახდელები!L3591</f>
        <v>0</v>
      </c>
    </row>
    <row r="3592" spans="2:18" ht="20.25" customHeight="1">
      <c r="B3592" s="36" t="str">
        <f t="shared" si="1403"/>
        <v>a</v>
      </c>
      <c r="C3592" s="42">
        <v>4</v>
      </c>
      <c r="D3592" s="42"/>
      <c r="F3592" s="342" t="s">
        <v>576</v>
      </c>
      <c r="G3592" s="47" t="s">
        <v>294</v>
      </c>
      <c r="H3592" s="93">
        <f>H3593+H3594+H3595+H3596+H3597+H3598+H3599+H3600+H3601+H3602+H3603</f>
        <v>3481</v>
      </c>
      <c r="I3592" s="94">
        <f t="shared" si="1401"/>
        <v>0</v>
      </c>
      <c r="J3592" s="93">
        <f>J3593+J3594+J3595+J3596+J3597+J3598+J3599+J3600+J3601+J3602+J3603</f>
        <v>0</v>
      </c>
      <c r="K3592" s="93">
        <f>K3593+K3594+K3595+K3596+K3597+K3598+K3599+K3600+K3601+K3602+K3603</f>
        <v>0</v>
      </c>
      <c r="L3592" s="94">
        <f t="shared" si="1402"/>
        <v>0</v>
      </c>
      <c r="M3592" s="93">
        <f>M3593+M3594+M3595+M3596+M3597+M3598+M3599+M3600+M3601+M3602+M3603</f>
        <v>0</v>
      </c>
      <c r="N3592" s="93">
        <f>N3593+N3594+N3595+N3596+N3597+N3598+N3599+N3600+N3601+N3602+N3603</f>
        <v>0</v>
      </c>
      <c r="O3592" s="82" t="s">
        <v>146</v>
      </c>
      <c r="P3592" s="35" t="s">
        <v>145</v>
      </c>
      <c r="R3592" s="352">
        <f>L3592-[1]გადასახდელები!L3592</f>
        <v>0</v>
      </c>
    </row>
    <row r="3593" spans="2:18" ht="20.25" hidden="1" customHeight="1">
      <c r="B3593" s="36" t="str">
        <f t="shared" si="1403"/>
        <v>b</v>
      </c>
      <c r="C3593" s="42">
        <v>5</v>
      </c>
      <c r="D3593" s="42"/>
      <c r="F3593" s="343" t="s">
        <v>577</v>
      </c>
      <c r="G3593" s="48" t="s">
        <v>295</v>
      </c>
      <c r="H3593" s="101"/>
      <c r="I3593" s="97">
        <f t="shared" si="1401"/>
        <v>0</v>
      </c>
      <c r="J3593" s="102"/>
      <c r="K3593" s="102"/>
      <c r="L3593" s="97">
        <f t="shared" si="1402"/>
        <v>0</v>
      </c>
      <c r="M3593" s="102"/>
      <c r="N3593" s="102"/>
      <c r="O3593" s="115"/>
      <c r="P3593" s="35" t="s">
        <v>145</v>
      </c>
      <c r="R3593" s="352">
        <f>L3593-[1]გადასახდელები!L3593</f>
        <v>0</v>
      </c>
    </row>
    <row r="3594" spans="2:18" ht="20.25" hidden="1" customHeight="1">
      <c r="B3594" s="36" t="str">
        <f t="shared" si="1403"/>
        <v>b</v>
      </c>
      <c r="C3594" s="42">
        <v>5</v>
      </c>
      <c r="D3594" s="42"/>
      <c r="F3594" s="343" t="s">
        <v>578</v>
      </c>
      <c r="G3594" s="48" t="s">
        <v>296</v>
      </c>
      <c r="H3594" s="101"/>
      <c r="I3594" s="97">
        <f t="shared" si="1401"/>
        <v>0</v>
      </c>
      <c r="J3594" s="102"/>
      <c r="K3594" s="102"/>
      <c r="L3594" s="97">
        <f t="shared" si="1402"/>
        <v>0</v>
      </c>
      <c r="M3594" s="102"/>
      <c r="N3594" s="102"/>
      <c r="O3594" s="115"/>
      <c r="P3594" s="35" t="s">
        <v>145</v>
      </c>
      <c r="R3594" s="352">
        <f>L3594-[1]გადასახდელები!L3594</f>
        <v>0</v>
      </c>
    </row>
    <row r="3595" spans="2:18" ht="30.75" hidden="1" customHeight="1">
      <c r="B3595" s="36" t="str">
        <f t="shared" si="1403"/>
        <v>b</v>
      </c>
      <c r="C3595" s="42">
        <v>5</v>
      </c>
      <c r="D3595" s="42"/>
      <c r="F3595" s="343" t="s">
        <v>674</v>
      </c>
      <c r="G3595" s="52" t="s">
        <v>297</v>
      </c>
      <c r="H3595" s="101"/>
      <c r="I3595" s="97">
        <f t="shared" si="1401"/>
        <v>0</v>
      </c>
      <c r="J3595" s="102"/>
      <c r="K3595" s="102"/>
      <c r="L3595" s="97">
        <f t="shared" si="1402"/>
        <v>0</v>
      </c>
      <c r="M3595" s="102"/>
      <c r="N3595" s="102"/>
      <c r="O3595" s="115"/>
      <c r="P3595" s="35" t="s">
        <v>145</v>
      </c>
      <c r="R3595" s="352">
        <f>L3595-[1]გადასახდელები!L3595</f>
        <v>0</v>
      </c>
    </row>
    <row r="3596" spans="2:18" ht="20.25" hidden="1" customHeight="1">
      <c r="B3596" s="36" t="str">
        <f t="shared" si="1403"/>
        <v>b</v>
      </c>
      <c r="C3596" s="42">
        <v>5</v>
      </c>
      <c r="D3596" s="42"/>
      <c r="F3596" s="343" t="s">
        <v>579</v>
      </c>
      <c r="G3596" s="48" t="s">
        <v>298</v>
      </c>
      <c r="H3596" s="101"/>
      <c r="I3596" s="97">
        <f t="shared" si="1401"/>
        <v>0</v>
      </c>
      <c r="J3596" s="102"/>
      <c r="K3596" s="102"/>
      <c r="L3596" s="97">
        <f t="shared" si="1402"/>
        <v>0</v>
      </c>
      <c r="M3596" s="102"/>
      <c r="N3596" s="102"/>
      <c r="O3596" s="115"/>
      <c r="P3596" s="35" t="s">
        <v>145</v>
      </c>
      <c r="R3596" s="352">
        <f>L3596-[1]გადასახდელები!L3596</f>
        <v>0</v>
      </c>
    </row>
    <row r="3597" spans="2:18" ht="20.25" customHeight="1">
      <c r="B3597" s="36" t="str">
        <f t="shared" si="1403"/>
        <v>a</v>
      </c>
      <c r="C3597" s="42">
        <v>5</v>
      </c>
      <c r="D3597" s="42"/>
      <c r="F3597" s="343" t="s">
        <v>580</v>
      </c>
      <c r="G3597" s="48" t="s">
        <v>299</v>
      </c>
      <c r="H3597" s="101">
        <v>3194</v>
      </c>
      <c r="I3597" s="97">
        <f t="shared" si="1401"/>
        <v>0</v>
      </c>
      <c r="J3597" s="102"/>
      <c r="K3597" s="102"/>
      <c r="L3597" s="97">
        <f t="shared" si="1402"/>
        <v>0</v>
      </c>
      <c r="M3597" s="102"/>
      <c r="N3597" s="102"/>
      <c r="O3597" s="115"/>
      <c r="P3597" s="35" t="s">
        <v>145</v>
      </c>
      <c r="R3597" s="352">
        <f>L3597-[1]გადასახდელები!L3597</f>
        <v>0</v>
      </c>
    </row>
    <row r="3598" spans="2:18" ht="30.75" customHeight="1" thickBot="1">
      <c r="B3598" s="36" t="str">
        <f t="shared" si="1403"/>
        <v>a</v>
      </c>
      <c r="C3598" s="42">
        <v>5</v>
      </c>
      <c r="D3598" s="42"/>
      <c r="F3598" s="343" t="s">
        <v>581</v>
      </c>
      <c r="G3598" s="48" t="s">
        <v>300</v>
      </c>
      <c r="H3598" s="101">
        <v>287</v>
      </c>
      <c r="I3598" s="97">
        <f t="shared" si="1401"/>
        <v>0</v>
      </c>
      <c r="J3598" s="102"/>
      <c r="K3598" s="102"/>
      <c r="L3598" s="97">
        <f t="shared" si="1402"/>
        <v>0</v>
      </c>
      <c r="M3598" s="102"/>
      <c r="N3598" s="102"/>
      <c r="O3598" s="115"/>
      <c r="P3598" s="35" t="s">
        <v>145</v>
      </c>
      <c r="R3598" s="352">
        <f>L3598-[1]გადასახდელები!L3598</f>
        <v>0</v>
      </c>
    </row>
    <row r="3599" spans="2:18" ht="20.25" hidden="1" customHeight="1">
      <c r="B3599" s="36" t="str">
        <f t="shared" si="1403"/>
        <v>b</v>
      </c>
      <c r="C3599" s="42">
        <v>5</v>
      </c>
      <c r="D3599" s="42"/>
      <c r="F3599" s="343" t="s">
        <v>675</v>
      </c>
      <c r="G3599" s="48" t="s">
        <v>301</v>
      </c>
      <c r="H3599" s="101"/>
      <c r="I3599" s="97">
        <f t="shared" si="1401"/>
        <v>0</v>
      </c>
      <c r="J3599" s="102"/>
      <c r="K3599" s="102"/>
      <c r="L3599" s="97">
        <f t="shared" si="1402"/>
        <v>0</v>
      </c>
      <c r="M3599" s="102"/>
      <c r="N3599" s="102"/>
      <c r="O3599" s="115"/>
      <c r="P3599" s="35" t="s">
        <v>145</v>
      </c>
      <c r="R3599" s="352">
        <f>L3599-[1]გადასახდელები!L3599</f>
        <v>0</v>
      </c>
    </row>
    <row r="3600" spans="2:18" ht="20.25" hidden="1" customHeight="1">
      <c r="B3600" s="36" t="str">
        <f t="shared" si="1403"/>
        <v>b</v>
      </c>
      <c r="C3600" s="42">
        <v>5</v>
      </c>
      <c r="D3600" s="42"/>
      <c r="F3600" s="343" t="s">
        <v>582</v>
      </c>
      <c r="G3600" s="48" t="s">
        <v>302</v>
      </c>
      <c r="H3600" s="101"/>
      <c r="I3600" s="97">
        <f t="shared" si="1401"/>
        <v>0</v>
      </c>
      <c r="J3600" s="102"/>
      <c r="K3600" s="102"/>
      <c r="L3600" s="97">
        <f t="shared" si="1402"/>
        <v>0</v>
      </c>
      <c r="M3600" s="102"/>
      <c r="N3600" s="102"/>
      <c r="O3600" s="115"/>
      <c r="P3600" s="35" t="s">
        <v>145</v>
      </c>
      <c r="R3600" s="352">
        <f>L3600-[1]გადასახდელები!L3600</f>
        <v>0</v>
      </c>
    </row>
    <row r="3601" spans="2:18" ht="20.25" hidden="1" customHeight="1">
      <c r="B3601" s="36" t="str">
        <f t="shared" si="1403"/>
        <v>b</v>
      </c>
      <c r="C3601" s="42">
        <v>5</v>
      </c>
      <c r="D3601" s="42"/>
      <c r="F3601" s="343" t="s">
        <v>676</v>
      </c>
      <c r="G3601" s="48" t="s">
        <v>303</v>
      </c>
      <c r="H3601" s="101"/>
      <c r="I3601" s="97">
        <f t="shared" si="1401"/>
        <v>0</v>
      </c>
      <c r="J3601" s="102"/>
      <c r="K3601" s="102"/>
      <c r="L3601" s="97">
        <f t="shared" si="1402"/>
        <v>0</v>
      </c>
      <c r="M3601" s="102"/>
      <c r="N3601" s="102"/>
      <c r="O3601" s="115"/>
      <c r="P3601" s="35" t="s">
        <v>145</v>
      </c>
      <c r="R3601" s="352">
        <f>L3601-[1]გადასახდელები!L3601</f>
        <v>0</v>
      </c>
    </row>
    <row r="3602" spans="2:18" ht="20.25" hidden="1" customHeight="1">
      <c r="B3602" s="36" t="str">
        <f t="shared" si="1403"/>
        <v>b</v>
      </c>
      <c r="C3602" s="42">
        <v>5</v>
      </c>
      <c r="D3602" s="42"/>
      <c r="F3602" s="343" t="s">
        <v>677</v>
      </c>
      <c r="G3602" s="48" t="s">
        <v>304</v>
      </c>
      <c r="H3602" s="101"/>
      <c r="I3602" s="97">
        <f t="shared" si="1401"/>
        <v>0</v>
      </c>
      <c r="J3602" s="102"/>
      <c r="K3602" s="102"/>
      <c r="L3602" s="97">
        <f t="shared" si="1402"/>
        <v>0</v>
      </c>
      <c r="M3602" s="102"/>
      <c r="N3602" s="102"/>
      <c r="O3602" s="115"/>
      <c r="P3602" s="35" t="s">
        <v>145</v>
      </c>
      <c r="R3602" s="352">
        <f>L3602-[1]გადასახდელები!L3602</f>
        <v>0</v>
      </c>
    </row>
    <row r="3603" spans="2:18" ht="20.25" hidden="1" customHeight="1">
      <c r="B3603" s="36" t="str">
        <f t="shared" si="1403"/>
        <v>b</v>
      </c>
      <c r="C3603" s="42">
        <v>5</v>
      </c>
      <c r="D3603" s="42"/>
      <c r="F3603" s="343" t="s">
        <v>583</v>
      </c>
      <c r="G3603" s="48" t="s">
        <v>305</v>
      </c>
      <c r="H3603" s="101"/>
      <c r="I3603" s="97">
        <f t="shared" si="1401"/>
        <v>0</v>
      </c>
      <c r="J3603" s="102"/>
      <c r="K3603" s="102"/>
      <c r="L3603" s="97">
        <f t="shared" si="1402"/>
        <v>0</v>
      </c>
      <c r="M3603" s="102"/>
      <c r="N3603" s="102"/>
      <c r="O3603" s="115"/>
      <c r="P3603" s="35" t="s">
        <v>145</v>
      </c>
      <c r="R3603" s="352">
        <f>L3603-[1]გადასახდელები!L3603</f>
        <v>0</v>
      </c>
    </row>
    <row r="3604" spans="2:18" ht="20.25" hidden="1" customHeight="1">
      <c r="B3604" s="36" t="str">
        <f t="shared" si="1403"/>
        <v>b</v>
      </c>
      <c r="C3604" s="42">
        <v>4</v>
      </c>
      <c r="D3604" s="42"/>
      <c r="F3604" s="342" t="s">
        <v>584</v>
      </c>
      <c r="G3604" s="47" t="s">
        <v>306</v>
      </c>
      <c r="H3604" s="93">
        <f>H3605+H3612</f>
        <v>0</v>
      </c>
      <c r="I3604" s="94">
        <f t="shared" si="1401"/>
        <v>0</v>
      </c>
      <c r="J3604" s="93">
        <f>J3605+J3612</f>
        <v>0</v>
      </c>
      <c r="K3604" s="93">
        <f>K3605+K3612</f>
        <v>0</v>
      </c>
      <c r="L3604" s="94">
        <f t="shared" si="1402"/>
        <v>0</v>
      </c>
      <c r="M3604" s="93">
        <f>M3605+M3612</f>
        <v>0</v>
      </c>
      <c r="N3604" s="93">
        <f>N3605+N3612</f>
        <v>0</v>
      </c>
      <c r="O3604" s="82" t="s">
        <v>146</v>
      </c>
      <c r="P3604" s="35" t="s">
        <v>145</v>
      </c>
      <c r="R3604" s="352">
        <f>L3604-[1]გადასახდელები!L3604</f>
        <v>0</v>
      </c>
    </row>
    <row r="3605" spans="2:18" ht="20.25" hidden="1" customHeight="1">
      <c r="B3605" s="36" t="str">
        <f t="shared" si="1403"/>
        <v>b</v>
      </c>
      <c r="C3605" s="42">
        <v>5</v>
      </c>
      <c r="D3605" s="42"/>
      <c r="F3605" s="342" t="s">
        <v>585</v>
      </c>
      <c r="G3605" s="48" t="s">
        <v>307</v>
      </c>
      <c r="H3605" s="96">
        <f>SUM(H3606:H3611)</f>
        <v>0</v>
      </c>
      <c r="I3605" s="97">
        <f t="shared" si="1401"/>
        <v>0</v>
      </c>
      <c r="J3605" s="96">
        <f>SUM(J3606:J3611)</f>
        <v>0</v>
      </c>
      <c r="K3605" s="96">
        <f>SUM(K3606:K3611)</f>
        <v>0</v>
      </c>
      <c r="L3605" s="97">
        <f t="shared" si="1402"/>
        <v>0</v>
      </c>
      <c r="M3605" s="96">
        <f>SUM(M3606:M3611)</f>
        <v>0</v>
      </c>
      <c r="N3605" s="96">
        <f>SUM(N3606:N3611)</f>
        <v>0</v>
      </c>
      <c r="O3605" s="82" t="s">
        <v>146</v>
      </c>
      <c r="P3605" s="35" t="s">
        <v>145</v>
      </c>
      <c r="R3605" s="352">
        <f>L3605-[1]გადასახდელები!L3605</f>
        <v>0</v>
      </c>
    </row>
    <row r="3606" spans="2:18" ht="20.25" hidden="1" customHeight="1">
      <c r="B3606" s="36" t="str">
        <f t="shared" si="1403"/>
        <v>b</v>
      </c>
      <c r="C3606" s="42">
        <v>6</v>
      </c>
      <c r="D3606" s="42"/>
      <c r="F3606" s="343" t="s">
        <v>586</v>
      </c>
      <c r="G3606" s="53" t="s">
        <v>308</v>
      </c>
      <c r="H3606" s="99"/>
      <c r="I3606" s="105">
        <f t="shared" si="1401"/>
        <v>0</v>
      </c>
      <c r="J3606" s="100"/>
      <c r="K3606" s="100"/>
      <c r="L3606" s="105">
        <f t="shared" si="1402"/>
        <v>0</v>
      </c>
      <c r="M3606" s="100"/>
      <c r="N3606" s="100"/>
      <c r="O3606" s="115"/>
      <c r="P3606" s="35" t="s">
        <v>145</v>
      </c>
      <c r="R3606" s="352">
        <f>L3606-[1]გადასახდელები!L3606</f>
        <v>0</v>
      </c>
    </row>
    <row r="3607" spans="2:18" ht="20.25" hidden="1" customHeight="1">
      <c r="B3607" s="36" t="str">
        <f t="shared" si="1403"/>
        <v>b</v>
      </c>
      <c r="C3607" s="42">
        <v>6</v>
      </c>
      <c r="D3607" s="42"/>
      <c r="F3607" s="343" t="s">
        <v>678</v>
      </c>
      <c r="G3607" s="53" t="s">
        <v>309</v>
      </c>
      <c r="H3607" s="99"/>
      <c r="I3607" s="105">
        <f t="shared" si="1401"/>
        <v>0</v>
      </c>
      <c r="J3607" s="100"/>
      <c r="K3607" s="100"/>
      <c r="L3607" s="105">
        <f t="shared" si="1402"/>
        <v>0</v>
      </c>
      <c r="M3607" s="100"/>
      <c r="N3607" s="100"/>
      <c r="O3607" s="115"/>
      <c r="P3607" s="35" t="s">
        <v>145</v>
      </c>
      <c r="R3607" s="352">
        <f>L3607-[1]გადასახდელები!L3607</f>
        <v>0</v>
      </c>
    </row>
    <row r="3608" spans="2:18" ht="20.25" hidden="1" customHeight="1">
      <c r="B3608" s="36" t="str">
        <f t="shared" si="1403"/>
        <v>b</v>
      </c>
      <c r="C3608" s="42">
        <v>6</v>
      </c>
      <c r="D3608" s="42"/>
      <c r="F3608" s="343" t="s">
        <v>679</v>
      </c>
      <c r="G3608" s="53" t="s">
        <v>310</v>
      </c>
      <c r="H3608" s="99"/>
      <c r="I3608" s="105">
        <f t="shared" si="1401"/>
        <v>0</v>
      </c>
      <c r="J3608" s="100"/>
      <c r="K3608" s="100"/>
      <c r="L3608" s="105">
        <f t="shared" ref="L3608:L3639" si="1404">M3608+N3608</f>
        <v>0</v>
      </c>
      <c r="M3608" s="100"/>
      <c r="N3608" s="100"/>
      <c r="O3608" s="115"/>
      <c r="P3608" s="35" t="s">
        <v>145</v>
      </c>
      <c r="R3608" s="352">
        <f>L3608-[1]გადასახდელები!L3608</f>
        <v>0</v>
      </c>
    </row>
    <row r="3609" spans="2:18" ht="20.25" hidden="1" customHeight="1">
      <c r="B3609" s="36" t="str">
        <f t="shared" si="1403"/>
        <v>b</v>
      </c>
      <c r="C3609" s="42">
        <v>6</v>
      </c>
      <c r="D3609" s="42"/>
      <c r="F3609" s="343" t="s">
        <v>680</v>
      </c>
      <c r="G3609" s="53" t="s">
        <v>311</v>
      </c>
      <c r="H3609" s="99"/>
      <c r="I3609" s="105">
        <f t="shared" si="1401"/>
        <v>0</v>
      </c>
      <c r="J3609" s="100"/>
      <c r="K3609" s="100"/>
      <c r="L3609" s="105">
        <f t="shared" si="1404"/>
        <v>0</v>
      </c>
      <c r="M3609" s="100"/>
      <c r="N3609" s="100"/>
      <c r="O3609" s="115"/>
      <c r="P3609" s="35" t="s">
        <v>145</v>
      </c>
      <c r="R3609" s="352">
        <f>L3609-[1]გადასახდელები!L3609</f>
        <v>0</v>
      </c>
    </row>
    <row r="3610" spans="2:18" ht="20.25" hidden="1" customHeight="1">
      <c r="B3610" s="36" t="str">
        <f t="shared" si="1403"/>
        <v>b</v>
      </c>
      <c r="C3610" s="42">
        <v>6</v>
      </c>
      <c r="D3610" s="42"/>
      <c r="F3610" s="343" t="s">
        <v>681</v>
      </c>
      <c r="G3610" s="53" t="s">
        <v>312</v>
      </c>
      <c r="H3610" s="99"/>
      <c r="I3610" s="105">
        <f t="shared" si="1401"/>
        <v>0</v>
      </c>
      <c r="J3610" s="100"/>
      <c r="K3610" s="100"/>
      <c r="L3610" s="105">
        <f t="shared" si="1404"/>
        <v>0</v>
      </c>
      <c r="M3610" s="100"/>
      <c r="N3610" s="100"/>
      <c r="O3610" s="115"/>
      <c r="P3610" s="35" t="s">
        <v>145</v>
      </c>
      <c r="R3610" s="352">
        <f>L3610-[1]გადასახდელები!L3610</f>
        <v>0</v>
      </c>
    </row>
    <row r="3611" spans="2:18" ht="20.25" hidden="1" customHeight="1">
      <c r="B3611" s="36" t="str">
        <f t="shared" si="1403"/>
        <v>b</v>
      </c>
      <c r="C3611" s="42">
        <v>6</v>
      </c>
      <c r="D3611" s="42"/>
      <c r="F3611" s="343" t="s">
        <v>682</v>
      </c>
      <c r="G3611" s="53" t="s">
        <v>313</v>
      </c>
      <c r="H3611" s="99"/>
      <c r="I3611" s="105">
        <f t="shared" si="1401"/>
        <v>0</v>
      </c>
      <c r="J3611" s="100"/>
      <c r="K3611" s="100"/>
      <c r="L3611" s="105">
        <f t="shared" si="1404"/>
        <v>0</v>
      </c>
      <c r="M3611" s="100"/>
      <c r="N3611" s="100"/>
      <c r="O3611" s="115"/>
      <c r="P3611" s="35" t="s">
        <v>145</v>
      </c>
      <c r="R3611" s="352">
        <f>L3611-[1]გადასახდელები!L3611</f>
        <v>0</v>
      </c>
    </row>
    <row r="3612" spans="2:18" ht="20.25" hidden="1" customHeight="1">
      <c r="B3612" s="36" t="str">
        <f t="shared" si="1403"/>
        <v>b</v>
      </c>
      <c r="C3612" s="42">
        <v>5</v>
      </c>
      <c r="D3612" s="42"/>
      <c r="F3612" s="342" t="s">
        <v>587</v>
      </c>
      <c r="G3612" s="48" t="s">
        <v>314</v>
      </c>
      <c r="H3612" s="96">
        <f>SUM(H3613:H3632)</f>
        <v>0</v>
      </c>
      <c r="I3612" s="97">
        <f t="shared" si="1401"/>
        <v>0</v>
      </c>
      <c r="J3612" s="96">
        <f>SUM(J3613:J3632)</f>
        <v>0</v>
      </c>
      <c r="K3612" s="96">
        <f>SUM(K3613:K3632)</f>
        <v>0</v>
      </c>
      <c r="L3612" s="97">
        <f t="shared" si="1404"/>
        <v>0</v>
      </c>
      <c r="M3612" s="96">
        <f>SUM(M3613:M3632)</f>
        <v>0</v>
      </c>
      <c r="N3612" s="96">
        <f>SUM(N3613:N3632)</f>
        <v>0</v>
      </c>
      <c r="O3612" s="82" t="s">
        <v>146</v>
      </c>
      <c r="P3612" s="35" t="s">
        <v>145</v>
      </c>
      <c r="R3612" s="352">
        <f>L3612-[1]გადასახდელები!L3612</f>
        <v>0</v>
      </c>
    </row>
    <row r="3613" spans="2:18" ht="20.25" hidden="1" customHeight="1">
      <c r="B3613" s="36" t="str">
        <f t="shared" si="1403"/>
        <v>b</v>
      </c>
      <c r="C3613" s="42">
        <v>6</v>
      </c>
      <c r="D3613" s="42"/>
      <c r="F3613" s="343" t="s">
        <v>683</v>
      </c>
      <c r="G3613" s="54" t="s">
        <v>315</v>
      </c>
      <c r="H3613" s="116"/>
      <c r="I3613" s="105">
        <f t="shared" si="1401"/>
        <v>0</v>
      </c>
      <c r="J3613" s="117"/>
      <c r="K3613" s="117"/>
      <c r="L3613" s="105">
        <f t="shared" si="1404"/>
        <v>0</v>
      </c>
      <c r="M3613" s="117"/>
      <c r="N3613" s="117"/>
      <c r="P3613" s="35" t="s">
        <v>145</v>
      </c>
      <c r="R3613" s="352">
        <f>L3613-[1]გადასახდელები!L3613</f>
        <v>0</v>
      </c>
    </row>
    <row r="3614" spans="2:18" ht="20.25" hidden="1" customHeight="1">
      <c r="B3614" s="36" t="str">
        <f t="shared" si="1403"/>
        <v>b</v>
      </c>
      <c r="C3614" s="42">
        <v>6</v>
      </c>
      <c r="D3614" s="42"/>
      <c r="F3614" s="343" t="s">
        <v>684</v>
      </c>
      <c r="G3614" s="54" t="s">
        <v>316</v>
      </c>
      <c r="H3614" s="116"/>
      <c r="I3614" s="105">
        <f t="shared" si="1401"/>
        <v>0</v>
      </c>
      <c r="J3614" s="117"/>
      <c r="K3614" s="117"/>
      <c r="L3614" s="105">
        <f t="shared" si="1404"/>
        <v>0</v>
      </c>
      <c r="M3614" s="117"/>
      <c r="N3614" s="117"/>
      <c r="P3614" s="35" t="s">
        <v>145</v>
      </c>
      <c r="R3614" s="352">
        <f>L3614-[1]გადასახდელები!L3614</f>
        <v>0</v>
      </c>
    </row>
    <row r="3615" spans="2:18" ht="30.75" hidden="1" customHeight="1">
      <c r="B3615" s="36" t="str">
        <f t="shared" si="1403"/>
        <v>b</v>
      </c>
      <c r="C3615" s="42">
        <v>6</v>
      </c>
      <c r="D3615" s="42"/>
      <c r="F3615" s="343" t="s">
        <v>588</v>
      </c>
      <c r="G3615" s="54" t="s">
        <v>317</v>
      </c>
      <c r="H3615" s="116"/>
      <c r="I3615" s="105">
        <f t="shared" si="1401"/>
        <v>0</v>
      </c>
      <c r="J3615" s="117"/>
      <c r="K3615" s="117"/>
      <c r="L3615" s="105">
        <f t="shared" si="1404"/>
        <v>0</v>
      </c>
      <c r="M3615" s="117"/>
      <c r="N3615" s="117"/>
      <c r="P3615" s="35" t="s">
        <v>145</v>
      </c>
      <c r="R3615" s="352">
        <f>L3615-[1]გადასახდელები!L3615</f>
        <v>0</v>
      </c>
    </row>
    <row r="3616" spans="2:18" ht="30.75" hidden="1" customHeight="1">
      <c r="B3616" s="36" t="str">
        <f t="shared" si="1403"/>
        <v>b</v>
      </c>
      <c r="C3616" s="42">
        <v>6</v>
      </c>
      <c r="D3616" s="42"/>
      <c r="F3616" s="343" t="s">
        <v>685</v>
      </c>
      <c r="G3616" s="54" t="s">
        <v>318</v>
      </c>
      <c r="H3616" s="116"/>
      <c r="I3616" s="105">
        <f t="shared" si="1401"/>
        <v>0</v>
      </c>
      <c r="J3616" s="117"/>
      <c r="K3616" s="117"/>
      <c r="L3616" s="105">
        <f t="shared" si="1404"/>
        <v>0</v>
      </c>
      <c r="M3616" s="117"/>
      <c r="N3616" s="117"/>
      <c r="P3616" s="35" t="s">
        <v>145</v>
      </c>
      <c r="R3616" s="352">
        <f>L3616-[1]გადასახდელები!L3616</f>
        <v>0</v>
      </c>
    </row>
    <row r="3617" spans="2:18" ht="20.25" hidden="1" customHeight="1">
      <c r="B3617" s="36" t="str">
        <f t="shared" si="1403"/>
        <v>b</v>
      </c>
      <c r="C3617" s="42">
        <v>6</v>
      </c>
      <c r="D3617" s="42"/>
      <c r="F3617" s="343" t="s">
        <v>589</v>
      </c>
      <c r="G3617" s="54" t="s">
        <v>319</v>
      </c>
      <c r="H3617" s="116"/>
      <c r="I3617" s="105">
        <f t="shared" ref="I3617:I3680" si="1405">J3617+K3617</f>
        <v>0</v>
      </c>
      <c r="J3617" s="117"/>
      <c r="K3617" s="117"/>
      <c r="L3617" s="105">
        <f t="shared" si="1404"/>
        <v>0</v>
      </c>
      <c r="M3617" s="117"/>
      <c r="N3617" s="117"/>
      <c r="P3617" s="35" t="s">
        <v>145</v>
      </c>
      <c r="R3617" s="352">
        <f>L3617-[1]გადასახდელები!L3617</f>
        <v>0</v>
      </c>
    </row>
    <row r="3618" spans="2:18" ht="20.25" hidden="1" customHeight="1">
      <c r="B3618" s="36" t="str">
        <f t="shared" si="1403"/>
        <v>b</v>
      </c>
      <c r="C3618" s="42">
        <v>6</v>
      </c>
      <c r="D3618" s="42"/>
      <c r="F3618" s="343" t="s">
        <v>686</v>
      </c>
      <c r="G3618" s="54" t="s">
        <v>320</v>
      </c>
      <c r="H3618" s="116"/>
      <c r="I3618" s="105">
        <f t="shared" si="1405"/>
        <v>0</v>
      </c>
      <c r="J3618" s="117"/>
      <c r="K3618" s="117"/>
      <c r="L3618" s="105">
        <f t="shared" si="1404"/>
        <v>0</v>
      </c>
      <c r="M3618" s="117"/>
      <c r="N3618" s="117"/>
      <c r="P3618" s="35" t="s">
        <v>145</v>
      </c>
      <c r="R3618" s="352">
        <f>L3618-[1]გადასახდელები!L3618</f>
        <v>0</v>
      </c>
    </row>
    <row r="3619" spans="2:18" ht="30.75" hidden="1" customHeight="1">
      <c r="B3619" s="36" t="str">
        <f t="shared" si="1403"/>
        <v>b</v>
      </c>
      <c r="C3619" s="42">
        <v>6</v>
      </c>
      <c r="D3619" s="42"/>
      <c r="F3619" s="343" t="s">
        <v>687</v>
      </c>
      <c r="G3619" s="54" t="s">
        <v>321</v>
      </c>
      <c r="H3619" s="116"/>
      <c r="I3619" s="105">
        <f t="shared" si="1405"/>
        <v>0</v>
      </c>
      <c r="J3619" s="117"/>
      <c r="K3619" s="117"/>
      <c r="L3619" s="105">
        <f t="shared" si="1404"/>
        <v>0</v>
      </c>
      <c r="M3619" s="117"/>
      <c r="N3619" s="117"/>
      <c r="P3619" s="35" t="s">
        <v>145</v>
      </c>
      <c r="R3619" s="352">
        <f>L3619-[1]გადასახდელები!L3619</f>
        <v>0</v>
      </c>
    </row>
    <row r="3620" spans="2:18" ht="20.25" hidden="1" customHeight="1">
      <c r="B3620" s="36" t="str">
        <f t="shared" si="1403"/>
        <v>b</v>
      </c>
      <c r="C3620" s="42">
        <v>6</v>
      </c>
      <c r="D3620" s="42"/>
      <c r="F3620" s="343" t="s">
        <v>590</v>
      </c>
      <c r="G3620" s="54" t="s">
        <v>322</v>
      </c>
      <c r="H3620" s="116"/>
      <c r="I3620" s="105">
        <f t="shared" si="1405"/>
        <v>0</v>
      </c>
      <c r="J3620" s="117"/>
      <c r="K3620" s="117"/>
      <c r="L3620" s="105">
        <f t="shared" si="1404"/>
        <v>0</v>
      </c>
      <c r="M3620" s="117"/>
      <c r="N3620" s="117"/>
      <c r="P3620" s="35" t="s">
        <v>145</v>
      </c>
      <c r="R3620" s="352">
        <f>L3620-[1]გადასახდელები!L3620</f>
        <v>0</v>
      </c>
    </row>
    <row r="3621" spans="2:18" ht="20.25" hidden="1" customHeight="1">
      <c r="B3621" s="36" t="str">
        <f t="shared" si="1403"/>
        <v>b</v>
      </c>
      <c r="C3621" s="42">
        <v>6</v>
      </c>
      <c r="D3621" s="42"/>
      <c r="F3621" s="343" t="s">
        <v>688</v>
      </c>
      <c r="G3621" s="54" t="s">
        <v>323</v>
      </c>
      <c r="H3621" s="116"/>
      <c r="I3621" s="105">
        <f t="shared" si="1405"/>
        <v>0</v>
      </c>
      <c r="J3621" s="117"/>
      <c r="K3621" s="117"/>
      <c r="L3621" s="105">
        <f t="shared" si="1404"/>
        <v>0</v>
      </c>
      <c r="M3621" s="117"/>
      <c r="N3621" s="117"/>
      <c r="P3621" s="35" t="s">
        <v>145</v>
      </c>
      <c r="R3621" s="352">
        <f>L3621-[1]გადასახდელები!L3621</f>
        <v>0</v>
      </c>
    </row>
    <row r="3622" spans="2:18" ht="20.25" hidden="1" customHeight="1">
      <c r="B3622" s="36" t="str">
        <f t="shared" si="1403"/>
        <v>b</v>
      </c>
      <c r="C3622" s="42">
        <v>6</v>
      </c>
      <c r="D3622" s="42"/>
      <c r="F3622" s="343" t="s">
        <v>689</v>
      </c>
      <c r="G3622" s="54" t="s">
        <v>324</v>
      </c>
      <c r="H3622" s="116"/>
      <c r="I3622" s="105">
        <f t="shared" si="1405"/>
        <v>0</v>
      </c>
      <c r="J3622" s="117"/>
      <c r="K3622" s="117"/>
      <c r="L3622" s="105">
        <f t="shared" si="1404"/>
        <v>0</v>
      </c>
      <c r="M3622" s="117"/>
      <c r="N3622" s="117"/>
      <c r="P3622" s="35" t="s">
        <v>145</v>
      </c>
      <c r="R3622" s="352">
        <f>L3622-[1]გადასახდელები!L3622</f>
        <v>0</v>
      </c>
    </row>
    <row r="3623" spans="2:18" ht="20.25" hidden="1" customHeight="1">
      <c r="B3623" s="36" t="str">
        <f t="shared" si="1403"/>
        <v>b</v>
      </c>
      <c r="C3623" s="42">
        <v>6</v>
      </c>
      <c r="D3623" s="42"/>
      <c r="F3623" s="343" t="s">
        <v>690</v>
      </c>
      <c r="G3623" s="54" t="s">
        <v>325</v>
      </c>
      <c r="H3623" s="116"/>
      <c r="I3623" s="105">
        <f t="shared" si="1405"/>
        <v>0</v>
      </c>
      <c r="J3623" s="117"/>
      <c r="K3623" s="117"/>
      <c r="L3623" s="105">
        <f t="shared" si="1404"/>
        <v>0</v>
      </c>
      <c r="M3623" s="117"/>
      <c r="N3623" s="117"/>
      <c r="P3623" s="35" t="s">
        <v>145</v>
      </c>
      <c r="R3623" s="352">
        <f>L3623-[1]გადასახდელები!L3623</f>
        <v>0</v>
      </c>
    </row>
    <row r="3624" spans="2:18" ht="20.25" hidden="1" customHeight="1">
      <c r="B3624" s="36" t="str">
        <f t="shared" si="1403"/>
        <v>b</v>
      </c>
      <c r="C3624" s="42">
        <v>6</v>
      </c>
      <c r="D3624" s="42"/>
      <c r="F3624" s="343" t="s">
        <v>691</v>
      </c>
      <c r="G3624" s="54" t="s">
        <v>326</v>
      </c>
      <c r="H3624" s="116"/>
      <c r="I3624" s="105">
        <f t="shared" si="1405"/>
        <v>0</v>
      </c>
      <c r="J3624" s="117"/>
      <c r="K3624" s="117"/>
      <c r="L3624" s="105">
        <f t="shared" si="1404"/>
        <v>0</v>
      </c>
      <c r="M3624" s="117"/>
      <c r="N3624" s="117"/>
      <c r="P3624" s="35" t="s">
        <v>145</v>
      </c>
      <c r="R3624" s="352">
        <f>L3624-[1]გადასახდელები!L3624</f>
        <v>0</v>
      </c>
    </row>
    <row r="3625" spans="2:18" ht="20.25" hidden="1" customHeight="1">
      <c r="B3625" s="36" t="str">
        <f t="shared" si="1403"/>
        <v>b</v>
      </c>
      <c r="C3625" s="42">
        <v>6</v>
      </c>
      <c r="D3625" s="42"/>
      <c r="F3625" s="343" t="s">
        <v>692</v>
      </c>
      <c r="G3625" s="54" t="s">
        <v>327</v>
      </c>
      <c r="H3625" s="116"/>
      <c r="I3625" s="105">
        <f t="shared" si="1405"/>
        <v>0</v>
      </c>
      <c r="J3625" s="117"/>
      <c r="K3625" s="117"/>
      <c r="L3625" s="105">
        <f t="shared" si="1404"/>
        <v>0</v>
      </c>
      <c r="M3625" s="117"/>
      <c r="N3625" s="117"/>
      <c r="P3625" s="35" t="s">
        <v>145</v>
      </c>
      <c r="R3625" s="352">
        <f>L3625-[1]გადასახდელები!L3625</f>
        <v>0</v>
      </c>
    </row>
    <row r="3626" spans="2:18" ht="20.25" hidden="1" customHeight="1">
      <c r="B3626" s="36" t="str">
        <f t="shared" si="1403"/>
        <v>b</v>
      </c>
      <c r="C3626" s="42">
        <v>6</v>
      </c>
      <c r="D3626" s="42"/>
      <c r="F3626" s="343" t="s">
        <v>693</v>
      </c>
      <c r="G3626" s="54" t="s">
        <v>328</v>
      </c>
      <c r="H3626" s="116"/>
      <c r="I3626" s="105">
        <f t="shared" si="1405"/>
        <v>0</v>
      </c>
      <c r="J3626" s="117"/>
      <c r="K3626" s="117"/>
      <c r="L3626" s="105">
        <f t="shared" si="1404"/>
        <v>0</v>
      </c>
      <c r="M3626" s="117"/>
      <c r="N3626" s="117"/>
      <c r="P3626" s="35" t="s">
        <v>145</v>
      </c>
      <c r="R3626" s="352">
        <f>L3626-[1]გადასახდელები!L3626</f>
        <v>0</v>
      </c>
    </row>
    <row r="3627" spans="2:18" ht="20.25" hidden="1" customHeight="1">
      <c r="B3627" s="36" t="str">
        <f t="shared" si="1403"/>
        <v>b</v>
      </c>
      <c r="C3627" s="42">
        <v>6</v>
      </c>
      <c r="D3627" s="42"/>
      <c r="F3627" s="343" t="s">
        <v>694</v>
      </c>
      <c r="G3627" s="54" t="s">
        <v>329</v>
      </c>
      <c r="H3627" s="116"/>
      <c r="I3627" s="105">
        <f t="shared" si="1405"/>
        <v>0</v>
      </c>
      <c r="J3627" s="117"/>
      <c r="K3627" s="117"/>
      <c r="L3627" s="105">
        <f t="shared" si="1404"/>
        <v>0</v>
      </c>
      <c r="M3627" s="117"/>
      <c r="N3627" s="117"/>
      <c r="P3627" s="35" t="s">
        <v>145</v>
      </c>
      <c r="R3627" s="352">
        <f>L3627-[1]გადასახდელები!L3627</f>
        <v>0</v>
      </c>
    </row>
    <row r="3628" spans="2:18" ht="20.25" hidden="1" customHeight="1">
      <c r="B3628" s="36" t="str">
        <f t="shared" si="1403"/>
        <v>b</v>
      </c>
      <c r="C3628" s="42">
        <v>6</v>
      </c>
      <c r="D3628" s="42"/>
      <c r="F3628" s="343" t="s">
        <v>695</v>
      </c>
      <c r="G3628" s="54" t="s">
        <v>330</v>
      </c>
      <c r="H3628" s="116"/>
      <c r="I3628" s="105">
        <f t="shared" si="1405"/>
        <v>0</v>
      </c>
      <c r="J3628" s="117"/>
      <c r="K3628" s="117"/>
      <c r="L3628" s="105">
        <f t="shared" si="1404"/>
        <v>0</v>
      </c>
      <c r="M3628" s="117"/>
      <c r="N3628" s="117"/>
      <c r="P3628" s="35" t="s">
        <v>145</v>
      </c>
      <c r="R3628" s="352">
        <f>L3628-[1]გადასახდელები!L3628</f>
        <v>0</v>
      </c>
    </row>
    <row r="3629" spans="2:18" ht="20.25" hidden="1" customHeight="1">
      <c r="B3629" s="36" t="str">
        <f t="shared" si="1403"/>
        <v>b</v>
      </c>
      <c r="C3629" s="42">
        <v>6</v>
      </c>
      <c r="D3629" s="42"/>
      <c r="F3629" s="343" t="s">
        <v>696</v>
      </c>
      <c r="G3629" s="54" t="s">
        <v>331</v>
      </c>
      <c r="H3629" s="116"/>
      <c r="I3629" s="105">
        <f t="shared" si="1405"/>
        <v>0</v>
      </c>
      <c r="J3629" s="117"/>
      <c r="K3629" s="117"/>
      <c r="L3629" s="105">
        <f t="shared" si="1404"/>
        <v>0</v>
      </c>
      <c r="M3629" s="117"/>
      <c r="N3629" s="117"/>
      <c r="P3629" s="35" t="s">
        <v>145</v>
      </c>
      <c r="R3629" s="352">
        <f>L3629-[1]გადასახდელები!L3629</f>
        <v>0</v>
      </c>
    </row>
    <row r="3630" spans="2:18" ht="20.25" hidden="1" customHeight="1">
      <c r="B3630" s="36" t="str">
        <f t="shared" si="1403"/>
        <v>b</v>
      </c>
      <c r="C3630" s="42">
        <v>6</v>
      </c>
      <c r="D3630" s="42"/>
      <c r="F3630" s="343" t="s">
        <v>697</v>
      </c>
      <c r="G3630" s="55" t="s">
        <v>332</v>
      </c>
      <c r="H3630" s="116"/>
      <c r="I3630" s="105">
        <f t="shared" si="1405"/>
        <v>0</v>
      </c>
      <c r="J3630" s="117"/>
      <c r="K3630" s="117"/>
      <c r="L3630" s="105">
        <f t="shared" si="1404"/>
        <v>0</v>
      </c>
      <c r="M3630" s="117"/>
      <c r="N3630" s="117"/>
      <c r="P3630" s="35" t="s">
        <v>145</v>
      </c>
      <c r="R3630" s="352">
        <f>L3630-[1]გადასახდელები!L3630</f>
        <v>0</v>
      </c>
    </row>
    <row r="3631" spans="2:18" ht="20.25" hidden="1" customHeight="1">
      <c r="B3631" s="36" t="str">
        <f t="shared" si="1403"/>
        <v>b</v>
      </c>
      <c r="C3631" s="42">
        <v>6</v>
      </c>
      <c r="D3631" s="42"/>
      <c r="F3631" s="343" t="s">
        <v>698</v>
      </c>
      <c r="G3631" s="54" t="s">
        <v>333</v>
      </c>
      <c r="H3631" s="116"/>
      <c r="I3631" s="105">
        <f t="shared" si="1405"/>
        <v>0</v>
      </c>
      <c r="J3631" s="117"/>
      <c r="K3631" s="117"/>
      <c r="L3631" s="105">
        <f t="shared" si="1404"/>
        <v>0</v>
      </c>
      <c r="M3631" s="117"/>
      <c r="N3631" s="117"/>
      <c r="P3631" s="35" t="s">
        <v>145</v>
      </c>
      <c r="R3631" s="352">
        <f>L3631-[1]გადასახდელები!L3631</f>
        <v>0</v>
      </c>
    </row>
    <row r="3632" spans="2:18" ht="30.75" hidden="1" customHeight="1">
      <c r="B3632" s="36" t="str">
        <f t="shared" si="1403"/>
        <v>b</v>
      </c>
      <c r="C3632" s="42">
        <v>6</v>
      </c>
      <c r="D3632" s="42"/>
      <c r="F3632" s="343" t="s">
        <v>591</v>
      </c>
      <c r="G3632" s="54" t="s">
        <v>334</v>
      </c>
      <c r="H3632" s="116"/>
      <c r="I3632" s="105">
        <f t="shared" si="1405"/>
        <v>0</v>
      </c>
      <c r="J3632" s="117"/>
      <c r="K3632" s="117"/>
      <c r="L3632" s="105">
        <f t="shared" si="1404"/>
        <v>0</v>
      </c>
      <c r="M3632" s="117"/>
      <c r="N3632" s="117"/>
      <c r="P3632" s="35" t="s">
        <v>145</v>
      </c>
      <c r="R3632" s="352">
        <f>L3632-[1]გადასახდელები!L3632</f>
        <v>0</v>
      </c>
    </row>
    <row r="3633" spans="2:18" ht="20.25" hidden="1" customHeight="1">
      <c r="B3633" s="36" t="str">
        <f t="shared" si="1403"/>
        <v>b</v>
      </c>
      <c r="C3633" s="42">
        <v>4</v>
      </c>
      <c r="D3633" s="42"/>
      <c r="F3633" s="342" t="s">
        <v>699</v>
      </c>
      <c r="G3633" s="47" t="s">
        <v>335</v>
      </c>
      <c r="H3633" s="93">
        <f>H3634+H3635</f>
        <v>0</v>
      </c>
      <c r="I3633" s="94">
        <f t="shared" si="1405"/>
        <v>0</v>
      </c>
      <c r="J3633" s="93">
        <f>J3634+J3635</f>
        <v>0</v>
      </c>
      <c r="K3633" s="93">
        <f>K3634+K3635</f>
        <v>0</v>
      </c>
      <c r="L3633" s="94">
        <f t="shared" si="1404"/>
        <v>0</v>
      </c>
      <c r="M3633" s="93">
        <f>M3634+M3635</f>
        <v>0</v>
      </c>
      <c r="N3633" s="93">
        <f>N3634+N3635</f>
        <v>0</v>
      </c>
      <c r="O3633" s="82" t="s">
        <v>146</v>
      </c>
      <c r="P3633" s="35" t="s">
        <v>145</v>
      </c>
      <c r="R3633" s="352">
        <f>L3633-[1]გადასახდელები!L3633</f>
        <v>0</v>
      </c>
    </row>
    <row r="3634" spans="2:18" ht="20.25" hidden="1" customHeight="1">
      <c r="B3634" s="36" t="str">
        <f t="shared" si="1403"/>
        <v>b</v>
      </c>
      <c r="C3634" s="42">
        <v>5</v>
      </c>
      <c r="D3634" s="42"/>
      <c r="F3634" s="343" t="s">
        <v>700</v>
      </c>
      <c r="G3634" s="48" t="s">
        <v>336</v>
      </c>
      <c r="H3634" s="101"/>
      <c r="I3634" s="97">
        <f t="shared" si="1405"/>
        <v>0</v>
      </c>
      <c r="J3634" s="102"/>
      <c r="K3634" s="102"/>
      <c r="L3634" s="97">
        <f t="shared" si="1404"/>
        <v>0</v>
      </c>
      <c r="M3634" s="102"/>
      <c r="N3634" s="102"/>
      <c r="O3634" s="115"/>
      <c r="P3634" s="35" t="s">
        <v>145</v>
      </c>
      <c r="R3634" s="352">
        <f>L3634-[1]გადასახდელები!L3634</f>
        <v>0</v>
      </c>
    </row>
    <row r="3635" spans="2:18" ht="20.25" hidden="1" customHeight="1">
      <c r="B3635" s="36" t="str">
        <f t="shared" si="1403"/>
        <v>b</v>
      </c>
      <c r="C3635" s="42">
        <v>5</v>
      </c>
      <c r="D3635" s="42"/>
      <c r="F3635" s="342" t="s">
        <v>701</v>
      </c>
      <c r="G3635" s="48" t="s">
        <v>337</v>
      </c>
      <c r="H3635" s="119">
        <f>H3636+H3637</f>
        <v>0</v>
      </c>
      <c r="I3635" s="105">
        <f t="shared" si="1405"/>
        <v>0</v>
      </c>
      <c r="J3635" s="119">
        <f>J3636+J3637</f>
        <v>0</v>
      </c>
      <c r="K3635" s="119">
        <f>K3636+K3637</f>
        <v>0</v>
      </c>
      <c r="L3635" s="105">
        <f t="shared" si="1404"/>
        <v>0</v>
      </c>
      <c r="M3635" s="119">
        <f>M3636+M3637</f>
        <v>0</v>
      </c>
      <c r="N3635" s="119">
        <f>N3636+N3637</f>
        <v>0</v>
      </c>
      <c r="O3635" s="82" t="s">
        <v>146</v>
      </c>
      <c r="P3635" s="35" t="s">
        <v>145</v>
      </c>
      <c r="R3635" s="352">
        <f>L3635-[1]გადასახდელები!L3635</f>
        <v>0</v>
      </c>
    </row>
    <row r="3636" spans="2:18" ht="20.25" hidden="1" customHeight="1">
      <c r="B3636" s="36" t="str">
        <f t="shared" si="1403"/>
        <v>b</v>
      </c>
      <c r="C3636" s="42">
        <v>6</v>
      </c>
      <c r="D3636" s="42"/>
      <c r="F3636" s="343" t="s">
        <v>702</v>
      </c>
      <c r="G3636" s="54" t="s">
        <v>338</v>
      </c>
      <c r="H3636" s="116"/>
      <c r="I3636" s="105">
        <f t="shared" si="1405"/>
        <v>0</v>
      </c>
      <c r="J3636" s="117"/>
      <c r="K3636" s="117"/>
      <c r="L3636" s="105">
        <f t="shared" si="1404"/>
        <v>0</v>
      </c>
      <c r="M3636" s="117"/>
      <c r="N3636" s="117"/>
      <c r="P3636" s="35" t="s">
        <v>145</v>
      </c>
      <c r="R3636" s="352">
        <f>L3636-[1]გადასახდელები!L3636</f>
        <v>0</v>
      </c>
    </row>
    <row r="3637" spans="2:18" ht="20.25" hidden="1" customHeight="1">
      <c r="B3637" s="36" t="str">
        <f t="shared" si="1403"/>
        <v>b</v>
      </c>
      <c r="C3637" s="42">
        <v>6</v>
      </c>
      <c r="D3637" s="42"/>
      <c r="F3637" s="343" t="s">
        <v>703</v>
      </c>
      <c r="G3637" s="54" t="s">
        <v>339</v>
      </c>
      <c r="H3637" s="116"/>
      <c r="I3637" s="105">
        <f t="shared" si="1405"/>
        <v>0</v>
      </c>
      <c r="J3637" s="117"/>
      <c r="K3637" s="117"/>
      <c r="L3637" s="105">
        <f t="shared" si="1404"/>
        <v>0</v>
      </c>
      <c r="M3637" s="117"/>
      <c r="N3637" s="117"/>
      <c r="P3637" s="35" t="s">
        <v>145</v>
      </c>
      <c r="R3637" s="352">
        <f>L3637-[1]გადასახდელები!L3637</f>
        <v>0</v>
      </c>
    </row>
    <row r="3638" spans="2:18" ht="30.75" hidden="1" customHeight="1">
      <c r="B3638" s="36" t="str">
        <f t="shared" si="1403"/>
        <v>b</v>
      </c>
      <c r="C3638" s="42">
        <v>3</v>
      </c>
      <c r="D3638" s="42"/>
      <c r="F3638" s="342" t="s">
        <v>704</v>
      </c>
      <c r="G3638" s="51" t="s">
        <v>340</v>
      </c>
      <c r="H3638" s="89">
        <f>H3639+H3640</f>
        <v>0</v>
      </c>
      <c r="I3638" s="90">
        <f t="shared" si="1405"/>
        <v>0</v>
      </c>
      <c r="J3638" s="89">
        <f>J3639+J3640</f>
        <v>0</v>
      </c>
      <c r="K3638" s="89">
        <f>K3639+K3640</f>
        <v>0</v>
      </c>
      <c r="L3638" s="90">
        <f t="shared" si="1404"/>
        <v>0</v>
      </c>
      <c r="M3638" s="89">
        <f>M3639+M3640</f>
        <v>0</v>
      </c>
      <c r="N3638" s="89">
        <f>N3639+N3640</f>
        <v>0</v>
      </c>
      <c r="O3638" s="82" t="s">
        <v>146</v>
      </c>
      <c r="P3638" s="35" t="s">
        <v>145</v>
      </c>
      <c r="R3638" s="352">
        <f>L3638-[1]გადასახდელები!L3638</f>
        <v>0</v>
      </c>
    </row>
    <row r="3639" spans="2:18" ht="30.75" hidden="1" customHeight="1">
      <c r="B3639" s="36" t="str">
        <f t="shared" si="1403"/>
        <v>b</v>
      </c>
      <c r="C3639" s="42">
        <v>4</v>
      </c>
      <c r="D3639" s="42"/>
      <c r="F3639" s="343" t="s">
        <v>705</v>
      </c>
      <c r="G3639" s="47" t="s">
        <v>341</v>
      </c>
      <c r="H3639" s="103"/>
      <c r="I3639" s="94">
        <f t="shared" si="1405"/>
        <v>0</v>
      </c>
      <c r="J3639" s="104"/>
      <c r="K3639" s="104"/>
      <c r="L3639" s="94">
        <f t="shared" si="1404"/>
        <v>0</v>
      </c>
      <c r="M3639" s="104"/>
      <c r="N3639" s="104"/>
      <c r="P3639" s="35" t="s">
        <v>145</v>
      </c>
      <c r="R3639" s="352">
        <f>L3639-[1]გადასახდელები!L3639</f>
        <v>0</v>
      </c>
    </row>
    <row r="3640" spans="2:18" ht="30.75" hidden="1" customHeight="1">
      <c r="B3640" s="36" t="str">
        <f t="shared" si="1403"/>
        <v>b</v>
      </c>
      <c r="C3640" s="42">
        <v>4</v>
      </c>
      <c r="D3640" s="42"/>
      <c r="F3640" s="342" t="s">
        <v>706</v>
      </c>
      <c r="G3640" s="47" t="s">
        <v>342</v>
      </c>
      <c r="H3640" s="93">
        <f>H3641+H3642+H3643+H3644</f>
        <v>0</v>
      </c>
      <c r="I3640" s="94">
        <f t="shared" si="1405"/>
        <v>0</v>
      </c>
      <c r="J3640" s="93">
        <f>J3641+J3642+J3643+J3644</f>
        <v>0</v>
      </c>
      <c r="K3640" s="93">
        <f>K3641+K3642+K3643+K3644</f>
        <v>0</v>
      </c>
      <c r="L3640" s="94">
        <f t="shared" ref="L3640:L3646" si="1406">M3640+N3640</f>
        <v>0</v>
      </c>
      <c r="M3640" s="93">
        <f>M3641+M3642+M3643+M3644</f>
        <v>0</v>
      </c>
      <c r="N3640" s="93">
        <f>N3641+N3642+N3643+N3644</f>
        <v>0</v>
      </c>
      <c r="O3640" s="82" t="s">
        <v>146</v>
      </c>
      <c r="P3640" s="35" t="s">
        <v>145</v>
      </c>
      <c r="R3640" s="352">
        <f>L3640-[1]გადასახდელები!L3640</f>
        <v>0</v>
      </c>
    </row>
    <row r="3641" spans="2:18" ht="30.75" hidden="1" customHeight="1">
      <c r="B3641" s="36" t="str">
        <f t="shared" si="1403"/>
        <v>b</v>
      </c>
      <c r="C3641" s="42">
        <v>5</v>
      </c>
      <c r="D3641" s="42"/>
      <c r="F3641" s="343" t="s">
        <v>707</v>
      </c>
      <c r="G3641" s="48" t="s">
        <v>343</v>
      </c>
      <c r="H3641" s="101"/>
      <c r="I3641" s="97">
        <f t="shared" si="1405"/>
        <v>0</v>
      </c>
      <c r="J3641" s="102"/>
      <c r="K3641" s="102"/>
      <c r="L3641" s="97">
        <f t="shared" si="1406"/>
        <v>0</v>
      </c>
      <c r="M3641" s="102"/>
      <c r="N3641" s="102"/>
      <c r="P3641" s="35" t="s">
        <v>145</v>
      </c>
      <c r="R3641" s="352">
        <f>L3641-[1]გადასახდელები!L3641</f>
        <v>0</v>
      </c>
    </row>
    <row r="3642" spans="2:18" ht="20.25" hidden="1" customHeight="1">
      <c r="B3642" s="36" t="str">
        <f t="shared" si="1403"/>
        <v>b</v>
      </c>
      <c r="C3642" s="42">
        <v>5</v>
      </c>
      <c r="D3642" s="42"/>
      <c r="F3642" s="343" t="s">
        <v>708</v>
      </c>
      <c r="G3642" s="48" t="s">
        <v>344</v>
      </c>
      <c r="H3642" s="101"/>
      <c r="I3642" s="97">
        <f t="shared" si="1405"/>
        <v>0</v>
      </c>
      <c r="J3642" s="102"/>
      <c r="K3642" s="102"/>
      <c r="L3642" s="97">
        <f t="shared" si="1406"/>
        <v>0</v>
      </c>
      <c r="M3642" s="102"/>
      <c r="N3642" s="102"/>
      <c r="P3642" s="35" t="s">
        <v>145</v>
      </c>
      <c r="R3642" s="352">
        <f>L3642-[1]გადასახდელები!L3642</f>
        <v>0</v>
      </c>
    </row>
    <row r="3643" spans="2:18" ht="20.25" hidden="1" customHeight="1">
      <c r="B3643" s="36" t="str">
        <f t="shared" si="1403"/>
        <v>b</v>
      </c>
      <c r="C3643" s="42">
        <v>5</v>
      </c>
      <c r="D3643" s="42"/>
      <c r="F3643" s="343" t="s">
        <v>709</v>
      </c>
      <c r="G3643" s="48" t="s">
        <v>345</v>
      </c>
      <c r="H3643" s="101"/>
      <c r="I3643" s="97">
        <f t="shared" si="1405"/>
        <v>0</v>
      </c>
      <c r="J3643" s="102"/>
      <c r="K3643" s="102"/>
      <c r="L3643" s="97">
        <f t="shared" si="1406"/>
        <v>0</v>
      </c>
      <c r="M3643" s="102"/>
      <c r="N3643" s="102"/>
      <c r="P3643" s="35" t="s">
        <v>145</v>
      </c>
      <c r="R3643" s="352">
        <f>L3643-[1]გადასახდელები!L3643</f>
        <v>0</v>
      </c>
    </row>
    <row r="3644" spans="2:18" ht="20.25" hidden="1" customHeight="1">
      <c r="B3644" s="36" t="str">
        <f t="shared" si="1403"/>
        <v>b</v>
      </c>
      <c r="C3644" s="42">
        <v>5</v>
      </c>
      <c r="D3644" s="42"/>
      <c r="F3644" s="343" t="s">
        <v>710</v>
      </c>
      <c r="G3644" s="48" t="s">
        <v>214</v>
      </c>
      <c r="H3644" s="101"/>
      <c r="I3644" s="97">
        <f t="shared" si="1405"/>
        <v>0</v>
      </c>
      <c r="J3644" s="102"/>
      <c r="K3644" s="102"/>
      <c r="L3644" s="97">
        <f t="shared" si="1406"/>
        <v>0</v>
      </c>
      <c r="M3644" s="102"/>
      <c r="N3644" s="102"/>
      <c r="P3644" s="35" t="s">
        <v>145</v>
      </c>
      <c r="R3644" s="352">
        <f>L3644-[1]გადასახდელები!L3644</f>
        <v>0</v>
      </c>
    </row>
    <row r="3645" spans="2:18" ht="20.25" hidden="1" customHeight="1">
      <c r="B3645" s="36" t="str">
        <f t="shared" si="1403"/>
        <v>b</v>
      </c>
      <c r="C3645" s="42">
        <v>3</v>
      </c>
      <c r="D3645" s="42"/>
      <c r="F3645" s="343" t="s">
        <v>711</v>
      </c>
      <c r="G3645" s="51" t="s">
        <v>346</v>
      </c>
      <c r="H3645" s="111"/>
      <c r="I3645" s="90">
        <f t="shared" si="1405"/>
        <v>0</v>
      </c>
      <c r="J3645" s="112"/>
      <c r="K3645" s="112"/>
      <c r="L3645" s="90">
        <f t="shared" si="1406"/>
        <v>0</v>
      </c>
      <c r="M3645" s="112"/>
      <c r="N3645" s="112"/>
      <c r="P3645" s="35" t="s">
        <v>145</v>
      </c>
      <c r="R3645" s="352">
        <f>L3645-[1]გადასახდელები!L3645</f>
        <v>0</v>
      </c>
    </row>
    <row r="3646" spans="2:18" ht="20.25" hidden="1" customHeight="1">
      <c r="B3646" s="36" t="str">
        <f t="shared" si="1403"/>
        <v>b</v>
      </c>
      <c r="C3646" s="42">
        <v>3</v>
      </c>
      <c r="D3646" s="42"/>
      <c r="F3646" s="342" t="s">
        <v>712</v>
      </c>
      <c r="G3646" s="51" t="s">
        <v>347</v>
      </c>
      <c r="H3646" s="89">
        <f>H3647+H3648+H3649+H3652</f>
        <v>0</v>
      </c>
      <c r="I3646" s="90">
        <f t="shared" si="1405"/>
        <v>0</v>
      </c>
      <c r="J3646" s="89">
        <f>J3647+J3648+J3649+J3652</f>
        <v>0</v>
      </c>
      <c r="K3646" s="89">
        <f>K3647+K3648+K3649+K3652</f>
        <v>0</v>
      </c>
      <c r="L3646" s="90">
        <f t="shared" si="1406"/>
        <v>0</v>
      </c>
      <c r="M3646" s="89">
        <f>M3647+M3648+M3649+M3652</f>
        <v>0</v>
      </c>
      <c r="N3646" s="89">
        <f>N3647+N3648+N3649+N3652</f>
        <v>0</v>
      </c>
      <c r="O3646" s="82" t="s">
        <v>146</v>
      </c>
      <c r="P3646" s="35" t="s">
        <v>145</v>
      </c>
      <c r="R3646" s="352">
        <f>L3646-[1]გადასახდელები!L3646</f>
        <v>0</v>
      </c>
    </row>
    <row r="3647" spans="2:18" ht="30.75" hidden="1" customHeight="1">
      <c r="B3647" s="36" t="str">
        <f t="shared" si="1403"/>
        <v>b</v>
      </c>
      <c r="C3647" s="42">
        <v>4</v>
      </c>
      <c r="D3647" s="42"/>
      <c r="F3647" s="343" t="s">
        <v>713</v>
      </c>
      <c r="G3647" s="47" t="s">
        <v>348</v>
      </c>
      <c r="H3647" s="103"/>
      <c r="I3647" s="94">
        <f t="shared" si="1405"/>
        <v>0</v>
      </c>
      <c r="J3647" s="104"/>
      <c r="K3647" s="104"/>
      <c r="L3647" s="94">
        <f t="shared" ref="L3647:L3710" si="1407">M3647+N3647</f>
        <v>0</v>
      </c>
      <c r="M3647" s="104"/>
      <c r="N3647" s="104"/>
      <c r="O3647" s="115"/>
      <c r="P3647" s="35" t="s">
        <v>145</v>
      </c>
      <c r="R3647" s="352">
        <f>L3647-[1]გადასახდელები!L3647</f>
        <v>0</v>
      </c>
    </row>
    <row r="3648" spans="2:18" ht="20.25" hidden="1" customHeight="1">
      <c r="B3648" s="36" t="str">
        <f t="shared" si="1403"/>
        <v>b</v>
      </c>
      <c r="C3648" s="42">
        <v>4</v>
      </c>
      <c r="D3648" s="42"/>
      <c r="F3648" s="343" t="s">
        <v>714</v>
      </c>
      <c r="G3648" s="47" t="s">
        <v>349</v>
      </c>
      <c r="H3648" s="103"/>
      <c r="I3648" s="94">
        <f t="shared" si="1405"/>
        <v>0</v>
      </c>
      <c r="J3648" s="104"/>
      <c r="K3648" s="104"/>
      <c r="L3648" s="94">
        <f t="shared" si="1407"/>
        <v>0</v>
      </c>
      <c r="M3648" s="104"/>
      <c r="N3648" s="104"/>
      <c r="O3648" s="115"/>
      <c r="P3648" s="35" t="s">
        <v>145</v>
      </c>
      <c r="R3648" s="352">
        <f>L3648-[1]გადასახდელები!L3648</f>
        <v>0</v>
      </c>
    </row>
    <row r="3649" spans="2:18" ht="20.25" hidden="1" customHeight="1">
      <c r="B3649" s="36" t="str">
        <f t="shared" si="1403"/>
        <v>b</v>
      </c>
      <c r="C3649" s="42">
        <v>4</v>
      </c>
      <c r="D3649" s="42"/>
      <c r="F3649" s="342" t="s">
        <v>715</v>
      </c>
      <c r="G3649" s="47" t="s">
        <v>350</v>
      </c>
      <c r="H3649" s="93">
        <f>H3650+H3651</f>
        <v>0</v>
      </c>
      <c r="I3649" s="94">
        <f t="shared" si="1405"/>
        <v>0</v>
      </c>
      <c r="J3649" s="93">
        <f>J3650+J3651</f>
        <v>0</v>
      </c>
      <c r="K3649" s="93">
        <f>K3650+K3651</f>
        <v>0</v>
      </c>
      <c r="L3649" s="94">
        <f t="shared" si="1407"/>
        <v>0</v>
      </c>
      <c r="M3649" s="93">
        <f>M3650+M3651</f>
        <v>0</v>
      </c>
      <c r="N3649" s="93">
        <f>N3650+N3651</f>
        <v>0</v>
      </c>
      <c r="O3649" s="82" t="s">
        <v>146</v>
      </c>
      <c r="P3649" s="35" t="s">
        <v>145</v>
      </c>
      <c r="R3649" s="352">
        <f>L3649-[1]გადასახდელები!L3649</f>
        <v>0</v>
      </c>
    </row>
    <row r="3650" spans="2:18" ht="30.75" hidden="1" customHeight="1">
      <c r="B3650" s="36" t="str">
        <f t="shared" si="1403"/>
        <v>b</v>
      </c>
      <c r="C3650" s="42">
        <v>5</v>
      </c>
      <c r="D3650" s="42"/>
      <c r="F3650" s="343" t="s">
        <v>716</v>
      </c>
      <c r="G3650" s="48" t="s">
        <v>351</v>
      </c>
      <c r="H3650" s="101"/>
      <c r="I3650" s="97">
        <f t="shared" si="1405"/>
        <v>0</v>
      </c>
      <c r="J3650" s="102"/>
      <c r="K3650" s="102"/>
      <c r="L3650" s="97">
        <f t="shared" si="1407"/>
        <v>0</v>
      </c>
      <c r="M3650" s="102"/>
      <c r="N3650" s="102"/>
      <c r="P3650" s="35" t="s">
        <v>145</v>
      </c>
      <c r="R3650" s="352">
        <f>L3650-[1]გადასახდელები!L3650</f>
        <v>0</v>
      </c>
    </row>
    <row r="3651" spans="2:18" ht="20.25" hidden="1" customHeight="1">
      <c r="B3651" s="36" t="str">
        <f t="shared" si="1403"/>
        <v>b</v>
      </c>
      <c r="C3651" s="42">
        <v>5</v>
      </c>
      <c r="D3651" s="42"/>
      <c r="F3651" s="343" t="s">
        <v>717</v>
      </c>
      <c r="G3651" s="48" t="s">
        <v>352</v>
      </c>
      <c r="H3651" s="101"/>
      <c r="I3651" s="97">
        <f t="shared" si="1405"/>
        <v>0</v>
      </c>
      <c r="J3651" s="102"/>
      <c r="K3651" s="102"/>
      <c r="L3651" s="97">
        <f t="shared" si="1407"/>
        <v>0</v>
      </c>
      <c r="M3651" s="102"/>
      <c r="N3651" s="102"/>
      <c r="P3651" s="35" t="s">
        <v>145</v>
      </c>
      <c r="R3651" s="352">
        <f>L3651-[1]გადასახდელები!L3651</f>
        <v>0</v>
      </c>
    </row>
    <row r="3652" spans="2:18" ht="20.25" hidden="1" customHeight="1">
      <c r="B3652" s="36" t="str">
        <f t="shared" si="1403"/>
        <v>b</v>
      </c>
      <c r="C3652" s="42">
        <v>4</v>
      </c>
      <c r="D3652" s="42"/>
      <c r="F3652" s="343" t="s">
        <v>718</v>
      </c>
      <c r="G3652" s="47" t="s">
        <v>353</v>
      </c>
      <c r="H3652" s="103"/>
      <c r="I3652" s="94">
        <f t="shared" si="1405"/>
        <v>0</v>
      </c>
      <c r="J3652" s="104"/>
      <c r="K3652" s="104"/>
      <c r="L3652" s="94">
        <f t="shared" si="1407"/>
        <v>0</v>
      </c>
      <c r="M3652" s="104"/>
      <c r="N3652" s="104"/>
      <c r="P3652" s="35" t="s">
        <v>145</v>
      </c>
      <c r="R3652" s="352">
        <f>L3652-[1]გადასახდელები!L3652</f>
        <v>0</v>
      </c>
    </row>
    <row r="3653" spans="2:18" ht="20.25" hidden="1" customHeight="1">
      <c r="B3653" s="36" t="str">
        <f t="shared" si="1403"/>
        <v>b</v>
      </c>
      <c r="C3653" s="42">
        <v>2</v>
      </c>
      <c r="D3653" s="42"/>
      <c r="F3653" s="30"/>
      <c r="G3653" s="60" t="s">
        <v>354</v>
      </c>
      <c r="H3653" s="86">
        <f>H3654+H3661+H3668</f>
        <v>0</v>
      </c>
      <c r="I3653" s="87">
        <f t="shared" si="1405"/>
        <v>0</v>
      </c>
      <c r="J3653" s="88">
        <f>J3654+J3661+J3668</f>
        <v>0</v>
      </c>
      <c r="K3653" s="88">
        <f>K3654+K3661+K3668</f>
        <v>0</v>
      </c>
      <c r="L3653" s="87">
        <f t="shared" si="1407"/>
        <v>0</v>
      </c>
      <c r="M3653" s="88">
        <f>M3654+M3661+M3668</f>
        <v>0</v>
      </c>
      <c r="N3653" s="88">
        <f>N3654+N3661+N3668</f>
        <v>0</v>
      </c>
      <c r="O3653" s="82" t="s">
        <v>146</v>
      </c>
      <c r="R3653" s="352">
        <f>L3653-[1]გადასახდელები!L3653</f>
        <v>0</v>
      </c>
    </row>
    <row r="3654" spans="2:18" ht="20.25" hidden="1" customHeight="1">
      <c r="B3654" s="36" t="str">
        <f t="shared" si="1403"/>
        <v>b</v>
      </c>
      <c r="C3654" s="42">
        <v>3</v>
      </c>
      <c r="D3654" s="42"/>
      <c r="F3654" s="31"/>
      <c r="G3654" s="51" t="s">
        <v>355</v>
      </c>
      <c r="H3654" s="120">
        <f>SUM(H3655:H3660)</f>
        <v>0</v>
      </c>
      <c r="I3654" s="118">
        <f t="shared" si="1405"/>
        <v>0</v>
      </c>
      <c r="J3654" s="121">
        <f>SUM(J3655:J3660)</f>
        <v>0</v>
      </c>
      <c r="K3654" s="121">
        <f>SUM(K3655:K3660)</f>
        <v>0</v>
      </c>
      <c r="L3654" s="118">
        <f t="shared" si="1407"/>
        <v>0</v>
      </c>
      <c r="M3654" s="121">
        <f>SUM(M3655:M3660)</f>
        <v>0</v>
      </c>
      <c r="N3654" s="121">
        <f>SUM(N3655:N3660)</f>
        <v>0</v>
      </c>
      <c r="O3654" s="82" t="s">
        <v>146</v>
      </c>
      <c r="R3654" s="352">
        <f>L3654-[1]გადასახდელები!L3654</f>
        <v>0</v>
      </c>
    </row>
    <row r="3655" spans="2:18" ht="20.25" hidden="1" customHeight="1">
      <c r="B3655" s="36" t="str">
        <f t="shared" ref="B3655:B3718" si="1408">IF(H3655+I3655+L3655&gt;0,"a","b")</f>
        <v>b</v>
      </c>
      <c r="C3655" s="42">
        <v>4</v>
      </c>
      <c r="D3655" s="42"/>
      <c r="F3655" s="31"/>
      <c r="G3655" s="47" t="s">
        <v>356</v>
      </c>
      <c r="H3655" s="103"/>
      <c r="I3655" s="94">
        <f t="shared" si="1405"/>
        <v>0</v>
      </c>
      <c r="J3655" s="104"/>
      <c r="K3655" s="104"/>
      <c r="L3655" s="94">
        <f t="shared" si="1407"/>
        <v>0</v>
      </c>
      <c r="M3655" s="104"/>
      <c r="N3655" s="104"/>
      <c r="R3655" s="352">
        <f>L3655-[1]გადასახდელები!L3655</f>
        <v>0</v>
      </c>
    </row>
    <row r="3656" spans="2:18" ht="20.25" hidden="1" customHeight="1">
      <c r="B3656" s="36" t="str">
        <f t="shared" si="1408"/>
        <v>b</v>
      </c>
      <c r="C3656" s="42">
        <v>4</v>
      </c>
      <c r="D3656" s="42"/>
      <c r="F3656" s="31"/>
      <c r="G3656" s="47" t="s">
        <v>357</v>
      </c>
      <c r="H3656" s="103"/>
      <c r="I3656" s="94">
        <f t="shared" si="1405"/>
        <v>0</v>
      </c>
      <c r="J3656" s="104"/>
      <c r="K3656" s="104"/>
      <c r="L3656" s="94">
        <f t="shared" si="1407"/>
        <v>0</v>
      </c>
      <c r="M3656" s="104"/>
      <c r="N3656" s="104"/>
      <c r="R3656" s="352">
        <f>L3656-[1]გადასახდელები!L3656</f>
        <v>0</v>
      </c>
    </row>
    <row r="3657" spans="2:18" ht="20.25" hidden="1" customHeight="1">
      <c r="B3657" s="36" t="str">
        <f t="shared" si="1408"/>
        <v>b</v>
      </c>
      <c r="C3657" s="42">
        <v>4</v>
      </c>
      <c r="D3657" s="42"/>
      <c r="F3657" s="31"/>
      <c r="G3657" s="47" t="s">
        <v>212</v>
      </c>
      <c r="H3657" s="103"/>
      <c r="I3657" s="94">
        <f t="shared" si="1405"/>
        <v>0</v>
      </c>
      <c r="J3657" s="104"/>
      <c r="K3657" s="104"/>
      <c r="L3657" s="94">
        <f t="shared" si="1407"/>
        <v>0</v>
      </c>
      <c r="M3657" s="104"/>
      <c r="N3657" s="104"/>
      <c r="R3657" s="352">
        <f>L3657-[1]გადასახდელები!L3657</f>
        <v>0</v>
      </c>
    </row>
    <row r="3658" spans="2:18" ht="20.25" hidden="1" customHeight="1">
      <c r="B3658" s="36" t="str">
        <f t="shared" si="1408"/>
        <v>b</v>
      </c>
      <c r="C3658" s="42">
        <v>4</v>
      </c>
      <c r="D3658" s="42"/>
      <c r="F3658" s="31"/>
      <c r="G3658" s="47" t="s">
        <v>358</v>
      </c>
      <c r="H3658" s="103"/>
      <c r="I3658" s="94">
        <f t="shared" si="1405"/>
        <v>0</v>
      </c>
      <c r="J3658" s="104"/>
      <c r="K3658" s="104"/>
      <c r="L3658" s="94">
        <f t="shared" si="1407"/>
        <v>0</v>
      </c>
      <c r="M3658" s="104"/>
      <c r="N3658" s="104"/>
      <c r="R3658" s="352">
        <f>L3658-[1]გადასახდელები!L3658</f>
        <v>0</v>
      </c>
    </row>
    <row r="3659" spans="2:18" ht="20.25" hidden="1" customHeight="1">
      <c r="B3659" s="36" t="str">
        <f t="shared" si="1408"/>
        <v>b</v>
      </c>
      <c r="C3659" s="42">
        <v>4</v>
      </c>
      <c r="D3659" s="42"/>
      <c r="F3659" s="31"/>
      <c r="G3659" s="47" t="s">
        <v>359</v>
      </c>
      <c r="H3659" s="103"/>
      <c r="I3659" s="94">
        <f t="shared" si="1405"/>
        <v>0</v>
      </c>
      <c r="J3659" s="104"/>
      <c r="K3659" s="104"/>
      <c r="L3659" s="94">
        <f t="shared" si="1407"/>
        <v>0</v>
      </c>
      <c r="M3659" s="104"/>
      <c r="N3659" s="104"/>
      <c r="R3659" s="352">
        <f>L3659-[1]გადასახდელები!L3659</f>
        <v>0</v>
      </c>
    </row>
    <row r="3660" spans="2:18" ht="20.25" hidden="1" customHeight="1">
      <c r="B3660" s="36" t="str">
        <f t="shared" si="1408"/>
        <v>b</v>
      </c>
      <c r="C3660" s="42">
        <v>4</v>
      </c>
      <c r="D3660" s="42"/>
      <c r="F3660" s="31"/>
      <c r="G3660" s="47" t="s">
        <v>360</v>
      </c>
      <c r="H3660" s="103"/>
      <c r="I3660" s="94">
        <f t="shared" si="1405"/>
        <v>0</v>
      </c>
      <c r="J3660" s="104"/>
      <c r="K3660" s="104"/>
      <c r="L3660" s="94">
        <f t="shared" si="1407"/>
        <v>0</v>
      </c>
      <c r="M3660" s="104"/>
      <c r="N3660" s="104"/>
      <c r="R3660" s="352">
        <f>L3660-[1]გადასახდელები!L3660</f>
        <v>0</v>
      </c>
    </row>
    <row r="3661" spans="2:18" ht="20.25" hidden="1" customHeight="1">
      <c r="B3661" s="36" t="str">
        <f t="shared" si="1408"/>
        <v>b</v>
      </c>
      <c r="C3661" s="42">
        <v>3</v>
      </c>
      <c r="D3661" s="42"/>
      <c r="F3661" s="31"/>
      <c r="G3661" s="51" t="s">
        <v>211</v>
      </c>
      <c r="H3661" s="120">
        <f>SUM(H3662:H3667)</f>
        <v>0</v>
      </c>
      <c r="I3661" s="118">
        <f t="shared" si="1405"/>
        <v>0</v>
      </c>
      <c r="J3661" s="121">
        <f>SUM(J3662:J3667)</f>
        <v>0</v>
      </c>
      <c r="K3661" s="121">
        <f>SUM(K3662:K3667)</f>
        <v>0</v>
      </c>
      <c r="L3661" s="118">
        <f t="shared" si="1407"/>
        <v>0</v>
      </c>
      <c r="M3661" s="121">
        <f>SUM(M3662:M3667)</f>
        <v>0</v>
      </c>
      <c r="N3661" s="121">
        <f>SUM(N3662:N3667)</f>
        <v>0</v>
      </c>
      <c r="O3661" s="82" t="s">
        <v>146</v>
      </c>
      <c r="R3661" s="352">
        <f>L3661-[1]გადასახდელები!L3661</f>
        <v>0</v>
      </c>
    </row>
    <row r="3662" spans="2:18" ht="20.25" hidden="1" customHeight="1">
      <c r="B3662" s="36" t="str">
        <f t="shared" si="1408"/>
        <v>b</v>
      </c>
      <c r="C3662" s="42">
        <v>4</v>
      </c>
      <c r="D3662" s="42"/>
      <c r="F3662" s="31"/>
      <c r="G3662" s="47" t="s">
        <v>356</v>
      </c>
      <c r="H3662" s="103"/>
      <c r="I3662" s="94">
        <f t="shared" si="1405"/>
        <v>0</v>
      </c>
      <c r="J3662" s="104"/>
      <c r="K3662" s="104"/>
      <c r="L3662" s="94">
        <f t="shared" si="1407"/>
        <v>0</v>
      </c>
      <c r="M3662" s="104"/>
      <c r="N3662" s="104"/>
      <c r="R3662" s="352">
        <f>L3662-[1]გადასახდელები!L3662</f>
        <v>0</v>
      </c>
    </row>
    <row r="3663" spans="2:18" ht="20.25" hidden="1" customHeight="1">
      <c r="B3663" s="36" t="str">
        <f t="shared" si="1408"/>
        <v>b</v>
      </c>
      <c r="C3663" s="42">
        <v>4</v>
      </c>
      <c r="D3663" s="42"/>
      <c r="F3663" s="31"/>
      <c r="G3663" s="47" t="s">
        <v>357</v>
      </c>
      <c r="H3663" s="103"/>
      <c r="I3663" s="94">
        <f t="shared" si="1405"/>
        <v>0</v>
      </c>
      <c r="J3663" s="104"/>
      <c r="K3663" s="104"/>
      <c r="L3663" s="94">
        <f t="shared" si="1407"/>
        <v>0</v>
      </c>
      <c r="M3663" s="104"/>
      <c r="N3663" s="104"/>
      <c r="R3663" s="352">
        <f>L3663-[1]გადასახდელები!L3663</f>
        <v>0</v>
      </c>
    </row>
    <row r="3664" spans="2:18" ht="20.25" hidden="1" customHeight="1">
      <c r="B3664" s="36" t="str">
        <f t="shared" si="1408"/>
        <v>b</v>
      </c>
      <c r="C3664" s="42">
        <v>4</v>
      </c>
      <c r="D3664" s="42"/>
      <c r="F3664" s="31"/>
      <c r="G3664" s="47" t="s">
        <v>212</v>
      </c>
      <c r="H3664" s="103"/>
      <c r="I3664" s="94">
        <f t="shared" si="1405"/>
        <v>0</v>
      </c>
      <c r="J3664" s="104"/>
      <c r="K3664" s="104"/>
      <c r="L3664" s="94">
        <f t="shared" si="1407"/>
        <v>0</v>
      </c>
      <c r="M3664" s="104"/>
      <c r="N3664" s="104"/>
      <c r="R3664" s="352">
        <f>L3664-[1]გადასახდელები!L3664</f>
        <v>0</v>
      </c>
    </row>
    <row r="3665" spans="2:18" ht="20.25" hidden="1" customHeight="1">
      <c r="B3665" s="36" t="str">
        <f t="shared" si="1408"/>
        <v>b</v>
      </c>
      <c r="C3665" s="42">
        <v>4</v>
      </c>
      <c r="D3665" s="42"/>
      <c r="F3665" s="31"/>
      <c r="G3665" s="47" t="s">
        <v>361</v>
      </c>
      <c r="H3665" s="103"/>
      <c r="I3665" s="94">
        <f t="shared" si="1405"/>
        <v>0</v>
      </c>
      <c r="J3665" s="104"/>
      <c r="K3665" s="104"/>
      <c r="L3665" s="94">
        <f t="shared" si="1407"/>
        <v>0</v>
      </c>
      <c r="M3665" s="104"/>
      <c r="N3665" s="104"/>
      <c r="R3665" s="352">
        <f>L3665-[1]გადასახდელები!L3665</f>
        <v>0</v>
      </c>
    </row>
    <row r="3666" spans="2:18" ht="20.25" hidden="1" customHeight="1">
      <c r="B3666" s="36" t="str">
        <f t="shared" si="1408"/>
        <v>b</v>
      </c>
      <c r="C3666" s="42">
        <v>4</v>
      </c>
      <c r="D3666" s="42"/>
      <c r="F3666" s="31"/>
      <c r="G3666" s="47" t="s">
        <v>359</v>
      </c>
      <c r="H3666" s="103"/>
      <c r="I3666" s="94">
        <f t="shared" si="1405"/>
        <v>0</v>
      </c>
      <c r="J3666" s="104"/>
      <c r="K3666" s="104"/>
      <c r="L3666" s="94">
        <f t="shared" si="1407"/>
        <v>0</v>
      </c>
      <c r="M3666" s="104"/>
      <c r="N3666" s="104"/>
      <c r="R3666" s="352">
        <f>L3666-[1]გადასახდელები!L3666</f>
        <v>0</v>
      </c>
    </row>
    <row r="3667" spans="2:18" ht="20.25" hidden="1" customHeight="1">
      <c r="B3667" s="36" t="str">
        <f t="shared" si="1408"/>
        <v>b</v>
      </c>
      <c r="C3667" s="42">
        <v>4</v>
      </c>
      <c r="D3667" s="42"/>
      <c r="F3667" s="31"/>
      <c r="G3667" s="47" t="s">
        <v>360</v>
      </c>
      <c r="H3667" s="103"/>
      <c r="I3667" s="94">
        <f t="shared" si="1405"/>
        <v>0</v>
      </c>
      <c r="J3667" s="104"/>
      <c r="K3667" s="104"/>
      <c r="L3667" s="94">
        <f t="shared" si="1407"/>
        <v>0</v>
      </c>
      <c r="M3667" s="104"/>
      <c r="N3667" s="104"/>
      <c r="R3667" s="352">
        <f>L3667-[1]გადასახდელები!L3667</f>
        <v>0</v>
      </c>
    </row>
    <row r="3668" spans="2:18" ht="20.25" hidden="1" customHeight="1">
      <c r="B3668" s="36" t="str">
        <f t="shared" si="1408"/>
        <v>b</v>
      </c>
      <c r="C3668" s="42">
        <v>3</v>
      </c>
      <c r="D3668" s="42"/>
      <c r="F3668" s="29"/>
      <c r="G3668" s="56" t="s">
        <v>213</v>
      </c>
      <c r="H3668" s="122"/>
      <c r="I3668" s="118">
        <f t="shared" si="1405"/>
        <v>0</v>
      </c>
      <c r="J3668" s="123"/>
      <c r="K3668" s="123"/>
      <c r="L3668" s="118">
        <f t="shared" si="1407"/>
        <v>0</v>
      </c>
      <c r="M3668" s="123"/>
      <c r="N3668" s="123"/>
      <c r="R3668" s="352">
        <f>L3668-[1]გადასახდელები!L3668</f>
        <v>0</v>
      </c>
    </row>
    <row r="3669" spans="2:18" ht="20.25" hidden="1" customHeight="1">
      <c r="B3669" s="36" t="str">
        <f t="shared" si="1408"/>
        <v>b</v>
      </c>
      <c r="C3669" s="42">
        <v>2</v>
      </c>
      <c r="D3669" s="42"/>
      <c r="F3669" s="28"/>
      <c r="G3669" s="60" t="s">
        <v>362</v>
      </c>
      <c r="H3669" s="86">
        <f>H3670+H3678</f>
        <v>0</v>
      </c>
      <c r="I3669" s="87">
        <f t="shared" si="1405"/>
        <v>0</v>
      </c>
      <c r="J3669" s="88">
        <f>J3670+J3678</f>
        <v>0</v>
      </c>
      <c r="K3669" s="88">
        <f>K3670+K3678</f>
        <v>0</v>
      </c>
      <c r="L3669" s="87">
        <f t="shared" si="1407"/>
        <v>0</v>
      </c>
      <c r="M3669" s="88">
        <f>M3670+M3678</f>
        <v>0</v>
      </c>
      <c r="N3669" s="88">
        <f>N3670+N3678</f>
        <v>0</v>
      </c>
      <c r="O3669" s="82" t="s">
        <v>146</v>
      </c>
      <c r="R3669" s="352">
        <f>L3669-[1]გადასახდელები!L3669</f>
        <v>0</v>
      </c>
    </row>
    <row r="3670" spans="2:18" ht="20.25" hidden="1" customHeight="1">
      <c r="B3670" s="36" t="str">
        <f t="shared" si="1408"/>
        <v>b</v>
      </c>
      <c r="C3670" s="42">
        <v>3</v>
      </c>
      <c r="D3670" s="42"/>
      <c r="F3670" s="29"/>
      <c r="G3670" s="51" t="s">
        <v>355</v>
      </c>
      <c r="H3670" s="120">
        <f>SUM(H3671:H3677)</f>
        <v>0</v>
      </c>
      <c r="I3670" s="118">
        <f t="shared" si="1405"/>
        <v>0</v>
      </c>
      <c r="J3670" s="121">
        <f>SUM(J3671:J3677)</f>
        <v>0</v>
      </c>
      <c r="K3670" s="121">
        <f>SUM(K3671:K3677)</f>
        <v>0</v>
      </c>
      <c r="L3670" s="118">
        <f t="shared" si="1407"/>
        <v>0</v>
      </c>
      <c r="M3670" s="121">
        <f>SUM(M3671:M3677)</f>
        <v>0</v>
      </c>
      <c r="N3670" s="121">
        <f>SUM(N3671:N3677)</f>
        <v>0</v>
      </c>
      <c r="O3670" s="82" t="s">
        <v>146</v>
      </c>
      <c r="R3670" s="352">
        <f>L3670-[1]გადასახდელები!L3670</f>
        <v>0</v>
      </c>
    </row>
    <row r="3671" spans="2:18" ht="20.25" hidden="1" customHeight="1">
      <c r="B3671" s="36" t="str">
        <f t="shared" si="1408"/>
        <v>b</v>
      </c>
      <c r="C3671" s="42">
        <v>4</v>
      </c>
      <c r="D3671" s="42"/>
      <c r="F3671" s="29"/>
      <c r="G3671" s="47" t="s">
        <v>363</v>
      </c>
      <c r="H3671" s="103"/>
      <c r="I3671" s="94">
        <f t="shared" si="1405"/>
        <v>0</v>
      </c>
      <c r="J3671" s="104"/>
      <c r="K3671" s="104"/>
      <c r="L3671" s="94">
        <f t="shared" si="1407"/>
        <v>0</v>
      </c>
      <c r="M3671" s="104"/>
      <c r="N3671" s="104"/>
      <c r="R3671" s="352">
        <f>L3671-[1]გადასახდელები!L3671</f>
        <v>0</v>
      </c>
    </row>
    <row r="3672" spans="2:18" ht="20.25" hidden="1" customHeight="1">
      <c r="B3672" s="36" t="str">
        <f t="shared" si="1408"/>
        <v>b</v>
      </c>
      <c r="C3672" s="42">
        <v>4</v>
      </c>
      <c r="D3672" s="42"/>
      <c r="F3672" s="29"/>
      <c r="G3672" s="47" t="s">
        <v>210</v>
      </c>
      <c r="H3672" s="103"/>
      <c r="I3672" s="94">
        <f t="shared" si="1405"/>
        <v>0</v>
      </c>
      <c r="J3672" s="104"/>
      <c r="K3672" s="104"/>
      <c r="L3672" s="94">
        <f t="shared" si="1407"/>
        <v>0</v>
      </c>
      <c r="M3672" s="104"/>
      <c r="N3672" s="104"/>
      <c r="R3672" s="352">
        <f>L3672-[1]გადასახდელები!L3672</f>
        <v>0</v>
      </c>
    </row>
    <row r="3673" spans="2:18" ht="20.25" hidden="1" customHeight="1">
      <c r="B3673" s="36" t="str">
        <f t="shared" si="1408"/>
        <v>b</v>
      </c>
      <c r="C3673" s="42">
        <v>4</v>
      </c>
      <c r="D3673" s="42"/>
      <c r="F3673" s="29"/>
      <c r="G3673" s="47" t="s">
        <v>357</v>
      </c>
      <c r="H3673" s="103"/>
      <c r="I3673" s="94">
        <f t="shared" si="1405"/>
        <v>0</v>
      </c>
      <c r="J3673" s="104"/>
      <c r="K3673" s="104"/>
      <c r="L3673" s="94">
        <f t="shared" si="1407"/>
        <v>0</v>
      </c>
      <c r="M3673" s="104"/>
      <c r="N3673" s="104"/>
      <c r="R3673" s="352">
        <f>L3673-[1]გადასახდელები!L3673</f>
        <v>0</v>
      </c>
    </row>
    <row r="3674" spans="2:18" ht="30.75" hidden="1" customHeight="1">
      <c r="B3674" s="36" t="str">
        <f t="shared" si="1408"/>
        <v>b</v>
      </c>
      <c r="C3674" s="42">
        <v>4</v>
      </c>
      <c r="D3674" s="42"/>
      <c r="F3674" s="29"/>
      <c r="G3674" s="47" t="s">
        <v>364</v>
      </c>
      <c r="H3674" s="103"/>
      <c r="I3674" s="94">
        <f t="shared" si="1405"/>
        <v>0</v>
      </c>
      <c r="J3674" s="104"/>
      <c r="K3674" s="104"/>
      <c r="L3674" s="94">
        <f t="shared" si="1407"/>
        <v>0</v>
      </c>
      <c r="M3674" s="104"/>
      <c r="N3674" s="104"/>
      <c r="R3674" s="352">
        <f>L3674-[1]გადასახდელები!L3674</f>
        <v>0</v>
      </c>
    </row>
    <row r="3675" spans="2:18" ht="20.25" hidden="1" customHeight="1">
      <c r="B3675" s="36" t="str">
        <f t="shared" si="1408"/>
        <v>b</v>
      </c>
      <c r="C3675" s="42">
        <v>4</v>
      </c>
      <c r="D3675" s="42"/>
      <c r="F3675" s="29"/>
      <c r="G3675" s="47" t="s">
        <v>358</v>
      </c>
      <c r="H3675" s="103"/>
      <c r="I3675" s="94">
        <f t="shared" si="1405"/>
        <v>0</v>
      </c>
      <c r="J3675" s="104"/>
      <c r="K3675" s="104"/>
      <c r="L3675" s="94">
        <f t="shared" si="1407"/>
        <v>0</v>
      </c>
      <c r="M3675" s="104"/>
      <c r="N3675" s="104"/>
      <c r="R3675" s="352">
        <f>L3675-[1]გადასახდელები!L3675</f>
        <v>0</v>
      </c>
    </row>
    <row r="3676" spans="2:18" ht="20.25" hidden="1" customHeight="1">
      <c r="B3676" s="36" t="str">
        <f t="shared" si="1408"/>
        <v>b</v>
      </c>
      <c r="C3676" s="42">
        <v>4</v>
      </c>
      <c r="D3676" s="42"/>
      <c r="F3676" s="29"/>
      <c r="G3676" s="47" t="s">
        <v>359</v>
      </c>
      <c r="H3676" s="103"/>
      <c r="I3676" s="94">
        <f t="shared" si="1405"/>
        <v>0</v>
      </c>
      <c r="J3676" s="104"/>
      <c r="K3676" s="104"/>
      <c r="L3676" s="94">
        <f t="shared" si="1407"/>
        <v>0</v>
      </c>
      <c r="M3676" s="104"/>
      <c r="N3676" s="104"/>
      <c r="R3676" s="352">
        <f>L3676-[1]გადასახდელები!L3676</f>
        <v>0</v>
      </c>
    </row>
    <row r="3677" spans="2:18" ht="20.25" hidden="1" customHeight="1">
      <c r="B3677" s="36" t="str">
        <f t="shared" si="1408"/>
        <v>b</v>
      </c>
      <c r="C3677" s="42">
        <v>4</v>
      </c>
      <c r="D3677" s="42"/>
      <c r="F3677" s="29"/>
      <c r="G3677" s="47" t="s">
        <v>365</v>
      </c>
      <c r="H3677" s="122"/>
      <c r="I3677" s="94">
        <f t="shared" si="1405"/>
        <v>0</v>
      </c>
      <c r="J3677" s="123"/>
      <c r="K3677" s="123"/>
      <c r="L3677" s="94">
        <f t="shared" si="1407"/>
        <v>0</v>
      </c>
      <c r="M3677" s="123"/>
      <c r="N3677" s="123"/>
      <c r="R3677" s="352">
        <f>L3677-[1]გადასახდელები!L3677</f>
        <v>0</v>
      </c>
    </row>
    <row r="3678" spans="2:18" ht="20.25" hidden="1" customHeight="1">
      <c r="B3678" s="36" t="str">
        <f t="shared" si="1408"/>
        <v>b</v>
      </c>
      <c r="C3678" s="42">
        <v>3</v>
      </c>
      <c r="D3678" s="42"/>
      <c r="F3678" s="29"/>
      <c r="G3678" s="51" t="s">
        <v>211</v>
      </c>
      <c r="H3678" s="120">
        <f>SUM(H3679:H3685)</f>
        <v>0</v>
      </c>
      <c r="I3678" s="118">
        <f t="shared" si="1405"/>
        <v>0</v>
      </c>
      <c r="J3678" s="121">
        <f>SUM(J3679:J3685)</f>
        <v>0</v>
      </c>
      <c r="K3678" s="121">
        <f>SUM(K3679:K3685)</f>
        <v>0</v>
      </c>
      <c r="L3678" s="118">
        <f t="shared" si="1407"/>
        <v>0</v>
      </c>
      <c r="M3678" s="121">
        <f>SUM(M3679:M3685)</f>
        <v>0</v>
      </c>
      <c r="N3678" s="121">
        <f>SUM(N3679:N3685)</f>
        <v>0</v>
      </c>
      <c r="O3678" s="82" t="s">
        <v>146</v>
      </c>
      <c r="R3678" s="352">
        <f>L3678-[1]გადასახდელები!L3678</f>
        <v>0</v>
      </c>
    </row>
    <row r="3679" spans="2:18" ht="20.25" hidden="1" customHeight="1">
      <c r="B3679" s="36" t="str">
        <f t="shared" si="1408"/>
        <v>b</v>
      </c>
      <c r="C3679" s="42">
        <v>4</v>
      </c>
      <c r="D3679" s="42"/>
      <c r="F3679" s="29"/>
      <c r="G3679" s="47" t="s">
        <v>363</v>
      </c>
      <c r="H3679" s="103"/>
      <c r="I3679" s="94">
        <f t="shared" si="1405"/>
        <v>0</v>
      </c>
      <c r="J3679" s="104"/>
      <c r="K3679" s="104"/>
      <c r="L3679" s="94">
        <f t="shared" si="1407"/>
        <v>0</v>
      </c>
      <c r="M3679" s="104"/>
      <c r="N3679" s="104"/>
      <c r="R3679" s="352">
        <f>L3679-[1]გადასახდელები!L3679</f>
        <v>0</v>
      </c>
    </row>
    <row r="3680" spans="2:18" ht="20.25" hidden="1" customHeight="1">
      <c r="B3680" s="36" t="str">
        <f t="shared" si="1408"/>
        <v>b</v>
      </c>
      <c r="C3680" s="42">
        <v>4</v>
      </c>
      <c r="D3680" s="42"/>
      <c r="F3680" s="29"/>
      <c r="G3680" s="47" t="s">
        <v>210</v>
      </c>
      <c r="H3680" s="103"/>
      <c r="I3680" s="94">
        <f t="shared" si="1405"/>
        <v>0</v>
      </c>
      <c r="J3680" s="104"/>
      <c r="K3680" s="104"/>
      <c r="L3680" s="94">
        <f t="shared" si="1407"/>
        <v>0</v>
      </c>
      <c r="M3680" s="104"/>
      <c r="N3680" s="104"/>
      <c r="R3680" s="352">
        <f>L3680-[1]გადასახდელები!L3680</f>
        <v>0</v>
      </c>
    </row>
    <row r="3681" spans="2:18" ht="20.25" hidden="1" customHeight="1">
      <c r="B3681" s="36" t="str">
        <f t="shared" si="1408"/>
        <v>b</v>
      </c>
      <c r="C3681" s="42">
        <v>4</v>
      </c>
      <c r="D3681" s="42"/>
      <c r="F3681" s="29"/>
      <c r="G3681" s="47" t="s">
        <v>357</v>
      </c>
      <c r="H3681" s="103"/>
      <c r="I3681" s="94">
        <f t="shared" ref="I3681:I3744" si="1409">J3681+K3681</f>
        <v>0</v>
      </c>
      <c r="J3681" s="104"/>
      <c r="K3681" s="104"/>
      <c r="L3681" s="94">
        <f t="shared" si="1407"/>
        <v>0</v>
      </c>
      <c r="M3681" s="104"/>
      <c r="N3681" s="104"/>
      <c r="R3681" s="352">
        <f>L3681-[1]გადასახდელები!L3681</f>
        <v>0</v>
      </c>
    </row>
    <row r="3682" spans="2:18" ht="30.75" hidden="1" customHeight="1">
      <c r="B3682" s="36" t="str">
        <f t="shared" si="1408"/>
        <v>b</v>
      </c>
      <c r="C3682" s="42">
        <v>4</v>
      </c>
      <c r="D3682" s="42"/>
      <c r="F3682" s="29"/>
      <c r="G3682" s="47" t="s">
        <v>364</v>
      </c>
      <c r="H3682" s="103"/>
      <c r="I3682" s="94">
        <f t="shared" si="1409"/>
        <v>0</v>
      </c>
      <c r="J3682" s="104"/>
      <c r="K3682" s="104"/>
      <c r="L3682" s="94">
        <f t="shared" si="1407"/>
        <v>0</v>
      </c>
      <c r="M3682" s="104"/>
      <c r="N3682" s="104"/>
      <c r="R3682" s="352">
        <f>L3682-[1]გადასახდელები!L3682</f>
        <v>0</v>
      </c>
    </row>
    <row r="3683" spans="2:18" ht="20.25" hidden="1" customHeight="1">
      <c r="B3683" s="36" t="str">
        <f t="shared" si="1408"/>
        <v>b</v>
      </c>
      <c r="C3683" s="42">
        <v>4</v>
      </c>
      <c r="D3683" s="42"/>
      <c r="F3683" s="29"/>
      <c r="G3683" s="47" t="s">
        <v>366</v>
      </c>
      <c r="H3683" s="103"/>
      <c r="I3683" s="94">
        <f t="shared" si="1409"/>
        <v>0</v>
      </c>
      <c r="J3683" s="104"/>
      <c r="K3683" s="104"/>
      <c r="L3683" s="94">
        <f t="shared" si="1407"/>
        <v>0</v>
      </c>
      <c r="M3683" s="104"/>
      <c r="N3683" s="104"/>
      <c r="R3683" s="352">
        <f>L3683-[1]გადასახდელები!L3683</f>
        <v>0</v>
      </c>
    </row>
    <row r="3684" spans="2:18" ht="20.25" hidden="1" customHeight="1">
      <c r="B3684" s="36" t="str">
        <f t="shared" si="1408"/>
        <v>b</v>
      </c>
      <c r="C3684" s="42">
        <v>4</v>
      </c>
      <c r="D3684" s="42"/>
      <c r="F3684" s="29"/>
      <c r="G3684" s="47" t="s">
        <v>359</v>
      </c>
      <c r="H3684" s="103"/>
      <c r="I3684" s="94">
        <f t="shared" si="1409"/>
        <v>0</v>
      </c>
      <c r="J3684" s="104"/>
      <c r="K3684" s="104"/>
      <c r="L3684" s="94">
        <f t="shared" si="1407"/>
        <v>0</v>
      </c>
      <c r="M3684" s="104"/>
      <c r="N3684" s="104"/>
      <c r="R3684" s="352">
        <f>L3684-[1]გადასახდელები!L3684</f>
        <v>0</v>
      </c>
    </row>
    <row r="3685" spans="2:18" ht="21" hidden="1" customHeight="1" thickBot="1">
      <c r="B3685" s="36" t="str">
        <f t="shared" si="1408"/>
        <v>b</v>
      </c>
      <c r="C3685" s="42">
        <v>4</v>
      </c>
      <c r="D3685" s="42"/>
      <c r="F3685" s="29"/>
      <c r="G3685" s="47" t="s">
        <v>365</v>
      </c>
      <c r="H3685" s="103"/>
      <c r="I3685" s="94">
        <f t="shared" si="1409"/>
        <v>0</v>
      </c>
      <c r="J3685" s="104"/>
      <c r="K3685" s="104"/>
      <c r="L3685" s="94">
        <f t="shared" si="1407"/>
        <v>0</v>
      </c>
      <c r="M3685" s="104"/>
      <c r="N3685" s="104"/>
      <c r="R3685" s="352">
        <f>L3685-[1]გადასახდელები!L3685</f>
        <v>0</v>
      </c>
    </row>
    <row r="3686" spans="2:18" ht="63" customHeight="1" thickBot="1">
      <c r="B3686" s="36" t="str">
        <f t="shared" si="1408"/>
        <v>a</v>
      </c>
      <c r="C3686" s="42">
        <v>1</v>
      </c>
      <c r="D3686" s="42"/>
      <c r="E3686" s="24"/>
      <c r="F3686" s="32" t="s">
        <v>116</v>
      </c>
      <c r="G3686" s="61" t="s">
        <v>763</v>
      </c>
      <c r="H3686" s="79">
        <f>H3688+H3820+H3883+H3899</f>
        <v>56.6</v>
      </c>
      <c r="I3686" s="80">
        <f t="shared" si="1409"/>
        <v>74.5</v>
      </c>
      <c r="J3686" s="81">
        <f>J3688+J3820+J3883+J3899</f>
        <v>0</v>
      </c>
      <c r="K3686" s="81">
        <f>K3688+K3820+K3883+K3899</f>
        <v>74.5</v>
      </c>
      <c r="L3686" s="80">
        <f t="shared" si="1407"/>
        <v>33.900000000000006</v>
      </c>
      <c r="M3686" s="81">
        <f>M3688+M3820+M3883+M3899</f>
        <v>0</v>
      </c>
      <c r="N3686" s="81">
        <f>N3688+N3820+N3883+N3899</f>
        <v>33.900000000000006</v>
      </c>
      <c r="O3686" s="82" t="s">
        <v>146</v>
      </c>
      <c r="P3686" s="43">
        <v>1</v>
      </c>
      <c r="R3686" s="352">
        <f>L3686-[1]გადასახდელები!L3686</f>
        <v>-13.099999999999994</v>
      </c>
    </row>
    <row r="3687" spans="2:18" ht="21" hidden="1" customHeight="1" thickTop="1">
      <c r="B3687" s="36" t="str">
        <f t="shared" si="1408"/>
        <v>b</v>
      </c>
      <c r="C3687" s="42">
        <v>2</v>
      </c>
      <c r="D3687" s="42"/>
      <c r="F3687" s="26"/>
      <c r="G3687" s="46" t="s">
        <v>162</v>
      </c>
      <c r="H3687" s="83"/>
      <c r="I3687" s="84">
        <f t="shared" si="1409"/>
        <v>0</v>
      </c>
      <c r="J3687" s="85"/>
      <c r="K3687" s="85"/>
      <c r="L3687" s="84">
        <f t="shared" si="1407"/>
        <v>0</v>
      </c>
      <c r="M3687" s="85"/>
      <c r="N3687" s="85"/>
      <c r="R3687" s="352">
        <f>L3687-[1]გადასახდელები!L3687</f>
        <v>0</v>
      </c>
    </row>
    <row r="3688" spans="2:18" ht="20.25" customHeight="1" thickTop="1">
      <c r="B3688" s="36" t="str">
        <f t="shared" si="1408"/>
        <v>a</v>
      </c>
      <c r="C3688" s="42">
        <v>2</v>
      </c>
      <c r="D3688" s="42"/>
      <c r="E3688" s="24">
        <v>70451</v>
      </c>
      <c r="F3688" s="341" t="s">
        <v>524</v>
      </c>
      <c r="G3688" s="58" t="s">
        <v>163</v>
      </c>
      <c r="H3688" s="86">
        <f>H3689+H3700+H3768+H3776+H3777+H3787+H3797</f>
        <v>56.6</v>
      </c>
      <c r="I3688" s="87">
        <f t="shared" si="1409"/>
        <v>74.5</v>
      </c>
      <c r="J3688" s="88">
        <f>J3689+J3700+J3768+J3776+J3777+J3787+J3797+J3767</f>
        <v>0</v>
      </c>
      <c r="K3688" s="88">
        <f>K3689+K3700+K3768+K3776+K3777+K3787+K3797</f>
        <v>74.5</v>
      </c>
      <c r="L3688" s="87">
        <f t="shared" si="1407"/>
        <v>33.900000000000006</v>
      </c>
      <c r="M3688" s="88">
        <f>M3689+M3700+M3768+M3776+M3777+M3787+M3797+M3767</f>
        <v>0</v>
      </c>
      <c r="N3688" s="88">
        <f>N3689+N3700+N3768+N3776+N3777+N3787+N3797</f>
        <v>33.900000000000006</v>
      </c>
      <c r="O3688" s="82" t="s">
        <v>146</v>
      </c>
      <c r="R3688" s="352">
        <f>L3688-[1]გადასახდელები!L3688</f>
        <v>-13.099999999999994</v>
      </c>
    </row>
    <row r="3689" spans="2:18" ht="20.25" hidden="1" customHeight="1">
      <c r="B3689" s="36" t="str">
        <f t="shared" si="1408"/>
        <v>b</v>
      </c>
      <c r="C3689" s="42">
        <v>31</v>
      </c>
      <c r="D3689" s="42"/>
      <c r="F3689" s="341" t="s">
        <v>525</v>
      </c>
      <c r="G3689" s="57" t="s">
        <v>164</v>
      </c>
      <c r="H3689" s="89">
        <f>H3690+H3699</f>
        <v>0</v>
      </c>
      <c r="I3689" s="90">
        <f t="shared" si="1409"/>
        <v>0</v>
      </c>
      <c r="J3689" s="92">
        <f>J3690+J3699</f>
        <v>0</v>
      </c>
      <c r="K3689" s="92">
        <f>K3690+K3699</f>
        <v>0</v>
      </c>
      <c r="L3689" s="90">
        <f t="shared" si="1407"/>
        <v>0</v>
      </c>
      <c r="M3689" s="92">
        <f>M3690+M3699</f>
        <v>0</v>
      </c>
      <c r="N3689" s="92">
        <f>N3690+N3699</f>
        <v>0</v>
      </c>
      <c r="O3689" s="82" t="s">
        <v>146</v>
      </c>
      <c r="R3689" s="352">
        <f>L3689-[1]გადასახდელები!L3689</f>
        <v>0</v>
      </c>
    </row>
    <row r="3690" spans="2:18" ht="20.25" hidden="1" customHeight="1">
      <c r="B3690" s="36" t="str">
        <f t="shared" si="1408"/>
        <v>b</v>
      </c>
      <c r="C3690" s="42">
        <v>4</v>
      </c>
      <c r="D3690" s="42"/>
      <c r="F3690" s="341" t="s">
        <v>526</v>
      </c>
      <c r="G3690" s="47" t="s">
        <v>165</v>
      </c>
      <c r="H3690" s="93">
        <f>H3691+H3698</f>
        <v>0</v>
      </c>
      <c r="I3690" s="94">
        <f t="shared" si="1409"/>
        <v>0</v>
      </c>
      <c r="J3690" s="95">
        <f>J3691+J3698</f>
        <v>0</v>
      </c>
      <c r="K3690" s="95">
        <f>K3691+K3698</f>
        <v>0</v>
      </c>
      <c r="L3690" s="94">
        <f t="shared" si="1407"/>
        <v>0</v>
      </c>
      <c r="M3690" s="95">
        <f>M3691+M3698</f>
        <v>0</v>
      </c>
      <c r="N3690" s="95">
        <f>N3691+N3698</f>
        <v>0</v>
      </c>
      <c r="O3690" s="82" t="s">
        <v>146</v>
      </c>
      <c r="R3690" s="352">
        <f>L3690-[1]გადასახდელები!L3690</f>
        <v>0</v>
      </c>
    </row>
    <row r="3691" spans="2:18" ht="20.25" hidden="1" customHeight="1">
      <c r="B3691" s="36" t="str">
        <f t="shared" si="1408"/>
        <v>b</v>
      </c>
      <c r="C3691" s="42">
        <v>5</v>
      </c>
      <c r="D3691" s="42"/>
      <c r="F3691" s="342" t="s">
        <v>527</v>
      </c>
      <c r="G3691" s="48" t="s">
        <v>166</v>
      </c>
      <c r="H3691" s="96">
        <f>SUM(H3692:H3697)</f>
        <v>0</v>
      </c>
      <c r="I3691" s="97">
        <f t="shared" si="1409"/>
        <v>0</v>
      </c>
      <c r="J3691" s="98">
        <f>SUM(J3692:J3697)</f>
        <v>0</v>
      </c>
      <c r="K3691" s="98">
        <f>SUM(K3692:K3697)</f>
        <v>0</v>
      </c>
      <c r="L3691" s="97">
        <f t="shared" si="1407"/>
        <v>0</v>
      </c>
      <c r="M3691" s="98">
        <f>SUM(M3692:M3697)</f>
        <v>0</v>
      </c>
      <c r="N3691" s="98">
        <f>SUM(N3692:N3697)</f>
        <v>0</v>
      </c>
      <c r="O3691" s="82" t="s">
        <v>146</v>
      </c>
      <c r="R3691" s="352">
        <f>L3691-[1]გადასახდელები!L3691</f>
        <v>0</v>
      </c>
    </row>
    <row r="3692" spans="2:18" ht="20.25" hidden="1" customHeight="1">
      <c r="B3692" s="36" t="str">
        <f t="shared" si="1408"/>
        <v>b</v>
      </c>
      <c r="C3692" s="42">
        <v>6</v>
      </c>
      <c r="D3692" s="42"/>
      <c r="F3692" s="343" t="s">
        <v>528</v>
      </c>
      <c r="G3692" s="45" t="s">
        <v>167</v>
      </c>
      <c r="H3692" s="99"/>
      <c r="I3692" s="91">
        <f t="shared" si="1409"/>
        <v>0</v>
      </c>
      <c r="J3692" s="100"/>
      <c r="K3692" s="100"/>
      <c r="L3692" s="91">
        <f t="shared" si="1407"/>
        <v>0</v>
      </c>
      <c r="M3692" s="100"/>
      <c r="N3692" s="100"/>
      <c r="R3692" s="352">
        <f>L3692-[1]გადასახდელები!L3692</f>
        <v>0</v>
      </c>
    </row>
    <row r="3693" spans="2:18" ht="20.25" hidden="1" customHeight="1">
      <c r="B3693" s="36" t="str">
        <f t="shared" si="1408"/>
        <v>b</v>
      </c>
      <c r="C3693" s="42">
        <v>6</v>
      </c>
      <c r="D3693" s="42"/>
      <c r="F3693" s="343" t="s">
        <v>592</v>
      </c>
      <c r="G3693" s="45" t="s">
        <v>168</v>
      </c>
      <c r="H3693" s="99"/>
      <c r="I3693" s="91">
        <f t="shared" si="1409"/>
        <v>0</v>
      </c>
      <c r="J3693" s="100"/>
      <c r="K3693" s="100"/>
      <c r="L3693" s="91">
        <f t="shared" si="1407"/>
        <v>0</v>
      </c>
      <c r="M3693" s="100"/>
      <c r="N3693" s="100"/>
      <c r="R3693" s="352">
        <f>L3693-[1]გადასახდელები!L3693</f>
        <v>0</v>
      </c>
    </row>
    <row r="3694" spans="2:18" ht="20.25" hidden="1" customHeight="1">
      <c r="B3694" s="36" t="str">
        <f t="shared" si="1408"/>
        <v>b</v>
      </c>
      <c r="C3694" s="42">
        <v>6</v>
      </c>
      <c r="D3694" s="42"/>
      <c r="F3694" s="343" t="s">
        <v>529</v>
      </c>
      <c r="G3694" s="45" t="s">
        <v>169</v>
      </c>
      <c r="H3694" s="99"/>
      <c r="I3694" s="91">
        <f t="shared" si="1409"/>
        <v>0</v>
      </c>
      <c r="J3694" s="100"/>
      <c r="K3694" s="100"/>
      <c r="L3694" s="91">
        <f t="shared" si="1407"/>
        <v>0</v>
      </c>
      <c r="M3694" s="100"/>
      <c r="N3694" s="100"/>
      <c r="R3694" s="352">
        <f>L3694-[1]გადასახდელები!L3694</f>
        <v>0</v>
      </c>
    </row>
    <row r="3695" spans="2:18" ht="20.25" hidden="1" customHeight="1">
      <c r="B3695" s="36" t="str">
        <f t="shared" si="1408"/>
        <v>b</v>
      </c>
      <c r="C3695" s="42">
        <v>6</v>
      </c>
      <c r="D3695" s="42"/>
      <c r="F3695" s="343" t="s">
        <v>593</v>
      </c>
      <c r="G3695" s="45" t="s">
        <v>170</v>
      </c>
      <c r="H3695" s="99"/>
      <c r="I3695" s="91">
        <f t="shared" si="1409"/>
        <v>0</v>
      </c>
      <c r="J3695" s="100"/>
      <c r="K3695" s="100"/>
      <c r="L3695" s="91">
        <f t="shared" si="1407"/>
        <v>0</v>
      </c>
      <c r="M3695" s="100"/>
      <c r="N3695" s="100"/>
      <c r="R3695" s="352">
        <f>L3695-[1]გადასახდელები!L3695</f>
        <v>0</v>
      </c>
    </row>
    <row r="3696" spans="2:18" ht="20.25" hidden="1" customHeight="1">
      <c r="B3696" s="36" t="str">
        <f t="shared" si="1408"/>
        <v>b</v>
      </c>
      <c r="C3696" s="42">
        <v>6</v>
      </c>
      <c r="D3696" s="42"/>
      <c r="F3696" s="343" t="s">
        <v>594</v>
      </c>
      <c r="G3696" s="45" t="s">
        <v>171</v>
      </c>
      <c r="H3696" s="99"/>
      <c r="I3696" s="91">
        <f t="shared" si="1409"/>
        <v>0</v>
      </c>
      <c r="J3696" s="100"/>
      <c r="K3696" s="100"/>
      <c r="L3696" s="91">
        <f t="shared" si="1407"/>
        <v>0</v>
      </c>
      <c r="M3696" s="100"/>
      <c r="N3696" s="100"/>
      <c r="R3696" s="352">
        <f>L3696-[1]გადასახდელები!L3696</f>
        <v>0</v>
      </c>
    </row>
    <row r="3697" spans="2:18" ht="20.25" hidden="1" customHeight="1">
      <c r="B3697" s="36" t="str">
        <f t="shared" si="1408"/>
        <v>b</v>
      </c>
      <c r="C3697" s="42">
        <v>6</v>
      </c>
      <c r="D3697" s="42"/>
      <c r="F3697" s="343" t="s">
        <v>595</v>
      </c>
      <c r="G3697" s="45" t="s">
        <v>172</v>
      </c>
      <c r="H3697" s="99"/>
      <c r="I3697" s="91">
        <f t="shared" si="1409"/>
        <v>0</v>
      </c>
      <c r="J3697" s="100"/>
      <c r="K3697" s="100"/>
      <c r="L3697" s="91">
        <f t="shared" si="1407"/>
        <v>0</v>
      </c>
      <c r="M3697" s="100"/>
      <c r="N3697" s="100"/>
      <c r="R3697" s="352">
        <f>L3697-[1]გადასახდელები!L3697</f>
        <v>0</v>
      </c>
    </row>
    <row r="3698" spans="2:18" ht="20.25" hidden="1" customHeight="1">
      <c r="B3698" s="36" t="str">
        <f t="shared" si="1408"/>
        <v>b</v>
      </c>
      <c r="C3698" s="42">
        <v>5</v>
      </c>
      <c r="D3698" s="42"/>
      <c r="F3698" s="343" t="s">
        <v>596</v>
      </c>
      <c r="G3698" s="48" t="s">
        <v>173</v>
      </c>
      <c r="H3698" s="101"/>
      <c r="I3698" s="97">
        <f t="shared" si="1409"/>
        <v>0</v>
      </c>
      <c r="J3698" s="102"/>
      <c r="K3698" s="102"/>
      <c r="L3698" s="97">
        <f t="shared" si="1407"/>
        <v>0</v>
      </c>
      <c r="M3698" s="102"/>
      <c r="N3698" s="102"/>
      <c r="R3698" s="352">
        <f>L3698-[1]გადასახდელები!L3698</f>
        <v>0</v>
      </c>
    </row>
    <row r="3699" spans="2:18" ht="20.25" hidden="1" customHeight="1">
      <c r="B3699" s="36" t="str">
        <f t="shared" si="1408"/>
        <v>b</v>
      </c>
      <c r="C3699" s="42">
        <v>4</v>
      </c>
      <c r="D3699" s="42"/>
      <c r="F3699" s="343" t="s">
        <v>597</v>
      </c>
      <c r="G3699" s="47" t="s">
        <v>174</v>
      </c>
      <c r="H3699" s="103"/>
      <c r="I3699" s="94">
        <f t="shared" si="1409"/>
        <v>0</v>
      </c>
      <c r="J3699" s="104"/>
      <c r="K3699" s="104"/>
      <c r="L3699" s="94">
        <f t="shared" si="1407"/>
        <v>0</v>
      </c>
      <c r="M3699" s="104"/>
      <c r="N3699" s="104"/>
      <c r="R3699" s="352">
        <f>L3699-[1]გადასახდელები!L3699</f>
        <v>0</v>
      </c>
    </row>
    <row r="3700" spans="2:18" ht="20.25" hidden="1" customHeight="1">
      <c r="B3700" s="36" t="str">
        <f t="shared" si="1408"/>
        <v>b</v>
      </c>
      <c r="C3700" s="42">
        <v>3</v>
      </c>
      <c r="D3700" s="42"/>
      <c r="F3700" s="342" t="s">
        <v>530</v>
      </c>
      <c r="G3700" s="57" t="s">
        <v>175</v>
      </c>
      <c r="H3700" s="89">
        <f>H3701+H3702+H3705+H3741+H3742+H3743+H3744+H3745+H3752+H3753</f>
        <v>0</v>
      </c>
      <c r="I3700" s="90">
        <f t="shared" si="1409"/>
        <v>0</v>
      </c>
      <c r="J3700" s="92">
        <f>J3701+J3702+J3705+J3741+J3742+J3743+J3744+J3745+J3752+J3753</f>
        <v>0</v>
      </c>
      <c r="K3700" s="92">
        <f>K3701+K3702+K3705+K3741+K3742+K3743+K3744+K3745+K3752+K3753</f>
        <v>0</v>
      </c>
      <c r="L3700" s="90">
        <f t="shared" si="1407"/>
        <v>0</v>
      </c>
      <c r="M3700" s="92">
        <f>M3701+M3702+M3705+M3741+M3742+M3743+M3744+M3745+M3752+M3753</f>
        <v>0</v>
      </c>
      <c r="N3700" s="92">
        <f>N3701+N3702+N3705+N3741+N3742+N3743+N3744+N3745+N3752+N3753</f>
        <v>0</v>
      </c>
      <c r="O3700" s="82" t="s">
        <v>146</v>
      </c>
      <c r="R3700" s="352">
        <f>L3700-[1]გადასახდელები!L3700</f>
        <v>0</v>
      </c>
    </row>
    <row r="3701" spans="2:18" ht="20.25" hidden="1" customHeight="1">
      <c r="B3701" s="36" t="str">
        <f t="shared" si="1408"/>
        <v>b</v>
      </c>
      <c r="C3701" s="42">
        <v>4</v>
      </c>
      <c r="D3701" s="42"/>
      <c r="F3701" s="343" t="s">
        <v>531</v>
      </c>
      <c r="G3701" s="47" t="s">
        <v>176</v>
      </c>
      <c r="H3701" s="103"/>
      <c r="I3701" s="94">
        <f t="shared" si="1409"/>
        <v>0</v>
      </c>
      <c r="J3701" s="104"/>
      <c r="K3701" s="104"/>
      <c r="L3701" s="94">
        <f t="shared" si="1407"/>
        <v>0</v>
      </c>
      <c r="M3701" s="104"/>
      <c r="N3701" s="104"/>
      <c r="R3701" s="352">
        <f>L3701-[1]გადასახდელები!L3701</f>
        <v>0</v>
      </c>
    </row>
    <row r="3702" spans="2:18" ht="20.25" hidden="1" customHeight="1">
      <c r="B3702" s="36" t="str">
        <f t="shared" si="1408"/>
        <v>b</v>
      </c>
      <c r="C3702" s="42">
        <v>4</v>
      </c>
      <c r="D3702" s="42"/>
      <c r="F3702" s="342" t="s">
        <v>532</v>
      </c>
      <c r="G3702" s="47" t="s">
        <v>177</v>
      </c>
      <c r="H3702" s="93">
        <f>SUM(H3703:H3704)</f>
        <v>0</v>
      </c>
      <c r="I3702" s="94">
        <f t="shared" si="1409"/>
        <v>0</v>
      </c>
      <c r="J3702" s="95">
        <f>SUM(J3703:J3704)</f>
        <v>0</v>
      </c>
      <c r="K3702" s="95">
        <f>SUM(K3703:K3704)</f>
        <v>0</v>
      </c>
      <c r="L3702" s="94">
        <f t="shared" si="1407"/>
        <v>0</v>
      </c>
      <c r="M3702" s="95">
        <f>SUM(M3703:M3704)</f>
        <v>0</v>
      </c>
      <c r="N3702" s="95">
        <f>SUM(N3703:N3704)</f>
        <v>0</v>
      </c>
      <c r="O3702" s="82" t="s">
        <v>146</v>
      </c>
      <c r="R3702" s="352">
        <f>L3702-[1]გადასახდელები!L3702</f>
        <v>0</v>
      </c>
    </row>
    <row r="3703" spans="2:18" ht="20.25" hidden="1" customHeight="1">
      <c r="B3703" s="36" t="str">
        <f t="shared" si="1408"/>
        <v>b</v>
      </c>
      <c r="C3703" s="42">
        <v>5</v>
      </c>
      <c r="D3703" s="42"/>
      <c r="F3703" s="343" t="s">
        <v>533</v>
      </c>
      <c r="G3703" s="48" t="s">
        <v>178</v>
      </c>
      <c r="H3703" s="101"/>
      <c r="I3703" s="97">
        <f t="shared" si="1409"/>
        <v>0</v>
      </c>
      <c r="J3703" s="102"/>
      <c r="K3703" s="102"/>
      <c r="L3703" s="97">
        <f t="shared" si="1407"/>
        <v>0</v>
      </c>
      <c r="M3703" s="102"/>
      <c r="N3703" s="102"/>
      <c r="R3703" s="352">
        <f>L3703-[1]გადასახდელები!L3703</f>
        <v>0</v>
      </c>
    </row>
    <row r="3704" spans="2:18" ht="20.25" hidden="1" customHeight="1">
      <c r="B3704" s="36" t="str">
        <f t="shared" si="1408"/>
        <v>b</v>
      </c>
      <c r="C3704" s="42">
        <v>5</v>
      </c>
      <c r="D3704" s="42"/>
      <c r="F3704" s="343" t="s">
        <v>598</v>
      </c>
      <c r="G3704" s="48" t="s">
        <v>179</v>
      </c>
      <c r="H3704" s="101"/>
      <c r="I3704" s="97">
        <f t="shared" si="1409"/>
        <v>0</v>
      </c>
      <c r="J3704" s="102"/>
      <c r="K3704" s="102"/>
      <c r="L3704" s="97">
        <f t="shared" si="1407"/>
        <v>0</v>
      </c>
      <c r="M3704" s="102"/>
      <c r="N3704" s="102"/>
      <c r="R3704" s="352">
        <f>L3704-[1]გადასახდელები!L3704</f>
        <v>0</v>
      </c>
    </row>
    <row r="3705" spans="2:18" ht="20.25" hidden="1" customHeight="1">
      <c r="B3705" s="36" t="str">
        <f t="shared" si="1408"/>
        <v>b</v>
      </c>
      <c r="C3705" s="42">
        <v>4</v>
      </c>
      <c r="D3705" s="42"/>
      <c r="F3705" s="342" t="s">
        <v>534</v>
      </c>
      <c r="G3705" s="47" t="s">
        <v>180</v>
      </c>
      <c r="H3705" s="93">
        <f>H3706+H3707+H3708+H3709+H3721+H3725+H3726+H3727+H3728+H3729+H3730+H3731+H3739+H3740</f>
        <v>0</v>
      </c>
      <c r="I3705" s="94">
        <f t="shared" si="1409"/>
        <v>0</v>
      </c>
      <c r="J3705" s="95">
        <f>J3706+J3707+J3708+J3709+J3721+J3725+J3726+J3727+J3728+J3729+J3730+J3731+J3739+J3740</f>
        <v>0</v>
      </c>
      <c r="K3705" s="95">
        <f>K3706+K3707+K3708+K3709+K3721+K3725+K3726+K3727+K3728+K3729+K3730+K3731+K3739+K3740</f>
        <v>0</v>
      </c>
      <c r="L3705" s="94">
        <f t="shared" si="1407"/>
        <v>0</v>
      </c>
      <c r="M3705" s="95">
        <f>M3706+M3707+M3708+M3709+M3721+M3725+M3726+M3727+M3728+M3729+M3730+M3731+M3739+M3740</f>
        <v>0</v>
      </c>
      <c r="N3705" s="95">
        <f>N3706+N3707+N3708+N3709+N3721+N3725+N3726+N3727+N3728+N3729+N3730+N3731+N3739+N3740</f>
        <v>0</v>
      </c>
      <c r="O3705" s="82" t="s">
        <v>146</v>
      </c>
      <c r="R3705" s="352">
        <f>L3705-[1]გადასახდელები!L3705</f>
        <v>0</v>
      </c>
    </row>
    <row r="3706" spans="2:18" ht="42.75" hidden="1" customHeight="1">
      <c r="B3706" s="36" t="str">
        <f t="shared" si="1408"/>
        <v>b</v>
      </c>
      <c r="C3706" s="42">
        <v>5</v>
      </c>
      <c r="D3706" s="42"/>
      <c r="F3706" s="343" t="s">
        <v>535</v>
      </c>
      <c r="G3706" s="48" t="s">
        <v>229</v>
      </c>
      <c r="H3706" s="101"/>
      <c r="I3706" s="97">
        <f t="shared" si="1409"/>
        <v>0</v>
      </c>
      <c r="J3706" s="102"/>
      <c r="K3706" s="102"/>
      <c r="L3706" s="97">
        <f t="shared" si="1407"/>
        <v>0</v>
      </c>
      <c r="M3706" s="102"/>
      <c r="N3706" s="102"/>
      <c r="R3706" s="352">
        <f>L3706-[1]გადასახდელები!L3706</f>
        <v>0</v>
      </c>
    </row>
    <row r="3707" spans="2:18" ht="30.75" hidden="1" customHeight="1">
      <c r="B3707" s="36" t="str">
        <f t="shared" si="1408"/>
        <v>b</v>
      </c>
      <c r="C3707" s="42">
        <v>5</v>
      </c>
      <c r="D3707" s="42"/>
      <c r="F3707" s="343" t="s">
        <v>599</v>
      </c>
      <c r="G3707" s="49" t="s">
        <v>196</v>
      </c>
      <c r="H3707" s="101"/>
      <c r="I3707" s="97">
        <f t="shared" si="1409"/>
        <v>0</v>
      </c>
      <c r="J3707" s="102"/>
      <c r="K3707" s="102"/>
      <c r="L3707" s="97">
        <f t="shared" si="1407"/>
        <v>0</v>
      </c>
      <c r="M3707" s="102"/>
      <c r="N3707" s="102"/>
      <c r="R3707" s="352">
        <f>L3707-[1]გადასახდელები!L3707</f>
        <v>0</v>
      </c>
    </row>
    <row r="3708" spans="2:18" ht="60.75" hidden="1" customHeight="1">
      <c r="B3708" s="36" t="str">
        <f t="shared" si="1408"/>
        <v>b</v>
      </c>
      <c r="C3708" s="42">
        <v>5</v>
      </c>
      <c r="D3708" s="42"/>
      <c r="F3708" s="343" t="s">
        <v>536</v>
      </c>
      <c r="G3708" s="49" t="s">
        <v>230</v>
      </c>
      <c r="H3708" s="101"/>
      <c r="I3708" s="97">
        <f t="shared" si="1409"/>
        <v>0</v>
      </c>
      <c r="J3708" s="102"/>
      <c r="K3708" s="102"/>
      <c r="L3708" s="97">
        <f t="shared" si="1407"/>
        <v>0</v>
      </c>
      <c r="M3708" s="102"/>
      <c r="N3708" s="102"/>
      <c r="R3708" s="352">
        <f>L3708-[1]გადასახდელები!L3708</f>
        <v>0</v>
      </c>
    </row>
    <row r="3709" spans="2:18" ht="30.75" hidden="1" customHeight="1">
      <c r="B3709" s="36" t="str">
        <f t="shared" si="1408"/>
        <v>b</v>
      </c>
      <c r="C3709" s="42">
        <v>5</v>
      </c>
      <c r="D3709" s="42"/>
      <c r="F3709" s="342" t="s">
        <v>537</v>
      </c>
      <c r="G3709" s="48" t="s">
        <v>195</v>
      </c>
      <c r="H3709" s="96">
        <f>SUM(H3710:H3720)</f>
        <v>0</v>
      </c>
      <c r="I3709" s="97">
        <f t="shared" si="1409"/>
        <v>0</v>
      </c>
      <c r="J3709" s="98">
        <f>SUM(J3710:J3720)</f>
        <v>0</v>
      </c>
      <c r="K3709" s="98">
        <f>SUM(K3710:K3720)</f>
        <v>0</v>
      </c>
      <c r="L3709" s="97">
        <f t="shared" si="1407"/>
        <v>0</v>
      </c>
      <c r="M3709" s="98">
        <f>SUM(M3710:M3720)</f>
        <v>0</v>
      </c>
      <c r="N3709" s="98">
        <f>SUM(N3710:N3720)</f>
        <v>0</v>
      </c>
      <c r="O3709" s="82" t="s">
        <v>146</v>
      </c>
      <c r="R3709" s="352">
        <f>L3709-[1]გადასახდელები!L3709</f>
        <v>0</v>
      </c>
    </row>
    <row r="3710" spans="2:18" ht="20.25" hidden="1" customHeight="1">
      <c r="B3710" s="36" t="str">
        <f t="shared" si="1408"/>
        <v>b</v>
      </c>
      <c r="C3710" s="42">
        <v>6</v>
      </c>
      <c r="D3710" s="42"/>
      <c r="F3710" s="343" t="s">
        <v>600</v>
      </c>
      <c r="G3710" s="45" t="s">
        <v>181</v>
      </c>
      <c r="H3710" s="106"/>
      <c r="I3710" s="105">
        <f t="shared" si="1409"/>
        <v>0</v>
      </c>
      <c r="J3710" s="107"/>
      <c r="K3710" s="107"/>
      <c r="L3710" s="105">
        <f t="shared" si="1407"/>
        <v>0</v>
      </c>
      <c r="M3710" s="107"/>
      <c r="N3710" s="107"/>
      <c r="R3710" s="352">
        <f>L3710-[1]გადასახდელები!L3710</f>
        <v>0</v>
      </c>
    </row>
    <row r="3711" spans="2:18" ht="20.25" hidden="1" customHeight="1">
      <c r="B3711" s="36" t="str">
        <f t="shared" si="1408"/>
        <v>b</v>
      </c>
      <c r="C3711" s="42">
        <v>6</v>
      </c>
      <c r="D3711" s="42"/>
      <c r="F3711" s="343" t="s">
        <v>601</v>
      </c>
      <c r="G3711" s="45" t="s">
        <v>182</v>
      </c>
      <c r="H3711" s="106"/>
      <c r="I3711" s="105">
        <f t="shared" si="1409"/>
        <v>0</v>
      </c>
      <c r="J3711" s="107"/>
      <c r="K3711" s="107"/>
      <c r="L3711" s="105">
        <f t="shared" ref="L3711:L3915" si="1410">M3711+N3711</f>
        <v>0</v>
      </c>
      <c r="M3711" s="107"/>
      <c r="N3711" s="107"/>
      <c r="R3711" s="352">
        <f>L3711-[1]გადასახდელები!L3711</f>
        <v>0</v>
      </c>
    </row>
    <row r="3712" spans="2:18" ht="20.25" hidden="1" customHeight="1">
      <c r="B3712" s="36" t="str">
        <f t="shared" si="1408"/>
        <v>b</v>
      </c>
      <c r="C3712" s="42">
        <v>6</v>
      </c>
      <c r="D3712" s="42"/>
      <c r="F3712" s="343" t="s">
        <v>602</v>
      </c>
      <c r="G3712" s="45" t="s">
        <v>183</v>
      </c>
      <c r="H3712" s="106"/>
      <c r="I3712" s="105">
        <f t="shared" si="1409"/>
        <v>0</v>
      </c>
      <c r="J3712" s="107"/>
      <c r="K3712" s="107"/>
      <c r="L3712" s="105">
        <f t="shared" si="1410"/>
        <v>0</v>
      </c>
      <c r="M3712" s="107"/>
      <c r="N3712" s="107"/>
      <c r="R3712" s="352">
        <f>L3712-[1]გადასახდელები!L3712</f>
        <v>0</v>
      </c>
    </row>
    <row r="3713" spans="2:18" ht="20.25" hidden="1" customHeight="1">
      <c r="B3713" s="36" t="str">
        <f t="shared" si="1408"/>
        <v>b</v>
      </c>
      <c r="C3713" s="42">
        <v>6</v>
      </c>
      <c r="D3713" s="42"/>
      <c r="F3713" s="343" t="s">
        <v>603</v>
      </c>
      <c r="G3713" s="45" t="s">
        <v>184</v>
      </c>
      <c r="H3713" s="106"/>
      <c r="I3713" s="105">
        <f t="shared" si="1409"/>
        <v>0</v>
      </c>
      <c r="J3713" s="107"/>
      <c r="K3713" s="107"/>
      <c r="L3713" s="105">
        <f t="shared" si="1410"/>
        <v>0</v>
      </c>
      <c r="M3713" s="107"/>
      <c r="N3713" s="107"/>
      <c r="R3713" s="352">
        <f>L3713-[1]გადასახდელები!L3713</f>
        <v>0</v>
      </c>
    </row>
    <row r="3714" spans="2:18" ht="20.25" hidden="1" customHeight="1">
      <c r="B3714" s="36" t="str">
        <f t="shared" si="1408"/>
        <v>b</v>
      </c>
      <c r="C3714" s="42">
        <v>6</v>
      </c>
      <c r="D3714" s="42"/>
      <c r="F3714" s="343" t="s">
        <v>538</v>
      </c>
      <c r="G3714" s="45" t="s">
        <v>185</v>
      </c>
      <c r="H3714" s="106"/>
      <c r="I3714" s="105">
        <f t="shared" si="1409"/>
        <v>0</v>
      </c>
      <c r="J3714" s="107"/>
      <c r="K3714" s="107"/>
      <c r="L3714" s="105">
        <f t="shared" si="1410"/>
        <v>0</v>
      </c>
      <c r="M3714" s="107"/>
      <c r="N3714" s="107"/>
      <c r="R3714" s="352">
        <f>L3714-[1]გადასახდელები!L3714</f>
        <v>0</v>
      </c>
    </row>
    <row r="3715" spans="2:18" ht="20.25" hidden="1" customHeight="1">
      <c r="B3715" s="36" t="str">
        <f t="shared" si="1408"/>
        <v>b</v>
      </c>
      <c r="C3715" s="42">
        <v>6</v>
      </c>
      <c r="D3715" s="42"/>
      <c r="F3715" s="343" t="s">
        <v>604</v>
      </c>
      <c r="G3715" s="45" t="s">
        <v>186</v>
      </c>
      <c r="H3715" s="106"/>
      <c r="I3715" s="105">
        <f t="shared" si="1409"/>
        <v>0</v>
      </c>
      <c r="J3715" s="107"/>
      <c r="K3715" s="107"/>
      <c r="L3715" s="105">
        <f t="shared" si="1410"/>
        <v>0</v>
      </c>
      <c r="M3715" s="107"/>
      <c r="N3715" s="107"/>
      <c r="R3715" s="352">
        <f>L3715-[1]გადასახდელები!L3715</f>
        <v>0</v>
      </c>
    </row>
    <row r="3716" spans="2:18" ht="20.25" hidden="1" customHeight="1">
      <c r="B3716" s="36" t="str">
        <f t="shared" si="1408"/>
        <v>b</v>
      </c>
      <c r="C3716" s="42">
        <v>6</v>
      </c>
      <c r="D3716" s="42"/>
      <c r="F3716" s="343" t="s">
        <v>605</v>
      </c>
      <c r="G3716" s="45" t="s">
        <v>187</v>
      </c>
      <c r="H3716" s="106"/>
      <c r="I3716" s="105">
        <f t="shared" si="1409"/>
        <v>0</v>
      </c>
      <c r="J3716" s="107"/>
      <c r="K3716" s="107"/>
      <c r="L3716" s="105">
        <f t="shared" si="1410"/>
        <v>0</v>
      </c>
      <c r="M3716" s="107"/>
      <c r="N3716" s="107"/>
      <c r="R3716" s="352">
        <f>L3716-[1]გადასახდელები!L3716</f>
        <v>0</v>
      </c>
    </row>
    <row r="3717" spans="2:18" ht="20.25" hidden="1" customHeight="1">
      <c r="B3717" s="36" t="str">
        <f t="shared" si="1408"/>
        <v>b</v>
      </c>
      <c r="C3717" s="42">
        <v>6</v>
      </c>
      <c r="D3717" s="42"/>
      <c r="F3717" s="343" t="s">
        <v>606</v>
      </c>
      <c r="G3717" s="45" t="s">
        <v>188</v>
      </c>
      <c r="H3717" s="106"/>
      <c r="I3717" s="105">
        <f t="shared" si="1409"/>
        <v>0</v>
      </c>
      <c r="J3717" s="107"/>
      <c r="K3717" s="107"/>
      <c r="L3717" s="105">
        <f t="shared" si="1410"/>
        <v>0</v>
      </c>
      <c r="M3717" s="107"/>
      <c r="N3717" s="107"/>
      <c r="R3717" s="352">
        <f>L3717-[1]გადასახდელები!L3717</f>
        <v>0</v>
      </c>
    </row>
    <row r="3718" spans="2:18" ht="20.25" hidden="1" customHeight="1">
      <c r="B3718" s="36" t="str">
        <f t="shared" si="1408"/>
        <v>b</v>
      </c>
      <c r="C3718" s="42">
        <v>6</v>
      </c>
      <c r="D3718" s="42"/>
      <c r="F3718" s="343" t="s">
        <v>607</v>
      </c>
      <c r="G3718" s="45" t="s">
        <v>189</v>
      </c>
      <c r="H3718" s="106"/>
      <c r="I3718" s="105">
        <f t="shared" si="1409"/>
        <v>0</v>
      </c>
      <c r="J3718" s="107"/>
      <c r="K3718" s="107"/>
      <c r="L3718" s="105">
        <f t="shared" si="1410"/>
        <v>0</v>
      </c>
      <c r="M3718" s="107"/>
      <c r="N3718" s="107"/>
      <c r="R3718" s="352">
        <f>L3718-[1]გადასახდელები!L3718</f>
        <v>0</v>
      </c>
    </row>
    <row r="3719" spans="2:18" ht="20.25" hidden="1" customHeight="1">
      <c r="B3719" s="36" t="str">
        <f t="shared" ref="B3719:B3782" si="1411">IF(H3719+I3719+L3719&gt;0,"a","b")</f>
        <v>b</v>
      </c>
      <c r="C3719" s="42">
        <v>6</v>
      </c>
      <c r="D3719" s="42"/>
      <c r="F3719" s="343" t="s">
        <v>608</v>
      </c>
      <c r="G3719" s="45" t="s">
        <v>190</v>
      </c>
      <c r="H3719" s="106"/>
      <c r="I3719" s="105">
        <f t="shared" si="1409"/>
        <v>0</v>
      </c>
      <c r="J3719" s="107"/>
      <c r="K3719" s="107"/>
      <c r="L3719" s="105">
        <f t="shared" si="1410"/>
        <v>0</v>
      </c>
      <c r="M3719" s="107"/>
      <c r="N3719" s="107"/>
      <c r="R3719" s="352">
        <f>L3719-[1]გადასახდელები!L3719</f>
        <v>0</v>
      </c>
    </row>
    <row r="3720" spans="2:18" ht="30.75" hidden="1" customHeight="1">
      <c r="B3720" s="36" t="str">
        <f t="shared" si="1411"/>
        <v>b</v>
      </c>
      <c r="C3720" s="42">
        <v>6</v>
      </c>
      <c r="D3720" s="42"/>
      <c r="F3720" s="343" t="s">
        <v>539</v>
      </c>
      <c r="G3720" s="45" t="s">
        <v>231</v>
      </c>
      <c r="H3720" s="106"/>
      <c r="I3720" s="105">
        <f t="shared" si="1409"/>
        <v>0</v>
      </c>
      <c r="J3720" s="107"/>
      <c r="K3720" s="107"/>
      <c r="L3720" s="105">
        <f t="shared" si="1410"/>
        <v>0</v>
      </c>
      <c r="M3720" s="107"/>
      <c r="N3720" s="107"/>
      <c r="R3720" s="352">
        <f>L3720-[1]გადასახდელები!L3720</f>
        <v>0</v>
      </c>
    </row>
    <row r="3721" spans="2:18" ht="20.25" hidden="1" customHeight="1">
      <c r="B3721" s="36" t="str">
        <f t="shared" si="1411"/>
        <v>b</v>
      </c>
      <c r="C3721" s="42">
        <v>5</v>
      </c>
      <c r="D3721" s="42"/>
      <c r="F3721" s="342" t="s">
        <v>609</v>
      </c>
      <c r="G3721" s="48" t="s">
        <v>197</v>
      </c>
      <c r="H3721" s="96">
        <f>SUM(H3722:H3724)</f>
        <v>0</v>
      </c>
      <c r="I3721" s="97">
        <f t="shared" si="1409"/>
        <v>0</v>
      </c>
      <c r="J3721" s="98">
        <f>SUM(J3722:J3724)</f>
        <v>0</v>
      </c>
      <c r="K3721" s="98">
        <f>SUM(K3722:K3724)</f>
        <v>0</v>
      </c>
      <c r="L3721" s="97">
        <f t="shared" si="1410"/>
        <v>0</v>
      </c>
      <c r="M3721" s="98">
        <f>SUM(M3722:M3724)</f>
        <v>0</v>
      </c>
      <c r="N3721" s="98">
        <f>SUM(N3722:N3724)</f>
        <v>0</v>
      </c>
      <c r="O3721" s="82" t="s">
        <v>146</v>
      </c>
      <c r="R3721" s="352">
        <f>L3721-[1]გადასახდელები!L3721</f>
        <v>0</v>
      </c>
    </row>
    <row r="3722" spans="2:18" ht="20.25" hidden="1" customHeight="1">
      <c r="B3722" s="36" t="str">
        <f t="shared" si="1411"/>
        <v>b</v>
      </c>
      <c r="C3722" s="42">
        <v>6</v>
      </c>
      <c r="D3722" s="42"/>
      <c r="F3722" s="343" t="s">
        <v>610</v>
      </c>
      <c r="G3722" s="45" t="s">
        <v>191</v>
      </c>
      <c r="H3722" s="106"/>
      <c r="I3722" s="105">
        <f t="shared" si="1409"/>
        <v>0</v>
      </c>
      <c r="J3722" s="107"/>
      <c r="K3722" s="107"/>
      <c r="L3722" s="105">
        <f t="shared" si="1410"/>
        <v>0</v>
      </c>
      <c r="M3722" s="107"/>
      <c r="N3722" s="107"/>
      <c r="R3722" s="352">
        <f>L3722-[1]გადასახდელები!L3722</f>
        <v>0</v>
      </c>
    </row>
    <row r="3723" spans="2:18" ht="20.25" hidden="1" customHeight="1">
      <c r="B3723" s="36" t="str">
        <f t="shared" si="1411"/>
        <v>b</v>
      </c>
      <c r="C3723" s="42">
        <v>6</v>
      </c>
      <c r="D3723" s="42"/>
      <c r="F3723" s="343" t="s">
        <v>611</v>
      </c>
      <c r="G3723" s="45" t="s">
        <v>192</v>
      </c>
      <c r="H3723" s="106"/>
      <c r="I3723" s="105">
        <f t="shared" si="1409"/>
        <v>0</v>
      </c>
      <c r="J3723" s="107"/>
      <c r="K3723" s="107"/>
      <c r="L3723" s="105">
        <f t="shared" si="1410"/>
        <v>0</v>
      </c>
      <c r="M3723" s="107"/>
      <c r="N3723" s="107"/>
      <c r="R3723" s="352">
        <f>L3723-[1]გადასახდელები!L3723</f>
        <v>0</v>
      </c>
    </row>
    <row r="3724" spans="2:18" ht="30.75" hidden="1" customHeight="1">
      <c r="B3724" s="36" t="str">
        <f t="shared" si="1411"/>
        <v>b</v>
      </c>
      <c r="C3724" s="42">
        <v>6</v>
      </c>
      <c r="D3724" s="42"/>
      <c r="F3724" s="343" t="s">
        <v>612</v>
      </c>
      <c r="G3724" s="45" t="s">
        <v>232</v>
      </c>
      <c r="H3724" s="106"/>
      <c r="I3724" s="105">
        <f t="shared" si="1409"/>
        <v>0</v>
      </c>
      <c r="J3724" s="107"/>
      <c r="K3724" s="107"/>
      <c r="L3724" s="105">
        <f t="shared" si="1410"/>
        <v>0</v>
      </c>
      <c r="M3724" s="107"/>
      <c r="N3724" s="107"/>
      <c r="R3724" s="352">
        <f>L3724-[1]გადასახდელები!L3724</f>
        <v>0</v>
      </c>
    </row>
    <row r="3725" spans="2:18" ht="30.75" hidden="1" customHeight="1">
      <c r="B3725" s="36" t="str">
        <f t="shared" si="1411"/>
        <v>b</v>
      </c>
      <c r="C3725" s="42">
        <v>5</v>
      </c>
      <c r="D3725" s="42"/>
      <c r="F3725" s="343" t="s">
        <v>613</v>
      </c>
      <c r="G3725" s="48" t="s">
        <v>233</v>
      </c>
      <c r="H3725" s="101"/>
      <c r="I3725" s="97">
        <f t="shared" si="1409"/>
        <v>0</v>
      </c>
      <c r="J3725" s="102"/>
      <c r="K3725" s="102"/>
      <c r="L3725" s="97">
        <f t="shared" si="1410"/>
        <v>0</v>
      </c>
      <c r="M3725" s="102"/>
      <c r="N3725" s="102"/>
      <c r="R3725" s="352">
        <f>L3725-[1]გადასახდელები!L3725</f>
        <v>0</v>
      </c>
    </row>
    <row r="3726" spans="2:18" ht="34.5" hidden="1" customHeight="1">
      <c r="B3726" s="36" t="str">
        <f t="shared" si="1411"/>
        <v>b</v>
      </c>
      <c r="C3726" s="42">
        <v>5</v>
      </c>
      <c r="D3726" s="42"/>
      <c r="F3726" s="343" t="s">
        <v>614</v>
      </c>
      <c r="G3726" s="50" t="s">
        <v>367</v>
      </c>
      <c r="H3726" s="101"/>
      <c r="I3726" s="97">
        <f t="shared" si="1409"/>
        <v>0</v>
      </c>
      <c r="J3726" s="102"/>
      <c r="K3726" s="102"/>
      <c r="L3726" s="97">
        <f t="shared" si="1410"/>
        <v>0</v>
      </c>
      <c r="M3726" s="102"/>
      <c r="N3726" s="102"/>
      <c r="R3726" s="352">
        <f>L3726-[1]გადასახდელები!L3726</f>
        <v>0</v>
      </c>
    </row>
    <row r="3727" spans="2:18" ht="34.5" hidden="1" customHeight="1">
      <c r="B3727" s="36" t="str">
        <f t="shared" si="1411"/>
        <v>b</v>
      </c>
      <c r="C3727" s="42">
        <v>5</v>
      </c>
      <c r="D3727" s="42"/>
      <c r="F3727" s="343" t="s">
        <v>540</v>
      </c>
      <c r="G3727" s="48" t="s">
        <v>234</v>
      </c>
      <c r="H3727" s="101"/>
      <c r="I3727" s="97">
        <f t="shared" si="1409"/>
        <v>0</v>
      </c>
      <c r="J3727" s="102"/>
      <c r="K3727" s="102"/>
      <c r="L3727" s="97">
        <f t="shared" si="1410"/>
        <v>0</v>
      </c>
      <c r="M3727" s="102"/>
      <c r="N3727" s="102"/>
      <c r="R3727" s="352">
        <f>L3727-[1]გადასახდელები!L3727</f>
        <v>0</v>
      </c>
    </row>
    <row r="3728" spans="2:18" ht="50.25" hidden="1" customHeight="1">
      <c r="B3728" s="36" t="str">
        <f t="shared" si="1411"/>
        <v>b</v>
      </c>
      <c r="C3728" s="42">
        <v>5</v>
      </c>
      <c r="D3728" s="42"/>
      <c r="F3728" s="343" t="s">
        <v>541</v>
      </c>
      <c r="G3728" s="48" t="s">
        <v>235</v>
      </c>
      <c r="H3728" s="101"/>
      <c r="I3728" s="97">
        <f t="shared" si="1409"/>
        <v>0</v>
      </c>
      <c r="J3728" s="102"/>
      <c r="K3728" s="102"/>
      <c r="L3728" s="97">
        <f t="shared" si="1410"/>
        <v>0</v>
      </c>
      <c r="M3728" s="102"/>
      <c r="N3728" s="102"/>
      <c r="R3728" s="352">
        <f>L3728-[1]გადასახდელები!L3728</f>
        <v>0</v>
      </c>
    </row>
    <row r="3729" spans="2:18" ht="20.25" hidden="1" customHeight="1">
      <c r="B3729" s="36" t="str">
        <f t="shared" si="1411"/>
        <v>b</v>
      </c>
      <c r="C3729" s="42">
        <v>5</v>
      </c>
      <c r="D3729" s="42"/>
      <c r="F3729" s="343" t="s">
        <v>542</v>
      </c>
      <c r="G3729" s="48" t="s">
        <v>236</v>
      </c>
      <c r="H3729" s="101"/>
      <c r="I3729" s="97">
        <f t="shared" si="1409"/>
        <v>0</v>
      </c>
      <c r="J3729" s="102"/>
      <c r="K3729" s="102"/>
      <c r="L3729" s="97">
        <f t="shared" si="1410"/>
        <v>0</v>
      </c>
      <c r="M3729" s="102"/>
      <c r="N3729" s="102"/>
      <c r="R3729" s="352">
        <f>L3729-[1]გადასახდელები!L3729</f>
        <v>0</v>
      </c>
    </row>
    <row r="3730" spans="2:18" ht="20.25" hidden="1" customHeight="1">
      <c r="B3730" s="36" t="str">
        <f t="shared" si="1411"/>
        <v>b</v>
      </c>
      <c r="C3730" s="42">
        <v>5</v>
      </c>
      <c r="D3730" s="42"/>
      <c r="F3730" s="343" t="s">
        <v>543</v>
      </c>
      <c r="G3730" s="48" t="s">
        <v>237</v>
      </c>
      <c r="H3730" s="101"/>
      <c r="I3730" s="97">
        <f t="shared" si="1409"/>
        <v>0</v>
      </c>
      <c r="J3730" s="102"/>
      <c r="K3730" s="102"/>
      <c r="L3730" s="97">
        <f t="shared" si="1410"/>
        <v>0</v>
      </c>
      <c r="M3730" s="102"/>
      <c r="N3730" s="102"/>
      <c r="R3730" s="352">
        <f>L3730-[1]გადასახდელები!L3730</f>
        <v>0</v>
      </c>
    </row>
    <row r="3731" spans="2:18" ht="20.25" hidden="1" customHeight="1">
      <c r="B3731" s="36" t="str">
        <f t="shared" si="1411"/>
        <v>b</v>
      </c>
      <c r="C3731" s="42">
        <v>5</v>
      </c>
      <c r="D3731" s="42"/>
      <c r="F3731" s="342" t="s">
        <v>544</v>
      </c>
      <c r="G3731" s="48" t="s">
        <v>238</v>
      </c>
      <c r="H3731" s="96">
        <f>SUM(H3732:H3738)</f>
        <v>0</v>
      </c>
      <c r="I3731" s="97">
        <f t="shared" si="1409"/>
        <v>0</v>
      </c>
      <c r="J3731" s="98">
        <f>SUM(J3732:J3738)</f>
        <v>0</v>
      </c>
      <c r="K3731" s="98">
        <f>SUM(K3732:K3738)</f>
        <v>0</v>
      </c>
      <c r="L3731" s="97">
        <f t="shared" si="1410"/>
        <v>0</v>
      </c>
      <c r="M3731" s="98">
        <f>SUM(M3732:M3738)</f>
        <v>0</v>
      </c>
      <c r="N3731" s="98">
        <f>SUM(N3732:N3738)</f>
        <v>0</v>
      </c>
      <c r="O3731" s="82" t="s">
        <v>146</v>
      </c>
      <c r="R3731" s="352">
        <f>L3731-[1]გადასახდელები!L3731</f>
        <v>0</v>
      </c>
    </row>
    <row r="3732" spans="2:18" ht="23.25" hidden="1" customHeight="1">
      <c r="B3732" s="36" t="str">
        <f t="shared" si="1411"/>
        <v>b</v>
      </c>
      <c r="C3732" s="42">
        <v>6</v>
      </c>
      <c r="D3732" s="42"/>
      <c r="F3732" s="343" t="s">
        <v>545</v>
      </c>
      <c r="G3732" s="45" t="s">
        <v>198</v>
      </c>
      <c r="H3732" s="106"/>
      <c r="I3732" s="105">
        <f t="shared" si="1409"/>
        <v>0</v>
      </c>
      <c r="J3732" s="107"/>
      <c r="K3732" s="107"/>
      <c r="L3732" s="105">
        <f t="shared" si="1410"/>
        <v>0</v>
      </c>
      <c r="M3732" s="107"/>
      <c r="N3732" s="107"/>
      <c r="R3732" s="352">
        <f>L3732-[1]გადასახდელები!L3732</f>
        <v>0</v>
      </c>
    </row>
    <row r="3733" spans="2:18" ht="20.25" hidden="1" customHeight="1">
      <c r="B3733" s="36" t="str">
        <f t="shared" si="1411"/>
        <v>b</v>
      </c>
      <c r="C3733" s="42">
        <v>6</v>
      </c>
      <c r="D3733" s="42"/>
      <c r="F3733" s="343" t="s">
        <v>546</v>
      </c>
      <c r="G3733" s="45" t="s">
        <v>199</v>
      </c>
      <c r="H3733" s="106"/>
      <c r="I3733" s="105">
        <f t="shared" si="1409"/>
        <v>0</v>
      </c>
      <c r="J3733" s="107"/>
      <c r="K3733" s="107"/>
      <c r="L3733" s="105">
        <f t="shared" si="1410"/>
        <v>0</v>
      </c>
      <c r="M3733" s="107"/>
      <c r="N3733" s="107"/>
      <c r="R3733" s="352">
        <f>L3733-[1]გადასახდელები!L3733</f>
        <v>0</v>
      </c>
    </row>
    <row r="3734" spans="2:18" ht="23.25" hidden="1" customHeight="1">
      <c r="B3734" s="36" t="str">
        <f t="shared" si="1411"/>
        <v>b</v>
      </c>
      <c r="C3734" s="42">
        <v>6</v>
      </c>
      <c r="D3734" s="42"/>
      <c r="F3734" s="343" t="s">
        <v>547</v>
      </c>
      <c r="G3734" s="45" t="s">
        <v>200</v>
      </c>
      <c r="H3734" s="106"/>
      <c r="I3734" s="105">
        <f t="shared" si="1409"/>
        <v>0</v>
      </c>
      <c r="J3734" s="107"/>
      <c r="K3734" s="107"/>
      <c r="L3734" s="105">
        <f t="shared" si="1410"/>
        <v>0</v>
      </c>
      <c r="M3734" s="107"/>
      <c r="N3734" s="107"/>
      <c r="R3734" s="352">
        <f>L3734-[1]გადასახდელები!L3734</f>
        <v>0</v>
      </c>
    </row>
    <row r="3735" spans="2:18" ht="31.5" hidden="1" customHeight="1">
      <c r="B3735" s="36" t="str">
        <f t="shared" si="1411"/>
        <v>b</v>
      </c>
      <c r="C3735" s="42">
        <v>6</v>
      </c>
      <c r="D3735" s="42"/>
      <c r="F3735" s="343" t="s">
        <v>615</v>
      </c>
      <c r="G3735" s="45" t="s">
        <v>201</v>
      </c>
      <c r="H3735" s="106"/>
      <c r="I3735" s="105">
        <f t="shared" si="1409"/>
        <v>0</v>
      </c>
      <c r="J3735" s="107"/>
      <c r="K3735" s="107"/>
      <c r="L3735" s="105">
        <f t="shared" si="1410"/>
        <v>0</v>
      </c>
      <c r="M3735" s="107"/>
      <c r="N3735" s="107"/>
      <c r="R3735" s="352">
        <f>L3735-[1]გადასახდელები!L3735</f>
        <v>0</v>
      </c>
    </row>
    <row r="3736" spans="2:18" ht="33.75" hidden="1" customHeight="1">
      <c r="B3736" s="36" t="str">
        <f t="shared" si="1411"/>
        <v>b</v>
      </c>
      <c r="C3736" s="42">
        <v>6</v>
      </c>
      <c r="D3736" s="42"/>
      <c r="F3736" s="343" t="s">
        <v>548</v>
      </c>
      <c r="G3736" s="45" t="s">
        <v>239</v>
      </c>
      <c r="H3736" s="106"/>
      <c r="I3736" s="105">
        <f t="shared" si="1409"/>
        <v>0</v>
      </c>
      <c r="J3736" s="107"/>
      <c r="K3736" s="107"/>
      <c r="L3736" s="105">
        <f t="shared" si="1410"/>
        <v>0</v>
      </c>
      <c r="M3736" s="107"/>
      <c r="N3736" s="107"/>
      <c r="R3736" s="352">
        <f>L3736-[1]გადასახდელები!L3736</f>
        <v>0</v>
      </c>
    </row>
    <row r="3737" spans="2:18" ht="34.5" hidden="1" customHeight="1">
      <c r="B3737" s="36" t="str">
        <f t="shared" si="1411"/>
        <v>b</v>
      </c>
      <c r="C3737" s="42">
        <v>6</v>
      </c>
      <c r="D3737" s="42"/>
      <c r="F3737" s="343" t="s">
        <v>616</v>
      </c>
      <c r="G3737" s="45" t="s">
        <v>240</v>
      </c>
      <c r="H3737" s="106"/>
      <c r="I3737" s="105">
        <f t="shared" si="1409"/>
        <v>0</v>
      </c>
      <c r="J3737" s="107"/>
      <c r="K3737" s="107"/>
      <c r="L3737" s="105">
        <f t="shared" si="1410"/>
        <v>0</v>
      </c>
      <c r="M3737" s="107"/>
      <c r="N3737" s="107"/>
      <c r="R3737" s="352">
        <f>L3737-[1]გადასახდელები!L3737</f>
        <v>0</v>
      </c>
    </row>
    <row r="3738" spans="2:18" ht="33.75" hidden="1" customHeight="1">
      <c r="B3738" s="36" t="str">
        <f t="shared" si="1411"/>
        <v>b</v>
      </c>
      <c r="C3738" s="42">
        <v>6</v>
      </c>
      <c r="D3738" s="42"/>
      <c r="F3738" s="343" t="s">
        <v>617</v>
      </c>
      <c r="G3738" s="45" t="s">
        <v>241</v>
      </c>
      <c r="H3738" s="106"/>
      <c r="I3738" s="105">
        <f t="shared" si="1409"/>
        <v>0</v>
      </c>
      <c r="J3738" s="107"/>
      <c r="K3738" s="107"/>
      <c r="L3738" s="105">
        <f t="shared" si="1410"/>
        <v>0</v>
      </c>
      <c r="M3738" s="107"/>
      <c r="N3738" s="107"/>
      <c r="R3738" s="352">
        <f>L3738-[1]გადასახდელები!L3738</f>
        <v>0</v>
      </c>
    </row>
    <row r="3739" spans="2:18" ht="34.5" hidden="1" customHeight="1">
      <c r="B3739" s="36" t="str">
        <f t="shared" si="1411"/>
        <v>b</v>
      </c>
      <c r="C3739" s="42">
        <v>5</v>
      </c>
      <c r="D3739" s="42"/>
      <c r="F3739" s="343" t="s">
        <v>618</v>
      </c>
      <c r="G3739" s="48" t="s">
        <v>242</v>
      </c>
      <c r="H3739" s="109"/>
      <c r="I3739" s="97">
        <f t="shared" si="1409"/>
        <v>0</v>
      </c>
      <c r="J3739" s="110"/>
      <c r="K3739" s="110"/>
      <c r="L3739" s="97">
        <f t="shared" si="1410"/>
        <v>0</v>
      </c>
      <c r="M3739" s="110"/>
      <c r="N3739" s="110"/>
      <c r="R3739" s="352">
        <f>L3739-[1]გადასახდელები!L3739</f>
        <v>0</v>
      </c>
    </row>
    <row r="3740" spans="2:18" ht="24.75" hidden="1" customHeight="1">
      <c r="B3740" s="36" t="str">
        <f t="shared" si="1411"/>
        <v>b</v>
      </c>
      <c r="C3740" s="42">
        <v>5</v>
      </c>
      <c r="D3740" s="42"/>
      <c r="F3740" s="343" t="s">
        <v>549</v>
      </c>
      <c r="G3740" s="48" t="s">
        <v>243</v>
      </c>
      <c r="H3740" s="109"/>
      <c r="I3740" s="97">
        <f t="shared" si="1409"/>
        <v>0</v>
      </c>
      <c r="J3740" s="110"/>
      <c r="K3740" s="110"/>
      <c r="L3740" s="97">
        <f t="shared" si="1410"/>
        <v>0</v>
      </c>
      <c r="M3740" s="110"/>
      <c r="N3740" s="110"/>
      <c r="R3740" s="352">
        <f>L3740-[1]გადასახდელები!L3740</f>
        <v>0</v>
      </c>
    </row>
    <row r="3741" spans="2:18" ht="27.75" hidden="1" customHeight="1">
      <c r="B3741" s="36" t="str">
        <f t="shared" si="1411"/>
        <v>b</v>
      </c>
      <c r="C3741" s="42">
        <v>4</v>
      </c>
      <c r="D3741" s="42"/>
      <c r="F3741" s="343" t="s">
        <v>550</v>
      </c>
      <c r="G3741" s="47" t="s">
        <v>244</v>
      </c>
      <c r="H3741" s="103"/>
      <c r="I3741" s="108">
        <f t="shared" si="1409"/>
        <v>0</v>
      </c>
      <c r="J3741" s="104"/>
      <c r="K3741" s="104"/>
      <c r="L3741" s="108">
        <f t="shared" si="1410"/>
        <v>0</v>
      </c>
      <c r="M3741" s="104"/>
      <c r="N3741" s="104"/>
      <c r="R3741" s="352">
        <f>L3741-[1]გადასახდელები!L3741</f>
        <v>0</v>
      </c>
    </row>
    <row r="3742" spans="2:18" ht="23.25" hidden="1" customHeight="1">
      <c r="B3742" s="36" t="str">
        <f t="shared" si="1411"/>
        <v>b</v>
      </c>
      <c r="C3742" s="42">
        <v>4</v>
      </c>
      <c r="D3742" s="42"/>
      <c r="F3742" s="343" t="s">
        <v>619</v>
      </c>
      <c r="G3742" s="47" t="s">
        <v>245</v>
      </c>
      <c r="H3742" s="103"/>
      <c r="I3742" s="108">
        <f t="shared" si="1409"/>
        <v>0</v>
      </c>
      <c r="J3742" s="104"/>
      <c r="K3742" s="104"/>
      <c r="L3742" s="108">
        <f t="shared" si="1410"/>
        <v>0</v>
      </c>
      <c r="M3742" s="104"/>
      <c r="N3742" s="104"/>
      <c r="R3742" s="352">
        <f>L3742-[1]გადასახდელები!L3742</f>
        <v>0</v>
      </c>
    </row>
    <row r="3743" spans="2:18" ht="24" hidden="1" customHeight="1">
      <c r="B3743" s="36" t="str">
        <f t="shared" si="1411"/>
        <v>b</v>
      </c>
      <c r="C3743" s="42">
        <v>4</v>
      </c>
      <c r="D3743" s="42"/>
      <c r="F3743" s="343" t="s">
        <v>620</v>
      </c>
      <c r="G3743" s="47" t="s">
        <v>246</v>
      </c>
      <c r="H3743" s="103"/>
      <c r="I3743" s="108">
        <f t="shared" si="1409"/>
        <v>0</v>
      </c>
      <c r="J3743" s="104"/>
      <c r="K3743" s="104"/>
      <c r="L3743" s="108">
        <f t="shared" si="1410"/>
        <v>0</v>
      </c>
      <c r="M3743" s="104"/>
      <c r="N3743" s="104"/>
      <c r="R3743" s="352">
        <f>L3743-[1]გადასახდელები!L3743</f>
        <v>0</v>
      </c>
    </row>
    <row r="3744" spans="2:18" ht="34.5" hidden="1" customHeight="1">
      <c r="B3744" s="36" t="str">
        <f t="shared" si="1411"/>
        <v>b</v>
      </c>
      <c r="C3744" s="42">
        <v>4</v>
      </c>
      <c r="D3744" s="42"/>
      <c r="F3744" s="343" t="s">
        <v>551</v>
      </c>
      <c r="G3744" s="47" t="s">
        <v>247</v>
      </c>
      <c r="H3744" s="103"/>
      <c r="I3744" s="108">
        <f t="shared" si="1409"/>
        <v>0</v>
      </c>
      <c r="J3744" s="104"/>
      <c r="K3744" s="104"/>
      <c r="L3744" s="108">
        <f t="shared" si="1410"/>
        <v>0</v>
      </c>
      <c r="M3744" s="104"/>
      <c r="N3744" s="104"/>
      <c r="R3744" s="352">
        <f>L3744-[1]გადასახდელები!L3744</f>
        <v>0</v>
      </c>
    </row>
    <row r="3745" spans="2:18" ht="33" hidden="1" customHeight="1">
      <c r="B3745" s="36" t="str">
        <f t="shared" si="1411"/>
        <v>b</v>
      </c>
      <c r="C3745" s="42">
        <v>4</v>
      </c>
      <c r="D3745" s="42"/>
      <c r="F3745" s="342" t="s">
        <v>552</v>
      </c>
      <c r="G3745" s="47" t="s">
        <v>248</v>
      </c>
      <c r="H3745" s="93">
        <f>SUM(H3746:H3751)</f>
        <v>0</v>
      </c>
      <c r="I3745" s="94">
        <f t="shared" ref="I3745:I3949" si="1412">J3745+K3745</f>
        <v>0</v>
      </c>
      <c r="J3745" s="95">
        <f>SUM(J3746:J3751)</f>
        <v>0</v>
      </c>
      <c r="K3745" s="95">
        <f>SUM(K3746:K3751)</f>
        <v>0</v>
      </c>
      <c r="L3745" s="94">
        <f t="shared" si="1410"/>
        <v>0</v>
      </c>
      <c r="M3745" s="95">
        <f>SUM(M3746:M3751)</f>
        <v>0</v>
      </c>
      <c r="N3745" s="95">
        <f>SUM(N3746:N3751)</f>
        <v>0</v>
      </c>
      <c r="O3745" s="82" t="s">
        <v>146</v>
      </c>
      <c r="R3745" s="352">
        <f>L3745-[1]გადასახდელები!L3745</f>
        <v>0</v>
      </c>
    </row>
    <row r="3746" spans="2:18" ht="20.25" hidden="1" customHeight="1">
      <c r="B3746" s="36" t="str">
        <f t="shared" si="1411"/>
        <v>b</v>
      </c>
      <c r="C3746" s="42">
        <v>5</v>
      </c>
      <c r="D3746" s="42"/>
      <c r="F3746" s="343" t="s">
        <v>553</v>
      </c>
      <c r="G3746" s="48" t="s">
        <v>249</v>
      </c>
      <c r="H3746" s="109"/>
      <c r="I3746" s="97">
        <f t="shared" si="1412"/>
        <v>0</v>
      </c>
      <c r="J3746" s="110"/>
      <c r="K3746" s="110"/>
      <c r="L3746" s="97">
        <f t="shared" si="1410"/>
        <v>0</v>
      </c>
      <c r="M3746" s="110"/>
      <c r="N3746" s="110"/>
      <c r="Q3746" s="17">
        <f>82+55</f>
        <v>137</v>
      </c>
      <c r="R3746" s="352">
        <f>L3746-[1]გადასახდელები!L3746</f>
        <v>0</v>
      </c>
    </row>
    <row r="3747" spans="2:18" ht="20.25" hidden="1" customHeight="1">
      <c r="B3747" s="36" t="str">
        <f t="shared" si="1411"/>
        <v>b</v>
      </c>
      <c r="C3747" s="42">
        <v>5</v>
      </c>
      <c r="D3747" s="42"/>
      <c r="F3747" s="343" t="s">
        <v>554</v>
      </c>
      <c r="G3747" s="48" t="s">
        <v>250</v>
      </c>
      <c r="H3747" s="109"/>
      <c r="I3747" s="97">
        <f t="shared" si="1412"/>
        <v>0</v>
      </c>
      <c r="J3747" s="110"/>
      <c r="K3747" s="110"/>
      <c r="L3747" s="97">
        <f t="shared" si="1410"/>
        <v>0</v>
      </c>
      <c r="M3747" s="110"/>
      <c r="N3747" s="110"/>
      <c r="R3747" s="352">
        <f>L3747-[1]გადასახდელები!L3747</f>
        <v>0</v>
      </c>
    </row>
    <row r="3748" spans="2:18" ht="35.25" hidden="1" customHeight="1">
      <c r="B3748" s="36" t="str">
        <f t="shared" si="1411"/>
        <v>b</v>
      </c>
      <c r="C3748" s="42">
        <v>5</v>
      </c>
      <c r="D3748" s="42"/>
      <c r="F3748" s="343" t="s">
        <v>555</v>
      </c>
      <c r="G3748" s="48" t="s">
        <v>251</v>
      </c>
      <c r="H3748" s="109"/>
      <c r="I3748" s="97">
        <f t="shared" si="1412"/>
        <v>0</v>
      </c>
      <c r="J3748" s="110"/>
      <c r="K3748" s="110"/>
      <c r="L3748" s="97">
        <f t="shared" si="1410"/>
        <v>0</v>
      </c>
      <c r="M3748" s="110"/>
      <c r="N3748" s="110"/>
      <c r="R3748" s="352">
        <f>L3748-[1]გადასახდელები!L3748</f>
        <v>0</v>
      </c>
    </row>
    <row r="3749" spans="2:18" ht="20.25" hidden="1" customHeight="1">
      <c r="B3749" s="36" t="str">
        <f t="shared" si="1411"/>
        <v>b</v>
      </c>
      <c r="C3749" s="42">
        <v>5</v>
      </c>
      <c r="D3749" s="42"/>
      <c r="F3749" s="343" t="s">
        <v>621</v>
      </c>
      <c r="G3749" s="48" t="s">
        <v>252</v>
      </c>
      <c r="H3749" s="109"/>
      <c r="I3749" s="97">
        <f t="shared" si="1412"/>
        <v>0</v>
      </c>
      <c r="J3749" s="110"/>
      <c r="K3749" s="110"/>
      <c r="L3749" s="97">
        <f t="shared" si="1410"/>
        <v>0</v>
      </c>
      <c r="M3749" s="110"/>
      <c r="N3749" s="110"/>
      <c r="R3749" s="352">
        <f>L3749-[1]გადასახდელები!L3749</f>
        <v>0</v>
      </c>
    </row>
    <row r="3750" spans="2:18" ht="30.75" hidden="1" customHeight="1">
      <c r="B3750" s="36" t="str">
        <f t="shared" si="1411"/>
        <v>b</v>
      </c>
      <c r="C3750" s="42">
        <v>5</v>
      </c>
      <c r="D3750" s="42"/>
      <c r="F3750" s="343" t="s">
        <v>622</v>
      </c>
      <c r="G3750" s="48" t="s">
        <v>253</v>
      </c>
      <c r="H3750" s="109"/>
      <c r="I3750" s="97">
        <f t="shared" si="1412"/>
        <v>0</v>
      </c>
      <c r="J3750" s="110"/>
      <c r="K3750" s="110"/>
      <c r="L3750" s="97">
        <f t="shared" si="1410"/>
        <v>0</v>
      </c>
      <c r="M3750" s="110"/>
      <c r="N3750" s="110"/>
      <c r="R3750" s="352">
        <f>L3750-[1]გადასახდელები!L3750</f>
        <v>0</v>
      </c>
    </row>
    <row r="3751" spans="2:18" ht="30.75" hidden="1" customHeight="1">
      <c r="B3751" s="36" t="str">
        <f t="shared" si="1411"/>
        <v>b</v>
      </c>
      <c r="C3751" s="42">
        <v>5</v>
      </c>
      <c r="D3751" s="42"/>
      <c r="F3751" s="343" t="s">
        <v>556</v>
      </c>
      <c r="G3751" s="48" t="s">
        <v>254</v>
      </c>
      <c r="H3751" s="109"/>
      <c r="I3751" s="97">
        <f t="shared" si="1412"/>
        <v>0</v>
      </c>
      <c r="J3751" s="110"/>
      <c r="K3751" s="110"/>
      <c r="L3751" s="97">
        <f t="shared" si="1410"/>
        <v>0</v>
      </c>
      <c r="M3751" s="110"/>
      <c r="N3751" s="110"/>
      <c r="R3751" s="352">
        <f>L3751-[1]გადასახდელები!L3751</f>
        <v>0</v>
      </c>
    </row>
    <row r="3752" spans="2:18" ht="20.25" hidden="1" customHeight="1">
      <c r="B3752" s="36" t="str">
        <f t="shared" si="1411"/>
        <v>b</v>
      </c>
      <c r="C3752" s="42">
        <v>4</v>
      </c>
      <c r="D3752" s="42"/>
      <c r="F3752" s="343" t="s">
        <v>623</v>
      </c>
      <c r="G3752" s="47" t="s">
        <v>255</v>
      </c>
      <c r="H3752" s="103"/>
      <c r="I3752" s="94">
        <f t="shared" si="1412"/>
        <v>0</v>
      </c>
      <c r="J3752" s="104"/>
      <c r="K3752" s="104"/>
      <c r="L3752" s="94">
        <f t="shared" si="1410"/>
        <v>0</v>
      </c>
      <c r="M3752" s="104"/>
      <c r="N3752" s="104"/>
      <c r="R3752" s="352">
        <f>L3752-[1]გადასახდელები!L3752</f>
        <v>0</v>
      </c>
    </row>
    <row r="3753" spans="2:18" ht="20.25" hidden="1" customHeight="1">
      <c r="B3753" s="36" t="str">
        <f t="shared" si="1411"/>
        <v>b</v>
      </c>
      <c r="C3753" s="42">
        <v>4</v>
      </c>
      <c r="D3753" s="42"/>
      <c r="F3753" s="342" t="s">
        <v>557</v>
      </c>
      <c r="G3753" s="47" t="s">
        <v>256</v>
      </c>
      <c r="H3753" s="93">
        <f>SUM(H3754:H3766)</f>
        <v>0</v>
      </c>
      <c r="I3753" s="94">
        <f t="shared" si="1412"/>
        <v>0</v>
      </c>
      <c r="J3753" s="95">
        <f>SUM(J3754:J3766)</f>
        <v>0</v>
      </c>
      <c r="K3753" s="95">
        <f>SUM(K3754:K3766)</f>
        <v>0</v>
      </c>
      <c r="L3753" s="94">
        <f t="shared" si="1410"/>
        <v>0</v>
      </c>
      <c r="M3753" s="95">
        <f>SUM(M3754:M3766)</f>
        <v>0</v>
      </c>
      <c r="N3753" s="95">
        <f>SUM(N3754:N3766)</f>
        <v>0</v>
      </c>
      <c r="O3753" s="82" t="s">
        <v>146</v>
      </c>
      <c r="R3753" s="352">
        <f>L3753-[1]გადასახდელები!L3753</f>
        <v>0</v>
      </c>
    </row>
    <row r="3754" spans="2:18" ht="20.25" hidden="1" customHeight="1">
      <c r="B3754" s="36" t="str">
        <f t="shared" si="1411"/>
        <v>b</v>
      </c>
      <c r="C3754" s="42">
        <v>5</v>
      </c>
      <c r="D3754" s="42"/>
      <c r="F3754" s="343" t="s">
        <v>624</v>
      </c>
      <c r="G3754" s="48" t="s">
        <v>257</v>
      </c>
      <c r="H3754" s="109"/>
      <c r="I3754" s="97">
        <f t="shared" si="1412"/>
        <v>0</v>
      </c>
      <c r="J3754" s="110"/>
      <c r="K3754" s="110"/>
      <c r="L3754" s="97">
        <f t="shared" si="1410"/>
        <v>0</v>
      </c>
      <c r="M3754" s="110"/>
      <c r="N3754" s="110"/>
      <c r="R3754" s="352">
        <f>L3754-[1]გადასახდელები!L3754</f>
        <v>0</v>
      </c>
    </row>
    <row r="3755" spans="2:18" ht="30" hidden="1" customHeight="1">
      <c r="B3755" s="36" t="str">
        <f t="shared" si="1411"/>
        <v>b</v>
      </c>
      <c r="C3755" s="42">
        <v>5</v>
      </c>
      <c r="D3755" s="42"/>
      <c r="F3755" s="343" t="s">
        <v>625</v>
      </c>
      <c r="G3755" s="48" t="s">
        <v>258</v>
      </c>
      <c r="H3755" s="109"/>
      <c r="I3755" s="97">
        <f t="shared" si="1412"/>
        <v>0</v>
      </c>
      <c r="J3755" s="110"/>
      <c r="K3755" s="110"/>
      <c r="L3755" s="97">
        <f t="shared" si="1410"/>
        <v>0</v>
      </c>
      <c r="M3755" s="110"/>
      <c r="N3755" s="110"/>
      <c r="R3755" s="352">
        <f>L3755-[1]გადასახდელები!L3755</f>
        <v>0</v>
      </c>
    </row>
    <row r="3756" spans="2:18" ht="22.5" hidden="1" customHeight="1">
      <c r="B3756" s="36" t="str">
        <f t="shared" si="1411"/>
        <v>b</v>
      </c>
      <c r="C3756" s="42">
        <v>5</v>
      </c>
      <c r="D3756" s="42"/>
      <c r="F3756" s="343" t="s">
        <v>558</v>
      </c>
      <c r="G3756" s="48" t="s">
        <v>259</v>
      </c>
      <c r="H3756" s="109"/>
      <c r="I3756" s="97">
        <f t="shared" si="1412"/>
        <v>0</v>
      </c>
      <c r="J3756" s="110"/>
      <c r="K3756" s="110"/>
      <c r="L3756" s="97">
        <f t="shared" si="1410"/>
        <v>0</v>
      </c>
      <c r="M3756" s="110"/>
      <c r="N3756" s="110"/>
      <c r="R3756" s="352">
        <f>L3756-[1]გადასახდელები!L3756</f>
        <v>0</v>
      </c>
    </row>
    <row r="3757" spans="2:18" ht="33.75" hidden="1" customHeight="1">
      <c r="B3757" s="36" t="str">
        <f t="shared" si="1411"/>
        <v>b</v>
      </c>
      <c r="C3757" s="42">
        <v>5</v>
      </c>
      <c r="D3757" s="42"/>
      <c r="F3757" s="343" t="s">
        <v>626</v>
      </c>
      <c r="G3757" s="48" t="s">
        <v>260</v>
      </c>
      <c r="H3757" s="109"/>
      <c r="I3757" s="97">
        <f t="shared" si="1412"/>
        <v>0</v>
      </c>
      <c r="J3757" s="110"/>
      <c r="K3757" s="110"/>
      <c r="L3757" s="97">
        <f t="shared" si="1410"/>
        <v>0</v>
      </c>
      <c r="M3757" s="110"/>
      <c r="N3757" s="110"/>
      <c r="R3757" s="352">
        <f>L3757-[1]გადასახდელები!L3757</f>
        <v>0</v>
      </c>
    </row>
    <row r="3758" spans="2:18" ht="24.75" hidden="1" customHeight="1">
      <c r="B3758" s="36" t="str">
        <f t="shared" si="1411"/>
        <v>b</v>
      </c>
      <c r="C3758" s="42">
        <v>5</v>
      </c>
      <c r="D3758" s="42"/>
      <c r="F3758" s="343" t="s">
        <v>627</v>
      </c>
      <c r="G3758" s="48" t="s">
        <v>261</v>
      </c>
      <c r="H3758" s="109"/>
      <c r="I3758" s="97">
        <f t="shared" si="1412"/>
        <v>0</v>
      </c>
      <c r="J3758" s="110"/>
      <c r="K3758" s="110"/>
      <c r="L3758" s="97">
        <f t="shared" si="1410"/>
        <v>0</v>
      </c>
      <c r="M3758" s="110"/>
      <c r="N3758" s="110"/>
      <c r="R3758" s="352">
        <f>L3758-[1]გადასახდელები!L3758</f>
        <v>0</v>
      </c>
    </row>
    <row r="3759" spans="2:18" ht="35.25" hidden="1" customHeight="1">
      <c r="B3759" s="36" t="str">
        <f t="shared" si="1411"/>
        <v>b</v>
      </c>
      <c r="C3759" s="42">
        <v>5</v>
      </c>
      <c r="D3759" s="42"/>
      <c r="F3759" s="343" t="s">
        <v>628</v>
      </c>
      <c r="G3759" s="48" t="s">
        <v>262</v>
      </c>
      <c r="H3759" s="109"/>
      <c r="I3759" s="97">
        <f t="shared" si="1412"/>
        <v>0</v>
      </c>
      <c r="J3759" s="110"/>
      <c r="K3759" s="110"/>
      <c r="L3759" s="97">
        <f t="shared" si="1410"/>
        <v>0</v>
      </c>
      <c r="M3759" s="110"/>
      <c r="N3759" s="110"/>
      <c r="R3759" s="352">
        <f>L3759-[1]გადასახდელები!L3759</f>
        <v>0</v>
      </c>
    </row>
    <row r="3760" spans="2:18" ht="33.75" hidden="1" customHeight="1">
      <c r="B3760" s="36" t="str">
        <f t="shared" si="1411"/>
        <v>b</v>
      </c>
      <c r="C3760" s="42">
        <v>5</v>
      </c>
      <c r="D3760" s="42"/>
      <c r="F3760" s="343" t="s">
        <v>629</v>
      </c>
      <c r="G3760" s="48" t="s">
        <v>263</v>
      </c>
      <c r="H3760" s="109"/>
      <c r="I3760" s="97">
        <f t="shared" si="1412"/>
        <v>0</v>
      </c>
      <c r="J3760" s="110"/>
      <c r="K3760" s="110"/>
      <c r="L3760" s="97">
        <f t="shared" si="1410"/>
        <v>0</v>
      </c>
      <c r="M3760" s="110"/>
      <c r="N3760" s="110"/>
      <c r="R3760" s="352">
        <f>L3760-[1]გადასახდელები!L3760</f>
        <v>0</v>
      </c>
    </row>
    <row r="3761" spans="2:18" ht="20.25" hidden="1" customHeight="1">
      <c r="B3761" s="36" t="str">
        <f t="shared" si="1411"/>
        <v>b</v>
      </c>
      <c r="C3761" s="42">
        <v>5</v>
      </c>
      <c r="D3761" s="42"/>
      <c r="F3761" s="343" t="s">
        <v>630</v>
      </c>
      <c r="G3761" s="48" t="s">
        <v>264</v>
      </c>
      <c r="H3761" s="109"/>
      <c r="I3761" s="97">
        <f t="shared" si="1412"/>
        <v>0</v>
      </c>
      <c r="J3761" s="110"/>
      <c r="K3761" s="110"/>
      <c r="L3761" s="97">
        <f t="shared" si="1410"/>
        <v>0</v>
      </c>
      <c r="M3761" s="110"/>
      <c r="N3761" s="110"/>
      <c r="R3761" s="352">
        <f>L3761-[1]გადასახდელები!L3761</f>
        <v>0</v>
      </c>
    </row>
    <row r="3762" spans="2:18" ht="20.25" hidden="1" customHeight="1">
      <c r="B3762" s="36" t="str">
        <f t="shared" si="1411"/>
        <v>b</v>
      </c>
      <c r="C3762" s="42">
        <v>5</v>
      </c>
      <c r="D3762" s="42"/>
      <c r="F3762" s="343" t="s">
        <v>631</v>
      </c>
      <c r="G3762" s="48" t="s">
        <v>265</v>
      </c>
      <c r="H3762" s="109"/>
      <c r="I3762" s="97">
        <f t="shared" si="1412"/>
        <v>0</v>
      </c>
      <c r="J3762" s="110"/>
      <c r="K3762" s="110"/>
      <c r="L3762" s="97">
        <f t="shared" si="1410"/>
        <v>0</v>
      </c>
      <c r="M3762" s="110"/>
      <c r="N3762" s="110"/>
      <c r="R3762" s="352">
        <f>L3762-[1]გადასახდელები!L3762</f>
        <v>0</v>
      </c>
    </row>
    <row r="3763" spans="2:18" ht="20.25" hidden="1" customHeight="1">
      <c r="B3763" s="36" t="str">
        <f t="shared" si="1411"/>
        <v>b</v>
      </c>
      <c r="C3763" s="42">
        <v>5</v>
      </c>
      <c r="D3763" s="42"/>
      <c r="F3763" s="343" t="s">
        <v>559</v>
      </c>
      <c r="G3763" s="48" t="s">
        <v>266</v>
      </c>
      <c r="H3763" s="109"/>
      <c r="I3763" s="97">
        <f t="shared" si="1412"/>
        <v>0</v>
      </c>
      <c r="J3763" s="110"/>
      <c r="K3763" s="110"/>
      <c r="L3763" s="97">
        <f t="shared" si="1410"/>
        <v>0</v>
      </c>
      <c r="M3763" s="110"/>
      <c r="N3763" s="110"/>
      <c r="R3763" s="352">
        <f>L3763-[1]გადასახდელები!L3763</f>
        <v>0</v>
      </c>
    </row>
    <row r="3764" spans="2:18" ht="20.25" hidden="1" customHeight="1">
      <c r="B3764" s="36" t="str">
        <f t="shared" si="1411"/>
        <v>b</v>
      </c>
      <c r="C3764" s="42">
        <v>5</v>
      </c>
      <c r="D3764" s="42"/>
      <c r="F3764" s="343" t="s">
        <v>632</v>
      </c>
      <c r="G3764" s="48" t="s">
        <v>267</v>
      </c>
      <c r="H3764" s="109"/>
      <c r="I3764" s="97">
        <f t="shared" si="1412"/>
        <v>0</v>
      </c>
      <c r="J3764" s="110"/>
      <c r="K3764" s="110"/>
      <c r="L3764" s="97">
        <f t="shared" si="1410"/>
        <v>0</v>
      </c>
      <c r="M3764" s="110"/>
      <c r="N3764" s="110"/>
      <c r="R3764" s="352">
        <f>L3764-[1]გადასახდელები!L3764</f>
        <v>0</v>
      </c>
    </row>
    <row r="3765" spans="2:18" ht="34.5" hidden="1" customHeight="1">
      <c r="B3765" s="36" t="str">
        <f t="shared" si="1411"/>
        <v>b</v>
      </c>
      <c r="C3765" s="42">
        <v>5</v>
      </c>
      <c r="D3765" s="42"/>
      <c r="F3765" s="343" t="s">
        <v>633</v>
      </c>
      <c r="G3765" s="48" t="s">
        <v>268</v>
      </c>
      <c r="H3765" s="109"/>
      <c r="I3765" s="97">
        <f t="shared" si="1412"/>
        <v>0</v>
      </c>
      <c r="J3765" s="110"/>
      <c r="K3765" s="110"/>
      <c r="L3765" s="97">
        <f t="shared" si="1410"/>
        <v>0</v>
      </c>
      <c r="M3765" s="110"/>
      <c r="N3765" s="110"/>
      <c r="R3765" s="352">
        <f>L3765-[1]გადასახდელები!L3765</f>
        <v>0</v>
      </c>
    </row>
    <row r="3766" spans="2:18" ht="30.75" hidden="1" customHeight="1">
      <c r="B3766" s="36" t="str">
        <f t="shared" si="1411"/>
        <v>b</v>
      </c>
      <c r="C3766" s="42">
        <v>5</v>
      </c>
      <c r="D3766" s="42"/>
      <c r="F3766" s="343" t="s">
        <v>560</v>
      </c>
      <c r="G3766" s="48" t="s">
        <v>269</v>
      </c>
      <c r="H3766" s="109"/>
      <c r="I3766" s="97">
        <f t="shared" si="1412"/>
        <v>0</v>
      </c>
      <c r="J3766" s="110"/>
      <c r="K3766" s="110"/>
      <c r="L3766" s="97">
        <f t="shared" si="1410"/>
        <v>0</v>
      </c>
      <c r="M3766" s="110"/>
      <c r="N3766" s="110"/>
      <c r="R3766" s="352">
        <f>L3766-[1]გადასახდელები!L3766</f>
        <v>0</v>
      </c>
    </row>
    <row r="3767" spans="2:18" ht="20.25" hidden="1" customHeight="1">
      <c r="B3767" s="36" t="str">
        <f t="shared" si="1411"/>
        <v>b</v>
      </c>
      <c r="C3767" s="42">
        <v>3</v>
      </c>
      <c r="D3767" s="42"/>
      <c r="F3767" s="343" t="s">
        <v>634</v>
      </c>
      <c r="G3767" s="57" t="s">
        <v>209</v>
      </c>
      <c r="H3767" s="111"/>
      <c r="I3767" s="90">
        <f t="shared" si="1412"/>
        <v>0</v>
      </c>
      <c r="J3767" s="112"/>
      <c r="K3767" s="112"/>
      <c r="L3767" s="90">
        <f t="shared" si="1410"/>
        <v>0</v>
      </c>
      <c r="M3767" s="112"/>
      <c r="N3767" s="112"/>
      <c r="R3767" s="352">
        <f>L3767-[1]გადასახდელები!L3767</f>
        <v>0</v>
      </c>
    </row>
    <row r="3768" spans="2:18" ht="20.25" hidden="1" customHeight="1">
      <c r="B3768" s="36" t="str">
        <f t="shared" si="1411"/>
        <v>b</v>
      </c>
      <c r="C3768" s="42">
        <v>3</v>
      </c>
      <c r="D3768" s="42"/>
      <c r="F3768" s="342" t="s">
        <v>635</v>
      </c>
      <c r="G3768" s="57" t="s">
        <v>208</v>
      </c>
      <c r="H3768" s="89">
        <f>H3769+H3774+H3775</f>
        <v>0</v>
      </c>
      <c r="I3768" s="90">
        <f t="shared" si="1412"/>
        <v>0</v>
      </c>
      <c r="J3768" s="92">
        <f>J3769+J3774+J3775</f>
        <v>0</v>
      </c>
      <c r="K3768" s="92">
        <f>K3769+K3774+K3775</f>
        <v>0</v>
      </c>
      <c r="L3768" s="90">
        <f t="shared" si="1410"/>
        <v>0</v>
      </c>
      <c r="M3768" s="92">
        <f>M3769+M3774+M3775</f>
        <v>0</v>
      </c>
      <c r="N3768" s="92">
        <f>N3769+N3774+N3775</f>
        <v>0</v>
      </c>
      <c r="O3768" s="82" t="s">
        <v>146</v>
      </c>
      <c r="R3768" s="352">
        <f>L3768-[1]გადასახდელები!L3768</f>
        <v>0</v>
      </c>
    </row>
    <row r="3769" spans="2:18" ht="20.25" hidden="1" customHeight="1">
      <c r="B3769" s="36" t="str">
        <f t="shared" si="1411"/>
        <v>b</v>
      </c>
      <c r="C3769" s="42">
        <v>4</v>
      </c>
      <c r="D3769" s="42"/>
      <c r="F3769" s="342" t="s">
        <v>636</v>
      </c>
      <c r="G3769" s="47" t="s">
        <v>270</v>
      </c>
      <c r="H3769" s="93">
        <f>SUM(H3770:H3773)</f>
        <v>0</v>
      </c>
      <c r="I3769" s="94">
        <f t="shared" si="1412"/>
        <v>0</v>
      </c>
      <c r="J3769" s="95">
        <f>SUM(J3770:J3773)</f>
        <v>0</v>
      </c>
      <c r="K3769" s="95">
        <f>SUM(K3770:K3773)</f>
        <v>0</v>
      </c>
      <c r="L3769" s="94">
        <f t="shared" si="1410"/>
        <v>0</v>
      </c>
      <c r="M3769" s="95">
        <f>SUM(M3770:M3773)</f>
        <v>0</v>
      </c>
      <c r="N3769" s="95">
        <f>SUM(N3770:N3773)</f>
        <v>0</v>
      </c>
      <c r="O3769" s="82" t="s">
        <v>146</v>
      </c>
      <c r="R3769" s="352">
        <f>L3769-[1]გადასახდელები!L3769</f>
        <v>0</v>
      </c>
    </row>
    <row r="3770" spans="2:18" ht="20.25" hidden="1" customHeight="1">
      <c r="B3770" s="36" t="str">
        <f t="shared" si="1411"/>
        <v>b</v>
      </c>
      <c r="C3770" s="42">
        <v>5</v>
      </c>
      <c r="D3770" s="42"/>
      <c r="F3770" s="343" t="s">
        <v>637</v>
      </c>
      <c r="G3770" s="48" t="s">
        <v>271</v>
      </c>
      <c r="H3770" s="101"/>
      <c r="I3770" s="97">
        <f t="shared" si="1412"/>
        <v>0</v>
      </c>
      <c r="J3770" s="102"/>
      <c r="K3770" s="102"/>
      <c r="L3770" s="97">
        <f t="shared" si="1410"/>
        <v>0</v>
      </c>
      <c r="M3770" s="102"/>
      <c r="N3770" s="102"/>
      <c r="R3770" s="352">
        <f>L3770-[1]გადასახდელები!L3770</f>
        <v>0</v>
      </c>
    </row>
    <row r="3771" spans="2:18" ht="20.25" hidden="1" customHeight="1">
      <c r="B3771" s="36" t="str">
        <f t="shared" si="1411"/>
        <v>b</v>
      </c>
      <c r="C3771" s="42">
        <v>5</v>
      </c>
      <c r="D3771" s="42"/>
      <c r="F3771" s="343" t="s">
        <v>638</v>
      </c>
      <c r="G3771" s="48" t="s">
        <v>272</v>
      </c>
      <c r="H3771" s="101"/>
      <c r="I3771" s="97">
        <f t="shared" si="1412"/>
        <v>0</v>
      </c>
      <c r="J3771" s="102"/>
      <c r="K3771" s="102"/>
      <c r="L3771" s="97">
        <f t="shared" si="1410"/>
        <v>0</v>
      </c>
      <c r="M3771" s="102"/>
      <c r="N3771" s="102"/>
      <c r="R3771" s="352">
        <f>L3771-[1]გადასახდელები!L3771</f>
        <v>0</v>
      </c>
    </row>
    <row r="3772" spans="2:18" ht="20.25" hidden="1" customHeight="1">
      <c r="B3772" s="36" t="str">
        <f t="shared" si="1411"/>
        <v>b</v>
      </c>
      <c r="C3772" s="42">
        <v>5</v>
      </c>
      <c r="D3772" s="42"/>
      <c r="F3772" s="343" t="s">
        <v>639</v>
      </c>
      <c r="G3772" s="48" t="s">
        <v>273</v>
      </c>
      <c r="H3772" s="101"/>
      <c r="I3772" s="97">
        <f t="shared" si="1412"/>
        <v>0</v>
      </c>
      <c r="J3772" s="102"/>
      <c r="K3772" s="102"/>
      <c r="L3772" s="97">
        <f t="shared" si="1410"/>
        <v>0</v>
      </c>
      <c r="M3772" s="102"/>
      <c r="N3772" s="102"/>
      <c r="R3772" s="352">
        <f>L3772-[1]გადასახდელები!L3772</f>
        <v>0</v>
      </c>
    </row>
    <row r="3773" spans="2:18" ht="20.25" hidden="1" customHeight="1">
      <c r="B3773" s="36" t="str">
        <f t="shared" si="1411"/>
        <v>b</v>
      </c>
      <c r="C3773" s="42">
        <v>5</v>
      </c>
      <c r="D3773" s="42"/>
      <c r="F3773" s="343" t="s">
        <v>640</v>
      </c>
      <c r="G3773" s="48" t="s">
        <v>274</v>
      </c>
      <c r="H3773" s="101"/>
      <c r="I3773" s="97">
        <f t="shared" si="1412"/>
        <v>0</v>
      </c>
      <c r="J3773" s="102"/>
      <c r="K3773" s="102"/>
      <c r="L3773" s="97">
        <f t="shared" si="1410"/>
        <v>0</v>
      </c>
      <c r="M3773" s="102"/>
      <c r="N3773" s="102"/>
      <c r="R3773" s="352">
        <f>L3773-[1]გადასახდელები!L3773</f>
        <v>0</v>
      </c>
    </row>
    <row r="3774" spans="2:18" ht="20.25" hidden="1" customHeight="1">
      <c r="B3774" s="36" t="str">
        <f t="shared" si="1411"/>
        <v>b</v>
      </c>
      <c r="C3774" s="42">
        <v>4</v>
      </c>
      <c r="D3774" s="42"/>
      <c r="F3774" s="343" t="s">
        <v>641</v>
      </c>
      <c r="G3774" s="47" t="s">
        <v>275</v>
      </c>
      <c r="H3774" s="103"/>
      <c r="I3774" s="94">
        <f t="shared" si="1412"/>
        <v>0</v>
      </c>
      <c r="J3774" s="104"/>
      <c r="K3774" s="104"/>
      <c r="L3774" s="94">
        <f t="shared" si="1410"/>
        <v>0</v>
      </c>
      <c r="M3774" s="104"/>
      <c r="N3774" s="104"/>
      <c r="R3774" s="352">
        <f>L3774-[1]გადასახდელები!L3774</f>
        <v>0</v>
      </c>
    </row>
    <row r="3775" spans="2:18" ht="36" hidden="1" customHeight="1">
      <c r="B3775" s="36" t="str">
        <f t="shared" si="1411"/>
        <v>b</v>
      </c>
      <c r="C3775" s="42">
        <v>4</v>
      </c>
      <c r="D3775" s="42"/>
      <c r="F3775" s="343" t="s">
        <v>642</v>
      </c>
      <c r="G3775" s="47" t="s">
        <v>276</v>
      </c>
      <c r="H3775" s="103"/>
      <c r="I3775" s="94">
        <f t="shared" si="1412"/>
        <v>0</v>
      </c>
      <c r="J3775" s="104"/>
      <c r="K3775" s="104"/>
      <c r="L3775" s="94">
        <f t="shared" si="1410"/>
        <v>0</v>
      </c>
      <c r="M3775" s="104"/>
      <c r="N3775" s="104"/>
      <c r="R3775" s="352">
        <f>L3775-[1]გადასახდელები!L3775</f>
        <v>0</v>
      </c>
    </row>
    <row r="3776" spans="2:18" ht="20.25" customHeight="1" thickBot="1">
      <c r="B3776" s="36" t="str">
        <f t="shared" si="1411"/>
        <v>a</v>
      </c>
      <c r="C3776" s="42">
        <v>3</v>
      </c>
      <c r="D3776" s="42"/>
      <c r="F3776" s="343" t="s">
        <v>561</v>
      </c>
      <c r="G3776" s="57" t="s">
        <v>202</v>
      </c>
      <c r="H3776" s="111">
        <v>56.6</v>
      </c>
      <c r="I3776" s="90">
        <f t="shared" si="1412"/>
        <v>74.5</v>
      </c>
      <c r="J3776" s="112"/>
      <c r="K3776" s="112">
        <v>74.5</v>
      </c>
      <c r="L3776" s="90">
        <f t="shared" si="1410"/>
        <v>33.900000000000006</v>
      </c>
      <c r="M3776" s="112"/>
      <c r="N3776" s="112">
        <f>21.225+8.445+4.23</f>
        <v>33.900000000000006</v>
      </c>
      <c r="R3776" s="352">
        <f>L3776-[1]გადასახდელები!L3776</f>
        <v>-13.099999999999994</v>
      </c>
    </row>
    <row r="3777" spans="2:18" ht="20.25" hidden="1" customHeight="1">
      <c r="B3777" s="36" t="str">
        <f t="shared" si="1411"/>
        <v>b</v>
      </c>
      <c r="C3777" s="42">
        <v>3</v>
      </c>
      <c r="D3777" s="42"/>
      <c r="F3777" s="342" t="s">
        <v>562</v>
      </c>
      <c r="G3777" s="57" t="s">
        <v>203</v>
      </c>
      <c r="H3777" s="89">
        <f>H3778+H3781+H3784</f>
        <v>0</v>
      </c>
      <c r="I3777" s="90">
        <f t="shared" si="1412"/>
        <v>0</v>
      </c>
      <c r="J3777" s="92">
        <f>J3778+J3781+J3784</f>
        <v>0</v>
      </c>
      <c r="K3777" s="92">
        <f>K3778+K3781+K3784</f>
        <v>0</v>
      </c>
      <c r="L3777" s="90">
        <f t="shared" si="1410"/>
        <v>0</v>
      </c>
      <c r="M3777" s="92">
        <f>M3778+M3781+M3784</f>
        <v>0</v>
      </c>
      <c r="N3777" s="92">
        <f>N3778+N3781+N3784</f>
        <v>0</v>
      </c>
      <c r="O3777" s="82" t="s">
        <v>146</v>
      </c>
      <c r="R3777" s="352">
        <f>L3777-[1]გადასახდელები!L3777</f>
        <v>0</v>
      </c>
    </row>
    <row r="3778" spans="2:18" ht="20.25" hidden="1" customHeight="1">
      <c r="B3778" s="36" t="str">
        <f t="shared" si="1411"/>
        <v>b</v>
      </c>
      <c r="C3778" s="42">
        <v>4</v>
      </c>
      <c r="D3778" s="42"/>
      <c r="F3778" s="342" t="s">
        <v>643</v>
      </c>
      <c r="G3778" s="47" t="s">
        <v>277</v>
      </c>
      <c r="H3778" s="93">
        <f>SUM(H3779:H3780)</f>
        <v>0</v>
      </c>
      <c r="I3778" s="94">
        <f t="shared" si="1412"/>
        <v>0</v>
      </c>
      <c r="J3778" s="95">
        <f>SUM(J3779:J3780)</f>
        <v>0</v>
      </c>
      <c r="K3778" s="95">
        <f>SUM(K3779:K3780)</f>
        <v>0</v>
      </c>
      <c r="L3778" s="94">
        <f t="shared" si="1410"/>
        <v>0</v>
      </c>
      <c r="M3778" s="95">
        <f>SUM(M3779:M3780)</f>
        <v>0</v>
      </c>
      <c r="N3778" s="95">
        <f>SUM(N3779:N3780)</f>
        <v>0</v>
      </c>
      <c r="O3778" s="82" t="s">
        <v>146</v>
      </c>
      <c r="R3778" s="352">
        <f>L3778-[1]გადასახდელები!L3778</f>
        <v>0</v>
      </c>
    </row>
    <row r="3779" spans="2:18" ht="20.25" hidden="1" customHeight="1">
      <c r="B3779" s="36" t="str">
        <f t="shared" si="1411"/>
        <v>b</v>
      </c>
      <c r="C3779" s="42">
        <v>5</v>
      </c>
      <c r="D3779" s="42"/>
      <c r="F3779" s="343" t="s">
        <v>644</v>
      </c>
      <c r="G3779" s="48" t="s">
        <v>278</v>
      </c>
      <c r="H3779" s="101"/>
      <c r="I3779" s="97">
        <f t="shared" si="1412"/>
        <v>0</v>
      </c>
      <c r="J3779" s="102"/>
      <c r="K3779" s="102"/>
      <c r="L3779" s="97">
        <f t="shared" si="1410"/>
        <v>0</v>
      </c>
      <c r="M3779" s="102"/>
      <c r="N3779" s="102"/>
      <c r="R3779" s="352">
        <f>L3779-[1]გადასახდელები!L3779</f>
        <v>0</v>
      </c>
    </row>
    <row r="3780" spans="2:18" ht="20.25" hidden="1" customHeight="1">
      <c r="B3780" s="36" t="str">
        <f t="shared" si="1411"/>
        <v>b</v>
      </c>
      <c r="C3780" s="42">
        <v>5</v>
      </c>
      <c r="D3780" s="42"/>
      <c r="F3780" s="343" t="s">
        <v>645</v>
      </c>
      <c r="G3780" s="48" t="s">
        <v>204</v>
      </c>
      <c r="H3780" s="101"/>
      <c r="I3780" s="97">
        <f t="shared" si="1412"/>
        <v>0</v>
      </c>
      <c r="J3780" s="102"/>
      <c r="K3780" s="102"/>
      <c r="L3780" s="97">
        <f t="shared" si="1410"/>
        <v>0</v>
      </c>
      <c r="M3780" s="102"/>
      <c r="N3780" s="102"/>
      <c r="R3780" s="352">
        <f>L3780-[1]გადასახდელები!L3780</f>
        <v>0</v>
      </c>
    </row>
    <row r="3781" spans="2:18" ht="20.25" hidden="1" customHeight="1">
      <c r="B3781" s="36" t="str">
        <f t="shared" si="1411"/>
        <v>b</v>
      </c>
      <c r="C3781" s="42">
        <v>4</v>
      </c>
      <c r="D3781" s="42"/>
      <c r="F3781" s="342" t="s">
        <v>646</v>
      </c>
      <c r="G3781" s="47" t="s">
        <v>279</v>
      </c>
      <c r="H3781" s="93">
        <f>SUM(H3782:H3783)</f>
        <v>0</v>
      </c>
      <c r="I3781" s="94">
        <f t="shared" si="1412"/>
        <v>0</v>
      </c>
      <c r="J3781" s="95">
        <f>SUM(J3782:J3783)</f>
        <v>0</v>
      </c>
      <c r="K3781" s="95">
        <f>SUM(K3782:K3783)</f>
        <v>0</v>
      </c>
      <c r="L3781" s="94">
        <f t="shared" si="1410"/>
        <v>0</v>
      </c>
      <c r="M3781" s="95">
        <f>SUM(M3782:M3783)</f>
        <v>0</v>
      </c>
      <c r="N3781" s="95">
        <f>SUM(N3782:N3783)</f>
        <v>0</v>
      </c>
      <c r="O3781" s="82" t="s">
        <v>146</v>
      </c>
      <c r="R3781" s="352">
        <f>L3781-[1]გადასახდელები!L3781</f>
        <v>0</v>
      </c>
    </row>
    <row r="3782" spans="2:18" ht="20.25" hidden="1" customHeight="1">
      <c r="B3782" s="36" t="str">
        <f t="shared" si="1411"/>
        <v>b</v>
      </c>
      <c r="C3782" s="42">
        <v>5</v>
      </c>
      <c r="D3782" s="42"/>
      <c r="F3782" s="343" t="s">
        <v>647</v>
      </c>
      <c r="G3782" s="48" t="s">
        <v>278</v>
      </c>
      <c r="H3782" s="101"/>
      <c r="I3782" s="97">
        <f t="shared" si="1412"/>
        <v>0</v>
      </c>
      <c r="J3782" s="102"/>
      <c r="K3782" s="102"/>
      <c r="L3782" s="97">
        <f t="shared" si="1410"/>
        <v>0</v>
      </c>
      <c r="M3782" s="102"/>
      <c r="N3782" s="102"/>
      <c r="R3782" s="352">
        <f>L3782-[1]გადასახდელები!L3782</f>
        <v>0</v>
      </c>
    </row>
    <row r="3783" spans="2:18" ht="20.25" hidden="1" customHeight="1">
      <c r="B3783" s="36" t="str">
        <f t="shared" ref="B3783:B3846" si="1413">IF(H3783+I3783+L3783&gt;0,"a","b")</f>
        <v>b</v>
      </c>
      <c r="C3783" s="42">
        <v>5</v>
      </c>
      <c r="D3783" s="42"/>
      <c r="F3783" s="343" t="s">
        <v>648</v>
      </c>
      <c r="G3783" s="48" t="s">
        <v>204</v>
      </c>
      <c r="H3783" s="101"/>
      <c r="I3783" s="97">
        <f t="shared" si="1412"/>
        <v>0</v>
      </c>
      <c r="J3783" s="102"/>
      <c r="K3783" s="102"/>
      <c r="L3783" s="97">
        <f t="shared" si="1410"/>
        <v>0</v>
      </c>
      <c r="M3783" s="102"/>
      <c r="N3783" s="102"/>
      <c r="R3783" s="352">
        <f>L3783-[1]გადასახდელები!L3783</f>
        <v>0</v>
      </c>
    </row>
    <row r="3784" spans="2:18" ht="20.25" hidden="1" customHeight="1">
      <c r="B3784" s="36" t="str">
        <f t="shared" si="1413"/>
        <v>b</v>
      </c>
      <c r="C3784" s="42">
        <v>4</v>
      </c>
      <c r="D3784" s="42"/>
      <c r="F3784" s="342" t="s">
        <v>563</v>
      </c>
      <c r="G3784" s="47" t="s">
        <v>280</v>
      </c>
      <c r="H3784" s="93">
        <f>SUM(H3785:H3786)</f>
        <v>0</v>
      </c>
      <c r="I3784" s="94">
        <f t="shared" si="1412"/>
        <v>0</v>
      </c>
      <c r="J3784" s="95">
        <f>SUM(J3785:J3786)</f>
        <v>0</v>
      </c>
      <c r="K3784" s="95">
        <f>SUM(K3785:K3786)</f>
        <v>0</v>
      </c>
      <c r="L3784" s="94">
        <f t="shared" si="1410"/>
        <v>0</v>
      </c>
      <c r="M3784" s="95">
        <f>SUM(M3785:M3786)</f>
        <v>0</v>
      </c>
      <c r="N3784" s="95">
        <f>SUM(N3785:N3786)</f>
        <v>0</v>
      </c>
      <c r="O3784" s="82" t="s">
        <v>146</v>
      </c>
      <c r="R3784" s="352">
        <f>L3784-[1]გადასახდელები!L3784</f>
        <v>0</v>
      </c>
    </row>
    <row r="3785" spans="2:18" ht="20.25" hidden="1" customHeight="1">
      <c r="B3785" s="36" t="str">
        <f t="shared" si="1413"/>
        <v>b</v>
      </c>
      <c r="C3785" s="42">
        <v>5</v>
      </c>
      <c r="D3785" s="42"/>
      <c r="F3785" s="343" t="s">
        <v>649</v>
      </c>
      <c r="G3785" s="48" t="s">
        <v>278</v>
      </c>
      <c r="H3785" s="101"/>
      <c r="I3785" s="97">
        <f t="shared" si="1412"/>
        <v>0</v>
      </c>
      <c r="J3785" s="102"/>
      <c r="K3785" s="102"/>
      <c r="L3785" s="97">
        <f t="shared" si="1410"/>
        <v>0</v>
      </c>
      <c r="M3785" s="102"/>
      <c r="N3785" s="102"/>
      <c r="R3785" s="352">
        <f>L3785-[1]გადასახდელები!L3785</f>
        <v>0</v>
      </c>
    </row>
    <row r="3786" spans="2:18" ht="20.25" hidden="1" customHeight="1">
      <c r="B3786" s="36" t="str">
        <f t="shared" si="1413"/>
        <v>b</v>
      </c>
      <c r="C3786" s="42">
        <v>5</v>
      </c>
      <c r="D3786" s="42"/>
      <c r="F3786" s="343" t="s">
        <v>564</v>
      </c>
      <c r="G3786" s="48" t="s">
        <v>204</v>
      </c>
      <c r="H3786" s="101"/>
      <c r="I3786" s="97">
        <f t="shared" si="1412"/>
        <v>0</v>
      </c>
      <c r="J3786" s="102"/>
      <c r="K3786" s="102"/>
      <c r="L3786" s="97">
        <f t="shared" si="1410"/>
        <v>0</v>
      </c>
      <c r="M3786" s="102"/>
      <c r="N3786" s="102"/>
      <c r="R3786" s="352">
        <f>L3786-[1]გადასახდელები!L3786</f>
        <v>0</v>
      </c>
    </row>
    <row r="3787" spans="2:18" ht="20.25" hidden="1" customHeight="1">
      <c r="B3787" s="36" t="str">
        <f t="shared" si="1413"/>
        <v>b</v>
      </c>
      <c r="C3787" s="42">
        <v>3</v>
      </c>
      <c r="D3787" s="42"/>
      <c r="F3787" s="342" t="s">
        <v>565</v>
      </c>
      <c r="G3787" s="57" t="s">
        <v>206</v>
      </c>
      <c r="H3787" s="89">
        <f>H3788+H3791+H3794</f>
        <v>0</v>
      </c>
      <c r="I3787" s="90">
        <f t="shared" si="1412"/>
        <v>0</v>
      </c>
      <c r="J3787" s="92">
        <f>J3788+J3791+J3794</f>
        <v>0</v>
      </c>
      <c r="K3787" s="92">
        <f>K3788+K3791+K3794</f>
        <v>0</v>
      </c>
      <c r="L3787" s="90">
        <f t="shared" si="1410"/>
        <v>0</v>
      </c>
      <c r="M3787" s="92">
        <f>M3788+M3791+M3794</f>
        <v>0</v>
      </c>
      <c r="N3787" s="92">
        <f>N3788+N3791+N3794</f>
        <v>0</v>
      </c>
      <c r="O3787" s="82" t="s">
        <v>146</v>
      </c>
      <c r="R3787" s="352">
        <f>L3787-[1]გადასახდელები!L3787</f>
        <v>0</v>
      </c>
    </row>
    <row r="3788" spans="2:18" ht="20.25" hidden="1" customHeight="1">
      <c r="B3788" s="36" t="str">
        <f t="shared" si="1413"/>
        <v>b</v>
      </c>
      <c r="C3788" s="42">
        <v>4</v>
      </c>
      <c r="D3788" s="42"/>
      <c r="F3788" s="342" t="s">
        <v>650</v>
      </c>
      <c r="G3788" s="47" t="s">
        <v>281</v>
      </c>
      <c r="H3788" s="93">
        <f>SUM(H3789:H3790)</f>
        <v>0</v>
      </c>
      <c r="I3788" s="94">
        <f t="shared" si="1412"/>
        <v>0</v>
      </c>
      <c r="J3788" s="95">
        <f>SUM(J3789:J3790)</f>
        <v>0</v>
      </c>
      <c r="K3788" s="95">
        <f>SUM(K3789:K3790)</f>
        <v>0</v>
      </c>
      <c r="L3788" s="94">
        <f t="shared" si="1410"/>
        <v>0</v>
      </c>
      <c r="M3788" s="95">
        <f>SUM(M3789:M3790)</f>
        <v>0</v>
      </c>
      <c r="N3788" s="95">
        <f>SUM(N3789:N3790)</f>
        <v>0</v>
      </c>
      <c r="O3788" s="82" t="s">
        <v>146</v>
      </c>
      <c r="R3788" s="352">
        <f>L3788-[1]გადასახდელები!L3788</f>
        <v>0</v>
      </c>
    </row>
    <row r="3789" spans="2:18" ht="20.25" hidden="1" customHeight="1">
      <c r="B3789" s="36" t="str">
        <f t="shared" si="1413"/>
        <v>b</v>
      </c>
      <c r="C3789" s="42">
        <v>5</v>
      </c>
      <c r="D3789" s="42"/>
      <c r="F3789" s="343" t="s">
        <v>651</v>
      </c>
      <c r="G3789" s="48" t="s">
        <v>282</v>
      </c>
      <c r="H3789" s="101"/>
      <c r="I3789" s="97">
        <f t="shared" si="1412"/>
        <v>0</v>
      </c>
      <c r="J3789" s="102"/>
      <c r="K3789" s="102"/>
      <c r="L3789" s="97">
        <f t="shared" si="1410"/>
        <v>0</v>
      </c>
      <c r="M3789" s="102"/>
      <c r="N3789" s="102"/>
      <c r="R3789" s="352">
        <f>L3789-[1]გადასახდელები!L3789</f>
        <v>0</v>
      </c>
    </row>
    <row r="3790" spans="2:18" ht="20.25" hidden="1" customHeight="1">
      <c r="B3790" s="36" t="str">
        <f t="shared" si="1413"/>
        <v>b</v>
      </c>
      <c r="C3790" s="42">
        <v>5</v>
      </c>
      <c r="D3790" s="42"/>
      <c r="F3790" s="343" t="s">
        <v>652</v>
      </c>
      <c r="G3790" s="48" t="s">
        <v>283</v>
      </c>
      <c r="H3790" s="101"/>
      <c r="I3790" s="97">
        <f t="shared" si="1412"/>
        <v>0</v>
      </c>
      <c r="J3790" s="102"/>
      <c r="K3790" s="102"/>
      <c r="L3790" s="97">
        <f t="shared" si="1410"/>
        <v>0</v>
      </c>
      <c r="M3790" s="102"/>
      <c r="N3790" s="102"/>
      <c r="R3790" s="352">
        <f>L3790-[1]გადასახდელები!L3790</f>
        <v>0</v>
      </c>
    </row>
    <row r="3791" spans="2:18" ht="20.25" hidden="1" customHeight="1">
      <c r="B3791" s="36" t="str">
        <f t="shared" si="1413"/>
        <v>b</v>
      </c>
      <c r="C3791" s="42">
        <v>4</v>
      </c>
      <c r="D3791" s="42"/>
      <c r="F3791" s="342" t="s">
        <v>566</v>
      </c>
      <c r="G3791" s="47" t="s">
        <v>284</v>
      </c>
      <c r="H3791" s="93">
        <f>SUM(H3792:H3793)</f>
        <v>0</v>
      </c>
      <c r="I3791" s="94">
        <f t="shared" si="1412"/>
        <v>0</v>
      </c>
      <c r="J3791" s="95">
        <f>SUM(J3792:J3793)</f>
        <v>0</v>
      </c>
      <c r="K3791" s="95">
        <f>SUM(K3792:K3793)</f>
        <v>0</v>
      </c>
      <c r="L3791" s="94">
        <f t="shared" si="1410"/>
        <v>0</v>
      </c>
      <c r="M3791" s="95">
        <f>SUM(M3792:M3793)</f>
        <v>0</v>
      </c>
      <c r="N3791" s="95">
        <f>SUM(N3792:N3793)</f>
        <v>0</v>
      </c>
      <c r="O3791" s="82" t="s">
        <v>146</v>
      </c>
      <c r="R3791" s="352">
        <f>L3791-[1]გადასახდელები!L3791</f>
        <v>0</v>
      </c>
    </row>
    <row r="3792" spans="2:18" ht="20.25" hidden="1" customHeight="1">
      <c r="B3792" s="36" t="str">
        <f t="shared" si="1413"/>
        <v>b</v>
      </c>
      <c r="C3792" s="42">
        <v>5</v>
      </c>
      <c r="D3792" s="42"/>
      <c r="F3792" s="343" t="s">
        <v>567</v>
      </c>
      <c r="G3792" s="48" t="s">
        <v>282</v>
      </c>
      <c r="H3792" s="101"/>
      <c r="I3792" s="97">
        <f t="shared" si="1412"/>
        <v>0</v>
      </c>
      <c r="J3792" s="102"/>
      <c r="K3792" s="102"/>
      <c r="L3792" s="97">
        <f t="shared" si="1410"/>
        <v>0</v>
      </c>
      <c r="M3792" s="102"/>
      <c r="N3792" s="102"/>
      <c r="R3792" s="352">
        <f>L3792-[1]გადასახდელები!L3792</f>
        <v>0</v>
      </c>
    </row>
    <row r="3793" spans="2:18" ht="20.25" hidden="1" customHeight="1">
      <c r="B3793" s="36" t="str">
        <f t="shared" si="1413"/>
        <v>b</v>
      </c>
      <c r="C3793" s="42">
        <v>5</v>
      </c>
      <c r="D3793" s="42"/>
      <c r="F3793" s="343" t="s">
        <v>653</v>
      </c>
      <c r="G3793" s="48" t="s">
        <v>283</v>
      </c>
      <c r="H3793" s="101"/>
      <c r="I3793" s="97">
        <f t="shared" si="1412"/>
        <v>0</v>
      </c>
      <c r="J3793" s="102"/>
      <c r="K3793" s="102"/>
      <c r="L3793" s="97">
        <f t="shared" si="1410"/>
        <v>0</v>
      </c>
      <c r="M3793" s="102"/>
      <c r="N3793" s="102"/>
      <c r="R3793" s="352">
        <f>L3793-[1]გადასახდელები!L3793</f>
        <v>0</v>
      </c>
    </row>
    <row r="3794" spans="2:18" ht="20.25" hidden="1" customHeight="1">
      <c r="B3794" s="36" t="str">
        <f t="shared" si="1413"/>
        <v>b</v>
      </c>
      <c r="C3794" s="42">
        <v>4</v>
      </c>
      <c r="D3794" s="42"/>
      <c r="F3794" s="342" t="s">
        <v>654</v>
      </c>
      <c r="G3794" s="47" t="s">
        <v>207</v>
      </c>
      <c r="H3794" s="93">
        <f>SUM(H3795:H3796)</f>
        <v>0</v>
      </c>
      <c r="I3794" s="94">
        <f t="shared" si="1412"/>
        <v>0</v>
      </c>
      <c r="J3794" s="95">
        <f>SUM(J3795:J3796)</f>
        <v>0</v>
      </c>
      <c r="K3794" s="95">
        <f>SUM(K3795:K3796)</f>
        <v>0</v>
      </c>
      <c r="L3794" s="94">
        <f t="shared" si="1410"/>
        <v>0</v>
      </c>
      <c r="M3794" s="95">
        <f>SUM(M3795:M3796)</f>
        <v>0</v>
      </c>
      <c r="N3794" s="95">
        <f>SUM(N3795:N3796)</f>
        <v>0</v>
      </c>
      <c r="O3794" s="82" t="s">
        <v>146</v>
      </c>
      <c r="R3794" s="352">
        <f>L3794-[1]გადასახდელები!L3794</f>
        <v>0</v>
      </c>
    </row>
    <row r="3795" spans="2:18" ht="20.25" hidden="1" customHeight="1">
      <c r="B3795" s="36" t="str">
        <f t="shared" si="1413"/>
        <v>b</v>
      </c>
      <c r="C3795" s="42">
        <v>5</v>
      </c>
      <c r="D3795" s="42"/>
      <c r="F3795" s="343" t="s">
        <v>655</v>
      </c>
      <c r="G3795" s="48" t="s">
        <v>282</v>
      </c>
      <c r="H3795" s="101"/>
      <c r="I3795" s="97">
        <f t="shared" si="1412"/>
        <v>0</v>
      </c>
      <c r="J3795" s="102"/>
      <c r="K3795" s="102"/>
      <c r="L3795" s="97">
        <f t="shared" si="1410"/>
        <v>0</v>
      </c>
      <c r="M3795" s="102"/>
      <c r="N3795" s="102"/>
      <c r="R3795" s="352">
        <f>L3795-[1]გადასახდელები!L3795</f>
        <v>0</v>
      </c>
    </row>
    <row r="3796" spans="2:18" ht="20.25" hidden="1" customHeight="1">
      <c r="B3796" s="36" t="str">
        <f t="shared" si="1413"/>
        <v>b</v>
      </c>
      <c r="C3796" s="42">
        <v>5</v>
      </c>
      <c r="D3796" s="42"/>
      <c r="F3796" s="343" t="s">
        <v>656</v>
      </c>
      <c r="G3796" s="48" t="s">
        <v>283</v>
      </c>
      <c r="H3796" s="101"/>
      <c r="I3796" s="97">
        <f t="shared" si="1412"/>
        <v>0</v>
      </c>
      <c r="J3796" s="102"/>
      <c r="K3796" s="102"/>
      <c r="L3796" s="97">
        <f t="shared" si="1410"/>
        <v>0</v>
      </c>
      <c r="M3796" s="102"/>
      <c r="N3796" s="102"/>
      <c r="R3796" s="352">
        <f>L3796-[1]გადასახდელები!L3796</f>
        <v>0</v>
      </c>
    </row>
    <row r="3797" spans="2:18" ht="20.25" hidden="1" customHeight="1">
      <c r="B3797" s="36" t="str">
        <f t="shared" si="1413"/>
        <v>b</v>
      </c>
      <c r="C3797" s="42">
        <v>3</v>
      </c>
      <c r="D3797" s="42"/>
      <c r="F3797" s="342" t="s">
        <v>568</v>
      </c>
      <c r="G3797" s="57" t="s">
        <v>205</v>
      </c>
      <c r="H3797" s="89">
        <f>H3798+H3799</f>
        <v>0</v>
      </c>
      <c r="I3797" s="90">
        <f t="shared" si="1412"/>
        <v>0</v>
      </c>
      <c r="J3797" s="92">
        <f>J3798+J3799</f>
        <v>0</v>
      </c>
      <c r="K3797" s="92">
        <f>K3798+K3799</f>
        <v>0</v>
      </c>
      <c r="L3797" s="90">
        <f t="shared" si="1410"/>
        <v>0</v>
      </c>
      <c r="M3797" s="92">
        <f>M3798+M3799</f>
        <v>0</v>
      </c>
      <c r="N3797" s="92">
        <f>N3798+N3799</f>
        <v>0</v>
      </c>
      <c r="O3797" s="82" t="s">
        <v>146</v>
      </c>
      <c r="R3797" s="352">
        <f>L3797-[1]გადასახდელები!L3797</f>
        <v>0</v>
      </c>
    </row>
    <row r="3798" spans="2:18" ht="20.25" hidden="1" customHeight="1">
      <c r="B3798" s="36" t="str">
        <f t="shared" si="1413"/>
        <v>b</v>
      </c>
      <c r="C3798" s="42">
        <v>4</v>
      </c>
      <c r="D3798" s="42"/>
      <c r="F3798" s="343" t="s">
        <v>657</v>
      </c>
      <c r="G3798" s="47" t="s">
        <v>285</v>
      </c>
      <c r="H3798" s="103"/>
      <c r="I3798" s="94">
        <f t="shared" si="1412"/>
        <v>0</v>
      </c>
      <c r="J3798" s="104"/>
      <c r="K3798" s="104"/>
      <c r="L3798" s="94">
        <f t="shared" si="1410"/>
        <v>0</v>
      </c>
      <c r="M3798" s="104"/>
      <c r="N3798" s="104"/>
      <c r="R3798" s="352">
        <f>L3798-[1]გადასახდელები!L3798</f>
        <v>0</v>
      </c>
    </row>
    <row r="3799" spans="2:18" ht="20.25" hidden="1" customHeight="1">
      <c r="B3799" s="36" t="str">
        <f t="shared" si="1413"/>
        <v>b</v>
      </c>
      <c r="C3799" s="42">
        <v>4</v>
      </c>
      <c r="D3799" s="42"/>
      <c r="F3799" s="342" t="s">
        <v>570</v>
      </c>
      <c r="G3799" s="47" t="s">
        <v>286</v>
      </c>
      <c r="H3799" s="93">
        <f>H3800+H3819</f>
        <v>0</v>
      </c>
      <c r="I3799" s="94">
        <f t="shared" si="1412"/>
        <v>0</v>
      </c>
      <c r="J3799" s="95">
        <f>J3800+J3819</f>
        <v>0</v>
      </c>
      <c r="K3799" s="95">
        <f>K3800+K3819</f>
        <v>0</v>
      </c>
      <c r="L3799" s="94">
        <f t="shared" si="1410"/>
        <v>0</v>
      </c>
      <c r="M3799" s="95">
        <f>M3800+M3819</f>
        <v>0</v>
      </c>
      <c r="N3799" s="95">
        <f>N3800+N3819</f>
        <v>0</v>
      </c>
      <c r="O3799" s="82" t="s">
        <v>146</v>
      </c>
      <c r="R3799" s="352">
        <f>L3799-[1]გადასახდელები!L3799</f>
        <v>0</v>
      </c>
    </row>
    <row r="3800" spans="2:18" ht="20.25" hidden="1" customHeight="1">
      <c r="B3800" s="36" t="str">
        <f t="shared" si="1413"/>
        <v>b</v>
      </c>
      <c r="C3800" s="42">
        <v>5</v>
      </c>
      <c r="D3800" s="42"/>
      <c r="F3800" s="342" t="s">
        <v>569</v>
      </c>
      <c r="G3800" s="48" t="s">
        <v>287</v>
      </c>
      <c r="H3800" s="113">
        <f>SUM(H3801:H3818)</f>
        <v>0</v>
      </c>
      <c r="I3800" s="97">
        <f t="shared" si="1412"/>
        <v>0</v>
      </c>
      <c r="J3800" s="114">
        <f>SUM(J3801:J3818)</f>
        <v>0</v>
      </c>
      <c r="K3800" s="114">
        <f>SUM(K3801:K3818)</f>
        <v>0</v>
      </c>
      <c r="L3800" s="97">
        <f t="shared" si="1410"/>
        <v>0</v>
      </c>
      <c r="M3800" s="114">
        <f>SUM(M3801:M3818)</f>
        <v>0</v>
      </c>
      <c r="N3800" s="114">
        <f>SUM(N3801:N3818)</f>
        <v>0</v>
      </c>
      <c r="O3800" s="82" t="s">
        <v>146</v>
      </c>
      <c r="R3800" s="352">
        <f>L3800-[1]გადასახდელები!L3800</f>
        <v>0</v>
      </c>
    </row>
    <row r="3801" spans="2:18" ht="45" hidden="1" customHeight="1">
      <c r="B3801" s="36" t="str">
        <f t="shared" si="1413"/>
        <v>b</v>
      </c>
      <c r="C3801" s="42">
        <v>6</v>
      </c>
      <c r="D3801" s="42"/>
      <c r="F3801" s="343" t="s">
        <v>658</v>
      </c>
      <c r="G3801" s="45" t="s">
        <v>215</v>
      </c>
      <c r="H3801" s="99"/>
      <c r="I3801" s="105">
        <f t="shared" si="1412"/>
        <v>0</v>
      </c>
      <c r="J3801" s="100"/>
      <c r="K3801" s="100"/>
      <c r="L3801" s="105">
        <f t="shared" si="1410"/>
        <v>0</v>
      </c>
      <c r="M3801" s="100"/>
      <c r="N3801" s="100"/>
      <c r="R3801" s="352">
        <f>L3801-[1]გადასახდელები!L3801</f>
        <v>0</v>
      </c>
    </row>
    <row r="3802" spans="2:18" ht="20.25" hidden="1" customHeight="1">
      <c r="B3802" s="36" t="str">
        <f t="shared" si="1413"/>
        <v>b</v>
      </c>
      <c r="C3802" s="42">
        <v>6</v>
      </c>
      <c r="D3802" s="42"/>
      <c r="F3802" s="343" t="s">
        <v>659</v>
      </c>
      <c r="G3802" s="45" t="s">
        <v>288</v>
      </c>
      <c r="H3802" s="99"/>
      <c r="I3802" s="105">
        <f t="shared" si="1412"/>
        <v>0</v>
      </c>
      <c r="J3802" s="100"/>
      <c r="K3802" s="100"/>
      <c r="L3802" s="105">
        <f t="shared" si="1410"/>
        <v>0</v>
      </c>
      <c r="M3802" s="100"/>
      <c r="N3802" s="100"/>
      <c r="R3802" s="352">
        <f>L3802-[1]გადასახდელები!L3802</f>
        <v>0</v>
      </c>
    </row>
    <row r="3803" spans="2:18" ht="20.25" hidden="1" customHeight="1">
      <c r="B3803" s="36" t="str">
        <f t="shared" si="1413"/>
        <v>b</v>
      </c>
      <c r="C3803" s="42">
        <v>6</v>
      </c>
      <c r="D3803" s="42"/>
      <c r="F3803" s="343" t="s">
        <v>660</v>
      </c>
      <c r="G3803" s="45" t="s">
        <v>289</v>
      </c>
      <c r="H3803" s="99"/>
      <c r="I3803" s="105">
        <f t="shared" si="1412"/>
        <v>0</v>
      </c>
      <c r="J3803" s="100"/>
      <c r="K3803" s="100"/>
      <c r="L3803" s="105">
        <f t="shared" si="1410"/>
        <v>0</v>
      </c>
      <c r="M3803" s="100"/>
      <c r="N3803" s="100"/>
      <c r="R3803" s="352">
        <f>L3803-[1]გადასახდელები!L3803</f>
        <v>0</v>
      </c>
    </row>
    <row r="3804" spans="2:18" ht="20.25" hidden="1" customHeight="1">
      <c r="B3804" s="36" t="str">
        <f t="shared" si="1413"/>
        <v>b</v>
      </c>
      <c r="C3804" s="42">
        <v>6</v>
      </c>
      <c r="D3804" s="42"/>
      <c r="F3804" s="343" t="s">
        <v>661</v>
      </c>
      <c r="G3804" s="45" t="s">
        <v>216</v>
      </c>
      <c r="H3804" s="99"/>
      <c r="I3804" s="105">
        <f t="shared" si="1412"/>
        <v>0</v>
      </c>
      <c r="J3804" s="100"/>
      <c r="K3804" s="100"/>
      <c r="L3804" s="105">
        <f t="shared" si="1410"/>
        <v>0</v>
      </c>
      <c r="M3804" s="100"/>
      <c r="N3804" s="100"/>
      <c r="R3804" s="352">
        <f>L3804-[1]გადასახდელები!L3804</f>
        <v>0</v>
      </c>
    </row>
    <row r="3805" spans="2:18" ht="20.25" hidden="1" customHeight="1">
      <c r="B3805" s="36" t="str">
        <f t="shared" si="1413"/>
        <v>b</v>
      </c>
      <c r="C3805" s="42">
        <v>6</v>
      </c>
      <c r="D3805" s="42"/>
      <c r="F3805" s="343" t="s">
        <v>662</v>
      </c>
      <c r="G3805" s="45" t="s">
        <v>217</v>
      </c>
      <c r="H3805" s="99"/>
      <c r="I3805" s="105">
        <f t="shared" si="1412"/>
        <v>0</v>
      </c>
      <c r="J3805" s="100"/>
      <c r="K3805" s="100"/>
      <c r="L3805" s="105">
        <f t="shared" si="1410"/>
        <v>0</v>
      </c>
      <c r="M3805" s="100"/>
      <c r="N3805" s="100"/>
      <c r="R3805" s="352">
        <f>L3805-[1]გადასახდელები!L3805</f>
        <v>0</v>
      </c>
    </row>
    <row r="3806" spans="2:18" ht="20.25" hidden="1" customHeight="1">
      <c r="B3806" s="36" t="str">
        <f t="shared" si="1413"/>
        <v>b</v>
      </c>
      <c r="C3806" s="42">
        <v>6</v>
      </c>
      <c r="D3806" s="42"/>
      <c r="F3806" s="343" t="s">
        <v>571</v>
      </c>
      <c r="G3806" s="45" t="s">
        <v>290</v>
      </c>
      <c r="H3806" s="99"/>
      <c r="I3806" s="105">
        <f t="shared" si="1412"/>
        <v>0</v>
      </c>
      <c r="J3806" s="100"/>
      <c r="K3806" s="100"/>
      <c r="L3806" s="105">
        <f t="shared" si="1410"/>
        <v>0</v>
      </c>
      <c r="M3806" s="100"/>
      <c r="N3806" s="100"/>
      <c r="R3806" s="352">
        <f>L3806-[1]გადასახდელები!L3806</f>
        <v>0</v>
      </c>
    </row>
    <row r="3807" spans="2:18" ht="20.25" hidden="1" customHeight="1">
      <c r="B3807" s="36" t="str">
        <f t="shared" si="1413"/>
        <v>b</v>
      </c>
      <c r="C3807" s="42">
        <v>6</v>
      </c>
      <c r="D3807" s="42"/>
      <c r="F3807" s="343" t="s">
        <v>663</v>
      </c>
      <c r="G3807" s="45" t="s">
        <v>291</v>
      </c>
      <c r="H3807" s="99"/>
      <c r="I3807" s="105">
        <f t="shared" si="1412"/>
        <v>0</v>
      </c>
      <c r="J3807" s="100"/>
      <c r="K3807" s="100"/>
      <c r="L3807" s="105">
        <f t="shared" si="1410"/>
        <v>0</v>
      </c>
      <c r="M3807" s="100"/>
      <c r="N3807" s="100"/>
      <c r="R3807" s="352">
        <f>L3807-[1]გადასახდელები!L3807</f>
        <v>0</v>
      </c>
    </row>
    <row r="3808" spans="2:18" ht="20.25" hidden="1" customHeight="1">
      <c r="B3808" s="36" t="str">
        <f t="shared" si="1413"/>
        <v>b</v>
      </c>
      <c r="C3808" s="42">
        <v>6</v>
      </c>
      <c r="D3808" s="42"/>
      <c r="F3808" s="343" t="s">
        <v>664</v>
      </c>
      <c r="G3808" s="45" t="s">
        <v>218</v>
      </c>
      <c r="H3808" s="99"/>
      <c r="I3808" s="105">
        <f t="shared" si="1412"/>
        <v>0</v>
      </c>
      <c r="J3808" s="100"/>
      <c r="K3808" s="100"/>
      <c r="L3808" s="105">
        <f t="shared" si="1410"/>
        <v>0</v>
      </c>
      <c r="M3808" s="100"/>
      <c r="N3808" s="100"/>
      <c r="R3808" s="352">
        <f>L3808-[1]გადასახდელები!L3808</f>
        <v>0</v>
      </c>
    </row>
    <row r="3809" spans="2:18" ht="20.25" hidden="1" customHeight="1">
      <c r="B3809" s="36" t="str">
        <f t="shared" si="1413"/>
        <v>b</v>
      </c>
      <c r="C3809" s="42">
        <v>6</v>
      </c>
      <c r="D3809" s="42"/>
      <c r="F3809" s="343" t="s">
        <v>665</v>
      </c>
      <c r="G3809" s="45" t="s">
        <v>219</v>
      </c>
      <c r="H3809" s="99"/>
      <c r="I3809" s="105">
        <f t="shared" si="1412"/>
        <v>0</v>
      </c>
      <c r="J3809" s="100"/>
      <c r="K3809" s="100"/>
      <c r="L3809" s="105">
        <f t="shared" si="1410"/>
        <v>0</v>
      </c>
      <c r="M3809" s="100"/>
      <c r="N3809" s="100"/>
      <c r="R3809" s="352">
        <f>L3809-[1]გადასახდელები!L3809</f>
        <v>0</v>
      </c>
    </row>
    <row r="3810" spans="2:18" ht="20.25" hidden="1" customHeight="1">
      <c r="B3810" s="36" t="str">
        <f t="shared" si="1413"/>
        <v>b</v>
      </c>
      <c r="C3810" s="42">
        <v>6</v>
      </c>
      <c r="D3810" s="42"/>
      <c r="F3810" s="343" t="s">
        <v>666</v>
      </c>
      <c r="G3810" s="45" t="s">
        <v>220</v>
      </c>
      <c r="H3810" s="99"/>
      <c r="I3810" s="105">
        <f t="shared" si="1412"/>
        <v>0</v>
      </c>
      <c r="J3810" s="100"/>
      <c r="K3810" s="100"/>
      <c r="L3810" s="105">
        <f t="shared" si="1410"/>
        <v>0</v>
      </c>
      <c r="M3810" s="100"/>
      <c r="N3810" s="100"/>
      <c r="R3810" s="352">
        <f>L3810-[1]გადასახდელები!L3810</f>
        <v>0</v>
      </c>
    </row>
    <row r="3811" spans="2:18" ht="20.25" hidden="1" customHeight="1">
      <c r="B3811" s="36" t="str">
        <f t="shared" si="1413"/>
        <v>b</v>
      </c>
      <c r="C3811" s="42">
        <v>6</v>
      </c>
      <c r="D3811" s="42"/>
      <c r="F3811" s="343" t="s">
        <v>667</v>
      </c>
      <c r="G3811" s="45" t="s">
        <v>221</v>
      </c>
      <c r="H3811" s="99"/>
      <c r="I3811" s="105">
        <f t="shared" si="1412"/>
        <v>0</v>
      </c>
      <c r="J3811" s="100"/>
      <c r="K3811" s="100"/>
      <c r="L3811" s="105">
        <f t="shared" si="1410"/>
        <v>0</v>
      </c>
      <c r="M3811" s="100"/>
      <c r="N3811" s="100"/>
      <c r="R3811" s="352">
        <f>L3811-[1]გადასახდელები!L3811</f>
        <v>0</v>
      </c>
    </row>
    <row r="3812" spans="2:18" ht="20.25" hidden="1" customHeight="1">
      <c r="B3812" s="36" t="str">
        <f t="shared" si="1413"/>
        <v>b</v>
      </c>
      <c r="C3812" s="42">
        <v>6</v>
      </c>
      <c r="D3812" s="42"/>
      <c r="F3812" s="343" t="s">
        <v>668</v>
      </c>
      <c r="G3812" s="45" t="s">
        <v>222</v>
      </c>
      <c r="H3812" s="99"/>
      <c r="I3812" s="105">
        <f t="shared" si="1412"/>
        <v>0</v>
      </c>
      <c r="J3812" s="100"/>
      <c r="K3812" s="100"/>
      <c r="L3812" s="105">
        <f t="shared" si="1410"/>
        <v>0</v>
      </c>
      <c r="M3812" s="100"/>
      <c r="N3812" s="100"/>
      <c r="R3812" s="352">
        <f>L3812-[1]გადასახდელები!L3812</f>
        <v>0</v>
      </c>
    </row>
    <row r="3813" spans="2:18" ht="20.25" hidden="1" customHeight="1">
      <c r="B3813" s="36" t="str">
        <f t="shared" si="1413"/>
        <v>b</v>
      </c>
      <c r="C3813" s="42">
        <v>6</v>
      </c>
      <c r="D3813" s="42"/>
      <c r="F3813" s="343" t="s">
        <v>669</v>
      </c>
      <c r="G3813" s="45" t="s">
        <v>223</v>
      </c>
      <c r="H3813" s="99"/>
      <c r="I3813" s="105">
        <f t="shared" si="1412"/>
        <v>0</v>
      </c>
      <c r="J3813" s="100"/>
      <c r="K3813" s="100"/>
      <c r="L3813" s="105">
        <f t="shared" si="1410"/>
        <v>0</v>
      </c>
      <c r="M3813" s="100"/>
      <c r="N3813" s="100"/>
      <c r="R3813" s="352">
        <f>L3813-[1]გადასახდელები!L3813</f>
        <v>0</v>
      </c>
    </row>
    <row r="3814" spans="2:18" ht="36" hidden="1" customHeight="1">
      <c r="B3814" s="36" t="str">
        <f t="shared" si="1413"/>
        <v>b</v>
      </c>
      <c r="C3814" s="42">
        <v>6</v>
      </c>
      <c r="D3814" s="42"/>
      <c r="F3814" s="343" t="s">
        <v>670</v>
      </c>
      <c r="G3814" s="45" t="s">
        <v>224</v>
      </c>
      <c r="H3814" s="99"/>
      <c r="I3814" s="105">
        <f t="shared" si="1412"/>
        <v>0</v>
      </c>
      <c r="J3814" s="100"/>
      <c r="K3814" s="100"/>
      <c r="L3814" s="105">
        <f t="shared" si="1410"/>
        <v>0</v>
      </c>
      <c r="M3814" s="100"/>
      <c r="N3814" s="100"/>
      <c r="R3814" s="352">
        <f>L3814-[1]გადასახდელები!L3814</f>
        <v>0</v>
      </c>
    </row>
    <row r="3815" spans="2:18" ht="48.75" hidden="1" customHeight="1">
      <c r="B3815" s="36" t="str">
        <f t="shared" si="1413"/>
        <v>b</v>
      </c>
      <c r="C3815" s="42">
        <v>6</v>
      </c>
      <c r="D3815" s="42"/>
      <c r="F3815" s="343" t="s">
        <v>671</v>
      </c>
      <c r="G3815" s="45" t="s">
        <v>225</v>
      </c>
      <c r="H3815" s="99"/>
      <c r="I3815" s="105">
        <f t="shared" si="1412"/>
        <v>0</v>
      </c>
      <c r="J3815" s="100"/>
      <c r="K3815" s="100"/>
      <c r="L3815" s="105">
        <f t="shared" si="1410"/>
        <v>0</v>
      </c>
      <c r="M3815" s="100"/>
      <c r="N3815" s="100"/>
      <c r="R3815" s="352">
        <f>L3815-[1]გადასახდელები!L3815</f>
        <v>0</v>
      </c>
    </row>
    <row r="3816" spans="2:18" ht="24.75" hidden="1" customHeight="1">
      <c r="B3816" s="36" t="str">
        <f t="shared" si="1413"/>
        <v>b</v>
      </c>
      <c r="C3816" s="42">
        <v>6</v>
      </c>
      <c r="D3816" s="42"/>
      <c r="F3816" s="343" t="s">
        <v>672</v>
      </c>
      <c r="G3816" s="45" t="s">
        <v>226</v>
      </c>
      <c r="H3816" s="99"/>
      <c r="I3816" s="105">
        <f t="shared" si="1412"/>
        <v>0</v>
      </c>
      <c r="J3816" s="100"/>
      <c r="K3816" s="100"/>
      <c r="L3816" s="105">
        <f t="shared" si="1410"/>
        <v>0</v>
      </c>
      <c r="M3816" s="100"/>
      <c r="N3816" s="100"/>
      <c r="R3816" s="352">
        <f>L3816-[1]გადასახდელები!L3816</f>
        <v>0</v>
      </c>
    </row>
    <row r="3817" spans="2:18" ht="24" hidden="1" customHeight="1">
      <c r="B3817" s="36" t="str">
        <f t="shared" si="1413"/>
        <v>b</v>
      </c>
      <c r="C3817" s="42">
        <v>6</v>
      </c>
      <c r="D3817" s="42"/>
      <c r="F3817" s="343" t="s">
        <v>673</v>
      </c>
      <c r="G3817" s="45" t="s">
        <v>227</v>
      </c>
      <c r="H3817" s="99"/>
      <c r="I3817" s="105">
        <f t="shared" si="1412"/>
        <v>0</v>
      </c>
      <c r="J3817" s="100"/>
      <c r="K3817" s="100"/>
      <c r="L3817" s="105">
        <f t="shared" si="1410"/>
        <v>0</v>
      </c>
      <c r="M3817" s="100"/>
      <c r="N3817" s="100"/>
      <c r="R3817" s="352">
        <f>L3817-[1]გადასახდელები!L3817</f>
        <v>0</v>
      </c>
    </row>
    <row r="3818" spans="2:18" ht="36.75" hidden="1" customHeight="1">
      <c r="B3818" s="36" t="str">
        <f t="shared" si="1413"/>
        <v>b</v>
      </c>
      <c r="C3818" s="42">
        <v>6</v>
      </c>
      <c r="D3818" s="42"/>
      <c r="F3818" s="343" t="s">
        <v>572</v>
      </c>
      <c r="G3818" s="45" t="s">
        <v>228</v>
      </c>
      <c r="H3818" s="99"/>
      <c r="I3818" s="105">
        <f t="shared" si="1412"/>
        <v>0</v>
      </c>
      <c r="J3818" s="100"/>
      <c r="K3818" s="100"/>
      <c r="L3818" s="105">
        <f t="shared" si="1410"/>
        <v>0</v>
      </c>
      <c r="M3818" s="100"/>
      <c r="N3818" s="100"/>
      <c r="R3818" s="352">
        <f>L3818-[1]გადასახდელები!L3818</f>
        <v>0</v>
      </c>
    </row>
    <row r="3819" spans="2:18" ht="24.75" hidden="1" customHeight="1">
      <c r="B3819" s="36" t="str">
        <f t="shared" si="1413"/>
        <v>b</v>
      </c>
      <c r="C3819" s="42">
        <v>5</v>
      </c>
      <c r="D3819" s="42"/>
      <c r="F3819" s="343" t="s">
        <v>573</v>
      </c>
      <c r="G3819" s="48" t="s">
        <v>193</v>
      </c>
      <c r="H3819" s="101"/>
      <c r="I3819" s="97">
        <f t="shared" si="1412"/>
        <v>0</v>
      </c>
      <c r="J3819" s="102"/>
      <c r="K3819" s="102"/>
      <c r="L3819" s="97">
        <f t="shared" si="1410"/>
        <v>0</v>
      </c>
      <c r="M3819" s="102"/>
      <c r="N3819" s="102"/>
      <c r="R3819" s="352">
        <f>L3819-[1]გადასახდელები!L3819</f>
        <v>0</v>
      </c>
    </row>
    <row r="3820" spans="2:18" ht="20.25" hidden="1" customHeight="1">
      <c r="B3820" s="36" t="str">
        <f t="shared" si="1413"/>
        <v>b</v>
      </c>
      <c r="C3820" s="42">
        <v>2</v>
      </c>
      <c r="D3820" s="42"/>
      <c r="E3820" s="24">
        <v>70451</v>
      </c>
      <c r="F3820" s="342" t="s">
        <v>574</v>
      </c>
      <c r="G3820" s="59" t="s">
        <v>292</v>
      </c>
      <c r="H3820" s="86">
        <f>H3821+H3868+H3876+H3875</f>
        <v>0</v>
      </c>
      <c r="I3820" s="87">
        <f t="shared" si="1412"/>
        <v>0</v>
      </c>
      <c r="J3820" s="88">
        <f>J3821+J3868+J3876+J3875</f>
        <v>0</v>
      </c>
      <c r="K3820" s="88">
        <f>K3821+K3868+K3876+K3875</f>
        <v>0</v>
      </c>
      <c r="L3820" s="87">
        <f t="shared" si="1410"/>
        <v>0</v>
      </c>
      <c r="M3820" s="88">
        <f>M3821+M3868+M3876+M3875</f>
        <v>0</v>
      </c>
      <c r="N3820" s="88">
        <f>N3821+N3868+N3876+N3875</f>
        <v>0</v>
      </c>
      <c r="O3820" s="82" t="s">
        <v>146</v>
      </c>
      <c r="P3820" s="35" t="s">
        <v>145</v>
      </c>
      <c r="R3820" s="352">
        <f>L3820-[1]გადასახდელები!L3820</f>
        <v>0</v>
      </c>
    </row>
    <row r="3821" spans="2:18" ht="20.25" hidden="1" customHeight="1">
      <c r="B3821" s="36" t="str">
        <f t="shared" si="1413"/>
        <v>b</v>
      </c>
      <c r="C3821" s="42">
        <v>3</v>
      </c>
      <c r="D3821" s="42"/>
      <c r="F3821" s="342" t="s">
        <v>575</v>
      </c>
      <c r="G3821" s="51" t="s">
        <v>293</v>
      </c>
      <c r="H3821" s="89">
        <f>H3822+H3834+H3863</f>
        <v>0</v>
      </c>
      <c r="I3821" s="90">
        <f t="shared" si="1412"/>
        <v>0</v>
      </c>
      <c r="J3821" s="89">
        <f>J3822+J3834+J3863</f>
        <v>0</v>
      </c>
      <c r="K3821" s="89">
        <f>K3822+K3834+K3863</f>
        <v>0</v>
      </c>
      <c r="L3821" s="90">
        <f t="shared" si="1410"/>
        <v>0</v>
      </c>
      <c r="M3821" s="89">
        <f>M3822+M3834+M3863</f>
        <v>0</v>
      </c>
      <c r="N3821" s="89">
        <f>N3822+N3834+N3863</f>
        <v>0</v>
      </c>
      <c r="O3821" s="82" t="s">
        <v>146</v>
      </c>
      <c r="P3821" s="35" t="s">
        <v>145</v>
      </c>
      <c r="R3821" s="352">
        <f>L3821-[1]გადასახდელები!L3821</f>
        <v>0</v>
      </c>
    </row>
    <row r="3822" spans="2:18" ht="20.25" hidden="1" customHeight="1">
      <c r="B3822" s="36" t="str">
        <f t="shared" si="1413"/>
        <v>b</v>
      </c>
      <c r="C3822" s="42">
        <v>4</v>
      </c>
      <c r="D3822" s="42"/>
      <c r="F3822" s="342" t="s">
        <v>576</v>
      </c>
      <c r="G3822" s="47" t="s">
        <v>294</v>
      </c>
      <c r="H3822" s="93">
        <f>H3823+H3824+H3825+H3826+H3827+H3828+H3829+H3830+H3831+H3832+H3833</f>
        <v>0</v>
      </c>
      <c r="I3822" s="94">
        <f t="shared" si="1412"/>
        <v>0</v>
      </c>
      <c r="J3822" s="93">
        <f>J3823+J3824+J3825+J3826+J3827+J3828+J3829+J3830+J3831+J3832+J3833</f>
        <v>0</v>
      </c>
      <c r="K3822" s="93">
        <f>K3823+K3824+K3825+K3826+K3827+K3828+K3829+K3830+K3831+K3832+K3833</f>
        <v>0</v>
      </c>
      <c r="L3822" s="94">
        <f t="shared" si="1410"/>
        <v>0</v>
      </c>
      <c r="M3822" s="93">
        <f>M3823+M3824+M3825+M3826+M3827+M3828+M3829+M3830+M3831+M3832+M3833</f>
        <v>0</v>
      </c>
      <c r="N3822" s="93">
        <f>N3823+N3824+N3825+N3826+N3827+N3828+N3829+N3830+N3831+N3832+N3833</f>
        <v>0</v>
      </c>
      <c r="O3822" s="82" t="s">
        <v>146</v>
      </c>
      <c r="P3822" s="35" t="s">
        <v>145</v>
      </c>
      <c r="R3822" s="352">
        <f>L3822-[1]გადასახდელები!L3822</f>
        <v>0</v>
      </c>
    </row>
    <row r="3823" spans="2:18" ht="20.25" hidden="1" customHeight="1">
      <c r="B3823" s="36" t="str">
        <f t="shared" si="1413"/>
        <v>b</v>
      </c>
      <c r="C3823" s="42">
        <v>5</v>
      </c>
      <c r="D3823" s="42"/>
      <c r="F3823" s="343" t="s">
        <v>577</v>
      </c>
      <c r="G3823" s="48" t="s">
        <v>295</v>
      </c>
      <c r="H3823" s="101"/>
      <c r="I3823" s="97">
        <f t="shared" si="1412"/>
        <v>0</v>
      </c>
      <c r="J3823" s="102"/>
      <c r="K3823" s="102"/>
      <c r="L3823" s="97">
        <f t="shared" si="1410"/>
        <v>0</v>
      </c>
      <c r="M3823" s="102"/>
      <c r="N3823" s="102"/>
      <c r="O3823" s="115"/>
      <c r="P3823" s="35" t="s">
        <v>145</v>
      </c>
      <c r="R3823" s="352">
        <f>L3823-[1]გადასახდელები!L3823</f>
        <v>0</v>
      </c>
    </row>
    <row r="3824" spans="2:18" ht="20.25" hidden="1" customHeight="1">
      <c r="B3824" s="36" t="str">
        <f t="shared" si="1413"/>
        <v>b</v>
      </c>
      <c r="C3824" s="42">
        <v>5</v>
      </c>
      <c r="D3824" s="42"/>
      <c r="F3824" s="343" t="s">
        <v>578</v>
      </c>
      <c r="G3824" s="48" t="s">
        <v>296</v>
      </c>
      <c r="H3824" s="101"/>
      <c r="I3824" s="97">
        <f t="shared" si="1412"/>
        <v>0</v>
      </c>
      <c r="J3824" s="102"/>
      <c r="K3824" s="102"/>
      <c r="L3824" s="97">
        <f t="shared" si="1410"/>
        <v>0</v>
      </c>
      <c r="M3824" s="102"/>
      <c r="N3824" s="102"/>
      <c r="O3824" s="115"/>
      <c r="P3824" s="35" t="s">
        <v>145</v>
      </c>
      <c r="R3824" s="352">
        <f>L3824-[1]გადასახდელები!L3824</f>
        <v>0</v>
      </c>
    </row>
    <row r="3825" spans="2:18" ht="30.75" hidden="1" customHeight="1">
      <c r="B3825" s="36" t="str">
        <f t="shared" si="1413"/>
        <v>b</v>
      </c>
      <c r="C3825" s="42">
        <v>5</v>
      </c>
      <c r="D3825" s="42"/>
      <c r="F3825" s="343" t="s">
        <v>674</v>
      </c>
      <c r="G3825" s="52" t="s">
        <v>297</v>
      </c>
      <c r="H3825" s="101"/>
      <c r="I3825" s="97">
        <f t="shared" si="1412"/>
        <v>0</v>
      </c>
      <c r="J3825" s="102"/>
      <c r="K3825" s="102"/>
      <c r="L3825" s="97">
        <f t="shared" si="1410"/>
        <v>0</v>
      </c>
      <c r="M3825" s="102"/>
      <c r="N3825" s="102"/>
      <c r="O3825" s="115"/>
      <c r="P3825" s="35" t="s">
        <v>145</v>
      </c>
      <c r="R3825" s="352">
        <f>L3825-[1]გადასახდელები!L3825</f>
        <v>0</v>
      </c>
    </row>
    <row r="3826" spans="2:18" ht="20.25" hidden="1" customHeight="1">
      <c r="B3826" s="36" t="str">
        <f t="shared" si="1413"/>
        <v>b</v>
      </c>
      <c r="C3826" s="42">
        <v>5</v>
      </c>
      <c r="D3826" s="42"/>
      <c r="F3826" s="343" t="s">
        <v>579</v>
      </c>
      <c r="G3826" s="48" t="s">
        <v>298</v>
      </c>
      <c r="H3826" s="101"/>
      <c r="I3826" s="97">
        <f t="shared" si="1412"/>
        <v>0</v>
      </c>
      <c r="J3826" s="102"/>
      <c r="K3826" s="102"/>
      <c r="L3826" s="97">
        <f t="shared" si="1410"/>
        <v>0</v>
      </c>
      <c r="M3826" s="102"/>
      <c r="N3826" s="102"/>
      <c r="O3826" s="115"/>
      <c r="P3826" s="35" t="s">
        <v>145</v>
      </c>
      <c r="R3826" s="352">
        <f>L3826-[1]გადასახდელები!L3826</f>
        <v>0</v>
      </c>
    </row>
    <row r="3827" spans="2:18" ht="20.25" hidden="1" customHeight="1">
      <c r="B3827" s="36" t="str">
        <f t="shared" si="1413"/>
        <v>b</v>
      </c>
      <c r="C3827" s="42">
        <v>5</v>
      </c>
      <c r="D3827" s="42"/>
      <c r="F3827" s="343" t="s">
        <v>580</v>
      </c>
      <c r="G3827" s="48" t="s">
        <v>299</v>
      </c>
      <c r="H3827" s="101"/>
      <c r="I3827" s="97">
        <f t="shared" si="1412"/>
        <v>0</v>
      </c>
      <c r="J3827" s="102"/>
      <c r="K3827" s="102"/>
      <c r="L3827" s="97">
        <f t="shared" si="1410"/>
        <v>0</v>
      </c>
      <c r="M3827" s="102"/>
      <c r="N3827" s="102"/>
      <c r="O3827" s="115"/>
      <c r="P3827" s="35" t="s">
        <v>145</v>
      </c>
      <c r="R3827" s="352">
        <f>L3827-[1]გადასახდელები!L3827</f>
        <v>0</v>
      </c>
    </row>
    <row r="3828" spans="2:18" ht="30.75" hidden="1" customHeight="1">
      <c r="B3828" s="36" t="str">
        <f t="shared" si="1413"/>
        <v>b</v>
      </c>
      <c r="C3828" s="42">
        <v>5</v>
      </c>
      <c r="D3828" s="42"/>
      <c r="F3828" s="343" t="s">
        <v>581</v>
      </c>
      <c r="G3828" s="48" t="s">
        <v>300</v>
      </c>
      <c r="H3828" s="101"/>
      <c r="I3828" s="97">
        <f t="shared" si="1412"/>
        <v>0</v>
      </c>
      <c r="J3828" s="102"/>
      <c r="K3828" s="102"/>
      <c r="L3828" s="97">
        <f t="shared" si="1410"/>
        <v>0</v>
      </c>
      <c r="M3828" s="102"/>
      <c r="N3828" s="102"/>
      <c r="O3828" s="115"/>
      <c r="P3828" s="35" t="s">
        <v>145</v>
      </c>
      <c r="R3828" s="352">
        <f>L3828-[1]გადასახდელები!L3828</f>
        <v>0</v>
      </c>
    </row>
    <row r="3829" spans="2:18" ht="20.25" hidden="1" customHeight="1">
      <c r="B3829" s="36" t="str">
        <f t="shared" si="1413"/>
        <v>b</v>
      </c>
      <c r="C3829" s="42">
        <v>5</v>
      </c>
      <c r="D3829" s="42"/>
      <c r="F3829" s="343" t="s">
        <v>675</v>
      </c>
      <c r="G3829" s="48" t="s">
        <v>301</v>
      </c>
      <c r="H3829" s="101"/>
      <c r="I3829" s="97">
        <f t="shared" si="1412"/>
        <v>0</v>
      </c>
      <c r="J3829" s="102"/>
      <c r="K3829" s="102"/>
      <c r="L3829" s="97">
        <f t="shared" si="1410"/>
        <v>0</v>
      </c>
      <c r="M3829" s="102"/>
      <c r="N3829" s="102"/>
      <c r="O3829" s="115"/>
      <c r="P3829" s="35" t="s">
        <v>145</v>
      </c>
      <c r="R3829" s="352">
        <f>L3829-[1]გადასახდელები!L3829</f>
        <v>0</v>
      </c>
    </row>
    <row r="3830" spans="2:18" ht="20.25" hidden="1" customHeight="1">
      <c r="B3830" s="36" t="str">
        <f t="shared" si="1413"/>
        <v>b</v>
      </c>
      <c r="C3830" s="42">
        <v>5</v>
      </c>
      <c r="D3830" s="42"/>
      <c r="F3830" s="343" t="s">
        <v>582</v>
      </c>
      <c r="G3830" s="48" t="s">
        <v>302</v>
      </c>
      <c r="H3830" s="101"/>
      <c r="I3830" s="97">
        <f t="shared" si="1412"/>
        <v>0</v>
      </c>
      <c r="J3830" s="102"/>
      <c r="K3830" s="102"/>
      <c r="L3830" s="97">
        <f t="shared" si="1410"/>
        <v>0</v>
      </c>
      <c r="M3830" s="102"/>
      <c r="N3830" s="102"/>
      <c r="O3830" s="115"/>
      <c r="P3830" s="35" t="s">
        <v>145</v>
      </c>
      <c r="R3830" s="352">
        <f>L3830-[1]გადასახდელები!L3830</f>
        <v>0</v>
      </c>
    </row>
    <row r="3831" spans="2:18" ht="20.25" hidden="1" customHeight="1">
      <c r="B3831" s="36" t="str">
        <f t="shared" si="1413"/>
        <v>b</v>
      </c>
      <c r="C3831" s="42">
        <v>5</v>
      </c>
      <c r="D3831" s="42"/>
      <c r="F3831" s="343" t="s">
        <v>676</v>
      </c>
      <c r="G3831" s="48" t="s">
        <v>303</v>
      </c>
      <c r="H3831" s="101"/>
      <c r="I3831" s="97">
        <f t="shared" si="1412"/>
        <v>0</v>
      </c>
      <c r="J3831" s="102"/>
      <c r="K3831" s="102"/>
      <c r="L3831" s="97">
        <f t="shared" si="1410"/>
        <v>0</v>
      </c>
      <c r="M3831" s="102"/>
      <c r="N3831" s="102"/>
      <c r="O3831" s="115"/>
      <c r="P3831" s="35" t="s">
        <v>145</v>
      </c>
      <c r="R3831" s="352">
        <f>L3831-[1]გადასახდელები!L3831</f>
        <v>0</v>
      </c>
    </row>
    <row r="3832" spans="2:18" ht="20.25" hidden="1" customHeight="1">
      <c r="B3832" s="36" t="str">
        <f t="shared" si="1413"/>
        <v>b</v>
      </c>
      <c r="C3832" s="42">
        <v>5</v>
      </c>
      <c r="D3832" s="42"/>
      <c r="F3832" s="343" t="s">
        <v>677</v>
      </c>
      <c r="G3832" s="48" t="s">
        <v>304</v>
      </c>
      <c r="H3832" s="101"/>
      <c r="I3832" s="97">
        <f t="shared" si="1412"/>
        <v>0</v>
      </c>
      <c r="J3832" s="102"/>
      <c r="K3832" s="102"/>
      <c r="L3832" s="97">
        <f t="shared" si="1410"/>
        <v>0</v>
      </c>
      <c r="M3832" s="102"/>
      <c r="N3832" s="102"/>
      <c r="O3832" s="115"/>
      <c r="P3832" s="35" t="s">
        <v>145</v>
      </c>
      <c r="R3832" s="352">
        <f>L3832-[1]გადასახდელები!L3832</f>
        <v>0</v>
      </c>
    </row>
    <row r="3833" spans="2:18" ht="20.25" hidden="1" customHeight="1">
      <c r="B3833" s="36" t="str">
        <f t="shared" si="1413"/>
        <v>b</v>
      </c>
      <c r="C3833" s="42">
        <v>5</v>
      </c>
      <c r="D3833" s="42"/>
      <c r="F3833" s="343" t="s">
        <v>583</v>
      </c>
      <c r="G3833" s="48" t="s">
        <v>305</v>
      </c>
      <c r="H3833" s="101"/>
      <c r="I3833" s="97">
        <f t="shared" si="1412"/>
        <v>0</v>
      </c>
      <c r="J3833" s="102"/>
      <c r="K3833" s="102"/>
      <c r="L3833" s="97">
        <f t="shared" si="1410"/>
        <v>0</v>
      </c>
      <c r="M3833" s="102"/>
      <c r="N3833" s="102"/>
      <c r="O3833" s="115"/>
      <c r="P3833" s="35" t="s">
        <v>145</v>
      </c>
      <c r="R3833" s="352">
        <f>L3833-[1]გადასახდელები!L3833</f>
        <v>0</v>
      </c>
    </row>
    <row r="3834" spans="2:18" ht="20.25" hidden="1" customHeight="1">
      <c r="B3834" s="36" t="str">
        <f t="shared" si="1413"/>
        <v>b</v>
      </c>
      <c r="C3834" s="42">
        <v>4</v>
      </c>
      <c r="D3834" s="42"/>
      <c r="F3834" s="342" t="s">
        <v>584</v>
      </c>
      <c r="G3834" s="47" t="s">
        <v>306</v>
      </c>
      <c r="H3834" s="93">
        <f>H3835+H3842</f>
        <v>0</v>
      </c>
      <c r="I3834" s="94">
        <f t="shared" si="1412"/>
        <v>0</v>
      </c>
      <c r="J3834" s="93">
        <f>J3835+J3842</f>
        <v>0</v>
      </c>
      <c r="K3834" s="93">
        <f>K3835+K3842</f>
        <v>0</v>
      </c>
      <c r="L3834" s="94">
        <f t="shared" si="1410"/>
        <v>0</v>
      </c>
      <c r="M3834" s="93">
        <f>M3835+M3842</f>
        <v>0</v>
      </c>
      <c r="N3834" s="93">
        <f>N3835+N3842</f>
        <v>0</v>
      </c>
      <c r="O3834" s="82" t="s">
        <v>146</v>
      </c>
      <c r="P3834" s="35" t="s">
        <v>145</v>
      </c>
      <c r="R3834" s="352">
        <f>L3834-[1]გადასახდელები!L3834</f>
        <v>0</v>
      </c>
    </row>
    <row r="3835" spans="2:18" ht="20.25" hidden="1" customHeight="1">
      <c r="B3835" s="36" t="str">
        <f t="shared" si="1413"/>
        <v>b</v>
      </c>
      <c r="C3835" s="42">
        <v>5</v>
      </c>
      <c r="D3835" s="42"/>
      <c r="F3835" s="342" t="s">
        <v>585</v>
      </c>
      <c r="G3835" s="48" t="s">
        <v>307</v>
      </c>
      <c r="H3835" s="96">
        <f>SUM(H3836:H3841)</f>
        <v>0</v>
      </c>
      <c r="I3835" s="97">
        <f t="shared" si="1412"/>
        <v>0</v>
      </c>
      <c r="J3835" s="96">
        <f>SUM(J3836:J3841)</f>
        <v>0</v>
      </c>
      <c r="K3835" s="96">
        <f>SUM(K3836:K3841)</f>
        <v>0</v>
      </c>
      <c r="L3835" s="97">
        <f t="shared" si="1410"/>
        <v>0</v>
      </c>
      <c r="M3835" s="96">
        <f>SUM(M3836:M3841)</f>
        <v>0</v>
      </c>
      <c r="N3835" s="96">
        <f>SUM(N3836:N3841)</f>
        <v>0</v>
      </c>
      <c r="O3835" s="82" t="s">
        <v>146</v>
      </c>
      <c r="P3835" s="35" t="s">
        <v>145</v>
      </c>
      <c r="R3835" s="352">
        <f>L3835-[1]გადასახდელები!L3835</f>
        <v>0</v>
      </c>
    </row>
    <row r="3836" spans="2:18" ht="20.25" hidden="1" customHeight="1">
      <c r="B3836" s="36" t="str">
        <f t="shared" si="1413"/>
        <v>b</v>
      </c>
      <c r="C3836" s="42">
        <v>6</v>
      </c>
      <c r="D3836" s="42"/>
      <c r="F3836" s="343" t="s">
        <v>586</v>
      </c>
      <c r="G3836" s="53" t="s">
        <v>308</v>
      </c>
      <c r="H3836" s="99"/>
      <c r="I3836" s="105">
        <f t="shared" si="1412"/>
        <v>0</v>
      </c>
      <c r="J3836" s="100"/>
      <c r="K3836" s="100"/>
      <c r="L3836" s="105">
        <f t="shared" si="1410"/>
        <v>0</v>
      </c>
      <c r="M3836" s="100"/>
      <c r="N3836" s="100"/>
      <c r="O3836" s="115"/>
      <c r="P3836" s="35" t="s">
        <v>145</v>
      </c>
      <c r="R3836" s="352">
        <f>L3836-[1]გადასახდელები!L3836</f>
        <v>0</v>
      </c>
    </row>
    <row r="3837" spans="2:18" ht="20.25" hidden="1" customHeight="1">
      <c r="B3837" s="36" t="str">
        <f t="shared" si="1413"/>
        <v>b</v>
      </c>
      <c r="C3837" s="42">
        <v>6</v>
      </c>
      <c r="D3837" s="42"/>
      <c r="F3837" s="343" t="s">
        <v>678</v>
      </c>
      <c r="G3837" s="53" t="s">
        <v>309</v>
      </c>
      <c r="H3837" s="99"/>
      <c r="I3837" s="105">
        <f t="shared" si="1412"/>
        <v>0</v>
      </c>
      <c r="J3837" s="100"/>
      <c r="K3837" s="100"/>
      <c r="L3837" s="105">
        <f t="shared" si="1410"/>
        <v>0</v>
      </c>
      <c r="M3837" s="100"/>
      <c r="N3837" s="100"/>
      <c r="O3837" s="115"/>
      <c r="P3837" s="35" t="s">
        <v>145</v>
      </c>
      <c r="R3837" s="352">
        <f>L3837-[1]გადასახდელები!L3837</f>
        <v>0</v>
      </c>
    </row>
    <row r="3838" spans="2:18" ht="20.25" hidden="1" customHeight="1">
      <c r="B3838" s="36" t="str">
        <f t="shared" si="1413"/>
        <v>b</v>
      </c>
      <c r="C3838" s="42">
        <v>6</v>
      </c>
      <c r="D3838" s="42"/>
      <c r="F3838" s="343" t="s">
        <v>679</v>
      </c>
      <c r="G3838" s="53" t="s">
        <v>310</v>
      </c>
      <c r="H3838" s="99"/>
      <c r="I3838" s="105">
        <f t="shared" si="1412"/>
        <v>0</v>
      </c>
      <c r="J3838" s="100"/>
      <c r="K3838" s="100"/>
      <c r="L3838" s="105">
        <f t="shared" si="1410"/>
        <v>0</v>
      </c>
      <c r="M3838" s="100"/>
      <c r="N3838" s="100"/>
      <c r="O3838" s="115"/>
      <c r="P3838" s="35" t="s">
        <v>145</v>
      </c>
      <c r="R3838" s="352">
        <f>L3838-[1]გადასახდელები!L3838</f>
        <v>0</v>
      </c>
    </row>
    <row r="3839" spans="2:18" ht="20.25" hidden="1" customHeight="1">
      <c r="B3839" s="36" t="str">
        <f t="shared" si="1413"/>
        <v>b</v>
      </c>
      <c r="C3839" s="42">
        <v>6</v>
      </c>
      <c r="D3839" s="42"/>
      <c r="F3839" s="343" t="s">
        <v>680</v>
      </c>
      <c r="G3839" s="53" t="s">
        <v>311</v>
      </c>
      <c r="H3839" s="99"/>
      <c r="I3839" s="105">
        <f t="shared" si="1412"/>
        <v>0</v>
      </c>
      <c r="J3839" s="100"/>
      <c r="K3839" s="100"/>
      <c r="L3839" s="105">
        <f t="shared" si="1410"/>
        <v>0</v>
      </c>
      <c r="M3839" s="100"/>
      <c r="N3839" s="100"/>
      <c r="O3839" s="115"/>
      <c r="P3839" s="35" t="s">
        <v>145</v>
      </c>
      <c r="R3839" s="352">
        <f>L3839-[1]გადასახდელები!L3839</f>
        <v>0</v>
      </c>
    </row>
    <row r="3840" spans="2:18" ht="20.25" hidden="1" customHeight="1">
      <c r="B3840" s="36" t="str">
        <f t="shared" si="1413"/>
        <v>b</v>
      </c>
      <c r="C3840" s="42">
        <v>6</v>
      </c>
      <c r="D3840" s="42"/>
      <c r="F3840" s="343" t="s">
        <v>681</v>
      </c>
      <c r="G3840" s="53" t="s">
        <v>312</v>
      </c>
      <c r="H3840" s="99"/>
      <c r="I3840" s="105">
        <f t="shared" si="1412"/>
        <v>0</v>
      </c>
      <c r="J3840" s="100"/>
      <c r="K3840" s="100"/>
      <c r="L3840" s="105">
        <f t="shared" si="1410"/>
        <v>0</v>
      </c>
      <c r="M3840" s="100"/>
      <c r="N3840" s="100"/>
      <c r="O3840" s="115"/>
      <c r="P3840" s="35" t="s">
        <v>145</v>
      </c>
      <c r="R3840" s="352">
        <f>L3840-[1]გადასახდელები!L3840</f>
        <v>0</v>
      </c>
    </row>
    <row r="3841" spans="2:18" ht="20.25" hidden="1" customHeight="1">
      <c r="B3841" s="36" t="str">
        <f t="shared" si="1413"/>
        <v>b</v>
      </c>
      <c r="C3841" s="42">
        <v>6</v>
      </c>
      <c r="D3841" s="42"/>
      <c r="F3841" s="343" t="s">
        <v>682</v>
      </c>
      <c r="G3841" s="53" t="s">
        <v>313</v>
      </c>
      <c r="H3841" s="99"/>
      <c r="I3841" s="105">
        <f t="shared" si="1412"/>
        <v>0</v>
      </c>
      <c r="J3841" s="100"/>
      <c r="K3841" s="100"/>
      <c r="L3841" s="105">
        <f t="shared" si="1410"/>
        <v>0</v>
      </c>
      <c r="M3841" s="100"/>
      <c r="N3841" s="100"/>
      <c r="O3841" s="115"/>
      <c r="P3841" s="35" t="s">
        <v>145</v>
      </c>
      <c r="R3841" s="352">
        <f>L3841-[1]გადასახდელები!L3841</f>
        <v>0</v>
      </c>
    </row>
    <row r="3842" spans="2:18" ht="20.25" hidden="1" customHeight="1">
      <c r="B3842" s="36" t="str">
        <f t="shared" si="1413"/>
        <v>b</v>
      </c>
      <c r="C3842" s="42">
        <v>5</v>
      </c>
      <c r="D3842" s="42"/>
      <c r="F3842" s="342" t="s">
        <v>587</v>
      </c>
      <c r="G3842" s="48" t="s">
        <v>314</v>
      </c>
      <c r="H3842" s="96">
        <f>SUM(H3843:H3862)</f>
        <v>0</v>
      </c>
      <c r="I3842" s="97">
        <f t="shared" si="1412"/>
        <v>0</v>
      </c>
      <c r="J3842" s="96">
        <f>SUM(J3843:J3862)</f>
        <v>0</v>
      </c>
      <c r="K3842" s="96">
        <f>SUM(K3843:K3862)</f>
        <v>0</v>
      </c>
      <c r="L3842" s="97">
        <f t="shared" si="1410"/>
        <v>0</v>
      </c>
      <c r="M3842" s="96">
        <f>SUM(M3843:M3862)</f>
        <v>0</v>
      </c>
      <c r="N3842" s="96">
        <f>SUM(N3843:N3862)</f>
        <v>0</v>
      </c>
      <c r="O3842" s="82" t="s">
        <v>146</v>
      </c>
      <c r="P3842" s="35" t="s">
        <v>145</v>
      </c>
      <c r="R3842" s="352">
        <f>L3842-[1]გადასახდელები!L3842</f>
        <v>0</v>
      </c>
    </row>
    <row r="3843" spans="2:18" ht="20.25" hidden="1" customHeight="1">
      <c r="B3843" s="36" t="str">
        <f t="shared" si="1413"/>
        <v>b</v>
      </c>
      <c r="C3843" s="42">
        <v>6</v>
      </c>
      <c r="D3843" s="42"/>
      <c r="F3843" s="343" t="s">
        <v>683</v>
      </c>
      <c r="G3843" s="54" t="s">
        <v>315</v>
      </c>
      <c r="H3843" s="116"/>
      <c r="I3843" s="105">
        <f t="shared" si="1412"/>
        <v>0</v>
      </c>
      <c r="J3843" s="117"/>
      <c r="K3843" s="117"/>
      <c r="L3843" s="105">
        <f t="shared" si="1410"/>
        <v>0</v>
      </c>
      <c r="M3843" s="117"/>
      <c r="N3843" s="117"/>
      <c r="P3843" s="35" t="s">
        <v>145</v>
      </c>
      <c r="R3843" s="352">
        <f>L3843-[1]გადასახდელები!L3843</f>
        <v>0</v>
      </c>
    </row>
    <row r="3844" spans="2:18" ht="20.25" hidden="1" customHeight="1">
      <c r="B3844" s="36" t="str">
        <f t="shared" si="1413"/>
        <v>b</v>
      </c>
      <c r="C3844" s="42">
        <v>6</v>
      </c>
      <c r="D3844" s="42"/>
      <c r="F3844" s="343" t="s">
        <v>684</v>
      </c>
      <c r="G3844" s="54" t="s">
        <v>316</v>
      </c>
      <c r="H3844" s="116"/>
      <c r="I3844" s="105">
        <f t="shared" si="1412"/>
        <v>0</v>
      </c>
      <c r="J3844" s="117"/>
      <c r="K3844" s="117"/>
      <c r="L3844" s="105">
        <f t="shared" si="1410"/>
        <v>0</v>
      </c>
      <c r="M3844" s="117"/>
      <c r="N3844" s="117"/>
      <c r="P3844" s="35" t="s">
        <v>145</v>
      </c>
      <c r="R3844" s="352">
        <f>L3844-[1]გადასახდელები!L3844</f>
        <v>0</v>
      </c>
    </row>
    <row r="3845" spans="2:18" ht="30.75" hidden="1" customHeight="1">
      <c r="B3845" s="36" t="str">
        <f t="shared" si="1413"/>
        <v>b</v>
      </c>
      <c r="C3845" s="42">
        <v>6</v>
      </c>
      <c r="D3845" s="42"/>
      <c r="F3845" s="343" t="s">
        <v>588</v>
      </c>
      <c r="G3845" s="54" t="s">
        <v>317</v>
      </c>
      <c r="H3845" s="116"/>
      <c r="I3845" s="105">
        <f t="shared" si="1412"/>
        <v>0</v>
      </c>
      <c r="J3845" s="117"/>
      <c r="K3845" s="117"/>
      <c r="L3845" s="105">
        <f t="shared" si="1410"/>
        <v>0</v>
      </c>
      <c r="M3845" s="117"/>
      <c r="N3845" s="117"/>
      <c r="P3845" s="35" t="s">
        <v>145</v>
      </c>
      <c r="R3845" s="352">
        <f>L3845-[1]გადასახდელები!L3845</f>
        <v>0</v>
      </c>
    </row>
    <row r="3846" spans="2:18" ht="30.75" hidden="1" customHeight="1">
      <c r="B3846" s="36" t="str">
        <f t="shared" si="1413"/>
        <v>b</v>
      </c>
      <c r="C3846" s="42">
        <v>6</v>
      </c>
      <c r="D3846" s="42"/>
      <c r="F3846" s="343" t="s">
        <v>685</v>
      </c>
      <c r="G3846" s="54" t="s">
        <v>318</v>
      </c>
      <c r="H3846" s="116"/>
      <c r="I3846" s="105">
        <f t="shared" si="1412"/>
        <v>0</v>
      </c>
      <c r="J3846" s="117"/>
      <c r="K3846" s="117"/>
      <c r="L3846" s="105">
        <f t="shared" si="1410"/>
        <v>0</v>
      </c>
      <c r="M3846" s="117"/>
      <c r="N3846" s="117"/>
      <c r="P3846" s="35" t="s">
        <v>145</v>
      </c>
      <c r="R3846" s="352">
        <f>L3846-[1]გადასახდელები!L3846</f>
        <v>0</v>
      </c>
    </row>
    <row r="3847" spans="2:18" ht="20.25" hidden="1" customHeight="1">
      <c r="B3847" s="36" t="str">
        <f t="shared" ref="B3847:B3910" si="1414">IF(H3847+I3847+L3847&gt;0,"a","b")</f>
        <v>b</v>
      </c>
      <c r="C3847" s="42">
        <v>6</v>
      </c>
      <c r="D3847" s="42"/>
      <c r="F3847" s="343" t="s">
        <v>589</v>
      </c>
      <c r="G3847" s="54" t="s">
        <v>319</v>
      </c>
      <c r="H3847" s="116"/>
      <c r="I3847" s="105">
        <f t="shared" si="1412"/>
        <v>0</v>
      </c>
      <c r="J3847" s="117"/>
      <c r="K3847" s="117"/>
      <c r="L3847" s="105">
        <f t="shared" si="1410"/>
        <v>0</v>
      </c>
      <c r="M3847" s="117"/>
      <c r="N3847" s="117"/>
      <c r="P3847" s="35" t="s">
        <v>145</v>
      </c>
      <c r="R3847" s="352">
        <f>L3847-[1]გადასახდელები!L3847</f>
        <v>0</v>
      </c>
    </row>
    <row r="3848" spans="2:18" ht="20.25" hidden="1" customHeight="1">
      <c r="B3848" s="36" t="str">
        <f t="shared" si="1414"/>
        <v>b</v>
      </c>
      <c r="C3848" s="42">
        <v>6</v>
      </c>
      <c r="D3848" s="42"/>
      <c r="F3848" s="343" t="s">
        <v>686</v>
      </c>
      <c r="G3848" s="54" t="s">
        <v>320</v>
      </c>
      <c r="H3848" s="116"/>
      <c r="I3848" s="105">
        <f t="shared" si="1412"/>
        <v>0</v>
      </c>
      <c r="J3848" s="117"/>
      <c r="K3848" s="117"/>
      <c r="L3848" s="105">
        <f t="shared" si="1410"/>
        <v>0</v>
      </c>
      <c r="M3848" s="117"/>
      <c r="N3848" s="117"/>
      <c r="P3848" s="35" t="s">
        <v>145</v>
      </c>
      <c r="R3848" s="352">
        <f>L3848-[1]გადასახდელები!L3848</f>
        <v>0</v>
      </c>
    </row>
    <row r="3849" spans="2:18" ht="30.75" hidden="1" customHeight="1">
      <c r="B3849" s="36" t="str">
        <f t="shared" si="1414"/>
        <v>b</v>
      </c>
      <c r="C3849" s="42">
        <v>6</v>
      </c>
      <c r="D3849" s="42"/>
      <c r="F3849" s="343" t="s">
        <v>687</v>
      </c>
      <c r="G3849" s="54" t="s">
        <v>321</v>
      </c>
      <c r="H3849" s="116"/>
      <c r="I3849" s="105">
        <f t="shared" si="1412"/>
        <v>0</v>
      </c>
      <c r="J3849" s="117"/>
      <c r="K3849" s="117"/>
      <c r="L3849" s="105">
        <f t="shared" si="1410"/>
        <v>0</v>
      </c>
      <c r="M3849" s="117"/>
      <c r="N3849" s="117"/>
      <c r="P3849" s="35" t="s">
        <v>145</v>
      </c>
      <c r="R3849" s="352">
        <f>L3849-[1]გადასახდელები!L3849</f>
        <v>0</v>
      </c>
    </row>
    <row r="3850" spans="2:18" ht="20.25" hidden="1" customHeight="1">
      <c r="B3850" s="36" t="str">
        <f t="shared" si="1414"/>
        <v>b</v>
      </c>
      <c r="C3850" s="42">
        <v>6</v>
      </c>
      <c r="D3850" s="42"/>
      <c r="F3850" s="343" t="s">
        <v>590</v>
      </c>
      <c r="G3850" s="54" t="s">
        <v>322</v>
      </c>
      <c r="H3850" s="116"/>
      <c r="I3850" s="105">
        <f t="shared" si="1412"/>
        <v>0</v>
      </c>
      <c r="J3850" s="117"/>
      <c r="K3850" s="117"/>
      <c r="L3850" s="105">
        <f t="shared" si="1410"/>
        <v>0</v>
      </c>
      <c r="M3850" s="117"/>
      <c r="N3850" s="117"/>
      <c r="P3850" s="35" t="s">
        <v>145</v>
      </c>
      <c r="R3850" s="352">
        <f>L3850-[1]გადასახდელები!L3850</f>
        <v>0</v>
      </c>
    </row>
    <row r="3851" spans="2:18" ht="20.25" hidden="1" customHeight="1">
      <c r="B3851" s="36" t="str">
        <f t="shared" si="1414"/>
        <v>b</v>
      </c>
      <c r="C3851" s="42">
        <v>6</v>
      </c>
      <c r="D3851" s="42"/>
      <c r="F3851" s="343" t="s">
        <v>688</v>
      </c>
      <c r="G3851" s="54" t="s">
        <v>323</v>
      </c>
      <c r="H3851" s="116"/>
      <c r="I3851" s="105">
        <f t="shared" si="1412"/>
        <v>0</v>
      </c>
      <c r="J3851" s="117"/>
      <c r="K3851" s="117"/>
      <c r="L3851" s="105">
        <f t="shared" si="1410"/>
        <v>0</v>
      </c>
      <c r="M3851" s="117"/>
      <c r="N3851" s="117"/>
      <c r="P3851" s="35" t="s">
        <v>145</v>
      </c>
      <c r="R3851" s="352">
        <f>L3851-[1]გადასახდელები!L3851</f>
        <v>0</v>
      </c>
    </row>
    <row r="3852" spans="2:18" ht="20.25" hidden="1" customHeight="1">
      <c r="B3852" s="36" t="str">
        <f t="shared" si="1414"/>
        <v>b</v>
      </c>
      <c r="C3852" s="42">
        <v>6</v>
      </c>
      <c r="D3852" s="42"/>
      <c r="F3852" s="343" t="s">
        <v>689</v>
      </c>
      <c r="G3852" s="54" t="s">
        <v>324</v>
      </c>
      <c r="H3852" s="116"/>
      <c r="I3852" s="105">
        <f t="shared" si="1412"/>
        <v>0</v>
      </c>
      <c r="J3852" s="117"/>
      <c r="K3852" s="117"/>
      <c r="L3852" s="105">
        <f t="shared" si="1410"/>
        <v>0</v>
      </c>
      <c r="M3852" s="117"/>
      <c r="N3852" s="117"/>
      <c r="P3852" s="35" t="s">
        <v>145</v>
      </c>
      <c r="R3852" s="352">
        <f>L3852-[1]გადასახდელები!L3852</f>
        <v>0</v>
      </c>
    </row>
    <row r="3853" spans="2:18" ht="20.25" hidden="1" customHeight="1">
      <c r="B3853" s="36" t="str">
        <f t="shared" si="1414"/>
        <v>b</v>
      </c>
      <c r="C3853" s="42">
        <v>6</v>
      </c>
      <c r="D3853" s="42"/>
      <c r="F3853" s="343" t="s">
        <v>690</v>
      </c>
      <c r="G3853" s="54" t="s">
        <v>325</v>
      </c>
      <c r="H3853" s="116"/>
      <c r="I3853" s="105">
        <f t="shared" si="1412"/>
        <v>0</v>
      </c>
      <c r="J3853" s="117"/>
      <c r="K3853" s="117"/>
      <c r="L3853" s="105">
        <f t="shared" si="1410"/>
        <v>0</v>
      </c>
      <c r="M3853" s="117"/>
      <c r="N3853" s="117"/>
      <c r="P3853" s="35" t="s">
        <v>145</v>
      </c>
      <c r="R3853" s="352">
        <f>L3853-[1]გადასახდელები!L3853</f>
        <v>0</v>
      </c>
    </row>
    <row r="3854" spans="2:18" ht="20.25" hidden="1" customHeight="1">
      <c r="B3854" s="36" t="str">
        <f t="shared" si="1414"/>
        <v>b</v>
      </c>
      <c r="C3854" s="42">
        <v>6</v>
      </c>
      <c r="D3854" s="42"/>
      <c r="F3854" s="343" t="s">
        <v>691</v>
      </c>
      <c r="G3854" s="54" t="s">
        <v>326</v>
      </c>
      <c r="H3854" s="116"/>
      <c r="I3854" s="105">
        <f t="shared" si="1412"/>
        <v>0</v>
      </c>
      <c r="J3854" s="117"/>
      <c r="K3854" s="117"/>
      <c r="L3854" s="105">
        <f t="shared" si="1410"/>
        <v>0</v>
      </c>
      <c r="M3854" s="117"/>
      <c r="N3854" s="117"/>
      <c r="P3854" s="35" t="s">
        <v>145</v>
      </c>
      <c r="R3854" s="352">
        <f>L3854-[1]გადასახდელები!L3854</f>
        <v>0</v>
      </c>
    </row>
    <row r="3855" spans="2:18" ht="20.25" hidden="1" customHeight="1">
      <c r="B3855" s="36" t="str">
        <f t="shared" si="1414"/>
        <v>b</v>
      </c>
      <c r="C3855" s="42">
        <v>6</v>
      </c>
      <c r="D3855" s="42"/>
      <c r="F3855" s="343" t="s">
        <v>692</v>
      </c>
      <c r="G3855" s="54" t="s">
        <v>327</v>
      </c>
      <c r="H3855" s="116"/>
      <c r="I3855" s="105">
        <f t="shared" si="1412"/>
        <v>0</v>
      </c>
      <c r="J3855" s="117"/>
      <c r="K3855" s="117"/>
      <c r="L3855" s="105">
        <f t="shared" si="1410"/>
        <v>0</v>
      </c>
      <c r="M3855" s="117"/>
      <c r="N3855" s="117"/>
      <c r="P3855" s="35" t="s">
        <v>145</v>
      </c>
      <c r="R3855" s="352">
        <f>L3855-[1]გადასახდელები!L3855</f>
        <v>0</v>
      </c>
    </row>
    <row r="3856" spans="2:18" ht="20.25" hidden="1" customHeight="1">
      <c r="B3856" s="36" t="str">
        <f t="shared" si="1414"/>
        <v>b</v>
      </c>
      <c r="C3856" s="42">
        <v>6</v>
      </c>
      <c r="D3856" s="42"/>
      <c r="F3856" s="343" t="s">
        <v>693</v>
      </c>
      <c r="G3856" s="54" t="s">
        <v>328</v>
      </c>
      <c r="H3856" s="116"/>
      <c r="I3856" s="105">
        <f t="shared" si="1412"/>
        <v>0</v>
      </c>
      <c r="J3856" s="117"/>
      <c r="K3856" s="117"/>
      <c r="L3856" s="105">
        <f t="shared" si="1410"/>
        <v>0</v>
      </c>
      <c r="M3856" s="117"/>
      <c r="N3856" s="117"/>
      <c r="P3856" s="35" t="s">
        <v>145</v>
      </c>
      <c r="R3856" s="352">
        <f>L3856-[1]გადასახდელები!L3856</f>
        <v>0</v>
      </c>
    </row>
    <row r="3857" spans="2:18" ht="20.25" hidden="1" customHeight="1">
      <c r="B3857" s="36" t="str">
        <f t="shared" si="1414"/>
        <v>b</v>
      </c>
      <c r="C3857" s="42">
        <v>6</v>
      </c>
      <c r="D3857" s="42"/>
      <c r="F3857" s="343" t="s">
        <v>694</v>
      </c>
      <c r="G3857" s="54" t="s">
        <v>329</v>
      </c>
      <c r="H3857" s="116"/>
      <c r="I3857" s="105">
        <f t="shared" si="1412"/>
        <v>0</v>
      </c>
      <c r="J3857" s="117"/>
      <c r="K3857" s="117"/>
      <c r="L3857" s="105">
        <f t="shared" si="1410"/>
        <v>0</v>
      </c>
      <c r="M3857" s="117"/>
      <c r="N3857" s="117"/>
      <c r="P3857" s="35" t="s">
        <v>145</v>
      </c>
      <c r="R3857" s="352">
        <f>L3857-[1]გადასახდელები!L3857</f>
        <v>0</v>
      </c>
    </row>
    <row r="3858" spans="2:18" ht="20.25" hidden="1" customHeight="1">
      <c r="B3858" s="36" t="str">
        <f t="shared" si="1414"/>
        <v>b</v>
      </c>
      <c r="C3858" s="42">
        <v>6</v>
      </c>
      <c r="D3858" s="42"/>
      <c r="F3858" s="343" t="s">
        <v>695</v>
      </c>
      <c r="G3858" s="54" t="s">
        <v>330</v>
      </c>
      <c r="H3858" s="116"/>
      <c r="I3858" s="105">
        <f t="shared" si="1412"/>
        <v>0</v>
      </c>
      <c r="J3858" s="117"/>
      <c r="K3858" s="117"/>
      <c r="L3858" s="105">
        <f t="shared" si="1410"/>
        <v>0</v>
      </c>
      <c r="M3858" s="117"/>
      <c r="N3858" s="117"/>
      <c r="P3858" s="35" t="s">
        <v>145</v>
      </c>
      <c r="R3858" s="352">
        <f>L3858-[1]გადასახდელები!L3858</f>
        <v>0</v>
      </c>
    </row>
    <row r="3859" spans="2:18" ht="20.25" hidden="1" customHeight="1">
      <c r="B3859" s="36" t="str">
        <f t="shared" si="1414"/>
        <v>b</v>
      </c>
      <c r="C3859" s="42">
        <v>6</v>
      </c>
      <c r="D3859" s="42"/>
      <c r="F3859" s="343" t="s">
        <v>696</v>
      </c>
      <c r="G3859" s="54" t="s">
        <v>331</v>
      </c>
      <c r="H3859" s="116"/>
      <c r="I3859" s="105">
        <f t="shared" si="1412"/>
        <v>0</v>
      </c>
      <c r="J3859" s="117"/>
      <c r="K3859" s="117"/>
      <c r="L3859" s="105">
        <f t="shared" si="1410"/>
        <v>0</v>
      </c>
      <c r="M3859" s="117"/>
      <c r="N3859" s="117"/>
      <c r="P3859" s="35" t="s">
        <v>145</v>
      </c>
      <c r="R3859" s="352">
        <f>L3859-[1]გადასახდელები!L3859</f>
        <v>0</v>
      </c>
    </row>
    <row r="3860" spans="2:18" ht="20.25" hidden="1" customHeight="1">
      <c r="B3860" s="36" t="str">
        <f t="shared" si="1414"/>
        <v>b</v>
      </c>
      <c r="C3860" s="42">
        <v>6</v>
      </c>
      <c r="D3860" s="42"/>
      <c r="F3860" s="343" t="s">
        <v>697</v>
      </c>
      <c r="G3860" s="55" t="s">
        <v>332</v>
      </c>
      <c r="H3860" s="116"/>
      <c r="I3860" s="105">
        <f t="shared" si="1412"/>
        <v>0</v>
      </c>
      <c r="J3860" s="117"/>
      <c r="K3860" s="117"/>
      <c r="L3860" s="105">
        <f t="shared" si="1410"/>
        <v>0</v>
      </c>
      <c r="M3860" s="117"/>
      <c r="N3860" s="117"/>
      <c r="P3860" s="35" t="s">
        <v>145</v>
      </c>
      <c r="R3860" s="352">
        <f>L3860-[1]გადასახდელები!L3860</f>
        <v>0</v>
      </c>
    </row>
    <row r="3861" spans="2:18" ht="20.25" hidden="1" customHeight="1">
      <c r="B3861" s="36" t="str">
        <f t="shared" si="1414"/>
        <v>b</v>
      </c>
      <c r="C3861" s="42">
        <v>6</v>
      </c>
      <c r="D3861" s="42"/>
      <c r="F3861" s="343" t="s">
        <v>698</v>
      </c>
      <c r="G3861" s="54" t="s">
        <v>333</v>
      </c>
      <c r="H3861" s="116"/>
      <c r="I3861" s="105">
        <f t="shared" si="1412"/>
        <v>0</v>
      </c>
      <c r="J3861" s="117"/>
      <c r="K3861" s="117"/>
      <c r="L3861" s="105">
        <f t="shared" si="1410"/>
        <v>0</v>
      </c>
      <c r="M3861" s="117"/>
      <c r="N3861" s="117"/>
      <c r="P3861" s="35" t="s">
        <v>145</v>
      </c>
      <c r="R3861" s="352">
        <f>L3861-[1]გადასახდელები!L3861</f>
        <v>0</v>
      </c>
    </row>
    <row r="3862" spans="2:18" ht="30.75" hidden="1" customHeight="1">
      <c r="B3862" s="36" t="str">
        <f t="shared" si="1414"/>
        <v>b</v>
      </c>
      <c r="C3862" s="42">
        <v>6</v>
      </c>
      <c r="D3862" s="42"/>
      <c r="F3862" s="343" t="s">
        <v>591</v>
      </c>
      <c r="G3862" s="54" t="s">
        <v>334</v>
      </c>
      <c r="H3862" s="116"/>
      <c r="I3862" s="105">
        <f t="shared" si="1412"/>
        <v>0</v>
      </c>
      <c r="J3862" s="117"/>
      <c r="K3862" s="117"/>
      <c r="L3862" s="105">
        <f t="shared" si="1410"/>
        <v>0</v>
      </c>
      <c r="M3862" s="117"/>
      <c r="N3862" s="117"/>
      <c r="P3862" s="35" t="s">
        <v>145</v>
      </c>
      <c r="R3862" s="352">
        <f>L3862-[1]გადასახდელები!L3862</f>
        <v>0</v>
      </c>
    </row>
    <row r="3863" spans="2:18" ht="20.25" hidden="1" customHeight="1">
      <c r="B3863" s="36" t="str">
        <f t="shared" si="1414"/>
        <v>b</v>
      </c>
      <c r="C3863" s="42">
        <v>4</v>
      </c>
      <c r="D3863" s="42"/>
      <c r="F3863" s="342" t="s">
        <v>699</v>
      </c>
      <c r="G3863" s="47" t="s">
        <v>335</v>
      </c>
      <c r="H3863" s="93">
        <f>H3864+H3865</f>
        <v>0</v>
      </c>
      <c r="I3863" s="94">
        <f t="shared" si="1412"/>
        <v>0</v>
      </c>
      <c r="J3863" s="93">
        <f>J3864+J3865</f>
        <v>0</v>
      </c>
      <c r="K3863" s="93">
        <f>K3864+K3865</f>
        <v>0</v>
      </c>
      <c r="L3863" s="94">
        <f t="shared" si="1410"/>
        <v>0</v>
      </c>
      <c r="M3863" s="93">
        <f>M3864+M3865</f>
        <v>0</v>
      </c>
      <c r="N3863" s="93">
        <f>N3864+N3865</f>
        <v>0</v>
      </c>
      <c r="O3863" s="82" t="s">
        <v>146</v>
      </c>
      <c r="P3863" s="35" t="s">
        <v>145</v>
      </c>
      <c r="R3863" s="352">
        <f>L3863-[1]გადასახდელები!L3863</f>
        <v>0</v>
      </c>
    </row>
    <row r="3864" spans="2:18" ht="20.25" hidden="1" customHeight="1">
      <c r="B3864" s="36" t="str">
        <f t="shared" si="1414"/>
        <v>b</v>
      </c>
      <c r="C3864" s="42">
        <v>5</v>
      </c>
      <c r="D3864" s="42"/>
      <c r="F3864" s="343" t="s">
        <v>700</v>
      </c>
      <c r="G3864" s="48" t="s">
        <v>336</v>
      </c>
      <c r="H3864" s="101"/>
      <c r="I3864" s="97">
        <f t="shared" si="1412"/>
        <v>0</v>
      </c>
      <c r="J3864" s="102"/>
      <c r="K3864" s="102"/>
      <c r="L3864" s="97">
        <f t="shared" si="1410"/>
        <v>0</v>
      </c>
      <c r="M3864" s="102"/>
      <c r="N3864" s="102"/>
      <c r="O3864" s="115"/>
      <c r="P3864" s="35" t="s">
        <v>145</v>
      </c>
      <c r="R3864" s="352">
        <f>L3864-[1]გადასახდელები!L3864</f>
        <v>0</v>
      </c>
    </row>
    <row r="3865" spans="2:18" ht="20.25" hidden="1" customHeight="1">
      <c r="B3865" s="36" t="str">
        <f t="shared" si="1414"/>
        <v>b</v>
      </c>
      <c r="C3865" s="42">
        <v>5</v>
      </c>
      <c r="D3865" s="42"/>
      <c r="F3865" s="342" t="s">
        <v>701</v>
      </c>
      <c r="G3865" s="48" t="s">
        <v>337</v>
      </c>
      <c r="H3865" s="119">
        <f>H3866+H3867</f>
        <v>0</v>
      </c>
      <c r="I3865" s="105">
        <f t="shared" si="1412"/>
        <v>0</v>
      </c>
      <c r="J3865" s="119">
        <f>J3866+J3867</f>
        <v>0</v>
      </c>
      <c r="K3865" s="119">
        <f>K3866+K3867</f>
        <v>0</v>
      </c>
      <c r="L3865" s="105">
        <f t="shared" si="1410"/>
        <v>0</v>
      </c>
      <c r="M3865" s="119">
        <f>M3866+M3867</f>
        <v>0</v>
      </c>
      <c r="N3865" s="119">
        <f>N3866+N3867</f>
        <v>0</v>
      </c>
      <c r="O3865" s="82" t="s">
        <v>146</v>
      </c>
      <c r="P3865" s="35" t="s">
        <v>145</v>
      </c>
      <c r="R3865" s="352">
        <f>L3865-[1]გადასახდელები!L3865</f>
        <v>0</v>
      </c>
    </row>
    <row r="3866" spans="2:18" ht="20.25" hidden="1" customHeight="1">
      <c r="B3866" s="36" t="str">
        <f t="shared" si="1414"/>
        <v>b</v>
      </c>
      <c r="C3866" s="42">
        <v>6</v>
      </c>
      <c r="D3866" s="42"/>
      <c r="F3866" s="343" t="s">
        <v>702</v>
      </c>
      <c r="G3866" s="54" t="s">
        <v>338</v>
      </c>
      <c r="H3866" s="116"/>
      <c r="I3866" s="105">
        <f t="shared" si="1412"/>
        <v>0</v>
      </c>
      <c r="J3866" s="117"/>
      <c r="K3866" s="117"/>
      <c r="L3866" s="105">
        <f t="shared" si="1410"/>
        <v>0</v>
      </c>
      <c r="M3866" s="117"/>
      <c r="N3866" s="117"/>
      <c r="P3866" s="35" t="s">
        <v>145</v>
      </c>
      <c r="R3866" s="352">
        <f>L3866-[1]გადასახდელები!L3866</f>
        <v>0</v>
      </c>
    </row>
    <row r="3867" spans="2:18" ht="20.25" hidden="1" customHeight="1">
      <c r="B3867" s="36" t="str">
        <f t="shared" si="1414"/>
        <v>b</v>
      </c>
      <c r="C3867" s="42">
        <v>6</v>
      </c>
      <c r="D3867" s="42"/>
      <c r="F3867" s="343" t="s">
        <v>703</v>
      </c>
      <c r="G3867" s="54" t="s">
        <v>339</v>
      </c>
      <c r="H3867" s="116"/>
      <c r="I3867" s="105">
        <f t="shared" si="1412"/>
        <v>0</v>
      </c>
      <c r="J3867" s="117"/>
      <c r="K3867" s="117"/>
      <c r="L3867" s="105">
        <f t="shared" si="1410"/>
        <v>0</v>
      </c>
      <c r="M3867" s="117"/>
      <c r="N3867" s="117"/>
      <c r="P3867" s="35" t="s">
        <v>145</v>
      </c>
      <c r="R3867" s="352">
        <f>L3867-[1]გადასახდელები!L3867</f>
        <v>0</v>
      </c>
    </row>
    <row r="3868" spans="2:18" ht="30.75" hidden="1" customHeight="1">
      <c r="B3868" s="36" t="str">
        <f t="shared" si="1414"/>
        <v>b</v>
      </c>
      <c r="C3868" s="42">
        <v>3</v>
      </c>
      <c r="D3868" s="42"/>
      <c r="F3868" s="342" t="s">
        <v>704</v>
      </c>
      <c r="G3868" s="51" t="s">
        <v>340</v>
      </c>
      <c r="H3868" s="89">
        <f>H3869+H3870</f>
        <v>0</v>
      </c>
      <c r="I3868" s="90">
        <f t="shared" si="1412"/>
        <v>0</v>
      </c>
      <c r="J3868" s="89">
        <f>J3869+J3870</f>
        <v>0</v>
      </c>
      <c r="K3868" s="89">
        <f>K3869+K3870</f>
        <v>0</v>
      </c>
      <c r="L3868" s="90">
        <f t="shared" si="1410"/>
        <v>0</v>
      </c>
      <c r="M3868" s="89">
        <f>M3869+M3870</f>
        <v>0</v>
      </c>
      <c r="N3868" s="89">
        <f>N3869+N3870</f>
        <v>0</v>
      </c>
      <c r="O3868" s="82" t="s">
        <v>146</v>
      </c>
      <c r="P3868" s="35" t="s">
        <v>145</v>
      </c>
      <c r="R3868" s="352">
        <f>L3868-[1]გადასახდელები!L3868</f>
        <v>0</v>
      </c>
    </row>
    <row r="3869" spans="2:18" ht="30.75" hidden="1" customHeight="1">
      <c r="B3869" s="36" t="str">
        <f t="shared" si="1414"/>
        <v>b</v>
      </c>
      <c r="C3869" s="42">
        <v>4</v>
      </c>
      <c r="D3869" s="42"/>
      <c r="F3869" s="343" t="s">
        <v>705</v>
      </c>
      <c r="G3869" s="47" t="s">
        <v>341</v>
      </c>
      <c r="H3869" s="103"/>
      <c r="I3869" s="94">
        <f t="shared" si="1412"/>
        <v>0</v>
      </c>
      <c r="J3869" s="104"/>
      <c r="K3869" s="104"/>
      <c r="L3869" s="94">
        <f t="shared" si="1410"/>
        <v>0</v>
      </c>
      <c r="M3869" s="104"/>
      <c r="N3869" s="104"/>
      <c r="P3869" s="35" t="s">
        <v>145</v>
      </c>
      <c r="R3869" s="352">
        <f>L3869-[1]გადასახდელები!L3869</f>
        <v>0</v>
      </c>
    </row>
    <row r="3870" spans="2:18" ht="30.75" hidden="1" customHeight="1">
      <c r="B3870" s="36" t="str">
        <f t="shared" si="1414"/>
        <v>b</v>
      </c>
      <c r="C3870" s="42">
        <v>4</v>
      </c>
      <c r="D3870" s="42"/>
      <c r="F3870" s="342" t="s">
        <v>706</v>
      </c>
      <c r="G3870" s="47" t="s">
        <v>342</v>
      </c>
      <c r="H3870" s="93">
        <f>H3871+H3872+H3873+H3874</f>
        <v>0</v>
      </c>
      <c r="I3870" s="94">
        <f t="shared" si="1412"/>
        <v>0</v>
      </c>
      <c r="J3870" s="93">
        <f>J3871+J3872+J3873+J3874</f>
        <v>0</v>
      </c>
      <c r="K3870" s="93">
        <f>K3871+K3872+K3873+K3874</f>
        <v>0</v>
      </c>
      <c r="L3870" s="94">
        <f t="shared" si="1410"/>
        <v>0</v>
      </c>
      <c r="M3870" s="93">
        <f>M3871+M3872+M3873+M3874</f>
        <v>0</v>
      </c>
      <c r="N3870" s="93">
        <f>N3871+N3872+N3873+N3874</f>
        <v>0</v>
      </c>
      <c r="O3870" s="82" t="s">
        <v>146</v>
      </c>
      <c r="P3870" s="35" t="s">
        <v>145</v>
      </c>
      <c r="R3870" s="352">
        <f>L3870-[1]გადასახდელები!L3870</f>
        <v>0</v>
      </c>
    </row>
    <row r="3871" spans="2:18" ht="30.75" hidden="1" customHeight="1">
      <c r="B3871" s="36" t="str">
        <f t="shared" si="1414"/>
        <v>b</v>
      </c>
      <c r="C3871" s="42">
        <v>5</v>
      </c>
      <c r="D3871" s="42"/>
      <c r="F3871" s="343" t="s">
        <v>707</v>
      </c>
      <c r="G3871" s="48" t="s">
        <v>343</v>
      </c>
      <c r="H3871" s="101"/>
      <c r="I3871" s="97">
        <f t="shared" si="1412"/>
        <v>0</v>
      </c>
      <c r="J3871" s="102"/>
      <c r="K3871" s="102"/>
      <c r="L3871" s="97">
        <f t="shared" si="1410"/>
        <v>0</v>
      </c>
      <c r="M3871" s="102"/>
      <c r="N3871" s="102"/>
      <c r="P3871" s="35" t="s">
        <v>145</v>
      </c>
      <c r="R3871" s="352">
        <f>L3871-[1]გადასახდელები!L3871</f>
        <v>0</v>
      </c>
    </row>
    <row r="3872" spans="2:18" ht="20.25" hidden="1" customHeight="1">
      <c r="B3872" s="36" t="str">
        <f t="shared" si="1414"/>
        <v>b</v>
      </c>
      <c r="C3872" s="42">
        <v>5</v>
      </c>
      <c r="D3872" s="42"/>
      <c r="F3872" s="343" t="s">
        <v>708</v>
      </c>
      <c r="G3872" s="48" t="s">
        <v>344</v>
      </c>
      <c r="H3872" s="101"/>
      <c r="I3872" s="97">
        <f t="shared" si="1412"/>
        <v>0</v>
      </c>
      <c r="J3872" s="102"/>
      <c r="K3872" s="102"/>
      <c r="L3872" s="97">
        <f t="shared" si="1410"/>
        <v>0</v>
      </c>
      <c r="M3872" s="102"/>
      <c r="N3872" s="102"/>
      <c r="P3872" s="35" t="s">
        <v>145</v>
      </c>
      <c r="R3872" s="352">
        <f>L3872-[1]გადასახდელები!L3872</f>
        <v>0</v>
      </c>
    </row>
    <row r="3873" spans="2:18" ht="20.25" hidden="1" customHeight="1">
      <c r="B3873" s="36" t="str">
        <f t="shared" si="1414"/>
        <v>b</v>
      </c>
      <c r="C3873" s="42">
        <v>5</v>
      </c>
      <c r="D3873" s="42"/>
      <c r="F3873" s="343" t="s">
        <v>709</v>
      </c>
      <c r="G3873" s="48" t="s">
        <v>345</v>
      </c>
      <c r="H3873" s="101"/>
      <c r="I3873" s="97">
        <f t="shared" si="1412"/>
        <v>0</v>
      </c>
      <c r="J3873" s="102"/>
      <c r="K3873" s="102"/>
      <c r="L3873" s="97">
        <f t="shared" si="1410"/>
        <v>0</v>
      </c>
      <c r="M3873" s="102"/>
      <c r="N3873" s="102"/>
      <c r="P3873" s="35" t="s">
        <v>145</v>
      </c>
      <c r="R3873" s="352">
        <f>L3873-[1]გადასახდელები!L3873</f>
        <v>0</v>
      </c>
    </row>
    <row r="3874" spans="2:18" ht="20.25" hidden="1" customHeight="1">
      <c r="B3874" s="36" t="str">
        <f t="shared" si="1414"/>
        <v>b</v>
      </c>
      <c r="C3874" s="42">
        <v>5</v>
      </c>
      <c r="D3874" s="42"/>
      <c r="F3874" s="343" t="s">
        <v>710</v>
      </c>
      <c r="G3874" s="48" t="s">
        <v>214</v>
      </c>
      <c r="H3874" s="101"/>
      <c r="I3874" s="97">
        <f t="shared" si="1412"/>
        <v>0</v>
      </c>
      <c r="J3874" s="102"/>
      <c r="K3874" s="102"/>
      <c r="L3874" s="97">
        <f t="shared" si="1410"/>
        <v>0</v>
      </c>
      <c r="M3874" s="102"/>
      <c r="N3874" s="102"/>
      <c r="P3874" s="35" t="s">
        <v>145</v>
      </c>
      <c r="R3874" s="352">
        <f>L3874-[1]გადასახდელები!L3874</f>
        <v>0</v>
      </c>
    </row>
    <row r="3875" spans="2:18" ht="20.25" hidden="1" customHeight="1">
      <c r="B3875" s="36" t="str">
        <f t="shared" si="1414"/>
        <v>b</v>
      </c>
      <c r="C3875" s="42">
        <v>3</v>
      </c>
      <c r="D3875" s="42"/>
      <c r="F3875" s="343" t="s">
        <v>711</v>
      </c>
      <c r="G3875" s="51" t="s">
        <v>346</v>
      </c>
      <c r="H3875" s="111"/>
      <c r="I3875" s="90">
        <f t="shared" si="1412"/>
        <v>0</v>
      </c>
      <c r="J3875" s="112"/>
      <c r="K3875" s="112"/>
      <c r="L3875" s="90">
        <f t="shared" si="1410"/>
        <v>0</v>
      </c>
      <c r="M3875" s="112"/>
      <c r="N3875" s="112"/>
      <c r="P3875" s="35" t="s">
        <v>145</v>
      </c>
      <c r="R3875" s="352">
        <f>L3875-[1]გადასახდელები!L3875</f>
        <v>0</v>
      </c>
    </row>
    <row r="3876" spans="2:18" ht="20.25" hidden="1" customHeight="1">
      <c r="B3876" s="36" t="str">
        <f t="shared" si="1414"/>
        <v>b</v>
      </c>
      <c r="C3876" s="42">
        <v>3</v>
      </c>
      <c r="D3876" s="42"/>
      <c r="F3876" s="342" t="s">
        <v>712</v>
      </c>
      <c r="G3876" s="51" t="s">
        <v>347</v>
      </c>
      <c r="H3876" s="89">
        <f>H3877+H3878+H3879+H3882</f>
        <v>0</v>
      </c>
      <c r="I3876" s="90">
        <f t="shared" si="1412"/>
        <v>0</v>
      </c>
      <c r="J3876" s="89">
        <f>J3877+J3878+J3879+J3882</f>
        <v>0</v>
      </c>
      <c r="K3876" s="89">
        <f>K3877+K3878+K3879+K3882</f>
        <v>0</v>
      </c>
      <c r="L3876" s="90">
        <f t="shared" si="1410"/>
        <v>0</v>
      </c>
      <c r="M3876" s="89">
        <f>M3877+M3878+M3879+M3882</f>
        <v>0</v>
      </c>
      <c r="N3876" s="89">
        <f>N3877+N3878+N3879+N3882</f>
        <v>0</v>
      </c>
      <c r="O3876" s="82" t="s">
        <v>146</v>
      </c>
      <c r="P3876" s="35" t="s">
        <v>145</v>
      </c>
      <c r="R3876" s="352">
        <f>L3876-[1]გადასახდელები!L3876</f>
        <v>0</v>
      </c>
    </row>
    <row r="3877" spans="2:18" ht="30.75" hidden="1" customHeight="1">
      <c r="B3877" s="36" t="str">
        <f t="shared" si="1414"/>
        <v>b</v>
      </c>
      <c r="C3877" s="42">
        <v>4</v>
      </c>
      <c r="D3877" s="42"/>
      <c r="F3877" s="343" t="s">
        <v>713</v>
      </c>
      <c r="G3877" s="47" t="s">
        <v>348</v>
      </c>
      <c r="H3877" s="103"/>
      <c r="I3877" s="94">
        <f t="shared" si="1412"/>
        <v>0</v>
      </c>
      <c r="J3877" s="104"/>
      <c r="K3877" s="104"/>
      <c r="L3877" s="94">
        <f t="shared" si="1410"/>
        <v>0</v>
      </c>
      <c r="M3877" s="104"/>
      <c r="N3877" s="104"/>
      <c r="O3877" s="115"/>
      <c r="P3877" s="35" t="s">
        <v>145</v>
      </c>
      <c r="R3877" s="352">
        <f>L3877-[1]გადასახდელები!L3877</f>
        <v>0</v>
      </c>
    </row>
    <row r="3878" spans="2:18" ht="20.25" hidden="1" customHeight="1">
      <c r="B3878" s="36" t="str">
        <f t="shared" si="1414"/>
        <v>b</v>
      </c>
      <c r="C3878" s="42">
        <v>4</v>
      </c>
      <c r="D3878" s="42"/>
      <c r="F3878" s="343" t="s">
        <v>714</v>
      </c>
      <c r="G3878" s="47" t="s">
        <v>349</v>
      </c>
      <c r="H3878" s="103"/>
      <c r="I3878" s="94">
        <f t="shared" si="1412"/>
        <v>0</v>
      </c>
      <c r="J3878" s="104"/>
      <c r="K3878" s="104"/>
      <c r="L3878" s="94">
        <f t="shared" si="1410"/>
        <v>0</v>
      </c>
      <c r="M3878" s="104"/>
      <c r="N3878" s="104"/>
      <c r="O3878" s="115"/>
      <c r="P3878" s="35" t="s">
        <v>145</v>
      </c>
      <c r="R3878" s="352">
        <f>L3878-[1]გადასახდელები!L3878</f>
        <v>0</v>
      </c>
    </row>
    <row r="3879" spans="2:18" ht="20.25" hidden="1" customHeight="1">
      <c r="B3879" s="36" t="str">
        <f t="shared" si="1414"/>
        <v>b</v>
      </c>
      <c r="C3879" s="42">
        <v>4</v>
      </c>
      <c r="D3879" s="42"/>
      <c r="F3879" s="342" t="s">
        <v>715</v>
      </c>
      <c r="G3879" s="47" t="s">
        <v>350</v>
      </c>
      <c r="H3879" s="93">
        <f>H3880+H3881</f>
        <v>0</v>
      </c>
      <c r="I3879" s="94">
        <f t="shared" si="1412"/>
        <v>0</v>
      </c>
      <c r="J3879" s="93">
        <f>J3880+J3881</f>
        <v>0</v>
      </c>
      <c r="K3879" s="93">
        <f>K3880+K3881</f>
        <v>0</v>
      </c>
      <c r="L3879" s="94">
        <f t="shared" si="1410"/>
        <v>0</v>
      </c>
      <c r="M3879" s="93">
        <f>M3880+M3881</f>
        <v>0</v>
      </c>
      <c r="N3879" s="93">
        <f>N3880+N3881</f>
        <v>0</v>
      </c>
      <c r="O3879" s="82" t="s">
        <v>146</v>
      </c>
      <c r="P3879" s="35" t="s">
        <v>145</v>
      </c>
      <c r="R3879" s="352">
        <f>L3879-[1]გადასახდელები!L3879</f>
        <v>0</v>
      </c>
    </row>
    <row r="3880" spans="2:18" ht="30.75" hidden="1" customHeight="1">
      <c r="B3880" s="36" t="str">
        <f t="shared" si="1414"/>
        <v>b</v>
      </c>
      <c r="C3880" s="42">
        <v>5</v>
      </c>
      <c r="D3880" s="42"/>
      <c r="F3880" s="343" t="s">
        <v>716</v>
      </c>
      <c r="G3880" s="48" t="s">
        <v>351</v>
      </c>
      <c r="H3880" s="101"/>
      <c r="I3880" s="97">
        <f t="shared" si="1412"/>
        <v>0</v>
      </c>
      <c r="J3880" s="102"/>
      <c r="K3880" s="102"/>
      <c r="L3880" s="97">
        <f t="shared" si="1410"/>
        <v>0</v>
      </c>
      <c r="M3880" s="102"/>
      <c r="N3880" s="102"/>
      <c r="P3880" s="35" t="s">
        <v>145</v>
      </c>
      <c r="R3880" s="352">
        <f>L3880-[1]გადასახდელები!L3880</f>
        <v>0</v>
      </c>
    </row>
    <row r="3881" spans="2:18" ht="20.25" hidden="1" customHeight="1">
      <c r="B3881" s="36" t="str">
        <f t="shared" si="1414"/>
        <v>b</v>
      </c>
      <c r="C3881" s="42">
        <v>5</v>
      </c>
      <c r="D3881" s="42"/>
      <c r="F3881" s="343" t="s">
        <v>717</v>
      </c>
      <c r="G3881" s="48" t="s">
        <v>352</v>
      </c>
      <c r="H3881" s="101"/>
      <c r="I3881" s="97">
        <f t="shared" si="1412"/>
        <v>0</v>
      </c>
      <c r="J3881" s="102"/>
      <c r="K3881" s="102"/>
      <c r="L3881" s="97">
        <f t="shared" si="1410"/>
        <v>0</v>
      </c>
      <c r="M3881" s="102"/>
      <c r="N3881" s="102"/>
      <c r="P3881" s="35" t="s">
        <v>145</v>
      </c>
      <c r="R3881" s="352">
        <f>L3881-[1]გადასახდელები!L3881</f>
        <v>0</v>
      </c>
    </row>
    <row r="3882" spans="2:18" ht="20.25" hidden="1" customHeight="1">
      <c r="B3882" s="36" t="str">
        <f t="shared" si="1414"/>
        <v>b</v>
      </c>
      <c r="C3882" s="42">
        <v>4</v>
      </c>
      <c r="D3882" s="42"/>
      <c r="F3882" s="343" t="s">
        <v>718</v>
      </c>
      <c r="G3882" s="47" t="s">
        <v>353</v>
      </c>
      <c r="H3882" s="103"/>
      <c r="I3882" s="94">
        <f t="shared" si="1412"/>
        <v>0</v>
      </c>
      <c r="J3882" s="104"/>
      <c r="K3882" s="104"/>
      <c r="L3882" s="94">
        <f t="shared" si="1410"/>
        <v>0</v>
      </c>
      <c r="M3882" s="104"/>
      <c r="N3882" s="104"/>
      <c r="P3882" s="35" t="s">
        <v>145</v>
      </c>
      <c r="R3882" s="352">
        <f>L3882-[1]გადასახდელები!L3882</f>
        <v>0</v>
      </c>
    </row>
    <row r="3883" spans="2:18" ht="20.25" hidden="1" customHeight="1">
      <c r="B3883" s="36" t="str">
        <f t="shared" si="1414"/>
        <v>b</v>
      </c>
      <c r="C3883" s="42">
        <v>2</v>
      </c>
      <c r="D3883" s="42"/>
      <c r="F3883" s="30"/>
      <c r="G3883" s="60" t="s">
        <v>354</v>
      </c>
      <c r="H3883" s="86">
        <f>H3884+H3891+H3898</f>
        <v>0</v>
      </c>
      <c r="I3883" s="87">
        <f t="shared" si="1412"/>
        <v>0</v>
      </c>
      <c r="J3883" s="88">
        <f>J3884+J3891+J3898</f>
        <v>0</v>
      </c>
      <c r="K3883" s="88">
        <f>K3884+K3891+K3898</f>
        <v>0</v>
      </c>
      <c r="L3883" s="87">
        <f t="shared" si="1410"/>
        <v>0</v>
      </c>
      <c r="M3883" s="88">
        <f>M3884+M3891+M3898</f>
        <v>0</v>
      </c>
      <c r="N3883" s="88">
        <f>N3884+N3891+N3898</f>
        <v>0</v>
      </c>
      <c r="O3883" s="82" t="s">
        <v>146</v>
      </c>
      <c r="R3883" s="352">
        <f>L3883-[1]გადასახდელები!L3883</f>
        <v>0</v>
      </c>
    </row>
    <row r="3884" spans="2:18" ht="20.25" hidden="1" customHeight="1">
      <c r="B3884" s="36" t="str">
        <f t="shared" si="1414"/>
        <v>b</v>
      </c>
      <c r="C3884" s="42">
        <v>3</v>
      </c>
      <c r="D3884" s="42"/>
      <c r="F3884" s="31"/>
      <c r="G3884" s="51" t="s">
        <v>355</v>
      </c>
      <c r="H3884" s="120">
        <f>SUM(H3885:H3890)</f>
        <v>0</v>
      </c>
      <c r="I3884" s="118">
        <f t="shared" si="1412"/>
        <v>0</v>
      </c>
      <c r="J3884" s="121">
        <f>SUM(J3885:J3890)</f>
        <v>0</v>
      </c>
      <c r="K3884" s="121">
        <f>SUM(K3885:K3890)</f>
        <v>0</v>
      </c>
      <c r="L3884" s="118">
        <f t="shared" si="1410"/>
        <v>0</v>
      </c>
      <c r="M3884" s="121">
        <f>SUM(M3885:M3890)</f>
        <v>0</v>
      </c>
      <c r="N3884" s="121">
        <f>SUM(N3885:N3890)</f>
        <v>0</v>
      </c>
      <c r="O3884" s="82" t="s">
        <v>146</v>
      </c>
      <c r="R3884" s="352">
        <f>L3884-[1]გადასახდელები!L3884</f>
        <v>0</v>
      </c>
    </row>
    <row r="3885" spans="2:18" ht="20.25" hidden="1" customHeight="1">
      <c r="B3885" s="36" t="str">
        <f t="shared" si="1414"/>
        <v>b</v>
      </c>
      <c r="C3885" s="42">
        <v>4</v>
      </c>
      <c r="D3885" s="42"/>
      <c r="F3885" s="31"/>
      <c r="G3885" s="47" t="s">
        <v>356</v>
      </c>
      <c r="H3885" s="103"/>
      <c r="I3885" s="94">
        <f t="shared" si="1412"/>
        <v>0</v>
      </c>
      <c r="J3885" s="104"/>
      <c r="K3885" s="104"/>
      <c r="L3885" s="94">
        <f t="shared" si="1410"/>
        <v>0</v>
      </c>
      <c r="M3885" s="104"/>
      <c r="N3885" s="104"/>
      <c r="R3885" s="352">
        <f>L3885-[1]გადასახდელები!L3885</f>
        <v>0</v>
      </c>
    </row>
    <row r="3886" spans="2:18" ht="20.25" hidden="1" customHeight="1">
      <c r="B3886" s="36" t="str">
        <f t="shared" si="1414"/>
        <v>b</v>
      </c>
      <c r="C3886" s="42">
        <v>4</v>
      </c>
      <c r="D3886" s="42"/>
      <c r="F3886" s="31"/>
      <c r="G3886" s="47" t="s">
        <v>357</v>
      </c>
      <c r="H3886" s="103"/>
      <c r="I3886" s="94">
        <f t="shared" si="1412"/>
        <v>0</v>
      </c>
      <c r="J3886" s="104"/>
      <c r="K3886" s="104"/>
      <c r="L3886" s="94">
        <f t="shared" si="1410"/>
        <v>0</v>
      </c>
      <c r="M3886" s="104"/>
      <c r="N3886" s="104"/>
      <c r="R3886" s="352">
        <f>L3886-[1]გადასახდელები!L3886</f>
        <v>0</v>
      </c>
    </row>
    <row r="3887" spans="2:18" ht="20.25" hidden="1" customHeight="1">
      <c r="B3887" s="36" t="str">
        <f t="shared" si="1414"/>
        <v>b</v>
      </c>
      <c r="C3887" s="42">
        <v>4</v>
      </c>
      <c r="D3887" s="42"/>
      <c r="F3887" s="31"/>
      <c r="G3887" s="47" t="s">
        <v>212</v>
      </c>
      <c r="H3887" s="103"/>
      <c r="I3887" s="94">
        <f t="shared" si="1412"/>
        <v>0</v>
      </c>
      <c r="J3887" s="104"/>
      <c r="K3887" s="104"/>
      <c r="L3887" s="94">
        <f t="shared" si="1410"/>
        <v>0</v>
      </c>
      <c r="M3887" s="104"/>
      <c r="N3887" s="104"/>
      <c r="R3887" s="352">
        <f>L3887-[1]გადასახდელები!L3887</f>
        <v>0</v>
      </c>
    </row>
    <row r="3888" spans="2:18" ht="20.25" hidden="1" customHeight="1">
      <c r="B3888" s="36" t="str">
        <f t="shared" si="1414"/>
        <v>b</v>
      </c>
      <c r="C3888" s="42">
        <v>4</v>
      </c>
      <c r="D3888" s="42"/>
      <c r="F3888" s="31"/>
      <c r="G3888" s="47" t="s">
        <v>358</v>
      </c>
      <c r="H3888" s="103"/>
      <c r="I3888" s="94">
        <f t="shared" si="1412"/>
        <v>0</v>
      </c>
      <c r="J3888" s="104"/>
      <c r="K3888" s="104"/>
      <c r="L3888" s="94">
        <f t="shared" si="1410"/>
        <v>0</v>
      </c>
      <c r="M3888" s="104"/>
      <c r="N3888" s="104"/>
      <c r="R3888" s="352">
        <f>L3888-[1]გადასახდელები!L3888</f>
        <v>0</v>
      </c>
    </row>
    <row r="3889" spans="2:18" ht="20.25" hidden="1" customHeight="1">
      <c r="B3889" s="36" t="str">
        <f t="shared" si="1414"/>
        <v>b</v>
      </c>
      <c r="C3889" s="42">
        <v>4</v>
      </c>
      <c r="D3889" s="42"/>
      <c r="F3889" s="31"/>
      <c r="G3889" s="47" t="s">
        <v>359</v>
      </c>
      <c r="H3889" s="103"/>
      <c r="I3889" s="94">
        <f t="shared" si="1412"/>
        <v>0</v>
      </c>
      <c r="J3889" s="104"/>
      <c r="K3889" s="104"/>
      <c r="L3889" s="94">
        <f t="shared" si="1410"/>
        <v>0</v>
      </c>
      <c r="M3889" s="104"/>
      <c r="N3889" s="104"/>
      <c r="R3889" s="352">
        <f>L3889-[1]გადასახდელები!L3889</f>
        <v>0</v>
      </c>
    </row>
    <row r="3890" spans="2:18" ht="20.25" hidden="1" customHeight="1">
      <c r="B3890" s="36" t="str">
        <f t="shared" si="1414"/>
        <v>b</v>
      </c>
      <c r="C3890" s="42">
        <v>4</v>
      </c>
      <c r="D3890" s="42"/>
      <c r="F3890" s="31"/>
      <c r="G3890" s="47" t="s">
        <v>360</v>
      </c>
      <c r="H3890" s="103"/>
      <c r="I3890" s="94">
        <f t="shared" si="1412"/>
        <v>0</v>
      </c>
      <c r="J3890" s="104"/>
      <c r="K3890" s="104"/>
      <c r="L3890" s="94">
        <f t="shared" si="1410"/>
        <v>0</v>
      </c>
      <c r="M3890" s="104"/>
      <c r="N3890" s="104"/>
      <c r="R3890" s="352">
        <f>L3890-[1]გადასახდელები!L3890</f>
        <v>0</v>
      </c>
    </row>
    <row r="3891" spans="2:18" ht="20.25" hidden="1" customHeight="1">
      <c r="B3891" s="36" t="str">
        <f t="shared" si="1414"/>
        <v>b</v>
      </c>
      <c r="C3891" s="42">
        <v>3</v>
      </c>
      <c r="D3891" s="42"/>
      <c r="F3891" s="31"/>
      <c r="G3891" s="51" t="s">
        <v>211</v>
      </c>
      <c r="H3891" s="120">
        <f>SUM(H3892:H3897)</f>
        <v>0</v>
      </c>
      <c r="I3891" s="118">
        <f t="shared" si="1412"/>
        <v>0</v>
      </c>
      <c r="J3891" s="121">
        <f>SUM(J3892:J3897)</f>
        <v>0</v>
      </c>
      <c r="K3891" s="121">
        <f>SUM(K3892:K3897)</f>
        <v>0</v>
      </c>
      <c r="L3891" s="118">
        <f t="shared" si="1410"/>
        <v>0</v>
      </c>
      <c r="M3891" s="121">
        <f>SUM(M3892:M3897)</f>
        <v>0</v>
      </c>
      <c r="N3891" s="121">
        <f>SUM(N3892:N3897)</f>
        <v>0</v>
      </c>
      <c r="O3891" s="82" t="s">
        <v>146</v>
      </c>
      <c r="R3891" s="352">
        <f>L3891-[1]გადასახდელები!L3891</f>
        <v>0</v>
      </c>
    </row>
    <row r="3892" spans="2:18" ht="20.25" hidden="1" customHeight="1">
      <c r="B3892" s="36" t="str">
        <f t="shared" si="1414"/>
        <v>b</v>
      </c>
      <c r="C3892" s="42">
        <v>4</v>
      </c>
      <c r="D3892" s="42"/>
      <c r="F3892" s="31"/>
      <c r="G3892" s="47" t="s">
        <v>356</v>
      </c>
      <c r="H3892" s="103"/>
      <c r="I3892" s="94">
        <f t="shared" si="1412"/>
        <v>0</v>
      </c>
      <c r="J3892" s="104"/>
      <c r="K3892" s="104"/>
      <c r="L3892" s="94">
        <f t="shared" si="1410"/>
        <v>0</v>
      </c>
      <c r="M3892" s="104"/>
      <c r="N3892" s="104"/>
      <c r="R3892" s="352">
        <f>L3892-[1]გადასახდელები!L3892</f>
        <v>0</v>
      </c>
    </row>
    <row r="3893" spans="2:18" ht="20.25" hidden="1" customHeight="1">
      <c r="B3893" s="36" t="str">
        <f t="shared" si="1414"/>
        <v>b</v>
      </c>
      <c r="C3893" s="42">
        <v>4</v>
      </c>
      <c r="D3893" s="42"/>
      <c r="F3893" s="31"/>
      <c r="G3893" s="47" t="s">
        <v>357</v>
      </c>
      <c r="H3893" s="103"/>
      <c r="I3893" s="94">
        <f t="shared" si="1412"/>
        <v>0</v>
      </c>
      <c r="J3893" s="104"/>
      <c r="K3893" s="104"/>
      <c r="L3893" s="94">
        <f t="shared" si="1410"/>
        <v>0</v>
      </c>
      <c r="M3893" s="104"/>
      <c r="N3893" s="104"/>
      <c r="R3893" s="352">
        <f>L3893-[1]გადასახდელები!L3893</f>
        <v>0</v>
      </c>
    </row>
    <row r="3894" spans="2:18" ht="20.25" hidden="1" customHeight="1">
      <c r="B3894" s="36" t="str">
        <f t="shared" si="1414"/>
        <v>b</v>
      </c>
      <c r="C3894" s="42">
        <v>4</v>
      </c>
      <c r="D3894" s="42"/>
      <c r="F3894" s="31"/>
      <c r="G3894" s="47" t="s">
        <v>212</v>
      </c>
      <c r="H3894" s="103"/>
      <c r="I3894" s="94">
        <f t="shared" si="1412"/>
        <v>0</v>
      </c>
      <c r="J3894" s="104"/>
      <c r="K3894" s="104"/>
      <c r="L3894" s="94">
        <f t="shared" si="1410"/>
        <v>0</v>
      </c>
      <c r="M3894" s="104"/>
      <c r="N3894" s="104"/>
      <c r="R3894" s="352">
        <f>L3894-[1]გადასახდელები!L3894</f>
        <v>0</v>
      </c>
    </row>
    <row r="3895" spans="2:18" ht="20.25" hidden="1" customHeight="1">
      <c r="B3895" s="36" t="str">
        <f t="shared" si="1414"/>
        <v>b</v>
      </c>
      <c r="C3895" s="42">
        <v>4</v>
      </c>
      <c r="D3895" s="42"/>
      <c r="F3895" s="31"/>
      <c r="G3895" s="47" t="s">
        <v>361</v>
      </c>
      <c r="H3895" s="103"/>
      <c r="I3895" s="94">
        <f t="shared" si="1412"/>
        <v>0</v>
      </c>
      <c r="J3895" s="104"/>
      <c r="K3895" s="104"/>
      <c r="L3895" s="94">
        <f t="shared" si="1410"/>
        <v>0</v>
      </c>
      <c r="M3895" s="104"/>
      <c r="N3895" s="104"/>
      <c r="R3895" s="352">
        <f>L3895-[1]გადასახდელები!L3895</f>
        <v>0</v>
      </c>
    </row>
    <row r="3896" spans="2:18" ht="20.25" hidden="1" customHeight="1">
      <c r="B3896" s="36" t="str">
        <f t="shared" si="1414"/>
        <v>b</v>
      </c>
      <c r="C3896" s="42">
        <v>4</v>
      </c>
      <c r="D3896" s="42"/>
      <c r="F3896" s="31"/>
      <c r="G3896" s="47" t="s">
        <v>359</v>
      </c>
      <c r="H3896" s="103"/>
      <c r="I3896" s="94">
        <f t="shared" si="1412"/>
        <v>0</v>
      </c>
      <c r="J3896" s="104"/>
      <c r="K3896" s="104"/>
      <c r="L3896" s="94">
        <f t="shared" si="1410"/>
        <v>0</v>
      </c>
      <c r="M3896" s="104"/>
      <c r="N3896" s="104"/>
      <c r="R3896" s="352">
        <f>L3896-[1]გადასახდელები!L3896</f>
        <v>0</v>
      </c>
    </row>
    <row r="3897" spans="2:18" ht="20.25" hidden="1" customHeight="1">
      <c r="B3897" s="36" t="str">
        <f t="shared" si="1414"/>
        <v>b</v>
      </c>
      <c r="C3897" s="42">
        <v>4</v>
      </c>
      <c r="D3897" s="42"/>
      <c r="F3897" s="31"/>
      <c r="G3897" s="47" t="s">
        <v>360</v>
      </c>
      <c r="H3897" s="103"/>
      <c r="I3897" s="94">
        <f t="shared" si="1412"/>
        <v>0</v>
      </c>
      <c r="J3897" s="104"/>
      <c r="K3897" s="104"/>
      <c r="L3897" s="94">
        <f t="shared" si="1410"/>
        <v>0</v>
      </c>
      <c r="M3897" s="104"/>
      <c r="N3897" s="104"/>
      <c r="R3897" s="352">
        <f>L3897-[1]გადასახდელები!L3897</f>
        <v>0</v>
      </c>
    </row>
    <row r="3898" spans="2:18" ht="20.25" hidden="1" customHeight="1">
      <c r="B3898" s="36" t="str">
        <f t="shared" si="1414"/>
        <v>b</v>
      </c>
      <c r="C3898" s="42">
        <v>3</v>
      </c>
      <c r="D3898" s="42"/>
      <c r="F3898" s="29"/>
      <c r="G3898" s="56" t="s">
        <v>213</v>
      </c>
      <c r="H3898" s="122"/>
      <c r="I3898" s="118">
        <f t="shared" si="1412"/>
        <v>0</v>
      </c>
      <c r="J3898" s="123"/>
      <c r="K3898" s="123"/>
      <c r="L3898" s="118">
        <f t="shared" si="1410"/>
        <v>0</v>
      </c>
      <c r="M3898" s="123"/>
      <c r="N3898" s="123"/>
      <c r="R3898" s="352">
        <f>L3898-[1]გადასახდელები!L3898</f>
        <v>0</v>
      </c>
    </row>
    <row r="3899" spans="2:18" ht="20.25" hidden="1" customHeight="1">
      <c r="B3899" s="36" t="str">
        <f t="shared" si="1414"/>
        <v>b</v>
      </c>
      <c r="C3899" s="42">
        <v>2</v>
      </c>
      <c r="D3899" s="42"/>
      <c r="F3899" s="28"/>
      <c r="G3899" s="60" t="s">
        <v>362</v>
      </c>
      <c r="H3899" s="86">
        <f>H3900+H3908</f>
        <v>0</v>
      </c>
      <c r="I3899" s="87">
        <f t="shared" si="1412"/>
        <v>0</v>
      </c>
      <c r="J3899" s="88">
        <f>J3900+J3908</f>
        <v>0</v>
      </c>
      <c r="K3899" s="88">
        <f>K3900+K3908</f>
        <v>0</v>
      </c>
      <c r="L3899" s="87">
        <f t="shared" si="1410"/>
        <v>0</v>
      </c>
      <c r="M3899" s="88">
        <f>M3900+M3908</f>
        <v>0</v>
      </c>
      <c r="N3899" s="88">
        <f>N3900+N3908</f>
        <v>0</v>
      </c>
      <c r="O3899" s="82" t="s">
        <v>146</v>
      </c>
      <c r="R3899" s="352">
        <f>L3899-[1]გადასახდელები!L3899</f>
        <v>0</v>
      </c>
    </row>
    <row r="3900" spans="2:18" ht="20.25" hidden="1" customHeight="1">
      <c r="B3900" s="36" t="str">
        <f t="shared" si="1414"/>
        <v>b</v>
      </c>
      <c r="C3900" s="42">
        <v>3</v>
      </c>
      <c r="D3900" s="42"/>
      <c r="F3900" s="29"/>
      <c r="G3900" s="51" t="s">
        <v>355</v>
      </c>
      <c r="H3900" s="120">
        <f>SUM(H3901:H3907)</f>
        <v>0</v>
      </c>
      <c r="I3900" s="118">
        <f t="shared" si="1412"/>
        <v>0</v>
      </c>
      <c r="J3900" s="121">
        <f>SUM(J3901:J3907)</f>
        <v>0</v>
      </c>
      <c r="K3900" s="121">
        <f>SUM(K3901:K3907)</f>
        <v>0</v>
      </c>
      <c r="L3900" s="118">
        <f t="shared" si="1410"/>
        <v>0</v>
      </c>
      <c r="M3900" s="121">
        <f>SUM(M3901:M3907)</f>
        <v>0</v>
      </c>
      <c r="N3900" s="121">
        <f>SUM(N3901:N3907)</f>
        <v>0</v>
      </c>
      <c r="O3900" s="82" t="s">
        <v>146</v>
      </c>
      <c r="R3900" s="352">
        <f>L3900-[1]გადასახდელები!L3900</f>
        <v>0</v>
      </c>
    </row>
    <row r="3901" spans="2:18" ht="20.25" hidden="1" customHeight="1">
      <c r="B3901" s="36" t="str">
        <f t="shared" si="1414"/>
        <v>b</v>
      </c>
      <c r="C3901" s="42">
        <v>4</v>
      </c>
      <c r="D3901" s="42"/>
      <c r="F3901" s="29"/>
      <c r="G3901" s="47" t="s">
        <v>363</v>
      </c>
      <c r="H3901" s="103"/>
      <c r="I3901" s="94">
        <f t="shared" si="1412"/>
        <v>0</v>
      </c>
      <c r="J3901" s="104"/>
      <c r="K3901" s="104"/>
      <c r="L3901" s="94">
        <f t="shared" si="1410"/>
        <v>0</v>
      </c>
      <c r="M3901" s="104"/>
      <c r="N3901" s="104"/>
      <c r="R3901" s="352">
        <f>L3901-[1]გადასახდელები!L3901</f>
        <v>0</v>
      </c>
    </row>
    <row r="3902" spans="2:18" ht="20.25" hidden="1" customHeight="1">
      <c r="B3902" s="36" t="str">
        <f t="shared" si="1414"/>
        <v>b</v>
      </c>
      <c r="C3902" s="42">
        <v>4</v>
      </c>
      <c r="D3902" s="42"/>
      <c r="F3902" s="29"/>
      <c r="G3902" s="47" t="s">
        <v>210</v>
      </c>
      <c r="H3902" s="103"/>
      <c r="I3902" s="94">
        <f t="shared" si="1412"/>
        <v>0</v>
      </c>
      <c r="J3902" s="104"/>
      <c r="K3902" s="104"/>
      <c r="L3902" s="94">
        <f t="shared" si="1410"/>
        <v>0</v>
      </c>
      <c r="M3902" s="104"/>
      <c r="N3902" s="104"/>
      <c r="R3902" s="352">
        <f>L3902-[1]გადასახდელები!L3902</f>
        <v>0</v>
      </c>
    </row>
    <row r="3903" spans="2:18" ht="20.25" hidden="1" customHeight="1">
      <c r="B3903" s="36" t="str">
        <f t="shared" si="1414"/>
        <v>b</v>
      </c>
      <c r="C3903" s="42">
        <v>4</v>
      </c>
      <c r="D3903" s="42"/>
      <c r="F3903" s="29"/>
      <c r="G3903" s="47" t="s">
        <v>357</v>
      </c>
      <c r="H3903" s="103"/>
      <c r="I3903" s="94">
        <f t="shared" si="1412"/>
        <v>0</v>
      </c>
      <c r="J3903" s="104"/>
      <c r="K3903" s="104"/>
      <c r="L3903" s="94">
        <f t="shared" si="1410"/>
        <v>0</v>
      </c>
      <c r="M3903" s="104"/>
      <c r="N3903" s="104"/>
      <c r="R3903" s="352">
        <f>L3903-[1]გადასახდელები!L3903</f>
        <v>0</v>
      </c>
    </row>
    <row r="3904" spans="2:18" ht="30.75" hidden="1" customHeight="1">
      <c r="B3904" s="36" t="str">
        <f t="shared" si="1414"/>
        <v>b</v>
      </c>
      <c r="C3904" s="42">
        <v>4</v>
      </c>
      <c r="D3904" s="42"/>
      <c r="F3904" s="29"/>
      <c r="G3904" s="47" t="s">
        <v>364</v>
      </c>
      <c r="H3904" s="103"/>
      <c r="I3904" s="94">
        <f t="shared" si="1412"/>
        <v>0</v>
      </c>
      <c r="J3904" s="104"/>
      <c r="K3904" s="104"/>
      <c r="L3904" s="94">
        <f t="shared" si="1410"/>
        <v>0</v>
      </c>
      <c r="M3904" s="104"/>
      <c r="N3904" s="104"/>
      <c r="R3904" s="352">
        <f>L3904-[1]გადასახდელები!L3904</f>
        <v>0</v>
      </c>
    </row>
    <row r="3905" spans="2:18" ht="20.25" hidden="1" customHeight="1">
      <c r="B3905" s="36" t="str">
        <f t="shared" si="1414"/>
        <v>b</v>
      </c>
      <c r="C3905" s="42">
        <v>4</v>
      </c>
      <c r="D3905" s="42"/>
      <c r="F3905" s="29"/>
      <c r="G3905" s="47" t="s">
        <v>358</v>
      </c>
      <c r="H3905" s="103"/>
      <c r="I3905" s="94">
        <f t="shared" si="1412"/>
        <v>0</v>
      </c>
      <c r="J3905" s="104"/>
      <c r="K3905" s="104"/>
      <c r="L3905" s="94">
        <f t="shared" si="1410"/>
        <v>0</v>
      </c>
      <c r="M3905" s="104"/>
      <c r="N3905" s="104"/>
      <c r="R3905" s="352">
        <f>L3905-[1]გადასახდელები!L3905</f>
        <v>0</v>
      </c>
    </row>
    <row r="3906" spans="2:18" ht="20.25" hidden="1" customHeight="1">
      <c r="B3906" s="36" t="str">
        <f t="shared" si="1414"/>
        <v>b</v>
      </c>
      <c r="C3906" s="42">
        <v>4</v>
      </c>
      <c r="D3906" s="42"/>
      <c r="F3906" s="29"/>
      <c r="G3906" s="47" t="s">
        <v>359</v>
      </c>
      <c r="H3906" s="103"/>
      <c r="I3906" s="94">
        <f t="shared" si="1412"/>
        <v>0</v>
      </c>
      <c r="J3906" s="104"/>
      <c r="K3906" s="104"/>
      <c r="L3906" s="94">
        <f t="shared" si="1410"/>
        <v>0</v>
      </c>
      <c r="M3906" s="104"/>
      <c r="N3906" s="104"/>
      <c r="R3906" s="352">
        <f>L3906-[1]გადასახდელები!L3906</f>
        <v>0</v>
      </c>
    </row>
    <row r="3907" spans="2:18" ht="20.25" hidden="1" customHeight="1">
      <c r="B3907" s="36" t="str">
        <f t="shared" si="1414"/>
        <v>b</v>
      </c>
      <c r="C3907" s="42">
        <v>4</v>
      </c>
      <c r="D3907" s="42"/>
      <c r="F3907" s="29"/>
      <c r="G3907" s="47" t="s">
        <v>365</v>
      </c>
      <c r="H3907" s="122"/>
      <c r="I3907" s="94">
        <f t="shared" si="1412"/>
        <v>0</v>
      </c>
      <c r="J3907" s="123"/>
      <c r="K3907" s="123"/>
      <c r="L3907" s="94">
        <f t="shared" si="1410"/>
        <v>0</v>
      </c>
      <c r="M3907" s="123"/>
      <c r="N3907" s="123"/>
      <c r="R3907" s="352">
        <f>L3907-[1]გადასახდელები!L3907</f>
        <v>0</v>
      </c>
    </row>
    <row r="3908" spans="2:18" ht="20.25" hidden="1" customHeight="1">
      <c r="B3908" s="36" t="str">
        <f t="shared" si="1414"/>
        <v>b</v>
      </c>
      <c r="C3908" s="42">
        <v>3</v>
      </c>
      <c r="D3908" s="42"/>
      <c r="F3908" s="29"/>
      <c r="G3908" s="51" t="s">
        <v>211</v>
      </c>
      <c r="H3908" s="120">
        <f>SUM(H3909:H3915)</f>
        <v>0</v>
      </c>
      <c r="I3908" s="118">
        <f t="shared" si="1412"/>
        <v>0</v>
      </c>
      <c r="J3908" s="121">
        <f>SUM(J3909:J3915)</f>
        <v>0</v>
      </c>
      <c r="K3908" s="121">
        <f>SUM(K3909:K3915)</f>
        <v>0</v>
      </c>
      <c r="L3908" s="118">
        <f t="shared" si="1410"/>
        <v>0</v>
      </c>
      <c r="M3908" s="121">
        <f>SUM(M3909:M3915)</f>
        <v>0</v>
      </c>
      <c r="N3908" s="121">
        <f>SUM(N3909:N3915)</f>
        <v>0</v>
      </c>
      <c r="O3908" s="82" t="s">
        <v>146</v>
      </c>
      <c r="R3908" s="352">
        <f>L3908-[1]გადასახდელები!L3908</f>
        <v>0</v>
      </c>
    </row>
    <row r="3909" spans="2:18" ht="20.25" hidden="1" customHeight="1">
      <c r="B3909" s="36" t="str">
        <f t="shared" si="1414"/>
        <v>b</v>
      </c>
      <c r="C3909" s="42">
        <v>4</v>
      </c>
      <c r="D3909" s="42"/>
      <c r="F3909" s="29"/>
      <c r="G3909" s="47" t="s">
        <v>363</v>
      </c>
      <c r="H3909" s="103"/>
      <c r="I3909" s="94">
        <f t="shared" si="1412"/>
        <v>0</v>
      </c>
      <c r="J3909" s="104"/>
      <c r="K3909" s="104"/>
      <c r="L3909" s="94">
        <f t="shared" si="1410"/>
        <v>0</v>
      </c>
      <c r="M3909" s="104"/>
      <c r="N3909" s="104"/>
      <c r="R3909" s="352">
        <f>L3909-[1]გადასახდელები!L3909</f>
        <v>0</v>
      </c>
    </row>
    <row r="3910" spans="2:18" ht="20.25" hidden="1" customHeight="1">
      <c r="B3910" s="36" t="str">
        <f t="shared" si="1414"/>
        <v>b</v>
      </c>
      <c r="C3910" s="42">
        <v>4</v>
      </c>
      <c r="D3910" s="42"/>
      <c r="F3910" s="29"/>
      <c r="G3910" s="47" t="s">
        <v>210</v>
      </c>
      <c r="H3910" s="103"/>
      <c r="I3910" s="94">
        <f t="shared" si="1412"/>
        <v>0</v>
      </c>
      <c r="J3910" s="104"/>
      <c r="K3910" s="104"/>
      <c r="L3910" s="94">
        <f t="shared" si="1410"/>
        <v>0</v>
      </c>
      <c r="M3910" s="104"/>
      <c r="N3910" s="104"/>
      <c r="R3910" s="352">
        <f>L3910-[1]გადასახდელები!L3910</f>
        <v>0</v>
      </c>
    </row>
    <row r="3911" spans="2:18" ht="20.25" hidden="1" customHeight="1">
      <c r="B3911" s="36" t="str">
        <f t="shared" ref="B3911:B3974" si="1415">IF(H3911+I3911+L3911&gt;0,"a","b")</f>
        <v>b</v>
      </c>
      <c r="C3911" s="42">
        <v>4</v>
      </c>
      <c r="D3911" s="42"/>
      <c r="F3911" s="29"/>
      <c r="G3911" s="47" t="s">
        <v>357</v>
      </c>
      <c r="H3911" s="103"/>
      <c r="I3911" s="94">
        <f t="shared" si="1412"/>
        <v>0</v>
      </c>
      <c r="J3911" s="104"/>
      <c r="K3911" s="104"/>
      <c r="L3911" s="94">
        <f t="shared" si="1410"/>
        <v>0</v>
      </c>
      <c r="M3911" s="104"/>
      <c r="N3911" s="104"/>
      <c r="R3911" s="352">
        <f>L3911-[1]გადასახდელები!L3911</f>
        <v>0</v>
      </c>
    </row>
    <row r="3912" spans="2:18" ht="30.75" hidden="1" customHeight="1">
      <c r="B3912" s="36" t="str">
        <f t="shared" si="1415"/>
        <v>b</v>
      </c>
      <c r="C3912" s="42">
        <v>4</v>
      </c>
      <c r="D3912" s="42"/>
      <c r="F3912" s="29"/>
      <c r="G3912" s="47" t="s">
        <v>364</v>
      </c>
      <c r="H3912" s="103"/>
      <c r="I3912" s="94">
        <f t="shared" si="1412"/>
        <v>0</v>
      </c>
      <c r="J3912" s="104"/>
      <c r="K3912" s="104"/>
      <c r="L3912" s="94">
        <f t="shared" si="1410"/>
        <v>0</v>
      </c>
      <c r="M3912" s="104"/>
      <c r="N3912" s="104"/>
      <c r="R3912" s="352">
        <f>L3912-[1]გადასახდელები!L3912</f>
        <v>0</v>
      </c>
    </row>
    <row r="3913" spans="2:18" ht="20.25" hidden="1" customHeight="1">
      <c r="B3913" s="36" t="str">
        <f t="shared" si="1415"/>
        <v>b</v>
      </c>
      <c r="C3913" s="42">
        <v>4</v>
      </c>
      <c r="D3913" s="42"/>
      <c r="F3913" s="29"/>
      <c r="G3913" s="47" t="s">
        <v>366</v>
      </c>
      <c r="H3913" s="103"/>
      <c r="I3913" s="94">
        <f t="shared" si="1412"/>
        <v>0</v>
      </c>
      <c r="J3913" s="104"/>
      <c r="K3913" s="104"/>
      <c r="L3913" s="94">
        <f t="shared" si="1410"/>
        <v>0</v>
      </c>
      <c r="M3913" s="104"/>
      <c r="N3913" s="104"/>
      <c r="R3913" s="352">
        <f>L3913-[1]გადასახდელები!L3913</f>
        <v>0</v>
      </c>
    </row>
    <row r="3914" spans="2:18" ht="20.25" hidden="1" customHeight="1">
      <c r="B3914" s="36" t="str">
        <f t="shared" si="1415"/>
        <v>b</v>
      </c>
      <c r="C3914" s="42">
        <v>4</v>
      </c>
      <c r="D3914" s="42"/>
      <c r="F3914" s="29"/>
      <c r="G3914" s="47" t="s">
        <v>359</v>
      </c>
      <c r="H3914" s="103"/>
      <c r="I3914" s="94">
        <f t="shared" si="1412"/>
        <v>0</v>
      </c>
      <c r="J3914" s="104"/>
      <c r="K3914" s="104"/>
      <c r="L3914" s="94">
        <f t="shared" si="1410"/>
        <v>0</v>
      </c>
      <c r="M3914" s="104"/>
      <c r="N3914" s="104"/>
      <c r="R3914" s="352">
        <f>L3914-[1]გადასახდელები!L3914</f>
        <v>0</v>
      </c>
    </row>
    <row r="3915" spans="2:18" ht="21" hidden="1" customHeight="1" thickBot="1">
      <c r="B3915" s="36" t="str">
        <f t="shared" si="1415"/>
        <v>b</v>
      </c>
      <c r="C3915" s="42">
        <v>4</v>
      </c>
      <c r="D3915" s="42"/>
      <c r="F3915" s="29"/>
      <c r="G3915" s="47" t="s">
        <v>365</v>
      </c>
      <c r="H3915" s="103"/>
      <c r="I3915" s="94">
        <f t="shared" si="1412"/>
        <v>0</v>
      </c>
      <c r="J3915" s="104"/>
      <c r="K3915" s="104"/>
      <c r="L3915" s="94">
        <f t="shared" si="1410"/>
        <v>0</v>
      </c>
      <c r="M3915" s="104"/>
      <c r="N3915" s="104"/>
      <c r="R3915" s="352">
        <f>L3915-[1]გადასახდელები!L3915</f>
        <v>0</v>
      </c>
    </row>
    <row r="3916" spans="2:18" ht="63" customHeight="1" thickBot="1">
      <c r="B3916" s="36" t="str">
        <f t="shared" si="1415"/>
        <v>a</v>
      </c>
      <c r="C3916" s="42">
        <v>1</v>
      </c>
      <c r="D3916" s="42"/>
      <c r="E3916" s="24"/>
      <c r="F3916" s="32" t="s">
        <v>86</v>
      </c>
      <c r="G3916" s="61" t="s">
        <v>87</v>
      </c>
      <c r="H3916" s="79">
        <f>H4146+H4376+H4606+H4836+H5066+H5296</f>
        <v>2839.3019999999997</v>
      </c>
      <c r="I3916" s="80">
        <f t="shared" si="1412"/>
        <v>6381.4481399999995</v>
      </c>
      <c r="J3916" s="79">
        <f>J4146+J4376+J4606+J4836+J5066+J5296</f>
        <v>4449.9481399999995</v>
      </c>
      <c r="K3916" s="79">
        <f>K4146+K4376+K4606+K4836+K5066+K5296</f>
        <v>1931.5000000000002</v>
      </c>
      <c r="L3916" s="80">
        <f t="shared" ref="L3916:L3947" si="1416">M3916+N3916</f>
        <v>809.13000000000011</v>
      </c>
      <c r="M3916" s="79">
        <f>M4146+M4376+M4606+M4836+M5066+M5296</f>
        <v>354.85900000000004</v>
      </c>
      <c r="N3916" s="79">
        <f>N4146+N4376+N4606+N4836+N5066+N5296</f>
        <v>454.27100000000002</v>
      </c>
      <c r="O3916" s="82" t="s">
        <v>146</v>
      </c>
      <c r="P3916" s="43">
        <v>1</v>
      </c>
      <c r="R3916" s="352">
        <f>L3916-[1]გადასახდელები!L3916</f>
        <v>-667.17000000000007</v>
      </c>
    </row>
    <row r="3917" spans="2:18" ht="21" hidden="1" customHeight="1" thickTop="1">
      <c r="B3917" s="36" t="str">
        <f t="shared" si="1415"/>
        <v>b</v>
      </c>
      <c r="C3917" s="42">
        <v>2</v>
      </c>
      <c r="D3917" s="42"/>
      <c r="F3917" s="26"/>
      <c r="G3917" s="46" t="s">
        <v>162</v>
      </c>
      <c r="H3917" s="324">
        <f t="shared" ref="H3917:H3980" si="1417">H4147+H4377+H4607+H4837+H5297</f>
        <v>0</v>
      </c>
      <c r="I3917" s="84">
        <f t="shared" si="1412"/>
        <v>0</v>
      </c>
      <c r="J3917" s="324">
        <f t="shared" ref="J3917:K3917" si="1418">J4147+J4377+J4607+J4837+J5297</f>
        <v>0</v>
      </c>
      <c r="K3917" s="324">
        <f t="shared" si="1418"/>
        <v>0</v>
      </c>
      <c r="L3917" s="84">
        <f t="shared" si="1416"/>
        <v>0</v>
      </c>
      <c r="M3917" s="324">
        <f t="shared" ref="M3917:N3936" si="1419">M4147+M4377+M4607+M4837+M5297</f>
        <v>0</v>
      </c>
      <c r="N3917" s="324">
        <f t="shared" si="1419"/>
        <v>0</v>
      </c>
      <c r="O3917" s="82" t="s">
        <v>146</v>
      </c>
      <c r="R3917" s="352">
        <f>L3917-[1]გადასახდელები!L3917</f>
        <v>0</v>
      </c>
    </row>
    <row r="3918" spans="2:18" ht="20.25" customHeight="1" thickTop="1">
      <c r="B3918" s="36" t="str">
        <f t="shared" si="1415"/>
        <v>a</v>
      </c>
      <c r="C3918" s="42">
        <v>2</v>
      </c>
      <c r="D3918" s="42"/>
      <c r="E3918" s="24"/>
      <c r="F3918" s="341" t="s">
        <v>524</v>
      </c>
      <c r="G3918" s="58" t="s">
        <v>163</v>
      </c>
      <c r="H3918" s="86">
        <f>H4148+H4378+H4608+H4838+H5068+H5298</f>
        <v>913.702</v>
      </c>
      <c r="I3918" s="87">
        <f t="shared" si="1412"/>
        <v>1445.9</v>
      </c>
      <c r="J3918" s="86">
        <f t="shared" ref="J3918" si="1420">J4148+J4378+J4608+J4838+J5298</f>
        <v>0</v>
      </c>
      <c r="K3918" s="86">
        <f>K4148+K4378+K4608+K4838+K5068+K5298</f>
        <v>1445.9</v>
      </c>
      <c r="L3918" s="87">
        <f t="shared" si="1416"/>
        <v>323.58600000000001</v>
      </c>
      <c r="M3918" s="86">
        <f t="shared" si="1419"/>
        <v>0</v>
      </c>
      <c r="N3918" s="86">
        <f>N4148+N4378+N4608+N4838+N5068+N5298</f>
        <v>323.58600000000001</v>
      </c>
      <c r="O3918" s="82" t="s">
        <v>146</v>
      </c>
      <c r="R3918" s="352">
        <f>L3918-[1]გადასახდელები!L3918</f>
        <v>-770.31400000000008</v>
      </c>
    </row>
    <row r="3919" spans="2:18" ht="20.25" hidden="1" customHeight="1">
      <c r="B3919" s="36" t="str">
        <f t="shared" si="1415"/>
        <v>b</v>
      </c>
      <c r="C3919" s="42">
        <v>31</v>
      </c>
      <c r="D3919" s="42"/>
      <c r="F3919" s="341" t="s">
        <v>525</v>
      </c>
      <c r="G3919" s="57" t="s">
        <v>164</v>
      </c>
      <c r="H3919" s="89">
        <f t="shared" si="1417"/>
        <v>0</v>
      </c>
      <c r="I3919" s="90">
        <f t="shared" si="1412"/>
        <v>0</v>
      </c>
      <c r="J3919" s="89">
        <f t="shared" ref="J3919:K3919" si="1421">J4149+J4379+J4609+J4839+J5299</f>
        <v>0</v>
      </c>
      <c r="K3919" s="89">
        <f t="shared" si="1421"/>
        <v>0</v>
      </c>
      <c r="L3919" s="90">
        <f t="shared" si="1416"/>
        <v>0</v>
      </c>
      <c r="M3919" s="89">
        <f t="shared" si="1419"/>
        <v>0</v>
      </c>
      <c r="N3919" s="89">
        <f t="shared" si="1419"/>
        <v>0</v>
      </c>
      <c r="O3919" s="82" t="s">
        <v>146</v>
      </c>
      <c r="R3919" s="352">
        <f>L3919-[1]გადასახდელები!L3919</f>
        <v>0</v>
      </c>
    </row>
    <row r="3920" spans="2:18" ht="20.25" hidden="1" customHeight="1">
      <c r="B3920" s="36" t="str">
        <f t="shared" si="1415"/>
        <v>b</v>
      </c>
      <c r="C3920" s="42">
        <v>4</v>
      </c>
      <c r="D3920" s="42"/>
      <c r="F3920" s="341" t="s">
        <v>526</v>
      </c>
      <c r="G3920" s="47" t="s">
        <v>165</v>
      </c>
      <c r="H3920" s="93">
        <f t="shared" si="1417"/>
        <v>0</v>
      </c>
      <c r="I3920" s="94">
        <f t="shared" si="1412"/>
        <v>0</v>
      </c>
      <c r="J3920" s="93">
        <f t="shared" ref="J3920:K3920" si="1422">J4150+J4380+J4610+J4840+J5300</f>
        <v>0</v>
      </c>
      <c r="K3920" s="93">
        <f t="shared" si="1422"/>
        <v>0</v>
      </c>
      <c r="L3920" s="94">
        <f t="shared" si="1416"/>
        <v>0</v>
      </c>
      <c r="M3920" s="93">
        <f t="shared" si="1419"/>
        <v>0</v>
      </c>
      <c r="N3920" s="93">
        <f t="shared" si="1419"/>
        <v>0</v>
      </c>
      <c r="O3920" s="82" t="s">
        <v>146</v>
      </c>
      <c r="R3920" s="352">
        <f>L3920-[1]გადასახდელები!L3920</f>
        <v>0</v>
      </c>
    </row>
    <row r="3921" spans="2:18" ht="20.25" hidden="1" customHeight="1">
      <c r="B3921" s="36" t="str">
        <f t="shared" si="1415"/>
        <v>b</v>
      </c>
      <c r="C3921" s="42">
        <v>5</v>
      </c>
      <c r="D3921" s="42"/>
      <c r="F3921" s="342" t="s">
        <v>527</v>
      </c>
      <c r="G3921" s="48" t="s">
        <v>166</v>
      </c>
      <c r="H3921" s="96">
        <f t="shared" si="1417"/>
        <v>0</v>
      </c>
      <c r="I3921" s="97">
        <f t="shared" si="1412"/>
        <v>0</v>
      </c>
      <c r="J3921" s="96">
        <f t="shared" ref="J3921:K3921" si="1423">J4151+J4381+J4611+J4841+J5301</f>
        <v>0</v>
      </c>
      <c r="K3921" s="96">
        <f t="shared" si="1423"/>
        <v>0</v>
      </c>
      <c r="L3921" s="97">
        <f t="shared" si="1416"/>
        <v>0</v>
      </c>
      <c r="M3921" s="96">
        <f t="shared" si="1419"/>
        <v>0</v>
      </c>
      <c r="N3921" s="96">
        <f t="shared" si="1419"/>
        <v>0</v>
      </c>
      <c r="O3921" s="82" t="s">
        <v>146</v>
      </c>
      <c r="R3921" s="352">
        <f>L3921-[1]გადასახდელები!L3921</f>
        <v>0</v>
      </c>
    </row>
    <row r="3922" spans="2:18" ht="20.25" hidden="1" customHeight="1">
      <c r="B3922" s="36" t="str">
        <f t="shared" si="1415"/>
        <v>b</v>
      </c>
      <c r="C3922" s="42">
        <v>6</v>
      </c>
      <c r="D3922" s="42"/>
      <c r="F3922" s="343" t="s">
        <v>528</v>
      </c>
      <c r="G3922" s="45" t="s">
        <v>167</v>
      </c>
      <c r="H3922" s="119">
        <f t="shared" si="1417"/>
        <v>0</v>
      </c>
      <c r="I3922" s="91">
        <f t="shared" si="1412"/>
        <v>0</v>
      </c>
      <c r="J3922" s="119">
        <f t="shared" ref="J3922:K3922" si="1424">J4152+J4382+J4612+J4842+J5302</f>
        <v>0</v>
      </c>
      <c r="K3922" s="119">
        <f t="shared" si="1424"/>
        <v>0</v>
      </c>
      <c r="L3922" s="91">
        <f t="shared" si="1416"/>
        <v>0</v>
      </c>
      <c r="M3922" s="119">
        <f t="shared" si="1419"/>
        <v>0</v>
      </c>
      <c r="N3922" s="119">
        <f t="shared" si="1419"/>
        <v>0</v>
      </c>
      <c r="O3922" s="82" t="s">
        <v>146</v>
      </c>
      <c r="R3922" s="352">
        <f>L3922-[1]გადასახდელები!L3922</f>
        <v>0</v>
      </c>
    </row>
    <row r="3923" spans="2:18" ht="20.25" hidden="1" customHeight="1">
      <c r="B3923" s="36" t="str">
        <f t="shared" si="1415"/>
        <v>b</v>
      </c>
      <c r="C3923" s="42">
        <v>6</v>
      </c>
      <c r="D3923" s="42"/>
      <c r="F3923" s="343" t="s">
        <v>592</v>
      </c>
      <c r="G3923" s="45" t="s">
        <v>168</v>
      </c>
      <c r="H3923" s="119">
        <f t="shared" si="1417"/>
        <v>0</v>
      </c>
      <c r="I3923" s="91">
        <f t="shared" si="1412"/>
        <v>0</v>
      </c>
      <c r="J3923" s="119">
        <f t="shared" ref="J3923:K3923" si="1425">J4153+J4383+J4613+J4843+J5303</f>
        <v>0</v>
      </c>
      <c r="K3923" s="119">
        <f t="shared" si="1425"/>
        <v>0</v>
      </c>
      <c r="L3923" s="91">
        <f t="shared" si="1416"/>
        <v>0</v>
      </c>
      <c r="M3923" s="119">
        <f t="shared" si="1419"/>
        <v>0</v>
      </c>
      <c r="N3923" s="119">
        <f t="shared" si="1419"/>
        <v>0</v>
      </c>
      <c r="O3923" s="82" t="s">
        <v>146</v>
      </c>
      <c r="R3923" s="352">
        <f>L3923-[1]გადასახდელები!L3923</f>
        <v>0</v>
      </c>
    </row>
    <row r="3924" spans="2:18" ht="20.25" hidden="1" customHeight="1">
      <c r="B3924" s="36" t="str">
        <f t="shared" si="1415"/>
        <v>b</v>
      </c>
      <c r="C3924" s="42">
        <v>6</v>
      </c>
      <c r="D3924" s="42"/>
      <c r="F3924" s="343" t="s">
        <v>529</v>
      </c>
      <c r="G3924" s="45" t="s">
        <v>169</v>
      </c>
      <c r="H3924" s="119">
        <f t="shared" si="1417"/>
        <v>0</v>
      </c>
      <c r="I3924" s="91">
        <f t="shared" si="1412"/>
        <v>0</v>
      </c>
      <c r="J3924" s="119">
        <f t="shared" ref="J3924:K3924" si="1426">J4154+J4384+J4614+J4844+J5304</f>
        <v>0</v>
      </c>
      <c r="K3924" s="119">
        <f t="shared" si="1426"/>
        <v>0</v>
      </c>
      <c r="L3924" s="91">
        <f t="shared" si="1416"/>
        <v>0</v>
      </c>
      <c r="M3924" s="119">
        <f t="shared" si="1419"/>
        <v>0</v>
      </c>
      <c r="N3924" s="119">
        <f t="shared" si="1419"/>
        <v>0</v>
      </c>
      <c r="O3924" s="82" t="s">
        <v>146</v>
      </c>
      <c r="R3924" s="352">
        <f>L3924-[1]გადასახდელები!L3924</f>
        <v>0</v>
      </c>
    </row>
    <row r="3925" spans="2:18" ht="20.25" hidden="1" customHeight="1">
      <c r="B3925" s="36" t="str">
        <f t="shared" si="1415"/>
        <v>b</v>
      </c>
      <c r="C3925" s="42">
        <v>6</v>
      </c>
      <c r="D3925" s="42"/>
      <c r="F3925" s="343" t="s">
        <v>593</v>
      </c>
      <c r="G3925" s="45" t="s">
        <v>170</v>
      </c>
      <c r="H3925" s="119">
        <f t="shared" si="1417"/>
        <v>0</v>
      </c>
      <c r="I3925" s="91">
        <f t="shared" si="1412"/>
        <v>0</v>
      </c>
      <c r="J3925" s="119">
        <f t="shared" ref="J3925:K3925" si="1427">J4155+J4385+J4615+J4845+J5305</f>
        <v>0</v>
      </c>
      <c r="K3925" s="119">
        <f t="shared" si="1427"/>
        <v>0</v>
      </c>
      <c r="L3925" s="91">
        <f t="shared" si="1416"/>
        <v>0</v>
      </c>
      <c r="M3925" s="119">
        <f t="shared" si="1419"/>
        <v>0</v>
      </c>
      <c r="N3925" s="119">
        <f t="shared" si="1419"/>
        <v>0</v>
      </c>
      <c r="O3925" s="82" t="s">
        <v>146</v>
      </c>
      <c r="R3925" s="352">
        <f>L3925-[1]გადასახდელები!L3925</f>
        <v>0</v>
      </c>
    </row>
    <row r="3926" spans="2:18" ht="20.25" hidden="1" customHeight="1">
      <c r="B3926" s="36" t="str">
        <f t="shared" si="1415"/>
        <v>b</v>
      </c>
      <c r="C3926" s="42">
        <v>6</v>
      </c>
      <c r="D3926" s="42"/>
      <c r="F3926" s="343" t="s">
        <v>594</v>
      </c>
      <c r="G3926" s="45" t="s">
        <v>171</v>
      </c>
      <c r="H3926" s="119">
        <f t="shared" si="1417"/>
        <v>0</v>
      </c>
      <c r="I3926" s="91">
        <f t="shared" si="1412"/>
        <v>0</v>
      </c>
      <c r="J3926" s="119">
        <f t="shared" ref="J3926:K3926" si="1428">J4156+J4386+J4616+J4846+J5306</f>
        <v>0</v>
      </c>
      <c r="K3926" s="119">
        <f t="shared" si="1428"/>
        <v>0</v>
      </c>
      <c r="L3926" s="91">
        <f t="shared" si="1416"/>
        <v>0</v>
      </c>
      <c r="M3926" s="119">
        <f t="shared" si="1419"/>
        <v>0</v>
      </c>
      <c r="N3926" s="119">
        <f t="shared" si="1419"/>
        <v>0</v>
      </c>
      <c r="O3926" s="82" t="s">
        <v>146</v>
      </c>
      <c r="R3926" s="352">
        <f>L3926-[1]გადასახდელები!L3926</f>
        <v>0</v>
      </c>
    </row>
    <row r="3927" spans="2:18" ht="20.25" hidden="1" customHeight="1">
      <c r="B3927" s="36" t="str">
        <f t="shared" si="1415"/>
        <v>b</v>
      </c>
      <c r="C3927" s="42">
        <v>6</v>
      </c>
      <c r="D3927" s="42"/>
      <c r="F3927" s="343" t="s">
        <v>595</v>
      </c>
      <c r="G3927" s="45" t="s">
        <v>172</v>
      </c>
      <c r="H3927" s="119">
        <f t="shared" si="1417"/>
        <v>0</v>
      </c>
      <c r="I3927" s="91">
        <f t="shared" si="1412"/>
        <v>0</v>
      </c>
      <c r="J3927" s="119">
        <f t="shared" ref="J3927:K3927" si="1429">J4157+J4387+J4617+J4847+J5307</f>
        <v>0</v>
      </c>
      <c r="K3927" s="119">
        <f t="shared" si="1429"/>
        <v>0</v>
      </c>
      <c r="L3927" s="91">
        <f t="shared" si="1416"/>
        <v>0</v>
      </c>
      <c r="M3927" s="119">
        <f t="shared" si="1419"/>
        <v>0</v>
      </c>
      <c r="N3927" s="119">
        <f t="shared" si="1419"/>
        <v>0</v>
      </c>
      <c r="O3927" s="82" t="s">
        <v>146</v>
      </c>
      <c r="R3927" s="352">
        <f>L3927-[1]გადასახდელები!L3927</f>
        <v>0</v>
      </c>
    </row>
    <row r="3928" spans="2:18" ht="20.25" hidden="1" customHeight="1">
      <c r="B3928" s="36" t="str">
        <f t="shared" si="1415"/>
        <v>b</v>
      </c>
      <c r="C3928" s="42">
        <v>5</v>
      </c>
      <c r="D3928" s="42"/>
      <c r="F3928" s="343" t="s">
        <v>596</v>
      </c>
      <c r="G3928" s="48" t="s">
        <v>173</v>
      </c>
      <c r="H3928" s="96">
        <f t="shared" si="1417"/>
        <v>0</v>
      </c>
      <c r="I3928" s="97">
        <f t="shared" si="1412"/>
        <v>0</v>
      </c>
      <c r="J3928" s="96">
        <f t="shared" ref="J3928:K3928" si="1430">J4158+J4388+J4618+J4848+J5308</f>
        <v>0</v>
      </c>
      <c r="K3928" s="96">
        <f t="shared" si="1430"/>
        <v>0</v>
      </c>
      <c r="L3928" s="97">
        <f t="shared" si="1416"/>
        <v>0</v>
      </c>
      <c r="M3928" s="96">
        <f t="shared" si="1419"/>
        <v>0</v>
      </c>
      <c r="N3928" s="96">
        <f t="shared" si="1419"/>
        <v>0</v>
      </c>
      <c r="O3928" s="82" t="s">
        <v>146</v>
      </c>
      <c r="R3928" s="352">
        <f>L3928-[1]გადასახდელები!L3928</f>
        <v>0</v>
      </c>
    </row>
    <row r="3929" spans="2:18" ht="20.25" hidden="1" customHeight="1">
      <c r="B3929" s="36" t="str">
        <f t="shared" si="1415"/>
        <v>b</v>
      </c>
      <c r="C3929" s="42">
        <v>4</v>
      </c>
      <c r="D3929" s="42"/>
      <c r="F3929" s="343" t="s">
        <v>597</v>
      </c>
      <c r="G3929" s="47" t="s">
        <v>174</v>
      </c>
      <c r="H3929" s="93">
        <f t="shared" si="1417"/>
        <v>0</v>
      </c>
      <c r="I3929" s="94">
        <f t="shared" si="1412"/>
        <v>0</v>
      </c>
      <c r="J3929" s="93">
        <f t="shared" ref="J3929:K3929" si="1431">J4159+J4389+J4619+J4849+J5309</f>
        <v>0</v>
      </c>
      <c r="K3929" s="93">
        <f t="shared" si="1431"/>
        <v>0</v>
      </c>
      <c r="L3929" s="94">
        <f t="shared" si="1416"/>
        <v>0</v>
      </c>
      <c r="M3929" s="93">
        <f t="shared" si="1419"/>
        <v>0</v>
      </c>
      <c r="N3929" s="93">
        <f t="shared" si="1419"/>
        <v>0</v>
      </c>
      <c r="O3929" s="82" t="s">
        <v>146</v>
      </c>
      <c r="R3929" s="352">
        <f>L3929-[1]გადასახდელები!L3929</f>
        <v>0</v>
      </c>
    </row>
    <row r="3930" spans="2:18" ht="20.25" customHeight="1">
      <c r="B3930" s="36" t="str">
        <f t="shared" si="1415"/>
        <v>a</v>
      </c>
      <c r="C3930" s="42">
        <v>3</v>
      </c>
      <c r="D3930" s="42"/>
      <c r="F3930" s="342" t="s">
        <v>530</v>
      </c>
      <c r="G3930" s="57" t="s">
        <v>175</v>
      </c>
      <c r="H3930" s="89">
        <f>H4160+H4390+H4620+H4850+H5080+H5310</f>
        <v>365.6</v>
      </c>
      <c r="I3930" s="90">
        <f t="shared" si="1412"/>
        <v>180</v>
      </c>
      <c r="J3930" s="89">
        <f t="shared" ref="J3930" si="1432">J4160+J4390+J4620+J4850+J5310</f>
        <v>0</v>
      </c>
      <c r="K3930" s="89">
        <f>K4160+K4390+K4620+K4850+K5080+K5310</f>
        <v>180</v>
      </c>
      <c r="L3930" s="90">
        <f t="shared" si="1416"/>
        <v>63.936999999999991</v>
      </c>
      <c r="M3930" s="89">
        <f t="shared" si="1419"/>
        <v>0</v>
      </c>
      <c r="N3930" s="89">
        <f>N4160+N4390+N4620+N4850+N5080+N5310</f>
        <v>63.936999999999991</v>
      </c>
      <c r="O3930" s="82" t="s">
        <v>146</v>
      </c>
      <c r="R3930" s="352">
        <f>L3930-[1]გადასახდელები!L3930</f>
        <v>63.936999999999991</v>
      </c>
    </row>
    <row r="3931" spans="2:18" ht="20.25" hidden="1" customHeight="1">
      <c r="B3931" s="36" t="str">
        <f t="shared" si="1415"/>
        <v>b</v>
      </c>
      <c r="C3931" s="42">
        <v>4</v>
      </c>
      <c r="D3931" s="42"/>
      <c r="F3931" s="343" t="s">
        <v>531</v>
      </c>
      <c r="G3931" s="47" t="s">
        <v>176</v>
      </c>
      <c r="H3931" s="93">
        <f t="shared" si="1417"/>
        <v>0</v>
      </c>
      <c r="I3931" s="94">
        <f t="shared" si="1412"/>
        <v>0</v>
      </c>
      <c r="J3931" s="93">
        <f t="shared" ref="J3931:K3931" si="1433">J4161+J4391+J4621+J4851+J5311</f>
        <v>0</v>
      </c>
      <c r="K3931" s="93">
        <f t="shared" si="1433"/>
        <v>0</v>
      </c>
      <c r="L3931" s="94">
        <f t="shared" si="1416"/>
        <v>0</v>
      </c>
      <c r="M3931" s="93">
        <f t="shared" si="1419"/>
        <v>0</v>
      </c>
      <c r="N3931" s="93">
        <f t="shared" si="1419"/>
        <v>0</v>
      </c>
      <c r="O3931" s="82" t="s">
        <v>146</v>
      </c>
      <c r="R3931" s="352">
        <f>L3931-[1]გადასახდელები!L3931</f>
        <v>0</v>
      </c>
    </row>
    <row r="3932" spans="2:18" ht="20.25" hidden="1" customHeight="1">
      <c r="B3932" s="36" t="str">
        <f t="shared" si="1415"/>
        <v>b</v>
      </c>
      <c r="C3932" s="42">
        <v>4</v>
      </c>
      <c r="D3932" s="42"/>
      <c r="F3932" s="342" t="s">
        <v>532</v>
      </c>
      <c r="G3932" s="47" t="s">
        <v>177</v>
      </c>
      <c r="H3932" s="93">
        <f t="shared" si="1417"/>
        <v>0</v>
      </c>
      <c r="I3932" s="94">
        <f t="shared" si="1412"/>
        <v>0</v>
      </c>
      <c r="J3932" s="93">
        <f t="shared" ref="J3932:K3932" si="1434">J4162+J4392+J4622+J4852+J5312</f>
        <v>0</v>
      </c>
      <c r="K3932" s="93">
        <f t="shared" si="1434"/>
        <v>0</v>
      </c>
      <c r="L3932" s="94">
        <f t="shared" si="1416"/>
        <v>0</v>
      </c>
      <c r="M3932" s="93">
        <f t="shared" si="1419"/>
        <v>0</v>
      </c>
      <c r="N3932" s="93">
        <f t="shared" si="1419"/>
        <v>0</v>
      </c>
      <c r="O3932" s="82" t="s">
        <v>146</v>
      </c>
      <c r="R3932" s="352">
        <f>L3932-[1]გადასახდელები!L3932</f>
        <v>0</v>
      </c>
    </row>
    <row r="3933" spans="2:18" ht="20.25" hidden="1" customHeight="1">
      <c r="B3933" s="36" t="str">
        <f t="shared" si="1415"/>
        <v>b</v>
      </c>
      <c r="C3933" s="42">
        <v>5</v>
      </c>
      <c r="D3933" s="42"/>
      <c r="F3933" s="343" t="s">
        <v>533</v>
      </c>
      <c r="G3933" s="48" t="s">
        <v>178</v>
      </c>
      <c r="H3933" s="96">
        <f t="shared" si="1417"/>
        <v>0</v>
      </c>
      <c r="I3933" s="97">
        <f t="shared" si="1412"/>
        <v>0</v>
      </c>
      <c r="J3933" s="96">
        <f t="shared" ref="J3933:K3933" si="1435">J4163+J4393+J4623+J4853+J5313</f>
        <v>0</v>
      </c>
      <c r="K3933" s="96">
        <f t="shared" si="1435"/>
        <v>0</v>
      </c>
      <c r="L3933" s="97">
        <f t="shared" si="1416"/>
        <v>0</v>
      </c>
      <c r="M3933" s="96">
        <f t="shared" si="1419"/>
        <v>0</v>
      </c>
      <c r="N3933" s="96">
        <f t="shared" si="1419"/>
        <v>0</v>
      </c>
      <c r="O3933" s="82" t="s">
        <v>146</v>
      </c>
      <c r="R3933" s="352">
        <f>L3933-[1]გადასახდელები!L3933</f>
        <v>0</v>
      </c>
    </row>
    <row r="3934" spans="2:18" ht="20.25" hidden="1" customHeight="1">
      <c r="B3934" s="36" t="str">
        <f t="shared" si="1415"/>
        <v>b</v>
      </c>
      <c r="C3934" s="42">
        <v>5</v>
      </c>
      <c r="D3934" s="42"/>
      <c r="F3934" s="343" t="s">
        <v>598</v>
      </c>
      <c r="G3934" s="48" t="s">
        <v>179</v>
      </c>
      <c r="H3934" s="96">
        <f t="shared" si="1417"/>
        <v>0</v>
      </c>
      <c r="I3934" s="97">
        <f t="shared" si="1412"/>
        <v>0</v>
      </c>
      <c r="J3934" s="96">
        <f t="shared" ref="J3934:K3934" si="1436">J4164+J4394+J4624+J4854+J5314</f>
        <v>0</v>
      </c>
      <c r="K3934" s="96">
        <f t="shared" si="1436"/>
        <v>0</v>
      </c>
      <c r="L3934" s="97">
        <f t="shared" si="1416"/>
        <v>0</v>
      </c>
      <c r="M3934" s="96">
        <f t="shared" si="1419"/>
        <v>0</v>
      </c>
      <c r="N3934" s="96">
        <f t="shared" si="1419"/>
        <v>0</v>
      </c>
      <c r="O3934" s="82" t="s">
        <v>146</v>
      </c>
      <c r="R3934" s="352">
        <f>L3934-[1]გადასახდელები!L3934</f>
        <v>0</v>
      </c>
    </row>
    <row r="3935" spans="2:18" ht="20.25" hidden="1" customHeight="1">
      <c r="B3935" s="36" t="str">
        <f t="shared" si="1415"/>
        <v>b</v>
      </c>
      <c r="C3935" s="42">
        <v>4</v>
      </c>
      <c r="D3935" s="42"/>
      <c r="F3935" s="342" t="s">
        <v>534</v>
      </c>
      <c r="G3935" s="47" t="s">
        <v>180</v>
      </c>
      <c r="H3935" s="93">
        <f t="shared" si="1417"/>
        <v>0</v>
      </c>
      <c r="I3935" s="94">
        <f t="shared" si="1412"/>
        <v>0</v>
      </c>
      <c r="J3935" s="93">
        <f t="shared" ref="J3935:K3935" si="1437">J4165+J4395+J4625+J4855+J5315</f>
        <v>0</v>
      </c>
      <c r="K3935" s="93">
        <f t="shared" si="1437"/>
        <v>0</v>
      </c>
      <c r="L3935" s="94">
        <f t="shared" si="1416"/>
        <v>0</v>
      </c>
      <c r="M3935" s="93">
        <f t="shared" si="1419"/>
        <v>0</v>
      </c>
      <c r="N3935" s="93">
        <f t="shared" si="1419"/>
        <v>0</v>
      </c>
      <c r="O3935" s="82" t="s">
        <v>146</v>
      </c>
      <c r="R3935" s="352">
        <f>L3935-[1]გადასახდელები!L3935</f>
        <v>0</v>
      </c>
    </row>
    <row r="3936" spans="2:18" ht="42.75" hidden="1" customHeight="1">
      <c r="B3936" s="36" t="str">
        <f t="shared" si="1415"/>
        <v>b</v>
      </c>
      <c r="C3936" s="42">
        <v>5</v>
      </c>
      <c r="D3936" s="42"/>
      <c r="F3936" s="343" t="s">
        <v>535</v>
      </c>
      <c r="G3936" s="48" t="s">
        <v>229</v>
      </c>
      <c r="H3936" s="96">
        <f t="shared" si="1417"/>
        <v>0</v>
      </c>
      <c r="I3936" s="97">
        <f t="shared" si="1412"/>
        <v>0</v>
      </c>
      <c r="J3936" s="96">
        <f t="shared" ref="J3936:K3936" si="1438">J4166+J4396+J4626+J4856+J5316</f>
        <v>0</v>
      </c>
      <c r="K3936" s="96">
        <f t="shared" si="1438"/>
        <v>0</v>
      </c>
      <c r="L3936" s="97">
        <f t="shared" si="1416"/>
        <v>0</v>
      </c>
      <c r="M3936" s="96">
        <f t="shared" si="1419"/>
        <v>0</v>
      </c>
      <c r="N3936" s="96">
        <f t="shared" si="1419"/>
        <v>0</v>
      </c>
      <c r="O3936" s="82" t="s">
        <v>146</v>
      </c>
      <c r="R3936" s="352">
        <f>L3936-[1]გადასახდელები!L3936</f>
        <v>0</v>
      </c>
    </row>
    <row r="3937" spans="2:18" ht="30.75" hidden="1" customHeight="1">
      <c r="B3937" s="36" t="str">
        <f t="shared" si="1415"/>
        <v>b</v>
      </c>
      <c r="C3937" s="42">
        <v>5</v>
      </c>
      <c r="D3937" s="42"/>
      <c r="F3937" s="343" t="s">
        <v>599</v>
      </c>
      <c r="G3937" s="49" t="s">
        <v>196</v>
      </c>
      <c r="H3937" s="96">
        <f t="shared" si="1417"/>
        <v>0</v>
      </c>
      <c r="I3937" s="97">
        <f t="shared" si="1412"/>
        <v>0</v>
      </c>
      <c r="J3937" s="96">
        <f t="shared" ref="J3937:K3937" si="1439">J4167+J4397+J4627+J4857+J5317</f>
        <v>0</v>
      </c>
      <c r="K3937" s="96">
        <f t="shared" si="1439"/>
        <v>0</v>
      </c>
      <c r="L3937" s="97">
        <f t="shared" si="1416"/>
        <v>0</v>
      </c>
      <c r="M3937" s="96">
        <f t="shared" ref="M3937:N3956" si="1440">M4167+M4397+M4627+M4857+M5317</f>
        <v>0</v>
      </c>
      <c r="N3937" s="96">
        <f t="shared" si="1440"/>
        <v>0</v>
      </c>
      <c r="O3937" s="82" t="s">
        <v>146</v>
      </c>
      <c r="R3937" s="352">
        <f>L3937-[1]გადასახდელები!L3937</f>
        <v>0</v>
      </c>
    </row>
    <row r="3938" spans="2:18" ht="60.75" hidden="1" customHeight="1">
      <c r="B3938" s="36" t="str">
        <f t="shared" si="1415"/>
        <v>b</v>
      </c>
      <c r="C3938" s="42">
        <v>5</v>
      </c>
      <c r="D3938" s="42"/>
      <c r="F3938" s="343" t="s">
        <v>536</v>
      </c>
      <c r="G3938" s="49" t="s">
        <v>230</v>
      </c>
      <c r="H3938" s="96">
        <f t="shared" si="1417"/>
        <v>0</v>
      </c>
      <c r="I3938" s="97">
        <f t="shared" si="1412"/>
        <v>0</v>
      </c>
      <c r="J3938" s="96">
        <f t="shared" ref="J3938:K3938" si="1441">J4168+J4398+J4628+J4858+J5318</f>
        <v>0</v>
      </c>
      <c r="K3938" s="96">
        <f t="shared" si="1441"/>
        <v>0</v>
      </c>
      <c r="L3938" s="97">
        <f t="shared" si="1416"/>
        <v>0</v>
      </c>
      <c r="M3938" s="96">
        <f t="shared" si="1440"/>
        <v>0</v>
      </c>
      <c r="N3938" s="96">
        <f t="shared" si="1440"/>
        <v>0</v>
      </c>
      <c r="O3938" s="82" t="s">
        <v>146</v>
      </c>
      <c r="R3938" s="352">
        <f>L3938-[1]გადასახდელები!L3938</f>
        <v>0</v>
      </c>
    </row>
    <row r="3939" spans="2:18" ht="30.75" hidden="1" customHeight="1">
      <c r="B3939" s="36" t="str">
        <f t="shared" si="1415"/>
        <v>b</v>
      </c>
      <c r="C3939" s="42">
        <v>5</v>
      </c>
      <c r="D3939" s="42"/>
      <c r="F3939" s="342" t="s">
        <v>537</v>
      </c>
      <c r="G3939" s="48" t="s">
        <v>195</v>
      </c>
      <c r="H3939" s="96">
        <f t="shared" si="1417"/>
        <v>0</v>
      </c>
      <c r="I3939" s="97">
        <f t="shared" si="1412"/>
        <v>0</v>
      </c>
      <c r="J3939" s="96">
        <f t="shared" ref="J3939:K3939" si="1442">J4169+J4399+J4629+J4859+J5319</f>
        <v>0</v>
      </c>
      <c r="K3939" s="96">
        <f t="shared" si="1442"/>
        <v>0</v>
      </c>
      <c r="L3939" s="97">
        <f t="shared" si="1416"/>
        <v>0</v>
      </c>
      <c r="M3939" s="96">
        <f t="shared" si="1440"/>
        <v>0</v>
      </c>
      <c r="N3939" s="96">
        <f t="shared" si="1440"/>
        <v>0</v>
      </c>
      <c r="O3939" s="82" t="s">
        <v>146</v>
      </c>
      <c r="R3939" s="352">
        <f>L3939-[1]გადასახდელები!L3939</f>
        <v>0</v>
      </c>
    </row>
    <row r="3940" spans="2:18" ht="20.25" hidden="1" customHeight="1">
      <c r="B3940" s="36" t="str">
        <f t="shared" si="1415"/>
        <v>b</v>
      </c>
      <c r="C3940" s="42">
        <v>6</v>
      </c>
      <c r="D3940" s="42"/>
      <c r="F3940" s="343" t="s">
        <v>600</v>
      </c>
      <c r="G3940" s="45" t="s">
        <v>181</v>
      </c>
      <c r="H3940" s="323">
        <f t="shared" si="1417"/>
        <v>0</v>
      </c>
      <c r="I3940" s="105">
        <f t="shared" si="1412"/>
        <v>0</v>
      </c>
      <c r="J3940" s="323">
        <f t="shared" ref="J3940:K3940" si="1443">J4170+J4400+J4630+J4860+J5320</f>
        <v>0</v>
      </c>
      <c r="K3940" s="323">
        <f t="shared" si="1443"/>
        <v>0</v>
      </c>
      <c r="L3940" s="105">
        <f t="shared" si="1416"/>
        <v>0</v>
      </c>
      <c r="M3940" s="323">
        <f t="shared" si="1440"/>
        <v>0</v>
      </c>
      <c r="N3940" s="323">
        <f t="shared" si="1440"/>
        <v>0</v>
      </c>
      <c r="O3940" s="82" t="s">
        <v>146</v>
      </c>
      <c r="R3940" s="352">
        <f>L3940-[1]გადასახდელები!L3940</f>
        <v>0</v>
      </c>
    </row>
    <row r="3941" spans="2:18" ht="20.25" hidden="1" customHeight="1">
      <c r="B3941" s="36" t="str">
        <f t="shared" si="1415"/>
        <v>b</v>
      </c>
      <c r="C3941" s="42">
        <v>6</v>
      </c>
      <c r="D3941" s="42"/>
      <c r="F3941" s="343" t="s">
        <v>601</v>
      </c>
      <c r="G3941" s="45" t="s">
        <v>182</v>
      </c>
      <c r="H3941" s="323">
        <f t="shared" si="1417"/>
        <v>0</v>
      </c>
      <c r="I3941" s="105">
        <f t="shared" si="1412"/>
        <v>0</v>
      </c>
      <c r="J3941" s="323">
        <f t="shared" ref="J3941:K3941" si="1444">J4171+J4401+J4631+J4861+J5321</f>
        <v>0</v>
      </c>
      <c r="K3941" s="323">
        <f t="shared" si="1444"/>
        <v>0</v>
      </c>
      <c r="L3941" s="105">
        <f t="shared" si="1416"/>
        <v>0</v>
      </c>
      <c r="M3941" s="323">
        <f t="shared" si="1440"/>
        <v>0</v>
      </c>
      <c r="N3941" s="323">
        <f t="shared" si="1440"/>
        <v>0</v>
      </c>
      <c r="O3941" s="82" t="s">
        <v>146</v>
      </c>
      <c r="R3941" s="352">
        <f>L3941-[1]გადასახდელები!L3941</f>
        <v>0</v>
      </c>
    </row>
    <row r="3942" spans="2:18" ht="20.25" hidden="1" customHeight="1">
      <c r="B3942" s="36" t="str">
        <f t="shared" si="1415"/>
        <v>b</v>
      </c>
      <c r="C3942" s="42">
        <v>6</v>
      </c>
      <c r="D3942" s="42"/>
      <c r="F3942" s="343" t="s">
        <v>602</v>
      </c>
      <c r="G3942" s="45" t="s">
        <v>183</v>
      </c>
      <c r="H3942" s="323">
        <f t="shared" si="1417"/>
        <v>0</v>
      </c>
      <c r="I3942" s="105">
        <f t="shared" si="1412"/>
        <v>0</v>
      </c>
      <c r="J3942" s="323">
        <f t="shared" ref="J3942:K3942" si="1445">J4172+J4402+J4632+J4862+J5322</f>
        <v>0</v>
      </c>
      <c r="K3942" s="323">
        <f t="shared" si="1445"/>
        <v>0</v>
      </c>
      <c r="L3942" s="105">
        <f t="shared" si="1416"/>
        <v>0</v>
      </c>
      <c r="M3942" s="323">
        <f t="shared" si="1440"/>
        <v>0</v>
      </c>
      <c r="N3942" s="323">
        <f t="shared" si="1440"/>
        <v>0</v>
      </c>
      <c r="O3942" s="82" t="s">
        <v>146</v>
      </c>
      <c r="R3942" s="352">
        <f>L3942-[1]გადასახდელები!L3942</f>
        <v>0</v>
      </c>
    </row>
    <row r="3943" spans="2:18" ht="20.25" hidden="1" customHeight="1">
      <c r="B3943" s="36" t="str">
        <f t="shared" si="1415"/>
        <v>b</v>
      </c>
      <c r="C3943" s="42">
        <v>6</v>
      </c>
      <c r="D3943" s="42"/>
      <c r="F3943" s="343" t="s">
        <v>603</v>
      </c>
      <c r="G3943" s="45" t="s">
        <v>184</v>
      </c>
      <c r="H3943" s="323">
        <f t="shared" si="1417"/>
        <v>0</v>
      </c>
      <c r="I3943" s="105">
        <f t="shared" si="1412"/>
        <v>0</v>
      </c>
      <c r="J3943" s="323">
        <f t="shared" ref="J3943:K3943" si="1446">J4173+J4403+J4633+J4863+J5323</f>
        <v>0</v>
      </c>
      <c r="K3943" s="323">
        <f t="shared" si="1446"/>
        <v>0</v>
      </c>
      <c r="L3943" s="105">
        <f t="shared" si="1416"/>
        <v>0</v>
      </c>
      <c r="M3943" s="323">
        <f t="shared" si="1440"/>
        <v>0</v>
      </c>
      <c r="N3943" s="323">
        <f t="shared" si="1440"/>
        <v>0</v>
      </c>
      <c r="O3943" s="82" t="s">
        <v>146</v>
      </c>
      <c r="R3943" s="352">
        <f>L3943-[1]გადასახდელები!L3943</f>
        <v>0</v>
      </c>
    </row>
    <row r="3944" spans="2:18" ht="20.25" hidden="1" customHeight="1">
      <c r="B3944" s="36" t="str">
        <f t="shared" si="1415"/>
        <v>b</v>
      </c>
      <c r="C3944" s="42">
        <v>6</v>
      </c>
      <c r="D3944" s="42"/>
      <c r="F3944" s="343" t="s">
        <v>538</v>
      </c>
      <c r="G3944" s="45" t="s">
        <v>185</v>
      </c>
      <c r="H3944" s="323">
        <f t="shared" si="1417"/>
        <v>0</v>
      </c>
      <c r="I3944" s="105">
        <f t="shared" si="1412"/>
        <v>0</v>
      </c>
      <c r="J3944" s="323">
        <f t="shared" ref="J3944:K3944" si="1447">J4174+J4404+J4634+J4864+J5324</f>
        <v>0</v>
      </c>
      <c r="K3944" s="323">
        <f t="shared" si="1447"/>
        <v>0</v>
      </c>
      <c r="L3944" s="105">
        <f t="shared" si="1416"/>
        <v>0</v>
      </c>
      <c r="M3944" s="323">
        <f t="shared" si="1440"/>
        <v>0</v>
      </c>
      <c r="N3944" s="323">
        <f t="shared" si="1440"/>
        <v>0</v>
      </c>
      <c r="O3944" s="82" t="s">
        <v>146</v>
      </c>
      <c r="R3944" s="352">
        <f>L3944-[1]გადასახდელები!L3944</f>
        <v>0</v>
      </c>
    </row>
    <row r="3945" spans="2:18" ht="20.25" hidden="1" customHeight="1">
      <c r="B3945" s="36" t="str">
        <f t="shared" si="1415"/>
        <v>b</v>
      </c>
      <c r="C3945" s="42">
        <v>6</v>
      </c>
      <c r="D3945" s="42"/>
      <c r="F3945" s="343" t="s">
        <v>604</v>
      </c>
      <c r="G3945" s="45" t="s">
        <v>186</v>
      </c>
      <c r="H3945" s="323">
        <f t="shared" si="1417"/>
        <v>0</v>
      </c>
      <c r="I3945" s="105">
        <f t="shared" si="1412"/>
        <v>0</v>
      </c>
      <c r="J3945" s="323">
        <f t="shared" ref="J3945:K3945" si="1448">J4175+J4405+J4635+J4865+J5325</f>
        <v>0</v>
      </c>
      <c r="K3945" s="323">
        <f t="shared" si="1448"/>
        <v>0</v>
      </c>
      <c r="L3945" s="105">
        <f t="shared" si="1416"/>
        <v>0</v>
      </c>
      <c r="M3945" s="323">
        <f t="shared" si="1440"/>
        <v>0</v>
      </c>
      <c r="N3945" s="323">
        <f t="shared" si="1440"/>
        <v>0</v>
      </c>
      <c r="O3945" s="82" t="s">
        <v>146</v>
      </c>
      <c r="R3945" s="352">
        <f>L3945-[1]გადასახდელები!L3945</f>
        <v>0</v>
      </c>
    </row>
    <row r="3946" spans="2:18" ht="20.25" hidden="1" customHeight="1">
      <c r="B3946" s="36" t="str">
        <f t="shared" si="1415"/>
        <v>b</v>
      </c>
      <c r="C3946" s="42">
        <v>6</v>
      </c>
      <c r="D3946" s="42"/>
      <c r="F3946" s="343" t="s">
        <v>605</v>
      </c>
      <c r="G3946" s="45" t="s">
        <v>187</v>
      </c>
      <c r="H3946" s="323">
        <f t="shared" si="1417"/>
        <v>0</v>
      </c>
      <c r="I3946" s="105">
        <f t="shared" si="1412"/>
        <v>0</v>
      </c>
      <c r="J3946" s="323">
        <f t="shared" ref="J3946:K3946" si="1449">J4176+J4406+J4636+J4866+J5326</f>
        <v>0</v>
      </c>
      <c r="K3946" s="323">
        <f t="shared" si="1449"/>
        <v>0</v>
      </c>
      <c r="L3946" s="105">
        <f t="shared" si="1416"/>
        <v>0</v>
      </c>
      <c r="M3946" s="323">
        <f t="shared" si="1440"/>
        <v>0</v>
      </c>
      <c r="N3946" s="323">
        <f t="shared" si="1440"/>
        <v>0</v>
      </c>
      <c r="O3946" s="82" t="s">
        <v>146</v>
      </c>
      <c r="R3946" s="352">
        <f>L3946-[1]გადასახდელები!L3946</f>
        <v>0</v>
      </c>
    </row>
    <row r="3947" spans="2:18" ht="20.25" hidden="1" customHeight="1">
      <c r="B3947" s="36" t="str">
        <f t="shared" si="1415"/>
        <v>b</v>
      </c>
      <c r="C3947" s="42">
        <v>6</v>
      </c>
      <c r="D3947" s="42"/>
      <c r="F3947" s="343" t="s">
        <v>606</v>
      </c>
      <c r="G3947" s="45" t="s">
        <v>188</v>
      </c>
      <c r="H3947" s="323">
        <f t="shared" si="1417"/>
        <v>0</v>
      </c>
      <c r="I3947" s="105">
        <f t="shared" si="1412"/>
        <v>0</v>
      </c>
      <c r="J3947" s="323">
        <f t="shared" ref="J3947:K3947" si="1450">J4177+J4407+J4637+J4867+J5327</f>
        <v>0</v>
      </c>
      <c r="K3947" s="323">
        <f t="shared" si="1450"/>
        <v>0</v>
      </c>
      <c r="L3947" s="105">
        <f t="shared" si="1416"/>
        <v>0</v>
      </c>
      <c r="M3947" s="323">
        <f t="shared" si="1440"/>
        <v>0</v>
      </c>
      <c r="N3947" s="323">
        <f t="shared" si="1440"/>
        <v>0</v>
      </c>
      <c r="O3947" s="82" t="s">
        <v>146</v>
      </c>
      <c r="R3947" s="352">
        <f>L3947-[1]გადასახდელები!L3947</f>
        <v>0</v>
      </c>
    </row>
    <row r="3948" spans="2:18" ht="20.25" hidden="1" customHeight="1">
      <c r="B3948" s="36" t="str">
        <f t="shared" si="1415"/>
        <v>b</v>
      </c>
      <c r="C3948" s="42">
        <v>6</v>
      </c>
      <c r="D3948" s="42"/>
      <c r="F3948" s="343" t="s">
        <v>607</v>
      </c>
      <c r="G3948" s="45" t="s">
        <v>189</v>
      </c>
      <c r="H3948" s="323">
        <f t="shared" si="1417"/>
        <v>0</v>
      </c>
      <c r="I3948" s="105">
        <f t="shared" si="1412"/>
        <v>0</v>
      </c>
      <c r="J3948" s="323">
        <f t="shared" ref="J3948:K3948" si="1451">J4178+J4408+J4638+J4868+J5328</f>
        <v>0</v>
      </c>
      <c r="K3948" s="323">
        <f t="shared" si="1451"/>
        <v>0</v>
      </c>
      <c r="L3948" s="105">
        <f t="shared" ref="L3948:L3971" si="1452">M3948+N3948</f>
        <v>0</v>
      </c>
      <c r="M3948" s="323">
        <f t="shared" si="1440"/>
        <v>0</v>
      </c>
      <c r="N3948" s="323">
        <f t="shared" si="1440"/>
        <v>0</v>
      </c>
      <c r="O3948" s="82" t="s">
        <v>146</v>
      </c>
      <c r="R3948" s="352">
        <f>L3948-[1]გადასახდელები!L3948</f>
        <v>0</v>
      </c>
    </row>
    <row r="3949" spans="2:18" ht="20.25" hidden="1" customHeight="1">
      <c r="B3949" s="36" t="str">
        <f t="shared" si="1415"/>
        <v>b</v>
      </c>
      <c r="C3949" s="42">
        <v>6</v>
      </c>
      <c r="D3949" s="42"/>
      <c r="F3949" s="343" t="s">
        <v>608</v>
      </c>
      <c r="G3949" s="45" t="s">
        <v>190</v>
      </c>
      <c r="H3949" s="323">
        <f t="shared" si="1417"/>
        <v>0</v>
      </c>
      <c r="I3949" s="105">
        <f t="shared" si="1412"/>
        <v>0</v>
      </c>
      <c r="J3949" s="323">
        <f t="shared" ref="J3949:K3949" si="1453">J4179+J4409+J4639+J4869+J5329</f>
        <v>0</v>
      </c>
      <c r="K3949" s="323">
        <f t="shared" si="1453"/>
        <v>0</v>
      </c>
      <c r="L3949" s="105">
        <f t="shared" si="1452"/>
        <v>0</v>
      </c>
      <c r="M3949" s="323">
        <f t="shared" si="1440"/>
        <v>0</v>
      </c>
      <c r="N3949" s="323">
        <f t="shared" si="1440"/>
        <v>0</v>
      </c>
      <c r="O3949" s="82" t="s">
        <v>146</v>
      </c>
      <c r="R3949" s="352">
        <f>L3949-[1]გადასახდელები!L3949</f>
        <v>0</v>
      </c>
    </row>
    <row r="3950" spans="2:18" ht="30.75" hidden="1" customHeight="1">
      <c r="B3950" s="36" t="str">
        <f t="shared" si="1415"/>
        <v>b</v>
      </c>
      <c r="C3950" s="42">
        <v>6</v>
      </c>
      <c r="D3950" s="42"/>
      <c r="F3950" s="343" t="s">
        <v>539</v>
      </c>
      <c r="G3950" s="45" t="s">
        <v>231</v>
      </c>
      <c r="H3950" s="323">
        <f t="shared" si="1417"/>
        <v>0</v>
      </c>
      <c r="I3950" s="105">
        <f t="shared" ref="I3950:I4013" si="1454">J3950+K3950</f>
        <v>0</v>
      </c>
      <c r="J3950" s="323">
        <f t="shared" ref="J3950:K3950" si="1455">J4180+J4410+J4640+J4870+J5330</f>
        <v>0</v>
      </c>
      <c r="K3950" s="323">
        <f t="shared" si="1455"/>
        <v>0</v>
      </c>
      <c r="L3950" s="105">
        <f t="shared" si="1452"/>
        <v>0</v>
      </c>
      <c r="M3950" s="323">
        <f t="shared" si="1440"/>
        <v>0</v>
      </c>
      <c r="N3950" s="323">
        <f t="shared" si="1440"/>
        <v>0</v>
      </c>
      <c r="O3950" s="82" t="s">
        <v>146</v>
      </c>
      <c r="R3950" s="352">
        <f>L3950-[1]გადასახდელები!L3950</f>
        <v>0</v>
      </c>
    </row>
    <row r="3951" spans="2:18" ht="20.25" hidden="1" customHeight="1">
      <c r="B3951" s="36" t="str">
        <f t="shared" si="1415"/>
        <v>b</v>
      </c>
      <c r="C3951" s="42">
        <v>5</v>
      </c>
      <c r="D3951" s="42"/>
      <c r="F3951" s="342" t="s">
        <v>609</v>
      </c>
      <c r="G3951" s="48" t="s">
        <v>197</v>
      </c>
      <c r="H3951" s="96">
        <f t="shared" si="1417"/>
        <v>0</v>
      </c>
      <c r="I3951" s="97">
        <f t="shared" si="1454"/>
        <v>0</v>
      </c>
      <c r="J3951" s="96">
        <f t="shared" ref="J3951:K3951" si="1456">J4181+J4411+J4641+J4871+J5331</f>
        <v>0</v>
      </c>
      <c r="K3951" s="96">
        <f t="shared" si="1456"/>
        <v>0</v>
      </c>
      <c r="L3951" s="97">
        <f t="shared" si="1452"/>
        <v>0</v>
      </c>
      <c r="M3951" s="96">
        <f t="shared" si="1440"/>
        <v>0</v>
      </c>
      <c r="N3951" s="96">
        <f t="shared" si="1440"/>
        <v>0</v>
      </c>
      <c r="O3951" s="82" t="s">
        <v>146</v>
      </c>
      <c r="R3951" s="352">
        <f>L3951-[1]გადასახდელები!L3951</f>
        <v>0</v>
      </c>
    </row>
    <row r="3952" spans="2:18" ht="20.25" hidden="1" customHeight="1">
      <c r="B3952" s="36" t="str">
        <f t="shared" si="1415"/>
        <v>b</v>
      </c>
      <c r="C3952" s="42">
        <v>6</v>
      </c>
      <c r="D3952" s="42"/>
      <c r="F3952" s="343" t="s">
        <v>610</v>
      </c>
      <c r="G3952" s="45" t="s">
        <v>191</v>
      </c>
      <c r="H3952" s="323">
        <f t="shared" si="1417"/>
        <v>0</v>
      </c>
      <c r="I3952" s="105">
        <f t="shared" si="1454"/>
        <v>0</v>
      </c>
      <c r="J3952" s="323">
        <f t="shared" ref="J3952:K3952" si="1457">J4182+J4412+J4642+J4872+J5332</f>
        <v>0</v>
      </c>
      <c r="K3952" s="323">
        <f t="shared" si="1457"/>
        <v>0</v>
      </c>
      <c r="L3952" s="105">
        <f t="shared" si="1452"/>
        <v>0</v>
      </c>
      <c r="M3952" s="323">
        <f t="shared" si="1440"/>
        <v>0</v>
      </c>
      <c r="N3952" s="323">
        <f t="shared" si="1440"/>
        <v>0</v>
      </c>
      <c r="O3952" s="82" t="s">
        <v>146</v>
      </c>
      <c r="R3952" s="352">
        <f>L3952-[1]გადასახდელები!L3952</f>
        <v>0</v>
      </c>
    </row>
    <row r="3953" spans="2:18" ht="20.25" hidden="1" customHeight="1">
      <c r="B3953" s="36" t="str">
        <f t="shared" si="1415"/>
        <v>b</v>
      </c>
      <c r="C3953" s="42">
        <v>6</v>
      </c>
      <c r="D3953" s="42"/>
      <c r="F3953" s="343" t="s">
        <v>611</v>
      </c>
      <c r="G3953" s="45" t="s">
        <v>192</v>
      </c>
      <c r="H3953" s="323">
        <f t="shared" si="1417"/>
        <v>0</v>
      </c>
      <c r="I3953" s="105">
        <f t="shared" si="1454"/>
        <v>0</v>
      </c>
      <c r="J3953" s="323">
        <f t="shared" ref="J3953:K3953" si="1458">J4183+J4413+J4643+J4873+J5333</f>
        <v>0</v>
      </c>
      <c r="K3953" s="323">
        <f t="shared" si="1458"/>
        <v>0</v>
      </c>
      <c r="L3953" s="105">
        <f t="shared" si="1452"/>
        <v>0</v>
      </c>
      <c r="M3953" s="323">
        <f t="shared" si="1440"/>
        <v>0</v>
      </c>
      <c r="N3953" s="323">
        <f t="shared" si="1440"/>
        <v>0</v>
      </c>
      <c r="O3953" s="82" t="s">
        <v>146</v>
      </c>
      <c r="R3953" s="352">
        <f>L3953-[1]გადასახდელები!L3953</f>
        <v>0</v>
      </c>
    </row>
    <row r="3954" spans="2:18" ht="30.75" hidden="1" customHeight="1">
      <c r="B3954" s="36" t="str">
        <f t="shared" si="1415"/>
        <v>b</v>
      </c>
      <c r="C3954" s="42">
        <v>6</v>
      </c>
      <c r="D3954" s="42"/>
      <c r="F3954" s="343" t="s">
        <v>612</v>
      </c>
      <c r="G3954" s="45" t="s">
        <v>232</v>
      </c>
      <c r="H3954" s="323">
        <f t="shared" si="1417"/>
        <v>0</v>
      </c>
      <c r="I3954" s="105">
        <f t="shared" si="1454"/>
        <v>0</v>
      </c>
      <c r="J3954" s="323">
        <f t="shared" ref="J3954:K3954" si="1459">J4184+J4414+J4644+J4874+J5334</f>
        <v>0</v>
      </c>
      <c r="K3954" s="323">
        <f t="shared" si="1459"/>
        <v>0</v>
      </c>
      <c r="L3954" s="105">
        <f t="shared" si="1452"/>
        <v>0</v>
      </c>
      <c r="M3954" s="323">
        <f t="shared" si="1440"/>
        <v>0</v>
      </c>
      <c r="N3954" s="323">
        <f t="shared" si="1440"/>
        <v>0</v>
      </c>
      <c r="O3954" s="82" t="s">
        <v>146</v>
      </c>
      <c r="R3954" s="352">
        <f>L3954-[1]გადასახდელები!L3954</f>
        <v>0</v>
      </c>
    </row>
    <row r="3955" spans="2:18" ht="30.75" hidden="1" customHeight="1">
      <c r="B3955" s="36" t="str">
        <f t="shared" si="1415"/>
        <v>b</v>
      </c>
      <c r="C3955" s="42">
        <v>5</v>
      </c>
      <c r="D3955" s="42"/>
      <c r="F3955" s="343" t="s">
        <v>613</v>
      </c>
      <c r="G3955" s="48" t="s">
        <v>233</v>
      </c>
      <c r="H3955" s="96">
        <f t="shared" si="1417"/>
        <v>0</v>
      </c>
      <c r="I3955" s="97">
        <f t="shared" si="1454"/>
        <v>0</v>
      </c>
      <c r="J3955" s="96">
        <f t="shared" ref="J3955:K3955" si="1460">J4185+J4415+J4645+J4875+J5335</f>
        <v>0</v>
      </c>
      <c r="K3955" s="96">
        <f t="shared" si="1460"/>
        <v>0</v>
      </c>
      <c r="L3955" s="97">
        <f t="shared" si="1452"/>
        <v>0</v>
      </c>
      <c r="M3955" s="96">
        <f t="shared" si="1440"/>
        <v>0</v>
      </c>
      <c r="N3955" s="96">
        <f t="shared" si="1440"/>
        <v>0</v>
      </c>
      <c r="O3955" s="82" t="s">
        <v>146</v>
      </c>
      <c r="R3955" s="352">
        <f>L3955-[1]გადასახდელები!L3955</f>
        <v>0</v>
      </c>
    </row>
    <row r="3956" spans="2:18" ht="34.5" hidden="1" customHeight="1">
      <c r="B3956" s="36" t="str">
        <f t="shared" si="1415"/>
        <v>b</v>
      </c>
      <c r="C3956" s="42">
        <v>5</v>
      </c>
      <c r="D3956" s="42"/>
      <c r="F3956" s="343" t="s">
        <v>614</v>
      </c>
      <c r="G3956" s="50" t="s">
        <v>367</v>
      </c>
      <c r="H3956" s="96">
        <f t="shared" si="1417"/>
        <v>0</v>
      </c>
      <c r="I3956" s="97">
        <f t="shared" si="1454"/>
        <v>0</v>
      </c>
      <c r="J3956" s="96">
        <f t="shared" ref="J3956:K3956" si="1461">J4186+J4416+J4646+J4876+J5336</f>
        <v>0</v>
      </c>
      <c r="K3956" s="96">
        <f t="shared" si="1461"/>
        <v>0</v>
      </c>
      <c r="L3956" s="97">
        <f t="shared" si="1452"/>
        <v>0</v>
      </c>
      <c r="M3956" s="96">
        <f t="shared" si="1440"/>
        <v>0</v>
      </c>
      <c r="N3956" s="96">
        <f t="shared" si="1440"/>
        <v>0</v>
      </c>
      <c r="O3956" s="82" t="s">
        <v>146</v>
      </c>
      <c r="R3956" s="352">
        <f>L3956-[1]გადასახდელები!L3956</f>
        <v>0</v>
      </c>
    </row>
    <row r="3957" spans="2:18" ht="34.5" hidden="1" customHeight="1">
      <c r="B3957" s="36" t="str">
        <f t="shared" si="1415"/>
        <v>b</v>
      </c>
      <c r="C3957" s="42">
        <v>5</v>
      </c>
      <c r="D3957" s="42"/>
      <c r="F3957" s="343" t="s">
        <v>540</v>
      </c>
      <c r="G3957" s="48" t="s">
        <v>234</v>
      </c>
      <c r="H3957" s="96">
        <f t="shared" si="1417"/>
        <v>0</v>
      </c>
      <c r="I3957" s="97">
        <f t="shared" si="1454"/>
        <v>0</v>
      </c>
      <c r="J3957" s="96">
        <f t="shared" ref="J3957:K3957" si="1462">J4187+J4417+J4647+J4877+J5337</f>
        <v>0</v>
      </c>
      <c r="K3957" s="96">
        <f t="shared" si="1462"/>
        <v>0</v>
      </c>
      <c r="L3957" s="97">
        <f t="shared" si="1452"/>
        <v>0</v>
      </c>
      <c r="M3957" s="96">
        <f t="shared" ref="M3957:N3976" si="1463">M4187+M4417+M4647+M4877+M5337</f>
        <v>0</v>
      </c>
      <c r="N3957" s="96">
        <f t="shared" si="1463"/>
        <v>0</v>
      </c>
      <c r="O3957" s="82" t="s">
        <v>146</v>
      </c>
      <c r="R3957" s="352">
        <f>L3957-[1]გადასახდელები!L3957</f>
        <v>0</v>
      </c>
    </row>
    <row r="3958" spans="2:18" ht="50.25" hidden="1" customHeight="1">
      <c r="B3958" s="36" t="str">
        <f t="shared" si="1415"/>
        <v>b</v>
      </c>
      <c r="C3958" s="42">
        <v>5</v>
      </c>
      <c r="D3958" s="42"/>
      <c r="F3958" s="343" t="s">
        <v>541</v>
      </c>
      <c r="G3958" s="48" t="s">
        <v>235</v>
      </c>
      <c r="H3958" s="96">
        <f t="shared" si="1417"/>
        <v>0</v>
      </c>
      <c r="I3958" s="97">
        <f t="shared" si="1454"/>
        <v>0</v>
      </c>
      <c r="J3958" s="96">
        <f t="shared" ref="J3958:K3958" si="1464">J4188+J4418+J4648+J4878+J5338</f>
        <v>0</v>
      </c>
      <c r="K3958" s="96">
        <f t="shared" si="1464"/>
        <v>0</v>
      </c>
      <c r="L3958" s="97">
        <f t="shared" si="1452"/>
        <v>0</v>
      </c>
      <c r="M3958" s="96">
        <f t="shared" si="1463"/>
        <v>0</v>
      </c>
      <c r="N3958" s="96">
        <f t="shared" si="1463"/>
        <v>0</v>
      </c>
      <c r="O3958" s="82" t="s">
        <v>146</v>
      </c>
      <c r="R3958" s="352">
        <f>L3958-[1]გადასახდელები!L3958</f>
        <v>0</v>
      </c>
    </row>
    <row r="3959" spans="2:18" ht="20.25" hidden="1" customHeight="1">
      <c r="B3959" s="36" t="str">
        <f t="shared" si="1415"/>
        <v>b</v>
      </c>
      <c r="C3959" s="42">
        <v>5</v>
      </c>
      <c r="D3959" s="42"/>
      <c r="F3959" s="343" t="s">
        <v>542</v>
      </c>
      <c r="G3959" s="48" t="s">
        <v>236</v>
      </c>
      <c r="H3959" s="96">
        <f t="shared" si="1417"/>
        <v>0</v>
      </c>
      <c r="I3959" s="97">
        <f t="shared" si="1454"/>
        <v>0</v>
      </c>
      <c r="J3959" s="96">
        <f t="shared" ref="J3959:K3959" si="1465">J4189+J4419+J4649+J4879+J5339</f>
        <v>0</v>
      </c>
      <c r="K3959" s="96">
        <f t="shared" si="1465"/>
        <v>0</v>
      </c>
      <c r="L3959" s="97">
        <f t="shared" si="1452"/>
        <v>0</v>
      </c>
      <c r="M3959" s="96">
        <f t="shared" si="1463"/>
        <v>0</v>
      </c>
      <c r="N3959" s="96">
        <f t="shared" si="1463"/>
        <v>0</v>
      </c>
      <c r="O3959" s="82" t="s">
        <v>146</v>
      </c>
      <c r="R3959" s="352">
        <f>L3959-[1]გადასახდელები!L3959</f>
        <v>0</v>
      </c>
    </row>
    <row r="3960" spans="2:18" ht="20.25" hidden="1" customHeight="1">
      <c r="B3960" s="36" t="str">
        <f t="shared" si="1415"/>
        <v>b</v>
      </c>
      <c r="C3960" s="42">
        <v>5</v>
      </c>
      <c r="D3960" s="42"/>
      <c r="F3960" s="343" t="s">
        <v>543</v>
      </c>
      <c r="G3960" s="48" t="s">
        <v>237</v>
      </c>
      <c r="H3960" s="96">
        <f t="shared" si="1417"/>
        <v>0</v>
      </c>
      <c r="I3960" s="97">
        <f t="shared" si="1454"/>
        <v>0</v>
      </c>
      <c r="J3960" s="96">
        <f t="shared" ref="J3960:K3960" si="1466">J4190+J4420+J4650+J4880+J5340</f>
        <v>0</v>
      </c>
      <c r="K3960" s="96">
        <f t="shared" si="1466"/>
        <v>0</v>
      </c>
      <c r="L3960" s="97">
        <f t="shared" si="1452"/>
        <v>0</v>
      </c>
      <c r="M3960" s="96">
        <f t="shared" si="1463"/>
        <v>0</v>
      </c>
      <c r="N3960" s="96">
        <f t="shared" si="1463"/>
        <v>0</v>
      </c>
      <c r="O3960" s="82" t="s">
        <v>146</v>
      </c>
      <c r="R3960" s="352">
        <f>L3960-[1]გადასახდელები!L3960</f>
        <v>0</v>
      </c>
    </row>
    <row r="3961" spans="2:18" ht="20.25" hidden="1" customHeight="1">
      <c r="B3961" s="36" t="str">
        <f t="shared" si="1415"/>
        <v>b</v>
      </c>
      <c r="C3961" s="42">
        <v>5</v>
      </c>
      <c r="D3961" s="42"/>
      <c r="F3961" s="342" t="s">
        <v>544</v>
      </c>
      <c r="G3961" s="48" t="s">
        <v>238</v>
      </c>
      <c r="H3961" s="96">
        <f t="shared" si="1417"/>
        <v>0</v>
      </c>
      <c r="I3961" s="97">
        <f t="shared" si="1454"/>
        <v>0</v>
      </c>
      <c r="J3961" s="96">
        <f t="shared" ref="J3961:K3961" si="1467">J4191+J4421+J4651+J4881+J5341</f>
        <v>0</v>
      </c>
      <c r="K3961" s="96">
        <f t="shared" si="1467"/>
        <v>0</v>
      </c>
      <c r="L3961" s="97">
        <f t="shared" si="1452"/>
        <v>0</v>
      </c>
      <c r="M3961" s="96">
        <f t="shared" si="1463"/>
        <v>0</v>
      </c>
      <c r="N3961" s="96">
        <f t="shared" si="1463"/>
        <v>0</v>
      </c>
      <c r="O3961" s="82" t="s">
        <v>146</v>
      </c>
      <c r="R3961" s="352">
        <f>L3961-[1]გადასახდელები!L3961</f>
        <v>0</v>
      </c>
    </row>
    <row r="3962" spans="2:18" ht="23.25" hidden="1" customHeight="1">
      <c r="B3962" s="36" t="str">
        <f t="shared" si="1415"/>
        <v>b</v>
      </c>
      <c r="C3962" s="42">
        <v>6</v>
      </c>
      <c r="D3962" s="42"/>
      <c r="F3962" s="343" t="s">
        <v>545</v>
      </c>
      <c r="G3962" s="45" t="s">
        <v>198</v>
      </c>
      <c r="H3962" s="323">
        <f t="shared" si="1417"/>
        <v>0</v>
      </c>
      <c r="I3962" s="105">
        <f t="shared" si="1454"/>
        <v>0</v>
      </c>
      <c r="J3962" s="323">
        <f t="shared" ref="J3962:K3962" si="1468">J4192+J4422+J4652+J4882+J5342</f>
        <v>0</v>
      </c>
      <c r="K3962" s="323">
        <f t="shared" si="1468"/>
        <v>0</v>
      </c>
      <c r="L3962" s="105">
        <f t="shared" si="1452"/>
        <v>0</v>
      </c>
      <c r="M3962" s="323">
        <f t="shared" si="1463"/>
        <v>0</v>
      </c>
      <c r="N3962" s="323">
        <f t="shared" si="1463"/>
        <v>0</v>
      </c>
      <c r="O3962" s="82" t="s">
        <v>146</v>
      </c>
      <c r="R3962" s="352">
        <f>L3962-[1]გადასახდელები!L3962</f>
        <v>0</v>
      </c>
    </row>
    <row r="3963" spans="2:18" ht="20.25" hidden="1" customHeight="1">
      <c r="B3963" s="36" t="str">
        <f t="shared" si="1415"/>
        <v>b</v>
      </c>
      <c r="C3963" s="42">
        <v>6</v>
      </c>
      <c r="D3963" s="42"/>
      <c r="F3963" s="343" t="s">
        <v>546</v>
      </c>
      <c r="G3963" s="45" t="s">
        <v>199</v>
      </c>
      <c r="H3963" s="323">
        <f t="shared" si="1417"/>
        <v>0</v>
      </c>
      <c r="I3963" s="105">
        <f t="shared" si="1454"/>
        <v>0</v>
      </c>
      <c r="J3963" s="323">
        <f t="shared" ref="J3963:K3963" si="1469">J4193+J4423+J4653+J4883+J5343</f>
        <v>0</v>
      </c>
      <c r="K3963" s="323">
        <f t="shared" si="1469"/>
        <v>0</v>
      </c>
      <c r="L3963" s="105">
        <f t="shared" si="1452"/>
        <v>0</v>
      </c>
      <c r="M3963" s="323">
        <f t="shared" si="1463"/>
        <v>0</v>
      </c>
      <c r="N3963" s="323">
        <f t="shared" si="1463"/>
        <v>0</v>
      </c>
      <c r="O3963" s="82" t="s">
        <v>146</v>
      </c>
      <c r="R3963" s="352">
        <f>L3963-[1]გადასახდელები!L3963</f>
        <v>0</v>
      </c>
    </row>
    <row r="3964" spans="2:18" ht="23.25" hidden="1" customHeight="1">
      <c r="B3964" s="36" t="str">
        <f t="shared" si="1415"/>
        <v>b</v>
      </c>
      <c r="C3964" s="42">
        <v>6</v>
      </c>
      <c r="D3964" s="42"/>
      <c r="F3964" s="343" t="s">
        <v>547</v>
      </c>
      <c r="G3964" s="45" t="s">
        <v>200</v>
      </c>
      <c r="H3964" s="323">
        <f t="shared" si="1417"/>
        <v>0</v>
      </c>
      <c r="I3964" s="105">
        <f t="shared" si="1454"/>
        <v>0</v>
      </c>
      <c r="J3964" s="323">
        <f t="shared" ref="J3964:K3964" si="1470">J4194+J4424+J4654+J4884+J5344</f>
        <v>0</v>
      </c>
      <c r="K3964" s="323">
        <f t="shared" si="1470"/>
        <v>0</v>
      </c>
      <c r="L3964" s="105">
        <f t="shared" si="1452"/>
        <v>0</v>
      </c>
      <c r="M3964" s="323">
        <f t="shared" si="1463"/>
        <v>0</v>
      </c>
      <c r="N3964" s="323">
        <f t="shared" si="1463"/>
        <v>0</v>
      </c>
      <c r="O3964" s="82" t="s">
        <v>146</v>
      </c>
      <c r="R3964" s="352">
        <f>L3964-[1]გადასახდელები!L3964</f>
        <v>0</v>
      </c>
    </row>
    <row r="3965" spans="2:18" ht="31.5" hidden="1" customHeight="1">
      <c r="B3965" s="36" t="str">
        <f t="shared" si="1415"/>
        <v>b</v>
      </c>
      <c r="C3965" s="42">
        <v>6</v>
      </c>
      <c r="D3965" s="42"/>
      <c r="F3965" s="343" t="s">
        <v>615</v>
      </c>
      <c r="G3965" s="45" t="s">
        <v>201</v>
      </c>
      <c r="H3965" s="323">
        <f t="shared" si="1417"/>
        <v>0</v>
      </c>
      <c r="I3965" s="105">
        <f t="shared" si="1454"/>
        <v>0</v>
      </c>
      <c r="J3965" s="323">
        <f t="shared" ref="J3965:K3965" si="1471">J4195+J4425+J4655+J4885+J5345</f>
        <v>0</v>
      </c>
      <c r="K3965" s="323">
        <f t="shared" si="1471"/>
        <v>0</v>
      </c>
      <c r="L3965" s="105">
        <f t="shared" si="1452"/>
        <v>0</v>
      </c>
      <c r="M3965" s="323">
        <f t="shared" si="1463"/>
        <v>0</v>
      </c>
      <c r="N3965" s="323">
        <f t="shared" si="1463"/>
        <v>0</v>
      </c>
      <c r="O3965" s="82" t="s">
        <v>146</v>
      </c>
      <c r="R3965" s="352">
        <f>L3965-[1]გადასახდელები!L3965</f>
        <v>0</v>
      </c>
    </row>
    <row r="3966" spans="2:18" ht="33.75" hidden="1" customHeight="1">
      <c r="B3966" s="36" t="str">
        <f t="shared" si="1415"/>
        <v>b</v>
      </c>
      <c r="C3966" s="42">
        <v>6</v>
      </c>
      <c r="D3966" s="42"/>
      <c r="F3966" s="343" t="s">
        <v>548</v>
      </c>
      <c r="G3966" s="45" t="s">
        <v>239</v>
      </c>
      <c r="H3966" s="323">
        <f t="shared" si="1417"/>
        <v>0</v>
      </c>
      <c r="I3966" s="105">
        <f t="shared" si="1454"/>
        <v>0</v>
      </c>
      <c r="J3966" s="323">
        <f t="shared" ref="J3966:K3966" si="1472">J4196+J4426+J4656+J4886+J5346</f>
        <v>0</v>
      </c>
      <c r="K3966" s="323">
        <f t="shared" si="1472"/>
        <v>0</v>
      </c>
      <c r="L3966" s="105">
        <f t="shared" si="1452"/>
        <v>0</v>
      </c>
      <c r="M3966" s="323">
        <f t="shared" si="1463"/>
        <v>0</v>
      </c>
      <c r="N3966" s="323">
        <f t="shared" si="1463"/>
        <v>0</v>
      </c>
      <c r="O3966" s="82" t="s">
        <v>146</v>
      </c>
      <c r="R3966" s="352">
        <f>L3966-[1]გადასახდელები!L3966</f>
        <v>0</v>
      </c>
    </row>
    <row r="3967" spans="2:18" ht="34.5" hidden="1" customHeight="1">
      <c r="B3967" s="36" t="str">
        <f t="shared" si="1415"/>
        <v>b</v>
      </c>
      <c r="C3967" s="42">
        <v>6</v>
      </c>
      <c r="D3967" s="42"/>
      <c r="F3967" s="343" t="s">
        <v>616</v>
      </c>
      <c r="G3967" s="45" t="s">
        <v>240</v>
      </c>
      <c r="H3967" s="323">
        <f t="shared" si="1417"/>
        <v>0</v>
      </c>
      <c r="I3967" s="105">
        <f t="shared" si="1454"/>
        <v>0</v>
      </c>
      <c r="J3967" s="323">
        <f t="shared" ref="J3967:K3967" si="1473">J4197+J4427+J4657+J4887+J5347</f>
        <v>0</v>
      </c>
      <c r="K3967" s="323">
        <f t="shared" si="1473"/>
        <v>0</v>
      </c>
      <c r="L3967" s="105">
        <f t="shared" si="1452"/>
        <v>0</v>
      </c>
      <c r="M3967" s="323">
        <f t="shared" si="1463"/>
        <v>0</v>
      </c>
      <c r="N3967" s="323">
        <f t="shared" si="1463"/>
        <v>0</v>
      </c>
      <c r="O3967" s="82" t="s">
        <v>146</v>
      </c>
      <c r="R3967" s="352">
        <f>L3967-[1]გადასახდელები!L3967</f>
        <v>0</v>
      </c>
    </row>
    <row r="3968" spans="2:18" ht="33.75" hidden="1" customHeight="1">
      <c r="B3968" s="36" t="str">
        <f t="shared" si="1415"/>
        <v>b</v>
      </c>
      <c r="C3968" s="42">
        <v>6</v>
      </c>
      <c r="D3968" s="42"/>
      <c r="F3968" s="343" t="s">
        <v>617</v>
      </c>
      <c r="G3968" s="45" t="s">
        <v>241</v>
      </c>
      <c r="H3968" s="323">
        <f t="shared" si="1417"/>
        <v>0</v>
      </c>
      <c r="I3968" s="105">
        <f t="shared" si="1454"/>
        <v>0</v>
      </c>
      <c r="J3968" s="323">
        <f t="shared" ref="J3968:K3968" si="1474">J4198+J4428+J4658+J4888+J5348</f>
        <v>0</v>
      </c>
      <c r="K3968" s="323">
        <f t="shared" si="1474"/>
        <v>0</v>
      </c>
      <c r="L3968" s="105">
        <f t="shared" si="1452"/>
        <v>0</v>
      </c>
      <c r="M3968" s="323">
        <f t="shared" si="1463"/>
        <v>0</v>
      </c>
      <c r="N3968" s="323">
        <f t="shared" si="1463"/>
        <v>0</v>
      </c>
      <c r="O3968" s="82" t="s">
        <v>146</v>
      </c>
      <c r="R3968" s="352">
        <f>L3968-[1]გადასახდელები!L3968</f>
        <v>0</v>
      </c>
    </row>
    <row r="3969" spans="2:18" ht="34.5" hidden="1" customHeight="1">
      <c r="B3969" s="36" t="str">
        <f t="shared" si="1415"/>
        <v>b</v>
      </c>
      <c r="C3969" s="42">
        <v>5</v>
      </c>
      <c r="D3969" s="42"/>
      <c r="F3969" s="343" t="s">
        <v>618</v>
      </c>
      <c r="G3969" s="48" t="s">
        <v>242</v>
      </c>
      <c r="H3969" s="113">
        <f t="shared" si="1417"/>
        <v>0</v>
      </c>
      <c r="I3969" s="97">
        <f t="shared" si="1454"/>
        <v>0</v>
      </c>
      <c r="J3969" s="113">
        <f t="shared" ref="J3969:K3969" si="1475">J4199+J4429+J4659+J4889+J5349</f>
        <v>0</v>
      </c>
      <c r="K3969" s="113">
        <f t="shared" si="1475"/>
        <v>0</v>
      </c>
      <c r="L3969" s="97">
        <f t="shared" si="1452"/>
        <v>0</v>
      </c>
      <c r="M3969" s="113">
        <f t="shared" si="1463"/>
        <v>0</v>
      </c>
      <c r="N3969" s="113">
        <f t="shared" si="1463"/>
        <v>0</v>
      </c>
      <c r="O3969" s="82" t="s">
        <v>146</v>
      </c>
      <c r="R3969" s="352">
        <f>L3969-[1]გადასახდელები!L3969</f>
        <v>0</v>
      </c>
    </row>
    <row r="3970" spans="2:18" ht="24.75" hidden="1" customHeight="1">
      <c r="B3970" s="36" t="str">
        <f t="shared" si="1415"/>
        <v>b</v>
      </c>
      <c r="C3970" s="42">
        <v>5</v>
      </c>
      <c r="D3970" s="42"/>
      <c r="F3970" s="343" t="s">
        <v>549</v>
      </c>
      <c r="G3970" s="48" t="s">
        <v>243</v>
      </c>
      <c r="H3970" s="113">
        <f t="shared" si="1417"/>
        <v>0</v>
      </c>
      <c r="I3970" s="97">
        <f t="shared" si="1454"/>
        <v>0</v>
      </c>
      <c r="J3970" s="113">
        <f t="shared" ref="J3970:K3970" si="1476">J4200+J4430+J4660+J4890+J5350</f>
        <v>0</v>
      </c>
      <c r="K3970" s="113">
        <f t="shared" si="1476"/>
        <v>0</v>
      </c>
      <c r="L3970" s="97">
        <f t="shared" si="1452"/>
        <v>0</v>
      </c>
      <c r="M3970" s="113">
        <f t="shared" si="1463"/>
        <v>0</v>
      </c>
      <c r="N3970" s="113">
        <f t="shared" si="1463"/>
        <v>0</v>
      </c>
      <c r="O3970" s="82" t="s">
        <v>146</v>
      </c>
      <c r="R3970" s="352">
        <f>L3970-[1]გადასახდელები!L3970</f>
        <v>0</v>
      </c>
    </row>
    <row r="3971" spans="2:18" ht="27.75" hidden="1" customHeight="1">
      <c r="B3971" s="36" t="str">
        <f t="shared" si="1415"/>
        <v>b</v>
      </c>
      <c r="C3971" s="42">
        <v>4</v>
      </c>
      <c r="D3971" s="42"/>
      <c r="F3971" s="343" t="s">
        <v>550</v>
      </c>
      <c r="G3971" s="47" t="s">
        <v>244</v>
      </c>
      <c r="H3971" s="93">
        <f t="shared" si="1417"/>
        <v>0</v>
      </c>
      <c r="I3971" s="108">
        <f t="shared" si="1454"/>
        <v>0</v>
      </c>
      <c r="J3971" s="93">
        <f t="shared" ref="J3971:K3971" si="1477">J4201+J4431+J4661+J4891+J5351</f>
        <v>0</v>
      </c>
      <c r="K3971" s="93">
        <f t="shared" si="1477"/>
        <v>0</v>
      </c>
      <c r="L3971" s="108">
        <f t="shared" si="1452"/>
        <v>0</v>
      </c>
      <c r="M3971" s="93">
        <f t="shared" si="1463"/>
        <v>0</v>
      </c>
      <c r="N3971" s="93">
        <f t="shared" si="1463"/>
        <v>0</v>
      </c>
      <c r="O3971" s="82" t="s">
        <v>146</v>
      </c>
      <c r="R3971" s="352">
        <f>L3971-[1]გადასახდელები!L3971</f>
        <v>0</v>
      </c>
    </row>
    <row r="3972" spans="2:18" ht="23.25" hidden="1" customHeight="1">
      <c r="B3972" s="36" t="str">
        <f t="shared" si="1415"/>
        <v>b</v>
      </c>
      <c r="C3972" s="42">
        <v>4</v>
      </c>
      <c r="D3972" s="42"/>
      <c r="F3972" s="343" t="s">
        <v>619</v>
      </c>
      <c r="G3972" s="47" t="s">
        <v>245</v>
      </c>
      <c r="H3972" s="93">
        <f t="shared" si="1417"/>
        <v>0</v>
      </c>
      <c r="I3972" s="108">
        <f t="shared" si="1454"/>
        <v>0</v>
      </c>
      <c r="J3972" s="93">
        <f t="shared" ref="J3972:K3972" si="1478">J4202+J4432+J4662+J4892+J5352</f>
        <v>0</v>
      </c>
      <c r="K3972" s="93">
        <f t="shared" si="1478"/>
        <v>0</v>
      </c>
      <c r="L3972" s="108">
        <f t="shared" ref="L3972:L4035" si="1479">M3972+N3972</f>
        <v>0</v>
      </c>
      <c r="M3972" s="93">
        <f t="shared" si="1463"/>
        <v>0</v>
      </c>
      <c r="N3972" s="93">
        <f t="shared" si="1463"/>
        <v>0</v>
      </c>
      <c r="O3972" s="82" t="s">
        <v>146</v>
      </c>
      <c r="R3972" s="352">
        <f>L3972-[1]გადასახდელები!L3972</f>
        <v>0</v>
      </c>
    </row>
    <row r="3973" spans="2:18" ht="24" hidden="1" customHeight="1">
      <c r="B3973" s="36" t="str">
        <f t="shared" si="1415"/>
        <v>b</v>
      </c>
      <c r="C3973" s="42">
        <v>4</v>
      </c>
      <c r="D3973" s="42"/>
      <c r="F3973" s="343" t="s">
        <v>620</v>
      </c>
      <c r="G3973" s="47" t="s">
        <v>246</v>
      </c>
      <c r="H3973" s="93">
        <f t="shared" si="1417"/>
        <v>0</v>
      </c>
      <c r="I3973" s="108">
        <f t="shared" si="1454"/>
        <v>0</v>
      </c>
      <c r="J3973" s="93">
        <f t="shared" ref="J3973:K3973" si="1480">J4203+J4433+J4663+J4893+J5353</f>
        <v>0</v>
      </c>
      <c r="K3973" s="93">
        <f t="shared" si="1480"/>
        <v>0</v>
      </c>
      <c r="L3973" s="108">
        <f t="shared" si="1479"/>
        <v>0</v>
      </c>
      <c r="M3973" s="93">
        <f t="shared" si="1463"/>
        <v>0</v>
      </c>
      <c r="N3973" s="93">
        <f t="shared" si="1463"/>
        <v>0</v>
      </c>
      <c r="O3973" s="82" t="s">
        <v>146</v>
      </c>
      <c r="R3973" s="352">
        <f>L3973-[1]გადასახდელები!L3973</f>
        <v>0</v>
      </c>
    </row>
    <row r="3974" spans="2:18" ht="34.5" hidden="1" customHeight="1">
      <c r="B3974" s="36" t="str">
        <f t="shared" si="1415"/>
        <v>b</v>
      </c>
      <c r="C3974" s="42">
        <v>4</v>
      </c>
      <c r="D3974" s="42"/>
      <c r="F3974" s="343" t="s">
        <v>551</v>
      </c>
      <c r="G3974" s="47" t="s">
        <v>247</v>
      </c>
      <c r="H3974" s="93">
        <f t="shared" si="1417"/>
        <v>0</v>
      </c>
      <c r="I3974" s="108">
        <f t="shared" si="1454"/>
        <v>0</v>
      </c>
      <c r="J3974" s="93">
        <f t="shared" ref="J3974:K3974" si="1481">J4204+J4434+J4664+J4894+J5354</f>
        <v>0</v>
      </c>
      <c r="K3974" s="93">
        <f t="shared" si="1481"/>
        <v>0</v>
      </c>
      <c r="L3974" s="108">
        <f t="shared" si="1479"/>
        <v>0</v>
      </c>
      <c r="M3974" s="93">
        <f t="shared" si="1463"/>
        <v>0</v>
      </c>
      <c r="N3974" s="93">
        <f t="shared" si="1463"/>
        <v>0</v>
      </c>
      <c r="O3974" s="82" t="s">
        <v>146</v>
      </c>
      <c r="R3974" s="352">
        <f>L3974-[1]გადასახდელები!L3974</f>
        <v>0</v>
      </c>
    </row>
    <row r="3975" spans="2:18" ht="33" hidden="1" customHeight="1">
      <c r="B3975" s="36" t="str">
        <f t="shared" ref="B3975:B4038" si="1482">IF(H3975+I3975+L3975&gt;0,"a","b")</f>
        <v>b</v>
      </c>
      <c r="C3975" s="42">
        <v>4</v>
      </c>
      <c r="D3975" s="42"/>
      <c r="F3975" s="342" t="s">
        <v>552</v>
      </c>
      <c r="G3975" s="47" t="s">
        <v>248</v>
      </c>
      <c r="H3975" s="93">
        <f t="shared" si="1417"/>
        <v>0</v>
      </c>
      <c r="I3975" s="94">
        <f t="shared" si="1454"/>
        <v>0</v>
      </c>
      <c r="J3975" s="93">
        <f t="shared" ref="J3975:K3975" si="1483">J4205+J4435+J4665+J4895+J5355</f>
        <v>0</v>
      </c>
      <c r="K3975" s="93">
        <f t="shared" si="1483"/>
        <v>0</v>
      </c>
      <c r="L3975" s="94">
        <f t="shared" si="1479"/>
        <v>0</v>
      </c>
      <c r="M3975" s="93">
        <f t="shared" si="1463"/>
        <v>0</v>
      </c>
      <c r="N3975" s="93">
        <f t="shared" si="1463"/>
        <v>0</v>
      </c>
      <c r="O3975" s="82" t="s">
        <v>146</v>
      </c>
      <c r="R3975" s="352">
        <f>L3975-[1]გადასახდელები!L3975</f>
        <v>0</v>
      </c>
    </row>
    <row r="3976" spans="2:18" ht="20.25" hidden="1" customHeight="1">
      <c r="B3976" s="36" t="str">
        <f t="shared" si="1482"/>
        <v>b</v>
      </c>
      <c r="C3976" s="42">
        <v>5</v>
      </c>
      <c r="D3976" s="42"/>
      <c r="F3976" s="343" t="s">
        <v>553</v>
      </c>
      <c r="G3976" s="48" t="s">
        <v>249</v>
      </c>
      <c r="H3976" s="113">
        <f t="shared" si="1417"/>
        <v>0</v>
      </c>
      <c r="I3976" s="97">
        <f t="shared" si="1454"/>
        <v>0</v>
      </c>
      <c r="J3976" s="113">
        <f t="shared" ref="J3976:K3976" si="1484">J4206+J4436+J4666+J4896+J5356</f>
        <v>0</v>
      </c>
      <c r="K3976" s="113">
        <f t="shared" si="1484"/>
        <v>0</v>
      </c>
      <c r="L3976" s="97">
        <f t="shared" si="1479"/>
        <v>0</v>
      </c>
      <c r="M3976" s="113">
        <f t="shared" si="1463"/>
        <v>0</v>
      </c>
      <c r="N3976" s="113">
        <f t="shared" si="1463"/>
        <v>0</v>
      </c>
      <c r="O3976" s="82" t="s">
        <v>146</v>
      </c>
      <c r="Q3976" s="17">
        <f>82+55</f>
        <v>137</v>
      </c>
      <c r="R3976" s="352">
        <f>L3976-[1]გადასახდელები!L3976</f>
        <v>0</v>
      </c>
    </row>
    <row r="3977" spans="2:18" ht="20.25" hidden="1" customHeight="1">
      <c r="B3977" s="36" t="str">
        <f t="shared" si="1482"/>
        <v>b</v>
      </c>
      <c r="C3977" s="42">
        <v>5</v>
      </c>
      <c r="D3977" s="42"/>
      <c r="F3977" s="343" t="s">
        <v>554</v>
      </c>
      <c r="G3977" s="48" t="s">
        <v>250</v>
      </c>
      <c r="H3977" s="113">
        <f t="shared" si="1417"/>
        <v>0</v>
      </c>
      <c r="I3977" s="97">
        <f t="shared" si="1454"/>
        <v>0</v>
      </c>
      <c r="J3977" s="113">
        <f t="shared" ref="J3977:K3977" si="1485">J4207+J4437+J4667+J4897+J5357</f>
        <v>0</v>
      </c>
      <c r="K3977" s="113">
        <f t="shared" si="1485"/>
        <v>0</v>
      </c>
      <c r="L3977" s="97">
        <f t="shared" si="1479"/>
        <v>0</v>
      </c>
      <c r="M3977" s="113">
        <f t="shared" ref="M3977:N3996" si="1486">M4207+M4437+M4667+M4897+M5357</f>
        <v>0</v>
      </c>
      <c r="N3977" s="113">
        <f t="shared" si="1486"/>
        <v>0</v>
      </c>
      <c r="O3977" s="82" t="s">
        <v>146</v>
      </c>
      <c r="R3977" s="352">
        <f>L3977-[1]გადასახდელები!L3977</f>
        <v>0</v>
      </c>
    </row>
    <row r="3978" spans="2:18" ht="35.25" hidden="1" customHeight="1">
      <c r="B3978" s="36" t="str">
        <f t="shared" si="1482"/>
        <v>b</v>
      </c>
      <c r="C3978" s="42">
        <v>5</v>
      </c>
      <c r="D3978" s="42"/>
      <c r="F3978" s="343" t="s">
        <v>555</v>
      </c>
      <c r="G3978" s="48" t="s">
        <v>251</v>
      </c>
      <c r="H3978" s="113">
        <f t="shared" si="1417"/>
        <v>0</v>
      </c>
      <c r="I3978" s="97">
        <f t="shared" si="1454"/>
        <v>0</v>
      </c>
      <c r="J3978" s="113">
        <f t="shared" ref="J3978:K3978" si="1487">J4208+J4438+J4668+J4898+J5358</f>
        <v>0</v>
      </c>
      <c r="K3978" s="113">
        <f t="shared" si="1487"/>
        <v>0</v>
      </c>
      <c r="L3978" s="97">
        <f t="shared" si="1479"/>
        <v>0</v>
      </c>
      <c r="M3978" s="113">
        <f t="shared" si="1486"/>
        <v>0</v>
      </c>
      <c r="N3978" s="113">
        <f t="shared" si="1486"/>
        <v>0</v>
      </c>
      <c r="O3978" s="82" t="s">
        <v>146</v>
      </c>
      <c r="R3978" s="352">
        <f>L3978-[1]გადასახდელები!L3978</f>
        <v>0</v>
      </c>
    </row>
    <row r="3979" spans="2:18" ht="20.25" hidden="1" customHeight="1">
      <c r="B3979" s="36" t="str">
        <f t="shared" si="1482"/>
        <v>b</v>
      </c>
      <c r="C3979" s="42">
        <v>5</v>
      </c>
      <c r="D3979" s="42"/>
      <c r="F3979" s="343" t="s">
        <v>621</v>
      </c>
      <c r="G3979" s="48" t="s">
        <v>252</v>
      </c>
      <c r="H3979" s="113">
        <f t="shared" si="1417"/>
        <v>0</v>
      </c>
      <c r="I3979" s="97">
        <f t="shared" si="1454"/>
        <v>0</v>
      </c>
      <c r="J3979" s="113">
        <f t="shared" ref="J3979:K3979" si="1488">J4209+J4439+J4669+J4899+J5359</f>
        <v>0</v>
      </c>
      <c r="K3979" s="113">
        <f t="shared" si="1488"/>
        <v>0</v>
      </c>
      <c r="L3979" s="97">
        <f t="shared" si="1479"/>
        <v>0</v>
      </c>
      <c r="M3979" s="113">
        <f t="shared" si="1486"/>
        <v>0</v>
      </c>
      <c r="N3979" s="113">
        <f t="shared" si="1486"/>
        <v>0</v>
      </c>
      <c r="O3979" s="82" t="s">
        <v>146</v>
      </c>
      <c r="R3979" s="352">
        <f>L3979-[1]გადასახდელები!L3979</f>
        <v>0</v>
      </c>
    </row>
    <row r="3980" spans="2:18" ht="30.75" hidden="1" customHeight="1">
      <c r="B3980" s="36" t="str">
        <f t="shared" si="1482"/>
        <v>b</v>
      </c>
      <c r="C3980" s="42">
        <v>5</v>
      </c>
      <c r="D3980" s="42"/>
      <c r="F3980" s="343" t="s">
        <v>622</v>
      </c>
      <c r="G3980" s="48" t="s">
        <v>253</v>
      </c>
      <c r="H3980" s="113">
        <f t="shared" si="1417"/>
        <v>0</v>
      </c>
      <c r="I3980" s="97">
        <f t="shared" si="1454"/>
        <v>0</v>
      </c>
      <c r="J3980" s="113">
        <f t="shared" ref="J3980:K3980" si="1489">J4210+J4440+J4670+J4900+J5360</f>
        <v>0</v>
      </c>
      <c r="K3980" s="113">
        <f t="shared" si="1489"/>
        <v>0</v>
      </c>
      <c r="L3980" s="97">
        <f t="shared" si="1479"/>
        <v>0</v>
      </c>
      <c r="M3980" s="113">
        <f t="shared" si="1486"/>
        <v>0</v>
      </c>
      <c r="N3980" s="113">
        <f t="shared" si="1486"/>
        <v>0</v>
      </c>
      <c r="O3980" s="82" t="s">
        <v>146</v>
      </c>
      <c r="R3980" s="352">
        <f>L3980-[1]გადასახდელები!L3980</f>
        <v>0</v>
      </c>
    </row>
    <row r="3981" spans="2:18" ht="30.75" hidden="1" customHeight="1">
      <c r="B3981" s="36" t="str">
        <f t="shared" si="1482"/>
        <v>b</v>
      </c>
      <c r="C3981" s="42">
        <v>5</v>
      </c>
      <c r="D3981" s="42"/>
      <c r="F3981" s="343" t="s">
        <v>556</v>
      </c>
      <c r="G3981" s="48" t="s">
        <v>254</v>
      </c>
      <c r="H3981" s="113">
        <f t="shared" ref="H3981:H4044" si="1490">H4211+H4441+H4671+H4901+H5361</f>
        <v>0</v>
      </c>
      <c r="I3981" s="97">
        <f t="shared" si="1454"/>
        <v>0</v>
      </c>
      <c r="J3981" s="113">
        <f t="shared" ref="J3981:K3981" si="1491">J4211+J4441+J4671+J4901+J5361</f>
        <v>0</v>
      </c>
      <c r="K3981" s="113">
        <f t="shared" si="1491"/>
        <v>0</v>
      </c>
      <c r="L3981" s="97">
        <f t="shared" si="1479"/>
        <v>0</v>
      </c>
      <c r="M3981" s="113">
        <f t="shared" si="1486"/>
        <v>0</v>
      </c>
      <c r="N3981" s="113">
        <f t="shared" si="1486"/>
        <v>0</v>
      </c>
      <c r="O3981" s="82" t="s">
        <v>146</v>
      </c>
      <c r="R3981" s="352">
        <f>L3981-[1]გადასახდელები!L3981</f>
        <v>0</v>
      </c>
    </row>
    <row r="3982" spans="2:18" ht="20.25" hidden="1" customHeight="1">
      <c r="B3982" s="36" t="str">
        <f t="shared" si="1482"/>
        <v>b</v>
      </c>
      <c r="C3982" s="42">
        <v>4</v>
      </c>
      <c r="D3982" s="42"/>
      <c r="F3982" s="343" t="s">
        <v>623</v>
      </c>
      <c r="G3982" s="47" t="s">
        <v>255</v>
      </c>
      <c r="H3982" s="93">
        <f t="shared" si="1490"/>
        <v>0</v>
      </c>
      <c r="I3982" s="94">
        <f t="shared" si="1454"/>
        <v>0</v>
      </c>
      <c r="J3982" s="93">
        <f t="shared" ref="J3982:K3982" si="1492">J4212+J4442+J4672+J4902+J5362</f>
        <v>0</v>
      </c>
      <c r="K3982" s="93">
        <f t="shared" si="1492"/>
        <v>0</v>
      </c>
      <c r="L3982" s="94">
        <f t="shared" si="1479"/>
        <v>0</v>
      </c>
      <c r="M3982" s="93">
        <f t="shared" si="1486"/>
        <v>0</v>
      </c>
      <c r="N3982" s="93">
        <f t="shared" si="1486"/>
        <v>0</v>
      </c>
      <c r="O3982" s="82" t="s">
        <v>146</v>
      </c>
      <c r="R3982" s="352">
        <f>L3982-[1]გადასახდელები!L3982</f>
        <v>0</v>
      </c>
    </row>
    <row r="3983" spans="2:18" ht="20.25" customHeight="1">
      <c r="B3983" s="36" t="str">
        <f t="shared" si="1482"/>
        <v>a</v>
      </c>
      <c r="C3983" s="42">
        <v>4</v>
      </c>
      <c r="D3983" s="42"/>
      <c r="F3983" s="342" t="s">
        <v>557</v>
      </c>
      <c r="G3983" s="47" t="s">
        <v>256</v>
      </c>
      <c r="H3983" s="93">
        <f t="shared" si="1490"/>
        <v>193.9</v>
      </c>
      <c r="I3983" s="94">
        <f t="shared" si="1454"/>
        <v>0</v>
      </c>
      <c r="J3983" s="93">
        <f t="shared" ref="J3983:K3983" si="1493">J4213+J4443+J4673+J4903+J5363</f>
        <v>0</v>
      </c>
      <c r="K3983" s="93">
        <f t="shared" si="1493"/>
        <v>0</v>
      </c>
      <c r="L3983" s="94">
        <f t="shared" si="1479"/>
        <v>0</v>
      </c>
      <c r="M3983" s="93">
        <f t="shared" si="1486"/>
        <v>0</v>
      </c>
      <c r="N3983" s="93">
        <f t="shared" si="1486"/>
        <v>0</v>
      </c>
      <c r="O3983" s="82" t="s">
        <v>146</v>
      </c>
      <c r="R3983" s="352">
        <f>L3983-[1]გადასახდელები!L3983</f>
        <v>0</v>
      </c>
    </row>
    <row r="3984" spans="2:18" ht="20.25" hidden="1" customHeight="1">
      <c r="B3984" s="36" t="str">
        <f t="shared" si="1482"/>
        <v>b</v>
      </c>
      <c r="C3984" s="42">
        <v>5</v>
      </c>
      <c r="D3984" s="42"/>
      <c r="F3984" s="343" t="s">
        <v>624</v>
      </c>
      <c r="G3984" s="48" t="s">
        <v>257</v>
      </c>
      <c r="H3984" s="113">
        <f t="shared" si="1490"/>
        <v>0</v>
      </c>
      <c r="I3984" s="97">
        <f t="shared" si="1454"/>
        <v>0</v>
      </c>
      <c r="J3984" s="113">
        <f t="shared" ref="J3984:K3984" si="1494">J4214+J4444+J4674+J4904+J5364</f>
        <v>0</v>
      </c>
      <c r="K3984" s="113">
        <f t="shared" si="1494"/>
        <v>0</v>
      </c>
      <c r="L3984" s="97">
        <f t="shared" si="1479"/>
        <v>0</v>
      </c>
      <c r="M3984" s="113">
        <f t="shared" si="1486"/>
        <v>0</v>
      </c>
      <c r="N3984" s="113">
        <f t="shared" si="1486"/>
        <v>0</v>
      </c>
      <c r="O3984" s="82" t="s">
        <v>146</v>
      </c>
      <c r="R3984" s="352">
        <f>L3984-[1]გადასახდელები!L3984</f>
        <v>0</v>
      </c>
    </row>
    <row r="3985" spans="2:18" ht="30" hidden="1" customHeight="1">
      <c r="B3985" s="36" t="str">
        <f t="shared" si="1482"/>
        <v>b</v>
      </c>
      <c r="C3985" s="42">
        <v>5</v>
      </c>
      <c r="D3985" s="42"/>
      <c r="F3985" s="343" t="s">
        <v>625</v>
      </c>
      <c r="G3985" s="48" t="s">
        <v>258</v>
      </c>
      <c r="H3985" s="113">
        <f t="shared" si="1490"/>
        <v>0</v>
      </c>
      <c r="I3985" s="97">
        <f t="shared" si="1454"/>
        <v>0</v>
      </c>
      <c r="J3985" s="113">
        <f t="shared" ref="J3985:K3985" si="1495">J4215+J4445+J4675+J4905+J5365</f>
        <v>0</v>
      </c>
      <c r="K3985" s="113">
        <f t="shared" si="1495"/>
        <v>0</v>
      </c>
      <c r="L3985" s="97">
        <f t="shared" si="1479"/>
        <v>0</v>
      </c>
      <c r="M3985" s="113">
        <f t="shared" si="1486"/>
        <v>0</v>
      </c>
      <c r="N3985" s="113">
        <f t="shared" si="1486"/>
        <v>0</v>
      </c>
      <c r="O3985" s="82" t="s">
        <v>146</v>
      </c>
      <c r="R3985" s="352">
        <f>L3985-[1]გადასახდელები!L3985</f>
        <v>0</v>
      </c>
    </row>
    <row r="3986" spans="2:18" ht="22.5" hidden="1" customHeight="1">
      <c r="B3986" s="36" t="str">
        <f t="shared" si="1482"/>
        <v>b</v>
      </c>
      <c r="C3986" s="42">
        <v>5</v>
      </c>
      <c r="D3986" s="42"/>
      <c r="F3986" s="343" t="s">
        <v>558</v>
      </c>
      <c r="G3986" s="48" t="s">
        <v>259</v>
      </c>
      <c r="H3986" s="113">
        <f t="shared" si="1490"/>
        <v>0</v>
      </c>
      <c r="I3986" s="97">
        <f t="shared" si="1454"/>
        <v>0</v>
      </c>
      <c r="J3986" s="113">
        <f t="shared" ref="J3986:K3986" si="1496">J4216+J4446+J4676+J4906+J5366</f>
        <v>0</v>
      </c>
      <c r="K3986" s="113">
        <f t="shared" si="1496"/>
        <v>0</v>
      </c>
      <c r="L3986" s="97">
        <f t="shared" si="1479"/>
        <v>0</v>
      </c>
      <c r="M3986" s="113">
        <f t="shared" si="1486"/>
        <v>0</v>
      </c>
      <c r="N3986" s="113">
        <f t="shared" si="1486"/>
        <v>0</v>
      </c>
      <c r="O3986" s="82" t="s">
        <v>146</v>
      </c>
      <c r="R3986" s="352">
        <f>L3986-[1]გადასახდელები!L3986</f>
        <v>0</v>
      </c>
    </row>
    <row r="3987" spans="2:18" ht="33.75" hidden="1" customHeight="1">
      <c r="B3987" s="36" t="str">
        <f t="shared" si="1482"/>
        <v>b</v>
      </c>
      <c r="C3987" s="42">
        <v>5</v>
      </c>
      <c r="D3987" s="42"/>
      <c r="F3987" s="343" t="s">
        <v>626</v>
      </c>
      <c r="G3987" s="48" t="s">
        <v>260</v>
      </c>
      <c r="H3987" s="113">
        <f t="shared" si="1490"/>
        <v>0</v>
      </c>
      <c r="I3987" s="97">
        <f t="shared" si="1454"/>
        <v>0</v>
      </c>
      <c r="J3987" s="113">
        <f t="shared" ref="J3987:K3987" si="1497">J4217+J4447+J4677+J4907+J5367</f>
        <v>0</v>
      </c>
      <c r="K3987" s="113">
        <f t="shared" si="1497"/>
        <v>0</v>
      </c>
      <c r="L3987" s="97">
        <f t="shared" si="1479"/>
        <v>0</v>
      </c>
      <c r="M3987" s="113">
        <f t="shared" si="1486"/>
        <v>0</v>
      </c>
      <c r="N3987" s="113">
        <f t="shared" si="1486"/>
        <v>0</v>
      </c>
      <c r="O3987" s="82" t="s">
        <v>146</v>
      </c>
      <c r="R3987" s="352">
        <f>L3987-[1]გადასახდელები!L3987</f>
        <v>0</v>
      </c>
    </row>
    <row r="3988" spans="2:18" ht="24.75" hidden="1" customHeight="1">
      <c r="B3988" s="36" t="str">
        <f t="shared" si="1482"/>
        <v>b</v>
      </c>
      <c r="C3988" s="42">
        <v>5</v>
      </c>
      <c r="D3988" s="42"/>
      <c r="F3988" s="343" t="s">
        <v>627</v>
      </c>
      <c r="G3988" s="48" t="s">
        <v>261</v>
      </c>
      <c r="H3988" s="113">
        <f t="shared" si="1490"/>
        <v>0</v>
      </c>
      <c r="I3988" s="97">
        <f t="shared" si="1454"/>
        <v>0</v>
      </c>
      <c r="J3988" s="113">
        <f t="shared" ref="J3988:K3988" si="1498">J4218+J4448+J4678+J4908+J5368</f>
        <v>0</v>
      </c>
      <c r="K3988" s="113">
        <f t="shared" si="1498"/>
        <v>0</v>
      </c>
      <c r="L3988" s="97">
        <f t="shared" si="1479"/>
        <v>0</v>
      </c>
      <c r="M3988" s="113">
        <f t="shared" si="1486"/>
        <v>0</v>
      </c>
      <c r="N3988" s="113">
        <f t="shared" si="1486"/>
        <v>0</v>
      </c>
      <c r="O3988" s="82" t="s">
        <v>146</v>
      </c>
      <c r="R3988" s="352">
        <f>L3988-[1]გადასახდელები!L3988</f>
        <v>0</v>
      </c>
    </row>
    <row r="3989" spans="2:18" ht="35.25" hidden="1" customHeight="1">
      <c r="B3989" s="36" t="str">
        <f t="shared" si="1482"/>
        <v>b</v>
      </c>
      <c r="C3989" s="42">
        <v>5</v>
      </c>
      <c r="D3989" s="42"/>
      <c r="F3989" s="343" t="s">
        <v>628</v>
      </c>
      <c r="G3989" s="48" t="s">
        <v>262</v>
      </c>
      <c r="H3989" s="113">
        <f t="shared" si="1490"/>
        <v>0</v>
      </c>
      <c r="I3989" s="97">
        <f t="shared" si="1454"/>
        <v>0</v>
      </c>
      <c r="J3989" s="113">
        <f t="shared" ref="J3989:K3989" si="1499">J4219+J4449+J4679+J4909+J5369</f>
        <v>0</v>
      </c>
      <c r="K3989" s="113">
        <f t="shared" si="1499"/>
        <v>0</v>
      </c>
      <c r="L3989" s="97">
        <f t="shared" si="1479"/>
        <v>0</v>
      </c>
      <c r="M3989" s="113">
        <f t="shared" si="1486"/>
        <v>0</v>
      </c>
      <c r="N3989" s="113">
        <f t="shared" si="1486"/>
        <v>0</v>
      </c>
      <c r="O3989" s="82" t="s">
        <v>146</v>
      </c>
      <c r="R3989" s="352">
        <f>L3989-[1]გადასახდელები!L3989</f>
        <v>0</v>
      </c>
    </row>
    <row r="3990" spans="2:18" ht="33.75" hidden="1" customHeight="1">
      <c r="B3990" s="36" t="str">
        <f t="shared" si="1482"/>
        <v>b</v>
      </c>
      <c r="C3990" s="42">
        <v>5</v>
      </c>
      <c r="D3990" s="42"/>
      <c r="F3990" s="343" t="s">
        <v>629</v>
      </c>
      <c r="G3990" s="48" t="s">
        <v>263</v>
      </c>
      <c r="H3990" s="113">
        <f t="shared" si="1490"/>
        <v>0</v>
      </c>
      <c r="I3990" s="97">
        <f t="shared" si="1454"/>
        <v>0</v>
      </c>
      <c r="J3990" s="113">
        <f t="shared" ref="J3990:K3990" si="1500">J4220+J4450+J4680+J4910+J5370</f>
        <v>0</v>
      </c>
      <c r="K3990" s="113">
        <f t="shared" si="1500"/>
        <v>0</v>
      </c>
      <c r="L3990" s="97">
        <f t="shared" si="1479"/>
        <v>0</v>
      </c>
      <c r="M3990" s="113">
        <f t="shared" si="1486"/>
        <v>0</v>
      </c>
      <c r="N3990" s="113">
        <f t="shared" si="1486"/>
        <v>0</v>
      </c>
      <c r="O3990" s="82" t="s">
        <v>146</v>
      </c>
      <c r="R3990" s="352">
        <f>L3990-[1]გადასახდელები!L3990</f>
        <v>0</v>
      </c>
    </row>
    <row r="3991" spans="2:18" ht="20.25" hidden="1" customHeight="1">
      <c r="B3991" s="36" t="str">
        <f t="shared" si="1482"/>
        <v>b</v>
      </c>
      <c r="C3991" s="42">
        <v>5</v>
      </c>
      <c r="D3991" s="42"/>
      <c r="F3991" s="343" t="s">
        <v>630</v>
      </c>
      <c r="G3991" s="48" t="s">
        <v>264</v>
      </c>
      <c r="H3991" s="113">
        <f t="shared" si="1490"/>
        <v>0</v>
      </c>
      <c r="I3991" s="97">
        <f t="shared" si="1454"/>
        <v>0</v>
      </c>
      <c r="J3991" s="113">
        <f t="shared" ref="J3991:K3991" si="1501">J4221+J4451+J4681+J4911+J5371</f>
        <v>0</v>
      </c>
      <c r="K3991" s="113">
        <f t="shared" si="1501"/>
        <v>0</v>
      </c>
      <c r="L3991" s="97">
        <f t="shared" si="1479"/>
        <v>0</v>
      </c>
      <c r="M3991" s="113">
        <f t="shared" si="1486"/>
        <v>0</v>
      </c>
      <c r="N3991" s="113">
        <f t="shared" si="1486"/>
        <v>0</v>
      </c>
      <c r="O3991" s="82" t="s">
        <v>146</v>
      </c>
      <c r="R3991" s="352">
        <f>L3991-[1]გადასახდელები!L3991</f>
        <v>0</v>
      </c>
    </row>
    <row r="3992" spans="2:18" ht="20.25" hidden="1" customHeight="1">
      <c r="B3992" s="36" t="str">
        <f t="shared" si="1482"/>
        <v>b</v>
      </c>
      <c r="C3992" s="42">
        <v>5</v>
      </c>
      <c r="D3992" s="42"/>
      <c r="F3992" s="343" t="s">
        <v>631</v>
      </c>
      <c r="G3992" s="48" t="s">
        <v>265</v>
      </c>
      <c r="H3992" s="113">
        <f t="shared" si="1490"/>
        <v>0</v>
      </c>
      <c r="I3992" s="97">
        <f t="shared" si="1454"/>
        <v>0</v>
      </c>
      <c r="J3992" s="113">
        <f t="shared" ref="J3992:K3992" si="1502">J4222+J4452+J4682+J4912+J5372</f>
        <v>0</v>
      </c>
      <c r="K3992" s="113">
        <f t="shared" si="1502"/>
        <v>0</v>
      </c>
      <c r="L3992" s="97">
        <f t="shared" si="1479"/>
        <v>0</v>
      </c>
      <c r="M3992" s="113">
        <f t="shared" si="1486"/>
        <v>0</v>
      </c>
      <c r="N3992" s="113">
        <f t="shared" si="1486"/>
        <v>0</v>
      </c>
      <c r="O3992" s="82" t="s">
        <v>146</v>
      </c>
      <c r="R3992" s="352">
        <f>L3992-[1]გადასახდელები!L3992</f>
        <v>0</v>
      </c>
    </row>
    <row r="3993" spans="2:18" ht="20.25" hidden="1" customHeight="1">
      <c r="B3993" s="36" t="str">
        <f t="shared" si="1482"/>
        <v>b</v>
      </c>
      <c r="C3993" s="42">
        <v>5</v>
      </c>
      <c r="D3993" s="42"/>
      <c r="F3993" s="343" t="s">
        <v>559</v>
      </c>
      <c r="G3993" s="48" t="s">
        <v>266</v>
      </c>
      <c r="H3993" s="113">
        <f t="shared" si="1490"/>
        <v>0</v>
      </c>
      <c r="I3993" s="97">
        <f t="shared" si="1454"/>
        <v>0</v>
      </c>
      <c r="J3993" s="113">
        <f t="shared" ref="J3993:K3993" si="1503">J4223+J4453+J4683+J4913+J5373</f>
        <v>0</v>
      </c>
      <c r="K3993" s="113">
        <f t="shared" si="1503"/>
        <v>0</v>
      </c>
      <c r="L3993" s="97">
        <f t="shared" si="1479"/>
        <v>0</v>
      </c>
      <c r="M3993" s="113">
        <f t="shared" si="1486"/>
        <v>0</v>
      </c>
      <c r="N3993" s="113">
        <f t="shared" si="1486"/>
        <v>0</v>
      </c>
      <c r="O3993" s="82" t="s">
        <v>146</v>
      </c>
      <c r="R3993" s="352">
        <f>L3993-[1]გადასახდელები!L3993</f>
        <v>0</v>
      </c>
    </row>
    <row r="3994" spans="2:18" ht="20.25" hidden="1" customHeight="1">
      <c r="B3994" s="36" t="str">
        <f t="shared" si="1482"/>
        <v>b</v>
      </c>
      <c r="C3994" s="42">
        <v>5</v>
      </c>
      <c r="D3994" s="42"/>
      <c r="F3994" s="343" t="s">
        <v>632</v>
      </c>
      <c r="G3994" s="48" t="s">
        <v>267</v>
      </c>
      <c r="H3994" s="113">
        <f t="shared" si="1490"/>
        <v>0</v>
      </c>
      <c r="I3994" s="97">
        <f t="shared" si="1454"/>
        <v>0</v>
      </c>
      <c r="J3994" s="113">
        <f t="shared" ref="J3994:K3994" si="1504">J4224+J4454+J4684+J4914+J5374</f>
        <v>0</v>
      </c>
      <c r="K3994" s="113">
        <f t="shared" si="1504"/>
        <v>0</v>
      </c>
      <c r="L3994" s="97">
        <f t="shared" si="1479"/>
        <v>0</v>
      </c>
      <c r="M3994" s="113">
        <f t="shared" si="1486"/>
        <v>0</v>
      </c>
      <c r="N3994" s="113">
        <f t="shared" si="1486"/>
        <v>0</v>
      </c>
      <c r="O3994" s="82" t="s">
        <v>146</v>
      </c>
      <c r="R3994" s="352">
        <f>L3994-[1]გადასახდელები!L3994</f>
        <v>0</v>
      </c>
    </row>
    <row r="3995" spans="2:18" ht="34.5" hidden="1" customHeight="1">
      <c r="B3995" s="36" t="str">
        <f t="shared" si="1482"/>
        <v>b</v>
      </c>
      <c r="C3995" s="42">
        <v>5</v>
      </c>
      <c r="D3995" s="42"/>
      <c r="F3995" s="343" t="s">
        <v>633</v>
      </c>
      <c r="G3995" s="48" t="s">
        <v>268</v>
      </c>
      <c r="H3995" s="113">
        <f t="shared" si="1490"/>
        <v>0</v>
      </c>
      <c r="I3995" s="97">
        <f t="shared" si="1454"/>
        <v>0</v>
      </c>
      <c r="J3995" s="113">
        <f t="shared" ref="J3995:K3995" si="1505">J4225+J4455+J4685+J4915+J5375</f>
        <v>0</v>
      </c>
      <c r="K3995" s="113">
        <f t="shared" si="1505"/>
        <v>0</v>
      </c>
      <c r="L3995" s="97">
        <f t="shared" si="1479"/>
        <v>0</v>
      </c>
      <c r="M3995" s="113">
        <f t="shared" si="1486"/>
        <v>0</v>
      </c>
      <c r="N3995" s="113">
        <f t="shared" si="1486"/>
        <v>0</v>
      </c>
      <c r="O3995" s="82" t="s">
        <v>146</v>
      </c>
      <c r="R3995" s="352">
        <f>L3995-[1]გადასახდელები!L3995</f>
        <v>0</v>
      </c>
    </row>
    <row r="3996" spans="2:18" ht="30.75" customHeight="1">
      <c r="B3996" s="36" t="str">
        <f t="shared" si="1482"/>
        <v>a</v>
      </c>
      <c r="C3996" s="42">
        <v>5</v>
      </c>
      <c r="D3996" s="42"/>
      <c r="F3996" s="343" t="s">
        <v>560</v>
      </c>
      <c r="G3996" s="48" t="s">
        <v>269</v>
      </c>
      <c r="H3996" s="113">
        <f t="shared" si="1490"/>
        <v>193.9</v>
      </c>
      <c r="I3996" s="97">
        <f t="shared" si="1454"/>
        <v>0</v>
      </c>
      <c r="J3996" s="113">
        <f t="shared" ref="J3996:K3996" si="1506">J4226+J4456+J4686+J4916+J5376</f>
        <v>0</v>
      </c>
      <c r="K3996" s="113">
        <f t="shared" si="1506"/>
        <v>0</v>
      </c>
      <c r="L3996" s="97">
        <f t="shared" si="1479"/>
        <v>0</v>
      </c>
      <c r="M3996" s="113">
        <f t="shared" si="1486"/>
        <v>0</v>
      </c>
      <c r="N3996" s="113">
        <f t="shared" si="1486"/>
        <v>0</v>
      </c>
      <c r="O3996" s="82" t="s">
        <v>146</v>
      </c>
      <c r="R3996" s="352">
        <f>L3996-[1]გადასახდელები!L3996</f>
        <v>0</v>
      </c>
    </row>
    <row r="3997" spans="2:18" ht="20.25" hidden="1" customHeight="1">
      <c r="B3997" s="36" t="str">
        <f t="shared" si="1482"/>
        <v>b</v>
      </c>
      <c r="C3997" s="42">
        <v>3</v>
      </c>
      <c r="D3997" s="42"/>
      <c r="F3997" s="343" t="s">
        <v>634</v>
      </c>
      <c r="G3997" s="57" t="s">
        <v>209</v>
      </c>
      <c r="H3997" s="89">
        <f t="shared" si="1490"/>
        <v>0</v>
      </c>
      <c r="I3997" s="90">
        <f t="shared" si="1454"/>
        <v>0</v>
      </c>
      <c r="J3997" s="89">
        <f t="shared" ref="J3997:K3997" si="1507">J4227+J4457+J4687+J4917+J5377</f>
        <v>0</v>
      </c>
      <c r="K3997" s="89">
        <f t="shared" si="1507"/>
        <v>0</v>
      </c>
      <c r="L3997" s="90">
        <f t="shared" si="1479"/>
        <v>0</v>
      </c>
      <c r="M3997" s="89">
        <f t="shared" ref="M3997:N4016" si="1508">M4227+M4457+M4687+M4917+M5377</f>
        <v>0</v>
      </c>
      <c r="N3997" s="89">
        <f t="shared" si="1508"/>
        <v>0</v>
      </c>
      <c r="O3997" s="82" t="s">
        <v>146</v>
      </c>
      <c r="R3997" s="352">
        <f>L3997-[1]გადასახდელები!L3997</f>
        <v>0</v>
      </c>
    </row>
    <row r="3998" spans="2:18" ht="20.25" hidden="1" customHeight="1">
      <c r="B3998" s="36" t="str">
        <f t="shared" si="1482"/>
        <v>b</v>
      </c>
      <c r="C3998" s="42">
        <v>3</v>
      </c>
      <c r="D3998" s="42"/>
      <c r="F3998" s="342" t="s">
        <v>635</v>
      </c>
      <c r="G3998" s="57" t="s">
        <v>208</v>
      </c>
      <c r="H3998" s="89">
        <f t="shared" si="1490"/>
        <v>0</v>
      </c>
      <c r="I3998" s="90">
        <f t="shared" si="1454"/>
        <v>0</v>
      </c>
      <c r="J3998" s="89">
        <f t="shared" ref="J3998:K3998" si="1509">J4228+J4458+J4688+J4918+J5378</f>
        <v>0</v>
      </c>
      <c r="K3998" s="89">
        <f t="shared" si="1509"/>
        <v>0</v>
      </c>
      <c r="L3998" s="90">
        <f t="shared" si="1479"/>
        <v>0</v>
      </c>
      <c r="M3998" s="89">
        <f t="shared" si="1508"/>
        <v>0</v>
      </c>
      <c r="N3998" s="89">
        <f t="shared" si="1508"/>
        <v>0</v>
      </c>
      <c r="O3998" s="82" t="s">
        <v>146</v>
      </c>
      <c r="R3998" s="352">
        <f>L3998-[1]გადასახდელები!L3998</f>
        <v>0</v>
      </c>
    </row>
    <row r="3999" spans="2:18" ht="20.25" hidden="1" customHeight="1">
      <c r="B3999" s="36" t="str">
        <f t="shared" si="1482"/>
        <v>b</v>
      </c>
      <c r="C3999" s="42">
        <v>4</v>
      </c>
      <c r="D3999" s="42"/>
      <c r="F3999" s="342" t="s">
        <v>636</v>
      </c>
      <c r="G3999" s="47" t="s">
        <v>270</v>
      </c>
      <c r="H3999" s="93">
        <f t="shared" si="1490"/>
        <v>0</v>
      </c>
      <c r="I3999" s="94">
        <f t="shared" si="1454"/>
        <v>0</v>
      </c>
      <c r="J3999" s="93">
        <f t="shared" ref="J3999:K3999" si="1510">J4229+J4459+J4689+J4919+J5379</f>
        <v>0</v>
      </c>
      <c r="K3999" s="93">
        <f t="shared" si="1510"/>
        <v>0</v>
      </c>
      <c r="L3999" s="94">
        <f t="shared" si="1479"/>
        <v>0</v>
      </c>
      <c r="M3999" s="93">
        <f t="shared" si="1508"/>
        <v>0</v>
      </c>
      <c r="N3999" s="93">
        <f t="shared" si="1508"/>
        <v>0</v>
      </c>
      <c r="O3999" s="82" t="s">
        <v>146</v>
      </c>
      <c r="R3999" s="352">
        <f>L3999-[1]გადასახდელები!L3999</f>
        <v>0</v>
      </c>
    </row>
    <row r="4000" spans="2:18" ht="20.25" hidden="1" customHeight="1">
      <c r="B4000" s="36" t="str">
        <f t="shared" si="1482"/>
        <v>b</v>
      </c>
      <c r="C4000" s="42">
        <v>5</v>
      </c>
      <c r="D4000" s="42"/>
      <c r="F4000" s="343" t="s">
        <v>637</v>
      </c>
      <c r="G4000" s="48" t="s">
        <v>271</v>
      </c>
      <c r="H4000" s="96">
        <f t="shared" si="1490"/>
        <v>0</v>
      </c>
      <c r="I4000" s="97">
        <f t="shared" si="1454"/>
        <v>0</v>
      </c>
      <c r="J4000" s="96">
        <f t="shared" ref="J4000:K4000" si="1511">J4230+J4460+J4690+J4920+J5380</f>
        <v>0</v>
      </c>
      <c r="K4000" s="96">
        <f t="shared" si="1511"/>
        <v>0</v>
      </c>
      <c r="L4000" s="97">
        <f t="shared" si="1479"/>
        <v>0</v>
      </c>
      <c r="M4000" s="96">
        <f t="shared" si="1508"/>
        <v>0</v>
      </c>
      <c r="N4000" s="96">
        <f t="shared" si="1508"/>
        <v>0</v>
      </c>
      <c r="O4000" s="82" t="s">
        <v>146</v>
      </c>
      <c r="R4000" s="352">
        <f>L4000-[1]გადასახდელები!L4000</f>
        <v>0</v>
      </c>
    </row>
    <row r="4001" spans="2:18" ht="20.25" hidden="1" customHeight="1">
      <c r="B4001" s="36" t="str">
        <f t="shared" si="1482"/>
        <v>b</v>
      </c>
      <c r="C4001" s="42">
        <v>5</v>
      </c>
      <c r="D4001" s="42"/>
      <c r="F4001" s="343" t="s">
        <v>638</v>
      </c>
      <c r="G4001" s="48" t="s">
        <v>272</v>
      </c>
      <c r="H4001" s="96">
        <f t="shared" si="1490"/>
        <v>0</v>
      </c>
      <c r="I4001" s="97">
        <f t="shared" si="1454"/>
        <v>0</v>
      </c>
      <c r="J4001" s="96">
        <f t="shared" ref="J4001:K4001" si="1512">J4231+J4461+J4691+J4921+J5381</f>
        <v>0</v>
      </c>
      <c r="K4001" s="96">
        <f t="shared" si="1512"/>
        <v>0</v>
      </c>
      <c r="L4001" s="97">
        <f t="shared" si="1479"/>
        <v>0</v>
      </c>
      <c r="M4001" s="96">
        <f t="shared" si="1508"/>
        <v>0</v>
      </c>
      <c r="N4001" s="96">
        <f t="shared" si="1508"/>
        <v>0</v>
      </c>
      <c r="O4001" s="82" t="s">
        <v>146</v>
      </c>
      <c r="R4001" s="352">
        <f>L4001-[1]გადასახდელები!L4001</f>
        <v>0</v>
      </c>
    </row>
    <row r="4002" spans="2:18" ht="20.25" hidden="1" customHeight="1">
      <c r="B4002" s="36" t="str">
        <f t="shared" si="1482"/>
        <v>b</v>
      </c>
      <c r="C4002" s="42">
        <v>5</v>
      </c>
      <c r="D4002" s="42"/>
      <c r="F4002" s="343" t="s">
        <v>639</v>
      </c>
      <c r="G4002" s="48" t="s">
        <v>273</v>
      </c>
      <c r="H4002" s="96">
        <f t="shared" si="1490"/>
        <v>0</v>
      </c>
      <c r="I4002" s="97">
        <f t="shared" si="1454"/>
        <v>0</v>
      </c>
      <c r="J4002" s="96">
        <f t="shared" ref="J4002:K4002" si="1513">J4232+J4462+J4692+J4922+J5382</f>
        <v>0</v>
      </c>
      <c r="K4002" s="96">
        <f t="shared" si="1513"/>
        <v>0</v>
      </c>
      <c r="L4002" s="97">
        <f t="shared" si="1479"/>
        <v>0</v>
      </c>
      <c r="M4002" s="96">
        <f t="shared" si="1508"/>
        <v>0</v>
      </c>
      <c r="N4002" s="96">
        <f t="shared" si="1508"/>
        <v>0</v>
      </c>
      <c r="O4002" s="82" t="s">
        <v>146</v>
      </c>
      <c r="R4002" s="352">
        <f>L4002-[1]გადასახდელები!L4002</f>
        <v>0</v>
      </c>
    </row>
    <row r="4003" spans="2:18" ht="20.25" hidden="1" customHeight="1">
      <c r="B4003" s="36" t="str">
        <f t="shared" si="1482"/>
        <v>b</v>
      </c>
      <c r="C4003" s="42">
        <v>5</v>
      </c>
      <c r="D4003" s="42"/>
      <c r="F4003" s="343" t="s">
        <v>640</v>
      </c>
      <c r="G4003" s="48" t="s">
        <v>274</v>
      </c>
      <c r="H4003" s="96">
        <f t="shared" si="1490"/>
        <v>0</v>
      </c>
      <c r="I4003" s="97">
        <f t="shared" si="1454"/>
        <v>0</v>
      </c>
      <c r="J4003" s="96">
        <f t="shared" ref="J4003:K4003" si="1514">J4233+J4463+J4693+J4923+J5383</f>
        <v>0</v>
      </c>
      <c r="K4003" s="96">
        <f t="shared" si="1514"/>
        <v>0</v>
      </c>
      <c r="L4003" s="97">
        <f t="shared" si="1479"/>
        <v>0</v>
      </c>
      <c r="M4003" s="96">
        <f t="shared" si="1508"/>
        <v>0</v>
      </c>
      <c r="N4003" s="96">
        <f t="shared" si="1508"/>
        <v>0</v>
      </c>
      <c r="O4003" s="82" t="s">
        <v>146</v>
      </c>
      <c r="R4003" s="352">
        <f>L4003-[1]გადასახდელები!L4003</f>
        <v>0</v>
      </c>
    </row>
    <row r="4004" spans="2:18" ht="20.25" hidden="1" customHeight="1">
      <c r="B4004" s="36" t="str">
        <f t="shared" si="1482"/>
        <v>b</v>
      </c>
      <c r="C4004" s="42">
        <v>4</v>
      </c>
      <c r="D4004" s="42"/>
      <c r="F4004" s="343" t="s">
        <v>641</v>
      </c>
      <c r="G4004" s="47" t="s">
        <v>275</v>
      </c>
      <c r="H4004" s="93">
        <f t="shared" si="1490"/>
        <v>0</v>
      </c>
      <c r="I4004" s="94">
        <f t="shared" si="1454"/>
        <v>0</v>
      </c>
      <c r="J4004" s="93">
        <f t="shared" ref="J4004:K4004" si="1515">J4234+J4464+J4694+J4924+J5384</f>
        <v>0</v>
      </c>
      <c r="K4004" s="93">
        <f t="shared" si="1515"/>
        <v>0</v>
      </c>
      <c r="L4004" s="94">
        <f t="shared" si="1479"/>
        <v>0</v>
      </c>
      <c r="M4004" s="93">
        <f t="shared" si="1508"/>
        <v>0</v>
      </c>
      <c r="N4004" s="93">
        <f t="shared" si="1508"/>
        <v>0</v>
      </c>
      <c r="O4004" s="82" t="s">
        <v>146</v>
      </c>
      <c r="R4004" s="352">
        <f>L4004-[1]გადასახდელები!L4004</f>
        <v>0</v>
      </c>
    </row>
    <row r="4005" spans="2:18" ht="36" hidden="1" customHeight="1">
      <c r="B4005" s="36" t="str">
        <f t="shared" si="1482"/>
        <v>b</v>
      </c>
      <c r="C4005" s="42">
        <v>4</v>
      </c>
      <c r="D4005" s="42"/>
      <c r="F4005" s="343" t="s">
        <v>642</v>
      </c>
      <c r="G4005" s="47" t="s">
        <v>276</v>
      </c>
      <c r="H4005" s="93">
        <f t="shared" si="1490"/>
        <v>0</v>
      </c>
      <c r="I4005" s="94">
        <f t="shared" si="1454"/>
        <v>0</v>
      </c>
      <c r="J4005" s="93">
        <f t="shared" ref="J4005:K4005" si="1516">J4235+J4465+J4695+J4925+J5385</f>
        <v>0</v>
      </c>
      <c r="K4005" s="93">
        <f t="shared" si="1516"/>
        <v>0</v>
      </c>
      <c r="L4005" s="94">
        <f t="shared" si="1479"/>
        <v>0</v>
      </c>
      <c r="M4005" s="93">
        <f t="shared" si="1508"/>
        <v>0</v>
      </c>
      <c r="N4005" s="93">
        <f t="shared" si="1508"/>
        <v>0</v>
      </c>
      <c r="O4005" s="82" t="s">
        <v>146</v>
      </c>
      <c r="R4005" s="352">
        <f>L4005-[1]გადასახდელები!L4005</f>
        <v>0</v>
      </c>
    </row>
    <row r="4006" spans="2:18" ht="20.25" customHeight="1">
      <c r="B4006" s="36" t="str">
        <f t="shared" si="1482"/>
        <v>a</v>
      </c>
      <c r="C4006" s="42">
        <v>3</v>
      </c>
      <c r="D4006" s="42"/>
      <c r="F4006" s="343" t="s">
        <v>561</v>
      </c>
      <c r="G4006" s="57" t="s">
        <v>202</v>
      </c>
      <c r="H4006" s="89">
        <f t="shared" si="1490"/>
        <v>548.101</v>
      </c>
      <c r="I4006" s="90">
        <f t="shared" si="1454"/>
        <v>1215.9000000000001</v>
      </c>
      <c r="J4006" s="89">
        <f t="shared" ref="J4006:K4006" si="1517">J4236+J4466+J4696+J4926+J5386</f>
        <v>0</v>
      </c>
      <c r="K4006" s="89">
        <f t="shared" si="1517"/>
        <v>1215.9000000000001</v>
      </c>
      <c r="L4006" s="90">
        <f t="shared" si="1479"/>
        <v>259.649</v>
      </c>
      <c r="M4006" s="89">
        <f t="shared" si="1508"/>
        <v>0</v>
      </c>
      <c r="N4006" s="89">
        <f t="shared" si="1508"/>
        <v>259.649</v>
      </c>
      <c r="O4006" s="82" t="s">
        <v>146</v>
      </c>
      <c r="R4006" s="352">
        <f>L4006-[1]გადასახდელები!L4006</f>
        <v>-830.351</v>
      </c>
    </row>
    <row r="4007" spans="2:18" ht="20.25" hidden="1" customHeight="1">
      <c r="B4007" s="36" t="str">
        <f t="shared" si="1482"/>
        <v>b</v>
      </c>
      <c r="C4007" s="42">
        <v>3</v>
      </c>
      <c r="D4007" s="42"/>
      <c r="F4007" s="342" t="s">
        <v>562</v>
      </c>
      <c r="G4007" s="57" t="s">
        <v>203</v>
      </c>
      <c r="H4007" s="89">
        <f t="shared" si="1490"/>
        <v>0</v>
      </c>
      <c r="I4007" s="90">
        <f t="shared" si="1454"/>
        <v>0</v>
      </c>
      <c r="J4007" s="89">
        <f t="shared" ref="J4007:K4007" si="1518">J4237+J4467+J4697+J4927+J5387</f>
        <v>0</v>
      </c>
      <c r="K4007" s="89">
        <f t="shared" si="1518"/>
        <v>0</v>
      </c>
      <c r="L4007" s="90">
        <f t="shared" si="1479"/>
        <v>0</v>
      </c>
      <c r="M4007" s="89">
        <f t="shared" si="1508"/>
        <v>0</v>
      </c>
      <c r="N4007" s="89">
        <f t="shared" si="1508"/>
        <v>0</v>
      </c>
      <c r="O4007" s="82" t="s">
        <v>146</v>
      </c>
      <c r="R4007" s="352">
        <f>L4007-[1]გადასახდელები!L4007</f>
        <v>0</v>
      </c>
    </row>
    <row r="4008" spans="2:18" ht="20.25" hidden="1" customHeight="1">
      <c r="B4008" s="36" t="str">
        <f t="shared" si="1482"/>
        <v>b</v>
      </c>
      <c r="C4008" s="42">
        <v>4</v>
      </c>
      <c r="D4008" s="42"/>
      <c r="F4008" s="342" t="s">
        <v>643</v>
      </c>
      <c r="G4008" s="47" t="s">
        <v>277</v>
      </c>
      <c r="H4008" s="93">
        <f t="shared" si="1490"/>
        <v>0</v>
      </c>
      <c r="I4008" s="94">
        <f t="shared" si="1454"/>
        <v>0</v>
      </c>
      <c r="J4008" s="93">
        <f t="shared" ref="J4008:K4008" si="1519">J4238+J4468+J4698+J4928+J5388</f>
        <v>0</v>
      </c>
      <c r="K4008" s="93">
        <f t="shared" si="1519"/>
        <v>0</v>
      </c>
      <c r="L4008" s="94">
        <f t="shared" si="1479"/>
        <v>0</v>
      </c>
      <c r="M4008" s="93">
        <f t="shared" si="1508"/>
        <v>0</v>
      </c>
      <c r="N4008" s="93">
        <f t="shared" si="1508"/>
        <v>0</v>
      </c>
      <c r="O4008" s="82" t="s">
        <v>146</v>
      </c>
      <c r="R4008" s="352">
        <f>L4008-[1]გადასახდელები!L4008</f>
        <v>0</v>
      </c>
    </row>
    <row r="4009" spans="2:18" ht="20.25" hidden="1" customHeight="1">
      <c r="B4009" s="36" t="str">
        <f t="shared" si="1482"/>
        <v>b</v>
      </c>
      <c r="C4009" s="42">
        <v>5</v>
      </c>
      <c r="D4009" s="42"/>
      <c r="F4009" s="343" t="s">
        <v>644</v>
      </c>
      <c r="G4009" s="48" t="s">
        <v>278</v>
      </c>
      <c r="H4009" s="96">
        <f t="shared" si="1490"/>
        <v>0</v>
      </c>
      <c r="I4009" s="97">
        <f t="shared" si="1454"/>
        <v>0</v>
      </c>
      <c r="J4009" s="96">
        <f t="shared" ref="J4009:K4009" si="1520">J4239+J4469+J4699+J4929+J5389</f>
        <v>0</v>
      </c>
      <c r="K4009" s="96">
        <f t="shared" si="1520"/>
        <v>0</v>
      </c>
      <c r="L4009" s="97">
        <f t="shared" si="1479"/>
        <v>0</v>
      </c>
      <c r="M4009" s="96">
        <f t="shared" si="1508"/>
        <v>0</v>
      </c>
      <c r="N4009" s="96">
        <f t="shared" si="1508"/>
        <v>0</v>
      </c>
      <c r="O4009" s="82" t="s">
        <v>146</v>
      </c>
      <c r="R4009" s="352">
        <f>L4009-[1]გადასახდელები!L4009</f>
        <v>0</v>
      </c>
    </row>
    <row r="4010" spans="2:18" ht="20.25" hidden="1" customHeight="1">
      <c r="B4010" s="36" t="str">
        <f t="shared" si="1482"/>
        <v>b</v>
      </c>
      <c r="C4010" s="42">
        <v>5</v>
      </c>
      <c r="D4010" s="42"/>
      <c r="F4010" s="343" t="s">
        <v>645</v>
      </c>
      <c r="G4010" s="48" t="s">
        <v>204</v>
      </c>
      <c r="H4010" s="96">
        <f t="shared" si="1490"/>
        <v>0</v>
      </c>
      <c r="I4010" s="97">
        <f t="shared" si="1454"/>
        <v>0</v>
      </c>
      <c r="J4010" s="96">
        <f t="shared" ref="J4010:K4010" si="1521">J4240+J4470+J4700+J4930+J5390</f>
        <v>0</v>
      </c>
      <c r="K4010" s="96">
        <f t="shared" si="1521"/>
        <v>0</v>
      </c>
      <c r="L4010" s="97">
        <f t="shared" si="1479"/>
        <v>0</v>
      </c>
      <c r="M4010" s="96">
        <f t="shared" si="1508"/>
        <v>0</v>
      </c>
      <c r="N4010" s="96">
        <f t="shared" si="1508"/>
        <v>0</v>
      </c>
      <c r="O4010" s="82" t="s">
        <v>146</v>
      </c>
      <c r="R4010" s="352">
        <f>L4010-[1]გადასახდელები!L4010</f>
        <v>0</v>
      </c>
    </row>
    <row r="4011" spans="2:18" ht="20.25" hidden="1" customHeight="1">
      <c r="B4011" s="36" t="str">
        <f t="shared" si="1482"/>
        <v>b</v>
      </c>
      <c r="C4011" s="42">
        <v>4</v>
      </c>
      <c r="D4011" s="42"/>
      <c r="F4011" s="342" t="s">
        <v>646</v>
      </c>
      <c r="G4011" s="47" t="s">
        <v>279</v>
      </c>
      <c r="H4011" s="93">
        <f t="shared" si="1490"/>
        <v>0</v>
      </c>
      <c r="I4011" s="94">
        <f t="shared" si="1454"/>
        <v>0</v>
      </c>
      <c r="J4011" s="93">
        <f t="shared" ref="J4011:K4011" si="1522">J4241+J4471+J4701+J4931+J5391</f>
        <v>0</v>
      </c>
      <c r="K4011" s="93">
        <f t="shared" si="1522"/>
        <v>0</v>
      </c>
      <c r="L4011" s="94">
        <f t="shared" si="1479"/>
        <v>0</v>
      </c>
      <c r="M4011" s="93">
        <f t="shared" si="1508"/>
        <v>0</v>
      </c>
      <c r="N4011" s="93">
        <f t="shared" si="1508"/>
        <v>0</v>
      </c>
      <c r="O4011" s="82" t="s">
        <v>146</v>
      </c>
      <c r="R4011" s="352">
        <f>L4011-[1]გადასახდელები!L4011</f>
        <v>0</v>
      </c>
    </row>
    <row r="4012" spans="2:18" ht="20.25" hidden="1" customHeight="1">
      <c r="B4012" s="36" t="str">
        <f t="shared" si="1482"/>
        <v>b</v>
      </c>
      <c r="C4012" s="42">
        <v>5</v>
      </c>
      <c r="D4012" s="42"/>
      <c r="F4012" s="343" t="s">
        <v>647</v>
      </c>
      <c r="G4012" s="48" t="s">
        <v>278</v>
      </c>
      <c r="H4012" s="96">
        <f t="shared" si="1490"/>
        <v>0</v>
      </c>
      <c r="I4012" s="97">
        <f t="shared" si="1454"/>
        <v>0</v>
      </c>
      <c r="J4012" s="96">
        <f t="shared" ref="J4012:K4012" si="1523">J4242+J4472+J4702+J4932+J5392</f>
        <v>0</v>
      </c>
      <c r="K4012" s="96">
        <f t="shared" si="1523"/>
        <v>0</v>
      </c>
      <c r="L4012" s="97">
        <f t="shared" si="1479"/>
        <v>0</v>
      </c>
      <c r="M4012" s="96">
        <f t="shared" si="1508"/>
        <v>0</v>
      </c>
      <c r="N4012" s="96">
        <f t="shared" si="1508"/>
        <v>0</v>
      </c>
      <c r="O4012" s="82" t="s">
        <v>146</v>
      </c>
      <c r="R4012" s="352">
        <f>L4012-[1]გადასახდელები!L4012</f>
        <v>0</v>
      </c>
    </row>
    <row r="4013" spans="2:18" ht="20.25" hidden="1" customHeight="1">
      <c r="B4013" s="36" t="str">
        <f t="shared" si="1482"/>
        <v>b</v>
      </c>
      <c r="C4013" s="42">
        <v>5</v>
      </c>
      <c r="D4013" s="42"/>
      <c r="F4013" s="343" t="s">
        <v>648</v>
      </c>
      <c r="G4013" s="48" t="s">
        <v>204</v>
      </c>
      <c r="H4013" s="96">
        <f t="shared" si="1490"/>
        <v>0</v>
      </c>
      <c r="I4013" s="97">
        <f t="shared" si="1454"/>
        <v>0</v>
      </c>
      <c r="J4013" s="96">
        <f t="shared" ref="J4013:K4013" si="1524">J4243+J4473+J4703+J4933+J5393</f>
        <v>0</v>
      </c>
      <c r="K4013" s="96">
        <f t="shared" si="1524"/>
        <v>0</v>
      </c>
      <c r="L4013" s="97">
        <f t="shared" si="1479"/>
        <v>0</v>
      </c>
      <c r="M4013" s="96">
        <f t="shared" si="1508"/>
        <v>0</v>
      </c>
      <c r="N4013" s="96">
        <f t="shared" si="1508"/>
        <v>0</v>
      </c>
      <c r="O4013" s="82" t="s">
        <v>146</v>
      </c>
      <c r="R4013" s="352">
        <f>L4013-[1]გადასახდელები!L4013</f>
        <v>0</v>
      </c>
    </row>
    <row r="4014" spans="2:18" ht="20.25" hidden="1" customHeight="1">
      <c r="B4014" s="36" t="str">
        <f t="shared" si="1482"/>
        <v>b</v>
      </c>
      <c r="C4014" s="42">
        <v>4</v>
      </c>
      <c r="D4014" s="42"/>
      <c r="F4014" s="342" t="s">
        <v>563</v>
      </c>
      <c r="G4014" s="47" t="s">
        <v>280</v>
      </c>
      <c r="H4014" s="93">
        <f t="shared" si="1490"/>
        <v>0</v>
      </c>
      <c r="I4014" s="94">
        <f t="shared" ref="I4014:I4077" si="1525">J4014+K4014</f>
        <v>0</v>
      </c>
      <c r="J4014" s="93">
        <f t="shared" ref="J4014:K4014" si="1526">J4244+J4474+J4704+J4934+J5394</f>
        <v>0</v>
      </c>
      <c r="K4014" s="93">
        <f t="shared" si="1526"/>
        <v>0</v>
      </c>
      <c r="L4014" s="94">
        <f t="shared" si="1479"/>
        <v>0</v>
      </c>
      <c r="M4014" s="93">
        <f t="shared" si="1508"/>
        <v>0</v>
      </c>
      <c r="N4014" s="93">
        <f t="shared" si="1508"/>
        <v>0</v>
      </c>
      <c r="O4014" s="82" t="s">
        <v>146</v>
      </c>
      <c r="R4014" s="352">
        <f>L4014-[1]გადასახდელები!L4014</f>
        <v>0</v>
      </c>
    </row>
    <row r="4015" spans="2:18" ht="20.25" hidden="1" customHeight="1">
      <c r="B4015" s="36" t="str">
        <f t="shared" si="1482"/>
        <v>b</v>
      </c>
      <c r="C4015" s="42">
        <v>5</v>
      </c>
      <c r="D4015" s="42"/>
      <c r="F4015" s="343" t="s">
        <v>649</v>
      </c>
      <c r="G4015" s="48" t="s">
        <v>278</v>
      </c>
      <c r="H4015" s="96">
        <f t="shared" si="1490"/>
        <v>0</v>
      </c>
      <c r="I4015" s="97">
        <f t="shared" si="1525"/>
        <v>0</v>
      </c>
      <c r="J4015" s="96">
        <f t="shared" ref="J4015:K4015" si="1527">J4245+J4475+J4705+J4935+J5395</f>
        <v>0</v>
      </c>
      <c r="K4015" s="96">
        <f t="shared" si="1527"/>
        <v>0</v>
      </c>
      <c r="L4015" s="97">
        <f t="shared" si="1479"/>
        <v>0</v>
      </c>
      <c r="M4015" s="96">
        <f t="shared" si="1508"/>
        <v>0</v>
      </c>
      <c r="N4015" s="96">
        <f t="shared" si="1508"/>
        <v>0</v>
      </c>
      <c r="O4015" s="82" t="s">
        <v>146</v>
      </c>
      <c r="R4015" s="352">
        <f>L4015-[1]გადასახდელები!L4015</f>
        <v>0</v>
      </c>
    </row>
    <row r="4016" spans="2:18" ht="20.25" hidden="1" customHeight="1">
      <c r="B4016" s="36" t="str">
        <f t="shared" si="1482"/>
        <v>b</v>
      </c>
      <c r="C4016" s="42">
        <v>5</v>
      </c>
      <c r="D4016" s="42"/>
      <c r="F4016" s="343" t="s">
        <v>564</v>
      </c>
      <c r="G4016" s="48" t="s">
        <v>204</v>
      </c>
      <c r="H4016" s="96">
        <f t="shared" si="1490"/>
        <v>0</v>
      </c>
      <c r="I4016" s="97">
        <f t="shared" si="1525"/>
        <v>0</v>
      </c>
      <c r="J4016" s="96">
        <f t="shared" ref="J4016:K4016" si="1528">J4246+J4476+J4706+J4936+J5396</f>
        <v>0</v>
      </c>
      <c r="K4016" s="96">
        <f t="shared" si="1528"/>
        <v>0</v>
      </c>
      <c r="L4016" s="97">
        <f t="shared" si="1479"/>
        <v>0</v>
      </c>
      <c r="M4016" s="96">
        <f t="shared" si="1508"/>
        <v>0</v>
      </c>
      <c r="N4016" s="96">
        <f t="shared" si="1508"/>
        <v>0</v>
      </c>
      <c r="O4016" s="82" t="s">
        <v>146</v>
      </c>
      <c r="R4016" s="352">
        <f>L4016-[1]გადასახდელები!L4016</f>
        <v>0</v>
      </c>
    </row>
    <row r="4017" spans="2:18" ht="20.25" hidden="1" customHeight="1">
      <c r="B4017" s="36" t="str">
        <f t="shared" si="1482"/>
        <v>b</v>
      </c>
      <c r="C4017" s="42">
        <v>3</v>
      </c>
      <c r="D4017" s="42"/>
      <c r="F4017" s="342" t="s">
        <v>565</v>
      </c>
      <c r="G4017" s="57" t="s">
        <v>206</v>
      </c>
      <c r="H4017" s="89">
        <f t="shared" si="1490"/>
        <v>0</v>
      </c>
      <c r="I4017" s="90">
        <f t="shared" si="1525"/>
        <v>0</v>
      </c>
      <c r="J4017" s="89">
        <f t="shared" ref="J4017:K4017" si="1529">J4247+J4477+J4707+J4937+J5397</f>
        <v>0</v>
      </c>
      <c r="K4017" s="89">
        <f t="shared" si="1529"/>
        <v>0</v>
      </c>
      <c r="L4017" s="90">
        <f t="shared" si="1479"/>
        <v>0</v>
      </c>
      <c r="M4017" s="89">
        <f t="shared" ref="M4017:N4036" si="1530">M4247+M4477+M4707+M4937+M5397</f>
        <v>0</v>
      </c>
      <c r="N4017" s="89">
        <f t="shared" si="1530"/>
        <v>0</v>
      </c>
      <c r="O4017" s="82" t="s">
        <v>146</v>
      </c>
      <c r="R4017" s="352">
        <f>L4017-[1]გადასახდელები!L4017</f>
        <v>0</v>
      </c>
    </row>
    <row r="4018" spans="2:18" ht="20.25" hidden="1" customHeight="1">
      <c r="B4018" s="36" t="str">
        <f t="shared" si="1482"/>
        <v>b</v>
      </c>
      <c r="C4018" s="42">
        <v>4</v>
      </c>
      <c r="D4018" s="42"/>
      <c r="F4018" s="342" t="s">
        <v>650</v>
      </c>
      <c r="G4018" s="47" t="s">
        <v>281</v>
      </c>
      <c r="H4018" s="93">
        <f t="shared" si="1490"/>
        <v>0</v>
      </c>
      <c r="I4018" s="94">
        <f t="shared" si="1525"/>
        <v>0</v>
      </c>
      <c r="J4018" s="93">
        <f t="shared" ref="J4018:K4018" si="1531">J4248+J4478+J4708+J4938+J5398</f>
        <v>0</v>
      </c>
      <c r="K4018" s="93">
        <f t="shared" si="1531"/>
        <v>0</v>
      </c>
      <c r="L4018" s="94">
        <f t="shared" si="1479"/>
        <v>0</v>
      </c>
      <c r="M4018" s="93">
        <f t="shared" si="1530"/>
        <v>0</v>
      </c>
      <c r="N4018" s="93">
        <f t="shared" si="1530"/>
        <v>0</v>
      </c>
      <c r="O4018" s="82" t="s">
        <v>146</v>
      </c>
      <c r="R4018" s="352">
        <f>L4018-[1]გადასახდელები!L4018</f>
        <v>0</v>
      </c>
    </row>
    <row r="4019" spans="2:18" ht="20.25" hidden="1" customHeight="1">
      <c r="B4019" s="36" t="str">
        <f t="shared" si="1482"/>
        <v>b</v>
      </c>
      <c r="C4019" s="42">
        <v>5</v>
      </c>
      <c r="D4019" s="42"/>
      <c r="F4019" s="343" t="s">
        <v>651</v>
      </c>
      <c r="G4019" s="48" t="s">
        <v>282</v>
      </c>
      <c r="H4019" s="96">
        <f t="shared" si="1490"/>
        <v>0</v>
      </c>
      <c r="I4019" s="97">
        <f t="shared" si="1525"/>
        <v>0</v>
      </c>
      <c r="J4019" s="96">
        <f t="shared" ref="J4019:K4019" si="1532">J4249+J4479+J4709+J4939+J5399</f>
        <v>0</v>
      </c>
      <c r="K4019" s="96">
        <f t="shared" si="1532"/>
        <v>0</v>
      </c>
      <c r="L4019" s="97">
        <f t="shared" si="1479"/>
        <v>0</v>
      </c>
      <c r="M4019" s="96">
        <f t="shared" si="1530"/>
        <v>0</v>
      </c>
      <c r="N4019" s="96">
        <f t="shared" si="1530"/>
        <v>0</v>
      </c>
      <c r="O4019" s="82" t="s">
        <v>146</v>
      </c>
      <c r="R4019" s="352">
        <f>L4019-[1]გადასახდელები!L4019</f>
        <v>0</v>
      </c>
    </row>
    <row r="4020" spans="2:18" ht="20.25" hidden="1" customHeight="1">
      <c r="B4020" s="36" t="str">
        <f t="shared" si="1482"/>
        <v>b</v>
      </c>
      <c r="C4020" s="42">
        <v>5</v>
      </c>
      <c r="D4020" s="42"/>
      <c r="F4020" s="343" t="s">
        <v>652</v>
      </c>
      <c r="G4020" s="48" t="s">
        <v>283</v>
      </c>
      <c r="H4020" s="96">
        <f t="shared" si="1490"/>
        <v>0</v>
      </c>
      <c r="I4020" s="97">
        <f t="shared" si="1525"/>
        <v>0</v>
      </c>
      <c r="J4020" s="96">
        <f t="shared" ref="J4020:K4020" si="1533">J4250+J4480+J4710+J4940+J5400</f>
        <v>0</v>
      </c>
      <c r="K4020" s="96">
        <f t="shared" si="1533"/>
        <v>0</v>
      </c>
      <c r="L4020" s="97">
        <f t="shared" si="1479"/>
        <v>0</v>
      </c>
      <c r="M4020" s="96">
        <f t="shared" si="1530"/>
        <v>0</v>
      </c>
      <c r="N4020" s="96">
        <f t="shared" si="1530"/>
        <v>0</v>
      </c>
      <c r="O4020" s="82" t="s">
        <v>146</v>
      </c>
      <c r="R4020" s="352">
        <f>L4020-[1]გადასახდელები!L4020</f>
        <v>0</v>
      </c>
    </row>
    <row r="4021" spans="2:18" ht="20.25" hidden="1" customHeight="1">
      <c r="B4021" s="36" t="str">
        <f t="shared" si="1482"/>
        <v>b</v>
      </c>
      <c r="C4021" s="42">
        <v>4</v>
      </c>
      <c r="D4021" s="42"/>
      <c r="F4021" s="342" t="s">
        <v>566</v>
      </c>
      <c r="G4021" s="47" t="s">
        <v>284</v>
      </c>
      <c r="H4021" s="93">
        <f t="shared" si="1490"/>
        <v>0</v>
      </c>
      <c r="I4021" s="94">
        <f t="shared" si="1525"/>
        <v>0</v>
      </c>
      <c r="J4021" s="93">
        <f t="shared" ref="J4021:K4021" si="1534">J4251+J4481+J4711+J4941+J5401</f>
        <v>0</v>
      </c>
      <c r="K4021" s="93">
        <f t="shared" si="1534"/>
        <v>0</v>
      </c>
      <c r="L4021" s="94">
        <f t="shared" si="1479"/>
        <v>0</v>
      </c>
      <c r="M4021" s="93">
        <f t="shared" si="1530"/>
        <v>0</v>
      </c>
      <c r="N4021" s="93">
        <f t="shared" si="1530"/>
        <v>0</v>
      </c>
      <c r="O4021" s="82" t="s">
        <v>146</v>
      </c>
      <c r="R4021" s="352">
        <f>L4021-[1]გადასახდელები!L4021</f>
        <v>0</v>
      </c>
    </row>
    <row r="4022" spans="2:18" ht="20.25" hidden="1" customHeight="1">
      <c r="B4022" s="36" t="str">
        <f t="shared" si="1482"/>
        <v>b</v>
      </c>
      <c r="C4022" s="42">
        <v>5</v>
      </c>
      <c r="D4022" s="42"/>
      <c r="F4022" s="343" t="s">
        <v>567</v>
      </c>
      <c r="G4022" s="48" t="s">
        <v>282</v>
      </c>
      <c r="H4022" s="96">
        <f t="shared" si="1490"/>
        <v>0</v>
      </c>
      <c r="I4022" s="97">
        <f t="shared" si="1525"/>
        <v>0</v>
      </c>
      <c r="J4022" s="96">
        <f t="shared" ref="J4022:K4022" si="1535">J4252+J4482+J4712+J4942+J5402</f>
        <v>0</v>
      </c>
      <c r="K4022" s="96">
        <f t="shared" si="1535"/>
        <v>0</v>
      </c>
      <c r="L4022" s="97">
        <f t="shared" si="1479"/>
        <v>0</v>
      </c>
      <c r="M4022" s="96">
        <f t="shared" si="1530"/>
        <v>0</v>
      </c>
      <c r="N4022" s="96">
        <f t="shared" si="1530"/>
        <v>0</v>
      </c>
      <c r="O4022" s="82" t="s">
        <v>146</v>
      </c>
      <c r="R4022" s="352">
        <f>L4022-[1]გადასახდელები!L4022</f>
        <v>0</v>
      </c>
    </row>
    <row r="4023" spans="2:18" ht="20.25" hidden="1" customHeight="1">
      <c r="B4023" s="36" t="str">
        <f t="shared" si="1482"/>
        <v>b</v>
      </c>
      <c r="C4023" s="42">
        <v>5</v>
      </c>
      <c r="D4023" s="42"/>
      <c r="F4023" s="343" t="s">
        <v>653</v>
      </c>
      <c r="G4023" s="48" t="s">
        <v>283</v>
      </c>
      <c r="H4023" s="96">
        <f t="shared" si="1490"/>
        <v>0</v>
      </c>
      <c r="I4023" s="97">
        <f t="shared" si="1525"/>
        <v>0</v>
      </c>
      <c r="J4023" s="96">
        <f t="shared" ref="J4023:K4023" si="1536">J4253+J4483+J4713+J4943+J5403</f>
        <v>0</v>
      </c>
      <c r="K4023" s="96">
        <f t="shared" si="1536"/>
        <v>0</v>
      </c>
      <c r="L4023" s="97">
        <f t="shared" si="1479"/>
        <v>0</v>
      </c>
      <c r="M4023" s="96">
        <f t="shared" si="1530"/>
        <v>0</v>
      </c>
      <c r="N4023" s="96">
        <f t="shared" si="1530"/>
        <v>0</v>
      </c>
      <c r="O4023" s="82" t="s">
        <v>146</v>
      </c>
      <c r="R4023" s="352">
        <f>L4023-[1]გადასახდელები!L4023</f>
        <v>0</v>
      </c>
    </row>
    <row r="4024" spans="2:18" ht="20.25" hidden="1" customHeight="1">
      <c r="B4024" s="36" t="str">
        <f t="shared" si="1482"/>
        <v>b</v>
      </c>
      <c r="C4024" s="42">
        <v>4</v>
      </c>
      <c r="D4024" s="42"/>
      <c r="F4024" s="342" t="s">
        <v>654</v>
      </c>
      <c r="G4024" s="47" t="s">
        <v>207</v>
      </c>
      <c r="H4024" s="93">
        <f t="shared" si="1490"/>
        <v>0</v>
      </c>
      <c r="I4024" s="94">
        <f t="shared" si="1525"/>
        <v>0</v>
      </c>
      <c r="J4024" s="93">
        <f t="shared" ref="J4024:K4024" si="1537">J4254+J4484+J4714+J4944+J5404</f>
        <v>0</v>
      </c>
      <c r="K4024" s="93">
        <f t="shared" si="1537"/>
        <v>0</v>
      </c>
      <c r="L4024" s="94">
        <f t="shared" si="1479"/>
        <v>0</v>
      </c>
      <c r="M4024" s="93">
        <f t="shared" si="1530"/>
        <v>0</v>
      </c>
      <c r="N4024" s="93">
        <f t="shared" si="1530"/>
        <v>0</v>
      </c>
      <c r="O4024" s="82" t="s">
        <v>146</v>
      </c>
      <c r="R4024" s="352">
        <f>L4024-[1]გადასახდელები!L4024</f>
        <v>0</v>
      </c>
    </row>
    <row r="4025" spans="2:18" ht="20.25" hidden="1" customHeight="1">
      <c r="B4025" s="36" t="str">
        <f t="shared" si="1482"/>
        <v>b</v>
      </c>
      <c r="C4025" s="42">
        <v>5</v>
      </c>
      <c r="D4025" s="42"/>
      <c r="F4025" s="343" t="s">
        <v>655</v>
      </c>
      <c r="G4025" s="48" t="s">
        <v>282</v>
      </c>
      <c r="H4025" s="96">
        <f t="shared" si="1490"/>
        <v>0</v>
      </c>
      <c r="I4025" s="97">
        <f t="shared" si="1525"/>
        <v>0</v>
      </c>
      <c r="J4025" s="96">
        <f t="shared" ref="J4025:K4025" si="1538">J4255+J4485+J4715+J4945+J5405</f>
        <v>0</v>
      </c>
      <c r="K4025" s="96">
        <f t="shared" si="1538"/>
        <v>0</v>
      </c>
      <c r="L4025" s="97">
        <f t="shared" si="1479"/>
        <v>0</v>
      </c>
      <c r="M4025" s="96">
        <f t="shared" si="1530"/>
        <v>0</v>
      </c>
      <c r="N4025" s="96">
        <f t="shared" si="1530"/>
        <v>0</v>
      </c>
      <c r="O4025" s="82" t="s">
        <v>146</v>
      </c>
      <c r="R4025" s="352">
        <f>L4025-[1]გადასახდელები!L4025</f>
        <v>0</v>
      </c>
    </row>
    <row r="4026" spans="2:18" ht="20.25" hidden="1" customHeight="1">
      <c r="B4026" s="36" t="str">
        <f t="shared" si="1482"/>
        <v>b</v>
      </c>
      <c r="C4026" s="42">
        <v>5</v>
      </c>
      <c r="D4026" s="42"/>
      <c r="F4026" s="343" t="s">
        <v>656</v>
      </c>
      <c r="G4026" s="48" t="s">
        <v>283</v>
      </c>
      <c r="H4026" s="96">
        <f t="shared" si="1490"/>
        <v>0</v>
      </c>
      <c r="I4026" s="97">
        <f t="shared" si="1525"/>
        <v>0</v>
      </c>
      <c r="J4026" s="96">
        <f t="shared" ref="J4026:K4026" si="1539">J4256+J4486+J4716+J4946+J5406</f>
        <v>0</v>
      </c>
      <c r="K4026" s="96">
        <f t="shared" si="1539"/>
        <v>0</v>
      </c>
      <c r="L4026" s="97">
        <f t="shared" si="1479"/>
        <v>0</v>
      </c>
      <c r="M4026" s="96">
        <f t="shared" si="1530"/>
        <v>0</v>
      </c>
      <c r="N4026" s="96">
        <f t="shared" si="1530"/>
        <v>0</v>
      </c>
      <c r="O4026" s="82" t="s">
        <v>146</v>
      </c>
      <c r="R4026" s="352">
        <f>L4026-[1]გადასახდელები!L4026</f>
        <v>0</v>
      </c>
    </row>
    <row r="4027" spans="2:18" ht="20.25" customHeight="1">
      <c r="B4027" s="36" t="str">
        <f t="shared" si="1482"/>
        <v>a</v>
      </c>
      <c r="C4027" s="42">
        <v>3</v>
      </c>
      <c r="D4027" s="42"/>
      <c r="F4027" s="342" t="s">
        <v>568</v>
      </c>
      <c r="G4027" s="57" t="s">
        <v>205</v>
      </c>
      <c r="H4027" s="89">
        <f t="shared" si="1490"/>
        <v>1E-3</v>
      </c>
      <c r="I4027" s="90">
        <f t="shared" si="1525"/>
        <v>50</v>
      </c>
      <c r="J4027" s="89">
        <f t="shared" ref="J4027:K4027" si="1540">J4257+J4487+J4717+J4947+J5407</f>
        <v>0</v>
      </c>
      <c r="K4027" s="89">
        <f t="shared" si="1540"/>
        <v>50</v>
      </c>
      <c r="L4027" s="90">
        <f t="shared" si="1479"/>
        <v>0</v>
      </c>
      <c r="M4027" s="89">
        <f t="shared" si="1530"/>
        <v>0</v>
      </c>
      <c r="N4027" s="89">
        <f t="shared" si="1530"/>
        <v>0</v>
      </c>
      <c r="O4027" s="82" t="s">
        <v>146</v>
      </c>
      <c r="R4027" s="352">
        <f>L4027-[1]გადასახდელები!L4027</f>
        <v>-3.9</v>
      </c>
    </row>
    <row r="4028" spans="2:18" ht="20.25" hidden="1" customHeight="1">
      <c r="B4028" s="36" t="str">
        <f t="shared" si="1482"/>
        <v>b</v>
      </c>
      <c r="C4028" s="42">
        <v>4</v>
      </c>
      <c r="D4028" s="42"/>
      <c r="F4028" s="343" t="s">
        <v>657</v>
      </c>
      <c r="G4028" s="47" t="s">
        <v>285</v>
      </c>
      <c r="H4028" s="93">
        <f t="shared" si="1490"/>
        <v>0</v>
      </c>
      <c r="I4028" s="94">
        <f t="shared" si="1525"/>
        <v>0</v>
      </c>
      <c r="J4028" s="93">
        <f t="shared" ref="J4028:K4028" si="1541">J4258+J4488+J4718+J4948+J5408</f>
        <v>0</v>
      </c>
      <c r="K4028" s="93">
        <f t="shared" si="1541"/>
        <v>0</v>
      </c>
      <c r="L4028" s="94">
        <f t="shared" si="1479"/>
        <v>0</v>
      </c>
      <c r="M4028" s="93">
        <f t="shared" si="1530"/>
        <v>0</v>
      </c>
      <c r="N4028" s="93">
        <f t="shared" si="1530"/>
        <v>0</v>
      </c>
      <c r="O4028" s="82" t="s">
        <v>146</v>
      </c>
      <c r="R4028" s="352">
        <f>L4028-[1]გადასახდელები!L4028</f>
        <v>0</v>
      </c>
    </row>
    <row r="4029" spans="2:18" ht="20.25" customHeight="1">
      <c r="B4029" s="36" t="str">
        <f t="shared" si="1482"/>
        <v>a</v>
      </c>
      <c r="C4029" s="42">
        <v>4</v>
      </c>
      <c r="D4029" s="42"/>
      <c r="F4029" s="342" t="s">
        <v>570</v>
      </c>
      <c r="G4029" s="47" t="s">
        <v>286</v>
      </c>
      <c r="H4029" s="93">
        <f t="shared" si="1490"/>
        <v>1E-3</v>
      </c>
      <c r="I4029" s="94">
        <f t="shared" si="1525"/>
        <v>50</v>
      </c>
      <c r="J4029" s="93">
        <f t="shared" ref="J4029:K4029" si="1542">J4259+J4489+J4719+J4949+J5409</f>
        <v>0</v>
      </c>
      <c r="K4029" s="93">
        <f t="shared" si="1542"/>
        <v>50</v>
      </c>
      <c r="L4029" s="94">
        <f t="shared" si="1479"/>
        <v>0</v>
      </c>
      <c r="M4029" s="93">
        <f t="shared" si="1530"/>
        <v>0</v>
      </c>
      <c r="N4029" s="93">
        <f t="shared" si="1530"/>
        <v>0</v>
      </c>
      <c r="O4029" s="82" t="s">
        <v>146</v>
      </c>
      <c r="R4029" s="352">
        <f>L4029-[1]გადასახდელები!L4029</f>
        <v>-3.9</v>
      </c>
    </row>
    <row r="4030" spans="2:18" ht="20.25" hidden="1" customHeight="1">
      <c r="B4030" s="36" t="str">
        <f t="shared" si="1482"/>
        <v>b</v>
      </c>
      <c r="C4030" s="42">
        <v>5</v>
      </c>
      <c r="D4030" s="42"/>
      <c r="F4030" s="342" t="s">
        <v>569</v>
      </c>
      <c r="G4030" s="48" t="s">
        <v>287</v>
      </c>
      <c r="H4030" s="113">
        <f t="shared" si="1490"/>
        <v>0</v>
      </c>
      <c r="I4030" s="97">
        <f t="shared" si="1525"/>
        <v>0</v>
      </c>
      <c r="J4030" s="113">
        <f t="shared" ref="J4030:K4030" si="1543">J4260+J4490+J4720+J4950+J5410</f>
        <v>0</v>
      </c>
      <c r="K4030" s="113">
        <f t="shared" si="1543"/>
        <v>0</v>
      </c>
      <c r="L4030" s="97">
        <f t="shared" si="1479"/>
        <v>0</v>
      </c>
      <c r="M4030" s="113">
        <f t="shared" si="1530"/>
        <v>0</v>
      </c>
      <c r="N4030" s="113">
        <f t="shared" si="1530"/>
        <v>0</v>
      </c>
      <c r="O4030" s="82" t="s">
        <v>146</v>
      </c>
      <c r="R4030" s="352">
        <f>L4030-[1]გადასახდელები!L4030</f>
        <v>0</v>
      </c>
    </row>
    <row r="4031" spans="2:18" ht="45" hidden="1" customHeight="1">
      <c r="B4031" s="36" t="str">
        <f t="shared" si="1482"/>
        <v>b</v>
      </c>
      <c r="C4031" s="42">
        <v>6</v>
      </c>
      <c r="D4031" s="42"/>
      <c r="F4031" s="343" t="s">
        <v>658</v>
      </c>
      <c r="G4031" s="45" t="s">
        <v>215</v>
      </c>
      <c r="H4031" s="119">
        <f t="shared" si="1490"/>
        <v>0</v>
      </c>
      <c r="I4031" s="105">
        <f t="shared" si="1525"/>
        <v>0</v>
      </c>
      <c r="J4031" s="119">
        <f t="shared" ref="J4031:K4031" si="1544">J4261+J4491+J4721+J4951+J5411</f>
        <v>0</v>
      </c>
      <c r="K4031" s="119">
        <f t="shared" si="1544"/>
        <v>0</v>
      </c>
      <c r="L4031" s="105">
        <f t="shared" si="1479"/>
        <v>0</v>
      </c>
      <c r="M4031" s="119">
        <f t="shared" si="1530"/>
        <v>0</v>
      </c>
      <c r="N4031" s="119">
        <f t="shared" si="1530"/>
        <v>0</v>
      </c>
      <c r="O4031" s="82" t="s">
        <v>146</v>
      </c>
      <c r="R4031" s="352">
        <f>L4031-[1]გადასახდელები!L4031</f>
        <v>0</v>
      </c>
    </row>
    <row r="4032" spans="2:18" ht="20.25" hidden="1" customHeight="1">
      <c r="B4032" s="36" t="str">
        <f t="shared" si="1482"/>
        <v>b</v>
      </c>
      <c r="C4032" s="42">
        <v>6</v>
      </c>
      <c r="D4032" s="42"/>
      <c r="F4032" s="343" t="s">
        <v>659</v>
      </c>
      <c r="G4032" s="45" t="s">
        <v>288</v>
      </c>
      <c r="H4032" s="119">
        <f t="shared" si="1490"/>
        <v>0</v>
      </c>
      <c r="I4032" s="105">
        <f t="shared" si="1525"/>
        <v>0</v>
      </c>
      <c r="J4032" s="119">
        <f t="shared" ref="J4032:K4032" si="1545">J4262+J4492+J4722+J4952+J5412</f>
        <v>0</v>
      </c>
      <c r="K4032" s="119">
        <f t="shared" si="1545"/>
        <v>0</v>
      </c>
      <c r="L4032" s="105">
        <f t="shared" si="1479"/>
        <v>0</v>
      </c>
      <c r="M4032" s="119">
        <f t="shared" si="1530"/>
        <v>0</v>
      </c>
      <c r="N4032" s="119">
        <f t="shared" si="1530"/>
        <v>0</v>
      </c>
      <c r="O4032" s="82" t="s">
        <v>146</v>
      </c>
      <c r="R4032" s="352">
        <f>L4032-[1]გადასახდელები!L4032</f>
        <v>0</v>
      </c>
    </row>
    <row r="4033" spans="2:18" ht="20.25" hidden="1" customHeight="1">
      <c r="B4033" s="36" t="str">
        <f t="shared" si="1482"/>
        <v>b</v>
      </c>
      <c r="C4033" s="42">
        <v>6</v>
      </c>
      <c r="D4033" s="42"/>
      <c r="F4033" s="343" t="s">
        <v>660</v>
      </c>
      <c r="G4033" s="45" t="s">
        <v>289</v>
      </c>
      <c r="H4033" s="119">
        <f t="shared" si="1490"/>
        <v>0</v>
      </c>
      <c r="I4033" s="105">
        <f t="shared" si="1525"/>
        <v>0</v>
      </c>
      <c r="J4033" s="119">
        <f t="shared" ref="J4033:K4033" si="1546">J4263+J4493+J4723+J4953+J5413</f>
        <v>0</v>
      </c>
      <c r="K4033" s="119">
        <f t="shared" si="1546"/>
        <v>0</v>
      </c>
      <c r="L4033" s="105">
        <f t="shared" si="1479"/>
        <v>0</v>
      </c>
      <c r="M4033" s="119">
        <f t="shared" si="1530"/>
        <v>0</v>
      </c>
      <c r="N4033" s="119">
        <f t="shared" si="1530"/>
        <v>0</v>
      </c>
      <c r="O4033" s="82" t="s">
        <v>146</v>
      </c>
      <c r="R4033" s="352">
        <f>L4033-[1]გადასახდელები!L4033</f>
        <v>0</v>
      </c>
    </row>
    <row r="4034" spans="2:18" ht="20.25" hidden="1" customHeight="1">
      <c r="B4034" s="36" t="str">
        <f t="shared" si="1482"/>
        <v>b</v>
      </c>
      <c r="C4034" s="42">
        <v>6</v>
      </c>
      <c r="D4034" s="42"/>
      <c r="F4034" s="343" t="s">
        <v>661</v>
      </c>
      <c r="G4034" s="45" t="s">
        <v>216</v>
      </c>
      <c r="H4034" s="119">
        <f t="shared" si="1490"/>
        <v>0</v>
      </c>
      <c r="I4034" s="105">
        <f t="shared" si="1525"/>
        <v>0</v>
      </c>
      <c r="J4034" s="119">
        <f t="shared" ref="J4034:K4034" si="1547">J4264+J4494+J4724+J4954+J5414</f>
        <v>0</v>
      </c>
      <c r="K4034" s="119">
        <f t="shared" si="1547"/>
        <v>0</v>
      </c>
      <c r="L4034" s="105">
        <f t="shared" si="1479"/>
        <v>0</v>
      </c>
      <c r="M4034" s="119">
        <f t="shared" si="1530"/>
        <v>0</v>
      </c>
      <c r="N4034" s="119">
        <f t="shared" si="1530"/>
        <v>0</v>
      </c>
      <c r="O4034" s="82" t="s">
        <v>146</v>
      </c>
      <c r="R4034" s="352">
        <f>L4034-[1]გადასახდელები!L4034</f>
        <v>0</v>
      </c>
    </row>
    <row r="4035" spans="2:18" ht="20.25" hidden="1" customHeight="1">
      <c r="B4035" s="36" t="str">
        <f t="shared" si="1482"/>
        <v>b</v>
      </c>
      <c r="C4035" s="42">
        <v>6</v>
      </c>
      <c r="D4035" s="42"/>
      <c r="F4035" s="343" t="s">
        <v>662</v>
      </c>
      <c r="G4035" s="45" t="s">
        <v>217</v>
      </c>
      <c r="H4035" s="119">
        <f t="shared" si="1490"/>
        <v>0</v>
      </c>
      <c r="I4035" s="105">
        <f t="shared" si="1525"/>
        <v>0</v>
      </c>
      <c r="J4035" s="119">
        <f t="shared" ref="J4035:K4035" si="1548">J4265+J4495+J4725+J4955+J5415</f>
        <v>0</v>
      </c>
      <c r="K4035" s="119">
        <f t="shared" si="1548"/>
        <v>0</v>
      </c>
      <c r="L4035" s="105">
        <f t="shared" si="1479"/>
        <v>0</v>
      </c>
      <c r="M4035" s="119">
        <f t="shared" si="1530"/>
        <v>0</v>
      </c>
      <c r="N4035" s="119">
        <f t="shared" si="1530"/>
        <v>0</v>
      </c>
      <c r="O4035" s="82" t="s">
        <v>146</v>
      </c>
      <c r="R4035" s="352">
        <f>L4035-[1]გადასახდელები!L4035</f>
        <v>0</v>
      </c>
    </row>
    <row r="4036" spans="2:18" ht="20.25" hidden="1" customHeight="1">
      <c r="B4036" s="36" t="str">
        <f t="shared" si="1482"/>
        <v>b</v>
      </c>
      <c r="C4036" s="42">
        <v>6</v>
      </c>
      <c r="D4036" s="42"/>
      <c r="F4036" s="343" t="s">
        <v>571</v>
      </c>
      <c r="G4036" s="45" t="s">
        <v>290</v>
      </c>
      <c r="H4036" s="119">
        <f t="shared" si="1490"/>
        <v>0</v>
      </c>
      <c r="I4036" s="105">
        <f t="shared" si="1525"/>
        <v>0</v>
      </c>
      <c r="J4036" s="119">
        <f t="shared" ref="J4036:K4036" si="1549">J4266+J4496+J4726+J4956+J5416</f>
        <v>0</v>
      </c>
      <c r="K4036" s="119">
        <f t="shared" si="1549"/>
        <v>0</v>
      </c>
      <c r="L4036" s="105">
        <f t="shared" ref="L4036:L4100" si="1550">M4036+N4036</f>
        <v>0</v>
      </c>
      <c r="M4036" s="119">
        <f t="shared" si="1530"/>
        <v>0</v>
      </c>
      <c r="N4036" s="119">
        <f t="shared" si="1530"/>
        <v>0</v>
      </c>
      <c r="O4036" s="82" t="s">
        <v>146</v>
      </c>
      <c r="R4036" s="352">
        <f>L4036-[1]გადასახდელები!L4036</f>
        <v>0</v>
      </c>
    </row>
    <row r="4037" spans="2:18" ht="20.25" hidden="1" customHeight="1">
      <c r="B4037" s="36" t="str">
        <f t="shared" si="1482"/>
        <v>b</v>
      </c>
      <c r="C4037" s="42">
        <v>6</v>
      </c>
      <c r="D4037" s="42"/>
      <c r="F4037" s="343" t="s">
        <v>663</v>
      </c>
      <c r="G4037" s="45" t="s">
        <v>291</v>
      </c>
      <c r="H4037" s="119">
        <f t="shared" si="1490"/>
        <v>0</v>
      </c>
      <c r="I4037" s="105">
        <f t="shared" si="1525"/>
        <v>0</v>
      </c>
      <c r="J4037" s="119">
        <f t="shared" ref="J4037:K4037" si="1551">J4267+J4497+J4727+J4957+J5417</f>
        <v>0</v>
      </c>
      <c r="K4037" s="119">
        <f t="shared" si="1551"/>
        <v>0</v>
      </c>
      <c r="L4037" s="105">
        <f t="shared" si="1550"/>
        <v>0</v>
      </c>
      <c r="M4037" s="119">
        <f t="shared" ref="M4037:N4056" si="1552">M4267+M4497+M4727+M4957+M5417</f>
        <v>0</v>
      </c>
      <c r="N4037" s="119">
        <f t="shared" si="1552"/>
        <v>0</v>
      </c>
      <c r="O4037" s="82" t="s">
        <v>146</v>
      </c>
      <c r="R4037" s="352">
        <f>L4037-[1]გადასახდელები!L4037</f>
        <v>0</v>
      </c>
    </row>
    <row r="4038" spans="2:18" ht="20.25" hidden="1" customHeight="1">
      <c r="B4038" s="36" t="str">
        <f t="shared" si="1482"/>
        <v>b</v>
      </c>
      <c r="C4038" s="42">
        <v>6</v>
      </c>
      <c r="D4038" s="42"/>
      <c r="F4038" s="343" t="s">
        <v>664</v>
      </c>
      <c r="G4038" s="45" t="s">
        <v>218</v>
      </c>
      <c r="H4038" s="119">
        <f t="shared" si="1490"/>
        <v>0</v>
      </c>
      <c r="I4038" s="105">
        <f t="shared" si="1525"/>
        <v>0</v>
      </c>
      <c r="J4038" s="119">
        <f t="shared" ref="J4038:K4038" si="1553">J4268+J4498+J4728+J4958+J5418</f>
        <v>0</v>
      </c>
      <c r="K4038" s="119">
        <f t="shared" si="1553"/>
        <v>0</v>
      </c>
      <c r="L4038" s="105">
        <f t="shared" si="1550"/>
        <v>0</v>
      </c>
      <c r="M4038" s="119">
        <f t="shared" si="1552"/>
        <v>0</v>
      </c>
      <c r="N4038" s="119">
        <f t="shared" si="1552"/>
        <v>0</v>
      </c>
      <c r="O4038" s="82" t="s">
        <v>146</v>
      </c>
      <c r="R4038" s="352">
        <f>L4038-[1]გადასახდელები!L4038</f>
        <v>0</v>
      </c>
    </row>
    <row r="4039" spans="2:18" ht="20.25" hidden="1" customHeight="1">
      <c r="B4039" s="36" t="str">
        <f t="shared" ref="B4039:B4102" si="1554">IF(H4039+I4039+L4039&gt;0,"a","b")</f>
        <v>b</v>
      </c>
      <c r="C4039" s="42">
        <v>6</v>
      </c>
      <c r="D4039" s="42"/>
      <c r="F4039" s="343" t="s">
        <v>665</v>
      </c>
      <c r="G4039" s="45" t="s">
        <v>219</v>
      </c>
      <c r="H4039" s="119">
        <f t="shared" si="1490"/>
        <v>0</v>
      </c>
      <c r="I4039" s="105">
        <f t="shared" si="1525"/>
        <v>0</v>
      </c>
      <c r="J4039" s="119">
        <f t="shared" ref="J4039:K4039" si="1555">J4269+J4499+J4729+J4959+J5419</f>
        <v>0</v>
      </c>
      <c r="K4039" s="119">
        <f t="shared" si="1555"/>
        <v>0</v>
      </c>
      <c r="L4039" s="105">
        <f t="shared" si="1550"/>
        <v>0</v>
      </c>
      <c r="M4039" s="119">
        <f t="shared" si="1552"/>
        <v>0</v>
      </c>
      <c r="N4039" s="119">
        <f t="shared" si="1552"/>
        <v>0</v>
      </c>
      <c r="O4039" s="82" t="s">
        <v>146</v>
      </c>
      <c r="R4039" s="352">
        <f>L4039-[1]გადასახდელები!L4039</f>
        <v>0</v>
      </c>
    </row>
    <row r="4040" spans="2:18" ht="20.25" hidden="1" customHeight="1">
      <c r="B4040" s="36" t="str">
        <f t="shared" si="1554"/>
        <v>b</v>
      </c>
      <c r="C4040" s="42">
        <v>6</v>
      </c>
      <c r="D4040" s="42"/>
      <c r="F4040" s="343" t="s">
        <v>666</v>
      </c>
      <c r="G4040" s="45" t="s">
        <v>220</v>
      </c>
      <c r="H4040" s="119">
        <f t="shared" si="1490"/>
        <v>0</v>
      </c>
      <c r="I4040" s="105">
        <f t="shared" si="1525"/>
        <v>0</v>
      </c>
      <c r="J4040" s="119">
        <f t="shared" ref="J4040:K4040" si="1556">J4270+J4500+J4730+J4960+J5420</f>
        <v>0</v>
      </c>
      <c r="K4040" s="119">
        <f t="shared" si="1556"/>
        <v>0</v>
      </c>
      <c r="L4040" s="105">
        <f t="shared" si="1550"/>
        <v>0</v>
      </c>
      <c r="M4040" s="119">
        <f t="shared" si="1552"/>
        <v>0</v>
      </c>
      <c r="N4040" s="119">
        <f t="shared" si="1552"/>
        <v>0</v>
      </c>
      <c r="O4040" s="82" t="s">
        <v>146</v>
      </c>
      <c r="R4040" s="352">
        <f>L4040-[1]გადასახდელები!L4040</f>
        <v>0</v>
      </c>
    </row>
    <row r="4041" spans="2:18" ht="20.25" hidden="1" customHeight="1">
      <c r="B4041" s="36" t="str">
        <f t="shared" si="1554"/>
        <v>b</v>
      </c>
      <c r="C4041" s="42">
        <v>6</v>
      </c>
      <c r="D4041" s="42"/>
      <c r="F4041" s="343" t="s">
        <v>667</v>
      </c>
      <c r="G4041" s="45" t="s">
        <v>221</v>
      </c>
      <c r="H4041" s="119">
        <f t="shared" si="1490"/>
        <v>0</v>
      </c>
      <c r="I4041" s="105">
        <f t="shared" si="1525"/>
        <v>0</v>
      </c>
      <c r="J4041" s="119">
        <f t="shared" ref="J4041:K4041" si="1557">J4271+J4501+J4731+J4961+J5421</f>
        <v>0</v>
      </c>
      <c r="K4041" s="119">
        <f t="shared" si="1557"/>
        <v>0</v>
      </c>
      <c r="L4041" s="105">
        <f t="shared" si="1550"/>
        <v>0</v>
      </c>
      <c r="M4041" s="119">
        <f t="shared" si="1552"/>
        <v>0</v>
      </c>
      <c r="N4041" s="119">
        <f t="shared" si="1552"/>
        <v>0</v>
      </c>
      <c r="O4041" s="82" t="s">
        <v>146</v>
      </c>
      <c r="R4041" s="352">
        <f>L4041-[1]გადასახდელები!L4041</f>
        <v>0</v>
      </c>
    </row>
    <row r="4042" spans="2:18" ht="20.25" hidden="1" customHeight="1">
      <c r="B4042" s="36" t="str">
        <f t="shared" si="1554"/>
        <v>b</v>
      </c>
      <c r="C4042" s="42">
        <v>6</v>
      </c>
      <c r="D4042" s="42"/>
      <c r="F4042" s="343" t="s">
        <v>668</v>
      </c>
      <c r="G4042" s="45" t="s">
        <v>222</v>
      </c>
      <c r="H4042" s="119">
        <f t="shared" si="1490"/>
        <v>0</v>
      </c>
      <c r="I4042" s="105">
        <f t="shared" si="1525"/>
        <v>0</v>
      </c>
      <c r="J4042" s="119">
        <f t="shared" ref="J4042:K4042" si="1558">J4272+J4502+J4732+J4962+J5422</f>
        <v>0</v>
      </c>
      <c r="K4042" s="119">
        <f t="shared" si="1558"/>
        <v>0</v>
      </c>
      <c r="L4042" s="105">
        <f t="shared" si="1550"/>
        <v>0</v>
      </c>
      <c r="M4042" s="119">
        <f t="shared" si="1552"/>
        <v>0</v>
      </c>
      <c r="N4042" s="119">
        <f t="shared" si="1552"/>
        <v>0</v>
      </c>
      <c r="O4042" s="82" t="s">
        <v>146</v>
      </c>
      <c r="R4042" s="352">
        <f>L4042-[1]გადასახდელები!L4042</f>
        <v>0</v>
      </c>
    </row>
    <row r="4043" spans="2:18" ht="20.25" hidden="1" customHeight="1">
      <c r="B4043" s="36" t="str">
        <f t="shared" si="1554"/>
        <v>b</v>
      </c>
      <c r="C4043" s="42">
        <v>6</v>
      </c>
      <c r="D4043" s="42"/>
      <c r="F4043" s="343" t="s">
        <v>669</v>
      </c>
      <c r="G4043" s="45" t="s">
        <v>223</v>
      </c>
      <c r="H4043" s="119">
        <f t="shared" si="1490"/>
        <v>0</v>
      </c>
      <c r="I4043" s="105">
        <f t="shared" si="1525"/>
        <v>0</v>
      </c>
      <c r="J4043" s="119">
        <f t="shared" ref="J4043:K4043" si="1559">J4273+J4503+J4733+J4963+J5423</f>
        <v>0</v>
      </c>
      <c r="K4043" s="119">
        <f t="shared" si="1559"/>
        <v>0</v>
      </c>
      <c r="L4043" s="105">
        <f t="shared" si="1550"/>
        <v>0</v>
      </c>
      <c r="M4043" s="119">
        <f t="shared" si="1552"/>
        <v>0</v>
      </c>
      <c r="N4043" s="119">
        <f t="shared" si="1552"/>
        <v>0</v>
      </c>
      <c r="O4043" s="82" t="s">
        <v>146</v>
      </c>
      <c r="R4043" s="352">
        <f>L4043-[1]გადასახდელები!L4043</f>
        <v>0</v>
      </c>
    </row>
    <row r="4044" spans="2:18" ht="36" hidden="1" customHeight="1">
      <c r="B4044" s="36" t="str">
        <f t="shared" si="1554"/>
        <v>b</v>
      </c>
      <c r="C4044" s="42">
        <v>6</v>
      </c>
      <c r="D4044" s="42"/>
      <c r="F4044" s="343" t="s">
        <v>670</v>
      </c>
      <c r="G4044" s="45" t="s">
        <v>224</v>
      </c>
      <c r="H4044" s="119">
        <f t="shared" si="1490"/>
        <v>0</v>
      </c>
      <c r="I4044" s="105">
        <f t="shared" si="1525"/>
        <v>0</v>
      </c>
      <c r="J4044" s="119">
        <f t="shared" ref="J4044:K4044" si="1560">J4274+J4504+J4734+J4964+J5424</f>
        <v>0</v>
      </c>
      <c r="K4044" s="119">
        <f t="shared" si="1560"/>
        <v>0</v>
      </c>
      <c r="L4044" s="105">
        <f t="shared" si="1550"/>
        <v>0</v>
      </c>
      <c r="M4044" s="119">
        <f t="shared" si="1552"/>
        <v>0</v>
      </c>
      <c r="N4044" s="119">
        <f t="shared" si="1552"/>
        <v>0</v>
      </c>
      <c r="O4044" s="82" t="s">
        <v>146</v>
      </c>
      <c r="R4044" s="352">
        <f>L4044-[1]გადასახდელები!L4044</f>
        <v>0</v>
      </c>
    </row>
    <row r="4045" spans="2:18" ht="48.75" hidden="1" customHeight="1">
      <c r="B4045" s="36" t="str">
        <f t="shared" si="1554"/>
        <v>b</v>
      </c>
      <c r="C4045" s="42">
        <v>6</v>
      </c>
      <c r="D4045" s="42"/>
      <c r="F4045" s="343" t="s">
        <v>671</v>
      </c>
      <c r="G4045" s="45" t="s">
        <v>225</v>
      </c>
      <c r="H4045" s="119">
        <f t="shared" ref="H4045:H4108" si="1561">H4275+H4505+H4735+H4965+H5425</f>
        <v>0</v>
      </c>
      <c r="I4045" s="105">
        <f t="shared" si="1525"/>
        <v>0</v>
      </c>
      <c r="J4045" s="119">
        <f t="shared" ref="J4045:K4045" si="1562">J4275+J4505+J4735+J4965+J5425</f>
        <v>0</v>
      </c>
      <c r="K4045" s="119">
        <f t="shared" si="1562"/>
        <v>0</v>
      </c>
      <c r="L4045" s="105">
        <f t="shared" si="1550"/>
        <v>0</v>
      </c>
      <c r="M4045" s="119">
        <f t="shared" si="1552"/>
        <v>0</v>
      </c>
      <c r="N4045" s="119">
        <f t="shared" si="1552"/>
        <v>0</v>
      </c>
      <c r="O4045" s="82" t="s">
        <v>146</v>
      </c>
      <c r="R4045" s="352">
        <f>L4045-[1]გადასახდელები!L4045</f>
        <v>0</v>
      </c>
    </row>
    <row r="4046" spans="2:18" ht="24.75" hidden="1" customHeight="1">
      <c r="B4046" s="36" t="str">
        <f t="shared" si="1554"/>
        <v>b</v>
      </c>
      <c r="C4046" s="42">
        <v>6</v>
      </c>
      <c r="D4046" s="42"/>
      <c r="F4046" s="343" t="s">
        <v>672</v>
      </c>
      <c r="G4046" s="45" t="s">
        <v>226</v>
      </c>
      <c r="H4046" s="119">
        <f t="shared" si="1561"/>
        <v>0</v>
      </c>
      <c r="I4046" s="105">
        <f t="shared" si="1525"/>
        <v>0</v>
      </c>
      <c r="J4046" s="119">
        <f t="shared" ref="J4046:K4046" si="1563">J4276+J4506+J4736+J4966+J5426</f>
        <v>0</v>
      </c>
      <c r="K4046" s="119">
        <f t="shared" si="1563"/>
        <v>0</v>
      </c>
      <c r="L4046" s="105">
        <f t="shared" si="1550"/>
        <v>0</v>
      </c>
      <c r="M4046" s="119">
        <f t="shared" si="1552"/>
        <v>0</v>
      </c>
      <c r="N4046" s="119">
        <f t="shared" si="1552"/>
        <v>0</v>
      </c>
      <c r="O4046" s="82" t="s">
        <v>146</v>
      </c>
      <c r="R4046" s="352">
        <f>L4046-[1]გადასახდელები!L4046</f>
        <v>0</v>
      </c>
    </row>
    <row r="4047" spans="2:18" ht="24" hidden="1" customHeight="1">
      <c r="B4047" s="36" t="str">
        <f t="shared" si="1554"/>
        <v>b</v>
      </c>
      <c r="C4047" s="42">
        <v>6</v>
      </c>
      <c r="D4047" s="42"/>
      <c r="F4047" s="343" t="s">
        <v>673</v>
      </c>
      <c r="G4047" s="45" t="s">
        <v>227</v>
      </c>
      <c r="H4047" s="119">
        <f t="shared" si="1561"/>
        <v>0</v>
      </c>
      <c r="I4047" s="105">
        <f t="shared" si="1525"/>
        <v>0</v>
      </c>
      <c r="J4047" s="119">
        <f t="shared" ref="J4047:K4047" si="1564">J4277+J4507+J4737+J4967+J5427</f>
        <v>0</v>
      </c>
      <c r="K4047" s="119">
        <f t="shared" si="1564"/>
        <v>0</v>
      </c>
      <c r="L4047" s="105">
        <f t="shared" si="1550"/>
        <v>0</v>
      </c>
      <c r="M4047" s="119">
        <f t="shared" si="1552"/>
        <v>0</v>
      </c>
      <c r="N4047" s="119">
        <f t="shared" si="1552"/>
        <v>0</v>
      </c>
      <c r="O4047" s="82" t="s">
        <v>146</v>
      </c>
      <c r="R4047" s="352">
        <f>L4047-[1]გადასახდელები!L4047</f>
        <v>0</v>
      </c>
    </row>
    <row r="4048" spans="2:18" ht="36.75" hidden="1" customHeight="1">
      <c r="B4048" s="36" t="str">
        <f t="shared" si="1554"/>
        <v>b</v>
      </c>
      <c r="C4048" s="42">
        <v>6</v>
      </c>
      <c r="D4048" s="42"/>
      <c r="F4048" s="343" t="s">
        <v>572</v>
      </c>
      <c r="G4048" s="45" t="s">
        <v>228</v>
      </c>
      <c r="H4048" s="119">
        <f t="shared" si="1561"/>
        <v>0</v>
      </c>
      <c r="I4048" s="105">
        <f t="shared" si="1525"/>
        <v>0</v>
      </c>
      <c r="J4048" s="119">
        <f t="shared" ref="J4048:K4048" si="1565">J4278+J4508+J4738+J4968+J5428</f>
        <v>0</v>
      </c>
      <c r="K4048" s="119">
        <f t="shared" si="1565"/>
        <v>0</v>
      </c>
      <c r="L4048" s="105">
        <f t="shared" si="1550"/>
        <v>0</v>
      </c>
      <c r="M4048" s="119">
        <f t="shared" si="1552"/>
        <v>0</v>
      </c>
      <c r="N4048" s="119">
        <f t="shared" si="1552"/>
        <v>0</v>
      </c>
      <c r="O4048" s="82" t="s">
        <v>146</v>
      </c>
      <c r="R4048" s="352">
        <f>L4048-[1]გადასახდელები!L4048</f>
        <v>0</v>
      </c>
    </row>
    <row r="4049" spans="2:18" ht="24.75" customHeight="1">
      <c r="B4049" s="36" t="str">
        <f t="shared" si="1554"/>
        <v>a</v>
      </c>
      <c r="C4049" s="42">
        <v>5</v>
      </c>
      <c r="D4049" s="42"/>
      <c r="F4049" s="343" t="s">
        <v>573</v>
      </c>
      <c r="G4049" s="48" t="s">
        <v>193</v>
      </c>
      <c r="H4049" s="96">
        <f t="shared" si="1561"/>
        <v>1E-3</v>
      </c>
      <c r="I4049" s="97">
        <f t="shared" si="1525"/>
        <v>50</v>
      </c>
      <c r="J4049" s="96">
        <f t="shared" ref="J4049:K4049" si="1566">J4279+J4509+J4739+J4969+J5429</f>
        <v>0</v>
      </c>
      <c r="K4049" s="96">
        <f t="shared" si="1566"/>
        <v>50</v>
      </c>
      <c r="L4049" s="97">
        <f t="shared" si="1550"/>
        <v>0</v>
      </c>
      <c r="M4049" s="96">
        <f t="shared" si="1552"/>
        <v>0</v>
      </c>
      <c r="N4049" s="96">
        <f t="shared" si="1552"/>
        <v>0</v>
      </c>
      <c r="O4049" s="82" t="s">
        <v>146</v>
      </c>
      <c r="R4049" s="352">
        <f>L4049-[1]გადასახდელები!L4049</f>
        <v>-3.9</v>
      </c>
    </row>
    <row r="4050" spans="2:18" ht="20.25" customHeight="1">
      <c r="B4050" s="36" t="str">
        <f t="shared" si="1554"/>
        <v>a</v>
      </c>
      <c r="C4050" s="42">
        <v>2</v>
      </c>
      <c r="D4050" s="42"/>
      <c r="E4050" s="24"/>
      <c r="F4050" s="342" t="s">
        <v>574</v>
      </c>
      <c r="G4050" s="59" t="s">
        <v>292</v>
      </c>
      <c r="H4050" s="86">
        <f t="shared" si="1561"/>
        <v>1925.6</v>
      </c>
      <c r="I4050" s="87">
        <f t="shared" si="1525"/>
        <v>4935.5481399999999</v>
      </c>
      <c r="J4050" s="86">
        <f t="shared" ref="J4050:K4050" si="1567">J4280+J4510+J4740+J4970+J5430</f>
        <v>4449.9481399999995</v>
      </c>
      <c r="K4050" s="86">
        <f t="shared" si="1567"/>
        <v>485.6</v>
      </c>
      <c r="L4050" s="87">
        <f t="shared" si="1550"/>
        <v>485.54400000000004</v>
      </c>
      <c r="M4050" s="86">
        <f t="shared" si="1552"/>
        <v>354.85900000000004</v>
      </c>
      <c r="N4050" s="86">
        <f t="shared" si="1552"/>
        <v>130.685</v>
      </c>
      <c r="O4050" s="82" t="s">
        <v>146</v>
      </c>
      <c r="P4050" s="35" t="s">
        <v>145</v>
      </c>
      <c r="R4050" s="352">
        <f>L4050-[1]გადასახდელები!L4050</f>
        <v>103.14400000000006</v>
      </c>
    </row>
    <row r="4051" spans="2:18" ht="20.25" customHeight="1">
      <c r="B4051" s="36" t="str">
        <f t="shared" si="1554"/>
        <v>a</v>
      </c>
      <c r="C4051" s="42">
        <v>3</v>
      </c>
      <c r="D4051" s="42"/>
      <c r="F4051" s="342" t="s">
        <v>575</v>
      </c>
      <c r="G4051" s="51" t="s">
        <v>293</v>
      </c>
      <c r="H4051" s="89">
        <f t="shared" si="1561"/>
        <v>1925.6</v>
      </c>
      <c r="I4051" s="90">
        <f t="shared" si="1525"/>
        <v>4935.5481399999999</v>
      </c>
      <c r="J4051" s="89">
        <f t="shared" ref="J4051:K4051" si="1568">J4281+J4511+J4741+J4971+J5431</f>
        <v>4449.9481399999995</v>
      </c>
      <c r="K4051" s="89">
        <f t="shared" si="1568"/>
        <v>485.6</v>
      </c>
      <c r="L4051" s="90">
        <f t="shared" si="1550"/>
        <v>485.54400000000004</v>
      </c>
      <c r="M4051" s="89">
        <f t="shared" si="1552"/>
        <v>354.85900000000004</v>
      </c>
      <c r="N4051" s="89">
        <f t="shared" si="1552"/>
        <v>130.685</v>
      </c>
      <c r="O4051" s="82" t="s">
        <v>146</v>
      </c>
      <c r="P4051" s="35" t="s">
        <v>145</v>
      </c>
      <c r="R4051" s="352">
        <f>L4051-[1]გადასახდელები!L4051</f>
        <v>103.14400000000006</v>
      </c>
    </row>
    <row r="4052" spans="2:18" ht="20.25" customHeight="1">
      <c r="B4052" s="36" t="str">
        <f t="shared" si="1554"/>
        <v>a</v>
      </c>
      <c r="C4052" s="42">
        <v>4</v>
      </c>
      <c r="D4052" s="42"/>
      <c r="F4052" s="342" t="s">
        <v>576</v>
      </c>
      <c r="G4052" s="47" t="s">
        <v>294</v>
      </c>
      <c r="H4052" s="93">
        <f t="shared" si="1561"/>
        <v>1505.8</v>
      </c>
      <c r="I4052" s="94">
        <f t="shared" si="1525"/>
        <v>4935.5481399999999</v>
      </c>
      <c r="J4052" s="93">
        <f t="shared" ref="J4052:K4052" si="1569">J4282+J4512+J4742+J4972+J5432</f>
        <v>4449.9481399999995</v>
      </c>
      <c r="K4052" s="93">
        <f t="shared" si="1569"/>
        <v>485.6</v>
      </c>
      <c r="L4052" s="94">
        <f t="shared" si="1550"/>
        <v>485.54400000000004</v>
      </c>
      <c r="M4052" s="93">
        <f t="shared" si="1552"/>
        <v>354.85900000000004</v>
      </c>
      <c r="N4052" s="93">
        <f t="shared" si="1552"/>
        <v>130.685</v>
      </c>
      <c r="O4052" s="82" t="s">
        <v>146</v>
      </c>
      <c r="P4052" s="35" t="s">
        <v>145</v>
      </c>
      <c r="R4052" s="352">
        <f>L4052-[1]გადასახდელები!L4052</f>
        <v>138.14400000000006</v>
      </c>
    </row>
    <row r="4053" spans="2:18" ht="20.25" customHeight="1">
      <c r="B4053" s="36" t="str">
        <f t="shared" si="1554"/>
        <v>a</v>
      </c>
      <c r="C4053" s="42">
        <v>5</v>
      </c>
      <c r="D4053" s="42"/>
      <c r="F4053" s="343" t="s">
        <v>577</v>
      </c>
      <c r="G4053" s="48" t="s">
        <v>295</v>
      </c>
      <c r="H4053" s="96">
        <f t="shared" si="1561"/>
        <v>0</v>
      </c>
      <c r="I4053" s="97">
        <f t="shared" si="1525"/>
        <v>124</v>
      </c>
      <c r="J4053" s="96">
        <f t="shared" ref="J4053:K4053" si="1570">J4283+J4513+J4743+J4973+J5433</f>
        <v>0</v>
      </c>
      <c r="K4053" s="96">
        <f t="shared" si="1570"/>
        <v>124</v>
      </c>
      <c r="L4053" s="97">
        <f t="shared" si="1550"/>
        <v>133.298</v>
      </c>
      <c r="M4053" s="96">
        <f t="shared" si="1552"/>
        <v>20.815999999999999</v>
      </c>
      <c r="N4053" s="96">
        <f t="shared" si="1552"/>
        <v>112.482</v>
      </c>
      <c r="O4053" s="82" t="s">
        <v>146</v>
      </c>
      <c r="P4053" s="35" t="s">
        <v>145</v>
      </c>
      <c r="R4053" s="352">
        <f>L4053-[1]გადასახდელები!L4053</f>
        <v>65.897999999999996</v>
      </c>
    </row>
    <row r="4054" spans="2:18" ht="20.25" customHeight="1">
      <c r="B4054" s="36" t="str">
        <f t="shared" si="1554"/>
        <v>a</v>
      </c>
      <c r="C4054" s="42">
        <v>5</v>
      </c>
      <c r="D4054" s="42"/>
      <c r="F4054" s="343" t="s">
        <v>578</v>
      </c>
      <c r="G4054" s="48" t="s">
        <v>296</v>
      </c>
      <c r="H4054" s="96">
        <f t="shared" si="1561"/>
        <v>0</v>
      </c>
      <c r="I4054" s="97">
        <f t="shared" si="1525"/>
        <v>745.8</v>
      </c>
      <c r="J4054" s="96">
        <f t="shared" ref="J4054:K4054" si="1571">J4284+J4514+J4744+J4974+J5434</f>
        <v>745.8</v>
      </c>
      <c r="K4054" s="96">
        <f t="shared" si="1571"/>
        <v>0</v>
      </c>
      <c r="L4054" s="97">
        <f t="shared" si="1550"/>
        <v>74.201999999999998</v>
      </c>
      <c r="M4054" s="96">
        <f t="shared" si="1552"/>
        <v>73.481999999999999</v>
      </c>
      <c r="N4054" s="96">
        <f t="shared" si="1552"/>
        <v>0.72</v>
      </c>
      <c r="O4054" s="82" t="s">
        <v>146</v>
      </c>
      <c r="P4054" s="35" t="s">
        <v>145</v>
      </c>
      <c r="R4054" s="352">
        <f>L4054-[1]გადასახდელები!L4054</f>
        <v>74.201999999999998</v>
      </c>
    </row>
    <row r="4055" spans="2:18" ht="30.75" hidden="1" customHeight="1">
      <c r="B4055" s="36" t="str">
        <f t="shared" si="1554"/>
        <v>b</v>
      </c>
      <c r="C4055" s="42">
        <v>5</v>
      </c>
      <c r="D4055" s="42"/>
      <c r="F4055" s="343" t="s">
        <v>674</v>
      </c>
      <c r="G4055" s="52" t="s">
        <v>297</v>
      </c>
      <c r="H4055" s="96">
        <f t="shared" si="1561"/>
        <v>0</v>
      </c>
      <c r="I4055" s="97">
        <f t="shared" si="1525"/>
        <v>0</v>
      </c>
      <c r="J4055" s="96">
        <f t="shared" ref="J4055:K4055" si="1572">J4285+J4515+J4745+J4975+J5435</f>
        <v>0</v>
      </c>
      <c r="K4055" s="96">
        <f t="shared" si="1572"/>
        <v>0</v>
      </c>
      <c r="L4055" s="97">
        <f t="shared" si="1550"/>
        <v>0</v>
      </c>
      <c r="M4055" s="96">
        <f t="shared" si="1552"/>
        <v>0</v>
      </c>
      <c r="N4055" s="96">
        <f t="shared" si="1552"/>
        <v>0</v>
      </c>
      <c r="O4055" s="82" t="s">
        <v>146</v>
      </c>
      <c r="P4055" s="35" t="s">
        <v>145</v>
      </c>
      <c r="R4055" s="352">
        <f>L4055-[1]გადასახდელები!L4055</f>
        <v>0</v>
      </c>
    </row>
    <row r="4056" spans="2:18" ht="20.25" hidden="1" customHeight="1">
      <c r="B4056" s="36" t="str">
        <f t="shared" si="1554"/>
        <v>b</v>
      </c>
      <c r="C4056" s="42">
        <v>5</v>
      </c>
      <c r="D4056" s="42"/>
      <c r="F4056" s="343" t="s">
        <v>579</v>
      </c>
      <c r="G4056" s="48" t="s">
        <v>298</v>
      </c>
      <c r="H4056" s="96">
        <f t="shared" si="1561"/>
        <v>0</v>
      </c>
      <c r="I4056" s="97">
        <f t="shared" si="1525"/>
        <v>0</v>
      </c>
      <c r="J4056" s="96">
        <f t="shared" ref="J4056:K4056" si="1573">J4286+J4516+J4746+J4976+J5436</f>
        <v>0</v>
      </c>
      <c r="K4056" s="96">
        <f t="shared" si="1573"/>
        <v>0</v>
      </c>
      <c r="L4056" s="97">
        <f t="shared" si="1550"/>
        <v>0</v>
      </c>
      <c r="M4056" s="96">
        <f t="shared" si="1552"/>
        <v>0</v>
      </c>
      <c r="N4056" s="96">
        <f t="shared" si="1552"/>
        <v>0</v>
      </c>
      <c r="O4056" s="82" t="s">
        <v>146</v>
      </c>
      <c r="P4056" s="35" t="s">
        <v>145</v>
      </c>
      <c r="R4056" s="352">
        <f>L4056-[1]გადასახდელები!L4056</f>
        <v>-13</v>
      </c>
    </row>
    <row r="4057" spans="2:18" ht="20.25" customHeight="1">
      <c r="B4057" s="36" t="str">
        <f t="shared" si="1554"/>
        <v>a</v>
      </c>
      <c r="C4057" s="42">
        <v>5</v>
      </c>
      <c r="D4057" s="42"/>
      <c r="F4057" s="343" t="s">
        <v>580</v>
      </c>
      <c r="G4057" s="48" t="s">
        <v>299</v>
      </c>
      <c r="H4057" s="96">
        <f t="shared" si="1561"/>
        <v>0</v>
      </c>
      <c r="I4057" s="97">
        <f t="shared" si="1525"/>
        <v>2769.4</v>
      </c>
      <c r="J4057" s="96">
        <f t="shared" ref="J4057:K4057" si="1574">J4287+J4517+J4747+J4977+J5437</f>
        <v>2627.1</v>
      </c>
      <c r="K4057" s="96">
        <f t="shared" si="1574"/>
        <v>142.30000000000001</v>
      </c>
      <c r="L4057" s="97">
        <f t="shared" si="1550"/>
        <v>9.2200000000000006</v>
      </c>
      <c r="M4057" s="96">
        <f t="shared" ref="M4057:N4076" si="1575">M4287+M4517+M4747+M4977+M5437</f>
        <v>0</v>
      </c>
      <c r="N4057" s="96">
        <f t="shared" si="1575"/>
        <v>9.2200000000000006</v>
      </c>
      <c r="O4057" s="82" t="s">
        <v>146</v>
      </c>
      <c r="P4057" s="35" t="s">
        <v>145</v>
      </c>
      <c r="R4057" s="352">
        <f>L4057-[1]გადასახდელები!L4057</f>
        <v>-215.18</v>
      </c>
    </row>
    <row r="4058" spans="2:18" ht="30.75" hidden="1" customHeight="1">
      <c r="B4058" s="36" t="str">
        <f t="shared" si="1554"/>
        <v>b</v>
      </c>
      <c r="C4058" s="42">
        <v>5</v>
      </c>
      <c r="D4058" s="42"/>
      <c r="F4058" s="343" t="s">
        <v>581</v>
      </c>
      <c r="G4058" s="48" t="s">
        <v>300</v>
      </c>
      <c r="H4058" s="96">
        <f t="shared" si="1561"/>
        <v>0</v>
      </c>
      <c r="I4058" s="97">
        <f t="shared" si="1525"/>
        <v>0</v>
      </c>
      <c r="J4058" s="96">
        <f t="shared" ref="J4058:K4058" si="1576">J4288+J4518+J4748+J4978+J5438</f>
        <v>0</v>
      </c>
      <c r="K4058" s="96">
        <f t="shared" si="1576"/>
        <v>0</v>
      </c>
      <c r="L4058" s="97">
        <f t="shared" si="1550"/>
        <v>0</v>
      </c>
      <c r="M4058" s="96">
        <f t="shared" si="1575"/>
        <v>0</v>
      </c>
      <c r="N4058" s="96">
        <f t="shared" si="1575"/>
        <v>0</v>
      </c>
      <c r="O4058" s="82" t="s">
        <v>146</v>
      </c>
      <c r="P4058" s="35" t="s">
        <v>145</v>
      </c>
      <c r="R4058" s="352">
        <f>L4058-[1]გადასახდელები!L4058</f>
        <v>0</v>
      </c>
    </row>
    <row r="4059" spans="2:18" ht="20.25" hidden="1" customHeight="1">
      <c r="B4059" s="36" t="str">
        <f t="shared" si="1554"/>
        <v>b</v>
      </c>
      <c r="C4059" s="42">
        <v>5</v>
      </c>
      <c r="D4059" s="42"/>
      <c r="F4059" s="343" t="s">
        <v>675</v>
      </c>
      <c r="G4059" s="48" t="s">
        <v>301</v>
      </c>
      <c r="H4059" s="96">
        <f t="shared" si="1561"/>
        <v>0</v>
      </c>
      <c r="I4059" s="97">
        <f t="shared" si="1525"/>
        <v>0</v>
      </c>
      <c r="J4059" s="96">
        <f t="shared" ref="J4059:K4059" si="1577">J4289+J4519+J4749+J4979+J5439</f>
        <v>0</v>
      </c>
      <c r="K4059" s="96">
        <f t="shared" si="1577"/>
        <v>0</v>
      </c>
      <c r="L4059" s="97">
        <f t="shared" si="1550"/>
        <v>0</v>
      </c>
      <c r="M4059" s="96">
        <f t="shared" si="1575"/>
        <v>0</v>
      </c>
      <c r="N4059" s="96">
        <f t="shared" si="1575"/>
        <v>0</v>
      </c>
      <c r="O4059" s="82" t="s">
        <v>146</v>
      </c>
      <c r="P4059" s="35" t="s">
        <v>145</v>
      </c>
      <c r="R4059" s="352">
        <f>L4059-[1]გადასახდელები!L4059</f>
        <v>0</v>
      </c>
    </row>
    <row r="4060" spans="2:18" ht="20.25" customHeight="1">
      <c r="B4060" s="36" t="str">
        <f t="shared" si="1554"/>
        <v>a</v>
      </c>
      <c r="C4060" s="42">
        <v>5</v>
      </c>
      <c r="D4060" s="42"/>
      <c r="F4060" s="343" t="s">
        <v>582</v>
      </c>
      <c r="G4060" s="48" t="s">
        <v>302</v>
      </c>
      <c r="H4060" s="96">
        <f t="shared" si="1561"/>
        <v>1146.5999999999999</v>
      </c>
      <c r="I4060" s="97">
        <f t="shared" si="1525"/>
        <v>793.2</v>
      </c>
      <c r="J4060" s="96">
        <f t="shared" ref="J4060:K4060" si="1578">J4290+J4520+J4750+J4980+J5440</f>
        <v>793.2</v>
      </c>
      <c r="K4060" s="96">
        <f t="shared" si="1578"/>
        <v>0</v>
      </c>
      <c r="L4060" s="97">
        <f t="shared" si="1550"/>
        <v>0</v>
      </c>
      <c r="M4060" s="96">
        <f t="shared" si="1575"/>
        <v>0</v>
      </c>
      <c r="N4060" s="96">
        <f t="shared" si="1575"/>
        <v>0</v>
      </c>
      <c r="O4060" s="82" t="s">
        <v>146</v>
      </c>
      <c r="P4060" s="35" t="s">
        <v>145</v>
      </c>
      <c r="R4060" s="352">
        <f>L4060-[1]გადასახდელები!L4060</f>
        <v>-32.6</v>
      </c>
    </row>
    <row r="4061" spans="2:18" ht="20.25" hidden="1" customHeight="1">
      <c r="B4061" s="36" t="str">
        <f t="shared" si="1554"/>
        <v>b</v>
      </c>
      <c r="C4061" s="42">
        <v>5</v>
      </c>
      <c r="D4061" s="42"/>
      <c r="F4061" s="343" t="s">
        <v>676</v>
      </c>
      <c r="G4061" s="48" t="s">
        <v>303</v>
      </c>
      <c r="H4061" s="96">
        <f t="shared" si="1561"/>
        <v>0</v>
      </c>
      <c r="I4061" s="97">
        <f t="shared" si="1525"/>
        <v>0</v>
      </c>
      <c r="J4061" s="96">
        <f t="shared" ref="J4061:K4061" si="1579">J4291+J4521+J4751+J4981+J5441</f>
        <v>0</v>
      </c>
      <c r="K4061" s="96">
        <f t="shared" si="1579"/>
        <v>0</v>
      </c>
      <c r="L4061" s="97">
        <f t="shared" si="1550"/>
        <v>0</v>
      </c>
      <c r="M4061" s="96">
        <f t="shared" si="1575"/>
        <v>0</v>
      </c>
      <c r="N4061" s="96">
        <f t="shared" si="1575"/>
        <v>0</v>
      </c>
      <c r="O4061" s="82" t="s">
        <v>146</v>
      </c>
      <c r="P4061" s="35" t="s">
        <v>145</v>
      </c>
      <c r="R4061" s="352">
        <f>L4061-[1]გადასახდელები!L4061</f>
        <v>0</v>
      </c>
    </row>
    <row r="4062" spans="2:18" ht="20.25" hidden="1" customHeight="1">
      <c r="B4062" s="36" t="str">
        <f t="shared" si="1554"/>
        <v>b</v>
      </c>
      <c r="C4062" s="42">
        <v>5</v>
      </c>
      <c r="D4062" s="42"/>
      <c r="F4062" s="343" t="s">
        <v>677</v>
      </c>
      <c r="G4062" s="48" t="s">
        <v>304</v>
      </c>
      <c r="H4062" s="96">
        <f t="shared" si="1561"/>
        <v>0</v>
      </c>
      <c r="I4062" s="97">
        <f t="shared" si="1525"/>
        <v>0</v>
      </c>
      <c r="J4062" s="96">
        <f t="shared" ref="J4062:K4062" si="1580">J4292+J4522+J4752+J4982+J5442</f>
        <v>0</v>
      </c>
      <c r="K4062" s="96">
        <f t="shared" si="1580"/>
        <v>0</v>
      </c>
      <c r="L4062" s="97">
        <f t="shared" si="1550"/>
        <v>0</v>
      </c>
      <c r="M4062" s="96">
        <f t="shared" si="1575"/>
        <v>0</v>
      </c>
      <c r="N4062" s="96">
        <f t="shared" si="1575"/>
        <v>0</v>
      </c>
      <c r="O4062" s="82" t="s">
        <v>146</v>
      </c>
      <c r="P4062" s="35" t="s">
        <v>145</v>
      </c>
      <c r="R4062" s="352">
        <f>L4062-[1]გადასახდელები!L4062</f>
        <v>0</v>
      </c>
    </row>
    <row r="4063" spans="2:18" ht="20.25" customHeight="1">
      <c r="B4063" s="36" t="str">
        <f t="shared" si="1554"/>
        <v>a</v>
      </c>
      <c r="C4063" s="42">
        <v>5</v>
      </c>
      <c r="D4063" s="42"/>
      <c r="F4063" s="343" t="s">
        <v>583</v>
      </c>
      <c r="G4063" s="48" t="s">
        <v>305</v>
      </c>
      <c r="H4063" s="96">
        <f t="shared" si="1561"/>
        <v>359.2</v>
      </c>
      <c r="I4063" s="97">
        <f t="shared" si="1525"/>
        <v>503.14814000000001</v>
      </c>
      <c r="J4063" s="96">
        <f t="shared" ref="J4063:K4063" si="1581">J4293+J4523+J4753+J4983+J5443</f>
        <v>283.84814</v>
      </c>
      <c r="K4063" s="96">
        <f t="shared" si="1581"/>
        <v>219.3</v>
      </c>
      <c r="L4063" s="97">
        <f t="shared" si="1550"/>
        <v>268.82400000000001</v>
      </c>
      <c r="M4063" s="96">
        <f t="shared" si="1575"/>
        <v>260.56100000000004</v>
      </c>
      <c r="N4063" s="96">
        <f t="shared" si="1575"/>
        <v>8.2629999999999999</v>
      </c>
      <c r="O4063" s="82" t="s">
        <v>146</v>
      </c>
      <c r="P4063" s="35" t="s">
        <v>145</v>
      </c>
      <c r="R4063" s="352">
        <f>L4063-[1]გადასახდელები!L4063</f>
        <v>258.82400000000001</v>
      </c>
    </row>
    <row r="4064" spans="2:18" ht="20.25" customHeight="1">
      <c r="B4064" s="36" t="str">
        <f t="shared" si="1554"/>
        <v>a</v>
      </c>
      <c r="C4064" s="42">
        <v>4</v>
      </c>
      <c r="D4064" s="42"/>
      <c r="F4064" s="342" t="s">
        <v>584</v>
      </c>
      <c r="G4064" s="47" t="s">
        <v>306</v>
      </c>
      <c r="H4064" s="93">
        <f t="shared" si="1561"/>
        <v>419.8</v>
      </c>
      <c r="I4064" s="94">
        <f t="shared" si="1525"/>
        <v>0</v>
      </c>
      <c r="J4064" s="93">
        <f t="shared" ref="J4064:K4064" si="1582">J4294+J4524+J4754+J4984+J5444</f>
        <v>0</v>
      </c>
      <c r="K4064" s="93">
        <f t="shared" si="1582"/>
        <v>0</v>
      </c>
      <c r="L4064" s="94">
        <f t="shared" si="1550"/>
        <v>0</v>
      </c>
      <c r="M4064" s="93">
        <f t="shared" si="1575"/>
        <v>0</v>
      </c>
      <c r="N4064" s="93">
        <f t="shared" si="1575"/>
        <v>0</v>
      </c>
      <c r="O4064" s="82" t="s">
        <v>146</v>
      </c>
      <c r="P4064" s="35" t="s">
        <v>145</v>
      </c>
      <c r="R4064" s="352">
        <f>L4064-[1]გადასახდელები!L4064</f>
        <v>-35</v>
      </c>
    </row>
    <row r="4065" spans="2:18" ht="20.25" customHeight="1">
      <c r="B4065" s="36" t="str">
        <f t="shared" si="1554"/>
        <v>a</v>
      </c>
      <c r="C4065" s="42">
        <v>5</v>
      </c>
      <c r="D4065" s="42"/>
      <c r="F4065" s="342" t="s">
        <v>585</v>
      </c>
      <c r="G4065" s="48" t="s">
        <v>307</v>
      </c>
      <c r="H4065" s="96">
        <f t="shared" si="1561"/>
        <v>419.8</v>
      </c>
      <c r="I4065" s="97">
        <f t="shared" si="1525"/>
        <v>0</v>
      </c>
      <c r="J4065" s="96">
        <f t="shared" ref="J4065:K4065" si="1583">J4295+J4525+J4755+J4985+J5445</f>
        <v>0</v>
      </c>
      <c r="K4065" s="96">
        <f t="shared" si="1583"/>
        <v>0</v>
      </c>
      <c r="L4065" s="97">
        <f t="shared" si="1550"/>
        <v>0</v>
      </c>
      <c r="M4065" s="96">
        <f t="shared" si="1575"/>
        <v>0</v>
      </c>
      <c r="N4065" s="96">
        <f t="shared" si="1575"/>
        <v>0</v>
      </c>
      <c r="O4065" s="82" t="s">
        <v>146</v>
      </c>
      <c r="P4065" s="35" t="s">
        <v>145</v>
      </c>
      <c r="R4065" s="352">
        <f>L4065-[1]გადასახდელები!L4065</f>
        <v>0</v>
      </c>
    </row>
    <row r="4066" spans="2:18" ht="20.25" hidden="1" customHeight="1">
      <c r="B4066" s="36" t="str">
        <f t="shared" si="1554"/>
        <v>b</v>
      </c>
      <c r="C4066" s="42">
        <v>6</v>
      </c>
      <c r="D4066" s="42"/>
      <c r="F4066" s="343" t="s">
        <v>586</v>
      </c>
      <c r="G4066" s="53" t="s">
        <v>308</v>
      </c>
      <c r="H4066" s="119">
        <f t="shared" si="1561"/>
        <v>0</v>
      </c>
      <c r="I4066" s="105">
        <f t="shared" si="1525"/>
        <v>0</v>
      </c>
      <c r="J4066" s="119">
        <f t="shared" ref="J4066:K4066" si="1584">J4296+J4526+J4756+J4986+J5446</f>
        <v>0</v>
      </c>
      <c r="K4066" s="119">
        <f t="shared" si="1584"/>
        <v>0</v>
      </c>
      <c r="L4066" s="105">
        <f t="shared" si="1550"/>
        <v>0</v>
      </c>
      <c r="M4066" s="119">
        <f t="shared" si="1575"/>
        <v>0</v>
      </c>
      <c r="N4066" s="119">
        <f t="shared" si="1575"/>
        <v>0</v>
      </c>
      <c r="O4066" s="82" t="s">
        <v>146</v>
      </c>
      <c r="P4066" s="35" t="s">
        <v>145</v>
      </c>
      <c r="R4066" s="352">
        <f>L4066-[1]გადასახდელები!L4066</f>
        <v>0</v>
      </c>
    </row>
    <row r="4067" spans="2:18" ht="20.25" hidden="1" customHeight="1">
      <c r="B4067" s="36" t="str">
        <f t="shared" si="1554"/>
        <v>b</v>
      </c>
      <c r="C4067" s="42">
        <v>6</v>
      </c>
      <c r="D4067" s="42"/>
      <c r="F4067" s="343" t="s">
        <v>678</v>
      </c>
      <c r="G4067" s="53" t="s">
        <v>309</v>
      </c>
      <c r="H4067" s="119">
        <f t="shared" si="1561"/>
        <v>0</v>
      </c>
      <c r="I4067" s="105">
        <f t="shared" si="1525"/>
        <v>0</v>
      </c>
      <c r="J4067" s="119">
        <f t="shared" ref="J4067:K4067" si="1585">J4297+J4527+J4757+J4987+J5447</f>
        <v>0</v>
      </c>
      <c r="K4067" s="119">
        <f t="shared" si="1585"/>
        <v>0</v>
      </c>
      <c r="L4067" s="105">
        <f t="shared" si="1550"/>
        <v>0</v>
      </c>
      <c r="M4067" s="119">
        <f t="shared" si="1575"/>
        <v>0</v>
      </c>
      <c r="N4067" s="119">
        <f t="shared" si="1575"/>
        <v>0</v>
      </c>
      <c r="O4067" s="82" t="s">
        <v>146</v>
      </c>
      <c r="P4067" s="35" t="s">
        <v>145</v>
      </c>
      <c r="R4067" s="352">
        <f>L4067-[1]გადასახდელები!L4067</f>
        <v>0</v>
      </c>
    </row>
    <row r="4068" spans="2:18" ht="20.25" hidden="1" customHeight="1">
      <c r="B4068" s="36" t="str">
        <f t="shared" si="1554"/>
        <v>b</v>
      </c>
      <c r="C4068" s="42">
        <v>6</v>
      </c>
      <c r="D4068" s="42"/>
      <c r="F4068" s="343" t="s">
        <v>679</v>
      </c>
      <c r="G4068" s="53" t="s">
        <v>310</v>
      </c>
      <c r="H4068" s="119">
        <f t="shared" si="1561"/>
        <v>0</v>
      </c>
      <c r="I4068" s="105">
        <f t="shared" si="1525"/>
        <v>0</v>
      </c>
      <c r="J4068" s="119">
        <f t="shared" ref="J4068:K4068" si="1586">J4298+J4528+J4758+J4988+J5448</f>
        <v>0</v>
      </c>
      <c r="K4068" s="119">
        <f t="shared" si="1586"/>
        <v>0</v>
      </c>
      <c r="L4068" s="105">
        <f t="shared" si="1550"/>
        <v>0</v>
      </c>
      <c r="M4068" s="119">
        <f t="shared" si="1575"/>
        <v>0</v>
      </c>
      <c r="N4068" s="119">
        <f t="shared" si="1575"/>
        <v>0</v>
      </c>
      <c r="O4068" s="82" t="s">
        <v>146</v>
      </c>
      <c r="P4068" s="35" t="s">
        <v>145</v>
      </c>
      <c r="R4068" s="352">
        <f>L4068-[1]გადასახდელები!L4068</f>
        <v>0</v>
      </c>
    </row>
    <row r="4069" spans="2:18" ht="20.25" hidden="1" customHeight="1">
      <c r="B4069" s="36" t="str">
        <f t="shared" si="1554"/>
        <v>b</v>
      </c>
      <c r="C4069" s="42">
        <v>6</v>
      </c>
      <c r="D4069" s="42"/>
      <c r="F4069" s="343" t="s">
        <v>680</v>
      </c>
      <c r="G4069" s="53" t="s">
        <v>311</v>
      </c>
      <c r="H4069" s="119">
        <f t="shared" si="1561"/>
        <v>0</v>
      </c>
      <c r="I4069" s="105">
        <f t="shared" si="1525"/>
        <v>0</v>
      </c>
      <c r="J4069" s="119">
        <f t="shared" ref="J4069:K4069" si="1587">J4299+J4529+J4759+J4989+J5449</f>
        <v>0</v>
      </c>
      <c r="K4069" s="119">
        <f t="shared" si="1587"/>
        <v>0</v>
      </c>
      <c r="L4069" s="105">
        <f t="shared" si="1550"/>
        <v>0</v>
      </c>
      <c r="M4069" s="119">
        <f t="shared" si="1575"/>
        <v>0</v>
      </c>
      <c r="N4069" s="119">
        <f t="shared" si="1575"/>
        <v>0</v>
      </c>
      <c r="O4069" s="82" t="s">
        <v>146</v>
      </c>
      <c r="P4069" s="35" t="s">
        <v>145</v>
      </c>
      <c r="R4069" s="352">
        <f>L4069-[1]გადასახდელები!L4069</f>
        <v>0</v>
      </c>
    </row>
    <row r="4070" spans="2:18" ht="20.25" customHeight="1" thickBot="1">
      <c r="B4070" s="36" t="str">
        <f t="shared" si="1554"/>
        <v>a</v>
      </c>
      <c r="C4070" s="42">
        <v>6</v>
      </c>
      <c r="D4070" s="42"/>
      <c r="F4070" s="343" t="s">
        <v>681</v>
      </c>
      <c r="G4070" s="53" t="s">
        <v>312</v>
      </c>
      <c r="H4070" s="119">
        <f t="shared" si="1561"/>
        <v>419.8</v>
      </c>
      <c r="I4070" s="105">
        <f t="shared" si="1525"/>
        <v>0</v>
      </c>
      <c r="J4070" s="119">
        <f t="shared" ref="J4070:K4070" si="1588">J4300+J4530+J4760+J4990+J5450</f>
        <v>0</v>
      </c>
      <c r="K4070" s="119">
        <f t="shared" si="1588"/>
        <v>0</v>
      </c>
      <c r="L4070" s="105">
        <f t="shared" si="1550"/>
        <v>0</v>
      </c>
      <c r="M4070" s="119">
        <f t="shared" si="1575"/>
        <v>0</v>
      </c>
      <c r="N4070" s="119">
        <f t="shared" si="1575"/>
        <v>0</v>
      </c>
      <c r="O4070" s="82" t="s">
        <v>146</v>
      </c>
      <c r="P4070" s="35" t="s">
        <v>145</v>
      </c>
      <c r="R4070" s="352">
        <f>L4070-[1]გადასახდელები!L4070</f>
        <v>0</v>
      </c>
    </row>
    <row r="4071" spans="2:18" ht="20.25" hidden="1" customHeight="1">
      <c r="B4071" s="36" t="str">
        <f t="shared" si="1554"/>
        <v>b</v>
      </c>
      <c r="C4071" s="42">
        <v>6</v>
      </c>
      <c r="D4071" s="42"/>
      <c r="F4071" s="343" t="s">
        <v>682</v>
      </c>
      <c r="G4071" s="53" t="s">
        <v>313</v>
      </c>
      <c r="H4071" s="119">
        <f t="shared" si="1561"/>
        <v>0</v>
      </c>
      <c r="I4071" s="105">
        <f t="shared" si="1525"/>
        <v>0</v>
      </c>
      <c r="J4071" s="119">
        <f t="shared" ref="J4071:K4071" si="1589">J4301+J4531+J4761+J4991+J5451</f>
        <v>0</v>
      </c>
      <c r="K4071" s="119">
        <f t="shared" si="1589"/>
        <v>0</v>
      </c>
      <c r="L4071" s="105">
        <f t="shared" si="1550"/>
        <v>0</v>
      </c>
      <c r="M4071" s="119">
        <f t="shared" si="1575"/>
        <v>0</v>
      </c>
      <c r="N4071" s="119">
        <f t="shared" si="1575"/>
        <v>0</v>
      </c>
      <c r="O4071" s="82" t="s">
        <v>146</v>
      </c>
      <c r="P4071" s="35" t="s">
        <v>145</v>
      </c>
      <c r="R4071" s="352">
        <f>L4071-[1]გადასახდელები!L4071</f>
        <v>0</v>
      </c>
    </row>
    <row r="4072" spans="2:18" ht="20.25" hidden="1" customHeight="1">
      <c r="B4072" s="36" t="str">
        <f t="shared" si="1554"/>
        <v>b</v>
      </c>
      <c r="C4072" s="42">
        <v>5</v>
      </c>
      <c r="D4072" s="42"/>
      <c r="F4072" s="342" t="s">
        <v>587</v>
      </c>
      <c r="G4072" s="48" t="s">
        <v>314</v>
      </c>
      <c r="H4072" s="96">
        <f t="shared" si="1561"/>
        <v>0</v>
      </c>
      <c r="I4072" s="97">
        <f t="shared" si="1525"/>
        <v>0</v>
      </c>
      <c r="J4072" s="96">
        <f t="shared" ref="J4072:K4072" si="1590">J4302+J4532+J4762+J4992+J5452</f>
        <v>0</v>
      </c>
      <c r="K4072" s="96">
        <f t="shared" si="1590"/>
        <v>0</v>
      </c>
      <c r="L4072" s="97">
        <f t="shared" si="1550"/>
        <v>0</v>
      </c>
      <c r="M4072" s="96">
        <f t="shared" si="1575"/>
        <v>0</v>
      </c>
      <c r="N4072" s="96">
        <f t="shared" si="1575"/>
        <v>0</v>
      </c>
      <c r="O4072" s="82" t="s">
        <v>146</v>
      </c>
      <c r="P4072" s="35" t="s">
        <v>145</v>
      </c>
      <c r="R4072" s="352">
        <f>L4072-[1]გადასახდელები!L4072</f>
        <v>-35</v>
      </c>
    </row>
    <row r="4073" spans="2:18" ht="20.25" hidden="1" customHeight="1">
      <c r="B4073" s="36" t="str">
        <f t="shared" si="1554"/>
        <v>b</v>
      </c>
      <c r="C4073" s="42">
        <v>6</v>
      </c>
      <c r="D4073" s="42"/>
      <c r="F4073" s="343" t="s">
        <v>683</v>
      </c>
      <c r="G4073" s="54" t="s">
        <v>315</v>
      </c>
      <c r="H4073" s="325">
        <f t="shared" si="1561"/>
        <v>0</v>
      </c>
      <c r="I4073" s="105">
        <f t="shared" si="1525"/>
        <v>0</v>
      </c>
      <c r="J4073" s="325">
        <f t="shared" ref="J4073:K4073" si="1591">J4303+J4533+J4763+J4993+J5453</f>
        <v>0</v>
      </c>
      <c r="K4073" s="325">
        <f t="shared" si="1591"/>
        <v>0</v>
      </c>
      <c r="L4073" s="105">
        <f t="shared" si="1550"/>
        <v>0</v>
      </c>
      <c r="M4073" s="325">
        <f t="shared" si="1575"/>
        <v>0</v>
      </c>
      <c r="N4073" s="325">
        <f t="shared" si="1575"/>
        <v>0</v>
      </c>
      <c r="O4073" s="82" t="s">
        <v>146</v>
      </c>
      <c r="P4073" s="35" t="s">
        <v>145</v>
      </c>
      <c r="R4073" s="352">
        <f>L4073-[1]გადასახდელები!L4073</f>
        <v>0</v>
      </c>
    </row>
    <row r="4074" spans="2:18" ht="20.25" hidden="1" customHeight="1">
      <c r="B4074" s="36" t="str">
        <f t="shared" si="1554"/>
        <v>b</v>
      </c>
      <c r="C4074" s="42">
        <v>6</v>
      </c>
      <c r="D4074" s="42"/>
      <c r="F4074" s="343" t="s">
        <v>684</v>
      </c>
      <c r="G4074" s="54" t="s">
        <v>316</v>
      </c>
      <c r="H4074" s="325">
        <f t="shared" si="1561"/>
        <v>0</v>
      </c>
      <c r="I4074" s="105">
        <f t="shared" si="1525"/>
        <v>0</v>
      </c>
      <c r="J4074" s="325">
        <f t="shared" ref="J4074:K4074" si="1592">J4304+J4534+J4764+J4994+J5454</f>
        <v>0</v>
      </c>
      <c r="K4074" s="325">
        <f t="shared" si="1592"/>
        <v>0</v>
      </c>
      <c r="L4074" s="105">
        <f t="shared" si="1550"/>
        <v>0</v>
      </c>
      <c r="M4074" s="325">
        <f t="shared" si="1575"/>
        <v>0</v>
      </c>
      <c r="N4074" s="325">
        <f t="shared" si="1575"/>
        <v>0</v>
      </c>
      <c r="O4074" s="82" t="s">
        <v>146</v>
      </c>
      <c r="P4074" s="35" t="s">
        <v>145</v>
      </c>
      <c r="R4074" s="352">
        <f>L4074-[1]გადასახდელები!L4074</f>
        <v>0</v>
      </c>
    </row>
    <row r="4075" spans="2:18" ht="30.75" hidden="1" customHeight="1">
      <c r="B4075" s="36" t="str">
        <f t="shared" si="1554"/>
        <v>b</v>
      </c>
      <c r="C4075" s="42">
        <v>6</v>
      </c>
      <c r="D4075" s="42"/>
      <c r="F4075" s="343" t="s">
        <v>588</v>
      </c>
      <c r="G4075" s="54" t="s">
        <v>317</v>
      </c>
      <c r="H4075" s="325">
        <f t="shared" si="1561"/>
        <v>0</v>
      </c>
      <c r="I4075" s="105">
        <f t="shared" si="1525"/>
        <v>0</v>
      </c>
      <c r="J4075" s="325">
        <f t="shared" ref="J4075:K4075" si="1593">J4305+J4535+J4765+J4995+J5455</f>
        <v>0</v>
      </c>
      <c r="K4075" s="325">
        <f t="shared" si="1593"/>
        <v>0</v>
      </c>
      <c r="L4075" s="105">
        <f t="shared" si="1550"/>
        <v>0</v>
      </c>
      <c r="M4075" s="325">
        <f t="shared" si="1575"/>
        <v>0</v>
      </c>
      <c r="N4075" s="325">
        <f t="shared" si="1575"/>
        <v>0</v>
      </c>
      <c r="O4075" s="82" t="s">
        <v>146</v>
      </c>
      <c r="P4075" s="35" t="s">
        <v>145</v>
      </c>
      <c r="R4075" s="352">
        <f>L4075-[1]გადასახდელები!L4075</f>
        <v>0</v>
      </c>
    </row>
    <row r="4076" spans="2:18" ht="30.75" hidden="1" customHeight="1">
      <c r="B4076" s="36" t="str">
        <f t="shared" si="1554"/>
        <v>b</v>
      </c>
      <c r="C4076" s="42">
        <v>6</v>
      </c>
      <c r="D4076" s="42"/>
      <c r="F4076" s="343" t="s">
        <v>685</v>
      </c>
      <c r="G4076" s="54" t="s">
        <v>318</v>
      </c>
      <c r="H4076" s="325">
        <f t="shared" si="1561"/>
        <v>0</v>
      </c>
      <c r="I4076" s="105">
        <f t="shared" si="1525"/>
        <v>0</v>
      </c>
      <c r="J4076" s="325">
        <f t="shared" ref="J4076:K4076" si="1594">J4306+J4536+J4766+J4996+J5456</f>
        <v>0</v>
      </c>
      <c r="K4076" s="325">
        <f t="shared" si="1594"/>
        <v>0</v>
      </c>
      <c r="L4076" s="105">
        <f t="shared" si="1550"/>
        <v>0</v>
      </c>
      <c r="M4076" s="325">
        <f t="shared" si="1575"/>
        <v>0</v>
      </c>
      <c r="N4076" s="325">
        <f t="shared" si="1575"/>
        <v>0</v>
      </c>
      <c r="O4076" s="82" t="s">
        <v>146</v>
      </c>
      <c r="P4076" s="35" t="s">
        <v>145</v>
      </c>
      <c r="R4076" s="352">
        <f>L4076-[1]გადასახდელები!L4076</f>
        <v>0</v>
      </c>
    </row>
    <row r="4077" spans="2:18" ht="20.25" hidden="1" customHeight="1">
      <c r="B4077" s="36" t="str">
        <f t="shared" si="1554"/>
        <v>b</v>
      </c>
      <c r="C4077" s="42">
        <v>6</v>
      </c>
      <c r="D4077" s="42"/>
      <c r="F4077" s="343" t="s">
        <v>589</v>
      </c>
      <c r="G4077" s="54" t="s">
        <v>319</v>
      </c>
      <c r="H4077" s="325">
        <f t="shared" si="1561"/>
        <v>0</v>
      </c>
      <c r="I4077" s="105">
        <f t="shared" si="1525"/>
        <v>0</v>
      </c>
      <c r="J4077" s="325">
        <f t="shared" ref="J4077:K4077" si="1595">J4307+J4537+J4767+J4997+J5457</f>
        <v>0</v>
      </c>
      <c r="K4077" s="325">
        <f t="shared" si="1595"/>
        <v>0</v>
      </c>
      <c r="L4077" s="105">
        <f t="shared" si="1550"/>
        <v>0</v>
      </c>
      <c r="M4077" s="325">
        <f t="shared" ref="M4077:N4096" si="1596">M4307+M4537+M4767+M4997+M5457</f>
        <v>0</v>
      </c>
      <c r="N4077" s="325">
        <f t="shared" si="1596"/>
        <v>0</v>
      </c>
      <c r="O4077" s="82" t="s">
        <v>146</v>
      </c>
      <c r="P4077" s="35" t="s">
        <v>145</v>
      </c>
      <c r="R4077" s="352">
        <f>L4077-[1]გადასახდელები!L4077</f>
        <v>0</v>
      </c>
    </row>
    <row r="4078" spans="2:18" ht="20.25" hidden="1" customHeight="1">
      <c r="B4078" s="36" t="str">
        <f t="shared" si="1554"/>
        <v>b</v>
      </c>
      <c r="C4078" s="42">
        <v>6</v>
      </c>
      <c r="D4078" s="42"/>
      <c r="F4078" s="343" t="s">
        <v>686</v>
      </c>
      <c r="G4078" s="54" t="s">
        <v>320</v>
      </c>
      <c r="H4078" s="325">
        <f t="shared" si="1561"/>
        <v>0</v>
      </c>
      <c r="I4078" s="105">
        <f t="shared" ref="I4078:I4142" si="1597">J4078+K4078</f>
        <v>0</v>
      </c>
      <c r="J4078" s="325">
        <f t="shared" ref="J4078:K4078" si="1598">J4308+J4538+J4768+J4998+J5458</f>
        <v>0</v>
      </c>
      <c r="K4078" s="325">
        <f t="shared" si="1598"/>
        <v>0</v>
      </c>
      <c r="L4078" s="105">
        <f t="shared" si="1550"/>
        <v>0</v>
      </c>
      <c r="M4078" s="325">
        <f t="shared" si="1596"/>
        <v>0</v>
      </c>
      <c r="N4078" s="325">
        <f t="shared" si="1596"/>
        <v>0</v>
      </c>
      <c r="O4078" s="82" t="s">
        <v>146</v>
      </c>
      <c r="P4078" s="35" t="s">
        <v>145</v>
      </c>
      <c r="R4078" s="352">
        <f>L4078-[1]გადასახდელები!L4078</f>
        <v>0</v>
      </c>
    </row>
    <row r="4079" spans="2:18" ht="30.75" hidden="1" customHeight="1">
      <c r="B4079" s="36" t="str">
        <f t="shared" si="1554"/>
        <v>b</v>
      </c>
      <c r="C4079" s="42">
        <v>6</v>
      </c>
      <c r="D4079" s="42"/>
      <c r="F4079" s="343" t="s">
        <v>687</v>
      </c>
      <c r="G4079" s="54" t="s">
        <v>321</v>
      </c>
      <c r="H4079" s="325">
        <f t="shared" si="1561"/>
        <v>0</v>
      </c>
      <c r="I4079" s="105">
        <f t="shared" si="1597"/>
        <v>0</v>
      </c>
      <c r="J4079" s="325">
        <f t="shared" ref="J4079:K4079" si="1599">J4309+J4539+J4769+J4999+J5459</f>
        <v>0</v>
      </c>
      <c r="K4079" s="325">
        <f t="shared" si="1599"/>
        <v>0</v>
      </c>
      <c r="L4079" s="105">
        <f t="shared" si="1550"/>
        <v>0</v>
      </c>
      <c r="M4079" s="325">
        <f t="shared" si="1596"/>
        <v>0</v>
      </c>
      <c r="N4079" s="325">
        <f t="shared" si="1596"/>
        <v>0</v>
      </c>
      <c r="O4079" s="82" t="s">
        <v>146</v>
      </c>
      <c r="P4079" s="35" t="s">
        <v>145</v>
      </c>
      <c r="R4079" s="352">
        <f>L4079-[1]გადასახდელები!L4079</f>
        <v>0</v>
      </c>
    </row>
    <row r="4080" spans="2:18" ht="20.25" hidden="1" customHeight="1">
      <c r="B4080" s="36" t="str">
        <f t="shared" si="1554"/>
        <v>b</v>
      </c>
      <c r="C4080" s="42">
        <v>6</v>
      </c>
      <c r="D4080" s="42"/>
      <c r="F4080" s="343" t="s">
        <v>590</v>
      </c>
      <c r="G4080" s="54" t="s">
        <v>322</v>
      </c>
      <c r="H4080" s="325">
        <f t="shared" si="1561"/>
        <v>0</v>
      </c>
      <c r="I4080" s="105">
        <f t="shared" si="1597"/>
        <v>0</v>
      </c>
      <c r="J4080" s="325">
        <f t="shared" ref="J4080:K4080" si="1600">J4310+J4540+J4770+J5000+J5460</f>
        <v>0</v>
      </c>
      <c r="K4080" s="325">
        <f t="shared" si="1600"/>
        <v>0</v>
      </c>
      <c r="L4080" s="105">
        <f t="shared" si="1550"/>
        <v>0</v>
      </c>
      <c r="M4080" s="325">
        <f t="shared" si="1596"/>
        <v>0</v>
      </c>
      <c r="N4080" s="325">
        <f t="shared" si="1596"/>
        <v>0</v>
      </c>
      <c r="O4080" s="82" t="s">
        <v>146</v>
      </c>
      <c r="P4080" s="35" t="s">
        <v>145</v>
      </c>
      <c r="R4080" s="352">
        <f>L4080-[1]გადასახდელები!L4080</f>
        <v>0</v>
      </c>
    </row>
    <row r="4081" spans="2:18" ht="20.25" hidden="1" customHeight="1">
      <c r="B4081" s="36" t="str">
        <f t="shared" si="1554"/>
        <v>b</v>
      </c>
      <c r="C4081" s="42">
        <v>6</v>
      </c>
      <c r="D4081" s="42"/>
      <c r="F4081" s="343" t="s">
        <v>688</v>
      </c>
      <c r="G4081" s="54" t="s">
        <v>323</v>
      </c>
      <c r="H4081" s="325">
        <f t="shared" si="1561"/>
        <v>0</v>
      </c>
      <c r="I4081" s="105">
        <f t="shared" si="1597"/>
        <v>0</v>
      </c>
      <c r="J4081" s="325">
        <f t="shared" ref="J4081:K4081" si="1601">J4311+J4541+J4771+J5001+J5461</f>
        <v>0</v>
      </c>
      <c r="K4081" s="325">
        <f t="shared" si="1601"/>
        <v>0</v>
      </c>
      <c r="L4081" s="105">
        <f t="shared" si="1550"/>
        <v>0</v>
      </c>
      <c r="M4081" s="325">
        <f t="shared" si="1596"/>
        <v>0</v>
      </c>
      <c r="N4081" s="325">
        <f t="shared" si="1596"/>
        <v>0</v>
      </c>
      <c r="O4081" s="82" t="s">
        <v>146</v>
      </c>
      <c r="P4081" s="35" t="s">
        <v>145</v>
      </c>
      <c r="R4081" s="352">
        <f>L4081-[1]გადასახდელები!L4081</f>
        <v>0</v>
      </c>
    </row>
    <row r="4082" spans="2:18" ht="20.25" hidden="1" customHeight="1">
      <c r="B4082" s="36" t="str">
        <f t="shared" si="1554"/>
        <v>b</v>
      </c>
      <c r="C4082" s="42">
        <v>6</v>
      </c>
      <c r="D4082" s="42"/>
      <c r="F4082" s="343" t="s">
        <v>689</v>
      </c>
      <c r="G4082" s="54" t="s">
        <v>324</v>
      </c>
      <c r="H4082" s="325">
        <f t="shared" si="1561"/>
        <v>0</v>
      </c>
      <c r="I4082" s="105">
        <f t="shared" si="1597"/>
        <v>0</v>
      </c>
      <c r="J4082" s="325">
        <f t="shared" ref="J4082:K4082" si="1602">J4312+J4542+J4772+J5002+J5462</f>
        <v>0</v>
      </c>
      <c r="K4082" s="325">
        <f t="shared" si="1602"/>
        <v>0</v>
      </c>
      <c r="L4082" s="105">
        <f t="shared" si="1550"/>
        <v>0</v>
      </c>
      <c r="M4082" s="325">
        <f t="shared" si="1596"/>
        <v>0</v>
      </c>
      <c r="N4082" s="325">
        <f t="shared" si="1596"/>
        <v>0</v>
      </c>
      <c r="O4082" s="82" t="s">
        <v>146</v>
      </c>
      <c r="P4082" s="35" t="s">
        <v>145</v>
      </c>
      <c r="R4082" s="352">
        <f>L4082-[1]გადასახდელები!L4082</f>
        <v>0</v>
      </c>
    </row>
    <row r="4083" spans="2:18" ht="20.25" hidden="1" customHeight="1">
      <c r="B4083" s="36" t="str">
        <f t="shared" si="1554"/>
        <v>b</v>
      </c>
      <c r="C4083" s="42">
        <v>6</v>
      </c>
      <c r="D4083" s="42"/>
      <c r="F4083" s="343" t="s">
        <v>690</v>
      </c>
      <c r="G4083" s="54" t="s">
        <v>325</v>
      </c>
      <c r="H4083" s="325">
        <f t="shared" si="1561"/>
        <v>0</v>
      </c>
      <c r="I4083" s="105">
        <f t="shared" si="1597"/>
        <v>0</v>
      </c>
      <c r="J4083" s="325">
        <f t="shared" ref="J4083:K4083" si="1603">J4313+J4543+J4773+J5003+J5463</f>
        <v>0</v>
      </c>
      <c r="K4083" s="325">
        <f t="shared" si="1603"/>
        <v>0</v>
      </c>
      <c r="L4083" s="105">
        <f t="shared" si="1550"/>
        <v>0</v>
      </c>
      <c r="M4083" s="325">
        <f t="shared" si="1596"/>
        <v>0</v>
      </c>
      <c r="N4083" s="325">
        <f t="shared" si="1596"/>
        <v>0</v>
      </c>
      <c r="O4083" s="82" t="s">
        <v>146</v>
      </c>
      <c r="P4083" s="35" t="s">
        <v>145</v>
      </c>
      <c r="R4083" s="352">
        <f>L4083-[1]გადასახდელები!L4083</f>
        <v>0</v>
      </c>
    </row>
    <row r="4084" spans="2:18" ht="20.25" hidden="1" customHeight="1">
      <c r="B4084" s="36" t="str">
        <f t="shared" si="1554"/>
        <v>b</v>
      </c>
      <c r="C4084" s="42">
        <v>6</v>
      </c>
      <c r="D4084" s="42"/>
      <c r="F4084" s="343" t="s">
        <v>691</v>
      </c>
      <c r="G4084" s="54" t="s">
        <v>326</v>
      </c>
      <c r="H4084" s="325">
        <f t="shared" si="1561"/>
        <v>0</v>
      </c>
      <c r="I4084" s="105">
        <f t="shared" si="1597"/>
        <v>0</v>
      </c>
      <c r="J4084" s="325">
        <f t="shared" ref="J4084:K4084" si="1604">J4314+J4544+J4774+J5004+J5464</f>
        <v>0</v>
      </c>
      <c r="K4084" s="325">
        <f t="shared" si="1604"/>
        <v>0</v>
      </c>
      <c r="L4084" s="105">
        <f t="shared" si="1550"/>
        <v>0</v>
      </c>
      <c r="M4084" s="325">
        <f t="shared" si="1596"/>
        <v>0</v>
      </c>
      <c r="N4084" s="325">
        <f t="shared" si="1596"/>
        <v>0</v>
      </c>
      <c r="O4084" s="82" t="s">
        <v>146</v>
      </c>
      <c r="P4084" s="35" t="s">
        <v>145</v>
      </c>
      <c r="R4084" s="352">
        <f>L4084-[1]გადასახდელები!L4084</f>
        <v>0</v>
      </c>
    </row>
    <row r="4085" spans="2:18" ht="20.25" hidden="1" customHeight="1">
      <c r="B4085" s="36" t="str">
        <f t="shared" si="1554"/>
        <v>b</v>
      </c>
      <c r="C4085" s="42">
        <v>6</v>
      </c>
      <c r="D4085" s="42"/>
      <c r="F4085" s="343" t="s">
        <v>692</v>
      </c>
      <c r="G4085" s="54" t="s">
        <v>327</v>
      </c>
      <c r="H4085" s="325">
        <f t="shared" si="1561"/>
        <v>0</v>
      </c>
      <c r="I4085" s="105">
        <f t="shared" si="1597"/>
        <v>0</v>
      </c>
      <c r="J4085" s="325">
        <f t="shared" ref="J4085:K4085" si="1605">J4315+J4545+J4775+J5005+J5465</f>
        <v>0</v>
      </c>
      <c r="K4085" s="325">
        <f t="shared" si="1605"/>
        <v>0</v>
      </c>
      <c r="L4085" s="105">
        <f t="shared" si="1550"/>
        <v>0</v>
      </c>
      <c r="M4085" s="325">
        <f t="shared" si="1596"/>
        <v>0</v>
      </c>
      <c r="N4085" s="325">
        <f t="shared" si="1596"/>
        <v>0</v>
      </c>
      <c r="O4085" s="82" t="s">
        <v>146</v>
      </c>
      <c r="P4085" s="35" t="s">
        <v>145</v>
      </c>
      <c r="R4085" s="352">
        <f>L4085-[1]გადასახდელები!L4085</f>
        <v>0</v>
      </c>
    </row>
    <row r="4086" spans="2:18" ht="20.25" hidden="1" customHeight="1">
      <c r="B4086" s="36" t="str">
        <f t="shared" si="1554"/>
        <v>b</v>
      </c>
      <c r="C4086" s="42">
        <v>6</v>
      </c>
      <c r="D4086" s="42"/>
      <c r="F4086" s="343" t="s">
        <v>693</v>
      </c>
      <c r="G4086" s="54" t="s">
        <v>328</v>
      </c>
      <c r="H4086" s="325">
        <f t="shared" si="1561"/>
        <v>0</v>
      </c>
      <c r="I4086" s="105">
        <f t="shared" si="1597"/>
        <v>0</v>
      </c>
      <c r="J4086" s="325">
        <f t="shared" ref="J4086:K4086" si="1606">J4316+J4546+J4776+J5006+J5466</f>
        <v>0</v>
      </c>
      <c r="K4086" s="325">
        <f t="shared" si="1606"/>
        <v>0</v>
      </c>
      <c r="L4086" s="105">
        <f t="shared" si="1550"/>
        <v>0</v>
      </c>
      <c r="M4086" s="325">
        <f t="shared" si="1596"/>
        <v>0</v>
      </c>
      <c r="N4086" s="325">
        <f t="shared" si="1596"/>
        <v>0</v>
      </c>
      <c r="O4086" s="82" t="s">
        <v>146</v>
      </c>
      <c r="P4086" s="35" t="s">
        <v>145</v>
      </c>
      <c r="R4086" s="352">
        <f>L4086-[1]გადასახდელები!L4086</f>
        <v>0</v>
      </c>
    </row>
    <row r="4087" spans="2:18" ht="20.25" hidden="1" customHeight="1">
      <c r="B4087" s="36" t="str">
        <f t="shared" si="1554"/>
        <v>b</v>
      </c>
      <c r="C4087" s="42">
        <v>6</v>
      </c>
      <c r="D4087" s="42"/>
      <c r="F4087" s="343" t="s">
        <v>694</v>
      </c>
      <c r="G4087" s="54" t="s">
        <v>329</v>
      </c>
      <c r="H4087" s="325">
        <f t="shared" si="1561"/>
        <v>0</v>
      </c>
      <c r="I4087" s="105">
        <f t="shared" si="1597"/>
        <v>0</v>
      </c>
      <c r="J4087" s="325">
        <f t="shared" ref="J4087:K4087" si="1607">J4317+J4547+J4777+J5007+J5467</f>
        <v>0</v>
      </c>
      <c r="K4087" s="325">
        <f t="shared" si="1607"/>
        <v>0</v>
      </c>
      <c r="L4087" s="105">
        <f t="shared" si="1550"/>
        <v>0</v>
      </c>
      <c r="M4087" s="325">
        <f t="shared" si="1596"/>
        <v>0</v>
      </c>
      <c r="N4087" s="325">
        <f t="shared" si="1596"/>
        <v>0</v>
      </c>
      <c r="O4087" s="82" t="s">
        <v>146</v>
      </c>
      <c r="P4087" s="35" t="s">
        <v>145</v>
      </c>
      <c r="R4087" s="352">
        <f>L4087-[1]გადასახდელები!L4087</f>
        <v>0</v>
      </c>
    </row>
    <row r="4088" spans="2:18" ht="20.25" hidden="1" customHeight="1">
      <c r="B4088" s="36" t="str">
        <f t="shared" si="1554"/>
        <v>b</v>
      </c>
      <c r="C4088" s="42">
        <v>6</v>
      </c>
      <c r="D4088" s="42"/>
      <c r="F4088" s="343" t="s">
        <v>695</v>
      </c>
      <c r="G4088" s="54" t="s">
        <v>330</v>
      </c>
      <c r="H4088" s="325">
        <f t="shared" si="1561"/>
        <v>0</v>
      </c>
      <c r="I4088" s="105">
        <f t="shared" si="1597"/>
        <v>0</v>
      </c>
      <c r="J4088" s="325">
        <f t="shared" ref="J4088:K4088" si="1608">J4318+J4548+J4778+J5008+J5468</f>
        <v>0</v>
      </c>
      <c r="K4088" s="325">
        <f t="shared" si="1608"/>
        <v>0</v>
      </c>
      <c r="L4088" s="105">
        <f t="shared" si="1550"/>
        <v>0</v>
      </c>
      <c r="M4088" s="325">
        <f t="shared" si="1596"/>
        <v>0</v>
      </c>
      <c r="N4088" s="325">
        <f t="shared" si="1596"/>
        <v>0</v>
      </c>
      <c r="O4088" s="82" t="s">
        <v>146</v>
      </c>
      <c r="P4088" s="35" t="s">
        <v>145</v>
      </c>
      <c r="R4088" s="352">
        <f>L4088-[1]გადასახდელები!L4088</f>
        <v>0</v>
      </c>
    </row>
    <row r="4089" spans="2:18" ht="20.25" hidden="1" customHeight="1">
      <c r="B4089" s="36" t="str">
        <f t="shared" si="1554"/>
        <v>b</v>
      </c>
      <c r="C4089" s="42">
        <v>6</v>
      </c>
      <c r="D4089" s="42"/>
      <c r="F4089" s="343" t="s">
        <v>696</v>
      </c>
      <c r="G4089" s="54" t="s">
        <v>331</v>
      </c>
      <c r="H4089" s="325">
        <f t="shared" si="1561"/>
        <v>0</v>
      </c>
      <c r="I4089" s="105">
        <f t="shared" si="1597"/>
        <v>0</v>
      </c>
      <c r="J4089" s="325">
        <f t="shared" ref="J4089:K4089" si="1609">J4319+J4549+J4779+J5009+J5469</f>
        <v>0</v>
      </c>
      <c r="K4089" s="325">
        <f t="shared" si="1609"/>
        <v>0</v>
      </c>
      <c r="L4089" s="105">
        <f t="shared" si="1550"/>
        <v>0</v>
      </c>
      <c r="M4089" s="325">
        <f t="shared" si="1596"/>
        <v>0</v>
      </c>
      <c r="N4089" s="325">
        <f t="shared" si="1596"/>
        <v>0</v>
      </c>
      <c r="O4089" s="82" t="s">
        <v>146</v>
      </c>
      <c r="P4089" s="35" t="s">
        <v>145</v>
      </c>
      <c r="R4089" s="352">
        <f>L4089-[1]გადასახდელები!L4089</f>
        <v>0</v>
      </c>
    </row>
    <row r="4090" spans="2:18" ht="20.25" hidden="1" customHeight="1">
      <c r="B4090" s="36" t="str">
        <f t="shared" si="1554"/>
        <v>b</v>
      </c>
      <c r="C4090" s="42">
        <v>6</v>
      </c>
      <c r="D4090" s="42"/>
      <c r="F4090" s="343" t="s">
        <v>697</v>
      </c>
      <c r="G4090" s="55" t="s">
        <v>332</v>
      </c>
      <c r="H4090" s="325">
        <f t="shared" si="1561"/>
        <v>0</v>
      </c>
      <c r="I4090" s="105">
        <f t="shared" si="1597"/>
        <v>0</v>
      </c>
      <c r="J4090" s="325">
        <f t="shared" ref="J4090:K4090" si="1610">J4320+J4550+J4780+J5010+J5470</f>
        <v>0</v>
      </c>
      <c r="K4090" s="325">
        <f t="shared" si="1610"/>
        <v>0</v>
      </c>
      <c r="L4090" s="105">
        <f t="shared" si="1550"/>
        <v>0</v>
      </c>
      <c r="M4090" s="325">
        <f t="shared" si="1596"/>
        <v>0</v>
      </c>
      <c r="N4090" s="325">
        <f t="shared" si="1596"/>
        <v>0</v>
      </c>
      <c r="O4090" s="82" t="s">
        <v>146</v>
      </c>
      <c r="P4090" s="35" t="s">
        <v>145</v>
      </c>
      <c r="R4090" s="352">
        <f>L4090-[1]გადასახდელები!L4090</f>
        <v>0</v>
      </c>
    </row>
    <row r="4091" spans="2:18" ht="20.25" hidden="1" customHeight="1">
      <c r="B4091" s="36" t="str">
        <f t="shared" si="1554"/>
        <v>b</v>
      </c>
      <c r="C4091" s="42">
        <v>6</v>
      </c>
      <c r="D4091" s="42"/>
      <c r="F4091" s="343" t="s">
        <v>698</v>
      </c>
      <c r="G4091" s="54" t="s">
        <v>333</v>
      </c>
      <c r="H4091" s="325">
        <f t="shared" si="1561"/>
        <v>0</v>
      </c>
      <c r="I4091" s="105">
        <f t="shared" si="1597"/>
        <v>0</v>
      </c>
      <c r="J4091" s="325">
        <f t="shared" ref="J4091:K4091" si="1611">J4321+J4551+J4781+J5011+J5471</f>
        <v>0</v>
      </c>
      <c r="K4091" s="325">
        <f t="shared" si="1611"/>
        <v>0</v>
      </c>
      <c r="L4091" s="105">
        <f t="shared" si="1550"/>
        <v>0</v>
      </c>
      <c r="M4091" s="325">
        <f t="shared" si="1596"/>
        <v>0</v>
      </c>
      <c r="N4091" s="325">
        <f t="shared" si="1596"/>
        <v>0</v>
      </c>
      <c r="O4091" s="82" t="s">
        <v>146</v>
      </c>
      <c r="P4091" s="35" t="s">
        <v>145</v>
      </c>
      <c r="R4091" s="352">
        <f>L4091-[1]გადასახდელები!L4091</f>
        <v>0</v>
      </c>
    </row>
    <row r="4092" spans="2:18" ht="30.75" hidden="1" customHeight="1">
      <c r="B4092" s="36" t="str">
        <f t="shared" si="1554"/>
        <v>b</v>
      </c>
      <c r="C4092" s="42">
        <v>6</v>
      </c>
      <c r="D4092" s="42"/>
      <c r="F4092" s="343" t="s">
        <v>591</v>
      </c>
      <c r="G4092" s="54" t="s">
        <v>334</v>
      </c>
      <c r="H4092" s="325">
        <f t="shared" si="1561"/>
        <v>0</v>
      </c>
      <c r="I4092" s="105">
        <f t="shared" si="1597"/>
        <v>0</v>
      </c>
      <c r="J4092" s="325">
        <f t="shared" ref="J4092:K4092" si="1612">J4322+J4552+J4782+J5012+J5472</f>
        <v>0</v>
      </c>
      <c r="K4092" s="325">
        <f t="shared" si="1612"/>
        <v>0</v>
      </c>
      <c r="L4092" s="105">
        <f t="shared" si="1550"/>
        <v>0</v>
      </c>
      <c r="M4092" s="325">
        <f t="shared" si="1596"/>
        <v>0</v>
      </c>
      <c r="N4092" s="325">
        <f t="shared" si="1596"/>
        <v>0</v>
      </c>
      <c r="O4092" s="82" t="s">
        <v>146</v>
      </c>
      <c r="P4092" s="35" t="s">
        <v>145</v>
      </c>
      <c r="R4092" s="352">
        <f>L4092-[1]გადასახდელები!L4092</f>
        <v>-35</v>
      </c>
    </row>
    <row r="4093" spans="2:18" ht="20.25" hidden="1" customHeight="1">
      <c r="B4093" s="36" t="str">
        <f t="shared" si="1554"/>
        <v>b</v>
      </c>
      <c r="C4093" s="42">
        <v>4</v>
      </c>
      <c r="D4093" s="42"/>
      <c r="F4093" s="342" t="s">
        <v>699</v>
      </c>
      <c r="G4093" s="47" t="s">
        <v>335</v>
      </c>
      <c r="H4093" s="93">
        <f t="shared" si="1561"/>
        <v>0</v>
      </c>
      <c r="I4093" s="94">
        <f t="shared" si="1597"/>
        <v>0</v>
      </c>
      <c r="J4093" s="93">
        <f t="shared" ref="J4093:K4093" si="1613">J4323+J4553+J4783+J5013+J5473</f>
        <v>0</v>
      </c>
      <c r="K4093" s="93">
        <f t="shared" si="1613"/>
        <v>0</v>
      </c>
      <c r="L4093" s="94">
        <f t="shared" si="1550"/>
        <v>0</v>
      </c>
      <c r="M4093" s="93">
        <f t="shared" si="1596"/>
        <v>0</v>
      </c>
      <c r="N4093" s="93">
        <f t="shared" si="1596"/>
        <v>0</v>
      </c>
      <c r="O4093" s="82" t="s">
        <v>146</v>
      </c>
      <c r="P4093" s="35" t="s">
        <v>145</v>
      </c>
      <c r="R4093" s="352">
        <f>L4093-[1]გადასახდელები!L4093</f>
        <v>0</v>
      </c>
    </row>
    <row r="4094" spans="2:18" ht="20.25" hidden="1" customHeight="1">
      <c r="B4094" s="36" t="str">
        <f t="shared" si="1554"/>
        <v>b</v>
      </c>
      <c r="C4094" s="42">
        <v>5</v>
      </c>
      <c r="D4094" s="42"/>
      <c r="F4094" s="343" t="s">
        <v>700</v>
      </c>
      <c r="G4094" s="48" t="s">
        <v>336</v>
      </c>
      <c r="H4094" s="96">
        <f t="shared" si="1561"/>
        <v>0</v>
      </c>
      <c r="I4094" s="97">
        <f t="shared" si="1597"/>
        <v>0</v>
      </c>
      <c r="J4094" s="96">
        <f t="shared" ref="J4094:K4094" si="1614">J4324+J4554+J4784+J5014+J5474</f>
        <v>0</v>
      </c>
      <c r="K4094" s="96">
        <f t="shared" si="1614"/>
        <v>0</v>
      </c>
      <c r="L4094" s="97">
        <f t="shared" si="1550"/>
        <v>0</v>
      </c>
      <c r="M4094" s="96">
        <f t="shared" si="1596"/>
        <v>0</v>
      </c>
      <c r="N4094" s="96">
        <f t="shared" si="1596"/>
        <v>0</v>
      </c>
      <c r="O4094" s="82" t="s">
        <v>146</v>
      </c>
      <c r="P4094" s="35" t="s">
        <v>145</v>
      </c>
      <c r="R4094" s="352">
        <f>L4094-[1]გადასახდელები!L4094</f>
        <v>0</v>
      </c>
    </row>
    <row r="4095" spans="2:18" ht="20.25" hidden="1" customHeight="1">
      <c r="B4095" s="36" t="str">
        <f t="shared" si="1554"/>
        <v>b</v>
      </c>
      <c r="C4095" s="42">
        <v>5</v>
      </c>
      <c r="D4095" s="42"/>
      <c r="F4095" s="342" t="s">
        <v>701</v>
      </c>
      <c r="G4095" s="48" t="s">
        <v>337</v>
      </c>
      <c r="H4095" s="119">
        <f t="shared" si="1561"/>
        <v>0</v>
      </c>
      <c r="I4095" s="105">
        <f t="shared" si="1597"/>
        <v>0</v>
      </c>
      <c r="J4095" s="119">
        <f t="shared" ref="J4095:K4095" si="1615">J4325+J4555+J4785+J5015+J5475</f>
        <v>0</v>
      </c>
      <c r="K4095" s="119">
        <f t="shared" si="1615"/>
        <v>0</v>
      </c>
      <c r="L4095" s="105">
        <f t="shared" si="1550"/>
        <v>0</v>
      </c>
      <c r="M4095" s="119">
        <f t="shared" si="1596"/>
        <v>0</v>
      </c>
      <c r="N4095" s="119">
        <f t="shared" si="1596"/>
        <v>0</v>
      </c>
      <c r="O4095" s="82" t="s">
        <v>146</v>
      </c>
      <c r="P4095" s="35" t="s">
        <v>145</v>
      </c>
      <c r="R4095" s="352">
        <f>L4095-[1]გადასახდელები!L4095</f>
        <v>0</v>
      </c>
    </row>
    <row r="4096" spans="2:18" ht="20.25" hidden="1" customHeight="1">
      <c r="B4096" s="36" t="str">
        <f t="shared" si="1554"/>
        <v>b</v>
      </c>
      <c r="C4096" s="42">
        <v>6</v>
      </c>
      <c r="D4096" s="42"/>
      <c r="F4096" s="343" t="s">
        <v>702</v>
      </c>
      <c r="G4096" s="54" t="s">
        <v>338</v>
      </c>
      <c r="H4096" s="325">
        <f t="shared" si="1561"/>
        <v>0</v>
      </c>
      <c r="I4096" s="105">
        <f t="shared" si="1597"/>
        <v>0</v>
      </c>
      <c r="J4096" s="325">
        <f t="shared" ref="J4096:K4096" si="1616">J4326+J4556+J4786+J5016+J5476</f>
        <v>0</v>
      </c>
      <c r="K4096" s="325">
        <f t="shared" si="1616"/>
        <v>0</v>
      </c>
      <c r="L4096" s="105">
        <f t="shared" si="1550"/>
        <v>0</v>
      </c>
      <c r="M4096" s="325">
        <f t="shared" si="1596"/>
        <v>0</v>
      </c>
      <c r="N4096" s="325">
        <f t="shared" si="1596"/>
        <v>0</v>
      </c>
      <c r="O4096" s="82" t="s">
        <v>146</v>
      </c>
      <c r="P4096" s="35" t="s">
        <v>145</v>
      </c>
      <c r="R4096" s="352">
        <f>L4096-[1]გადასახდელები!L4096</f>
        <v>0</v>
      </c>
    </row>
    <row r="4097" spans="2:18" ht="20.25" hidden="1" customHeight="1">
      <c r="B4097" s="36" t="str">
        <f t="shared" si="1554"/>
        <v>b</v>
      </c>
      <c r="C4097" s="42">
        <v>6</v>
      </c>
      <c r="D4097" s="42"/>
      <c r="F4097" s="343" t="s">
        <v>703</v>
      </c>
      <c r="G4097" s="54" t="s">
        <v>339</v>
      </c>
      <c r="H4097" s="325">
        <f t="shared" si="1561"/>
        <v>0</v>
      </c>
      <c r="I4097" s="105">
        <f t="shared" si="1597"/>
        <v>0</v>
      </c>
      <c r="J4097" s="325">
        <f t="shared" ref="J4097:K4097" si="1617">J4327+J4557+J4787+J5017+J5477</f>
        <v>0</v>
      </c>
      <c r="K4097" s="325">
        <f t="shared" si="1617"/>
        <v>0</v>
      </c>
      <c r="L4097" s="105">
        <f t="shared" si="1550"/>
        <v>0</v>
      </c>
      <c r="M4097" s="325">
        <f t="shared" ref="M4097:N4116" si="1618">M4327+M4557+M4787+M5017+M5477</f>
        <v>0</v>
      </c>
      <c r="N4097" s="325">
        <f t="shared" si="1618"/>
        <v>0</v>
      </c>
      <c r="O4097" s="82" t="s">
        <v>146</v>
      </c>
      <c r="P4097" s="35" t="s">
        <v>145</v>
      </c>
      <c r="R4097" s="352">
        <f>L4097-[1]გადასახდელები!L4097</f>
        <v>0</v>
      </c>
    </row>
    <row r="4098" spans="2:18" ht="30.75" hidden="1" customHeight="1">
      <c r="B4098" s="36" t="str">
        <f t="shared" si="1554"/>
        <v>b</v>
      </c>
      <c r="C4098" s="42">
        <v>3</v>
      </c>
      <c r="D4098" s="42"/>
      <c r="F4098" s="342" t="s">
        <v>704</v>
      </c>
      <c r="G4098" s="51" t="s">
        <v>340</v>
      </c>
      <c r="H4098" s="89">
        <f t="shared" si="1561"/>
        <v>0</v>
      </c>
      <c r="I4098" s="90">
        <f t="shared" si="1597"/>
        <v>0</v>
      </c>
      <c r="J4098" s="89">
        <f t="shared" ref="J4098:K4098" si="1619">J4328+J4558+J4788+J5018+J5478</f>
        <v>0</v>
      </c>
      <c r="K4098" s="89">
        <f t="shared" si="1619"/>
        <v>0</v>
      </c>
      <c r="L4098" s="90">
        <f t="shared" si="1550"/>
        <v>0</v>
      </c>
      <c r="M4098" s="89">
        <f t="shared" si="1618"/>
        <v>0</v>
      </c>
      <c r="N4098" s="89">
        <f t="shared" si="1618"/>
        <v>0</v>
      </c>
      <c r="O4098" s="82" t="s">
        <v>146</v>
      </c>
      <c r="P4098" s="35" t="s">
        <v>145</v>
      </c>
      <c r="R4098" s="352">
        <f>L4098-[1]გადასახდელები!L4098</f>
        <v>0</v>
      </c>
    </row>
    <row r="4099" spans="2:18" ht="30.75" hidden="1" customHeight="1">
      <c r="B4099" s="36" t="str">
        <f t="shared" si="1554"/>
        <v>b</v>
      </c>
      <c r="C4099" s="42">
        <v>4</v>
      </c>
      <c r="D4099" s="42"/>
      <c r="F4099" s="343" t="s">
        <v>705</v>
      </c>
      <c r="G4099" s="47" t="s">
        <v>341</v>
      </c>
      <c r="H4099" s="93">
        <f t="shared" si="1561"/>
        <v>0</v>
      </c>
      <c r="I4099" s="94">
        <f t="shared" si="1597"/>
        <v>0</v>
      </c>
      <c r="J4099" s="93">
        <f t="shared" ref="J4099:K4099" si="1620">J4329+J4559+J4789+J5019+J5479</f>
        <v>0</v>
      </c>
      <c r="K4099" s="93">
        <f t="shared" si="1620"/>
        <v>0</v>
      </c>
      <c r="L4099" s="94">
        <f t="shared" si="1550"/>
        <v>0</v>
      </c>
      <c r="M4099" s="93">
        <f t="shared" si="1618"/>
        <v>0</v>
      </c>
      <c r="N4099" s="93">
        <f t="shared" si="1618"/>
        <v>0</v>
      </c>
      <c r="O4099" s="82" t="s">
        <v>146</v>
      </c>
      <c r="P4099" s="35" t="s">
        <v>145</v>
      </c>
      <c r="R4099" s="352">
        <f>L4099-[1]გადასახდელები!L4099</f>
        <v>0</v>
      </c>
    </row>
    <row r="4100" spans="2:18" ht="30.75" hidden="1" customHeight="1">
      <c r="B4100" s="36" t="str">
        <f t="shared" si="1554"/>
        <v>b</v>
      </c>
      <c r="C4100" s="42">
        <v>4</v>
      </c>
      <c r="D4100" s="42"/>
      <c r="F4100" s="342" t="s">
        <v>706</v>
      </c>
      <c r="G4100" s="47" t="s">
        <v>342</v>
      </c>
      <c r="H4100" s="93">
        <f t="shared" si="1561"/>
        <v>0</v>
      </c>
      <c r="I4100" s="94">
        <f t="shared" si="1597"/>
        <v>0</v>
      </c>
      <c r="J4100" s="93">
        <f t="shared" ref="J4100:K4100" si="1621">J4330+J4560+J4790+J5020+J5480</f>
        <v>0</v>
      </c>
      <c r="K4100" s="93">
        <f t="shared" si="1621"/>
        <v>0</v>
      </c>
      <c r="L4100" s="94">
        <f t="shared" si="1550"/>
        <v>0</v>
      </c>
      <c r="M4100" s="93">
        <f t="shared" si="1618"/>
        <v>0</v>
      </c>
      <c r="N4100" s="93">
        <f t="shared" si="1618"/>
        <v>0</v>
      </c>
      <c r="O4100" s="82" t="s">
        <v>146</v>
      </c>
      <c r="P4100" s="35" t="s">
        <v>145</v>
      </c>
      <c r="R4100" s="352">
        <f>L4100-[1]გადასახდელები!L4100</f>
        <v>0</v>
      </c>
    </row>
    <row r="4101" spans="2:18" ht="30.75" hidden="1" customHeight="1">
      <c r="B4101" s="36" t="str">
        <f t="shared" si="1554"/>
        <v>b</v>
      </c>
      <c r="C4101" s="42">
        <v>5</v>
      </c>
      <c r="D4101" s="42"/>
      <c r="F4101" s="343" t="s">
        <v>707</v>
      </c>
      <c r="G4101" s="48" t="s">
        <v>343</v>
      </c>
      <c r="H4101" s="96">
        <f t="shared" si="1561"/>
        <v>0</v>
      </c>
      <c r="I4101" s="97">
        <f t="shared" si="1597"/>
        <v>0</v>
      </c>
      <c r="J4101" s="96">
        <f t="shared" ref="J4101:K4101" si="1622">J4331+J4561+J4791+J5021+J5481</f>
        <v>0</v>
      </c>
      <c r="K4101" s="96">
        <f t="shared" si="1622"/>
        <v>0</v>
      </c>
      <c r="L4101" s="97">
        <f t="shared" ref="L4101:L4145" si="1623">M4101+N4101</f>
        <v>0</v>
      </c>
      <c r="M4101" s="96">
        <f t="shared" si="1618"/>
        <v>0</v>
      </c>
      <c r="N4101" s="96">
        <f t="shared" si="1618"/>
        <v>0</v>
      </c>
      <c r="O4101" s="82" t="s">
        <v>146</v>
      </c>
      <c r="P4101" s="35" t="s">
        <v>145</v>
      </c>
      <c r="R4101" s="352">
        <f>L4101-[1]გადასახდელები!L4101</f>
        <v>0</v>
      </c>
    </row>
    <row r="4102" spans="2:18" ht="20.25" hidden="1" customHeight="1">
      <c r="B4102" s="36" t="str">
        <f t="shared" si="1554"/>
        <v>b</v>
      </c>
      <c r="C4102" s="42">
        <v>5</v>
      </c>
      <c r="D4102" s="42"/>
      <c r="F4102" s="343" t="s">
        <v>708</v>
      </c>
      <c r="G4102" s="48" t="s">
        <v>344</v>
      </c>
      <c r="H4102" s="96">
        <f t="shared" si="1561"/>
        <v>0</v>
      </c>
      <c r="I4102" s="97">
        <f t="shared" si="1597"/>
        <v>0</v>
      </c>
      <c r="J4102" s="96">
        <f t="shared" ref="J4102:K4102" si="1624">J4332+J4562+J4792+J5022+J5482</f>
        <v>0</v>
      </c>
      <c r="K4102" s="96">
        <f t="shared" si="1624"/>
        <v>0</v>
      </c>
      <c r="L4102" s="97">
        <f t="shared" si="1623"/>
        <v>0</v>
      </c>
      <c r="M4102" s="96">
        <f t="shared" si="1618"/>
        <v>0</v>
      </c>
      <c r="N4102" s="96">
        <f t="shared" si="1618"/>
        <v>0</v>
      </c>
      <c r="O4102" s="82" t="s">
        <v>146</v>
      </c>
      <c r="P4102" s="35" t="s">
        <v>145</v>
      </c>
      <c r="R4102" s="352">
        <f>L4102-[1]გადასახდელები!L4102</f>
        <v>0</v>
      </c>
    </row>
    <row r="4103" spans="2:18" ht="20.25" hidden="1" customHeight="1">
      <c r="B4103" s="36" t="str">
        <f t="shared" ref="B4103:B4166" si="1625">IF(H4103+I4103+L4103&gt;0,"a","b")</f>
        <v>b</v>
      </c>
      <c r="C4103" s="42">
        <v>5</v>
      </c>
      <c r="D4103" s="42"/>
      <c r="F4103" s="343" t="s">
        <v>709</v>
      </c>
      <c r="G4103" s="48" t="s">
        <v>345</v>
      </c>
      <c r="H4103" s="96">
        <f t="shared" si="1561"/>
        <v>0</v>
      </c>
      <c r="I4103" s="97">
        <f t="shared" si="1597"/>
        <v>0</v>
      </c>
      <c r="J4103" s="96">
        <f t="shared" ref="J4103:K4103" si="1626">J4333+J4563+J4793+J5023+J5483</f>
        <v>0</v>
      </c>
      <c r="K4103" s="96">
        <f t="shared" si="1626"/>
        <v>0</v>
      </c>
      <c r="L4103" s="97">
        <f t="shared" si="1623"/>
        <v>0</v>
      </c>
      <c r="M4103" s="96">
        <f t="shared" si="1618"/>
        <v>0</v>
      </c>
      <c r="N4103" s="96">
        <f t="shared" si="1618"/>
        <v>0</v>
      </c>
      <c r="O4103" s="82" t="s">
        <v>146</v>
      </c>
      <c r="P4103" s="35" t="s">
        <v>145</v>
      </c>
      <c r="R4103" s="352">
        <f>L4103-[1]გადასახდელები!L4103</f>
        <v>0</v>
      </c>
    </row>
    <row r="4104" spans="2:18" ht="20.25" hidden="1" customHeight="1">
      <c r="B4104" s="36" t="str">
        <f t="shared" si="1625"/>
        <v>b</v>
      </c>
      <c r="C4104" s="42">
        <v>5</v>
      </c>
      <c r="D4104" s="42"/>
      <c r="F4104" s="343" t="s">
        <v>710</v>
      </c>
      <c r="G4104" s="48" t="s">
        <v>214</v>
      </c>
      <c r="H4104" s="96">
        <f t="shared" si="1561"/>
        <v>0</v>
      </c>
      <c r="I4104" s="97">
        <f t="shared" si="1597"/>
        <v>0</v>
      </c>
      <c r="J4104" s="96">
        <f t="shared" ref="J4104:K4104" si="1627">J4334+J4564+J4794+J5024+J5484</f>
        <v>0</v>
      </c>
      <c r="K4104" s="96">
        <f t="shared" si="1627"/>
        <v>0</v>
      </c>
      <c r="L4104" s="97">
        <f t="shared" si="1623"/>
        <v>0</v>
      </c>
      <c r="M4104" s="96">
        <f t="shared" si="1618"/>
        <v>0</v>
      </c>
      <c r="N4104" s="96">
        <f t="shared" si="1618"/>
        <v>0</v>
      </c>
      <c r="O4104" s="82" t="s">
        <v>146</v>
      </c>
      <c r="P4104" s="35" t="s">
        <v>145</v>
      </c>
      <c r="R4104" s="352">
        <f>L4104-[1]გადასახდელები!L4104</f>
        <v>0</v>
      </c>
    </row>
    <row r="4105" spans="2:18" ht="20.25" hidden="1" customHeight="1">
      <c r="B4105" s="36" t="str">
        <f t="shared" si="1625"/>
        <v>b</v>
      </c>
      <c r="C4105" s="42">
        <v>3</v>
      </c>
      <c r="D4105" s="42"/>
      <c r="F4105" s="343" t="s">
        <v>711</v>
      </c>
      <c r="G4105" s="51" t="s">
        <v>346</v>
      </c>
      <c r="H4105" s="89">
        <f t="shared" si="1561"/>
        <v>0</v>
      </c>
      <c r="I4105" s="90">
        <f t="shared" si="1597"/>
        <v>0</v>
      </c>
      <c r="J4105" s="89">
        <f t="shared" ref="J4105:K4105" si="1628">J4335+J4565+J4795+J5025+J5485</f>
        <v>0</v>
      </c>
      <c r="K4105" s="89">
        <f t="shared" si="1628"/>
        <v>0</v>
      </c>
      <c r="L4105" s="90">
        <f t="shared" si="1623"/>
        <v>0</v>
      </c>
      <c r="M4105" s="89">
        <f t="shared" si="1618"/>
        <v>0</v>
      </c>
      <c r="N4105" s="89">
        <f t="shared" si="1618"/>
        <v>0</v>
      </c>
      <c r="O4105" s="82" t="s">
        <v>146</v>
      </c>
      <c r="P4105" s="35" t="s">
        <v>145</v>
      </c>
      <c r="R4105" s="352">
        <f>L4105-[1]გადასახდელები!L4105</f>
        <v>0</v>
      </c>
    </row>
    <row r="4106" spans="2:18" ht="20.25" hidden="1" customHeight="1">
      <c r="B4106" s="36" t="str">
        <f t="shared" si="1625"/>
        <v>b</v>
      </c>
      <c r="C4106" s="42">
        <v>3</v>
      </c>
      <c r="D4106" s="42"/>
      <c r="F4106" s="342" t="s">
        <v>712</v>
      </c>
      <c r="G4106" s="51" t="s">
        <v>347</v>
      </c>
      <c r="H4106" s="89">
        <f t="shared" si="1561"/>
        <v>0</v>
      </c>
      <c r="I4106" s="90">
        <f t="shared" si="1597"/>
        <v>0</v>
      </c>
      <c r="J4106" s="89">
        <f t="shared" ref="J4106:K4106" si="1629">J4336+J4566+J4796+J5026+J5486</f>
        <v>0</v>
      </c>
      <c r="K4106" s="89">
        <f t="shared" si="1629"/>
        <v>0</v>
      </c>
      <c r="L4106" s="90">
        <f t="shared" si="1623"/>
        <v>0</v>
      </c>
      <c r="M4106" s="89">
        <f t="shared" si="1618"/>
        <v>0</v>
      </c>
      <c r="N4106" s="89">
        <f t="shared" si="1618"/>
        <v>0</v>
      </c>
      <c r="O4106" s="82" t="s">
        <v>146</v>
      </c>
      <c r="P4106" s="35" t="s">
        <v>145</v>
      </c>
      <c r="R4106" s="352">
        <f>L4106-[1]გადასახდელები!L4106</f>
        <v>0</v>
      </c>
    </row>
    <row r="4107" spans="2:18" ht="30.75" hidden="1" customHeight="1">
      <c r="B4107" s="36" t="str">
        <f t="shared" si="1625"/>
        <v>b</v>
      </c>
      <c r="C4107" s="42">
        <v>4</v>
      </c>
      <c r="D4107" s="42"/>
      <c r="F4107" s="343" t="s">
        <v>713</v>
      </c>
      <c r="G4107" s="47" t="s">
        <v>348</v>
      </c>
      <c r="H4107" s="93">
        <f t="shared" si="1561"/>
        <v>0</v>
      </c>
      <c r="I4107" s="94">
        <f t="shared" si="1597"/>
        <v>0</v>
      </c>
      <c r="J4107" s="93">
        <f t="shared" ref="J4107:K4107" si="1630">J4337+J4567+J4797+J5027+J5487</f>
        <v>0</v>
      </c>
      <c r="K4107" s="93">
        <f t="shared" si="1630"/>
        <v>0</v>
      </c>
      <c r="L4107" s="94">
        <f t="shared" si="1623"/>
        <v>0</v>
      </c>
      <c r="M4107" s="93">
        <f t="shared" si="1618"/>
        <v>0</v>
      </c>
      <c r="N4107" s="93">
        <f t="shared" si="1618"/>
        <v>0</v>
      </c>
      <c r="O4107" s="82" t="s">
        <v>146</v>
      </c>
      <c r="P4107" s="35" t="s">
        <v>145</v>
      </c>
      <c r="R4107" s="352">
        <f>L4107-[1]გადასახდელები!L4107</f>
        <v>0</v>
      </c>
    </row>
    <row r="4108" spans="2:18" ht="20.25" hidden="1" customHeight="1">
      <c r="B4108" s="36" t="str">
        <f t="shared" si="1625"/>
        <v>b</v>
      </c>
      <c r="C4108" s="42">
        <v>4</v>
      </c>
      <c r="D4108" s="42"/>
      <c r="F4108" s="343" t="s">
        <v>714</v>
      </c>
      <c r="G4108" s="47" t="s">
        <v>349</v>
      </c>
      <c r="H4108" s="93">
        <f t="shared" si="1561"/>
        <v>0</v>
      </c>
      <c r="I4108" s="94">
        <f t="shared" si="1597"/>
        <v>0</v>
      </c>
      <c r="J4108" s="93">
        <f t="shared" ref="J4108:K4108" si="1631">J4338+J4568+J4798+J5028+J5488</f>
        <v>0</v>
      </c>
      <c r="K4108" s="93">
        <f t="shared" si="1631"/>
        <v>0</v>
      </c>
      <c r="L4108" s="94">
        <f t="shared" si="1623"/>
        <v>0</v>
      </c>
      <c r="M4108" s="93">
        <f t="shared" si="1618"/>
        <v>0</v>
      </c>
      <c r="N4108" s="93">
        <f t="shared" si="1618"/>
        <v>0</v>
      </c>
      <c r="O4108" s="82" t="s">
        <v>146</v>
      </c>
      <c r="P4108" s="35" t="s">
        <v>145</v>
      </c>
      <c r="R4108" s="352">
        <f>L4108-[1]გადასახდელები!L4108</f>
        <v>0</v>
      </c>
    </row>
    <row r="4109" spans="2:18" ht="20.25" hidden="1" customHeight="1">
      <c r="B4109" s="36" t="str">
        <f t="shared" si="1625"/>
        <v>b</v>
      </c>
      <c r="C4109" s="42">
        <v>4</v>
      </c>
      <c r="D4109" s="42"/>
      <c r="F4109" s="342" t="s">
        <v>715</v>
      </c>
      <c r="G4109" s="47" t="s">
        <v>350</v>
      </c>
      <c r="H4109" s="93">
        <f t="shared" ref="H4109:H4145" si="1632">H4339+H4569+H4799+H5029+H5489</f>
        <v>0</v>
      </c>
      <c r="I4109" s="94">
        <f t="shared" si="1597"/>
        <v>0</v>
      </c>
      <c r="J4109" s="93">
        <f t="shared" ref="J4109:K4109" si="1633">J4339+J4569+J4799+J5029+J5489</f>
        <v>0</v>
      </c>
      <c r="K4109" s="93">
        <f t="shared" si="1633"/>
        <v>0</v>
      </c>
      <c r="L4109" s="94">
        <f t="shared" si="1623"/>
        <v>0</v>
      </c>
      <c r="M4109" s="93">
        <f t="shared" si="1618"/>
        <v>0</v>
      </c>
      <c r="N4109" s="93">
        <f t="shared" si="1618"/>
        <v>0</v>
      </c>
      <c r="O4109" s="82" t="s">
        <v>146</v>
      </c>
      <c r="P4109" s="35" t="s">
        <v>145</v>
      </c>
      <c r="R4109" s="352">
        <f>L4109-[1]გადასახდელები!L4109</f>
        <v>0</v>
      </c>
    </row>
    <row r="4110" spans="2:18" ht="30.75" hidden="1" customHeight="1">
      <c r="B4110" s="36" t="str">
        <f t="shared" si="1625"/>
        <v>b</v>
      </c>
      <c r="C4110" s="42">
        <v>5</v>
      </c>
      <c r="D4110" s="42"/>
      <c r="F4110" s="343" t="s">
        <v>716</v>
      </c>
      <c r="G4110" s="48" t="s">
        <v>351</v>
      </c>
      <c r="H4110" s="96">
        <f t="shared" si="1632"/>
        <v>0</v>
      </c>
      <c r="I4110" s="97">
        <f t="shared" si="1597"/>
        <v>0</v>
      </c>
      <c r="J4110" s="96">
        <f t="shared" ref="J4110:K4110" si="1634">J4340+J4570+J4800+J5030+J5490</f>
        <v>0</v>
      </c>
      <c r="K4110" s="96">
        <f t="shared" si="1634"/>
        <v>0</v>
      </c>
      <c r="L4110" s="97">
        <f t="shared" si="1623"/>
        <v>0</v>
      </c>
      <c r="M4110" s="96">
        <f t="shared" si="1618"/>
        <v>0</v>
      </c>
      <c r="N4110" s="96">
        <f t="shared" si="1618"/>
        <v>0</v>
      </c>
      <c r="O4110" s="82" t="s">
        <v>146</v>
      </c>
      <c r="P4110" s="35" t="s">
        <v>145</v>
      </c>
      <c r="R4110" s="352">
        <f>L4110-[1]გადასახდელები!L4110</f>
        <v>0</v>
      </c>
    </row>
    <row r="4111" spans="2:18" ht="20.25" hidden="1" customHeight="1">
      <c r="B4111" s="36" t="str">
        <f t="shared" si="1625"/>
        <v>b</v>
      </c>
      <c r="C4111" s="42">
        <v>5</v>
      </c>
      <c r="D4111" s="42"/>
      <c r="F4111" s="343" t="s">
        <v>717</v>
      </c>
      <c r="G4111" s="48" t="s">
        <v>352</v>
      </c>
      <c r="H4111" s="96">
        <f t="shared" si="1632"/>
        <v>0</v>
      </c>
      <c r="I4111" s="97">
        <f t="shared" si="1597"/>
        <v>0</v>
      </c>
      <c r="J4111" s="96">
        <f t="shared" ref="J4111:K4111" si="1635">J4341+J4571+J4801+J5031+J5491</f>
        <v>0</v>
      </c>
      <c r="K4111" s="96">
        <f t="shared" si="1635"/>
        <v>0</v>
      </c>
      <c r="L4111" s="97">
        <f t="shared" si="1623"/>
        <v>0</v>
      </c>
      <c r="M4111" s="96">
        <f t="shared" si="1618"/>
        <v>0</v>
      </c>
      <c r="N4111" s="96">
        <f t="shared" si="1618"/>
        <v>0</v>
      </c>
      <c r="O4111" s="82" t="s">
        <v>146</v>
      </c>
      <c r="P4111" s="35" t="s">
        <v>145</v>
      </c>
      <c r="R4111" s="352">
        <f>L4111-[1]გადასახდელები!L4111</f>
        <v>0</v>
      </c>
    </row>
    <row r="4112" spans="2:18" ht="20.25" hidden="1" customHeight="1">
      <c r="B4112" s="36" t="str">
        <f t="shared" si="1625"/>
        <v>b</v>
      </c>
      <c r="C4112" s="42">
        <v>4</v>
      </c>
      <c r="D4112" s="42"/>
      <c r="F4112" s="343" t="s">
        <v>718</v>
      </c>
      <c r="G4112" s="47" t="s">
        <v>353</v>
      </c>
      <c r="H4112" s="93">
        <f t="shared" si="1632"/>
        <v>0</v>
      </c>
      <c r="I4112" s="94">
        <f t="shared" si="1597"/>
        <v>0</v>
      </c>
      <c r="J4112" s="93">
        <f t="shared" ref="J4112:K4112" si="1636">J4342+J4572+J4802+J5032+J5492</f>
        <v>0</v>
      </c>
      <c r="K4112" s="93">
        <f t="shared" si="1636"/>
        <v>0</v>
      </c>
      <c r="L4112" s="94">
        <f t="shared" si="1623"/>
        <v>0</v>
      </c>
      <c r="M4112" s="93">
        <f t="shared" si="1618"/>
        <v>0</v>
      </c>
      <c r="N4112" s="93">
        <f t="shared" si="1618"/>
        <v>0</v>
      </c>
      <c r="O4112" s="82" t="s">
        <v>146</v>
      </c>
      <c r="P4112" s="35" t="s">
        <v>145</v>
      </c>
      <c r="R4112" s="352">
        <f>L4112-[1]გადასახდელები!L4112</f>
        <v>0</v>
      </c>
    </row>
    <row r="4113" spans="2:18" ht="20.25" hidden="1" customHeight="1">
      <c r="B4113" s="36" t="str">
        <f t="shared" si="1625"/>
        <v>b</v>
      </c>
      <c r="C4113" s="42">
        <v>2</v>
      </c>
      <c r="D4113" s="42"/>
      <c r="F4113" s="30"/>
      <c r="G4113" s="60" t="s">
        <v>354</v>
      </c>
      <c r="H4113" s="86">
        <f t="shared" si="1632"/>
        <v>0</v>
      </c>
      <c r="I4113" s="87">
        <f t="shared" si="1597"/>
        <v>0</v>
      </c>
      <c r="J4113" s="86">
        <f t="shared" ref="J4113:K4113" si="1637">J4343+J4573+J4803+J5033+J5493</f>
        <v>0</v>
      </c>
      <c r="K4113" s="86">
        <f t="shared" si="1637"/>
        <v>0</v>
      </c>
      <c r="L4113" s="87">
        <f t="shared" si="1623"/>
        <v>0</v>
      </c>
      <c r="M4113" s="86">
        <f t="shared" si="1618"/>
        <v>0</v>
      </c>
      <c r="N4113" s="86">
        <f t="shared" si="1618"/>
        <v>0</v>
      </c>
      <c r="O4113" s="82" t="s">
        <v>146</v>
      </c>
      <c r="R4113" s="352">
        <f>L4113-[1]გადასახდელები!L4113</f>
        <v>0</v>
      </c>
    </row>
    <row r="4114" spans="2:18" ht="20.25" hidden="1" customHeight="1">
      <c r="B4114" s="36" t="str">
        <f t="shared" si="1625"/>
        <v>b</v>
      </c>
      <c r="C4114" s="42">
        <v>3</v>
      </c>
      <c r="D4114" s="42"/>
      <c r="F4114" s="31"/>
      <c r="G4114" s="51" t="s">
        <v>355</v>
      </c>
      <c r="H4114" s="120">
        <f t="shared" si="1632"/>
        <v>0</v>
      </c>
      <c r="I4114" s="118">
        <f t="shared" si="1597"/>
        <v>0</v>
      </c>
      <c r="J4114" s="120">
        <f t="shared" ref="J4114:K4114" si="1638">J4344+J4574+J4804+J5034+J5494</f>
        <v>0</v>
      </c>
      <c r="K4114" s="120">
        <f t="shared" si="1638"/>
        <v>0</v>
      </c>
      <c r="L4114" s="118">
        <f t="shared" si="1623"/>
        <v>0</v>
      </c>
      <c r="M4114" s="120">
        <f t="shared" si="1618"/>
        <v>0</v>
      </c>
      <c r="N4114" s="120">
        <f t="shared" si="1618"/>
        <v>0</v>
      </c>
      <c r="O4114" s="82" t="s">
        <v>146</v>
      </c>
      <c r="R4114" s="352">
        <f>L4114-[1]გადასახდელები!L4114</f>
        <v>0</v>
      </c>
    </row>
    <row r="4115" spans="2:18" ht="20.25" hidden="1" customHeight="1">
      <c r="B4115" s="36" t="str">
        <f t="shared" si="1625"/>
        <v>b</v>
      </c>
      <c r="C4115" s="42">
        <v>4</v>
      </c>
      <c r="D4115" s="42"/>
      <c r="F4115" s="31"/>
      <c r="G4115" s="47" t="s">
        <v>356</v>
      </c>
      <c r="H4115" s="93">
        <f t="shared" si="1632"/>
        <v>0</v>
      </c>
      <c r="I4115" s="94">
        <f t="shared" si="1597"/>
        <v>0</v>
      </c>
      <c r="J4115" s="93">
        <f t="shared" ref="J4115:K4115" si="1639">J4345+J4575+J4805+J5035+J5495</f>
        <v>0</v>
      </c>
      <c r="K4115" s="93">
        <f t="shared" si="1639"/>
        <v>0</v>
      </c>
      <c r="L4115" s="94">
        <f t="shared" si="1623"/>
        <v>0</v>
      </c>
      <c r="M4115" s="93">
        <f t="shared" si="1618"/>
        <v>0</v>
      </c>
      <c r="N4115" s="93">
        <f t="shared" si="1618"/>
        <v>0</v>
      </c>
      <c r="O4115" s="82" t="s">
        <v>146</v>
      </c>
      <c r="R4115" s="352">
        <f>L4115-[1]გადასახდელები!L4115</f>
        <v>0</v>
      </c>
    </row>
    <row r="4116" spans="2:18" ht="20.25" hidden="1" customHeight="1">
      <c r="B4116" s="36" t="str">
        <f t="shared" si="1625"/>
        <v>b</v>
      </c>
      <c r="C4116" s="42">
        <v>4</v>
      </c>
      <c r="D4116" s="42"/>
      <c r="F4116" s="31"/>
      <c r="G4116" s="47" t="s">
        <v>357</v>
      </c>
      <c r="H4116" s="93">
        <f t="shared" si="1632"/>
        <v>0</v>
      </c>
      <c r="I4116" s="94">
        <f t="shared" si="1597"/>
        <v>0</v>
      </c>
      <c r="J4116" s="93">
        <f t="shared" ref="J4116:K4116" si="1640">J4346+J4576+J4806+J5036+J5496</f>
        <v>0</v>
      </c>
      <c r="K4116" s="93">
        <f t="shared" si="1640"/>
        <v>0</v>
      </c>
      <c r="L4116" s="94">
        <f t="shared" si="1623"/>
        <v>0</v>
      </c>
      <c r="M4116" s="93">
        <f t="shared" si="1618"/>
        <v>0</v>
      </c>
      <c r="N4116" s="93">
        <f t="shared" si="1618"/>
        <v>0</v>
      </c>
      <c r="O4116" s="82" t="s">
        <v>146</v>
      </c>
      <c r="R4116" s="352">
        <f>L4116-[1]გადასახდელები!L4116</f>
        <v>0</v>
      </c>
    </row>
    <row r="4117" spans="2:18" ht="20.25" hidden="1" customHeight="1">
      <c r="B4117" s="36" t="str">
        <f t="shared" si="1625"/>
        <v>b</v>
      </c>
      <c r="C4117" s="42">
        <v>4</v>
      </c>
      <c r="D4117" s="42"/>
      <c r="F4117" s="31"/>
      <c r="G4117" s="47" t="s">
        <v>212</v>
      </c>
      <c r="H4117" s="93">
        <f t="shared" si="1632"/>
        <v>0</v>
      </c>
      <c r="I4117" s="94">
        <f t="shared" si="1597"/>
        <v>0</v>
      </c>
      <c r="J4117" s="93">
        <f t="shared" ref="J4117:K4117" si="1641">J4347+J4577+J4807+J5037+J5497</f>
        <v>0</v>
      </c>
      <c r="K4117" s="93">
        <f t="shared" si="1641"/>
        <v>0</v>
      </c>
      <c r="L4117" s="94">
        <f t="shared" si="1623"/>
        <v>0</v>
      </c>
      <c r="M4117" s="93">
        <f t="shared" ref="M4117:N4136" si="1642">M4347+M4577+M4807+M5037+M5497</f>
        <v>0</v>
      </c>
      <c r="N4117" s="93">
        <f t="shared" si="1642"/>
        <v>0</v>
      </c>
      <c r="O4117" s="82" t="s">
        <v>146</v>
      </c>
      <c r="R4117" s="352">
        <f>L4117-[1]გადასახდელები!L4117</f>
        <v>0</v>
      </c>
    </row>
    <row r="4118" spans="2:18" ht="20.25" hidden="1" customHeight="1">
      <c r="B4118" s="36" t="str">
        <f t="shared" si="1625"/>
        <v>b</v>
      </c>
      <c r="C4118" s="42">
        <v>4</v>
      </c>
      <c r="D4118" s="42"/>
      <c r="F4118" s="31"/>
      <c r="G4118" s="47" t="s">
        <v>358</v>
      </c>
      <c r="H4118" s="93">
        <f t="shared" si="1632"/>
        <v>0</v>
      </c>
      <c r="I4118" s="94">
        <f t="shared" si="1597"/>
        <v>0</v>
      </c>
      <c r="J4118" s="93">
        <f t="shared" ref="J4118:K4118" si="1643">J4348+J4578+J4808+J5038+J5498</f>
        <v>0</v>
      </c>
      <c r="K4118" s="93">
        <f t="shared" si="1643"/>
        <v>0</v>
      </c>
      <c r="L4118" s="94">
        <f t="shared" si="1623"/>
        <v>0</v>
      </c>
      <c r="M4118" s="93">
        <f t="shared" si="1642"/>
        <v>0</v>
      </c>
      <c r="N4118" s="93">
        <f t="shared" si="1642"/>
        <v>0</v>
      </c>
      <c r="O4118" s="82" t="s">
        <v>146</v>
      </c>
      <c r="R4118" s="352">
        <f>L4118-[1]გადასახდელები!L4118</f>
        <v>0</v>
      </c>
    </row>
    <row r="4119" spans="2:18" ht="20.25" hidden="1" customHeight="1">
      <c r="B4119" s="36" t="str">
        <f t="shared" si="1625"/>
        <v>b</v>
      </c>
      <c r="C4119" s="42">
        <v>4</v>
      </c>
      <c r="D4119" s="42"/>
      <c r="F4119" s="31"/>
      <c r="G4119" s="47" t="s">
        <v>359</v>
      </c>
      <c r="H4119" s="93">
        <f t="shared" si="1632"/>
        <v>0</v>
      </c>
      <c r="I4119" s="94">
        <f t="shared" si="1597"/>
        <v>0</v>
      </c>
      <c r="J4119" s="93">
        <f t="shared" ref="J4119:K4119" si="1644">J4349+J4579+J4809+J5039+J5499</f>
        <v>0</v>
      </c>
      <c r="K4119" s="93">
        <f t="shared" si="1644"/>
        <v>0</v>
      </c>
      <c r="L4119" s="94">
        <f t="shared" si="1623"/>
        <v>0</v>
      </c>
      <c r="M4119" s="93">
        <f t="shared" si="1642"/>
        <v>0</v>
      </c>
      <c r="N4119" s="93">
        <f t="shared" si="1642"/>
        <v>0</v>
      </c>
      <c r="O4119" s="82" t="s">
        <v>146</v>
      </c>
      <c r="R4119" s="352">
        <f>L4119-[1]გადასახდელები!L4119</f>
        <v>0</v>
      </c>
    </row>
    <row r="4120" spans="2:18" ht="20.25" hidden="1" customHeight="1">
      <c r="B4120" s="36" t="str">
        <f t="shared" si="1625"/>
        <v>b</v>
      </c>
      <c r="C4120" s="42">
        <v>4</v>
      </c>
      <c r="D4120" s="42"/>
      <c r="F4120" s="31"/>
      <c r="G4120" s="47" t="s">
        <v>360</v>
      </c>
      <c r="H4120" s="93">
        <f t="shared" si="1632"/>
        <v>0</v>
      </c>
      <c r="I4120" s="94">
        <f t="shared" si="1597"/>
        <v>0</v>
      </c>
      <c r="J4120" s="93">
        <f t="shared" ref="J4120:K4120" si="1645">J4350+J4580+J4810+J5040+J5500</f>
        <v>0</v>
      </c>
      <c r="K4120" s="93">
        <f t="shared" si="1645"/>
        <v>0</v>
      </c>
      <c r="L4120" s="94">
        <f t="shared" si="1623"/>
        <v>0</v>
      </c>
      <c r="M4120" s="93">
        <f t="shared" si="1642"/>
        <v>0</v>
      </c>
      <c r="N4120" s="93">
        <f t="shared" si="1642"/>
        <v>0</v>
      </c>
      <c r="O4120" s="82" t="s">
        <v>146</v>
      </c>
      <c r="R4120" s="352">
        <f>L4120-[1]გადასახდელები!L4120</f>
        <v>0</v>
      </c>
    </row>
    <row r="4121" spans="2:18" ht="20.25" hidden="1" customHeight="1">
      <c r="B4121" s="36" t="str">
        <f t="shared" si="1625"/>
        <v>b</v>
      </c>
      <c r="C4121" s="42">
        <v>3</v>
      </c>
      <c r="D4121" s="42"/>
      <c r="F4121" s="31"/>
      <c r="G4121" s="51" t="s">
        <v>211</v>
      </c>
      <c r="H4121" s="120">
        <f t="shared" si="1632"/>
        <v>0</v>
      </c>
      <c r="I4121" s="118">
        <f t="shared" si="1597"/>
        <v>0</v>
      </c>
      <c r="J4121" s="120">
        <f t="shared" ref="J4121:K4121" si="1646">J4351+J4581+J4811+J5041+J5501</f>
        <v>0</v>
      </c>
      <c r="K4121" s="120">
        <f t="shared" si="1646"/>
        <v>0</v>
      </c>
      <c r="L4121" s="118">
        <f t="shared" si="1623"/>
        <v>0</v>
      </c>
      <c r="M4121" s="120">
        <f t="shared" si="1642"/>
        <v>0</v>
      </c>
      <c r="N4121" s="120">
        <f t="shared" si="1642"/>
        <v>0</v>
      </c>
      <c r="O4121" s="82" t="s">
        <v>146</v>
      </c>
      <c r="R4121" s="352">
        <f>L4121-[1]გადასახდელები!L4121</f>
        <v>0</v>
      </c>
    </row>
    <row r="4122" spans="2:18" ht="20.25" hidden="1" customHeight="1">
      <c r="B4122" s="36" t="str">
        <f t="shared" si="1625"/>
        <v>b</v>
      </c>
      <c r="C4122" s="42">
        <v>4</v>
      </c>
      <c r="D4122" s="42"/>
      <c r="F4122" s="31"/>
      <c r="G4122" s="47" t="s">
        <v>356</v>
      </c>
      <c r="H4122" s="93">
        <f t="shared" si="1632"/>
        <v>0</v>
      </c>
      <c r="I4122" s="94">
        <f t="shared" si="1597"/>
        <v>0</v>
      </c>
      <c r="J4122" s="93">
        <f t="shared" ref="J4122:K4122" si="1647">J4352+J4582+J4812+J5042+J5502</f>
        <v>0</v>
      </c>
      <c r="K4122" s="93">
        <f t="shared" si="1647"/>
        <v>0</v>
      </c>
      <c r="L4122" s="94">
        <f t="shared" si="1623"/>
        <v>0</v>
      </c>
      <c r="M4122" s="93">
        <f t="shared" si="1642"/>
        <v>0</v>
      </c>
      <c r="N4122" s="93">
        <f t="shared" si="1642"/>
        <v>0</v>
      </c>
      <c r="O4122" s="82" t="s">
        <v>146</v>
      </c>
      <c r="R4122" s="352">
        <f>L4122-[1]გადასახდელები!L4122</f>
        <v>0</v>
      </c>
    </row>
    <row r="4123" spans="2:18" ht="20.25" hidden="1" customHeight="1">
      <c r="B4123" s="36" t="str">
        <f t="shared" si="1625"/>
        <v>b</v>
      </c>
      <c r="C4123" s="42">
        <v>4</v>
      </c>
      <c r="D4123" s="42"/>
      <c r="F4123" s="31"/>
      <c r="G4123" s="47" t="s">
        <v>357</v>
      </c>
      <c r="H4123" s="93">
        <f t="shared" si="1632"/>
        <v>0</v>
      </c>
      <c r="I4123" s="94">
        <f t="shared" si="1597"/>
        <v>0</v>
      </c>
      <c r="J4123" s="93">
        <f t="shared" ref="J4123:K4123" si="1648">J4353+J4583+J4813+J5043+J5503</f>
        <v>0</v>
      </c>
      <c r="K4123" s="93">
        <f t="shared" si="1648"/>
        <v>0</v>
      </c>
      <c r="L4123" s="94">
        <f t="shared" si="1623"/>
        <v>0</v>
      </c>
      <c r="M4123" s="93">
        <f t="shared" si="1642"/>
        <v>0</v>
      </c>
      <c r="N4123" s="93">
        <f t="shared" si="1642"/>
        <v>0</v>
      </c>
      <c r="O4123" s="82" t="s">
        <v>146</v>
      </c>
      <c r="R4123" s="352">
        <f>L4123-[1]გადასახდელები!L4123</f>
        <v>0</v>
      </c>
    </row>
    <row r="4124" spans="2:18" ht="20.25" hidden="1" customHeight="1">
      <c r="B4124" s="36" t="str">
        <f t="shared" si="1625"/>
        <v>b</v>
      </c>
      <c r="C4124" s="42">
        <v>4</v>
      </c>
      <c r="D4124" s="42"/>
      <c r="F4124" s="31"/>
      <c r="G4124" s="47" t="s">
        <v>212</v>
      </c>
      <c r="H4124" s="93">
        <f t="shared" si="1632"/>
        <v>0</v>
      </c>
      <c r="I4124" s="94">
        <f t="shared" si="1597"/>
        <v>0</v>
      </c>
      <c r="J4124" s="93">
        <f t="shared" ref="J4124:K4124" si="1649">J4354+J4584+J4814+J5044+J5504</f>
        <v>0</v>
      </c>
      <c r="K4124" s="93">
        <f t="shared" si="1649"/>
        <v>0</v>
      </c>
      <c r="L4124" s="94">
        <f t="shared" si="1623"/>
        <v>0</v>
      </c>
      <c r="M4124" s="93">
        <f t="shared" si="1642"/>
        <v>0</v>
      </c>
      <c r="N4124" s="93">
        <f t="shared" si="1642"/>
        <v>0</v>
      </c>
      <c r="O4124" s="82" t="s">
        <v>146</v>
      </c>
      <c r="R4124" s="352">
        <f>L4124-[1]გადასახდელები!L4124</f>
        <v>0</v>
      </c>
    </row>
    <row r="4125" spans="2:18" ht="20.25" hidden="1" customHeight="1">
      <c r="B4125" s="36" t="str">
        <f t="shared" si="1625"/>
        <v>b</v>
      </c>
      <c r="C4125" s="42">
        <v>4</v>
      </c>
      <c r="D4125" s="42"/>
      <c r="F4125" s="31"/>
      <c r="G4125" s="47" t="s">
        <v>361</v>
      </c>
      <c r="H4125" s="93">
        <f t="shared" si="1632"/>
        <v>0</v>
      </c>
      <c r="I4125" s="94">
        <f t="shared" si="1597"/>
        <v>0</v>
      </c>
      <c r="J4125" s="93">
        <f t="shared" ref="J4125:K4125" si="1650">J4355+J4585+J4815+J5045+J5505</f>
        <v>0</v>
      </c>
      <c r="K4125" s="93">
        <f t="shared" si="1650"/>
        <v>0</v>
      </c>
      <c r="L4125" s="94">
        <f t="shared" si="1623"/>
        <v>0</v>
      </c>
      <c r="M4125" s="93">
        <f t="shared" si="1642"/>
        <v>0</v>
      </c>
      <c r="N4125" s="93">
        <f t="shared" si="1642"/>
        <v>0</v>
      </c>
      <c r="O4125" s="82" t="s">
        <v>146</v>
      </c>
      <c r="R4125" s="352">
        <f>L4125-[1]გადასახდელები!L4125</f>
        <v>0</v>
      </c>
    </row>
    <row r="4126" spans="2:18" ht="20.25" hidden="1" customHeight="1">
      <c r="B4126" s="36" t="str">
        <f t="shared" si="1625"/>
        <v>b</v>
      </c>
      <c r="C4126" s="42">
        <v>4</v>
      </c>
      <c r="D4126" s="42"/>
      <c r="F4126" s="31"/>
      <c r="G4126" s="47" t="s">
        <v>359</v>
      </c>
      <c r="H4126" s="93">
        <f t="shared" si="1632"/>
        <v>0</v>
      </c>
      <c r="I4126" s="94">
        <f t="shared" si="1597"/>
        <v>0</v>
      </c>
      <c r="J4126" s="93">
        <f t="shared" ref="J4126:K4126" si="1651">J4356+J4586+J4816+J5046+J5506</f>
        <v>0</v>
      </c>
      <c r="K4126" s="93">
        <f t="shared" si="1651"/>
        <v>0</v>
      </c>
      <c r="L4126" s="94">
        <f t="shared" si="1623"/>
        <v>0</v>
      </c>
      <c r="M4126" s="93">
        <f t="shared" si="1642"/>
        <v>0</v>
      </c>
      <c r="N4126" s="93">
        <f t="shared" si="1642"/>
        <v>0</v>
      </c>
      <c r="O4126" s="82" t="s">
        <v>146</v>
      </c>
      <c r="R4126" s="352">
        <f>L4126-[1]გადასახდელები!L4126</f>
        <v>0</v>
      </c>
    </row>
    <row r="4127" spans="2:18" ht="20.25" hidden="1" customHeight="1">
      <c r="B4127" s="36" t="str">
        <f t="shared" si="1625"/>
        <v>b</v>
      </c>
      <c r="C4127" s="42">
        <v>4</v>
      </c>
      <c r="D4127" s="42"/>
      <c r="F4127" s="31"/>
      <c r="G4127" s="47" t="s">
        <v>360</v>
      </c>
      <c r="H4127" s="93">
        <f t="shared" si="1632"/>
        <v>0</v>
      </c>
      <c r="I4127" s="94">
        <f t="shared" si="1597"/>
        <v>0</v>
      </c>
      <c r="J4127" s="93">
        <f t="shared" ref="J4127:K4127" si="1652">J4357+J4587+J4817+J5047+J5507</f>
        <v>0</v>
      </c>
      <c r="K4127" s="93">
        <f t="shared" si="1652"/>
        <v>0</v>
      </c>
      <c r="L4127" s="94">
        <f t="shared" si="1623"/>
        <v>0</v>
      </c>
      <c r="M4127" s="93">
        <f t="shared" si="1642"/>
        <v>0</v>
      </c>
      <c r="N4127" s="93">
        <f t="shared" si="1642"/>
        <v>0</v>
      </c>
      <c r="O4127" s="82" t="s">
        <v>146</v>
      </c>
      <c r="R4127" s="352">
        <f>L4127-[1]გადასახდელები!L4127</f>
        <v>0</v>
      </c>
    </row>
    <row r="4128" spans="2:18" ht="20.25" hidden="1" customHeight="1">
      <c r="B4128" s="36" t="str">
        <f t="shared" si="1625"/>
        <v>b</v>
      </c>
      <c r="C4128" s="42">
        <v>3</v>
      </c>
      <c r="D4128" s="42"/>
      <c r="F4128" s="29"/>
      <c r="G4128" s="56" t="s">
        <v>213</v>
      </c>
      <c r="H4128" s="120">
        <f t="shared" si="1632"/>
        <v>0</v>
      </c>
      <c r="I4128" s="118">
        <f t="shared" si="1597"/>
        <v>0</v>
      </c>
      <c r="J4128" s="120">
        <f t="shared" ref="J4128:K4128" si="1653">J4358+J4588+J4818+J5048+J5508</f>
        <v>0</v>
      </c>
      <c r="K4128" s="120">
        <f t="shared" si="1653"/>
        <v>0</v>
      </c>
      <c r="L4128" s="118">
        <f t="shared" si="1623"/>
        <v>0</v>
      </c>
      <c r="M4128" s="120">
        <f t="shared" si="1642"/>
        <v>0</v>
      </c>
      <c r="N4128" s="120">
        <f t="shared" si="1642"/>
        <v>0</v>
      </c>
      <c r="O4128" s="82" t="s">
        <v>146</v>
      </c>
      <c r="R4128" s="352">
        <f>L4128-[1]გადასახდელები!L4128</f>
        <v>0</v>
      </c>
    </row>
    <row r="4129" spans="2:18" ht="20.25" hidden="1" customHeight="1">
      <c r="B4129" s="36" t="str">
        <f t="shared" si="1625"/>
        <v>b</v>
      </c>
      <c r="C4129" s="42">
        <v>2</v>
      </c>
      <c r="D4129" s="42"/>
      <c r="F4129" s="28"/>
      <c r="G4129" s="60" t="s">
        <v>362</v>
      </c>
      <c r="H4129" s="86">
        <f t="shared" si="1632"/>
        <v>0</v>
      </c>
      <c r="I4129" s="87">
        <f t="shared" si="1597"/>
        <v>0</v>
      </c>
      <c r="J4129" s="86">
        <f t="shared" ref="J4129:K4129" si="1654">J4359+J4589+J4819+J5049+J5509</f>
        <v>0</v>
      </c>
      <c r="K4129" s="86">
        <f t="shared" si="1654"/>
        <v>0</v>
      </c>
      <c r="L4129" s="87">
        <f t="shared" si="1623"/>
        <v>0</v>
      </c>
      <c r="M4129" s="86">
        <f t="shared" si="1642"/>
        <v>0</v>
      </c>
      <c r="N4129" s="86">
        <f t="shared" si="1642"/>
        <v>0</v>
      </c>
      <c r="O4129" s="82" t="s">
        <v>146</v>
      </c>
      <c r="R4129" s="352">
        <f>L4129-[1]გადასახდელები!L4129</f>
        <v>0</v>
      </c>
    </row>
    <row r="4130" spans="2:18" ht="20.25" hidden="1" customHeight="1">
      <c r="B4130" s="36" t="str">
        <f t="shared" si="1625"/>
        <v>b</v>
      </c>
      <c r="C4130" s="42">
        <v>3</v>
      </c>
      <c r="D4130" s="42"/>
      <c r="F4130" s="29"/>
      <c r="G4130" s="51" t="s">
        <v>355</v>
      </c>
      <c r="H4130" s="120">
        <f t="shared" si="1632"/>
        <v>0</v>
      </c>
      <c r="I4130" s="118">
        <f t="shared" si="1597"/>
        <v>0</v>
      </c>
      <c r="J4130" s="120">
        <f t="shared" ref="J4130:K4130" si="1655">J4360+J4590+J4820+J5050+J5510</f>
        <v>0</v>
      </c>
      <c r="K4130" s="120">
        <f t="shared" si="1655"/>
        <v>0</v>
      </c>
      <c r="L4130" s="118">
        <f t="shared" si="1623"/>
        <v>0</v>
      </c>
      <c r="M4130" s="120">
        <f t="shared" si="1642"/>
        <v>0</v>
      </c>
      <c r="N4130" s="120">
        <f t="shared" si="1642"/>
        <v>0</v>
      </c>
      <c r="O4130" s="82" t="s">
        <v>146</v>
      </c>
      <c r="R4130" s="352">
        <f>L4130-[1]გადასახდელები!L4130</f>
        <v>0</v>
      </c>
    </row>
    <row r="4131" spans="2:18" ht="20.25" hidden="1" customHeight="1">
      <c r="B4131" s="36" t="str">
        <f t="shared" si="1625"/>
        <v>b</v>
      </c>
      <c r="C4131" s="42">
        <v>4</v>
      </c>
      <c r="D4131" s="42"/>
      <c r="F4131" s="29"/>
      <c r="G4131" s="47" t="s">
        <v>363</v>
      </c>
      <c r="H4131" s="93">
        <f t="shared" si="1632"/>
        <v>0</v>
      </c>
      <c r="I4131" s="94">
        <f t="shared" si="1597"/>
        <v>0</v>
      </c>
      <c r="J4131" s="93">
        <f t="shared" ref="J4131:K4131" si="1656">J4361+J4591+J4821+J5051+J5511</f>
        <v>0</v>
      </c>
      <c r="K4131" s="93">
        <f t="shared" si="1656"/>
        <v>0</v>
      </c>
      <c r="L4131" s="94">
        <f t="shared" si="1623"/>
        <v>0</v>
      </c>
      <c r="M4131" s="93">
        <f t="shared" si="1642"/>
        <v>0</v>
      </c>
      <c r="N4131" s="93">
        <f t="shared" si="1642"/>
        <v>0</v>
      </c>
      <c r="O4131" s="82" t="s">
        <v>146</v>
      </c>
      <c r="R4131" s="352">
        <f>L4131-[1]გადასახდელები!L4131</f>
        <v>0</v>
      </c>
    </row>
    <row r="4132" spans="2:18" ht="20.25" hidden="1" customHeight="1">
      <c r="B4132" s="36" t="str">
        <f t="shared" si="1625"/>
        <v>b</v>
      </c>
      <c r="C4132" s="42">
        <v>4</v>
      </c>
      <c r="D4132" s="42"/>
      <c r="F4132" s="29"/>
      <c r="G4132" s="47" t="s">
        <v>210</v>
      </c>
      <c r="H4132" s="93">
        <f t="shared" si="1632"/>
        <v>0</v>
      </c>
      <c r="I4132" s="94">
        <f t="shared" si="1597"/>
        <v>0</v>
      </c>
      <c r="J4132" s="93">
        <f t="shared" ref="J4132:K4132" si="1657">J4362+J4592+J4822+J5052+J5512</f>
        <v>0</v>
      </c>
      <c r="K4132" s="93">
        <f t="shared" si="1657"/>
        <v>0</v>
      </c>
      <c r="L4132" s="94">
        <f t="shared" si="1623"/>
        <v>0</v>
      </c>
      <c r="M4132" s="93">
        <f t="shared" si="1642"/>
        <v>0</v>
      </c>
      <c r="N4132" s="93">
        <f t="shared" si="1642"/>
        <v>0</v>
      </c>
      <c r="O4132" s="82" t="s">
        <v>146</v>
      </c>
      <c r="R4132" s="352">
        <f>L4132-[1]გადასახდელები!L4132</f>
        <v>0</v>
      </c>
    </row>
    <row r="4133" spans="2:18" ht="20.25" hidden="1" customHeight="1">
      <c r="B4133" s="36" t="str">
        <f t="shared" si="1625"/>
        <v>b</v>
      </c>
      <c r="C4133" s="42">
        <v>4</v>
      </c>
      <c r="D4133" s="42"/>
      <c r="F4133" s="29"/>
      <c r="G4133" s="47" t="s">
        <v>357</v>
      </c>
      <c r="H4133" s="93">
        <f t="shared" si="1632"/>
        <v>0</v>
      </c>
      <c r="I4133" s="94">
        <f t="shared" si="1597"/>
        <v>0</v>
      </c>
      <c r="J4133" s="93">
        <f t="shared" ref="J4133:K4133" si="1658">J4363+J4593+J4823+J5053+J5513</f>
        <v>0</v>
      </c>
      <c r="K4133" s="93">
        <f t="shared" si="1658"/>
        <v>0</v>
      </c>
      <c r="L4133" s="94">
        <f t="shared" si="1623"/>
        <v>0</v>
      </c>
      <c r="M4133" s="93">
        <f t="shared" si="1642"/>
        <v>0</v>
      </c>
      <c r="N4133" s="93">
        <f t="shared" si="1642"/>
        <v>0</v>
      </c>
      <c r="O4133" s="82" t="s">
        <v>146</v>
      </c>
      <c r="R4133" s="352">
        <f>L4133-[1]გადასახდელები!L4133</f>
        <v>0</v>
      </c>
    </row>
    <row r="4134" spans="2:18" ht="30.75" hidden="1" customHeight="1">
      <c r="B4134" s="36" t="str">
        <f t="shared" si="1625"/>
        <v>b</v>
      </c>
      <c r="C4134" s="42">
        <v>4</v>
      </c>
      <c r="D4134" s="42"/>
      <c r="F4134" s="29"/>
      <c r="G4134" s="47" t="s">
        <v>364</v>
      </c>
      <c r="H4134" s="93">
        <f t="shared" si="1632"/>
        <v>0</v>
      </c>
      <c r="I4134" s="94">
        <f t="shared" si="1597"/>
        <v>0</v>
      </c>
      <c r="J4134" s="93">
        <f t="shared" ref="J4134:K4134" si="1659">J4364+J4594+J4824+J5054+J5514</f>
        <v>0</v>
      </c>
      <c r="K4134" s="93">
        <f t="shared" si="1659"/>
        <v>0</v>
      </c>
      <c r="L4134" s="94">
        <f t="shared" si="1623"/>
        <v>0</v>
      </c>
      <c r="M4134" s="93">
        <f t="shared" si="1642"/>
        <v>0</v>
      </c>
      <c r="N4134" s="93">
        <f t="shared" si="1642"/>
        <v>0</v>
      </c>
      <c r="O4134" s="82" t="s">
        <v>146</v>
      </c>
      <c r="R4134" s="352">
        <f>L4134-[1]გადასახდელები!L4134</f>
        <v>0</v>
      </c>
    </row>
    <row r="4135" spans="2:18" ht="20.25" hidden="1" customHeight="1">
      <c r="B4135" s="36" t="str">
        <f t="shared" si="1625"/>
        <v>b</v>
      </c>
      <c r="C4135" s="42">
        <v>4</v>
      </c>
      <c r="D4135" s="42"/>
      <c r="F4135" s="29"/>
      <c r="G4135" s="47" t="s">
        <v>358</v>
      </c>
      <c r="H4135" s="93">
        <f t="shared" si="1632"/>
        <v>0</v>
      </c>
      <c r="I4135" s="94">
        <f t="shared" si="1597"/>
        <v>0</v>
      </c>
      <c r="J4135" s="93">
        <f t="shared" ref="J4135:K4135" si="1660">J4365+J4595+J4825+J5055+J5515</f>
        <v>0</v>
      </c>
      <c r="K4135" s="93">
        <f t="shared" si="1660"/>
        <v>0</v>
      </c>
      <c r="L4135" s="94">
        <f t="shared" si="1623"/>
        <v>0</v>
      </c>
      <c r="M4135" s="93">
        <f t="shared" si="1642"/>
        <v>0</v>
      </c>
      <c r="N4135" s="93">
        <f t="shared" si="1642"/>
        <v>0</v>
      </c>
      <c r="O4135" s="82" t="s">
        <v>146</v>
      </c>
      <c r="R4135" s="352">
        <f>L4135-[1]გადასახდელები!L4135</f>
        <v>0</v>
      </c>
    </row>
    <row r="4136" spans="2:18" ht="20.25" hidden="1" customHeight="1">
      <c r="B4136" s="36" t="str">
        <f t="shared" si="1625"/>
        <v>b</v>
      </c>
      <c r="C4136" s="42">
        <v>4</v>
      </c>
      <c r="D4136" s="42"/>
      <c r="F4136" s="29"/>
      <c r="G4136" s="47" t="s">
        <v>359</v>
      </c>
      <c r="H4136" s="93">
        <f t="shared" si="1632"/>
        <v>0</v>
      </c>
      <c r="I4136" s="94">
        <f t="shared" si="1597"/>
        <v>0</v>
      </c>
      <c r="J4136" s="93">
        <f t="shared" ref="J4136:K4136" si="1661">J4366+J4596+J4826+J5056+J5516</f>
        <v>0</v>
      </c>
      <c r="K4136" s="93">
        <f t="shared" si="1661"/>
        <v>0</v>
      </c>
      <c r="L4136" s="94">
        <f t="shared" si="1623"/>
        <v>0</v>
      </c>
      <c r="M4136" s="93">
        <f t="shared" si="1642"/>
        <v>0</v>
      </c>
      <c r="N4136" s="93">
        <f t="shared" si="1642"/>
        <v>0</v>
      </c>
      <c r="O4136" s="82" t="s">
        <v>146</v>
      </c>
      <c r="R4136" s="352">
        <f>L4136-[1]გადასახდელები!L4136</f>
        <v>0</v>
      </c>
    </row>
    <row r="4137" spans="2:18" ht="20.25" hidden="1" customHeight="1">
      <c r="B4137" s="36" t="str">
        <f t="shared" si="1625"/>
        <v>b</v>
      </c>
      <c r="C4137" s="42">
        <v>4</v>
      </c>
      <c r="D4137" s="42"/>
      <c r="F4137" s="29"/>
      <c r="G4137" s="47" t="s">
        <v>365</v>
      </c>
      <c r="H4137" s="120">
        <f t="shared" si="1632"/>
        <v>0</v>
      </c>
      <c r="I4137" s="94">
        <f t="shared" si="1597"/>
        <v>0</v>
      </c>
      <c r="J4137" s="120">
        <f t="shared" ref="J4137:K4137" si="1662">J4367+J4597+J4827+J5057+J5517</f>
        <v>0</v>
      </c>
      <c r="K4137" s="120">
        <f t="shared" si="1662"/>
        <v>0</v>
      </c>
      <c r="L4137" s="94">
        <f t="shared" si="1623"/>
        <v>0</v>
      </c>
      <c r="M4137" s="120">
        <f t="shared" ref="M4137:N4145" si="1663">M4367+M4597+M4827+M5057+M5517</f>
        <v>0</v>
      </c>
      <c r="N4137" s="120">
        <f t="shared" si="1663"/>
        <v>0</v>
      </c>
      <c r="O4137" s="82" t="s">
        <v>146</v>
      </c>
      <c r="R4137" s="352">
        <f>L4137-[1]გადასახდელები!L4137</f>
        <v>0</v>
      </c>
    </row>
    <row r="4138" spans="2:18" ht="20.25" hidden="1" customHeight="1">
      <c r="B4138" s="36" t="str">
        <f t="shared" si="1625"/>
        <v>b</v>
      </c>
      <c r="C4138" s="42">
        <v>3</v>
      </c>
      <c r="D4138" s="42"/>
      <c r="F4138" s="29"/>
      <c r="G4138" s="51" t="s">
        <v>211</v>
      </c>
      <c r="H4138" s="120">
        <f t="shared" si="1632"/>
        <v>0</v>
      </c>
      <c r="I4138" s="118">
        <f t="shared" si="1597"/>
        <v>0</v>
      </c>
      <c r="J4138" s="120">
        <f t="shared" ref="J4138:K4138" si="1664">J4368+J4598+J4828+J5058+J5518</f>
        <v>0</v>
      </c>
      <c r="K4138" s="120">
        <f t="shared" si="1664"/>
        <v>0</v>
      </c>
      <c r="L4138" s="118">
        <f t="shared" si="1623"/>
        <v>0</v>
      </c>
      <c r="M4138" s="120">
        <f t="shared" si="1663"/>
        <v>0</v>
      </c>
      <c r="N4138" s="120">
        <f t="shared" si="1663"/>
        <v>0</v>
      </c>
      <c r="O4138" s="82" t="s">
        <v>146</v>
      </c>
      <c r="R4138" s="352">
        <f>L4138-[1]გადასახდელები!L4138</f>
        <v>0</v>
      </c>
    </row>
    <row r="4139" spans="2:18" ht="20.25" hidden="1" customHeight="1">
      <c r="B4139" s="36" t="str">
        <f t="shared" si="1625"/>
        <v>b</v>
      </c>
      <c r="C4139" s="42">
        <v>4</v>
      </c>
      <c r="D4139" s="42"/>
      <c r="F4139" s="29"/>
      <c r="G4139" s="47" t="s">
        <v>363</v>
      </c>
      <c r="H4139" s="93">
        <f t="shared" si="1632"/>
        <v>0</v>
      </c>
      <c r="I4139" s="94">
        <f t="shared" si="1597"/>
        <v>0</v>
      </c>
      <c r="J4139" s="93">
        <f t="shared" ref="J4139:K4139" si="1665">J4369+J4599+J4829+J5059+J5519</f>
        <v>0</v>
      </c>
      <c r="K4139" s="93">
        <f t="shared" si="1665"/>
        <v>0</v>
      </c>
      <c r="L4139" s="94">
        <f t="shared" si="1623"/>
        <v>0</v>
      </c>
      <c r="M4139" s="93">
        <f t="shared" si="1663"/>
        <v>0</v>
      </c>
      <c r="N4139" s="93">
        <f t="shared" si="1663"/>
        <v>0</v>
      </c>
      <c r="O4139" s="82" t="s">
        <v>146</v>
      </c>
      <c r="R4139" s="352">
        <f>L4139-[1]გადასახდელები!L4139</f>
        <v>0</v>
      </c>
    </row>
    <row r="4140" spans="2:18" ht="20.25" hidden="1" customHeight="1">
      <c r="B4140" s="36" t="str">
        <f t="shared" si="1625"/>
        <v>b</v>
      </c>
      <c r="C4140" s="42">
        <v>4</v>
      </c>
      <c r="D4140" s="42"/>
      <c r="F4140" s="29"/>
      <c r="G4140" s="47" t="s">
        <v>210</v>
      </c>
      <c r="H4140" s="93">
        <f t="shared" si="1632"/>
        <v>0</v>
      </c>
      <c r="I4140" s="94">
        <f t="shared" si="1597"/>
        <v>0</v>
      </c>
      <c r="J4140" s="93">
        <f t="shared" ref="J4140:K4140" si="1666">J4370+J4600+J4830+J5060+J5520</f>
        <v>0</v>
      </c>
      <c r="K4140" s="93">
        <f t="shared" si="1666"/>
        <v>0</v>
      </c>
      <c r="L4140" s="94">
        <f t="shared" si="1623"/>
        <v>0</v>
      </c>
      <c r="M4140" s="93">
        <f t="shared" si="1663"/>
        <v>0</v>
      </c>
      <c r="N4140" s="93">
        <f t="shared" si="1663"/>
        <v>0</v>
      </c>
      <c r="O4140" s="82" t="s">
        <v>146</v>
      </c>
      <c r="R4140" s="352">
        <f>L4140-[1]გადასახდელები!L4140</f>
        <v>0</v>
      </c>
    </row>
    <row r="4141" spans="2:18" ht="20.25" hidden="1" customHeight="1">
      <c r="B4141" s="36" t="str">
        <f t="shared" si="1625"/>
        <v>b</v>
      </c>
      <c r="C4141" s="42">
        <v>4</v>
      </c>
      <c r="D4141" s="42"/>
      <c r="F4141" s="29"/>
      <c r="G4141" s="47" t="s">
        <v>357</v>
      </c>
      <c r="H4141" s="93">
        <f t="shared" si="1632"/>
        <v>0</v>
      </c>
      <c r="I4141" s="94">
        <f t="shared" si="1597"/>
        <v>0</v>
      </c>
      <c r="J4141" s="93">
        <f t="shared" ref="J4141:K4141" si="1667">J4371+J4601+J4831+J5061+J5521</f>
        <v>0</v>
      </c>
      <c r="K4141" s="93">
        <f t="shared" si="1667"/>
        <v>0</v>
      </c>
      <c r="L4141" s="94">
        <f t="shared" si="1623"/>
        <v>0</v>
      </c>
      <c r="M4141" s="93">
        <f t="shared" si="1663"/>
        <v>0</v>
      </c>
      <c r="N4141" s="93">
        <f t="shared" si="1663"/>
        <v>0</v>
      </c>
      <c r="O4141" s="82" t="s">
        <v>146</v>
      </c>
      <c r="R4141" s="352">
        <f>L4141-[1]გადასახდელები!L4141</f>
        <v>0</v>
      </c>
    </row>
    <row r="4142" spans="2:18" ht="30.75" hidden="1" customHeight="1">
      <c r="B4142" s="36" t="str">
        <f t="shared" si="1625"/>
        <v>b</v>
      </c>
      <c r="C4142" s="42">
        <v>4</v>
      </c>
      <c r="D4142" s="42"/>
      <c r="F4142" s="29"/>
      <c r="G4142" s="47" t="s">
        <v>364</v>
      </c>
      <c r="H4142" s="93">
        <f t="shared" si="1632"/>
        <v>0</v>
      </c>
      <c r="I4142" s="94">
        <f t="shared" si="1597"/>
        <v>0</v>
      </c>
      <c r="J4142" s="93">
        <f t="shared" ref="J4142:K4142" si="1668">J4372+J4602+J4832+J5062+J5522</f>
        <v>0</v>
      </c>
      <c r="K4142" s="93">
        <f t="shared" si="1668"/>
        <v>0</v>
      </c>
      <c r="L4142" s="94">
        <f t="shared" si="1623"/>
        <v>0</v>
      </c>
      <c r="M4142" s="93">
        <f t="shared" si="1663"/>
        <v>0</v>
      </c>
      <c r="N4142" s="93">
        <f t="shared" si="1663"/>
        <v>0</v>
      </c>
      <c r="O4142" s="82" t="s">
        <v>146</v>
      </c>
      <c r="R4142" s="352">
        <f>L4142-[1]გადასახდელები!L4142</f>
        <v>0</v>
      </c>
    </row>
    <row r="4143" spans="2:18" ht="20.25" hidden="1" customHeight="1">
      <c r="B4143" s="36" t="str">
        <f t="shared" si="1625"/>
        <v>b</v>
      </c>
      <c r="C4143" s="42">
        <v>4</v>
      </c>
      <c r="D4143" s="42"/>
      <c r="F4143" s="29"/>
      <c r="G4143" s="47" t="s">
        <v>366</v>
      </c>
      <c r="H4143" s="93">
        <f t="shared" si="1632"/>
        <v>0</v>
      </c>
      <c r="I4143" s="94">
        <f t="shared" ref="I4143:I4206" si="1669">J4143+K4143</f>
        <v>0</v>
      </c>
      <c r="J4143" s="93">
        <f t="shared" ref="J4143:K4143" si="1670">J4373+J4603+J4833+J5063+J5523</f>
        <v>0</v>
      </c>
      <c r="K4143" s="93">
        <f t="shared" si="1670"/>
        <v>0</v>
      </c>
      <c r="L4143" s="94">
        <f t="shared" si="1623"/>
        <v>0</v>
      </c>
      <c r="M4143" s="93">
        <f t="shared" si="1663"/>
        <v>0</v>
      </c>
      <c r="N4143" s="93">
        <f t="shared" si="1663"/>
        <v>0</v>
      </c>
      <c r="O4143" s="82" t="s">
        <v>146</v>
      </c>
      <c r="R4143" s="352">
        <f>L4143-[1]გადასახდელები!L4143</f>
        <v>0</v>
      </c>
    </row>
    <row r="4144" spans="2:18" ht="20.25" hidden="1" customHeight="1">
      <c r="B4144" s="36" t="str">
        <f t="shared" si="1625"/>
        <v>b</v>
      </c>
      <c r="C4144" s="42">
        <v>4</v>
      </c>
      <c r="D4144" s="42"/>
      <c r="F4144" s="29"/>
      <c r="G4144" s="47" t="s">
        <v>359</v>
      </c>
      <c r="H4144" s="93">
        <f t="shared" si="1632"/>
        <v>0</v>
      </c>
      <c r="I4144" s="94">
        <f t="shared" si="1669"/>
        <v>0</v>
      </c>
      <c r="J4144" s="93">
        <f t="shared" ref="J4144:K4144" si="1671">J4374+J4604+J4834+J5064+J5524</f>
        <v>0</v>
      </c>
      <c r="K4144" s="93">
        <f t="shared" si="1671"/>
        <v>0</v>
      </c>
      <c r="L4144" s="94">
        <f t="shared" si="1623"/>
        <v>0</v>
      </c>
      <c r="M4144" s="93">
        <f t="shared" si="1663"/>
        <v>0</v>
      </c>
      <c r="N4144" s="93">
        <f t="shared" si="1663"/>
        <v>0</v>
      </c>
      <c r="O4144" s="82" t="s">
        <v>146</v>
      </c>
      <c r="R4144" s="352">
        <f>L4144-[1]გადასახდელები!L4144</f>
        <v>0</v>
      </c>
    </row>
    <row r="4145" spans="2:18" ht="21" hidden="1" customHeight="1" thickBot="1">
      <c r="B4145" s="36" t="str">
        <f t="shared" si="1625"/>
        <v>b</v>
      </c>
      <c r="C4145" s="42">
        <v>4</v>
      </c>
      <c r="D4145" s="42"/>
      <c r="F4145" s="29"/>
      <c r="G4145" s="47" t="s">
        <v>365</v>
      </c>
      <c r="H4145" s="93">
        <f t="shared" si="1632"/>
        <v>0</v>
      </c>
      <c r="I4145" s="94">
        <f t="shared" si="1669"/>
        <v>0</v>
      </c>
      <c r="J4145" s="93">
        <f t="shared" ref="J4145:K4145" si="1672">J4375+J4605+J4835+J5065+J5525</f>
        <v>0</v>
      </c>
      <c r="K4145" s="93">
        <f t="shared" si="1672"/>
        <v>0</v>
      </c>
      <c r="L4145" s="94">
        <f t="shared" si="1623"/>
        <v>0</v>
      </c>
      <c r="M4145" s="93">
        <f t="shared" si="1663"/>
        <v>0</v>
      </c>
      <c r="N4145" s="93">
        <f t="shared" si="1663"/>
        <v>0</v>
      </c>
      <c r="O4145" s="82" t="s">
        <v>146</v>
      </c>
      <c r="R4145" s="352">
        <f>L4145-[1]გადასახდელები!L4145</f>
        <v>0</v>
      </c>
    </row>
    <row r="4146" spans="2:18" ht="94.5" customHeight="1" thickBot="1">
      <c r="B4146" s="36" t="str">
        <f t="shared" si="1625"/>
        <v>a</v>
      </c>
      <c r="C4146" s="42">
        <v>1</v>
      </c>
      <c r="D4146" s="42"/>
      <c r="E4146" s="24"/>
      <c r="F4146" s="32" t="s">
        <v>117</v>
      </c>
      <c r="G4146" s="326" t="s">
        <v>764</v>
      </c>
      <c r="H4146" s="79">
        <f>H4148+H4280+H4343+H4359</f>
        <v>70</v>
      </c>
      <c r="I4146" s="80">
        <f t="shared" si="1669"/>
        <v>77.8</v>
      </c>
      <c r="J4146" s="81">
        <f>J4148+J4280+J4343+J4359</f>
        <v>0</v>
      </c>
      <c r="K4146" s="81">
        <f>K4148+K4280+K4343+K4359</f>
        <v>77.8</v>
      </c>
      <c r="L4146" s="80">
        <f t="shared" ref="L4146:L4191" si="1673">M4146+N4146</f>
        <v>24.849000000000011</v>
      </c>
      <c r="M4146" s="81">
        <f>M4148+M4280+M4343+M4359</f>
        <v>0</v>
      </c>
      <c r="N4146" s="81">
        <f>N4148+N4280+N4343+N4359</f>
        <v>24.849000000000011</v>
      </c>
      <c r="O4146" s="82" t="s">
        <v>146</v>
      </c>
      <c r="P4146" s="43">
        <v>1</v>
      </c>
      <c r="R4146" s="352">
        <f>L4146-[1]გადასახდელები!L4146</f>
        <v>-685.15099999999995</v>
      </c>
    </row>
    <row r="4147" spans="2:18" ht="21" hidden="1" customHeight="1" thickTop="1">
      <c r="B4147" s="36" t="str">
        <f t="shared" si="1625"/>
        <v>b</v>
      </c>
      <c r="C4147" s="42">
        <v>2</v>
      </c>
      <c r="D4147" s="42"/>
      <c r="F4147" s="26"/>
      <c r="G4147" s="46" t="s">
        <v>162</v>
      </c>
      <c r="H4147" s="83"/>
      <c r="I4147" s="84">
        <f t="shared" si="1669"/>
        <v>0</v>
      </c>
      <c r="J4147" s="85"/>
      <c r="K4147" s="85"/>
      <c r="L4147" s="84">
        <f t="shared" si="1673"/>
        <v>0</v>
      </c>
      <c r="M4147" s="85"/>
      <c r="N4147" s="85"/>
      <c r="R4147" s="352">
        <f>L4147-[1]გადასახდელები!L4147</f>
        <v>0</v>
      </c>
    </row>
    <row r="4148" spans="2:18" ht="20.25" customHeight="1" thickTop="1">
      <c r="B4148" s="36" t="str">
        <f t="shared" si="1625"/>
        <v>a</v>
      </c>
      <c r="C4148" s="42">
        <v>2</v>
      </c>
      <c r="D4148" s="42"/>
      <c r="E4148" s="24">
        <v>7051</v>
      </c>
      <c r="F4148" s="341" t="s">
        <v>524</v>
      </c>
      <c r="G4148" s="58" t="s">
        <v>163</v>
      </c>
      <c r="H4148" s="86">
        <f>H4149+H4160+H4228+H4236+H4237+H4247+H4257</f>
        <v>70</v>
      </c>
      <c r="I4148" s="87">
        <f t="shared" si="1669"/>
        <v>77.8</v>
      </c>
      <c r="J4148" s="88">
        <f>J4149+J4160+J4228+J4236+J4237+J4247+J4257+J4227</f>
        <v>0</v>
      </c>
      <c r="K4148" s="88">
        <f>K4149+K4160+K4228+K4236+K4237+K4247+K4257</f>
        <v>77.8</v>
      </c>
      <c r="L4148" s="87">
        <f t="shared" si="1673"/>
        <v>24.849000000000011</v>
      </c>
      <c r="M4148" s="88">
        <f>M4149+M4160+M4228+M4236+M4237+M4247+M4257+M4227</f>
        <v>0</v>
      </c>
      <c r="N4148" s="88">
        <f>N4149+N4160+N4228+N4236+N4237+N4247+N4257</f>
        <v>24.849000000000011</v>
      </c>
      <c r="O4148" s="82" t="s">
        <v>146</v>
      </c>
      <c r="R4148" s="352">
        <f>L4148-[1]გადასახდელები!L4148</f>
        <v>-685.15099999999995</v>
      </c>
    </row>
    <row r="4149" spans="2:18" ht="20.25" hidden="1" customHeight="1">
      <c r="B4149" s="36" t="str">
        <f t="shared" si="1625"/>
        <v>b</v>
      </c>
      <c r="C4149" s="42">
        <v>31</v>
      </c>
      <c r="D4149" s="42"/>
      <c r="F4149" s="341" t="s">
        <v>525</v>
      </c>
      <c r="G4149" s="57" t="s">
        <v>164</v>
      </c>
      <c r="H4149" s="89">
        <f>H4150+H4159</f>
        <v>0</v>
      </c>
      <c r="I4149" s="90">
        <f t="shared" si="1669"/>
        <v>0</v>
      </c>
      <c r="J4149" s="92">
        <f>J4150+J4159</f>
        <v>0</v>
      </c>
      <c r="K4149" s="92">
        <f>K4150+K4159</f>
        <v>0</v>
      </c>
      <c r="L4149" s="90">
        <f t="shared" si="1673"/>
        <v>0</v>
      </c>
      <c r="M4149" s="92">
        <f>M4150+M4159</f>
        <v>0</v>
      </c>
      <c r="N4149" s="92">
        <f>N4150+N4159</f>
        <v>0</v>
      </c>
      <c r="O4149" s="82" t="s">
        <v>146</v>
      </c>
      <c r="R4149" s="352">
        <f>L4149-[1]გადასახდელები!L4149</f>
        <v>0</v>
      </c>
    </row>
    <row r="4150" spans="2:18" ht="20.25" hidden="1" customHeight="1">
      <c r="B4150" s="36" t="str">
        <f t="shared" si="1625"/>
        <v>b</v>
      </c>
      <c r="C4150" s="42">
        <v>4</v>
      </c>
      <c r="D4150" s="42"/>
      <c r="F4150" s="341" t="s">
        <v>526</v>
      </c>
      <c r="G4150" s="47" t="s">
        <v>165</v>
      </c>
      <c r="H4150" s="93">
        <f>H4151+H4158</f>
        <v>0</v>
      </c>
      <c r="I4150" s="94">
        <f t="shared" si="1669"/>
        <v>0</v>
      </c>
      <c r="J4150" s="95">
        <f>J4151+J4158</f>
        <v>0</v>
      </c>
      <c r="K4150" s="95">
        <f>K4151+K4158</f>
        <v>0</v>
      </c>
      <c r="L4150" s="94">
        <f t="shared" si="1673"/>
        <v>0</v>
      </c>
      <c r="M4150" s="95">
        <f>M4151+M4158</f>
        <v>0</v>
      </c>
      <c r="N4150" s="95">
        <f>N4151+N4158</f>
        <v>0</v>
      </c>
      <c r="O4150" s="82" t="s">
        <v>146</v>
      </c>
      <c r="R4150" s="352">
        <f>L4150-[1]გადასახდელები!L4150</f>
        <v>0</v>
      </c>
    </row>
    <row r="4151" spans="2:18" ht="20.25" hidden="1" customHeight="1">
      <c r="B4151" s="36" t="str">
        <f t="shared" si="1625"/>
        <v>b</v>
      </c>
      <c r="C4151" s="42">
        <v>5</v>
      </c>
      <c r="D4151" s="42"/>
      <c r="F4151" s="342" t="s">
        <v>527</v>
      </c>
      <c r="G4151" s="48" t="s">
        <v>166</v>
      </c>
      <c r="H4151" s="96">
        <f>SUM(H4152:H4157)</f>
        <v>0</v>
      </c>
      <c r="I4151" s="97">
        <f t="shared" si="1669"/>
        <v>0</v>
      </c>
      <c r="J4151" s="98">
        <f>SUM(J4152:J4157)</f>
        <v>0</v>
      </c>
      <c r="K4151" s="98">
        <f>SUM(K4152:K4157)</f>
        <v>0</v>
      </c>
      <c r="L4151" s="97">
        <f t="shared" si="1673"/>
        <v>0</v>
      </c>
      <c r="M4151" s="98">
        <f>SUM(M4152:M4157)</f>
        <v>0</v>
      </c>
      <c r="N4151" s="98">
        <f>SUM(N4152:N4157)</f>
        <v>0</v>
      </c>
      <c r="O4151" s="82" t="s">
        <v>146</v>
      </c>
      <c r="R4151" s="352">
        <f>L4151-[1]გადასახდელები!L4151</f>
        <v>0</v>
      </c>
    </row>
    <row r="4152" spans="2:18" ht="20.25" hidden="1" customHeight="1">
      <c r="B4152" s="36" t="str">
        <f t="shared" si="1625"/>
        <v>b</v>
      </c>
      <c r="C4152" s="42">
        <v>6</v>
      </c>
      <c r="D4152" s="42"/>
      <c r="F4152" s="343" t="s">
        <v>528</v>
      </c>
      <c r="G4152" s="45" t="s">
        <v>167</v>
      </c>
      <c r="H4152" s="99"/>
      <c r="I4152" s="91">
        <f t="shared" si="1669"/>
        <v>0</v>
      </c>
      <c r="J4152" s="100"/>
      <c r="K4152" s="100"/>
      <c r="L4152" s="91">
        <f t="shared" si="1673"/>
        <v>0</v>
      </c>
      <c r="M4152" s="100"/>
      <c r="N4152" s="100"/>
      <c r="R4152" s="352">
        <f>L4152-[1]გადასახდელები!L4152</f>
        <v>0</v>
      </c>
    </row>
    <row r="4153" spans="2:18" ht="20.25" hidden="1" customHeight="1">
      <c r="B4153" s="36" t="str">
        <f t="shared" si="1625"/>
        <v>b</v>
      </c>
      <c r="C4153" s="42">
        <v>6</v>
      </c>
      <c r="D4153" s="42"/>
      <c r="F4153" s="343" t="s">
        <v>592</v>
      </c>
      <c r="G4153" s="45" t="s">
        <v>168</v>
      </c>
      <c r="H4153" s="99"/>
      <c r="I4153" s="91">
        <f t="shared" si="1669"/>
        <v>0</v>
      </c>
      <c r="J4153" s="100"/>
      <c r="K4153" s="100"/>
      <c r="L4153" s="91">
        <f t="shared" si="1673"/>
        <v>0</v>
      </c>
      <c r="M4153" s="100"/>
      <c r="N4153" s="100"/>
      <c r="R4153" s="352">
        <f>L4153-[1]გადასახდელები!L4153</f>
        <v>0</v>
      </c>
    </row>
    <row r="4154" spans="2:18" ht="20.25" hidden="1" customHeight="1">
      <c r="B4154" s="36" t="str">
        <f t="shared" si="1625"/>
        <v>b</v>
      </c>
      <c r="C4154" s="42">
        <v>6</v>
      </c>
      <c r="D4154" s="42"/>
      <c r="F4154" s="343" t="s">
        <v>529</v>
      </c>
      <c r="G4154" s="45" t="s">
        <v>169</v>
      </c>
      <c r="H4154" s="99"/>
      <c r="I4154" s="91">
        <f t="shared" si="1669"/>
        <v>0</v>
      </c>
      <c r="J4154" s="100"/>
      <c r="K4154" s="100"/>
      <c r="L4154" s="91">
        <f t="shared" si="1673"/>
        <v>0</v>
      </c>
      <c r="M4154" s="100"/>
      <c r="N4154" s="100"/>
      <c r="R4154" s="352">
        <f>L4154-[1]გადასახდელები!L4154</f>
        <v>0</v>
      </c>
    </row>
    <row r="4155" spans="2:18" ht="20.25" hidden="1" customHeight="1">
      <c r="B4155" s="36" t="str">
        <f t="shared" si="1625"/>
        <v>b</v>
      </c>
      <c r="C4155" s="42">
        <v>6</v>
      </c>
      <c r="D4155" s="42"/>
      <c r="F4155" s="343" t="s">
        <v>593</v>
      </c>
      <c r="G4155" s="45" t="s">
        <v>170</v>
      </c>
      <c r="H4155" s="99"/>
      <c r="I4155" s="91">
        <f t="shared" si="1669"/>
        <v>0</v>
      </c>
      <c r="J4155" s="100"/>
      <c r="K4155" s="100"/>
      <c r="L4155" s="91">
        <f t="shared" si="1673"/>
        <v>0</v>
      </c>
      <c r="M4155" s="100"/>
      <c r="N4155" s="100"/>
      <c r="R4155" s="352">
        <f>L4155-[1]გადასახდელები!L4155</f>
        <v>0</v>
      </c>
    </row>
    <row r="4156" spans="2:18" ht="20.25" hidden="1" customHeight="1">
      <c r="B4156" s="36" t="str">
        <f t="shared" si="1625"/>
        <v>b</v>
      </c>
      <c r="C4156" s="42">
        <v>6</v>
      </c>
      <c r="D4156" s="42"/>
      <c r="F4156" s="343" t="s">
        <v>594</v>
      </c>
      <c r="G4156" s="45" t="s">
        <v>171</v>
      </c>
      <c r="H4156" s="99"/>
      <c r="I4156" s="91">
        <f t="shared" si="1669"/>
        <v>0</v>
      </c>
      <c r="J4156" s="100"/>
      <c r="K4156" s="100"/>
      <c r="L4156" s="91">
        <f t="shared" si="1673"/>
        <v>0</v>
      </c>
      <c r="M4156" s="100"/>
      <c r="N4156" s="100"/>
      <c r="R4156" s="352">
        <f>L4156-[1]გადასახდელები!L4156</f>
        <v>0</v>
      </c>
    </row>
    <row r="4157" spans="2:18" ht="20.25" hidden="1" customHeight="1">
      <c r="B4157" s="36" t="str">
        <f t="shared" si="1625"/>
        <v>b</v>
      </c>
      <c r="C4157" s="42">
        <v>6</v>
      </c>
      <c r="D4157" s="42"/>
      <c r="F4157" s="343" t="s">
        <v>595</v>
      </c>
      <c r="G4157" s="45" t="s">
        <v>172</v>
      </c>
      <c r="H4157" s="99"/>
      <c r="I4157" s="91">
        <f t="shared" si="1669"/>
        <v>0</v>
      </c>
      <c r="J4157" s="100"/>
      <c r="K4157" s="100"/>
      <c r="L4157" s="91">
        <f t="shared" si="1673"/>
        <v>0</v>
      </c>
      <c r="M4157" s="100"/>
      <c r="N4157" s="100"/>
      <c r="R4157" s="352">
        <f>L4157-[1]გადასახდელები!L4157</f>
        <v>0</v>
      </c>
    </row>
    <row r="4158" spans="2:18" ht="20.25" hidden="1" customHeight="1">
      <c r="B4158" s="36" t="str">
        <f t="shared" si="1625"/>
        <v>b</v>
      </c>
      <c r="C4158" s="42">
        <v>5</v>
      </c>
      <c r="D4158" s="42"/>
      <c r="F4158" s="343" t="s">
        <v>596</v>
      </c>
      <c r="G4158" s="48" t="s">
        <v>173</v>
      </c>
      <c r="H4158" s="101"/>
      <c r="I4158" s="97">
        <f t="shared" si="1669"/>
        <v>0</v>
      </c>
      <c r="J4158" s="102"/>
      <c r="K4158" s="102"/>
      <c r="L4158" s="97">
        <f t="shared" si="1673"/>
        <v>0</v>
      </c>
      <c r="M4158" s="102"/>
      <c r="N4158" s="102"/>
      <c r="R4158" s="352">
        <f>L4158-[1]გადასახდელები!L4158</f>
        <v>0</v>
      </c>
    </row>
    <row r="4159" spans="2:18" ht="20.25" hidden="1" customHeight="1">
      <c r="B4159" s="36" t="str">
        <f t="shared" si="1625"/>
        <v>b</v>
      </c>
      <c r="C4159" s="42">
        <v>4</v>
      </c>
      <c r="D4159" s="42"/>
      <c r="F4159" s="343" t="s">
        <v>597</v>
      </c>
      <c r="G4159" s="47" t="s">
        <v>174</v>
      </c>
      <c r="H4159" s="103"/>
      <c r="I4159" s="94">
        <f t="shared" si="1669"/>
        <v>0</v>
      </c>
      <c r="J4159" s="104"/>
      <c r="K4159" s="104"/>
      <c r="L4159" s="94">
        <f t="shared" si="1673"/>
        <v>0</v>
      </c>
      <c r="M4159" s="104"/>
      <c r="N4159" s="104"/>
      <c r="R4159" s="352">
        <f>L4159-[1]გადასახდელები!L4159</f>
        <v>0</v>
      </c>
    </row>
    <row r="4160" spans="2:18" ht="20.25" hidden="1" customHeight="1">
      <c r="B4160" s="36" t="str">
        <f t="shared" si="1625"/>
        <v>b</v>
      </c>
      <c r="C4160" s="42">
        <v>3</v>
      </c>
      <c r="D4160" s="42"/>
      <c r="F4160" s="342" t="s">
        <v>530</v>
      </c>
      <c r="G4160" s="57" t="s">
        <v>175</v>
      </c>
      <c r="H4160" s="89">
        <f>H4161+H4162+H4165+H4201+H4202+H4203+H4204+H4205+H4212+H4213</f>
        <v>0</v>
      </c>
      <c r="I4160" s="90">
        <f t="shared" si="1669"/>
        <v>0</v>
      </c>
      <c r="J4160" s="92">
        <f>J4161+J4162+J4165+J4201+J4202+J4203+J4204+J4205+J4212+J4213</f>
        <v>0</v>
      </c>
      <c r="K4160" s="92">
        <f>K4161+K4162+K4165+K4201+K4202+K4203+K4204+K4205+K4212+K4213</f>
        <v>0</v>
      </c>
      <c r="L4160" s="90">
        <f t="shared" si="1673"/>
        <v>0</v>
      </c>
      <c r="M4160" s="92">
        <f>M4161+M4162+M4165+M4201+M4202+M4203+M4204+M4205+M4212+M4213</f>
        <v>0</v>
      </c>
      <c r="N4160" s="92">
        <f>N4161+N4162+N4165+N4201+N4202+N4203+N4204+N4205+N4212+N4213</f>
        <v>0</v>
      </c>
      <c r="O4160" s="82" t="s">
        <v>146</v>
      </c>
      <c r="R4160" s="352">
        <f>L4160-[1]გადასახდელები!L4160</f>
        <v>0</v>
      </c>
    </row>
    <row r="4161" spans="2:18" ht="20.25" hidden="1" customHeight="1">
      <c r="B4161" s="36" t="str">
        <f t="shared" si="1625"/>
        <v>b</v>
      </c>
      <c r="C4161" s="42">
        <v>4</v>
      </c>
      <c r="D4161" s="42"/>
      <c r="F4161" s="343" t="s">
        <v>531</v>
      </c>
      <c r="G4161" s="47" t="s">
        <v>176</v>
      </c>
      <c r="H4161" s="103"/>
      <c r="I4161" s="94">
        <f t="shared" si="1669"/>
        <v>0</v>
      </c>
      <c r="J4161" s="104"/>
      <c r="K4161" s="104"/>
      <c r="L4161" s="94">
        <f t="shared" si="1673"/>
        <v>0</v>
      </c>
      <c r="M4161" s="104"/>
      <c r="N4161" s="104"/>
      <c r="R4161" s="352">
        <f>L4161-[1]გადასახდელები!L4161</f>
        <v>0</v>
      </c>
    </row>
    <row r="4162" spans="2:18" ht="20.25" hidden="1" customHeight="1">
      <c r="B4162" s="36" t="str">
        <f t="shared" si="1625"/>
        <v>b</v>
      </c>
      <c r="C4162" s="42">
        <v>4</v>
      </c>
      <c r="D4162" s="42"/>
      <c r="F4162" s="342" t="s">
        <v>532</v>
      </c>
      <c r="G4162" s="47" t="s">
        <v>177</v>
      </c>
      <c r="H4162" s="93">
        <f>SUM(H4163:H4164)</f>
        <v>0</v>
      </c>
      <c r="I4162" s="94">
        <f t="shared" si="1669"/>
        <v>0</v>
      </c>
      <c r="J4162" s="95">
        <f>SUM(J4163:J4164)</f>
        <v>0</v>
      </c>
      <c r="K4162" s="95">
        <f>SUM(K4163:K4164)</f>
        <v>0</v>
      </c>
      <c r="L4162" s="94">
        <f t="shared" si="1673"/>
        <v>0</v>
      </c>
      <c r="M4162" s="95">
        <f>SUM(M4163:M4164)</f>
        <v>0</v>
      </c>
      <c r="N4162" s="95">
        <f>SUM(N4163:N4164)</f>
        <v>0</v>
      </c>
      <c r="O4162" s="82" t="s">
        <v>146</v>
      </c>
      <c r="R4162" s="352">
        <f>L4162-[1]გადასახდელები!L4162</f>
        <v>0</v>
      </c>
    </row>
    <row r="4163" spans="2:18" ht="20.25" hidden="1" customHeight="1">
      <c r="B4163" s="36" t="str">
        <f t="shared" si="1625"/>
        <v>b</v>
      </c>
      <c r="C4163" s="42">
        <v>5</v>
      </c>
      <c r="D4163" s="42"/>
      <c r="F4163" s="343" t="s">
        <v>533</v>
      </c>
      <c r="G4163" s="48" t="s">
        <v>178</v>
      </c>
      <c r="H4163" s="101"/>
      <c r="I4163" s="97">
        <f t="shared" si="1669"/>
        <v>0</v>
      </c>
      <c r="J4163" s="102"/>
      <c r="K4163" s="102"/>
      <c r="L4163" s="97">
        <f t="shared" si="1673"/>
        <v>0</v>
      </c>
      <c r="M4163" s="102"/>
      <c r="N4163" s="102"/>
      <c r="R4163" s="352">
        <f>L4163-[1]გადასახდელები!L4163</f>
        <v>0</v>
      </c>
    </row>
    <row r="4164" spans="2:18" ht="20.25" hidden="1" customHeight="1">
      <c r="B4164" s="36" t="str">
        <f t="shared" si="1625"/>
        <v>b</v>
      </c>
      <c r="C4164" s="42">
        <v>5</v>
      </c>
      <c r="D4164" s="42"/>
      <c r="F4164" s="343" t="s">
        <v>598</v>
      </c>
      <c r="G4164" s="48" t="s">
        <v>179</v>
      </c>
      <c r="H4164" s="101"/>
      <c r="I4164" s="97">
        <f t="shared" si="1669"/>
        <v>0</v>
      </c>
      <c r="J4164" s="102"/>
      <c r="K4164" s="102"/>
      <c r="L4164" s="97">
        <f t="shared" si="1673"/>
        <v>0</v>
      </c>
      <c r="M4164" s="102"/>
      <c r="N4164" s="102"/>
      <c r="R4164" s="352">
        <f>L4164-[1]გადასახდელები!L4164</f>
        <v>0</v>
      </c>
    </row>
    <row r="4165" spans="2:18" ht="20.25" hidden="1" customHeight="1">
      <c r="B4165" s="36" t="str">
        <f t="shared" si="1625"/>
        <v>b</v>
      </c>
      <c r="C4165" s="42">
        <v>4</v>
      </c>
      <c r="D4165" s="42"/>
      <c r="F4165" s="342" t="s">
        <v>534</v>
      </c>
      <c r="G4165" s="47" t="s">
        <v>180</v>
      </c>
      <c r="H4165" s="93">
        <f>H4166+H4167+H4168+H4169+H4181+H4185+H4186+H4187+H4188+H4189+H4190+H4191+H4199+H4200</f>
        <v>0</v>
      </c>
      <c r="I4165" s="94">
        <f t="shared" si="1669"/>
        <v>0</v>
      </c>
      <c r="J4165" s="95">
        <f>J4166+J4167+J4168+J4169+J4181+J4185+J4186+J4187+J4188+J4189+J4190+J4191+J4199+J4200</f>
        <v>0</v>
      </c>
      <c r="K4165" s="95">
        <f>K4166+K4167+K4168+K4169+K4181+K4185+K4186+K4187+K4188+K4189+K4190+K4191+K4199+K4200</f>
        <v>0</v>
      </c>
      <c r="L4165" s="94">
        <f t="shared" si="1673"/>
        <v>0</v>
      </c>
      <c r="M4165" s="95">
        <f>M4166+M4167+M4168+M4169+M4181+M4185+M4186+M4187+M4188+M4189+M4190+M4191+M4199+M4200</f>
        <v>0</v>
      </c>
      <c r="N4165" s="95">
        <f>N4166+N4167+N4168+N4169+N4181+N4185+N4186+N4187+N4188+N4189+N4190+N4191+N4199+N4200</f>
        <v>0</v>
      </c>
      <c r="O4165" s="82" t="s">
        <v>146</v>
      </c>
      <c r="R4165" s="352">
        <f>L4165-[1]გადასახდელები!L4165</f>
        <v>0</v>
      </c>
    </row>
    <row r="4166" spans="2:18" ht="42.75" hidden="1" customHeight="1">
      <c r="B4166" s="36" t="str">
        <f t="shared" si="1625"/>
        <v>b</v>
      </c>
      <c r="C4166" s="42">
        <v>5</v>
      </c>
      <c r="D4166" s="42"/>
      <c r="F4166" s="343" t="s">
        <v>535</v>
      </c>
      <c r="G4166" s="48" t="s">
        <v>229</v>
      </c>
      <c r="H4166" s="101"/>
      <c r="I4166" s="97">
        <f t="shared" si="1669"/>
        <v>0</v>
      </c>
      <c r="J4166" s="102"/>
      <c r="K4166" s="102"/>
      <c r="L4166" s="97">
        <f t="shared" si="1673"/>
        <v>0</v>
      </c>
      <c r="M4166" s="102"/>
      <c r="N4166" s="102"/>
      <c r="R4166" s="352">
        <f>L4166-[1]გადასახდელები!L4166</f>
        <v>0</v>
      </c>
    </row>
    <row r="4167" spans="2:18" ht="30.75" hidden="1" customHeight="1">
      <c r="B4167" s="36" t="str">
        <f t="shared" ref="B4167:B4230" si="1674">IF(H4167+I4167+L4167&gt;0,"a","b")</f>
        <v>b</v>
      </c>
      <c r="C4167" s="42">
        <v>5</v>
      </c>
      <c r="D4167" s="42"/>
      <c r="F4167" s="343" t="s">
        <v>599</v>
      </c>
      <c r="G4167" s="49" t="s">
        <v>196</v>
      </c>
      <c r="H4167" s="101"/>
      <c r="I4167" s="97">
        <f t="shared" si="1669"/>
        <v>0</v>
      </c>
      <c r="J4167" s="102"/>
      <c r="K4167" s="102"/>
      <c r="L4167" s="97">
        <f t="shared" si="1673"/>
        <v>0</v>
      </c>
      <c r="M4167" s="102"/>
      <c r="N4167" s="102"/>
      <c r="R4167" s="352">
        <f>L4167-[1]გადასახდელები!L4167</f>
        <v>0</v>
      </c>
    </row>
    <row r="4168" spans="2:18" ht="60.75" hidden="1" customHeight="1">
      <c r="B4168" s="36" t="str">
        <f t="shared" si="1674"/>
        <v>b</v>
      </c>
      <c r="C4168" s="42">
        <v>5</v>
      </c>
      <c r="D4168" s="42"/>
      <c r="F4168" s="343" t="s">
        <v>536</v>
      </c>
      <c r="G4168" s="49" t="s">
        <v>230</v>
      </c>
      <c r="H4168" s="101"/>
      <c r="I4168" s="97">
        <f t="shared" si="1669"/>
        <v>0</v>
      </c>
      <c r="J4168" s="102"/>
      <c r="K4168" s="102"/>
      <c r="L4168" s="97">
        <f t="shared" si="1673"/>
        <v>0</v>
      </c>
      <c r="M4168" s="102"/>
      <c r="N4168" s="102"/>
      <c r="R4168" s="352">
        <f>L4168-[1]გადასახდელები!L4168</f>
        <v>0</v>
      </c>
    </row>
    <row r="4169" spans="2:18" ht="30.75" hidden="1" customHeight="1">
      <c r="B4169" s="36" t="str">
        <f t="shared" si="1674"/>
        <v>b</v>
      </c>
      <c r="C4169" s="42">
        <v>5</v>
      </c>
      <c r="D4169" s="42"/>
      <c r="F4169" s="342" t="s">
        <v>537</v>
      </c>
      <c r="G4169" s="48" t="s">
        <v>195</v>
      </c>
      <c r="H4169" s="96">
        <f>SUM(H4170:H4180)</f>
        <v>0</v>
      </c>
      <c r="I4169" s="97">
        <f t="shared" si="1669"/>
        <v>0</v>
      </c>
      <c r="J4169" s="98">
        <f>SUM(J4170:J4180)</f>
        <v>0</v>
      </c>
      <c r="K4169" s="98">
        <f>SUM(K4170:K4180)</f>
        <v>0</v>
      </c>
      <c r="L4169" s="97">
        <f t="shared" si="1673"/>
        <v>0</v>
      </c>
      <c r="M4169" s="98">
        <f>SUM(M4170:M4180)</f>
        <v>0</v>
      </c>
      <c r="N4169" s="98">
        <f>SUM(N4170:N4180)</f>
        <v>0</v>
      </c>
      <c r="O4169" s="82" t="s">
        <v>146</v>
      </c>
      <c r="R4169" s="352">
        <f>L4169-[1]გადასახდელები!L4169</f>
        <v>0</v>
      </c>
    </row>
    <row r="4170" spans="2:18" ht="20.25" hidden="1" customHeight="1">
      <c r="B4170" s="36" t="str">
        <f t="shared" si="1674"/>
        <v>b</v>
      </c>
      <c r="C4170" s="42">
        <v>6</v>
      </c>
      <c r="D4170" s="42"/>
      <c r="F4170" s="343" t="s">
        <v>600</v>
      </c>
      <c r="G4170" s="45" t="s">
        <v>181</v>
      </c>
      <c r="H4170" s="106"/>
      <c r="I4170" s="105">
        <f t="shared" si="1669"/>
        <v>0</v>
      </c>
      <c r="J4170" s="107"/>
      <c r="K4170" s="107"/>
      <c r="L4170" s="105">
        <f t="shared" si="1673"/>
        <v>0</v>
      </c>
      <c r="M4170" s="107"/>
      <c r="N4170" s="107"/>
      <c r="R4170" s="352">
        <f>L4170-[1]გადასახდელები!L4170</f>
        <v>0</v>
      </c>
    </row>
    <row r="4171" spans="2:18" ht="20.25" hidden="1" customHeight="1">
      <c r="B4171" s="36" t="str">
        <f t="shared" si="1674"/>
        <v>b</v>
      </c>
      <c r="C4171" s="42">
        <v>6</v>
      </c>
      <c r="D4171" s="42"/>
      <c r="F4171" s="343" t="s">
        <v>601</v>
      </c>
      <c r="G4171" s="45" t="s">
        <v>182</v>
      </c>
      <c r="H4171" s="106"/>
      <c r="I4171" s="105">
        <f t="shared" si="1669"/>
        <v>0</v>
      </c>
      <c r="J4171" s="107"/>
      <c r="K4171" s="107"/>
      <c r="L4171" s="105">
        <f t="shared" si="1673"/>
        <v>0</v>
      </c>
      <c r="M4171" s="107"/>
      <c r="N4171" s="107"/>
      <c r="R4171" s="352">
        <f>L4171-[1]გადასახდელები!L4171</f>
        <v>0</v>
      </c>
    </row>
    <row r="4172" spans="2:18" ht="20.25" hidden="1" customHeight="1">
      <c r="B4172" s="36" t="str">
        <f t="shared" si="1674"/>
        <v>b</v>
      </c>
      <c r="C4172" s="42">
        <v>6</v>
      </c>
      <c r="D4172" s="42"/>
      <c r="F4172" s="343" t="s">
        <v>602</v>
      </c>
      <c r="G4172" s="45" t="s">
        <v>183</v>
      </c>
      <c r="H4172" s="106"/>
      <c r="I4172" s="105">
        <f t="shared" si="1669"/>
        <v>0</v>
      </c>
      <c r="J4172" s="107"/>
      <c r="K4172" s="107"/>
      <c r="L4172" s="105">
        <f t="shared" si="1673"/>
        <v>0</v>
      </c>
      <c r="M4172" s="107"/>
      <c r="N4172" s="107"/>
      <c r="R4172" s="352">
        <f>L4172-[1]გადასახდელები!L4172</f>
        <v>0</v>
      </c>
    </row>
    <row r="4173" spans="2:18" ht="20.25" hidden="1" customHeight="1">
      <c r="B4173" s="36" t="str">
        <f t="shared" si="1674"/>
        <v>b</v>
      </c>
      <c r="C4173" s="42">
        <v>6</v>
      </c>
      <c r="D4173" s="42"/>
      <c r="F4173" s="343" t="s">
        <v>603</v>
      </c>
      <c r="G4173" s="45" t="s">
        <v>184</v>
      </c>
      <c r="H4173" s="106"/>
      <c r="I4173" s="105">
        <f t="shared" si="1669"/>
        <v>0</v>
      </c>
      <c r="J4173" s="107"/>
      <c r="K4173" s="107"/>
      <c r="L4173" s="105">
        <f t="shared" si="1673"/>
        <v>0</v>
      </c>
      <c r="M4173" s="107"/>
      <c r="N4173" s="107"/>
      <c r="R4173" s="352">
        <f>L4173-[1]გადასახდელები!L4173</f>
        <v>0</v>
      </c>
    </row>
    <row r="4174" spans="2:18" ht="20.25" hidden="1" customHeight="1">
      <c r="B4174" s="36" t="str">
        <f t="shared" si="1674"/>
        <v>b</v>
      </c>
      <c r="C4174" s="42">
        <v>6</v>
      </c>
      <c r="D4174" s="42"/>
      <c r="F4174" s="343" t="s">
        <v>538</v>
      </c>
      <c r="G4174" s="45" t="s">
        <v>185</v>
      </c>
      <c r="H4174" s="106"/>
      <c r="I4174" s="105">
        <f t="shared" si="1669"/>
        <v>0</v>
      </c>
      <c r="J4174" s="107"/>
      <c r="K4174" s="107"/>
      <c r="L4174" s="105">
        <f t="shared" si="1673"/>
        <v>0</v>
      </c>
      <c r="M4174" s="107"/>
      <c r="N4174" s="107"/>
      <c r="R4174" s="352">
        <f>L4174-[1]გადასახდელები!L4174</f>
        <v>0</v>
      </c>
    </row>
    <row r="4175" spans="2:18" ht="20.25" hidden="1" customHeight="1">
      <c r="B4175" s="36" t="str">
        <f t="shared" si="1674"/>
        <v>b</v>
      </c>
      <c r="C4175" s="42">
        <v>6</v>
      </c>
      <c r="D4175" s="42"/>
      <c r="F4175" s="343" t="s">
        <v>604</v>
      </c>
      <c r="G4175" s="45" t="s">
        <v>186</v>
      </c>
      <c r="H4175" s="106"/>
      <c r="I4175" s="105">
        <f t="shared" si="1669"/>
        <v>0</v>
      </c>
      <c r="J4175" s="107"/>
      <c r="K4175" s="107"/>
      <c r="L4175" s="105">
        <f t="shared" si="1673"/>
        <v>0</v>
      </c>
      <c r="M4175" s="107"/>
      <c r="N4175" s="107"/>
      <c r="R4175" s="352">
        <f>L4175-[1]გადასახდელები!L4175</f>
        <v>0</v>
      </c>
    </row>
    <row r="4176" spans="2:18" ht="20.25" hidden="1" customHeight="1">
      <c r="B4176" s="36" t="str">
        <f t="shared" si="1674"/>
        <v>b</v>
      </c>
      <c r="C4176" s="42">
        <v>6</v>
      </c>
      <c r="D4176" s="42"/>
      <c r="F4176" s="343" t="s">
        <v>605</v>
      </c>
      <c r="G4176" s="45" t="s">
        <v>187</v>
      </c>
      <c r="H4176" s="106"/>
      <c r="I4176" s="105">
        <f t="shared" si="1669"/>
        <v>0</v>
      </c>
      <c r="J4176" s="107"/>
      <c r="K4176" s="107"/>
      <c r="L4176" s="105">
        <f t="shared" si="1673"/>
        <v>0</v>
      </c>
      <c r="M4176" s="107"/>
      <c r="N4176" s="107"/>
      <c r="R4176" s="352">
        <f>L4176-[1]გადასახდელები!L4176</f>
        <v>0</v>
      </c>
    </row>
    <row r="4177" spans="2:18" ht="20.25" hidden="1" customHeight="1">
      <c r="B4177" s="36" t="str">
        <f t="shared" si="1674"/>
        <v>b</v>
      </c>
      <c r="C4177" s="42">
        <v>6</v>
      </c>
      <c r="D4177" s="42"/>
      <c r="F4177" s="343" t="s">
        <v>606</v>
      </c>
      <c r="G4177" s="45" t="s">
        <v>188</v>
      </c>
      <c r="H4177" s="106"/>
      <c r="I4177" s="105">
        <f t="shared" si="1669"/>
        <v>0</v>
      </c>
      <c r="J4177" s="107"/>
      <c r="K4177" s="107"/>
      <c r="L4177" s="105">
        <f t="shared" si="1673"/>
        <v>0</v>
      </c>
      <c r="M4177" s="107"/>
      <c r="N4177" s="107"/>
      <c r="R4177" s="352">
        <f>L4177-[1]გადასახდელები!L4177</f>
        <v>0</v>
      </c>
    </row>
    <row r="4178" spans="2:18" ht="20.25" hidden="1" customHeight="1">
      <c r="B4178" s="36" t="str">
        <f t="shared" si="1674"/>
        <v>b</v>
      </c>
      <c r="C4178" s="42">
        <v>6</v>
      </c>
      <c r="D4178" s="42"/>
      <c r="F4178" s="343" t="s">
        <v>607</v>
      </c>
      <c r="G4178" s="45" t="s">
        <v>189</v>
      </c>
      <c r="H4178" s="106"/>
      <c r="I4178" s="105">
        <f t="shared" si="1669"/>
        <v>0</v>
      </c>
      <c r="J4178" s="107"/>
      <c r="K4178" s="107"/>
      <c r="L4178" s="105">
        <f t="shared" si="1673"/>
        <v>0</v>
      </c>
      <c r="M4178" s="107"/>
      <c r="N4178" s="107"/>
      <c r="R4178" s="352">
        <f>L4178-[1]გადასახდელები!L4178</f>
        <v>0</v>
      </c>
    </row>
    <row r="4179" spans="2:18" ht="20.25" hidden="1" customHeight="1">
      <c r="B4179" s="36" t="str">
        <f t="shared" si="1674"/>
        <v>b</v>
      </c>
      <c r="C4179" s="42">
        <v>6</v>
      </c>
      <c r="D4179" s="42"/>
      <c r="F4179" s="343" t="s">
        <v>608</v>
      </c>
      <c r="G4179" s="45" t="s">
        <v>190</v>
      </c>
      <c r="H4179" s="106"/>
      <c r="I4179" s="105">
        <f t="shared" si="1669"/>
        <v>0</v>
      </c>
      <c r="J4179" s="107"/>
      <c r="K4179" s="107"/>
      <c r="L4179" s="105">
        <f t="shared" si="1673"/>
        <v>0</v>
      </c>
      <c r="M4179" s="107"/>
      <c r="N4179" s="107"/>
      <c r="R4179" s="352">
        <f>L4179-[1]გადასახდელები!L4179</f>
        <v>0</v>
      </c>
    </row>
    <row r="4180" spans="2:18" ht="30.75" hidden="1" customHeight="1">
      <c r="B4180" s="36" t="str">
        <f t="shared" si="1674"/>
        <v>b</v>
      </c>
      <c r="C4180" s="42">
        <v>6</v>
      </c>
      <c r="D4180" s="42"/>
      <c r="F4180" s="343" t="s">
        <v>539</v>
      </c>
      <c r="G4180" s="45" t="s">
        <v>231</v>
      </c>
      <c r="H4180" s="106"/>
      <c r="I4180" s="105">
        <f t="shared" si="1669"/>
        <v>0</v>
      </c>
      <c r="J4180" s="107"/>
      <c r="K4180" s="107"/>
      <c r="L4180" s="105">
        <f t="shared" si="1673"/>
        <v>0</v>
      </c>
      <c r="M4180" s="107"/>
      <c r="N4180" s="107"/>
      <c r="R4180" s="352">
        <f>L4180-[1]გადასახდელები!L4180</f>
        <v>0</v>
      </c>
    </row>
    <row r="4181" spans="2:18" ht="20.25" hidden="1" customHeight="1">
      <c r="B4181" s="36" t="str">
        <f t="shared" si="1674"/>
        <v>b</v>
      </c>
      <c r="C4181" s="42">
        <v>5</v>
      </c>
      <c r="D4181" s="42"/>
      <c r="F4181" s="342" t="s">
        <v>609</v>
      </c>
      <c r="G4181" s="48" t="s">
        <v>197</v>
      </c>
      <c r="H4181" s="96">
        <f>SUM(H4182:H4184)</f>
        <v>0</v>
      </c>
      <c r="I4181" s="97">
        <f t="shared" si="1669"/>
        <v>0</v>
      </c>
      <c r="J4181" s="98">
        <f>SUM(J4182:J4184)</f>
        <v>0</v>
      </c>
      <c r="K4181" s="98">
        <f>SUM(K4182:K4184)</f>
        <v>0</v>
      </c>
      <c r="L4181" s="97">
        <f t="shared" si="1673"/>
        <v>0</v>
      </c>
      <c r="M4181" s="98">
        <f>SUM(M4182:M4184)</f>
        <v>0</v>
      </c>
      <c r="N4181" s="98">
        <f>SUM(N4182:N4184)</f>
        <v>0</v>
      </c>
      <c r="O4181" s="82" t="s">
        <v>146</v>
      </c>
      <c r="R4181" s="352">
        <f>L4181-[1]გადასახდელები!L4181</f>
        <v>0</v>
      </c>
    </row>
    <row r="4182" spans="2:18" ht="20.25" hidden="1" customHeight="1">
      <c r="B4182" s="36" t="str">
        <f t="shared" si="1674"/>
        <v>b</v>
      </c>
      <c r="C4182" s="42">
        <v>6</v>
      </c>
      <c r="D4182" s="42"/>
      <c r="F4182" s="343" t="s">
        <v>610</v>
      </c>
      <c r="G4182" s="45" t="s">
        <v>191</v>
      </c>
      <c r="H4182" s="106"/>
      <c r="I4182" s="105">
        <f t="shared" si="1669"/>
        <v>0</v>
      </c>
      <c r="J4182" s="107"/>
      <c r="K4182" s="107"/>
      <c r="L4182" s="105">
        <f t="shared" si="1673"/>
        <v>0</v>
      </c>
      <c r="M4182" s="107"/>
      <c r="N4182" s="107"/>
      <c r="R4182" s="352">
        <f>L4182-[1]გადასახდელები!L4182</f>
        <v>0</v>
      </c>
    </row>
    <row r="4183" spans="2:18" ht="20.25" hidden="1" customHeight="1">
      <c r="B4183" s="36" t="str">
        <f t="shared" si="1674"/>
        <v>b</v>
      </c>
      <c r="C4183" s="42">
        <v>6</v>
      </c>
      <c r="D4183" s="42"/>
      <c r="F4183" s="343" t="s">
        <v>611</v>
      </c>
      <c r="G4183" s="45" t="s">
        <v>192</v>
      </c>
      <c r="H4183" s="106"/>
      <c r="I4183" s="105">
        <f t="shared" si="1669"/>
        <v>0</v>
      </c>
      <c r="J4183" s="107"/>
      <c r="K4183" s="107"/>
      <c r="L4183" s="105">
        <f t="shared" si="1673"/>
        <v>0</v>
      </c>
      <c r="M4183" s="107"/>
      <c r="N4183" s="107"/>
      <c r="R4183" s="352">
        <f>L4183-[1]გადასახდელები!L4183</f>
        <v>0</v>
      </c>
    </row>
    <row r="4184" spans="2:18" ht="30.75" hidden="1" customHeight="1">
      <c r="B4184" s="36" t="str">
        <f t="shared" si="1674"/>
        <v>b</v>
      </c>
      <c r="C4184" s="42">
        <v>6</v>
      </c>
      <c r="D4184" s="42"/>
      <c r="F4184" s="343" t="s">
        <v>612</v>
      </c>
      <c r="G4184" s="45" t="s">
        <v>232</v>
      </c>
      <c r="H4184" s="106"/>
      <c r="I4184" s="105">
        <f t="shared" si="1669"/>
        <v>0</v>
      </c>
      <c r="J4184" s="107"/>
      <c r="K4184" s="107"/>
      <c r="L4184" s="105">
        <f t="shared" si="1673"/>
        <v>0</v>
      </c>
      <c r="M4184" s="107"/>
      <c r="N4184" s="107"/>
      <c r="R4184" s="352">
        <f>L4184-[1]გადასახდელები!L4184</f>
        <v>0</v>
      </c>
    </row>
    <row r="4185" spans="2:18" ht="30.75" hidden="1" customHeight="1">
      <c r="B4185" s="36" t="str">
        <f t="shared" si="1674"/>
        <v>b</v>
      </c>
      <c r="C4185" s="42">
        <v>5</v>
      </c>
      <c r="D4185" s="42"/>
      <c r="F4185" s="343" t="s">
        <v>613</v>
      </c>
      <c r="G4185" s="48" t="s">
        <v>233</v>
      </c>
      <c r="H4185" s="101"/>
      <c r="I4185" s="97">
        <f t="shared" si="1669"/>
        <v>0</v>
      </c>
      <c r="J4185" s="102"/>
      <c r="K4185" s="102"/>
      <c r="L4185" s="97">
        <f t="shared" si="1673"/>
        <v>0</v>
      </c>
      <c r="M4185" s="102"/>
      <c r="N4185" s="102"/>
      <c r="R4185" s="352">
        <f>L4185-[1]გადასახდელები!L4185</f>
        <v>0</v>
      </c>
    </row>
    <row r="4186" spans="2:18" ht="34.5" hidden="1" customHeight="1">
      <c r="B4186" s="36" t="str">
        <f t="shared" si="1674"/>
        <v>b</v>
      </c>
      <c r="C4186" s="42">
        <v>5</v>
      </c>
      <c r="D4186" s="42"/>
      <c r="F4186" s="343" t="s">
        <v>614</v>
      </c>
      <c r="G4186" s="50" t="s">
        <v>367</v>
      </c>
      <c r="H4186" s="101"/>
      <c r="I4186" s="97">
        <f t="shared" si="1669"/>
        <v>0</v>
      </c>
      <c r="J4186" s="102"/>
      <c r="K4186" s="102"/>
      <c r="L4186" s="97">
        <f t="shared" si="1673"/>
        <v>0</v>
      </c>
      <c r="M4186" s="102"/>
      <c r="N4186" s="102"/>
      <c r="R4186" s="352">
        <f>L4186-[1]გადასახდელები!L4186</f>
        <v>0</v>
      </c>
    </row>
    <row r="4187" spans="2:18" ht="34.5" hidden="1" customHeight="1">
      <c r="B4187" s="36" t="str">
        <f t="shared" si="1674"/>
        <v>b</v>
      </c>
      <c r="C4187" s="42">
        <v>5</v>
      </c>
      <c r="D4187" s="42"/>
      <c r="F4187" s="343" t="s">
        <v>540</v>
      </c>
      <c r="G4187" s="48" t="s">
        <v>234</v>
      </c>
      <c r="H4187" s="101"/>
      <c r="I4187" s="97">
        <f t="shared" si="1669"/>
        <v>0</v>
      </c>
      <c r="J4187" s="102"/>
      <c r="K4187" s="102"/>
      <c r="L4187" s="97">
        <f t="shared" si="1673"/>
        <v>0</v>
      </c>
      <c r="M4187" s="102"/>
      <c r="N4187" s="102"/>
      <c r="R4187" s="352">
        <f>L4187-[1]გადასახდელები!L4187</f>
        <v>0</v>
      </c>
    </row>
    <row r="4188" spans="2:18" ht="50.25" hidden="1" customHeight="1">
      <c r="B4188" s="36" t="str">
        <f t="shared" si="1674"/>
        <v>b</v>
      </c>
      <c r="C4188" s="42">
        <v>5</v>
      </c>
      <c r="D4188" s="42"/>
      <c r="F4188" s="343" t="s">
        <v>541</v>
      </c>
      <c r="G4188" s="48" t="s">
        <v>235</v>
      </c>
      <c r="H4188" s="101"/>
      <c r="I4188" s="97">
        <f t="shared" si="1669"/>
        <v>0</v>
      </c>
      <c r="J4188" s="102"/>
      <c r="K4188" s="102"/>
      <c r="L4188" s="97">
        <f t="shared" si="1673"/>
        <v>0</v>
      </c>
      <c r="M4188" s="102"/>
      <c r="N4188" s="102"/>
      <c r="R4188" s="352">
        <f>L4188-[1]გადასახდელები!L4188</f>
        <v>0</v>
      </c>
    </row>
    <row r="4189" spans="2:18" ht="20.25" hidden="1" customHeight="1">
      <c r="B4189" s="36" t="str">
        <f t="shared" si="1674"/>
        <v>b</v>
      </c>
      <c r="C4189" s="42">
        <v>5</v>
      </c>
      <c r="D4189" s="42"/>
      <c r="F4189" s="343" t="s">
        <v>542</v>
      </c>
      <c r="G4189" s="48" t="s">
        <v>236</v>
      </c>
      <c r="H4189" s="101"/>
      <c r="I4189" s="97">
        <f t="shared" si="1669"/>
        <v>0</v>
      </c>
      <c r="J4189" s="102"/>
      <c r="K4189" s="102"/>
      <c r="L4189" s="97">
        <f t="shared" si="1673"/>
        <v>0</v>
      </c>
      <c r="M4189" s="102"/>
      <c r="N4189" s="102"/>
      <c r="R4189" s="352">
        <f>L4189-[1]გადასახდელები!L4189</f>
        <v>0</v>
      </c>
    </row>
    <row r="4190" spans="2:18" ht="20.25" hidden="1" customHeight="1">
      <c r="B4190" s="36" t="str">
        <f t="shared" si="1674"/>
        <v>b</v>
      </c>
      <c r="C4190" s="42">
        <v>5</v>
      </c>
      <c r="D4190" s="42"/>
      <c r="F4190" s="343" t="s">
        <v>543</v>
      </c>
      <c r="G4190" s="48" t="s">
        <v>237</v>
      </c>
      <c r="H4190" s="101"/>
      <c r="I4190" s="97">
        <f t="shared" si="1669"/>
        <v>0</v>
      </c>
      <c r="J4190" s="102"/>
      <c r="K4190" s="102"/>
      <c r="L4190" s="97">
        <f t="shared" si="1673"/>
        <v>0</v>
      </c>
      <c r="M4190" s="102"/>
      <c r="N4190" s="102"/>
      <c r="R4190" s="352">
        <f>L4190-[1]გადასახდელები!L4190</f>
        <v>0</v>
      </c>
    </row>
    <row r="4191" spans="2:18" ht="20.25" hidden="1" customHeight="1">
      <c r="B4191" s="36" t="str">
        <f t="shared" si="1674"/>
        <v>b</v>
      </c>
      <c r="C4191" s="42">
        <v>5</v>
      </c>
      <c r="D4191" s="42"/>
      <c r="F4191" s="342" t="s">
        <v>544</v>
      </c>
      <c r="G4191" s="48" t="s">
        <v>238</v>
      </c>
      <c r="H4191" s="96">
        <f>SUM(H4192:H4198)</f>
        <v>0</v>
      </c>
      <c r="I4191" s="97">
        <f t="shared" si="1669"/>
        <v>0</v>
      </c>
      <c r="J4191" s="98">
        <f>SUM(J4192:J4198)</f>
        <v>0</v>
      </c>
      <c r="K4191" s="98">
        <f>SUM(K4192:K4198)</f>
        <v>0</v>
      </c>
      <c r="L4191" s="97">
        <f t="shared" si="1673"/>
        <v>0</v>
      </c>
      <c r="M4191" s="98">
        <f>SUM(M4192:M4198)</f>
        <v>0</v>
      </c>
      <c r="N4191" s="98">
        <f>SUM(N4192:N4198)</f>
        <v>0</v>
      </c>
      <c r="O4191" s="82" t="s">
        <v>146</v>
      </c>
      <c r="R4191" s="352">
        <f>L4191-[1]გადასახდელები!L4191</f>
        <v>0</v>
      </c>
    </row>
    <row r="4192" spans="2:18" ht="23.25" hidden="1" customHeight="1">
      <c r="B4192" s="36" t="str">
        <f t="shared" si="1674"/>
        <v>b</v>
      </c>
      <c r="C4192" s="42">
        <v>6</v>
      </c>
      <c r="D4192" s="42"/>
      <c r="F4192" s="343" t="s">
        <v>545</v>
      </c>
      <c r="G4192" s="45" t="s">
        <v>198</v>
      </c>
      <c r="H4192" s="106"/>
      <c r="I4192" s="105">
        <f t="shared" si="1669"/>
        <v>0</v>
      </c>
      <c r="J4192" s="107"/>
      <c r="K4192" s="107"/>
      <c r="L4192" s="105">
        <f t="shared" ref="L4192:L4255" si="1675">M4192+N4192</f>
        <v>0</v>
      </c>
      <c r="M4192" s="107"/>
      <c r="N4192" s="107"/>
      <c r="R4192" s="352">
        <f>L4192-[1]გადასახდელები!L4192</f>
        <v>0</v>
      </c>
    </row>
    <row r="4193" spans="2:18" ht="20.25" hidden="1" customHeight="1">
      <c r="B4193" s="36" t="str">
        <f t="shared" si="1674"/>
        <v>b</v>
      </c>
      <c r="C4193" s="42">
        <v>6</v>
      </c>
      <c r="D4193" s="42"/>
      <c r="F4193" s="343" t="s">
        <v>546</v>
      </c>
      <c r="G4193" s="45" t="s">
        <v>199</v>
      </c>
      <c r="H4193" s="106"/>
      <c r="I4193" s="105">
        <f t="shared" si="1669"/>
        <v>0</v>
      </c>
      <c r="J4193" s="107"/>
      <c r="K4193" s="107"/>
      <c r="L4193" s="105">
        <f t="shared" si="1675"/>
        <v>0</v>
      </c>
      <c r="M4193" s="107"/>
      <c r="N4193" s="107"/>
      <c r="R4193" s="352">
        <f>L4193-[1]გადასახდელები!L4193</f>
        <v>0</v>
      </c>
    </row>
    <row r="4194" spans="2:18" ht="23.25" hidden="1" customHeight="1">
      <c r="B4194" s="36" t="str">
        <f t="shared" si="1674"/>
        <v>b</v>
      </c>
      <c r="C4194" s="42">
        <v>6</v>
      </c>
      <c r="D4194" s="42"/>
      <c r="F4194" s="343" t="s">
        <v>547</v>
      </c>
      <c r="G4194" s="45" t="s">
        <v>200</v>
      </c>
      <c r="H4194" s="106"/>
      <c r="I4194" s="105">
        <f t="shared" si="1669"/>
        <v>0</v>
      </c>
      <c r="J4194" s="107"/>
      <c r="K4194" s="107"/>
      <c r="L4194" s="105">
        <f t="shared" si="1675"/>
        <v>0</v>
      </c>
      <c r="M4194" s="107"/>
      <c r="N4194" s="107"/>
      <c r="R4194" s="352">
        <f>L4194-[1]გადასახდელები!L4194</f>
        <v>0</v>
      </c>
    </row>
    <row r="4195" spans="2:18" ht="31.5" hidden="1" customHeight="1">
      <c r="B4195" s="36" t="str">
        <f t="shared" si="1674"/>
        <v>b</v>
      </c>
      <c r="C4195" s="42">
        <v>6</v>
      </c>
      <c r="D4195" s="42"/>
      <c r="F4195" s="343" t="s">
        <v>615</v>
      </c>
      <c r="G4195" s="45" t="s">
        <v>201</v>
      </c>
      <c r="H4195" s="106"/>
      <c r="I4195" s="105">
        <f t="shared" si="1669"/>
        <v>0</v>
      </c>
      <c r="J4195" s="107"/>
      <c r="K4195" s="107"/>
      <c r="L4195" s="105">
        <f t="shared" si="1675"/>
        <v>0</v>
      </c>
      <c r="M4195" s="107"/>
      <c r="N4195" s="107"/>
      <c r="R4195" s="352">
        <f>L4195-[1]გადასახდელები!L4195</f>
        <v>0</v>
      </c>
    </row>
    <row r="4196" spans="2:18" ht="33.75" hidden="1" customHeight="1">
      <c r="B4196" s="36" t="str">
        <f t="shared" si="1674"/>
        <v>b</v>
      </c>
      <c r="C4196" s="42">
        <v>6</v>
      </c>
      <c r="D4196" s="42"/>
      <c r="F4196" s="343" t="s">
        <v>548</v>
      </c>
      <c r="G4196" s="45" t="s">
        <v>239</v>
      </c>
      <c r="H4196" s="106"/>
      <c r="I4196" s="105">
        <f t="shared" si="1669"/>
        <v>0</v>
      </c>
      <c r="J4196" s="107"/>
      <c r="K4196" s="107"/>
      <c r="L4196" s="105">
        <f t="shared" si="1675"/>
        <v>0</v>
      </c>
      <c r="M4196" s="107"/>
      <c r="N4196" s="107"/>
      <c r="R4196" s="352">
        <f>L4196-[1]გადასახდელები!L4196</f>
        <v>0</v>
      </c>
    </row>
    <row r="4197" spans="2:18" ht="34.5" hidden="1" customHeight="1">
      <c r="B4197" s="36" t="str">
        <f t="shared" si="1674"/>
        <v>b</v>
      </c>
      <c r="C4197" s="42">
        <v>6</v>
      </c>
      <c r="D4197" s="42"/>
      <c r="F4197" s="343" t="s">
        <v>616</v>
      </c>
      <c r="G4197" s="45" t="s">
        <v>240</v>
      </c>
      <c r="H4197" s="106"/>
      <c r="I4197" s="105">
        <f t="shared" si="1669"/>
        <v>0</v>
      </c>
      <c r="J4197" s="107"/>
      <c r="K4197" s="107"/>
      <c r="L4197" s="105">
        <f t="shared" si="1675"/>
        <v>0</v>
      </c>
      <c r="M4197" s="107"/>
      <c r="N4197" s="107"/>
      <c r="R4197" s="352">
        <f>L4197-[1]გადასახდელები!L4197</f>
        <v>0</v>
      </c>
    </row>
    <row r="4198" spans="2:18" ht="33.75" hidden="1" customHeight="1">
      <c r="B4198" s="36" t="str">
        <f t="shared" si="1674"/>
        <v>b</v>
      </c>
      <c r="C4198" s="42">
        <v>6</v>
      </c>
      <c r="D4198" s="42"/>
      <c r="F4198" s="343" t="s">
        <v>617</v>
      </c>
      <c r="G4198" s="45" t="s">
        <v>241</v>
      </c>
      <c r="H4198" s="106"/>
      <c r="I4198" s="105">
        <f t="shared" si="1669"/>
        <v>0</v>
      </c>
      <c r="J4198" s="107"/>
      <c r="K4198" s="107"/>
      <c r="L4198" s="105">
        <f t="shared" si="1675"/>
        <v>0</v>
      </c>
      <c r="M4198" s="107"/>
      <c r="N4198" s="107"/>
      <c r="R4198" s="352">
        <f>L4198-[1]გადასახდელები!L4198</f>
        <v>0</v>
      </c>
    </row>
    <row r="4199" spans="2:18" ht="34.5" hidden="1" customHeight="1">
      <c r="B4199" s="36" t="str">
        <f t="shared" si="1674"/>
        <v>b</v>
      </c>
      <c r="C4199" s="42">
        <v>5</v>
      </c>
      <c r="D4199" s="42"/>
      <c r="F4199" s="343" t="s">
        <v>618</v>
      </c>
      <c r="G4199" s="48" t="s">
        <v>242</v>
      </c>
      <c r="H4199" s="109"/>
      <c r="I4199" s="97">
        <f t="shared" si="1669"/>
        <v>0</v>
      </c>
      <c r="J4199" s="110"/>
      <c r="K4199" s="110"/>
      <c r="L4199" s="97">
        <f t="shared" si="1675"/>
        <v>0</v>
      </c>
      <c r="M4199" s="110"/>
      <c r="N4199" s="110"/>
      <c r="R4199" s="352">
        <f>L4199-[1]გადასახდელები!L4199</f>
        <v>0</v>
      </c>
    </row>
    <row r="4200" spans="2:18" ht="24.75" hidden="1" customHeight="1">
      <c r="B4200" s="36" t="str">
        <f t="shared" si="1674"/>
        <v>b</v>
      </c>
      <c r="C4200" s="42">
        <v>5</v>
      </c>
      <c r="D4200" s="42"/>
      <c r="F4200" s="343" t="s">
        <v>549</v>
      </c>
      <c r="G4200" s="48" t="s">
        <v>243</v>
      </c>
      <c r="H4200" s="109"/>
      <c r="I4200" s="97">
        <f t="shared" si="1669"/>
        <v>0</v>
      </c>
      <c r="J4200" s="110"/>
      <c r="K4200" s="110"/>
      <c r="L4200" s="97">
        <f t="shared" si="1675"/>
        <v>0</v>
      </c>
      <c r="M4200" s="110"/>
      <c r="N4200" s="110"/>
      <c r="R4200" s="352">
        <f>L4200-[1]გადასახდელები!L4200</f>
        <v>0</v>
      </c>
    </row>
    <row r="4201" spans="2:18" ht="27.75" hidden="1" customHeight="1">
      <c r="B4201" s="36" t="str">
        <f t="shared" si="1674"/>
        <v>b</v>
      </c>
      <c r="C4201" s="42">
        <v>4</v>
      </c>
      <c r="D4201" s="42"/>
      <c r="F4201" s="343" t="s">
        <v>550</v>
      </c>
      <c r="G4201" s="47" t="s">
        <v>244</v>
      </c>
      <c r="H4201" s="103"/>
      <c r="I4201" s="108">
        <f t="shared" si="1669"/>
        <v>0</v>
      </c>
      <c r="J4201" s="104"/>
      <c r="K4201" s="104"/>
      <c r="L4201" s="108">
        <f t="shared" si="1675"/>
        <v>0</v>
      </c>
      <c r="M4201" s="104"/>
      <c r="N4201" s="104"/>
      <c r="R4201" s="352">
        <f>L4201-[1]გადასახდელები!L4201</f>
        <v>0</v>
      </c>
    </row>
    <row r="4202" spans="2:18" ht="23.25" hidden="1" customHeight="1">
      <c r="B4202" s="36" t="str">
        <f t="shared" si="1674"/>
        <v>b</v>
      </c>
      <c r="C4202" s="42">
        <v>4</v>
      </c>
      <c r="D4202" s="42"/>
      <c r="F4202" s="343" t="s">
        <v>619</v>
      </c>
      <c r="G4202" s="47" t="s">
        <v>245</v>
      </c>
      <c r="H4202" s="103"/>
      <c r="I4202" s="108">
        <f t="shared" si="1669"/>
        <v>0</v>
      </c>
      <c r="J4202" s="104"/>
      <c r="K4202" s="104"/>
      <c r="L4202" s="108">
        <f t="shared" si="1675"/>
        <v>0</v>
      </c>
      <c r="M4202" s="104"/>
      <c r="N4202" s="104"/>
      <c r="R4202" s="352">
        <f>L4202-[1]გადასახდელები!L4202</f>
        <v>0</v>
      </c>
    </row>
    <row r="4203" spans="2:18" ht="24" hidden="1" customHeight="1">
      <c r="B4203" s="36" t="str">
        <f t="shared" si="1674"/>
        <v>b</v>
      </c>
      <c r="C4203" s="42">
        <v>4</v>
      </c>
      <c r="D4203" s="42"/>
      <c r="F4203" s="343" t="s">
        <v>620</v>
      </c>
      <c r="G4203" s="47" t="s">
        <v>246</v>
      </c>
      <c r="H4203" s="103"/>
      <c r="I4203" s="108">
        <f t="shared" si="1669"/>
        <v>0</v>
      </c>
      <c r="J4203" s="104"/>
      <c r="K4203" s="104"/>
      <c r="L4203" s="108">
        <f t="shared" si="1675"/>
        <v>0</v>
      </c>
      <c r="M4203" s="104"/>
      <c r="N4203" s="104"/>
      <c r="R4203" s="352">
        <f>L4203-[1]გადასახდელები!L4203</f>
        <v>0</v>
      </c>
    </row>
    <row r="4204" spans="2:18" ht="34.5" hidden="1" customHeight="1">
      <c r="B4204" s="36" t="str">
        <f t="shared" si="1674"/>
        <v>b</v>
      </c>
      <c r="C4204" s="42">
        <v>4</v>
      </c>
      <c r="D4204" s="42"/>
      <c r="F4204" s="343" t="s">
        <v>551</v>
      </c>
      <c r="G4204" s="47" t="s">
        <v>247</v>
      </c>
      <c r="H4204" s="103"/>
      <c r="I4204" s="108">
        <f t="shared" si="1669"/>
        <v>0</v>
      </c>
      <c r="J4204" s="104"/>
      <c r="K4204" s="104"/>
      <c r="L4204" s="108">
        <f t="shared" si="1675"/>
        <v>0</v>
      </c>
      <c r="M4204" s="104"/>
      <c r="N4204" s="104"/>
      <c r="R4204" s="352">
        <f>L4204-[1]გადასახდელები!L4204</f>
        <v>0</v>
      </c>
    </row>
    <row r="4205" spans="2:18" ht="33" hidden="1" customHeight="1">
      <c r="B4205" s="36" t="str">
        <f t="shared" si="1674"/>
        <v>b</v>
      </c>
      <c r="C4205" s="42">
        <v>4</v>
      </c>
      <c r="D4205" s="42"/>
      <c r="F4205" s="342" t="s">
        <v>552</v>
      </c>
      <c r="G4205" s="47" t="s">
        <v>248</v>
      </c>
      <c r="H4205" s="93">
        <f>SUM(H4206:H4211)</f>
        <v>0</v>
      </c>
      <c r="I4205" s="94">
        <f t="shared" si="1669"/>
        <v>0</v>
      </c>
      <c r="J4205" s="95">
        <f>SUM(J4206:J4211)</f>
        <v>0</v>
      </c>
      <c r="K4205" s="95">
        <f>SUM(K4206:K4211)</f>
        <v>0</v>
      </c>
      <c r="L4205" s="94">
        <f t="shared" si="1675"/>
        <v>0</v>
      </c>
      <c r="M4205" s="95">
        <f>SUM(M4206:M4211)</f>
        <v>0</v>
      </c>
      <c r="N4205" s="95">
        <f>SUM(N4206:N4211)</f>
        <v>0</v>
      </c>
      <c r="O4205" s="82" t="s">
        <v>146</v>
      </c>
      <c r="R4205" s="352">
        <f>L4205-[1]გადასახდელები!L4205</f>
        <v>0</v>
      </c>
    </row>
    <row r="4206" spans="2:18" ht="20.25" hidden="1" customHeight="1">
      <c r="B4206" s="36" t="str">
        <f t="shared" si="1674"/>
        <v>b</v>
      </c>
      <c r="C4206" s="42">
        <v>5</v>
      </c>
      <c r="D4206" s="42"/>
      <c r="F4206" s="343" t="s">
        <v>553</v>
      </c>
      <c r="G4206" s="48" t="s">
        <v>249</v>
      </c>
      <c r="H4206" s="109"/>
      <c r="I4206" s="97">
        <f t="shared" si="1669"/>
        <v>0</v>
      </c>
      <c r="J4206" s="110"/>
      <c r="K4206" s="110"/>
      <c r="L4206" s="97">
        <f t="shared" si="1675"/>
        <v>0</v>
      </c>
      <c r="M4206" s="110"/>
      <c r="N4206" s="110"/>
      <c r="Q4206" s="17">
        <f>82+55</f>
        <v>137</v>
      </c>
      <c r="R4206" s="352">
        <f>L4206-[1]გადასახდელები!L4206</f>
        <v>0</v>
      </c>
    </row>
    <row r="4207" spans="2:18" ht="20.25" hidden="1" customHeight="1">
      <c r="B4207" s="36" t="str">
        <f t="shared" si="1674"/>
        <v>b</v>
      </c>
      <c r="C4207" s="42">
        <v>5</v>
      </c>
      <c r="D4207" s="42"/>
      <c r="F4207" s="343" t="s">
        <v>554</v>
      </c>
      <c r="G4207" s="48" t="s">
        <v>250</v>
      </c>
      <c r="H4207" s="109"/>
      <c r="I4207" s="97">
        <f t="shared" ref="I4207:I4270" si="1676">J4207+K4207</f>
        <v>0</v>
      </c>
      <c r="J4207" s="110"/>
      <c r="K4207" s="110"/>
      <c r="L4207" s="97">
        <f t="shared" si="1675"/>
        <v>0</v>
      </c>
      <c r="M4207" s="110"/>
      <c r="N4207" s="110"/>
      <c r="R4207" s="352">
        <f>L4207-[1]გადასახდელები!L4207</f>
        <v>0</v>
      </c>
    </row>
    <row r="4208" spans="2:18" ht="35.25" hidden="1" customHeight="1">
      <c r="B4208" s="36" t="str">
        <f t="shared" si="1674"/>
        <v>b</v>
      </c>
      <c r="C4208" s="42">
        <v>5</v>
      </c>
      <c r="D4208" s="42"/>
      <c r="F4208" s="343" t="s">
        <v>555</v>
      </c>
      <c r="G4208" s="48" t="s">
        <v>251</v>
      </c>
      <c r="H4208" s="109"/>
      <c r="I4208" s="97">
        <f t="shared" si="1676"/>
        <v>0</v>
      </c>
      <c r="J4208" s="110"/>
      <c r="K4208" s="110"/>
      <c r="L4208" s="97">
        <f t="shared" si="1675"/>
        <v>0</v>
      </c>
      <c r="M4208" s="110"/>
      <c r="N4208" s="110"/>
      <c r="R4208" s="352">
        <f>L4208-[1]გადასახდელები!L4208</f>
        <v>0</v>
      </c>
    </row>
    <row r="4209" spans="2:18" ht="20.25" hidden="1" customHeight="1">
      <c r="B4209" s="36" t="str">
        <f t="shared" si="1674"/>
        <v>b</v>
      </c>
      <c r="C4209" s="42">
        <v>5</v>
      </c>
      <c r="D4209" s="42"/>
      <c r="F4209" s="343" t="s">
        <v>621</v>
      </c>
      <c r="G4209" s="48" t="s">
        <v>252</v>
      </c>
      <c r="H4209" s="109"/>
      <c r="I4209" s="97">
        <f t="shared" si="1676"/>
        <v>0</v>
      </c>
      <c r="J4209" s="110"/>
      <c r="K4209" s="110"/>
      <c r="L4209" s="97">
        <f t="shared" si="1675"/>
        <v>0</v>
      </c>
      <c r="M4209" s="110"/>
      <c r="N4209" s="110"/>
      <c r="R4209" s="352">
        <f>L4209-[1]გადასახდელები!L4209</f>
        <v>0</v>
      </c>
    </row>
    <row r="4210" spans="2:18" ht="30.75" hidden="1" customHeight="1">
      <c r="B4210" s="36" t="str">
        <f t="shared" si="1674"/>
        <v>b</v>
      </c>
      <c r="C4210" s="42">
        <v>5</v>
      </c>
      <c r="D4210" s="42"/>
      <c r="F4210" s="343" t="s">
        <v>622</v>
      </c>
      <c r="G4210" s="48" t="s">
        <v>253</v>
      </c>
      <c r="H4210" s="109"/>
      <c r="I4210" s="97">
        <f t="shared" si="1676"/>
        <v>0</v>
      </c>
      <c r="J4210" s="110"/>
      <c r="K4210" s="110"/>
      <c r="L4210" s="97">
        <f t="shared" si="1675"/>
        <v>0</v>
      </c>
      <c r="M4210" s="110"/>
      <c r="N4210" s="110"/>
      <c r="R4210" s="352">
        <f>L4210-[1]გადასახდელები!L4210</f>
        <v>0</v>
      </c>
    </row>
    <row r="4211" spans="2:18" ht="30.75" hidden="1" customHeight="1">
      <c r="B4211" s="36" t="str">
        <f t="shared" si="1674"/>
        <v>b</v>
      </c>
      <c r="C4211" s="42">
        <v>5</v>
      </c>
      <c r="D4211" s="42"/>
      <c r="F4211" s="343" t="s">
        <v>556</v>
      </c>
      <c r="G4211" s="48" t="s">
        <v>254</v>
      </c>
      <c r="H4211" s="109"/>
      <c r="I4211" s="97">
        <f t="shared" si="1676"/>
        <v>0</v>
      </c>
      <c r="J4211" s="110"/>
      <c r="K4211" s="110"/>
      <c r="L4211" s="97">
        <f t="shared" si="1675"/>
        <v>0</v>
      </c>
      <c r="M4211" s="110"/>
      <c r="N4211" s="110"/>
      <c r="R4211" s="352">
        <f>L4211-[1]გადასახდელები!L4211</f>
        <v>0</v>
      </c>
    </row>
    <row r="4212" spans="2:18" ht="20.25" hidden="1" customHeight="1">
      <c r="B4212" s="36" t="str">
        <f t="shared" si="1674"/>
        <v>b</v>
      </c>
      <c r="C4212" s="42">
        <v>4</v>
      </c>
      <c r="D4212" s="42"/>
      <c r="F4212" s="343" t="s">
        <v>623</v>
      </c>
      <c r="G4212" s="47" t="s">
        <v>255</v>
      </c>
      <c r="H4212" s="103"/>
      <c r="I4212" s="94">
        <f t="shared" si="1676"/>
        <v>0</v>
      </c>
      <c r="J4212" s="104"/>
      <c r="K4212" s="104"/>
      <c r="L4212" s="94">
        <f t="shared" si="1675"/>
        <v>0</v>
      </c>
      <c r="M4212" s="104"/>
      <c r="N4212" s="104"/>
      <c r="R4212" s="352">
        <f>L4212-[1]გადასახდელები!L4212</f>
        <v>0</v>
      </c>
    </row>
    <row r="4213" spans="2:18" ht="20.25" hidden="1" customHeight="1">
      <c r="B4213" s="36" t="str">
        <f t="shared" si="1674"/>
        <v>b</v>
      </c>
      <c r="C4213" s="42">
        <v>4</v>
      </c>
      <c r="D4213" s="42"/>
      <c r="F4213" s="342" t="s">
        <v>557</v>
      </c>
      <c r="G4213" s="47" t="s">
        <v>256</v>
      </c>
      <c r="H4213" s="93">
        <f>SUM(H4214:H4226)</f>
        <v>0</v>
      </c>
      <c r="I4213" s="94">
        <f t="shared" si="1676"/>
        <v>0</v>
      </c>
      <c r="J4213" s="95">
        <f>SUM(J4214:J4226)</f>
        <v>0</v>
      </c>
      <c r="K4213" s="95">
        <f>SUM(K4214:K4226)</f>
        <v>0</v>
      </c>
      <c r="L4213" s="94">
        <f t="shared" si="1675"/>
        <v>0</v>
      </c>
      <c r="M4213" s="95">
        <f>SUM(M4214:M4226)</f>
        <v>0</v>
      </c>
      <c r="N4213" s="95">
        <f>SUM(N4214:N4226)</f>
        <v>0</v>
      </c>
      <c r="O4213" s="82" t="s">
        <v>146</v>
      </c>
      <c r="R4213" s="352">
        <f>L4213-[1]გადასახდელები!L4213</f>
        <v>0</v>
      </c>
    </row>
    <row r="4214" spans="2:18" ht="20.25" hidden="1" customHeight="1">
      <c r="B4214" s="36" t="str">
        <f t="shared" si="1674"/>
        <v>b</v>
      </c>
      <c r="C4214" s="42">
        <v>5</v>
      </c>
      <c r="D4214" s="42"/>
      <c r="F4214" s="343" t="s">
        <v>624</v>
      </c>
      <c r="G4214" s="48" t="s">
        <v>257</v>
      </c>
      <c r="H4214" s="109"/>
      <c r="I4214" s="97">
        <f t="shared" si="1676"/>
        <v>0</v>
      </c>
      <c r="J4214" s="110"/>
      <c r="K4214" s="110"/>
      <c r="L4214" s="97">
        <f t="shared" si="1675"/>
        <v>0</v>
      </c>
      <c r="M4214" s="110"/>
      <c r="N4214" s="110"/>
      <c r="R4214" s="352">
        <f>L4214-[1]გადასახდელები!L4214</f>
        <v>0</v>
      </c>
    </row>
    <row r="4215" spans="2:18" ht="30" hidden="1" customHeight="1">
      <c r="B4215" s="36" t="str">
        <f t="shared" si="1674"/>
        <v>b</v>
      </c>
      <c r="C4215" s="42">
        <v>5</v>
      </c>
      <c r="D4215" s="42"/>
      <c r="F4215" s="343" t="s">
        <v>625</v>
      </c>
      <c r="G4215" s="48" t="s">
        <v>258</v>
      </c>
      <c r="H4215" s="109"/>
      <c r="I4215" s="97">
        <f t="shared" si="1676"/>
        <v>0</v>
      </c>
      <c r="J4215" s="110"/>
      <c r="K4215" s="110"/>
      <c r="L4215" s="97">
        <f t="shared" si="1675"/>
        <v>0</v>
      </c>
      <c r="M4215" s="110"/>
      <c r="N4215" s="110"/>
      <c r="R4215" s="352">
        <f>L4215-[1]გადასახდელები!L4215</f>
        <v>0</v>
      </c>
    </row>
    <row r="4216" spans="2:18" ht="22.5" hidden="1" customHeight="1">
      <c r="B4216" s="36" t="str">
        <f t="shared" si="1674"/>
        <v>b</v>
      </c>
      <c r="C4216" s="42">
        <v>5</v>
      </c>
      <c r="D4216" s="42"/>
      <c r="F4216" s="343" t="s">
        <v>558</v>
      </c>
      <c r="G4216" s="48" t="s">
        <v>259</v>
      </c>
      <c r="H4216" s="109"/>
      <c r="I4216" s="97">
        <f t="shared" si="1676"/>
        <v>0</v>
      </c>
      <c r="J4216" s="110"/>
      <c r="K4216" s="110"/>
      <c r="L4216" s="97">
        <f t="shared" si="1675"/>
        <v>0</v>
      </c>
      <c r="M4216" s="110"/>
      <c r="N4216" s="110"/>
      <c r="R4216" s="352">
        <f>L4216-[1]გადასახდელები!L4216</f>
        <v>0</v>
      </c>
    </row>
    <row r="4217" spans="2:18" ht="33.75" hidden="1" customHeight="1">
      <c r="B4217" s="36" t="str">
        <f t="shared" si="1674"/>
        <v>b</v>
      </c>
      <c r="C4217" s="42">
        <v>5</v>
      </c>
      <c r="D4217" s="42"/>
      <c r="F4217" s="343" t="s">
        <v>626</v>
      </c>
      <c r="G4217" s="48" t="s">
        <v>260</v>
      </c>
      <c r="H4217" s="109"/>
      <c r="I4217" s="97">
        <f t="shared" si="1676"/>
        <v>0</v>
      </c>
      <c r="J4217" s="110"/>
      <c r="K4217" s="110"/>
      <c r="L4217" s="97">
        <f t="shared" si="1675"/>
        <v>0</v>
      </c>
      <c r="M4217" s="110"/>
      <c r="N4217" s="110"/>
      <c r="R4217" s="352">
        <f>L4217-[1]გადასახდელები!L4217</f>
        <v>0</v>
      </c>
    </row>
    <row r="4218" spans="2:18" ht="24.75" hidden="1" customHeight="1">
      <c r="B4218" s="36" t="str">
        <f t="shared" si="1674"/>
        <v>b</v>
      </c>
      <c r="C4218" s="42">
        <v>5</v>
      </c>
      <c r="D4218" s="42"/>
      <c r="F4218" s="343" t="s">
        <v>627</v>
      </c>
      <c r="G4218" s="48" t="s">
        <v>261</v>
      </c>
      <c r="H4218" s="109"/>
      <c r="I4218" s="97">
        <f t="shared" si="1676"/>
        <v>0</v>
      </c>
      <c r="J4218" s="110"/>
      <c r="K4218" s="110"/>
      <c r="L4218" s="97">
        <f t="shared" si="1675"/>
        <v>0</v>
      </c>
      <c r="M4218" s="110"/>
      <c r="N4218" s="110"/>
      <c r="R4218" s="352">
        <f>L4218-[1]გადასახდელები!L4218</f>
        <v>0</v>
      </c>
    </row>
    <row r="4219" spans="2:18" ht="35.25" hidden="1" customHeight="1">
      <c r="B4219" s="36" t="str">
        <f t="shared" si="1674"/>
        <v>b</v>
      </c>
      <c r="C4219" s="42">
        <v>5</v>
      </c>
      <c r="D4219" s="42"/>
      <c r="F4219" s="343" t="s">
        <v>628</v>
      </c>
      <c r="G4219" s="48" t="s">
        <v>262</v>
      </c>
      <c r="H4219" s="109"/>
      <c r="I4219" s="97">
        <f t="shared" si="1676"/>
        <v>0</v>
      </c>
      <c r="J4219" s="110"/>
      <c r="K4219" s="110"/>
      <c r="L4219" s="97">
        <f t="shared" si="1675"/>
        <v>0</v>
      </c>
      <c r="M4219" s="110"/>
      <c r="N4219" s="110"/>
      <c r="R4219" s="352">
        <f>L4219-[1]გადასახდელები!L4219</f>
        <v>0</v>
      </c>
    </row>
    <row r="4220" spans="2:18" ht="33.75" hidden="1" customHeight="1">
      <c r="B4220" s="36" t="str">
        <f t="shared" si="1674"/>
        <v>b</v>
      </c>
      <c r="C4220" s="42">
        <v>5</v>
      </c>
      <c r="D4220" s="42"/>
      <c r="F4220" s="343" t="s">
        <v>629</v>
      </c>
      <c r="G4220" s="48" t="s">
        <v>263</v>
      </c>
      <c r="H4220" s="109"/>
      <c r="I4220" s="97">
        <f t="shared" si="1676"/>
        <v>0</v>
      </c>
      <c r="J4220" s="110"/>
      <c r="K4220" s="110"/>
      <c r="L4220" s="97">
        <f t="shared" si="1675"/>
        <v>0</v>
      </c>
      <c r="M4220" s="110"/>
      <c r="N4220" s="110"/>
      <c r="R4220" s="352">
        <f>L4220-[1]გადასახდელები!L4220</f>
        <v>0</v>
      </c>
    </row>
    <row r="4221" spans="2:18" ht="20.25" hidden="1" customHeight="1">
      <c r="B4221" s="36" t="str">
        <f t="shared" si="1674"/>
        <v>b</v>
      </c>
      <c r="C4221" s="42">
        <v>5</v>
      </c>
      <c r="D4221" s="42"/>
      <c r="F4221" s="343" t="s">
        <v>630</v>
      </c>
      <c r="G4221" s="48" t="s">
        <v>264</v>
      </c>
      <c r="H4221" s="109"/>
      <c r="I4221" s="97">
        <f t="shared" si="1676"/>
        <v>0</v>
      </c>
      <c r="J4221" s="110"/>
      <c r="K4221" s="110"/>
      <c r="L4221" s="97">
        <f t="shared" si="1675"/>
        <v>0</v>
      </c>
      <c r="M4221" s="110"/>
      <c r="N4221" s="110"/>
      <c r="R4221" s="352">
        <f>L4221-[1]გადასახდელები!L4221</f>
        <v>0</v>
      </c>
    </row>
    <row r="4222" spans="2:18" ht="20.25" hidden="1" customHeight="1">
      <c r="B4222" s="36" t="str">
        <f t="shared" si="1674"/>
        <v>b</v>
      </c>
      <c r="C4222" s="42">
        <v>5</v>
      </c>
      <c r="D4222" s="42"/>
      <c r="F4222" s="343" t="s">
        <v>631</v>
      </c>
      <c r="G4222" s="48" t="s">
        <v>265</v>
      </c>
      <c r="H4222" s="109"/>
      <c r="I4222" s="97">
        <f t="shared" si="1676"/>
        <v>0</v>
      </c>
      <c r="J4222" s="110"/>
      <c r="K4222" s="110"/>
      <c r="L4222" s="97">
        <f t="shared" si="1675"/>
        <v>0</v>
      </c>
      <c r="M4222" s="110"/>
      <c r="N4222" s="110"/>
      <c r="R4222" s="352">
        <f>L4222-[1]გადასახდელები!L4222</f>
        <v>0</v>
      </c>
    </row>
    <row r="4223" spans="2:18" ht="20.25" hidden="1" customHeight="1">
      <c r="B4223" s="36" t="str">
        <f t="shared" si="1674"/>
        <v>b</v>
      </c>
      <c r="C4223" s="42">
        <v>5</v>
      </c>
      <c r="D4223" s="42"/>
      <c r="F4223" s="343" t="s">
        <v>559</v>
      </c>
      <c r="G4223" s="48" t="s">
        <v>266</v>
      </c>
      <c r="H4223" s="109"/>
      <c r="I4223" s="97">
        <f t="shared" si="1676"/>
        <v>0</v>
      </c>
      <c r="J4223" s="110"/>
      <c r="K4223" s="110"/>
      <c r="L4223" s="97">
        <f t="shared" si="1675"/>
        <v>0</v>
      </c>
      <c r="M4223" s="110"/>
      <c r="N4223" s="110"/>
      <c r="R4223" s="352">
        <f>L4223-[1]გადასახდელები!L4223</f>
        <v>0</v>
      </c>
    </row>
    <row r="4224" spans="2:18" ht="20.25" hidden="1" customHeight="1">
      <c r="B4224" s="36" t="str">
        <f t="shared" si="1674"/>
        <v>b</v>
      </c>
      <c r="C4224" s="42">
        <v>5</v>
      </c>
      <c r="D4224" s="42"/>
      <c r="F4224" s="343" t="s">
        <v>632</v>
      </c>
      <c r="G4224" s="48" t="s">
        <v>267</v>
      </c>
      <c r="H4224" s="109"/>
      <c r="I4224" s="97">
        <f t="shared" si="1676"/>
        <v>0</v>
      </c>
      <c r="J4224" s="110"/>
      <c r="K4224" s="110"/>
      <c r="L4224" s="97">
        <f t="shared" si="1675"/>
        <v>0</v>
      </c>
      <c r="M4224" s="110"/>
      <c r="N4224" s="110"/>
      <c r="R4224" s="352">
        <f>L4224-[1]გადასახდელები!L4224</f>
        <v>0</v>
      </c>
    </row>
    <row r="4225" spans="2:18" ht="34.5" hidden="1" customHeight="1">
      <c r="B4225" s="36" t="str">
        <f t="shared" si="1674"/>
        <v>b</v>
      </c>
      <c r="C4225" s="42">
        <v>5</v>
      </c>
      <c r="D4225" s="42"/>
      <c r="F4225" s="343" t="s">
        <v>633</v>
      </c>
      <c r="G4225" s="48" t="s">
        <v>268</v>
      </c>
      <c r="H4225" s="109"/>
      <c r="I4225" s="97">
        <f t="shared" si="1676"/>
        <v>0</v>
      </c>
      <c r="J4225" s="110"/>
      <c r="K4225" s="110"/>
      <c r="L4225" s="97">
        <f t="shared" si="1675"/>
        <v>0</v>
      </c>
      <c r="M4225" s="110"/>
      <c r="N4225" s="110"/>
      <c r="R4225" s="352">
        <f>L4225-[1]გადასახდელები!L4225</f>
        <v>0</v>
      </c>
    </row>
    <row r="4226" spans="2:18" ht="30.75" hidden="1" customHeight="1">
      <c r="B4226" s="36" t="str">
        <f t="shared" si="1674"/>
        <v>b</v>
      </c>
      <c r="C4226" s="42">
        <v>5</v>
      </c>
      <c r="D4226" s="42"/>
      <c r="F4226" s="343" t="s">
        <v>560</v>
      </c>
      <c r="G4226" s="48" t="s">
        <v>269</v>
      </c>
      <c r="H4226" s="109"/>
      <c r="I4226" s="97">
        <f t="shared" si="1676"/>
        <v>0</v>
      </c>
      <c r="J4226" s="110"/>
      <c r="K4226" s="110"/>
      <c r="L4226" s="97">
        <f t="shared" si="1675"/>
        <v>0</v>
      </c>
      <c r="M4226" s="110"/>
      <c r="N4226" s="110"/>
      <c r="R4226" s="352">
        <f>L4226-[1]გადასახდელები!L4226</f>
        <v>0</v>
      </c>
    </row>
    <row r="4227" spans="2:18" ht="20.25" hidden="1" customHeight="1">
      <c r="B4227" s="36" t="str">
        <f t="shared" si="1674"/>
        <v>b</v>
      </c>
      <c r="C4227" s="42">
        <v>3</v>
      </c>
      <c r="D4227" s="42"/>
      <c r="F4227" s="343" t="s">
        <v>634</v>
      </c>
      <c r="G4227" s="57" t="s">
        <v>209</v>
      </c>
      <c r="H4227" s="111"/>
      <c r="I4227" s="90">
        <f t="shared" si="1676"/>
        <v>0</v>
      </c>
      <c r="J4227" s="112"/>
      <c r="K4227" s="112"/>
      <c r="L4227" s="90">
        <f t="shared" si="1675"/>
        <v>0</v>
      </c>
      <c r="M4227" s="112"/>
      <c r="N4227" s="112"/>
      <c r="R4227" s="352">
        <f>L4227-[1]გადასახდელები!L4227</f>
        <v>0</v>
      </c>
    </row>
    <row r="4228" spans="2:18" ht="20.25" hidden="1" customHeight="1">
      <c r="B4228" s="36" t="str">
        <f t="shared" si="1674"/>
        <v>b</v>
      </c>
      <c r="C4228" s="42">
        <v>3</v>
      </c>
      <c r="D4228" s="42"/>
      <c r="F4228" s="342" t="s">
        <v>635</v>
      </c>
      <c r="G4228" s="57" t="s">
        <v>208</v>
      </c>
      <c r="H4228" s="89">
        <f>H4229+H4234+H4235</f>
        <v>0</v>
      </c>
      <c r="I4228" s="90">
        <f t="shared" si="1676"/>
        <v>0</v>
      </c>
      <c r="J4228" s="92">
        <f>J4229+J4234+J4235</f>
        <v>0</v>
      </c>
      <c r="K4228" s="92">
        <f>K4229+K4234+K4235</f>
        <v>0</v>
      </c>
      <c r="L4228" s="90">
        <f t="shared" si="1675"/>
        <v>0</v>
      </c>
      <c r="M4228" s="92">
        <f>M4229+M4234+M4235</f>
        <v>0</v>
      </c>
      <c r="N4228" s="92">
        <f>N4229+N4234+N4235</f>
        <v>0</v>
      </c>
      <c r="O4228" s="82" t="s">
        <v>146</v>
      </c>
      <c r="R4228" s="352">
        <f>L4228-[1]გადასახდელები!L4228</f>
        <v>0</v>
      </c>
    </row>
    <row r="4229" spans="2:18" ht="20.25" hidden="1" customHeight="1">
      <c r="B4229" s="36" t="str">
        <f t="shared" si="1674"/>
        <v>b</v>
      </c>
      <c r="C4229" s="42">
        <v>4</v>
      </c>
      <c r="D4229" s="42"/>
      <c r="F4229" s="342" t="s">
        <v>636</v>
      </c>
      <c r="G4229" s="47" t="s">
        <v>270</v>
      </c>
      <c r="H4229" s="93">
        <f>SUM(H4230:H4233)</f>
        <v>0</v>
      </c>
      <c r="I4229" s="94">
        <f t="shared" si="1676"/>
        <v>0</v>
      </c>
      <c r="J4229" s="95">
        <f>SUM(J4230:J4233)</f>
        <v>0</v>
      </c>
      <c r="K4229" s="95">
        <f>SUM(K4230:K4233)</f>
        <v>0</v>
      </c>
      <c r="L4229" s="94">
        <f t="shared" si="1675"/>
        <v>0</v>
      </c>
      <c r="M4229" s="95">
        <f>SUM(M4230:M4233)</f>
        <v>0</v>
      </c>
      <c r="N4229" s="95">
        <f>SUM(N4230:N4233)</f>
        <v>0</v>
      </c>
      <c r="O4229" s="82" t="s">
        <v>146</v>
      </c>
      <c r="R4229" s="352">
        <f>L4229-[1]გადასახდელები!L4229</f>
        <v>0</v>
      </c>
    </row>
    <row r="4230" spans="2:18" ht="20.25" hidden="1" customHeight="1">
      <c r="B4230" s="36" t="str">
        <f t="shared" si="1674"/>
        <v>b</v>
      </c>
      <c r="C4230" s="42">
        <v>5</v>
      </c>
      <c r="D4230" s="42"/>
      <c r="F4230" s="343" t="s">
        <v>637</v>
      </c>
      <c r="G4230" s="48" t="s">
        <v>271</v>
      </c>
      <c r="H4230" s="101"/>
      <c r="I4230" s="97">
        <f t="shared" si="1676"/>
        <v>0</v>
      </c>
      <c r="J4230" s="102"/>
      <c r="K4230" s="102"/>
      <c r="L4230" s="97">
        <f t="shared" si="1675"/>
        <v>0</v>
      </c>
      <c r="M4230" s="102"/>
      <c r="N4230" s="102"/>
      <c r="R4230" s="352">
        <f>L4230-[1]გადასახდელები!L4230</f>
        <v>0</v>
      </c>
    </row>
    <row r="4231" spans="2:18" ht="20.25" hidden="1" customHeight="1">
      <c r="B4231" s="36" t="str">
        <f t="shared" ref="B4231:B4294" si="1677">IF(H4231+I4231+L4231&gt;0,"a","b")</f>
        <v>b</v>
      </c>
      <c r="C4231" s="42">
        <v>5</v>
      </c>
      <c r="D4231" s="42"/>
      <c r="F4231" s="343" t="s">
        <v>638</v>
      </c>
      <c r="G4231" s="48" t="s">
        <v>272</v>
      </c>
      <c r="H4231" s="101"/>
      <c r="I4231" s="97">
        <f t="shared" si="1676"/>
        <v>0</v>
      </c>
      <c r="J4231" s="102"/>
      <c r="K4231" s="102"/>
      <c r="L4231" s="97">
        <f t="shared" si="1675"/>
        <v>0</v>
      </c>
      <c r="M4231" s="102"/>
      <c r="N4231" s="102"/>
      <c r="R4231" s="352">
        <f>L4231-[1]გადასახდელები!L4231</f>
        <v>0</v>
      </c>
    </row>
    <row r="4232" spans="2:18" ht="20.25" hidden="1" customHeight="1">
      <c r="B4232" s="36" t="str">
        <f t="shared" si="1677"/>
        <v>b</v>
      </c>
      <c r="C4232" s="42">
        <v>5</v>
      </c>
      <c r="D4232" s="42"/>
      <c r="F4232" s="343" t="s">
        <v>639</v>
      </c>
      <c r="G4232" s="48" t="s">
        <v>273</v>
      </c>
      <c r="H4232" s="101"/>
      <c r="I4232" s="97">
        <f t="shared" si="1676"/>
        <v>0</v>
      </c>
      <c r="J4232" s="102"/>
      <c r="K4232" s="102"/>
      <c r="L4232" s="97">
        <f t="shared" si="1675"/>
        <v>0</v>
      </c>
      <c r="M4232" s="102"/>
      <c r="N4232" s="102"/>
      <c r="R4232" s="352">
        <f>L4232-[1]გადასახდელები!L4232</f>
        <v>0</v>
      </c>
    </row>
    <row r="4233" spans="2:18" ht="20.25" hidden="1" customHeight="1">
      <c r="B4233" s="36" t="str">
        <f t="shared" si="1677"/>
        <v>b</v>
      </c>
      <c r="C4233" s="42">
        <v>5</v>
      </c>
      <c r="D4233" s="42"/>
      <c r="F4233" s="343" t="s">
        <v>640</v>
      </c>
      <c r="G4233" s="48" t="s">
        <v>274</v>
      </c>
      <c r="H4233" s="101"/>
      <c r="I4233" s="97">
        <f t="shared" si="1676"/>
        <v>0</v>
      </c>
      <c r="J4233" s="102"/>
      <c r="K4233" s="102"/>
      <c r="L4233" s="97">
        <f t="shared" si="1675"/>
        <v>0</v>
      </c>
      <c r="M4233" s="102"/>
      <c r="N4233" s="102"/>
      <c r="R4233" s="352">
        <f>L4233-[1]გადასახდელები!L4233</f>
        <v>0</v>
      </c>
    </row>
    <row r="4234" spans="2:18" ht="20.25" hidden="1" customHeight="1">
      <c r="B4234" s="36" t="str">
        <f t="shared" si="1677"/>
        <v>b</v>
      </c>
      <c r="C4234" s="42">
        <v>4</v>
      </c>
      <c r="D4234" s="42"/>
      <c r="F4234" s="343" t="s">
        <v>641</v>
      </c>
      <c r="G4234" s="47" t="s">
        <v>275</v>
      </c>
      <c r="H4234" s="103"/>
      <c r="I4234" s="94">
        <f t="shared" si="1676"/>
        <v>0</v>
      </c>
      <c r="J4234" s="104"/>
      <c r="K4234" s="104"/>
      <c r="L4234" s="94">
        <f t="shared" si="1675"/>
        <v>0</v>
      </c>
      <c r="M4234" s="104"/>
      <c r="N4234" s="104"/>
      <c r="R4234" s="352">
        <f>L4234-[1]გადასახდელები!L4234</f>
        <v>0</v>
      </c>
    </row>
    <row r="4235" spans="2:18" ht="36" hidden="1" customHeight="1">
      <c r="B4235" s="36" t="str">
        <f t="shared" si="1677"/>
        <v>b</v>
      </c>
      <c r="C4235" s="42">
        <v>4</v>
      </c>
      <c r="D4235" s="42"/>
      <c r="F4235" s="343" t="s">
        <v>642</v>
      </c>
      <c r="G4235" s="47" t="s">
        <v>276</v>
      </c>
      <c r="H4235" s="103"/>
      <c r="I4235" s="94">
        <f t="shared" si="1676"/>
        <v>0</v>
      </c>
      <c r="J4235" s="104"/>
      <c r="K4235" s="104"/>
      <c r="L4235" s="94">
        <f t="shared" si="1675"/>
        <v>0</v>
      </c>
      <c r="M4235" s="104"/>
      <c r="N4235" s="104"/>
      <c r="R4235" s="352">
        <f>L4235-[1]გადასახდელები!L4235</f>
        <v>0</v>
      </c>
    </row>
    <row r="4236" spans="2:18" ht="20.25" customHeight="1" thickBot="1">
      <c r="B4236" s="36" t="str">
        <f t="shared" si="1677"/>
        <v>a</v>
      </c>
      <c r="C4236" s="42">
        <v>3</v>
      </c>
      <c r="D4236" s="42"/>
      <c r="F4236" s="343" t="s">
        <v>561</v>
      </c>
      <c r="G4236" s="57" t="s">
        <v>202</v>
      </c>
      <c r="H4236" s="111">
        <v>70</v>
      </c>
      <c r="I4236" s="90">
        <f t="shared" si="1676"/>
        <v>77.8</v>
      </c>
      <c r="J4236" s="112"/>
      <c r="K4236" s="112">
        <v>77.8</v>
      </c>
      <c r="L4236" s="90">
        <f t="shared" si="1675"/>
        <v>24.849000000000011</v>
      </c>
      <c r="M4236" s="112"/>
      <c r="N4236" s="112">
        <f>5.58+0.2+0.4+0.03+0.042+0.41+0.21+0.232+11.16+0.1+0.1+0.441+0.035+0.045+0.038+0.146+5.58+0.1</f>
        <v>24.849000000000011</v>
      </c>
      <c r="R4236" s="352">
        <f>L4236-[1]გადასახდელები!L4236</f>
        <v>-685.15099999999995</v>
      </c>
    </row>
    <row r="4237" spans="2:18" ht="20.25" hidden="1" customHeight="1">
      <c r="B4237" s="36" t="str">
        <f t="shared" si="1677"/>
        <v>b</v>
      </c>
      <c r="C4237" s="42">
        <v>3</v>
      </c>
      <c r="D4237" s="42"/>
      <c r="F4237" s="342" t="s">
        <v>562</v>
      </c>
      <c r="G4237" s="57" t="s">
        <v>203</v>
      </c>
      <c r="H4237" s="89">
        <f>H4238+H4241+H4244</f>
        <v>0</v>
      </c>
      <c r="I4237" s="90">
        <f t="shared" si="1676"/>
        <v>0</v>
      </c>
      <c r="J4237" s="92">
        <f>J4238+J4241+J4244</f>
        <v>0</v>
      </c>
      <c r="K4237" s="92">
        <f>K4238+K4241+K4244</f>
        <v>0</v>
      </c>
      <c r="L4237" s="90">
        <f t="shared" si="1675"/>
        <v>0</v>
      </c>
      <c r="M4237" s="92">
        <f>M4238+M4241+M4244</f>
        <v>0</v>
      </c>
      <c r="N4237" s="92">
        <f>N4238+N4241+N4244</f>
        <v>0</v>
      </c>
      <c r="O4237" s="82" t="s">
        <v>146</v>
      </c>
      <c r="R4237" s="352">
        <f>L4237-[1]გადასახდელები!L4237</f>
        <v>0</v>
      </c>
    </row>
    <row r="4238" spans="2:18" ht="20.25" hidden="1" customHeight="1">
      <c r="B4238" s="36" t="str">
        <f t="shared" si="1677"/>
        <v>b</v>
      </c>
      <c r="C4238" s="42">
        <v>4</v>
      </c>
      <c r="D4238" s="42"/>
      <c r="F4238" s="342" t="s">
        <v>643</v>
      </c>
      <c r="G4238" s="47" t="s">
        <v>277</v>
      </c>
      <c r="H4238" s="93">
        <f>SUM(H4239:H4240)</f>
        <v>0</v>
      </c>
      <c r="I4238" s="94">
        <f t="shared" si="1676"/>
        <v>0</v>
      </c>
      <c r="J4238" s="95">
        <f>SUM(J4239:J4240)</f>
        <v>0</v>
      </c>
      <c r="K4238" s="95">
        <f>SUM(K4239:K4240)</f>
        <v>0</v>
      </c>
      <c r="L4238" s="94">
        <f t="shared" si="1675"/>
        <v>0</v>
      </c>
      <c r="M4238" s="95">
        <f>SUM(M4239:M4240)</f>
        <v>0</v>
      </c>
      <c r="N4238" s="95">
        <f>SUM(N4239:N4240)</f>
        <v>0</v>
      </c>
      <c r="O4238" s="82" t="s">
        <v>146</v>
      </c>
      <c r="R4238" s="352">
        <f>L4238-[1]გადასახდელები!L4238</f>
        <v>0</v>
      </c>
    </row>
    <row r="4239" spans="2:18" ht="20.25" hidden="1" customHeight="1">
      <c r="B4239" s="36" t="str">
        <f t="shared" si="1677"/>
        <v>b</v>
      </c>
      <c r="C4239" s="42">
        <v>5</v>
      </c>
      <c r="D4239" s="42"/>
      <c r="F4239" s="343" t="s">
        <v>644</v>
      </c>
      <c r="G4239" s="48" t="s">
        <v>278</v>
      </c>
      <c r="H4239" s="101"/>
      <c r="I4239" s="97">
        <f t="shared" si="1676"/>
        <v>0</v>
      </c>
      <c r="J4239" s="102"/>
      <c r="K4239" s="102"/>
      <c r="L4239" s="97">
        <f t="shared" si="1675"/>
        <v>0</v>
      </c>
      <c r="M4239" s="102"/>
      <c r="N4239" s="102"/>
      <c r="R4239" s="352">
        <f>L4239-[1]გადასახდელები!L4239</f>
        <v>0</v>
      </c>
    </row>
    <row r="4240" spans="2:18" ht="20.25" hidden="1" customHeight="1">
      <c r="B4240" s="36" t="str">
        <f t="shared" si="1677"/>
        <v>b</v>
      </c>
      <c r="C4240" s="42">
        <v>5</v>
      </c>
      <c r="D4240" s="42"/>
      <c r="F4240" s="343" t="s">
        <v>645</v>
      </c>
      <c r="G4240" s="48" t="s">
        <v>204</v>
      </c>
      <c r="H4240" s="101"/>
      <c r="I4240" s="97">
        <f t="shared" si="1676"/>
        <v>0</v>
      </c>
      <c r="J4240" s="102"/>
      <c r="K4240" s="102"/>
      <c r="L4240" s="97">
        <f t="shared" si="1675"/>
        <v>0</v>
      </c>
      <c r="M4240" s="102"/>
      <c r="N4240" s="102"/>
      <c r="R4240" s="352">
        <f>L4240-[1]გადასახდელები!L4240</f>
        <v>0</v>
      </c>
    </row>
    <row r="4241" spans="2:18" ht="20.25" hidden="1" customHeight="1">
      <c r="B4241" s="36" t="str">
        <f t="shared" si="1677"/>
        <v>b</v>
      </c>
      <c r="C4241" s="42">
        <v>4</v>
      </c>
      <c r="D4241" s="42"/>
      <c r="F4241" s="342" t="s">
        <v>646</v>
      </c>
      <c r="G4241" s="47" t="s">
        <v>279</v>
      </c>
      <c r="H4241" s="93">
        <f>SUM(H4242:H4243)</f>
        <v>0</v>
      </c>
      <c r="I4241" s="94">
        <f t="shared" si="1676"/>
        <v>0</v>
      </c>
      <c r="J4241" s="95">
        <f>SUM(J4242:J4243)</f>
        <v>0</v>
      </c>
      <c r="K4241" s="95">
        <f>SUM(K4242:K4243)</f>
        <v>0</v>
      </c>
      <c r="L4241" s="94">
        <f t="shared" si="1675"/>
        <v>0</v>
      </c>
      <c r="M4241" s="95">
        <f>SUM(M4242:M4243)</f>
        <v>0</v>
      </c>
      <c r="N4241" s="95">
        <f>SUM(N4242:N4243)</f>
        <v>0</v>
      </c>
      <c r="O4241" s="82" t="s">
        <v>146</v>
      </c>
      <c r="R4241" s="352">
        <f>L4241-[1]გადასახდელები!L4241</f>
        <v>0</v>
      </c>
    </row>
    <row r="4242" spans="2:18" ht="20.25" hidden="1" customHeight="1">
      <c r="B4242" s="36" t="str">
        <f t="shared" si="1677"/>
        <v>b</v>
      </c>
      <c r="C4242" s="42">
        <v>5</v>
      </c>
      <c r="D4242" s="42"/>
      <c r="F4242" s="343" t="s">
        <v>647</v>
      </c>
      <c r="G4242" s="48" t="s">
        <v>278</v>
      </c>
      <c r="H4242" s="101"/>
      <c r="I4242" s="97">
        <f t="shared" si="1676"/>
        <v>0</v>
      </c>
      <c r="J4242" s="102"/>
      <c r="K4242" s="102"/>
      <c r="L4242" s="97">
        <f t="shared" si="1675"/>
        <v>0</v>
      </c>
      <c r="M4242" s="102"/>
      <c r="N4242" s="102"/>
      <c r="R4242" s="352">
        <f>L4242-[1]გადასახდელები!L4242</f>
        <v>0</v>
      </c>
    </row>
    <row r="4243" spans="2:18" ht="20.25" hidden="1" customHeight="1">
      <c r="B4243" s="36" t="str">
        <f t="shared" si="1677"/>
        <v>b</v>
      </c>
      <c r="C4243" s="42">
        <v>5</v>
      </c>
      <c r="D4243" s="42"/>
      <c r="F4243" s="343" t="s">
        <v>648</v>
      </c>
      <c r="G4243" s="48" t="s">
        <v>204</v>
      </c>
      <c r="H4243" s="101"/>
      <c r="I4243" s="97">
        <f t="shared" si="1676"/>
        <v>0</v>
      </c>
      <c r="J4243" s="102"/>
      <c r="K4243" s="102"/>
      <c r="L4243" s="97">
        <f t="shared" si="1675"/>
        <v>0</v>
      </c>
      <c r="M4243" s="102"/>
      <c r="N4243" s="102"/>
      <c r="R4243" s="352">
        <f>L4243-[1]გადასახდელები!L4243</f>
        <v>0</v>
      </c>
    </row>
    <row r="4244" spans="2:18" ht="20.25" hidden="1" customHeight="1">
      <c r="B4244" s="36" t="str">
        <f t="shared" si="1677"/>
        <v>b</v>
      </c>
      <c r="C4244" s="42">
        <v>4</v>
      </c>
      <c r="D4244" s="42"/>
      <c r="F4244" s="342" t="s">
        <v>563</v>
      </c>
      <c r="G4244" s="47" t="s">
        <v>280</v>
      </c>
      <c r="H4244" s="93">
        <f>SUM(H4245:H4246)</f>
        <v>0</v>
      </c>
      <c r="I4244" s="94">
        <f t="shared" si="1676"/>
        <v>0</v>
      </c>
      <c r="J4244" s="95">
        <f>SUM(J4245:J4246)</f>
        <v>0</v>
      </c>
      <c r="K4244" s="95">
        <f>SUM(K4245:K4246)</f>
        <v>0</v>
      </c>
      <c r="L4244" s="94">
        <f t="shared" si="1675"/>
        <v>0</v>
      </c>
      <c r="M4244" s="95">
        <f>SUM(M4245:M4246)</f>
        <v>0</v>
      </c>
      <c r="N4244" s="95">
        <f>SUM(N4245:N4246)</f>
        <v>0</v>
      </c>
      <c r="O4244" s="82" t="s">
        <v>146</v>
      </c>
      <c r="R4244" s="352">
        <f>L4244-[1]გადასახდელები!L4244</f>
        <v>0</v>
      </c>
    </row>
    <row r="4245" spans="2:18" ht="20.25" hidden="1" customHeight="1">
      <c r="B4245" s="36" t="str">
        <f t="shared" si="1677"/>
        <v>b</v>
      </c>
      <c r="C4245" s="42">
        <v>5</v>
      </c>
      <c r="D4245" s="42"/>
      <c r="F4245" s="343" t="s">
        <v>649</v>
      </c>
      <c r="G4245" s="48" t="s">
        <v>278</v>
      </c>
      <c r="H4245" s="101"/>
      <c r="I4245" s="97">
        <f t="shared" si="1676"/>
        <v>0</v>
      </c>
      <c r="J4245" s="102"/>
      <c r="K4245" s="102"/>
      <c r="L4245" s="97">
        <f t="shared" si="1675"/>
        <v>0</v>
      </c>
      <c r="M4245" s="102"/>
      <c r="N4245" s="102"/>
      <c r="R4245" s="352">
        <f>L4245-[1]გადასახდელები!L4245</f>
        <v>0</v>
      </c>
    </row>
    <row r="4246" spans="2:18" ht="20.25" hidden="1" customHeight="1">
      <c r="B4246" s="36" t="str">
        <f t="shared" si="1677"/>
        <v>b</v>
      </c>
      <c r="C4246" s="42">
        <v>5</v>
      </c>
      <c r="D4246" s="42"/>
      <c r="F4246" s="343" t="s">
        <v>564</v>
      </c>
      <c r="G4246" s="48" t="s">
        <v>204</v>
      </c>
      <c r="H4246" s="101"/>
      <c r="I4246" s="97">
        <f t="shared" si="1676"/>
        <v>0</v>
      </c>
      <c r="J4246" s="102"/>
      <c r="K4246" s="102"/>
      <c r="L4246" s="97">
        <f t="shared" si="1675"/>
        <v>0</v>
      </c>
      <c r="M4246" s="102"/>
      <c r="N4246" s="102"/>
      <c r="R4246" s="352">
        <f>L4246-[1]გადასახდელები!L4246</f>
        <v>0</v>
      </c>
    </row>
    <row r="4247" spans="2:18" ht="20.25" hidden="1" customHeight="1">
      <c r="B4247" s="36" t="str">
        <f t="shared" si="1677"/>
        <v>b</v>
      </c>
      <c r="C4247" s="42">
        <v>3</v>
      </c>
      <c r="D4247" s="42"/>
      <c r="F4247" s="342" t="s">
        <v>565</v>
      </c>
      <c r="G4247" s="57" t="s">
        <v>206</v>
      </c>
      <c r="H4247" s="89">
        <f>H4248+H4251+H4254</f>
        <v>0</v>
      </c>
      <c r="I4247" s="90">
        <f t="shared" si="1676"/>
        <v>0</v>
      </c>
      <c r="J4247" s="92">
        <f>J4248+J4251+J4254</f>
        <v>0</v>
      </c>
      <c r="K4247" s="92">
        <f>K4248+K4251+K4254</f>
        <v>0</v>
      </c>
      <c r="L4247" s="90">
        <f t="shared" si="1675"/>
        <v>0</v>
      </c>
      <c r="M4247" s="92">
        <f>M4248+M4251+M4254</f>
        <v>0</v>
      </c>
      <c r="N4247" s="92">
        <f>N4248+N4251+N4254</f>
        <v>0</v>
      </c>
      <c r="O4247" s="82" t="s">
        <v>146</v>
      </c>
      <c r="R4247" s="352">
        <f>L4247-[1]გადასახდელები!L4247</f>
        <v>0</v>
      </c>
    </row>
    <row r="4248" spans="2:18" ht="20.25" hidden="1" customHeight="1">
      <c r="B4248" s="36" t="str">
        <f t="shared" si="1677"/>
        <v>b</v>
      </c>
      <c r="C4248" s="42">
        <v>4</v>
      </c>
      <c r="D4248" s="42"/>
      <c r="F4248" s="342" t="s">
        <v>650</v>
      </c>
      <c r="G4248" s="47" t="s">
        <v>281</v>
      </c>
      <c r="H4248" s="93">
        <f>SUM(H4249:H4250)</f>
        <v>0</v>
      </c>
      <c r="I4248" s="94">
        <f t="shared" si="1676"/>
        <v>0</v>
      </c>
      <c r="J4248" s="95">
        <f>SUM(J4249:J4250)</f>
        <v>0</v>
      </c>
      <c r="K4248" s="95">
        <f>SUM(K4249:K4250)</f>
        <v>0</v>
      </c>
      <c r="L4248" s="94">
        <f t="shared" si="1675"/>
        <v>0</v>
      </c>
      <c r="M4248" s="95">
        <f>SUM(M4249:M4250)</f>
        <v>0</v>
      </c>
      <c r="N4248" s="95">
        <f>SUM(N4249:N4250)</f>
        <v>0</v>
      </c>
      <c r="O4248" s="82" t="s">
        <v>146</v>
      </c>
      <c r="R4248" s="352">
        <f>L4248-[1]გადასახდელები!L4248</f>
        <v>0</v>
      </c>
    </row>
    <row r="4249" spans="2:18" ht="20.25" hidden="1" customHeight="1">
      <c r="B4249" s="36" t="str">
        <f t="shared" si="1677"/>
        <v>b</v>
      </c>
      <c r="C4249" s="42">
        <v>5</v>
      </c>
      <c r="D4249" s="42"/>
      <c r="F4249" s="343" t="s">
        <v>651</v>
      </c>
      <c r="G4249" s="48" t="s">
        <v>282</v>
      </c>
      <c r="H4249" s="101"/>
      <c r="I4249" s="97">
        <f t="shared" si="1676"/>
        <v>0</v>
      </c>
      <c r="J4249" s="102"/>
      <c r="K4249" s="102"/>
      <c r="L4249" s="97">
        <f t="shared" si="1675"/>
        <v>0</v>
      </c>
      <c r="M4249" s="102"/>
      <c r="N4249" s="102"/>
      <c r="R4249" s="352">
        <f>L4249-[1]გადასახდელები!L4249</f>
        <v>0</v>
      </c>
    </row>
    <row r="4250" spans="2:18" ht="20.25" hidden="1" customHeight="1">
      <c r="B4250" s="36" t="str">
        <f t="shared" si="1677"/>
        <v>b</v>
      </c>
      <c r="C4250" s="42">
        <v>5</v>
      </c>
      <c r="D4250" s="42"/>
      <c r="F4250" s="343" t="s">
        <v>652</v>
      </c>
      <c r="G4250" s="48" t="s">
        <v>283</v>
      </c>
      <c r="H4250" s="101"/>
      <c r="I4250" s="97">
        <f t="shared" si="1676"/>
        <v>0</v>
      </c>
      <c r="J4250" s="102"/>
      <c r="K4250" s="102"/>
      <c r="L4250" s="97">
        <f t="shared" si="1675"/>
        <v>0</v>
      </c>
      <c r="M4250" s="102"/>
      <c r="N4250" s="102"/>
      <c r="R4250" s="352">
        <f>L4250-[1]გადასახდელები!L4250</f>
        <v>0</v>
      </c>
    </row>
    <row r="4251" spans="2:18" ht="20.25" hidden="1" customHeight="1">
      <c r="B4251" s="36" t="str">
        <f t="shared" si="1677"/>
        <v>b</v>
      </c>
      <c r="C4251" s="42">
        <v>4</v>
      </c>
      <c r="D4251" s="42"/>
      <c r="F4251" s="342" t="s">
        <v>566</v>
      </c>
      <c r="G4251" s="47" t="s">
        <v>284</v>
      </c>
      <c r="H4251" s="93">
        <f>SUM(H4252:H4253)</f>
        <v>0</v>
      </c>
      <c r="I4251" s="94">
        <f t="shared" si="1676"/>
        <v>0</v>
      </c>
      <c r="J4251" s="95">
        <f>SUM(J4252:J4253)</f>
        <v>0</v>
      </c>
      <c r="K4251" s="95">
        <f>SUM(K4252:K4253)</f>
        <v>0</v>
      </c>
      <c r="L4251" s="94">
        <f t="shared" si="1675"/>
        <v>0</v>
      </c>
      <c r="M4251" s="95">
        <f>SUM(M4252:M4253)</f>
        <v>0</v>
      </c>
      <c r="N4251" s="95">
        <f>SUM(N4252:N4253)</f>
        <v>0</v>
      </c>
      <c r="O4251" s="82" t="s">
        <v>146</v>
      </c>
      <c r="R4251" s="352">
        <f>L4251-[1]გადასახდელები!L4251</f>
        <v>0</v>
      </c>
    </row>
    <row r="4252" spans="2:18" ht="20.25" hidden="1" customHeight="1">
      <c r="B4252" s="36" t="str">
        <f t="shared" si="1677"/>
        <v>b</v>
      </c>
      <c r="C4252" s="42">
        <v>5</v>
      </c>
      <c r="D4252" s="42"/>
      <c r="F4252" s="343" t="s">
        <v>567</v>
      </c>
      <c r="G4252" s="48" t="s">
        <v>282</v>
      </c>
      <c r="H4252" s="101"/>
      <c r="I4252" s="97">
        <f t="shared" si="1676"/>
        <v>0</v>
      </c>
      <c r="J4252" s="102"/>
      <c r="K4252" s="102"/>
      <c r="L4252" s="97">
        <f t="shared" si="1675"/>
        <v>0</v>
      </c>
      <c r="M4252" s="102"/>
      <c r="N4252" s="102"/>
      <c r="R4252" s="352">
        <f>L4252-[1]გადასახდელები!L4252</f>
        <v>0</v>
      </c>
    </row>
    <row r="4253" spans="2:18" ht="20.25" hidden="1" customHeight="1">
      <c r="B4253" s="36" t="str">
        <f t="shared" si="1677"/>
        <v>b</v>
      </c>
      <c r="C4253" s="42">
        <v>5</v>
      </c>
      <c r="D4253" s="42"/>
      <c r="F4253" s="343" t="s">
        <v>653</v>
      </c>
      <c r="G4253" s="48" t="s">
        <v>283</v>
      </c>
      <c r="H4253" s="101"/>
      <c r="I4253" s="97">
        <f t="shared" si="1676"/>
        <v>0</v>
      </c>
      <c r="J4253" s="102"/>
      <c r="K4253" s="102"/>
      <c r="L4253" s="97">
        <f t="shared" si="1675"/>
        <v>0</v>
      </c>
      <c r="M4253" s="102"/>
      <c r="N4253" s="102"/>
      <c r="R4253" s="352">
        <f>L4253-[1]გადასახდელები!L4253</f>
        <v>0</v>
      </c>
    </row>
    <row r="4254" spans="2:18" ht="20.25" hidden="1" customHeight="1">
      <c r="B4254" s="36" t="str">
        <f t="shared" si="1677"/>
        <v>b</v>
      </c>
      <c r="C4254" s="42">
        <v>4</v>
      </c>
      <c r="D4254" s="42"/>
      <c r="F4254" s="342" t="s">
        <v>654</v>
      </c>
      <c r="G4254" s="47" t="s">
        <v>207</v>
      </c>
      <c r="H4254" s="93">
        <f>SUM(H4255:H4256)</f>
        <v>0</v>
      </c>
      <c r="I4254" s="94">
        <f t="shared" si="1676"/>
        <v>0</v>
      </c>
      <c r="J4254" s="95">
        <f>SUM(J4255:J4256)</f>
        <v>0</v>
      </c>
      <c r="K4254" s="95">
        <f>SUM(K4255:K4256)</f>
        <v>0</v>
      </c>
      <c r="L4254" s="94">
        <f t="shared" si="1675"/>
        <v>0</v>
      </c>
      <c r="M4254" s="95">
        <f>SUM(M4255:M4256)</f>
        <v>0</v>
      </c>
      <c r="N4254" s="95">
        <f>SUM(N4255:N4256)</f>
        <v>0</v>
      </c>
      <c r="O4254" s="82" t="s">
        <v>146</v>
      </c>
      <c r="R4254" s="352">
        <f>L4254-[1]გადასახდელები!L4254</f>
        <v>0</v>
      </c>
    </row>
    <row r="4255" spans="2:18" ht="20.25" hidden="1" customHeight="1">
      <c r="B4255" s="36" t="str">
        <f t="shared" si="1677"/>
        <v>b</v>
      </c>
      <c r="C4255" s="42">
        <v>5</v>
      </c>
      <c r="D4255" s="42"/>
      <c r="F4255" s="343" t="s">
        <v>655</v>
      </c>
      <c r="G4255" s="48" t="s">
        <v>282</v>
      </c>
      <c r="H4255" s="101"/>
      <c r="I4255" s="97">
        <f t="shared" si="1676"/>
        <v>0</v>
      </c>
      <c r="J4255" s="102"/>
      <c r="K4255" s="102"/>
      <c r="L4255" s="97">
        <f t="shared" si="1675"/>
        <v>0</v>
      </c>
      <c r="M4255" s="102"/>
      <c r="N4255" s="102"/>
      <c r="R4255" s="352">
        <f>L4255-[1]გადასახდელები!L4255</f>
        <v>0</v>
      </c>
    </row>
    <row r="4256" spans="2:18" ht="20.25" hidden="1" customHeight="1">
      <c r="B4256" s="36" t="str">
        <f t="shared" si="1677"/>
        <v>b</v>
      </c>
      <c r="C4256" s="42">
        <v>5</v>
      </c>
      <c r="D4256" s="42"/>
      <c r="F4256" s="343" t="s">
        <v>656</v>
      </c>
      <c r="G4256" s="48" t="s">
        <v>283</v>
      </c>
      <c r="H4256" s="101"/>
      <c r="I4256" s="97">
        <f t="shared" si="1676"/>
        <v>0</v>
      </c>
      <c r="J4256" s="102"/>
      <c r="K4256" s="102"/>
      <c r="L4256" s="97">
        <f t="shared" ref="L4256:L4319" si="1678">M4256+N4256</f>
        <v>0</v>
      </c>
      <c r="M4256" s="102"/>
      <c r="N4256" s="102"/>
      <c r="R4256" s="352">
        <f>L4256-[1]გადასახდელები!L4256</f>
        <v>0</v>
      </c>
    </row>
    <row r="4257" spans="2:18" ht="20.25" hidden="1" customHeight="1">
      <c r="B4257" s="36" t="str">
        <f t="shared" si="1677"/>
        <v>b</v>
      </c>
      <c r="C4257" s="42">
        <v>3</v>
      </c>
      <c r="D4257" s="42"/>
      <c r="F4257" s="342" t="s">
        <v>568</v>
      </c>
      <c r="G4257" s="57" t="s">
        <v>205</v>
      </c>
      <c r="H4257" s="89">
        <f>H4258+H4259</f>
        <v>0</v>
      </c>
      <c r="I4257" s="90">
        <f t="shared" si="1676"/>
        <v>0</v>
      </c>
      <c r="J4257" s="92">
        <f>J4258+J4259</f>
        <v>0</v>
      </c>
      <c r="K4257" s="92">
        <f>K4258+K4259</f>
        <v>0</v>
      </c>
      <c r="L4257" s="90">
        <f t="shared" si="1678"/>
        <v>0</v>
      </c>
      <c r="M4257" s="92">
        <f>M4258+M4259</f>
        <v>0</v>
      </c>
      <c r="N4257" s="92">
        <f>N4258+N4259</f>
        <v>0</v>
      </c>
      <c r="O4257" s="82" t="s">
        <v>146</v>
      </c>
      <c r="R4257" s="352">
        <f>L4257-[1]გადასახდელები!L4257</f>
        <v>0</v>
      </c>
    </row>
    <row r="4258" spans="2:18" ht="20.25" hidden="1" customHeight="1">
      <c r="B4258" s="36" t="str">
        <f t="shared" si="1677"/>
        <v>b</v>
      </c>
      <c r="C4258" s="42">
        <v>4</v>
      </c>
      <c r="D4258" s="42"/>
      <c r="F4258" s="343" t="s">
        <v>657</v>
      </c>
      <c r="G4258" s="47" t="s">
        <v>285</v>
      </c>
      <c r="H4258" s="103"/>
      <c r="I4258" s="94">
        <f t="shared" si="1676"/>
        <v>0</v>
      </c>
      <c r="J4258" s="104"/>
      <c r="K4258" s="104"/>
      <c r="L4258" s="94">
        <f t="shared" si="1678"/>
        <v>0</v>
      </c>
      <c r="M4258" s="104"/>
      <c r="N4258" s="104"/>
      <c r="R4258" s="352">
        <f>L4258-[1]გადასახდელები!L4258</f>
        <v>0</v>
      </c>
    </row>
    <row r="4259" spans="2:18" ht="20.25" hidden="1" customHeight="1">
      <c r="B4259" s="36" t="str">
        <f t="shared" si="1677"/>
        <v>b</v>
      </c>
      <c r="C4259" s="42">
        <v>4</v>
      </c>
      <c r="D4259" s="42"/>
      <c r="F4259" s="342" t="s">
        <v>570</v>
      </c>
      <c r="G4259" s="47" t="s">
        <v>286</v>
      </c>
      <c r="H4259" s="93">
        <f>H4260+H4279</f>
        <v>0</v>
      </c>
      <c r="I4259" s="94">
        <f t="shared" si="1676"/>
        <v>0</v>
      </c>
      <c r="J4259" s="95">
        <f>J4260+J4279</f>
        <v>0</v>
      </c>
      <c r="K4259" s="95">
        <f>K4260+K4279</f>
        <v>0</v>
      </c>
      <c r="L4259" s="94">
        <f t="shared" si="1678"/>
        <v>0</v>
      </c>
      <c r="M4259" s="95">
        <f>M4260+M4279</f>
        <v>0</v>
      </c>
      <c r="N4259" s="95">
        <f>N4260+N4279</f>
        <v>0</v>
      </c>
      <c r="O4259" s="82" t="s">
        <v>146</v>
      </c>
      <c r="R4259" s="352">
        <f>L4259-[1]გადასახდელები!L4259</f>
        <v>0</v>
      </c>
    </row>
    <row r="4260" spans="2:18" ht="20.25" hidden="1" customHeight="1">
      <c r="B4260" s="36" t="str">
        <f t="shared" si="1677"/>
        <v>b</v>
      </c>
      <c r="C4260" s="42">
        <v>5</v>
      </c>
      <c r="D4260" s="42"/>
      <c r="F4260" s="342" t="s">
        <v>569</v>
      </c>
      <c r="G4260" s="48" t="s">
        <v>287</v>
      </c>
      <c r="H4260" s="113">
        <f>SUM(H4261:H4278)</f>
        <v>0</v>
      </c>
      <c r="I4260" s="97">
        <f t="shared" si="1676"/>
        <v>0</v>
      </c>
      <c r="J4260" s="114">
        <f>SUM(J4261:J4278)</f>
        <v>0</v>
      </c>
      <c r="K4260" s="114">
        <f>SUM(K4261:K4278)</f>
        <v>0</v>
      </c>
      <c r="L4260" s="97">
        <f t="shared" si="1678"/>
        <v>0</v>
      </c>
      <c r="M4260" s="114">
        <f>SUM(M4261:M4278)</f>
        <v>0</v>
      </c>
      <c r="N4260" s="114">
        <f>SUM(N4261:N4278)</f>
        <v>0</v>
      </c>
      <c r="O4260" s="82" t="s">
        <v>146</v>
      </c>
      <c r="R4260" s="352">
        <f>L4260-[1]გადასახდელები!L4260</f>
        <v>0</v>
      </c>
    </row>
    <row r="4261" spans="2:18" ht="45" hidden="1" customHeight="1">
      <c r="B4261" s="36" t="str">
        <f t="shared" si="1677"/>
        <v>b</v>
      </c>
      <c r="C4261" s="42">
        <v>6</v>
      </c>
      <c r="D4261" s="42"/>
      <c r="F4261" s="343" t="s">
        <v>658</v>
      </c>
      <c r="G4261" s="45" t="s">
        <v>215</v>
      </c>
      <c r="H4261" s="99"/>
      <c r="I4261" s="105">
        <f t="shared" si="1676"/>
        <v>0</v>
      </c>
      <c r="J4261" s="100"/>
      <c r="K4261" s="100"/>
      <c r="L4261" s="105">
        <f t="shared" si="1678"/>
        <v>0</v>
      </c>
      <c r="M4261" s="100"/>
      <c r="N4261" s="100"/>
      <c r="R4261" s="352">
        <f>L4261-[1]გადასახდელები!L4261</f>
        <v>0</v>
      </c>
    </row>
    <row r="4262" spans="2:18" ht="20.25" hidden="1" customHeight="1">
      <c r="B4262" s="36" t="str">
        <f t="shared" si="1677"/>
        <v>b</v>
      </c>
      <c r="C4262" s="42">
        <v>6</v>
      </c>
      <c r="D4262" s="42"/>
      <c r="F4262" s="343" t="s">
        <v>659</v>
      </c>
      <c r="G4262" s="45" t="s">
        <v>288</v>
      </c>
      <c r="H4262" s="99"/>
      <c r="I4262" s="105">
        <f t="shared" si="1676"/>
        <v>0</v>
      </c>
      <c r="J4262" s="100"/>
      <c r="K4262" s="100"/>
      <c r="L4262" s="105">
        <f t="shared" si="1678"/>
        <v>0</v>
      </c>
      <c r="M4262" s="100"/>
      <c r="N4262" s="100"/>
      <c r="R4262" s="352">
        <f>L4262-[1]გადასახდელები!L4262</f>
        <v>0</v>
      </c>
    </row>
    <row r="4263" spans="2:18" ht="20.25" hidden="1" customHeight="1">
      <c r="B4263" s="36" t="str">
        <f t="shared" si="1677"/>
        <v>b</v>
      </c>
      <c r="C4263" s="42">
        <v>6</v>
      </c>
      <c r="D4263" s="42"/>
      <c r="F4263" s="343" t="s">
        <v>660</v>
      </c>
      <c r="G4263" s="45" t="s">
        <v>289</v>
      </c>
      <c r="H4263" s="99"/>
      <c r="I4263" s="105">
        <f t="shared" si="1676"/>
        <v>0</v>
      </c>
      <c r="J4263" s="100"/>
      <c r="K4263" s="100"/>
      <c r="L4263" s="105">
        <f t="shared" si="1678"/>
        <v>0</v>
      </c>
      <c r="M4263" s="100"/>
      <c r="N4263" s="100"/>
      <c r="R4263" s="352">
        <f>L4263-[1]გადასახდელები!L4263</f>
        <v>0</v>
      </c>
    </row>
    <row r="4264" spans="2:18" ht="20.25" hidden="1" customHeight="1">
      <c r="B4264" s="36" t="str">
        <f t="shared" si="1677"/>
        <v>b</v>
      </c>
      <c r="C4264" s="42">
        <v>6</v>
      </c>
      <c r="D4264" s="42"/>
      <c r="F4264" s="343" t="s">
        <v>661</v>
      </c>
      <c r="G4264" s="45" t="s">
        <v>216</v>
      </c>
      <c r="H4264" s="99"/>
      <c r="I4264" s="105">
        <f t="shared" si="1676"/>
        <v>0</v>
      </c>
      <c r="J4264" s="100"/>
      <c r="K4264" s="100"/>
      <c r="L4264" s="105">
        <f t="shared" si="1678"/>
        <v>0</v>
      </c>
      <c r="M4264" s="100"/>
      <c r="N4264" s="100"/>
      <c r="R4264" s="352">
        <f>L4264-[1]გადასახდელები!L4264</f>
        <v>0</v>
      </c>
    </row>
    <row r="4265" spans="2:18" ht="20.25" hidden="1" customHeight="1">
      <c r="B4265" s="36" t="str">
        <f t="shared" si="1677"/>
        <v>b</v>
      </c>
      <c r="C4265" s="42">
        <v>6</v>
      </c>
      <c r="D4265" s="42"/>
      <c r="F4265" s="343" t="s">
        <v>662</v>
      </c>
      <c r="G4265" s="45" t="s">
        <v>217</v>
      </c>
      <c r="H4265" s="99"/>
      <c r="I4265" s="105">
        <f t="shared" si="1676"/>
        <v>0</v>
      </c>
      <c r="J4265" s="100"/>
      <c r="K4265" s="100"/>
      <c r="L4265" s="105">
        <f t="shared" si="1678"/>
        <v>0</v>
      </c>
      <c r="M4265" s="100"/>
      <c r="N4265" s="100"/>
      <c r="R4265" s="352">
        <f>L4265-[1]გადასახდელები!L4265</f>
        <v>0</v>
      </c>
    </row>
    <row r="4266" spans="2:18" ht="20.25" hidden="1" customHeight="1">
      <c r="B4266" s="36" t="str">
        <f t="shared" si="1677"/>
        <v>b</v>
      </c>
      <c r="C4266" s="42">
        <v>6</v>
      </c>
      <c r="D4266" s="42"/>
      <c r="F4266" s="343" t="s">
        <v>571</v>
      </c>
      <c r="G4266" s="45" t="s">
        <v>290</v>
      </c>
      <c r="H4266" s="99"/>
      <c r="I4266" s="105">
        <f t="shared" si="1676"/>
        <v>0</v>
      </c>
      <c r="J4266" s="100"/>
      <c r="K4266" s="100"/>
      <c r="L4266" s="105">
        <f t="shared" si="1678"/>
        <v>0</v>
      </c>
      <c r="M4266" s="100"/>
      <c r="N4266" s="100"/>
      <c r="R4266" s="352">
        <f>L4266-[1]გადასახდელები!L4266</f>
        <v>0</v>
      </c>
    </row>
    <row r="4267" spans="2:18" ht="20.25" hidden="1" customHeight="1">
      <c r="B4267" s="36" t="str">
        <f t="shared" si="1677"/>
        <v>b</v>
      </c>
      <c r="C4267" s="42">
        <v>6</v>
      </c>
      <c r="D4267" s="42"/>
      <c r="F4267" s="343" t="s">
        <v>663</v>
      </c>
      <c r="G4267" s="45" t="s">
        <v>291</v>
      </c>
      <c r="H4267" s="99"/>
      <c r="I4267" s="105">
        <f t="shared" si="1676"/>
        <v>0</v>
      </c>
      <c r="J4267" s="100"/>
      <c r="K4267" s="100"/>
      <c r="L4267" s="105">
        <f t="shared" si="1678"/>
        <v>0</v>
      </c>
      <c r="M4267" s="100"/>
      <c r="N4267" s="100"/>
      <c r="R4267" s="352">
        <f>L4267-[1]გადასახდელები!L4267</f>
        <v>0</v>
      </c>
    </row>
    <row r="4268" spans="2:18" ht="20.25" hidden="1" customHeight="1">
      <c r="B4268" s="36" t="str">
        <f t="shared" si="1677"/>
        <v>b</v>
      </c>
      <c r="C4268" s="42">
        <v>6</v>
      </c>
      <c r="D4268" s="42"/>
      <c r="F4268" s="343" t="s">
        <v>664</v>
      </c>
      <c r="G4268" s="45" t="s">
        <v>218</v>
      </c>
      <c r="H4268" s="99"/>
      <c r="I4268" s="105">
        <f t="shared" si="1676"/>
        <v>0</v>
      </c>
      <c r="J4268" s="100"/>
      <c r="K4268" s="100"/>
      <c r="L4268" s="105">
        <f t="shared" si="1678"/>
        <v>0</v>
      </c>
      <c r="M4268" s="100"/>
      <c r="N4268" s="100"/>
      <c r="R4268" s="352">
        <f>L4268-[1]გადასახდელები!L4268</f>
        <v>0</v>
      </c>
    </row>
    <row r="4269" spans="2:18" ht="20.25" hidden="1" customHeight="1">
      <c r="B4269" s="36" t="str">
        <f t="shared" si="1677"/>
        <v>b</v>
      </c>
      <c r="C4269" s="42">
        <v>6</v>
      </c>
      <c r="D4269" s="42"/>
      <c r="F4269" s="343" t="s">
        <v>665</v>
      </c>
      <c r="G4269" s="45" t="s">
        <v>219</v>
      </c>
      <c r="H4269" s="99"/>
      <c r="I4269" s="105">
        <f t="shared" si="1676"/>
        <v>0</v>
      </c>
      <c r="J4269" s="100"/>
      <c r="K4269" s="100"/>
      <c r="L4269" s="105">
        <f t="shared" si="1678"/>
        <v>0</v>
      </c>
      <c r="M4269" s="100"/>
      <c r="N4269" s="100"/>
      <c r="R4269" s="352">
        <f>L4269-[1]გადასახდელები!L4269</f>
        <v>0</v>
      </c>
    </row>
    <row r="4270" spans="2:18" ht="20.25" hidden="1" customHeight="1">
      <c r="B4270" s="36" t="str">
        <f t="shared" si="1677"/>
        <v>b</v>
      </c>
      <c r="C4270" s="42">
        <v>6</v>
      </c>
      <c r="D4270" s="42"/>
      <c r="F4270" s="343" t="s">
        <v>666</v>
      </c>
      <c r="G4270" s="45" t="s">
        <v>220</v>
      </c>
      <c r="H4270" s="99"/>
      <c r="I4270" s="105">
        <f t="shared" si="1676"/>
        <v>0</v>
      </c>
      <c r="J4270" s="100"/>
      <c r="K4270" s="100"/>
      <c r="L4270" s="105">
        <f t="shared" si="1678"/>
        <v>0</v>
      </c>
      <c r="M4270" s="100"/>
      <c r="N4270" s="100"/>
      <c r="R4270" s="352">
        <f>L4270-[1]გადასახდელები!L4270</f>
        <v>0</v>
      </c>
    </row>
    <row r="4271" spans="2:18" ht="20.25" hidden="1" customHeight="1">
      <c r="B4271" s="36" t="str">
        <f t="shared" si="1677"/>
        <v>b</v>
      </c>
      <c r="C4271" s="42">
        <v>6</v>
      </c>
      <c r="D4271" s="42"/>
      <c r="F4271" s="343" t="s">
        <v>667</v>
      </c>
      <c r="G4271" s="45" t="s">
        <v>221</v>
      </c>
      <c r="H4271" s="99"/>
      <c r="I4271" s="105">
        <f t="shared" ref="I4271:I4334" si="1679">J4271+K4271</f>
        <v>0</v>
      </c>
      <c r="J4271" s="100"/>
      <c r="K4271" s="100"/>
      <c r="L4271" s="105">
        <f t="shared" si="1678"/>
        <v>0</v>
      </c>
      <c r="M4271" s="100"/>
      <c r="N4271" s="100"/>
      <c r="R4271" s="352">
        <f>L4271-[1]გადასახდელები!L4271</f>
        <v>0</v>
      </c>
    </row>
    <row r="4272" spans="2:18" ht="20.25" hidden="1" customHeight="1">
      <c r="B4272" s="36" t="str">
        <f t="shared" si="1677"/>
        <v>b</v>
      </c>
      <c r="C4272" s="42">
        <v>6</v>
      </c>
      <c r="D4272" s="42"/>
      <c r="F4272" s="343" t="s">
        <v>668</v>
      </c>
      <c r="G4272" s="45" t="s">
        <v>222</v>
      </c>
      <c r="H4272" s="99"/>
      <c r="I4272" s="105">
        <f t="shared" si="1679"/>
        <v>0</v>
      </c>
      <c r="J4272" s="100"/>
      <c r="K4272" s="100"/>
      <c r="L4272" s="105">
        <f t="shared" si="1678"/>
        <v>0</v>
      </c>
      <c r="M4272" s="100"/>
      <c r="N4272" s="100"/>
      <c r="R4272" s="352">
        <f>L4272-[1]გადასახდელები!L4272</f>
        <v>0</v>
      </c>
    </row>
    <row r="4273" spans="2:18" ht="20.25" hidden="1" customHeight="1">
      <c r="B4273" s="36" t="str">
        <f t="shared" si="1677"/>
        <v>b</v>
      </c>
      <c r="C4273" s="42">
        <v>6</v>
      </c>
      <c r="D4273" s="42"/>
      <c r="F4273" s="343" t="s">
        <v>669</v>
      </c>
      <c r="G4273" s="45" t="s">
        <v>223</v>
      </c>
      <c r="H4273" s="99"/>
      <c r="I4273" s="105">
        <f t="shared" si="1679"/>
        <v>0</v>
      </c>
      <c r="J4273" s="100"/>
      <c r="K4273" s="100"/>
      <c r="L4273" s="105">
        <f t="shared" si="1678"/>
        <v>0</v>
      </c>
      <c r="M4273" s="100"/>
      <c r="N4273" s="100"/>
      <c r="R4273" s="352">
        <f>L4273-[1]გადასახდელები!L4273</f>
        <v>0</v>
      </c>
    </row>
    <row r="4274" spans="2:18" ht="36" hidden="1" customHeight="1">
      <c r="B4274" s="36" t="str">
        <f t="shared" si="1677"/>
        <v>b</v>
      </c>
      <c r="C4274" s="42">
        <v>6</v>
      </c>
      <c r="D4274" s="42"/>
      <c r="F4274" s="343" t="s">
        <v>670</v>
      </c>
      <c r="G4274" s="45" t="s">
        <v>224</v>
      </c>
      <c r="H4274" s="99"/>
      <c r="I4274" s="105">
        <f t="shared" si="1679"/>
        <v>0</v>
      </c>
      <c r="J4274" s="100"/>
      <c r="K4274" s="100"/>
      <c r="L4274" s="105">
        <f t="shared" si="1678"/>
        <v>0</v>
      </c>
      <c r="M4274" s="100"/>
      <c r="N4274" s="100"/>
      <c r="R4274" s="352">
        <f>L4274-[1]გადასახდელები!L4274</f>
        <v>0</v>
      </c>
    </row>
    <row r="4275" spans="2:18" ht="48.75" hidden="1" customHeight="1">
      <c r="B4275" s="36" t="str">
        <f t="shared" si="1677"/>
        <v>b</v>
      </c>
      <c r="C4275" s="42">
        <v>6</v>
      </c>
      <c r="D4275" s="42"/>
      <c r="F4275" s="343" t="s">
        <v>671</v>
      </c>
      <c r="G4275" s="45" t="s">
        <v>225</v>
      </c>
      <c r="H4275" s="99"/>
      <c r="I4275" s="105">
        <f t="shared" si="1679"/>
        <v>0</v>
      </c>
      <c r="J4275" s="100"/>
      <c r="K4275" s="100"/>
      <c r="L4275" s="105">
        <f t="shared" si="1678"/>
        <v>0</v>
      </c>
      <c r="M4275" s="100"/>
      <c r="N4275" s="100"/>
      <c r="R4275" s="352">
        <f>L4275-[1]გადასახდელები!L4275</f>
        <v>0</v>
      </c>
    </row>
    <row r="4276" spans="2:18" ht="24.75" hidden="1" customHeight="1">
      <c r="B4276" s="36" t="str">
        <f t="shared" si="1677"/>
        <v>b</v>
      </c>
      <c r="C4276" s="42">
        <v>6</v>
      </c>
      <c r="D4276" s="42"/>
      <c r="F4276" s="343" t="s">
        <v>672</v>
      </c>
      <c r="G4276" s="45" t="s">
        <v>226</v>
      </c>
      <c r="H4276" s="99"/>
      <c r="I4276" s="105">
        <f t="shared" si="1679"/>
        <v>0</v>
      </c>
      <c r="J4276" s="100"/>
      <c r="K4276" s="100"/>
      <c r="L4276" s="105">
        <f t="shared" si="1678"/>
        <v>0</v>
      </c>
      <c r="M4276" s="100"/>
      <c r="N4276" s="100"/>
      <c r="R4276" s="352">
        <f>L4276-[1]გადასახდელები!L4276</f>
        <v>0</v>
      </c>
    </row>
    <row r="4277" spans="2:18" ht="24" hidden="1" customHeight="1">
      <c r="B4277" s="36" t="str">
        <f t="shared" si="1677"/>
        <v>b</v>
      </c>
      <c r="C4277" s="42">
        <v>6</v>
      </c>
      <c r="D4277" s="42"/>
      <c r="F4277" s="343" t="s">
        <v>673</v>
      </c>
      <c r="G4277" s="45" t="s">
        <v>227</v>
      </c>
      <c r="H4277" s="99"/>
      <c r="I4277" s="105">
        <f t="shared" si="1679"/>
        <v>0</v>
      </c>
      <c r="J4277" s="100"/>
      <c r="K4277" s="100"/>
      <c r="L4277" s="105">
        <f t="shared" si="1678"/>
        <v>0</v>
      </c>
      <c r="M4277" s="100"/>
      <c r="N4277" s="100"/>
      <c r="R4277" s="352">
        <f>L4277-[1]გადასახდელები!L4277</f>
        <v>0</v>
      </c>
    </row>
    <row r="4278" spans="2:18" ht="36.75" hidden="1" customHeight="1">
      <c r="B4278" s="36" t="str">
        <f t="shared" si="1677"/>
        <v>b</v>
      </c>
      <c r="C4278" s="42">
        <v>6</v>
      </c>
      <c r="D4278" s="42"/>
      <c r="F4278" s="343" t="s">
        <v>572</v>
      </c>
      <c r="G4278" s="45" t="s">
        <v>228</v>
      </c>
      <c r="H4278" s="99"/>
      <c r="I4278" s="105">
        <f t="shared" si="1679"/>
        <v>0</v>
      </c>
      <c r="J4278" s="100"/>
      <c r="K4278" s="100"/>
      <c r="L4278" s="105">
        <f t="shared" si="1678"/>
        <v>0</v>
      </c>
      <c r="M4278" s="100"/>
      <c r="N4278" s="100"/>
      <c r="R4278" s="352">
        <f>L4278-[1]გადასახდელები!L4278</f>
        <v>0</v>
      </c>
    </row>
    <row r="4279" spans="2:18" ht="24.75" hidden="1" customHeight="1">
      <c r="B4279" s="36" t="str">
        <f t="shared" si="1677"/>
        <v>b</v>
      </c>
      <c r="C4279" s="42">
        <v>5</v>
      </c>
      <c r="D4279" s="42"/>
      <c r="F4279" s="343" t="s">
        <v>573</v>
      </c>
      <c r="G4279" s="48" t="s">
        <v>193</v>
      </c>
      <c r="H4279" s="101"/>
      <c r="I4279" s="97">
        <f t="shared" si="1679"/>
        <v>0</v>
      </c>
      <c r="J4279" s="102"/>
      <c r="K4279" s="102"/>
      <c r="L4279" s="97">
        <f t="shared" si="1678"/>
        <v>0</v>
      </c>
      <c r="M4279" s="102"/>
      <c r="N4279" s="102"/>
      <c r="R4279" s="352">
        <f>L4279-[1]გადასახდელები!L4279</f>
        <v>0</v>
      </c>
    </row>
    <row r="4280" spans="2:18" ht="20.25" hidden="1" customHeight="1">
      <c r="B4280" s="36" t="str">
        <f t="shared" si="1677"/>
        <v>b</v>
      </c>
      <c r="C4280" s="42">
        <v>2</v>
      </c>
      <c r="D4280" s="42"/>
      <c r="E4280" s="24">
        <v>7051</v>
      </c>
      <c r="F4280" s="342" t="s">
        <v>574</v>
      </c>
      <c r="G4280" s="59" t="s">
        <v>292</v>
      </c>
      <c r="H4280" s="86">
        <f>H4281+H4328+H4336+H4335</f>
        <v>0</v>
      </c>
      <c r="I4280" s="87">
        <f t="shared" si="1679"/>
        <v>0</v>
      </c>
      <c r="J4280" s="88">
        <f>J4281+J4328+J4336+J4335</f>
        <v>0</v>
      </c>
      <c r="K4280" s="88">
        <f>K4281+K4328+K4336+K4335</f>
        <v>0</v>
      </c>
      <c r="L4280" s="87">
        <f t="shared" si="1678"/>
        <v>0</v>
      </c>
      <c r="M4280" s="88">
        <f>M4281+M4328+M4336+M4335</f>
        <v>0</v>
      </c>
      <c r="N4280" s="88">
        <f>N4281+N4328+N4336+N4335</f>
        <v>0</v>
      </c>
      <c r="O4280" s="82" t="s">
        <v>146</v>
      </c>
      <c r="P4280" s="35" t="s">
        <v>145</v>
      </c>
      <c r="R4280" s="352">
        <f>L4280-[1]გადასახდელები!L4280</f>
        <v>0</v>
      </c>
    </row>
    <row r="4281" spans="2:18" ht="20.25" hidden="1" customHeight="1">
      <c r="B4281" s="36" t="str">
        <f t="shared" si="1677"/>
        <v>b</v>
      </c>
      <c r="C4281" s="42">
        <v>3</v>
      </c>
      <c r="D4281" s="42"/>
      <c r="F4281" s="342" t="s">
        <v>575</v>
      </c>
      <c r="G4281" s="51" t="s">
        <v>293</v>
      </c>
      <c r="H4281" s="89">
        <f>H4282+H4294+H4323</f>
        <v>0</v>
      </c>
      <c r="I4281" s="90">
        <f t="shared" si="1679"/>
        <v>0</v>
      </c>
      <c r="J4281" s="89">
        <f>J4282+J4294+J4323</f>
        <v>0</v>
      </c>
      <c r="K4281" s="89">
        <f>K4282+K4294+K4323</f>
        <v>0</v>
      </c>
      <c r="L4281" s="90">
        <f t="shared" si="1678"/>
        <v>0</v>
      </c>
      <c r="M4281" s="89">
        <f>M4282+M4294+M4323</f>
        <v>0</v>
      </c>
      <c r="N4281" s="89">
        <f>N4282+N4294+N4323</f>
        <v>0</v>
      </c>
      <c r="O4281" s="82" t="s">
        <v>146</v>
      </c>
      <c r="P4281" s="35" t="s">
        <v>145</v>
      </c>
      <c r="R4281" s="352">
        <f>L4281-[1]გადასახდელები!L4281</f>
        <v>0</v>
      </c>
    </row>
    <row r="4282" spans="2:18" ht="20.25" hidden="1" customHeight="1">
      <c r="B4282" s="36" t="str">
        <f t="shared" si="1677"/>
        <v>b</v>
      </c>
      <c r="C4282" s="42">
        <v>4</v>
      </c>
      <c r="D4282" s="42"/>
      <c r="F4282" s="342" t="s">
        <v>576</v>
      </c>
      <c r="G4282" s="47" t="s">
        <v>294</v>
      </c>
      <c r="H4282" s="93">
        <f>H4283+H4284+H4285+H4286+H4287+H4288+H4289+H4290+H4291+H4292+H4293</f>
        <v>0</v>
      </c>
      <c r="I4282" s="94">
        <f t="shared" si="1679"/>
        <v>0</v>
      </c>
      <c r="J4282" s="93">
        <f>J4283+J4284+J4285+J4286+J4287+J4288+J4289+J4290+J4291+J4292+J4293</f>
        <v>0</v>
      </c>
      <c r="K4282" s="93">
        <f>K4283+K4284+K4285+K4286+K4287+K4288+K4289+K4290+K4291+K4292+K4293</f>
        <v>0</v>
      </c>
      <c r="L4282" s="94">
        <f t="shared" si="1678"/>
        <v>0</v>
      </c>
      <c r="M4282" s="93">
        <f>M4283+M4284+M4285+M4286+M4287+M4288+M4289+M4290+M4291+M4292+M4293</f>
        <v>0</v>
      </c>
      <c r="N4282" s="93">
        <f>N4283+N4284+N4285+N4286+N4287+N4288+N4289+N4290+N4291+N4292+N4293</f>
        <v>0</v>
      </c>
      <c r="O4282" s="82" t="s">
        <v>146</v>
      </c>
      <c r="P4282" s="35" t="s">
        <v>145</v>
      </c>
      <c r="R4282" s="352">
        <f>L4282-[1]გადასახდელები!L4282</f>
        <v>0</v>
      </c>
    </row>
    <row r="4283" spans="2:18" ht="20.25" hidden="1" customHeight="1">
      <c r="B4283" s="36" t="str">
        <f t="shared" si="1677"/>
        <v>b</v>
      </c>
      <c r="C4283" s="42">
        <v>5</v>
      </c>
      <c r="D4283" s="42"/>
      <c r="F4283" s="343" t="s">
        <v>577</v>
      </c>
      <c r="G4283" s="48" t="s">
        <v>295</v>
      </c>
      <c r="H4283" s="101"/>
      <c r="I4283" s="97">
        <f t="shared" si="1679"/>
        <v>0</v>
      </c>
      <c r="J4283" s="102"/>
      <c r="K4283" s="102"/>
      <c r="L4283" s="97">
        <f t="shared" si="1678"/>
        <v>0</v>
      </c>
      <c r="M4283" s="102"/>
      <c r="N4283" s="102"/>
      <c r="O4283" s="115"/>
      <c r="P4283" s="35" t="s">
        <v>145</v>
      </c>
      <c r="R4283" s="352">
        <f>L4283-[1]გადასახდელები!L4283</f>
        <v>0</v>
      </c>
    </row>
    <row r="4284" spans="2:18" ht="20.25" hidden="1" customHeight="1">
      <c r="B4284" s="36" t="str">
        <f t="shared" si="1677"/>
        <v>b</v>
      </c>
      <c r="C4284" s="42">
        <v>5</v>
      </c>
      <c r="D4284" s="42"/>
      <c r="F4284" s="343" t="s">
        <v>578</v>
      </c>
      <c r="G4284" s="48" t="s">
        <v>296</v>
      </c>
      <c r="H4284" s="101"/>
      <c r="I4284" s="97">
        <f t="shared" si="1679"/>
        <v>0</v>
      </c>
      <c r="J4284" s="102"/>
      <c r="K4284" s="102"/>
      <c r="L4284" s="97">
        <f t="shared" si="1678"/>
        <v>0</v>
      </c>
      <c r="M4284" s="102"/>
      <c r="N4284" s="102"/>
      <c r="O4284" s="115"/>
      <c r="P4284" s="35" t="s">
        <v>145</v>
      </c>
      <c r="R4284" s="352">
        <f>L4284-[1]გადასახდელები!L4284</f>
        <v>0</v>
      </c>
    </row>
    <row r="4285" spans="2:18" ht="30.75" hidden="1" customHeight="1">
      <c r="B4285" s="36" t="str">
        <f t="shared" si="1677"/>
        <v>b</v>
      </c>
      <c r="C4285" s="42">
        <v>5</v>
      </c>
      <c r="D4285" s="42"/>
      <c r="F4285" s="343" t="s">
        <v>674</v>
      </c>
      <c r="G4285" s="52" t="s">
        <v>297</v>
      </c>
      <c r="H4285" s="101"/>
      <c r="I4285" s="97">
        <f t="shared" si="1679"/>
        <v>0</v>
      </c>
      <c r="J4285" s="102"/>
      <c r="K4285" s="102"/>
      <c r="L4285" s="97">
        <f t="shared" si="1678"/>
        <v>0</v>
      </c>
      <c r="M4285" s="102"/>
      <c r="N4285" s="102"/>
      <c r="O4285" s="115"/>
      <c r="P4285" s="35" t="s">
        <v>145</v>
      </c>
      <c r="R4285" s="352">
        <f>L4285-[1]გადასახდელები!L4285</f>
        <v>0</v>
      </c>
    </row>
    <row r="4286" spans="2:18" ht="20.25" hidden="1" customHeight="1">
      <c r="B4286" s="36" t="str">
        <f t="shared" si="1677"/>
        <v>b</v>
      </c>
      <c r="C4286" s="42">
        <v>5</v>
      </c>
      <c r="D4286" s="42"/>
      <c r="F4286" s="343" t="s">
        <v>579</v>
      </c>
      <c r="G4286" s="48" t="s">
        <v>298</v>
      </c>
      <c r="H4286" s="101"/>
      <c r="I4286" s="97">
        <f t="shared" si="1679"/>
        <v>0</v>
      </c>
      <c r="J4286" s="102"/>
      <c r="K4286" s="102"/>
      <c r="L4286" s="97">
        <f t="shared" si="1678"/>
        <v>0</v>
      </c>
      <c r="M4286" s="102"/>
      <c r="N4286" s="102"/>
      <c r="O4286" s="115"/>
      <c r="P4286" s="35" t="s">
        <v>145</v>
      </c>
      <c r="R4286" s="352">
        <f>L4286-[1]გადასახდელები!L4286</f>
        <v>0</v>
      </c>
    </row>
    <row r="4287" spans="2:18" ht="20.25" hidden="1" customHeight="1">
      <c r="B4287" s="36" t="str">
        <f t="shared" si="1677"/>
        <v>b</v>
      </c>
      <c r="C4287" s="42">
        <v>5</v>
      </c>
      <c r="D4287" s="42"/>
      <c r="F4287" s="343" t="s">
        <v>580</v>
      </c>
      <c r="G4287" s="48" t="s">
        <v>299</v>
      </c>
      <c r="H4287" s="101"/>
      <c r="I4287" s="97">
        <f t="shared" si="1679"/>
        <v>0</v>
      </c>
      <c r="J4287" s="102"/>
      <c r="K4287" s="102"/>
      <c r="L4287" s="97">
        <f t="shared" si="1678"/>
        <v>0</v>
      </c>
      <c r="M4287" s="102"/>
      <c r="N4287" s="102"/>
      <c r="O4287" s="115"/>
      <c r="P4287" s="35" t="s">
        <v>145</v>
      </c>
      <c r="R4287" s="352">
        <f>L4287-[1]გადასახდელები!L4287</f>
        <v>0</v>
      </c>
    </row>
    <row r="4288" spans="2:18" ht="30.75" hidden="1" customHeight="1">
      <c r="B4288" s="36" t="str">
        <f t="shared" si="1677"/>
        <v>b</v>
      </c>
      <c r="C4288" s="42">
        <v>5</v>
      </c>
      <c r="D4288" s="42"/>
      <c r="F4288" s="343" t="s">
        <v>581</v>
      </c>
      <c r="G4288" s="48" t="s">
        <v>300</v>
      </c>
      <c r="H4288" s="101"/>
      <c r="I4288" s="97">
        <f t="shared" si="1679"/>
        <v>0</v>
      </c>
      <c r="J4288" s="102"/>
      <c r="K4288" s="102"/>
      <c r="L4288" s="97">
        <f t="shared" si="1678"/>
        <v>0</v>
      </c>
      <c r="M4288" s="102"/>
      <c r="N4288" s="102"/>
      <c r="O4288" s="115"/>
      <c r="P4288" s="35" t="s">
        <v>145</v>
      </c>
      <c r="R4288" s="352">
        <f>L4288-[1]გადასახდელები!L4288</f>
        <v>0</v>
      </c>
    </row>
    <row r="4289" spans="2:18" ht="20.25" hidden="1" customHeight="1">
      <c r="B4289" s="36" t="str">
        <f t="shared" si="1677"/>
        <v>b</v>
      </c>
      <c r="C4289" s="42">
        <v>5</v>
      </c>
      <c r="D4289" s="42"/>
      <c r="F4289" s="343" t="s">
        <v>675</v>
      </c>
      <c r="G4289" s="48" t="s">
        <v>301</v>
      </c>
      <c r="H4289" s="101"/>
      <c r="I4289" s="97">
        <f t="shared" si="1679"/>
        <v>0</v>
      </c>
      <c r="J4289" s="102"/>
      <c r="K4289" s="102"/>
      <c r="L4289" s="97">
        <f t="shared" si="1678"/>
        <v>0</v>
      </c>
      <c r="M4289" s="102"/>
      <c r="N4289" s="102"/>
      <c r="O4289" s="115"/>
      <c r="P4289" s="35" t="s">
        <v>145</v>
      </c>
      <c r="R4289" s="352">
        <f>L4289-[1]გადასახდელები!L4289</f>
        <v>0</v>
      </c>
    </row>
    <row r="4290" spans="2:18" ht="20.25" hidden="1" customHeight="1">
      <c r="B4290" s="36" t="str">
        <f t="shared" si="1677"/>
        <v>b</v>
      </c>
      <c r="C4290" s="42">
        <v>5</v>
      </c>
      <c r="D4290" s="42"/>
      <c r="F4290" s="343" t="s">
        <v>582</v>
      </c>
      <c r="G4290" s="48" t="s">
        <v>302</v>
      </c>
      <c r="H4290" s="101"/>
      <c r="I4290" s="97">
        <f t="shared" si="1679"/>
        <v>0</v>
      </c>
      <c r="J4290" s="102"/>
      <c r="K4290" s="102"/>
      <c r="L4290" s="97">
        <f t="shared" si="1678"/>
        <v>0</v>
      </c>
      <c r="M4290" s="102"/>
      <c r="N4290" s="102"/>
      <c r="O4290" s="115"/>
      <c r="P4290" s="35" t="s">
        <v>145</v>
      </c>
      <c r="R4290" s="352">
        <f>L4290-[1]გადასახდელები!L4290</f>
        <v>0</v>
      </c>
    </row>
    <row r="4291" spans="2:18" ht="20.25" hidden="1" customHeight="1">
      <c r="B4291" s="36" t="str">
        <f t="shared" si="1677"/>
        <v>b</v>
      </c>
      <c r="C4291" s="42">
        <v>5</v>
      </c>
      <c r="D4291" s="42"/>
      <c r="F4291" s="343" t="s">
        <v>676</v>
      </c>
      <c r="G4291" s="48" t="s">
        <v>303</v>
      </c>
      <c r="H4291" s="101"/>
      <c r="I4291" s="97">
        <f t="shared" si="1679"/>
        <v>0</v>
      </c>
      <c r="J4291" s="102"/>
      <c r="K4291" s="102"/>
      <c r="L4291" s="97">
        <f t="shared" si="1678"/>
        <v>0</v>
      </c>
      <c r="M4291" s="102"/>
      <c r="N4291" s="102"/>
      <c r="O4291" s="115"/>
      <c r="P4291" s="35" t="s">
        <v>145</v>
      </c>
      <c r="R4291" s="352">
        <f>L4291-[1]გადასახდელები!L4291</f>
        <v>0</v>
      </c>
    </row>
    <row r="4292" spans="2:18" ht="20.25" hidden="1" customHeight="1">
      <c r="B4292" s="36" t="str">
        <f t="shared" si="1677"/>
        <v>b</v>
      </c>
      <c r="C4292" s="42">
        <v>5</v>
      </c>
      <c r="D4292" s="42"/>
      <c r="F4292" s="343" t="s">
        <v>677</v>
      </c>
      <c r="G4292" s="48" t="s">
        <v>304</v>
      </c>
      <c r="H4292" s="101"/>
      <c r="I4292" s="97">
        <f t="shared" si="1679"/>
        <v>0</v>
      </c>
      <c r="J4292" s="102"/>
      <c r="K4292" s="102"/>
      <c r="L4292" s="97">
        <f t="shared" si="1678"/>
        <v>0</v>
      </c>
      <c r="M4292" s="102"/>
      <c r="N4292" s="102"/>
      <c r="O4292" s="115"/>
      <c r="P4292" s="35" t="s">
        <v>145</v>
      </c>
      <c r="R4292" s="352">
        <f>L4292-[1]გადასახდელები!L4292</f>
        <v>0</v>
      </c>
    </row>
    <row r="4293" spans="2:18" ht="20.25" hidden="1" customHeight="1">
      <c r="B4293" s="36" t="str">
        <f t="shared" si="1677"/>
        <v>b</v>
      </c>
      <c r="C4293" s="42">
        <v>5</v>
      </c>
      <c r="D4293" s="42"/>
      <c r="F4293" s="343" t="s">
        <v>583</v>
      </c>
      <c r="G4293" s="48" t="s">
        <v>305</v>
      </c>
      <c r="H4293" s="101"/>
      <c r="I4293" s="97">
        <f t="shared" si="1679"/>
        <v>0</v>
      </c>
      <c r="J4293" s="102"/>
      <c r="K4293" s="102"/>
      <c r="L4293" s="97">
        <f t="shared" si="1678"/>
        <v>0</v>
      </c>
      <c r="M4293" s="102"/>
      <c r="N4293" s="102"/>
      <c r="O4293" s="115"/>
      <c r="P4293" s="35" t="s">
        <v>145</v>
      </c>
      <c r="R4293" s="352">
        <f>L4293-[1]გადასახდელები!L4293</f>
        <v>0</v>
      </c>
    </row>
    <row r="4294" spans="2:18" ht="20.25" hidden="1" customHeight="1">
      <c r="B4294" s="36" t="str">
        <f t="shared" si="1677"/>
        <v>b</v>
      </c>
      <c r="C4294" s="42">
        <v>4</v>
      </c>
      <c r="D4294" s="42"/>
      <c r="F4294" s="342" t="s">
        <v>584</v>
      </c>
      <c r="G4294" s="47" t="s">
        <v>306</v>
      </c>
      <c r="H4294" s="93">
        <f>H4295+H4302</f>
        <v>0</v>
      </c>
      <c r="I4294" s="94">
        <f t="shared" si="1679"/>
        <v>0</v>
      </c>
      <c r="J4294" s="93">
        <f>J4295+J4302</f>
        <v>0</v>
      </c>
      <c r="K4294" s="93">
        <f>K4295+K4302</f>
        <v>0</v>
      </c>
      <c r="L4294" s="94">
        <f t="shared" si="1678"/>
        <v>0</v>
      </c>
      <c r="M4294" s="93">
        <f>M4295+M4302</f>
        <v>0</v>
      </c>
      <c r="N4294" s="93">
        <f>N4295+N4302</f>
        <v>0</v>
      </c>
      <c r="O4294" s="82" t="s">
        <v>146</v>
      </c>
      <c r="P4294" s="35" t="s">
        <v>145</v>
      </c>
      <c r="R4294" s="352">
        <f>L4294-[1]გადასახდელები!L4294</f>
        <v>0</v>
      </c>
    </row>
    <row r="4295" spans="2:18" ht="20.25" hidden="1" customHeight="1">
      <c r="B4295" s="36" t="str">
        <f t="shared" ref="B4295:B4358" si="1680">IF(H4295+I4295+L4295&gt;0,"a","b")</f>
        <v>b</v>
      </c>
      <c r="C4295" s="42">
        <v>5</v>
      </c>
      <c r="D4295" s="42"/>
      <c r="F4295" s="342" t="s">
        <v>585</v>
      </c>
      <c r="G4295" s="48" t="s">
        <v>307</v>
      </c>
      <c r="H4295" s="96">
        <f>SUM(H4296:H4301)</f>
        <v>0</v>
      </c>
      <c r="I4295" s="97">
        <f t="shared" si="1679"/>
        <v>0</v>
      </c>
      <c r="J4295" s="96">
        <f>SUM(J4296:J4301)</f>
        <v>0</v>
      </c>
      <c r="K4295" s="96">
        <f>SUM(K4296:K4301)</f>
        <v>0</v>
      </c>
      <c r="L4295" s="97">
        <f t="shared" si="1678"/>
        <v>0</v>
      </c>
      <c r="M4295" s="96">
        <f>SUM(M4296:M4301)</f>
        <v>0</v>
      </c>
      <c r="N4295" s="96">
        <f>SUM(N4296:N4301)</f>
        <v>0</v>
      </c>
      <c r="O4295" s="82" t="s">
        <v>146</v>
      </c>
      <c r="P4295" s="35" t="s">
        <v>145</v>
      </c>
      <c r="R4295" s="352">
        <f>L4295-[1]გადასახდელები!L4295</f>
        <v>0</v>
      </c>
    </row>
    <row r="4296" spans="2:18" ht="20.25" hidden="1" customHeight="1">
      <c r="B4296" s="36" t="str">
        <f t="shared" si="1680"/>
        <v>b</v>
      </c>
      <c r="C4296" s="42">
        <v>6</v>
      </c>
      <c r="D4296" s="42"/>
      <c r="F4296" s="343" t="s">
        <v>586</v>
      </c>
      <c r="G4296" s="53" t="s">
        <v>308</v>
      </c>
      <c r="H4296" s="99"/>
      <c r="I4296" s="105">
        <f t="shared" si="1679"/>
        <v>0</v>
      </c>
      <c r="J4296" s="100"/>
      <c r="K4296" s="100"/>
      <c r="L4296" s="105">
        <f t="shared" si="1678"/>
        <v>0</v>
      </c>
      <c r="M4296" s="100"/>
      <c r="N4296" s="100"/>
      <c r="O4296" s="115"/>
      <c r="P4296" s="35" t="s">
        <v>145</v>
      </c>
      <c r="R4296" s="352">
        <f>L4296-[1]გადასახდელები!L4296</f>
        <v>0</v>
      </c>
    </row>
    <row r="4297" spans="2:18" ht="20.25" hidden="1" customHeight="1">
      <c r="B4297" s="36" t="str">
        <f t="shared" si="1680"/>
        <v>b</v>
      </c>
      <c r="C4297" s="42">
        <v>6</v>
      </c>
      <c r="D4297" s="42"/>
      <c r="F4297" s="343" t="s">
        <v>678</v>
      </c>
      <c r="G4297" s="53" t="s">
        <v>309</v>
      </c>
      <c r="H4297" s="99"/>
      <c r="I4297" s="105">
        <f t="shared" si="1679"/>
        <v>0</v>
      </c>
      <c r="J4297" s="100"/>
      <c r="K4297" s="100"/>
      <c r="L4297" s="105">
        <f t="shared" si="1678"/>
        <v>0</v>
      </c>
      <c r="M4297" s="100"/>
      <c r="N4297" s="100"/>
      <c r="O4297" s="115"/>
      <c r="P4297" s="35" t="s">
        <v>145</v>
      </c>
      <c r="R4297" s="352">
        <f>L4297-[1]გადასახდელები!L4297</f>
        <v>0</v>
      </c>
    </row>
    <row r="4298" spans="2:18" ht="20.25" hidden="1" customHeight="1">
      <c r="B4298" s="36" t="str">
        <f t="shared" si="1680"/>
        <v>b</v>
      </c>
      <c r="C4298" s="42">
        <v>6</v>
      </c>
      <c r="D4298" s="42"/>
      <c r="F4298" s="343" t="s">
        <v>679</v>
      </c>
      <c r="G4298" s="53" t="s">
        <v>310</v>
      </c>
      <c r="H4298" s="99"/>
      <c r="I4298" s="105">
        <f t="shared" si="1679"/>
        <v>0</v>
      </c>
      <c r="J4298" s="100"/>
      <c r="K4298" s="100"/>
      <c r="L4298" s="105">
        <f t="shared" si="1678"/>
        <v>0</v>
      </c>
      <c r="M4298" s="100"/>
      <c r="N4298" s="100"/>
      <c r="O4298" s="115"/>
      <c r="P4298" s="35" t="s">
        <v>145</v>
      </c>
      <c r="R4298" s="352">
        <f>L4298-[1]გადასახდელები!L4298</f>
        <v>0</v>
      </c>
    </row>
    <row r="4299" spans="2:18" ht="20.25" hidden="1" customHeight="1">
      <c r="B4299" s="36" t="str">
        <f t="shared" si="1680"/>
        <v>b</v>
      </c>
      <c r="C4299" s="42">
        <v>6</v>
      </c>
      <c r="D4299" s="42"/>
      <c r="F4299" s="343" t="s">
        <v>680</v>
      </c>
      <c r="G4299" s="53" t="s">
        <v>311</v>
      </c>
      <c r="H4299" s="99"/>
      <c r="I4299" s="105">
        <f t="shared" si="1679"/>
        <v>0</v>
      </c>
      <c r="J4299" s="100"/>
      <c r="K4299" s="100"/>
      <c r="L4299" s="105">
        <f t="shared" si="1678"/>
        <v>0</v>
      </c>
      <c r="M4299" s="100"/>
      <c r="N4299" s="100"/>
      <c r="O4299" s="115"/>
      <c r="P4299" s="35" t="s">
        <v>145</v>
      </c>
      <c r="R4299" s="352">
        <f>L4299-[1]გადასახდელები!L4299</f>
        <v>0</v>
      </c>
    </row>
    <row r="4300" spans="2:18" ht="20.25" hidden="1" customHeight="1">
      <c r="B4300" s="36" t="str">
        <f t="shared" si="1680"/>
        <v>b</v>
      </c>
      <c r="C4300" s="42">
        <v>6</v>
      </c>
      <c r="D4300" s="42"/>
      <c r="F4300" s="343" t="s">
        <v>681</v>
      </c>
      <c r="G4300" s="53" t="s">
        <v>312</v>
      </c>
      <c r="H4300" s="99"/>
      <c r="I4300" s="105">
        <f t="shared" si="1679"/>
        <v>0</v>
      </c>
      <c r="J4300" s="100"/>
      <c r="K4300" s="100"/>
      <c r="L4300" s="105">
        <f t="shared" si="1678"/>
        <v>0</v>
      </c>
      <c r="M4300" s="100"/>
      <c r="N4300" s="100"/>
      <c r="O4300" s="115"/>
      <c r="P4300" s="35" t="s">
        <v>145</v>
      </c>
      <c r="R4300" s="352">
        <f>L4300-[1]გადასახდელები!L4300</f>
        <v>0</v>
      </c>
    </row>
    <row r="4301" spans="2:18" ht="20.25" hidden="1" customHeight="1">
      <c r="B4301" s="36" t="str">
        <f t="shared" si="1680"/>
        <v>b</v>
      </c>
      <c r="C4301" s="42">
        <v>6</v>
      </c>
      <c r="D4301" s="42"/>
      <c r="F4301" s="343" t="s">
        <v>682</v>
      </c>
      <c r="G4301" s="53" t="s">
        <v>313</v>
      </c>
      <c r="H4301" s="99"/>
      <c r="I4301" s="105">
        <f t="shared" si="1679"/>
        <v>0</v>
      </c>
      <c r="J4301" s="100"/>
      <c r="K4301" s="100"/>
      <c r="L4301" s="105">
        <f t="shared" si="1678"/>
        <v>0</v>
      </c>
      <c r="M4301" s="100"/>
      <c r="N4301" s="100"/>
      <c r="O4301" s="115"/>
      <c r="P4301" s="35" t="s">
        <v>145</v>
      </c>
      <c r="R4301" s="352">
        <f>L4301-[1]გადასახდელები!L4301</f>
        <v>0</v>
      </c>
    </row>
    <row r="4302" spans="2:18" ht="20.25" hidden="1" customHeight="1">
      <c r="B4302" s="36" t="str">
        <f t="shared" si="1680"/>
        <v>b</v>
      </c>
      <c r="C4302" s="42">
        <v>5</v>
      </c>
      <c r="D4302" s="42"/>
      <c r="F4302" s="342" t="s">
        <v>587</v>
      </c>
      <c r="G4302" s="48" t="s">
        <v>314</v>
      </c>
      <c r="H4302" s="96">
        <f>SUM(H4303:H4322)</f>
        <v>0</v>
      </c>
      <c r="I4302" s="97">
        <f t="shared" si="1679"/>
        <v>0</v>
      </c>
      <c r="J4302" s="96">
        <f>SUM(J4303:J4322)</f>
        <v>0</v>
      </c>
      <c r="K4302" s="96">
        <f>SUM(K4303:K4322)</f>
        <v>0</v>
      </c>
      <c r="L4302" s="97">
        <f t="shared" si="1678"/>
        <v>0</v>
      </c>
      <c r="M4302" s="96">
        <f>SUM(M4303:M4322)</f>
        <v>0</v>
      </c>
      <c r="N4302" s="96">
        <f>SUM(N4303:N4322)</f>
        <v>0</v>
      </c>
      <c r="O4302" s="82" t="s">
        <v>146</v>
      </c>
      <c r="P4302" s="35" t="s">
        <v>145</v>
      </c>
      <c r="R4302" s="352">
        <f>L4302-[1]გადასახდელები!L4302</f>
        <v>0</v>
      </c>
    </row>
    <row r="4303" spans="2:18" ht="20.25" hidden="1" customHeight="1">
      <c r="B4303" s="36" t="str">
        <f t="shared" si="1680"/>
        <v>b</v>
      </c>
      <c r="C4303" s="42">
        <v>6</v>
      </c>
      <c r="D4303" s="42"/>
      <c r="F4303" s="343" t="s">
        <v>683</v>
      </c>
      <c r="G4303" s="54" t="s">
        <v>315</v>
      </c>
      <c r="H4303" s="116"/>
      <c r="I4303" s="105">
        <f t="shared" si="1679"/>
        <v>0</v>
      </c>
      <c r="J4303" s="117"/>
      <c r="K4303" s="117"/>
      <c r="L4303" s="105">
        <f t="shared" si="1678"/>
        <v>0</v>
      </c>
      <c r="M4303" s="117"/>
      <c r="N4303" s="117"/>
      <c r="P4303" s="35" t="s">
        <v>145</v>
      </c>
      <c r="R4303" s="352">
        <f>L4303-[1]გადასახდელები!L4303</f>
        <v>0</v>
      </c>
    </row>
    <row r="4304" spans="2:18" ht="20.25" hidden="1" customHeight="1">
      <c r="B4304" s="36" t="str">
        <f t="shared" si="1680"/>
        <v>b</v>
      </c>
      <c r="C4304" s="42">
        <v>6</v>
      </c>
      <c r="D4304" s="42"/>
      <c r="F4304" s="343" t="s">
        <v>684</v>
      </c>
      <c r="G4304" s="54" t="s">
        <v>316</v>
      </c>
      <c r="H4304" s="116"/>
      <c r="I4304" s="105">
        <f t="shared" si="1679"/>
        <v>0</v>
      </c>
      <c r="J4304" s="117"/>
      <c r="K4304" s="117"/>
      <c r="L4304" s="105">
        <f t="shared" si="1678"/>
        <v>0</v>
      </c>
      <c r="M4304" s="117"/>
      <c r="N4304" s="117"/>
      <c r="P4304" s="35" t="s">
        <v>145</v>
      </c>
      <c r="R4304" s="352">
        <f>L4304-[1]გადასახდელები!L4304</f>
        <v>0</v>
      </c>
    </row>
    <row r="4305" spans="2:18" ht="30.75" hidden="1" customHeight="1">
      <c r="B4305" s="36" t="str">
        <f t="shared" si="1680"/>
        <v>b</v>
      </c>
      <c r="C4305" s="42">
        <v>6</v>
      </c>
      <c r="D4305" s="42"/>
      <c r="F4305" s="343" t="s">
        <v>588</v>
      </c>
      <c r="G4305" s="54" t="s">
        <v>317</v>
      </c>
      <c r="H4305" s="116"/>
      <c r="I4305" s="105">
        <f t="shared" si="1679"/>
        <v>0</v>
      </c>
      <c r="J4305" s="117"/>
      <c r="K4305" s="117"/>
      <c r="L4305" s="105">
        <f t="shared" si="1678"/>
        <v>0</v>
      </c>
      <c r="M4305" s="117"/>
      <c r="N4305" s="117"/>
      <c r="P4305" s="35" t="s">
        <v>145</v>
      </c>
      <c r="R4305" s="352">
        <f>L4305-[1]გადასახდელები!L4305</f>
        <v>0</v>
      </c>
    </row>
    <row r="4306" spans="2:18" ht="30.75" hidden="1" customHeight="1">
      <c r="B4306" s="36" t="str">
        <f t="shared" si="1680"/>
        <v>b</v>
      </c>
      <c r="C4306" s="42">
        <v>6</v>
      </c>
      <c r="D4306" s="42"/>
      <c r="F4306" s="343" t="s">
        <v>685</v>
      </c>
      <c r="G4306" s="54" t="s">
        <v>318</v>
      </c>
      <c r="H4306" s="116"/>
      <c r="I4306" s="105">
        <f t="shared" si="1679"/>
        <v>0</v>
      </c>
      <c r="J4306" s="117"/>
      <c r="K4306" s="117"/>
      <c r="L4306" s="105">
        <f t="shared" si="1678"/>
        <v>0</v>
      </c>
      <c r="M4306" s="117"/>
      <c r="N4306" s="117"/>
      <c r="P4306" s="35" t="s">
        <v>145</v>
      </c>
      <c r="R4306" s="352">
        <f>L4306-[1]გადასახდელები!L4306</f>
        <v>0</v>
      </c>
    </row>
    <row r="4307" spans="2:18" ht="20.25" hidden="1" customHeight="1">
      <c r="B4307" s="36" t="str">
        <f t="shared" si="1680"/>
        <v>b</v>
      </c>
      <c r="C4307" s="42">
        <v>6</v>
      </c>
      <c r="D4307" s="42"/>
      <c r="F4307" s="343" t="s">
        <v>589</v>
      </c>
      <c r="G4307" s="54" t="s">
        <v>319</v>
      </c>
      <c r="H4307" s="116"/>
      <c r="I4307" s="105">
        <f t="shared" si="1679"/>
        <v>0</v>
      </c>
      <c r="J4307" s="117"/>
      <c r="K4307" s="117"/>
      <c r="L4307" s="105">
        <f t="shared" si="1678"/>
        <v>0</v>
      </c>
      <c r="M4307" s="117"/>
      <c r="N4307" s="117"/>
      <c r="P4307" s="35" t="s">
        <v>145</v>
      </c>
      <c r="R4307" s="352">
        <f>L4307-[1]გადასახდელები!L4307</f>
        <v>0</v>
      </c>
    </row>
    <row r="4308" spans="2:18" ht="20.25" hidden="1" customHeight="1">
      <c r="B4308" s="36" t="str">
        <f t="shared" si="1680"/>
        <v>b</v>
      </c>
      <c r="C4308" s="42">
        <v>6</v>
      </c>
      <c r="D4308" s="42"/>
      <c r="F4308" s="343" t="s">
        <v>686</v>
      </c>
      <c r="G4308" s="54" t="s">
        <v>320</v>
      </c>
      <c r="H4308" s="116"/>
      <c r="I4308" s="105">
        <f t="shared" si="1679"/>
        <v>0</v>
      </c>
      <c r="J4308" s="117"/>
      <c r="K4308" s="117"/>
      <c r="L4308" s="105">
        <f t="shared" si="1678"/>
        <v>0</v>
      </c>
      <c r="M4308" s="117"/>
      <c r="N4308" s="117"/>
      <c r="P4308" s="35" t="s">
        <v>145</v>
      </c>
      <c r="R4308" s="352">
        <f>L4308-[1]გადასახდელები!L4308</f>
        <v>0</v>
      </c>
    </row>
    <row r="4309" spans="2:18" ht="30.75" hidden="1" customHeight="1">
      <c r="B4309" s="36" t="str">
        <f t="shared" si="1680"/>
        <v>b</v>
      </c>
      <c r="C4309" s="42">
        <v>6</v>
      </c>
      <c r="D4309" s="42"/>
      <c r="F4309" s="343" t="s">
        <v>687</v>
      </c>
      <c r="G4309" s="54" t="s">
        <v>321</v>
      </c>
      <c r="H4309" s="116"/>
      <c r="I4309" s="105">
        <f t="shared" si="1679"/>
        <v>0</v>
      </c>
      <c r="J4309" s="117"/>
      <c r="K4309" s="117"/>
      <c r="L4309" s="105">
        <f t="shared" si="1678"/>
        <v>0</v>
      </c>
      <c r="M4309" s="117"/>
      <c r="N4309" s="117"/>
      <c r="P4309" s="35" t="s">
        <v>145</v>
      </c>
      <c r="R4309" s="352">
        <f>L4309-[1]გადასახდელები!L4309</f>
        <v>0</v>
      </c>
    </row>
    <row r="4310" spans="2:18" ht="20.25" hidden="1" customHeight="1">
      <c r="B4310" s="36" t="str">
        <f t="shared" si="1680"/>
        <v>b</v>
      </c>
      <c r="C4310" s="42">
        <v>6</v>
      </c>
      <c r="D4310" s="42"/>
      <c r="F4310" s="343" t="s">
        <v>590</v>
      </c>
      <c r="G4310" s="54" t="s">
        <v>322</v>
      </c>
      <c r="H4310" s="116"/>
      <c r="I4310" s="105">
        <f t="shared" si="1679"/>
        <v>0</v>
      </c>
      <c r="J4310" s="117"/>
      <c r="K4310" s="117"/>
      <c r="L4310" s="105">
        <f t="shared" si="1678"/>
        <v>0</v>
      </c>
      <c r="M4310" s="117"/>
      <c r="N4310" s="117"/>
      <c r="P4310" s="35" t="s">
        <v>145</v>
      </c>
      <c r="R4310" s="352">
        <f>L4310-[1]გადასახდელები!L4310</f>
        <v>0</v>
      </c>
    </row>
    <row r="4311" spans="2:18" ht="20.25" hidden="1" customHeight="1">
      <c r="B4311" s="36" t="str">
        <f t="shared" si="1680"/>
        <v>b</v>
      </c>
      <c r="C4311" s="42">
        <v>6</v>
      </c>
      <c r="D4311" s="42"/>
      <c r="F4311" s="343" t="s">
        <v>688</v>
      </c>
      <c r="G4311" s="54" t="s">
        <v>323</v>
      </c>
      <c r="H4311" s="116"/>
      <c r="I4311" s="105">
        <f t="shared" si="1679"/>
        <v>0</v>
      </c>
      <c r="J4311" s="117"/>
      <c r="K4311" s="117"/>
      <c r="L4311" s="105">
        <f t="shared" si="1678"/>
        <v>0</v>
      </c>
      <c r="M4311" s="117"/>
      <c r="N4311" s="117"/>
      <c r="P4311" s="35" t="s">
        <v>145</v>
      </c>
      <c r="R4311" s="352">
        <f>L4311-[1]გადასახდელები!L4311</f>
        <v>0</v>
      </c>
    </row>
    <row r="4312" spans="2:18" ht="20.25" hidden="1" customHeight="1">
      <c r="B4312" s="36" t="str">
        <f t="shared" si="1680"/>
        <v>b</v>
      </c>
      <c r="C4312" s="42">
        <v>6</v>
      </c>
      <c r="D4312" s="42"/>
      <c r="F4312" s="343" t="s">
        <v>689</v>
      </c>
      <c r="G4312" s="54" t="s">
        <v>324</v>
      </c>
      <c r="H4312" s="116"/>
      <c r="I4312" s="105">
        <f t="shared" si="1679"/>
        <v>0</v>
      </c>
      <c r="J4312" s="117"/>
      <c r="K4312" s="117"/>
      <c r="L4312" s="105">
        <f t="shared" si="1678"/>
        <v>0</v>
      </c>
      <c r="M4312" s="117"/>
      <c r="N4312" s="117"/>
      <c r="P4312" s="35" t="s">
        <v>145</v>
      </c>
      <c r="R4312" s="352">
        <f>L4312-[1]გადასახდელები!L4312</f>
        <v>0</v>
      </c>
    </row>
    <row r="4313" spans="2:18" ht="20.25" hidden="1" customHeight="1">
      <c r="B4313" s="36" t="str">
        <f t="shared" si="1680"/>
        <v>b</v>
      </c>
      <c r="C4313" s="42">
        <v>6</v>
      </c>
      <c r="D4313" s="42"/>
      <c r="F4313" s="343" t="s">
        <v>690</v>
      </c>
      <c r="G4313" s="54" t="s">
        <v>325</v>
      </c>
      <c r="H4313" s="116"/>
      <c r="I4313" s="105">
        <f t="shared" si="1679"/>
        <v>0</v>
      </c>
      <c r="J4313" s="117"/>
      <c r="K4313" s="117"/>
      <c r="L4313" s="105">
        <f t="shared" si="1678"/>
        <v>0</v>
      </c>
      <c r="M4313" s="117"/>
      <c r="N4313" s="117"/>
      <c r="P4313" s="35" t="s">
        <v>145</v>
      </c>
      <c r="R4313" s="352">
        <f>L4313-[1]გადასახდელები!L4313</f>
        <v>0</v>
      </c>
    </row>
    <row r="4314" spans="2:18" ht="20.25" hidden="1" customHeight="1">
      <c r="B4314" s="36" t="str">
        <f t="shared" si="1680"/>
        <v>b</v>
      </c>
      <c r="C4314" s="42">
        <v>6</v>
      </c>
      <c r="D4314" s="42"/>
      <c r="F4314" s="343" t="s">
        <v>691</v>
      </c>
      <c r="G4314" s="54" t="s">
        <v>326</v>
      </c>
      <c r="H4314" s="116"/>
      <c r="I4314" s="105">
        <f t="shared" si="1679"/>
        <v>0</v>
      </c>
      <c r="J4314" s="117"/>
      <c r="K4314" s="117"/>
      <c r="L4314" s="105">
        <f t="shared" si="1678"/>
        <v>0</v>
      </c>
      <c r="M4314" s="117"/>
      <c r="N4314" s="117"/>
      <c r="P4314" s="35" t="s">
        <v>145</v>
      </c>
      <c r="R4314" s="352">
        <f>L4314-[1]გადასახდელები!L4314</f>
        <v>0</v>
      </c>
    </row>
    <row r="4315" spans="2:18" ht="20.25" hidden="1" customHeight="1">
      <c r="B4315" s="36" t="str">
        <f t="shared" si="1680"/>
        <v>b</v>
      </c>
      <c r="C4315" s="42">
        <v>6</v>
      </c>
      <c r="D4315" s="42"/>
      <c r="F4315" s="343" t="s">
        <v>692</v>
      </c>
      <c r="G4315" s="54" t="s">
        <v>327</v>
      </c>
      <c r="H4315" s="116"/>
      <c r="I4315" s="105">
        <f t="shared" si="1679"/>
        <v>0</v>
      </c>
      <c r="J4315" s="117"/>
      <c r="K4315" s="117"/>
      <c r="L4315" s="105">
        <f t="shared" si="1678"/>
        <v>0</v>
      </c>
      <c r="M4315" s="117"/>
      <c r="N4315" s="117"/>
      <c r="P4315" s="35" t="s">
        <v>145</v>
      </c>
      <c r="R4315" s="352">
        <f>L4315-[1]გადასახდელები!L4315</f>
        <v>0</v>
      </c>
    </row>
    <row r="4316" spans="2:18" ht="20.25" hidden="1" customHeight="1">
      <c r="B4316" s="36" t="str">
        <f t="shared" si="1680"/>
        <v>b</v>
      </c>
      <c r="C4316" s="42">
        <v>6</v>
      </c>
      <c r="D4316" s="42"/>
      <c r="F4316" s="343" t="s">
        <v>693</v>
      </c>
      <c r="G4316" s="54" t="s">
        <v>328</v>
      </c>
      <c r="H4316" s="116"/>
      <c r="I4316" s="105">
        <f t="shared" si="1679"/>
        <v>0</v>
      </c>
      <c r="J4316" s="117"/>
      <c r="K4316" s="117"/>
      <c r="L4316" s="105">
        <f t="shared" si="1678"/>
        <v>0</v>
      </c>
      <c r="M4316" s="117"/>
      <c r="N4316" s="117"/>
      <c r="P4316" s="35" t="s">
        <v>145</v>
      </c>
      <c r="R4316" s="352">
        <f>L4316-[1]გადასახდელები!L4316</f>
        <v>0</v>
      </c>
    </row>
    <row r="4317" spans="2:18" ht="20.25" hidden="1" customHeight="1">
      <c r="B4317" s="36" t="str">
        <f t="shared" si="1680"/>
        <v>b</v>
      </c>
      <c r="C4317" s="42">
        <v>6</v>
      </c>
      <c r="D4317" s="42"/>
      <c r="F4317" s="343" t="s">
        <v>694</v>
      </c>
      <c r="G4317" s="54" t="s">
        <v>329</v>
      </c>
      <c r="H4317" s="116"/>
      <c r="I4317" s="105">
        <f t="shared" si="1679"/>
        <v>0</v>
      </c>
      <c r="J4317" s="117"/>
      <c r="K4317" s="117"/>
      <c r="L4317" s="105">
        <f t="shared" si="1678"/>
        <v>0</v>
      </c>
      <c r="M4317" s="117"/>
      <c r="N4317" s="117"/>
      <c r="P4317" s="35" t="s">
        <v>145</v>
      </c>
      <c r="R4317" s="352">
        <f>L4317-[1]გადასახდელები!L4317</f>
        <v>0</v>
      </c>
    </row>
    <row r="4318" spans="2:18" ht="20.25" hidden="1" customHeight="1">
      <c r="B4318" s="36" t="str">
        <f t="shared" si="1680"/>
        <v>b</v>
      </c>
      <c r="C4318" s="42">
        <v>6</v>
      </c>
      <c r="D4318" s="42"/>
      <c r="F4318" s="343" t="s">
        <v>695</v>
      </c>
      <c r="G4318" s="54" t="s">
        <v>330</v>
      </c>
      <c r="H4318" s="116"/>
      <c r="I4318" s="105">
        <f t="shared" si="1679"/>
        <v>0</v>
      </c>
      <c r="J4318" s="117"/>
      <c r="K4318" s="117"/>
      <c r="L4318" s="105">
        <f t="shared" si="1678"/>
        <v>0</v>
      </c>
      <c r="M4318" s="117"/>
      <c r="N4318" s="117"/>
      <c r="P4318" s="35" t="s">
        <v>145</v>
      </c>
      <c r="R4318" s="352">
        <f>L4318-[1]გადასახდელები!L4318</f>
        <v>0</v>
      </c>
    </row>
    <row r="4319" spans="2:18" ht="20.25" hidden="1" customHeight="1">
      <c r="B4319" s="36" t="str">
        <f t="shared" si="1680"/>
        <v>b</v>
      </c>
      <c r="C4319" s="42">
        <v>6</v>
      </c>
      <c r="D4319" s="42"/>
      <c r="F4319" s="343" t="s">
        <v>696</v>
      </c>
      <c r="G4319" s="54" t="s">
        <v>331</v>
      </c>
      <c r="H4319" s="116"/>
      <c r="I4319" s="105">
        <f t="shared" si="1679"/>
        <v>0</v>
      </c>
      <c r="J4319" s="117"/>
      <c r="K4319" s="117"/>
      <c r="L4319" s="105">
        <f t="shared" si="1678"/>
        <v>0</v>
      </c>
      <c r="M4319" s="117"/>
      <c r="N4319" s="117"/>
      <c r="P4319" s="35" t="s">
        <v>145</v>
      </c>
      <c r="R4319" s="352">
        <f>L4319-[1]გადასახდელები!L4319</f>
        <v>0</v>
      </c>
    </row>
    <row r="4320" spans="2:18" ht="20.25" hidden="1" customHeight="1">
      <c r="B4320" s="36" t="str">
        <f t="shared" si="1680"/>
        <v>b</v>
      </c>
      <c r="C4320" s="42">
        <v>6</v>
      </c>
      <c r="D4320" s="42"/>
      <c r="F4320" s="343" t="s">
        <v>697</v>
      </c>
      <c r="G4320" s="55" t="s">
        <v>332</v>
      </c>
      <c r="H4320" s="116"/>
      <c r="I4320" s="105">
        <f t="shared" si="1679"/>
        <v>0</v>
      </c>
      <c r="J4320" s="117"/>
      <c r="K4320" s="117"/>
      <c r="L4320" s="105">
        <f t="shared" ref="L4320:L4375" si="1681">M4320+N4320</f>
        <v>0</v>
      </c>
      <c r="M4320" s="117"/>
      <c r="N4320" s="117"/>
      <c r="P4320" s="35" t="s">
        <v>145</v>
      </c>
      <c r="R4320" s="352">
        <f>L4320-[1]გადასახდელები!L4320</f>
        <v>0</v>
      </c>
    </row>
    <row r="4321" spans="2:18" ht="20.25" hidden="1" customHeight="1">
      <c r="B4321" s="36" t="str">
        <f t="shared" si="1680"/>
        <v>b</v>
      </c>
      <c r="C4321" s="42">
        <v>6</v>
      </c>
      <c r="D4321" s="42"/>
      <c r="F4321" s="343" t="s">
        <v>698</v>
      </c>
      <c r="G4321" s="54" t="s">
        <v>333</v>
      </c>
      <c r="H4321" s="116"/>
      <c r="I4321" s="105">
        <f t="shared" si="1679"/>
        <v>0</v>
      </c>
      <c r="J4321" s="117"/>
      <c r="K4321" s="117"/>
      <c r="L4321" s="105">
        <f t="shared" si="1681"/>
        <v>0</v>
      </c>
      <c r="M4321" s="117"/>
      <c r="N4321" s="117"/>
      <c r="P4321" s="35" t="s">
        <v>145</v>
      </c>
      <c r="R4321" s="352">
        <f>L4321-[1]გადასახდელები!L4321</f>
        <v>0</v>
      </c>
    </row>
    <row r="4322" spans="2:18" ht="30.75" hidden="1" customHeight="1">
      <c r="B4322" s="36" t="str">
        <f t="shared" si="1680"/>
        <v>b</v>
      </c>
      <c r="C4322" s="42">
        <v>6</v>
      </c>
      <c r="D4322" s="42"/>
      <c r="F4322" s="343" t="s">
        <v>591</v>
      </c>
      <c r="G4322" s="54" t="s">
        <v>334</v>
      </c>
      <c r="H4322" s="116"/>
      <c r="I4322" s="105">
        <f t="shared" si="1679"/>
        <v>0</v>
      </c>
      <c r="J4322" s="117"/>
      <c r="K4322" s="117"/>
      <c r="L4322" s="105">
        <f t="shared" si="1681"/>
        <v>0</v>
      </c>
      <c r="M4322" s="117"/>
      <c r="N4322" s="117"/>
      <c r="P4322" s="35" t="s">
        <v>145</v>
      </c>
      <c r="R4322" s="352">
        <f>L4322-[1]გადასახდელები!L4322</f>
        <v>0</v>
      </c>
    </row>
    <row r="4323" spans="2:18" ht="20.25" hidden="1" customHeight="1">
      <c r="B4323" s="36" t="str">
        <f t="shared" si="1680"/>
        <v>b</v>
      </c>
      <c r="C4323" s="42">
        <v>4</v>
      </c>
      <c r="D4323" s="42"/>
      <c r="F4323" s="342" t="s">
        <v>699</v>
      </c>
      <c r="G4323" s="47" t="s">
        <v>335</v>
      </c>
      <c r="H4323" s="93">
        <f>H4324+H4325</f>
        <v>0</v>
      </c>
      <c r="I4323" s="94">
        <f t="shared" si="1679"/>
        <v>0</v>
      </c>
      <c r="J4323" s="93">
        <f>J4324+J4325</f>
        <v>0</v>
      </c>
      <c r="K4323" s="93">
        <f>K4324+K4325</f>
        <v>0</v>
      </c>
      <c r="L4323" s="94">
        <f t="shared" si="1681"/>
        <v>0</v>
      </c>
      <c r="M4323" s="93">
        <f>M4324+M4325</f>
        <v>0</v>
      </c>
      <c r="N4323" s="93">
        <f>N4324+N4325</f>
        <v>0</v>
      </c>
      <c r="O4323" s="82" t="s">
        <v>146</v>
      </c>
      <c r="P4323" s="35" t="s">
        <v>145</v>
      </c>
      <c r="R4323" s="352">
        <f>L4323-[1]გადასახდელები!L4323</f>
        <v>0</v>
      </c>
    </row>
    <row r="4324" spans="2:18" ht="20.25" hidden="1" customHeight="1">
      <c r="B4324" s="36" t="str">
        <f t="shared" si="1680"/>
        <v>b</v>
      </c>
      <c r="C4324" s="42">
        <v>5</v>
      </c>
      <c r="D4324" s="42"/>
      <c r="F4324" s="343" t="s">
        <v>700</v>
      </c>
      <c r="G4324" s="48" t="s">
        <v>336</v>
      </c>
      <c r="H4324" s="101"/>
      <c r="I4324" s="97">
        <f t="shared" si="1679"/>
        <v>0</v>
      </c>
      <c r="J4324" s="102"/>
      <c r="K4324" s="102"/>
      <c r="L4324" s="97">
        <f t="shared" si="1681"/>
        <v>0</v>
      </c>
      <c r="M4324" s="102"/>
      <c r="N4324" s="102"/>
      <c r="O4324" s="115"/>
      <c r="P4324" s="35" t="s">
        <v>145</v>
      </c>
      <c r="R4324" s="352">
        <f>L4324-[1]გადასახდელები!L4324</f>
        <v>0</v>
      </c>
    </row>
    <row r="4325" spans="2:18" ht="20.25" hidden="1" customHeight="1">
      <c r="B4325" s="36" t="str">
        <f t="shared" si="1680"/>
        <v>b</v>
      </c>
      <c r="C4325" s="42">
        <v>5</v>
      </c>
      <c r="D4325" s="42"/>
      <c r="F4325" s="342" t="s">
        <v>701</v>
      </c>
      <c r="G4325" s="48" t="s">
        <v>337</v>
      </c>
      <c r="H4325" s="119">
        <f>H4326+H4327</f>
        <v>0</v>
      </c>
      <c r="I4325" s="105">
        <f t="shared" si="1679"/>
        <v>0</v>
      </c>
      <c r="J4325" s="119">
        <f>J4326+J4327</f>
        <v>0</v>
      </c>
      <c r="K4325" s="119">
        <f>K4326+K4327</f>
        <v>0</v>
      </c>
      <c r="L4325" s="105">
        <f t="shared" si="1681"/>
        <v>0</v>
      </c>
      <c r="M4325" s="119">
        <f>M4326+M4327</f>
        <v>0</v>
      </c>
      <c r="N4325" s="119">
        <f>N4326+N4327</f>
        <v>0</v>
      </c>
      <c r="O4325" s="82" t="s">
        <v>146</v>
      </c>
      <c r="P4325" s="35" t="s">
        <v>145</v>
      </c>
      <c r="R4325" s="352">
        <f>L4325-[1]გადასახდელები!L4325</f>
        <v>0</v>
      </c>
    </row>
    <row r="4326" spans="2:18" ht="20.25" hidden="1" customHeight="1">
      <c r="B4326" s="36" t="str">
        <f t="shared" si="1680"/>
        <v>b</v>
      </c>
      <c r="C4326" s="42">
        <v>6</v>
      </c>
      <c r="D4326" s="42"/>
      <c r="F4326" s="343" t="s">
        <v>702</v>
      </c>
      <c r="G4326" s="54" t="s">
        <v>338</v>
      </c>
      <c r="H4326" s="116"/>
      <c r="I4326" s="105">
        <f t="shared" si="1679"/>
        <v>0</v>
      </c>
      <c r="J4326" s="117"/>
      <c r="K4326" s="117"/>
      <c r="L4326" s="105">
        <f t="shared" si="1681"/>
        <v>0</v>
      </c>
      <c r="M4326" s="117"/>
      <c r="N4326" s="117"/>
      <c r="P4326" s="35" t="s">
        <v>145</v>
      </c>
      <c r="R4326" s="352">
        <f>L4326-[1]გადასახდელები!L4326</f>
        <v>0</v>
      </c>
    </row>
    <row r="4327" spans="2:18" ht="20.25" hidden="1" customHeight="1">
      <c r="B4327" s="36" t="str">
        <f t="shared" si="1680"/>
        <v>b</v>
      </c>
      <c r="C4327" s="42">
        <v>6</v>
      </c>
      <c r="D4327" s="42"/>
      <c r="F4327" s="343" t="s">
        <v>703</v>
      </c>
      <c r="G4327" s="54" t="s">
        <v>339</v>
      </c>
      <c r="H4327" s="116"/>
      <c r="I4327" s="105">
        <f t="shared" si="1679"/>
        <v>0</v>
      </c>
      <c r="J4327" s="117"/>
      <c r="K4327" s="117"/>
      <c r="L4327" s="105">
        <f t="shared" si="1681"/>
        <v>0</v>
      </c>
      <c r="M4327" s="117"/>
      <c r="N4327" s="117"/>
      <c r="P4327" s="35" t="s">
        <v>145</v>
      </c>
      <c r="R4327" s="352">
        <f>L4327-[1]გადასახდელები!L4327</f>
        <v>0</v>
      </c>
    </row>
    <row r="4328" spans="2:18" ht="30.75" hidden="1" customHeight="1">
      <c r="B4328" s="36" t="str">
        <f t="shared" si="1680"/>
        <v>b</v>
      </c>
      <c r="C4328" s="42">
        <v>3</v>
      </c>
      <c r="D4328" s="42"/>
      <c r="F4328" s="342" t="s">
        <v>704</v>
      </c>
      <c r="G4328" s="51" t="s">
        <v>340</v>
      </c>
      <c r="H4328" s="89">
        <f>H4329+H4330</f>
        <v>0</v>
      </c>
      <c r="I4328" s="90">
        <f t="shared" si="1679"/>
        <v>0</v>
      </c>
      <c r="J4328" s="89">
        <f>J4329+J4330</f>
        <v>0</v>
      </c>
      <c r="K4328" s="89">
        <f>K4329+K4330</f>
        <v>0</v>
      </c>
      <c r="L4328" s="90">
        <f t="shared" si="1681"/>
        <v>0</v>
      </c>
      <c r="M4328" s="89">
        <f>M4329+M4330</f>
        <v>0</v>
      </c>
      <c r="N4328" s="89">
        <f>N4329+N4330</f>
        <v>0</v>
      </c>
      <c r="O4328" s="82" t="s">
        <v>146</v>
      </c>
      <c r="P4328" s="35" t="s">
        <v>145</v>
      </c>
      <c r="R4328" s="352">
        <f>L4328-[1]გადასახდელები!L4328</f>
        <v>0</v>
      </c>
    </row>
    <row r="4329" spans="2:18" ht="30.75" hidden="1" customHeight="1">
      <c r="B4329" s="36" t="str">
        <f t="shared" si="1680"/>
        <v>b</v>
      </c>
      <c r="C4329" s="42">
        <v>4</v>
      </c>
      <c r="D4329" s="42"/>
      <c r="F4329" s="343" t="s">
        <v>705</v>
      </c>
      <c r="G4329" s="47" t="s">
        <v>341</v>
      </c>
      <c r="H4329" s="103"/>
      <c r="I4329" s="94">
        <f t="shared" si="1679"/>
        <v>0</v>
      </c>
      <c r="J4329" s="104"/>
      <c r="K4329" s="104"/>
      <c r="L4329" s="94">
        <f t="shared" si="1681"/>
        <v>0</v>
      </c>
      <c r="M4329" s="104"/>
      <c r="N4329" s="104"/>
      <c r="P4329" s="35" t="s">
        <v>145</v>
      </c>
      <c r="R4329" s="352">
        <f>L4329-[1]გადასახდელები!L4329</f>
        <v>0</v>
      </c>
    </row>
    <row r="4330" spans="2:18" ht="30.75" hidden="1" customHeight="1">
      <c r="B4330" s="36" t="str">
        <f t="shared" si="1680"/>
        <v>b</v>
      </c>
      <c r="C4330" s="42">
        <v>4</v>
      </c>
      <c r="D4330" s="42"/>
      <c r="F4330" s="342" t="s">
        <v>706</v>
      </c>
      <c r="G4330" s="47" t="s">
        <v>342</v>
      </c>
      <c r="H4330" s="93">
        <f>H4331+H4332+H4333+H4334</f>
        <v>0</v>
      </c>
      <c r="I4330" s="94">
        <f t="shared" si="1679"/>
        <v>0</v>
      </c>
      <c r="J4330" s="93">
        <f>J4331+J4332+J4333+J4334</f>
        <v>0</v>
      </c>
      <c r="K4330" s="93">
        <f>K4331+K4332+K4333+K4334</f>
        <v>0</v>
      </c>
      <c r="L4330" s="94">
        <f t="shared" si="1681"/>
        <v>0</v>
      </c>
      <c r="M4330" s="93">
        <f>M4331+M4332+M4333+M4334</f>
        <v>0</v>
      </c>
      <c r="N4330" s="93">
        <f>N4331+N4332+N4333+N4334</f>
        <v>0</v>
      </c>
      <c r="O4330" s="82" t="s">
        <v>146</v>
      </c>
      <c r="P4330" s="35" t="s">
        <v>145</v>
      </c>
      <c r="R4330" s="352">
        <f>L4330-[1]გადასახდელები!L4330</f>
        <v>0</v>
      </c>
    </row>
    <row r="4331" spans="2:18" ht="30.75" hidden="1" customHeight="1">
      <c r="B4331" s="36" t="str">
        <f t="shared" si="1680"/>
        <v>b</v>
      </c>
      <c r="C4331" s="42">
        <v>5</v>
      </c>
      <c r="D4331" s="42"/>
      <c r="F4331" s="343" t="s">
        <v>707</v>
      </c>
      <c r="G4331" s="48" t="s">
        <v>343</v>
      </c>
      <c r="H4331" s="101"/>
      <c r="I4331" s="97">
        <f t="shared" si="1679"/>
        <v>0</v>
      </c>
      <c r="J4331" s="102"/>
      <c r="K4331" s="102"/>
      <c r="L4331" s="97">
        <f t="shared" si="1681"/>
        <v>0</v>
      </c>
      <c r="M4331" s="102"/>
      <c r="N4331" s="102"/>
      <c r="P4331" s="35" t="s">
        <v>145</v>
      </c>
      <c r="R4331" s="352">
        <f>L4331-[1]გადასახდელები!L4331</f>
        <v>0</v>
      </c>
    </row>
    <row r="4332" spans="2:18" ht="20.25" hidden="1" customHeight="1">
      <c r="B4332" s="36" t="str">
        <f t="shared" si="1680"/>
        <v>b</v>
      </c>
      <c r="C4332" s="42">
        <v>5</v>
      </c>
      <c r="D4332" s="42"/>
      <c r="F4332" s="343" t="s">
        <v>708</v>
      </c>
      <c r="G4332" s="48" t="s">
        <v>344</v>
      </c>
      <c r="H4332" s="101"/>
      <c r="I4332" s="97">
        <f t="shared" si="1679"/>
        <v>0</v>
      </c>
      <c r="J4332" s="102"/>
      <c r="K4332" s="102"/>
      <c r="L4332" s="97">
        <f t="shared" si="1681"/>
        <v>0</v>
      </c>
      <c r="M4332" s="102"/>
      <c r="N4332" s="102"/>
      <c r="P4332" s="35" t="s">
        <v>145</v>
      </c>
      <c r="R4332" s="352">
        <f>L4332-[1]გადასახდელები!L4332</f>
        <v>0</v>
      </c>
    </row>
    <row r="4333" spans="2:18" ht="20.25" hidden="1" customHeight="1">
      <c r="B4333" s="36" t="str">
        <f t="shared" si="1680"/>
        <v>b</v>
      </c>
      <c r="C4333" s="42">
        <v>5</v>
      </c>
      <c r="D4333" s="42"/>
      <c r="F4333" s="343" t="s">
        <v>709</v>
      </c>
      <c r="G4333" s="48" t="s">
        <v>345</v>
      </c>
      <c r="H4333" s="101"/>
      <c r="I4333" s="97">
        <f t="shared" si="1679"/>
        <v>0</v>
      </c>
      <c r="J4333" s="102"/>
      <c r="K4333" s="102"/>
      <c r="L4333" s="97">
        <f t="shared" si="1681"/>
        <v>0</v>
      </c>
      <c r="M4333" s="102"/>
      <c r="N4333" s="102"/>
      <c r="P4333" s="35" t="s">
        <v>145</v>
      </c>
      <c r="R4333" s="352">
        <f>L4333-[1]გადასახდელები!L4333</f>
        <v>0</v>
      </c>
    </row>
    <row r="4334" spans="2:18" ht="20.25" hidden="1" customHeight="1">
      <c r="B4334" s="36" t="str">
        <f t="shared" si="1680"/>
        <v>b</v>
      </c>
      <c r="C4334" s="42">
        <v>5</v>
      </c>
      <c r="D4334" s="42"/>
      <c r="F4334" s="343" t="s">
        <v>710</v>
      </c>
      <c r="G4334" s="48" t="s">
        <v>214</v>
      </c>
      <c r="H4334" s="101"/>
      <c r="I4334" s="97">
        <f t="shared" si="1679"/>
        <v>0</v>
      </c>
      <c r="J4334" s="102"/>
      <c r="K4334" s="102"/>
      <c r="L4334" s="97">
        <f t="shared" si="1681"/>
        <v>0</v>
      </c>
      <c r="M4334" s="102"/>
      <c r="N4334" s="102"/>
      <c r="P4334" s="35" t="s">
        <v>145</v>
      </c>
      <c r="R4334" s="352">
        <f>L4334-[1]გადასახდელები!L4334</f>
        <v>0</v>
      </c>
    </row>
    <row r="4335" spans="2:18" ht="20.25" hidden="1" customHeight="1">
      <c r="B4335" s="36" t="str">
        <f t="shared" si="1680"/>
        <v>b</v>
      </c>
      <c r="C4335" s="42">
        <v>3</v>
      </c>
      <c r="D4335" s="42"/>
      <c r="F4335" s="343" t="s">
        <v>711</v>
      </c>
      <c r="G4335" s="51" t="s">
        <v>346</v>
      </c>
      <c r="H4335" s="111"/>
      <c r="I4335" s="90">
        <f t="shared" ref="I4335:I4398" si="1682">J4335+K4335</f>
        <v>0</v>
      </c>
      <c r="J4335" s="112"/>
      <c r="K4335" s="112"/>
      <c r="L4335" s="90">
        <f t="shared" si="1681"/>
        <v>0</v>
      </c>
      <c r="M4335" s="112"/>
      <c r="N4335" s="112"/>
      <c r="P4335" s="35" t="s">
        <v>145</v>
      </c>
      <c r="R4335" s="352">
        <f>L4335-[1]გადასახდელები!L4335</f>
        <v>0</v>
      </c>
    </row>
    <row r="4336" spans="2:18" ht="20.25" hidden="1" customHeight="1">
      <c r="B4336" s="36" t="str">
        <f t="shared" si="1680"/>
        <v>b</v>
      </c>
      <c r="C4336" s="42">
        <v>3</v>
      </c>
      <c r="D4336" s="42"/>
      <c r="F4336" s="342" t="s">
        <v>712</v>
      </c>
      <c r="G4336" s="51" t="s">
        <v>347</v>
      </c>
      <c r="H4336" s="89">
        <f>H4337+H4338+H4339+H4342</f>
        <v>0</v>
      </c>
      <c r="I4336" s="90">
        <f t="shared" si="1682"/>
        <v>0</v>
      </c>
      <c r="J4336" s="89">
        <f>J4337+J4338+J4339+J4342</f>
        <v>0</v>
      </c>
      <c r="K4336" s="89">
        <f>K4337+K4338+K4339+K4342</f>
        <v>0</v>
      </c>
      <c r="L4336" s="90">
        <f t="shared" si="1681"/>
        <v>0</v>
      </c>
      <c r="M4336" s="89">
        <f>M4337+M4338+M4339+M4342</f>
        <v>0</v>
      </c>
      <c r="N4336" s="89">
        <f>N4337+N4338+N4339+N4342</f>
        <v>0</v>
      </c>
      <c r="O4336" s="82" t="s">
        <v>146</v>
      </c>
      <c r="P4336" s="35" t="s">
        <v>145</v>
      </c>
      <c r="R4336" s="352">
        <f>L4336-[1]გადასახდელები!L4336</f>
        <v>0</v>
      </c>
    </row>
    <row r="4337" spans="2:18" ht="30.75" hidden="1" customHeight="1">
      <c r="B4337" s="36" t="str">
        <f t="shared" si="1680"/>
        <v>b</v>
      </c>
      <c r="C4337" s="42">
        <v>4</v>
      </c>
      <c r="D4337" s="42"/>
      <c r="F4337" s="343" t="s">
        <v>713</v>
      </c>
      <c r="G4337" s="47" t="s">
        <v>348</v>
      </c>
      <c r="H4337" s="103"/>
      <c r="I4337" s="94">
        <f t="shared" si="1682"/>
        <v>0</v>
      </c>
      <c r="J4337" s="104"/>
      <c r="K4337" s="104"/>
      <c r="L4337" s="94">
        <f t="shared" si="1681"/>
        <v>0</v>
      </c>
      <c r="M4337" s="104"/>
      <c r="N4337" s="104"/>
      <c r="O4337" s="115"/>
      <c r="P4337" s="35" t="s">
        <v>145</v>
      </c>
      <c r="R4337" s="352">
        <f>L4337-[1]გადასახდელები!L4337</f>
        <v>0</v>
      </c>
    </row>
    <row r="4338" spans="2:18" ht="20.25" hidden="1" customHeight="1">
      <c r="B4338" s="36" t="str">
        <f t="shared" si="1680"/>
        <v>b</v>
      </c>
      <c r="C4338" s="42">
        <v>4</v>
      </c>
      <c r="D4338" s="42"/>
      <c r="F4338" s="343" t="s">
        <v>714</v>
      </c>
      <c r="G4338" s="47" t="s">
        <v>349</v>
      </c>
      <c r="H4338" s="103"/>
      <c r="I4338" s="94">
        <f t="shared" si="1682"/>
        <v>0</v>
      </c>
      <c r="J4338" s="104"/>
      <c r="K4338" s="104"/>
      <c r="L4338" s="94">
        <f t="shared" si="1681"/>
        <v>0</v>
      </c>
      <c r="M4338" s="104"/>
      <c r="N4338" s="104"/>
      <c r="O4338" s="115"/>
      <c r="P4338" s="35" t="s">
        <v>145</v>
      </c>
      <c r="R4338" s="352">
        <f>L4338-[1]გადასახდელები!L4338</f>
        <v>0</v>
      </c>
    </row>
    <row r="4339" spans="2:18" ht="20.25" hidden="1" customHeight="1">
      <c r="B4339" s="36" t="str">
        <f t="shared" si="1680"/>
        <v>b</v>
      </c>
      <c r="C4339" s="42">
        <v>4</v>
      </c>
      <c r="D4339" s="42"/>
      <c r="F4339" s="342" t="s">
        <v>715</v>
      </c>
      <c r="G4339" s="47" t="s">
        <v>350</v>
      </c>
      <c r="H4339" s="93">
        <f>H4340+H4341</f>
        <v>0</v>
      </c>
      <c r="I4339" s="94">
        <f t="shared" si="1682"/>
        <v>0</v>
      </c>
      <c r="J4339" s="93">
        <f>J4340+J4341</f>
        <v>0</v>
      </c>
      <c r="K4339" s="93">
        <f>K4340+K4341</f>
        <v>0</v>
      </c>
      <c r="L4339" s="94">
        <f t="shared" si="1681"/>
        <v>0</v>
      </c>
      <c r="M4339" s="93">
        <f>M4340+M4341</f>
        <v>0</v>
      </c>
      <c r="N4339" s="93">
        <f>N4340+N4341</f>
        <v>0</v>
      </c>
      <c r="O4339" s="82" t="s">
        <v>146</v>
      </c>
      <c r="P4339" s="35" t="s">
        <v>145</v>
      </c>
      <c r="R4339" s="352">
        <f>L4339-[1]გადასახდელები!L4339</f>
        <v>0</v>
      </c>
    </row>
    <row r="4340" spans="2:18" ht="30.75" hidden="1" customHeight="1">
      <c r="B4340" s="36" t="str">
        <f t="shared" si="1680"/>
        <v>b</v>
      </c>
      <c r="C4340" s="42">
        <v>5</v>
      </c>
      <c r="D4340" s="42"/>
      <c r="F4340" s="343" t="s">
        <v>716</v>
      </c>
      <c r="G4340" s="48" t="s">
        <v>351</v>
      </c>
      <c r="H4340" s="101"/>
      <c r="I4340" s="97">
        <f t="shared" si="1682"/>
        <v>0</v>
      </c>
      <c r="J4340" s="102"/>
      <c r="K4340" s="102"/>
      <c r="L4340" s="97">
        <f t="shared" si="1681"/>
        <v>0</v>
      </c>
      <c r="M4340" s="102"/>
      <c r="N4340" s="102"/>
      <c r="P4340" s="35" t="s">
        <v>145</v>
      </c>
      <c r="R4340" s="352">
        <f>L4340-[1]გადასახდელები!L4340</f>
        <v>0</v>
      </c>
    </row>
    <row r="4341" spans="2:18" ht="20.25" hidden="1" customHeight="1">
      <c r="B4341" s="36" t="str">
        <f t="shared" si="1680"/>
        <v>b</v>
      </c>
      <c r="C4341" s="42">
        <v>5</v>
      </c>
      <c r="D4341" s="42"/>
      <c r="F4341" s="343" t="s">
        <v>717</v>
      </c>
      <c r="G4341" s="48" t="s">
        <v>352</v>
      </c>
      <c r="H4341" s="101"/>
      <c r="I4341" s="97">
        <f t="shared" si="1682"/>
        <v>0</v>
      </c>
      <c r="J4341" s="102"/>
      <c r="K4341" s="102"/>
      <c r="L4341" s="97">
        <f t="shared" si="1681"/>
        <v>0</v>
      </c>
      <c r="M4341" s="102"/>
      <c r="N4341" s="102"/>
      <c r="P4341" s="35" t="s">
        <v>145</v>
      </c>
      <c r="R4341" s="352">
        <f>L4341-[1]გადასახდელები!L4341</f>
        <v>0</v>
      </c>
    </row>
    <row r="4342" spans="2:18" ht="20.25" hidden="1" customHeight="1">
      <c r="B4342" s="36" t="str">
        <f t="shared" si="1680"/>
        <v>b</v>
      </c>
      <c r="C4342" s="42">
        <v>4</v>
      </c>
      <c r="D4342" s="42"/>
      <c r="F4342" s="343" t="s">
        <v>718</v>
      </c>
      <c r="G4342" s="47" t="s">
        <v>353</v>
      </c>
      <c r="H4342" s="103"/>
      <c r="I4342" s="94">
        <f t="shared" si="1682"/>
        <v>0</v>
      </c>
      <c r="J4342" s="104"/>
      <c r="K4342" s="104"/>
      <c r="L4342" s="94">
        <f t="shared" si="1681"/>
        <v>0</v>
      </c>
      <c r="M4342" s="104"/>
      <c r="N4342" s="104"/>
      <c r="P4342" s="35" t="s">
        <v>145</v>
      </c>
      <c r="R4342" s="352">
        <f>L4342-[1]გადასახდელები!L4342</f>
        <v>0</v>
      </c>
    </row>
    <row r="4343" spans="2:18" ht="20.25" hidden="1" customHeight="1">
      <c r="B4343" s="36" t="str">
        <f t="shared" si="1680"/>
        <v>b</v>
      </c>
      <c r="C4343" s="42">
        <v>2</v>
      </c>
      <c r="D4343" s="42"/>
      <c r="F4343" s="30"/>
      <c r="G4343" s="60" t="s">
        <v>354</v>
      </c>
      <c r="H4343" s="86">
        <f>H4344+H4351+H4358</f>
        <v>0</v>
      </c>
      <c r="I4343" s="87">
        <f t="shared" si="1682"/>
        <v>0</v>
      </c>
      <c r="J4343" s="88">
        <f>J4344+J4351+J4358</f>
        <v>0</v>
      </c>
      <c r="K4343" s="88">
        <f>K4344+K4351+K4358</f>
        <v>0</v>
      </c>
      <c r="L4343" s="87">
        <f t="shared" si="1681"/>
        <v>0</v>
      </c>
      <c r="M4343" s="88">
        <f>M4344+M4351+M4358</f>
        <v>0</v>
      </c>
      <c r="N4343" s="88">
        <f>N4344+N4351+N4358</f>
        <v>0</v>
      </c>
      <c r="O4343" s="82" t="s">
        <v>146</v>
      </c>
      <c r="R4343" s="352">
        <f>L4343-[1]გადასახდელები!L4343</f>
        <v>0</v>
      </c>
    </row>
    <row r="4344" spans="2:18" ht="20.25" hidden="1" customHeight="1">
      <c r="B4344" s="36" t="str">
        <f t="shared" si="1680"/>
        <v>b</v>
      </c>
      <c r="C4344" s="42">
        <v>3</v>
      </c>
      <c r="D4344" s="42"/>
      <c r="F4344" s="31"/>
      <c r="G4344" s="51" t="s">
        <v>355</v>
      </c>
      <c r="H4344" s="120">
        <f>SUM(H4345:H4350)</f>
        <v>0</v>
      </c>
      <c r="I4344" s="118">
        <f t="shared" si="1682"/>
        <v>0</v>
      </c>
      <c r="J4344" s="121">
        <f>SUM(J4345:J4350)</f>
        <v>0</v>
      </c>
      <c r="K4344" s="121">
        <f>SUM(K4345:K4350)</f>
        <v>0</v>
      </c>
      <c r="L4344" s="118">
        <f t="shared" si="1681"/>
        <v>0</v>
      </c>
      <c r="M4344" s="121">
        <f>SUM(M4345:M4350)</f>
        <v>0</v>
      </c>
      <c r="N4344" s="121">
        <f>SUM(N4345:N4350)</f>
        <v>0</v>
      </c>
      <c r="O4344" s="82" t="s">
        <v>146</v>
      </c>
      <c r="R4344" s="352">
        <f>L4344-[1]გადასახდელები!L4344</f>
        <v>0</v>
      </c>
    </row>
    <row r="4345" spans="2:18" ht="20.25" hidden="1" customHeight="1">
      <c r="B4345" s="36" t="str">
        <f t="shared" si="1680"/>
        <v>b</v>
      </c>
      <c r="C4345" s="42">
        <v>4</v>
      </c>
      <c r="D4345" s="42"/>
      <c r="F4345" s="31"/>
      <c r="G4345" s="47" t="s">
        <v>356</v>
      </c>
      <c r="H4345" s="103"/>
      <c r="I4345" s="94">
        <f t="shared" si="1682"/>
        <v>0</v>
      </c>
      <c r="J4345" s="104"/>
      <c r="K4345" s="104"/>
      <c r="L4345" s="94">
        <f t="shared" si="1681"/>
        <v>0</v>
      </c>
      <c r="M4345" s="104"/>
      <c r="N4345" s="104"/>
      <c r="R4345" s="352">
        <f>L4345-[1]გადასახდელები!L4345</f>
        <v>0</v>
      </c>
    </row>
    <row r="4346" spans="2:18" ht="20.25" hidden="1" customHeight="1">
      <c r="B4346" s="36" t="str">
        <f t="shared" si="1680"/>
        <v>b</v>
      </c>
      <c r="C4346" s="42">
        <v>4</v>
      </c>
      <c r="D4346" s="42"/>
      <c r="F4346" s="31"/>
      <c r="G4346" s="47" t="s">
        <v>357</v>
      </c>
      <c r="H4346" s="103"/>
      <c r="I4346" s="94">
        <f t="shared" si="1682"/>
        <v>0</v>
      </c>
      <c r="J4346" s="104"/>
      <c r="K4346" s="104"/>
      <c r="L4346" s="94">
        <f t="shared" si="1681"/>
        <v>0</v>
      </c>
      <c r="M4346" s="104"/>
      <c r="N4346" s="104"/>
      <c r="R4346" s="352">
        <f>L4346-[1]გადასახდელები!L4346</f>
        <v>0</v>
      </c>
    </row>
    <row r="4347" spans="2:18" ht="20.25" hidden="1" customHeight="1">
      <c r="B4347" s="36" t="str">
        <f t="shared" si="1680"/>
        <v>b</v>
      </c>
      <c r="C4347" s="42">
        <v>4</v>
      </c>
      <c r="D4347" s="42"/>
      <c r="F4347" s="31"/>
      <c r="G4347" s="47" t="s">
        <v>212</v>
      </c>
      <c r="H4347" s="103"/>
      <c r="I4347" s="94">
        <f t="shared" si="1682"/>
        <v>0</v>
      </c>
      <c r="J4347" s="104"/>
      <c r="K4347" s="104"/>
      <c r="L4347" s="94">
        <f t="shared" si="1681"/>
        <v>0</v>
      </c>
      <c r="M4347" s="104"/>
      <c r="N4347" s="104"/>
      <c r="R4347" s="352">
        <f>L4347-[1]გადასახდელები!L4347</f>
        <v>0</v>
      </c>
    </row>
    <row r="4348" spans="2:18" ht="20.25" hidden="1" customHeight="1">
      <c r="B4348" s="36" t="str">
        <f t="shared" si="1680"/>
        <v>b</v>
      </c>
      <c r="C4348" s="42">
        <v>4</v>
      </c>
      <c r="D4348" s="42"/>
      <c r="F4348" s="31"/>
      <c r="G4348" s="47" t="s">
        <v>358</v>
      </c>
      <c r="H4348" s="103"/>
      <c r="I4348" s="94">
        <f t="shared" si="1682"/>
        <v>0</v>
      </c>
      <c r="J4348" s="104"/>
      <c r="K4348" s="104"/>
      <c r="L4348" s="94">
        <f t="shared" si="1681"/>
        <v>0</v>
      </c>
      <c r="M4348" s="104"/>
      <c r="N4348" s="104"/>
      <c r="R4348" s="352">
        <f>L4348-[1]გადასახდელები!L4348</f>
        <v>0</v>
      </c>
    </row>
    <row r="4349" spans="2:18" ht="20.25" hidden="1" customHeight="1">
      <c r="B4349" s="36" t="str">
        <f t="shared" si="1680"/>
        <v>b</v>
      </c>
      <c r="C4349" s="42">
        <v>4</v>
      </c>
      <c r="D4349" s="42"/>
      <c r="F4349" s="31"/>
      <c r="G4349" s="47" t="s">
        <v>359</v>
      </c>
      <c r="H4349" s="103"/>
      <c r="I4349" s="94">
        <f t="shared" si="1682"/>
        <v>0</v>
      </c>
      <c r="J4349" s="104"/>
      <c r="K4349" s="104"/>
      <c r="L4349" s="94">
        <f t="shared" si="1681"/>
        <v>0</v>
      </c>
      <c r="M4349" s="104"/>
      <c r="N4349" s="104"/>
      <c r="R4349" s="352">
        <f>L4349-[1]გადასახდელები!L4349</f>
        <v>0</v>
      </c>
    </row>
    <row r="4350" spans="2:18" ht="20.25" hidden="1" customHeight="1">
      <c r="B4350" s="36" t="str">
        <f t="shared" si="1680"/>
        <v>b</v>
      </c>
      <c r="C4350" s="42">
        <v>4</v>
      </c>
      <c r="D4350" s="42"/>
      <c r="F4350" s="31"/>
      <c r="G4350" s="47" t="s">
        <v>360</v>
      </c>
      <c r="H4350" s="103"/>
      <c r="I4350" s="94">
        <f t="shared" si="1682"/>
        <v>0</v>
      </c>
      <c r="J4350" s="104"/>
      <c r="K4350" s="104"/>
      <c r="L4350" s="94">
        <f t="shared" si="1681"/>
        <v>0</v>
      </c>
      <c r="M4350" s="104"/>
      <c r="N4350" s="104"/>
      <c r="R4350" s="352">
        <f>L4350-[1]გადასახდელები!L4350</f>
        <v>0</v>
      </c>
    </row>
    <row r="4351" spans="2:18" ht="20.25" hidden="1" customHeight="1">
      <c r="B4351" s="36" t="str">
        <f t="shared" si="1680"/>
        <v>b</v>
      </c>
      <c r="C4351" s="42">
        <v>3</v>
      </c>
      <c r="D4351" s="42"/>
      <c r="F4351" s="31"/>
      <c r="G4351" s="51" t="s">
        <v>211</v>
      </c>
      <c r="H4351" s="120">
        <f>SUM(H4352:H4357)</f>
        <v>0</v>
      </c>
      <c r="I4351" s="118">
        <f t="shared" si="1682"/>
        <v>0</v>
      </c>
      <c r="J4351" s="121">
        <f>SUM(J4352:J4357)</f>
        <v>0</v>
      </c>
      <c r="K4351" s="121">
        <f>SUM(K4352:K4357)</f>
        <v>0</v>
      </c>
      <c r="L4351" s="118">
        <f t="shared" si="1681"/>
        <v>0</v>
      </c>
      <c r="M4351" s="121">
        <f>SUM(M4352:M4357)</f>
        <v>0</v>
      </c>
      <c r="N4351" s="121">
        <f>SUM(N4352:N4357)</f>
        <v>0</v>
      </c>
      <c r="O4351" s="82" t="s">
        <v>146</v>
      </c>
      <c r="R4351" s="352">
        <f>L4351-[1]გადასახდელები!L4351</f>
        <v>0</v>
      </c>
    </row>
    <row r="4352" spans="2:18" ht="20.25" hidden="1" customHeight="1">
      <c r="B4352" s="36" t="str">
        <f t="shared" si="1680"/>
        <v>b</v>
      </c>
      <c r="C4352" s="42">
        <v>4</v>
      </c>
      <c r="D4352" s="42"/>
      <c r="F4352" s="31"/>
      <c r="G4352" s="47" t="s">
        <v>356</v>
      </c>
      <c r="H4352" s="103"/>
      <c r="I4352" s="94">
        <f t="shared" si="1682"/>
        <v>0</v>
      </c>
      <c r="J4352" s="104"/>
      <c r="K4352" s="104"/>
      <c r="L4352" s="94">
        <f t="shared" si="1681"/>
        <v>0</v>
      </c>
      <c r="M4352" s="104"/>
      <c r="N4352" s="104"/>
      <c r="R4352" s="352">
        <f>L4352-[1]გადასახდელები!L4352</f>
        <v>0</v>
      </c>
    </row>
    <row r="4353" spans="2:18" ht="20.25" hidden="1" customHeight="1">
      <c r="B4353" s="36" t="str">
        <f t="shared" si="1680"/>
        <v>b</v>
      </c>
      <c r="C4353" s="42">
        <v>4</v>
      </c>
      <c r="D4353" s="42"/>
      <c r="F4353" s="31"/>
      <c r="G4353" s="47" t="s">
        <v>357</v>
      </c>
      <c r="H4353" s="103"/>
      <c r="I4353" s="94">
        <f t="shared" si="1682"/>
        <v>0</v>
      </c>
      <c r="J4353" s="104"/>
      <c r="K4353" s="104"/>
      <c r="L4353" s="94">
        <f t="shared" si="1681"/>
        <v>0</v>
      </c>
      <c r="M4353" s="104"/>
      <c r="N4353" s="104"/>
      <c r="R4353" s="352">
        <f>L4353-[1]გადასახდელები!L4353</f>
        <v>0</v>
      </c>
    </row>
    <row r="4354" spans="2:18" ht="20.25" hidden="1" customHeight="1">
      <c r="B4354" s="36" t="str">
        <f t="shared" si="1680"/>
        <v>b</v>
      </c>
      <c r="C4354" s="42">
        <v>4</v>
      </c>
      <c r="D4354" s="42"/>
      <c r="F4354" s="31"/>
      <c r="G4354" s="47" t="s">
        <v>212</v>
      </c>
      <c r="H4354" s="103"/>
      <c r="I4354" s="94">
        <f t="shared" si="1682"/>
        <v>0</v>
      </c>
      <c r="J4354" s="104"/>
      <c r="K4354" s="104"/>
      <c r="L4354" s="94">
        <f t="shared" si="1681"/>
        <v>0</v>
      </c>
      <c r="M4354" s="104"/>
      <c r="N4354" s="104"/>
      <c r="R4354" s="352">
        <f>L4354-[1]გადასახდელები!L4354</f>
        <v>0</v>
      </c>
    </row>
    <row r="4355" spans="2:18" ht="20.25" hidden="1" customHeight="1">
      <c r="B4355" s="36" t="str">
        <f t="shared" si="1680"/>
        <v>b</v>
      </c>
      <c r="C4355" s="42">
        <v>4</v>
      </c>
      <c r="D4355" s="42"/>
      <c r="F4355" s="31"/>
      <c r="G4355" s="47" t="s">
        <v>361</v>
      </c>
      <c r="H4355" s="103"/>
      <c r="I4355" s="94">
        <f t="shared" si="1682"/>
        <v>0</v>
      </c>
      <c r="J4355" s="104"/>
      <c r="K4355" s="104"/>
      <c r="L4355" s="94">
        <f t="shared" si="1681"/>
        <v>0</v>
      </c>
      <c r="M4355" s="104"/>
      <c r="N4355" s="104"/>
      <c r="R4355" s="352">
        <f>L4355-[1]გადასახდელები!L4355</f>
        <v>0</v>
      </c>
    </row>
    <row r="4356" spans="2:18" ht="20.25" hidden="1" customHeight="1">
      <c r="B4356" s="36" t="str">
        <f t="shared" si="1680"/>
        <v>b</v>
      </c>
      <c r="C4356" s="42">
        <v>4</v>
      </c>
      <c r="D4356" s="42"/>
      <c r="F4356" s="31"/>
      <c r="G4356" s="47" t="s">
        <v>359</v>
      </c>
      <c r="H4356" s="103"/>
      <c r="I4356" s="94">
        <f t="shared" si="1682"/>
        <v>0</v>
      </c>
      <c r="J4356" s="104"/>
      <c r="K4356" s="104"/>
      <c r="L4356" s="94">
        <f t="shared" si="1681"/>
        <v>0</v>
      </c>
      <c r="M4356" s="104"/>
      <c r="N4356" s="104"/>
      <c r="R4356" s="352">
        <f>L4356-[1]გადასახდელები!L4356</f>
        <v>0</v>
      </c>
    </row>
    <row r="4357" spans="2:18" ht="20.25" hidden="1" customHeight="1">
      <c r="B4357" s="36" t="str">
        <f t="shared" si="1680"/>
        <v>b</v>
      </c>
      <c r="C4357" s="42">
        <v>4</v>
      </c>
      <c r="D4357" s="42"/>
      <c r="F4357" s="31"/>
      <c r="G4357" s="47" t="s">
        <v>360</v>
      </c>
      <c r="H4357" s="103"/>
      <c r="I4357" s="94">
        <f t="shared" si="1682"/>
        <v>0</v>
      </c>
      <c r="J4357" s="104"/>
      <c r="K4357" s="104"/>
      <c r="L4357" s="94">
        <f t="shared" si="1681"/>
        <v>0</v>
      </c>
      <c r="M4357" s="104"/>
      <c r="N4357" s="104"/>
      <c r="R4357" s="352">
        <f>L4357-[1]გადასახდელები!L4357</f>
        <v>0</v>
      </c>
    </row>
    <row r="4358" spans="2:18" ht="20.25" hidden="1" customHeight="1">
      <c r="B4358" s="36" t="str">
        <f t="shared" si="1680"/>
        <v>b</v>
      </c>
      <c r="C4358" s="42">
        <v>3</v>
      </c>
      <c r="D4358" s="42"/>
      <c r="F4358" s="29"/>
      <c r="G4358" s="56" t="s">
        <v>213</v>
      </c>
      <c r="H4358" s="122"/>
      <c r="I4358" s="118">
        <f t="shared" si="1682"/>
        <v>0</v>
      </c>
      <c r="J4358" s="123"/>
      <c r="K4358" s="123"/>
      <c r="L4358" s="118">
        <f t="shared" si="1681"/>
        <v>0</v>
      </c>
      <c r="M4358" s="123"/>
      <c r="N4358" s="123"/>
      <c r="R4358" s="352">
        <f>L4358-[1]გადასახდელები!L4358</f>
        <v>0</v>
      </c>
    </row>
    <row r="4359" spans="2:18" ht="20.25" hidden="1" customHeight="1">
      <c r="B4359" s="36" t="str">
        <f t="shared" ref="B4359:B4422" si="1683">IF(H4359+I4359+L4359&gt;0,"a","b")</f>
        <v>b</v>
      </c>
      <c r="C4359" s="42">
        <v>2</v>
      </c>
      <c r="D4359" s="42"/>
      <c r="F4359" s="28"/>
      <c r="G4359" s="60" t="s">
        <v>362</v>
      </c>
      <c r="H4359" s="86">
        <f>H4360+H4368</f>
        <v>0</v>
      </c>
      <c r="I4359" s="87">
        <f t="shared" si="1682"/>
        <v>0</v>
      </c>
      <c r="J4359" s="88">
        <f>J4360+J4368</f>
        <v>0</v>
      </c>
      <c r="K4359" s="88">
        <f>K4360+K4368</f>
        <v>0</v>
      </c>
      <c r="L4359" s="87">
        <f t="shared" si="1681"/>
        <v>0</v>
      </c>
      <c r="M4359" s="88">
        <f>M4360+M4368</f>
        <v>0</v>
      </c>
      <c r="N4359" s="88">
        <f>N4360+N4368</f>
        <v>0</v>
      </c>
      <c r="O4359" s="82" t="s">
        <v>146</v>
      </c>
      <c r="R4359" s="352">
        <f>L4359-[1]გადასახდელები!L4359</f>
        <v>0</v>
      </c>
    </row>
    <row r="4360" spans="2:18" ht="20.25" hidden="1" customHeight="1">
      <c r="B4360" s="36" t="str">
        <f t="shared" si="1683"/>
        <v>b</v>
      </c>
      <c r="C4360" s="42">
        <v>3</v>
      </c>
      <c r="D4360" s="42"/>
      <c r="F4360" s="29"/>
      <c r="G4360" s="51" t="s">
        <v>355</v>
      </c>
      <c r="H4360" s="120">
        <f>SUM(H4361:H4367)</f>
        <v>0</v>
      </c>
      <c r="I4360" s="118">
        <f t="shared" si="1682"/>
        <v>0</v>
      </c>
      <c r="J4360" s="121">
        <f>SUM(J4361:J4367)</f>
        <v>0</v>
      </c>
      <c r="K4360" s="121">
        <f>SUM(K4361:K4367)</f>
        <v>0</v>
      </c>
      <c r="L4360" s="118">
        <f t="shared" si="1681"/>
        <v>0</v>
      </c>
      <c r="M4360" s="121">
        <f>SUM(M4361:M4367)</f>
        <v>0</v>
      </c>
      <c r="N4360" s="121">
        <f>SUM(N4361:N4367)</f>
        <v>0</v>
      </c>
      <c r="O4360" s="82" t="s">
        <v>146</v>
      </c>
      <c r="R4360" s="352">
        <f>L4360-[1]გადასახდელები!L4360</f>
        <v>0</v>
      </c>
    </row>
    <row r="4361" spans="2:18" ht="20.25" hidden="1" customHeight="1">
      <c r="B4361" s="36" t="str">
        <f t="shared" si="1683"/>
        <v>b</v>
      </c>
      <c r="C4361" s="42">
        <v>4</v>
      </c>
      <c r="D4361" s="42"/>
      <c r="F4361" s="29"/>
      <c r="G4361" s="47" t="s">
        <v>363</v>
      </c>
      <c r="H4361" s="103"/>
      <c r="I4361" s="94">
        <f t="shared" si="1682"/>
        <v>0</v>
      </c>
      <c r="J4361" s="104"/>
      <c r="K4361" s="104"/>
      <c r="L4361" s="94">
        <f t="shared" si="1681"/>
        <v>0</v>
      </c>
      <c r="M4361" s="104"/>
      <c r="N4361" s="104"/>
      <c r="R4361" s="352">
        <f>L4361-[1]გადასახდელები!L4361</f>
        <v>0</v>
      </c>
    </row>
    <row r="4362" spans="2:18" ht="20.25" hidden="1" customHeight="1">
      <c r="B4362" s="36" t="str">
        <f t="shared" si="1683"/>
        <v>b</v>
      </c>
      <c r="C4362" s="42">
        <v>4</v>
      </c>
      <c r="D4362" s="42"/>
      <c r="F4362" s="29"/>
      <c r="G4362" s="47" t="s">
        <v>210</v>
      </c>
      <c r="H4362" s="103"/>
      <c r="I4362" s="94">
        <f t="shared" si="1682"/>
        <v>0</v>
      </c>
      <c r="J4362" s="104"/>
      <c r="K4362" s="104"/>
      <c r="L4362" s="94">
        <f t="shared" si="1681"/>
        <v>0</v>
      </c>
      <c r="M4362" s="104"/>
      <c r="N4362" s="104"/>
      <c r="R4362" s="352">
        <f>L4362-[1]გადასახდელები!L4362</f>
        <v>0</v>
      </c>
    </row>
    <row r="4363" spans="2:18" ht="20.25" hidden="1" customHeight="1">
      <c r="B4363" s="36" t="str">
        <f t="shared" si="1683"/>
        <v>b</v>
      </c>
      <c r="C4363" s="42">
        <v>4</v>
      </c>
      <c r="D4363" s="42"/>
      <c r="F4363" s="29"/>
      <c r="G4363" s="47" t="s">
        <v>357</v>
      </c>
      <c r="H4363" s="103"/>
      <c r="I4363" s="94">
        <f t="shared" si="1682"/>
        <v>0</v>
      </c>
      <c r="J4363" s="104"/>
      <c r="K4363" s="104"/>
      <c r="L4363" s="94">
        <f t="shared" si="1681"/>
        <v>0</v>
      </c>
      <c r="M4363" s="104"/>
      <c r="N4363" s="104"/>
      <c r="R4363" s="352">
        <f>L4363-[1]გადასახდელები!L4363</f>
        <v>0</v>
      </c>
    </row>
    <row r="4364" spans="2:18" ht="30.75" hidden="1" customHeight="1">
      <c r="B4364" s="36" t="str">
        <f t="shared" si="1683"/>
        <v>b</v>
      </c>
      <c r="C4364" s="42">
        <v>4</v>
      </c>
      <c r="D4364" s="42"/>
      <c r="F4364" s="29"/>
      <c r="G4364" s="47" t="s">
        <v>364</v>
      </c>
      <c r="H4364" s="103"/>
      <c r="I4364" s="94">
        <f t="shared" si="1682"/>
        <v>0</v>
      </c>
      <c r="J4364" s="104"/>
      <c r="K4364" s="104"/>
      <c r="L4364" s="94">
        <f t="shared" si="1681"/>
        <v>0</v>
      </c>
      <c r="M4364" s="104"/>
      <c r="N4364" s="104"/>
      <c r="R4364" s="352">
        <f>L4364-[1]გადასახდელები!L4364</f>
        <v>0</v>
      </c>
    </row>
    <row r="4365" spans="2:18" ht="20.25" hidden="1" customHeight="1">
      <c r="B4365" s="36" t="str">
        <f t="shared" si="1683"/>
        <v>b</v>
      </c>
      <c r="C4365" s="42">
        <v>4</v>
      </c>
      <c r="D4365" s="42"/>
      <c r="F4365" s="29"/>
      <c r="G4365" s="47" t="s">
        <v>358</v>
      </c>
      <c r="H4365" s="103"/>
      <c r="I4365" s="94">
        <f t="shared" si="1682"/>
        <v>0</v>
      </c>
      <c r="J4365" s="104"/>
      <c r="K4365" s="104"/>
      <c r="L4365" s="94">
        <f t="shared" si="1681"/>
        <v>0</v>
      </c>
      <c r="M4365" s="104"/>
      <c r="N4365" s="104"/>
      <c r="R4365" s="352">
        <f>L4365-[1]გადასახდელები!L4365</f>
        <v>0</v>
      </c>
    </row>
    <row r="4366" spans="2:18" ht="20.25" hidden="1" customHeight="1">
      <c r="B4366" s="36" t="str">
        <f t="shared" si="1683"/>
        <v>b</v>
      </c>
      <c r="C4366" s="42">
        <v>4</v>
      </c>
      <c r="D4366" s="42"/>
      <c r="F4366" s="29"/>
      <c r="G4366" s="47" t="s">
        <v>359</v>
      </c>
      <c r="H4366" s="103"/>
      <c r="I4366" s="94">
        <f t="shared" si="1682"/>
        <v>0</v>
      </c>
      <c r="J4366" s="104"/>
      <c r="K4366" s="104"/>
      <c r="L4366" s="94">
        <f t="shared" si="1681"/>
        <v>0</v>
      </c>
      <c r="M4366" s="104"/>
      <c r="N4366" s="104"/>
      <c r="R4366" s="352">
        <f>L4366-[1]გადასახდელები!L4366</f>
        <v>0</v>
      </c>
    </row>
    <row r="4367" spans="2:18" ht="20.25" hidden="1" customHeight="1">
      <c r="B4367" s="36" t="str">
        <f t="shared" si="1683"/>
        <v>b</v>
      </c>
      <c r="C4367" s="42">
        <v>4</v>
      </c>
      <c r="D4367" s="42"/>
      <c r="F4367" s="29"/>
      <c r="G4367" s="47" t="s">
        <v>365</v>
      </c>
      <c r="H4367" s="122"/>
      <c r="I4367" s="94">
        <f t="shared" si="1682"/>
        <v>0</v>
      </c>
      <c r="J4367" s="123"/>
      <c r="K4367" s="123"/>
      <c r="L4367" s="94">
        <f t="shared" si="1681"/>
        <v>0</v>
      </c>
      <c r="M4367" s="123"/>
      <c r="N4367" s="123"/>
      <c r="R4367" s="352">
        <f>L4367-[1]გადასახდელები!L4367</f>
        <v>0</v>
      </c>
    </row>
    <row r="4368" spans="2:18" ht="20.25" hidden="1" customHeight="1">
      <c r="B4368" s="36" t="str">
        <f t="shared" si="1683"/>
        <v>b</v>
      </c>
      <c r="C4368" s="42">
        <v>3</v>
      </c>
      <c r="D4368" s="42"/>
      <c r="F4368" s="29"/>
      <c r="G4368" s="51" t="s">
        <v>211</v>
      </c>
      <c r="H4368" s="120">
        <f>SUM(H4369:H4375)</f>
        <v>0</v>
      </c>
      <c r="I4368" s="118">
        <f t="shared" si="1682"/>
        <v>0</v>
      </c>
      <c r="J4368" s="121">
        <f>SUM(J4369:J4375)</f>
        <v>0</v>
      </c>
      <c r="K4368" s="121">
        <f>SUM(K4369:K4375)</f>
        <v>0</v>
      </c>
      <c r="L4368" s="118">
        <f t="shared" si="1681"/>
        <v>0</v>
      </c>
      <c r="M4368" s="121">
        <f>SUM(M4369:M4375)</f>
        <v>0</v>
      </c>
      <c r="N4368" s="121">
        <f>SUM(N4369:N4375)</f>
        <v>0</v>
      </c>
      <c r="O4368" s="82" t="s">
        <v>146</v>
      </c>
      <c r="R4368" s="352">
        <f>L4368-[1]გადასახდელები!L4368</f>
        <v>0</v>
      </c>
    </row>
    <row r="4369" spans="2:18" ht="20.25" hidden="1" customHeight="1">
      <c r="B4369" s="36" t="str">
        <f t="shared" si="1683"/>
        <v>b</v>
      </c>
      <c r="C4369" s="42">
        <v>4</v>
      </c>
      <c r="D4369" s="42"/>
      <c r="F4369" s="29"/>
      <c r="G4369" s="47" t="s">
        <v>363</v>
      </c>
      <c r="H4369" s="103"/>
      <c r="I4369" s="94">
        <f t="shared" si="1682"/>
        <v>0</v>
      </c>
      <c r="J4369" s="104"/>
      <c r="K4369" s="104"/>
      <c r="L4369" s="94">
        <f t="shared" si="1681"/>
        <v>0</v>
      </c>
      <c r="M4369" s="104"/>
      <c r="N4369" s="104"/>
      <c r="R4369" s="352">
        <f>L4369-[1]გადასახდელები!L4369</f>
        <v>0</v>
      </c>
    </row>
    <row r="4370" spans="2:18" ht="20.25" hidden="1" customHeight="1">
      <c r="B4370" s="36" t="str">
        <f t="shared" si="1683"/>
        <v>b</v>
      </c>
      <c r="C4370" s="42">
        <v>4</v>
      </c>
      <c r="D4370" s="42"/>
      <c r="F4370" s="29"/>
      <c r="G4370" s="47" t="s">
        <v>210</v>
      </c>
      <c r="H4370" s="103"/>
      <c r="I4370" s="94">
        <f t="shared" si="1682"/>
        <v>0</v>
      </c>
      <c r="J4370" s="104"/>
      <c r="K4370" s="104"/>
      <c r="L4370" s="94">
        <f t="shared" si="1681"/>
        <v>0</v>
      </c>
      <c r="M4370" s="104"/>
      <c r="N4370" s="104"/>
      <c r="R4370" s="352">
        <f>L4370-[1]გადასახდელები!L4370</f>
        <v>0</v>
      </c>
    </row>
    <row r="4371" spans="2:18" ht="20.25" hidden="1" customHeight="1">
      <c r="B4371" s="36" t="str">
        <f t="shared" si="1683"/>
        <v>b</v>
      </c>
      <c r="C4371" s="42">
        <v>4</v>
      </c>
      <c r="D4371" s="42"/>
      <c r="F4371" s="29"/>
      <c r="G4371" s="47" t="s">
        <v>357</v>
      </c>
      <c r="H4371" s="103"/>
      <c r="I4371" s="94">
        <f t="shared" si="1682"/>
        <v>0</v>
      </c>
      <c r="J4371" s="104"/>
      <c r="K4371" s="104"/>
      <c r="L4371" s="94">
        <f t="shared" si="1681"/>
        <v>0</v>
      </c>
      <c r="M4371" s="104"/>
      <c r="N4371" s="104"/>
      <c r="R4371" s="352">
        <f>L4371-[1]გადასახდელები!L4371</f>
        <v>0</v>
      </c>
    </row>
    <row r="4372" spans="2:18" ht="30.75" hidden="1" customHeight="1">
      <c r="B4372" s="36" t="str">
        <f t="shared" si="1683"/>
        <v>b</v>
      </c>
      <c r="C4372" s="42">
        <v>4</v>
      </c>
      <c r="D4372" s="42"/>
      <c r="F4372" s="29"/>
      <c r="G4372" s="47" t="s">
        <v>364</v>
      </c>
      <c r="H4372" s="103"/>
      <c r="I4372" s="94">
        <f t="shared" si="1682"/>
        <v>0</v>
      </c>
      <c r="J4372" s="104"/>
      <c r="K4372" s="104"/>
      <c r="L4372" s="94">
        <f t="shared" si="1681"/>
        <v>0</v>
      </c>
      <c r="M4372" s="104"/>
      <c r="N4372" s="104"/>
      <c r="R4372" s="352">
        <f>L4372-[1]გადასახდელები!L4372</f>
        <v>0</v>
      </c>
    </row>
    <row r="4373" spans="2:18" ht="20.25" hidden="1" customHeight="1">
      <c r="B4373" s="36" t="str">
        <f t="shared" si="1683"/>
        <v>b</v>
      </c>
      <c r="C4373" s="42">
        <v>4</v>
      </c>
      <c r="D4373" s="42"/>
      <c r="F4373" s="29"/>
      <c r="G4373" s="47" t="s">
        <v>366</v>
      </c>
      <c r="H4373" s="103"/>
      <c r="I4373" s="94">
        <f t="shared" si="1682"/>
        <v>0</v>
      </c>
      <c r="J4373" s="104"/>
      <c r="K4373" s="104"/>
      <c r="L4373" s="94">
        <f t="shared" si="1681"/>
        <v>0</v>
      </c>
      <c r="M4373" s="104"/>
      <c r="N4373" s="104"/>
      <c r="R4373" s="352">
        <f>L4373-[1]გადასახდელები!L4373</f>
        <v>0</v>
      </c>
    </row>
    <row r="4374" spans="2:18" ht="20.25" hidden="1" customHeight="1">
      <c r="B4374" s="36" t="str">
        <f t="shared" si="1683"/>
        <v>b</v>
      </c>
      <c r="C4374" s="42">
        <v>4</v>
      </c>
      <c r="D4374" s="42"/>
      <c r="F4374" s="29"/>
      <c r="G4374" s="47" t="s">
        <v>359</v>
      </c>
      <c r="H4374" s="103"/>
      <c r="I4374" s="94">
        <f t="shared" si="1682"/>
        <v>0</v>
      </c>
      <c r="J4374" s="104"/>
      <c r="K4374" s="104"/>
      <c r="L4374" s="94">
        <f t="shared" si="1681"/>
        <v>0</v>
      </c>
      <c r="M4374" s="104"/>
      <c r="N4374" s="104"/>
      <c r="R4374" s="352">
        <f>L4374-[1]გადასახდელები!L4374</f>
        <v>0</v>
      </c>
    </row>
    <row r="4375" spans="2:18" ht="21" hidden="1" customHeight="1" thickBot="1">
      <c r="B4375" s="36" t="str">
        <f t="shared" si="1683"/>
        <v>b</v>
      </c>
      <c r="C4375" s="42">
        <v>4</v>
      </c>
      <c r="D4375" s="42"/>
      <c r="F4375" s="29"/>
      <c r="G4375" s="47" t="s">
        <v>365</v>
      </c>
      <c r="H4375" s="103"/>
      <c r="I4375" s="94">
        <f t="shared" si="1682"/>
        <v>0</v>
      </c>
      <c r="J4375" s="104"/>
      <c r="K4375" s="104"/>
      <c r="L4375" s="94">
        <f t="shared" si="1681"/>
        <v>0</v>
      </c>
      <c r="M4375" s="104"/>
      <c r="N4375" s="104"/>
      <c r="R4375" s="352">
        <f>L4375-[1]გადასახდელები!L4375</f>
        <v>0</v>
      </c>
    </row>
    <row r="4376" spans="2:18" ht="63" customHeight="1" thickBot="1">
      <c r="B4376" s="36" t="str">
        <f t="shared" si="1683"/>
        <v>a</v>
      </c>
      <c r="C4376" s="42">
        <v>1</v>
      </c>
      <c r="D4376" s="42"/>
      <c r="E4376" s="24"/>
      <c r="F4376" s="32" t="s">
        <v>107</v>
      </c>
      <c r="G4376" s="61" t="s">
        <v>765</v>
      </c>
      <c r="H4376" s="79">
        <f>H4378+H4510+H4573+H4589</f>
        <v>1E-3</v>
      </c>
      <c r="I4376" s="80">
        <f t="shared" si="1682"/>
        <v>50</v>
      </c>
      <c r="J4376" s="81">
        <f>J4378+J4510+J4573+J4589</f>
        <v>0</v>
      </c>
      <c r="K4376" s="81">
        <f>K4378+K4510+K4573+K4589</f>
        <v>50</v>
      </c>
      <c r="L4376" s="80">
        <f t="shared" ref="L4376:L4411" si="1684">M4376+N4376</f>
        <v>0</v>
      </c>
      <c r="M4376" s="81">
        <f>M4378+M4510+M4573+M4589</f>
        <v>0</v>
      </c>
      <c r="N4376" s="81">
        <f>N4378+N4510+N4573+N4589</f>
        <v>0</v>
      </c>
      <c r="O4376" s="82" t="s">
        <v>146</v>
      </c>
      <c r="P4376" s="43">
        <v>1</v>
      </c>
      <c r="R4376" s="352">
        <f>L4376-[1]გადასახდელები!L4376</f>
        <v>0</v>
      </c>
    </row>
    <row r="4377" spans="2:18" ht="21" hidden="1" customHeight="1" thickTop="1">
      <c r="B4377" s="36" t="str">
        <f t="shared" si="1683"/>
        <v>b</v>
      </c>
      <c r="C4377" s="42">
        <v>2</v>
      </c>
      <c r="D4377" s="42"/>
      <c r="F4377" s="26"/>
      <c r="G4377" s="46" t="s">
        <v>162</v>
      </c>
      <c r="H4377" s="83"/>
      <c r="I4377" s="84">
        <f t="shared" si="1682"/>
        <v>0</v>
      </c>
      <c r="J4377" s="85"/>
      <c r="K4377" s="85"/>
      <c r="L4377" s="84">
        <f t="shared" si="1684"/>
        <v>0</v>
      </c>
      <c r="M4377" s="85"/>
      <c r="N4377" s="85"/>
      <c r="R4377" s="352">
        <f>L4377-[1]გადასახდელები!L4377</f>
        <v>0</v>
      </c>
    </row>
    <row r="4378" spans="2:18" ht="20.25" customHeight="1" thickTop="1">
      <c r="B4378" s="36" t="str">
        <f t="shared" si="1683"/>
        <v>a</v>
      </c>
      <c r="C4378" s="42">
        <v>2</v>
      </c>
      <c r="D4378" s="42"/>
      <c r="E4378" s="24">
        <v>7061</v>
      </c>
      <c r="F4378" s="341" t="s">
        <v>524</v>
      </c>
      <c r="G4378" s="58" t="s">
        <v>163</v>
      </c>
      <c r="H4378" s="86">
        <f>H4379+H4390+H4458+H4466+H4467+H4477+H4487</f>
        <v>1E-3</v>
      </c>
      <c r="I4378" s="87">
        <f t="shared" si="1682"/>
        <v>50</v>
      </c>
      <c r="J4378" s="88">
        <f>J4379+J4390+J4458+J4466+J4467+J4477+J4487+J4457</f>
        <v>0</v>
      </c>
      <c r="K4378" s="88">
        <f>K4379+K4390+K4458+K4466+K4467+K4477+K4487</f>
        <v>50</v>
      </c>
      <c r="L4378" s="87">
        <f t="shared" si="1684"/>
        <v>0</v>
      </c>
      <c r="M4378" s="88">
        <f>M4379+M4390+M4458+M4466+M4467+M4477+M4487+M4457</f>
        <v>0</v>
      </c>
      <c r="N4378" s="88">
        <f>N4379+N4390+N4458+N4466+N4467+N4477+N4487</f>
        <v>0</v>
      </c>
      <c r="O4378" s="82" t="s">
        <v>146</v>
      </c>
      <c r="R4378" s="352">
        <f>L4378-[1]გადასახდელები!L4378</f>
        <v>0</v>
      </c>
    </row>
    <row r="4379" spans="2:18" ht="20.25" hidden="1" customHeight="1">
      <c r="B4379" s="36" t="str">
        <f t="shared" si="1683"/>
        <v>b</v>
      </c>
      <c r="C4379" s="42">
        <v>31</v>
      </c>
      <c r="D4379" s="42"/>
      <c r="F4379" s="341" t="s">
        <v>525</v>
      </c>
      <c r="G4379" s="57" t="s">
        <v>164</v>
      </c>
      <c r="H4379" s="89">
        <f>H4380+H4389</f>
        <v>0</v>
      </c>
      <c r="I4379" s="90">
        <f t="shared" si="1682"/>
        <v>0</v>
      </c>
      <c r="J4379" s="92">
        <f>J4380+J4389</f>
        <v>0</v>
      </c>
      <c r="K4379" s="92">
        <f>K4380+K4389</f>
        <v>0</v>
      </c>
      <c r="L4379" s="90">
        <f t="shared" si="1684"/>
        <v>0</v>
      </c>
      <c r="M4379" s="92">
        <f>M4380+M4389</f>
        <v>0</v>
      </c>
      <c r="N4379" s="92">
        <f>N4380+N4389</f>
        <v>0</v>
      </c>
      <c r="O4379" s="82" t="s">
        <v>146</v>
      </c>
      <c r="R4379" s="352">
        <f>L4379-[1]გადასახდელები!L4379</f>
        <v>0</v>
      </c>
    </row>
    <row r="4380" spans="2:18" ht="20.25" hidden="1" customHeight="1">
      <c r="B4380" s="36" t="str">
        <f t="shared" si="1683"/>
        <v>b</v>
      </c>
      <c r="C4380" s="42">
        <v>4</v>
      </c>
      <c r="D4380" s="42"/>
      <c r="F4380" s="341" t="s">
        <v>526</v>
      </c>
      <c r="G4380" s="47" t="s">
        <v>165</v>
      </c>
      <c r="H4380" s="93">
        <f>H4381+H4388</f>
        <v>0</v>
      </c>
      <c r="I4380" s="94">
        <f t="shared" si="1682"/>
        <v>0</v>
      </c>
      <c r="J4380" s="95">
        <f>J4381+J4388</f>
        <v>0</v>
      </c>
      <c r="K4380" s="95">
        <f>K4381+K4388</f>
        <v>0</v>
      </c>
      <c r="L4380" s="94">
        <f t="shared" si="1684"/>
        <v>0</v>
      </c>
      <c r="M4380" s="95">
        <f>M4381+M4388</f>
        <v>0</v>
      </c>
      <c r="N4380" s="95">
        <f>N4381+N4388</f>
        <v>0</v>
      </c>
      <c r="O4380" s="82" t="s">
        <v>146</v>
      </c>
      <c r="R4380" s="352">
        <f>L4380-[1]გადასახდელები!L4380</f>
        <v>0</v>
      </c>
    </row>
    <row r="4381" spans="2:18" ht="20.25" hidden="1" customHeight="1">
      <c r="B4381" s="36" t="str">
        <f t="shared" si="1683"/>
        <v>b</v>
      </c>
      <c r="C4381" s="42">
        <v>5</v>
      </c>
      <c r="D4381" s="42"/>
      <c r="F4381" s="342" t="s">
        <v>527</v>
      </c>
      <c r="G4381" s="48" t="s">
        <v>166</v>
      </c>
      <c r="H4381" s="96">
        <f>SUM(H4382:H4387)</f>
        <v>0</v>
      </c>
      <c r="I4381" s="97">
        <f t="shared" si="1682"/>
        <v>0</v>
      </c>
      <c r="J4381" s="98">
        <f>SUM(J4382:J4387)</f>
        <v>0</v>
      </c>
      <c r="K4381" s="98">
        <f>SUM(K4382:K4387)</f>
        <v>0</v>
      </c>
      <c r="L4381" s="97">
        <f t="shared" si="1684"/>
        <v>0</v>
      </c>
      <c r="M4381" s="98">
        <f>SUM(M4382:M4387)</f>
        <v>0</v>
      </c>
      <c r="N4381" s="98">
        <f>SUM(N4382:N4387)</f>
        <v>0</v>
      </c>
      <c r="O4381" s="82" t="s">
        <v>146</v>
      </c>
      <c r="R4381" s="352">
        <f>L4381-[1]გადასახდელები!L4381</f>
        <v>0</v>
      </c>
    </row>
    <row r="4382" spans="2:18" ht="20.25" hidden="1" customHeight="1">
      <c r="B4382" s="36" t="str">
        <f t="shared" si="1683"/>
        <v>b</v>
      </c>
      <c r="C4382" s="42">
        <v>6</v>
      </c>
      <c r="D4382" s="42"/>
      <c r="F4382" s="343" t="s">
        <v>528</v>
      </c>
      <c r="G4382" s="45" t="s">
        <v>167</v>
      </c>
      <c r="H4382" s="99"/>
      <c r="I4382" s="91">
        <f t="shared" si="1682"/>
        <v>0</v>
      </c>
      <c r="J4382" s="100"/>
      <c r="K4382" s="100"/>
      <c r="L4382" s="91">
        <f t="shared" si="1684"/>
        <v>0</v>
      </c>
      <c r="M4382" s="100"/>
      <c r="N4382" s="100"/>
      <c r="R4382" s="352">
        <f>L4382-[1]გადასახდელები!L4382</f>
        <v>0</v>
      </c>
    </row>
    <row r="4383" spans="2:18" ht="20.25" hidden="1" customHeight="1">
      <c r="B4383" s="36" t="str">
        <f t="shared" si="1683"/>
        <v>b</v>
      </c>
      <c r="C4383" s="42">
        <v>6</v>
      </c>
      <c r="D4383" s="42"/>
      <c r="F4383" s="343" t="s">
        <v>592</v>
      </c>
      <c r="G4383" s="45" t="s">
        <v>168</v>
      </c>
      <c r="H4383" s="99"/>
      <c r="I4383" s="91">
        <f t="shared" si="1682"/>
        <v>0</v>
      </c>
      <c r="J4383" s="100"/>
      <c r="K4383" s="100"/>
      <c r="L4383" s="91">
        <f t="shared" si="1684"/>
        <v>0</v>
      </c>
      <c r="M4383" s="100"/>
      <c r="N4383" s="100"/>
      <c r="R4383" s="352">
        <f>L4383-[1]გადასახდელები!L4383</f>
        <v>0</v>
      </c>
    </row>
    <row r="4384" spans="2:18" ht="20.25" hidden="1" customHeight="1">
      <c r="B4384" s="36" t="str">
        <f t="shared" si="1683"/>
        <v>b</v>
      </c>
      <c r="C4384" s="42">
        <v>6</v>
      </c>
      <c r="D4384" s="42"/>
      <c r="F4384" s="343" t="s">
        <v>529</v>
      </c>
      <c r="G4384" s="45" t="s">
        <v>169</v>
      </c>
      <c r="H4384" s="99"/>
      <c r="I4384" s="91">
        <f t="shared" si="1682"/>
        <v>0</v>
      </c>
      <c r="J4384" s="100"/>
      <c r="K4384" s="100"/>
      <c r="L4384" s="91">
        <f t="shared" si="1684"/>
        <v>0</v>
      </c>
      <c r="M4384" s="100"/>
      <c r="N4384" s="100"/>
      <c r="R4384" s="352">
        <f>L4384-[1]გადასახდელები!L4384</f>
        <v>0</v>
      </c>
    </row>
    <row r="4385" spans="2:18" ht="20.25" hidden="1" customHeight="1">
      <c r="B4385" s="36" t="str">
        <f t="shared" si="1683"/>
        <v>b</v>
      </c>
      <c r="C4385" s="42">
        <v>6</v>
      </c>
      <c r="D4385" s="42"/>
      <c r="F4385" s="343" t="s">
        <v>593</v>
      </c>
      <c r="G4385" s="45" t="s">
        <v>170</v>
      </c>
      <c r="H4385" s="99"/>
      <c r="I4385" s="91">
        <f t="shared" si="1682"/>
        <v>0</v>
      </c>
      <c r="J4385" s="100"/>
      <c r="K4385" s="100"/>
      <c r="L4385" s="91">
        <f t="shared" si="1684"/>
        <v>0</v>
      </c>
      <c r="M4385" s="100"/>
      <c r="N4385" s="100"/>
      <c r="R4385" s="352">
        <f>L4385-[1]გადასახდელები!L4385</f>
        <v>0</v>
      </c>
    </row>
    <row r="4386" spans="2:18" ht="20.25" hidden="1" customHeight="1">
      <c r="B4386" s="36" t="str">
        <f t="shared" si="1683"/>
        <v>b</v>
      </c>
      <c r="C4386" s="42">
        <v>6</v>
      </c>
      <c r="D4386" s="42"/>
      <c r="F4386" s="343" t="s">
        <v>594</v>
      </c>
      <c r="G4386" s="45" t="s">
        <v>171</v>
      </c>
      <c r="H4386" s="99"/>
      <c r="I4386" s="91">
        <f t="shared" si="1682"/>
        <v>0</v>
      </c>
      <c r="J4386" s="100"/>
      <c r="K4386" s="100"/>
      <c r="L4386" s="91">
        <f t="shared" si="1684"/>
        <v>0</v>
      </c>
      <c r="M4386" s="100"/>
      <c r="N4386" s="100"/>
      <c r="R4386" s="352">
        <f>L4386-[1]გადასახდელები!L4386</f>
        <v>0</v>
      </c>
    </row>
    <row r="4387" spans="2:18" ht="20.25" hidden="1" customHeight="1">
      <c r="B4387" s="36" t="str">
        <f t="shared" si="1683"/>
        <v>b</v>
      </c>
      <c r="C4387" s="42">
        <v>6</v>
      </c>
      <c r="D4387" s="42"/>
      <c r="F4387" s="343" t="s">
        <v>595</v>
      </c>
      <c r="G4387" s="45" t="s">
        <v>172</v>
      </c>
      <c r="H4387" s="99"/>
      <c r="I4387" s="91">
        <f t="shared" si="1682"/>
        <v>0</v>
      </c>
      <c r="J4387" s="100"/>
      <c r="K4387" s="100"/>
      <c r="L4387" s="91">
        <f t="shared" si="1684"/>
        <v>0</v>
      </c>
      <c r="M4387" s="100"/>
      <c r="N4387" s="100"/>
      <c r="R4387" s="352">
        <f>L4387-[1]გადასახდელები!L4387</f>
        <v>0</v>
      </c>
    </row>
    <row r="4388" spans="2:18" ht="20.25" hidden="1" customHeight="1">
      <c r="B4388" s="36" t="str">
        <f t="shared" si="1683"/>
        <v>b</v>
      </c>
      <c r="C4388" s="42">
        <v>5</v>
      </c>
      <c r="D4388" s="42"/>
      <c r="F4388" s="343" t="s">
        <v>596</v>
      </c>
      <c r="G4388" s="48" t="s">
        <v>173</v>
      </c>
      <c r="H4388" s="101"/>
      <c r="I4388" s="97">
        <f t="shared" si="1682"/>
        <v>0</v>
      </c>
      <c r="J4388" s="102"/>
      <c r="K4388" s="102"/>
      <c r="L4388" s="97">
        <f t="shared" si="1684"/>
        <v>0</v>
      </c>
      <c r="M4388" s="102"/>
      <c r="N4388" s="102"/>
      <c r="R4388" s="352">
        <f>L4388-[1]გადასახდელები!L4388</f>
        <v>0</v>
      </c>
    </row>
    <row r="4389" spans="2:18" ht="20.25" hidden="1" customHeight="1">
      <c r="B4389" s="36" t="str">
        <f t="shared" si="1683"/>
        <v>b</v>
      </c>
      <c r="C4389" s="42">
        <v>4</v>
      </c>
      <c r="D4389" s="42"/>
      <c r="F4389" s="343" t="s">
        <v>597</v>
      </c>
      <c r="G4389" s="47" t="s">
        <v>174</v>
      </c>
      <c r="H4389" s="103"/>
      <c r="I4389" s="94">
        <f t="shared" si="1682"/>
        <v>0</v>
      </c>
      <c r="J4389" s="104"/>
      <c r="K4389" s="104"/>
      <c r="L4389" s="94">
        <f t="shared" si="1684"/>
        <v>0</v>
      </c>
      <c r="M4389" s="104"/>
      <c r="N4389" s="104"/>
      <c r="R4389" s="352">
        <f>L4389-[1]გადასახდელები!L4389</f>
        <v>0</v>
      </c>
    </row>
    <row r="4390" spans="2:18" ht="20.25" hidden="1" customHeight="1">
      <c r="B4390" s="36" t="str">
        <f t="shared" si="1683"/>
        <v>b</v>
      </c>
      <c r="C4390" s="42">
        <v>3</v>
      </c>
      <c r="D4390" s="42"/>
      <c r="F4390" s="342" t="s">
        <v>530</v>
      </c>
      <c r="G4390" s="57" t="s">
        <v>175</v>
      </c>
      <c r="H4390" s="89">
        <f>H4391+H4392+H4395+H4431+H4432+H4433+H4434+H4435+H4442+H4443</f>
        <v>0</v>
      </c>
      <c r="I4390" s="90">
        <f t="shared" si="1682"/>
        <v>0</v>
      </c>
      <c r="J4390" s="92">
        <f>J4391+J4392+J4395+J4431+J4432+J4433+J4434+J4435+J4442+J4443</f>
        <v>0</v>
      </c>
      <c r="K4390" s="92">
        <f>K4391+K4392+K4395+K4431+K4432+K4433+K4434+K4435+K4442+K4443</f>
        <v>0</v>
      </c>
      <c r="L4390" s="90">
        <f t="shared" si="1684"/>
        <v>0</v>
      </c>
      <c r="M4390" s="92">
        <f>M4391+M4392+M4395+M4431+M4432+M4433+M4434+M4435+M4442+M4443</f>
        <v>0</v>
      </c>
      <c r="N4390" s="92">
        <f>N4391+N4392+N4395+N4431+N4432+N4433+N4434+N4435+N4442+N4443</f>
        <v>0</v>
      </c>
      <c r="O4390" s="82" t="s">
        <v>146</v>
      </c>
      <c r="R4390" s="352">
        <f>L4390-[1]გადასახდელები!L4390</f>
        <v>0</v>
      </c>
    </row>
    <row r="4391" spans="2:18" ht="20.25" hidden="1" customHeight="1">
      <c r="B4391" s="36" t="str">
        <f t="shared" si="1683"/>
        <v>b</v>
      </c>
      <c r="C4391" s="42">
        <v>4</v>
      </c>
      <c r="D4391" s="42"/>
      <c r="F4391" s="343" t="s">
        <v>531</v>
      </c>
      <c r="G4391" s="47" t="s">
        <v>176</v>
      </c>
      <c r="H4391" s="103"/>
      <c r="I4391" s="94">
        <f t="shared" si="1682"/>
        <v>0</v>
      </c>
      <c r="J4391" s="104"/>
      <c r="K4391" s="104"/>
      <c r="L4391" s="94">
        <f t="shared" si="1684"/>
        <v>0</v>
      </c>
      <c r="M4391" s="104"/>
      <c r="N4391" s="104"/>
      <c r="R4391" s="352">
        <f>L4391-[1]გადასახდელები!L4391</f>
        <v>0</v>
      </c>
    </row>
    <row r="4392" spans="2:18" ht="20.25" hidden="1" customHeight="1">
      <c r="B4392" s="36" t="str">
        <f t="shared" si="1683"/>
        <v>b</v>
      </c>
      <c r="C4392" s="42">
        <v>4</v>
      </c>
      <c r="D4392" s="42"/>
      <c r="F4392" s="342" t="s">
        <v>532</v>
      </c>
      <c r="G4392" s="47" t="s">
        <v>177</v>
      </c>
      <c r="H4392" s="93">
        <f>SUM(H4393:H4394)</f>
        <v>0</v>
      </c>
      <c r="I4392" s="94">
        <f t="shared" si="1682"/>
        <v>0</v>
      </c>
      <c r="J4392" s="95">
        <f>SUM(J4393:J4394)</f>
        <v>0</v>
      </c>
      <c r="K4392" s="95">
        <f>SUM(K4393:K4394)</f>
        <v>0</v>
      </c>
      <c r="L4392" s="94">
        <f t="shared" si="1684"/>
        <v>0</v>
      </c>
      <c r="M4392" s="95">
        <f>SUM(M4393:M4394)</f>
        <v>0</v>
      </c>
      <c r="N4392" s="95">
        <f>SUM(N4393:N4394)</f>
        <v>0</v>
      </c>
      <c r="O4392" s="82" t="s">
        <v>146</v>
      </c>
      <c r="R4392" s="352">
        <f>L4392-[1]გადასახდელები!L4392</f>
        <v>0</v>
      </c>
    </row>
    <row r="4393" spans="2:18" ht="20.25" hidden="1" customHeight="1">
      <c r="B4393" s="36" t="str">
        <f t="shared" si="1683"/>
        <v>b</v>
      </c>
      <c r="C4393" s="42">
        <v>5</v>
      </c>
      <c r="D4393" s="42"/>
      <c r="F4393" s="343" t="s">
        <v>533</v>
      </c>
      <c r="G4393" s="48" t="s">
        <v>178</v>
      </c>
      <c r="H4393" s="101"/>
      <c r="I4393" s="97">
        <f t="shared" si="1682"/>
        <v>0</v>
      </c>
      <c r="J4393" s="102"/>
      <c r="K4393" s="102"/>
      <c r="L4393" s="97">
        <f t="shared" si="1684"/>
        <v>0</v>
      </c>
      <c r="M4393" s="102"/>
      <c r="N4393" s="102"/>
      <c r="R4393" s="352">
        <f>L4393-[1]გადასახდელები!L4393</f>
        <v>0</v>
      </c>
    </row>
    <row r="4394" spans="2:18" ht="20.25" hidden="1" customHeight="1">
      <c r="B4394" s="36" t="str">
        <f t="shared" si="1683"/>
        <v>b</v>
      </c>
      <c r="C4394" s="42">
        <v>5</v>
      </c>
      <c r="D4394" s="42"/>
      <c r="F4394" s="343" t="s">
        <v>598</v>
      </c>
      <c r="G4394" s="48" t="s">
        <v>179</v>
      </c>
      <c r="H4394" s="101"/>
      <c r="I4394" s="97">
        <f t="shared" si="1682"/>
        <v>0</v>
      </c>
      <c r="J4394" s="102"/>
      <c r="K4394" s="102"/>
      <c r="L4394" s="97">
        <f t="shared" si="1684"/>
        <v>0</v>
      </c>
      <c r="M4394" s="102"/>
      <c r="N4394" s="102"/>
      <c r="R4394" s="352">
        <f>L4394-[1]გადასახდელები!L4394</f>
        <v>0</v>
      </c>
    </row>
    <row r="4395" spans="2:18" ht="20.25" hidden="1" customHeight="1">
      <c r="B4395" s="36" t="str">
        <f t="shared" si="1683"/>
        <v>b</v>
      </c>
      <c r="C4395" s="42">
        <v>4</v>
      </c>
      <c r="D4395" s="42"/>
      <c r="F4395" s="342" t="s">
        <v>534</v>
      </c>
      <c r="G4395" s="47" t="s">
        <v>180</v>
      </c>
      <c r="H4395" s="93">
        <f>H4396+H4397+H4398+H4399+H4411+H4415+H4416+H4417+H4418+H4419+H4420+H4421+H4429+H4430</f>
        <v>0</v>
      </c>
      <c r="I4395" s="94">
        <f t="shared" si="1682"/>
        <v>0</v>
      </c>
      <c r="J4395" s="95">
        <f>J4396+J4397+J4398+J4399+J4411+J4415+J4416+J4417+J4418+J4419+J4420+J4421+J4429+J4430</f>
        <v>0</v>
      </c>
      <c r="K4395" s="95">
        <f>K4396+K4397+K4398+K4399+K4411+K4415+K4416+K4417+K4418+K4419+K4420+K4421+K4429+K4430</f>
        <v>0</v>
      </c>
      <c r="L4395" s="94">
        <f t="shared" si="1684"/>
        <v>0</v>
      </c>
      <c r="M4395" s="95">
        <f>M4396+M4397+M4398+M4399+M4411+M4415+M4416+M4417+M4418+M4419+M4420+M4421+M4429+M4430</f>
        <v>0</v>
      </c>
      <c r="N4395" s="95">
        <f>N4396+N4397+N4398+N4399+N4411+N4415+N4416+N4417+N4418+N4419+N4420+N4421+N4429+N4430</f>
        <v>0</v>
      </c>
      <c r="O4395" s="82" t="s">
        <v>146</v>
      </c>
      <c r="R4395" s="352">
        <f>L4395-[1]გადასახდელები!L4395</f>
        <v>0</v>
      </c>
    </row>
    <row r="4396" spans="2:18" ht="42.75" hidden="1" customHeight="1">
      <c r="B4396" s="36" t="str">
        <f t="shared" si="1683"/>
        <v>b</v>
      </c>
      <c r="C4396" s="42">
        <v>5</v>
      </c>
      <c r="D4396" s="42"/>
      <c r="F4396" s="343" t="s">
        <v>535</v>
      </c>
      <c r="G4396" s="48" t="s">
        <v>229</v>
      </c>
      <c r="H4396" s="101"/>
      <c r="I4396" s="97">
        <f t="shared" si="1682"/>
        <v>0</v>
      </c>
      <c r="J4396" s="102"/>
      <c r="K4396" s="102"/>
      <c r="L4396" s="97">
        <f t="shared" si="1684"/>
        <v>0</v>
      </c>
      <c r="M4396" s="102"/>
      <c r="N4396" s="102"/>
      <c r="R4396" s="352">
        <f>L4396-[1]გადასახდელები!L4396</f>
        <v>0</v>
      </c>
    </row>
    <row r="4397" spans="2:18" ht="30.75" hidden="1" customHeight="1">
      <c r="B4397" s="36" t="str">
        <f t="shared" si="1683"/>
        <v>b</v>
      </c>
      <c r="C4397" s="42">
        <v>5</v>
      </c>
      <c r="D4397" s="42"/>
      <c r="F4397" s="343" t="s">
        <v>599</v>
      </c>
      <c r="G4397" s="49" t="s">
        <v>196</v>
      </c>
      <c r="H4397" s="101"/>
      <c r="I4397" s="97">
        <f t="shared" si="1682"/>
        <v>0</v>
      </c>
      <c r="J4397" s="102"/>
      <c r="K4397" s="102"/>
      <c r="L4397" s="97">
        <f t="shared" si="1684"/>
        <v>0</v>
      </c>
      <c r="M4397" s="102"/>
      <c r="N4397" s="102"/>
      <c r="R4397" s="352">
        <f>L4397-[1]გადასახდელები!L4397</f>
        <v>0</v>
      </c>
    </row>
    <row r="4398" spans="2:18" ht="60.75" hidden="1" customHeight="1">
      <c r="B4398" s="36" t="str">
        <f t="shared" si="1683"/>
        <v>b</v>
      </c>
      <c r="C4398" s="42">
        <v>5</v>
      </c>
      <c r="D4398" s="42"/>
      <c r="F4398" s="343" t="s">
        <v>536</v>
      </c>
      <c r="G4398" s="49" t="s">
        <v>230</v>
      </c>
      <c r="H4398" s="101"/>
      <c r="I4398" s="97">
        <f t="shared" si="1682"/>
        <v>0</v>
      </c>
      <c r="J4398" s="102"/>
      <c r="K4398" s="102"/>
      <c r="L4398" s="97">
        <f t="shared" si="1684"/>
        <v>0</v>
      </c>
      <c r="M4398" s="102"/>
      <c r="N4398" s="102"/>
      <c r="R4398" s="352">
        <f>L4398-[1]გადასახდელები!L4398</f>
        <v>0</v>
      </c>
    </row>
    <row r="4399" spans="2:18" ht="30.75" hidden="1" customHeight="1">
      <c r="B4399" s="36" t="str">
        <f t="shared" si="1683"/>
        <v>b</v>
      </c>
      <c r="C4399" s="42">
        <v>5</v>
      </c>
      <c r="D4399" s="42"/>
      <c r="F4399" s="342" t="s">
        <v>537</v>
      </c>
      <c r="G4399" s="48" t="s">
        <v>195</v>
      </c>
      <c r="H4399" s="96">
        <f>SUM(H4400:H4410)</f>
        <v>0</v>
      </c>
      <c r="I4399" s="97">
        <f t="shared" ref="I4399:I4462" si="1685">J4399+K4399</f>
        <v>0</v>
      </c>
      <c r="J4399" s="98">
        <f>SUM(J4400:J4410)</f>
        <v>0</v>
      </c>
      <c r="K4399" s="98">
        <f>SUM(K4400:K4410)</f>
        <v>0</v>
      </c>
      <c r="L4399" s="97">
        <f t="shared" si="1684"/>
        <v>0</v>
      </c>
      <c r="M4399" s="98">
        <f>SUM(M4400:M4410)</f>
        <v>0</v>
      </c>
      <c r="N4399" s="98">
        <f>SUM(N4400:N4410)</f>
        <v>0</v>
      </c>
      <c r="O4399" s="82" t="s">
        <v>146</v>
      </c>
      <c r="R4399" s="352">
        <f>L4399-[1]გადასახდელები!L4399</f>
        <v>0</v>
      </c>
    </row>
    <row r="4400" spans="2:18" ht="20.25" hidden="1" customHeight="1">
      <c r="B4400" s="36" t="str">
        <f t="shared" si="1683"/>
        <v>b</v>
      </c>
      <c r="C4400" s="42">
        <v>6</v>
      </c>
      <c r="D4400" s="42"/>
      <c r="F4400" s="343" t="s">
        <v>600</v>
      </c>
      <c r="G4400" s="45" t="s">
        <v>181</v>
      </c>
      <c r="H4400" s="106"/>
      <c r="I4400" s="105">
        <f t="shared" si="1685"/>
        <v>0</v>
      </c>
      <c r="J4400" s="107"/>
      <c r="K4400" s="107"/>
      <c r="L4400" s="105">
        <f t="shared" si="1684"/>
        <v>0</v>
      </c>
      <c r="M4400" s="107"/>
      <c r="N4400" s="107"/>
      <c r="R4400" s="352">
        <f>L4400-[1]გადასახდელები!L4400</f>
        <v>0</v>
      </c>
    </row>
    <row r="4401" spans="2:18" ht="20.25" hidden="1" customHeight="1">
      <c r="B4401" s="36" t="str">
        <f t="shared" si="1683"/>
        <v>b</v>
      </c>
      <c r="C4401" s="42">
        <v>6</v>
      </c>
      <c r="D4401" s="42"/>
      <c r="F4401" s="343" t="s">
        <v>601</v>
      </c>
      <c r="G4401" s="45" t="s">
        <v>182</v>
      </c>
      <c r="H4401" s="106"/>
      <c r="I4401" s="105">
        <f t="shared" si="1685"/>
        <v>0</v>
      </c>
      <c r="J4401" s="107"/>
      <c r="K4401" s="107"/>
      <c r="L4401" s="105">
        <f t="shared" si="1684"/>
        <v>0</v>
      </c>
      <c r="M4401" s="107"/>
      <c r="N4401" s="107"/>
      <c r="R4401" s="352">
        <f>L4401-[1]გადასახდელები!L4401</f>
        <v>0</v>
      </c>
    </row>
    <row r="4402" spans="2:18" ht="20.25" hidden="1" customHeight="1">
      <c r="B4402" s="36" t="str">
        <f t="shared" si="1683"/>
        <v>b</v>
      </c>
      <c r="C4402" s="42">
        <v>6</v>
      </c>
      <c r="D4402" s="42"/>
      <c r="F4402" s="343" t="s">
        <v>602</v>
      </c>
      <c r="G4402" s="45" t="s">
        <v>183</v>
      </c>
      <c r="H4402" s="106"/>
      <c r="I4402" s="105">
        <f t="shared" si="1685"/>
        <v>0</v>
      </c>
      <c r="J4402" s="107"/>
      <c r="K4402" s="107"/>
      <c r="L4402" s="105">
        <f t="shared" si="1684"/>
        <v>0</v>
      </c>
      <c r="M4402" s="107"/>
      <c r="N4402" s="107"/>
      <c r="R4402" s="352">
        <f>L4402-[1]გადასახდელები!L4402</f>
        <v>0</v>
      </c>
    </row>
    <row r="4403" spans="2:18" ht="20.25" hidden="1" customHeight="1">
      <c r="B4403" s="36" t="str">
        <f t="shared" si="1683"/>
        <v>b</v>
      </c>
      <c r="C4403" s="42">
        <v>6</v>
      </c>
      <c r="D4403" s="42"/>
      <c r="F4403" s="343" t="s">
        <v>603</v>
      </c>
      <c r="G4403" s="45" t="s">
        <v>184</v>
      </c>
      <c r="H4403" s="106"/>
      <c r="I4403" s="105">
        <f t="shared" si="1685"/>
        <v>0</v>
      </c>
      <c r="J4403" s="107"/>
      <c r="K4403" s="107"/>
      <c r="L4403" s="105">
        <f t="shared" si="1684"/>
        <v>0</v>
      </c>
      <c r="M4403" s="107"/>
      <c r="N4403" s="107"/>
      <c r="R4403" s="352">
        <f>L4403-[1]გადასახდელები!L4403</f>
        <v>0</v>
      </c>
    </row>
    <row r="4404" spans="2:18" ht="20.25" hidden="1" customHeight="1">
      <c r="B4404" s="36" t="str">
        <f t="shared" si="1683"/>
        <v>b</v>
      </c>
      <c r="C4404" s="42">
        <v>6</v>
      </c>
      <c r="D4404" s="42"/>
      <c r="F4404" s="343" t="s">
        <v>538</v>
      </c>
      <c r="G4404" s="45" t="s">
        <v>185</v>
      </c>
      <c r="H4404" s="106"/>
      <c r="I4404" s="105">
        <f t="shared" si="1685"/>
        <v>0</v>
      </c>
      <c r="J4404" s="107"/>
      <c r="K4404" s="107"/>
      <c r="L4404" s="105">
        <f t="shared" si="1684"/>
        <v>0</v>
      </c>
      <c r="M4404" s="107"/>
      <c r="N4404" s="107"/>
      <c r="R4404" s="352">
        <f>L4404-[1]გადასახდელები!L4404</f>
        <v>0</v>
      </c>
    </row>
    <row r="4405" spans="2:18" ht="20.25" hidden="1" customHeight="1">
      <c r="B4405" s="36" t="str">
        <f t="shared" si="1683"/>
        <v>b</v>
      </c>
      <c r="C4405" s="42">
        <v>6</v>
      </c>
      <c r="D4405" s="42"/>
      <c r="F4405" s="343" t="s">
        <v>604</v>
      </c>
      <c r="G4405" s="45" t="s">
        <v>186</v>
      </c>
      <c r="H4405" s="106"/>
      <c r="I4405" s="105">
        <f t="shared" si="1685"/>
        <v>0</v>
      </c>
      <c r="J4405" s="107"/>
      <c r="K4405" s="107"/>
      <c r="L4405" s="105">
        <f t="shared" si="1684"/>
        <v>0</v>
      </c>
      <c r="M4405" s="107"/>
      <c r="N4405" s="107"/>
      <c r="R4405" s="352">
        <f>L4405-[1]გადასახდელები!L4405</f>
        <v>0</v>
      </c>
    </row>
    <row r="4406" spans="2:18" ht="20.25" hidden="1" customHeight="1">
      <c r="B4406" s="36" t="str">
        <f t="shared" si="1683"/>
        <v>b</v>
      </c>
      <c r="C4406" s="42">
        <v>6</v>
      </c>
      <c r="D4406" s="42"/>
      <c r="F4406" s="343" t="s">
        <v>605</v>
      </c>
      <c r="G4406" s="45" t="s">
        <v>187</v>
      </c>
      <c r="H4406" s="106"/>
      <c r="I4406" s="105">
        <f t="shared" si="1685"/>
        <v>0</v>
      </c>
      <c r="J4406" s="107"/>
      <c r="K4406" s="107"/>
      <c r="L4406" s="105">
        <f t="shared" si="1684"/>
        <v>0</v>
      </c>
      <c r="M4406" s="107"/>
      <c r="N4406" s="107"/>
      <c r="R4406" s="352">
        <f>L4406-[1]გადასახდელები!L4406</f>
        <v>0</v>
      </c>
    </row>
    <row r="4407" spans="2:18" ht="20.25" hidden="1" customHeight="1">
      <c r="B4407" s="36" t="str">
        <f t="shared" si="1683"/>
        <v>b</v>
      </c>
      <c r="C4407" s="42">
        <v>6</v>
      </c>
      <c r="D4407" s="42"/>
      <c r="F4407" s="343" t="s">
        <v>606</v>
      </c>
      <c r="G4407" s="45" t="s">
        <v>188</v>
      </c>
      <c r="H4407" s="106"/>
      <c r="I4407" s="105">
        <f t="shared" si="1685"/>
        <v>0</v>
      </c>
      <c r="J4407" s="107"/>
      <c r="K4407" s="107"/>
      <c r="L4407" s="105">
        <f t="shared" si="1684"/>
        <v>0</v>
      </c>
      <c r="M4407" s="107"/>
      <c r="N4407" s="107"/>
      <c r="R4407" s="352">
        <f>L4407-[1]გადასახდელები!L4407</f>
        <v>0</v>
      </c>
    </row>
    <row r="4408" spans="2:18" ht="20.25" hidden="1" customHeight="1">
      <c r="B4408" s="36" t="str">
        <f t="shared" si="1683"/>
        <v>b</v>
      </c>
      <c r="C4408" s="42">
        <v>6</v>
      </c>
      <c r="D4408" s="42"/>
      <c r="F4408" s="343" t="s">
        <v>607</v>
      </c>
      <c r="G4408" s="45" t="s">
        <v>189</v>
      </c>
      <c r="H4408" s="106"/>
      <c r="I4408" s="105">
        <f t="shared" si="1685"/>
        <v>0</v>
      </c>
      <c r="J4408" s="107"/>
      <c r="K4408" s="107"/>
      <c r="L4408" s="105">
        <f t="shared" si="1684"/>
        <v>0</v>
      </c>
      <c r="M4408" s="107"/>
      <c r="N4408" s="107"/>
      <c r="R4408" s="352">
        <f>L4408-[1]გადასახდელები!L4408</f>
        <v>0</v>
      </c>
    </row>
    <row r="4409" spans="2:18" ht="20.25" hidden="1" customHeight="1">
      <c r="B4409" s="36" t="str">
        <f t="shared" si="1683"/>
        <v>b</v>
      </c>
      <c r="C4409" s="42">
        <v>6</v>
      </c>
      <c r="D4409" s="42"/>
      <c r="F4409" s="343" t="s">
        <v>608</v>
      </c>
      <c r="G4409" s="45" t="s">
        <v>190</v>
      </c>
      <c r="H4409" s="106"/>
      <c r="I4409" s="105">
        <f t="shared" si="1685"/>
        <v>0</v>
      </c>
      <c r="J4409" s="107"/>
      <c r="K4409" s="107"/>
      <c r="L4409" s="105">
        <f t="shared" si="1684"/>
        <v>0</v>
      </c>
      <c r="M4409" s="107"/>
      <c r="N4409" s="107"/>
      <c r="R4409" s="352">
        <f>L4409-[1]გადასახდელები!L4409</f>
        <v>0</v>
      </c>
    </row>
    <row r="4410" spans="2:18" ht="30.75" hidden="1" customHeight="1">
      <c r="B4410" s="36" t="str">
        <f t="shared" si="1683"/>
        <v>b</v>
      </c>
      <c r="C4410" s="42">
        <v>6</v>
      </c>
      <c r="D4410" s="42"/>
      <c r="F4410" s="343" t="s">
        <v>539</v>
      </c>
      <c r="G4410" s="45" t="s">
        <v>231</v>
      </c>
      <c r="H4410" s="106"/>
      <c r="I4410" s="105">
        <f t="shared" si="1685"/>
        <v>0</v>
      </c>
      <c r="J4410" s="107"/>
      <c r="K4410" s="107"/>
      <c r="L4410" s="105">
        <f t="shared" si="1684"/>
        <v>0</v>
      </c>
      <c r="M4410" s="107"/>
      <c r="N4410" s="107"/>
      <c r="R4410" s="352">
        <f>L4410-[1]გადასახდელები!L4410</f>
        <v>0</v>
      </c>
    </row>
    <row r="4411" spans="2:18" ht="20.25" hidden="1" customHeight="1">
      <c r="B4411" s="36" t="str">
        <f t="shared" si="1683"/>
        <v>b</v>
      </c>
      <c r="C4411" s="42">
        <v>5</v>
      </c>
      <c r="D4411" s="42"/>
      <c r="F4411" s="342" t="s">
        <v>609</v>
      </c>
      <c r="G4411" s="48" t="s">
        <v>197</v>
      </c>
      <c r="H4411" s="96">
        <f>SUM(H4412:H4414)</f>
        <v>0</v>
      </c>
      <c r="I4411" s="97">
        <f t="shared" si="1685"/>
        <v>0</v>
      </c>
      <c r="J4411" s="98">
        <f>SUM(J4412:J4414)</f>
        <v>0</v>
      </c>
      <c r="K4411" s="98">
        <f>SUM(K4412:K4414)</f>
        <v>0</v>
      </c>
      <c r="L4411" s="97">
        <f t="shared" si="1684"/>
        <v>0</v>
      </c>
      <c r="M4411" s="98">
        <f>SUM(M4412:M4414)</f>
        <v>0</v>
      </c>
      <c r="N4411" s="98">
        <f>SUM(N4412:N4414)</f>
        <v>0</v>
      </c>
      <c r="O4411" s="82" t="s">
        <v>146</v>
      </c>
      <c r="R4411" s="352">
        <f>L4411-[1]გადასახდელები!L4411</f>
        <v>0</v>
      </c>
    </row>
    <row r="4412" spans="2:18" ht="20.25" hidden="1" customHeight="1">
      <c r="B4412" s="36" t="str">
        <f t="shared" si="1683"/>
        <v>b</v>
      </c>
      <c r="C4412" s="42">
        <v>6</v>
      </c>
      <c r="D4412" s="42"/>
      <c r="F4412" s="343" t="s">
        <v>610</v>
      </c>
      <c r="G4412" s="45" t="s">
        <v>191</v>
      </c>
      <c r="H4412" s="106"/>
      <c r="I4412" s="105">
        <f t="shared" si="1685"/>
        <v>0</v>
      </c>
      <c r="J4412" s="107"/>
      <c r="K4412" s="107"/>
      <c r="L4412" s="105">
        <f t="shared" ref="L4412:L4475" si="1686">M4412+N4412</f>
        <v>0</v>
      </c>
      <c r="M4412" s="107"/>
      <c r="N4412" s="107"/>
      <c r="R4412" s="352">
        <f>L4412-[1]გადასახდელები!L4412</f>
        <v>0</v>
      </c>
    </row>
    <row r="4413" spans="2:18" ht="20.25" hidden="1" customHeight="1">
      <c r="B4413" s="36" t="str">
        <f t="shared" si="1683"/>
        <v>b</v>
      </c>
      <c r="C4413" s="42">
        <v>6</v>
      </c>
      <c r="D4413" s="42"/>
      <c r="F4413" s="343" t="s">
        <v>611</v>
      </c>
      <c r="G4413" s="45" t="s">
        <v>192</v>
      </c>
      <c r="H4413" s="106"/>
      <c r="I4413" s="105">
        <f t="shared" si="1685"/>
        <v>0</v>
      </c>
      <c r="J4413" s="107"/>
      <c r="K4413" s="107"/>
      <c r="L4413" s="105">
        <f t="shared" si="1686"/>
        <v>0</v>
      </c>
      <c r="M4413" s="107"/>
      <c r="N4413" s="107"/>
      <c r="R4413" s="352">
        <f>L4413-[1]გადასახდელები!L4413</f>
        <v>0</v>
      </c>
    </row>
    <row r="4414" spans="2:18" ht="30.75" hidden="1" customHeight="1">
      <c r="B4414" s="36" t="str">
        <f t="shared" si="1683"/>
        <v>b</v>
      </c>
      <c r="C4414" s="42">
        <v>6</v>
      </c>
      <c r="D4414" s="42"/>
      <c r="F4414" s="343" t="s">
        <v>612</v>
      </c>
      <c r="G4414" s="45" t="s">
        <v>232</v>
      </c>
      <c r="H4414" s="106"/>
      <c r="I4414" s="105">
        <f t="shared" si="1685"/>
        <v>0</v>
      </c>
      <c r="J4414" s="107"/>
      <c r="K4414" s="107"/>
      <c r="L4414" s="105">
        <f t="shared" si="1686"/>
        <v>0</v>
      </c>
      <c r="M4414" s="107"/>
      <c r="N4414" s="107"/>
      <c r="R4414" s="352">
        <f>L4414-[1]გადასახდელები!L4414</f>
        <v>0</v>
      </c>
    </row>
    <row r="4415" spans="2:18" ht="30.75" hidden="1" customHeight="1">
      <c r="B4415" s="36" t="str">
        <f t="shared" si="1683"/>
        <v>b</v>
      </c>
      <c r="C4415" s="42">
        <v>5</v>
      </c>
      <c r="D4415" s="42"/>
      <c r="F4415" s="343" t="s">
        <v>613</v>
      </c>
      <c r="G4415" s="48" t="s">
        <v>233</v>
      </c>
      <c r="H4415" s="101"/>
      <c r="I4415" s="97">
        <f t="shared" si="1685"/>
        <v>0</v>
      </c>
      <c r="J4415" s="102"/>
      <c r="K4415" s="102"/>
      <c r="L4415" s="97">
        <f t="shared" si="1686"/>
        <v>0</v>
      </c>
      <c r="M4415" s="102"/>
      <c r="N4415" s="102"/>
      <c r="R4415" s="352">
        <f>L4415-[1]გადასახდელები!L4415</f>
        <v>0</v>
      </c>
    </row>
    <row r="4416" spans="2:18" ht="34.5" hidden="1" customHeight="1">
      <c r="B4416" s="36" t="str">
        <f t="shared" si="1683"/>
        <v>b</v>
      </c>
      <c r="C4416" s="42">
        <v>5</v>
      </c>
      <c r="D4416" s="42"/>
      <c r="F4416" s="343" t="s">
        <v>614</v>
      </c>
      <c r="G4416" s="50" t="s">
        <v>367</v>
      </c>
      <c r="H4416" s="101"/>
      <c r="I4416" s="97">
        <f t="shared" si="1685"/>
        <v>0</v>
      </c>
      <c r="J4416" s="102"/>
      <c r="K4416" s="102"/>
      <c r="L4416" s="97">
        <f t="shared" si="1686"/>
        <v>0</v>
      </c>
      <c r="M4416" s="102"/>
      <c r="N4416" s="102"/>
      <c r="R4416" s="352">
        <f>L4416-[1]გადასახდელები!L4416</f>
        <v>0</v>
      </c>
    </row>
    <row r="4417" spans="2:18" ht="34.5" hidden="1" customHeight="1">
      <c r="B4417" s="36" t="str">
        <f t="shared" si="1683"/>
        <v>b</v>
      </c>
      <c r="C4417" s="42">
        <v>5</v>
      </c>
      <c r="D4417" s="42"/>
      <c r="F4417" s="343" t="s">
        <v>540</v>
      </c>
      <c r="G4417" s="48" t="s">
        <v>234</v>
      </c>
      <c r="H4417" s="101"/>
      <c r="I4417" s="97">
        <f t="shared" si="1685"/>
        <v>0</v>
      </c>
      <c r="J4417" s="102"/>
      <c r="K4417" s="102"/>
      <c r="L4417" s="97">
        <f t="shared" si="1686"/>
        <v>0</v>
      </c>
      <c r="M4417" s="102"/>
      <c r="N4417" s="102"/>
      <c r="R4417" s="352">
        <f>L4417-[1]გადასახდელები!L4417</f>
        <v>0</v>
      </c>
    </row>
    <row r="4418" spans="2:18" ht="50.25" hidden="1" customHeight="1">
      <c r="B4418" s="36" t="str">
        <f t="shared" si="1683"/>
        <v>b</v>
      </c>
      <c r="C4418" s="42">
        <v>5</v>
      </c>
      <c r="D4418" s="42"/>
      <c r="F4418" s="343" t="s">
        <v>541</v>
      </c>
      <c r="G4418" s="48" t="s">
        <v>235</v>
      </c>
      <c r="H4418" s="101"/>
      <c r="I4418" s="97">
        <f t="shared" si="1685"/>
        <v>0</v>
      </c>
      <c r="J4418" s="102"/>
      <c r="K4418" s="102"/>
      <c r="L4418" s="97">
        <f t="shared" si="1686"/>
        <v>0</v>
      </c>
      <c r="M4418" s="102"/>
      <c r="N4418" s="102"/>
      <c r="R4418" s="352">
        <f>L4418-[1]გადასახდელები!L4418</f>
        <v>0</v>
      </c>
    </row>
    <row r="4419" spans="2:18" ht="20.25" hidden="1" customHeight="1">
      <c r="B4419" s="36" t="str">
        <f t="shared" si="1683"/>
        <v>b</v>
      </c>
      <c r="C4419" s="42">
        <v>5</v>
      </c>
      <c r="D4419" s="42"/>
      <c r="F4419" s="343" t="s">
        <v>542</v>
      </c>
      <c r="G4419" s="48" t="s">
        <v>236</v>
      </c>
      <c r="H4419" s="101"/>
      <c r="I4419" s="97">
        <f t="shared" si="1685"/>
        <v>0</v>
      </c>
      <c r="J4419" s="102"/>
      <c r="K4419" s="102"/>
      <c r="L4419" s="97">
        <f t="shared" si="1686"/>
        <v>0</v>
      </c>
      <c r="M4419" s="102"/>
      <c r="N4419" s="102"/>
      <c r="R4419" s="352">
        <f>L4419-[1]გადასახდელები!L4419</f>
        <v>0</v>
      </c>
    </row>
    <row r="4420" spans="2:18" ht="20.25" hidden="1" customHeight="1">
      <c r="B4420" s="36" t="str">
        <f t="shared" si="1683"/>
        <v>b</v>
      </c>
      <c r="C4420" s="42">
        <v>5</v>
      </c>
      <c r="D4420" s="42"/>
      <c r="F4420" s="343" t="s">
        <v>543</v>
      </c>
      <c r="G4420" s="48" t="s">
        <v>237</v>
      </c>
      <c r="H4420" s="101"/>
      <c r="I4420" s="97">
        <f t="shared" si="1685"/>
        <v>0</v>
      </c>
      <c r="J4420" s="102"/>
      <c r="K4420" s="102"/>
      <c r="L4420" s="97">
        <f t="shared" si="1686"/>
        <v>0</v>
      </c>
      <c r="M4420" s="102"/>
      <c r="N4420" s="102"/>
      <c r="R4420" s="352">
        <f>L4420-[1]გადასახდელები!L4420</f>
        <v>0</v>
      </c>
    </row>
    <row r="4421" spans="2:18" ht="20.25" hidden="1" customHeight="1">
      <c r="B4421" s="36" t="str">
        <f t="shared" si="1683"/>
        <v>b</v>
      </c>
      <c r="C4421" s="42">
        <v>5</v>
      </c>
      <c r="D4421" s="42"/>
      <c r="F4421" s="342" t="s">
        <v>544</v>
      </c>
      <c r="G4421" s="48" t="s">
        <v>238</v>
      </c>
      <c r="H4421" s="96">
        <f>SUM(H4422:H4428)</f>
        <v>0</v>
      </c>
      <c r="I4421" s="97">
        <f t="shared" si="1685"/>
        <v>0</v>
      </c>
      <c r="J4421" s="98">
        <f>SUM(J4422:J4428)</f>
        <v>0</v>
      </c>
      <c r="K4421" s="98">
        <f>SUM(K4422:K4428)</f>
        <v>0</v>
      </c>
      <c r="L4421" s="97">
        <f t="shared" si="1686"/>
        <v>0</v>
      </c>
      <c r="M4421" s="98">
        <f>SUM(M4422:M4428)</f>
        <v>0</v>
      </c>
      <c r="N4421" s="98">
        <f>SUM(N4422:N4428)</f>
        <v>0</v>
      </c>
      <c r="O4421" s="82" t="s">
        <v>146</v>
      </c>
      <c r="R4421" s="352">
        <f>L4421-[1]გადასახდელები!L4421</f>
        <v>0</v>
      </c>
    </row>
    <row r="4422" spans="2:18" ht="23.25" hidden="1" customHeight="1">
      <c r="B4422" s="36" t="str">
        <f t="shared" si="1683"/>
        <v>b</v>
      </c>
      <c r="C4422" s="42">
        <v>6</v>
      </c>
      <c r="D4422" s="42"/>
      <c r="F4422" s="343" t="s">
        <v>545</v>
      </c>
      <c r="G4422" s="45" t="s">
        <v>198</v>
      </c>
      <c r="H4422" s="106"/>
      <c r="I4422" s="105">
        <f t="shared" si="1685"/>
        <v>0</v>
      </c>
      <c r="J4422" s="107"/>
      <c r="K4422" s="107"/>
      <c r="L4422" s="105">
        <f t="shared" si="1686"/>
        <v>0</v>
      </c>
      <c r="M4422" s="107"/>
      <c r="N4422" s="107"/>
      <c r="R4422" s="352">
        <f>L4422-[1]გადასახდელები!L4422</f>
        <v>0</v>
      </c>
    </row>
    <row r="4423" spans="2:18" ht="20.25" hidden="1" customHeight="1">
      <c r="B4423" s="36" t="str">
        <f t="shared" ref="B4423:B4486" si="1687">IF(H4423+I4423+L4423&gt;0,"a","b")</f>
        <v>b</v>
      </c>
      <c r="C4423" s="42">
        <v>6</v>
      </c>
      <c r="D4423" s="42"/>
      <c r="F4423" s="343" t="s">
        <v>546</v>
      </c>
      <c r="G4423" s="45" t="s">
        <v>199</v>
      </c>
      <c r="H4423" s="106"/>
      <c r="I4423" s="105">
        <f t="shared" si="1685"/>
        <v>0</v>
      </c>
      <c r="J4423" s="107"/>
      <c r="K4423" s="107"/>
      <c r="L4423" s="105">
        <f t="shared" si="1686"/>
        <v>0</v>
      </c>
      <c r="M4423" s="107"/>
      <c r="N4423" s="107"/>
      <c r="R4423" s="352">
        <f>L4423-[1]გადასახდელები!L4423</f>
        <v>0</v>
      </c>
    </row>
    <row r="4424" spans="2:18" ht="23.25" hidden="1" customHeight="1">
      <c r="B4424" s="36" t="str">
        <f t="shared" si="1687"/>
        <v>b</v>
      </c>
      <c r="C4424" s="42">
        <v>6</v>
      </c>
      <c r="D4424" s="42"/>
      <c r="F4424" s="343" t="s">
        <v>547</v>
      </c>
      <c r="G4424" s="45" t="s">
        <v>200</v>
      </c>
      <c r="H4424" s="106"/>
      <c r="I4424" s="105">
        <f t="shared" si="1685"/>
        <v>0</v>
      </c>
      <c r="J4424" s="107"/>
      <c r="K4424" s="107"/>
      <c r="L4424" s="105">
        <f t="shared" si="1686"/>
        <v>0</v>
      </c>
      <c r="M4424" s="107"/>
      <c r="N4424" s="107"/>
      <c r="R4424" s="352">
        <f>L4424-[1]გადასახდელები!L4424</f>
        <v>0</v>
      </c>
    </row>
    <row r="4425" spans="2:18" ht="31.5" hidden="1" customHeight="1">
      <c r="B4425" s="36" t="str">
        <f t="shared" si="1687"/>
        <v>b</v>
      </c>
      <c r="C4425" s="42">
        <v>6</v>
      </c>
      <c r="D4425" s="42"/>
      <c r="F4425" s="343" t="s">
        <v>615</v>
      </c>
      <c r="G4425" s="45" t="s">
        <v>201</v>
      </c>
      <c r="H4425" s="106"/>
      <c r="I4425" s="105">
        <f t="shared" si="1685"/>
        <v>0</v>
      </c>
      <c r="J4425" s="107"/>
      <c r="K4425" s="107"/>
      <c r="L4425" s="105">
        <f t="shared" si="1686"/>
        <v>0</v>
      </c>
      <c r="M4425" s="107"/>
      <c r="N4425" s="107"/>
      <c r="R4425" s="352">
        <f>L4425-[1]გადასახდელები!L4425</f>
        <v>0</v>
      </c>
    </row>
    <row r="4426" spans="2:18" ht="33.75" hidden="1" customHeight="1">
      <c r="B4426" s="36" t="str">
        <f t="shared" si="1687"/>
        <v>b</v>
      </c>
      <c r="C4426" s="42">
        <v>6</v>
      </c>
      <c r="D4426" s="42"/>
      <c r="F4426" s="343" t="s">
        <v>548</v>
      </c>
      <c r="G4426" s="45" t="s">
        <v>239</v>
      </c>
      <c r="H4426" s="106"/>
      <c r="I4426" s="105">
        <f t="shared" si="1685"/>
        <v>0</v>
      </c>
      <c r="J4426" s="107"/>
      <c r="K4426" s="107"/>
      <c r="L4426" s="105">
        <f t="shared" si="1686"/>
        <v>0</v>
      </c>
      <c r="M4426" s="107"/>
      <c r="N4426" s="107"/>
      <c r="R4426" s="352">
        <f>L4426-[1]გადასახდელები!L4426</f>
        <v>0</v>
      </c>
    </row>
    <row r="4427" spans="2:18" ht="34.5" hidden="1" customHeight="1">
      <c r="B4427" s="36" t="str">
        <f t="shared" si="1687"/>
        <v>b</v>
      </c>
      <c r="C4427" s="42">
        <v>6</v>
      </c>
      <c r="D4427" s="42"/>
      <c r="F4427" s="343" t="s">
        <v>616</v>
      </c>
      <c r="G4427" s="45" t="s">
        <v>240</v>
      </c>
      <c r="H4427" s="106"/>
      <c r="I4427" s="105">
        <f t="shared" si="1685"/>
        <v>0</v>
      </c>
      <c r="J4427" s="107"/>
      <c r="K4427" s="107"/>
      <c r="L4427" s="105">
        <f t="shared" si="1686"/>
        <v>0</v>
      </c>
      <c r="M4427" s="107"/>
      <c r="N4427" s="107"/>
      <c r="R4427" s="352">
        <f>L4427-[1]გადასახდელები!L4427</f>
        <v>0</v>
      </c>
    </row>
    <row r="4428" spans="2:18" ht="33.75" hidden="1" customHeight="1">
      <c r="B4428" s="36" t="str">
        <f t="shared" si="1687"/>
        <v>b</v>
      </c>
      <c r="C4428" s="42">
        <v>6</v>
      </c>
      <c r="D4428" s="42"/>
      <c r="F4428" s="343" t="s">
        <v>617</v>
      </c>
      <c r="G4428" s="45" t="s">
        <v>241</v>
      </c>
      <c r="H4428" s="106"/>
      <c r="I4428" s="105">
        <f t="shared" si="1685"/>
        <v>0</v>
      </c>
      <c r="J4428" s="107"/>
      <c r="K4428" s="107"/>
      <c r="L4428" s="105">
        <f t="shared" si="1686"/>
        <v>0</v>
      </c>
      <c r="M4428" s="107"/>
      <c r="N4428" s="107"/>
      <c r="R4428" s="352">
        <f>L4428-[1]გადასახდელები!L4428</f>
        <v>0</v>
      </c>
    </row>
    <row r="4429" spans="2:18" ht="34.5" hidden="1" customHeight="1">
      <c r="B4429" s="36" t="str">
        <f t="shared" si="1687"/>
        <v>b</v>
      </c>
      <c r="C4429" s="42">
        <v>5</v>
      </c>
      <c r="D4429" s="42"/>
      <c r="F4429" s="343" t="s">
        <v>618</v>
      </c>
      <c r="G4429" s="48" t="s">
        <v>242</v>
      </c>
      <c r="H4429" s="109"/>
      <c r="I4429" s="97">
        <f t="shared" si="1685"/>
        <v>0</v>
      </c>
      <c r="J4429" s="110"/>
      <c r="K4429" s="110"/>
      <c r="L4429" s="97">
        <f t="shared" si="1686"/>
        <v>0</v>
      </c>
      <c r="M4429" s="110"/>
      <c r="N4429" s="110"/>
      <c r="R4429" s="352">
        <f>L4429-[1]გადასახდელები!L4429</f>
        <v>0</v>
      </c>
    </row>
    <row r="4430" spans="2:18" ht="24.75" hidden="1" customHeight="1">
      <c r="B4430" s="36" t="str">
        <f t="shared" si="1687"/>
        <v>b</v>
      </c>
      <c r="C4430" s="42">
        <v>5</v>
      </c>
      <c r="D4430" s="42"/>
      <c r="F4430" s="343" t="s">
        <v>549</v>
      </c>
      <c r="G4430" s="48" t="s">
        <v>243</v>
      </c>
      <c r="H4430" s="109"/>
      <c r="I4430" s="97">
        <f t="shared" si="1685"/>
        <v>0</v>
      </c>
      <c r="J4430" s="110"/>
      <c r="K4430" s="110"/>
      <c r="L4430" s="97">
        <f t="shared" si="1686"/>
        <v>0</v>
      </c>
      <c r="M4430" s="110"/>
      <c r="N4430" s="110"/>
      <c r="R4430" s="352">
        <f>L4430-[1]გადასახდელები!L4430</f>
        <v>0</v>
      </c>
    </row>
    <row r="4431" spans="2:18" ht="27.75" hidden="1" customHeight="1">
      <c r="B4431" s="36" t="str">
        <f t="shared" si="1687"/>
        <v>b</v>
      </c>
      <c r="C4431" s="42">
        <v>4</v>
      </c>
      <c r="D4431" s="42"/>
      <c r="F4431" s="343" t="s">
        <v>550</v>
      </c>
      <c r="G4431" s="47" t="s">
        <v>244</v>
      </c>
      <c r="H4431" s="103"/>
      <c r="I4431" s="108">
        <f t="shared" si="1685"/>
        <v>0</v>
      </c>
      <c r="J4431" s="104"/>
      <c r="K4431" s="104"/>
      <c r="L4431" s="108">
        <f t="shared" si="1686"/>
        <v>0</v>
      </c>
      <c r="M4431" s="104"/>
      <c r="N4431" s="104"/>
      <c r="R4431" s="352">
        <f>L4431-[1]გადასახდელები!L4431</f>
        <v>0</v>
      </c>
    </row>
    <row r="4432" spans="2:18" ht="23.25" hidden="1" customHeight="1">
      <c r="B4432" s="36" t="str">
        <f t="shared" si="1687"/>
        <v>b</v>
      </c>
      <c r="C4432" s="42">
        <v>4</v>
      </c>
      <c r="D4432" s="42"/>
      <c r="F4432" s="343" t="s">
        <v>619</v>
      </c>
      <c r="G4432" s="47" t="s">
        <v>245</v>
      </c>
      <c r="H4432" s="103"/>
      <c r="I4432" s="108">
        <f t="shared" si="1685"/>
        <v>0</v>
      </c>
      <c r="J4432" s="104"/>
      <c r="K4432" s="104"/>
      <c r="L4432" s="108">
        <f t="shared" si="1686"/>
        <v>0</v>
      </c>
      <c r="M4432" s="104"/>
      <c r="N4432" s="104"/>
      <c r="R4432" s="352">
        <f>L4432-[1]გადასახდელები!L4432</f>
        <v>0</v>
      </c>
    </row>
    <row r="4433" spans="2:18" ht="24" hidden="1" customHeight="1">
      <c r="B4433" s="36" t="str">
        <f t="shared" si="1687"/>
        <v>b</v>
      </c>
      <c r="C4433" s="42">
        <v>4</v>
      </c>
      <c r="D4433" s="42"/>
      <c r="F4433" s="343" t="s">
        <v>620</v>
      </c>
      <c r="G4433" s="47" t="s">
        <v>246</v>
      </c>
      <c r="H4433" s="103"/>
      <c r="I4433" s="108">
        <f t="shared" si="1685"/>
        <v>0</v>
      </c>
      <c r="J4433" s="104"/>
      <c r="K4433" s="104"/>
      <c r="L4433" s="108">
        <f t="shared" si="1686"/>
        <v>0</v>
      </c>
      <c r="M4433" s="104"/>
      <c r="N4433" s="104"/>
      <c r="R4433" s="352">
        <f>L4433-[1]გადასახდელები!L4433</f>
        <v>0</v>
      </c>
    </row>
    <row r="4434" spans="2:18" ht="34.5" hidden="1" customHeight="1">
      <c r="B4434" s="36" t="str">
        <f t="shared" si="1687"/>
        <v>b</v>
      </c>
      <c r="C4434" s="42">
        <v>4</v>
      </c>
      <c r="D4434" s="42"/>
      <c r="F4434" s="343" t="s">
        <v>551</v>
      </c>
      <c r="G4434" s="47" t="s">
        <v>247</v>
      </c>
      <c r="H4434" s="103"/>
      <c r="I4434" s="108">
        <f t="shared" si="1685"/>
        <v>0</v>
      </c>
      <c r="J4434" s="104"/>
      <c r="K4434" s="104"/>
      <c r="L4434" s="108">
        <f t="shared" si="1686"/>
        <v>0</v>
      </c>
      <c r="M4434" s="104"/>
      <c r="N4434" s="104"/>
      <c r="R4434" s="352">
        <f>L4434-[1]გადასახდელები!L4434</f>
        <v>0</v>
      </c>
    </row>
    <row r="4435" spans="2:18" ht="33" hidden="1" customHeight="1">
      <c r="B4435" s="36" t="str">
        <f t="shared" si="1687"/>
        <v>b</v>
      </c>
      <c r="C4435" s="42">
        <v>4</v>
      </c>
      <c r="D4435" s="42"/>
      <c r="F4435" s="342" t="s">
        <v>552</v>
      </c>
      <c r="G4435" s="47" t="s">
        <v>248</v>
      </c>
      <c r="H4435" s="93">
        <f>SUM(H4436:H4441)</f>
        <v>0</v>
      </c>
      <c r="I4435" s="94">
        <f t="shared" si="1685"/>
        <v>0</v>
      </c>
      <c r="J4435" s="95">
        <f>SUM(J4436:J4441)</f>
        <v>0</v>
      </c>
      <c r="K4435" s="95">
        <f>SUM(K4436:K4441)</f>
        <v>0</v>
      </c>
      <c r="L4435" s="94">
        <f t="shared" si="1686"/>
        <v>0</v>
      </c>
      <c r="M4435" s="95">
        <f>SUM(M4436:M4441)</f>
        <v>0</v>
      </c>
      <c r="N4435" s="95">
        <f>SUM(N4436:N4441)</f>
        <v>0</v>
      </c>
      <c r="O4435" s="82" t="s">
        <v>146</v>
      </c>
      <c r="R4435" s="352">
        <f>L4435-[1]გადასახდელები!L4435</f>
        <v>0</v>
      </c>
    </row>
    <row r="4436" spans="2:18" ht="20.25" hidden="1" customHeight="1">
      <c r="B4436" s="36" t="str">
        <f t="shared" si="1687"/>
        <v>b</v>
      </c>
      <c r="C4436" s="42">
        <v>5</v>
      </c>
      <c r="D4436" s="42"/>
      <c r="F4436" s="343" t="s">
        <v>553</v>
      </c>
      <c r="G4436" s="48" t="s">
        <v>249</v>
      </c>
      <c r="H4436" s="109"/>
      <c r="I4436" s="97">
        <f t="shared" si="1685"/>
        <v>0</v>
      </c>
      <c r="J4436" s="110"/>
      <c r="K4436" s="110"/>
      <c r="L4436" s="97">
        <f t="shared" si="1686"/>
        <v>0</v>
      </c>
      <c r="M4436" s="110"/>
      <c r="N4436" s="110"/>
      <c r="Q4436" s="17">
        <f>82+55</f>
        <v>137</v>
      </c>
      <c r="R4436" s="352">
        <f>L4436-[1]გადასახდელები!L4436</f>
        <v>0</v>
      </c>
    </row>
    <row r="4437" spans="2:18" ht="20.25" hidden="1" customHeight="1">
      <c r="B4437" s="36" t="str">
        <f t="shared" si="1687"/>
        <v>b</v>
      </c>
      <c r="C4437" s="42">
        <v>5</v>
      </c>
      <c r="D4437" s="42"/>
      <c r="F4437" s="343" t="s">
        <v>554</v>
      </c>
      <c r="G4437" s="48" t="s">
        <v>250</v>
      </c>
      <c r="H4437" s="109"/>
      <c r="I4437" s="97">
        <f t="shared" si="1685"/>
        <v>0</v>
      </c>
      <c r="J4437" s="110"/>
      <c r="K4437" s="110"/>
      <c r="L4437" s="97">
        <f t="shared" si="1686"/>
        <v>0</v>
      </c>
      <c r="M4437" s="110"/>
      <c r="N4437" s="110"/>
      <c r="R4437" s="352">
        <f>L4437-[1]გადასახდელები!L4437</f>
        <v>0</v>
      </c>
    </row>
    <row r="4438" spans="2:18" ht="35.25" hidden="1" customHeight="1">
      <c r="B4438" s="36" t="str">
        <f t="shared" si="1687"/>
        <v>b</v>
      </c>
      <c r="C4438" s="42">
        <v>5</v>
      </c>
      <c r="D4438" s="42"/>
      <c r="F4438" s="343" t="s">
        <v>555</v>
      </c>
      <c r="G4438" s="48" t="s">
        <v>251</v>
      </c>
      <c r="H4438" s="109"/>
      <c r="I4438" s="97">
        <f t="shared" si="1685"/>
        <v>0</v>
      </c>
      <c r="J4438" s="110"/>
      <c r="K4438" s="110"/>
      <c r="L4438" s="97">
        <f t="shared" si="1686"/>
        <v>0</v>
      </c>
      <c r="M4438" s="110"/>
      <c r="N4438" s="110"/>
      <c r="R4438" s="352">
        <f>L4438-[1]გადასახდელები!L4438</f>
        <v>0</v>
      </c>
    </row>
    <row r="4439" spans="2:18" ht="20.25" hidden="1" customHeight="1">
      <c r="B4439" s="36" t="str">
        <f t="shared" si="1687"/>
        <v>b</v>
      </c>
      <c r="C4439" s="42">
        <v>5</v>
      </c>
      <c r="D4439" s="42"/>
      <c r="F4439" s="343" t="s">
        <v>621</v>
      </c>
      <c r="G4439" s="48" t="s">
        <v>252</v>
      </c>
      <c r="H4439" s="109"/>
      <c r="I4439" s="97">
        <f t="shared" si="1685"/>
        <v>0</v>
      </c>
      <c r="J4439" s="110"/>
      <c r="K4439" s="110"/>
      <c r="L4439" s="97">
        <f t="shared" si="1686"/>
        <v>0</v>
      </c>
      <c r="M4439" s="110"/>
      <c r="N4439" s="110"/>
      <c r="R4439" s="352">
        <f>L4439-[1]გადასახდელები!L4439</f>
        <v>0</v>
      </c>
    </row>
    <row r="4440" spans="2:18" ht="30.75" hidden="1" customHeight="1">
      <c r="B4440" s="36" t="str">
        <f t="shared" si="1687"/>
        <v>b</v>
      </c>
      <c r="C4440" s="42">
        <v>5</v>
      </c>
      <c r="D4440" s="42"/>
      <c r="F4440" s="343" t="s">
        <v>622</v>
      </c>
      <c r="G4440" s="48" t="s">
        <v>253</v>
      </c>
      <c r="H4440" s="109"/>
      <c r="I4440" s="97">
        <f t="shared" si="1685"/>
        <v>0</v>
      </c>
      <c r="J4440" s="110"/>
      <c r="K4440" s="110"/>
      <c r="L4440" s="97">
        <f t="shared" si="1686"/>
        <v>0</v>
      </c>
      <c r="M4440" s="110"/>
      <c r="N4440" s="110"/>
      <c r="R4440" s="352">
        <f>L4440-[1]გადასახდელები!L4440</f>
        <v>0</v>
      </c>
    </row>
    <row r="4441" spans="2:18" ht="30.75" hidden="1" customHeight="1">
      <c r="B4441" s="36" t="str">
        <f t="shared" si="1687"/>
        <v>b</v>
      </c>
      <c r="C4441" s="42">
        <v>5</v>
      </c>
      <c r="D4441" s="42"/>
      <c r="F4441" s="343" t="s">
        <v>556</v>
      </c>
      <c r="G4441" s="48" t="s">
        <v>254</v>
      </c>
      <c r="H4441" s="109"/>
      <c r="I4441" s="97">
        <f t="shared" si="1685"/>
        <v>0</v>
      </c>
      <c r="J4441" s="110"/>
      <c r="K4441" s="110"/>
      <c r="L4441" s="97">
        <f t="shared" si="1686"/>
        <v>0</v>
      </c>
      <c r="M4441" s="110"/>
      <c r="N4441" s="110"/>
      <c r="R4441" s="352">
        <f>L4441-[1]გადასახდელები!L4441</f>
        <v>0</v>
      </c>
    </row>
    <row r="4442" spans="2:18" ht="20.25" hidden="1" customHeight="1">
      <c r="B4442" s="36" t="str">
        <f t="shared" si="1687"/>
        <v>b</v>
      </c>
      <c r="C4442" s="42">
        <v>4</v>
      </c>
      <c r="D4442" s="42"/>
      <c r="F4442" s="343" t="s">
        <v>623</v>
      </c>
      <c r="G4442" s="47" t="s">
        <v>255</v>
      </c>
      <c r="H4442" s="103"/>
      <c r="I4442" s="94">
        <f t="shared" si="1685"/>
        <v>0</v>
      </c>
      <c r="J4442" s="104"/>
      <c r="K4442" s="104"/>
      <c r="L4442" s="94">
        <f t="shared" si="1686"/>
        <v>0</v>
      </c>
      <c r="M4442" s="104"/>
      <c r="N4442" s="104"/>
      <c r="R4442" s="352">
        <f>L4442-[1]გადასახდელები!L4442</f>
        <v>0</v>
      </c>
    </row>
    <row r="4443" spans="2:18" ht="20.25" hidden="1" customHeight="1">
      <c r="B4443" s="36" t="str">
        <f t="shared" si="1687"/>
        <v>b</v>
      </c>
      <c r="C4443" s="42">
        <v>4</v>
      </c>
      <c r="D4443" s="42"/>
      <c r="F4443" s="342" t="s">
        <v>557</v>
      </c>
      <c r="G4443" s="47" t="s">
        <v>256</v>
      </c>
      <c r="H4443" s="93">
        <f>SUM(H4444:H4456)</f>
        <v>0</v>
      </c>
      <c r="I4443" s="94">
        <f t="shared" si="1685"/>
        <v>0</v>
      </c>
      <c r="J4443" s="95">
        <f>SUM(J4444:J4456)</f>
        <v>0</v>
      </c>
      <c r="K4443" s="95">
        <f>SUM(K4444:K4456)</f>
        <v>0</v>
      </c>
      <c r="L4443" s="94">
        <f t="shared" si="1686"/>
        <v>0</v>
      </c>
      <c r="M4443" s="95">
        <f>SUM(M4444:M4456)</f>
        <v>0</v>
      </c>
      <c r="N4443" s="95">
        <f>SUM(N4444:N4456)</f>
        <v>0</v>
      </c>
      <c r="O4443" s="82" t="s">
        <v>146</v>
      </c>
      <c r="R4443" s="352">
        <f>L4443-[1]გადასახდელები!L4443</f>
        <v>0</v>
      </c>
    </row>
    <row r="4444" spans="2:18" ht="20.25" hidden="1" customHeight="1">
      <c r="B4444" s="36" t="str">
        <f t="shared" si="1687"/>
        <v>b</v>
      </c>
      <c r="C4444" s="42">
        <v>5</v>
      </c>
      <c r="D4444" s="42"/>
      <c r="F4444" s="343" t="s">
        <v>624</v>
      </c>
      <c r="G4444" s="48" t="s">
        <v>257</v>
      </c>
      <c r="H4444" s="109"/>
      <c r="I4444" s="97">
        <f t="shared" si="1685"/>
        <v>0</v>
      </c>
      <c r="J4444" s="110"/>
      <c r="K4444" s="110"/>
      <c r="L4444" s="97">
        <f t="shared" si="1686"/>
        <v>0</v>
      </c>
      <c r="M4444" s="110"/>
      <c r="N4444" s="110"/>
      <c r="R4444" s="352">
        <f>L4444-[1]გადასახდელები!L4444</f>
        <v>0</v>
      </c>
    </row>
    <row r="4445" spans="2:18" ht="30" hidden="1" customHeight="1">
      <c r="B4445" s="36" t="str">
        <f t="shared" si="1687"/>
        <v>b</v>
      </c>
      <c r="C4445" s="42">
        <v>5</v>
      </c>
      <c r="D4445" s="42"/>
      <c r="F4445" s="343" t="s">
        <v>625</v>
      </c>
      <c r="G4445" s="48" t="s">
        <v>258</v>
      </c>
      <c r="H4445" s="109"/>
      <c r="I4445" s="97">
        <f t="shared" si="1685"/>
        <v>0</v>
      </c>
      <c r="J4445" s="110"/>
      <c r="K4445" s="110"/>
      <c r="L4445" s="97">
        <f t="shared" si="1686"/>
        <v>0</v>
      </c>
      <c r="M4445" s="110"/>
      <c r="N4445" s="110"/>
      <c r="R4445" s="352">
        <f>L4445-[1]გადასახდელები!L4445</f>
        <v>0</v>
      </c>
    </row>
    <row r="4446" spans="2:18" ht="22.5" hidden="1" customHeight="1">
      <c r="B4446" s="36" t="str">
        <f t="shared" si="1687"/>
        <v>b</v>
      </c>
      <c r="C4446" s="42">
        <v>5</v>
      </c>
      <c r="D4446" s="42"/>
      <c r="F4446" s="343" t="s">
        <v>558</v>
      </c>
      <c r="G4446" s="48" t="s">
        <v>259</v>
      </c>
      <c r="H4446" s="109"/>
      <c r="I4446" s="97">
        <f t="shared" si="1685"/>
        <v>0</v>
      </c>
      <c r="J4446" s="110"/>
      <c r="K4446" s="110"/>
      <c r="L4446" s="97">
        <f t="shared" si="1686"/>
        <v>0</v>
      </c>
      <c r="M4446" s="110"/>
      <c r="N4446" s="110"/>
      <c r="R4446" s="352">
        <f>L4446-[1]გადასახდელები!L4446</f>
        <v>0</v>
      </c>
    </row>
    <row r="4447" spans="2:18" ht="33.75" hidden="1" customHeight="1">
      <c r="B4447" s="36" t="str">
        <f t="shared" si="1687"/>
        <v>b</v>
      </c>
      <c r="C4447" s="42">
        <v>5</v>
      </c>
      <c r="D4447" s="42"/>
      <c r="F4447" s="343" t="s">
        <v>626</v>
      </c>
      <c r="G4447" s="48" t="s">
        <v>260</v>
      </c>
      <c r="H4447" s="109"/>
      <c r="I4447" s="97">
        <f t="shared" si="1685"/>
        <v>0</v>
      </c>
      <c r="J4447" s="110"/>
      <c r="K4447" s="110"/>
      <c r="L4447" s="97">
        <f t="shared" si="1686"/>
        <v>0</v>
      </c>
      <c r="M4447" s="110"/>
      <c r="N4447" s="110"/>
      <c r="R4447" s="352">
        <f>L4447-[1]გადასახდელები!L4447</f>
        <v>0</v>
      </c>
    </row>
    <row r="4448" spans="2:18" ht="24.75" hidden="1" customHeight="1">
      <c r="B4448" s="36" t="str">
        <f t="shared" si="1687"/>
        <v>b</v>
      </c>
      <c r="C4448" s="42">
        <v>5</v>
      </c>
      <c r="D4448" s="42"/>
      <c r="F4448" s="343" t="s">
        <v>627</v>
      </c>
      <c r="G4448" s="48" t="s">
        <v>261</v>
      </c>
      <c r="H4448" s="109"/>
      <c r="I4448" s="97">
        <f t="shared" si="1685"/>
        <v>0</v>
      </c>
      <c r="J4448" s="110"/>
      <c r="K4448" s="110"/>
      <c r="L4448" s="97">
        <f t="shared" si="1686"/>
        <v>0</v>
      </c>
      <c r="M4448" s="110"/>
      <c r="N4448" s="110"/>
      <c r="R4448" s="352">
        <f>L4448-[1]გადასახდელები!L4448</f>
        <v>0</v>
      </c>
    </row>
    <row r="4449" spans="2:18" ht="35.25" hidden="1" customHeight="1">
      <c r="B4449" s="36" t="str">
        <f t="shared" si="1687"/>
        <v>b</v>
      </c>
      <c r="C4449" s="42">
        <v>5</v>
      </c>
      <c r="D4449" s="42"/>
      <c r="F4449" s="343" t="s">
        <v>628</v>
      </c>
      <c r="G4449" s="48" t="s">
        <v>262</v>
      </c>
      <c r="H4449" s="109"/>
      <c r="I4449" s="97">
        <f t="shared" si="1685"/>
        <v>0</v>
      </c>
      <c r="J4449" s="110"/>
      <c r="K4449" s="110"/>
      <c r="L4449" s="97">
        <f t="shared" si="1686"/>
        <v>0</v>
      </c>
      <c r="M4449" s="110"/>
      <c r="N4449" s="110"/>
      <c r="R4449" s="352">
        <f>L4449-[1]გადასახდელები!L4449</f>
        <v>0</v>
      </c>
    </row>
    <row r="4450" spans="2:18" ht="33.75" hidden="1" customHeight="1">
      <c r="B4450" s="36" t="str">
        <f t="shared" si="1687"/>
        <v>b</v>
      </c>
      <c r="C4450" s="42">
        <v>5</v>
      </c>
      <c r="D4450" s="42"/>
      <c r="F4450" s="343" t="s">
        <v>629</v>
      </c>
      <c r="G4450" s="48" t="s">
        <v>263</v>
      </c>
      <c r="H4450" s="109"/>
      <c r="I4450" s="97">
        <f t="shared" si="1685"/>
        <v>0</v>
      </c>
      <c r="J4450" s="110"/>
      <c r="K4450" s="110"/>
      <c r="L4450" s="97">
        <f t="shared" si="1686"/>
        <v>0</v>
      </c>
      <c r="M4450" s="110"/>
      <c r="N4450" s="110"/>
      <c r="R4450" s="352">
        <f>L4450-[1]გადასახდელები!L4450</f>
        <v>0</v>
      </c>
    </row>
    <row r="4451" spans="2:18" ht="20.25" hidden="1" customHeight="1">
      <c r="B4451" s="36" t="str">
        <f t="shared" si="1687"/>
        <v>b</v>
      </c>
      <c r="C4451" s="42">
        <v>5</v>
      </c>
      <c r="D4451" s="42"/>
      <c r="F4451" s="343" t="s">
        <v>630</v>
      </c>
      <c r="G4451" s="48" t="s">
        <v>264</v>
      </c>
      <c r="H4451" s="109"/>
      <c r="I4451" s="97">
        <f t="shared" si="1685"/>
        <v>0</v>
      </c>
      <c r="J4451" s="110"/>
      <c r="K4451" s="110"/>
      <c r="L4451" s="97">
        <f t="shared" si="1686"/>
        <v>0</v>
      </c>
      <c r="M4451" s="110"/>
      <c r="N4451" s="110"/>
      <c r="R4451" s="352">
        <f>L4451-[1]გადასახდელები!L4451</f>
        <v>0</v>
      </c>
    </row>
    <row r="4452" spans="2:18" ht="20.25" hidden="1" customHeight="1">
      <c r="B4452" s="36" t="str">
        <f t="shared" si="1687"/>
        <v>b</v>
      </c>
      <c r="C4452" s="42">
        <v>5</v>
      </c>
      <c r="D4452" s="42"/>
      <c r="F4452" s="343" t="s">
        <v>631</v>
      </c>
      <c r="G4452" s="48" t="s">
        <v>265</v>
      </c>
      <c r="H4452" s="109"/>
      <c r="I4452" s="97">
        <f t="shared" si="1685"/>
        <v>0</v>
      </c>
      <c r="J4452" s="110"/>
      <c r="K4452" s="110"/>
      <c r="L4452" s="97">
        <f t="shared" si="1686"/>
        <v>0</v>
      </c>
      <c r="M4452" s="110"/>
      <c r="N4452" s="110"/>
      <c r="R4452" s="352">
        <f>L4452-[1]გადასახდელები!L4452</f>
        <v>0</v>
      </c>
    </row>
    <row r="4453" spans="2:18" ht="20.25" hidden="1" customHeight="1">
      <c r="B4453" s="36" t="str">
        <f t="shared" si="1687"/>
        <v>b</v>
      </c>
      <c r="C4453" s="42">
        <v>5</v>
      </c>
      <c r="D4453" s="42"/>
      <c r="F4453" s="343" t="s">
        <v>559</v>
      </c>
      <c r="G4453" s="48" t="s">
        <v>266</v>
      </c>
      <c r="H4453" s="109"/>
      <c r="I4453" s="97">
        <f t="shared" si="1685"/>
        <v>0</v>
      </c>
      <c r="J4453" s="110"/>
      <c r="K4453" s="110"/>
      <c r="L4453" s="97">
        <f t="shared" si="1686"/>
        <v>0</v>
      </c>
      <c r="M4453" s="110"/>
      <c r="N4453" s="110"/>
      <c r="R4453" s="352">
        <f>L4453-[1]გადასახდელები!L4453</f>
        <v>0</v>
      </c>
    </row>
    <row r="4454" spans="2:18" ht="20.25" hidden="1" customHeight="1">
      <c r="B4454" s="36" t="str">
        <f t="shared" si="1687"/>
        <v>b</v>
      </c>
      <c r="C4454" s="42">
        <v>5</v>
      </c>
      <c r="D4454" s="42"/>
      <c r="F4454" s="343" t="s">
        <v>632</v>
      </c>
      <c r="G4454" s="48" t="s">
        <v>267</v>
      </c>
      <c r="H4454" s="109"/>
      <c r="I4454" s="97">
        <f t="shared" si="1685"/>
        <v>0</v>
      </c>
      <c r="J4454" s="110"/>
      <c r="K4454" s="110"/>
      <c r="L4454" s="97">
        <f t="shared" si="1686"/>
        <v>0</v>
      </c>
      <c r="M4454" s="110"/>
      <c r="N4454" s="110"/>
      <c r="R4454" s="352">
        <f>L4454-[1]გადასახდელები!L4454</f>
        <v>0</v>
      </c>
    </row>
    <row r="4455" spans="2:18" ht="34.5" hidden="1" customHeight="1">
      <c r="B4455" s="36" t="str">
        <f t="shared" si="1687"/>
        <v>b</v>
      </c>
      <c r="C4455" s="42">
        <v>5</v>
      </c>
      <c r="D4455" s="42"/>
      <c r="F4455" s="343" t="s">
        <v>633</v>
      </c>
      <c r="G4455" s="48" t="s">
        <v>268</v>
      </c>
      <c r="H4455" s="109"/>
      <c r="I4455" s="97">
        <f t="shared" si="1685"/>
        <v>0</v>
      </c>
      <c r="J4455" s="110"/>
      <c r="K4455" s="110"/>
      <c r="L4455" s="97">
        <f t="shared" si="1686"/>
        <v>0</v>
      </c>
      <c r="M4455" s="110"/>
      <c r="N4455" s="110"/>
      <c r="R4455" s="352">
        <f>L4455-[1]გადასახდელები!L4455</f>
        <v>0</v>
      </c>
    </row>
    <row r="4456" spans="2:18" ht="30.75" hidden="1" customHeight="1">
      <c r="B4456" s="36" t="str">
        <f t="shared" si="1687"/>
        <v>b</v>
      </c>
      <c r="C4456" s="42">
        <v>5</v>
      </c>
      <c r="D4456" s="42"/>
      <c r="F4456" s="343" t="s">
        <v>560</v>
      </c>
      <c r="G4456" s="48" t="s">
        <v>269</v>
      </c>
      <c r="H4456" s="109"/>
      <c r="I4456" s="97">
        <f t="shared" si="1685"/>
        <v>0</v>
      </c>
      <c r="J4456" s="110"/>
      <c r="K4456" s="110"/>
      <c r="L4456" s="97">
        <f t="shared" si="1686"/>
        <v>0</v>
      </c>
      <c r="M4456" s="110"/>
      <c r="N4456" s="110"/>
      <c r="R4456" s="352">
        <f>L4456-[1]გადასახდელები!L4456</f>
        <v>0</v>
      </c>
    </row>
    <row r="4457" spans="2:18" ht="20.25" hidden="1" customHeight="1">
      <c r="B4457" s="36" t="str">
        <f t="shared" si="1687"/>
        <v>b</v>
      </c>
      <c r="C4457" s="42">
        <v>3</v>
      </c>
      <c r="D4457" s="42"/>
      <c r="F4457" s="343" t="s">
        <v>634</v>
      </c>
      <c r="G4457" s="57" t="s">
        <v>209</v>
      </c>
      <c r="H4457" s="111"/>
      <c r="I4457" s="90">
        <f t="shared" si="1685"/>
        <v>0</v>
      </c>
      <c r="J4457" s="112"/>
      <c r="K4457" s="112"/>
      <c r="L4457" s="90">
        <f t="shared" si="1686"/>
        <v>0</v>
      </c>
      <c r="M4457" s="112"/>
      <c r="N4457" s="112"/>
      <c r="R4457" s="352">
        <f>L4457-[1]გადასახდელები!L4457</f>
        <v>0</v>
      </c>
    </row>
    <row r="4458" spans="2:18" ht="20.25" hidden="1" customHeight="1">
      <c r="B4458" s="36" t="str">
        <f t="shared" si="1687"/>
        <v>b</v>
      </c>
      <c r="C4458" s="42">
        <v>3</v>
      </c>
      <c r="D4458" s="42"/>
      <c r="F4458" s="342" t="s">
        <v>635</v>
      </c>
      <c r="G4458" s="57" t="s">
        <v>208</v>
      </c>
      <c r="H4458" s="89">
        <f>H4459+H4464+H4465</f>
        <v>0</v>
      </c>
      <c r="I4458" s="90">
        <f t="shared" si="1685"/>
        <v>0</v>
      </c>
      <c r="J4458" s="92">
        <f>J4459+J4464+J4465</f>
        <v>0</v>
      </c>
      <c r="K4458" s="92">
        <f>K4459+K4464+K4465</f>
        <v>0</v>
      </c>
      <c r="L4458" s="90">
        <f t="shared" si="1686"/>
        <v>0</v>
      </c>
      <c r="M4458" s="92">
        <f>M4459+M4464+M4465</f>
        <v>0</v>
      </c>
      <c r="N4458" s="92">
        <f>N4459+N4464+N4465</f>
        <v>0</v>
      </c>
      <c r="O4458" s="82" t="s">
        <v>146</v>
      </c>
      <c r="R4458" s="352">
        <f>L4458-[1]გადასახდელები!L4458</f>
        <v>0</v>
      </c>
    </row>
    <row r="4459" spans="2:18" ht="20.25" hidden="1" customHeight="1">
      <c r="B4459" s="36" t="str">
        <f t="shared" si="1687"/>
        <v>b</v>
      </c>
      <c r="C4459" s="42">
        <v>4</v>
      </c>
      <c r="D4459" s="42"/>
      <c r="F4459" s="342" t="s">
        <v>636</v>
      </c>
      <c r="G4459" s="47" t="s">
        <v>270</v>
      </c>
      <c r="H4459" s="93">
        <f>SUM(H4460:H4463)</f>
        <v>0</v>
      </c>
      <c r="I4459" s="94">
        <f t="shared" si="1685"/>
        <v>0</v>
      </c>
      <c r="J4459" s="95">
        <f>SUM(J4460:J4463)</f>
        <v>0</v>
      </c>
      <c r="K4459" s="95">
        <f>SUM(K4460:K4463)</f>
        <v>0</v>
      </c>
      <c r="L4459" s="94">
        <f t="shared" si="1686"/>
        <v>0</v>
      </c>
      <c r="M4459" s="95">
        <f>SUM(M4460:M4463)</f>
        <v>0</v>
      </c>
      <c r="N4459" s="95">
        <f>SUM(N4460:N4463)</f>
        <v>0</v>
      </c>
      <c r="O4459" s="82" t="s">
        <v>146</v>
      </c>
      <c r="R4459" s="352">
        <f>L4459-[1]გადასახდელები!L4459</f>
        <v>0</v>
      </c>
    </row>
    <row r="4460" spans="2:18" ht="20.25" hidden="1" customHeight="1">
      <c r="B4460" s="36" t="str">
        <f t="shared" si="1687"/>
        <v>b</v>
      </c>
      <c r="C4460" s="42">
        <v>5</v>
      </c>
      <c r="D4460" s="42"/>
      <c r="F4460" s="343" t="s">
        <v>637</v>
      </c>
      <c r="G4460" s="48" t="s">
        <v>271</v>
      </c>
      <c r="H4460" s="101"/>
      <c r="I4460" s="97">
        <f t="shared" si="1685"/>
        <v>0</v>
      </c>
      <c r="J4460" s="102"/>
      <c r="K4460" s="102"/>
      <c r="L4460" s="97">
        <f t="shared" si="1686"/>
        <v>0</v>
      </c>
      <c r="M4460" s="102"/>
      <c r="N4460" s="102"/>
      <c r="R4460" s="352">
        <f>L4460-[1]გადასახდელები!L4460</f>
        <v>0</v>
      </c>
    </row>
    <row r="4461" spans="2:18" ht="20.25" hidden="1" customHeight="1">
      <c r="B4461" s="36" t="str">
        <f t="shared" si="1687"/>
        <v>b</v>
      </c>
      <c r="C4461" s="42">
        <v>5</v>
      </c>
      <c r="D4461" s="42"/>
      <c r="F4461" s="343" t="s">
        <v>638</v>
      </c>
      <c r="G4461" s="48" t="s">
        <v>272</v>
      </c>
      <c r="H4461" s="101"/>
      <c r="I4461" s="97">
        <f t="shared" si="1685"/>
        <v>0</v>
      </c>
      <c r="J4461" s="102"/>
      <c r="K4461" s="102"/>
      <c r="L4461" s="97">
        <f t="shared" si="1686"/>
        <v>0</v>
      </c>
      <c r="M4461" s="102"/>
      <c r="N4461" s="102"/>
      <c r="R4461" s="352">
        <f>L4461-[1]გადასახდელები!L4461</f>
        <v>0</v>
      </c>
    </row>
    <row r="4462" spans="2:18" ht="20.25" hidden="1" customHeight="1">
      <c r="B4462" s="36" t="str">
        <f t="shared" si="1687"/>
        <v>b</v>
      </c>
      <c r="C4462" s="42">
        <v>5</v>
      </c>
      <c r="D4462" s="42"/>
      <c r="F4462" s="343" t="s">
        <v>639</v>
      </c>
      <c r="G4462" s="48" t="s">
        <v>273</v>
      </c>
      <c r="H4462" s="101"/>
      <c r="I4462" s="97">
        <f t="shared" si="1685"/>
        <v>0</v>
      </c>
      <c r="J4462" s="102"/>
      <c r="K4462" s="102"/>
      <c r="L4462" s="97">
        <f t="shared" si="1686"/>
        <v>0</v>
      </c>
      <c r="M4462" s="102"/>
      <c r="N4462" s="102"/>
      <c r="R4462" s="352">
        <f>L4462-[1]გადასახდელები!L4462</f>
        <v>0</v>
      </c>
    </row>
    <row r="4463" spans="2:18" ht="20.25" hidden="1" customHeight="1">
      <c r="B4463" s="36" t="str">
        <f t="shared" si="1687"/>
        <v>b</v>
      </c>
      <c r="C4463" s="42">
        <v>5</v>
      </c>
      <c r="D4463" s="42"/>
      <c r="F4463" s="343" t="s">
        <v>640</v>
      </c>
      <c r="G4463" s="48" t="s">
        <v>274</v>
      </c>
      <c r="H4463" s="101"/>
      <c r="I4463" s="97">
        <f t="shared" ref="I4463:I4526" si="1688">J4463+K4463</f>
        <v>0</v>
      </c>
      <c r="J4463" s="102"/>
      <c r="K4463" s="102"/>
      <c r="L4463" s="97">
        <f t="shared" si="1686"/>
        <v>0</v>
      </c>
      <c r="M4463" s="102"/>
      <c r="N4463" s="102"/>
      <c r="R4463" s="352">
        <f>L4463-[1]გადასახდელები!L4463</f>
        <v>0</v>
      </c>
    </row>
    <row r="4464" spans="2:18" ht="20.25" hidden="1" customHeight="1">
      <c r="B4464" s="36" t="str">
        <f t="shared" si="1687"/>
        <v>b</v>
      </c>
      <c r="C4464" s="42">
        <v>4</v>
      </c>
      <c r="D4464" s="42"/>
      <c r="F4464" s="343" t="s">
        <v>641</v>
      </c>
      <c r="G4464" s="47" t="s">
        <v>275</v>
      </c>
      <c r="H4464" s="103"/>
      <c r="I4464" s="94">
        <f t="shared" si="1688"/>
        <v>0</v>
      </c>
      <c r="J4464" s="104"/>
      <c r="K4464" s="104"/>
      <c r="L4464" s="94">
        <f t="shared" si="1686"/>
        <v>0</v>
      </c>
      <c r="M4464" s="104"/>
      <c r="N4464" s="104"/>
      <c r="R4464" s="352">
        <f>L4464-[1]გადასახდელები!L4464</f>
        <v>0</v>
      </c>
    </row>
    <row r="4465" spans="2:18" ht="36" hidden="1" customHeight="1">
      <c r="B4465" s="36" t="str">
        <f t="shared" si="1687"/>
        <v>b</v>
      </c>
      <c r="C4465" s="42">
        <v>4</v>
      </c>
      <c r="D4465" s="42"/>
      <c r="F4465" s="343" t="s">
        <v>642</v>
      </c>
      <c r="G4465" s="47" t="s">
        <v>276</v>
      </c>
      <c r="H4465" s="103"/>
      <c r="I4465" s="94">
        <f t="shared" si="1688"/>
        <v>0</v>
      </c>
      <c r="J4465" s="104"/>
      <c r="K4465" s="104"/>
      <c r="L4465" s="94">
        <f t="shared" si="1686"/>
        <v>0</v>
      </c>
      <c r="M4465" s="104"/>
      <c r="N4465" s="104"/>
      <c r="R4465" s="352">
        <f>L4465-[1]გადასახდელები!L4465</f>
        <v>0</v>
      </c>
    </row>
    <row r="4466" spans="2:18" ht="20.25" hidden="1" customHeight="1">
      <c r="B4466" s="36" t="str">
        <f t="shared" si="1687"/>
        <v>b</v>
      </c>
      <c r="C4466" s="42">
        <v>3</v>
      </c>
      <c r="D4466" s="42"/>
      <c r="F4466" s="343" t="s">
        <v>561</v>
      </c>
      <c r="G4466" s="57" t="s">
        <v>202</v>
      </c>
      <c r="H4466" s="111"/>
      <c r="I4466" s="90">
        <f t="shared" si="1688"/>
        <v>0</v>
      </c>
      <c r="J4466" s="112"/>
      <c r="K4466" s="112"/>
      <c r="L4466" s="90">
        <f t="shared" si="1686"/>
        <v>0</v>
      </c>
      <c r="M4466" s="112"/>
      <c r="N4466" s="112"/>
      <c r="R4466" s="352">
        <f>L4466-[1]გადასახდელები!L4466</f>
        <v>0</v>
      </c>
    </row>
    <row r="4467" spans="2:18" ht="20.25" hidden="1" customHeight="1">
      <c r="B4467" s="36" t="str">
        <f t="shared" si="1687"/>
        <v>b</v>
      </c>
      <c r="C4467" s="42">
        <v>3</v>
      </c>
      <c r="D4467" s="42"/>
      <c r="F4467" s="342" t="s">
        <v>562</v>
      </c>
      <c r="G4467" s="57" t="s">
        <v>203</v>
      </c>
      <c r="H4467" s="89">
        <f>H4468+H4471+H4474</f>
        <v>0</v>
      </c>
      <c r="I4467" s="90">
        <f t="shared" si="1688"/>
        <v>0</v>
      </c>
      <c r="J4467" s="92">
        <f>J4468+J4471+J4474</f>
        <v>0</v>
      </c>
      <c r="K4467" s="92">
        <f>K4468+K4471+K4474</f>
        <v>0</v>
      </c>
      <c r="L4467" s="90">
        <f t="shared" si="1686"/>
        <v>0</v>
      </c>
      <c r="M4467" s="92">
        <f>M4468+M4471+M4474</f>
        <v>0</v>
      </c>
      <c r="N4467" s="92">
        <f>N4468+N4471+N4474</f>
        <v>0</v>
      </c>
      <c r="O4467" s="82" t="s">
        <v>146</v>
      </c>
      <c r="R4467" s="352">
        <f>L4467-[1]გადასახდელები!L4467</f>
        <v>0</v>
      </c>
    </row>
    <row r="4468" spans="2:18" ht="20.25" hidden="1" customHeight="1">
      <c r="B4468" s="36" t="str">
        <f t="shared" si="1687"/>
        <v>b</v>
      </c>
      <c r="C4468" s="42">
        <v>4</v>
      </c>
      <c r="D4468" s="42"/>
      <c r="F4468" s="342" t="s">
        <v>643</v>
      </c>
      <c r="G4468" s="47" t="s">
        <v>277</v>
      </c>
      <c r="H4468" s="93">
        <f>SUM(H4469:H4470)</f>
        <v>0</v>
      </c>
      <c r="I4468" s="94">
        <f t="shared" si="1688"/>
        <v>0</v>
      </c>
      <c r="J4468" s="95">
        <f>SUM(J4469:J4470)</f>
        <v>0</v>
      </c>
      <c r="K4468" s="95">
        <f>SUM(K4469:K4470)</f>
        <v>0</v>
      </c>
      <c r="L4468" s="94">
        <f t="shared" si="1686"/>
        <v>0</v>
      </c>
      <c r="M4468" s="95">
        <f>SUM(M4469:M4470)</f>
        <v>0</v>
      </c>
      <c r="N4468" s="95">
        <f>SUM(N4469:N4470)</f>
        <v>0</v>
      </c>
      <c r="O4468" s="82" t="s">
        <v>146</v>
      </c>
      <c r="R4468" s="352">
        <f>L4468-[1]გადასახდელები!L4468</f>
        <v>0</v>
      </c>
    </row>
    <row r="4469" spans="2:18" ht="20.25" hidden="1" customHeight="1">
      <c r="B4469" s="36" t="str">
        <f t="shared" si="1687"/>
        <v>b</v>
      </c>
      <c r="C4469" s="42">
        <v>5</v>
      </c>
      <c r="D4469" s="42"/>
      <c r="F4469" s="343" t="s">
        <v>644</v>
      </c>
      <c r="G4469" s="48" t="s">
        <v>278</v>
      </c>
      <c r="H4469" s="101"/>
      <c r="I4469" s="97">
        <f t="shared" si="1688"/>
        <v>0</v>
      </c>
      <c r="J4469" s="102"/>
      <c r="K4469" s="102"/>
      <c r="L4469" s="97">
        <f t="shared" si="1686"/>
        <v>0</v>
      </c>
      <c r="M4469" s="102"/>
      <c r="N4469" s="102"/>
      <c r="R4469" s="352">
        <f>L4469-[1]გადასახდელები!L4469</f>
        <v>0</v>
      </c>
    </row>
    <row r="4470" spans="2:18" ht="20.25" hidden="1" customHeight="1">
      <c r="B4470" s="36" t="str">
        <f t="shared" si="1687"/>
        <v>b</v>
      </c>
      <c r="C4470" s="42">
        <v>5</v>
      </c>
      <c r="D4470" s="42"/>
      <c r="F4470" s="343" t="s">
        <v>645</v>
      </c>
      <c r="G4470" s="48" t="s">
        <v>204</v>
      </c>
      <c r="H4470" s="101"/>
      <c r="I4470" s="97">
        <f t="shared" si="1688"/>
        <v>0</v>
      </c>
      <c r="J4470" s="102"/>
      <c r="K4470" s="102"/>
      <c r="L4470" s="97">
        <f t="shared" si="1686"/>
        <v>0</v>
      </c>
      <c r="M4470" s="102"/>
      <c r="N4470" s="102"/>
      <c r="R4470" s="352">
        <f>L4470-[1]გადასახდელები!L4470</f>
        <v>0</v>
      </c>
    </row>
    <row r="4471" spans="2:18" ht="20.25" hidden="1" customHeight="1">
      <c r="B4471" s="36" t="str">
        <f t="shared" si="1687"/>
        <v>b</v>
      </c>
      <c r="C4471" s="42">
        <v>4</v>
      </c>
      <c r="D4471" s="42"/>
      <c r="F4471" s="342" t="s">
        <v>646</v>
      </c>
      <c r="G4471" s="47" t="s">
        <v>279</v>
      </c>
      <c r="H4471" s="93">
        <f>SUM(H4472:H4473)</f>
        <v>0</v>
      </c>
      <c r="I4471" s="94">
        <f t="shared" si="1688"/>
        <v>0</v>
      </c>
      <c r="J4471" s="95">
        <f>SUM(J4472:J4473)</f>
        <v>0</v>
      </c>
      <c r="K4471" s="95">
        <f>SUM(K4472:K4473)</f>
        <v>0</v>
      </c>
      <c r="L4471" s="94">
        <f t="shared" si="1686"/>
        <v>0</v>
      </c>
      <c r="M4471" s="95">
        <f>SUM(M4472:M4473)</f>
        <v>0</v>
      </c>
      <c r="N4471" s="95">
        <f>SUM(N4472:N4473)</f>
        <v>0</v>
      </c>
      <c r="O4471" s="82" t="s">
        <v>146</v>
      </c>
      <c r="R4471" s="352">
        <f>L4471-[1]გადასახდელები!L4471</f>
        <v>0</v>
      </c>
    </row>
    <row r="4472" spans="2:18" ht="20.25" hidden="1" customHeight="1">
      <c r="B4472" s="36" t="str">
        <f t="shared" si="1687"/>
        <v>b</v>
      </c>
      <c r="C4472" s="42">
        <v>5</v>
      </c>
      <c r="D4472" s="42"/>
      <c r="F4472" s="343" t="s">
        <v>647</v>
      </c>
      <c r="G4472" s="48" t="s">
        <v>278</v>
      </c>
      <c r="H4472" s="101"/>
      <c r="I4472" s="97">
        <f t="shared" si="1688"/>
        <v>0</v>
      </c>
      <c r="J4472" s="102"/>
      <c r="K4472" s="102"/>
      <c r="L4472" s="97">
        <f t="shared" si="1686"/>
        <v>0</v>
      </c>
      <c r="M4472" s="102"/>
      <c r="N4472" s="102"/>
      <c r="R4472" s="352">
        <f>L4472-[1]გადასახდელები!L4472</f>
        <v>0</v>
      </c>
    </row>
    <row r="4473" spans="2:18" ht="20.25" hidden="1" customHeight="1">
      <c r="B4473" s="36" t="str">
        <f t="shared" si="1687"/>
        <v>b</v>
      </c>
      <c r="C4473" s="42">
        <v>5</v>
      </c>
      <c r="D4473" s="42"/>
      <c r="F4473" s="343" t="s">
        <v>648</v>
      </c>
      <c r="G4473" s="48" t="s">
        <v>204</v>
      </c>
      <c r="H4473" s="101"/>
      <c r="I4473" s="97">
        <f t="shared" si="1688"/>
        <v>0</v>
      </c>
      <c r="J4473" s="102"/>
      <c r="K4473" s="102"/>
      <c r="L4473" s="97">
        <f t="shared" si="1686"/>
        <v>0</v>
      </c>
      <c r="M4473" s="102"/>
      <c r="N4473" s="102"/>
      <c r="R4473" s="352">
        <f>L4473-[1]გადასახდელები!L4473</f>
        <v>0</v>
      </c>
    </row>
    <row r="4474" spans="2:18" ht="20.25" hidden="1" customHeight="1">
      <c r="B4474" s="36" t="str">
        <f t="shared" si="1687"/>
        <v>b</v>
      </c>
      <c r="C4474" s="42">
        <v>4</v>
      </c>
      <c r="D4474" s="42"/>
      <c r="F4474" s="342" t="s">
        <v>563</v>
      </c>
      <c r="G4474" s="47" t="s">
        <v>280</v>
      </c>
      <c r="H4474" s="93">
        <f>SUM(H4475:H4476)</f>
        <v>0</v>
      </c>
      <c r="I4474" s="94">
        <f t="shared" si="1688"/>
        <v>0</v>
      </c>
      <c r="J4474" s="95">
        <f>SUM(J4475:J4476)</f>
        <v>0</v>
      </c>
      <c r="K4474" s="95">
        <f>SUM(K4475:K4476)</f>
        <v>0</v>
      </c>
      <c r="L4474" s="94">
        <f t="shared" si="1686"/>
        <v>0</v>
      </c>
      <c r="M4474" s="95">
        <f>SUM(M4475:M4476)</f>
        <v>0</v>
      </c>
      <c r="N4474" s="95">
        <f>SUM(N4475:N4476)</f>
        <v>0</v>
      </c>
      <c r="O4474" s="82" t="s">
        <v>146</v>
      </c>
      <c r="R4474" s="352">
        <f>L4474-[1]გადასახდელები!L4474</f>
        <v>0</v>
      </c>
    </row>
    <row r="4475" spans="2:18" ht="20.25" hidden="1" customHeight="1">
      <c r="B4475" s="36" t="str">
        <f t="shared" si="1687"/>
        <v>b</v>
      </c>
      <c r="C4475" s="42">
        <v>5</v>
      </c>
      <c r="D4475" s="42"/>
      <c r="F4475" s="343" t="s">
        <v>649</v>
      </c>
      <c r="G4475" s="48" t="s">
        <v>278</v>
      </c>
      <c r="H4475" s="101"/>
      <c r="I4475" s="97">
        <f t="shared" si="1688"/>
        <v>0</v>
      </c>
      <c r="J4475" s="102"/>
      <c r="K4475" s="102"/>
      <c r="L4475" s="97">
        <f t="shared" si="1686"/>
        <v>0</v>
      </c>
      <c r="M4475" s="102"/>
      <c r="N4475" s="102"/>
      <c r="R4475" s="352">
        <f>L4475-[1]გადასახდელები!L4475</f>
        <v>0</v>
      </c>
    </row>
    <row r="4476" spans="2:18" ht="20.25" hidden="1" customHeight="1">
      <c r="B4476" s="36" t="str">
        <f t="shared" si="1687"/>
        <v>b</v>
      </c>
      <c r="C4476" s="42">
        <v>5</v>
      </c>
      <c r="D4476" s="42"/>
      <c r="F4476" s="343" t="s">
        <v>564</v>
      </c>
      <c r="G4476" s="48" t="s">
        <v>204</v>
      </c>
      <c r="H4476" s="101"/>
      <c r="I4476" s="97">
        <f t="shared" si="1688"/>
        <v>0</v>
      </c>
      <c r="J4476" s="102"/>
      <c r="K4476" s="102"/>
      <c r="L4476" s="97">
        <f t="shared" ref="L4476:L4539" si="1689">M4476+N4476</f>
        <v>0</v>
      </c>
      <c r="M4476" s="102"/>
      <c r="N4476" s="102"/>
      <c r="R4476" s="352">
        <f>L4476-[1]გადასახდელები!L4476</f>
        <v>0</v>
      </c>
    </row>
    <row r="4477" spans="2:18" ht="20.25" hidden="1" customHeight="1">
      <c r="B4477" s="36" t="str">
        <f t="shared" si="1687"/>
        <v>b</v>
      </c>
      <c r="C4477" s="42">
        <v>3</v>
      </c>
      <c r="D4477" s="42"/>
      <c r="F4477" s="342" t="s">
        <v>565</v>
      </c>
      <c r="G4477" s="57" t="s">
        <v>206</v>
      </c>
      <c r="H4477" s="89">
        <f>H4478+H4481+H4484</f>
        <v>0</v>
      </c>
      <c r="I4477" s="90">
        <f t="shared" si="1688"/>
        <v>0</v>
      </c>
      <c r="J4477" s="92">
        <f>J4478+J4481+J4484</f>
        <v>0</v>
      </c>
      <c r="K4477" s="92">
        <f>K4478+K4481+K4484</f>
        <v>0</v>
      </c>
      <c r="L4477" s="90">
        <f t="shared" si="1689"/>
        <v>0</v>
      </c>
      <c r="M4477" s="92">
        <f>M4478+M4481+M4484</f>
        <v>0</v>
      </c>
      <c r="N4477" s="92">
        <f>N4478+N4481+N4484</f>
        <v>0</v>
      </c>
      <c r="O4477" s="82" t="s">
        <v>146</v>
      </c>
      <c r="R4477" s="352">
        <f>L4477-[1]გადასახდელები!L4477</f>
        <v>0</v>
      </c>
    </row>
    <row r="4478" spans="2:18" ht="20.25" hidden="1" customHeight="1">
      <c r="B4478" s="36" t="str">
        <f t="shared" si="1687"/>
        <v>b</v>
      </c>
      <c r="C4478" s="42">
        <v>4</v>
      </c>
      <c r="D4478" s="42"/>
      <c r="F4478" s="342" t="s">
        <v>650</v>
      </c>
      <c r="G4478" s="47" t="s">
        <v>281</v>
      </c>
      <c r="H4478" s="93">
        <f>SUM(H4479:H4480)</f>
        <v>0</v>
      </c>
      <c r="I4478" s="94">
        <f t="shared" si="1688"/>
        <v>0</v>
      </c>
      <c r="J4478" s="95">
        <f>SUM(J4479:J4480)</f>
        <v>0</v>
      </c>
      <c r="K4478" s="95">
        <f>SUM(K4479:K4480)</f>
        <v>0</v>
      </c>
      <c r="L4478" s="94">
        <f t="shared" si="1689"/>
        <v>0</v>
      </c>
      <c r="M4478" s="95">
        <f>SUM(M4479:M4480)</f>
        <v>0</v>
      </c>
      <c r="N4478" s="95">
        <f>SUM(N4479:N4480)</f>
        <v>0</v>
      </c>
      <c r="O4478" s="82" t="s">
        <v>146</v>
      </c>
      <c r="R4478" s="352">
        <f>L4478-[1]გადასახდელები!L4478</f>
        <v>0</v>
      </c>
    </row>
    <row r="4479" spans="2:18" ht="20.25" hidden="1" customHeight="1">
      <c r="B4479" s="36" t="str">
        <f t="shared" si="1687"/>
        <v>b</v>
      </c>
      <c r="C4479" s="42">
        <v>5</v>
      </c>
      <c r="D4479" s="42"/>
      <c r="F4479" s="343" t="s">
        <v>651</v>
      </c>
      <c r="G4479" s="48" t="s">
        <v>282</v>
      </c>
      <c r="H4479" s="101"/>
      <c r="I4479" s="97">
        <f t="shared" si="1688"/>
        <v>0</v>
      </c>
      <c r="J4479" s="102"/>
      <c r="K4479" s="102"/>
      <c r="L4479" s="97">
        <f t="shared" si="1689"/>
        <v>0</v>
      </c>
      <c r="M4479" s="102"/>
      <c r="N4479" s="102"/>
      <c r="R4479" s="352">
        <f>L4479-[1]გადასახდელები!L4479</f>
        <v>0</v>
      </c>
    </row>
    <row r="4480" spans="2:18" ht="20.25" hidden="1" customHeight="1">
      <c r="B4480" s="36" t="str">
        <f t="shared" si="1687"/>
        <v>b</v>
      </c>
      <c r="C4480" s="42">
        <v>5</v>
      </c>
      <c r="D4480" s="42"/>
      <c r="F4480" s="343" t="s">
        <v>652</v>
      </c>
      <c r="G4480" s="48" t="s">
        <v>283</v>
      </c>
      <c r="H4480" s="101"/>
      <c r="I4480" s="97">
        <f t="shared" si="1688"/>
        <v>0</v>
      </c>
      <c r="J4480" s="102"/>
      <c r="K4480" s="102"/>
      <c r="L4480" s="97">
        <f t="shared" si="1689"/>
        <v>0</v>
      </c>
      <c r="M4480" s="102"/>
      <c r="N4480" s="102"/>
      <c r="R4480" s="352">
        <f>L4480-[1]გადასახდელები!L4480</f>
        <v>0</v>
      </c>
    </row>
    <row r="4481" spans="2:18" ht="20.25" hidden="1" customHeight="1">
      <c r="B4481" s="36" t="str">
        <f t="shared" si="1687"/>
        <v>b</v>
      </c>
      <c r="C4481" s="42">
        <v>4</v>
      </c>
      <c r="D4481" s="42"/>
      <c r="F4481" s="342" t="s">
        <v>566</v>
      </c>
      <c r="G4481" s="47" t="s">
        <v>284</v>
      </c>
      <c r="H4481" s="93">
        <f>SUM(H4482:H4483)</f>
        <v>0</v>
      </c>
      <c r="I4481" s="94">
        <f t="shared" si="1688"/>
        <v>0</v>
      </c>
      <c r="J4481" s="95">
        <f>SUM(J4482:J4483)</f>
        <v>0</v>
      </c>
      <c r="K4481" s="95">
        <f>SUM(K4482:K4483)</f>
        <v>0</v>
      </c>
      <c r="L4481" s="94">
        <f t="shared" si="1689"/>
        <v>0</v>
      </c>
      <c r="M4481" s="95">
        <f>SUM(M4482:M4483)</f>
        <v>0</v>
      </c>
      <c r="N4481" s="95">
        <f>SUM(N4482:N4483)</f>
        <v>0</v>
      </c>
      <c r="O4481" s="82" t="s">
        <v>146</v>
      </c>
      <c r="R4481" s="352">
        <f>L4481-[1]გადასახდელები!L4481</f>
        <v>0</v>
      </c>
    </row>
    <row r="4482" spans="2:18" ht="20.25" hidden="1" customHeight="1">
      <c r="B4482" s="36" t="str">
        <f t="shared" si="1687"/>
        <v>b</v>
      </c>
      <c r="C4482" s="42">
        <v>5</v>
      </c>
      <c r="D4482" s="42"/>
      <c r="F4482" s="343" t="s">
        <v>567</v>
      </c>
      <c r="G4482" s="48" t="s">
        <v>282</v>
      </c>
      <c r="H4482" s="101"/>
      <c r="I4482" s="97">
        <f t="shared" si="1688"/>
        <v>0</v>
      </c>
      <c r="J4482" s="102"/>
      <c r="K4482" s="102"/>
      <c r="L4482" s="97">
        <f t="shared" si="1689"/>
        <v>0</v>
      </c>
      <c r="M4482" s="102"/>
      <c r="N4482" s="102"/>
      <c r="R4482" s="352">
        <f>L4482-[1]გადასახდელები!L4482</f>
        <v>0</v>
      </c>
    </row>
    <row r="4483" spans="2:18" ht="20.25" hidden="1" customHeight="1">
      <c r="B4483" s="36" t="str">
        <f t="shared" si="1687"/>
        <v>b</v>
      </c>
      <c r="C4483" s="42">
        <v>5</v>
      </c>
      <c r="D4483" s="42"/>
      <c r="F4483" s="343" t="s">
        <v>653</v>
      </c>
      <c r="G4483" s="48" t="s">
        <v>283</v>
      </c>
      <c r="H4483" s="101"/>
      <c r="I4483" s="97">
        <f t="shared" si="1688"/>
        <v>0</v>
      </c>
      <c r="J4483" s="102"/>
      <c r="K4483" s="102"/>
      <c r="L4483" s="97">
        <f t="shared" si="1689"/>
        <v>0</v>
      </c>
      <c r="M4483" s="102"/>
      <c r="N4483" s="102"/>
      <c r="R4483" s="352">
        <f>L4483-[1]გადასახდელები!L4483</f>
        <v>0</v>
      </c>
    </row>
    <row r="4484" spans="2:18" ht="20.25" hidden="1" customHeight="1">
      <c r="B4484" s="36" t="str">
        <f t="shared" si="1687"/>
        <v>b</v>
      </c>
      <c r="C4484" s="42">
        <v>4</v>
      </c>
      <c r="D4484" s="42"/>
      <c r="F4484" s="342" t="s">
        <v>654</v>
      </c>
      <c r="G4484" s="47" t="s">
        <v>207</v>
      </c>
      <c r="H4484" s="93">
        <f>SUM(H4485:H4486)</f>
        <v>0</v>
      </c>
      <c r="I4484" s="94">
        <f t="shared" si="1688"/>
        <v>0</v>
      </c>
      <c r="J4484" s="95">
        <f>SUM(J4485:J4486)</f>
        <v>0</v>
      </c>
      <c r="K4484" s="95">
        <f>SUM(K4485:K4486)</f>
        <v>0</v>
      </c>
      <c r="L4484" s="94">
        <f t="shared" si="1689"/>
        <v>0</v>
      </c>
      <c r="M4484" s="95">
        <f>SUM(M4485:M4486)</f>
        <v>0</v>
      </c>
      <c r="N4484" s="95">
        <f>SUM(N4485:N4486)</f>
        <v>0</v>
      </c>
      <c r="O4484" s="82" t="s">
        <v>146</v>
      </c>
      <c r="R4484" s="352">
        <f>L4484-[1]გადასახდელები!L4484</f>
        <v>0</v>
      </c>
    </row>
    <row r="4485" spans="2:18" ht="20.25" hidden="1" customHeight="1">
      <c r="B4485" s="36" t="str">
        <f t="shared" si="1687"/>
        <v>b</v>
      </c>
      <c r="C4485" s="42">
        <v>5</v>
      </c>
      <c r="D4485" s="42"/>
      <c r="F4485" s="343" t="s">
        <v>655</v>
      </c>
      <c r="G4485" s="48" t="s">
        <v>282</v>
      </c>
      <c r="H4485" s="101"/>
      <c r="I4485" s="97">
        <f t="shared" si="1688"/>
        <v>0</v>
      </c>
      <c r="J4485" s="102"/>
      <c r="K4485" s="102"/>
      <c r="L4485" s="97">
        <f t="shared" si="1689"/>
        <v>0</v>
      </c>
      <c r="M4485" s="102"/>
      <c r="N4485" s="102"/>
      <c r="R4485" s="352">
        <f>L4485-[1]გადასახდელები!L4485</f>
        <v>0</v>
      </c>
    </row>
    <row r="4486" spans="2:18" ht="20.25" hidden="1" customHeight="1">
      <c r="B4486" s="36" t="str">
        <f t="shared" si="1687"/>
        <v>b</v>
      </c>
      <c r="C4486" s="42">
        <v>5</v>
      </c>
      <c r="D4486" s="42"/>
      <c r="F4486" s="343" t="s">
        <v>656</v>
      </c>
      <c r="G4486" s="48" t="s">
        <v>283</v>
      </c>
      <c r="H4486" s="101"/>
      <c r="I4486" s="97">
        <f t="shared" si="1688"/>
        <v>0</v>
      </c>
      <c r="J4486" s="102"/>
      <c r="K4486" s="102"/>
      <c r="L4486" s="97">
        <f t="shared" si="1689"/>
        <v>0</v>
      </c>
      <c r="M4486" s="102"/>
      <c r="N4486" s="102"/>
      <c r="R4486" s="352">
        <f>L4486-[1]გადასახდელები!L4486</f>
        <v>0</v>
      </c>
    </row>
    <row r="4487" spans="2:18" ht="20.25" customHeight="1">
      <c r="B4487" s="36" t="str">
        <f t="shared" ref="B4487:B4550" si="1690">IF(H4487+I4487+L4487&gt;0,"a","b")</f>
        <v>a</v>
      </c>
      <c r="C4487" s="42">
        <v>3</v>
      </c>
      <c r="D4487" s="42"/>
      <c r="F4487" s="342" t="s">
        <v>568</v>
      </c>
      <c r="G4487" s="57" t="s">
        <v>205</v>
      </c>
      <c r="H4487" s="89">
        <f>H4488+H4489</f>
        <v>1E-3</v>
      </c>
      <c r="I4487" s="90">
        <f t="shared" si="1688"/>
        <v>50</v>
      </c>
      <c r="J4487" s="92">
        <f>J4488+J4489</f>
        <v>0</v>
      </c>
      <c r="K4487" s="92">
        <f>K4488+K4489</f>
        <v>50</v>
      </c>
      <c r="L4487" s="90">
        <f t="shared" si="1689"/>
        <v>0</v>
      </c>
      <c r="M4487" s="92">
        <f>M4488+M4489</f>
        <v>0</v>
      </c>
      <c r="N4487" s="92">
        <f>N4488+N4489</f>
        <v>0</v>
      </c>
      <c r="O4487" s="82" t="s">
        <v>146</v>
      </c>
      <c r="R4487" s="352">
        <f>L4487-[1]გადასახდელები!L4487</f>
        <v>0</v>
      </c>
    </row>
    <row r="4488" spans="2:18" ht="20.25" hidden="1" customHeight="1">
      <c r="B4488" s="36" t="str">
        <f t="shared" si="1690"/>
        <v>b</v>
      </c>
      <c r="C4488" s="42">
        <v>4</v>
      </c>
      <c r="D4488" s="42"/>
      <c r="F4488" s="343" t="s">
        <v>657</v>
      </c>
      <c r="G4488" s="47" t="s">
        <v>285</v>
      </c>
      <c r="H4488" s="103"/>
      <c r="I4488" s="94">
        <f t="shared" si="1688"/>
        <v>0</v>
      </c>
      <c r="J4488" s="104"/>
      <c r="K4488" s="104"/>
      <c r="L4488" s="94">
        <f t="shared" si="1689"/>
        <v>0</v>
      </c>
      <c r="M4488" s="104"/>
      <c r="N4488" s="104"/>
      <c r="R4488" s="352">
        <f>L4488-[1]გადასახდელები!L4488</f>
        <v>0</v>
      </c>
    </row>
    <row r="4489" spans="2:18" ht="20.25" customHeight="1">
      <c r="B4489" s="36" t="str">
        <f t="shared" si="1690"/>
        <v>a</v>
      </c>
      <c r="C4489" s="42">
        <v>4</v>
      </c>
      <c r="D4489" s="42"/>
      <c r="F4489" s="342" t="s">
        <v>570</v>
      </c>
      <c r="G4489" s="47" t="s">
        <v>286</v>
      </c>
      <c r="H4489" s="93">
        <f>H4490+H4509</f>
        <v>1E-3</v>
      </c>
      <c r="I4489" s="94">
        <f t="shared" si="1688"/>
        <v>50</v>
      </c>
      <c r="J4489" s="95">
        <f>J4490+J4509</f>
        <v>0</v>
      </c>
      <c r="K4489" s="95">
        <f>K4490+K4509</f>
        <v>50</v>
      </c>
      <c r="L4489" s="94">
        <f t="shared" si="1689"/>
        <v>0</v>
      </c>
      <c r="M4489" s="95">
        <f>M4490+M4509</f>
        <v>0</v>
      </c>
      <c r="N4489" s="95">
        <f>N4490+N4509</f>
        <v>0</v>
      </c>
      <c r="O4489" s="82" t="s">
        <v>146</v>
      </c>
      <c r="R4489" s="352">
        <f>L4489-[1]გადასახდელები!L4489</f>
        <v>0</v>
      </c>
    </row>
    <row r="4490" spans="2:18" ht="20.25" hidden="1" customHeight="1">
      <c r="B4490" s="36" t="str">
        <f t="shared" si="1690"/>
        <v>b</v>
      </c>
      <c r="C4490" s="42">
        <v>5</v>
      </c>
      <c r="D4490" s="42"/>
      <c r="F4490" s="342" t="s">
        <v>569</v>
      </c>
      <c r="G4490" s="48" t="s">
        <v>287</v>
      </c>
      <c r="H4490" s="113">
        <f>SUM(H4491:H4508)</f>
        <v>0</v>
      </c>
      <c r="I4490" s="97">
        <f t="shared" si="1688"/>
        <v>0</v>
      </c>
      <c r="J4490" s="114">
        <f>SUM(J4491:J4508)</f>
        <v>0</v>
      </c>
      <c r="K4490" s="114">
        <f>SUM(K4491:K4508)</f>
        <v>0</v>
      </c>
      <c r="L4490" s="97">
        <f t="shared" si="1689"/>
        <v>0</v>
      </c>
      <c r="M4490" s="114">
        <f>SUM(M4491:M4508)</f>
        <v>0</v>
      </c>
      <c r="N4490" s="114">
        <f>SUM(N4491:N4508)</f>
        <v>0</v>
      </c>
      <c r="O4490" s="82" t="s">
        <v>146</v>
      </c>
      <c r="R4490" s="352">
        <f>L4490-[1]გადასახდელები!L4490</f>
        <v>0</v>
      </c>
    </row>
    <row r="4491" spans="2:18" ht="45" hidden="1" customHeight="1">
      <c r="B4491" s="36" t="str">
        <f t="shared" si="1690"/>
        <v>b</v>
      </c>
      <c r="C4491" s="42">
        <v>6</v>
      </c>
      <c r="D4491" s="42"/>
      <c r="F4491" s="343" t="s">
        <v>658</v>
      </c>
      <c r="G4491" s="45" t="s">
        <v>215</v>
      </c>
      <c r="H4491" s="99"/>
      <c r="I4491" s="105">
        <f t="shared" si="1688"/>
        <v>0</v>
      </c>
      <c r="J4491" s="100"/>
      <c r="K4491" s="100"/>
      <c r="L4491" s="105">
        <f t="shared" si="1689"/>
        <v>0</v>
      </c>
      <c r="M4491" s="100"/>
      <c r="N4491" s="100"/>
      <c r="R4491" s="352">
        <f>L4491-[1]გადასახდელები!L4491</f>
        <v>0</v>
      </c>
    </row>
    <row r="4492" spans="2:18" ht="20.25" hidden="1" customHeight="1">
      <c r="B4492" s="36" t="str">
        <f t="shared" si="1690"/>
        <v>b</v>
      </c>
      <c r="C4492" s="42">
        <v>6</v>
      </c>
      <c r="D4492" s="42"/>
      <c r="F4492" s="343" t="s">
        <v>659</v>
      </c>
      <c r="G4492" s="45" t="s">
        <v>288</v>
      </c>
      <c r="H4492" s="99"/>
      <c r="I4492" s="105">
        <f t="shared" si="1688"/>
        <v>0</v>
      </c>
      <c r="J4492" s="100"/>
      <c r="K4492" s="100"/>
      <c r="L4492" s="105">
        <f t="shared" si="1689"/>
        <v>0</v>
      </c>
      <c r="M4492" s="100"/>
      <c r="N4492" s="100"/>
      <c r="R4492" s="352">
        <f>L4492-[1]გადასახდელები!L4492</f>
        <v>0</v>
      </c>
    </row>
    <row r="4493" spans="2:18" ht="20.25" hidden="1" customHeight="1">
      <c r="B4493" s="36" t="str">
        <f t="shared" si="1690"/>
        <v>b</v>
      </c>
      <c r="C4493" s="42">
        <v>6</v>
      </c>
      <c r="D4493" s="42"/>
      <c r="F4493" s="343" t="s">
        <v>660</v>
      </c>
      <c r="G4493" s="45" t="s">
        <v>289</v>
      </c>
      <c r="H4493" s="99"/>
      <c r="I4493" s="105">
        <f t="shared" si="1688"/>
        <v>0</v>
      </c>
      <c r="J4493" s="100"/>
      <c r="K4493" s="100"/>
      <c r="L4493" s="105">
        <f t="shared" si="1689"/>
        <v>0</v>
      </c>
      <c r="M4493" s="100"/>
      <c r="N4493" s="100"/>
      <c r="R4493" s="352">
        <f>L4493-[1]გადასახდელები!L4493</f>
        <v>0</v>
      </c>
    </row>
    <row r="4494" spans="2:18" ht="20.25" hidden="1" customHeight="1">
      <c r="B4494" s="36" t="str">
        <f t="shared" si="1690"/>
        <v>b</v>
      </c>
      <c r="C4494" s="42">
        <v>6</v>
      </c>
      <c r="D4494" s="42"/>
      <c r="F4494" s="343" t="s">
        <v>661</v>
      </c>
      <c r="G4494" s="45" t="s">
        <v>216</v>
      </c>
      <c r="H4494" s="99"/>
      <c r="I4494" s="105">
        <f t="shared" si="1688"/>
        <v>0</v>
      </c>
      <c r="J4494" s="100"/>
      <c r="K4494" s="100"/>
      <c r="L4494" s="105">
        <f t="shared" si="1689"/>
        <v>0</v>
      </c>
      <c r="M4494" s="100"/>
      <c r="N4494" s="100"/>
      <c r="R4494" s="352">
        <f>L4494-[1]გადასახდელები!L4494</f>
        <v>0</v>
      </c>
    </row>
    <row r="4495" spans="2:18" ht="20.25" hidden="1" customHeight="1">
      <c r="B4495" s="36" t="str">
        <f t="shared" si="1690"/>
        <v>b</v>
      </c>
      <c r="C4495" s="42">
        <v>6</v>
      </c>
      <c r="D4495" s="42"/>
      <c r="F4495" s="343" t="s">
        <v>662</v>
      </c>
      <c r="G4495" s="45" t="s">
        <v>217</v>
      </c>
      <c r="H4495" s="99"/>
      <c r="I4495" s="105">
        <f t="shared" si="1688"/>
        <v>0</v>
      </c>
      <c r="J4495" s="100"/>
      <c r="K4495" s="100"/>
      <c r="L4495" s="105">
        <f t="shared" si="1689"/>
        <v>0</v>
      </c>
      <c r="M4495" s="100"/>
      <c r="N4495" s="100"/>
      <c r="R4495" s="352">
        <f>L4495-[1]გადასახდელები!L4495</f>
        <v>0</v>
      </c>
    </row>
    <row r="4496" spans="2:18" ht="20.25" hidden="1" customHeight="1">
      <c r="B4496" s="36" t="str">
        <f t="shared" si="1690"/>
        <v>b</v>
      </c>
      <c r="C4496" s="42">
        <v>6</v>
      </c>
      <c r="D4496" s="42"/>
      <c r="F4496" s="343" t="s">
        <v>571</v>
      </c>
      <c r="G4496" s="45" t="s">
        <v>290</v>
      </c>
      <c r="H4496" s="99"/>
      <c r="I4496" s="105">
        <f t="shared" si="1688"/>
        <v>0</v>
      </c>
      <c r="J4496" s="100"/>
      <c r="K4496" s="100"/>
      <c r="L4496" s="105">
        <f t="shared" si="1689"/>
        <v>0</v>
      </c>
      <c r="M4496" s="100"/>
      <c r="N4496" s="100"/>
      <c r="R4496" s="352">
        <f>L4496-[1]გადასახდელები!L4496</f>
        <v>0</v>
      </c>
    </row>
    <row r="4497" spans="2:18" ht="20.25" hidden="1" customHeight="1">
      <c r="B4497" s="36" t="str">
        <f t="shared" si="1690"/>
        <v>b</v>
      </c>
      <c r="C4497" s="42">
        <v>6</v>
      </c>
      <c r="D4497" s="42"/>
      <c r="F4497" s="343" t="s">
        <v>663</v>
      </c>
      <c r="G4497" s="45" t="s">
        <v>291</v>
      </c>
      <c r="H4497" s="99"/>
      <c r="I4497" s="105">
        <f t="shared" si="1688"/>
        <v>0</v>
      </c>
      <c r="J4497" s="100"/>
      <c r="K4497" s="100"/>
      <c r="L4497" s="105">
        <f t="shared" si="1689"/>
        <v>0</v>
      </c>
      <c r="M4497" s="100"/>
      <c r="N4497" s="100"/>
      <c r="R4497" s="352">
        <f>L4497-[1]გადასახდელები!L4497</f>
        <v>0</v>
      </c>
    </row>
    <row r="4498" spans="2:18" ht="20.25" hidden="1" customHeight="1">
      <c r="B4498" s="36" t="str">
        <f t="shared" si="1690"/>
        <v>b</v>
      </c>
      <c r="C4498" s="42">
        <v>6</v>
      </c>
      <c r="D4498" s="42"/>
      <c r="F4498" s="343" t="s">
        <v>664</v>
      </c>
      <c r="G4498" s="45" t="s">
        <v>218</v>
      </c>
      <c r="H4498" s="99"/>
      <c r="I4498" s="105">
        <f t="shared" si="1688"/>
        <v>0</v>
      </c>
      <c r="J4498" s="100"/>
      <c r="K4498" s="100"/>
      <c r="L4498" s="105">
        <f t="shared" si="1689"/>
        <v>0</v>
      </c>
      <c r="M4498" s="100"/>
      <c r="N4498" s="100"/>
      <c r="R4498" s="352">
        <f>L4498-[1]გადასახდელები!L4498</f>
        <v>0</v>
      </c>
    </row>
    <row r="4499" spans="2:18" ht="20.25" hidden="1" customHeight="1">
      <c r="B4499" s="36" t="str">
        <f t="shared" si="1690"/>
        <v>b</v>
      </c>
      <c r="C4499" s="42">
        <v>6</v>
      </c>
      <c r="D4499" s="42"/>
      <c r="F4499" s="343" t="s">
        <v>665</v>
      </c>
      <c r="G4499" s="45" t="s">
        <v>219</v>
      </c>
      <c r="H4499" s="99"/>
      <c r="I4499" s="105">
        <f t="shared" si="1688"/>
        <v>0</v>
      </c>
      <c r="J4499" s="100"/>
      <c r="K4499" s="100"/>
      <c r="L4499" s="105">
        <f t="shared" si="1689"/>
        <v>0</v>
      </c>
      <c r="M4499" s="100"/>
      <c r="N4499" s="100"/>
      <c r="R4499" s="352">
        <f>L4499-[1]გადასახდელები!L4499</f>
        <v>0</v>
      </c>
    </row>
    <row r="4500" spans="2:18" ht="20.25" hidden="1" customHeight="1">
      <c r="B4500" s="36" t="str">
        <f t="shared" si="1690"/>
        <v>b</v>
      </c>
      <c r="C4500" s="42">
        <v>6</v>
      </c>
      <c r="D4500" s="42"/>
      <c r="F4500" s="343" t="s">
        <v>666</v>
      </c>
      <c r="G4500" s="45" t="s">
        <v>220</v>
      </c>
      <c r="H4500" s="99"/>
      <c r="I4500" s="105">
        <f t="shared" si="1688"/>
        <v>0</v>
      </c>
      <c r="J4500" s="100"/>
      <c r="K4500" s="100"/>
      <c r="L4500" s="105">
        <f t="shared" si="1689"/>
        <v>0</v>
      </c>
      <c r="M4500" s="100"/>
      <c r="N4500" s="100"/>
      <c r="R4500" s="352">
        <f>L4500-[1]გადასახდელები!L4500</f>
        <v>0</v>
      </c>
    </row>
    <row r="4501" spans="2:18" ht="20.25" hidden="1" customHeight="1">
      <c r="B4501" s="36" t="str">
        <f t="shared" si="1690"/>
        <v>b</v>
      </c>
      <c r="C4501" s="42">
        <v>6</v>
      </c>
      <c r="D4501" s="42"/>
      <c r="F4501" s="343" t="s">
        <v>667</v>
      </c>
      <c r="G4501" s="45" t="s">
        <v>221</v>
      </c>
      <c r="H4501" s="99"/>
      <c r="I4501" s="105">
        <f t="shared" si="1688"/>
        <v>0</v>
      </c>
      <c r="J4501" s="100"/>
      <c r="K4501" s="100"/>
      <c r="L4501" s="105">
        <f t="shared" si="1689"/>
        <v>0</v>
      </c>
      <c r="M4501" s="100"/>
      <c r="N4501" s="100"/>
      <c r="R4501" s="352">
        <f>L4501-[1]გადასახდელები!L4501</f>
        <v>0</v>
      </c>
    </row>
    <row r="4502" spans="2:18" ht="20.25" hidden="1" customHeight="1">
      <c r="B4502" s="36" t="str">
        <f t="shared" si="1690"/>
        <v>b</v>
      </c>
      <c r="C4502" s="42">
        <v>6</v>
      </c>
      <c r="D4502" s="42"/>
      <c r="F4502" s="343" t="s">
        <v>668</v>
      </c>
      <c r="G4502" s="45" t="s">
        <v>222</v>
      </c>
      <c r="H4502" s="99"/>
      <c r="I4502" s="105">
        <f t="shared" si="1688"/>
        <v>0</v>
      </c>
      <c r="J4502" s="100"/>
      <c r="K4502" s="100"/>
      <c r="L4502" s="105">
        <f t="shared" si="1689"/>
        <v>0</v>
      </c>
      <c r="M4502" s="100"/>
      <c r="N4502" s="100"/>
      <c r="R4502" s="352">
        <f>L4502-[1]გადასახდელები!L4502</f>
        <v>0</v>
      </c>
    </row>
    <row r="4503" spans="2:18" ht="20.25" hidden="1" customHeight="1">
      <c r="B4503" s="36" t="str">
        <f t="shared" si="1690"/>
        <v>b</v>
      </c>
      <c r="C4503" s="42">
        <v>6</v>
      </c>
      <c r="D4503" s="42"/>
      <c r="F4503" s="343" t="s">
        <v>669</v>
      </c>
      <c r="G4503" s="45" t="s">
        <v>223</v>
      </c>
      <c r="H4503" s="99"/>
      <c r="I4503" s="105">
        <f t="shared" si="1688"/>
        <v>0</v>
      </c>
      <c r="J4503" s="100"/>
      <c r="K4503" s="100"/>
      <c r="L4503" s="105">
        <f t="shared" si="1689"/>
        <v>0</v>
      </c>
      <c r="M4503" s="100"/>
      <c r="N4503" s="100"/>
      <c r="R4503" s="352">
        <f>L4503-[1]გადასახდელები!L4503</f>
        <v>0</v>
      </c>
    </row>
    <row r="4504" spans="2:18" ht="36" hidden="1" customHeight="1">
      <c r="B4504" s="36" t="str">
        <f t="shared" si="1690"/>
        <v>b</v>
      </c>
      <c r="C4504" s="42">
        <v>6</v>
      </c>
      <c r="D4504" s="42"/>
      <c r="F4504" s="343" t="s">
        <v>670</v>
      </c>
      <c r="G4504" s="45" t="s">
        <v>224</v>
      </c>
      <c r="H4504" s="99"/>
      <c r="I4504" s="105">
        <f t="shared" si="1688"/>
        <v>0</v>
      </c>
      <c r="J4504" s="100"/>
      <c r="K4504" s="100"/>
      <c r="L4504" s="105">
        <f t="shared" si="1689"/>
        <v>0</v>
      </c>
      <c r="M4504" s="100"/>
      <c r="N4504" s="100"/>
      <c r="R4504" s="352">
        <f>L4504-[1]გადასახდელები!L4504</f>
        <v>0</v>
      </c>
    </row>
    <row r="4505" spans="2:18" ht="48.75" hidden="1" customHeight="1">
      <c r="B4505" s="36" t="str">
        <f t="shared" si="1690"/>
        <v>b</v>
      </c>
      <c r="C4505" s="42">
        <v>6</v>
      </c>
      <c r="D4505" s="42"/>
      <c r="F4505" s="343" t="s">
        <v>671</v>
      </c>
      <c r="G4505" s="45" t="s">
        <v>225</v>
      </c>
      <c r="H4505" s="99"/>
      <c r="I4505" s="105">
        <f t="shared" si="1688"/>
        <v>0</v>
      </c>
      <c r="J4505" s="100"/>
      <c r="K4505" s="100"/>
      <c r="L4505" s="105">
        <f t="shared" si="1689"/>
        <v>0</v>
      </c>
      <c r="M4505" s="100"/>
      <c r="N4505" s="100"/>
      <c r="R4505" s="352">
        <f>L4505-[1]გადასახდელები!L4505</f>
        <v>0</v>
      </c>
    </row>
    <row r="4506" spans="2:18" ht="24.75" hidden="1" customHeight="1">
      <c r="B4506" s="36" t="str">
        <f t="shared" si="1690"/>
        <v>b</v>
      </c>
      <c r="C4506" s="42">
        <v>6</v>
      </c>
      <c r="D4506" s="42"/>
      <c r="F4506" s="343" t="s">
        <v>672</v>
      </c>
      <c r="G4506" s="45" t="s">
        <v>226</v>
      </c>
      <c r="H4506" s="99"/>
      <c r="I4506" s="105">
        <f t="shared" si="1688"/>
        <v>0</v>
      </c>
      <c r="J4506" s="100"/>
      <c r="K4506" s="100"/>
      <c r="L4506" s="105">
        <f t="shared" si="1689"/>
        <v>0</v>
      </c>
      <c r="M4506" s="100"/>
      <c r="N4506" s="100"/>
      <c r="R4506" s="352">
        <f>L4506-[1]გადასახდელები!L4506</f>
        <v>0</v>
      </c>
    </row>
    <row r="4507" spans="2:18" ht="24" hidden="1" customHeight="1">
      <c r="B4507" s="36" t="str">
        <f t="shared" si="1690"/>
        <v>b</v>
      </c>
      <c r="C4507" s="42">
        <v>6</v>
      </c>
      <c r="D4507" s="42"/>
      <c r="F4507" s="343" t="s">
        <v>673</v>
      </c>
      <c r="G4507" s="45" t="s">
        <v>227</v>
      </c>
      <c r="H4507" s="99"/>
      <c r="I4507" s="105">
        <f t="shared" si="1688"/>
        <v>0</v>
      </c>
      <c r="J4507" s="100"/>
      <c r="K4507" s="100"/>
      <c r="L4507" s="105">
        <f t="shared" si="1689"/>
        <v>0</v>
      </c>
      <c r="M4507" s="100"/>
      <c r="N4507" s="100"/>
      <c r="R4507" s="352">
        <f>L4507-[1]გადასახდელები!L4507</f>
        <v>0</v>
      </c>
    </row>
    <row r="4508" spans="2:18" ht="36.75" hidden="1" customHeight="1">
      <c r="B4508" s="36" t="str">
        <f t="shared" si="1690"/>
        <v>b</v>
      </c>
      <c r="C4508" s="42">
        <v>6</v>
      </c>
      <c r="D4508" s="42"/>
      <c r="F4508" s="343" t="s">
        <v>572</v>
      </c>
      <c r="G4508" s="45" t="s">
        <v>228</v>
      </c>
      <c r="H4508" s="99"/>
      <c r="I4508" s="105">
        <f t="shared" si="1688"/>
        <v>0</v>
      </c>
      <c r="J4508" s="100"/>
      <c r="K4508" s="100"/>
      <c r="L4508" s="105">
        <f t="shared" si="1689"/>
        <v>0</v>
      </c>
      <c r="M4508" s="100"/>
      <c r="N4508" s="100"/>
      <c r="R4508" s="352">
        <f>L4508-[1]გადასახდელები!L4508</f>
        <v>0</v>
      </c>
    </row>
    <row r="4509" spans="2:18" ht="24.75" customHeight="1" thickBot="1">
      <c r="B4509" s="36" t="str">
        <f t="shared" si="1690"/>
        <v>a</v>
      </c>
      <c r="C4509" s="42">
        <v>5</v>
      </c>
      <c r="D4509" s="42"/>
      <c r="F4509" s="343" t="s">
        <v>573</v>
      </c>
      <c r="G4509" s="48" t="s">
        <v>193</v>
      </c>
      <c r="H4509" s="101">
        <v>1E-3</v>
      </c>
      <c r="I4509" s="97">
        <f t="shared" si="1688"/>
        <v>50</v>
      </c>
      <c r="J4509" s="102"/>
      <c r="K4509" s="102">
        <v>50</v>
      </c>
      <c r="L4509" s="97">
        <f t="shared" si="1689"/>
        <v>0</v>
      </c>
      <c r="M4509" s="102"/>
      <c r="N4509" s="102"/>
      <c r="R4509" s="352">
        <f>L4509-[1]გადასახდელები!L4509</f>
        <v>0</v>
      </c>
    </row>
    <row r="4510" spans="2:18" ht="20.25" hidden="1" customHeight="1">
      <c r="B4510" s="36" t="str">
        <f t="shared" si="1690"/>
        <v>b</v>
      </c>
      <c r="C4510" s="42">
        <v>2</v>
      </c>
      <c r="D4510" s="42"/>
      <c r="E4510" s="24">
        <v>7061</v>
      </c>
      <c r="F4510" s="342" t="s">
        <v>574</v>
      </c>
      <c r="G4510" s="59" t="s">
        <v>292</v>
      </c>
      <c r="H4510" s="86">
        <f>H4511+H4558+H4566+H4565</f>
        <v>0</v>
      </c>
      <c r="I4510" s="87">
        <f t="shared" si="1688"/>
        <v>0</v>
      </c>
      <c r="J4510" s="88">
        <f>J4511+J4558+J4566+J4565</f>
        <v>0</v>
      </c>
      <c r="K4510" s="88">
        <f>K4511+K4558+K4566+K4565</f>
        <v>0</v>
      </c>
      <c r="L4510" s="87">
        <f t="shared" si="1689"/>
        <v>0</v>
      </c>
      <c r="M4510" s="88">
        <f>M4511+M4558+M4566+M4565</f>
        <v>0</v>
      </c>
      <c r="N4510" s="88">
        <f>N4511+N4558+N4566+N4565</f>
        <v>0</v>
      </c>
      <c r="O4510" s="82" t="s">
        <v>146</v>
      </c>
      <c r="P4510" s="35" t="s">
        <v>145</v>
      </c>
      <c r="R4510" s="352">
        <f>L4510-[1]გადასახდელები!L4510</f>
        <v>0</v>
      </c>
    </row>
    <row r="4511" spans="2:18" ht="20.25" hidden="1" customHeight="1">
      <c r="B4511" s="36" t="str">
        <f t="shared" si="1690"/>
        <v>b</v>
      </c>
      <c r="C4511" s="42">
        <v>3</v>
      </c>
      <c r="D4511" s="42"/>
      <c r="F4511" s="342" t="s">
        <v>575</v>
      </c>
      <c r="G4511" s="51" t="s">
        <v>293</v>
      </c>
      <c r="H4511" s="89">
        <f>H4512+H4524+H4553</f>
        <v>0</v>
      </c>
      <c r="I4511" s="90">
        <f t="shared" si="1688"/>
        <v>0</v>
      </c>
      <c r="J4511" s="89">
        <f>J4512+J4524+J4553</f>
        <v>0</v>
      </c>
      <c r="K4511" s="89">
        <f>K4512+K4524+K4553</f>
        <v>0</v>
      </c>
      <c r="L4511" s="90">
        <f t="shared" si="1689"/>
        <v>0</v>
      </c>
      <c r="M4511" s="89">
        <f>M4512+M4524+M4553</f>
        <v>0</v>
      </c>
      <c r="N4511" s="89">
        <f>N4512+N4524+N4553</f>
        <v>0</v>
      </c>
      <c r="O4511" s="82" t="s">
        <v>146</v>
      </c>
      <c r="P4511" s="35" t="s">
        <v>145</v>
      </c>
      <c r="R4511" s="352">
        <f>L4511-[1]გადასახდელები!L4511</f>
        <v>0</v>
      </c>
    </row>
    <row r="4512" spans="2:18" ht="20.25" hidden="1" customHeight="1">
      <c r="B4512" s="36" t="str">
        <f t="shared" si="1690"/>
        <v>b</v>
      </c>
      <c r="C4512" s="42">
        <v>4</v>
      </c>
      <c r="D4512" s="42"/>
      <c r="F4512" s="342" t="s">
        <v>576</v>
      </c>
      <c r="G4512" s="47" t="s">
        <v>294</v>
      </c>
      <c r="H4512" s="93">
        <f>H4513+H4514+H4515+H4516+H4517+H4518+H4519+H4520+H4521+H4522+H4523</f>
        <v>0</v>
      </c>
      <c r="I4512" s="94">
        <f t="shared" si="1688"/>
        <v>0</v>
      </c>
      <c r="J4512" s="93">
        <f>J4513+J4514+J4515+J4516+J4517+J4518+J4519+J4520+J4521+J4522+J4523</f>
        <v>0</v>
      </c>
      <c r="K4512" s="93">
        <f>K4513+K4514+K4515+K4516+K4517+K4518+K4519+K4520+K4521+K4522+K4523</f>
        <v>0</v>
      </c>
      <c r="L4512" s="94">
        <f t="shared" si="1689"/>
        <v>0</v>
      </c>
      <c r="M4512" s="93">
        <f>M4513+M4514+M4515+M4516+M4517+M4518+M4519+M4520+M4521+M4522+M4523</f>
        <v>0</v>
      </c>
      <c r="N4512" s="93">
        <f>N4513+N4514+N4515+N4516+N4517+N4518+N4519+N4520+N4521+N4522+N4523</f>
        <v>0</v>
      </c>
      <c r="O4512" s="82" t="s">
        <v>146</v>
      </c>
      <c r="P4512" s="35" t="s">
        <v>145</v>
      </c>
      <c r="R4512" s="352">
        <f>L4512-[1]გადასახდელები!L4512</f>
        <v>0</v>
      </c>
    </row>
    <row r="4513" spans="2:18" ht="20.25" hidden="1" customHeight="1">
      <c r="B4513" s="36" t="str">
        <f t="shared" si="1690"/>
        <v>b</v>
      </c>
      <c r="C4513" s="42">
        <v>5</v>
      </c>
      <c r="D4513" s="42"/>
      <c r="F4513" s="343" t="s">
        <v>577</v>
      </c>
      <c r="G4513" s="48" t="s">
        <v>295</v>
      </c>
      <c r="H4513" s="101"/>
      <c r="I4513" s="97">
        <f t="shared" si="1688"/>
        <v>0</v>
      </c>
      <c r="J4513" s="102"/>
      <c r="K4513" s="102">
        <f>5-5</f>
        <v>0</v>
      </c>
      <c r="L4513" s="97">
        <f t="shared" si="1689"/>
        <v>0</v>
      </c>
      <c r="M4513" s="102"/>
      <c r="N4513" s="102">
        <f>5-5</f>
        <v>0</v>
      </c>
      <c r="O4513" s="115"/>
      <c r="P4513" s="35" t="s">
        <v>145</v>
      </c>
      <c r="R4513" s="352">
        <f>L4513-[1]გადასახდელები!L4513</f>
        <v>0</v>
      </c>
    </row>
    <row r="4514" spans="2:18" ht="20.25" hidden="1" customHeight="1">
      <c r="B4514" s="36" t="str">
        <f t="shared" si="1690"/>
        <v>b</v>
      </c>
      <c r="C4514" s="42">
        <v>5</v>
      </c>
      <c r="D4514" s="42"/>
      <c r="F4514" s="343" t="s">
        <v>578</v>
      </c>
      <c r="G4514" s="48" t="s">
        <v>296</v>
      </c>
      <c r="H4514" s="101"/>
      <c r="I4514" s="97">
        <f t="shared" si="1688"/>
        <v>0</v>
      </c>
      <c r="J4514" s="102"/>
      <c r="K4514" s="102"/>
      <c r="L4514" s="97">
        <f t="shared" si="1689"/>
        <v>0</v>
      </c>
      <c r="M4514" s="102"/>
      <c r="N4514" s="102"/>
      <c r="O4514" s="115"/>
      <c r="P4514" s="35" t="s">
        <v>145</v>
      </c>
      <c r="R4514" s="352">
        <f>L4514-[1]გადასახდელები!L4514</f>
        <v>0</v>
      </c>
    </row>
    <row r="4515" spans="2:18" ht="30.75" hidden="1" customHeight="1">
      <c r="B4515" s="36" t="str">
        <f t="shared" si="1690"/>
        <v>b</v>
      </c>
      <c r="C4515" s="42">
        <v>5</v>
      </c>
      <c r="D4515" s="42"/>
      <c r="F4515" s="343" t="s">
        <v>674</v>
      </c>
      <c r="G4515" s="52" t="s">
        <v>297</v>
      </c>
      <c r="H4515" s="101"/>
      <c r="I4515" s="97">
        <f t="shared" si="1688"/>
        <v>0</v>
      </c>
      <c r="J4515" s="102"/>
      <c r="K4515" s="102"/>
      <c r="L4515" s="97">
        <f t="shared" si="1689"/>
        <v>0</v>
      </c>
      <c r="M4515" s="102"/>
      <c r="N4515" s="102"/>
      <c r="O4515" s="115"/>
      <c r="P4515" s="35" t="s">
        <v>145</v>
      </c>
      <c r="R4515" s="352">
        <f>L4515-[1]გადასახდელები!L4515</f>
        <v>0</v>
      </c>
    </row>
    <row r="4516" spans="2:18" ht="20.25" hidden="1" customHeight="1">
      <c r="B4516" s="36" t="str">
        <f t="shared" si="1690"/>
        <v>b</v>
      </c>
      <c r="C4516" s="42">
        <v>5</v>
      </c>
      <c r="D4516" s="42"/>
      <c r="F4516" s="343" t="s">
        <v>579</v>
      </c>
      <c r="G4516" s="48" t="s">
        <v>298</v>
      </c>
      <c r="H4516" s="101"/>
      <c r="I4516" s="97">
        <f t="shared" si="1688"/>
        <v>0</v>
      </c>
      <c r="J4516" s="102"/>
      <c r="K4516" s="102"/>
      <c r="L4516" s="97">
        <f t="shared" si="1689"/>
        <v>0</v>
      </c>
      <c r="M4516" s="102"/>
      <c r="N4516" s="102"/>
      <c r="O4516" s="115"/>
      <c r="P4516" s="35" t="s">
        <v>145</v>
      </c>
      <c r="R4516" s="352">
        <f>L4516-[1]გადასახდელები!L4516</f>
        <v>0</v>
      </c>
    </row>
    <row r="4517" spans="2:18" ht="20.25" hidden="1" customHeight="1">
      <c r="B4517" s="36" t="str">
        <f t="shared" si="1690"/>
        <v>b</v>
      </c>
      <c r="C4517" s="42">
        <v>5</v>
      </c>
      <c r="D4517" s="42"/>
      <c r="F4517" s="343" t="s">
        <v>580</v>
      </c>
      <c r="G4517" s="48" t="s">
        <v>299</v>
      </c>
      <c r="H4517" s="101"/>
      <c r="I4517" s="97">
        <f t="shared" si="1688"/>
        <v>0</v>
      </c>
      <c r="J4517" s="102"/>
      <c r="K4517" s="102"/>
      <c r="L4517" s="97">
        <f t="shared" si="1689"/>
        <v>0</v>
      </c>
      <c r="M4517" s="102"/>
      <c r="N4517" s="102"/>
      <c r="O4517" s="115"/>
      <c r="P4517" s="35" t="s">
        <v>145</v>
      </c>
      <c r="R4517" s="352">
        <f>L4517-[1]გადასახდელები!L4517</f>
        <v>0</v>
      </c>
    </row>
    <row r="4518" spans="2:18" ht="30.75" hidden="1" customHeight="1">
      <c r="B4518" s="36" t="str">
        <f t="shared" si="1690"/>
        <v>b</v>
      </c>
      <c r="C4518" s="42">
        <v>5</v>
      </c>
      <c r="D4518" s="42"/>
      <c r="F4518" s="343" t="s">
        <v>581</v>
      </c>
      <c r="G4518" s="48" t="s">
        <v>300</v>
      </c>
      <c r="H4518" s="101"/>
      <c r="I4518" s="97">
        <f t="shared" si="1688"/>
        <v>0</v>
      </c>
      <c r="J4518" s="102"/>
      <c r="K4518" s="102"/>
      <c r="L4518" s="97">
        <f t="shared" si="1689"/>
        <v>0</v>
      </c>
      <c r="M4518" s="102"/>
      <c r="N4518" s="102"/>
      <c r="O4518" s="115"/>
      <c r="P4518" s="35" t="s">
        <v>145</v>
      </c>
      <c r="R4518" s="352">
        <f>L4518-[1]გადასახდელები!L4518</f>
        <v>0</v>
      </c>
    </row>
    <row r="4519" spans="2:18" ht="20.25" hidden="1" customHeight="1">
      <c r="B4519" s="36" t="str">
        <f t="shared" si="1690"/>
        <v>b</v>
      </c>
      <c r="C4519" s="42">
        <v>5</v>
      </c>
      <c r="D4519" s="42"/>
      <c r="F4519" s="343" t="s">
        <v>675</v>
      </c>
      <c r="G4519" s="48" t="s">
        <v>301</v>
      </c>
      <c r="H4519" s="101"/>
      <c r="I4519" s="97">
        <f t="shared" si="1688"/>
        <v>0</v>
      </c>
      <c r="J4519" s="102"/>
      <c r="K4519" s="102"/>
      <c r="L4519" s="97">
        <f t="shared" si="1689"/>
        <v>0</v>
      </c>
      <c r="M4519" s="102"/>
      <c r="N4519" s="102"/>
      <c r="O4519" s="115"/>
      <c r="P4519" s="35" t="s">
        <v>145</v>
      </c>
      <c r="R4519" s="352">
        <f>L4519-[1]გადასახდელები!L4519</f>
        <v>0</v>
      </c>
    </row>
    <row r="4520" spans="2:18" ht="20.25" hidden="1" customHeight="1">
      <c r="B4520" s="36" t="str">
        <f t="shared" si="1690"/>
        <v>b</v>
      </c>
      <c r="C4520" s="42">
        <v>5</v>
      </c>
      <c r="D4520" s="42"/>
      <c r="F4520" s="343" t="s">
        <v>582</v>
      </c>
      <c r="G4520" s="48" t="s">
        <v>302</v>
      </c>
      <c r="H4520" s="101"/>
      <c r="I4520" s="97">
        <f t="shared" si="1688"/>
        <v>0</v>
      </c>
      <c r="J4520" s="102"/>
      <c r="K4520" s="102"/>
      <c r="L4520" s="97">
        <f t="shared" si="1689"/>
        <v>0</v>
      </c>
      <c r="M4520" s="102"/>
      <c r="N4520" s="102"/>
      <c r="O4520" s="115"/>
      <c r="P4520" s="35" t="s">
        <v>145</v>
      </c>
      <c r="R4520" s="352">
        <f>L4520-[1]გადასახდელები!L4520</f>
        <v>0</v>
      </c>
    </row>
    <row r="4521" spans="2:18" ht="20.25" hidden="1" customHeight="1">
      <c r="B4521" s="36" t="str">
        <f t="shared" si="1690"/>
        <v>b</v>
      </c>
      <c r="C4521" s="42">
        <v>5</v>
      </c>
      <c r="D4521" s="42"/>
      <c r="F4521" s="343" t="s">
        <v>676</v>
      </c>
      <c r="G4521" s="48" t="s">
        <v>303</v>
      </c>
      <c r="H4521" s="101"/>
      <c r="I4521" s="97">
        <f t="shared" si="1688"/>
        <v>0</v>
      </c>
      <c r="J4521" s="102"/>
      <c r="K4521" s="102"/>
      <c r="L4521" s="97">
        <f t="shared" si="1689"/>
        <v>0</v>
      </c>
      <c r="M4521" s="102"/>
      <c r="N4521" s="102"/>
      <c r="O4521" s="115"/>
      <c r="P4521" s="35" t="s">
        <v>145</v>
      </c>
      <c r="R4521" s="352">
        <f>L4521-[1]გადასახდელები!L4521</f>
        <v>0</v>
      </c>
    </row>
    <row r="4522" spans="2:18" ht="20.25" hidden="1" customHeight="1">
      <c r="B4522" s="36" t="str">
        <f t="shared" si="1690"/>
        <v>b</v>
      </c>
      <c r="C4522" s="42">
        <v>5</v>
      </c>
      <c r="D4522" s="42"/>
      <c r="F4522" s="343" t="s">
        <v>677</v>
      </c>
      <c r="G4522" s="48" t="s">
        <v>304</v>
      </c>
      <c r="H4522" s="101"/>
      <c r="I4522" s="97">
        <f t="shared" si="1688"/>
        <v>0</v>
      </c>
      <c r="J4522" s="102"/>
      <c r="K4522" s="102"/>
      <c r="L4522" s="97">
        <f t="shared" si="1689"/>
        <v>0</v>
      </c>
      <c r="M4522" s="102"/>
      <c r="N4522" s="102"/>
      <c r="O4522" s="115"/>
      <c r="P4522" s="35" t="s">
        <v>145</v>
      </c>
      <c r="R4522" s="352">
        <f>L4522-[1]გადასახდელები!L4522</f>
        <v>0</v>
      </c>
    </row>
    <row r="4523" spans="2:18" ht="20.25" hidden="1" customHeight="1">
      <c r="B4523" s="36" t="str">
        <f t="shared" si="1690"/>
        <v>b</v>
      </c>
      <c r="C4523" s="42">
        <v>5</v>
      </c>
      <c r="D4523" s="42"/>
      <c r="F4523" s="343" t="s">
        <v>583</v>
      </c>
      <c r="G4523" s="48" t="s">
        <v>305</v>
      </c>
      <c r="H4523" s="101"/>
      <c r="I4523" s="97">
        <f t="shared" si="1688"/>
        <v>0</v>
      </c>
      <c r="J4523" s="102"/>
      <c r="K4523" s="102"/>
      <c r="L4523" s="97">
        <f t="shared" si="1689"/>
        <v>0</v>
      </c>
      <c r="M4523" s="102"/>
      <c r="N4523" s="102"/>
      <c r="O4523" s="115"/>
      <c r="P4523" s="35" t="s">
        <v>145</v>
      </c>
      <c r="R4523" s="352">
        <f>L4523-[1]გადასახდელები!L4523</f>
        <v>0</v>
      </c>
    </row>
    <row r="4524" spans="2:18" ht="20.25" hidden="1" customHeight="1">
      <c r="B4524" s="36" t="str">
        <f t="shared" si="1690"/>
        <v>b</v>
      </c>
      <c r="C4524" s="42">
        <v>4</v>
      </c>
      <c r="D4524" s="42"/>
      <c r="F4524" s="342" t="s">
        <v>584</v>
      </c>
      <c r="G4524" s="47" t="s">
        <v>306</v>
      </c>
      <c r="H4524" s="93">
        <f>H4525+H4532</f>
        <v>0</v>
      </c>
      <c r="I4524" s="94">
        <f t="shared" si="1688"/>
        <v>0</v>
      </c>
      <c r="J4524" s="93">
        <f>J4525+J4532</f>
        <v>0</v>
      </c>
      <c r="K4524" s="93">
        <f>K4525+K4532</f>
        <v>0</v>
      </c>
      <c r="L4524" s="94">
        <f t="shared" si="1689"/>
        <v>0</v>
      </c>
      <c r="M4524" s="93">
        <f>M4525+M4532</f>
        <v>0</v>
      </c>
      <c r="N4524" s="93">
        <f>N4525+N4532</f>
        <v>0</v>
      </c>
      <c r="O4524" s="82" t="s">
        <v>146</v>
      </c>
      <c r="P4524" s="35" t="s">
        <v>145</v>
      </c>
      <c r="R4524" s="352">
        <f>L4524-[1]გადასახდელები!L4524</f>
        <v>0</v>
      </c>
    </row>
    <row r="4525" spans="2:18" ht="20.25" hidden="1" customHeight="1">
      <c r="B4525" s="36" t="str">
        <f t="shared" si="1690"/>
        <v>b</v>
      </c>
      <c r="C4525" s="42">
        <v>5</v>
      </c>
      <c r="D4525" s="42"/>
      <c r="F4525" s="342" t="s">
        <v>585</v>
      </c>
      <c r="G4525" s="48" t="s">
        <v>307</v>
      </c>
      <c r="H4525" s="96">
        <f>SUM(H4526:H4531)</f>
        <v>0</v>
      </c>
      <c r="I4525" s="97">
        <f t="shared" si="1688"/>
        <v>0</v>
      </c>
      <c r="J4525" s="96">
        <f>SUM(J4526:J4531)</f>
        <v>0</v>
      </c>
      <c r="K4525" s="96">
        <f>SUM(K4526:K4531)</f>
        <v>0</v>
      </c>
      <c r="L4525" s="97">
        <f t="shared" si="1689"/>
        <v>0</v>
      </c>
      <c r="M4525" s="96">
        <f>SUM(M4526:M4531)</f>
        <v>0</v>
      </c>
      <c r="N4525" s="96">
        <f>SUM(N4526:N4531)</f>
        <v>0</v>
      </c>
      <c r="O4525" s="82" t="s">
        <v>146</v>
      </c>
      <c r="P4525" s="35" t="s">
        <v>145</v>
      </c>
      <c r="R4525" s="352">
        <f>L4525-[1]გადასახდელები!L4525</f>
        <v>0</v>
      </c>
    </row>
    <row r="4526" spans="2:18" ht="20.25" hidden="1" customHeight="1">
      <c r="B4526" s="36" t="str">
        <f t="shared" si="1690"/>
        <v>b</v>
      </c>
      <c r="C4526" s="42">
        <v>6</v>
      </c>
      <c r="D4526" s="42"/>
      <c r="F4526" s="343" t="s">
        <v>586</v>
      </c>
      <c r="G4526" s="53" t="s">
        <v>308</v>
      </c>
      <c r="H4526" s="99"/>
      <c r="I4526" s="105">
        <f t="shared" si="1688"/>
        <v>0</v>
      </c>
      <c r="J4526" s="100"/>
      <c r="K4526" s="100"/>
      <c r="L4526" s="105">
        <f t="shared" si="1689"/>
        <v>0</v>
      </c>
      <c r="M4526" s="100"/>
      <c r="N4526" s="100"/>
      <c r="O4526" s="115"/>
      <c r="P4526" s="35" t="s">
        <v>145</v>
      </c>
      <c r="R4526" s="352">
        <f>L4526-[1]გადასახდელები!L4526</f>
        <v>0</v>
      </c>
    </row>
    <row r="4527" spans="2:18" ht="20.25" hidden="1" customHeight="1">
      <c r="B4527" s="36" t="str">
        <f t="shared" si="1690"/>
        <v>b</v>
      </c>
      <c r="C4527" s="42">
        <v>6</v>
      </c>
      <c r="D4527" s="42"/>
      <c r="F4527" s="343" t="s">
        <v>678</v>
      </c>
      <c r="G4527" s="53" t="s">
        <v>309</v>
      </c>
      <c r="H4527" s="99"/>
      <c r="I4527" s="105">
        <f t="shared" ref="I4527:I4590" si="1691">J4527+K4527</f>
        <v>0</v>
      </c>
      <c r="J4527" s="100"/>
      <c r="K4527" s="100"/>
      <c r="L4527" s="105">
        <f t="shared" si="1689"/>
        <v>0</v>
      </c>
      <c r="M4527" s="100"/>
      <c r="N4527" s="100"/>
      <c r="O4527" s="115"/>
      <c r="P4527" s="35" t="s">
        <v>145</v>
      </c>
      <c r="R4527" s="352">
        <f>L4527-[1]გადასახდელები!L4527</f>
        <v>0</v>
      </c>
    </row>
    <row r="4528" spans="2:18" ht="20.25" hidden="1" customHeight="1">
      <c r="B4528" s="36" t="str">
        <f t="shared" si="1690"/>
        <v>b</v>
      </c>
      <c r="C4528" s="42">
        <v>6</v>
      </c>
      <c r="D4528" s="42"/>
      <c r="F4528" s="343" t="s">
        <v>679</v>
      </c>
      <c r="G4528" s="53" t="s">
        <v>310</v>
      </c>
      <c r="H4528" s="99"/>
      <c r="I4528" s="105">
        <f t="shared" si="1691"/>
        <v>0</v>
      </c>
      <c r="J4528" s="100"/>
      <c r="K4528" s="100"/>
      <c r="L4528" s="105">
        <f t="shared" si="1689"/>
        <v>0</v>
      </c>
      <c r="M4528" s="100"/>
      <c r="N4528" s="100"/>
      <c r="O4528" s="115"/>
      <c r="P4528" s="35" t="s">
        <v>145</v>
      </c>
      <c r="R4528" s="352">
        <f>L4528-[1]გადასახდელები!L4528</f>
        <v>0</v>
      </c>
    </row>
    <row r="4529" spans="2:18" ht="20.25" hidden="1" customHeight="1">
      <c r="B4529" s="36" t="str">
        <f t="shared" si="1690"/>
        <v>b</v>
      </c>
      <c r="C4529" s="42">
        <v>6</v>
      </c>
      <c r="D4529" s="42"/>
      <c r="F4529" s="343" t="s">
        <v>680</v>
      </c>
      <c r="G4529" s="53" t="s">
        <v>311</v>
      </c>
      <c r="H4529" s="99"/>
      <c r="I4529" s="105">
        <f t="shared" si="1691"/>
        <v>0</v>
      </c>
      <c r="J4529" s="100"/>
      <c r="K4529" s="100"/>
      <c r="L4529" s="105">
        <f t="shared" si="1689"/>
        <v>0</v>
      </c>
      <c r="M4529" s="100"/>
      <c r="N4529" s="100"/>
      <c r="O4529" s="115"/>
      <c r="P4529" s="35" t="s">
        <v>145</v>
      </c>
      <c r="R4529" s="352">
        <f>L4529-[1]გადასახდელები!L4529</f>
        <v>0</v>
      </c>
    </row>
    <row r="4530" spans="2:18" ht="20.25" hidden="1" customHeight="1">
      <c r="B4530" s="36" t="str">
        <f t="shared" si="1690"/>
        <v>b</v>
      </c>
      <c r="C4530" s="42">
        <v>6</v>
      </c>
      <c r="D4530" s="42"/>
      <c r="F4530" s="343" t="s">
        <v>681</v>
      </c>
      <c r="G4530" s="53" t="s">
        <v>312</v>
      </c>
      <c r="H4530" s="99"/>
      <c r="I4530" s="105">
        <f t="shared" si="1691"/>
        <v>0</v>
      </c>
      <c r="J4530" s="100"/>
      <c r="K4530" s="100"/>
      <c r="L4530" s="105">
        <f t="shared" si="1689"/>
        <v>0</v>
      </c>
      <c r="M4530" s="100"/>
      <c r="N4530" s="100"/>
      <c r="O4530" s="115"/>
      <c r="P4530" s="35" t="s">
        <v>145</v>
      </c>
      <c r="R4530" s="352">
        <f>L4530-[1]გადასახდელები!L4530</f>
        <v>0</v>
      </c>
    </row>
    <row r="4531" spans="2:18" ht="20.25" hidden="1" customHeight="1">
      <c r="B4531" s="36" t="str">
        <f t="shared" si="1690"/>
        <v>b</v>
      </c>
      <c r="C4531" s="42">
        <v>6</v>
      </c>
      <c r="D4531" s="42"/>
      <c r="F4531" s="343" t="s">
        <v>682</v>
      </c>
      <c r="G4531" s="53" t="s">
        <v>313</v>
      </c>
      <c r="H4531" s="99"/>
      <c r="I4531" s="105">
        <f t="shared" si="1691"/>
        <v>0</v>
      </c>
      <c r="J4531" s="100"/>
      <c r="K4531" s="100"/>
      <c r="L4531" s="105">
        <f t="shared" si="1689"/>
        <v>0</v>
      </c>
      <c r="M4531" s="100"/>
      <c r="N4531" s="100"/>
      <c r="O4531" s="115"/>
      <c r="P4531" s="35" t="s">
        <v>145</v>
      </c>
      <c r="R4531" s="352">
        <f>L4531-[1]გადასახდელები!L4531</f>
        <v>0</v>
      </c>
    </row>
    <row r="4532" spans="2:18" ht="20.25" hidden="1" customHeight="1">
      <c r="B4532" s="36" t="str">
        <f t="shared" si="1690"/>
        <v>b</v>
      </c>
      <c r="C4532" s="42">
        <v>5</v>
      </c>
      <c r="D4532" s="42"/>
      <c r="F4532" s="342" t="s">
        <v>587</v>
      </c>
      <c r="G4532" s="48" t="s">
        <v>314</v>
      </c>
      <c r="H4532" s="96">
        <f>SUM(H4533:H4552)</f>
        <v>0</v>
      </c>
      <c r="I4532" s="97">
        <f t="shared" si="1691"/>
        <v>0</v>
      </c>
      <c r="J4532" s="96">
        <f>SUM(J4533:J4552)</f>
        <v>0</v>
      </c>
      <c r="K4532" s="96">
        <f>SUM(K4533:K4552)</f>
        <v>0</v>
      </c>
      <c r="L4532" s="97">
        <f t="shared" si="1689"/>
        <v>0</v>
      </c>
      <c r="M4532" s="96">
        <f>SUM(M4533:M4552)</f>
        <v>0</v>
      </c>
      <c r="N4532" s="96">
        <f>SUM(N4533:N4552)</f>
        <v>0</v>
      </c>
      <c r="O4532" s="82" t="s">
        <v>146</v>
      </c>
      <c r="P4532" s="35" t="s">
        <v>145</v>
      </c>
      <c r="R4532" s="352">
        <f>L4532-[1]გადასახდელები!L4532</f>
        <v>0</v>
      </c>
    </row>
    <row r="4533" spans="2:18" ht="20.25" hidden="1" customHeight="1">
      <c r="B4533" s="36" t="str">
        <f t="shared" si="1690"/>
        <v>b</v>
      </c>
      <c r="C4533" s="42">
        <v>6</v>
      </c>
      <c r="D4533" s="42"/>
      <c r="F4533" s="343" t="s">
        <v>683</v>
      </c>
      <c r="G4533" s="54" t="s">
        <v>315</v>
      </c>
      <c r="H4533" s="116"/>
      <c r="I4533" s="105">
        <f t="shared" si="1691"/>
        <v>0</v>
      </c>
      <c r="J4533" s="117"/>
      <c r="K4533" s="117"/>
      <c r="L4533" s="105">
        <f t="shared" si="1689"/>
        <v>0</v>
      </c>
      <c r="M4533" s="117"/>
      <c r="N4533" s="117"/>
      <c r="P4533" s="35" t="s">
        <v>145</v>
      </c>
      <c r="R4533" s="352">
        <f>L4533-[1]გადასახდელები!L4533</f>
        <v>0</v>
      </c>
    </row>
    <row r="4534" spans="2:18" ht="20.25" hidden="1" customHeight="1">
      <c r="B4534" s="36" t="str">
        <f t="shared" si="1690"/>
        <v>b</v>
      </c>
      <c r="C4534" s="42">
        <v>6</v>
      </c>
      <c r="D4534" s="42"/>
      <c r="F4534" s="343" t="s">
        <v>684</v>
      </c>
      <c r="G4534" s="54" t="s">
        <v>316</v>
      </c>
      <c r="H4534" s="116"/>
      <c r="I4534" s="105">
        <f t="shared" si="1691"/>
        <v>0</v>
      </c>
      <c r="J4534" s="117"/>
      <c r="K4534" s="117"/>
      <c r="L4534" s="105">
        <f t="shared" si="1689"/>
        <v>0</v>
      </c>
      <c r="M4534" s="117"/>
      <c r="N4534" s="117"/>
      <c r="P4534" s="35" t="s">
        <v>145</v>
      </c>
      <c r="R4534" s="352">
        <f>L4534-[1]გადასახდელები!L4534</f>
        <v>0</v>
      </c>
    </row>
    <row r="4535" spans="2:18" ht="30.75" hidden="1" customHeight="1">
      <c r="B4535" s="36" t="str">
        <f t="shared" si="1690"/>
        <v>b</v>
      </c>
      <c r="C4535" s="42">
        <v>6</v>
      </c>
      <c r="D4535" s="42"/>
      <c r="F4535" s="343" t="s">
        <v>588</v>
      </c>
      <c r="G4535" s="54" t="s">
        <v>317</v>
      </c>
      <c r="H4535" s="116"/>
      <c r="I4535" s="105">
        <f t="shared" si="1691"/>
        <v>0</v>
      </c>
      <c r="J4535" s="117"/>
      <c r="K4535" s="117"/>
      <c r="L4535" s="105">
        <f t="shared" si="1689"/>
        <v>0</v>
      </c>
      <c r="M4535" s="117"/>
      <c r="N4535" s="117"/>
      <c r="P4535" s="35" t="s">
        <v>145</v>
      </c>
      <c r="R4535" s="352">
        <f>L4535-[1]გადასახდელები!L4535</f>
        <v>0</v>
      </c>
    </row>
    <row r="4536" spans="2:18" ht="30.75" hidden="1" customHeight="1">
      <c r="B4536" s="36" t="str">
        <f t="shared" si="1690"/>
        <v>b</v>
      </c>
      <c r="C4536" s="42">
        <v>6</v>
      </c>
      <c r="D4536" s="42"/>
      <c r="F4536" s="343" t="s">
        <v>685</v>
      </c>
      <c r="G4536" s="54" t="s">
        <v>318</v>
      </c>
      <c r="H4536" s="116"/>
      <c r="I4536" s="105">
        <f t="shared" si="1691"/>
        <v>0</v>
      </c>
      <c r="J4536" s="117"/>
      <c r="K4536" s="117"/>
      <c r="L4536" s="105">
        <f t="shared" si="1689"/>
        <v>0</v>
      </c>
      <c r="M4536" s="117"/>
      <c r="N4536" s="117"/>
      <c r="P4536" s="35" t="s">
        <v>145</v>
      </c>
      <c r="R4536" s="352">
        <f>L4536-[1]გადასახდელები!L4536</f>
        <v>0</v>
      </c>
    </row>
    <row r="4537" spans="2:18" ht="20.25" hidden="1" customHeight="1">
      <c r="B4537" s="36" t="str">
        <f t="shared" si="1690"/>
        <v>b</v>
      </c>
      <c r="C4537" s="42">
        <v>6</v>
      </c>
      <c r="D4537" s="42"/>
      <c r="F4537" s="343" t="s">
        <v>589</v>
      </c>
      <c r="G4537" s="54" t="s">
        <v>319</v>
      </c>
      <c r="H4537" s="116"/>
      <c r="I4537" s="105">
        <f t="shared" si="1691"/>
        <v>0</v>
      </c>
      <c r="J4537" s="117"/>
      <c r="K4537" s="117"/>
      <c r="L4537" s="105">
        <f t="shared" si="1689"/>
        <v>0</v>
      </c>
      <c r="M4537" s="117"/>
      <c r="N4537" s="117"/>
      <c r="P4537" s="35" t="s">
        <v>145</v>
      </c>
      <c r="R4537" s="352">
        <f>L4537-[1]გადასახდელები!L4537</f>
        <v>0</v>
      </c>
    </row>
    <row r="4538" spans="2:18" ht="20.25" hidden="1" customHeight="1">
      <c r="B4538" s="36" t="str">
        <f t="shared" si="1690"/>
        <v>b</v>
      </c>
      <c r="C4538" s="42">
        <v>6</v>
      </c>
      <c r="D4538" s="42"/>
      <c r="F4538" s="343" t="s">
        <v>686</v>
      </c>
      <c r="G4538" s="54" t="s">
        <v>320</v>
      </c>
      <c r="H4538" s="116"/>
      <c r="I4538" s="105">
        <f t="shared" si="1691"/>
        <v>0</v>
      </c>
      <c r="J4538" s="117"/>
      <c r="K4538" s="117"/>
      <c r="L4538" s="105">
        <f t="shared" si="1689"/>
        <v>0</v>
      </c>
      <c r="M4538" s="117"/>
      <c r="N4538" s="117"/>
      <c r="P4538" s="35" t="s">
        <v>145</v>
      </c>
      <c r="R4538" s="352">
        <f>L4538-[1]გადასახდელები!L4538</f>
        <v>0</v>
      </c>
    </row>
    <row r="4539" spans="2:18" ht="30.75" hidden="1" customHeight="1">
      <c r="B4539" s="36" t="str">
        <f t="shared" si="1690"/>
        <v>b</v>
      </c>
      <c r="C4539" s="42">
        <v>6</v>
      </c>
      <c r="D4539" s="42"/>
      <c r="F4539" s="343" t="s">
        <v>687</v>
      </c>
      <c r="G4539" s="54" t="s">
        <v>321</v>
      </c>
      <c r="H4539" s="116"/>
      <c r="I4539" s="105">
        <f t="shared" si="1691"/>
        <v>0</v>
      </c>
      <c r="J4539" s="117"/>
      <c r="K4539" s="117"/>
      <c r="L4539" s="105">
        <f t="shared" si="1689"/>
        <v>0</v>
      </c>
      <c r="M4539" s="117"/>
      <c r="N4539" s="117"/>
      <c r="P4539" s="35" t="s">
        <v>145</v>
      </c>
      <c r="R4539" s="352">
        <f>L4539-[1]გადასახდელები!L4539</f>
        <v>0</v>
      </c>
    </row>
    <row r="4540" spans="2:18" ht="20.25" hidden="1" customHeight="1">
      <c r="B4540" s="36" t="str">
        <f t="shared" si="1690"/>
        <v>b</v>
      </c>
      <c r="C4540" s="42">
        <v>6</v>
      </c>
      <c r="D4540" s="42"/>
      <c r="F4540" s="343" t="s">
        <v>590</v>
      </c>
      <c r="G4540" s="54" t="s">
        <v>322</v>
      </c>
      <c r="H4540" s="116"/>
      <c r="I4540" s="105">
        <f t="shared" si="1691"/>
        <v>0</v>
      </c>
      <c r="J4540" s="117"/>
      <c r="K4540" s="117"/>
      <c r="L4540" s="105">
        <f t="shared" ref="L4540:L4604" si="1692">M4540+N4540</f>
        <v>0</v>
      </c>
      <c r="M4540" s="117"/>
      <c r="N4540" s="117"/>
      <c r="P4540" s="35" t="s">
        <v>145</v>
      </c>
      <c r="R4540" s="352">
        <f>L4540-[1]გადასახდელები!L4540</f>
        <v>0</v>
      </c>
    </row>
    <row r="4541" spans="2:18" ht="20.25" hidden="1" customHeight="1">
      <c r="B4541" s="36" t="str">
        <f t="shared" si="1690"/>
        <v>b</v>
      </c>
      <c r="C4541" s="42">
        <v>6</v>
      </c>
      <c r="D4541" s="42"/>
      <c r="F4541" s="343" t="s">
        <v>688</v>
      </c>
      <c r="G4541" s="54" t="s">
        <v>323</v>
      </c>
      <c r="H4541" s="116"/>
      <c r="I4541" s="105">
        <f t="shared" si="1691"/>
        <v>0</v>
      </c>
      <c r="J4541" s="117"/>
      <c r="K4541" s="117"/>
      <c r="L4541" s="105">
        <f t="shared" si="1692"/>
        <v>0</v>
      </c>
      <c r="M4541" s="117"/>
      <c r="N4541" s="117"/>
      <c r="P4541" s="35" t="s">
        <v>145</v>
      </c>
      <c r="R4541" s="352">
        <f>L4541-[1]გადასახდელები!L4541</f>
        <v>0</v>
      </c>
    </row>
    <row r="4542" spans="2:18" ht="20.25" hidden="1" customHeight="1">
      <c r="B4542" s="36" t="str">
        <f t="shared" si="1690"/>
        <v>b</v>
      </c>
      <c r="C4542" s="42">
        <v>6</v>
      </c>
      <c r="D4542" s="42"/>
      <c r="F4542" s="343" t="s">
        <v>689</v>
      </c>
      <c r="G4542" s="54" t="s">
        <v>324</v>
      </c>
      <c r="H4542" s="116"/>
      <c r="I4542" s="105">
        <f t="shared" si="1691"/>
        <v>0</v>
      </c>
      <c r="J4542" s="117"/>
      <c r="K4542" s="117"/>
      <c r="L4542" s="105">
        <f t="shared" si="1692"/>
        <v>0</v>
      </c>
      <c r="M4542" s="117"/>
      <c r="N4542" s="117"/>
      <c r="P4542" s="35" t="s">
        <v>145</v>
      </c>
      <c r="R4542" s="352">
        <f>L4542-[1]გადასახდელები!L4542</f>
        <v>0</v>
      </c>
    </row>
    <row r="4543" spans="2:18" ht="20.25" hidden="1" customHeight="1">
      <c r="B4543" s="36" t="str">
        <f t="shared" si="1690"/>
        <v>b</v>
      </c>
      <c r="C4543" s="42">
        <v>6</v>
      </c>
      <c r="D4543" s="42"/>
      <c r="F4543" s="343" t="s">
        <v>690</v>
      </c>
      <c r="G4543" s="54" t="s">
        <v>325</v>
      </c>
      <c r="H4543" s="116"/>
      <c r="I4543" s="105">
        <f t="shared" si="1691"/>
        <v>0</v>
      </c>
      <c r="J4543" s="117"/>
      <c r="K4543" s="117"/>
      <c r="L4543" s="105">
        <f t="shared" si="1692"/>
        <v>0</v>
      </c>
      <c r="M4543" s="117"/>
      <c r="N4543" s="117"/>
      <c r="P4543" s="35" t="s">
        <v>145</v>
      </c>
      <c r="R4543" s="352">
        <f>L4543-[1]გადასახდელები!L4543</f>
        <v>0</v>
      </c>
    </row>
    <row r="4544" spans="2:18" ht="20.25" hidden="1" customHeight="1">
      <c r="B4544" s="36" t="str">
        <f t="shared" si="1690"/>
        <v>b</v>
      </c>
      <c r="C4544" s="42">
        <v>6</v>
      </c>
      <c r="D4544" s="42"/>
      <c r="F4544" s="343" t="s">
        <v>691</v>
      </c>
      <c r="G4544" s="54" t="s">
        <v>326</v>
      </c>
      <c r="H4544" s="116"/>
      <c r="I4544" s="105">
        <f t="shared" si="1691"/>
        <v>0</v>
      </c>
      <c r="J4544" s="117"/>
      <c r="K4544" s="117"/>
      <c r="L4544" s="105">
        <f t="shared" si="1692"/>
        <v>0</v>
      </c>
      <c r="M4544" s="117"/>
      <c r="N4544" s="117"/>
      <c r="P4544" s="35" t="s">
        <v>145</v>
      </c>
      <c r="R4544" s="352">
        <f>L4544-[1]გადასახდელები!L4544</f>
        <v>0</v>
      </c>
    </row>
    <row r="4545" spans="2:18" ht="20.25" hidden="1" customHeight="1">
      <c r="B4545" s="36" t="str">
        <f t="shared" si="1690"/>
        <v>b</v>
      </c>
      <c r="C4545" s="42">
        <v>6</v>
      </c>
      <c r="D4545" s="42"/>
      <c r="F4545" s="343" t="s">
        <v>692</v>
      </c>
      <c r="G4545" s="54" t="s">
        <v>327</v>
      </c>
      <c r="H4545" s="116"/>
      <c r="I4545" s="105">
        <f t="shared" si="1691"/>
        <v>0</v>
      </c>
      <c r="J4545" s="117"/>
      <c r="K4545" s="117"/>
      <c r="L4545" s="105">
        <f t="shared" si="1692"/>
        <v>0</v>
      </c>
      <c r="M4545" s="117"/>
      <c r="N4545" s="117"/>
      <c r="P4545" s="35" t="s">
        <v>145</v>
      </c>
      <c r="R4545" s="352">
        <f>L4545-[1]გადასახდელები!L4545</f>
        <v>0</v>
      </c>
    </row>
    <row r="4546" spans="2:18" ht="20.25" hidden="1" customHeight="1">
      <c r="B4546" s="36" t="str">
        <f t="shared" si="1690"/>
        <v>b</v>
      </c>
      <c r="C4546" s="42">
        <v>6</v>
      </c>
      <c r="D4546" s="42"/>
      <c r="F4546" s="343" t="s">
        <v>693</v>
      </c>
      <c r="G4546" s="54" t="s">
        <v>328</v>
      </c>
      <c r="H4546" s="116"/>
      <c r="I4546" s="105">
        <f t="shared" si="1691"/>
        <v>0</v>
      </c>
      <c r="J4546" s="117"/>
      <c r="K4546" s="117"/>
      <c r="L4546" s="105">
        <f t="shared" si="1692"/>
        <v>0</v>
      </c>
      <c r="M4546" s="117"/>
      <c r="N4546" s="117"/>
      <c r="P4546" s="35" t="s">
        <v>145</v>
      </c>
      <c r="R4546" s="352">
        <f>L4546-[1]გადასახდელები!L4546</f>
        <v>0</v>
      </c>
    </row>
    <row r="4547" spans="2:18" ht="20.25" hidden="1" customHeight="1">
      <c r="B4547" s="36" t="str">
        <f t="shared" si="1690"/>
        <v>b</v>
      </c>
      <c r="C4547" s="42">
        <v>6</v>
      </c>
      <c r="D4547" s="42"/>
      <c r="F4547" s="343" t="s">
        <v>694</v>
      </c>
      <c r="G4547" s="54" t="s">
        <v>329</v>
      </c>
      <c r="H4547" s="116"/>
      <c r="I4547" s="105">
        <f t="shared" si="1691"/>
        <v>0</v>
      </c>
      <c r="J4547" s="117"/>
      <c r="K4547" s="117"/>
      <c r="L4547" s="105">
        <f t="shared" si="1692"/>
        <v>0</v>
      </c>
      <c r="M4547" s="117"/>
      <c r="N4547" s="117"/>
      <c r="P4547" s="35" t="s">
        <v>145</v>
      </c>
      <c r="R4547" s="352">
        <f>L4547-[1]გადასახდელები!L4547</f>
        <v>0</v>
      </c>
    </row>
    <row r="4548" spans="2:18" ht="20.25" hidden="1" customHeight="1">
      <c r="B4548" s="36" t="str">
        <f t="shared" si="1690"/>
        <v>b</v>
      </c>
      <c r="C4548" s="42">
        <v>6</v>
      </c>
      <c r="D4548" s="42"/>
      <c r="F4548" s="343" t="s">
        <v>695</v>
      </c>
      <c r="G4548" s="54" t="s">
        <v>330</v>
      </c>
      <c r="H4548" s="116"/>
      <c r="I4548" s="105">
        <f t="shared" si="1691"/>
        <v>0</v>
      </c>
      <c r="J4548" s="117"/>
      <c r="K4548" s="117"/>
      <c r="L4548" s="105">
        <f t="shared" si="1692"/>
        <v>0</v>
      </c>
      <c r="M4548" s="117"/>
      <c r="N4548" s="117"/>
      <c r="P4548" s="35" t="s">
        <v>145</v>
      </c>
      <c r="R4548" s="352">
        <f>L4548-[1]გადასახდელები!L4548</f>
        <v>0</v>
      </c>
    </row>
    <row r="4549" spans="2:18" ht="20.25" hidden="1" customHeight="1">
      <c r="B4549" s="36" t="str">
        <f t="shared" si="1690"/>
        <v>b</v>
      </c>
      <c r="C4549" s="42">
        <v>6</v>
      </c>
      <c r="D4549" s="42"/>
      <c r="F4549" s="343" t="s">
        <v>696</v>
      </c>
      <c r="G4549" s="54" t="s">
        <v>331</v>
      </c>
      <c r="H4549" s="116"/>
      <c r="I4549" s="105">
        <f t="shared" si="1691"/>
        <v>0</v>
      </c>
      <c r="J4549" s="117"/>
      <c r="K4549" s="117"/>
      <c r="L4549" s="105">
        <f t="shared" si="1692"/>
        <v>0</v>
      </c>
      <c r="M4549" s="117"/>
      <c r="N4549" s="117"/>
      <c r="P4549" s="35" t="s">
        <v>145</v>
      </c>
      <c r="R4549" s="352">
        <f>L4549-[1]გადასახდელები!L4549</f>
        <v>0</v>
      </c>
    </row>
    <row r="4550" spans="2:18" ht="20.25" hidden="1" customHeight="1">
      <c r="B4550" s="36" t="str">
        <f t="shared" si="1690"/>
        <v>b</v>
      </c>
      <c r="C4550" s="42">
        <v>6</v>
      </c>
      <c r="D4550" s="42"/>
      <c r="F4550" s="343" t="s">
        <v>697</v>
      </c>
      <c r="G4550" s="55" t="s">
        <v>332</v>
      </c>
      <c r="H4550" s="116"/>
      <c r="I4550" s="105">
        <f t="shared" si="1691"/>
        <v>0</v>
      </c>
      <c r="J4550" s="117"/>
      <c r="K4550" s="117"/>
      <c r="L4550" s="105">
        <f t="shared" si="1692"/>
        <v>0</v>
      </c>
      <c r="M4550" s="117"/>
      <c r="N4550" s="117"/>
      <c r="P4550" s="35" t="s">
        <v>145</v>
      </c>
      <c r="R4550" s="352">
        <f>L4550-[1]გადასახდელები!L4550</f>
        <v>0</v>
      </c>
    </row>
    <row r="4551" spans="2:18" ht="20.25" hidden="1" customHeight="1">
      <c r="B4551" s="36" t="str">
        <f t="shared" ref="B4551:B4614" si="1693">IF(H4551+I4551+L4551&gt;0,"a","b")</f>
        <v>b</v>
      </c>
      <c r="C4551" s="42">
        <v>6</v>
      </c>
      <c r="D4551" s="42"/>
      <c r="F4551" s="343" t="s">
        <v>698</v>
      </c>
      <c r="G4551" s="54" t="s">
        <v>333</v>
      </c>
      <c r="H4551" s="116"/>
      <c r="I4551" s="105">
        <f t="shared" si="1691"/>
        <v>0</v>
      </c>
      <c r="J4551" s="117"/>
      <c r="K4551" s="117"/>
      <c r="L4551" s="105">
        <f t="shared" si="1692"/>
        <v>0</v>
      </c>
      <c r="M4551" s="117"/>
      <c r="N4551" s="117"/>
      <c r="P4551" s="35" t="s">
        <v>145</v>
      </c>
      <c r="R4551" s="352">
        <f>L4551-[1]გადასახდელები!L4551</f>
        <v>0</v>
      </c>
    </row>
    <row r="4552" spans="2:18" ht="30.75" hidden="1" customHeight="1">
      <c r="B4552" s="36" t="str">
        <f t="shared" si="1693"/>
        <v>b</v>
      </c>
      <c r="C4552" s="42">
        <v>6</v>
      </c>
      <c r="D4552" s="42"/>
      <c r="F4552" s="343" t="s">
        <v>591</v>
      </c>
      <c r="G4552" s="54" t="s">
        <v>334</v>
      </c>
      <c r="H4552" s="116"/>
      <c r="I4552" s="105">
        <f t="shared" si="1691"/>
        <v>0</v>
      </c>
      <c r="J4552" s="117"/>
      <c r="K4552" s="117"/>
      <c r="L4552" s="105">
        <f t="shared" si="1692"/>
        <v>0</v>
      </c>
      <c r="M4552" s="117"/>
      <c r="N4552" s="117"/>
      <c r="P4552" s="35" t="s">
        <v>145</v>
      </c>
      <c r="R4552" s="352">
        <f>L4552-[1]გადასახდელები!L4552</f>
        <v>0</v>
      </c>
    </row>
    <row r="4553" spans="2:18" ht="20.25" hidden="1" customHeight="1">
      <c r="B4553" s="36" t="str">
        <f t="shared" si="1693"/>
        <v>b</v>
      </c>
      <c r="C4553" s="42">
        <v>4</v>
      </c>
      <c r="D4553" s="42"/>
      <c r="F4553" s="342" t="s">
        <v>699</v>
      </c>
      <c r="G4553" s="47" t="s">
        <v>335</v>
      </c>
      <c r="H4553" s="93">
        <f>H4554+H4555</f>
        <v>0</v>
      </c>
      <c r="I4553" s="94">
        <f t="shared" si="1691"/>
        <v>0</v>
      </c>
      <c r="J4553" s="93">
        <f>J4554+J4555</f>
        <v>0</v>
      </c>
      <c r="K4553" s="93">
        <f>K4554+K4555</f>
        <v>0</v>
      </c>
      <c r="L4553" s="94">
        <f t="shared" si="1692"/>
        <v>0</v>
      </c>
      <c r="M4553" s="93">
        <f>M4554+M4555</f>
        <v>0</v>
      </c>
      <c r="N4553" s="93">
        <f>N4554+N4555</f>
        <v>0</v>
      </c>
      <c r="O4553" s="82" t="s">
        <v>146</v>
      </c>
      <c r="P4553" s="35" t="s">
        <v>145</v>
      </c>
      <c r="R4553" s="352">
        <f>L4553-[1]გადასახდელები!L4553</f>
        <v>0</v>
      </c>
    </row>
    <row r="4554" spans="2:18" ht="20.25" hidden="1" customHeight="1">
      <c r="B4554" s="36" t="str">
        <f t="shared" si="1693"/>
        <v>b</v>
      </c>
      <c r="C4554" s="42">
        <v>5</v>
      </c>
      <c r="D4554" s="42"/>
      <c r="F4554" s="343" t="s">
        <v>700</v>
      </c>
      <c r="G4554" s="48" t="s">
        <v>336</v>
      </c>
      <c r="H4554" s="101"/>
      <c r="I4554" s="97">
        <f t="shared" si="1691"/>
        <v>0</v>
      </c>
      <c r="J4554" s="102"/>
      <c r="K4554" s="102"/>
      <c r="L4554" s="97">
        <f t="shared" si="1692"/>
        <v>0</v>
      </c>
      <c r="M4554" s="102"/>
      <c r="N4554" s="102"/>
      <c r="O4554" s="115"/>
      <c r="P4554" s="35" t="s">
        <v>145</v>
      </c>
      <c r="R4554" s="352">
        <f>L4554-[1]გადასახდელები!L4554</f>
        <v>0</v>
      </c>
    </row>
    <row r="4555" spans="2:18" ht="20.25" hidden="1" customHeight="1">
      <c r="B4555" s="36" t="str">
        <f t="shared" si="1693"/>
        <v>b</v>
      </c>
      <c r="C4555" s="42">
        <v>5</v>
      </c>
      <c r="D4555" s="42"/>
      <c r="F4555" s="342" t="s">
        <v>701</v>
      </c>
      <c r="G4555" s="48" t="s">
        <v>337</v>
      </c>
      <c r="H4555" s="119">
        <f>H4556+H4557</f>
        <v>0</v>
      </c>
      <c r="I4555" s="105">
        <f t="shared" si="1691"/>
        <v>0</v>
      </c>
      <c r="J4555" s="119">
        <f>J4556+J4557</f>
        <v>0</v>
      </c>
      <c r="K4555" s="119">
        <f>K4556+K4557</f>
        <v>0</v>
      </c>
      <c r="L4555" s="105">
        <f t="shared" si="1692"/>
        <v>0</v>
      </c>
      <c r="M4555" s="119">
        <f>M4556+M4557</f>
        <v>0</v>
      </c>
      <c r="N4555" s="119">
        <f>N4556+N4557</f>
        <v>0</v>
      </c>
      <c r="O4555" s="82" t="s">
        <v>146</v>
      </c>
      <c r="P4555" s="35" t="s">
        <v>145</v>
      </c>
      <c r="R4555" s="352">
        <f>L4555-[1]გადასახდელები!L4555</f>
        <v>0</v>
      </c>
    </row>
    <row r="4556" spans="2:18" ht="20.25" hidden="1" customHeight="1">
      <c r="B4556" s="36" t="str">
        <f t="shared" si="1693"/>
        <v>b</v>
      </c>
      <c r="C4556" s="42">
        <v>6</v>
      </c>
      <c r="D4556" s="42"/>
      <c r="F4556" s="343" t="s">
        <v>702</v>
      </c>
      <c r="G4556" s="54" t="s">
        <v>338</v>
      </c>
      <c r="H4556" s="116"/>
      <c r="I4556" s="105">
        <f t="shared" si="1691"/>
        <v>0</v>
      </c>
      <c r="J4556" s="117"/>
      <c r="K4556" s="117"/>
      <c r="L4556" s="105">
        <f t="shared" si="1692"/>
        <v>0</v>
      </c>
      <c r="M4556" s="117"/>
      <c r="N4556" s="117"/>
      <c r="P4556" s="35" t="s">
        <v>145</v>
      </c>
      <c r="R4556" s="352">
        <f>L4556-[1]გადასახდელები!L4556</f>
        <v>0</v>
      </c>
    </row>
    <row r="4557" spans="2:18" ht="20.25" hidden="1" customHeight="1">
      <c r="B4557" s="36" t="str">
        <f t="shared" si="1693"/>
        <v>b</v>
      </c>
      <c r="C4557" s="42">
        <v>6</v>
      </c>
      <c r="D4557" s="42"/>
      <c r="F4557" s="343" t="s">
        <v>703</v>
      </c>
      <c r="G4557" s="54" t="s">
        <v>339</v>
      </c>
      <c r="H4557" s="116"/>
      <c r="I4557" s="105">
        <f t="shared" si="1691"/>
        <v>0</v>
      </c>
      <c r="J4557" s="117"/>
      <c r="K4557" s="117"/>
      <c r="L4557" s="105">
        <f t="shared" si="1692"/>
        <v>0</v>
      </c>
      <c r="M4557" s="117"/>
      <c r="N4557" s="117"/>
      <c r="P4557" s="35" t="s">
        <v>145</v>
      </c>
      <c r="R4557" s="352">
        <f>L4557-[1]გადასახდელები!L4557</f>
        <v>0</v>
      </c>
    </row>
    <row r="4558" spans="2:18" ht="30.75" hidden="1" customHeight="1">
      <c r="B4558" s="36" t="str">
        <f t="shared" si="1693"/>
        <v>b</v>
      </c>
      <c r="C4558" s="42">
        <v>3</v>
      </c>
      <c r="D4558" s="42"/>
      <c r="F4558" s="342" t="s">
        <v>704</v>
      </c>
      <c r="G4558" s="51" t="s">
        <v>340</v>
      </c>
      <c r="H4558" s="89">
        <f>H4559+H4560</f>
        <v>0</v>
      </c>
      <c r="I4558" s="90">
        <f t="shared" si="1691"/>
        <v>0</v>
      </c>
      <c r="J4558" s="89">
        <f>J4559+J4560</f>
        <v>0</v>
      </c>
      <c r="K4558" s="89">
        <f>K4559+K4560</f>
        <v>0</v>
      </c>
      <c r="L4558" s="90">
        <f t="shared" si="1692"/>
        <v>0</v>
      </c>
      <c r="M4558" s="89">
        <f>M4559+M4560</f>
        <v>0</v>
      </c>
      <c r="N4558" s="89">
        <f>N4559+N4560</f>
        <v>0</v>
      </c>
      <c r="O4558" s="82" t="s">
        <v>146</v>
      </c>
      <c r="P4558" s="35" t="s">
        <v>145</v>
      </c>
      <c r="R4558" s="352">
        <f>L4558-[1]გადასახდელები!L4558</f>
        <v>0</v>
      </c>
    </row>
    <row r="4559" spans="2:18" ht="30.75" hidden="1" customHeight="1">
      <c r="B4559" s="36" t="str">
        <f t="shared" si="1693"/>
        <v>b</v>
      </c>
      <c r="C4559" s="42">
        <v>4</v>
      </c>
      <c r="D4559" s="42"/>
      <c r="F4559" s="343" t="s">
        <v>705</v>
      </c>
      <c r="G4559" s="47" t="s">
        <v>341</v>
      </c>
      <c r="H4559" s="103"/>
      <c r="I4559" s="94">
        <f t="shared" si="1691"/>
        <v>0</v>
      </c>
      <c r="J4559" s="104"/>
      <c r="K4559" s="104"/>
      <c r="L4559" s="94">
        <f t="shared" si="1692"/>
        <v>0</v>
      </c>
      <c r="M4559" s="104"/>
      <c r="N4559" s="104"/>
      <c r="P4559" s="35" t="s">
        <v>145</v>
      </c>
      <c r="R4559" s="352">
        <f>L4559-[1]გადასახდელები!L4559</f>
        <v>0</v>
      </c>
    </row>
    <row r="4560" spans="2:18" ht="30.75" hidden="1" customHeight="1">
      <c r="B4560" s="36" t="str">
        <f t="shared" si="1693"/>
        <v>b</v>
      </c>
      <c r="C4560" s="42">
        <v>4</v>
      </c>
      <c r="D4560" s="42"/>
      <c r="F4560" s="342" t="s">
        <v>706</v>
      </c>
      <c r="G4560" s="47" t="s">
        <v>342</v>
      </c>
      <c r="H4560" s="93">
        <f>H4561+H4562+H4563+H4564</f>
        <v>0</v>
      </c>
      <c r="I4560" s="94">
        <f t="shared" si="1691"/>
        <v>0</v>
      </c>
      <c r="J4560" s="93">
        <f>J4561+J4562+J4563+J4564</f>
        <v>0</v>
      </c>
      <c r="K4560" s="93">
        <f>K4561+K4562+K4563+K4564</f>
        <v>0</v>
      </c>
      <c r="L4560" s="94">
        <f t="shared" si="1692"/>
        <v>0</v>
      </c>
      <c r="M4560" s="93">
        <f>M4561+M4562+M4563+M4564</f>
        <v>0</v>
      </c>
      <c r="N4560" s="93">
        <f>N4561+N4562+N4563+N4564</f>
        <v>0</v>
      </c>
      <c r="O4560" s="82" t="s">
        <v>146</v>
      </c>
      <c r="P4560" s="35" t="s">
        <v>145</v>
      </c>
      <c r="R4560" s="352">
        <f>L4560-[1]გადასახდელები!L4560</f>
        <v>0</v>
      </c>
    </row>
    <row r="4561" spans="2:18" ht="30.75" hidden="1" customHeight="1">
      <c r="B4561" s="36" t="str">
        <f t="shared" si="1693"/>
        <v>b</v>
      </c>
      <c r="C4561" s="42">
        <v>5</v>
      </c>
      <c r="D4561" s="42"/>
      <c r="F4561" s="343" t="s">
        <v>707</v>
      </c>
      <c r="G4561" s="48" t="s">
        <v>343</v>
      </c>
      <c r="H4561" s="101"/>
      <c r="I4561" s="97">
        <f t="shared" si="1691"/>
        <v>0</v>
      </c>
      <c r="J4561" s="102"/>
      <c r="K4561" s="102"/>
      <c r="L4561" s="97">
        <f t="shared" si="1692"/>
        <v>0</v>
      </c>
      <c r="M4561" s="102"/>
      <c r="N4561" s="102"/>
      <c r="P4561" s="35" t="s">
        <v>145</v>
      </c>
      <c r="R4561" s="352">
        <f>L4561-[1]გადასახდელები!L4561</f>
        <v>0</v>
      </c>
    </row>
    <row r="4562" spans="2:18" ht="20.25" hidden="1" customHeight="1">
      <c r="B4562" s="36" t="str">
        <f t="shared" si="1693"/>
        <v>b</v>
      </c>
      <c r="C4562" s="42">
        <v>5</v>
      </c>
      <c r="D4562" s="42"/>
      <c r="F4562" s="343" t="s">
        <v>708</v>
      </c>
      <c r="G4562" s="48" t="s">
        <v>344</v>
      </c>
      <c r="H4562" s="101"/>
      <c r="I4562" s="97">
        <f t="shared" si="1691"/>
        <v>0</v>
      </c>
      <c r="J4562" s="102"/>
      <c r="K4562" s="102"/>
      <c r="L4562" s="97">
        <f t="shared" si="1692"/>
        <v>0</v>
      </c>
      <c r="M4562" s="102"/>
      <c r="N4562" s="102"/>
      <c r="P4562" s="35" t="s">
        <v>145</v>
      </c>
      <c r="R4562" s="352">
        <f>L4562-[1]გადასახდელები!L4562</f>
        <v>0</v>
      </c>
    </row>
    <row r="4563" spans="2:18" ht="20.25" hidden="1" customHeight="1">
      <c r="B4563" s="36" t="str">
        <f t="shared" si="1693"/>
        <v>b</v>
      </c>
      <c r="C4563" s="42">
        <v>5</v>
      </c>
      <c r="D4563" s="42"/>
      <c r="F4563" s="343" t="s">
        <v>709</v>
      </c>
      <c r="G4563" s="48" t="s">
        <v>345</v>
      </c>
      <c r="H4563" s="101"/>
      <c r="I4563" s="97">
        <f t="shared" si="1691"/>
        <v>0</v>
      </c>
      <c r="J4563" s="102"/>
      <c r="K4563" s="102"/>
      <c r="L4563" s="97">
        <f t="shared" si="1692"/>
        <v>0</v>
      </c>
      <c r="M4563" s="102"/>
      <c r="N4563" s="102"/>
      <c r="P4563" s="35" t="s">
        <v>145</v>
      </c>
      <c r="R4563" s="352">
        <f>L4563-[1]გადასახდელები!L4563</f>
        <v>0</v>
      </c>
    </row>
    <row r="4564" spans="2:18" ht="20.25" hidden="1" customHeight="1">
      <c r="B4564" s="36" t="str">
        <f t="shared" si="1693"/>
        <v>b</v>
      </c>
      <c r="C4564" s="42">
        <v>5</v>
      </c>
      <c r="D4564" s="42"/>
      <c r="F4564" s="343" t="s">
        <v>710</v>
      </c>
      <c r="G4564" s="48" t="s">
        <v>214</v>
      </c>
      <c r="H4564" s="101"/>
      <c r="I4564" s="97">
        <f t="shared" si="1691"/>
        <v>0</v>
      </c>
      <c r="J4564" s="102"/>
      <c r="K4564" s="102"/>
      <c r="L4564" s="97">
        <f t="shared" si="1692"/>
        <v>0</v>
      </c>
      <c r="M4564" s="102"/>
      <c r="N4564" s="102"/>
      <c r="P4564" s="35" t="s">
        <v>145</v>
      </c>
      <c r="R4564" s="352">
        <f>L4564-[1]გადასახდელები!L4564</f>
        <v>0</v>
      </c>
    </row>
    <row r="4565" spans="2:18" ht="20.25" hidden="1" customHeight="1">
      <c r="B4565" s="36" t="str">
        <f t="shared" si="1693"/>
        <v>b</v>
      </c>
      <c r="C4565" s="42">
        <v>3</v>
      </c>
      <c r="D4565" s="42"/>
      <c r="F4565" s="343" t="s">
        <v>711</v>
      </c>
      <c r="G4565" s="51" t="s">
        <v>346</v>
      </c>
      <c r="H4565" s="111"/>
      <c r="I4565" s="90">
        <f t="shared" si="1691"/>
        <v>0</v>
      </c>
      <c r="J4565" s="112"/>
      <c r="K4565" s="112"/>
      <c r="L4565" s="90">
        <f t="shared" si="1692"/>
        <v>0</v>
      </c>
      <c r="M4565" s="112"/>
      <c r="N4565" s="112"/>
      <c r="P4565" s="35" t="s">
        <v>145</v>
      </c>
      <c r="R4565" s="352">
        <f>L4565-[1]გადასახდელები!L4565</f>
        <v>0</v>
      </c>
    </row>
    <row r="4566" spans="2:18" ht="20.25" hidden="1" customHeight="1">
      <c r="B4566" s="36" t="str">
        <f t="shared" si="1693"/>
        <v>b</v>
      </c>
      <c r="C4566" s="42">
        <v>3</v>
      </c>
      <c r="D4566" s="42"/>
      <c r="F4566" s="342" t="s">
        <v>712</v>
      </c>
      <c r="G4566" s="51" t="s">
        <v>347</v>
      </c>
      <c r="H4566" s="89">
        <f>H4567+H4568+H4569+H4572</f>
        <v>0</v>
      </c>
      <c r="I4566" s="90">
        <f t="shared" si="1691"/>
        <v>0</v>
      </c>
      <c r="J4566" s="89">
        <f>J4567+J4568+J4569+J4572</f>
        <v>0</v>
      </c>
      <c r="K4566" s="89">
        <f>K4567+K4568+K4569+K4572</f>
        <v>0</v>
      </c>
      <c r="L4566" s="90">
        <f t="shared" si="1692"/>
        <v>0</v>
      </c>
      <c r="M4566" s="89">
        <f>M4567+M4568+M4569+M4572</f>
        <v>0</v>
      </c>
      <c r="N4566" s="89">
        <f>N4567+N4568+N4569+N4572</f>
        <v>0</v>
      </c>
      <c r="O4566" s="82" t="s">
        <v>146</v>
      </c>
      <c r="P4566" s="35" t="s">
        <v>145</v>
      </c>
      <c r="R4566" s="352">
        <f>L4566-[1]გადასახდელები!L4566</f>
        <v>0</v>
      </c>
    </row>
    <row r="4567" spans="2:18" ht="30.75" hidden="1" customHeight="1">
      <c r="B4567" s="36" t="str">
        <f t="shared" si="1693"/>
        <v>b</v>
      </c>
      <c r="C4567" s="42">
        <v>4</v>
      </c>
      <c r="D4567" s="42"/>
      <c r="F4567" s="343" t="s">
        <v>713</v>
      </c>
      <c r="G4567" s="47" t="s">
        <v>348</v>
      </c>
      <c r="H4567" s="103"/>
      <c r="I4567" s="94">
        <f t="shared" si="1691"/>
        <v>0</v>
      </c>
      <c r="J4567" s="104"/>
      <c r="K4567" s="104"/>
      <c r="L4567" s="94">
        <f t="shared" si="1692"/>
        <v>0</v>
      </c>
      <c r="M4567" s="104"/>
      <c r="N4567" s="104"/>
      <c r="O4567" s="115"/>
      <c r="P4567" s="35" t="s">
        <v>145</v>
      </c>
      <c r="R4567" s="352">
        <f>L4567-[1]გადასახდელები!L4567</f>
        <v>0</v>
      </c>
    </row>
    <row r="4568" spans="2:18" ht="20.25" hidden="1" customHeight="1">
      <c r="B4568" s="36" t="str">
        <f t="shared" si="1693"/>
        <v>b</v>
      </c>
      <c r="C4568" s="42">
        <v>4</v>
      </c>
      <c r="D4568" s="42"/>
      <c r="F4568" s="343" t="s">
        <v>714</v>
      </c>
      <c r="G4568" s="47" t="s">
        <v>349</v>
      </c>
      <c r="H4568" s="103"/>
      <c r="I4568" s="94">
        <f t="shared" si="1691"/>
        <v>0</v>
      </c>
      <c r="J4568" s="104"/>
      <c r="K4568" s="104"/>
      <c r="L4568" s="94">
        <f t="shared" si="1692"/>
        <v>0</v>
      </c>
      <c r="M4568" s="104"/>
      <c r="N4568" s="104"/>
      <c r="O4568" s="115"/>
      <c r="P4568" s="35" t="s">
        <v>145</v>
      </c>
      <c r="R4568" s="352">
        <f>L4568-[1]გადასახდელები!L4568</f>
        <v>0</v>
      </c>
    </row>
    <row r="4569" spans="2:18" ht="20.25" hidden="1" customHeight="1">
      <c r="B4569" s="36" t="str">
        <f t="shared" si="1693"/>
        <v>b</v>
      </c>
      <c r="C4569" s="42">
        <v>4</v>
      </c>
      <c r="D4569" s="42"/>
      <c r="F4569" s="342" t="s">
        <v>715</v>
      </c>
      <c r="G4569" s="47" t="s">
        <v>350</v>
      </c>
      <c r="H4569" s="93">
        <f>H4570+H4571</f>
        <v>0</v>
      </c>
      <c r="I4569" s="94">
        <f t="shared" si="1691"/>
        <v>0</v>
      </c>
      <c r="J4569" s="93">
        <f>J4570+J4571</f>
        <v>0</v>
      </c>
      <c r="K4569" s="93">
        <f>K4570+K4571</f>
        <v>0</v>
      </c>
      <c r="L4569" s="94">
        <f t="shared" si="1692"/>
        <v>0</v>
      </c>
      <c r="M4569" s="93">
        <f>M4570+M4571</f>
        <v>0</v>
      </c>
      <c r="N4569" s="93">
        <f>N4570+N4571</f>
        <v>0</v>
      </c>
      <c r="O4569" s="82" t="s">
        <v>146</v>
      </c>
      <c r="P4569" s="35" t="s">
        <v>145</v>
      </c>
      <c r="R4569" s="352">
        <f>L4569-[1]გადასახდელები!L4569</f>
        <v>0</v>
      </c>
    </row>
    <row r="4570" spans="2:18" ht="30.75" hidden="1" customHeight="1">
      <c r="B4570" s="36" t="str">
        <f t="shared" si="1693"/>
        <v>b</v>
      </c>
      <c r="C4570" s="42">
        <v>5</v>
      </c>
      <c r="D4570" s="42"/>
      <c r="F4570" s="343" t="s">
        <v>716</v>
      </c>
      <c r="G4570" s="48" t="s">
        <v>351</v>
      </c>
      <c r="H4570" s="101"/>
      <c r="I4570" s="97">
        <f t="shared" si="1691"/>
        <v>0</v>
      </c>
      <c r="J4570" s="102"/>
      <c r="K4570" s="102"/>
      <c r="L4570" s="97">
        <f t="shared" si="1692"/>
        <v>0</v>
      </c>
      <c r="M4570" s="102"/>
      <c r="N4570" s="102"/>
      <c r="P4570" s="35" t="s">
        <v>145</v>
      </c>
      <c r="R4570" s="352">
        <f>L4570-[1]გადასახდელები!L4570</f>
        <v>0</v>
      </c>
    </row>
    <row r="4571" spans="2:18" ht="20.25" hidden="1" customHeight="1">
      <c r="B4571" s="36" t="str">
        <f t="shared" si="1693"/>
        <v>b</v>
      </c>
      <c r="C4571" s="42">
        <v>5</v>
      </c>
      <c r="D4571" s="42"/>
      <c r="F4571" s="343" t="s">
        <v>717</v>
      </c>
      <c r="G4571" s="48" t="s">
        <v>352</v>
      </c>
      <c r="H4571" s="101"/>
      <c r="I4571" s="97">
        <f t="shared" si="1691"/>
        <v>0</v>
      </c>
      <c r="J4571" s="102"/>
      <c r="K4571" s="102"/>
      <c r="L4571" s="97">
        <f t="shared" si="1692"/>
        <v>0</v>
      </c>
      <c r="M4571" s="102"/>
      <c r="N4571" s="102"/>
      <c r="P4571" s="35" t="s">
        <v>145</v>
      </c>
      <c r="R4571" s="352">
        <f>L4571-[1]გადასახდელები!L4571</f>
        <v>0</v>
      </c>
    </row>
    <row r="4572" spans="2:18" ht="20.25" hidden="1" customHeight="1">
      <c r="B4572" s="36" t="str">
        <f t="shared" si="1693"/>
        <v>b</v>
      </c>
      <c r="C4572" s="42">
        <v>4</v>
      </c>
      <c r="D4572" s="42"/>
      <c r="F4572" s="343" t="s">
        <v>718</v>
      </c>
      <c r="G4572" s="47" t="s">
        <v>353</v>
      </c>
      <c r="H4572" s="103"/>
      <c r="I4572" s="94">
        <f t="shared" si="1691"/>
        <v>0</v>
      </c>
      <c r="J4572" s="104"/>
      <c r="K4572" s="104"/>
      <c r="L4572" s="94">
        <f t="shared" si="1692"/>
        <v>0</v>
      </c>
      <c r="M4572" s="104"/>
      <c r="N4572" s="104"/>
      <c r="P4572" s="35" t="s">
        <v>145</v>
      </c>
      <c r="R4572" s="352">
        <f>L4572-[1]გადასახდელები!L4572</f>
        <v>0</v>
      </c>
    </row>
    <row r="4573" spans="2:18" ht="20.25" hidden="1" customHeight="1">
      <c r="B4573" s="36" t="str">
        <f t="shared" si="1693"/>
        <v>b</v>
      </c>
      <c r="C4573" s="42">
        <v>2</v>
      </c>
      <c r="D4573" s="42"/>
      <c r="F4573" s="30"/>
      <c r="G4573" s="60" t="s">
        <v>354</v>
      </c>
      <c r="H4573" s="86">
        <f>H4574+H4581+H4588</f>
        <v>0</v>
      </c>
      <c r="I4573" s="87">
        <f t="shared" si="1691"/>
        <v>0</v>
      </c>
      <c r="J4573" s="88">
        <f>J4574+J4581+J4588</f>
        <v>0</v>
      </c>
      <c r="K4573" s="88">
        <f>K4574+K4581+K4588</f>
        <v>0</v>
      </c>
      <c r="L4573" s="87">
        <f t="shared" si="1692"/>
        <v>0</v>
      </c>
      <c r="M4573" s="88">
        <f>M4574+M4581+M4588</f>
        <v>0</v>
      </c>
      <c r="N4573" s="88">
        <f>N4574+N4581+N4588</f>
        <v>0</v>
      </c>
      <c r="O4573" s="82" t="s">
        <v>146</v>
      </c>
      <c r="R4573" s="352">
        <f>L4573-[1]გადასახდელები!L4573</f>
        <v>0</v>
      </c>
    </row>
    <row r="4574" spans="2:18" ht="20.25" hidden="1" customHeight="1">
      <c r="B4574" s="36" t="str">
        <f t="shared" si="1693"/>
        <v>b</v>
      </c>
      <c r="C4574" s="42">
        <v>3</v>
      </c>
      <c r="D4574" s="42"/>
      <c r="F4574" s="31"/>
      <c r="G4574" s="51" t="s">
        <v>355</v>
      </c>
      <c r="H4574" s="120">
        <f>SUM(H4575:H4580)</f>
        <v>0</v>
      </c>
      <c r="I4574" s="118">
        <f t="shared" si="1691"/>
        <v>0</v>
      </c>
      <c r="J4574" s="121">
        <f>SUM(J4575:J4580)</f>
        <v>0</v>
      </c>
      <c r="K4574" s="121">
        <f>SUM(K4575:K4580)</f>
        <v>0</v>
      </c>
      <c r="L4574" s="118">
        <f t="shared" si="1692"/>
        <v>0</v>
      </c>
      <c r="M4574" s="121">
        <f>SUM(M4575:M4580)</f>
        <v>0</v>
      </c>
      <c r="N4574" s="121">
        <f>SUM(N4575:N4580)</f>
        <v>0</v>
      </c>
      <c r="O4574" s="82" t="s">
        <v>146</v>
      </c>
      <c r="R4574" s="352">
        <f>L4574-[1]გადასახდელები!L4574</f>
        <v>0</v>
      </c>
    </row>
    <row r="4575" spans="2:18" ht="20.25" hidden="1" customHeight="1">
      <c r="B4575" s="36" t="str">
        <f t="shared" si="1693"/>
        <v>b</v>
      </c>
      <c r="C4575" s="42">
        <v>4</v>
      </c>
      <c r="D4575" s="42"/>
      <c r="F4575" s="31"/>
      <c r="G4575" s="47" t="s">
        <v>356</v>
      </c>
      <c r="H4575" s="103"/>
      <c r="I4575" s="94">
        <f t="shared" si="1691"/>
        <v>0</v>
      </c>
      <c r="J4575" s="104"/>
      <c r="K4575" s="104"/>
      <c r="L4575" s="94">
        <f t="shared" si="1692"/>
        <v>0</v>
      </c>
      <c r="M4575" s="104"/>
      <c r="N4575" s="104"/>
      <c r="R4575" s="352">
        <f>L4575-[1]გადასახდელები!L4575</f>
        <v>0</v>
      </c>
    </row>
    <row r="4576" spans="2:18" ht="20.25" hidden="1" customHeight="1">
      <c r="B4576" s="36" t="str">
        <f t="shared" si="1693"/>
        <v>b</v>
      </c>
      <c r="C4576" s="42">
        <v>4</v>
      </c>
      <c r="D4576" s="42"/>
      <c r="F4576" s="31"/>
      <c r="G4576" s="47" t="s">
        <v>357</v>
      </c>
      <c r="H4576" s="103"/>
      <c r="I4576" s="94">
        <f t="shared" si="1691"/>
        <v>0</v>
      </c>
      <c r="J4576" s="104"/>
      <c r="K4576" s="104"/>
      <c r="L4576" s="94">
        <f t="shared" si="1692"/>
        <v>0</v>
      </c>
      <c r="M4576" s="104"/>
      <c r="N4576" s="104"/>
      <c r="R4576" s="352">
        <f>L4576-[1]გადასახდელები!L4576</f>
        <v>0</v>
      </c>
    </row>
    <row r="4577" spans="2:18" ht="20.25" hidden="1" customHeight="1">
      <c r="B4577" s="36" t="str">
        <f t="shared" si="1693"/>
        <v>b</v>
      </c>
      <c r="C4577" s="42">
        <v>4</v>
      </c>
      <c r="D4577" s="42"/>
      <c r="F4577" s="31"/>
      <c r="G4577" s="47" t="s">
        <v>212</v>
      </c>
      <c r="H4577" s="103"/>
      <c r="I4577" s="94">
        <f t="shared" si="1691"/>
        <v>0</v>
      </c>
      <c r="J4577" s="104"/>
      <c r="K4577" s="104"/>
      <c r="L4577" s="94">
        <f t="shared" si="1692"/>
        <v>0</v>
      </c>
      <c r="M4577" s="104"/>
      <c r="N4577" s="104"/>
      <c r="R4577" s="352">
        <f>L4577-[1]გადასახდელები!L4577</f>
        <v>0</v>
      </c>
    </row>
    <row r="4578" spans="2:18" ht="20.25" hidden="1" customHeight="1">
      <c r="B4578" s="36" t="str">
        <f t="shared" si="1693"/>
        <v>b</v>
      </c>
      <c r="C4578" s="42">
        <v>4</v>
      </c>
      <c r="D4578" s="42"/>
      <c r="F4578" s="31"/>
      <c r="G4578" s="47" t="s">
        <v>358</v>
      </c>
      <c r="H4578" s="103"/>
      <c r="I4578" s="94">
        <f t="shared" si="1691"/>
        <v>0</v>
      </c>
      <c r="J4578" s="104"/>
      <c r="K4578" s="104"/>
      <c r="L4578" s="94">
        <f t="shared" si="1692"/>
        <v>0</v>
      </c>
      <c r="M4578" s="104"/>
      <c r="N4578" s="104"/>
      <c r="R4578" s="352">
        <f>L4578-[1]გადასახდელები!L4578</f>
        <v>0</v>
      </c>
    </row>
    <row r="4579" spans="2:18" ht="20.25" hidden="1" customHeight="1">
      <c r="B4579" s="36" t="str">
        <f t="shared" si="1693"/>
        <v>b</v>
      </c>
      <c r="C4579" s="42">
        <v>4</v>
      </c>
      <c r="D4579" s="42"/>
      <c r="F4579" s="31"/>
      <c r="G4579" s="47" t="s">
        <v>359</v>
      </c>
      <c r="H4579" s="103"/>
      <c r="I4579" s="94">
        <f t="shared" si="1691"/>
        <v>0</v>
      </c>
      <c r="J4579" s="104"/>
      <c r="K4579" s="104"/>
      <c r="L4579" s="94">
        <f t="shared" si="1692"/>
        <v>0</v>
      </c>
      <c r="M4579" s="104"/>
      <c r="N4579" s="104"/>
      <c r="R4579" s="352">
        <f>L4579-[1]გადასახდელები!L4579</f>
        <v>0</v>
      </c>
    </row>
    <row r="4580" spans="2:18" ht="20.25" hidden="1" customHeight="1">
      <c r="B4580" s="36" t="str">
        <f t="shared" si="1693"/>
        <v>b</v>
      </c>
      <c r="C4580" s="42">
        <v>4</v>
      </c>
      <c r="D4580" s="42"/>
      <c r="F4580" s="31"/>
      <c r="G4580" s="47" t="s">
        <v>360</v>
      </c>
      <c r="H4580" s="103"/>
      <c r="I4580" s="94">
        <f t="shared" si="1691"/>
        <v>0</v>
      </c>
      <c r="J4580" s="104"/>
      <c r="K4580" s="104"/>
      <c r="L4580" s="94">
        <f t="shared" si="1692"/>
        <v>0</v>
      </c>
      <c r="M4580" s="104"/>
      <c r="N4580" s="104"/>
      <c r="R4580" s="352">
        <f>L4580-[1]გადასახდელები!L4580</f>
        <v>0</v>
      </c>
    </row>
    <row r="4581" spans="2:18" ht="20.25" hidden="1" customHeight="1">
      <c r="B4581" s="36" t="str">
        <f t="shared" si="1693"/>
        <v>b</v>
      </c>
      <c r="C4581" s="42">
        <v>3</v>
      </c>
      <c r="D4581" s="42"/>
      <c r="F4581" s="31"/>
      <c r="G4581" s="51" t="s">
        <v>211</v>
      </c>
      <c r="H4581" s="120">
        <f>SUM(H4582:H4587)</f>
        <v>0</v>
      </c>
      <c r="I4581" s="118">
        <f t="shared" si="1691"/>
        <v>0</v>
      </c>
      <c r="J4581" s="121">
        <f>SUM(J4582:J4587)</f>
        <v>0</v>
      </c>
      <c r="K4581" s="121">
        <f>SUM(K4582:K4587)</f>
        <v>0</v>
      </c>
      <c r="L4581" s="118">
        <f t="shared" si="1692"/>
        <v>0</v>
      </c>
      <c r="M4581" s="121">
        <f>SUM(M4582:M4587)</f>
        <v>0</v>
      </c>
      <c r="N4581" s="121">
        <f>SUM(N4582:N4587)</f>
        <v>0</v>
      </c>
      <c r="O4581" s="82" t="s">
        <v>146</v>
      </c>
      <c r="R4581" s="352">
        <f>L4581-[1]გადასახდელები!L4581</f>
        <v>0</v>
      </c>
    </row>
    <row r="4582" spans="2:18" ht="20.25" hidden="1" customHeight="1">
      <c r="B4582" s="36" t="str">
        <f t="shared" si="1693"/>
        <v>b</v>
      </c>
      <c r="C4582" s="42">
        <v>4</v>
      </c>
      <c r="D4582" s="42"/>
      <c r="F4582" s="31"/>
      <c r="G4582" s="47" t="s">
        <v>356</v>
      </c>
      <c r="H4582" s="103"/>
      <c r="I4582" s="94">
        <f t="shared" si="1691"/>
        <v>0</v>
      </c>
      <c r="J4582" s="104"/>
      <c r="K4582" s="104"/>
      <c r="L4582" s="94">
        <f t="shared" si="1692"/>
        <v>0</v>
      </c>
      <c r="M4582" s="104"/>
      <c r="N4582" s="104"/>
      <c r="R4582" s="352">
        <f>L4582-[1]გადასახდელები!L4582</f>
        <v>0</v>
      </c>
    </row>
    <row r="4583" spans="2:18" ht="20.25" hidden="1" customHeight="1">
      <c r="B4583" s="36" t="str">
        <f t="shared" si="1693"/>
        <v>b</v>
      </c>
      <c r="C4583" s="42">
        <v>4</v>
      </c>
      <c r="D4583" s="42"/>
      <c r="F4583" s="31"/>
      <c r="G4583" s="47" t="s">
        <v>357</v>
      </c>
      <c r="H4583" s="103"/>
      <c r="I4583" s="94">
        <f t="shared" si="1691"/>
        <v>0</v>
      </c>
      <c r="J4583" s="104"/>
      <c r="K4583" s="104"/>
      <c r="L4583" s="94">
        <f t="shared" si="1692"/>
        <v>0</v>
      </c>
      <c r="M4583" s="104"/>
      <c r="N4583" s="104"/>
      <c r="R4583" s="352">
        <f>L4583-[1]გადასახდელები!L4583</f>
        <v>0</v>
      </c>
    </row>
    <row r="4584" spans="2:18" ht="20.25" hidden="1" customHeight="1">
      <c r="B4584" s="36" t="str">
        <f t="shared" si="1693"/>
        <v>b</v>
      </c>
      <c r="C4584" s="42">
        <v>4</v>
      </c>
      <c r="D4584" s="42"/>
      <c r="F4584" s="31"/>
      <c r="G4584" s="47" t="s">
        <v>212</v>
      </c>
      <c r="H4584" s="103"/>
      <c r="I4584" s="94">
        <f t="shared" si="1691"/>
        <v>0</v>
      </c>
      <c r="J4584" s="104"/>
      <c r="K4584" s="104"/>
      <c r="L4584" s="94">
        <f t="shared" si="1692"/>
        <v>0</v>
      </c>
      <c r="M4584" s="104"/>
      <c r="N4584" s="104"/>
      <c r="R4584" s="352">
        <f>L4584-[1]გადასახდელები!L4584</f>
        <v>0</v>
      </c>
    </row>
    <row r="4585" spans="2:18" ht="20.25" hidden="1" customHeight="1">
      <c r="B4585" s="36" t="str">
        <f t="shared" si="1693"/>
        <v>b</v>
      </c>
      <c r="C4585" s="42">
        <v>4</v>
      </c>
      <c r="D4585" s="42"/>
      <c r="F4585" s="31"/>
      <c r="G4585" s="47" t="s">
        <v>361</v>
      </c>
      <c r="H4585" s="103"/>
      <c r="I4585" s="94">
        <f t="shared" si="1691"/>
        <v>0</v>
      </c>
      <c r="J4585" s="104"/>
      <c r="K4585" s="104"/>
      <c r="L4585" s="94">
        <f t="shared" si="1692"/>
        <v>0</v>
      </c>
      <c r="M4585" s="104"/>
      <c r="N4585" s="104"/>
      <c r="R4585" s="352">
        <f>L4585-[1]გადასახდელები!L4585</f>
        <v>0</v>
      </c>
    </row>
    <row r="4586" spans="2:18" ht="20.25" hidden="1" customHeight="1">
      <c r="B4586" s="36" t="str">
        <f t="shared" si="1693"/>
        <v>b</v>
      </c>
      <c r="C4586" s="42">
        <v>4</v>
      </c>
      <c r="D4586" s="42"/>
      <c r="F4586" s="31"/>
      <c r="G4586" s="47" t="s">
        <v>359</v>
      </c>
      <c r="H4586" s="103"/>
      <c r="I4586" s="94">
        <f t="shared" si="1691"/>
        <v>0</v>
      </c>
      <c r="J4586" s="104"/>
      <c r="K4586" s="104"/>
      <c r="L4586" s="94">
        <f t="shared" si="1692"/>
        <v>0</v>
      </c>
      <c r="M4586" s="104"/>
      <c r="N4586" s="104"/>
      <c r="R4586" s="352">
        <f>L4586-[1]გადასახდელები!L4586</f>
        <v>0</v>
      </c>
    </row>
    <row r="4587" spans="2:18" ht="20.25" hidden="1" customHeight="1">
      <c r="B4587" s="36" t="str">
        <f t="shared" si="1693"/>
        <v>b</v>
      </c>
      <c r="C4587" s="42">
        <v>4</v>
      </c>
      <c r="D4587" s="42"/>
      <c r="F4587" s="31"/>
      <c r="G4587" s="47" t="s">
        <v>360</v>
      </c>
      <c r="H4587" s="103"/>
      <c r="I4587" s="94">
        <f t="shared" si="1691"/>
        <v>0</v>
      </c>
      <c r="J4587" s="104"/>
      <c r="K4587" s="104"/>
      <c r="L4587" s="94">
        <f t="shared" si="1692"/>
        <v>0</v>
      </c>
      <c r="M4587" s="104"/>
      <c r="N4587" s="104"/>
      <c r="R4587" s="352">
        <f>L4587-[1]გადასახდელები!L4587</f>
        <v>0</v>
      </c>
    </row>
    <row r="4588" spans="2:18" ht="20.25" hidden="1" customHeight="1">
      <c r="B4588" s="36" t="str">
        <f t="shared" si="1693"/>
        <v>b</v>
      </c>
      <c r="C4588" s="42">
        <v>3</v>
      </c>
      <c r="D4588" s="42"/>
      <c r="F4588" s="29"/>
      <c r="G4588" s="56" t="s">
        <v>213</v>
      </c>
      <c r="H4588" s="122"/>
      <c r="I4588" s="118">
        <f t="shared" si="1691"/>
        <v>0</v>
      </c>
      <c r="J4588" s="123"/>
      <c r="K4588" s="123"/>
      <c r="L4588" s="118">
        <f t="shared" si="1692"/>
        <v>0</v>
      </c>
      <c r="M4588" s="123"/>
      <c r="N4588" s="123"/>
      <c r="R4588" s="352">
        <f>L4588-[1]გადასახდელები!L4588</f>
        <v>0</v>
      </c>
    </row>
    <row r="4589" spans="2:18" ht="20.25" hidden="1" customHeight="1">
      <c r="B4589" s="36" t="str">
        <f t="shared" si="1693"/>
        <v>b</v>
      </c>
      <c r="C4589" s="42">
        <v>2</v>
      </c>
      <c r="D4589" s="42"/>
      <c r="F4589" s="28"/>
      <c r="G4589" s="60" t="s">
        <v>362</v>
      </c>
      <c r="H4589" s="86">
        <f>H4590+H4598</f>
        <v>0</v>
      </c>
      <c r="I4589" s="87">
        <f t="shared" si="1691"/>
        <v>0</v>
      </c>
      <c r="J4589" s="88">
        <f>J4590+J4598</f>
        <v>0</v>
      </c>
      <c r="K4589" s="88">
        <f>K4590+K4598</f>
        <v>0</v>
      </c>
      <c r="L4589" s="87">
        <f t="shared" si="1692"/>
        <v>0</v>
      </c>
      <c r="M4589" s="88">
        <f>M4590+M4598</f>
        <v>0</v>
      </c>
      <c r="N4589" s="88">
        <f>N4590+N4598</f>
        <v>0</v>
      </c>
      <c r="O4589" s="82" t="s">
        <v>146</v>
      </c>
      <c r="R4589" s="352">
        <f>L4589-[1]გადასახდელები!L4589</f>
        <v>0</v>
      </c>
    </row>
    <row r="4590" spans="2:18" ht="20.25" hidden="1" customHeight="1">
      <c r="B4590" s="36" t="str">
        <f t="shared" si="1693"/>
        <v>b</v>
      </c>
      <c r="C4590" s="42">
        <v>3</v>
      </c>
      <c r="D4590" s="42"/>
      <c r="F4590" s="29"/>
      <c r="G4590" s="51" t="s">
        <v>355</v>
      </c>
      <c r="H4590" s="120">
        <f>SUM(H4591:H4597)</f>
        <v>0</v>
      </c>
      <c r="I4590" s="118">
        <f t="shared" si="1691"/>
        <v>0</v>
      </c>
      <c r="J4590" s="121">
        <f>SUM(J4591:J4597)</f>
        <v>0</v>
      </c>
      <c r="K4590" s="121">
        <f>SUM(K4591:K4597)</f>
        <v>0</v>
      </c>
      <c r="L4590" s="118">
        <f t="shared" si="1692"/>
        <v>0</v>
      </c>
      <c r="M4590" s="121">
        <f>SUM(M4591:M4597)</f>
        <v>0</v>
      </c>
      <c r="N4590" s="121">
        <f>SUM(N4591:N4597)</f>
        <v>0</v>
      </c>
      <c r="O4590" s="82" t="s">
        <v>146</v>
      </c>
      <c r="R4590" s="352">
        <f>L4590-[1]გადასახდელები!L4590</f>
        <v>0</v>
      </c>
    </row>
    <row r="4591" spans="2:18" ht="20.25" hidden="1" customHeight="1">
      <c r="B4591" s="36" t="str">
        <f t="shared" si="1693"/>
        <v>b</v>
      </c>
      <c r="C4591" s="42">
        <v>4</v>
      </c>
      <c r="D4591" s="42"/>
      <c r="F4591" s="29"/>
      <c r="G4591" s="47" t="s">
        <v>363</v>
      </c>
      <c r="H4591" s="103"/>
      <c r="I4591" s="94">
        <f t="shared" ref="I4591:I4604" si="1694">J4591+K4591</f>
        <v>0</v>
      </c>
      <c r="J4591" s="104"/>
      <c r="K4591" s="104"/>
      <c r="L4591" s="94">
        <f t="shared" si="1692"/>
        <v>0</v>
      </c>
      <c r="M4591" s="104"/>
      <c r="N4591" s="104"/>
      <c r="R4591" s="352">
        <f>L4591-[1]გადასახდელები!L4591</f>
        <v>0</v>
      </c>
    </row>
    <row r="4592" spans="2:18" ht="20.25" hidden="1" customHeight="1">
      <c r="B4592" s="36" t="str">
        <f t="shared" si="1693"/>
        <v>b</v>
      </c>
      <c r="C4592" s="42">
        <v>4</v>
      </c>
      <c r="D4592" s="42"/>
      <c r="F4592" s="29"/>
      <c r="G4592" s="47" t="s">
        <v>210</v>
      </c>
      <c r="H4592" s="103"/>
      <c r="I4592" s="94">
        <f t="shared" si="1694"/>
        <v>0</v>
      </c>
      <c r="J4592" s="104"/>
      <c r="K4592" s="104"/>
      <c r="L4592" s="94">
        <f t="shared" si="1692"/>
        <v>0</v>
      </c>
      <c r="M4592" s="104"/>
      <c r="N4592" s="104"/>
      <c r="R4592" s="352">
        <f>L4592-[1]გადასახდელები!L4592</f>
        <v>0</v>
      </c>
    </row>
    <row r="4593" spans="2:18" ht="20.25" hidden="1" customHeight="1">
      <c r="B4593" s="36" t="str">
        <f t="shared" si="1693"/>
        <v>b</v>
      </c>
      <c r="C4593" s="42">
        <v>4</v>
      </c>
      <c r="D4593" s="42"/>
      <c r="F4593" s="29"/>
      <c r="G4593" s="47" t="s">
        <v>357</v>
      </c>
      <c r="H4593" s="103"/>
      <c r="I4593" s="94">
        <f t="shared" si="1694"/>
        <v>0</v>
      </c>
      <c r="J4593" s="104"/>
      <c r="K4593" s="104"/>
      <c r="L4593" s="94">
        <f t="shared" si="1692"/>
        <v>0</v>
      </c>
      <c r="M4593" s="104"/>
      <c r="N4593" s="104"/>
      <c r="R4593" s="352">
        <f>L4593-[1]გადასახდელები!L4593</f>
        <v>0</v>
      </c>
    </row>
    <row r="4594" spans="2:18" ht="30.75" hidden="1" customHeight="1">
      <c r="B4594" s="36" t="str">
        <f t="shared" si="1693"/>
        <v>b</v>
      </c>
      <c r="C4594" s="42">
        <v>4</v>
      </c>
      <c r="D4594" s="42"/>
      <c r="F4594" s="29"/>
      <c r="G4594" s="47" t="s">
        <v>364</v>
      </c>
      <c r="H4594" s="103"/>
      <c r="I4594" s="94">
        <f t="shared" si="1694"/>
        <v>0</v>
      </c>
      <c r="J4594" s="104"/>
      <c r="K4594" s="104"/>
      <c r="L4594" s="94">
        <f t="shared" si="1692"/>
        <v>0</v>
      </c>
      <c r="M4594" s="104"/>
      <c r="N4594" s="104"/>
      <c r="R4594" s="352">
        <f>L4594-[1]გადასახდელები!L4594</f>
        <v>0</v>
      </c>
    </row>
    <row r="4595" spans="2:18" ht="20.25" hidden="1" customHeight="1">
      <c r="B4595" s="36" t="str">
        <f t="shared" si="1693"/>
        <v>b</v>
      </c>
      <c r="C4595" s="42">
        <v>4</v>
      </c>
      <c r="D4595" s="42"/>
      <c r="F4595" s="29"/>
      <c r="G4595" s="47" t="s">
        <v>358</v>
      </c>
      <c r="H4595" s="103"/>
      <c r="I4595" s="94">
        <f t="shared" si="1694"/>
        <v>0</v>
      </c>
      <c r="J4595" s="104"/>
      <c r="K4595" s="104"/>
      <c r="L4595" s="94">
        <f t="shared" si="1692"/>
        <v>0</v>
      </c>
      <c r="M4595" s="104"/>
      <c r="N4595" s="104"/>
      <c r="R4595" s="352">
        <f>L4595-[1]გადასახდელები!L4595</f>
        <v>0</v>
      </c>
    </row>
    <row r="4596" spans="2:18" ht="20.25" hidden="1" customHeight="1">
      <c r="B4596" s="36" t="str">
        <f t="shared" si="1693"/>
        <v>b</v>
      </c>
      <c r="C4596" s="42">
        <v>4</v>
      </c>
      <c r="D4596" s="42"/>
      <c r="F4596" s="29"/>
      <c r="G4596" s="47" t="s">
        <v>359</v>
      </c>
      <c r="H4596" s="103"/>
      <c r="I4596" s="94">
        <f t="shared" si="1694"/>
        <v>0</v>
      </c>
      <c r="J4596" s="104"/>
      <c r="K4596" s="104"/>
      <c r="L4596" s="94">
        <f t="shared" si="1692"/>
        <v>0</v>
      </c>
      <c r="M4596" s="104"/>
      <c r="N4596" s="104"/>
      <c r="R4596" s="352">
        <f>L4596-[1]გადასახდელები!L4596</f>
        <v>0</v>
      </c>
    </row>
    <row r="4597" spans="2:18" ht="20.25" hidden="1" customHeight="1">
      <c r="B4597" s="36" t="str">
        <f t="shared" si="1693"/>
        <v>b</v>
      </c>
      <c r="C4597" s="42">
        <v>4</v>
      </c>
      <c r="D4597" s="42"/>
      <c r="F4597" s="29"/>
      <c r="G4597" s="47" t="s">
        <v>365</v>
      </c>
      <c r="H4597" s="122"/>
      <c r="I4597" s="94">
        <f t="shared" si="1694"/>
        <v>0</v>
      </c>
      <c r="J4597" s="123"/>
      <c r="K4597" s="123"/>
      <c r="L4597" s="94">
        <f t="shared" si="1692"/>
        <v>0</v>
      </c>
      <c r="M4597" s="123"/>
      <c r="N4597" s="123"/>
      <c r="R4597" s="352">
        <f>L4597-[1]გადასახდელები!L4597</f>
        <v>0</v>
      </c>
    </row>
    <row r="4598" spans="2:18" ht="20.25" hidden="1" customHeight="1">
      <c r="B4598" s="36" t="str">
        <f t="shared" si="1693"/>
        <v>b</v>
      </c>
      <c r="C4598" s="42">
        <v>3</v>
      </c>
      <c r="D4598" s="42"/>
      <c r="F4598" s="29"/>
      <c r="G4598" s="51" t="s">
        <v>211</v>
      </c>
      <c r="H4598" s="120">
        <f>SUM(H4599:H4605)</f>
        <v>0</v>
      </c>
      <c r="I4598" s="118">
        <f t="shared" si="1694"/>
        <v>0</v>
      </c>
      <c r="J4598" s="121">
        <f>SUM(J4599:J4605)</f>
        <v>0</v>
      </c>
      <c r="K4598" s="121">
        <f>SUM(K4599:K4605)</f>
        <v>0</v>
      </c>
      <c r="L4598" s="118">
        <f t="shared" si="1692"/>
        <v>0</v>
      </c>
      <c r="M4598" s="121">
        <f>SUM(M4599:M4605)</f>
        <v>0</v>
      </c>
      <c r="N4598" s="121">
        <f>SUM(N4599:N4605)</f>
        <v>0</v>
      </c>
      <c r="O4598" s="82" t="s">
        <v>146</v>
      </c>
      <c r="R4598" s="352">
        <f>L4598-[1]გადასახდელები!L4598</f>
        <v>0</v>
      </c>
    </row>
    <row r="4599" spans="2:18" ht="20.25" hidden="1" customHeight="1">
      <c r="B4599" s="36" t="str">
        <f t="shared" si="1693"/>
        <v>b</v>
      </c>
      <c r="C4599" s="42">
        <v>4</v>
      </c>
      <c r="D4599" s="42"/>
      <c r="F4599" s="29"/>
      <c r="G4599" s="47" t="s">
        <v>363</v>
      </c>
      <c r="H4599" s="103"/>
      <c r="I4599" s="94">
        <f t="shared" si="1694"/>
        <v>0</v>
      </c>
      <c r="J4599" s="104"/>
      <c r="K4599" s="104"/>
      <c r="L4599" s="94">
        <f t="shared" si="1692"/>
        <v>0</v>
      </c>
      <c r="M4599" s="104"/>
      <c r="N4599" s="104"/>
      <c r="R4599" s="352">
        <f>L4599-[1]გადასახდელები!L4599</f>
        <v>0</v>
      </c>
    </row>
    <row r="4600" spans="2:18" ht="20.25" hidden="1" customHeight="1">
      <c r="B4600" s="36" t="str">
        <f t="shared" si="1693"/>
        <v>b</v>
      </c>
      <c r="C4600" s="42">
        <v>4</v>
      </c>
      <c r="D4600" s="42"/>
      <c r="F4600" s="29"/>
      <c r="G4600" s="47" t="s">
        <v>210</v>
      </c>
      <c r="H4600" s="103"/>
      <c r="I4600" s="94">
        <f t="shared" si="1694"/>
        <v>0</v>
      </c>
      <c r="J4600" s="104"/>
      <c r="K4600" s="104"/>
      <c r="L4600" s="94">
        <f t="shared" si="1692"/>
        <v>0</v>
      </c>
      <c r="M4600" s="104"/>
      <c r="N4600" s="104"/>
      <c r="R4600" s="352">
        <f>L4600-[1]გადასახდელები!L4600</f>
        <v>0</v>
      </c>
    </row>
    <row r="4601" spans="2:18" ht="20.25" hidden="1" customHeight="1">
      <c r="B4601" s="36" t="str">
        <f t="shared" si="1693"/>
        <v>b</v>
      </c>
      <c r="C4601" s="42">
        <v>4</v>
      </c>
      <c r="D4601" s="42"/>
      <c r="F4601" s="29"/>
      <c r="G4601" s="47" t="s">
        <v>357</v>
      </c>
      <c r="H4601" s="103"/>
      <c r="I4601" s="94">
        <f t="shared" si="1694"/>
        <v>0</v>
      </c>
      <c r="J4601" s="104"/>
      <c r="K4601" s="104"/>
      <c r="L4601" s="94">
        <f t="shared" si="1692"/>
        <v>0</v>
      </c>
      <c r="M4601" s="104"/>
      <c r="N4601" s="104"/>
      <c r="R4601" s="352">
        <f>L4601-[1]გადასახდელები!L4601</f>
        <v>0</v>
      </c>
    </row>
    <row r="4602" spans="2:18" ht="30.75" hidden="1" customHeight="1">
      <c r="B4602" s="36" t="str">
        <f t="shared" si="1693"/>
        <v>b</v>
      </c>
      <c r="C4602" s="42">
        <v>4</v>
      </c>
      <c r="D4602" s="42"/>
      <c r="F4602" s="29"/>
      <c r="G4602" s="47" t="s">
        <v>364</v>
      </c>
      <c r="H4602" s="103"/>
      <c r="I4602" s="94">
        <f t="shared" si="1694"/>
        <v>0</v>
      </c>
      <c r="J4602" s="104"/>
      <c r="K4602" s="104"/>
      <c r="L4602" s="94">
        <f t="shared" si="1692"/>
        <v>0</v>
      </c>
      <c r="M4602" s="104"/>
      <c r="N4602" s="104"/>
      <c r="R4602" s="352">
        <f>L4602-[1]გადასახდელები!L4602</f>
        <v>0</v>
      </c>
    </row>
    <row r="4603" spans="2:18" ht="20.25" hidden="1" customHeight="1">
      <c r="B4603" s="36" t="str">
        <f t="shared" si="1693"/>
        <v>b</v>
      </c>
      <c r="C4603" s="42">
        <v>4</v>
      </c>
      <c r="D4603" s="42"/>
      <c r="F4603" s="29"/>
      <c r="G4603" s="47" t="s">
        <v>366</v>
      </c>
      <c r="H4603" s="103"/>
      <c r="I4603" s="94">
        <f t="shared" si="1694"/>
        <v>0</v>
      </c>
      <c r="J4603" s="104"/>
      <c r="K4603" s="104"/>
      <c r="L4603" s="94">
        <f t="shared" si="1692"/>
        <v>0</v>
      </c>
      <c r="M4603" s="104"/>
      <c r="N4603" s="104"/>
      <c r="R4603" s="352">
        <f>L4603-[1]გადასახდელები!L4603</f>
        <v>0</v>
      </c>
    </row>
    <row r="4604" spans="2:18" ht="20.25" hidden="1" customHeight="1">
      <c r="B4604" s="36" t="str">
        <f t="shared" si="1693"/>
        <v>b</v>
      </c>
      <c r="C4604" s="42">
        <v>4</v>
      </c>
      <c r="D4604" s="42"/>
      <c r="F4604" s="29"/>
      <c r="G4604" s="47" t="s">
        <v>359</v>
      </c>
      <c r="H4604" s="103"/>
      <c r="I4604" s="94">
        <f t="shared" si="1694"/>
        <v>0</v>
      </c>
      <c r="J4604" s="104"/>
      <c r="K4604" s="104"/>
      <c r="L4604" s="94">
        <f t="shared" si="1692"/>
        <v>0</v>
      </c>
      <c r="M4604" s="104"/>
      <c r="N4604" s="104"/>
      <c r="R4604" s="352">
        <f>L4604-[1]გადასახდელები!L4604</f>
        <v>0</v>
      </c>
    </row>
    <row r="4605" spans="2:18" ht="21" hidden="1" customHeight="1" thickBot="1">
      <c r="B4605" s="36" t="str">
        <f t="shared" si="1693"/>
        <v>b</v>
      </c>
      <c r="C4605" s="42">
        <v>4</v>
      </c>
      <c r="D4605" s="42"/>
      <c r="F4605" s="29"/>
      <c r="G4605" s="47" t="s">
        <v>365</v>
      </c>
      <c r="H4605" s="103"/>
      <c r="I4605" s="94">
        <f>J4605+K4605</f>
        <v>0</v>
      </c>
      <c r="J4605" s="104"/>
      <c r="K4605" s="104"/>
      <c r="L4605" s="94">
        <f>M4605+N4605</f>
        <v>0</v>
      </c>
      <c r="M4605" s="104"/>
      <c r="N4605" s="104"/>
      <c r="R4605" s="352">
        <f>L4605-[1]გადასახდელები!L4605</f>
        <v>0</v>
      </c>
    </row>
    <row r="4606" spans="2:18" ht="80.25" customHeight="1" thickBot="1">
      <c r="B4606" s="36" t="str">
        <f t="shared" si="1693"/>
        <v>a</v>
      </c>
      <c r="C4606" s="42">
        <v>1</v>
      </c>
      <c r="D4606" s="42"/>
      <c r="E4606" s="24"/>
      <c r="F4606" s="32" t="s">
        <v>108</v>
      </c>
      <c r="G4606" s="326" t="s">
        <v>766</v>
      </c>
      <c r="H4606" s="79">
        <f>H4608+H4740+H4803+H4819</f>
        <v>478.1</v>
      </c>
      <c r="I4606" s="80">
        <f t="shared" ref="I4606:I4669" si="1695">J4606+K4606</f>
        <v>998.4</v>
      </c>
      <c r="J4606" s="81">
        <f>J4608+J4740+J4803+J4819</f>
        <v>0</v>
      </c>
      <c r="K4606" s="81">
        <f>K4608+K4740+K4803+K4819</f>
        <v>998.4</v>
      </c>
      <c r="L4606" s="80">
        <f t="shared" ref="L4606:L4669" si="1696">M4606+N4606</f>
        <v>194.79999999999998</v>
      </c>
      <c r="M4606" s="81">
        <f>M4608+M4740+M4803+M4819</f>
        <v>0</v>
      </c>
      <c r="N4606" s="81">
        <f>N4608+N4740+N4803+N4819</f>
        <v>194.79999999999998</v>
      </c>
      <c r="O4606" s="82" t="s">
        <v>146</v>
      </c>
      <c r="P4606" s="43">
        <v>1</v>
      </c>
      <c r="R4606" s="352">
        <f>L4606-[1]გადასახდელები!L4606</f>
        <v>-185.20000000000002</v>
      </c>
    </row>
    <row r="4607" spans="2:18" ht="21" hidden="1" customHeight="1" thickTop="1">
      <c r="B4607" s="36" t="str">
        <f t="shared" si="1693"/>
        <v>b</v>
      </c>
      <c r="C4607" s="42">
        <v>2</v>
      </c>
      <c r="D4607" s="42"/>
      <c r="F4607" s="26"/>
      <c r="G4607" s="46" t="s">
        <v>162</v>
      </c>
      <c r="H4607" s="83"/>
      <c r="I4607" s="84">
        <f t="shared" si="1695"/>
        <v>0</v>
      </c>
      <c r="J4607" s="85"/>
      <c r="K4607" s="85"/>
      <c r="L4607" s="84">
        <f t="shared" si="1696"/>
        <v>0</v>
      </c>
      <c r="M4607" s="85"/>
      <c r="N4607" s="85"/>
      <c r="R4607" s="352">
        <f>L4607-[1]გადასახდელები!L4607</f>
        <v>0</v>
      </c>
    </row>
    <row r="4608" spans="2:18" ht="20.25" customHeight="1" thickTop="1">
      <c r="B4608" s="36" t="str">
        <f t="shared" si="1693"/>
        <v>a</v>
      </c>
      <c r="C4608" s="42">
        <v>2</v>
      </c>
      <c r="D4608" s="42"/>
      <c r="E4608" s="24">
        <v>7062</v>
      </c>
      <c r="F4608" s="341" t="s">
        <v>524</v>
      </c>
      <c r="G4608" s="58" t="s">
        <v>163</v>
      </c>
      <c r="H4608" s="86">
        <f>H4609+H4620+H4688+H4696+H4697+H4707+H4717</f>
        <v>478.1</v>
      </c>
      <c r="I4608" s="87">
        <f t="shared" si="1695"/>
        <v>998.4</v>
      </c>
      <c r="J4608" s="88">
        <f>J4609+J4620+J4688+J4696+J4697+J4707+J4717+J4687</f>
        <v>0</v>
      </c>
      <c r="K4608" s="88">
        <f>K4609+K4620+K4688+K4696+K4697+K4707+K4717</f>
        <v>998.4</v>
      </c>
      <c r="L4608" s="87">
        <f t="shared" si="1696"/>
        <v>194.79999999999998</v>
      </c>
      <c r="M4608" s="88">
        <f>M4609+M4620+M4688+M4696+M4697+M4707+M4717+M4687</f>
        <v>0</v>
      </c>
      <c r="N4608" s="88">
        <f>N4609+N4620+N4688+N4696+N4697+N4707+N4717</f>
        <v>194.79999999999998</v>
      </c>
      <c r="O4608" s="82" t="s">
        <v>146</v>
      </c>
      <c r="R4608" s="352">
        <f>L4608-[1]გადასახდელები!L4608</f>
        <v>-185.20000000000002</v>
      </c>
    </row>
    <row r="4609" spans="2:18" ht="20.25" hidden="1" customHeight="1">
      <c r="B4609" s="36" t="str">
        <f t="shared" si="1693"/>
        <v>b</v>
      </c>
      <c r="C4609" s="42">
        <v>31</v>
      </c>
      <c r="D4609" s="42"/>
      <c r="F4609" s="341" t="s">
        <v>525</v>
      </c>
      <c r="G4609" s="57" t="s">
        <v>164</v>
      </c>
      <c r="H4609" s="89">
        <f>H4610+H4619</f>
        <v>0</v>
      </c>
      <c r="I4609" s="90">
        <f t="shared" si="1695"/>
        <v>0</v>
      </c>
      <c r="J4609" s="92">
        <f>J4610+J4619</f>
        <v>0</v>
      </c>
      <c r="K4609" s="92">
        <f>K4610+K4619</f>
        <v>0</v>
      </c>
      <c r="L4609" s="90">
        <f t="shared" si="1696"/>
        <v>0</v>
      </c>
      <c r="M4609" s="92">
        <f>M4610+M4619</f>
        <v>0</v>
      </c>
      <c r="N4609" s="92">
        <f>N4610+N4619</f>
        <v>0</v>
      </c>
      <c r="O4609" s="82" t="s">
        <v>146</v>
      </c>
      <c r="R4609" s="352">
        <f>L4609-[1]გადასახდელები!L4609</f>
        <v>0</v>
      </c>
    </row>
    <row r="4610" spans="2:18" ht="20.25" hidden="1" customHeight="1">
      <c r="B4610" s="36" t="str">
        <f t="shared" si="1693"/>
        <v>b</v>
      </c>
      <c r="C4610" s="42">
        <v>4</v>
      </c>
      <c r="D4610" s="42"/>
      <c r="F4610" s="341" t="s">
        <v>526</v>
      </c>
      <c r="G4610" s="47" t="s">
        <v>165</v>
      </c>
      <c r="H4610" s="93">
        <f>H4611+H4618</f>
        <v>0</v>
      </c>
      <c r="I4610" s="94">
        <f t="shared" si="1695"/>
        <v>0</v>
      </c>
      <c r="J4610" s="95">
        <f>J4611+J4618</f>
        <v>0</v>
      </c>
      <c r="K4610" s="95">
        <f>K4611+K4618</f>
        <v>0</v>
      </c>
      <c r="L4610" s="94">
        <f t="shared" si="1696"/>
        <v>0</v>
      </c>
      <c r="M4610" s="95">
        <f>M4611+M4618</f>
        <v>0</v>
      </c>
      <c r="N4610" s="95">
        <f>N4611+N4618</f>
        <v>0</v>
      </c>
      <c r="O4610" s="82" t="s">
        <v>146</v>
      </c>
      <c r="R4610" s="352">
        <f>L4610-[1]გადასახდელები!L4610</f>
        <v>0</v>
      </c>
    </row>
    <row r="4611" spans="2:18" ht="20.25" hidden="1" customHeight="1">
      <c r="B4611" s="36" t="str">
        <f t="shared" si="1693"/>
        <v>b</v>
      </c>
      <c r="C4611" s="42">
        <v>5</v>
      </c>
      <c r="D4611" s="42"/>
      <c r="F4611" s="342" t="s">
        <v>527</v>
      </c>
      <c r="G4611" s="48" t="s">
        <v>166</v>
      </c>
      <c r="H4611" s="96">
        <f>SUM(H4612:H4617)</f>
        <v>0</v>
      </c>
      <c r="I4611" s="97">
        <f t="shared" si="1695"/>
        <v>0</v>
      </c>
      <c r="J4611" s="98">
        <f>SUM(J4612:J4617)</f>
        <v>0</v>
      </c>
      <c r="K4611" s="98">
        <f>SUM(K4612:K4617)</f>
        <v>0</v>
      </c>
      <c r="L4611" s="97">
        <f t="shared" si="1696"/>
        <v>0</v>
      </c>
      <c r="M4611" s="98">
        <f>SUM(M4612:M4617)</f>
        <v>0</v>
      </c>
      <c r="N4611" s="98">
        <f>SUM(N4612:N4617)</f>
        <v>0</v>
      </c>
      <c r="O4611" s="82" t="s">
        <v>146</v>
      </c>
      <c r="R4611" s="352">
        <f>L4611-[1]გადასახდელები!L4611</f>
        <v>0</v>
      </c>
    </row>
    <row r="4612" spans="2:18" ht="20.25" hidden="1" customHeight="1">
      <c r="B4612" s="36" t="str">
        <f t="shared" si="1693"/>
        <v>b</v>
      </c>
      <c r="C4612" s="42">
        <v>6</v>
      </c>
      <c r="D4612" s="42"/>
      <c r="F4612" s="343" t="s">
        <v>528</v>
      </c>
      <c r="G4612" s="45" t="s">
        <v>167</v>
      </c>
      <c r="H4612" s="99"/>
      <c r="I4612" s="91">
        <f t="shared" si="1695"/>
        <v>0</v>
      </c>
      <c r="J4612" s="100"/>
      <c r="K4612" s="100"/>
      <c r="L4612" s="91">
        <f t="shared" si="1696"/>
        <v>0</v>
      </c>
      <c r="M4612" s="100"/>
      <c r="N4612" s="100"/>
      <c r="R4612" s="352">
        <f>L4612-[1]გადასახდელები!L4612</f>
        <v>0</v>
      </c>
    </row>
    <row r="4613" spans="2:18" ht="20.25" hidden="1" customHeight="1">
      <c r="B4613" s="36" t="str">
        <f t="shared" si="1693"/>
        <v>b</v>
      </c>
      <c r="C4613" s="42">
        <v>6</v>
      </c>
      <c r="D4613" s="42"/>
      <c r="F4613" s="343" t="s">
        <v>592</v>
      </c>
      <c r="G4613" s="45" t="s">
        <v>168</v>
      </c>
      <c r="H4613" s="99"/>
      <c r="I4613" s="91">
        <f t="shared" si="1695"/>
        <v>0</v>
      </c>
      <c r="J4613" s="100"/>
      <c r="K4613" s="100"/>
      <c r="L4613" s="91">
        <f t="shared" si="1696"/>
        <v>0</v>
      </c>
      <c r="M4613" s="100"/>
      <c r="N4613" s="100"/>
      <c r="R4613" s="352">
        <f>L4613-[1]გადასახდელები!L4613</f>
        <v>0</v>
      </c>
    </row>
    <row r="4614" spans="2:18" ht="20.25" hidden="1" customHeight="1">
      <c r="B4614" s="36" t="str">
        <f t="shared" si="1693"/>
        <v>b</v>
      </c>
      <c r="C4614" s="42">
        <v>6</v>
      </c>
      <c r="D4614" s="42"/>
      <c r="F4614" s="343" t="s">
        <v>529</v>
      </c>
      <c r="G4614" s="45" t="s">
        <v>169</v>
      </c>
      <c r="H4614" s="99"/>
      <c r="I4614" s="91">
        <f t="shared" si="1695"/>
        <v>0</v>
      </c>
      <c r="J4614" s="100"/>
      <c r="K4614" s="100"/>
      <c r="L4614" s="91">
        <f t="shared" si="1696"/>
        <v>0</v>
      </c>
      <c r="M4614" s="100"/>
      <c r="N4614" s="100"/>
      <c r="R4614" s="352">
        <f>L4614-[1]გადასახდელები!L4614</f>
        <v>0</v>
      </c>
    </row>
    <row r="4615" spans="2:18" ht="20.25" hidden="1" customHeight="1">
      <c r="B4615" s="36" t="str">
        <f t="shared" ref="B4615:B4678" si="1697">IF(H4615+I4615+L4615&gt;0,"a","b")</f>
        <v>b</v>
      </c>
      <c r="C4615" s="42">
        <v>6</v>
      </c>
      <c r="D4615" s="42"/>
      <c r="F4615" s="343" t="s">
        <v>593</v>
      </c>
      <c r="G4615" s="45" t="s">
        <v>170</v>
      </c>
      <c r="H4615" s="99"/>
      <c r="I4615" s="91">
        <f t="shared" si="1695"/>
        <v>0</v>
      </c>
      <c r="J4615" s="100"/>
      <c r="K4615" s="100"/>
      <c r="L4615" s="91">
        <f t="shared" si="1696"/>
        <v>0</v>
      </c>
      <c r="M4615" s="100"/>
      <c r="N4615" s="100"/>
      <c r="R4615" s="352">
        <f>L4615-[1]გადასახდელები!L4615</f>
        <v>0</v>
      </c>
    </row>
    <row r="4616" spans="2:18" ht="20.25" hidden="1" customHeight="1">
      <c r="B4616" s="36" t="str">
        <f t="shared" si="1697"/>
        <v>b</v>
      </c>
      <c r="C4616" s="42">
        <v>6</v>
      </c>
      <c r="D4616" s="42"/>
      <c r="F4616" s="343" t="s">
        <v>594</v>
      </c>
      <c r="G4616" s="45" t="s">
        <v>171</v>
      </c>
      <c r="H4616" s="99"/>
      <c r="I4616" s="91">
        <f t="shared" si="1695"/>
        <v>0</v>
      </c>
      <c r="J4616" s="100"/>
      <c r="K4616" s="100"/>
      <c r="L4616" s="91">
        <f t="shared" si="1696"/>
        <v>0</v>
      </c>
      <c r="M4616" s="100"/>
      <c r="N4616" s="100"/>
      <c r="R4616" s="352">
        <f>L4616-[1]გადასახდელები!L4616</f>
        <v>0</v>
      </c>
    </row>
    <row r="4617" spans="2:18" ht="20.25" hidden="1" customHeight="1">
      <c r="B4617" s="36" t="str">
        <f t="shared" si="1697"/>
        <v>b</v>
      </c>
      <c r="C4617" s="42">
        <v>6</v>
      </c>
      <c r="D4617" s="42"/>
      <c r="F4617" s="343" t="s">
        <v>595</v>
      </c>
      <c r="G4617" s="45" t="s">
        <v>172</v>
      </c>
      <c r="H4617" s="99"/>
      <c r="I4617" s="91">
        <f t="shared" si="1695"/>
        <v>0</v>
      </c>
      <c r="J4617" s="100"/>
      <c r="K4617" s="100"/>
      <c r="L4617" s="91">
        <f t="shared" si="1696"/>
        <v>0</v>
      </c>
      <c r="M4617" s="100"/>
      <c r="N4617" s="100"/>
      <c r="R4617" s="352">
        <f>L4617-[1]გადასახდელები!L4617</f>
        <v>0</v>
      </c>
    </row>
    <row r="4618" spans="2:18" ht="20.25" hidden="1" customHeight="1">
      <c r="B4618" s="36" t="str">
        <f t="shared" si="1697"/>
        <v>b</v>
      </c>
      <c r="C4618" s="42">
        <v>5</v>
      </c>
      <c r="D4618" s="42"/>
      <c r="F4618" s="343" t="s">
        <v>596</v>
      </c>
      <c r="G4618" s="48" t="s">
        <v>173</v>
      </c>
      <c r="H4618" s="101"/>
      <c r="I4618" s="97">
        <f t="shared" si="1695"/>
        <v>0</v>
      </c>
      <c r="J4618" s="102"/>
      <c r="K4618" s="102"/>
      <c r="L4618" s="97">
        <f t="shared" si="1696"/>
        <v>0</v>
      </c>
      <c r="M4618" s="102"/>
      <c r="N4618" s="102"/>
      <c r="R4618" s="352">
        <f>L4618-[1]გადასახდელები!L4618</f>
        <v>0</v>
      </c>
    </row>
    <row r="4619" spans="2:18" ht="20.25" hidden="1" customHeight="1">
      <c r="B4619" s="36" t="str">
        <f t="shared" si="1697"/>
        <v>b</v>
      </c>
      <c r="C4619" s="42">
        <v>4</v>
      </c>
      <c r="D4619" s="42"/>
      <c r="F4619" s="343" t="s">
        <v>597</v>
      </c>
      <c r="G4619" s="47" t="s">
        <v>174</v>
      </c>
      <c r="H4619" s="103"/>
      <c r="I4619" s="94">
        <f t="shared" si="1695"/>
        <v>0</v>
      </c>
      <c r="J4619" s="104"/>
      <c r="K4619" s="104"/>
      <c r="L4619" s="94">
        <f t="shared" si="1696"/>
        <v>0</v>
      </c>
      <c r="M4619" s="104"/>
      <c r="N4619" s="104"/>
      <c r="R4619" s="352">
        <f>L4619-[1]გადასახდელები!L4619</f>
        <v>0</v>
      </c>
    </row>
    <row r="4620" spans="2:18" ht="20.25" hidden="1" customHeight="1">
      <c r="B4620" s="36" t="str">
        <f t="shared" si="1697"/>
        <v>b</v>
      </c>
      <c r="C4620" s="42">
        <v>3</v>
      </c>
      <c r="D4620" s="42"/>
      <c r="F4620" s="342" t="s">
        <v>530</v>
      </c>
      <c r="G4620" s="57" t="s">
        <v>175</v>
      </c>
      <c r="H4620" s="89">
        <f>H4621+H4622+H4625+H4661+H4662+H4663+H4664+H4665+H4672+H4673</f>
        <v>0</v>
      </c>
      <c r="I4620" s="90">
        <f t="shared" si="1695"/>
        <v>0</v>
      </c>
      <c r="J4620" s="92">
        <f>J4621+J4622+J4625+J4661+J4662+J4663+J4664+J4665+J4672+J4673</f>
        <v>0</v>
      </c>
      <c r="K4620" s="92">
        <f>K4621+K4622+K4625+K4661+K4662+K4663+K4664+K4665+K4672+K4673</f>
        <v>0</v>
      </c>
      <c r="L4620" s="90">
        <f t="shared" si="1696"/>
        <v>0</v>
      </c>
      <c r="M4620" s="92">
        <f>M4621+M4622+M4625+M4661+M4662+M4663+M4664+M4665+M4672+M4673</f>
        <v>0</v>
      </c>
      <c r="N4620" s="92">
        <f>N4621+N4622+N4625+N4661+N4662+N4663+N4664+N4665+N4672+N4673</f>
        <v>0</v>
      </c>
      <c r="O4620" s="82" t="s">
        <v>146</v>
      </c>
      <c r="R4620" s="352">
        <f>L4620-[1]გადასახდელები!L4620</f>
        <v>0</v>
      </c>
    </row>
    <row r="4621" spans="2:18" ht="20.25" hidden="1" customHeight="1">
      <c r="B4621" s="36" t="str">
        <f t="shared" si="1697"/>
        <v>b</v>
      </c>
      <c r="C4621" s="42">
        <v>4</v>
      </c>
      <c r="D4621" s="42"/>
      <c r="F4621" s="343" t="s">
        <v>531</v>
      </c>
      <c r="G4621" s="47" t="s">
        <v>176</v>
      </c>
      <c r="H4621" s="103"/>
      <c r="I4621" s="94">
        <f t="shared" si="1695"/>
        <v>0</v>
      </c>
      <c r="J4621" s="104"/>
      <c r="K4621" s="104"/>
      <c r="L4621" s="94">
        <f t="shared" si="1696"/>
        <v>0</v>
      </c>
      <c r="M4621" s="104"/>
      <c r="N4621" s="104"/>
      <c r="R4621" s="352">
        <f>L4621-[1]გადასახდელები!L4621</f>
        <v>0</v>
      </c>
    </row>
    <row r="4622" spans="2:18" ht="20.25" hidden="1" customHeight="1">
      <c r="B4622" s="36" t="str">
        <f t="shared" si="1697"/>
        <v>b</v>
      </c>
      <c r="C4622" s="42">
        <v>4</v>
      </c>
      <c r="D4622" s="42"/>
      <c r="F4622" s="342" t="s">
        <v>532</v>
      </c>
      <c r="G4622" s="47" t="s">
        <v>177</v>
      </c>
      <c r="H4622" s="93">
        <f>SUM(H4623:H4624)</f>
        <v>0</v>
      </c>
      <c r="I4622" s="94">
        <f t="shared" si="1695"/>
        <v>0</v>
      </c>
      <c r="J4622" s="95">
        <f>SUM(J4623:J4624)</f>
        <v>0</v>
      </c>
      <c r="K4622" s="95">
        <f>SUM(K4623:K4624)</f>
        <v>0</v>
      </c>
      <c r="L4622" s="94">
        <f t="shared" si="1696"/>
        <v>0</v>
      </c>
      <c r="M4622" s="95">
        <f>SUM(M4623:M4624)</f>
        <v>0</v>
      </c>
      <c r="N4622" s="95">
        <f>SUM(N4623:N4624)</f>
        <v>0</v>
      </c>
      <c r="O4622" s="82" t="s">
        <v>146</v>
      </c>
      <c r="R4622" s="352">
        <f>L4622-[1]გადასახდელები!L4622</f>
        <v>0</v>
      </c>
    </row>
    <row r="4623" spans="2:18" ht="20.25" hidden="1" customHeight="1">
      <c r="B4623" s="36" t="str">
        <f t="shared" si="1697"/>
        <v>b</v>
      </c>
      <c r="C4623" s="42">
        <v>5</v>
      </c>
      <c r="D4623" s="42"/>
      <c r="F4623" s="343" t="s">
        <v>533</v>
      </c>
      <c r="G4623" s="48" t="s">
        <v>178</v>
      </c>
      <c r="H4623" s="101"/>
      <c r="I4623" s="97">
        <f t="shared" si="1695"/>
        <v>0</v>
      </c>
      <c r="J4623" s="102"/>
      <c r="K4623" s="102"/>
      <c r="L4623" s="97">
        <f t="shared" si="1696"/>
        <v>0</v>
      </c>
      <c r="M4623" s="102"/>
      <c r="N4623" s="102"/>
      <c r="R4623" s="352">
        <f>L4623-[1]გადასახდელები!L4623</f>
        <v>0</v>
      </c>
    </row>
    <row r="4624" spans="2:18" ht="20.25" hidden="1" customHeight="1">
      <c r="B4624" s="36" t="str">
        <f t="shared" si="1697"/>
        <v>b</v>
      </c>
      <c r="C4624" s="42">
        <v>5</v>
      </c>
      <c r="D4624" s="42"/>
      <c r="F4624" s="343" t="s">
        <v>598</v>
      </c>
      <c r="G4624" s="48" t="s">
        <v>179</v>
      </c>
      <c r="H4624" s="101"/>
      <c r="I4624" s="97">
        <f t="shared" si="1695"/>
        <v>0</v>
      </c>
      <c r="J4624" s="102"/>
      <c r="K4624" s="102"/>
      <c r="L4624" s="97">
        <f t="shared" si="1696"/>
        <v>0</v>
      </c>
      <c r="M4624" s="102"/>
      <c r="N4624" s="102"/>
      <c r="R4624" s="352">
        <f>L4624-[1]გადასახდელები!L4624</f>
        <v>0</v>
      </c>
    </row>
    <row r="4625" spans="2:18" ht="20.25" hidden="1" customHeight="1">
      <c r="B4625" s="36" t="str">
        <f t="shared" si="1697"/>
        <v>b</v>
      </c>
      <c r="C4625" s="42">
        <v>4</v>
      </c>
      <c r="D4625" s="42"/>
      <c r="F4625" s="342" t="s">
        <v>534</v>
      </c>
      <c r="G4625" s="47" t="s">
        <v>180</v>
      </c>
      <c r="H4625" s="93">
        <f>H4626+H4627+H4628+H4629+H4641+H4645+H4646+H4647+H4648+H4649+H4650+H4651+H4659+H4660</f>
        <v>0</v>
      </c>
      <c r="I4625" s="94">
        <f t="shared" si="1695"/>
        <v>0</v>
      </c>
      <c r="J4625" s="95">
        <f>J4626+J4627+J4628+J4629+J4641+J4645+J4646+J4647+J4648+J4649+J4650+J4651+J4659+J4660</f>
        <v>0</v>
      </c>
      <c r="K4625" s="95">
        <f>K4626+K4627+K4628+K4629+K4641+K4645+K4646+K4647+K4648+K4649+K4650+K4651+K4659+K4660</f>
        <v>0</v>
      </c>
      <c r="L4625" s="94">
        <f t="shared" si="1696"/>
        <v>0</v>
      </c>
      <c r="M4625" s="95">
        <f>M4626+M4627+M4628+M4629+M4641+M4645+M4646+M4647+M4648+M4649+M4650+M4651+M4659+M4660</f>
        <v>0</v>
      </c>
      <c r="N4625" s="95">
        <f>N4626+N4627+N4628+N4629+N4641+N4645+N4646+N4647+N4648+N4649+N4650+N4651+N4659+N4660</f>
        <v>0</v>
      </c>
      <c r="O4625" s="82" t="s">
        <v>146</v>
      </c>
      <c r="R4625" s="352">
        <f>L4625-[1]გადასახდელები!L4625</f>
        <v>0</v>
      </c>
    </row>
    <row r="4626" spans="2:18" ht="42.75" hidden="1" customHeight="1">
      <c r="B4626" s="36" t="str">
        <f t="shared" si="1697"/>
        <v>b</v>
      </c>
      <c r="C4626" s="42">
        <v>5</v>
      </c>
      <c r="D4626" s="42"/>
      <c r="F4626" s="343" t="s">
        <v>535</v>
      </c>
      <c r="G4626" s="48" t="s">
        <v>229</v>
      </c>
      <c r="H4626" s="101"/>
      <c r="I4626" s="97">
        <f t="shared" si="1695"/>
        <v>0</v>
      </c>
      <c r="J4626" s="102"/>
      <c r="K4626" s="102"/>
      <c r="L4626" s="97">
        <f t="shared" si="1696"/>
        <v>0</v>
      </c>
      <c r="M4626" s="102"/>
      <c r="N4626" s="102"/>
      <c r="R4626" s="352">
        <f>L4626-[1]გადასახდელები!L4626</f>
        <v>0</v>
      </c>
    </row>
    <row r="4627" spans="2:18" ht="30.75" hidden="1" customHeight="1">
      <c r="B4627" s="36" t="str">
        <f t="shared" si="1697"/>
        <v>b</v>
      </c>
      <c r="C4627" s="42">
        <v>5</v>
      </c>
      <c r="D4627" s="42"/>
      <c r="F4627" s="343" t="s">
        <v>599</v>
      </c>
      <c r="G4627" s="49" t="s">
        <v>196</v>
      </c>
      <c r="H4627" s="101"/>
      <c r="I4627" s="97">
        <f t="shared" si="1695"/>
        <v>0</v>
      </c>
      <c r="J4627" s="102"/>
      <c r="K4627" s="102"/>
      <c r="L4627" s="97">
        <f t="shared" si="1696"/>
        <v>0</v>
      </c>
      <c r="M4627" s="102"/>
      <c r="N4627" s="102"/>
      <c r="R4627" s="352">
        <f>L4627-[1]გადასახდელები!L4627</f>
        <v>0</v>
      </c>
    </row>
    <row r="4628" spans="2:18" ht="60.75" hidden="1" customHeight="1">
      <c r="B4628" s="36" t="str">
        <f t="shared" si="1697"/>
        <v>b</v>
      </c>
      <c r="C4628" s="42">
        <v>5</v>
      </c>
      <c r="D4628" s="42"/>
      <c r="F4628" s="343" t="s">
        <v>536</v>
      </c>
      <c r="G4628" s="49" t="s">
        <v>230</v>
      </c>
      <c r="H4628" s="101"/>
      <c r="I4628" s="97">
        <f t="shared" si="1695"/>
        <v>0</v>
      </c>
      <c r="J4628" s="102"/>
      <c r="K4628" s="102"/>
      <c r="L4628" s="97">
        <f t="shared" si="1696"/>
        <v>0</v>
      </c>
      <c r="M4628" s="102"/>
      <c r="N4628" s="102"/>
      <c r="R4628" s="352">
        <f>L4628-[1]გადასახდელები!L4628</f>
        <v>0</v>
      </c>
    </row>
    <row r="4629" spans="2:18" ht="30.75" hidden="1" customHeight="1">
      <c r="B4629" s="36" t="str">
        <f t="shared" si="1697"/>
        <v>b</v>
      </c>
      <c r="C4629" s="42">
        <v>5</v>
      </c>
      <c r="D4629" s="42"/>
      <c r="F4629" s="342" t="s">
        <v>537</v>
      </c>
      <c r="G4629" s="48" t="s">
        <v>195</v>
      </c>
      <c r="H4629" s="96">
        <f>SUM(H4630:H4640)</f>
        <v>0</v>
      </c>
      <c r="I4629" s="97">
        <f t="shared" si="1695"/>
        <v>0</v>
      </c>
      <c r="J4629" s="98">
        <f>SUM(J4630:J4640)</f>
        <v>0</v>
      </c>
      <c r="K4629" s="98">
        <f>SUM(K4630:K4640)</f>
        <v>0</v>
      </c>
      <c r="L4629" s="97">
        <f t="shared" si="1696"/>
        <v>0</v>
      </c>
      <c r="M4629" s="98">
        <f>SUM(M4630:M4640)</f>
        <v>0</v>
      </c>
      <c r="N4629" s="98">
        <f>SUM(N4630:N4640)</f>
        <v>0</v>
      </c>
      <c r="O4629" s="82" t="s">
        <v>146</v>
      </c>
      <c r="R4629" s="352">
        <f>L4629-[1]გადასახდელები!L4629</f>
        <v>0</v>
      </c>
    </row>
    <row r="4630" spans="2:18" ht="20.25" hidden="1" customHeight="1">
      <c r="B4630" s="36" t="str">
        <f t="shared" si="1697"/>
        <v>b</v>
      </c>
      <c r="C4630" s="42">
        <v>6</v>
      </c>
      <c r="D4630" s="42"/>
      <c r="F4630" s="343" t="s">
        <v>600</v>
      </c>
      <c r="G4630" s="45" t="s">
        <v>181</v>
      </c>
      <c r="H4630" s="106"/>
      <c r="I4630" s="105">
        <f t="shared" si="1695"/>
        <v>0</v>
      </c>
      <c r="J4630" s="107"/>
      <c r="K4630" s="107"/>
      <c r="L4630" s="105">
        <f t="shared" si="1696"/>
        <v>0</v>
      </c>
      <c r="M4630" s="107"/>
      <c r="N4630" s="107"/>
      <c r="R4630" s="352">
        <f>L4630-[1]გადასახდელები!L4630</f>
        <v>0</v>
      </c>
    </row>
    <row r="4631" spans="2:18" ht="20.25" hidden="1" customHeight="1">
      <c r="B4631" s="36" t="str">
        <f t="shared" si="1697"/>
        <v>b</v>
      </c>
      <c r="C4631" s="42">
        <v>6</v>
      </c>
      <c r="D4631" s="42"/>
      <c r="F4631" s="343" t="s">
        <v>601</v>
      </c>
      <c r="G4631" s="45" t="s">
        <v>182</v>
      </c>
      <c r="H4631" s="106"/>
      <c r="I4631" s="105">
        <f t="shared" si="1695"/>
        <v>0</v>
      </c>
      <c r="J4631" s="107"/>
      <c r="K4631" s="107"/>
      <c r="L4631" s="105">
        <f t="shared" si="1696"/>
        <v>0</v>
      </c>
      <c r="M4631" s="107"/>
      <c r="N4631" s="107"/>
      <c r="R4631" s="352">
        <f>L4631-[1]გადასახდელები!L4631</f>
        <v>0</v>
      </c>
    </row>
    <row r="4632" spans="2:18" ht="20.25" hidden="1" customHeight="1">
      <c r="B4632" s="36" t="str">
        <f t="shared" si="1697"/>
        <v>b</v>
      </c>
      <c r="C4632" s="42">
        <v>6</v>
      </c>
      <c r="D4632" s="42"/>
      <c r="F4632" s="343" t="s">
        <v>602</v>
      </c>
      <c r="G4632" s="45" t="s">
        <v>183</v>
      </c>
      <c r="H4632" s="106"/>
      <c r="I4632" s="105">
        <f t="shared" si="1695"/>
        <v>0</v>
      </c>
      <c r="J4632" s="107"/>
      <c r="K4632" s="107"/>
      <c r="L4632" s="105">
        <f t="shared" si="1696"/>
        <v>0</v>
      </c>
      <c r="M4632" s="107"/>
      <c r="N4632" s="107"/>
      <c r="R4632" s="352">
        <f>L4632-[1]გადასახდელები!L4632</f>
        <v>0</v>
      </c>
    </row>
    <row r="4633" spans="2:18" ht="20.25" hidden="1" customHeight="1">
      <c r="B4633" s="36" t="str">
        <f t="shared" si="1697"/>
        <v>b</v>
      </c>
      <c r="C4633" s="42">
        <v>6</v>
      </c>
      <c r="D4633" s="42"/>
      <c r="F4633" s="343" t="s">
        <v>603</v>
      </c>
      <c r="G4633" s="45" t="s">
        <v>184</v>
      </c>
      <c r="H4633" s="106"/>
      <c r="I4633" s="105">
        <f t="shared" si="1695"/>
        <v>0</v>
      </c>
      <c r="J4633" s="107"/>
      <c r="K4633" s="107"/>
      <c r="L4633" s="105">
        <f t="shared" si="1696"/>
        <v>0</v>
      </c>
      <c r="M4633" s="107"/>
      <c r="N4633" s="107"/>
      <c r="R4633" s="352">
        <f>L4633-[1]გადასახდელები!L4633</f>
        <v>0</v>
      </c>
    </row>
    <row r="4634" spans="2:18" ht="20.25" hidden="1" customHeight="1">
      <c r="B4634" s="36" t="str">
        <f t="shared" si="1697"/>
        <v>b</v>
      </c>
      <c r="C4634" s="42">
        <v>6</v>
      </c>
      <c r="D4634" s="42"/>
      <c r="F4634" s="343" t="s">
        <v>538</v>
      </c>
      <c r="G4634" s="45" t="s">
        <v>185</v>
      </c>
      <c r="H4634" s="106"/>
      <c r="I4634" s="105">
        <f t="shared" si="1695"/>
        <v>0</v>
      </c>
      <c r="J4634" s="107"/>
      <c r="K4634" s="107"/>
      <c r="L4634" s="105">
        <f t="shared" si="1696"/>
        <v>0</v>
      </c>
      <c r="M4634" s="107"/>
      <c r="N4634" s="107"/>
      <c r="R4634" s="352">
        <f>L4634-[1]გადასახდელები!L4634</f>
        <v>0</v>
      </c>
    </row>
    <row r="4635" spans="2:18" ht="20.25" hidden="1" customHeight="1">
      <c r="B4635" s="36" t="str">
        <f t="shared" si="1697"/>
        <v>b</v>
      </c>
      <c r="C4635" s="42">
        <v>6</v>
      </c>
      <c r="D4635" s="42"/>
      <c r="F4635" s="343" t="s">
        <v>604</v>
      </c>
      <c r="G4635" s="45" t="s">
        <v>186</v>
      </c>
      <c r="H4635" s="106"/>
      <c r="I4635" s="105">
        <f t="shared" si="1695"/>
        <v>0</v>
      </c>
      <c r="J4635" s="107"/>
      <c r="K4635" s="107"/>
      <c r="L4635" s="105">
        <f t="shared" si="1696"/>
        <v>0</v>
      </c>
      <c r="M4635" s="107"/>
      <c r="N4635" s="107"/>
      <c r="R4635" s="352">
        <f>L4635-[1]გადასახდელები!L4635</f>
        <v>0</v>
      </c>
    </row>
    <row r="4636" spans="2:18" ht="20.25" hidden="1" customHeight="1">
      <c r="B4636" s="36" t="str">
        <f t="shared" si="1697"/>
        <v>b</v>
      </c>
      <c r="C4636" s="42">
        <v>6</v>
      </c>
      <c r="D4636" s="42"/>
      <c r="F4636" s="343" t="s">
        <v>605</v>
      </c>
      <c r="G4636" s="45" t="s">
        <v>187</v>
      </c>
      <c r="H4636" s="106"/>
      <c r="I4636" s="105">
        <f t="shared" si="1695"/>
        <v>0</v>
      </c>
      <c r="J4636" s="107"/>
      <c r="K4636" s="107"/>
      <c r="L4636" s="105">
        <f t="shared" si="1696"/>
        <v>0</v>
      </c>
      <c r="M4636" s="107"/>
      <c r="N4636" s="107"/>
      <c r="R4636" s="352">
        <f>L4636-[1]გადასახდელები!L4636</f>
        <v>0</v>
      </c>
    </row>
    <row r="4637" spans="2:18" ht="20.25" hidden="1" customHeight="1">
      <c r="B4637" s="36" t="str">
        <f t="shared" si="1697"/>
        <v>b</v>
      </c>
      <c r="C4637" s="42">
        <v>6</v>
      </c>
      <c r="D4637" s="42"/>
      <c r="F4637" s="343" t="s">
        <v>606</v>
      </c>
      <c r="G4637" s="45" t="s">
        <v>188</v>
      </c>
      <c r="H4637" s="106"/>
      <c r="I4637" s="105">
        <f t="shared" si="1695"/>
        <v>0</v>
      </c>
      <c r="J4637" s="107"/>
      <c r="K4637" s="107"/>
      <c r="L4637" s="105">
        <f t="shared" si="1696"/>
        <v>0</v>
      </c>
      <c r="M4637" s="107"/>
      <c r="N4637" s="107"/>
      <c r="R4637" s="352">
        <f>L4637-[1]გადასახდელები!L4637</f>
        <v>0</v>
      </c>
    </row>
    <row r="4638" spans="2:18" ht="20.25" hidden="1" customHeight="1">
      <c r="B4638" s="36" t="str">
        <f t="shared" si="1697"/>
        <v>b</v>
      </c>
      <c r="C4638" s="42">
        <v>6</v>
      </c>
      <c r="D4638" s="42"/>
      <c r="F4638" s="343" t="s">
        <v>607</v>
      </c>
      <c r="G4638" s="45" t="s">
        <v>189</v>
      </c>
      <c r="H4638" s="106"/>
      <c r="I4638" s="105">
        <f t="shared" si="1695"/>
        <v>0</v>
      </c>
      <c r="J4638" s="107"/>
      <c r="K4638" s="107"/>
      <c r="L4638" s="105">
        <f t="shared" si="1696"/>
        <v>0</v>
      </c>
      <c r="M4638" s="107"/>
      <c r="N4638" s="107"/>
      <c r="R4638" s="352">
        <f>L4638-[1]გადასახდელები!L4638</f>
        <v>0</v>
      </c>
    </row>
    <row r="4639" spans="2:18" ht="20.25" hidden="1" customHeight="1">
      <c r="B4639" s="36" t="str">
        <f t="shared" si="1697"/>
        <v>b</v>
      </c>
      <c r="C4639" s="42">
        <v>6</v>
      </c>
      <c r="D4639" s="42"/>
      <c r="F4639" s="343" t="s">
        <v>608</v>
      </c>
      <c r="G4639" s="45" t="s">
        <v>190</v>
      </c>
      <c r="H4639" s="106"/>
      <c r="I4639" s="105">
        <f t="shared" si="1695"/>
        <v>0</v>
      </c>
      <c r="J4639" s="107"/>
      <c r="K4639" s="107"/>
      <c r="L4639" s="105">
        <f t="shared" si="1696"/>
        <v>0</v>
      </c>
      <c r="M4639" s="107"/>
      <c r="N4639" s="107"/>
      <c r="R4639" s="352">
        <f>L4639-[1]გადასახდელები!L4639</f>
        <v>0</v>
      </c>
    </row>
    <row r="4640" spans="2:18" ht="30.75" hidden="1" customHeight="1">
      <c r="B4640" s="36" t="str">
        <f t="shared" si="1697"/>
        <v>b</v>
      </c>
      <c r="C4640" s="42">
        <v>6</v>
      </c>
      <c r="D4640" s="42"/>
      <c r="F4640" s="343" t="s">
        <v>539</v>
      </c>
      <c r="G4640" s="45" t="s">
        <v>231</v>
      </c>
      <c r="H4640" s="106"/>
      <c r="I4640" s="105">
        <f t="shared" si="1695"/>
        <v>0</v>
      </c>
      <c r="J4640" s="107"/>
      <c r="K4640" s="107"/>
      <c r="L4640" s="105">
        <f t="shared" si="1696"/>
        <v>0</v>
      </c>
      <c r="M4640" s="107"/>
      <c r="N4640" s="107"/>
      <c r="R4640" s="352">
        <f>L4640-[1]გადასახდელები!L4640</f>
        <v>0</v>
      </c>
    </row>
    <row r="4641" spans="2:18" ht="20.25" hidden="1" customHeight="1">
      <c r="B4641" s="36" t="str">
        <f t="shared" si="1697"/>
        <v>b</v>
      </c>
      <c r="C4641" s="42">
        <v>5</v>
      </c>
      <c r="D4641" s="42"/>
      <c r="F4641" s="342" t="s">
        <v>609</v>
      </c>
      <c r="G4641" s="48" t="s">
        <v>197</v>
      </c>
      <c r="H4641" s="96">
        <f>SUM(H4642:H4644)</f>
        <v>0</v>
      </c>
      <c r="I4641" s="97">
        <f t="shared" si="1695"/>
        <v>0</v>
      </c>
      <c r="J4641" s="98">
        <f>SUM(J4642:J4644)</f>
        <v>0</v>
      </c>
      <c r="K4641" s="98">
        <f>SUM(K4642:K4644)</f>
        <v>0</v>
      </c>
      <c r="L4641" s="97">
        <f t="shared" si="1696"/>
        <v>0</v>
      </c>
      <c r="M4641" s="98">
        <f>SUM(M4642:M4644)</f>
        <v>0</v>
      </c>
      <c r="N4641" s="98">
        <f>SUM(N4642:N4644)</f>
        <v>0</v>
      </c>
      <c r="O4641" s="82" t="s">
        <v>146</v>
      </c>
      <c r="R4641" s="352">
        <f>L4641-[1]გადასახდელები!L4641</f>
        <v>0</v>
      </c>
    </row>
    <row r="4642" spans="2:18" ht="20.25" hidden="1" customHeight="1">
      <c r="B4642" s="36" t="str">
        <f t="shared" si="1697"/>
        <v>b</v>
      </c>
      <c r="C4642" s="42">
        <v>6</v>
      </c>
      <c r="D4642" s="42"/>
      <c r="F4642" s="343" t="s">
        <v>610</v>
      </c>
      <c r="G4642" s="45" t="s">
        <v>191</v>
      </c>
      <c r="H4642" s="106"/>
      <c r="I4642" s="105">
        <f t="shared" si="1695"/>
        <v>0</v>
      </c>
      <c r="J4642" s="107"/>
      <c r="K4642" s="107"/>
      <c r="L4642" s="105">
        <f t="shared" si="1696"/>
        <v>0</v>
      </c>
      <c r="M4642" s="107"/>
      <c r="N4642" s="107"/>
      <c r="R4642" s="352">
        <f>L4642-[1]გადასახდელები!L4642</f>
        <v>0</v>
      </c>
    </row>
    <row r="4643" spans="2:18" ht="20.25" hidden="1" customHeight="1">
      <c r="B4643" s="36" t="str">
        <f t="shared" si="1697"/>
        <v>b</v>
      </c>
      <c r="C4643" s="42">
        <v>6</v>
      </c>
      <c r="D4643" s="42"/>
      <c r="F4643" s="343" t="s">
        <v>611</v>
      </c>
      <c r="G4643" s="45" t="s">
        <v>192</v>
      </c>
      <c r="H4643" s="106"/>
      <c r="I4643" s="105">
        <f t="shared" si="1695"/>
        <v>0</v>
      </c>
      <c r="J4643" s="107"/>
      <c r="K4643" s="107"/>
      <c r="L4643" s="105">
        <f t="shared" si="1696"/>
        <v>0</v>
      </c>
      <c r="M4643" s="107"/>
      <c r="N4643" s="107"/>
      <c r="R4643" s="352">
        <f>L4643-[1]გადასახდელები!L4643</f>
        <v>0</v>
      </c>
    </row>
    <row r="4644" spans="2:18" ht="30.75" hidden="1" customHeight="1">
      <c r="B4644" s="36" t="str">
        <f t="shared" si="1697"/>
        <v>b</v>
      </c>
      <c r="C4644" s="42">
        <v>6</v>
      </c>
      <c r="D4644" s="42"/>
      <c r="F4644" s="343" t="s">
        <v>612</v>
      </c>
      <c r="G4644" s="45" t="s">
        <v>232</v>
      </c>
      <c r="H4644" s="106"/>
      <c r="I4644" s="105">
        <f t="shared" si="1695"/>
        <v>0</v>
      </c>
      <c r="J4644" s="107"/>
      <c r="K4644" s="107"/>
      <c r="L4644" s="105">
        <f t="shared" si="1696"/>
        <v>0</v>
      </c>
      <c r="M4644" s="107"/>
      <c r="N4644" s="107"/>
      <c r="R4644" s="352">
        <f>L4644-[1]გადასახდელები!L4644</f>
        <v>0</v>
      </c>
    </row>
    <row r="4645" spans="2:18" ht="30.75" hidden="1" customHeight="1">
      <c r="B4645" s="36" t="str">
        <f t="shared" si="1697"/>
        <v>b</v>
      </c>
      <c r="C4645" s="42">
        <v>5</v>
      </c>
      <c r="D4645" s="42"/>
      <c r="F4645" s="343" t="s">
        <v>613</v>
      </c>
      <c r="G4645" s="48" t="s">
        <v>233</v>
      </c>
      <c r="H4645" s="101"/>
      <c r="I4645" s="97">
        <f t="shared" si="1695"/>
        <v>0</v>
      </c>
      <c r="J4645" s="102"/>
      <c r="K4645" s="102"/>
      <c r="L4645" s="97">
        <f t="shared" si="1696"/>
        <v>0</v>
      </c>
      <c r="M4645" s="102"/>
      <c r="N4645" s="102"/>
      <c r="R4645" s="352">
        <f>L4645-[1]გადასახდელები!L4645</f>
        <v>0</v>
      </c>
    </row>
    <row r="4646" spans="2:18" ht="34.5" hidden="1" customHeight="1">
      <c r="B4646" s="36" t="str">
        <f t="shared" si="1697"/>
        <v>b</v>
      </c>
      <c r="C4646" s="42">
        <v>5</v>
      </c>
      <c r="D4646" s="42"/>
      <c r="F4646" s="343" t="s">
        <v>614</v>
      </c>
      <c r="G4646" s="50" t="s">
        <v>367</v>
      </c>
      <c r="H4646" s="101"/>
      <c r="I4646" s="97">
        <f t="shared" si="1695"/>
        <v>0</v>
      </c>
      <c r="J4646" s="102"/>
      <c r="K4646" s="102"/>
      <c r="L4646" s="97">
        <f t="shared" si="1696"/>
        <v>0</v>
      </c>
      <c r="M4646" s="102"/>
      <c r="N4646" s="102"/>
      <c r="R4646" s="352">
        <f>L4646-[1]გადასახდელები!L4646</f>
        <v>0</v>
      </c>
    </row>
    <row r="4647" spans="2:18" ht="34.5" hidden="1" customHeight="1">
      <c r="B4647" s="36" t="str">
        <f t="shared" si="1697"/>
        <v>b</v>
      </c>
      <c r="C4647" s="42">
        <v>5</v>
      </c>
      <c r="D4647" s="42"/>
      <c r="F4647" s="343" t="s">
        <v>540</v>
      </c>
      <c r="G4647" s="48" t="s">
        <v>234</v>
      </c>
      <c r="H4647" s="101"/>
      <c r="I4647" s="97">
        <f t="shared" si="1695"/>
        <v>0</v>
      </c>
      <c r="J4647" s="102"/>
      <c r="K4647" s="102"/>
      <c r="L4647" s="97">
        <f t="shared" si="1696"/>
        <v>0</v>
      </c>
      <c r="M4647" s="102"/>
      <c r="N4647" s="102"/>
      <c r="R4647" s="352">
        <f>L4647-[1]გადასახდელები!L4647</f>
        <v>0</v>
      </c>
    </row>
    <row r="4648" spans="2:18" ht="50.25" hidden="1" customHeight="1">
      <c r="B4648" s="36" t="str">
        <f t="shared" si="1697"/>
        <v>b</v>
      </c>
      <c r="C4648" s="42">
        <v>5</v>
      </c>
      <c r="D4648" s="42"/>
      <c r="F4648" s="343" t="s">
        <v>541</v>
      </c>
      <c r="G4648" s="48" t="s">
        <v>235</v>
      </c>
      <c r="H4648" s="101"/>
      <c r="I4648" s="97">
        <f t="shared" si="1695"/>
        <v>0</v>
      </c>
      <c r="J4648" s="102"/>
      <c r="K4648" s="102"/>
      <c r="L4648" s="97">
        <f t="shared" si="1696"/>
        <v>0</v>
      </c>
      <c r="M4648" s="102"/>
      <c r="N4648" s="102"/>
      <c r="R4648" s="352">
        <f>L4648-[1]გადასახდელები!L4648</f>
        <v>0</v>
      </c>
    </row>
    <row r="4649" spans="2:18" ht="20.25" hidden="1" customHeight="1">
      <c r="B4649" s="36" t="str">
        <f t="shared" si="1697"/>
        <v>b</v>
      </c>
      <c r="C4649" s="42">
        <v>5</v>
      </c>
      <c r="D4649" s="42"/>
      <c r="F4649" s="343" t="s">
        <v>542</v>
      </c>
      <c r="G4649" s="48" t="s">
        <v>236</v>
      </c>
      <c r="H4649" s="101"/>
      <c r="I4649" s="97">
        <f t="shared" si="1695"/>
        <v>0</v>
      </c>
      <c r="J4649" s="102"/>
      <c r="K4649" s="102"/>
      <c r="L4649" s="97">
        <f t="shared" si="1696"/>
        <v>0</v>
      </c>
      <c r="M4649" s="102"/>
      <c r="N4649" s="102"/>
      <c r="R4649" s="352">
        <f>L4649-[1]გადასახდელები!L4649</f>
        <v>0</v>
      </c>
    </row>
    <row r="4650" spans="2:18" ht="20.25" hidden="1" customHeight="1">
      <c r="B4650" s="36" t="str">
        <f t="shared" si="1697"/>
        <v>b</v>
      </c>
      <c r="C4650" s="42">
        <v>5</v>
      </c>
      <c r="D4650" s="42"/>
      <c r="F4650" s="343" t="s">
        <v>543</v>
      </c>
      <c r="G4650" s="48" t="s">
        <v>237</v>
      </c>
      <c r="H4650" s="101"/>
      <c r="I4650" s="97">
        <f t="shared" si="1695"/>
        <v>0</v>
      </c>
      <c r="J4650" s="102"/>
      <c r="K4650" s="102"/>
      <c r="L4650" s="97">
        <f t="shared" si="1696"/>
        <v>0</v>
      </c>
      <c r="M4650" s="102"/>
      <c r="N4650" s="102"/>
      <c r="R4650" s="352">
        <f>L4650-[1]გადასახდელები!L4650</f>
        <v>0</v>
      </c>
    </row>
    <row r="4651" spans="2:18" ht="20.25" hidden="1" customHeight="1">
      <c r="B4651" s="36" t="str">
        <f t="shared" si="1697"/>
        <v>b</v>
      </c>
      <c r="C4651" s="42">
        <v>5</v>
      </c>
      <c r="D4651" s="42"/>
      <c r="F4651" s="342" t="s">
        <v>544</v>
      </c>
      <c r="G4651" s="48" t="s">
        <v>238</v>
      </c>
      <c r="H4651" s="96">
        <f>SUM(H4652:H4658)</f>
        <v>0</v>
      </c>
      <c r="I4651" s="97">
        <f t="shared" si="1695"/>
        <v>0</v>
      </c>
      <c r="J4651" s="98">
        <f>SUM(J4652:J4658)</f>
        <v>0</v>
      </c>
      <c r="K4651" s="98">
        <f>SUM(K4652:K4658)</f>
        <v>0</v>
      </c>
      <c r="L4651" s="97">
        <f t="shared" si="1696"/>
        <v>0</v>
      </c>
      <c r="M4651" s="98">
        <f>SUM(M4652:M4658)</f>
        <v>0</v>
      </c>
      <c r="N4651" s="98">
        <f>SUM(N4652:N4658)</f>
        <v>0</v>
      </c>
      <c r="O4651" s="82" t="s">
        <v>146</v>
      </c>
      <c r="R4651" s="352">
        <f>L4651-[1]გადასახდელები!L4651</f>
        <v>0</v>
      </c>
    </row>
    <row r="4652" spans="2:18" ht="23.25" hidden="1" customHeight="1">
      <c r="B4652" s="36" t="str">
        <f t="shared" si="1697"/>
        <v>b</v>
      </c>
      <c r="C4652" s="42">
        <v>6</v>
      </c>
      <c r="D4652" s="42"/>
      <c r="F4652" s="343" t="s">
        <v>545</v>
      </c>
      <c r="G4652" s="45" t="s">
        <v>198</v>
      </c>
      <c r="H4652" s="106"/>
      <c r="I4652" s="105">
        <f t="shared" si="1695"/>
        <v>0</v>
      </c>
      <c r="J4652" s="107"/>
      <c r="K4652" s="107"/>
      <c r="L4652" s="105">
        <f t="shared" si="1696"/>
        <v>0</v>
      </c>
      <c r="M4652" s="107"/>
      <c r="N4652" s="107"/>
      <c r="R4652" s="352">
        <f>L4652-[1]გადასახდელები!L4652</f>
        <v>0</v>
      </c>
    </row>
    <row r="4653" spans="2:18" ht="20.25" hidden="1" customHeight="1">
      <c r="B4653" s="36" t="str">
        <f t="shared" si="1697"/>
        <v>b</v>
      </c>
      <c r="C4653" s="42">
        <v>6</v>
      </c>
      <c r="D4653" s="42"/>
      <c r="F4653" s="343" t="s">
        <v>546</v>
      </c>
      <c r="G4653" s="45" t="s">
        <v>199</v>
      </c>
      <c r="H4653" s="106"/>
      <c r="I4653" s="105">
        <f t="shared" si="1695"/>
        <v>0</v>
      </c>
      <c r="J4653" s="107"/>
      <c r="K4653" s="107"/>
      <c r="L4653" s="105">
        <f t="shared" si="1696"/>
        <v>0</v>
      </c>
      <c r="M4653" s="107"/>
      <c r="N4653" s="107"/>
      <c r="R4653" s="352">
        <f>L4653-[1]გადასახდელები!L4653</f>
        <v>0</v>
      </c>
    </row>
    <row r="4654" spans="2:18" ht="23.25" hidden="1" customHeight="1">
      <c r="B4654" s="36" t="str">
        <f t="shared" si="1697"/>
        <v>b</v>
      </c>
      <c r="C4654" s="42">
        <v>6</v>
      </c>
      <c r="D4654" s="42"/>
      <c r="F4654" s="343" t="s">
        <v>547</v>
      </c>
      <c r="G4654" s="45" t="s">
        <v>200</v>
      </c>
      <c r="H4654" s="106"/>
      <c r="I4654" s="105">
        <f t="shared" si="1695"/>
        <v>0</v>
      </c>
      <c r="J4654" s="107"/>
      <c r="K4654" s="107"/>
      <c r="L4654" s="105">
        <f t="shared" si="1696"/>
        <v>0</v>
      </c>
      <c r="M4654" s="107"/>
      <c r="N4654" s="107"/>
      <c r="R4654" s="352">
        <f>L4654-[1]გადასახდელები!L4654</f>
        <v>0</v>
      </c>
    </row>
    <row r="4655" spans="2:18" ht="31.5" hidden="1" customHeight="1">
      <c r="B4655" s="36" t="str">
        <f t="shared" si="1697"/>
        <v>b</v>
      </c>
      <c r="C4655" s="42">
        <v>6</v>
      </c>
      <c r="D4655" s="42"/>
      <c r="F4655" s="343" t="s">
        <v>615</v>
      </c>
      <c r="G4655" s="45" t="s">
        <v>201</v>
      </c>
      <c r="H4655" s="106"/>
      <c r="I4655" s="105">
        <f t="shared" si="1695"/>
        <v>0</v>
      </c>
      <c r="J4655" s="107"/>
      <c r="K4655" s="107"/>
      <c r="L4655" s="105">
        <f t="shared" si="1696"/>
        <v>0</v>
      </c>
      <c r="M4655" s="107"/>
      <c r="N4655" s="107"/>
      <c r="R4655" s="352">
        <f>L4655-[1]გადასახდელები!L4655</f>
        <v>0</v>
      </c>
    </row>
    <row r="4656" spans="2:18" ht="33.75" hidden="1" customHeight="1">
      <c r="B4656" s="36" t="str">
        <f t="shared" si="1697"/>
        <v>b</v>
      </c>
      <c r="C4656" s="42">
        <v>6</v>
      </c>
      <c r="D4656" s="42"/>
      <c r="F4656" s="343" t="s">
        <v>548</v>
      </c>
      <c r="G4656" s="45" t="s">
        <v>239</v>
      </c>
      <c r="H4656" s="106"/>
      <c r="I4656" s="105">
        <f t="shared" si="1695"/>
        <v>0</v>
      </c>
      <c r="J4656" s="107"/>
      <c r="K4656" s="107"/>
      <c r="L4656" s="105">
        <f t="shared" si="1696"/>
        <v>0</v>
      </c>
      <c r="M4656" s="107"/>
      <c r="N4656" s="107"/>
      <c r="R4656" s="352">
        <f>L4656-[1]გადასახდელები!L4656</f>
        <v>0</v>
      </c>
    </row>
    <row r="4657" spans="2:18" ht="34.5" hidden="1" customHeight="1">
      <c r="B4657" s="36" t="str">
        <f t="shared" si="1697"/>
        <v>b</v>
      </c>
      <c r="C4657" s="42">
        <v>6</v>
      </c>
      <c r="D4657" s="42"/>
      <c r="F4657" s="343" t="s">
        <v>616</v>
      </c>
      <c r="G4657" s="45" t="s">
        <v>240</v>
      </c>
      <c r="H4657" s="106"/>
      <c r="I4657" s="105">
        <f t="shared" si="1695"/>
        <v>0</v>
      </c>
      <c r="J4657" s="107"/>
      <c r="K4657" s="107"/>
      <c r="L4657" s="105">
        <f t="shared" si="1696"/>
        <v>0</v>
      </c>
      <c r="M4657" s="107"/>
      <c r="N4657" s="107"/>
      <c r="R4657" s="352">
        <f>L4657-[1]გადასახდელები!L4657</f>
        <v>0</v>
      </c>
    </row>
    <row r="4658" spans="2:18" ht="33.75" hidden="1" customHeight="1">
      <c r="B4658" s="36" t="str">
        <f t="shared" si="1697"/>
        <v>b</v>
      </c>
      <c r="C4658" s="42">
        <v>6</v>
      </c>
      <c r="D4658" s="42"/>
      <c r="F4658" s="343" t="s">
        <v>617</v>
      </c>
      <c r="G4658" s="45" t="s">
        <v>241</v>
      </c>
      <c r="H4658" s="106"/>
      <c r="I4658" s="105">
        <f t="shared" si="1695"/>
        <v>0</v>
      </c>
      <c r="J4658" s="107"/>
      <c r="K4658" s="107"/>
      <c r="L4658" s="105">
        <f t="shared" si="1696"/>
        <v>0</v>
      </c>
      <c r="M4658" s="107"/>
      <c r="N4658" s="107"/>
      <c r="R4658" s="352">
        <f>L4658-[1]გადასახდელები!L4658</f>
        <v>0</v>
      </c>
    </row>
    <row r="4659" spans="2:18" ht="34.5" hidden="1" customHeight="1">
      <c r="B4659" s="36" t="str">
        <f t="shared" si="1697"/>
        <v>b</v>
      </c>
      <c r="C4659" s="42">
        <v>5</v>
      </c>
      <c r="D4659" s="42"/>
      <c r="F4659" s="343" t="s">
        <v>618</v>
      </c>
      <c r="G4659" s="48" t="s">
        <v>242</v>
      </c>
      <c r="H4659" s="109"/>
      <c r="I4659" s="97">
        <f t="shared" si="1695"/>
        <v>0</v>
      </c>
      <c r="J4659" s="110"/>
      <c r="K4659" s="110"/>
      <c r="L4659" s="97">
        <f t="shared" si="1696"/>
        <v>0</v>
      </c>
      <c r="M4659" s="110"/>
      <c r="N4659" s="110"/>
      <c r="R4659" s="352">
        <f>L4659-[1]გადასახდელები!L4659</f>
        <v>0</v>
      </c>
    </row>
    <row r="4660" spans="2:18" ht="24.75" hidden="1" customHeight="1">
      <c r="B4660" s="36" t="str">
        <f t="shared" si="1697"/>
        <v>b</v>
      </c>
      <c r="C4660" s="42">
        <v>5</v>
      </c>
      <c r="D4660" s="42"/>
      <c r="F4660" s="343" t="s">
        <v>549</v>
      </c>
      <c r="G4660" s="48" t="s">
        <v>243</v>
      </c>
      <c r="H4660" s="109"/>
      <c r="I4660" s="97">
        <f t="shared" si="1695"/>
        <v>0</v>
      </c>
      <c r="J4660" s="110"/>
      <c r="K4660" s="110"/>
      <c r="L4660" s="97">
        <f t="shared" si="1696"/>
        <v>0</v>
      </c>
      <c r="M4660" s="110"/>
      <c r="N4660" s="110"/>
      <c r="R4660" s="352">
        <f>L4660-[1]გადასახდელები!L4660</f>
        <v>0</v>
      </c>
    </row>
    <row r="4661" spans="2:18" ht="27.75" hidden="1" customHeight="1">
      <c r="B4661" s="36" t="str">
        <f t="shared" si="1697"/>
        <v>b</v>
      </c>
      <c r="C4661" s="42">
        <v>4</v>
      </c>
      <c r="D4661" s="42"/>
      <c r="F4661" s="343" t="s">
        <v>550</v>
      </c>
      <c r="G4661" s="47" t="s">
        <v>244</v>
      </c>
      <c r="H4661" s="103"/>
      <c r="I4661" s="108">
        <f t="shared" si="1695"/>
        <v>0</v>
      </c>
      <c r="J4661" s="104"/>
      <c r="K4661" s="104"/>
      <c r="L4661" s="108">
        <f t="shared" si="1696"/>
        <v>0</v>
      </c>
      <c r="M4661" s="104"/>
      <c r="N4661" s="104"/>
      <c r="R4661" s="352">
        <f>L4661-[1]გადასახდელები!L4661</f>
        <v>0</v>
      </c>
    </row>
    <row r="4662" spans="2:18" ht="23.25" hidden="1" customHeight="1">
      <c r="B4662" s="36" t="str">
        <f t="shared" si="1697"/>
        <v>b</v>
      </c>
      <c r="C4662" s="42">
        <v>4</v>
      </c>
      <c r="D4662" s="42"/>
      <c r="F4662" s="343" t="s">
        <v>619</v>
      </c>
      <c r="G4662" s="47" t="s">
        <v>245</v>
      </c>
      <c r="H4662" s="103"/>
      <c r="I4662" s="108">
        <f t="shared" si="1695"/>
        <v>0</v>
      </c>
      <c r="J4662" s="104"/>
      <c r="K4662" s="104"/>
      <c r="L4662" s="108">
        <f t="shared" si="1696"/>
        <v>0</v>
      </c>
      <c r="M4662" s="104"/>
      <c r="N4662" s="104"/>
      <c r="R4662" s="352">
        <f>L4662-[1]გადასახდელები!L4662</f>
        <v>0</v>
      </c>
    </row>
    <row r="4663" spans="2:18" ht="24" hidden="1" customHeight="1">
      <c r="B4663" s="36" t="str">
        <f t="shared" si="1697"/>
        <v>b</v>
      </c>
      <c r="C4663" s="42">
        <v>4</v>
      </c>
      <c r="D4663" s="42"/>
      <c r="F4663" s="343" t="s">
        <v>620</v>
      </c>
      <c r="G4663" s="47" t="s">
        <v>246</v>
      </c>
      <c r="H4663" s="103"/>
      <c r="I4663" s="108">
        <f t="shared" si="1695"/>
        <v>0</v>
      </c>
      <c r="J4663" s="104"/>
      <c r="K4663" s="104"/>
      <c r="L4663" s="108">
        <f t="shared" si="1696"/>
        <v>0</v>
      </c>
      <c r="M4663" s="104"/>
      <c r="N4663" s="104"/>
      <c r="R4663" s="352">
        <f>L4663-[1]გადასახდელები!L4663</f>
        <v>0</v>
      </c>
    </row>
    <row r="4664" spans="2:18" ht="34.5" hidden="1" customHeight="1">
      <c r="B4664" s="36" t="str">
        <f t="shared" si="1697"/>
        <v>b</v>
      </c>
      <c r="C4664" s="42">
        <v>4</v>
      </c>
      <c r="D4664" s="42"/>
      <c r="F4664" s="343" t="s">
        <v>551</v>
      </c>
      <c r="G4664" s="47" t="s">
        <v>247</v>
      </c>
      <c r="H4664" s="103"/>
      <c r="I4664" s="108">
        <f t="shared" si="1695"/>
        <v>0</v>
      </c>
      <c r="J4664" s="104"/>
      <c r="K4664" s="104"/>
      <c r="L4664" s="108">
        <f t="shared" si="1696"/>
        <v>0</v>
      </c>
      <c r="M4664" s="104"/>
      <c r="N4664" s="104"/>
      <c r="R4664" s="352">
        <f>L4664-[1]გადასახდელები!L4664</f>
        <v>0</v>
      </c>
    </row>
    <row r="4665" spans="2:18" ht="33" hidden="1" customHeight="1">
      <c r="B4665" s="36" t="str">
        <f t="shared" si="1697"/>
        <v>b</v>
      </c>
      <c r="C4665" s="42">
        <v>4</v>
      </c>
      <c r="D4665" s="42"/>
      <c r="F4665" s="342" t="s">
        <v>552</v>
      </c>
      <c r="G4665" s="47" t="s">
        <v>248</v>
      </c>
      <c r="H4665" s="93">
        <f>SUM(H4666:H4671)</f>
        <v>0</v>
      </c>
      <c r="I4665" s="94">
        <f t="shared" si="1695"/>
        <v>0</v>
      </c>
      <c r="J4665" s="95">
        <f>SUM(J4666:J4671)</f>
        <v>0</v>
      </c>
      <c r="K4665" s="95">
        <f>SUM(K4666:K4671)</f>
        <v>0</v>
      </c>
      <c r="L4665" s="94">
        <f t="shared" si="1696"/>
        <v>0</v>
      </c>
      <c r="M4665" s="95">
        <f>SUM(M4666:M4671)</f>
        <v>0</v>
      </c>
      <c r="N4665" s="95">
        <f>SUM(N4666:N4671)</f>
        <v>0</v>
      </c>
      <c r="O4665" s="82" t="s">
        <v>146</v>
      </c>
      <c r="R4665" s="352">
        <f>L4665-[1]გადასახდელები!L4665</f>
        <v>0</v>
      </c>
    </row>
    <row r="4666" spans="2:18" ht="20.25" hidden="1" customHeight="1">
      <c r="B4666" s="36" t="str">
        <f t="shared" si="1697"/>
        <v>b</v>
      </c>
      <c r="C4666" s="42">
        <v>5</v>
      </c>
      <c r="D4666" s="42"/>
      <c r="F4666" s="343" t="s">
        <v>553</v>
      </c>
      <c r="G4666" s="48" t="s">
        <v>249</v>
      </c>
      <c r="H4666" s="109"/>
      <c r="I4666" s="97">
        <f t="shared" si="1695"/>
        <v>0</v>
      </c>
      <c r="J4666" s="110"/>
      <c r="K4666" s="110"/>
      <c r="L4666" s="97">
        <f t="shared" si="1696"/>
        <v>0</v>
      </c>
      <c r="M4666" s="110"/>
      <c r="N4666" s="110"/>
      <c r="Q4666" s="17">
        <f>82+55</f>
        <v>137</v>
      </c>
      <c r="R4666" s="352">
        <f>L4666-[1]გადასახდელები!L4666</f>
        <v>0</v>
      </c>
    </row>
    <row r="4667" spans="2:18" ht="20.25" hidden="1" customHeight="1">
      <c r="B4667" s="36" t="str">
        <f t="shared" si="1697"/>
        <v>b</v>
      </c>
      <c r="C4667" s="42">
        <v>5</v>
      </c>
      <c r="D4667" s="42"/>
      <c r="F4667" s="343" t="s">
        <v>554</v>
      </c>
      <c r="G4667" s="48" t="s">
        <v>250</v>
      </c>
      <c r="H4667" s="109"/>
      <c r="I4667" s="97">
        <f t="shared" si="1695"/>
        <v>0</v>
      </c>
      <c r="J4667" s="110"/>
      <c r="K4667" s="110"/>
      <c r="L4667" s="97">
        <f t="shared" si="1696"/>
        <v>0</v>
      </c>
      <c r="M4667" s="110"/>
      <c r="N4667" s="110"/>
      <c r="R4667" s="352">
        <f>L4667-[1]გადასახდელები!L4667</f>
        <v>0</v>
      </c>
    </row>
    <row r="4668" spans="2:18" ht="35.25" hidden="1" customHeight="1">
      <c r="B4668" s="36" t="str">
        <f t="shared" si="1697"/>
        <v>b</v>
      </c>
      <c r="C4668" s="42">
        <v>5</v>
      </c>
      <c r="D4668" s="42"/>
      <c r="F4668" s="343" t="s">
        <v>555</v>
      </c>
      <c r="G4668" s="48" t="s">
        <v>251</v>
      </c>
      <c r="H4668" s="109"/>
      <c r="I4668" s="97">
        <f t="shared" si="1695"/>
        <v>0</v>
      </c>
      <c r="J4668" s="110"/>
      <c r="K4668" s="110"/>
      <c r="L4668" s="97">
        <f t="shared" si="1696"/>
        <v>0</v>
      </c>
      <c r="M4668" s="110"/>
      <c r="N4668" s="110"/>
      <c r="R4668" s="352">
        <f>L4668-[1]გადასახდელები!L4668</f>
        <v>0</v>
      </c>
    </row>
    <row r="4669" spans="2:18" ht="20.25" hidden="1" customHeight="1">
      <c r="B4669" s="36" t="str">
        <f t="shared" si="1697"/>
        <v>b</v>
      </c>
      <c r="C4669" s="42">
        <v>5</v>
      </c>
      <c r="D4669" s="42"/>
      <c r="F4669" s="343" t="s">
        <v>621</v>
      </c>
      <c r="G4669" s="48" t="s">
        <v>252</v>
      </c>
      <c r="H4669" s="109"/>
      <c r="I4669" s="97">
        <f t="shared" si="1695"/>
        <v>0</v>
      </c>
      <c r="J4669" s="110"/>
      <c r="K4669" s="110"/>
      <c r="L4669" s="97">
        <f t="shared" si="1696"/>
        <v>0</v>
      </c>
      <c r="M4669" s="110"/>
      <c r="N4669" s="110"/>
      <c r="R4669" s="352">
        <f>L4669-[1]გადასახდელები!L4669</f>
        <v>0</v>
      </c>
    </row>
    <row r="4670" spans="2:18" ht="30.75" hidden="1" customHeight="1">
      <c r="B4670" s="36" t="str">
        <f t="shared" si="1697"/>
        <v>b</v>
      </c>
      <c r="C4670" s="42">
        <v>5</v>
      </c>
      <c r="D4670" s="42"/>
      <c r="F4670" s="343" t="s">
        <v>622</v>
      </c>
      <c r="G4670" s="48" t="s">
        <v>253</v>
      </c>
      <c r="H4670" s="109"/>
      <c r="I4670" s="97">
        <f t="shared" ref="I4670:I4733" si="1698">J4670+K4670</f>
        <v>0</v>
      </c>
      <c r="J4670" s="110"/>
      <c r="K4670" s="110"/>
      <c r="L4670" s="97">
        <f t="shared" ref="L4670:L4733" si="1699">M4670+N4670</f>
        <v>0</v>
      </c>
      <c r="M4670" s="110"/>
      <c r="N4670" s="110"/>
      <c r="R4670" s="352">
        <f>L4670-[1]გადასახდელები!L4670</f>
        <v>0</v>
      </c>
    </row>
    <row r="4671" spans="2:18" ht="30.75" hidden="1" customHeight="1">
      <c r="B4671" s="36" t="str">
        <f t="shared" si="1697"/>
        <v>b</v>
      </c>
      <c r="C4671" s="42">
        <v>5</v>
      </c>
      <c r="D4671" s="42"/>
      <c r="F4671" s="343" t="s">
        <v>556</v>
      </c>
      <c r="G4671" s="48" t="s">
        <v>254</v>
      </c>
      <c r="H4671" s="109"/>
      <c r="I4671" s="97">
        <f t="shared" si="1698"/>
        <v>0</v>
      </c>
      <c r="J4671" s="110"/>
      <c r="K4671" s="110"/>
      <c r="L4671" s="97">
        <f t="shared" si="1699"/>
        <v>0</v>
      </c>
      <c r="M4671" s="110"/>
      <c r="N4671" s="110"/>
      <c r="R4671" s="352">
        <f>L4671-[1]გადასახდელები!L4671</f>
        <v>0</v>
      </c>
    </row>
    <row r="4672" spans="2:18" ht="20.25" hidden="1" customHeight="1">
      <c r="B4672" s="36" t="str">
        <f t="shared" si="1697"/>
        <v>b</v>
      </c>
      <c r="C4672" s="42">
        <v>4</v>
      </c>
      <c r="D4672" s="42"/>
      <c r="F4672" s="343" t="s">
        <v>623</v>
      </c>
      <c r="G4672" s="47" t="s">
        <v>255</v>
      </c>
      <c r="H4672" s="103"/>
      <c r="I4672" s="94">
        <f t="shared" si="1698"/>
        <v>0</v>
      </c>
      <c r="J4672" s="104"/>
      <c r="K4672" s="104"/>
      <c r="L4672" s="94">
        <f t="shared" si="1699"/>
        <v>0</v>
      </c>
      <c r="M4672" s="104"/>
      <c r="N4672" s="104"/>
      <c r="R4672" s="352">
        <f>L4672-[1]გადასახდელები!L4672</f>
        <v>0</v>
      </c>
    </row>
    <row r="4673" spans="2:18" ht="20.25" hidden="1" customHeight="1">
      <c r="B4673" s="36" t="str">
        <f t="shared" si="1697"/>
        <v>b</v>
      </c>
      <c r="C4673" s="42">
        <v>4</v>
      </c>
      <c r="D4673" s="42"/>
      <c r="F4673" s="342" t="s">
        <v>557</v>
      </c>
      <c r="G4673" s="47" t="s">
        <v>256</v>
      </c>
      <c r="H4673" s="93">
        <f>SUM(H4674:H4686)</f>
        <v>0</v>
      </c>
      <c r="I4673" s="94">
        <f t="shared" si="1698"/>
        <v>0</v>
      </c>
      <c r="J4673" s="95">
        <f>SUM(J4674:J4686)</f>
        <v>0</v>
      </c>
      <c r="K4673" s="95">
        <f>SUM(K4674:K4686)</f>
        <v>0</v>
      </c>
      <c r="L4673" s="94">
        <f t="shared" si="1699"/>
        <v>0</v>
      </c>
      <c r="M4673" s="95">
        <f>SUM(M4674:M4686)</f>
        <v>0</v>
      </c>
      <c r="N4673" s="95">
        <f>SUM(N4674:N4686)</f>
        <v>0</v>
      </c>
      <c r="O4673" s="82" t="s">
        <v>146</v>
      </c>
      <c r="R4673" s="352">
        <f>L4673-[1]გადასახდელები!L4673</f>
        <v>0</v>
      </c>
    </row>
    <row r="4674" spans="2:18" ht="20.25" hidden="1" customHeight="1">
      <c r="B4674" s="36" t="str">
        <f t="shared" si="1697"/>
        <v>b</v>
      </c>
      <c r="C4674" s="42">
        <v>5</v>
      </c>
      <c r="D4674" s="42"/>
      <c r="F4674" s="343" t="s">
        <v>624</v>
      </c>
      <c r="G4674" s="48" t="s">
        <v>257</v>
      </c>
      <c r="H4674" s="109"/>
      <c r="I4674" s="97">
        <f t="shared" si="1698"/>
        <v>0</v>
      </c>
      <c r="J4674" s="110"/>
      <c r="K4674" s="110"/>
      <c r="L4674" s="97">
        <f t="shared" si="1699"/>
        <v>0</v>
      </c>
      <c r="M4674" s="110"/>
      <c r="N4674" s="110"/>
      <c r="R4674" s="352">
        <f>L4674-[1]გადასახდელები!L4674</f>
        <v>0</v>
      </c>
    </row>
    <row r="4675" spans="2:18" ht="30" hidden="1" customHeight="1">
      <c r="B4675" s="36" t="str">
        <f t="shared" si="1697"/>
        <v>b</v>
      </c>
      <c r="C4675" s="42">
        <v>5</v>
      </c>
      <c r="D4675" s="42"/>
      <c r="F4675" s="343" t="s">
        <v>625</v>
      </c>
      <c r="G4675" s="48" t="s">
        <v>258</v>
      </c>
      <c r="H4675" s="109"/>
      <c r="I4675" s="97">
        <f t="shared" si="1698"/>
        <v>0</v>
      </c>
      <c r="J4675" s="110"/>
      <c r="K4675" s="110"/>
      <c r="L4675" s="97">
        <f t="shared" si="1699"/>
        <v>0</v>
      </c>
      <c r="M4675" s="110"/>
      <c r="N4675" s="110"/>
      <c r="R4675" s="352">
        <f>L4675-[1]გადასახდელები!L4675</f>
        <v>0</v>
      </c>
    </row>
    <row r="4676" spans="2:18" ht="22.5" hidden="1" customHeight="1">
      <c r="B4676" s="36" t="str">
        <f t="shared" si="1697"/>
        <v>b</v>
      </c>
      <c r="C4676" s="42">
        <v>5</v>
      </c>
      <c r="D4676" s="42"/>
      <c r="F4676" s="343" t="s">
        <v>558</v>
      </c>
      <c r="G4676" s="48" t="s">
        <v>259</v>
      </c>
      <c r="H4676" s="109"/>
      <c r="I4676" s="97">
        <f t="shared" si="1698"/>
        <v>0</v>
      </c>
      <c r="J4676" s="110"/>
      <c r="K4676" s="110"/>
      <c r="L4676" s="97">
        <f t="shared" si="1699"/>
        <v>0</v>
      </c>
      <c r="M4676" s="110"/>
      <c r="N4676" s="110"/>
      <c r="R4676" s="352">
        <f>L4676-[1]გადასახდელები!L4676</f>
        <v>0</v>
      </c>
    </row>
    <row r="4677" spans="2:18" ht="33.75" hidden="1" customHeight="1">
      <c r="B4677" s="36" t="str">
        <f t="shared" si="1697"/>
        <v>b</v>
      </c>
      <c r="C4677" s="42">
        <v>5</v>
      </c>
      <c r="D4677" s="42"/>
      <c r="F4677" s="343" t="s">
        <v>626</v>
      </c>
      <c r="G4677" s="48" t="s">
        <v>260</v>
      </c>
      <c r="H4677" s="109"/>
      <c r="I4677" s="97">
        <f t="shared" si="1698"/>
        <v>0</v>
      </c>
      <c r="J4677" s="110"/>
      <c r="K4677" s="110"/>
      <c r="L4677" s="97">
        <f t="shared" si="1699"/>
        <v>0</v>
      </c>
      <c r="M4677" s="110"/>
      <c r="N4677" s="110"/>
      <c r="R4677" s="352">
        <f>L4677-[1]გადასახდელები!L4677</f>
        <v>0</v>
      </c>
    </row>
    <row r="4678" spans="2:18" ht="24.75" hidden="1" customHeight="1">
      <c r="B4678" s="36" t="str">
        <f t="shared" si="1697"/>
        <v>b</v>
      </c>
      <c r="C4678" s="42">
        <v>5</v>
      </c>
      <c r="D4678" s="42"/>
      <c r="F4678" s="343" t="s">
        <v>627</v>
      </c>
      <c r="G4678" s="48" t="s">
        <v>261</v>
      </c>
      <c r="H4678" s="109"/>
      <c r="I4678" s="97">
        <f t="shared" si="1698"/>
        <v>0</v>
      </c>
      <c r="J4678" s="110"/>
      <c r="K4678" s="110"/>
      <c r="L4678" s="97">
        <f t="shared" si="1699"/>
        <v>0</v>
      </c>
      <c r="M4678" s="110"/>
      <c r="N4678" s="110"/>
      <c r="R4678" s="352">
        <f>L4678-[1]გადასახდელები!L4678</f>
        <v>0</v>
      </c>
    </row>
    <row r="4679" spans="2:18" ht="35.25" hidden="1" customHeight="1">
      <c r="B4679" s="36" t="str">
        <f t="shared" ref="B4679:B4742" si="1700">IF(H4679+I4679+L4679&gt;0,"a","b")</f>
        <v>b</v>
      </c>
      <c r="C4679" s="42">
        <v>5</v>
      </c>
      <c r="D4679" s="42"/>
      <c r="F4679" s="343" t="s">
        <v>628</v>
      </c>
      <c r="G4679" s="48" t="s">
        <v>262</v>
      </c>
      <c r="H4679" s="109"/>
      <c r="I4679" s="97">
        <f t="shared" si="1698"/>
        <v>0</v>
      </c>
      <c r="J4679" s="110"/>
      <c r="K4679" s="110"/>
      <c r="L4679" s="97">
        <f t="shared" si="1699"/>
        <v>0</v>
      </c>
      <c r="M4679" s="110"/>
      <c r="N4679" s="110"/>
      <c r="R4679" s="352">
        <f>L4679-[1]გადასახდელები!L4679</f>
        <v>0</v>
      </c>
    </row>
    <row r="4680" spans="2:18" ht="33.75" hidden="1" customHeight="1">
      <c r="B4680" s="36" t="str">
        <f t="shared" si="1700"/>
        <v>b</v>
      </c>
      <c r="C4680" s="42">
        <v>5</v>
      </c>
      <c r="D4680" s="42"/>
      <c r="F4680" s="343" t="s">
        <v>629</v>
      </c>
      <c r="G4680" s="48" t="s">
        <v>263</v>
      </c>
      <c r="H4680" s="109"/>
      <c r="I4680" s="97">
        <f t="shared" si="1698"/>
        <v>0</v>
      </c>
      <c r="J4680" s="110"/>
      <c r="K4680" s="110"/>
      <c r="L4680" s="97">
        <f t="shared" si="1699"/>
        <v>0</v>
      </c>
      <c r="M4680" s="110"/>
      <c r="N4680" s="110"/>
      <c r="R4680" s="352">
        <f>L4680-[1]გადასახდელები!L4680</f>
        <v>0</v>
      </c>
    </row>
    <row r="4681" spans="2:18" ht="20.25" hidden="1" customHeight="1">
      <c r="B4681" s="36" t="str">
        <f t="shared" si="1700"/>
        <v>b</v>
      </c>
      <c r="C4681" s="42">
        <v>5</v>
      </c>
      <c r="D4681" s="42"/>
      <c r="F4681" s="343" t="s">
        <v>630</v>
      </c>
      <c r="G4681" s="48" t="s">
        <v>264</v>
      </c>
      <c r="H4681" s="109"/>
      <c r="I4681" s="97">
        <f t="shared" si="1698"/>
        <v>0</v>
      </c>
      <c r="J4681" s="110"/>
      <c r="K4681" s="110"/>
      <c r="L4681" s="97">
        <f t="shared" si="1699"/>
        <v>0</v>
      </c>
      <c r="M4681" s="110"/>
      <c r="N4681" s="110"/>
      <c r="R4681" s="352">
        <f>L4681-[1]გადასახდელები!L4681</f>
        <v>0</v>
      </c>
    </row>
    <row r="4682" spans="2:18" ht="20.25" hidden="1" customHeight="1">
      <c r="B4682" s="36" t="str">
        <f t="shared" si="1700"/>
        <v>b</v>
      </c>
      <c r="C4682" s="42">
        <v>5</v>
      </c>
      <c r="D4682" s="42"/>
      <c r="F4682" s="343" t="s">
        <v>631</v>
      </c>
      <c r="G4682" s="48" t="s">
        <v>265</v>
      </c>
      <c r="H4682" s="109"/>
      <c r="I4682" s="97">
        <f t="shared" si="1698"/>
        <v>0</v>
      </c>
      <c r="J4682" s="110"/>
      <c r="K4682" s="110"/>
      <c r="L4682" s="97">
        <f t="shared" si="1699"/>
        <v>0</v>
      </c>
      <c r="M4682" s="110"/>
      <c r="N4682" s="110"/>
      <c r="R4682" s="352">
        <f>L4682-[1]გადასახდელები!L4682</f>
        <v>0</v>
      </c>
    </row>
    <row r="4683" spans="2:18" ht="20.25" hidden="1" customHeight="1">
      <c r="B4683" s="36" t="str">
        <f t="shared" si="1700"/>
        <v>b</v>
      </c>
      <c r="C4683" s="42">
        <v>5</v>
      </c>
      <c r="D4683" s="42"/>
      <c r="F4683" s="343" t="s">
        <v>559</v>
      </c>
      <c r="G4683" s="48" t="s">
        <v>266</v>
      </c>
      <c r="H4683" s="109"/>
      <c r="I4683" s="97">
        <f t="shared" si="1698"/>
        <v>0</v>
      </c>
      <c r="J4683" s="110"/>
      <c r="K4683" s="110"/>
      <c r="L4683" s="97">
        <f t="shared" si="1699"/>
        <v>0</v>
      </c>
      <c r="M4683" s="110"/>
      <c r="N4683" s="110"/>
      <c r="R4683" s="352">
        <f>L4683-[1]გადასახდელები!L4683</f>
        <v>0</v>
      </c>
    </row>
    <row r="4684" spans="2:18" ht="20.25" hidden="1" customHeight="1">
      <c r="B4684" s="36" t="str">
        <f t="shared" si="1700"/>
        <v>b</v>
      </c>
      <c r="C4684" s="42">
        <v>5</v>
      </c>
      <c r="D4684" s="42"/>
      <c r="F4684" s="343" t="s">
        <v>632</v>
      </c>
      <c r="G4684" s="48" t="s">
        <v>267</v>
      </c>
      <c r="H4684" s="109"/>
      <c r="I4684" s="97">
        <f t="shared" si="1698"/>
        <v>0</v>
      </c>
      <c r="J4684" s="110"/>
      <c r="K4684" s="110"/>
      <c r="L4684" s="97">
        <f t="shared" si="1699"/>
        <v>0</v>
      </c>
      <c r="M4684" s="110"/>
      <c r="N4684" s="110"/>
      <c r="R4684" s="352">
        <f>L4684-[1]გადასახდელები!L4684</f>
        <v>0</v>
      </c>
    </row>
    <row r="4685" spans="2:18" ht="34.5" hidden="1" customHeight="1">
      <c r="B4685" s="36" t="str">
        <f t="shared" si="1700"/>
        <v>b</v>
      </c>
      <c r="C4685" s="42">
        <v>5</v>
      </c>
      <c r="D4685" s="42"/>
      <c r="F4685" s="343" t="s">
        <v>633</v>
      </c>
      <c r="G4685" s="48" t="s">
        <v>268</v>
      </c>
      <c r="H4685" s="109"/>
      <c r="I4685" s="97">
        <f t="shared" si="1698"/>
        <v>0</v>
      </c>
      <c r="J4685" s="110"/>
      <c r="K4685" s="110"/>
      <c r="L4685" s="97">
        <f t="shared" si="1699"/>
        <v>0</v>
      </c>
      <c r="M4685" s="110"/>
      <c r="N4685" s="110"/>
      <c r="R4685" s="352">
        <f>L4685-[1]გადასახდელები!L4685</f>
        <v>0</v>
      </c>
    </row>
    <row r="4686" spans="2:18" ht="30.75" hidden="1" customHeight="1">
      <c r="B4686" s="36" t="str">
        <f t="shared" si="1700"/>
        <v>b</v>
      </c>
      <c r="C4686" s="42">
        <v>5</v>
      </c>
      <c r="D4686" s="42"/>
      <c r="F4686" s="343" t="s">
        <v>560</v>
      </c>
      <c r="G4686" s="48" t="s">
        <v>269</v>
      </c>
      <c r="H4686" s="109"/>
      <c r="I4686" s="97">
        <f t="shared" si="1698"/>
        <v>0</v>
      </c>
      <c r="J4686" s="110"/>
      <c r="K4686" s="110"/>
      <c r="L4686" s="97">
        <f t="shared" si="1699"/>
        <v>0</v>
      </c>
      <c r="M4686" s="110"/>
      <c r="N4686" s="110"/>
      <c r="R4686" s="352">
        <f>L4686-[1]გადასახდელები!L4686</f>
        <v>0</v>
      </c>
    </row>
    <row r="4687" spans="2:18" ht="20.25" hidden="1" customHeight="1">
      <c r="B4687" s="36" t="str">
        <f t="shared" si="1700"/>
        <v>b</v>
      </c>
      <c r="C4687" s="42">
        <v>3</v>
      </c>
      <c r="D4687" s="42"/>
      <c r="F4687" s="343" t="s">
        <v>634</v>
      </c>
      <c r="G4687" s="57" t="s">
        <v>209</v>
      </c>
      <c r="H4687" s="111"/>
      <c r="I4687" s="90">
        <f t="shared" si="1698"/>
        <v>0</v>
      </c>
      <c r="J4687" s="112"/>
      <c r="K4687" s="112"/>
      <c r="L4687" s="90">
        <f t="shared" si="1699"/>
        <v>0</v>
      </c>
      <c r="M4687" s="112"/>
      <c r="N4687" s="112"/>
      <c r="R4687" s="352">
        <f>L4687-[1]გადასახდელები!L4687</f>
        <v>0</v>
      </c>
    </row>
    <row r="4688" spans="2:18" ht="20.25" hidden="1" customHeight="1">
      <c r="B4688" s="36" t="str">
        <f t="shared" si="1700"/>
        <v>b</v>
      </c>
      <c r="C4688" s="42">
        <v>3</v>
      </c>
      <c r="D4688" s="42"/>
      <c r="F4688" s="342" t="s">
        <v>635</v>
      </c>
      <c r="G4688" s="57" t="s">
        <v>208</v>
      </c>
      <c r="H4688" s="89">
        <f>H4689+H4694+H4695</f>
        <v>0</v>
      </c>
      <c r="I4688" s="90">
        <f t="shared" si="1698"/>
        <v>0</v>
      </c>
      <c r="J4688" s="92">
        <f>J4689+J4694+J4695</f>
        <v>0</v>
      </c>
      <c r="K4688" s="92">
        <f>K4689+K4694+K4695</f>
        <v>0</v>
      </c>
      <c r="L4688" s="90">
        <f t="shared" si="1699"/>
        <v>0</v>
      </c>
      <c r="M4688" s="92">
        <f>M4689+M4694+M4695</f>
        <v>0</v>
      </c>
      <c r="N4688" s="92">
        <f>N4689+N4694+N4695</f>
        <v>0</v>
      </c>
      <c r="O4688" s="82" t="s">
        <v>146</v>
      </c>
      <c r="R4688" s="352">
        <f>L4688-[1]გადასახდელები!L4688</f>
        <v>0</v>
      </c>
    </row>
    <row r="4689" spans="2:18" ht="20.25" hidden="1" customHeight="1">
      <c r="B4689" s="36" t="str">
        <f t="shared" si="1700"/>
        <v>b</v>
      </c>
      <c r="C4689" s="42">
        <v>4</v>
      </c>
      <c r="D4689" s="42"/>
      <c r="F4689" s="342" t="s">
        <v>636</v>
      </c>
      <c r="G4689" s="47" t="s">
        <v>270</v>
      </c>
      <c r="H4689" s="93">
        <f>SUM(H4690:H4693)</f>
        <v>0</v>
      </c>
      <c r="I4689" s="94">
        <f t="shared" si="1698"/>
        <v>0</v>
      </c>
      <c r="J4689" s="95">
        <f>SUM(J4690:J4693)</f>
        <v>0</v>
      </c>
      <c r="K4689" s="95">
        <f>SUM(K4690:K4693)</f>
        <v>0</v>
      </c>
      <c r="L4689" s="94">
        <f t="shared" si="1699"/>
        <v>0</v>
      </c>
      <c r="M4689" s="95">
        <f>SUM(M4690:M4693)</f>
        <v>0</v>
      </c>
      <c r="N4689" s="95">
        <f>SUM(N4690:N4693)</f>
        <v>0</v>
      </c>
      <c r="O4689" s="82" t="s">
        <v>146</v>
      </c>
      <c r="R4689" s="352">
        <f>L4689-[1]გადასახდელები!L4689</f>
        <v>0</v>
      </c>
    </row>
    <row r="4690" spans="2:18" ht="20.25" hidden="1" customHeight="1">
      <c r="B4690" s="36" t="str">
        <f t="shared" si="1700"/>
        <v>b</v>
      </c>
      <c r="C4690" s="42">
        <v>5</v>
      </c>
      <c r="D4690" s="42"/>
      <c r="F4690" s="343" t="s">
        <v>637</v>
      </c>
      <c r="G4690" s="48" t="s">
        <v>271</v>
      </c>
      <c r="H4690" s="101"/>
      <c r="I4690" s="97">
        <f t="shared" si="1698"/>
        <v>0</v>
      </c>
      <c r="J4690" s="102"/>
      <c r="K4690" s="102"/>
      <c r="L4690" s="97">
        <f t="shared" si="1699"/>
        <v>0</v>
      </c>
      <c r="M4690" s="102"/>
      <c r="N4690" s="102"/>
      <c r="R4690" s="352">
        <f>L4690-[1]გადასახდელები!L4690</f>
        <v>0</v>
      </c>
    </row>
    <row r="4691" spans="2:18" ht="20.25" hidden="1" customHeight="1">
      <c r="B4691" s="36" t="str">
        <f t="shared" si="1700"/>
        <v>b</v>
      </c>
      <c r="C4691" s="42">
        <v>5</v>
      </c>
      <c r="D4691" s="42"/>
      <c r="F4691" s="343" t="s">
        <v>638</v>
      </c>
      <c r="G4691" s="48" t="s">
        <v>272</v>
      </c>
      <c r="H4691" s="101"/>
      <c r="I4691" s="97">
        <f t="shared" si="1698"/>
        <v>0</v>
      </c>
      <c r="J4691" s="102"/>
      <c r="K4691" s="102"/>
      <c r="L4691" s="97">
        <f t="shared" si="1699"/>
        <v>0</v>
      </c>
      <c r="M4691" s="102"/>
      <c r="N4691" s="102"/>
      <c r="R4691" s="352">
        <f>L4691-[1]გადასახდელები!L4691</f>
        <v>0</v>
      </c>
    </row>
    <row r="4692" spans="2:18" ht="20.25" hidden="1" customHeight="1">
      <c r="B4692" s="36" t="str">
        <f t="shared" si="1700"/>
        <v>b</v>
      </c>
      <c r="C4692" s="42">
        <v>5</v>
      </c>
      <c r="D4692" s="42"/>
      <c r="F4692" s="343" t="s">
        <v>639</v>
      </c>
      <c r="G4692" s="48" t="s">
        <v>273</v>
      </c>
      <c r="H4692" s="101"/>
      <c r="I4692" s="97">
        <f t="shared" si="1698"/>
        <v>0</v>
      </c>
      <c r="J4692" s="102"/>
      <c r="K4692" s="102"/>
      <c r="L4692" s="97">
        <f t="shared" si="1699"/>
        <v>0</v>
      </c>
      <c r="M4692" s="102"/>
      <c r="N4692" s="102"/>
      <c r="R4692" s="352">
        <f>L4692-[1]გადასახდელები!L4692</f>
        <v>0</v>
      </c>
    </row>
    <row r="4693" spans="2:18" ht="20.25" hidden="1" customHeight="1">
      <c r="B4693" s="36" t="str">
        <f t="shared" si="1700"/>
        <v>b</v>
      </c>
      <c r="C4693" s="42">
        <v>5</v>
      </c>
      <c r="D4693" s="42"/>
      <c r="F4693" s="343" t="s">
        <v>640</v>
      </c>
      <c r="G4693" s="48" t="s">
        <v>274</v>
      </c>
      <c r="H4693" s="101"/>
      <c r="I4693" s="97">
        <f t="shared" si="1698"/>
        <v>0</v>
      </c>
      <c r="J4693" s="102"/>
      <c r="K4693" s="102"/>
      <c r="L4693" s="97">
        <f t="shared" si="1699"/>
        <v>0</v>
      </c>
      <c r="M4693" s="102"/>
      <c r="N4693" s="102"/>
      <c r="R4693" s="352">
        <f>L4693-[1]გადასახდელები!L4693</f>
        <v>0</v>
      </c>
    </row>
    <row r="4694" spans="2:18" ht="20.25" hidden="1" customHeight="1">
      <c r="B4694" s="36" t="str">
        <f t="shared" si="1700"/>
        <v>b</v>
      </c>
      <c r="C4694" s="42">
        <v>4</v>
      </c>
      <c r="D4694" s="42"/>
      <c r="F4694" s="343" t="s">
        <v>641</v>
      </c>
      <c r="G4694" s="47" t="s">
        <v>275</v>
      </c>
      <c r="H4694" s="103"/>
      <c r="I4694" s="94">
        <f t="shared" si="1698"/>
        <v>0</v>
      </c>
      <c r="J4694" s="104"/>
      <c r="K4694" s="104"/>
      <c r="L4694" s="94">
        <f t="shared" si="1699"/>
        <v>0</v>
      </c>
      <c r="M4694" s="104"/>
      <c r="N4694" s="104"/>
      <c r="R4694" s="352">
        <f>L4694-[1]გადასახდელები!L4694</f>
        <v>0</v>
      </c>
    </row>
    <row r="4695" spans="2:18" ht="36" hidden="1" customHeight="1">
      <c r="B4695" s="36" t="str">
        <f t="shared" si="1700"/>
        <v>b</v>
      </c>
      <c r="C4695" s="42">
        <v>4</v>
      </c>
      <c r="D4695" s="42"/>
      <c r="F4695" s="343" t="s">
        <v>642</v>
      </c>
      <c r="G4695" s="47" t="s">
        <v>276</v>
      </c>
      <c r="H4695" s="103"/>
      <c r="I4695" s="94">
        <f t="shared" si="1698"/>
        <v>0</v>
      </c>
      <c r="J4695" s="104"/>
      <c r="K4695" s="104"/>
      <c r="L4695" s="94">
        <f t="shared" si="1699"/>
        <v>0</v>
      </c>
      <c r="M4695" s="104"/>
      <c r="N4695" s="104"/>
      <c r="R4695" s="352">
        <f>L4695-[1]გადასახდელები!L4695</f>
        <v>0</v>
      </c>
    </row>
    <row r="4696" spans="2:18" ht="20.25" customHeight="1" thickBot="1">
      <c r="B4696" s="36" t="str">
        <f t="shared" si="1700"/>
        <v>a</v>
      </c>
      <c r="C4696" s="42">
        <v>3</v>
      </c>
      <c r="D4696" s="42"/>
      <c r="F4696" s="343" t="s">
        <v>561</v>
      </c>
      <c r="G4696" s="57" t="s">
        <v>202</v>
      </c>
      <c r="H4696" s="111">
        <v>478.1</v>
      </c>
      <c r="I4696" s="90">
        <f t="shared" si="1698"/>
        <v>998.4</v>
      </c>
      <c r="J4696" s="112"/>
      <c r="K4696" s="112">
        <v>998.4</v>
      </c>
      <c r="L4696" s="90">
        <f t="shared" si="1699"/>
        <v>194.79999999999998</v>
      </c>
      <c r="M4696" s="112"/>
      <c r="N4696" s="112">
        <f>48.19+0.427+0.139+2.44+10.023+2.7+4.1+48.19+0.25+0.913+4.371+0.1+0.265+4.733+0.34+0.551+0.41+5.547+48.19+0.039+0.035+1.061+4.7+7.086</f>
        <v>194.79999999999998</v>
      </c>
      <c r="R4696" s="352">
        <f>L4696-[1]გადასახდელები!L4696</f>
        <v>-185.20000000000002</v>
      </c>
    </row>
    <row r="4697" spans="2:18" ht="20.25" hidden="1" customHeight="1">
      <c r="B4697" s="36" t="str">
        <f t="shared" si="1700"/>
        <v>b</v>
      </c>
      <c r="C4697" s="42">
        <v>3</v>
      </c>
      <c r="D4697" s="42"/>
      <c r="F4697" s="342" t="s">
        <v>562</v>
      </c>
      <c r="G4697" s="57" t="s">
        <v>203</v>
      </c>
      <c r="H4697" s="89">
        <f>H4698+H4701+H4704</f>
        <v>0</v>
      </c>
      <c r="I4697" s="90">
        <f t="shared" si="1698"/>
        <v>0</v>
      </c>
      <c r="J4697" s="92">
        <f>J4698+J4701+J4704</f>
        <v>0</v>
      </c>
      <c r="K4697" s="92">
        <f>K4698+K4701+K4704</f>
        <v>0</v>
      </c>
      <c r="L4697" s="90">
        <f t="shared" si="1699"/>
        <v>0</v>
      </c>
      <c r="M4697" s="92">
        <f>M4698+M4701+M4704</f>
        <v>0</v>
      </c>
      <c r="N4697" s="92">
        <f>N4698+N4701+N4704</f>
        <v>0</v>
      </c>
      <c r="O4697" s="82" t="s">
        <v>146</v>
      </c>
      <c r="R4697" s="352">
        <f>L4697-[1]გადასახდელები!L4697</f>
        <v>0</v>
      </c>
    </row>
    <row r="4698" spans="2:18" ht="20.25" hidden="1" customHeight="1">
      <c r="B4698" s="36" t="str">
        <f t="shared" si="1700"/>
        <v>b</v>
      </c>
      <c r="C4698" s="42">
        <v>4</v>
      </c>
      <c r="D4698" s="42"/>
      <c r="F4698" s="342" t="s">
        <v>643</v>
      </c>
      <c r="G4698" s="47" t="s">
        <v>277</v>
      </c>
      <c r="H4698" s="93">
        <f>SUM(H4699:H4700)</f>
        <v>0</v>
      </c>
      <c r="I4698" s="94">
        <f t="shared" si="1698"/>
        <v>0</v>
      </c>
      <c r="J4698" s="95">
        <f>SUM(J4699:J4700)</f>
        <v>0</v>
      </c>
      <c r="K4698" s="95">
        <f>SUM(K4699:K4700)</f>
        <v>0</v>
      </c>
      <c r="L4698" s="94">
        <f t="shared" si="1699"/>
        <v>0</v>
      </c>
      <c r="M4698" s="95">
        <f>SUM(M4699:M4700)</f>
        <v>0</v>
      </c>
      <c r="N4698" s="95">
        <f>SUM(N4699:N4700)</f>
        <v>0</v>
      </c>
      <c r="O4698" s="82" t="s">
        <v>146</v>
      </c>
      <c r="R4698" s="352">
        <f>L4698-[1]გადასახდელები!L4698</f>
        <v>0</v>
      </c>
    </row>
    <row r="4699" spans="2:18" ht="20.25" hidden="1" customHeight="1">
      <c r="B4699" s="36" t="str">
        <f t="shared" si="1700"/>
        <v>b</v>
      </c>
      <c r="C4699" s="42">
        <v>5</v>
      </c>
      <c r="D4699" s="42"/>
      <c r="F4699" s="343" t="s">
        <v>644</v>
      </c>
      <c r="G4699" s="48" t="s">
        <v>278</v>
      </c>
      <c r="H4699" s="101"/>
      <c r="I4699" s="97">
        <f t="shared" si="1698"/>
        <v>0</v>
      </c>
      <c r="J4699" s="102"/>
      <c r="K4699" s="102"/>
      <c r="L4699" s="97">
        <f t="shared" si="1699"/>
        <v>0</v>
      </c>
      <c r="M4699" s="102"/>
      <c r="N4699" s="102"/>
      <c r="R4699" s="352">
        <f>L4699-[1]გადასახდელები!L4699</f>
        <v>0</v>
      </c>
    </row>
    <row r="4700" spans="2:18" ht="20.25" hidden="1" customHeight="1">
      <c r="B4700" s="36" t="str">
        <f t="shared" si="1700"/>
        <v>b</v>
      </c>
      <c r="C4700" s="42">
        <v>5</v>
      </c>
      <c r="D4700" s="42"/>
      <c r="F4700" s="343" t="s">
        <v>645</v>
      </c>
      <c r="G4700" s="48" t="s">
        <v>204</v>
      </c>
      <c r="H4700" s="101"/>
      <c r="I4700" s="97">
        <f t="shared" si="1698"/>
        <v>0</v>
      </c>
      <c r="J4700" s="102"/>
      <c r="K4700" s="102"/>
      <c r="L4700" s="97">
        <f t="shared" si="1699"/>
        <v>0</v>
      </c>
      <c r="M4700" s="102"/>
      <c r="N4700" s="102"/>
      <c r="R4700" s="352">
        <f>L4700-[1]გადასახდელები!L4700</f>
        <v>0</v>
      </c>
    </row>
    <row r="4701" spans="2:18" ht="20.25" hidden="1" customHeight="1">
      <c r="B4701" s="36" t="str">
        <f t="shared" si="1700"/>
        <v>b</v>
      </c>
      <c r="C4701" s="42">
        <v>4</v>
      </c>
      <c r="D4701" s="42"/>
      <c r="F4701" s="342" t="s">
        <v>646</v>
      </c>
      <c r="G4701" s="47" t="s">
        <v>279</v>
      </c>
      <c r="H4701" s="93">
        <f>SUM(H4702:H4703)</f>
        <v>0</v>
      </c>
      <c r="I4701" s="94">
        <f t="shared" si="1698"/>
        <v>0</v>
      </c>
      <c r="J4701" s="95">
        <f>SUM(J4702:J4703)</f>
        <v>0</v>
      </c>
      <c r="K4701" s="95">
        <f>SUM(K4702:K4703)</f>
        <v>0</v>
      </c>
      <c r="L4701" s="94">
        <f t="shared" si="1699"/>
        <v>0</v>
      </c>
      <c r="M4701" s="95">
        <f>SUM(M4702:M4703)</f>
        <v>0</v>
      </c>
      <c r="N4701" s="95">
        <f>SUM(N4702:N4703)</f>
        <v>0</v>
      </c>
      <c r="O4701" s="82" t="s">
        <v>146</v>
      </c>
      <c r="R4701" s="352">
        <f>L4701-[1]გადასახდელები!L4701</f>
        <v>0</v>
      </c>
    </row>
    <row r="4702" spans="2:18" ht="20.25" hidden="1" customHeight="1">
      <c r="B4702" s="36" t="str">
        <f t="shared" si="1700"/>
        <v>b</v>
      </c>
      <c r="C4702" s="42">
        <v>5</v>
      </c>
      <c r="D4702" s="42"/>
      <c r="F4702" s="343" t="s">
        <v>647</v>
      </c>
      <c r="G4702" s="48" t="s">
        <v>278</v>
      </c>
      <c r="H4702" s="101"/>
      <c r="I4702" s="97">
        <f t="shared" si="1698"/>
        <v>0</v>
      </c>
      <c r="J4702" s="102"/>
      <c r="K4702" s="102"/>
      <c r="L4702" s="97">
        <f t="shared" si="1699"/>
        <v>0</v>
      </c>
      <c r="M4702" s="102"/>
      <c r="N4702" s="102"/>
      <c r="R4702" s="352">
        <f>L4702-[1]გადასახდელები!L4702</f>
        <v>0</v>
      </c>
    </row>
    <row r="4703" spans="2:18" ht="20.25" hidden="1" customHeight="1">
      <c r="B4703" s="36" t="str">
        <f t="shared" si="1700"/>
        <v>b</v>
      </c>
      <c r="C4703" s="42">
        <v>5</v>
      </c>
      <c r="D4703" s="42"/>
      <c r="F4703" s="343" t="s">
        <v>648</v>
      </c>
      <c r="G4703" s="48" t="s">
        <v>204</v>
      </c>
      <c r="H4703" s="101"/>
      <c r="I4703" s="97">
        <f t="shared" si="1698"/>
        <v>0</v>
      </c>
      <c r="J4703" s="102"/>
      <c r="K4703" s="102"/>
      <c r="L4703" s="97">
        <f t="shared" si="1699"/>
        <v>0</v>
      </c>
      <c r="M4703" s="102"/>
      <c r="N4703" s="102"/>
      <c r="R4703" s="352">
        <f>L4703-[1]გადასახდელები!L4703</f>
        <v>0</v>
      </c>
    </row>
    <row r="4704" spans="2:18" ht="20.25" hidden="1" customHeight="1">
      <c r="B4704" s="36" t="str">
        <f t="shared" si="1700"/>
        <v>b</v>
      </c>
      <c r="C4704" s="42">
        <v>4</v>
      </c>
      <c r="D4704" s="42"/>
      <c r="F4704" s="342" t="s">
        <v>563</v>
      </c>
      <c r="G4704" s="47" t="s">
        <v>280</v>
      </c>
      <c r="H4704" s="93">
        <f>SUM(H4705:H4706)</f>
        <v>0</v>
      </c>
      <c r="I4704" s="94">
        <f t="shared" si="1698"/>
        <v>0</v>
      </c>
      <c r="J4704" s="95">
        <f>SUM(J4705:J4706)</f>
        <v>0</v>
      </c>
      <c r="K4704" s="95">
        <f>SUM(K4705:K4706)</f>
        <v>0</v>
      </c>
      <c r="L4704" s="94">
        <f t="shared" si="1699"/>
        <v>0</v>
      </c>
      <c r="M4704" s="95">
        <f>SUM(M4705:M4706)</f>
        <v>0</v>
      </c>
      <c r="N4704" s="95">
        <f>SUM(N4705:N4706)</f>
        <v>0</v>
      </c>
      <c r="O4704" s="82" t="s">
        <v>146</v>
      </c>
      <c r="R4704" s="352">
        <f>L4704-[1]გადასახდელები!L4704</f>
        <v>0</v>
      </c>
    </row>
    <row r="4705" spans="2:18" ht="20.25" hidden="1" customHeight="1">
      <c r="B4705" s="36" t="str">
        <f t="shared" si="1700"/>
        <v>b</v>
      </c>
      <c r="C4705" s="42">
        <v>5</v>
      </c>
      <c r="D4705" s="42"/>
      <c r="F4705" s="343" t="s">
        <v>649</v>
      </c>
      <c r="G4705" s="48" t="s">
        <v>278</v>
      </c>
      <c r="H4705" s="101"/>
      <c r="I4705" s="97">
        <f t="shared" si="1698"/>
        <v>0</v>
      </c>
      <c r="J4705" s="102"/>
      <c r="K4705" s="102"/>
      <c r="L4705" s="97">
        <f t="shared" si="1699"/>
        <v>0</v>
      </c>
      <c r="M4705" s="102"/>
      <c r="N4705" s="102"/>
      <c r="R4705" s="352">
        <f>L4705-[1]გადასახდელები!L4705</f>
        <v>0</v>
      </c>
    </row>
    <row r="4706" spans="2:18" ht="20.25" hidden="1" customHeight="1">
      <c r="B4706" s="36" t="str">
        <f t="shared" si="1700"/>
        <v>b</v>
      </c>
      <c r="C4706" s="42">
        <v>5</v>
      </c>
      <c r="D4706" s="42"/>
      <c r="F4706" s="343" t="s">
        <v>564</v>
      </c>
      <c r="G4706" s="48" t="s">
        <v>204</v>
      </c>
      <c r="H4706" s="101"/>
      <c r="I4706" s="97">
        <f t="shared" si="1698"/>
        <v>0</v>
      </c>
      <c r="J4706" s="102"/>
      <c r="K4706" s="102"/>
      <c r="L4706" s="97">
        <f t="shared" si="1699"/>
        <v>0</v>
      </c>
      <c r="M4706" s="102"/>
      <c r="N4706" s="102"/>
      <c r="R4706" s="352">
        <f>L4706-[1]გადასახდელები!L4706</f>
        <v>0</v>
      </c>
    </row>
    <row r="4707" spans="2:18" ht="20.25" hidden="1" customHeight="1">
      <c r="B4707" s="36" t="str">
        <f t="shared" si="1700"/>
        <v>b</v>
      </c>
      <c r="C4707" s="42">
        <v>3</v>
      </c>
      <c r="D4707" s="42"/>
      <c r="F4707" s="342" t="s">
        <v>565</v>
      </c>
      <c r="G4707" s="57" t="s">
        <v>206</v>
      </c>
      <c r="H4707" s="89">
        <f>H4708+H4711+H4714</f>
        <v>0</v>
      </c>
      <c r="I4707" s="90">
        <f t="shared" si="1698"/>
        <v>0</v>
      </c>
      <c r="J4707" s="92">
        <f>J4708+J4711+J4714</f>
        <v>0</v>
      </c>
      <c r="K4707" s="92">
        <f>K4708+K4711+K4714</f>
        <v>0</v>
      </c>
      <c r="L4707" s="90">
        <f t="shared" si="1699"/>
        <v>0</v>
      </c>
      <c r="M4707" s="92">
        <f>M4708+M4711+M4714</f>
        <v>0</v>
      </c>
      <c r="N4707" s="92">
        <f>N4708+N4711+N4714</f>
        <v>0</v>
      </c>
      <c r="O4707" s="82" t="s">
        <v>146</v>
      </c>
      <c r="R4707" s="352">
        <f>L4707-[1]გადასახდელები!L4707</f>
        <v>0</v>
      </c>
    </row>
    <row r="4708" spans="2:18" ht="20.25" hidden="1" customHeight="1">
      <c r="B4708" s="36" t="str">
        <f t="shared" si="1700"/>
        <v>b</v>
      </c>
      <c r="C4708" s="42">
        <v>4</v>
      </c>
      <c r="D4708" s="42"/>
      <c r="F4708" s="342" t="s">
        <v>650</v>
      </c>
      <c r="G4708" s="47" t="s">
        <v>281</v>
      </c>
      <c r="H4708" s="93">
        <f>SUM(H4709:H4710)</f>
        <v>0</v>
      </c>
      <c r="I4708" s="94">
        <f t="shared" si="1698"/>
        <v>0</v>
      </c>
      <c r="J4708" s="95">
        <f>SUM(J4709:J4710)</f>
        <v>0</v>
      </c>
      <c r="K4708" s="95">
        <f>SUM(K4709:K4710)</f>
        <v>0</v>
      </c>
      <c r="L4708" s="94">
        <f t="shared" si="1699"/>
        <v>0</v>
      </c>
      <c r="M4708" s="95">
        <f>SUM(M4709:M4710)</f>
        <v>0</v>
      </c>
      <c r="N4708" s="95">
        <f>SUM(N4709:N4710)</f>
        <v>0</v>
      </c>
      <c r="O4708" s="82" t="s">
        <v>146</v>
      </c>
      <c r="R4708" s="352">
        <f>L4708-[1]გადასახდელები!L4708</f>
        <v>0</v>
      </c>
    </row>
    <row r="4709" spans="2:18" ht="20.25" hidden="1" customHeight="1">
      <c r="B4709" s="36" t="str">
        <f t="shared" si="1700"/>
        <v>b</v>
      </c>
      <c r="C4709" s="42">
        <v>5</v>
      </c>
      <c r="D4709" s="42"/>
      <c r="F4709" s="343" t="s">
        <v>651</v>
      </c>
      <c r="G4709" s="48" t="s">
        <v>282</v>
      </c>
      <c r="H4709" s="101"/>
      <c r="I4709" s="97">
        <f t="shared" si="1698"/>
        <v>0</v>
      </c>
      <c r="J4709" s="102"/>
      <c r="K4709" s="102"/>
      <c r="L4709" s="97">
        <f t="shared" si="1699"/>
        <v>0</v>
      </c>
      <c r="M4709" s="102"/>
      <c r="N4709" s="102"/>
      <c r="R4709" s="352">
        <f>L4709-[1]გადასახდელები!L4709</f>
        <v>0</v>
      </c>
    </row>
    <row r="4710" spans="2:18" ht="20.25" hidden="1" customHeight="1">
      <c r="B4710" s="36" t="str">
        <f t="shared" si="1700"/>
        <v>b</v>
      </c>
      <c r="C4710" s="42">
        <v>5</v>
      </c>
      <c r="D4710" s="42"/>
      <c r="F4710" s="343" t="s">
        <v>652</v>
      </c>
      <c r="G4710" s="48" t="s">
        <v>283</v>
      </c>
      <c r="H4710" s="101"/>
      <c r="I4710" s="97">
        <f t="shared" si="1698"/>
        <v>0</v>
      </c>
      <c r="J4710" s="102"/>
      <c r="K4710" s="102"/>
      <c r="L4710" s="97">
        <f t="shared" si="1699"/>
        <v>0</v>
      </c>
      <c r="M4710" s="102"/>
      <c r="N4710" s="102"/>
      <c r="R4710" s="352">
        <f>L4710-[1]გადასახდელები!L4710</f>
        <v>0</v>
      </c>
    </row>
    <row r="4711" spans="2:18" ht="20.25" hidden="1" customHeight="1">
      <c r="B4711" s="36" t="str">
        <f t="shared" si="1700"/>
        <v>b</v>
      </c>
      <c r="C4711" s="42">
        <v>4</v>
      </c>
      <c r="D4711" s="42"/>
      <c r="F4711" s="342" t="s">
        <v>566</v>
      </c>
      <c r="G4711" s="47" t="s">
        <v>284</v>
      </c>
      <c r="H4711" s="93">
        <f>SUM(H4712:H4713)</f>
        <v>0</v>
      </c>
      <c r="I4711" s="94">
        <f t="shared" si="1698"/>
        <v>0</v>
      </c>
      <c r="J4711" s="95">
        <f>SUM(J4712:J4713)</f>
        <v>0</v>
      </c>
      <c r="K4711" s="95">
        <f>SUM(K4712:K4713)</f>
        <v>0</v>
      </c>
      <c r="L4711" s="94">
        <f t="shared" si="1699"/>
        <v>0</v>
      </c>
      <c r="M4711" s="95">
        <f>SUM(M4712:M4713)</f>
        <v>0</v>
      </c>
      <c r="N4711" s="95">
        <f>SUM(N4712:N4713)</f>
        <v>0</v>
      </c>
      <c r="O4711" s="82" t="s">
        <v>146</v>
      </c>
      <c r="R4711" s="352">
        <f>L4711-[1]გადასახდელები!L4711</f>
        <v>0</v>
      </c>
    </row>
    <row r="4712" spans="2:18" ht="20.25" hidden="1" customHeight="1">
      <c r="B4712" s="36" t="str">
        <f t="shared" si="1700"/>
        <v>b</v>
      </c>
      <c r="C4712" s="42">
        <v>5</v>
      </c>
      <c r="D4712" s="42"/>
      <c r="F4712" s="343" t="s">
        <v>567</v>
      </c>
      <c r="G4712" s="48" t="s">
        <v>282</v>
      </c>
      <c r="H4712" s="101"/>
      <c r="I4712" s="97">
        <f t="shared" si="1698"/>
        <v>0</v>
      </c>
      <c r="J4712" s="102"/>
      <c r="K4712" s="102"/>
      <c r="L4712" s="97">
        <f t="shared" si="1699"/>
        <v>0</v>
      </c>
      <c r="M4712" s="102"/>
      <c r="N4712" s="102"/>
      <c r="R4712" s="352">
        <f>L4712-[1]გადასახდელები!L4712</f>
        <v>0</v>
      </c>
    </row>
    <row r="4713" spans="2:18" ht="20.25" hidden="1" customHeight="1">
      <c r="B4713" s="36" t="str">
        <f t="shared" si="1700"/>
        <v>b</v>
      </c>
      <c r="C4713" s="42">
        <v>5</v>
      </c>
      <c r="D4713" s="42"/>
      <c r="F4713" s="343" t="s">
        <v>653</v>
      </c>
      <c r="G4713" s="48" t="s">
        <v>283</v>
      </c>
      <c r="H4713" s="101"/>
      <c r="I4713" s="97">
        <f t="shared" si="1698"/>
        <v>0</v>
      </c>
      <c r="J4713" s="102"/>
      <c r="K4713" s="102"/>
      <c r="L4713" s="97">
        <f t="shared" si="1699"/>
        <v>0</v>
      </c>
      <c r="M4713" s="102"/>
      <c r="N4713" s="102"/>
      <c r="R4713" s="352">
        <f>L4713-[1]გადასახდელები!L4713</f>
        <v>0</v>
      </c>
    </row>
    <row r="4714" spans="2:18" ht="20.25" hidden="1" customHeight="1">
      <c r="B4714" s="36" t="str">
        <f t="shared" si="1700"/>
        <v>b</v>
      </c>
      <c r="C4714" s="42">
        <v>4</v>
      </c>
      <c r="D4714" s="42"/>
      <c r="F4714" s="342" t="s">
        <v>654</v>
      </c>
      <c r="G4714" s="47" t="s">
        <v>207</v>
      </c>
      <c r="H4714" s="93">
        <f>SUM(H4715:H4716)</f>
        <v>0</v>
      </c>
      <c r="I4714" s="94">
        <f t="shared" si="1698"/>
        <v>0</v>
      </c>
      <c r="J4714" s="95">
        <f>SUM(J4715:J4716)</f>
        <v>0</v>
      </c>
      <c r="K4714" s="95">
        <f>SUM(K4715:K4716)</f>
        <v>0</v>
      </c>
      <c r="L4714" s="94">
        <f t="shared" si="1699"/>
        <v>0</v>
      </c>
      <c r="M4714" s="95">
        <f>SUM(M4715:M4716)</f>
        <v>0</v>
      </c>
      <c r="N4714" s="95">
        <f>SUM(N4715:N4716)</f>
        <v>0</v>
      </c>
      <c r="O4714" s="82" t="s">
        <v>146</v>
      </c>
      <c r="R4714" s="352">
        <f>L4714-[1]გადასახდელები!L4714</f>
        <v>0</v>
      </c>
    </row>
    <row r="4715" spans="2:18" ht="20.25" hidden="1" customHeight="1">
      <c r="B4715" s="36" t="str">
        <f t="shared" si="1700"/>
        <v>b</v>
      </c>
      <c r="C4715" s="42">
        <v>5</v>
      </c>
      <c r="D4715" s="42"/>
      <c r="F4715" s="343" t="s">
        <v>655</v>
      </c>
      <c r="G4715" s="48" t="s">
        <v>282</v>
      </c>
      <c r="H4715" s="101"/>
      <c r="I4715" s="97">
        <f t="shared" si="1698"/>
        <v>0</v>
      </c>
      <c r="J4715" s="102"/>
      <c r="K4715" s="102"/>
      <c r="L4715" s="97">
        <f t="shared" si="1699"/>
        <v>0</v>
      </c>
      <c r="M4715" s="102"/>
      <c r="N4715" s="102"/>
      <c r="R4715" s="352">
        <f>L4715-[1]გადასახდელები!L4715</f>
        <v>0</v>
      </c>
    </row>
    <row r="4716" spans="2:18" ht="20.25" hidden="1" customHeight="1">
      <c r="B4716" s="36" t="str">
        <f t="shared" si="1700"/>
        <v>b</v>
      </c>
      <c r="C4716" s="42">
        <v>5</v>
      </c>
      <c r="D4716" s="42"/>
      <c r="F4716" s="343" t="s">
        <v>656</v>
      </c>
      <c r="G4716" s="48" t="s">
        <v>283</v>
      </c>
      <c r="H4716" s="101"/>
      <c r="I4716" s="97">
        <f t="shared" si="1698"/>
        <v>0</v>
      </c>
      <c r="J4716" s="102"/>
      <c r="K4716" s="102"/>
      <c r="L4716" s="97">
        <f t="shared" si="1699"/>
        <v>0</v>
      </c>
      <c r="M4716" s="102"/>
      <c r="N4716" s="102"/>
      <c r="R4716" s="352">
        <f>L4716-[1]გადასახდელები!L4716</f>
        <v>0</v>
      </c>
    </row>
    <row r="4717" spans="2:18" ht="20.25" hidden="1" customHeight="1">
      <c r="B4717" s="36" t="str">
        <f t="shared" si="1700"/>
        <v>b</v>
      </c>
      <c r="C4717" s="42">
        <v>3</v>
      </c>
      <c r="D4717" s="42"/>
      <c r="F4717" s="342" t="s">
        <v>568</v>
      </c>
      <c r="G4717" s="57" t="s">
        <v>205</v>
      </c>
      <c r="H4717" s="89">
        <f>H4718+H4719</f>
        <v>0</v>
      </c>
      <c r="I4717" s="90">
        <f t="shared" si="1698"/>
        <v>0</v>
      </c>
      <c r="J4717" s="92">
        <f>J4718+J4719</f>
        <v>0</v>
      </c>
      <c r="K4717" s="92">
        <f>K4718+K4719</f>
        <v>0</v>
      </c>
      <c r="L4717" s="90">
        <f t="shared" si="1699"/>
        <v>0</v>
      </c>
      <c r="M4717" s="92">
        <f>M4718+M4719</f>
        <v>0</v>
      </c>
      <c r="N4717" s="92">
        <f>N4718+N4719</f>
        <v>0</v>
      </c>
      <c r="O4717" s="82" t="s">
        <v>146</v>
      </c>
      <c r="R4717" s="352">
        <f>L4717-[1]გადასახდელები!L4717</f>
        <v>0</v>
      </c>
    </row>
    <row r="4718" spans="2:18" ht="20.25" hidden="1" customHeight="1">
      <c r="B4718" s="36" t="str">
        <f t="shared" si="1700"/>
        <v>b</v>
      </c>
      <c r="C4718" s="42">
        <v>4</v>
      </c>
      <c r="D4718" s="42"/>
      <c r="F4718" s="343" t="s">
        <v>657</v>
      </c>
      <c r="G4718" s="47" t="s">
        <v>285</v>
      </c>
      <c r="H4718" s="103"/>
      <c r="I4718" s="94">
        <f t="shared" si="1698"/>
        <v>0</v>
      </c>
      <c r="J4718" s="104"/>
      <c r="K4718" s="104"/>
      <c r="L4718" s="94">
        <f t="shared" si="1699"/>
        <v>0</v>
      </c>
      <c r="M4718" s="104"/>
      <c r="N4718" s="104"/>
      <c r="R4718" s="352">
        <f>L4718-[1]გადასახდელები!L4718</f>
        <v>0</v>
      </c>
    </row>
    <row r="4719" spans="2:18" ht="20.25" hidden="1" customHeight="1">
      <c r="B4719" s="36" t="str">
        <f t="shared" si="1700"/>
        <v>b</v>
      </c>
      <c r="C4719" s="42">
        <v>4</v>
      </c>
      <c r="D4719" s="42"/>
      <c r="F4719" s="342" t="s">
        <v>570</v>
      </c>
      <c r="G4719" s="47" t="s">
        <v>286</v>
      </c>
      <c r="H4719" s="93">
        <f>H4720+H4739</f>
        <v>0</v>
      </c>
      <c r="I4719" s="94">
        <f t="shared" si="1698"/>
        <v>0</v>
      </c>
      <c r="J4719" s="95">
        <f>J4720+J4739</f>
        <v>0</v>
      </c>
      <c r="K4719" s="95">
        <f>K4720+K4739</f>
        <v>0</v>
      </c>
      <c r="L4719" s="94">
        <f t="shared" si="1699"/>
        <v>0</v>
      </c>
      <c r="M4719" s="95">
        <f>M4720+M4739</f>
        <v>0</v>
      </c>
      <c r="N4719" s="95">
        <f>N4720+N4739</f>
        <v>0</v>
      </c>
      <c r="O4719" s="82" t="s">
        <v>146</v>
      </c>
      <c r="R4719" s="352">
        <f>L4719-[1]გადასახდელები!L4719</f>
        <v>0</v>
      </c>
    </row>
    <row r="4720" spans="2:18" ht="20.25" hidden="1" customHeight="1">
      <c r="B4720" s="36" t="str">
        <f t="shared" si="1700"/>
        <v>b</v>
      </c>
      <c r="C4720" s="42">
        <v>5</v>
      </c>
      <c r="D4720" s="42"/>
      <c r="F4720" s="342" t="s">
        <v>569</v>
      </c>
      <c r="G4720" s="48" t="s">
        <v>287</v>
      </c>
      <c r="H4720" s="113">
        <f>SUM(H4721:H4738)</f>
        <v>0</v>
      </c>
      <c r="I4720" s="97">
        <f t="shared" si="1698"/>
        <v>0</v>
      </c>
      <c r="J4720" s="114">
        <f>SUM(J4721:J4738)</f>
        <v>0</v>
      </c>
      <c r="K4720" s="114">
        <f>SUM(K4721:K4738)</f>
        <v>0</v>
      </c>
      <c r="L4720" s="97">
        <f t="shared" si="1699"/>
        <v>0</v>
      </c>
      <c r="M4720" s="114">
        <f>SUM(M4721:M4738)</f>
        <v>0</v>
      </c>
      <c r="N4720" s="114">
        <f>SUM(N4721:N4738)</f>
        <v>0</v>
      </c>
      <c r="O4720" s="82" t="s">
        <v>146</v>
      </c>
      <c r="R4720" s="352">
        <f>L4720-[1]გადასახდელები!L4720</f>
        <v>0</v>
      </c>
    </row>
    <row r="4721" spans="2:18" ht="45" hidden="1" customHeight="1">
      <c r="B4721" s="36" t="str">
        <f t="shared" si="1700"/>
        <v>b</v>
      </c>
      <c r="C4721" s="42">
        <v>6</v>
      </c>
      <c r="D4721" s="42"/>
      <c r="F4721" s="343" t="s">
        <v>658</v>
      </c>
      <c r="G4721" s="45" t="s">
        <v>215</v>
      </c>
      <c r="H4721" s="99"/>
      <c r="I4721" s="105">
        <f t="shared" si="1698"/>
        <v>0</v>
      </c>
      <c r="J4721" s="100"/>
      <c r="K4721" s="100"/>
      <c r="L4721" s="105">
        <f t="shared" si="1699"/>
        <v>0</v>
      </c>
      <c r="M4721" s="100"/>
      <c r="N4721" s="100"/>
      <c r="R4721" s="352">
        <f>L4721-[1]გადასახდელები!L4721</f>
        <v>0</v>
      </c>
    </row>
    <row r="4722" spans="2:18" ht="20.25" hidden="1" customHeight="1">
      <c r="B4722" s="36" t="str">
        <f t="shared" si="1700"/>
        <v>b</v>
      </c>
      <c r="C4722" s="42">
        <v>6</v>
      </c>
      <c r="D4722" s="42"/>
      <c r="F4722" s="343" t="s">
        <v>659</v>
      </c>
      <c r="G4722" s="45" t="s">
        <v>288</v>
      </c>
      <c r="H4722" s="99"/>
      <c r="I4722" s="105">
        <f t="shared" si="1698"/>
        <v>0</v>
      </c>
      <c r="J4722" s="100"/>
      <c r="K4722" s="100"/>
      <c r="L4722" s="105">
        <f t="shared" si="1699"/>
        <v>0</v>
      </c>
      <c r="M4722" s="100"/>
      <c r="N4722" s="100"/>
      <c r="R4722" s="352">
        <f>L4722-[1]გადასახდელები!L4722</f>
        <v>0</v>
      </c>
    </row>
    <row r="4723" spans="2:18" ht="20.25" hidden="1" customHeight="1">
      <c r="B4723" s="36" t="str">
        <f t="shared" si="1700"/>
        <v>b</v>
      </c>
      <c r="C4723" s="42">
        <v>6</v>
      </c>
      <c r="D4723" s="42"/>
      <c r="F4723" s="343" t="s">
        <v>660</v>
      </c>
      <c r="G4723" s="45" t="s">
        <v>289</v>
      </c>
      <c r="H4723" s="99"/>
      <c r="I4723" s="105">
        <f t="shared" si="1698"/>
        <v>0</v>
      </c>
      <c r="J4723" s="100"/>
      <c r="K4723" s="100"/>
      <c r="L4723" s="105">
        <f t="shared" si="1699"/>
        <v>0</v>
      </c>
      <c r="M4723" s="100"/>
      <c r="N4723" s="100"/>
      <c r="R4723" s="352">
        <f>L4723-[1]გადასახდელები!L4723</f>
        <v>0</v>
      </c>
    </row>
    <row r="4724" spans="2:18" ht="20.25" hidden="1" customHeight="1">
      <c r="B4724" s="36" t="str">
        <f t="shared" si="1700"/>
        <v>b</v>
      </c>
      <c r="C4724" s="42">
        <v>6</v>
      </c>
      <c r="D4724" s="42"/>
      <c r="F4724" s="343" t="s">
        <v>661</v>
      </c>
      <c r="G4724" s="45" t="s">
        <v>216</v>
      </c>
      <c r="H4724" s="99"/>
      <c r="I4724" s="105">
        <f t="shared" si="1698"/>
        <v>0</v>
      </c>
      <c r="J4724" s="100"/>
      <c r="K4724" s="100"/>
      <c r="L4724" s="105">
        <f t="shared" si="1699"/>
        <v>0</v>
      </c>
      <c r="M4724" s="100"/>
      <c r="N4724" s="100"/>
      <c r="R4724" s="352">
        <f>L4724-[1]გადასახდელები!L4724</f>
        <v>0</v>
      </c>
    </row>
    <row r="4725" spans="2:18" ht="20.25" hidden="1" customHeight="1">
      <c r="B4725" s="36" t="str">
        <f t="shared" si="1700"/>
        <v>b</v>
      </c>
      <c r="C4725" s="42">
        <v>6</v>
      </c>
      <c r="D4725" s="42"/>
      <c r="F4725" s="343" t="s">
        <v>662</v>
      </c>
      <c r="G4725" s="45" t="s">
        <v>217</v>
      </c>
      <c r="H4725" s="99"/>
      <c r="I4725" s="105">
        <f t="shared" si="1698"/>
        <v>0</v>
      </c>
      <c r="J4725" s="100"/>
      <c r="K4725" s="100"/>
      <c r="L4725" s="105">
        <f t="shared" si="1699"/>
        <v>0</v>
      </c>
      <c r="M4725" s="100"/>
      <c r="N4725" s="100"/>
      <c r="R4725" s="352">
        <f>L4725-[1]გადასახდელები!L4725</f>
        <v>0</v>
      </c>
    </row>
    <row r="4726" spans="2:18" ht="20.25" hidden="1" customHeight="1">
      <c r="B4726" s="36" t="str">
        <f t="shared" si="1700"/>
        <v>b</v>
      </c>
      <c r="C4726" s="42">
        <v>6</v>
      </c>
      <c r="D4726" s="42"/>
      <c r="F4726" s="343" t="s">
        <v>571</v>
      </c>
      <c r="G4726" s="45" t="s">
        <v>290</v>
      </c>
      <c r="H4726" s="99"/>
      <c r="I4726" s="105">
        <f t="shared" si="1698"/>
        <v>0</v>
      </c>
      <c r="J4726" s="100"/>
      <c r="K4726" s="100"/>
      <c r="L4726" s="105">
        <f t="shared" si="1699"/>
        <v>0</v>
      </c>
      <c r="M4726" s="100"/>
      <c r="N4726" s="100"/>
      <c r="R4726" s="352">
        <f>L4726-[1]გადასახდელები!L4726</f>
        <v>0</v>
      </c>
    </row>
    <row r="4727" spans="2:18" ht="20.25" hidden="1" customHeight="1">
      <c r="B4727" s="36" t="str">
        <f t="shared" si="1700"/>
        <v>b</v>
      </c>
      <c r="C4727" s="42">
        <v>6</v>
      </c>
      <c r="D4727" s="42"/>
      <c r="F4727" s="343" t="s">
        <v>663</v>
      </c>
      <c r="G4727" s="45" t="s">
        <v>291</v>
      </c>
      <c r="H4727" s="99"/>
      <c r="I4727" s="105">
        <f t="shared" si="1698"/>
        <v>0</v>
      </c>
      <c r="J4727" s="100"/>
      <c r="K4727" s="100"/>
      <c r="L4727" s="105">
        <f t="shared" si="1699"/>
        <v>0</v>
      </c>
      <c r="M4727" s="100"/>
      <c r="N4727" s="100"/>
      <c r="R4727" s="352">
        <f>L4727-[1]გადასახდელები!L4727</f>
        <v>0</v>
      </c>
    </row>
    <row r="4728" spans="2:18" ht="20.25" hidden="1" customHeight="1">
      <c r="B4728" s="36" t="str">
        <f t="shared" si="1700"/>
        <v>b</v>
      </c>
      <c r="C4728" s="42">
        <v>6</v>
      </c>
      <c r="D4728" s="42"/>
      <c r="F4728" s="343" t="s">
        <v>664</v>
      </c>
      <c r="G4728" s="45" t="s">
        <v>218</v>
      </c>
      <c r="H4728" s="99"/>
      <c r="I4728" s="105">
        <f t="shared" si="1698"/>
        <v>0</v>
      </c>
      <c r="J4728" s="100"/>
      <c r="K4728" s="100"/>
      <c r="L4728" s="105">
        <f t="shared" si="1699"/>
        <v>0</v>
      </c>
      <c r="M4728" s="100"/>
      <c r="N4728" s="100"/>
      <c r="R4728" s="352">
        <f>L4728-[1]გადასახდელები!L4728</f>
        <v>0</v>
      </c>
    </row>
    <row r="4729" spans="2:18" ht="20.25" hidden="1" customHeight="1">
      <c r="B4729" s="36" t="str">
        <f t="shared" si="1700"/>
        <v>b</v>
      </c>
      <c r="C4729" s="42">
        <v>6</v>
      </c>
      <c r="D4729" s="42"/>
      <c r="F4729" s="343" t="s">
        <v>665</v>
      </c>
      <c r="G4729" s="45" t="s">
        <v>219</v>
      </c>
      <c r="H4729" s="99"/>
      <c r="I4729" s="105">
        <f t="shared" si="1698"/>
        <v>0</v>
      </c>
      <c r="J4729" s="100"/>
      <c r="K4729" s="100"/>
      <c r="L4729" s="105">
        <f t="shared" si="1699"/>
        <v>0</v>
      </c>
      <c r="M4729" s="100"/>
      <c r="N4729" s="100"/>
      <c r="R4729" s="352">
        <f>L4729-[1]გადასახდელები!L4729</f>
        <v>0</v>
      </c>
    </row>
    <row r="4730" spans="2:18" ht="20.25" hidden="1" customHeight="1">
      <c r="B4730" s="36" t="str">
        <f t="shared" si="1700"/>
        <v>b</v>
      </c>
      <c r="C4730" s="42">
        <v>6</v>
      </c>
      <c r="D4730" s="42"/>
      <c r="F4730" s="343" t="s">
        <v>666</v>
      </c>
      <c r="G4730" s="45" t="s">
        <v>220</v>
      </c>
      <c r="H4730" s="99"/>
      <c r="I4730" s="105">
        <f t="shared" si="1698"/>
        <v>0</v>
      </c>
      <c r="J4730" s="100"/>
      <c r="K4730" s="100"/>
      <c r="L4730" s="105">
        <f t="shared" si="1699"/>
        <v>0</v>
      </c>
      <c r="M4730" s="100"/>
      <c r="N4730" s="100"/>
      <c r="R4730" s="352">
        <f>L4730-[1]გადასახდელები!L4730</f>
        <v>0</v>
      </c>
    </row>
    <row r="4731" spans="2:18" ht="20.25" hidden="1" customHeight="1">
      <c r="B4731" s="36" t="str">
        <f t="shared" si="1700"/>
        <v>b</v>
      </c>
      <c r="C4731" s="42">
        <v>6</v>
      </c>
      <c r="D4731" s="42"/>
      <c r="F4731" s="343" t="s">
        <v>667</v>
      </c>
      <c r="G4731" s="45" t="s">
        <v>221</v>
      </c>
      <c r="H4731" s="99"/>
      <c r="I4731" s="105">
        <f t="shared" si="1698"/>
        <v>0</v>
      </c>
      <c r="J4731" s="100"/>
      <c r="K4731" s="100"/>
      <c r="L4731" s="105">
        <f t="shared" si="1699"/>
        <v>0</v>
      </c>
      <c r="M4731" s="100"/>
      <c r="N4731" s="100"/>
      <c r="R4731" s="352">
        <f>L4731-[1]გადასახდელები!L4731</f>
        <v>0</v>
      </c>
    </row>
    <row r="4732" spans="2:18" ht="20.25" hidden="1" customHeight="1">
      <c r="B4732" s="36" t="str">
        <f t="shared" si="1700"/>
        <v>b</v>
      </c>
      <c r="C4732" s="42">
        <v>6</v>
      </c>
      <c r="D4732" s="42"/>
      <c r="F4732" s="343" t="s">
        <v>668</v>
      </c>
      <c r="G4732" s="45" t="s">
        <v>222</v>
      </c>
      <c r="H4732" s="99"/>
      <c r="I4732" s="105">
        <f t="shared" si="1698"/>
        <v>0</v>
      </c>
      <c r="J4732" s="100"/>
      <c r="K4732" s="100"/>
      <c r="L4732" s="105">
        <f t="shared" si="1699"/>
        <v>0</v>
      </c>
      <c r="M4732" s="100"/>
      <c r="N4732" s="100"/>
      <c r="R4732" s="352">
        <f>L4732-[1]გადასახდელები!L4732</f>
        <v>0</v>
      </c>
    </row>
    <row r="4733" spans="2:18" ht="20.25" hidden="1" customHeight="1">
      <c r="B4733" s="36" t="str">
        <f t="shared" si="1700"/>
        <v>b</v>
      </c>
      <c r="C4733" s="42">
        <v>6</v>
      </c>
      <c r="D4733" s="42"/>
      <c r="F4733" s="343" t="s">
        <v>669</v>
      </c>
      <c r="G4733" s="45" t="s">
        <v>223</v>
      </c>
      <c r="H4733" s="99"/>
      <c r="I4733" s="105">
        <f t="shared" si="1698"/>
        <v>0</v>
      </c>
      <c r="J4733" s="100"/>
      <c r="K4733" s="100"/>
      <c r="L4733" s="105">
        <f t="shared" si="1699"/>
        <v>0</v>
      </c>
      <c r="M4733" s="100"/>
      <c r="N4733" s="100"/>
      <c r="R4733" s="352">
        <f>L4733-[1]გადასახდელები!L4733</f>
        <v>0</v>
      </c>
    </row>
    <row r="4734" spans="2:18" ht="36" hidden="1" customHeight="1">
      <c r="B4734" s="36" t="str">
        <f t="shared" si="1700"/>
        <v>b</v>
      </c>
      <c r="C4734" s="42">
        <v>6</v>
      </c>
      <c r="D4734" s="42"/>
      <c r="F4734" s="343" t="s">
        <v>670</v>
      </c>
      <c r="G4734" s="45" t="s">
        <v>224</v>
      </c>
      <c r="H4734" s="99"/>
      <c r="I4734" s="105">
        <f t="shared" ref="I4734:I4797" si="1701">J4734+K4734</f>
        <v>0</v>
      </c>
      <c r="J4734" s="100"/>
      <c r="K4734" s="100"/>
      <c r="L4734" s="105">
        <f t="shared" ref="L4734:L4797" si="1702">M4734+N4734</f>
        <v>0</v>
      </c>
      <c r="M4734" s="100"/>
      <c r="N4734" s="100"/>
      <c r="R4734" s="352">
        <f>L4734-[1]გადასახდელები!L4734</f>
        <v>0</v>
      </c>
    </row>
    <row r="4735" spans="2:18" ht="48.75" hidden="1" customHeight="1">
      <c r="B4735" s="36" t="str">
        <f t="shared" si="1700"/>
        <v>b</v>
      </c>
      <c r="C4735" s="42">
        <v>6</v>
      </c>
      <c r="D4735" s="42"/>
      <c r="F4735" s="343" t="s">
        <v>671</v>
      </c>
      <c r="G4735" s="45" t="s">
        <v>225</v>
      </c>
      <c r="H4735" s="99"/>
      <c r="I4735" s="105">
        <f t="shared" si="1701"/>
        <v>0</v>
      </c>
      <c r="J4735" s="100"/>
      <c r="K4735" s="100"/>
      <c r="L4735" s="105">
        <f t="shared" si="1702"/>
        <v>0</v>
      </c>
      <c r="M4735" s="100"/>
      <c r="N4735" s="100"/>
      <c r="R4735" s="352">
        <f>L4735-[1]გადასახდელები!L4735</f>
        <v>0</v>
      </c>
    </row>
    <row r="4736" spans="2:18" ht="24.75" hidden="1" customHeight="1">
      <c r="B4736" s="36" t="str">
        <f t="shared" si="1700"/>
        <v>b</v>
      </c>
      <c r="C4736" s="42">
        <v>6</v>
      </c>
      <c r="D4736" s="42"/>
      <c r="F4736" s="343" t="s">
        <v>672</v>
      </c>
      <c r="G4736" s="45" t="s">
        <v>226</v>
      </c>
      <c r="H4736" s="99"/>
      <c r="I4736" s="105">
        <f t="shared" si="1701"/>
        <v>0</v>
      </c>
      <c r="J4736" s="100"/>
      <c r="K4736" s="100"/>
      <c r="L4736" s="105">
        <f t="shared" si="1702"/>
        <v>0</v>
      </c>
      <c r="M4736" s="100"/>
      <c r="N4736" s="100"/>
      <c r="R4736" s="352">
        <f>L4736-[1]გადასახდელები!L4736</f>
        <v>0</v>
      </c>
    </row>
    <row r="4737" spans="2:18" ht="24" hidden="1" customHeight="1">
      <c r="B4737" s="36" t="str">
        <f t="shared" si="1700"/>
        <v>b</v>
      </c>
      <c r="C4737" s="42">
        <v>6</v>
      </c>
      <c r="D4737" s="42"/>
      <c r="F4737" s="343" t="s">
        <v>673</v>
      </c>
      <c r="G4737" s="45" t="s">
        <v>227</v>
      </c>
      <c r="H4737" s="99"/>
      <c r="I4737" s="105">
        <f t="shared" si="1701"/>
        <v>0</v>
      </c>
      <c r="J4737" s="100"/>
      <c r="K4737" s="100"/>
      <c r="L4737" s="105">
        <f t="shared" si="1702"/>
        <v>0</v>
      </c>
      <c r="M4737" s="100"/>
      <c r="N4737" s="100"/>
      <c r="R4737" s="352">
        <f>L4737-[1]გადასახდელები!L4737</f>
        <v>0</v>
      </c>
    </row>
    <row r="4738" spans="2:18" ht="36.75" hidden="1" customHeight="1">
      <c r="B4738" s="36" t="str">
        <f t="shared" si="1700"/>
        <v>b</v>
      </c>
      <c r="C4738" s="42">
        <v>6</v>
      </c>
      <c r="D4738" s="42"/>
      <c r="F4738" s="343" t="s">
        <v>572</v>
      </c>
      <c r="G4738" s="45" t="s">
        <v>228</v>
      </c>
      <c r="H4738" s="99"/>
      <c r="I4738" s="105">
        <f t="shared" si="1701"/>
        <v>0</v>
      </c>
      <c r="J4738" s="100"/>
      <c r="K4738" s="100"/>
      <c r="L4738" s="105">
        <f t="shared" si="1702"/>
        <v>0</v>
      </c>
      <c r="M4738" s="100"/>
      <c r="N4738" s="100"/>
      <c r="R4738" s="352">
        <f>L4738-[1]გადასახდელები!L4738</f>
        <v>0</v>
      </c>
    </row>
    <row r="4739" spans="2:18" ht="24.75" hidden="1" customHeight="1">
      <c r="B4739" s="36" t="str">
        <f t="shared" si="1700"/>
        <v>b</v>
      </c>
      <c r="C4739" s="42">
        <v>5</v>
      </c>
      <c r="D4739" s="42"/>
      <c r="F4739" s="343" t="s">
        <v>573</v>
      </c>
      <c r="G4739" s="48" t="s">
        <v>193</v>
      </c>
      <c r="H4739" s="101"/>
      <c r="I4739" s="97">
        <f t="shared" si="1701"/>
        <v>0</v>
      </c>
      <c r="J4739" s="102"/>
      <c r="K4739" s="102"/>
      <c r="L4739" s="97">
        <f t="shared" si="1702"/>
        <v>0</v>
      </c>
      <c r="M4739" s="102"/>
      <c r="N4739" s="102"/>
      <c r="R4739" s="352">
        <f>L4739-[1]გადასახდელები!L4739</f>
        <v>0</v>
      </c>
    </row>
    <row r="4740" spans="2:18" ht="20.25" hidden="1" customHeight="1">
      <c r="B4740" s="36" t="str">
        <f t="shared" si="1700"/>
        <v>b</v>
      </c>
      <c r="C4740" s="42">
        <v>2</v>
      </c>
      <c r="D4740" s="42"/>
      <c r="E4740" s="24">
        <v>7062</v>
      </c>
      <c r="F4740" s="342" t="s">
        <v>574</v>
      </c>
      <c r="G4740" s="59" t="s">
        <v>292</v>
      </c>
      <c r="H4740" s="86">
        <f>H4741+H4788+H4796+H4795</f>
        <v>0</v>
      </c>
      <c r="I4740" s="87">
        <f t="shared" si="1701"/>
        <v>0</v>
      </c>
      <c r="J4740" s="88">
        <f>J4741+J4788+J4796+J4795</f>
        <v>0</v>
      </c>
      <c r="K4740" s="88">
        <f>K4741+K4788+K4796+K4795</f>
        <v>0</v>
      </c>
      <c r="L4740" s="87">
        <f t="shared" si="1702"/>
        <v>0</v>
      </c>
      <c r="M4740" s="88">
        <f>M4741+M4788+M4796+M4795</f>
        <v>0</v>
      </c>
      <c r="N4740" s="88">
        <f>N4741+N4788+N4796+N4795</f>
        <v>0</v>
      </c>
      <c r="O4740" s="82" t="s">
        <v>146</v>
      </c>
      <c r="P4740" s="35" t="s">
        <v>145</v>
      </c>
      <c r="R4740" s="352">
        <f>L4740-[1]გადასახდელები!L4740</f>
        <v>0</v>
      </c>
    </row>
    <row r="4741" spans="2:18" ht="20.25" hidden="1" customHeight="1">
      <c r="B4741" s="36" t="str">
        <f t="shared" si="1700"/>
        <v>b</v>
      </c>
      <c r="C4741" s="42">
        <v>3</v>
      </c>
      <c r="D4741" s="42"/>
      <c r="F4741" s="342" t="s">
        <v>575</v>
      </c>
      <c r="G4741" s="51" t="s">
        <v>293</v>
      </c>
      <c r="H4741" s="89">
        <f>H4742+H4754+H4783</f>
        <v>0</v>
      </c>
      <c r="I4741" s="90">
        <f t="shared" si="1701"/>
        <v>0</v>
      </c>
      <c r="J4741" s="89">
        <f>J4742+J4754+J4783</f>
        <v>0</v>
      </c>
      <c r="K4741" s="89">
        <f>K4742+K4754+K4783</f>
        <v>0</v>
      </c>
      <c r="L4741" s="90">
        <f t="shared" si="1702"/>
        <v>0</v>
      </c>
      <c r="M4741" s="89">
        <f>M4742+M4754+M4783</f>
        <v>0</v>
      </c>
      <c r="N4741" s="89">
        <f>N4742+N4754+N4783</f>
        <v>0</v>
      </c>
      <c r="O4741" s="82" t="s">
        <v>146</v>
      </c>
      <c r="P4741" s="35" t="s">
        <v>145</v>
      </c>
      <c r="R4741" s="352">
        <f>L4741-[1]გადასახდელები!L4741</f>
        <v>0</v>
      </c>
    </row>
    <row r="4742" spans="2:18" ht="20.25" hidden="1" customHeight="1">
      <c r="B4742" s="36" t="str">
        <f t="shared" si="1700"/>
        <v>b</v>
      </c>
      <c r="C4742" s="42">
        <v>4</v>
      </c>
      <c r="D4742" s="42"/>
      <c r="F4742" s="342" t="s">
        <v>576</v>
      </c>
      <c r="G4742" s="47" t="s">
        <v>294</v>
      </c>
      <c r="H4742" s="93">
        <f>H4743+H4744+H4745+H4746+H4747+H4748+H4749+H4750+H4751+H4752+H4753</f>
        <v>0</v>
      </c>
      <c r="I4742" s="94">
        <f t="shared" si="1701"/>
        <v>0</v>
      </c>
      <c r="J4742" s="93">
        <f>J4743+J4744+J4745+J4746+J4747+J4748+J4749+J4750+J4751+J4752+J4753</f>
        <v>0</v>
      </c>
      <c r="K4742" s="93">
        <f>K4743+K4744+K4745+K4746+K4747+K4748+K4749+K4750+K4751+K4752+K4753</f>
        <v>0</v>
      </c>
      <c r="L4742" s="94">
        <f t="shared" si="1702"/>
        <v>0</v>
      </c>
      <c r="M4742" s="93">
        <f>M4743+M4744+M4745+M4746+M4747+M4748+M4749+M4750+M4751+M4752+M4753</f>
        <v>0</v>
      </c>
      <c r="N4742" s="93">
        <f>N4743+N4744+N4745+N4746+N4747+N4748+N4749+N4750+N4751+N4752+N4753</f>
        <v>0</v>
      </c>
      <c r="O4742" s="82" t="s">
        <v>146</v>
      </c>
      <c r="P4742" s="35" t="s">
        <v>145</v>
      </c>
      <c r="R4742" s="352">
        <f>L4742-[1]გადასახდელები!L4742</f>
        <v>0</v>
      </c>
    </row>
    <row r="4743" spans="2:18" ht="20.25" hidden="1" customHeight="1">
      <c r="B4743" s="36" t="str">
        <f t="shared" ref="B4743:B4806" si="1703">IF(H4743+I4743+L4743&gt;0,"a","b")</f>
        <v>b</v>
      </c>
      <c r="C4743" s="42">
        <v>5</v>
      </c>
      <c r="D4743" s="42"/>
      <c r="F4743" s="343" t="s">
        <v>577</v>
      </c>
      <c r="G4743" s="48" t="s">
        <v>295</v>
      </c>
      <c r="H4743" s="101"/>
      <c r="I4743" s="97">
        <f t="shared" si="1701"/>
        <v>0</v>
      </c>
      <c r="J4743" s="102"/>
      <c r="K4743" s="102"/>
      <c r="L4743" s="97">
        <f t="shared" si="1702"/>
        <v>0</v>
      </c>
      <c r="M4743" s="102"/>
      <c r="N4743" s="102"/>
      <c r="O4743" s="115"/>
      <c r="P4743" s="35" t="s">
        <v>145</v>
      </c>
      <c r="R4743" s="352">
        <f>L4743-[1]გადასახდელები!L4743</f>
        <v>0</v>
      </c>
    </row>
    <row r="4744" spans="2:18" ht="20.25" hidden="1" customHeight="1">
      <c r="B4744" s="36" t="str">
        <f t="shared" si="1703"/>
        <v>b</v>
      </c>
      <c r="C4744" s="42">
        <v>5</v>
      </c>
      <c r="D4744" s="42"/>
      <c r="F4744" s="343" t="s">
        <v>578</v>
      </c>
      <c r="G4744" s="48" t="s">
        <v>296</v>
      </c>
      <c r="H4744" s="101"/>
      <c r="I4744" s="97">
        <f t="shared" si="1701"/>
        <v>0</v>
      </c>
      <c r="J4744" s="102"/>
      <c r="K4744" s="102"/>
      <c r="L4744" s="97">
        <f t="shared" si="1702"/>
        <v>0</v>
      </c>
      <c r="M4744" s="102"/>
      <c r="N4744" s="102"/>
      <c r="O4744" s="115"/>
      <c r="P4744" s="35" t="s">
        <v>145</v>
      </c>
      <c r="R4744" s="352">
        <f>L4744-[1]გადასახდელები!L4744</f>
        <v>0</v>
      </c>
    </row>
    <row r="4745" spans="2:18" ht="30.75" hidden="1" customHeight="1">
      <c r="B4745" s="36" t="str">
        <f t="shared" si="1703"/>
        <v>b</v>
      </c>
      <c r="C4745" s="42">
        <v>5</v>
      </c>
      <c r="D4745" s="42"/>
      <c r="F4745" s="343" t="s">
        <v>674</v>
      </c>
      <c r="G4745" s="52" t="s">
        <v>297</v>
      </c>
      <c r="H4745" s="101"/>
      <c r="I4745" s="97">
        <f t="shared" si="1701"/>
        <v>0</v>
      </c>
      <c r="J4745" s="102"/>
      <c r="K4745" s="102"/>
      <c r="L4745" s="97">
        <f t="shared" si="1702"/>
        <v>0</v>
      </c>
      <c r="M4745" s="102"/>
      <c r="N4745" s="102"/>
      <c r="O4745" s="115"/>
      <c r="P4745" s="35" t="s">
        <v>145</v>
      </c>
      <c r="R4745" s="352">
        <f>L4745-[1]გადასახდელები!L4745</f>
        <v>0</v>
      </c>
    </row>
    <row r="4746" spans="2:18" ht="20.25" hidden="1" customHeight="1">
      <c r="B4746" s="36" t="str">
        <f t="shared" si="1703"/>
        <v>b</v>
      </c>
      <c r="C4746" s="42">
        <v>5</v>
      </c>
      <c r="D4746" s="42"/>
      <c r="F4746" s="343" t="s">
        <v>579</v>
      </c>
      <c r="G4746" s="48" t="s">
        <v>298</v>
      </c>
      <c r="H4746" s="101"/>
      <c r="I4746" s="97">
        <f t="shared" si="1701"/>
        <v>0</v>
      </c>
      <c r="J4746" s="102"/>
      <c r="K4746" s="102"/>
      <c r="L4746" s="97">
        <f t="shared" si="1702"/>
        <v>0</v>
      </c>
      <c r="M4746" s="102"/>
      <c r="N4746" s="102"/>
      <c r="O4746" s="115"/>
      <c r="P4746" s="35" t="s">
        <v>145</v>
      </c>
      <c r="R4746" s="352">
        <f>L4746-[1]გადასახდელები!L4746</f>
        <v>0</v>
      </c>
    </row>
    <row r="4747" spans="2:18" ht="20.25" hidden="1" customHeight="1">
      <c r="B4747" s="36" t="str">
        <f t="shared" si="1703"/>
        <v>b</v>
      </c>
      <c r="C4747" s="42">
        <v>5</v>
      </c>
      <c r="D4747" s="42"/>
      <c r="F4747" s="343" t="s">
        <v>580</v>
      </c>
      <c r="G4747" s="48" t="s">
        <v>299</v>
      </c>
      <c r="H4747" s="101"/>
      <c r="I4747" s="97">
        <f t="shared" si="1701"/>
        <v>0</v>
      </c>
      <c r="J4747" s="102"/>
      <c r="K4747" s="102"/>
      <c r="L4747" s="97">
        <f t="shared" si="1702"/>
        <v>0</v>
      </c>
      <c r="M4747" s="102"/>
      <c r="N4747" s="102"/>
      <c r="O4747" s="115"/>
      <c r="P4747" s="35" t="s">
        <v>145</v>
      </c>
      <c r="R4747" s="352">
        <f>L4747-[1]გადასახდელები!L4747</f>
        <v>0</v>
      </c>
    </row>
    <row r="4748" spans="2:18" ht="30.75" hidden="1" customHeight="1">
      <c r="B4748" s="36" t="str">
        <f t="shared" si="1703"/>
        <v>b</v>
      </c>
      <c r="C4748" s="42">
        <v>5</v>
      </c>
      <c r="D4748" s="42"/>
      <c r="F4748" s="343" t="s">
        <v>581</v>
      </c>
      <c r="G4748" s="48" t="s">
        <v>300</v>
      </c>
      <c r="H4748" s="101"/>
      <c r="I4748" s="97">
        <f t="shared" si="1701"/>
        <v>0</v>
      </c>
      <c r="J4748" s="102"/>
      <c r="K4748" s="102"/>
      <c r="L4748" s="97">
        <f t="shared" si="1702"/>
        <v>0</v>
      </c>
      <c r="M4748" s="102"/>
      <c r="N4748" s="102"/>
      <c r="O4748" s="115"/>
      <c r="P4748" s="35" t="s">
        <v>145</v>
      </c>
      <c r="R4748" s="352">
        <f>L4748-[1]გადასახდელები!L4748</f>
        <v>0</v>
      </c>
    </row>
    <row r="4749" spans="2:18" ht="20.25" hidden="1" customHeight="1">
      <c r="B4749" s="36" t="str">
        <f t="shared" si="1703"/>
        <v>b</v>
      </c>
      <c r="C4749" s="42">
        <v>5</v>
      </c>
      <c r="D4749" s="42"/>
      <c r="F4749" s="343" t="s">
        <v>675</v>
      </c>
      <c r="G4749" s="48" t="s">
        <v>301</v>
      </c>
      <c r="H4749" s="101"/>
      <c r="I4749" s="97">
        <f t="shared" si="1701"/>
        <v>0</v>
      </c>
      <c r="J4749" s="102"/>
      <c r="K4749" s="102"/>
      <c r="L4749" s="97">
        <f t="shared" si="1702"/>
        <v>0</v>
      </c>
      <c r="M4749" s="102"/>
      <c r="N4749" s="102"/>
      <c r="O4749" s="115"/>
      <c r="P4749" s="35" t="s">
        <v>145</v>
      </c>
      <c r="R4749" s="352">
        <f>L4749-[1]გადასახდელები!L4749</f>
        <v>0</v>
      </c>
    </row>
    <row r="4750" spans="2:18" ht="20.25" hidden="1" customHeight="1">
      <c r="B4750" s="36" t="str">
        <f t="shared" si="1703"/>
        <v>b</v>
      </c>
      <c r="C4750" s="42">
        <v>5</v>
      </c>
      <c r="D4750" s="42"/>
      <c r="F4750" s="343" t="s">
        <v>582</v>
      </c>
      <c r="G4750" s="48" t="s">
        <v>302</v>
      </c>
      <c r="H4750" s="101"/>
      <c r="I4750" s="97">
        <f t="shared" si="1701"/>
        <v>0</v>
      </c>
      <c r="J4750" s="102"/>
      <c r="K4750" s="102"/>
      <c r="L4750" s="97">
        <f t="shared" si="1702"/>
        <v>0</v>
      </c>
      <c r="M4750" s="102"/>
      <c r="N4750" s="102"/>
      <c r="O4750" s="115"/>
      <c r="P4750" s="35" t="s">
        <v>145</v>
      </c>
      <c r="R4750" s="352">
        <f>L4750-[1]გადასახდელები!L4750</f>
        <v>0</v>
      </c>
    </row>
    <row r="4751" spans="2:18" ht="20.25" hidden="1" customHeight="1">
      <c r="B4751" s="36" t="str">
        <f t="shared" si="1703"/>
        <v>b</v>
      </c>
      <c r="C4751" s="42">
        <v>5</v>
      </c>
      <c r="D4751" s="42"/>
      <c r="F4751" s="343" t="s">
        <v>676</v>
      </c>
      <c r="G4751" s="48" t="s">
        <v>303</v>
      </c>
      <c r="H4751" s="101"/>
      <c r="I4751" s="97">
        <f t="shared" si="1701"/>
        <v>0</v>
      </c>
      <c r="J4751" s="102"/>
      <c r="K4751" s="102"/>
      <c r="L4751" s="97">
        <f t="shared" si="1702"/>
        <v>0</v>
      </c>
      <c r="M4751" s="102"/>
      <c r="N4751" s="102"/>
      <c r="O4751" s="115"/>
      <c r="P4751" s="35" t="s">
        <v>145</v>
      </c>
      <c r="R4751" s="352">
        <f>L4751-[1]გადასახდელები!L4751</f>
        <v>0</v>
      </c>
    </row>
    <row r="4752" spans="2:18" ht="20.25" hidden="1" customHeight="1">
      <c r="B4752" s="36" t="str">
        <f t="shared" si="1703"/>
        <v>b</v>
      </c>
      <c r="C4752" s="42">
        <v>5</v>
      </c>
      <c r="D4752" s="42"/>
      <c r="F4752" s="343" t="s">
        <v>677</v>
      </c>
      <c r="G4752" s="48" t="s">
        <v>304</v>
      </c>
      <c r="H4752" s="101"/>
      <c r="I4752" s="97">
        <f t="shared" si="1701"/>
        <v>0</v>
      </c>
      <c r="J4752" s="102"/>
      <c r="K4752" s="102"/>
      <c r="L4752" s="97">
        <f t="shared" si="1702"/>
        <v>0</v>
      </c>
      <c r="M4752" s="102"/>
      <c r="N4752" s="102"/>
      <c r="O4752" s="115"/>
      <c r="P4752" s="35" t="s">
        <v>145</v>
      </c>
      <c r="R4752" s="352">
        <f>L4752-[1]გადასახდელები!L4752</f>
        <v>0</v>
      </c>
    </row>
    <row r="4753" spans="2:18" ht="20.25" hidden="1" customHeight="1">
      <c r="B4753" s="36" t="str">
        <f t="shared" si="1703"/>
        <v>b</v>
      </c>
      <c r="C4753" s="42">
        <v>5</v>
      </c>
      <c r="D4753" s="42"/>
      <c r="F4753" s="343" t="s">
        <v>583</v>
      </c>
      <c r="G4753" s="48" t="s">
        <v>305</v>
      </c>
      <c r="H4753" s="101"/>
      <c r="I4753" s="97">
        <f t="shared" si="1701"/>
        <v>0</v>
      </c>
      <c r="J4753" s="102"/>
      <c r="K4753" s="102"/>
      <c r="L4753" s="97">
        <f t="shared" si="1702"/>
        <v>0</v>
      </c>
      <c r="M4753" s="102"/>
      <c r="N4753" s="102"/>
      <c r="O4753" s="115"/>
      <c r="P4753" s="35" t="s">
        <v>145</v>
      </c>
      <c r="R4753" s="352">
        <f>L4753-[1]გადასახდელები!L4753</f>
        <v>0</v>
      </c>
    </row>
    <row r="4754" spans="2:18" ht="20.25" hidden="1" customHeight="1">
      <c r="B4754" s="36" t="str">
        <f t="shared" si="1703"/>
        <v>b</v>
      </c>
      <c r="C4754" s="42">
        <v>4</v>
      </c>
      <c r="D4754" s="42"/>
      <c r="F4754" s="342" t="s">
        <v>584</v>
      </c>
      <c r="G4754" s="47" t="s">
        <v>306</v>
      </c>
      <c r="H4754" s="93">
        <f>H4755+H4762</f>
        <v>0</v>
      </c>
      <c r="I4754" s="94">
        <f t="shared" si="1701"/>
        <v>0</v>
      </c>
      <c r="J4754" s="93">
        <f>J4755+J4762</f>
        <v>0</v>
      </c>
      <c r="K4754" s="93">
        <f>K4755+K4762</f>
        <v>0</v>
      </c>
      <c r="L4754" s="94">
        <f t="shared" si="1702"/>
        <v>0</v>
      </c>
      <c r="M4754" s="93">
        <f>M4755+M4762</f>
        <v>0</v>
      </c>
      <c r="N4754" s="93">
        <f>N4755+N4762</f>
        <v>0</v>
      </c>
      <c r="O4754" s="82" t="s">
        <v>146</v>
      </c>
      <c r="P4754" s="35" t="s">
        <v>145</v>
      </c>
      <c r="R4754" s="352">
        <f>L4754-[1]გადასახდელები!L4754</f>
        <v>0</v>
      </c>
    </row>
    <row r="4755" spans="2:18" ht="20.25" hidden="1" customHeight="1">
      <c r="B4755" s="36" t="str">
        <f t="shared" si="1703"/>
        <v>b</v>
      </c>
      <c r="C4755" s="42">
        <v>5</v>
      </c>
      <c r="D4755" s="42"/>
      <c r="F4755" s="342" t="s">
        <v>585</v>
      </c>
      <c r="G4755" s="48" t="s">
        <v>307</v>
      </c>
      <c r="H4755" s="96">
        <f>SUM(H4756:H4761)</f>
        <v>0</v>
      </c>
      <c r="I4755" s="97">
        <f t="shared" si="1701"/>
        <v>0</v>
      </c>
      <c r="J4755" s="96">
        <f>SUM(J4756:J4761)</f>
        <v>0</v>
      </c>
      <c r="K4755" s="96">
        <f>SUM(K4756:K4761)</f>
        <v>0</v>
      </c>
      <c r="L4755" s="97">
        <f t="shared" si="1702"/>
        <v>0</v>
      </c>
      <c r="M4755" s="96">
        <f>SUM(M4756:M4761)</f>
        <v>0</v>
      </c>
      <c r="N4755" s="96">
        <f>SUM(N4756:N4761)</f>
        <v>0</v>
      </c>
      <c r="O4755" s="82" t="s">
        <v>146</v>
      </c>
      <c r="P4755" s="35" t="s">
        <v>145</v>
      </c>
      <c r="R4755" s="352">
        <f>L4755-[1]გადასახდელები!L4755</f>
        <v>0</v>
      </c>
    </row>
    <row r="4756" spans="2:18" ht="20.25" hidden="1" customHeight="1">
      <c r="B4756" s="36" t="str">
        <f t="shared" si="1703"/>
        <v>b</v>
      </c>
      <c r="C4756" s="42">
        <v>6</v>
      </c>
      <c r="D4756" s="42"/>
      <c r="F4756" s="343" t="s">
        <v>586</v>
      </c>
      <c r="G4756" s="53" t="s">
        <v>308</v>
      </c>
      <c r="H4756" s="99"/>
      <c r="I4756" s="105">
        <f t="shared" si="1701"/>
        <v>0</v>
      </c>
      <c r="J4756" s="100"/>
      <c r="K4756" s="100"/>
      <c r="L4756" s="105">
        <f t="shared" si="1702"/>
        <v>0</v>
      </c>
      <c r="M4756" s="100"/>
      <c r="N4756" s="100"/>
      <c r="O4756" s="115"/>
      <c r="P4756" s="35" t="s">
        <v>145</v>
      </c>
      <c r="R4756" s="352">
        <f>L4756-[1]გადასახდელები!L4756</f>
        <v>0</v>
      </c>
    </row>
    <row r="4757" spans="2:18" ht="20.25" hidden="1" customHeight="1">
      <c r="B4757" s="36" t="str">
        <f t="shared" si="1703"/>
        <v>b</v>
      </c>
      <c r="C4757" s="42">
        <v>6</v>
      </c>
      <c r="D4757" s="42"/>
      <c r="F4757" s="343" t="s">
        <v>678</v>
      </c>
      <c r="G4757" s="53" t="s">
        <v>309</v>
      </c>
      <c r="H4757" s="99"/>
      <c r="I4757" s="105">
        <f t="shared" si="1701"/>
        <v>0</v>
      </c>
      <c r="J4757" s="100"/>
      <c r="K4757" s="100"/>
      <c r="L4757" s="105">
        <f t="shared" si="1702"/>
        <v>0</v>
      </c>
      <c r="M4757" s="100"/>
      <c r="N4757" s="100"/>
      <c r="O4757" s="115"/>
      <c r="P4757" s="35" t="s">
        <v>145</v>
      </c>
      <c r="R4757" s="352">
        <f>L4757-[1]გადასახდელები!L4757</f>
        <v>0</v>
      </c>
    </row>
    <row r="4758" spans="2:18" ht="20.25" hidden="1" customHeight="1">
      <c r="B4758" s="36" t="str">
        <f t="shared" si="1703"/>
        <v>b</v>
      </c>
      <c r="C4758" s="42">
        <v>6</v>
      </c>
      <c r="D4758" s="42"/>
      <c r="F4758" s="343" t="s">
        <v>679</v>
      </c>
      <c r="G4758" s="53" t="s">
        <v>310</v>
      </c>
      <c r="H4758" s="99"/>
      <c r="I4758" s="105">
        <f t="shared" si="1701"/>
        <v>0</v>
      </c>
      <c r="J4758" s="100"/>
      <c r="K4758" s="100"/>
      <c r="L4758" s="105">
        <f t="shared" si="1702"/>
        <v>0</v>
      </c>
      <c r="M4758" s="100"/>
      <c r="N4758" s="100"/>
      <c r="O4758" s="115"/>
      <c r="P4758" s="35" t="s">
        <v>145</v>
      </c>
      <c r="R4758" s="352">
        <f>L4758-[1]გადასახდელები!L4758</f>
        <v>0</v>
      </c>
    </row>
    <row r="4759" spans="2:18" ht="20.25" hidden="1" customHeight="1">
      <c r="B4759" s="36" t="str">
        <f t="shared" si="1703"/>
        <v>b</v>
      </c>
      <c r="C4759" s="42">
        <v>6</v>
      </c>
      <c r="D4759" s="42"/>
      <c r="F4759" s="343" t="s">
        <v>680</v>
      </c>
      <c r="G4759" s="53" t="s">
        <v>311</v>
      </c>
      <c r="H4759" s="99"/>
      <c r="I4759" s="105">
        <f t="shared" si="1701"/>
        <v>0</v>
      </c>
      <c r="J4759" s="100"/>
      <c r="K4759" s="100"/>
      <c r="L4759" s="105">
        <f t="shared" si="1702"/>
        <v>0</v>
      </c>
      <c r="M4759" s="100"/>
      <c r="N4759" s="100"/>
      <c r="O4759" s="115"/>
      <c r="P4759" s="35" t="s">
        <v>145</v>
      </c>
      <c r="R4759" s="352">
        <f>L4759-[1]გადასახდელები!L4759</f>
        <v>0</v>
      </c>
    </row>
    <row r="4760" spans="2:18" ht="20.25" hidden="1" customHeight="1">
      <c r="B4760" s="36" t="str">
        <f t="shared" si="1703"/>
        <v>b</v>
      </c>
      <c r="C4760" s="42">
        <v>6</v>
      </c>
      <c r="D4760" s="42"/>
      <c r="F4760" s="343" t="s">
        <v>681</v>
      </c>
      <c r="G4760" s="53" t="s">
        <v>312</v>
      </c>
      <c r="H4760" s="99"/>
      <c r="I4760" s="105">
        <f t="shared" si="1701"/>
        <v>0</v>
      </c>
      <c r="J4760" s="100"/>
      <c r="K4760" s="100"/>
      <c r="L4760" s="105">
        <f t="shared" si="1702"/>
        <v>0</v>
      </c>
      <c r="M4760" s="100"/>
      <c r="N4760" s="100"/>
      <c r="O4760" s="115"/>
      <c r="P4760" s="35" t="s">
        <v>145</v>
      </c>
      <c r="R4760" s="352">
        <f>L4760-[1]გადასახდელები!L4760</f>
        <v>0</v>
      </c>
    </row>
    <row r="4761" spans="2:18" ht="20.25" hidden="1" customHeight="1">
      <c r="B4761" s="36" t="str">
        <f t="shared" si="1703"/>
        <v>b</v>
      </c>
      <c r="C4761" s="42">
        <v>6</v>
      </c>
      <c r="D4761" s="42"/>
      <c r="F4761" s="343" t="s">
        <v>682</v>
      </c>
      <c r="G4761" s="53" t="s">
        <v>313</v>
      </c>
      <c r="H4761" s="99"/>
      <c r="I4761" s="105">
        <f t="shared" si="1701"/>
        <v>0</v>
      </c>
      <c r="J4761" s="100"/>
      <c r="K4761" s="100"/>
      <c r="L4761" s="105">
        <f t="shared" si="1702"/>
        <v>0</v>
      </c>
      <c r="M4761" s="100"/>
      <c r="N4761" s="100"/>
      <c r="O4761" s="115"/>
      <c r="P4761" s="35" t="s">
        <v>145</v>
      </c>
      <c r="R4761" s="352">
        <f>L4761-[1]გადასახდელები!L4761</f>
        <v>0</v>
      </c>
    </row>
    <row r="4762" spans="2:18" ht="20.25" hidden="1" customHeight="1">
      <c r="B4762" s="36" t="str">
        <f t="shared" si="1703"/>
        <v>b</v>
      </c>
      <c r="C4762" s="42">
        <v>5</v>
      </c>
      <c r="D4762" s="42"/>
      <c r="F4762" s="342" t="s">
        <v>587</v>
      </c>
      <c r="G4762" s="48" t="s">
        <v>314</v>
      </c>
      <c r="H4762" s="96">
        <f>SUM(H4763:H4782)</f>
        <v>0</v>
      </c>
      <c r="I4762" s="97">
        <f t="shared" si="1701"/>
        <v>0</v>
      </c>
      <c r="J4762" s="96">
        <f>SUM(J4763:J4782)</f>
        <v>0</v>
      </c>
      <c r="K4762" s="96">
        <f>SUM(K4763:K4782)</f>
        <v>0</v>
      </c>
      <c r="L4762" s="97">
        <f t="shared" si="1702"/>
        <v>0</v>
      </c>
      <c r="M4762" s="96">
        <f>SUM(M4763:M4782)</f>
        <v>0</v>
      </c>
      <c r="N4762" s="96">
        <f>SUM(N4763:N4782)</f>
        <v>0</v>
      </c>
      <c r="O4762" s="82" t="s">
        <v>146</v>
      </c>
      <c r="P4762" s="35" t="s">
        <v>145</v>
      </c>
      <c r="R4762" s="352">
        <f>L4762-[1]გადასახდელები!L4762</f>
        <v>0</v>
      </c>
    </row>
    <row r="4763" spans="2:18" ht="20.25" hidden="1" customHeight="1">
      <c r="B4763" s="36" t="str">
        <f t="shared" si="1703"/>
        <v>b</v>
      </c>
      <c r="C4763" s="42">
        <v>6</v>
      </c>
      <c r="D4763" s="42"/>
      <c r="F4763" s="343" t="s">
        <v>683</v>
      </c>
      <c r="G4763" s="54" t="s">
        <v>315</v>
      </c>
      <c r="H4763" s="116"/>
      <c r="I4763" s="105">
        <f t="shared" si="1701"/>
        <v>0</v>
      </c>
      <c r="J4763" s="117"/>
      <c r="K4763" s="117"/>
      <c r="L4763" s="105">
        <f t="shared" si="1702"/>
        <v>0</v>
      </c>
      <c r="M4763" s="117"/>
      <c r="N4763" s="117"/>
      <c r="P4763" s="35" t="s">
        <v>145</v>
      </c>
      <c r="R4763" s="352">
        <f>L4763-[1]გადასახდელები!L4763</f>
        <v>0</v>
      </c>
    </row>
    <row r="4764" spans="2:18" ht="20.25" hidden="1" customHeight="1">
      <c r="B4764" s="36" t="str">
        <f t="shared" si="1703"/>
        <v>b</v>
      </c>
      <c r="C4764" s="42">
        <v>6</v>
      </c>
      <c r="D4764" s="42"/>
      <c r="F4764" s="343" t="s">
        <v>684</v>
      </c>
      <c r="G4764" s="54" t="s">
        <v>316</v>
      </c>
      <c r="H4764" s="116"/>
      <c r="I4764" s="105">
        <f t="shared" si="1701"/>
        <v>0</v>
      </c>
      <c r="J4764" s="117"/>
      <c r="K4764" s="117"/>
      <c r="L4764" s="105">
        <f t="shared" si="1702"/>
        <v>0</v>
      </c>
      <c r="M4764" s="117"/>
      <c r="N4764" s="117"/>
      <c r="P4764" s="35" t="s">
        <v>145</v>
      </c>
      <c r="R4764" s="352">
        <f>L4764-[1]გადასახდელები!L4764</f>
        <v>0</v>
      </c>
    </row>
    <row r="4765" spans="2:18" ht="30.75" hidden="1" customHeight="1">
      <c r="B4765" s="36" t="str">
        <f t="shared" si="1703"/>
        <v>b</v>
      </c>
      <c r="C4765" s="42">
        <v>6</v>
      </c>
      <c r="D4765" s="42"/>
      <c r="F4765" s="343" t="s">
        <v>588</v>
      </c>
      <c r="G4765" s="54" t="s">
        <v>317</v>
      </c>
      <c r="H4765" s="116"/>
      <c r="I4765" s="105">
        <f t="shared" si="1701"/>
        <v>0</v>
      </c>
      <c r="J4765" s="117"/>
      <c r="K4765" s="117"/>
      <c r="L4765" s="105">
        <f t="shared" si="1702"/>
        <v>0</v>
      </c>
      <c r="M4765" s="117"/>
      <c r="N4765" s="117"/>
      <c r="P4765" s="35" t="s">
        <v>145</v>
      </c>
      <c r="R4765" s="352">
        <f>L4765-[1]გადასახდელები!L4765</f>
        <v>0</v>
      </c>
    </row>
    <row r="4766" spans="2:18" ht="30.75" hidden="1" customHeight="1">
      <c r="B4766" s="36" t="str">
        <f t="shared" si="1703"/>
        <v>b</v>
      </c>
      <c r="C4766" s="42">
        <v>6</v>
      </c>
      <c r="D4766" s="42"/>
      <c r="F4766" s="343" t="s">
        <v>685</v>
      </c>
      <c r="G4766" s="54" t="s">
        <v>318</v>
      </c>
      <c r="H4766" s="116"/>
      <c r="I4766" s="105">
        <f t="shared" si="1701"/>
        <v>0</v>
      </c>
      <c r="J4766" s="117"/>
      <c r="K4766" s="117"/>
      <c r="L4766" s="105">
        <f t="shared" si="1702"/>
        <v>0</v>
      </c>
      <c r="M4766" s="117"/>
      <c r="N4766" s="117"/>
      <c r="P4766" s="35" t="s">
        <v>145</v>
      </c>
      <c r="R4766" s="352">
        <f>L4766-[1]გადასახდელები!L4766</f>
        <v>0</v>
      </c>
    </row>
    <row r="4767" spans="2:18" ht="20.25" hidden="1" customHeight="1">
      <c r="B4767" s="36" t="str">
        <f t="shared" si="1703"/>
        <v>b</v>
      </c>
      <c r="C4767" s="42">
        <v>6</v>
      </c>
      <c r="D4767" s="42"/>
      <c r="F4767" s="343" t="s">
        <v>589</v>
      </c>
      <c r="G4767" s="54" t="s">
        <v>319</v>
      </c>
      <c r="H4767" s="116"/>
      <c r="I4767" s="105">
        <f t="shared" si="1701"/>
        <v>0</v>
      </c>
      <c r="J4767" s="117"/>
      <c r="K4767" s="117"/>
      <c r="L4767" s="105">
        <f t="shared" si="1702"/>
        <v>0</v>
      </c>
      <c r="M4767" s="117"/>
      <c r="N4767" s="117"/>
      <c r="P4767" s="35" t="s">
        <v>145</v>
      </c>
      <c r="R4767" s="352">
        <f>L4767-[1]გადასახდელები!L4767</f>
        <v>0</v>
      </c>
    </row>
    <row r="4768" spans="2:18" ht="20.25" hidden="1" customHeight="1">
      <c r="B4768" s="36" t="str">
        <f t="shared" si="1703"/>
        <v>b</v>
      </c>
      <c r="C4768" s="42">
        <v>6</v>
      </c>
      <c r="D4768" s="42"/>
      <c r="F4768" s="343" t="s">
        <v>686</v>
      </c>
      <c r="G4768" s="54" t="s">
        <v>320</v>
      </c>
      <c r="H4768" s="116"/>
      <c r="I4768" s="105">
        <f t="shared" si="1701"/>
        <v>0</v>
      </c>
      <c r="J4768" s="117"/>
      <c r="K4768" s="117"/>
      <c r="L4768" s="105">
        <f t="shared" si="1702"/>
        <v>0</v>
      </c>
      <c r="M4768" s="117"/>
      <c r="N4768" s="117"/>
      <c r="P4768" s="35" t="s">
        <v>145</v>
      </c>
      <c r="R4768" s="352">
        <f>L4768-[1]გადასახდელები!L4768</f>
        <v>0</v>
      </c>
    </row>
    <row r="4769" spans="2:18" ht="30.75" hidden="1" customHeight="1">
      <c r="B4769" s="36" t="str">
        <f t="shared" si="1703"/>
        <v>b</v>
      </c>
      <c r="C4769" s="42">
        <v>6</v>
      </c>
      <c r="D4769" s="42"/>
      <c r="F4769" s="343" t="s">
        <v>687</v>
      </c>
      <c r="G4769" s="54" t="s">
        <v>321</v>
      </c>
      <c r="H4769" s="116"/>
      <c r="I4769" s="105">
        <f t="shared" si="1701"/>
        <v>0</v>
      </c>
      <c r="J4769" s="117"/>
      <c r="K4769" s="117"/>
      <c r="L4769" s="105">
        <f t="shared" si="1702"/>
        <v>0</v>
      </c>
      <c r="M4769" s="117"/>
      <c r="N4769" s="117"/>
      <c r="P4769" s="35" t="s">
        <v>145</v>
      </c>
      <c r="R4769" s="352">
        <f>L4769-[1]გადასახდელები!L4769</f>
        <v>0</v>
      </c>
    </row>
    <row r="4770" spans="2:18" ht="20.25" hidden="1" customHeight="1">
      <c r="B4770" s="36" t="str">
        <f t="shared" si="1703"/>
        <v>b</v>
      </c>
      <c r="C4770" s="42">
        <v>6</v>
      </c>
      <c r="D4770" s="42"/>
      <c r="F4770" s="343" t="s">
        <v>590</v>
      </c>
      <c r="G4770" s="54" t="s">
        <v>322</v>
      </c>
      <c r="H4770" s="116"/>
      <c r="I4770" s="105">
        <f t="shared" si="1701"/>
        <v>0</v>
      </c>
      <c r="J4770" s="117"/>
      <c r="K4770" s="117"/>
      <c r="L4770" s="105">
        <f t="shared" si="1702"/>
        <v>0</v>
      </c>
      <c r="M4770" s="117"/>
      <c r="N4770" s="117"/>
      <c r="P4770" s="35" t="s">
        <v>145</v>
      </c>
      <c r="R4770" s="352">
        <f>L4770-[1]გადასახდელები!L4770</f>
        <v>0</v>
      </c>
    </row>
    <row r="4771" spans="2:18" ht="20.25" hidden="1" customHeight="1">
      <c r="B4771" s="36" t="str">
        <f t="shared" si="1703"/>
        <v>b</v>
      </c>
      <c r="C4771" s="42">
        <v>6</v>
      </c>
      <c r="D4771" s="42"/>
      <c r="F4771" s="343" t="s">
        <v>688</v>
      </c>
      <c r="G4771" s="54" t="s">
        <v>323</v>
      </c>
      <c r="H4771" s="116"/>
      <c r="I4771" s="105">
        <f t="shared" si="1701"/>
        <v>0</v>
      </c>
      <c r="J4771" s="117"/>
      <c r="K4771" s="117"/>
      <c r="L4771" s="105">
        <f t="shared" si="1702"/>
        <v>0</v>
      </c>
      <c r="M4771" s="117"/>
      <c r="N4771" s="117"/>
      <c r="P4771" s="35" t="s">
        <v>145</v>
      </c>
      <c r="R4771" s="352">
        <f>L4771-[1]გადასახდელები!L4771</f>
        <v>0</v>
      </c>
    </row>
    <row r="4772" spans="2:18" ht="20.25" hidden="1" customHeight="1">
      <c r="B4772" s="36" t="str">
        <f t="shared" si="1703"/>
        <v>b</v>
      </c>
      <c r="C4772" s="42">
        <v>6</v>
      </c>
      <c r="D4772" s="42"/>
      <c r="F4772" s="343" t="s">
        <v>689</v>
      </c>
      <c r="G4772" s="54" t="s">
        <v>324</v>
      </c>
      <c r="H4772" s="116"/>
      <c r="I4772" s="105">
        <f t="shared" si="1701"/>
        <v>0</v>
      </c>
      <c r="J4772" s="117"/>
      <c r="K4772" s="117"/>
      <c r="L4772" s="105">
        <f t="shared" si="1702"/>
        <v>0</v>
      </c>
      <c r="M4772" s="117"/>
      <c r="N4772" s="117"/>
      <c r="P4772" s="35" t="s">
        <v>145</v>
      </c>
      <c r="R4772" s="352">
        <f>L4772-[1]გადასახდელები!L4772</f>
        <v>0</v>
      </c>
    </row>
    <row r="4773" spans="2:18" ht="20.25" hidden="1" customHeight="1">
      <c r="B4773" s="36" t="str">
        <f t="shared" si="1703"/>
        <v>b</v>
      </c>
      <c r="C4773" s="42">
        <v>6</v>
      </c>
      <c r="D4773" s="42"/>
      <c r="F4773" s="343" t="s">
        <v>690</v>
      </c>
      <c r="G4773" s="54" t="s">
        <v>325</v>
      </c>
      <c r="H4773" s="116"/>
      <c r="I4773" s="105">
        <f t="shared" si="1701"/>
        <v>0</v>
      </c>
      <c r="J4773" s="117"/>
      <c r="K4773" s="117"/>
      <c r="L4773" s="105">
        <f t="shared" si="1702"/>
        <v>0</v>
      </c>
      <c r="M4773" s="117"/>
      <c r="N4773" s="117"/>
      <c r="P4773" s="35" t="s">
        <v>145</v>
      </c>
      <c r="R4773" s="352">
        <f>L4773-[1]გადასახდელები!L4773</f>
        <v>0</v>
      </c>
    </row>
    <row r="4774" spans="2:18" ht="20.25" hidden="1" customHeight="1">
      <c r="B4774" s="36" t="str">
        <f t="shared" si="1703"/>
        <v>b</v>
      </c>
      <c r="C4774" s="42">
        <v>6</v>
      </c>
      <c r="D4774" s="42"/>
      <c r="F4774" s="343" t="s">
        <v>691</v>
      </c>
      <c r="G4774" s="54" t="s">
        <v>326</v>
      </c>
      <c r="H4774" s="116"/>
      <c r="I4774" s="105">
        <f t="shared" si="1701"/>
        <v>0</v>
      </c>
      <c r="J4774" s="117"/>
      <c r="K4774" s="117"/>
      <c r="L4774" s="105">
        <f t="shared" si="1702"/>
        <v>0</v>
      </c>
      <c r="M4774" s="117"/>
      <c r="N4774" s="117"/>
      <c r="P4774" s="35" t="s">
        <v>145</v>
      </c>
      <c r="R4774" s="352">
        <f>L4774-[1]გადასახდელები!L4774</f>
        <v>0</v>
      </c>
    </row>
    <row r="4775" spans="2:18" ht="20.25" hidden="1" customHeight="1">
      <c r="B4775" s="36" t="str">
        <f t="shared" si="1703"/>
        <v>b</v>
      </c>
      <c r="C4775" s="42">
        <v>6</v>
      </c>
      <c r="D4775" s="42"/>
      <c r="F4775" s="343" t="s">
        <v>692</v>
      </c>
      <c r="G4775" s="54" t="s">
        <v>327</v>
      </c>
      <c r="H4775" s="116"/>
      <c r="I4775" s="105">
        <f t="shared" si="1701"/>
        <v>0</v>
      </c>
      <c r="J4775" s="117"/>
      <c r="K4775" s="117"/>
      <c r="L4775" s="105">
        <f t="shared" si="1702"/>
        <v>0</v>
      </c>
      <c r="M4775" s="117"/>
      <c r="N4775" s="117"/>
      <c r="P4775" s="35" t="s">
        <v>145</v>
      </c>
      <c r="R4775" s="352">
        <f>L4775-[1]გადასახდელები!L4775</f>
        <v>0</v>
      </c>
    </row>
    <row r="4776" spans="2:18" ht="20.25" hidden="1" customHeight="1">
      <c r="B4776" s="36" t="str">
        <f t="shared" si="1703"/>
        <v>b</v>
      </c>
      <c r="C4776" s="42">
        <v>6</v>
      </c>
      <c r="D4776" s="42"/>
      <c r="F4776" s="343" t="s">
        <v>693</v>
      </c>
      <c r="G4776" s="54" t="s">
        <v>328</v>
      </c>
      <c r="H4776" s="116"/>
      <c r="I4776" s="105">
        <f t="shared" si="1701"/>
        <v>0</v>
      </c>
      <c r="J4776" s="117"/>
      <c r="K4776" s="117"/>
      <c r="L4776" s="105">
        <f t="shared" si="1702"/>
        <v>0</v>
      </c>
      <c r="M4776" s="117"/>
      <c r="N4776" s="117"/>
      <c r="P4776" s="35" t="s">
        <v>145</v>
      </c>
      <c r="R4776" s="352">
        <f>L4776-[1]გადასახდელები!L4776</f>
        <v>0</v>
      </c>
    </row>
    <row r="4777" spans="2:18" ht="20.25" hidden="1" customHeight="1">
      <c r="B4777" s="36" t="str">
        <f t="shared" si="1703"/>
        <v>b</v>
      </c>
      <c r="C4777" s="42">
        <v>6</v>
      </c>
      <c r="D4777" s="42"/>
      <c r="F4777" s="343" t="s">
        <v>694</v>
      </c>
      <c r="G4777" s="54" t="s">
        <v>329</v>
      </c>
      <c r="H4777" s="116"/>
      <c r="I4777" s="105">
        <f t="shared" si="1701"/>
        <v>0</v>
      </c>
      <c r="J4777" s="117"/>
      <c r="K4777" s="117"/>
      <c r="L4777" s="105">
        <f t="shared" si="1702"/>
        <v>0</v>
      </c>
      <c r="M4777" s="117"/>
      <c r="N4777" s="117"/>
      <c r="P4777" s="35" t="s">
        <v>145</v>
      </c>
      <c r="R4777" s="352">
        <f>L4777-[1]გადასახდელები!L4777</f>
        <v>0</v>
      </c>
    </row>
    <row r="4778" spans="2:18" ht="20.25" hidden="1" customHeight="1">
      <c r="B4778" s="36" t="str">
        <f t="shared" si="1703"/>
        <v>b</v>
      </c>
      <c r="C4778" s="42">
        <v>6</v>
      </c>
      <c r="D4778" s="42"/>
      <c r="F4778" s="343" t="s">
        <v>695</v>
      </c>
      <c r="G4778" s="54" t="s">
        <v>330</v>
      </c>
      <c r="H4778" s="116"/>
      <c r="I4778" s="105">
        <f t="shared" si="1701"/>
        <v>0</v>
      </c>
      <c r="J4778" s="117"/>
      <c r="K4778" s="117"/>
      <c r="L4778" s="105">
        <f t="shared" si="1702"/>
        <v>0</v>
      </c>
      <c r="M4778" s="117"/>
      <c r="N4778" s="117"/>
      <c r="P4778" s="35" t="s">
        <v>145</v>
      </c>
      <c r="R4778" s="352">
        <f>L4778-[1]გადასახდელები!L4778</f>
        <v>0</v>
      </c>
    </row>
    <row r="4779" spans="2:18" ht="20.25" hidden="1" customHeight="1">
      <c r="B4779" s="36" t="str">
        <f t="shared" si="1703"/>
        <v>b</v>
      </c>
      <c r="C4779" s="42">
        <v>6</v>
      </c>
      <c r="D4779" s="42"/>
      <c r="F4779" s="343" t="s">
        <v>696</v>
      </c>
      <c r="G4779" s="54" t="s">
        <v>331</v>
      </c>
      <c r="H4779" s="116"/>
      <c r="I4779" s="105">
        <f t="shared" si="1701"/>
        <v>0</v>
      </c>
      <c r="J4779" s="117"/>
      <c r="K4779" s="117"/>
      <c r="L4779" s="105">
        <f t="shared" si="1702"/>
        <v>0</v>
      </c>
      <c r="M4779" s="117"/>
      <c r="N4779" s="117"/>
      <c r="P4779" s="35" t="s">
        <v>145</v>
      </c>
      <c r="R4779" s="352">
        <f>L4779-[1]გადასახდელები!L4779</f>
        <v>0</v>
      </c>
    </row>
    <row r="4780" spans="2:18" ht="20.25" hidden="1" customHeight="1">
      <c r="B4780" s="36" t="str">
        <f t="shared" si="1703"/>
        <v>b</v>
      </c>
      <c r="C4780" s="42">
        <v>6</v>
      </c>
      <c r="D4780" s="42"/>
      <c r="F4780" s="343" t="s">
        <v>697</v>
      </c>
      <c r="G4780" s="55" t="s">
        <v>332</v>
      </c>
      <c r="H4780" s="116"/>
      <c r="I4780" s="105">
        <f t="shared" si="1701"/>
        <v>0</v>
      </c>
      <c r="J4780" s="117"/>
      <c r="K4780" s="117"/>
      <c r="L4780" s="105">
        <f t="shared" si="1702"/>
        <v>0</v>
      </c>
      <c r="M4780" s="117"/>
      <c r="N4780" s="117"/>
      <c r="P4780" s="35" t="s">
        <v>145</v>
      </c>
      <c r="R4780" s="352">
        <f>L4780-[1]გადასახდელები!L4780</f>
        <v>0</v>
      </c>
    </row>
    <row r="4781" spans="2:18" ht="20.25" hidden="1" customHeight="1">
      <c r="B4781" s="36" t="str">
        <f t="shared" si="1703"/>
        <v>b</v>
      </c>
      <c r="C4781" s="42">
        <v>6</v>
      </c>
      <c r="D4781" s="42"/>
      <c r="F4781" s="343" t="s">
        <v>698</v>
      </c>
      <c r="G4781" s="54" t="s">
        <v>333</v>
      </c>
      <c r="H4781" s="116"/>
      <c r="I4781" s="105">
        <f t="shared" si="1701"/>
        <v>0</v>
      </c>
      <c r="J4781" s="117"/>
      <c r="K4781" s="117"/>
      <c r="L4781" s="105">
        <f t="shared" si="1702"/>
        <v>0</v>
      </c>
      <c r="M4781" s="117"/>
      <c r="N4781" s="117"/>
      <c r="P4781" s="35" t="s">
        <v>145</v>
      </c>
      <c r="R4781" s="352">
        <f>L4781-[1]გადასახდელები!L4781</f>
        <v>0</v>
      </c>
    </row>
    <row r="4782" spans="2:18" ht="30.75" hidden="1" customHeight="1">
      <c r="B4782" s="36" t="str">
        <f t="shared" si="1703"/>
        <v>b</v>
      </c>
      <c r="C4782" s="42">
        <v>6</v>
      </c>
      <c r="D4782" s="42"/>
      <c r="F4782" s="343" t="s">
        <v>591</v>
      </c>
      <c r="G4782" s="54" t="s">
        <v>334</v>
      </c>
      <c r="H4782" s="116"/>
      <c r="I4782" s="105">
        <f t="shared" si="1701"/>
        <v>0</v>
      </c>
      <c r="J4782" s="117"/>
      <c r="K4782" s="117"/>
      <c r="L4782" s="105">
        <f t="shared" si="1702"/>
        <v>0</v>
      </c>
      <c r="M4782" s="117"/>
      <c r="N4782" s="117"/>
      <c r="P4782" s="35" t="s">
        <v>145</v>
      </c>
      <c r="R4782" s="352">
        <f>L4782-[1]გადასახდელები!L4782</f>
        <v>0</v>
      </c>
    </row>
    <row r="4783" spans="2:18" ht="20.25" hidden="1" customHeight="1">
      <c r="B4783" s="36" t="str">
        <f t="shared" si="1703"/>
        <v>b</v>
      </c>
      <c r="C4783" s="42">
        <v>4</v>
      </c>
      <c r="D4783" s="42"/>
      <c r="F4783" s="342" t="s">
        <v>699</v>
      </c>
      <c r="G4783" s="47" t="s">
        <v>335</v>
      </c>
      <c r="H4783" s="93">
        <f>H4784+H4785</f>
        <v>0</v>
      </c>
      <c r="I4783" s="94">
        <f t="shared" si="1701"/>
        <v>0</v>
      </c>
      <c r="J4783" s="93">
        <f>J4784+J4785</f>
        <v>0</v>
      </c>
      <c r="K4783" s="93">
        <f>K4784+K4785</f>
        <v>0</v>
      </c>
      <c r="L4783" s="94">
        <f t="shared" si="1702"/>
        <v>0</v>
      </c>
      <c r="M4783" s="93">
        <f>M4784+M4785</f>
        <v>0</v>
      </c>
      <c r="N4783" s="93">
        <f>N4784+N4785</f>
        <v>0</v>
      </c>
      <c r="O4783" s="82" t="s">
        <v>146</v>
      </c>
      <c r="P4783" s="35" t="s">
        <v>145</v>
      </c>
      <c r="R4783" s="352">
        <f>L4783-[1]გადასახდელები!L4783</f>
        <v>0</v>
      </c>
    </row>
    <row r="4784" spans="2:18" ht="20.25" hidden="1" customHeight="1">
      <c r="B4784" s="36" t="str">
        <f t="shared" si="1703"/>
        <v>b</v>
      </c>
      <c r="C4784" s="42">
        <v>5</v>
      </c>
      <c r="D4784" s="42"/>
      <c r="F4784" s="343" t="s">
        <v>700</v>
      </c>
      <c r="G4784" s="48" t="s">
        <v>336</v>
      </c>
      <c r="H4784" s="101"/>
      <c r="I4784" s="97">
        <f t="shared" si="1701"/>
        <v>0</v>
      </c>
      <c r="J4784" s="102"/>
      <c r="K4784" s="102"/>
      <c r="L4784" s="97">
        <f t="shared" si="1702"/>
        <v>0</v>
      </c>
      <c r="M4784" s="102"/>
      <c r="N4784" s="102"/>
      <c r="O4784" s="115"/>
      <c r="P4784" s="35" t="s">
        <v>145</v>
      </c>
      <c r="R4784" s="352">
        <f>L4784-[1]გადასახდელები!L4784</f>
        <v>0</v>
      </c>
    </row>
    <row r="4785" spans="2:18" ht="20.25" hidden="1" customHeight="1">
      <c r="B4785" s="36" t="str">
        <f t="shared" si="1703"/>
        <v>b</v>
      </c>
      <c r="C4785" s="42">
        <v>5</v>
      </c>
      <c r="D4785" s="42"/>
      <c r="F4785" s="342" t="s">
        <v>701</v>
      </c>
      <c r="G4785" s="48" t="s">
        <v>337</v>
      </c>
      <c r="H4785" s="119">
        <f>H4786+H4787</f>
        <v>0</v>
      </c>
      <c r="I4785" s="105">
        <f t="shared" si="1701"/>
        <v>0</v>
      </c>
      <c r="J4785" s="119">
        <f>J4786+J4787</f>
        <v>0</v>
      </c>
      <c r="K4785" s="119">
        <f>K4786+K4787</f>
        <v>0</v>
      </c>
      <c r="L4785" s="105">
        <f t="shared" si="1702"/>
        <v>0</v>
      </c>
      <c r="M4785" s="119">
        <f>M4786+M4787</f>
        <v>0</v>
      </c>
      <c r="N4785" s="119">
        <f>N4786+N4787</f>
        <v>0</v>
      </c>
      <c r="O4785" s="82" t="s">
        <v>146</v>
      </c>
      <c r="P4785" s="35" t="s">
        <v>145</v>
      </c>
      <c r="R4785" s="352">
        <f>L4785-[1]გადასახდელები!L4785</f>
        <v>0</v>
      </c>
    </row>
    <row r="4786" spans="2:18" ht="20.25" hidden="1" customHeight="1">
      <c r="B4786" s="36" t="str">
        <f t="shared" si="1703"/>
        <v>b</v>
      </c>
      <c r="C4786" s="42">
        <v>6</v>
      </c>
      <c r="D4786" s="42"/>
      <c r="F4786" s="343" t="s">
        <v>702</v>
      </c>
      <c r="G4786" s="54" t="s">
        <v>338</v>
      </c>
      <c r="H4786" s="116"/>
      <c r="I4786" s="105">
        <f t="shared" si="1701"/>
        <v>0</v>
      </c>
      <c r="J4786" s="117"/>
      <c r="K4786" s="117"/>
      <c r="L4786" s="105">
        <f t="shared" si="1702"/>
        <v>0</v>
      </c>
      <c r="M4786" s="117"/>
      <c r="N4786" s="117"/>
      <c r="P4786" s="35" t="s">
        <v>145</v>
      </c>
      <c r="R4786" s="352">
        <f>L4786-[1]გადასახდელები!L4786</f>
        <v>0</v>
      </c>
    </row>
    <row r="4787" spans="2:18" ht="20.25" hidden="1" customHeight="1">
      <c r="B4787" s="36" t="str">
        <f t="shared" si="1703"/>
        <v>b</v>
      </c>
      <c r="C4787" s="42">
        <v>6</v>
      </c>
      <c r="D4787" s="42"/>
      <c r="F4787" s="343" t="s">
        <v>703</v>
      </c>
      <c r="G4787" s="54" t="s">
        <v>339</v>
      </c>
      <c r="H4787" s="116"/>
      <c r="I4787" s="105">
        <f t="shared" si="1701"/>
        <v>0</v>
      </c>
      <c r="J4787" s="117"/>
      <c r="K4787" s="117"/>
      <c r="L4787" s="105">
        <f t="shared" si="1702"/>
        <v>0</v>
      </c>
      <c r="M4787" s="117"/>
      <c r="N4787" s="117"/>
      <c r="P4787" s="35" t="s">
        <v>145</v>
      </c>
      <c r="R4787" s="352">
        <f>L4787-[1]გადასახდელები!L4787</f>
        <v>0</v>
      </c>
    </row>
    <row r="4788" spans="2:18" ht="30.75" hidden="1" customHeight="1">
      <c r="B4788" s="36" t="str">
        <f t="shared" si="1703"/>
        <v>b</v>
      </c>
      <c r="C4788" s="42">
        <v>3</v>
      </c>
      <c r="D4788" s="42"/>
      <c r="F4788" s="342" t="s">
        <v>704</v>
      </c>
      <c r="G4788" s="51" t="s">
        <v>340</v>
      </c>
      <c r="H4788" s="89">
        <f>H4789+H4790</f>
        <v>0</v>
      </c>
      <c r="I4788" s="90">
        <f t="shared" si="1701"/>
        <v>0</v>
      </c>
      <c r="J4788" s="89">
        <f>J4789+J4790</f>
        <v>0</v>
      </c>
      <c r="K4788" s="89">
        <f>K4789+K4790</f>
        <v>0</v>
      </c>
      <c r="L4788" s="90">
        <f t="shared" si="1702"/>
        <v>0</v>
      </c>
      <c r="M4788" s="89">
        <f>M4789+M4790</f>
        <v>0</v>
      </c>
      <c r="N4788" s="89">
        <f>N4789+N4790</f>
        <v>0</v>
      </c>
      <c r="O4788" s="82" t="s">
        <v>146</v>
      </c>
      <c r="P4788" s="35" t="s">
        <v>145</v>
      </c>
      <c r="R4788" s="352">
        <f>L4788-[1]გადასახდელები!L4788</f>
        <v>0</v>
      </c>
    </row>
    <row r="4789" spans="2:18" ht="30.75" hidden="1" customHeight="1">
      <c r="B4789" s="36" t="str">
        <f t="shared" si="1703"/>
        <v>b</v>
      </c>
      <c r="C4789" s="42">
        <v>4</v>
      </c>
      <c r="D4789" s="42"/>
      <c r="F4789" s="343" t="s">
        <v>705</v>
      </c>
      <c r="G4789" s="47" t="s">
        <v>341</v>
      </c>
      <c r="H4789" s="103"/>
      <c r="I4789" s="94">
        <f t="shared" si="1701"/>
        <v>0</v>
      </c>
      <c r="J4789" s="104"/>
      <c r="K4789" s="104"/>
      <c r="L4789" s="94">
        <f t="shared" si="1702"/>
        <v>0</v>
      </c>
      <c r="M4789" s="104"/>
      <c r="N4789" s="104"/>
      <c r="P4789" s="35" t="s">
        <v>145</v>
      </c>
      <c r="R4789" s="352">
        <f>L4789-[1]გადასახდელები!L4789</f>
        <v>0</v>
      </c>
    </row>
    <row r="4790" spans="2:18" ht="30.75" hidden="1" customHeight="1">
      <c r="B4790" s="36" t="str">
        <f t="shared" si="1703"/>
        <v>b</v>
      </c>
      <c r="C4790" s="42">
        <v>4</v>
      </c>
      <c r="D4790" s="42"/>
      <c r="F4790" s="342" t="s">
        <v>706</v>
      </c>
      <c r="G4790" s="47" t="s">
        <v>342</v>
      </c>
      <c r="H4790" s="93">
        <f>H4791+H4792+H4793+H4794</f>
        <v>0</v>
      </c>
      <c r="I4790" s="94">
        <f t="shared" si="1701"/>
        <v>0</v>
      </c>
      <c r="J4790" s="93">
        <f>J4791+J4792+J4793+J4794</f>
        <v>0</v>
      </c>
      <c r="K4790" s="93">
        <f>K4791+K4792+K4793+K4794</f>
        <v>0</v>
      </c>
      <c r="L4790" s="94">
        <f t="shared" si="1702"/>
        <v>0</v>
      </c>
      <c r="M4790" s="93">
        <f>M4791+M4792+M4793+M4794</f>
        <v>0</v>
      </c>
      <c r="N4790" s="93">
        <f>N4791+N4792+N4793+N4794</f>
        <v>0</v>
      </c>
      <c r="O4790" s="82" t="s">
        <v>146</v>
      </c>
      <c r="P4790" s="35" t="s">
        <v>145</v>
      </c>
      <c r="R4790" s="352">
        <f>L4790-[1]გადასახდელები!L4790</f>
        <v>0</v>
      </c>
    </row>
    <row r="4791" spans="2:18" ht="30.75" hidden="1" customHeight="1">
      <c r="B4791" s="36" t="str">
        <f t="shared" si="1703"/>
        <v>b</v>
      </c>
      <c r="C4791" s="42">
        <v>5</v>
      </c>
      <c r="D4791" s="42"/>
      <c r="F4791" s="343" t="s">
        <v>707</v>
      </c>
      <c r="G4791" s="48" t="s">
        <v>343</v>
      </c>
      <c r="H4791" s="101"/>
      <c r="I4791" s="97">
        <f t="shared" si="1701"/>
        <v>0</v>
      </c>
      <c r="J4791" s="102"/>
      <c r="K4791" s="102"/>
      <c r="L4791" s="97">
        <f t="shared" si="1702"/>
        <v>0</v>
      </c>
      <c r="M4791" s="102"/>
      <c r="N4791" s="102"/>
      <c r="P4791" s="35" t="s">
        <v>145</v>
      </c>
      <c r="R4791" s="352">
        <f>L4791-[1]გადასახდელები!L4791</f>
        <v>0</v>
      </c>
    </row>
    <row r="4792" spans="2:18" ht="20.25" hidden="1" customHeight="1">
      <c r="B4792" s="36" t="str">
        <f t="shared" si="1703"/>
        <v>b</v>
      </c>
      <c r="C4792" s="42">
        <v>5</v>
      </c>
      <c r="D4792" s="42"/>
      <c r="F4792" s="343" t="s">
        <v>708</v>
      </c>
      <c r="G4792" s="48" t="s">
        <v>344</v>
      </c>
      <c r="H4792" s="101"/>
      <c r="I4792" s="97">
        <f t="shared" si="1701"/>
        <v>0</v>
      </c>
      <c r="J4792" s="102"/>
      <c r="K4792" s="102"/>
      <c r="L4792" s="97">
        <f t="shared" si="1702"/>
        <v>0</v>
      </c>
      <c r="M4792" s="102"/>
      <c r="N4792" s="102"/>
      <c r="P4792" s="35" t="s">
        <v>145</v>
      </c>
      <c r="R4792" s="352">
        <f>L4792-[1]გადასახდელები!L4792</f>
        <v>0</v>
      </c>
    </row>
    <row r="4793" spans="2:18" ht="20.25" hidden="1" customHeight="1">
      <c r="B4793" s="36" t="str">
        <f t="shared" si="1703"/>
        <v>b</v>
      </c>
      <c r="C4793" s="42">
        <v>5</v>
      </c>
      <c r="D4793" s="42"/>
      <c r="F4793" s="343" t="s">
        <v>709</v>
      </c>
      <c r="G4793" s="48" t="s">
        <v>345</v>
      </c>
      <c r="H4793" s="101"/>
      <c r="I4793" s="97">
        <f t="shared" si="1701"/>
        <v>0</v>
      </c>
      <c r="J4793" s="102"/>
      <c r="K4793" s="102"/>
      <c r="L4793" s="97">
        <f t="shared" si="1702"/>
        <v>0</v>
      </c>
      <c r="M4793" s="102"/>
      <c r="N4793" s="102"/>
      <c r="P4793" s="35" t="s">
        <v>145</v>
      </c>
      <c r="R4793" s="352">
        <f>L4793-[1]გადასახდელები!L4793</f>
        <v>0</v>
      </c>
    </row>
    <row r="4794" spans="2:18" ht="20.25" hidden="1" customHeight="1">
      <c r="B4794" s="36" t="str">
        <f t="shared" si="1703"/>
        <v>b</v>
      </c>
      <c r="C4794" s="42">
        <v>5</v>
      </c>
      <c r="D4794" s="42"/>
      <c r="F4794" s="343" t="s">
        <v>710</v>
      </c>
      <c r="G4794" s="48" t="s">
        <v>214</v>
      </c>
      <c r="H4794" s="101"/>
      <c r="I4794" s="97">
        <f t="shared" si="1701"/>
        <v>0</v>
      </c>
      <c r="J4794" s="102"/>
      <c r="K4794" s="102"/>
      <c r="L4794" s="97">
        <f t="shared" si="1702"/>
        <v>0</v>
      </c>
      <c r="M4794" s="102"/>
      <c r="N4794" s="102"/>
      <c r="P4794" s="35" t="s">
        <v>145</v>
      </c>
      <c r="R4794" s="352">
        <f>L4794-[1]გადასახდელები!L4794</f>
        <v>0</v>
      </c>
    </row>
    <row r="4795" spans="2:18" ht="20.25" hidden="1" customHeight="1">
      <c r="B4795" s="36" t="str">
        <f t="shared" si="1703"/>
        <v>b</v>
      </c>
      <c r="C4795" s="42">
        <v>3</v>
      </c>
      <c r="D4795" s="42"/>
      <c r="F4795" s="343" t="s">
        <v>711</v>
      </c>
      <c r="G4795" s="51" t="s">
        <v>346</v>
      </c>
      <c r="H4795" s="111"/>
      <c r="I4795" s="90">
        <f t="shared" si="1701"/>
        <v>0</v>
      </c>
      <c r="J4795" s="112"/>
      <c r="K4795" s="112"/>
      <c r="L4795" s="90">
        <f t="shared" si="1702"/>
        <v>0</v>
      </c>
      <c r="M4795" s="112"/>
      <c r="N4795" s="112"/>
      <c r="P4795" s="35" t="s">
        <v>145</v>
      </c>
      <c r="R4795" s="352">
        <f>L4795-[1]გადასახდელები!L4795</f>
        <v>0</v>
      </c>
    </row>
    <row r="4796" spans="2:18" ht="20.25" hidden="1" customHeight="1">
      <c r="B4796" s="36" t="str">
        <f t="shared" si="1703"/>
        <v>b</v>
      </c>
      <c r="C4796" s="42">
        <v>3</v>
      </c>
      <c r="D4796" s="42"/>
      <c r="F4796" s="342" t="s">
        <v>712</v>
      </c>
      <c r="G4796" s="51" t="s">
        <v>347</v>
      </c>
      <c r="H4796" s="89">
        <f>H4797+H4798+H4799+H4802</f>
        <v>0</v>
      </c>
      <c r="I4796" s="90">
        <f t="shared" si="1701"/>
        <v>0</v>
      </c>
      <c r="J4796" s="89">
        <f>J4797+J4798+J4799+J4802</f>
        <v>0</v>
      </c>
      <c r="K4796" s="89">
        <f>K4797+K4798+K4799+K4802</f>
        <v>0</v>
      </c>
      <c r="L4796" s="90">
        <f t="shared" si="1702"/>
        <v>0</v>
      </c>
      <c r="M4796" s="89">
        <f>M4797+M4798+M4799+M4802</f>
        <v>0</v>
      </c>
      <c r="N4796" s="89">
        <f>N4797+N4798+N4799+N4802</f>
        <v>0</v>
      </c>
      <c r="O4796" s="82" t="s">
        <v>146</v>
      </c>
      <c r="P4796" s="35" t="s">
        <v>145</v>
      </c>
      <c r="R4796" s="352">
        <f>L4796-[1]გადასახდელები!L4796</f>
        <v>0</v>
      </c>
    </row>
    <row r="4797" spans="2:18" ht="30.75" hidden="1" customHeight="1">
      <c r="B4797" s="36" t="str">
        <f t="shared" si="1703"/>
        <v>b</v>
      </c>
      <c r="C4797" s="42">
        <v>4</v>
      </c>
      <c r="D4797" s="42"/>
      <c r="F4797" s="343" t="s">
        <v>713</v>
      </c>
      <c r="G4797" s="47" t="s">
        <v>348</v>
      </c>
      <c r="H4797" s="103"/>
      <c r="I4797" s="94">
        <f t="shared" si="1701"/>
        <v>0</v>
      </c>
      <c r="J4797" s="104"/>
      <c r="K4797" s="104"/>
      <c r="L4797" s="94">
        <f t="shared" si="1702"/>
        <v>0</v>
      </c>
      <c r="M4797" s="104"/>
      <c r="N4797" s="104"/>
      <c r="O4797" s="115"/>
      <c r="P4797" s="35" t="s">
        <v>145</v>
      </c>
      <c r="R4797" s="352">
        <f>L4797-[1]გადასახდელები!L4797</f>
        <v>0</v>
      </c>
    </row>
    <row r="4798" spans="2:18" ht="20.25" hidden="1" customHeight="1">
      <c r="B4798" s="36" t="str">
        <f t="shared" si="1703"/>
        <v>b</v>
      </c>
      <c r="C4798" s="42">
        <v>4</v>
      </c>
      <c r="D4798" s="42"/>
      <c r="F4798" s="343" t="s">
        <v>714</v>
      </c>
      <c r="G4798" s="47" t="s">
        <v>349</v>
      </c>
      <c r="H4798" s="103"/>
      <c r="I4798" s="94">
        <f t="shared" ref="I4798:I4861" si="1704">J4798+K4798</f>
        <v>0</v>
      </c>
      <c r="J4798" s="104"/>
      <c r="K4798" s="104"/>
      <c r="L4798" s="94">
        <f t="shared" ref="L4798:L4835" si="1705">M4798+N4798</f>
        <v>0</v>
      </c>
      <c r="M4798" s="104"/>
      <c r="N4798" s="104"/>
      <c r="O4798" s="115"/>
      <c r="P4798" s="35" t="s">
        <v>145</v>
      </c>
      <c r="R4798" s="352">
        <f>L4798-[1]გადასახდელები!L4798</f>
        <v>0</v>
      </c>
    </row>
    <row r="4799" spans="2:18" ht="20.25" hidden="1" customHeight="1">
      <c r="B4799" s="36" t="str">
        <f t="shared" si="1703"/>
        <v>b</v>
      </c>
      <c r="C4799" s="42">
        <v>4</v>
      </c>
      <c r="D4799" s="42"/>
      <c r="F4799" s="342" t="s">
        <v>715</v>
      </c>
      <c r="G4799" s="47" t="s">
        <v>350</v>
      </c>
      <c r="H4799" s="93">
        <f>H4800+H4801</f>
        <v>0</v>
      </c>
      <c r="I4799" s="94">
        <f t="shared" si="1704"/>
        <v>0</v>
      </c>
      <c r="J4799" s="93">
        <f>J4800+J4801</f>
        <v>0</v>
      </c>
      <c r="K4799" s="93">
        <f>K4800+K4801</f>
        <v>0</v>
      </c>
      <c r="L4799" s="94">
        <f t="shared" si="1705"/>
        <v>0</v>
      </c>
      <c r="M4799" s="93">
        <f>M4800+M4801</f>
        <v>0</v>
      </c>
      <c r="N4799" s="93">
        <f>N4800+N4801</f>
        <v>0</v>
      </c>
      <c r="O4799" s="82" t="s">
        <v>146</v>
      </c>
      <c r="P4799" s="35" t="s">
        <v>145</v>
      </c>
      <c r="R4799" s="352">
        <f>L4799-[1]გადასახდელები!L4799</f>
        <v>0</v>
      </c>
    </row>
    <row r="4800" spans="2:18" ht="30.75" hidden="1" customHeight="1">
      <c r="B4800" s="36" t="str">
        <f t="shared" si="1703"/>
        <v>b</v>
      </c>
      <c r="C4800" s="42">
        <v>5</v>
      </c>
      <c r="D4800" s="42"/>
      <c r="F4800" s="343" t="s">
        <v>716</v>
      </c>
      <c r="G4800" s="48" t="s">
        <v>351</v>
      </c>
      <c r="H4800" s="101"/>
      <c r="I4800" s="97">
        <f t="shared" si="1704"/>
        <v>0</v>
      </c>
      <c r="J4800" s="102"/>
      <c r="K4800" s="102"/>
      <c r="L4800" s="97">
        <f t="shared" si="1705"/>
        <v>0</v>
      </c>
      <c r="M4800" s="102"/>
      <c r="N4800" s="102"/>
      <c r="P4800" s="35" t="s">
        <v>145</v>
      </c>
      <c r="R4800" s="352">
        <f>L4800-[1]გადასახდელები!L4800</f>
        <v>0</v>
      </c>
    </row>
    <row r="4801" spans="2:18" ht="20.25" hidden="1" customHeight="1">
      <c r="B4801" s="36" t="str">
        <f t="shared" si="1703"/>
        <v>b</v>
      </c>
      <c r="C4801" s="42">
        <v>5</v>
      </c>
      <c r="D4801" s="42"/>
      <c r="F4801" s="343" t="s">
        <v>717</v>
      </c>
      <c r="G4801" s="48" t="s">
        <v>352</v>
      </c>
      <c r="H4801" s="101"/>
      <c r="I4801" s="97">
        <f t="shared" si="1704"/>
        <v>0</v>
      </c>
      <c r="J4801" s="102"/>
      <c r="K4801" s="102"/>
      <c r="L4801" s="97">
        <f t="shared" si="1705"/>
        <v>0</v>
      </c>
      <c r="M4801" s="102"/>
      <c r="N4801" s="102"/>
      <c r="P4801" s="35" t="s">
        <v>145</v>
      </c>
      <c r="R4801" s="352">
        <f>L4801-[1]გადასახდელები!L4801</f>
        <v>0</v>
      </c>
    </row>
    <row r="4802" spans="2:18" ht="20.25" hidden="1" customHeight="1">
      <c r="B4802" s="36" t="str">
        <f t="shared" si="1703"/>
        <v>b</v>
      </c>
      <c r="C4802" s="42">
        <v>4</v>
      </c>
      <c r="D4802" s="42"/>
      <c r="F4802" s="343" t="s">
        <v>718</v>
      </c>
      <c r="G4802" s="47" t="s">
        <v>353</v>
      </c>
      <c r="H4802" s="103"/>
      <c r="I4802" s="94">
        <f t="shared" si="1704"/>
        <v>0</v>
      </c>
      <c r="J4802" s="104"/>
      <c r="K4802" s="104"/>
      <c r="L4802" s="94">
        <f t="shared" si="1705"/>
        <v>0</v>
      </c>
      <c r="M4802" s="104"/>
      <c r="N4802" s="104"/>
      <c r="P4802" s="35" t="s">
        <v>145</v>
      </c>
      <c r="R4802" s="352">
        <f>L4802-[1]გადასახდელები!L4802</f>
        <v>0</v>
      </c>
    </row>
    <row r="4803" spans="2:18" ht="20.25" hidden="1" customHeight="1">
      <c r="B4803" s="36" t="str">
        <f t="shared" si="1703"/>
        <v>b</v>
      </c>
      <c r="C4803" s="42">
        <v>2</v>
      </c>
      <c r="D4803" s="42"/>
      <c r="F4803" s="30"/>
      <c r="G4803" s="60" t="s">
        <v>354</v>
      </c>
      <c r="H4803" s="86">
        <f>H4804+H4811+H4818</f>
        <v>0</v>
      </c>
      <c r="I4803" s="87">
        <f t="shared" si="1704"/>
        <v>0</v>
      </c>
      <c r="J4803" s="88">
        <f>J4804+J4811+J4818</f>
        <v>0</v>
      </c>
      <c r="K4803" s="88">
        <f>K4804+K4811+K4818</f>
        <v>0</v>
      </c>
      <c r="L4803" s="87">
        <f t="shared" si="1705"/>
        <v>0</v>
      </c>
      <c r="M4803" s="88">
        <f>M4804+M4811+M4818</f>
        <v>0</v>
      </c>
      <c r="N4803" s="88">
        <f>N4804+N4811+N4818</f>
        <v>0</v>
      </c>
      <c r="O4803" s="82" t="s">
        <v>146</v>
      </c>
      <c r="R4803" s="352">
        <f>L4803-[1]გადასახდელები!L4803</f>
        <v>0</v>
      </c>
    </row>
    <row r="4804" spans="2:18" ht="20.25" hidden="1" customHeight="1">
      <c r="B4804" s="36" t="str">
        <f t="shared" si="1703"/>
        <v>b</v>
      </c>
      <c r="C4804" s="42">
        <v>3</v>
      </c>
      <c r="D4804" s="42"/>
      <c r="F4804" s="31"/>
      <c r="G4804" s="51" t="s">
        <v>355</v>
      </c>
      <c r="H4804" s="120">
        <f>SUM(H4805:H4810)</f>
        <v>0</v>
      </c>
      <c r="I4804" s="118">
        <f t="shared" si="1704"/>
        <v>0</v>
      </c>
      <c r="J4804" s="121">
        <f>SUM(J4805:J4810)</f>
        <v>0</v>
      </c>
      <c r="K4804" s="121">
        <f>SUM(K4805:K4810)</f>
        <v>0</v>
      </c>
      <c r="L4804" s="118">
        <f t="shared" si="1705"/>
        <v>0</v>
      </c>
      <c r="M4804" s="121">
        <f>SUM(M4805:M4810)</f>
        <v>0</v>
      </c>
      <c r="N4804" s="121">
        <f>SUM(N4805:N4810)</f>
        <v>0</v>
      </c>
      <c r="O4804" s="82" t="s">
        <v>146</v>
      </c>
      <c r="R4804" s="352">
        <f>L4804-[1]გადასახდელები!L4804</f>
        <v>0</v>
      </c>
    </row>
    <row r="4805" spans="2:18" ht="20.25" hidden="1" customHeight="1">
      <c r="B4805" s="36" t="str">
        <f t="shared" si="1703"/>
        <v>b</v>
      </c>
      <c r="C4805" s="42">
        <v>4</v>
      </c>
      <c r="D4805" s="42"/>
      <c r="F4805" s="31"/>
      <c r="G4805" s="47" t="s">
        <v>356</v>
      </c>
      <c r="H4805" s="103"/>
      <c r="I4805" s="94">
        <f t="shared" si="1704"/>
        <v>0</v>
      </c>
      <c r="J4805" s="104"/>
      <c r="K4805" s="104"/>
      <c r="L4805" s="94">
        <f t="shared" si="1705"/>
        <v>0</v>
      </c>
      <c r="M4805" s="104"/>
      <c r="N4805" s="104"/>
      <c r="R4805" s="352">
        <f>L4805-[1]გადასახდელები!L4805</f>
        <v>0</v>
      </c>
    </row>
    <row r="4806" spans="2:18" ht="20.25" hidden="1" customHeight="1">
      <c r="B4806" s="36" t="str">
        <f t="shared" si="1703"/>
        <v>b</v>
      </c>
      <c r="C4806" s="42">
        <v>4</v>
      </c>
      <c r="D4806" s="42"/>
      <c r="F4806" s="31"/>
      <c r="G4806" s="47" t="s">
        <v>357</v>
      </c>
      <c r="H4806" s="103"/>
      <c r="I4806" s="94">
        <f t="shared" si="1704"/>
        <v>0</v>
      </c>
      <c r="J4806" s="104"/>
      <c r="K4806" s="104"/>
      <c r="L4806" s="94">
        <f t="shared" si="1705"/>
        <v>0</v>
      </c>
      <c r="M4806" s="104"/>
      <c r="N4806" s="104"/>
      <c r="R4806" s="352">
        <f>L4806-[1]გადასახდელები!L4806</f>
        <v>0</v>
      </c>
    </row>
    <row r="4807" spans="2:18" ht="20.25" hidden="1" customHeight="1">
      <c r="B4807" s="36" t="str">
        <f t="shared" ref="B4807:B4870" si="1706">IF(H4807+I4807+L4807&gt;0,"a","b")</f>
        <v>b</v>
      </c>
      <c r="C4807" s="42">
        <v>4</v>
      </c>
      <c r="D4807" s="42"/>
      <c r="F4807" s="31"/>
      <c r="G4807" s="47" t="s">
        <v>212</v>
      </c>
      <c r="H4807" s="103"/>
      <c r="I4807" s="94">
        <f t="shared" si="1704"/>
        <v>0</v>
      </c>
      <c r="J4807" s="104"/>
      <c r="K4807" s="104"/>
      <c r="L4807" s="94">
        <f t="shared" si="1705"/>
        <v>0</v>
      </c>
      <c r="M4807" s="104"/>
      <c r="N4807" s="104"/>
      <c r="R4807" s="352">
        <f>L4807-[1]გადასახდელები!L4807</f>
        <v>0</v>
      </c>
    </row>
    <row r="4808" spans="2:18" ht="20.25" hidden="1" customHeight="1">
      <c r="B4808" s="36" t="str">
        <f t="shared" si="1706"/>
        <v>b</v>
      </c>
      <c r="C4808" s="42">
        <v>4</v>
      </c>
      <c r="D4808" s="42"/>
      <c r="F4808" s="31"/>
      <c r="G4808" s="47" t="s">
        <v>358</v>
      </c>
      <c r="H4808" s="103"/>
      <c r="I4808" s="94">
        <f t="shared" si="1704"/>
        <v>0</v>
      </c>
      <c r="J4808" s="104"/>
      <c r="K4808" s="104"/>
      <c r="L4808" s="94">
        <f t="shared" si="1705"/>
        <v>0</v>
      </c>
      <c r="M4808" s="104"/>
      <c r="N4808" s="104"/>
      <c r="R4808" s="352">
        <f>L4808-[1]გადასახდელები!L4808</f>
        <v>0</v>
      </c>
    </row>
    <row r="4809" spans="2:18" ht="20.25" hidden="1" customHeight="1">
      <c r="B4809" s="36" t="str">
        <f t="shared" si="1706"/>
        <v>b</v>
      </c>
      <c r="C4809" s="42">
        <v>4</v>
      </c>
      <c r="D4809" s="42"/>
      <c r="F4809" s="31"/>
      <c r="G4809" s="47" t="s">
        <v>359</v>
      </c>
      <c r="H4809" s="103"/>
      <c r="I4809" s="94">
        <f t="shared" si="1704"/>
        <v>0</v>
      </c>
      <c r="J4809" s="104"/>
      <c r="K4809" s="104"/>
      <c r="L4809" s="94">
        <f t="shared" si="1705"/>
        <v>0</v>
      </c>
      <c r="M4809" s="104"/>
      <c r="N4809" s="104"/>
      <c r="R4809" s="352">
        <f>L4809-[1]გადასახდელები!L4809</f>
        <v>0</v>
      </c>
    </row>
    <row r="4810" spans="2:18" ht="20.25" hidden="1" customHeight="1">
      <c r="B4810" s="36" t="str">
        <f t="shared" si="1706"/>
        <v>b</v>
      </c>
      <c r="C4810" s="42">
        <v>4</v>
      </c>
      <c r="D4810" s="42"/>
      <c r="F4810" s="31"/>
      <c r="G4810" s="47" t="s">
        <v>360</v>
      </c>
      <c r="H4810" s="103"/>
      <c r="I4810" s="94">
        <f t="shared" si="1704"/>
        <v>0</v>
      </c>
      <c r="J4810" s="104"/>
      <c r="K4810" s="104"/>
      <c r="L4810" s="94">
        <f t="shared" si="1705"/>
        <v>0</v>
      </c>
      <c r="M4810" s="104"/>
      <c r="N4810" s="104"/>
      <c r="R4810" s="352">
        <f>L4810-[1]გადასახდელები!L4810</f>
        <v>0</v>
      </c>
    </row>
    <row r="4811" spans="2:18" ht="20.25" hidden="1" customHeight="1">
      <c r="B4811" s="36" t="str">
        <f t="shared" si="1706"/>
        <v>b</v>
      </c>
      <c r="C4811" s="42">
        <v>3</v>
      </c>
      <c r="D4811" s="42"/>
      <c r="F4811" s="31"/>
      <c r="G4811" s="51" t="s">
        <v>211</v>
      </c>
      <c r="H4811" s="120">
        <f>SUM(H4812:H4817)</f>
        <v>0</v>
      </c>
      <c r="I4811" s="118">
        <f t="shared" si="1704"/>
        <v>0</v>
      </c>
      <c r="J4811" s="121">
        <f>SUM(J4812:J4817)</f>
        <v>0</v>
      </c>
      <c r="K4811" s="121">
        <f>SUM(K4812:K4817)</f>
        <v>0</v>
      </c>
      <c r="L4811" s="118">
        <f t="shared" si="1705"/>
        <v>0</v>
      </c>
      <c r="M4811" s="121">
        <f>SUM(M4812:M4817)</f>
        <v>0</v>
      </c>
      <c r="N4811" s="121">
        <f>SUM(N4812:N4817)</f>
        <v>0</v>
      </c>
      <c r="O4811" s="82" t="s">
        <v>146</v>
      </c>
      <c r="R4811" s="352">
        <f>L4811-[1]გადასახდელები!L4811</f>
        <v>0</v>
      </c>
    </row>
    <row r="4812" spans="2:18" ht="20.25" hidden="1" customHeight="1">
      <c r="B4812" s="36" t="str">
        <f t="shared" si="1706"/>
        <v>b</v>
      </c>
      <c r="C4812" s="42">
        <v>4</v>
      </c>
      <c r="D4812" s="42"/>
      <c r="F4812" s="31"/>
      <c r="G4812" s="47" t="s">
        <v>356</v>
      </c>
      <c r="H4812" s="103"/>
      <c r="I4812" s="94">
        <f t="shared" si="1704"/>
        <v>0</v>
      </c>
      <c r="J4812" s="104"/>
      <c r="K4812" s="104"/>
      <c r="L4812" s="94">
        <f t="shared" si="1705"/>
        <v>0</v>
      </c>
      <c r="M4812" s="104"/>
      <c r="N4812" s="104"/>
      <c r="R4812" s="352">
        <f>L4812-[1]გადასახდელები!L4812</f>
        <v>0</v>
      </c>
    </row>
    <row r="4813" spans="2:18" ht="20.25" hidden="1" customHeight="1">
      <c r="B4813" s="36" t="str">
        <f t="shared" si="1706"/>
        <v>b</v>
      </c>
      <c r="C4813" s="42">
        <v>4</v>
      </c>
      <c r="D4813" s="42"/>
      <c r="F4813" s="31"/>
      <c r="G4813" s="47" t="s">
        <v>357</v>
      </c>
      <c r="H4813" s="103"/>
      <c r="I4813" s="94">
        <f t="shared" si="1704"/>
        <v>0</v>
      </c>
      <c r="J4813" s="104"/>
      <c r="K4813" s="104"/>
      <c r="L4813" s="94">
        <f t="shared" si="1705"/>
        <v>0</v>
      </c>
      <c r="M4813" s="104"/>
      <c r="N4813" s="104"/>
      <c r="R4813" s="352">
        <f>L4813-[1]გადასახდელები!L4813</f>
        <v>0</v>
      </c>
    </row>
    <row r="4814" spans="2:18" ht="20.25" hidden="1" customHeight="1">
      <c r="B4814" s="36" t="str">
        <f t="shared" si="1706"/>
        <v>b</v>
      </c>
      <c r="C4814" s="42">
        <v>4</v>
      </c>
      <c r="D4814" s="42"/>
      <c r="F4814" s="31"/>
      <c r="G4814" s="47" t="s">
        <v>212</v>
      </c>
      <c r="H4814" s="103"/>
      <c r="I4814" s="94">
        <f t="shared" si="1704"/>
        <v>0</v>
      </c>
      <c r="J4814" s="104"/>
      <c r="K4814" s="104"/>
      <c r="L4814" s="94">
        <f t="shared" si="1705"/>
        <v>0</v>
      </c>
      <c r="M4814" s="104"/>
      <c r="N4814" s="104"/>
      <c r="R4814" s="352">
        <f>L4814-[1]გადასახდელები!L4814</f>
        <v>0</v>
      </c>
    </row>
    <row r="4815" spans="2:18" ht="20.25" hidden="1" customHeight="1">
      <c r="B4815" s="36" t="str">
        <f t="shared" si="1706"/>
        <v>b</v>
      </c>
      <c r="C4815" s="42">
        <v>4</v>
      </c>
      <c r="D4815" s="42"/>
      <c r="F4815" s="31"/>
      <c r="G4815" s="47" t="s">
        <v>361</v>
      </c>
      <c r="H4815" s="103"/>
      <c r="I4815" s="94">
        <f t="shared" si="1704"/>
        <v>0</v>
      </c>
      <c r="J4815" s="104"/>
      <c r="K4815" s="104"/>
      <c r="L4815" s="94">
        <f t="shared" si="1705"/>
        <v>0</v>
      </c>
      <c r="M4815" s="104"/>
      <c r="N4815" s="104"/>
      <c r="R4815" s="352">
        <f>L4815-[1]გადასახდელები!L4815</f>
        <v>0</v>
      </c>
    </row>
    <row r="4816" spans="2:18" ht="20.25" hidden="1" customHeight="1">
      <c r="B4816" s="36" t="str">
        <f t="shared" si="1706"/>
        <v>b</v>
      </c>
      <c r="C4816" s="42">
        <v>4</v>
      </c>
      <c r="D4816" s="42"/>
      <c r="F4816" s="31"/>
      <c r="G4816" s="47" t="s">
        <v>359</v>
      </c>
      <c r="H4816" s="103"/>
      <c r="I4816" s="94">
        <f t="shared" si="1704"/>
        <v>0</v>
      </c>
      <c r="J4816" s="104"/>
      <c r="K4816" s="104"/>
      <c r="L4816" s="94">
        <f t="shared" si="1705"/>
        <v>0</v>
      </c>
      <c r="M4816" s="104"/>
      <c r="N4816" s="104"/>
      <c r="R4816" s="352">
        <f>L4816-[1]გადასახდელები!L4816</f>
        <v>0</v>
      </c>
    </row>
    <row r="4817" spans="2:18" ht="20.25" hidden="1" customHeight="1">
      <c r="B4817" s="36" t="str">
        <f t="shared" si="1706"/>
        <v>b</v>
      </c>
      <c r="C4817" s="42">
        <v>4</v>
      </c>
      <c r="D4817" s="42"/>
      <c r="F4817" s="31"/>
      <c r="G4817" s="47" t="s">
        <v>360</v>
      </c>
      <c r="H4817" s="103"/>
      <c r="I4817" s="94">
        <f t="shared" si="1704"/>
        <v>0</v>
      </c>
      <c r="J4817" s="104"/>
      <c r="K4817" s="104"/>
      <c r="L4817" s="94">
        <f t="shared" si="1705"/>
        <v>0</v>
      </c>
      <c r="M4817" s="104"/>
      <c r="N4817" s="104"/>
      <c r="R4817" s="352">
        <f>L4817-[1]გადასახდელები!L4817</f>
        <v>0</v>
      </c>
    </row>
    <row r="4818" spans="2:18" ht="20.25" hidden="1" customHeight="1">
      <c r="B4818" s="36" t="str">
        <f t="shared" si="1706"/>
        <v>b</v>
      </c>
      <c r="C4818" s="42">
        <v>3</v>
      </c>
      <c r="D4818" s="42"/>
      <c r="F4818" s="29"/>
      <c r="G4818" s="56" t="s">
        <v>213</v>
      </c>
      <c r="H4818" s="122"/>
      <c r="I4818" s="118">
        <f t="shared" si="1704"/>
        <v>0</v>
      </c>
      <c r="J4818" s="123"/>
      <c r="K4818" s="123"/>
      <c r="L4818" s="118">
        <f t="shared" si="1705"/>
        <v>0</v>
      </c>
      <c r="M4818" s="123"/>
      <c r="N4818" s="123"/>
      <c r="R4818" s="352">
        <f>L4818-[1]გადასახდელები!L4818</f>
        <v>0</v>
      </c>
    </row>
    <row r="4819" spans="2:18" ht="20.25" hidden="1" customHeight="1">
      <c r="B4819" s="36" t="str">
        <f t="shared" si="1706"/>
        <v>b</v>
      </c>
      <c r="C4819" s="42">
        <v>2</v>
      </c>
      <c r="D4819" s="42"/>
      <c r="F4819" s="28"/>
      <c r="G4819" s="60" t="s">
        <v>362</v>
      </c>
      <c r="H4819" s="86">
        <f>H4820+H4828</f>
        <v>0</v>
      </c>
      <c r="I4819" s="87">
        <f t="shared" si="1704"/>
        <v>0</v>
      </c>
      <c r="J4819" s="88">
        <f>J4820+J4828</f>
        <v>0</v>
      </c>
      <c r="K4819" s="88">
        <f>K4820+K4828</f>
        <v>0</v>
      </c>
      <c r="L4819" s="87">
        <f t="shared" si="1705"/>
        <v>0</v>
      </c>
      <c r="M4819" s="88">
        <f>M4820+M4828</f>
        <v>0</v>
      </c>
      <c r="N4819" s="88">
        <f>N4820+N4828</f>
        <v>0</v>
      </c>
      <c r="O4819" s="82" t="s">
        <v>146</v>
      </c>
      <c r="R4819" s="352">
        <f>L4819-[1]გადასახდელები!L4819</f>
        <v>0</v>
      </c>
    </row>
    <row r="4820" spans="2:18" ht="20.25" hidden="1" customHeight="1">
      <c r="B4820" s="36" t="str">
        <f t="shared" si="1706"/>
        <v>b</v>
      </c>
      <c r="C4820" s="42">
        <v>3</v>
      </c>
      <c r="D4820" s="42"/>
      <c r="F4820" s="29"/>
      <c r="G4820" s="51" t="s">
        <v>355</v>
      </c>
      <c r="H4820" s="120">
        <f>SUM(H4821:H4827)</f>
        <v>0</v>
      </c>
      <c r="I4820" s="118">
        <f t="shared" si="1704"/>
        <v>0</v>
      </c>
      <c r="J4820" s="121">
        <f>SUM(J4821:J4827)</f>
        <v>0</v>
      </c>
      <c r="K4820" s="121">
        <f>SUM(K4821:K4827)</f>
        <v>0</v>
      </c>
      <c r="L4820" s="118">
        <f t="shared" si="1705"/>
        <v>0</v>
      </c>
      <c r="M4820" s="121">
        <f>SUM(M4821:M4827)</f>
        <v>0</v>
      </c>
      <c r="N4820" s="121">
        <f>SUM(N4821:N4827)</f>
        <v>0</v>
      </c>
      <c r="O4820" s="82" t="s">
        <v>146</v>
      </c>
      <c r="R4820" s="352">
        <f>L4820-[1]გადასახდელები!L4820</f>
        <v>0</v>
      </c>
    </row>
    <row r="4821" spans="2:18" ht="20.25" hidden="1" customHeight="1">
      <c r="B4821" s="36" t="str">
        <f t="shared" si="1706"/>
        <v>b</v>
      </c>
      <c r="C4821" s="42">
        <v>4</v>
      </c>
      <c r="D4821" s="42"/>
      <c r="F4821" s="29"/>
      <c r="G4821" s="47" t="s">
        <v>363</v>
      </c>
      <c r="H4821" s="103"/>
      <c r="I4821" s="94">
        <f t="shared" si="1704"/>
        <v>0</v>
      </c>
      <c r="J4821" s="104"/>
      <c r="K4821" s="104"/>
      <c r="L4821" s="94">
        <f t="shared" si="1705"/>
        <v>0</v>
      </c>
      <c r="M4821" s="104"/>
      <c r="N4821" s="104"/>
      <c r="R4821" s="352">
        <f>L4821-[1]გადასახდელები!L4821</f>
        <v>0</v>
      </c>
    </row>
    <row r="4822" spans="2:18" ht="20.25" hidden="1" customHeight="1">
      <c r="B4822" s="36" t="str">
        <f t="shared" si="1706"/>
        <v>b</v>
      </c>
      <c r="C4822" s="42">
        <v>4</v>
      </c>
      <c r="D4822" s="42"/>
      <c r="F4822" s="29"/>
      <c r="G4822" s="47" t="s">
        <v>210</v>
      </c>
      <c r="H4822" s="103"/>
      <c r="I4822" s="94">
        <f t="shared" si="1704"/>
        <v>0</v>
      </c>
      <c r="J4822" s="104"/>
      <c r="K4822" s="104"/>
      <c r="L4822" s="94">
        <f t="shared" si="1705"/>
        <v>0</v>
      </c>
      <c r="M4822" s="104"/>
      <c r="N4822" s="104"/>
      <c r="R4822" s="352">
        <f>L4822-[1]გადასახდელები!L4822</f>
        <v>0</v>
      </c>
    </row>
    <row r="4823" spans="2:18" ht="20.25" hidden="1" customHeight="1">
      <c r="B4823" s="36" t="str">
        <f t="shared" si="1706"/>
        <v>b</v>
      </c>
      <c r="C4823" s="42">
        <v>4</v>
      </c>
      <c r="D4823" s="42"/>
      <c r="F4823" s="29"/>
      <c r="G4823" s="47" t="s">
        <v>357</v>
      </c>
      <c r="H4823" s="103"/>
      <c r="I4823" s="94">
        <f t="shared" si="1704"/>
        <v>0</v>
      </c>
      <c r="J4823" s="104"/>
      <c r="K4823" s="104"/>
      <c r="L4823" s="94">
        <f t="shared" si="1705"/>
        <v>0</v>
      </c>
      <c r="M4823" s="104"/>
      <c r="N4823" s="104"/>
      <c r="R4823" s="352">
        <f>L4823-[1]გადასახდელები!L4823</f>
        <v>0</v>
      </c>
    </row>
    <row r="4824" spans="2:18" ht="30.75" hidden="1" customHeight="1">
      <c r="B4824" s="36" t="str">
        <f t="shared" si="1706"/>
        <v>b</v>
      </c>
      <c r="C4824" s="42">
        <v>4</v>
      </c>
      <c r="D4824" s="42"/>
      <c r="F4824" s="29"/>
      <c r="G4824" s="47" t="s">
        <v>364</v>
      </c>
      <c r="H4824" s="103"/>
      <c r="I4824" s="94">
        <f t="shared" si="1704"/>
        <v>0</v>
      </c>
      <c r="J4824" s="104"/>
      <c r="K4824" s="104"/>
      <c r="L4824" s="94">
        <f t="shared" si="1705"/>
        <v>0</v>
      </c>
      <c r="M4824" s="104"/>
      <c r="N4824" s="104"/>
      <c r="R4824" s="352">
        <f>L4824-[1]გადასახდელები!L4824</f>
        <v>0</v>
      </c>
    </row>
    <row r="4825" spans="2:18" ht="20.25" hidden="1" customHeight="1">
      <c r="B4825" s="36" t="str">
        <f t="shared" si="1706"/>
        <v>b</v>
      </c>
      <c r="C4825" s="42">
        <v>4</v>
      </c>
      <c r="D4825" s="42"/>
      <c r="F4825" s="29"/>
      <c r="G4825" s="47" t="s">
        <v>358</v>
      </c>
      <c r="H4825" s="103"/>
      <c r="I4825" s="94">
        <f t="shared" si="1704"/>
        <v>0</v>
      </c>
      <c r="J4825" s="104"/>
      <c r="K4825" s="104"/>
      <c r="L4825" s="94">
        <f t="shared" si="1705"/>
        <v>0</v>
      </c>
      <c r="M4825" s="104"/>
      <c r="N4825" s="104"/>
      <c r="R4825" s="352">
        <f>L4825-[1]გადასახდელები!L4825</f>
        <v>0</v>
      </c>
    </row>
    <row r="4826" spans="2:18" ht="20.25" hidden="1" customHeight="1">
      <c r="B4826" s="36" t="str">
        <f t="shared" si="1706"/>
        <v>b</v>
      </c>
      <c r="C4826" s="42">
        <v>4</v>
      </c>
      <c r="D4826" s="42"/>
      <c r="F4826" s="29"/>
      <c r="G4826" s="47" t="s">
        <v>359</v>
      </c>
      <c r="H4826" s="103"/>
      <c r="I4826" s="94">
        <f t="shared" si="1704"/>
        <v>0</v>
      </c>
      <c r="J4826" s="104"/>
      <c r="K4826" s="104"/>
      <c r="L4826" s="94">
        <f t="shared" si="1705"/>
        <v>0</v>
      </c>
      <c r="M4826" s="104"/>
      <c r="N4826" s="104"/>
      <c r="R4826" s="352">
        <f>L4826-[1]გადასახდელები!L4826</f>
        <v>0</v>
      </c>
    </row>
    <row r="4827" spans="2:18" ht="20.25" hidden="1" customHeight="1">
      <c r="B4827" s="36" t="str">
        <f t="shared" si="1706"/>
        <v>b</v>
      </c>
      <c r="C4827" s="42">
        <v>4</v>
      </c>
      <c r="D4827" s="42"/>
      <c r="F4827" s="29"/>
      <c r="G4827" s="47" t="s">
        <v>365</v>
      </c>
      <c r="H4827" s="122"/>
      <c r="I4827" s="94">
        <f t="shared" si="1704"/>
        <v>0</v>
      </c>
      <c r="J4827" s="123"/>
      <c r="K4827" s="123"/>
      <c r="L4827" s="94">
        <f t="shared" si="1705"/>
        <v>0</v>
      </c>
      <c r="M4827" s="123"/>
      <c r="N4827" s="123"/>
      <c r="R4827" s="352">
        <f>L4827-[1]გადასახდელები!L4827</f>
        <v>0</v>
      </c>
    </row>
    <row r="4828" spans="2:18" ht="20.25" hidden="1" customHeight="1">
      <c r="B4828" s="36" t="str">
        <f t="shared" si="1706"/>
        <v>b</v>
      </c>
      <c r="C4828" s="42">
        <v>3</v>
      </c>
      <c r="D4828" s="42"/>
      <c r="F4828" s="29"/>
      <c r="G4828" s="51" t="s">
        <v>211</v>
      </c>
      <c r="H4828" s="120">
        <f>SUM(H4829:H4835)</f>
        <v>0</v>
      </c>
      <c r="I4828" s="118">
        <f t="shared" si="1704"/>
        <v>0</v>
      </c>
      <c r="J4828" s="121">
        <f>SUM(J4829:J4835)</f>
        <v>0</v>
      </c>
      <c r="K4828" s="121">
        <f>SUM(K4829:K4835)</f>
        <v>0</v>
      </c>
      <c r="L4828" s="118">
        <f t="shared" si="1705"/>
        <v>0</v>
      </c>
      <c r="M4828" s="121">
        <f>SUM(M4829:M4835)</f>
        <v>0</v>
      </c>
      <c r="N4828" s="121">
        <f>SUM(N4829:N4835)</f>
        <v>0</v>
      </c>
      <c r="O4828" s="82" t="s">
        <v>146</v>
      </c>
      <c r="R4828" s="352">
        <f>L4828-[1]გადასახდელები!L4828</f>
        <v>0</v>
      </c>
    </row>
    <row r="4829" spans="2:18" ht="20.25" hidden="1" customHeight="1">
      <c r="B4829" s="36" t="str">
        <f t="shared" si="1706"/>
        <v>b</v>
      </c>
      <c r="C4829" s="42">
        <v>4</v>
      </c>
      <c r="D4829" s="42"/>
      <c r="F4829" s="29"/>
      <c r="G4829" s="47" t="s">
        <v>363</v>
      </c>
      <c r="H4829" s="103"/>
      <c r="I4829" s="94">
        <f t="shared" si="1704"/>
        <v>0</v>
      </c>
      <c r="J4829" s="104"/>
      <c r="K4829" s="104"/>
      <c r="L4829" s="94">
        <f t="shared" si="1705"/>
        <v>0</v>
      </c>
      <c r="M4829" s="104"/>
      <c r="N4829" s="104"/>
      <c r="R4829" s="352">
        <f>L4829-[1]გადასახდელები!L4829</f>
        <v>0</v>
      </c>
    </row>
    <row r="4830" spans="2:18" ht="20.25" hidden="1" customHeight="1">
      <c r="B4830" s="36" t="str">
        <f t="shared" si="1706"/>
        <v>b</v>
      </c>
      <c r="C4830" s="42">
        <v>4</v>
      </c>
      <c r="D4830" s="42"/>
      <c r="F4830" s="29"/>
      <c r="G4830" s="47" t="s">
        <v>210</v>
      </c>
      <c r="H4830" s="103"/>
      <c r="I4830" s="94">
        <f t="shared" si="1704"/>
        <v>0</v>
      </c>
      <c r="J4830" s="104"/>
      <c r="K4830" s="104"/>
      <c r="L4830" s="94">
        <f t="shared" si="1705"/>
        <v>0</v>
      </c>
      <c r="M4830" s="104"/>
      <c r="N4830" s="104"/>
      <c r="R4830" s="352">
        <f>L4830-[1]გადასახდელები!L4830</f>
        <v>0</v>
      </c>
    </row>
    <row r="4831" spans="2:18" ht="20.25" hidden="1" customHeight="1">
      <c r="B4831" s="36" t="str">
        <f t="shared" si="1706"/>
        <v>b</v>
      </c>
      <c r="C4831" s="42">
        <v>4</v>
      </c>
      <c r="D4831" s="42"/>
      <c r="F4831" s="29"/>
      <c r="G4831" s="47" t="s">
        <v>357</v>
      </c>
      <c r="H4831" s="103"/>
      <c r="I4831" s="94">
        <f t="shared" si="1704"/>
        <v>0</v>
      </c>
      <c r="J4831" s="104"/>
      <c r="K4831" s="104"/>
      <c r="L4831" s="94">
        <f t="shared" si="1705"/>
        <v>0</v>
      </c>
      <c r="M4831" s="104"/>
      <c r="N4831" s="104"/>
      <c r="R4831" s="352">
        <f>L4831-[1]გადასახდელები!L4831</f>
        <v>0</v>
      </c>
    </row>
    <row r="4832" spans="2:18" ht="30.75" hidden="1" customHeight="1">
      <c r="B4832" s="36" t="str">
        <f t="shared" si="1706"/>
        <v>b</v>
      </c>
      <c r="C4832" s="42">
        <v>4</v>
      </c>
      <c r="D4832" s="42"/>
      <c r="F4832" s="29"/>
      <c r="G4832" s="47" t="s">
        <v>364</v>
      </c>
      <c r="H4832" s="103"/>
      <c r="I4832" s="94">
        <f t="shared" si="1704"/>
        <v>0</v>
      </c>
      <c r="J4832" s="104"/>
      <c r="K4832" s="104"/>
      <c r="L4832" s="94">
        <f t="shared" si="1705"/>
        <v>0</v>
      </c>
      <c r="M4832" s="104"/>
      <c r="N4832" s="104"/>
      <c r="R4832" s="352">
        <f>L4832-[1]გადასახდელები!L4832</f>
        <v>0</v>
      </c>
    </row>
    <row r="4833" spans="2:18" ht="20.25" hidden="1" customHeight="1">
      <c r="B4833" s="36" t="str">
        <f t="shared" si="1706"/>
        <v>b</v>
      </c>
      <c r="C4833" s="42">
        <v>4</v>
      </c>
      <c r="D4833" s="42"/>
      <c r="F4833" s="29"/>
      <c r="G4833" s="47" t="s">
        <v>366</v>
      </c>
      <c r="H4833" s="103"/>
      <c r="I4833" s="94">
        <f t="shared" si="1704"/>
        <v>0</v>
      </c>
      <c r="J4833" s="104"/>
      <c r="K4833" s="104"/>
      <c r="L4833" s="94">
        <f t="shared" si="1705"/>
        <v>0</v>
      </c>
      <c r="M4833" s="104"/>
      <c r="N4833" s="104"/>
      <c r="R4833" s="352">
        <f>L4833-[1]გადასახდელები!L4833</f>
        <v>0</v>
      </c>
    </row>
    <row r="4834" spans="2:18" ht="20.25" hidden="1" customHeight="1">
      <c r="B4834" s="36" t="str">
        <f t="shared" si="1706"/>
        <v>b</v>
      </c>
      <c r="C4834" s="42">
        <v>4</v>
      </c>
      <c r="D4834" s="42"/>
      <c r="F4834" s="29"/>
      <c r="G4834" s="47" t="s">
        <v>359</v>
      </c>
      <c r="H4834" s="103"/>
      <c r="I4834" s="94">
        <f t="shared" si="1704"/>
        <v>0</v>
      </c>
      <c r="J4834" s="104"/>
      <c r="K4834" s="104"/>
      <c r="L4834" s="94">
        <f t="shared" si="1705"/>
        <v>0</v>
      </c>
      <c r="M4834" s="104"/>
      <c r="N4834" s="104"/>
      <c r="R4834" s="352">
        <f>L4834-[1]გადასახდელები!L4834</f>
        <v>0</v>
      </c>
    </row>
    <row r="4835" spans="2:18" ht="21" hidden="1" customHeight="1" thickBot="1">
      <c r="B4835" s="36" t="str">
        <f t="shared" si="1706"/>
        <v>b</v>
      </c>
      <c r="C4835" s="42">
        <v>4</v>
      </c>
      <c r="D4835" s="42"/>
      <c r="F4835" s="29"/>
      <c r="G4835" s="47" t="s">
        <v>365</v>
      </c>
      <c r="H4835" s="103"/>
      <c r="I4835" s="94">
        <f t="shared" si="1704"/>
        <v>0</v>
      </c>
      <c r="J4835" s="104"/>
      <c r="K4835" s="104"/>
      <c r="L4835" s="94">
        <f t="shared" si="1705"/>
        <v>0</v>
      </c>
      <c r="M4835" s="104"/>
      <c r="N4835" s="104"/>
      <c r="R4835" s="352">
        <f>L4835-[1]გადასახდელები!L4835</f>
        <v>0</v>
      </c>
    </row>
    <row r="4836" spans="2:18" ht="63" customHeight="1" thickBot="1">
      <c r="B4836" s="36" t="str">
        <f t="shared" si="1706"/>
        <v>a</v>
      </c>
      <c r="C4836" s="42">
        <v>1</v>
      </c>
      <c r="D4836" s="42"/>
      <c r="E4836" s="24"/>
      <c r="F4836" s="32" t="s">
        <v>88</v>
      </c>
      <c r="G4836" s="61" t="s">
        <v>139</v>
      </c>
      <c r="H4836" s="79">
        <f>H4838+H4970+H5033+H5049</f>
        <v>972.9</v>
      </c>
      <c r="I4836" s="80">
        <f t="shared" si="1704"/>
        <v>4935.5481399999999</v>
      </c>
      <c r="J4836" s="81">
        <f>J4838+J4970+J5033+J5049</f>
        <v>4449.9481399999995</v>
      </c>
      <c r="K4836" s="81">
        <f>K4838+K4970+K5033+K5049</f>
        <v>485.6</v>
      </c>
      <c r="L4836" s="80">
        <f t="shared" ref="L4836:L4867" si="1707">M4836+N4836</f>
        <v>485.54400000000004</v>
      </c>
      <c r="M4836" s="81">
        <f>M4838+M4970+M5033+M5049</f>
        <v>354.85900000000004</v>
      </c>
      <c r="N4836" s="81">
        <f>N4838+N4970+N5033+N5049</f>
        <v>130.685</v>
      </c>
      <c r="O4836" s="82" t="s">
        <v>146</v>
      </c>
      <c r="P4836" s="43">
        <v>1</v>
      </c>
      <c r="R4836" s="352">
        <f>L4836-[1]გადასახდელები!L4836</f>
        <v>485.54400000000004</v>
      </c>
    </row>
    <row r="4837" spans="2:18" ht="21" hidden="1" customHeight="1" thickTop="1">
      <c r="B4837" s="36" t="str">
        <f t="shared" si="1706"/>
        <v>b</v>
      </c>
      <c r="C4837" s="42">
        <v>2</v>
      </c>
      <c r="D4837" s="42"/>
      <c r="F4837" s="26"/>
      <c r="G4837" s="46" t="s">
        <v>162</v>
      </c>
      <c r="H4837" s="83"/>
      <c r="I4837" s="84">
        <f t="shared" si="1704"/>
        <v>0</v>
      </c>
      <c r="J4837" s="85"/>
      <c r="K4837" s="85"/>
      <c r="L4837" s="84">
        <f t="shared" si="1707"/>
        <v>0</v>
      </c>
      <c r="M4837" s="85"/>
      <c r="N4837" s="85"/>
      <c r="R4837" s="352">
        <f>L4837-[1]გადასახდელები!L4837</f>
        <v>0</v>
      </c>
    </row>
    <row r="4838" spans="2:18" ht="20.25" customHeight="1" thickTop="1">
      <c r="B4838" s="36" t="str">
        <f t="shared" si="1706"/>
        <v>a</v>
      </c>
      <c r="C4838" s="42">
        <v>2</v>
      </c>
      <c r="D4838" s="42"/>
      <c r="E4838" s="24">
        <v>7063</v>
      </c>
      <c r="F4838" s="341" t="s">
        <v>524</v>
      </c>
      <c r="G4838" s="58" t="s">
        <v>163</v>
      </c>
      <c r="H4838" s="86">
        <f>H4839+H4850+H4918+H4926+H4927+H4937+H4947</f>
        <v>193.9</v>
      </c>
      <c r="I4838" s="87">
        <f t="shared" si="1704"/>
        <v>0</v>
      </c>
      <c r="J4838" s="88">
        <f>J4839+J4850+J4918+J4926+J4927+J4937+J4947+J4917</f>
        <v>0</v>
      </c>
      <c r="K4838" s="88">
        <f>K4839+K4850+K4918+K4926+K4927+K4937+K4947</f>
        <v>0</v>
      </c>
      <c r="L4838" s="87">
        <f t="shared" si="1707"/>
        <v>0</v>
      </c>
      <c r="M4838" s="88">
        <f>M4839+M4850+M4918+M4926+M4927+M4937+M4947+M4917</f>
        <v>0</v>
      </c>
      <c r="N4838" s="88">
        <f>N4839+N4850+N4918+N4926+N4927+N4937+N4947</f>
        <v>0</v>
      </c>
      <c r="O4838" s="82" t="s">
        <v>146</v>
      </c>
      <c r="R4838" s="352">
        <f>L4838-[1]გადასახდელები!L4838</f>
        <v>0</v>
      </c>
    </row>
    <row r="4839" spans="2:18" ht="20.25" hidden="1" customHeight="1">
      <c r="B4839" s="36" t="str">
        <f t="shared" si="1706"/>
        <v>b</v>
      </c>
      <c r="C4839" s="42">
        <v>31</v>
      </c>
      <c r="D4839" s="42"/>
      <c r="F4839" s="341" t="s">
        <v>525</v>
      </c>
      <c r="G4839" s="57" t="s">
        <v>164</v>
      </c>
      <c r="H4839" s="89">
        <f>H4840+H4849</f>
        <v>0</v>
      </c>
      <c r="I4839" s="90">
        <f t="shared" si="1704"/>
        <v>0</v>
      </c>
      <c r="J4839" s="92">
        <f>J4840+J4849</f>
        <v>0</v>
      </c>
      <c r="K4839" s="92">
        <f>K4840+K4849</f>
        <v>0</v>
      </c>
      <c r="L4839" s="90">
        <f t="shared" si="1707"/>
        <v>0</v>
      </c>
      <c r="M4839" s="92">
        <f>M4840+M4849</f>
        <v>0</v>
      </c>
      <c r="N4839" s="92">
        <f>N4840+N4849</f>
        <v>0</v>
      </c>
      <c r="O4839" s="82" t="s">
        <v>146</v>
      </c>
      <c r="R4839" s="352">
        <f>L4839-[1]გადასახდელები!L4839</f>
        <v>0</v>
      </c>
    </row>
    <row r="4840" spans="2:18" ht="20.25" hidden="1" customHeight="1">
      <c r="B4840" s="36" t="str">
        <f t="shared" si="1706"/>
        <v>b</v>
      </c>
      <c r="C4840" s="42">
        <v>4</v>
      </c>
      <c r="D4840" s="42"/>
      <c r="F4840" s="341" t="s">
        <v>526</v>
      </c>
      <c r="G4840" s="47" t="s">
        <v>165</v>
      </c>
      <c r="H4840" s="93">
        <f>H4841+H4848</f>
        <v>0</v>
      </c>
      <c r="I4840" s="94">
        <f t="shared" si="1704"/>
        <v>0</v>
      </c>
      <c r="J4840" s="95">
        <f>J4841+J4848</f>
        <v>0</v>
      </c>
      <c r="K4840" s="95">
        <f>K4841+K4848</f>
        <v>0</v>
      </c>
      <c r="L4840" s="94">
        <f t="shared" si="1707"/>
        <v>0</v>
      </c>
      <c r="M4840" s="95">
        <f>M4841+M4848</f>
        <v>0</v>
      </c>
      <c r="N4840" s="95">
        <f>N4841+N4848</f>
        <v>0</v>
      </c>
      <c r="O4840" s="82" t="s">
        <v>146</v>
      </c>
      <c r="R4840" s="352">
        <f>L4840-[1]გადასახდელები!L4840</f>
        <v>0</v>
      </c>
    </row>
    <row r="4841" spans="2:18" ht="20.25" hidden="1" customHeight="1">
      <c r="B4841" s="36" t="str">
        <f t="shared" si="1706"/>
        <v>b</v>
      </c>
      <c r="C4841" s="42">
        <v>5</v>
      </c>
      <c r="D4841" s="42"/>
      <c r="F4841" s="342" t="s">
        <v>527</v>
      </c>
      <c r="G4841" s="48" t="s">
        <v>166</v>
      </c>
      <c r="H4841" s="96">
        <f>SUM(H4842:H4847)</f>
        <v>0</v>
      </c>
      <c r="I4841" s="97">
        <f t="shared" si="1704"/>
        <v>0</v>
      </c>
      <c r="J4841" s="98">
        <f>SUM(J4842:J4847)</f>
        <v>0</v>
      </c>
      <c r="K4841" s="98">
        <f>SUM(K4842:K4847)</f>
        <v>0</v>
      </c>
      <c r="L4841" s="97">
        <f t="shared" si="1707"/>
        <v>0</v>
      </c>
      <c r="M4841" s="98">
        <f>SUM(M4842:M4847)</f>
        <v>0</v>
      </c>
      <c r="N4841" s="98">
        <f>SUM(N4842:N4847)</f>
        <v>0</v>
      </c>
      <c r="O4841" s="82" t="s">
        <v>146</v>
      </c>
      <c r="R4841" s="352">
        <f>L4841-[1]გადასახდელები!L4841</f>
        <v>0</v>
      </c>
    </row>
    <row r="4842" spans="2:18" ht="20.25" hidden="1" customHeight="1">
      <c r="B4842" s="36" t="str">
        <f t="shared" si="1706"/>
        <v>b</v>
      </c>
      <c r="C4842" s="42">
        <v>6</v>
      </c>
      <c r="D4842" s="42"/>
      <c r="F4842" s="343" t="s">
        <v>528</v>
      </c>
      <c r="G4842" s="45" t="s">
        <v>167</v>
      </c>
      <c r="H4842" s="99"/>
      <c r="I4842" s="91">
        <f t="shared" si="1704"/>
        <v>0</v>
      </c>
      <c r="J4842" s="100"/>
      <c r="K4842" s="100"/>
      <c r="L4842" s="91">
        <f t="shared" si="1707"/>
        <v>0</v>
      </c>
      <c r="M4842" s="100"/>
      <c r="N4842" s="100"/>
      <c r="R4842" s="352">
        <f>L4842-[1]გადასახდელები!L4842</f>
        <v>0</v>
      </c>
    </row>
    <row r="4843" spans="2:18" ht="20.25" hidden="1" customHeight="1">
      <c r="B4843" s="36" t="str">
        <f t="shared" si="1706"/>
        <v>b</v>
      </c>
      <c r="C4843" s="42">
        <v>6</v>
      </c>
      <c r="D4843" s="42"/>
      <c r="F4843" s="343" t="s">
        <v>592</v>
      </c>
      <c r="G4843" s="45" t="s">
        <v>168</v>
      </c>
      <c r="H4843" s="99"/>
      <c r="I4843" s="91">
        <f t="shared" si="1704"/>
        <v>0</v>
      </c>
      <c r="J4843" s="100"/>
      <c r="K4843" s="100"/>
      <c r="L4843" s="91">
        <f t="shared" si="1707"/>
        <v>0</v>
      </c>
      <c r="M4843" s="100"/>
      <c r="N4843" s="100"/>
      <c r="R4843" s="352">
        <f>L4843-[1]გადასახდელები!L4843</f>
        <v>0</v>
      </c>
    </row>
    <row r="4844" spans="2:18" ht="20.25" hidden="1" customHeight="1">
      <c r="B4844" s="36" t="str">
        <f t="shared" si="1706"/>
        <v>b</v>
      </c>
      <c r="C4844" s="42">
        <v>6</v>
      </c>
      <c r="D4844" s="42"/>
      <c r="F4844" s="343" t="s">
        <v>529</v>
      </c>
      <c r="G4844" s="45" t="s">
        <v>169</v>
      </c>
      <c r="H4844" s="99"/>
      <c r="I4844" s="91">
        <f t="shared" si="1704"/>
        <v>0</v>
      </c>
      <c r="J4844" s="100"/>
      <c r="K4844" s="100"/>
      <c r="L4844" s="91">
        <f t="shared" si="1707"/>
        <v>0</v>
      </c>
      <c r="M4844" s="100"/>
      <c r="N4844" s="100"/>
      <c r="R4844" s="352">
        <f>L4844-[1]გადასახდელები!L4844</f>
        <v>0</v>
      </c>
    </row>
    <row r="4845" spans="2:18" ht="20.25" hidden="1" customHeight="1">
      <c r="B4845" s="36" t="str">
        <f t="shared" si="1706"/>
        <v>b</v>
      </c>
      <c r="C4845" s="42">
        <v>6</v>
      </c>
      <c r="D4845" s="42"/>
      <c r="F4845" s="343" t="s">
        <v>593</v>
      </c>
      <c r="G4845" s="45" t="s">
        <v>170</v>
      </c>
      <c r="H4845" s="99"/>
      <c r="I4845" s="91">
        <f t="shared" si="1704"/>
        <v>0</v>
      </c>
      <c r="J4845" s="100"/>
      <c r="K4845" s="100"/>
      <c r="L4845" s="91">
        <f t="shared" si="1707"/>
        <v>0</v>
      </c>
      <c r="M4845" s="100"/>
      <c r="N4845" s="100"/>
      <c r="R4845" s="352">
        <f>L4845-[1]გადასახდელები!L4845</f>
        <v>0</v>
      </c>
    </row>
    <row r="4846" spans="2:18" ht="20.25" hidden="1" customHeight="1">
      <c r="B4846" s="36" t="str">
        <f t="shared" si="1706"/>
        <v>b</v>
      </c>
      <c r="C4846" s="42">
        <v>6</v>
      </c>
      <c r="D4846" s="42"/>
      <c r="F4846" s="343" t="s">
        <v>594</v>
      </c>
      <c r="G4846" s="45" t="s">
        <v>171</v>
      </c>
      <c r="H4846" s="99"/>
      <c r="I4846" s="91">
        <f t="shared" si="1704"/>
        <v>0</v>
      </c>
      <c r="J4846" s="100"/>
      <c r="K4846" s="100"/>
      <c r="L4846" s="91">
        <f t="shared" si="1707"/>
        <v>0</v>
      </c>
      <c r="M4846" s="100"/>
      <c r="N4846" s="100"/>
      <c r="R4846" s="352">
        <f>L4846-[1]გადასახდელები!L4846</f>
        <v>0</v>
      </c>
    </row>
    <row r="4847" spans="2:18" ht="20.25" hidden="1" customHeight="1">
      <c r="B4847" s="36" t="str">
        <f t="shared" si="1706"/>
        <v>b</v>
      </c>
      <c r="C4847" s="42">
        <v>6</v>
      </c>
      <c r="D4847" s="42"/>
      <c r="F4847" s="343" t="s">
        <v>595</v>
      </c>
      <c r="G4847" s="45" t="s">
        <v>172</v>
      </c>
      <c r="H4847" s="99"/>
      <c r="I4847" s="91">
        <f t="shared" si="1704"/>
        <v>0</v>
      </c>
      <c r="J4847" s="100"/>
      <c r="K4847" s="100"/>
      <c r="L4847" s="91">
        <f t="shared" si="1707"/>
        <v>0</v>
      </c>
      <c r="M4847" s="100"/>
      <c r="N4847" s="100"/>
      <c r="R4847" s="352">
        <f>L4847-[1]გადასახდელები!L4847</f>
        <v>0</v>
      </c>
    </row>
    <row r="4848" spans="2:18" ht="20.25" hidden="1" customHeight="1">
      <c r="B4848" s="36" t="str">
        <f t="shared" si="1706"/>
        <v>b</v>
      </c>
      <c r="C4848" s="42">
        <v>5</v>
      </c>
      <c r="D4848" s="42"/>
      <c r="F4848" s="343" t="s">
        <v>596</v>
      </c>
      <c r="G4848" s="48" t="s">
        <v>173</v>
      </c>
      <c r="H4848" s="101"/>
      <c r="I4848" s="97">
        <f t="shared" si="1704"/>
        <v>0</v>
      </c>
      <c r="J4848" s="102"/>
      <c r="K4848" s="102"/>
      <c r="L4848" s="97">
        <f t="shared" si="1707"/>
        <v>0</v>
      </c>
      <c r="M4848" s="102"/>
      <c r="N4848" s="102"/>
      <c r="R4848" s="352">
        <f>L4848-[1]გადასახდელები!L4848</f>
        <v>0</v>
      </c>
    </row>
    <row r="4849" spans="2:18" ht="20.25" hidden="1" customHeight="1">
      <c r="B4849" s="36" t="str">
        <f t="shared" si="1706"/>
        <v>b</v>
      </c>
      <c r="C4849" s="42">
        <v>4</v>
      </c>
      <c r="D4849" s="42"/>
      <c r="F4849" s="343" t="s">
        <v>597</v>
      </c>
      <c r="G4849" s="47" t="s">
        <v>174</v>
      </c>
      <c r="H4849" s="103"/>
      <c r="I4849" s="94">
        <f t="shared" si="1704"/>
        <v>0</v>
      </c>
      <c r="J4849" s="104"/>
      <c r="K4849" s="104"/>
      <c r="L4849" s="94">
        <f t="shared" si="1707"/>
        <v>0</v>
      </c>
      <c r="M4849" s="104"/>
      <c r="N4849" s="104"/>
      <c r="R4849" s="352">
        <f>L4849-[1]გადასახდელები!L4849</f>
        <v>0</v>
      </c>
    </row>
    <row r="4850" spans="2:18" ht="20.25" customHeight="1">
      <c r="B4850" s="36" t="str">
        <f t="shared" si="1706"/>
        <v>a</v>
      </c>
      <c r="C4850" s="42">
        <v>3</v>
      </c>
      <c r="D4850" s="42"/>
      <c r="F4850" s="342" t="s">
        <v>530</v>
      </c>
      <c r="G4850" s="57" t="s">
        <v>175</v>
      </c>
      <c r="H4850" s="89">
        <f>H4851+H4852+H4855+H4891+H4892+H4893+H4894+H4895+H4902+H4903</f>
        <v>193.9</v>
      </c>
      <c r="I4850" s="90">
        <f t="shared" si="1704"/>
        <v>0</v>
      </c>
      <c r="J4850" s="92">
        <f>J4851+J4852+J4855+J4891+J4892+J4893+J4894+J4895+J4902+J4903</f>
        <v>0</v>
      </c>
      <c r="K4850" s="92">
        <f>K4851+K4852+K4855+K4891+K4892+K4893+K4894+K4895+K4902+K4903</f>
        <v>0</v>
      </c>
      <c r="L4850" s="90">
        <f t="shared" si="1707"/>
        <v>0</v>
      </c>
      <c r="M4850" s="92">
        <f>M4851+M4852+M4855+M4891+M4892+M4893+M4894+M4895+M4902+M4903</f>
        <v>0</v>
      </c>
      <c r="N4850" s="92">
        <f>N4851+N4852+N4855+N4891+N4892+N4893+N4894+N4895+N4902+N4903</f>
        <v>0</v>
      </c>
      <c r="O4850" s="82" t="s">
        <v>146</v>
      </c>
      <c r="R4850" s="352">
        <f>L4850-[1]გადასახდელები!L4850</f>
        <v>0</v>
      </c>
    </row>
    <row r="4851" spans="2:18" ht="20.25" hidden="1" customHeight="1">
      <c r="B4851" s="36" t="str">
        <f t="shared" si="1706"/>
        <v>b</v>
      </c>
      <c r="C4851" s="42">
        <v>4</v>
      </c>
      <c r="D4851" s="42"/>
      <c r="F4851" s="343" t="s">
        <v>531</v>
      </c>
      <c r="G4851" s="47" t="s">
        <v>176</v>
      </c>
      <c r="H4851" s="103"/>
      <c r="I4851" s="94">
        <f t="shared" si="1704"/>
        <v>0</v>
      </c>
      <c r="J4851" s="104"/>
      <c r="K4851" s="104"/>
      <c r="L4851" s="94">
        <f t="shared" si="1707"/>
        <v>0</v>
      </c>
      <c r="M4851" s="104"/>
      <c r="N4851" s="104"/>
      <c r="R4851" s="352">
        <f>L4851-[1]გადასახდელები!L4851</f>
        <v>0</v>
      </c>
    </row>
    <row r="4852" spans="2:18" ht="20.25" hidden="1" customHeight="1">
      <c r="B4852" s="36" t="str">
        <f t="shared" si="1706"/>
        <v>b</v>
      </c>
      <c r="C4852" s="42">
        <v>4</v>
      </c>
      <c r="D4852" s="42"/>
      <c r="F4852" s="342" t="s">
        <v>532</v>
      </c>
      <c r="G4852" s="47" t="s">
        <v>177</v>
      </c>
      <c r="H4852" s="93">
        <f>SUM(H4853:H4854)</f>
        <v>0</v>
      </c>
      <c r="I4852" s="94">
        <f t="shared" si="1704"/>
        <v>0</v>
      </c>
      <c r="J4852" s="95">
        <f>SUM(J4853:J4854)</f>
        <v>0</v>
      </c>
      <c r="K4852" s="95">
        <f>SUM(K4853:K4854)</f>
        <v>0</v>
      </c>
      <c r="L4852" s="94">
        <f t="shared" si="1707"/>
        <v>0</v>
      </c>
      <c r="M4852" s="95">
        <f>SUM(M4853:M4854)</f>
        <v>0</v>
      </c>
      <c r="N4852" s="95">
        <f>SUM(N4853:N4854)</f>
        <v>0</v>
      </c>
      <c r="O4852" s="82" t="s">
        <v>146</v>
      </c>
      <c r="R4852" s="352">
        <f>L4852-[1]გადასახდელები!L4852</f>
        <v>0</v>
      </c>
    </row>
    <row r="4853" spans="2:18" ht="20.25" hidden="1" customHeight="1">
      <c r="B4853" s="36" t="str">
        <f t="shared" si="1706"/>
        <v>b</v>
      </c>
      <c r="C4853" s="42">
        <v>5</v>
      </c>
      <c r="D4853" s="42"/>
      <c r="F4853" s="343" t="s">
        <v>533</v>
      </c>
      <c r="G4853" s="48" t="s">
        <v>178</v>
      </c>
      <c r="H4853" s="101"/>
      <c r="I4853" s="97">
        <f t="shared" si="1704"/>
        <v>0</v>
      </c>
      <c r="J4853" s="102"/>
      <c r="K4853" s="102"/>
      <c r="L4853" s="97">
        <f t="shared" si="1707"/>
        <v>0</v>
      </c>
      <c r="M4853" s="102"/>
      <c r="N4853" s="102"/>
      <c r="R4853" s="352">
        <f>L4853-[1]გადასახდელები!L4853</f>
        <v>0</v>
      </c>
    </row>
    <row r="4854" spans="2:18" ht="20.25" hidden="1" customHeight="1">
      <c r="B4854" s="36" t="str">
        <f t="shared" si="1706"/>
        <v>b</v>
      </c>
      <c r="C4854" s="42">
        <v>5</v>
      </c>
      <c r="D4854" s="42"/>
      <c r="F4854" s="343" t="s">
        <v>598</v>
      </c>
      <c r="G4854" s="48" t="s">
        <v>179</v>
      </c>
      <c r="H4854" s="101"/>
      <c r="I4854" s="97">
        <f t="shared" si="1704"/>
        <v>0</v>
      </c>
      <c r="J4854" s="102"/>
      <c r="K4854" s="102"/>
      <c r="L4854" s="97">
        <f t="shared" si="1707"/>
        <v>0</v>
      </c>
      <c r="M4854" s="102"/>
      <c r="N4854" s="102"/>
      <c r="R4854" s="352">
        <f>L4854-[1]გადასახდელები!L4854</f>
        <v>0</v>
      </c>
    </row>
    <row r="4855" spans="2:18" ht="20.25" hidden="1" customHeight="1">
      <c r="B4855" s="36" t="str">
        <f t="shared" si="1706"/>
        <v>b</v>
      </c>
      <c r="C4855" s="42">
        <v>4</v>
      </c>
      <c r="D4855" s="42"/>
      <c r="F4855" s="342" t="s">
        <v>534</v>
      </c>
      <c r="G4855" s="47" t="s">
        <v>180</v>
      </c>
      <c r="H4855" s="93">
        <f>H4856+H4857+H4858+H4859+H4871+H4875+H4876+H4877+H4878+H4879+H4880+H4881+H4889+H4890</f>
        <v>0</v>
      </c>
      <c r="I4855" s="94">
        <f t="shared" si="1704"/>
        <v>0</v>
      </c>
      <c r="J4855" s="95">
        <f>J4856+J4857+J4858+J4859+J4871+J4875+J4876+J4877+J4878+J4879+J4880+J4881+J4889+J4890</f>
        <v>0</v>
      </c>
      <c r="K4855" s="95">
        <f>K4856+K4857+K4858+K4859+K4871+K4875+K4876+K4877+K4878+K4879+K4880+K4881+K4889+K4890</f>
        <v>0</v>
      </c>
      <c r="L4855" s="94">
        <f t="shared" si="1707"/>
        <v>0</v>
      </c>
      <c r="M4855" s="95">
        <f>M4856+M4857+M4858+M4859+M4871+M4875+M4876+M4877+M4878+M4879+M4880+M4881+M4889+M4890</f>
        <v>0</v>
      </c>
      <c r="N4855" s="95">
        <f>N4856+N4857+N4858+N4859+N4871+N4875+N4876+N4877+N4878+N4879+N4880+N4881+N4889+N4890</f>
        <v>0</v>
      </c>
      <c r="O4855" s="82" t="s">
        <v>146</v>
      </c>
      <c r="R4855" s="352">
        <f>L4855-[1]გადასახდელები!L4855</f>
        <v>0</v>
      </c>
    </row>
    <row r="4856" spans="2:18" ht="42.75" hidden="1" customHeight="1">
      <c r="B4856" s="36" t="str">
        <f t="shared" si="1706"/>
        <v>b</v>
      </c>
      <c r="C4856" s="42">
        <v>5</v>
      </c>
      <c r="D4856" s="42"/>
      <c r="F4856" s="343" t="s">
        <v>535</v>
      </c>
      <c r="G4856" s="48" t="s">
        <v>229</v>
      </c>
      <c r="H4856" s="101"/>
      <c r="I4856" s="97">
        <f t="shared" si="1704"/>
        <v>0</v>
      </c>
      <c r="J4856" s="102"/>
      <c r="K4856" s="102"/>
      <c r="L4856" s="97">
        <f t="shared" si="1707"/>
        <v>0</v>
      </c>
      <c r="M4856" s="102"/>
      <c r="N4856" s="102"/>
      <c r="R4856" s="352">
        <f>L4856-[1]გადასახდელები!L4856</f>
        <v>0</v>
      </c>
    </row>
    <row r="4857" spans="2:18" ht="30.75" hidden="1" customHeight="1">
      <c r="B4857" s="36" t="str">
        <f t="shared" si="1706"/>
        <v>b</v>
      </c>
      <c r="C4857" s="42">
        <v>5</v>
      </c>
      <c r="D4857" s="42"/>
      <c r="F4857" s="343" t="s">
        <v>599</v>
      </c>
      <c r="G4857" s="49" t="s">
        <v>196</v>
      </c>
      <c r="H4857" s="101"/>
      <c r="I4857" s="97">
        <f t="shared" si="1704"/>
        <v>0</v>
      </c>
      <c r="J4857" s="102"/>
      <c r="K4857" s="102"/>
      <c r="L4857" s="97">
        <f t="shared" si="1707"/>
        <v>0</v>
      </c>
      <c r="M4857" s="102"/>
      <c r="N4857" s="102"/>
      <c r="R4857" s="352">
        <f>L4857-[1]გადასახდელები!L4857</f>
        <v>0</v>
      </c>
    </row>
    <row r="4858" spans="2:18" ht="60.75" hidden="1" customHeight="1">
      <c r="B4858" s="36" t="str">
        <f t="shared" si="1706"/>
        <v>b</v>
      </c>
      <c r="C4858" s="42">
        <v>5</v>
      </c>
      <c r="D4858" s="42"/>
      <c r="F4858" s="343" t="s">
        <v>536</v>
      </c>
      <c r="G4858" s="49" t="s">
        <v>230</v>
      </c>
      <c r="H4858" s="101"/>
      <c r="I4858" s="97">
        <f t="shared" si="1704"/>
        <v>0</v>
      </c>
      <c r="J4858" s="102"/>
      <c r="K4858" s="102"/>
      <c r="L4858" s="97">
        <f t="shared" si="1707"/>
        <v>0</v>
      </c>
      <c r="M4858" s="102"/>
      <c r="N4858" s="102"/>
      <c r="R4858" s="352">
        <f>L4858-[1]გადასახდელები!L4858</f>
        <v>0</v>
      </c>
    </row>
    <row r="4859" spans="2:18" ht="30.75" hidden="1" customHeight="1">
      <c r="B4859" s="36" t="str">
        <f t="shared" si="1706"/>
        <v>b</v>
      </c>
      <c r="C4859" s="42">
        <v>5</v>
      </c>
      <c r="D4859" s="42"/>
      <c r="F4859" s="342" t="s">
        <v>537</v>
      </c>
      <c r="G4859" s="48" t="s">
        <v>195</v>
      </c>
      <c r="H4859" s="96">
        <f>SUM(H4860:H4870)</f>
        <v>0</v>
      </c>
      <c r="I4859" s="97">
        <f t="shared" si="1704"/>
        <v>0</v>
      </c>
      <c r="J4859" s="98">
        <f>SUM(J4860:J4870)</f>
        <v>0</v>
      </c>
      <c r="K4859" s="98">
        <f>SUM(K4860:K4870)</f>
        <v>0</v>
      </c>
      <c r="L4859" s="97">
        <f t="shared" si="1707"/>
        <v>0</v>
      </c>
      <c r="M4859" s="98">
        <f>SUM(M4860:M4870)</f>
        <v>0</v>
      </c>
      <c r="N4859" s="98">
        <f>SUM(N4860:N4870)</f>
        <v>0</v>
      </c>
      <c r="O4859" s="82" t="s">
        <v>146</v>
      </c>
      <c r="R4859" s="352">
        <f>L4859-[1]გადასახდელები!L4859</f>
        <v>0</v>
      </c>
    </row>
    <row r="4860" spans="2:18" ht="20.25" hidden="1" customHeight="1">
      <c r="B4860" s="36" t="str">
        <f t="shared" si="1706"/>
        <v>b</v>
      </c>
      <c r="C4860" s="42">
        <v>6</v>
      </c>
      <c r="D4860" s="42"/>
      <c r="F4860" s="343" t="s">
        <v>600</v>
      </c>
      <c r="G4860" s="45" t="s">
        <v>181</v>
      </c>
      <c r="H4860" s="106"/>
      <c r="I4860" s="105">
        <f t="shared" si="1704"/>
        <v>0</v>
      </c>
      <c r="J4860" s="107"/>
      <c r="K4860" s="107"/>
      <c r="L4860" s="105">
        <f t="shared" si="1707"/>
        <v>0</v>
      </c>
      <c r="M4860" s="107"/>
      <c r="N4860" s="107"/>
      <c r="R4860" s="352">
        <f>L4860-[1]გადასახდელები!L4860</f>
        <v>0</v>
      </c>
    </row>
    <row r="4861" spans="2:18" ht="20.25" hidden="1" customHeight="1">
      <c r="B4861" s="36" t="str">
        <f t="shared" si="1706"/>
        <v>b</v>
      </c>
      <c r="C4861" s="42">
        <v>6</v>
      </c>
      <c r="D4861" s="42"/>
      <c r="F4861" s="343" t="s">
        <v>601</v>
      </c>
      <c r="G4861" s="45" t="s">
        <v>182</v>
      </c>
      <c r="H4861" s="106"/>
      <c r="I4861" s="105">
        <f t="shared" si="1704"/>
        <v>0</v>
      </c>
      <c r="J4861" s="107"/>
      <c r="K4861" s="107"/>
      <c r="L4861" s="105">
        <f t="shared" si="1707"/>
        <v>0</v>
      </c>
      <c r="M4861" s="107"/>
      <c r="N4861" s="107"/>
      <c r="R4861" s="352">
        <f>L4861-[1]გადასახდელები!L4861</f>
        <v>0</v>
      </c>
    </row>
    <row r="4862" spans="2:18" ht="20.25" hidden="1" customHeight="1">
      <c r="B4862" s="36" t="str">
        <f t="shared" si="1706"/>
        <v>b</v>
      </c>
      <c r="C4862" s="42">
        <v>6</v>
      </c>
      <c r="D4862" s="42"/>
      <c r="F4862" s="343" t="s">
        <v>602</v>
      </c>
      <c r="G4862" s="45" t="s">
        <v>183</v>
      </c>
      <c r="H4862" s="106"/>
      <c r="I4862" s="105">
        <f t="shared" ref="I4862:I4925" si="1708">J4862+K4862</f>
        <v>0</v>
      </c>
      <c r="J4862" s="107"/>
      <c r="K4862" s="107"/>
      <c r="L4862" s="105">
        <f t="shared" si="1707"/>
        <v>0</v>
      </c>
      <c r="M4862" s="107"/>
      <c r="N4862" s="107"/>
      <c r="R4862" s="352">
        <f>L4862-[1]გადასახდელები!L4862</f>
        <v>0</v>
      </c>
    </row>
    <row r="4863" spans="2:18" ht="20.25" hidden="1" customHeight="1">
      <c r="B4863" s="36" t="str">
        <f t="shared" si="1706"/>
        <v>b</v>
      </c>
      <c r="C4863" s="42">
        <v>6</v>
      </c>
      <c r="D4863" s="42"/>
      <c r="F4863" s="343" t="s">
        <v>603</v>
      </c>
      <c r="G4863" s="45" t="s">
        <v>184</v>
      </c>
      <c r="H4863" s="106"/>
      <c r="I4863" s="105">
        <f t="shared" si="1708"/>
        <v>0</v>
      </c>
      <c r="J4863" s="107"/>
      <c r="K4863" s="107"/>
      <c r="L4863" s="105">
        <f t="shared" si="1707"/>
        <v>0</v>
      </c>
      <c r="M4863" s="107"/>
      <c r="N4863" s="107"/>
      <c r="R4863" s="352">
        <f>L4863-[1]გადასახდელები!L4863</f>
        <v>0</v>
      </c>
    </row>
    <row r="4864" spans="2:18" ht="20.25" hidden="1" customHeight="1">
      <c r="B4864" s="36" t="str">
        <f t="shared" si="1706"/>
        <v>b</v>
      </c>
      <c r="C4864" s="42">
        <v>6</v>
      </c>
      <c r="D4864" s="42"/>
      <c r="F4864" s="343" t="s">
        <v>538</v>
      </c>
      <c r="G4864" s="45" t="s">
        <v>185</v>
      </c>
      <c r="H4864" s="106"/>
      <c r="I4864" s="105">
        <f t="shared" si="1708"/>
        <v>0</v>
      </c>
      <c r="J4864" s="107"/>
      <c r="K4864" s="107"/>
      <c r="L4864" s="105">
        <f t="shared" si="1707"/>
        <v>0</v>
      </c>
      <c r="M4864" s="107"/>
      <c r="N4864" s="107"/>
      <c r="R4864" s="352">
        <f>L4864-[1]გადასახდელები!L4864</f>
        <v>0</v>
      </c>
    </row>
    <row r="4865" spans="2:18" ht="20.25" hidden="1" customHeight="1">
      <c r="B4865" s="36" t="str">
        <f t="shared" si="1706"/>
        <v>b</v>
      </c>
      <c r="C4865" s="42">
        <v>6</v>
      </c>
      <c r="D4865" s="42"/>
      <c r="F4865" s="343" t="s">
        <v>604</v>
      </c>
      <c r="G4865" s="45" t="s">
        <v>186</v>
      </c>
      <c r="H4865" s="106"/>
      <c r="I4865" s="105">
        <f t="shared" si="1708"/>
        <v>0</v>
      </c>
      <c r="J4865" s="107"/>
      <c r="K4865" s="107"/>
      <c r="L4865" s="105">
        <f t="shared" si="1707"/>
        <v>0</v>
      </c>
      <c r="M4865" s="107"/>
      <c r="N4865" s="107"/>
      <c r="R4865" s="352">
        <f>L4865-[1]გადასახდელები!L4865</f>
        <v>0</v>
      </c>
    </row>
    <row r="4866" spans="2:18" ht="20.25" hidden="1" customHeight="1">
      <c r="B4866" s="36" t="str">
        <f t="shared" si="1706"/>
        <v>b</v>
      </c>
      <c r="C4866" s="42">
        <v>6</v>
      </c>
      <c r="D4866" s="42"/>
      <c r="F4866" s="343" t="s">
        <v>605</v>
      </c>
      <c r="G4866" s="45" t="s">
        <v>187</v>
      </c>
      <c r="H4866" s="106"/>
      <c r="I4866" s="105">
        <f t="shared" si="1708"/>
        <v>0</v>
      </c>
      <c r="J4866" s="107"/>
      <c r="K4866" s="107"/>
      <c r="L4866" s="105">
        <f t="shared" si="1707"/>
        <v>0</v>
      </c>
      <c r="M4866" s="107"/>
      <c r="N4866" s="107"/>
      <c r="R4866" s="352">
        <f>L4866-[1]გადასახდელები!L4866</f>
        <v>0</v>
      </c>
    </row>
    <row r="4867" spans="2:18" ht="20.25" hidden="1" customHeight="1">
      <c r="B4867" s="36" t="str">
        <f t="shared" si="1706"/>
        <v>b</v>
      </c>
      <c r="C4867" s="42">
        <v>6</v>
      </c>
      <c r="D4867" s="42"/>
      <c r="F4867" s="343" t="s">
        <v>606</v>
      </c>
      <c r="G4867" s="45" t="s">
        <v>188</v>
      </c>
      <c r="H4867" s="106"/>
      <c r="I4867" s="105">
        <f t="shared" si="1708"/>
        <v>0</v>
      </c>
      <c r="J4867" s="107"/>
      <c r="K4867" s="107"/>
      <c r="L4867" s="105">
        <f t="shared" si="1707"/>
        <v>0</v>
      </c>
      <c r="M4867" s="107"/>
      <c r="N4867" s="107"/>
      <c r="R4867" s="352">
        <f>L4867-[1]გადასახდელები!L4867</f>
        <v>0</v>
      </c>
    </row>
    <row r="4868" spans="2:18" ht="20.25" hidden="1" customHeight="1">
      <c r="B4868" s="36" t="str">
        <f t="shared" si="1706"/>
        <v>b</v>
      </c>
      <c r="C4868" s="42">
        <v>6</v>
      </c>
      <c r="D4868" s="42"/>
      <c r="F4868" s="343" t="s">
        <v>607</v>
      </c>
      <c r="G4868" s="45" t="s">
        <v>189</v>
      </c>
      <c r="H4868" s="106"/>
      <c r="I4868" s="105">
        <f t="shared" si="1708"/>
        <v>0</v>
      </c>
      <c r="J4868" s="107"/>
      <c r="K4868" s="107"/>
      <c r="L4868" s="105">
        <f t="shared" ref="L4868:L4899" si="1709">M4868+N4868</f>
        <v>0</v>
      </c>
      <c r="M4868" s="107"/>
      <c r="N4868" s="107"/>
      <c r="R4868" s="352">
        <f>L4868-[1]გადასახდელები!L4868</f>
        <v>0</v>
      </c>
    </row>
    <row r="4869" spans="2:18" ht="20.25" hidden="1" customHeight="1">
      <c r="B4869" s="36" t="str">
        <f t="shared" si="1706"/>
        <v>b</v>
      </c>
      <c r="C4869" s="42">
        <v>6</v>
      </c>
      <c r="D4869" s="42"/>
      <c r="F4869" s="343" t="s">
        <v>608</v>
      </c>
      <c r="G4869" s="45" t="s">
        <v>190</v>
      </c>
      <c r="H4869" s="106"/>
      <c r="I4869" s="105">
        <f t="shared" si="1708"/>
        <v>0</v>
      </c>
      <c r="J4869" s="107"/>
      <c r="K4869" s="107"/>
      <c r="L4869" s="105">
        <f t="shared" si="1709"/>
        <v>0</v>
      </c>
      <c r="M4869" s="107"/>
      <c r="N4869" s="107"/>
      <c r="R4869" s="352">
        <f>L4869-[1]გადასახდელები!L4869</f>
        <v>0</v>
      </c>
    </row>
    <row r="4870" spans="2:18" ht="30.75" hidden="1" customHeight="1">
      <c r="B4870" s="36" t="str">
        <f t="shared" si="1706"/>
        <v>b</v>
      </c>
      <c r="C4870" s="42">
        <v>6</v>
      </c>
      <c r="D4870" s="42"/>
      <c r="F4870" s="343" t="s">
        <v>539</v>
      </c>
      <c r="G4870" s="45" t="s">
        <v>231</v>
      </c>
      <c r="H4870" s="106"/>
      <c r="I4870" s="105">
        <f t="shared" si="1708"/>
        <v>0</v>
      </c>
      <c r="J4870" s="107"/>
      <c r="K4870" s="107"/>
      <c r="L4870" s="105">
        <f t="shared" si="1709"/>
        <v>0</v>
      </c>
      <c r="M4870" s="107"/>
      <c r="N4870" s="107"/>
      <c r="R4870" s="352">
        <f>L4870-[1]გადასახდელები!L4870</f>
        <v>0</v>
      </c>
    </row>
    <row r="4871" spans="2:18" ht="20.25" hidden="1" customHeight="1">
      <c r="B4871" s="36" t="str">
        <f t="shared" ref="B4871:B4934" si="1710">IF(H4871+I4871+L4871&gt;0,"a","b")</f>
        <v>b</v>
      </c>
      <c r="C4871" s="42">
        <v>5</v>
      </c>
      <c r="D4871" s="42"/>
      <c r="F4871" s="342" t="s">
        <v>609</v>
      </c>
      <c r="G4871" s="48" t="s">
        <v>197</v>
      </c>
      <c r="H4871" s="96">
        <f>SUM(H4872:H4874)</f>
        <v>0</v>
      </c>
      <c r="I4871" s="97">
        <f t="shared" si="1708"/>
        <v>0</v>
      </c>
      <c r="J4871" s="98">
        <f>SUM(J4872:J4874)</f>
        <v>0</v>
      </c>
      <c r="K4871" s="98">
        <f>SUM(K4872:K4874)</f>
        <v>0</v>
      </c>
      <c r="L4871" s="97">
        <f t="shared" si="1709"/>
        <v>0</v>
      </c>
      <c r="M4871" s="98">
        <f>SUM(M4872:M4874)</f>
        <v>0</v>
      </c>
      <c r="N4871" s="98">
        <f>SUM(N4872:N4874)</f>
        <v>0</v>
      </c>
      <c r="O4871" s="82" t="s">
        <v>146</v>
      </c>
      <c r="R4871" s="352">
        <f>L4871-[1]გადასახდელები!L4871</f>
        <v>0</v>
      </c>
    </row>
    <row r="4872" spans="2:18" ht="20.25" hidden="1" customHeight="1">
      <c r="B4872" s="36" t="str">
        <f t="shared" si="1710"/>
        <v>b</v>
      </c>
      <c r="C4872" s="42">
        <v>6</v>
      </c>
      <c r="D4872" s="42"/>
      <c r="F4872" s="343" t="s">
        <v>610</v>
      </c>
      <c r="G4872" s="45" t="s">
        <v>191</v>
      </c>
      <c r="H4872" s="106"/>
      <c r="I4872" s="105">
        <f t="shared" si="1708"/>
        <v>0</v>
      </c>
      <c r="J4872" s="107"/>
      <c r="K4872" s="107"/>
      <c r="L4872" s="105">
        <f t="shared" si="1709"/>
        <v>0</v>
      </c>
      <c r="M4872" s="107"/>
      <c r="N4872" s="107"/>
      <c r="R4872" s="352">
        <f>L4872-[1]გადასახდელები!L4872</f>
        <v>0</v>
      </c>
    </row>
    <row r="4873" spans="2:18" ht="20.25" hidden="1" customHeight="1">
      <c r="B4873" s="36" t="str">
        <f t="shared" si="1710"/>
        <v>b</v>
      </c>
      <c r="C4873" s="42">
        <v>6</v>
      </c>
      <c r="D4873" s="42"/>
      <c r="F4873" s="343" t="s">
        <v>611</v>
      </c>
      <c r="G4873" s="45" t="s">
        <v>192</v>
      </c>
      <c r="H4873" s="106"/>
      <c r="I4873" s="105">
        <f t="shared" si="1708"/>
        <v>0</v>
      </c>
      <c r="J4873" s="107"/>
      <c r="K4873" s="107"/>
      <c r="L4873" s="105">
        <f t="shared" si="1709"/>
        <v>0</v>
      </c>
      <c r="M4873" s="107"/>
      <c r="N4873" s="107"/>
      <c r="R4873" s="352">
        <f>L4873-[1]გადასახდელები!L4873</f>
        <v>0</v>
      </c>
    </row>
    <row r="4874" spans="2:18" ht="30.75" hidden="1" customHeight="1">
      <c r="B4874" s="36" t="str">
        <f t="shared" si="1710"/>
        <v>b</v>
      </c>
      <c r="C4874" s="42">
        <v>6</v>
      </c>
      <c r="D4874" s="42"/>
      <c r="F4874" s="343" t="s">
        <v>612</v>
      </c>
      <c r="G4874" s="45" t="s">
        <v>232</v>
      </c>
      <c r="H4874" s="106"/>
      <c r="I4874" s="105">
        <f t="shared" si="1708"/>
        <v>0</v>
      </c>
      <c r="J4874" s="107"/>
      <c r="K4874" s="107"/>
      <c r="L4874" s="105">
        <f t="shared" si="1709"/>
        <v>0</v>
      </c>
      <c r="M4874" s="107"/>
      <c r="N4874" s="107"/>
      <c r="R4874" s="352">
        <f>L4874-[1]გადასახდელები!L4874</f>
        <v>0</v>
      </c>
    </row>
    <row r="4875" spans="2:18" ht="30.75" hidden="1" customHeight="1">
      <c r="B4875" s="36" t="str">
        <f t="shared" si="1710"/>
        <v>b</v>
      </c>
      <c r="C4875" s="42">
        <v>5</v>
      </c>
      <c r="D4875" s="42"/>
      <c r="F4875" s="343" t="s">
        <v>613</v>
      </c>
      <c r="G4875" s="48" t="s">
        <v>233</v>
      </c>
      <c r="H4875" s="101"/>
      <c r="I4875" s="97">
        <f t="shared" si="1708"/>
        <v>0</v>
      </c>
      <c r="J4875" s="102"/>
      <c r="K4875" s="102"/>
      <c r="L4875" s="97">
        <f t="shared" si="1709"/>
        <v>0</v>
      </c>
      <c r="M4875" s="102"/>
      <c r="N4875" s="102"/>
      <c r="R4875" s="352">
        <f>L4875-[1]გადასახდელები!L4875</f>
        <v>0</v>
      </c>
    </row>
    <row r="4876" spans="2:18" ht="34.5" hidden="1" customHeight="1">
      <c r="B4876" s="36" t="str">
        <f t="shared" si="1710"/>
        <v>b</v>
      </c>
      <c r="C4876" s="42">
        <v>5</v>
      </c>
      <c r="D4876" s="42"/>
      <c r="F4876" s="343" t="s">
        <v>614</v>
      </c>
      <c r="G4876" s="50" t="s">
        <v>367</v>
      </c>
      <c r="H4876" s="101"/>
      <c r="I4876" s="97">
        <f t="shared" si="1708"/>
        <v>0</v>
      </c>
      <c r="J4876" s="102"/>
      <c r="K4876" s="102"/>
      <c r="L4876" s="97">
        <f t="shared" si="1709"/>
        <v>0</v>
      </c>
      <c r="M4876" s="102"/>
      <c r="N4876" s="102"/>
      <c r="R4876" s="352">
        <f>L4876-[1]გადასახდელები!L4876</f>
        <v>0</v>
      </c>
    </row>
    <row r="4877" spans="2:18" ht="34.5" hidden="1" customHeight="1">
      <c r="B4877" s="36" t="str">
        <f t="shared" si="1710"/>
        <v>b</v>
      </c>
      <c r="C4877" s="42">
        <v>5</v>
      </c>
      <c r="D4877" s="42"/>
      <c r="F4877" s="343" t="s">
        <v>540</v>
      </c>
      <c r="G4877" s="48" t="s">
        <v>234</v>
      </c>
      <c r="H4877" s="101"/>
      <c r="I4877" s="97">
        <f t="shared" si="1708"/>
        <v>0</v>
      </c>
      <c r="J4877" s="102"/>
      <c r="K4877" s="102"/>
      <c r="L4877" s="97">
        <f t="shared" si="1709"/>
        <v>0</v>
      </c>
      <c r="M4877" s="102"/>
      <c r="N4877" s="102"/>
      <c r="R4877" s="352">
        <f>L4877-[1]გადასახდელები!L4877</f>
        <v>0</v>
      </c>
    </row>
    <row r="4878" spans="2:18" ht="50.25" hidden="1" customHeight="1">
      <c r="B4878" s="36" t="str">
        <f t="shared" si="1710"/>
        <v>b</v>
      </c>
      <c r="C4878" s="42">
        <v>5</v>
      </c>
      <c r="D4878" s="42"/>
      <c r="F4878" s="343" t="s">
        <v>541</v>
      </c>
      <c r="G4878" s="48" t="s">
        <v>235</v>
      </c>
      <c r="H4878" s="101"/>
      <c r="I4878" s="97">
        <f t="shared" si="1708"/>
        <v>0</v>
      </c>
      <c r="J4878" s="102"/>
      <c r="K4878" s="102"/>
      <c r="L4878" s="97">
        <f t="shared" si="1709"/>
        <v>0</v>
      </c>
      <c r="M4878" s="102"/>
      <c r="N4878" s="102"/>
      <c r="R4878" s="352">
        <f>L4878-[1]გადასახდელები!L4878</f>
        <v>0</v>
      </c>
    </row>
    <row r="4879" spans="2:18" ht="20.25" hidden="1" customHeight="1">
      <c r="B4879" s="36" t="str">
        <f t="shared" si="1710"/>
        <v>b</v>
      </c>
      <c r="C4879" s="42">
        <v>5</v>
      </c>
      <c r="D4879" s="42"/>
      <c r="F4879" s="343" t="s">
        <v>542</v>
      </c>
      <c r="G4879" s="48" t="s">
        <v>236</v>
      </c>
      <c r="H4879" s="101"/>
      <c r="I4879" s="97">
        <f t="shared" si="1708"/>
        <v>0</v>
      </c>
      <c r="J4879" s="102"/>
      <c r="K4879" s="102"/>
      <c r="L4879" s="97">
        <f t="shared" si="1709"/>
        <v>0</v>
      </c>
      <c r="M4879" s="102"/>
      <c r="N4879" s="102"/>
      <c r="R4879" s="352">
        <f>L4879-[1]გადასახდელები!L4879</f>
        <v>0</v>
      </c>
    </row>
    <row r="4880" spans="2:18" ht="20.25" hidden="1" customHeight="1">
      <c r="B4880" s="36" t="str">
        <f t="shared" si="1710"/>
        <v>b</v>
      </c>
      <c r="C4880" s="42">
        <v>5</v>
      </c>
      <c r="D4880" s="42"/>
      <c r="F4880" s="343" t="s">
        <v>543</v>
      </c>
      <c r="G4880" s="48" t="s">
        <v>237</v>
      </c>
      <c r="H4880" s="101"/>
      <c r="I4880" s="97">
        <f t="shared" si="1708"/>
        <v>0</v>
      </c>
      <c r="J4880" s="102"/>
      <c r="K4880" s="102"/>
      <c r="L4880" s="97">
        <f t="shared" si="1709"/>
        <v>0</v>
      </c>
      <c r="M4880" s="102"/>
      <c r="N4880" s="102"/>
      <c r="R4880" s="352">
        <f>L4880-[1]გადასახდელები!L4880</f>
        <v>0</v>
      </c>
    </row>
    <row r="4881" spans="2:18" ht="20.25" hidden="1" customHeight="1">
      <c r="B4881" s="36" t="str">
        <f t="shared" si="1710"/>
        <v>b</v>
      </c>
      <c r="C4881" s="42">
        <v>5</v>
      </c>
      <c r="D4881" s="42"/>
      <c r="F4881" s="342" t="s">
        <v>544</v>
      </c>
      <c r="G4881" s="48" t="s">
        <v>238</v>
      </c>
      <c r="H4881" s="96">
        <f>SUM(H4882:H4888)</f>
        <v>0</v>
      </c>
      <c r="I4881" s="97">
        <f t="shared" si="1708"/>
        <v>0</v>
      </c>
      <c r="J4881" s="98">
        <f>SUM(J4882:J4888)</f>
        <v>0</v>
      </c>
      <c r="K4881" s="98">
        <f>SUM(K4882:K4888)</f>
        <v>0</v>
      </c>
      <c r="L4881" s="97">
        <f t="shared" si="1709"/>
        <v>0</v>
      </c>
      <c r="M4881" s="98">
        <f>SUM(M4882:M4888)</f>
        <v>0</v>
      </c>
      <c r="N4881" s="98">
        <f>SUM(N4882:N4888)</f>
        <v>0</v>
      </c>
      <c r="O4881" s="82" t="s">
        <v>146</v>
      </c>
      <c r="R4881" s="352">
        <f>L4881-[1]გადასახდელები!L4881</f>
        <v>0</v>
      </c>
    </row>
    <row r="4882" spans="2:18" ht="23.25" hidden="1" customHeight="1">
      <c r="B4882" s="36" t="str">
        <f t="shared" si="1710"/>
        <v>b</v>
      </c>
      <c r="C4882" s="42">
        <v>6</v>
      </c>
      <c r="D4882" s="42"/>
      <c r="F4882" s="343" t="s">
        <v>545</v>
      </c>
      <c r="G4882" s="45" t="s">
        <v>198</v>
      </c>
      <c r="H4882" s="106"/>
      <c r="I4882" s="105">
        <f t="shared" si="1708"/>
        <v>0</v>
      </c>
      <c r="J4882" s="107"/>
      <c r="K4882" s="107"/>
      <c r="L4882" s="105">
        <f t="shared" si="1709"/>
        <v>0</v>
      </c>
      <c r="M4882" s="107"/>
      <c r="N4882" s="107"/>
      <c r="R4882" s="352">
        <f>L4882-[1]გადასახდელები!L4882</f>
        <v>0</v>
      </c>
    </row>
    <row r="4883" spans="2:18" ht="20.25" hidden="1" customHeight="1">
      <c r="B4883" s="36" t="str">
        <f t="shared" si="1710"/>
        <v>b</v>
      </c>
      <c r="C4883" s="42">
        <v>6</v>
      </c>
      <c r="D4883" s="42"/>
      <c r="F4883" s="343" t="s">
        <v>546</v>
      </c>
      <c r="G4883" s="45" t="s">
        <v>199</v>
      </c>
      <c r="H4883" s="106"/>
      <c r="I4883" s="105">
        <f t="shared" si="1708"/>
        <v>0</v>
      </c>
      <c r="J4883" s="107"/>
      <c r="K4883" s="107"/>
      <c r="L4883" s="105">
        <f t="shared" si="1709"/>
        <v>0</v>
      </c>
      <c r="M4883" s="107"/>
      <c r="N4883" s="107"/>
      <c r="R4883" s="352">
        <f>L4883-[1]გადასახდელები!L4883</f>
        <v>0</v>
      </c>
    </row>
    <row r="4884" spans="2:18" ht="23.25" hidden="1" customHeight="1">
      <c r="B4884" s="36" t="str">
        <f t="shared" si="1710"/>
        <v>b</v>
      </c>
      <c r="C4884" s="42">
        <v>6</v>
      </c>
      <c r="D4884" s="42"/>
      <c r="F4884" s="343" t="s">
        <v>547</v>
      </c>
      <c r="G4884" s="45" t="s">
        <v>200</v>
      </c>
      <c r="H4884" s="106"/>
      <c r="I4884" s="105">
        <f t="shared" si="1708"/>
        <v>0</v>
      </c>
      <c r="J4884" s="107"/>
      <c r="K4884" s="107"/>
      <c r="L4884" s="105">
        <f t="shared" si="1709"/>
        <v>0</v>
      </c>
      <c r="M4884" s="107"/>
      <c r="N4884" s="107"/>
      <c r="R4884" s="352">
        <f>L4884-[1]გადასახდელები!L4884</f>
        <v>0</v>
      </c>
    </row>
    <row r="4885" spans="2:18" ht="31.5" hidden="1" customHeight="1">
      <c r="B4885" s="36" t="str">
        <f t="shared" si="1710"/>
        <v>b</v>
      </c>
      <c r="C4885" s="42">
        <v>6</v>
      </c>
      <c r="D4885" s="42"/>
      <c r="F4885" s="343" t="s">
        <v>615</v>
      </c>
      <c r="G4885" s="45" t="s">
        <v>201</v>
      </c>
      <c r="H4885" s="106"/>
      <c r="I4885" s="105">
        <f t="shared" si="1708"/>
        <v>0</v>
      </c>
      <c r="J4885" s="107"/>
      <c r="K4885" s="107"/>
      <c r="L4885" s="105">
        <f t="shared" si="1709"/>
        <v>0</v>
      </c>
      <c r="M4885" s="107"/>
      <c r="N4885" s="107"/>
      <c r="R4885" s="352">
        <f>L4885-[1]გადასახდელები!L4885</f>
        <v>0</v>
      </c>
    </row>
    <row r="4886" spans="2:18" ht="33.75" hidden="1" customHeight="1">
      <c r="B4886" s="36" t="str">
        <f t="shared" si="1710"/>
        <v>b</v>
      </c>
      <c r="C4886" s="42">
        <v>6</v>
      </c>
      <c r="D4886" s="42"/>
      <c r="F4886" s="343" t="s">
        <v>548</v>
      </c>
      <c r="G4886" s="45" t="s">
        <v>239</v>
      </c>
      <c r="H4886" s="106"/>
      <c r="I4886" s="105">
        <f t="shared" si="1708"/>
        <v>0</v>
      </c>
      <c r="J4886" s="107"/>
      <c r="K4886" s="107"/>
      <c r="L4886" s="105">
        <f t="shared" si="1709"/>
        <v>0</v>
      </c>
      <c r="M4886" s="107"/>
      <c r="N4886" s="107"/>
      <c r="R4886" s="352">
        <f>L4886-[1]გადასახდელები!L4886</f>
        <v>0</v>
      </c>
    </row>
    <row r="4887" spans="2:18" ht="34.5" hidden="1" customHeight="1">
      <c r="B4887" s="36" t="str">
        <f t="shared" si="1710"/>
        <v>b</v>
      </c>
      <c r="C4887" s="42">
        <v>6</v>
      </c>
      <c r="D4887" s="42"/>
      <c r="F4887" s="343" t="s">
        <v>616</v>
      </c>
      <c r="G4887" s="45" t="s">
        <v>240</v>
      </c>
      <c r="H4887" s="106"/>
      <c r="I4887" s="105">
        <f t="shared" si="1708"/>
        <v>0</v>
      </c>
      <c r="J4887" s="107"/>
      <c r="K4887" s="107"/>
      <c r="L4887" s="105">
        <f t="shared" si="1709"/>
        <v>0</v>
      </c>
      <c r="M4887" s="107"/>
      <c r="N4887" s="107"/>
      <c r="R4887" s="352">
        <f>L4887-[1]გადასახდელები!L4887</f>
        <v>0</v>
      </c>
    </row>
    <row r="4888" spans="2:18" ht="33.75" hidden="1" customHeight="1">
      <c r="B4888" s="36" t="str">
        <f t="shared" si="1710"/>
        <v>b</v>
      </c>
      <c r="C4888" s="42">
        <v>6</v>
      </c>
      <c r="D4888" s="42"/>
      <c r="F4888" s="343" t="s">
        <v>617</v>
      </c>
      <c r="G4888" s="45" t="s">
        <v>241</v>
      </c>
      <c r="H4888" s="106"/>
      <c r="I4888" s="105">
        <f t="shared" si="1708"/>
        <v>0</v>
      </c>
      <c r="J4888" s="107"/>
      <c r="K4888" s="107"/>
      <c r="L4888" s="105">
        <f t="shared" si="1709"/>
        <v>0</v>
      </c>
      <c r="M4888" s="107"/>
      <c r="N4888" s="107"/>
      <c r="R4888" s="352">
        <f>L4888-[1]გადასახდელები!L4888</f>
        <v>0</v>
      </c>
    </row>
    <row r="4889" spans="2:18" ht="34.5" hidden="1" customHeight="1">
      <c r="B4889" s="36" t="str">
        <f t="shared" si="1710"/>
        <v>b</v>
      </c>
      <c r="C4889" s="42">
        <v>5</v>
      </c>
      <c r="D4889" s="42"/>
      <c r="F4889" s="343" t="s">
        <v>618</v>
      </c>
      <c r="G4889" s="48" t="s">
        <v>242</v>
      </c>
      <c r="H4889" s="109"/>
      <c r="I4889" s="97">
        <f t="shared" si="1708"/>
        <v>0</v>
      </c>
      <c r="J4889" s="110"/>
      <c r="K4889" s="110"/>
      <c r="L4889" s="97">
        <f t="shared" si="1709"/>
        <v>0</v>
      </c>
      <c r="M4889" s="110"/>
      <c r="N4889" s="110"/>
      <c r="R4889" s="352">
        <f>L4889-[1]გადასახდელები!L4889</f>
        <v>0</v>
      </c>
    </row>
    <row r="4890" spans="2:18" ht="24.75" hidden="1" customHeight="1">
      <c r="B4890" s="36" t="str">
        <f t="shared" si="1710"/>
        <v>b</v>
      </c>
      <c r="C4890" s="42">
        <v>5</v>
      </c>
      <c r="D4890" s="42"/>
      <c r="F4890" s="343" t="s">
        <v>549</v>
      </c>
      <c r="G4890" s="48" t="s">
        <v>243</v>
      </c>
      <c r="H4890" s="109"/>
      <c r="I4890" s="97">
        <f t="shared" si="1708"/>
        <v>0</v>
      </c>
      <c r="J4890" s="110"/>
      <c r="K4890" s="110"/>
      <c r="L4890" s="97">
        <f t="shared" si="1709"/>
        <v>0</v>
      </c>
      <c r="M4890" s="110"/>
      <c r="N4890" s="110"/>
      <c r="R4890" s="352">
        <f>L4890-[1]გადასახდელები!L4890</f>
        <v>0</v>
      </c>
    </row>
    <row r="4891" spans="2:18" ht="27.75" hidden="1" customHeight="1">
      <c r="B4891" s="36" t="str">
        <f t="shared" si="1710"/>
        <v>b</v>
      </c>
      <c r="C4891" s="42">
        <v>4</v>
      </c>
      <c r="D4891" s="42"/>
      <c r="F4891" s="343" t="s">
        <v>550</v>
      </c>
      <c r="G4891" s="47" t="s">
        <v>244</v>
      </c>
      <c r="H4891" s="103"/>
      <c r="I4891" s="108">
        <f t="shared" si="1708"/>
        <v>0</v>
      </c>
      <c r="J4891" s="104"/>
      <c r="K4891" s="104"/>
      <c r="L4891" s="108">
        <f t="shared" si="1709"/>
        <v>0</v>
      </c>
      <c r="M4891" s="104"/>
      <c r="N4891" s="104"/>
      <c r="R4891" s="352">
        <f>L4891-[1]გადასახდელები!L4891</f>
        <v>0</v>
      </c>
    </row>
    <row r="4892" spans="2:18" ht="23.25" hidden="1" customHeight="1">
      <c r="B4892" s="36" t="str">
        <f t="shared" si="1710"/>
        <v>b</v>
      </c>
      <c r="C4892" s="42">
        <v>4</v>
      </c>
      <c r="D4892" s="42"/>
      <c r="F4892" s="343" t="s">
        <v>619</v>
      </c>
      <c r="G4892" s="47" t="s">
        <v>245</v>
      </c>
      <c r="H4892" s="103"/>
      <c r="I4892" s="108">
        <f t="shared" si="1708"/>
        <v>0</v>
      </c>
      <c r="J4892" s="104"/>
      <c r="K4892" s="104"/>
      <c r="L4892" s="108">
        <f t="shared" si="1709"/>
        <v>0</v>
      </c>
      <c r="M4892" s="104"/>
      <c r="N4892" s="104"/>
      <c r="R4892" s="352">
        <f>L4892-[1]გადასახდელები!L4892</f>
        <v>0</v>
      </c>
    </row>
    <row r="4893" spans="2:18" ht="24" hidden="1" customHeight="1">
      <c r="B4893" s="36" t="str">
        <f t="shared" si="1710"/>
        <v>b</v>
      </c>
      <c r="C4893" s="42">
        <v>4</v>
      </c>
      <c r="D4893" s="42"/>
      <c r="F4893" s="343" t="s">
        <v>620</v>
      </c>
      <c r="G4893" s="47" t="s">
        <v>246</v>
      </c>
      <c r="H4893" s="103"/>
      <c r="I4893" s="108">
        <f t="shared" si="1708"/>
        <v>0</v>
      </c>
      <c r="J4893" s="104"/>
      <c r="K4893" s="104"/>
      <c r="L4893" s="108">
        <f t="shared" si="1709"/>
        <v>0</v>
      </c>
      <c r="M4893" s="104"/>
      <c r="N4893" s="104"/>
      <c r="R4893" s="352">
        <f>L4893-[1]გადასახდელები!L4893</f>
        <v>0</v>
      </c>
    </row>
    <row r="4894" spans="2:18" ht="34.5" hidden="1" customHeight="1">
      <c r="B4894" s="36" t="str">
        <f t="shared" si="1710"/>
        <v>b</v>
      </c>
      <c r="C4894" s="42">
        <v>4</v>
      </c>
      <c r="D4894" s="42"/>
      <c r="F4894" s="343" t="s">
        <v>551</v>
      </c>
      <c r="G4894" s="47" t="s">
        <v>247</v>
      </c>
      <c r="H4894" s="103"/>
      <c r="I4894" s="108">
        <f t="shared" si="1708"/>
        <v>0</v>
      </c>
      <c r="J4894" s="104"/>
      <c r="K4894" s="104"/>
      <c r="L4894" s="108">
        <f t="shared" si="1709"/>
        <v>0</v>
      </c>
      <c r="M4894" s="104"/>
      <c r="N4894" s="104"/>
      <c r="R4894" s="352">
        <f>L4894-[1]გადასახდელები!L4894</f>
        <v>0</v>
      </c>
    </row>
    <row r="4895" spans="2:18" ht="33" hidden="1" customHeight="1">
      <c r="B4895" s="36" t="str">
        <f t="shared" si="1710"/>
        <v>b</v>
      </c>
      <c r="C4895" s="42">
        <v>4</v>
      </c>
      <c r="D4895" s="42"/>
      <c r="F4895" s="342" t="s">
        <v>552</v>
      </c>
      <c r="G4895" s="47" t="s">
        <v>248</v>
      </c>
      <c r="H4895" s="93">
        <f>SUM(H4896:H4901)</f>
        <v>0</v>
      </c>
      <c r="I4895" s="94">
        <f t="shared" si="1708"/>
        <v>0</v>
      </c>
      <c r="J4895" s="95">
        <f>SUM(J4896:J4901)</f>
        <v>0</v>
      </c>
      <c r="K4895" s="95">
        <f>SUM(K4896:K4901)</f>
        <v>0</v>
      </c>
      <c r="L4895" s="94">
        <f t="shared" si="1709"/>
        <v>0</v>
      </c>
      <c r="M4895" s="95">
        <f>SUM(M4896:M4901)</f>
        <v>0</v>
      </c>
      <c r="N4895" s="95">
        <f>SUM(N4896:N4901)</f>
        <v>0</v>
      </c>
      <c r="O4895" s="82" t="s">
        <v>146</v>
      </c>
      <c r="R4895" s="352">
        <f>L4895-[1]გადასახდელები!L4895</f>
        <v>0</v>
      </c>
    </row>
    <row r="4896" spans="2:18" ht="20.25" hidden="1" customHeight="1">
      <c r="B4896" s="36" t="str">
        <f t="shared" si="1710"/>
        <v>b</v>
      </c>
      <c r="C4896" s="42">
        <v>5</v>
      </c>
      <c r="D4896" s="42"/>
      <c r="F4896" s="343" t="s">
        <v>553</v>
      </c>
      <c r="G4896" s="48" t="s">
        <v>249</v>
      </c>
      <c r="H4896" s="109"/>
      <c r="I4896" s="97">
        <f t="shared" si="1708"/>
        <v>0</v>
      </c>
      <c r="J4896" s="110"/>
      <c r="K4896" s="110"/>
      <c r="L4896" s="97">
        <f t="shared" si="1709"/>
        <v>0</v>
      </c>
      <c r="M4896" s="110"/>
      <c r="N4896" s="110"/>
      <c r="Q4896" s="17">
        <f>82+55</f>
        <v>137</v>
      </c>
      <c r="R4896" s="352">
        <f>L4896-[1]გადასახდელები!L4896</f>
        <v>0</v>
      </c>
    </row>
    <row r="4897" spans="2:18" ht="20.25" hidden="1" customHeight="1">
      <c r="B4897" s="36" t="str">
        <f t="shared" si="1710"/>
        <v>b</v>
      </c>
      <c r="C4897" s="42">
        <v>5</v>
      </c>
      <c r="D4897" s="42"/>
      <c r="F4897" s="343" t="s">
        <v>554</v>
      </c>
      <c r="G4897" s="48" t="s">
        <v>250</v>
      </c>
      <c r="H4897" s="109"/>
      <c r="I4897" s="97">
        <f t="shared" si="1708"/>
        <v>0</v>
      </c>
      <c r="J4897" s="110"/>
      <c r="K4897" s="110"/>
      <c r="L4897" s="97">
        <f t="shared" si="1709"/>
        <v>0</v>
      </c>
      <c r="M4897" s="110"/>
      <c r="N4897" s="110"/>
      <c r="R4897" s="352">
        <f>L4897-[1]გადასახდელები!L4897</f>
        <v>0</v>
      </c>
    </row>
    <row r="4898" spans="2:18" ht="35.25" hidden="1" customHeight="1">
      <c r="B4898" s="36" t="str">
        <f t="shared" si="1710"/>
        <v>b</v>
      </c>
      <c r="C4898" s="42">
        <v>5</v>
      </c>
      <c r="D4898" s="42"/>
      <c r="F4898" s="343" t="s">
        <v>555</v>
      </c>
      <c r="G4898" s="48" t="s">
        <v>251</v>
      </c>
      <c r="H4898" s="109"/>
      <c r="I4898" s="97">
        <f t="shared" si="1708"/>
        <v>0</v>
      </c>
      <c r="J4898" s="110"/>
      <c r="K4898" s="110"/>
      <c r="L4898" s="97">
        <f t="shared" si="1709"/>
        <v>0</v>
      </c>
      <c r="M4898" s="110"/>
      <c r="N4898" s="110"/>
      <c r="R4898" s="352">
        <f>L4898-[1]გადასახდელები!L4898</f>
        <v>0</v>
      </c>
    </row>
    <row r="4899" spans="2:18" ht="20.25" hidden="1" customHeight="1">
      <c r="B4899" s="36" t="str">
        <f t="shared" si="1710"/>
        <v>b</v>
      </c>
      <c r="C4899" s="42">
        <v>5</v>
      </c>
      <c r="D4899" s="42"/>
      <c r="F4899" s="343" t="s">
        <v>621</v>
      </c>
      <c r="G4899" s="48" t="s">
        <v>252</v>
      </c>
      <c r="H4899" s="109"/>
      <c r="I4899" s="97">
        <f t="shared" si="1708"/>
        <v>0</v>
      </c>
      <c r="J4899" s="110"/>
      <c r="K4899" s="110"/>
      <c r="L4899" s="97">
        <f t="shared" si="1709"/>
        <v>0</v>
      </c>
      <c r="M4899" s="110"/>
      <c r="N4899" s="110"/>
      <c r="R4899" s="352">
        <f>L4899-[1]გადასახდელები!L4899</f>
        <v>0</v>
      </c>
    </row>
    <row r="4900" spans="2:18" ht="30.75" hidden="1" customHeight="1">
      <c r="B4900" s="36" t="str">
        <f t="shared" si="1710"/>
        <v>b</v>
      </c>
      <c r="C4900" s="42">
        <v>5</v>
      </c>
      <c r="D4900" s="42"/>
      <c r="F4900" s="343" t="s">
        <v>622</v>
      </c>
      <c r="G4900" s="48" t="s">
        <v>253</v>
      </c>
      <c r="H4900" s="109"/>
      <c r="I4900" s="97">
        <f t="shared" si="1708"/>
        <v>0</v>
      </c>
      <c r="J4900" s="110"/>
      <c r="K4900" s="110"/>
      <c r="L4900" s="97">
        <f t="shared" ref="L4900:L4931" si="1711">M4900+N4900</f>
        <v>0</v>
      </c>
      <c r="M4900" s="110"/>
      <c r="N4900" s="110"/>
      <c r="R4900" s="352">
        <f>L4900-[1]გადასახდელები!L4900</f>
        <v>0</v>
      </c>
    </row>
    <row r="4901" spans="2:18" ht="30.75" hidden="1" customHeight="1">
      <c r="B4901" s="36" t="str">
        <f t="shared" si="1710"/>
        <v>b</v>
      </c>
      <c r="C4901" s="42">
        <v>5</v>
      </c>
      <c r="D4901" s="42"/>
      <c r="F4901" s="343" t="s">
        <v>556</v>
      </c>
      <c r="G4901" s="48" t="s">
        <v>254</v>
      </c>
      <c r="H4901" s="109"/>
      <c r="I4901" s="97">
        <f t="shared" si="1708"/>
        <v>0</v>
      </c>
      <c r="J4901" s="110"/>
      <c r="K4901" s="110"/>
      <c r="L4901" s="97">
        <f t="shared" si="1711"/>
        <v>0</v>
      </c>
      <c r="M4901" s="110"/>
      <c r="N4901" s="110"/>
      <c r="R4901" s="352">
        <f>L4901-[1]გადასახდელები!L4901</f>
        <v>0</v>
      </c>
    </row>
    <row r="4902" spans="2:18" ht="20.25" hidden="1" customHeight="1">
      <c r="B4902" s="36" t="str">
        <f t="shared" si="1710"/>
        <v>b</v>
      </c>
      <c r="C4902" s="42">
        <v>4</v>
      </c>
      <c r="D4902" s="42"/>
      <c r="F4902" s="343" t="s">
        <v>623</v>
      </c>
      <c r="G4902" s="47" t="s">
        <v>255</v>
      </c>
      <c r="H4902" s="103"/>
      <c r="I4902" s="94">
        <f t="shared" si="1708"/>
        <v>0</v>
      </c>
      <c r="J4902" s="104"/>
      <c r="K4902" s="104"/>
      <c r="L4902" s="94">
        <f t="shared" si="1711"/>
        <v>0</v>
      </c>
      <c r="M4902" s="104"/>
      <c r="N4902" s="104"/>
      <c r="R4902" s="352">
        <f>L4902-[1]გადასახდელები!L4902</f>
        <v>0</v>
      </c>
    </row>
    <row r="4903" spans="2:18" ht="20.25" customHeight="1">
      <c r="B4903" s="36" t="str">
        <f t="shared" si="1710"/>
        <v>a</v>
      </c>
      <c r="C4903" s="42">
        <v>4</v>
      </c>
      <c r="D4903" s="42"/>
      <c r="F4903" s="342" t="s">
        <v>557</v>
      </c>
      <c r="G4903" s="47" t="s">
        <v>256</v>
      </c>
      <c r="H4903" s="93">
        <f>SUM(H4904:H4916)</f>
        <v>193.9</v>
      </c>
      <c r="I4903" s="94">
        <f t="shared" si="1708"/>
        <v>0</v>
      </c>
      <c r="J4903" s="95">
        <f>SUM(J4904:J4916)</f>
        <v>0</v>
      </c>
      <c r="K4903" s="95">
        <f>SUM(K4904:K4916)</f>
        <v>0</v>
      </c>
      <c r="L4903" s="94">
        <f t="shared" si="1711"/>
        <v>0</v>
      </c>
      <c r="M4903" s="95">
        <f>SUM(M4904:M4916)</f>
        <v>0</v>
      </c>
      <c r="N4903" s="95">
        <f>SUM(N4904:N4916)</f>
        <v>0</v>
      </c>
      <c r="O4903" s="82" t="s">
        <v>146</v>
      </c>
      <c r="R4903" s="352">
        <f>L4903-[1]გადასახდელები!L4903</f>
        <v>0</v>
      </c>
    </row>
    <row r="4904" spans="2:18" ht="20.25" hidden="1" customHeight="1">
      <c r="B4904" s="36" t="str">
        <f t="shared" si="1710"/>
        <v>b</v>
      </c>
      <c r="C4904" s="42">
        <v>5</v>
      </c>
      <c r="D4904" s="42"/>
      <c r="F4904" s="343" t="s">
        <v>624</v>
      </c>
      <c r="G4904" s="48" t="s">
        <v>257</v>
      </c>
      <c r="H4904" s="109"/>
      <c r="I4904" s="97">
        <f t="shared" si="1708"/>
        <v>0</v>
      </c>
      <c r="J4904" s="110"/>
      <c r="K4904" s="110"/>
      <c r="L4904" s="97">
        <f t="shared" si="1711"/>
        <v>0</v>
      </c>
      <c r="M4904" s="110"/>
      <c r="N4904" s="110"/>
      <c r="R4904" s="352">
        <f>L4904-[1]გადასახდელები!L4904</f>
        <v>0</v>
      </c>
    </row>
    <row r="4905" spans="2:18" ht="30" hidden="1" customHeight="1">
      <c r="B4905" s="36" t="str">
        <f t="shared" si="1710"/>
        <v>b</v>
      </c>
      <c r="C4905" s="42">
        <v>5</v>
      </c>
      <c r="D4905" s="42"/>
      <c r="F4905" s="343" t="s">
        <v>625</v>
      </c>
      <c r="G4905" s="48" t="s">
        <v>258</v>
      </c>
      <c r="H4905" s="109"/>
      <c r="I4905" s="97">
        <f t="shared" si="1708"/>
        <v>0</v>
      </c>
      <c r="J4905" s="110"/>
      <c r="K4905" s="110"/>
      <c r="L4905" s="97">
        <f t="shared" si="1711"/>
        <v>0</v>
      </c>
      <c r="M4905" s="110"/>
      <c r="N4905" s="110"/>
      <c r="R4905" s="352">
        <f>L4905-[1]გადასახდელები!L4905</f>
        <v>0</v>
      </c>
    </row>
    <row r="4906" spans="2:18" ht="22.5" hidden="1" customHeight="1">
      <c r="B4906" s="36" t="str">
        <f t="shared" si="1710"/>
        <v>b</v>
      </c>
      <c r="C4906" s="42">
        <v>5</v>
      </c>
      <c r="D4906" s="42"/>
      <c r="F4906" s="343" t="s">
        <v>558</v>
      </c>
      <c r="G4906" s="48" t="s">
        <v>259</v>
      </c>
      <c r="H4906" s="109"/>
      <c r="I4906" s="97">
        <f t="shared" si="1708"/>
        <v>0</v>
      </c>
      <c r="J4906" s="110"/>
      <c r="K4906" s="110"/>
      <c r="L4906" s="97">
        <f t="shared" si="1711"/>
        <v>0</v>
      </c>
      <c r="M4906" s="110"/>
      <c r="N4906" s="110"/>
      <c r="R4906" s="352">
        <f>L4906-[1]გადასახდელები!L4906</f>
        <v>0</v>
      </c>
    </row>
    <row r="4907" spans="2:18" ht="33.75" hidden="1" customHeight="1">
      <c r="B4907" s="36" t="str">
        <f t="shared" si="1710"/>
        <v>b</v>
      </c>
      <c r="C4907" s="42">
        <v>5</v>
      </c>
      <c r="D4907" s="42"/>
      <c r="F4907" s="343" t="s">
        <v>626</v>
      </c>
      <c r="G4907" s="48" t="s">
        <v>260</v>
      </c>
      <c r="H4907" s="109"/>
      <c r="I4907" s="97">
        <f t="shared" si="1708"/>
        <v>0</v>
      </c>
      <c r="J4907" s="110"/>
      <c r="K4907" s="110"/>
      <c r="L4907" s="97">
        <f t="shared" si="1711"/>
        <v>0</v>
      </c>
      <c r="M4907" s="110"/>
      <c r="N4907" s="110"/>
      <c r="R4907" s="352">
        <f>L4907-[1]გადასახდელები!L4907</f>
        <v>0</v>
      </c>
    </row>
    <row r="4908" spans="2:18" ht="24.75" hidden="1" customHeight="1">
      <c r="B4908" s="36" t="str">
        <f t="shared" si="1710"/>
        <v>b</v>
      </c>
      <c r="C4908" s="42">
        <v>5</v>
      </c>
      <c r="D4908" s="42"/>
      <c r="F4908" s="343" t="s">
        <v>627</v>
      </c>
      <c r="G4908" s="48" t="s">
        <v>261</v>
      </c>
      <c r="H4908" s="109"/>
      <c r="I4908" s="97">
        <f t="shared" si="1708"/>
        <v>0</v>
      </c>
      <c r="J4908" s="110"/>
      <c r="K4908" s="110"/>
      <c r="L4908" s="97">
        <f t="shared" si="1711"/>
        <v>0</v>
      </c>
      <c r="M4908" s="110"/>
      <c r="N4908" s="110"/>
      <c r="R4908" s="352">
        <f>L4908-[1]გადასახდელები!L4908</f>
        <v>0</v>
      </c>
    </row>
    <row r="4909" spans="2:18" ht="35.25" hidden="1" customHeight="1">
      <c r="B4909" s="36" t="str">
        <f t="shared" si="1710"/>
        <v>b</v>
      </c>
      <c r="C4909" s="42">
        <v>5</v>
      </c>
      <c r="D4909" s="42"/>
      <c r="F4909" s="343" t="s">
        <v>628</v>
      </c>
      <c r="G4909" s="48" t="s">
        <v>262</v>
      </c>
      <c r="H4909" s="109"/>
      <c r="I4909" s="97">
        <f t="shared" si="1708"/>
        <v>0</v>
      </c>
      <c r="J4909" s="110"/>
      <c r="K4909" s="110"/>
      <c r="L4909" s="97">
        <f t="shared" si="1711"/>
        <v>0</v>
      </c>
      <c r="M4909" s="110"/>
      <c r="N4909" s="110"/>
      <c r="R4909" s="352">
        <f>L4909-[1]გადასახდელები!L4909</f>
        <v>0</v>
      </c>
    </row>
    <row r="4910" spans="2:18" ht="33.75" hidden="1" customHeight="1">
      <c r="B4910" s="36" t="str">
        <f t="shared" si="1710"/>
        <v>b</v>
      </c>
      <c r="C4910" s="42">
        <v>5</v>
      </c>
      <c r="D4910" s="42"/>
      <c r="F4910" s="343" t="s">
        <v>629</v>
      </c>
      <c r="G4910" s="48" t="s">
        <v>263</v>
      </c>
      <c r="H4910" s="109"/>
      <c r="I4910" s="97">
        <f t="shared" si="1708"/>
        <v>0</v>
      </c>
      <c r="J4910" s="110"/>
      <c r="K4910" s="110"/>
      <c r="L4910" s="97">
        <f t="shared" si="1711"/>
        <v>0</v>
      </c>
      <c r="M4910" s="110"/>
      <c r="N4910" s="110"/>
      <c r="R4910" s="352">
        <f>L4910-[1]გადასახდელები!L4910</f>
        <v>0</v>
      </c>
    </row>
    <row r="4911" spans="2:18" ht="20.25" hidden="1" customHeight="1">
      <c r="B4911" s="36" t="str">
        <f t="shared" si="1710"/>
        <v>b</v>
      </c>
      <c r="C4911" s="42">
        <v>5</v>
      </c>
      <c r="D4911" s="42"/>
      <c r="F4911" s="343" t="s">
        <v>630</v>
      </c>
      <c r="G4911" s="48" t="s">
        <v>264</v>
      </c>
      <c r="H4911" s="109"/>
      <c r="I4911" s="97">
        <f t="shared" si="1708"/>
        <v>0</v>
      </c>
      <c r="J4911" s="110"/>
      <c r="K4911" s="110"/>
      <c r="L4911" s="97">
        <f t="shared" si="1711"/>
        <v>0</v>
      </c>
      <c r="M4911" s="110"/>
      <c r="N4911" s="110"/>
      <c r="R4911" s="352">
        <f>L4911-[1]გადასახდელები!L4911</f>
        <v>0</v>
      </c>
    </row>
    <row r="4912" spans="2:18" ht="20.25" hidden="1" customHeight="1">
      <c r="B4912" s="36" t="str">
        <f t="shared" si="1710"/>
        <v>b</v>
      </c>
      <c r="C4912" s="42">
        <v>5</v>
      </c>
      <c r="D4912" s="42"/>
      <c r="F4912" s="343" t="s">
        <v>631</v>
      </c>
      <c r="G4912" s="48" t="s">
        <v>265</v>
      </c>
      <c r="H4912" s="109"/>
      <c r="I4912" s="97">
        <f t="shared" si="1708"/>
        <v>0</v>
      </c>
      <c r="J4912" s="110"/>
      <c r="K4912" s="110"/>
      <c r="L4912" s="97">
        <f t="shared" si="1711"/>
        <v>0</v>
      </c>
      <c r="M4912" s="110"/>
      <c r="N4912" s="110"/>
      <c r="R4912" s="352">
        <f>L4912-[1]გადასახდელები!L4912</f>
        <v>0</v>
      </c>
    </row>
    <row r="4913" spans="2:18" ht="20.25" hidden="1" customHeight="1">
      <c r="B4913" s="36" t="str">
        <f t="shared" si="1710"/>
        <v>b</v>
      </c>
      <c r="C4913" s="42">
        <v>5</v>
      </c>
      <c r="D4913" s="42"/>
      <c r="F4913" s="343" t="s">
        <v>559</v>
      </c>
      <c r="G4913" s="48" t="s">
        <v>266</v>
      </c>
      <c r="H4913" s="109"/>
      <c r="I4913" s="97">
        <f t="shared" si="1708"/>
        <v>0</v>
      </c>
      <c r="J4913" s="110"/>
      <c r="K4913" s="110"/>
      <c r="L4913" s="97">
        <f t="shared" si="1711"/>
        <v>0</v>
      </c>
      <c r="M4913" s="110"/>
      <c r="N4913" s="110"/>
      <c r="R4913" s="352">
        <f>L4913-[1]გადასახდელები!L4913</f>
        <v>0</v>
      </c>
    </row>
    <row r="4914" spans="2:18" ht="20.25" hidden="1" customHeight="1">
      <c r="B4914" s="36" t="str">
        <f t="shared" si="1710"/>
        <v>b</v>
      </c>
      <c r="C4914" s="42">
        <v>5</v>
      </c>
      <c r="D4914" s="42"/>
      <c r="F4914" s="343" t="s">
        <v>632</v>
      </c>
      <c r="G4914" s="48" t="s">
        <v>267</v>
      </c>
      <c r="H4914" s="109"/>
      <c r="I4914" s="97">
        <f t="shared" si="1708"/>
        <v>0</v>
      </c>
      <c r="J4914" s="110"/>
      <c r="K4914" s="110"/>
      <c r="L4914" s="97">
        <f t="shared" si="1711"/>
        <v>0</v>
      </c>
      <c r="M4914" s="110"/>
      <c r="N4914" s="110"/>
      <c r="R4914" s="352">
        <f>L4914-[1]გადასახდელები!L4914</f>
        <v>0</v>
      </c>
    </row>
    <row r="4915" spans="2:18" ht="34.5" hidden="1" customHeight="1">
      <c r="B4915" s="36" t="str">
        <f t="shared" si="1710"/>
        <v>b</v>
      </c>
      <c r="C4915" s="42">
        <v>5</v>
      </c>
      <c r="D4915" s="42"/>
      <c r="F4915" s="343" t="s">
        <v>633</v>
      </c>
      <c r="G4915" s="48" t="s">
        <v>268</v>
      </c>
      <c r="H4915" s="109"/>
      <c r="I4915" s="97">
        <f t="shared" si="1708"/>
        <v>0</v>
      </c>
      <c r="J4915" s="110"/>
      <c r="K4915" s="110"/>
      <c r="L4915" s="97">
        <f t="shared" si="1711"/>
        <v>0</v>
      </c>
      <c r="M4915" s="110"/>
      <c r="N4915" s="110"/>
      <c r="R4915" s="352">
        <f>L4915-[1]გადასახდელები!L4915</f>
        <v>0</v>
      </c>
    </row>
    <row r="4916" spans="2:18" ht="30.75" customHeight="1">
      <c r="B4916" s="36" t="str">
        <f t="shared" si="1710"/>
        <v>a</v>
      </c>
      <c r="C4916" s="42">
        <v>5</v>
      </c>
      <c r="D4916" s="42"/>
      <c r="F4916" s="343" t="s">
        <v>560</v>
      </c>
      <c r="G4916" s="48" t="s">
        <v>269</v>
      </c>
      <c r="H4916" s="109">
        <v>193.9</v>
      </c>
      <c r="I4916" s="97">
        <f t="shared" si="1708"/>
        <v>0</v>
      </c>
      <c r="J4916" s="110"/>
      <c r="K4916" s="110"/>
      <c r="L4916" s="97">
        <f t="shared" si="1711"/>
        <v>0</v>
      </c>
      <c r="M4916" s="110"/>
      <c r="N4916" s="110"/>
      <c r="R4916" s="352">
        <f>L4916-[1]გადასახდელები!L4916</f>
        <v>0</v>
      </c>
    </row>
    <row r="4917" spans="2:18" ht="20.25" hidden="1" customHeight="1">
      <c r="B4917" s="36" t="str">
        <f t="shared" si="1710"/>
        <v>b</v>
      </c>
      <c r="C4917" s="42">
        <v>3</v>
      </c>
      <c r="D4917" s="42"/>
      <c r="F4917" s="343" t="s">
        <v>634</v>
      </c>
      <c r="G4917" s="57" t="s">
        <v>209</v>
      </c>
      <c r="H4917" s="111"/>
      <c r="I4917" s="90">
        <f t="shared" si="1708"/>
        <v>0</v>
      </c>
      <c r="J4917" s="112"/>
      <c r="K4917" s="112"/>
      <c r="L4917" s="90">
        <f t="shared" si="1711"/>
        <v>0</v>
      </c>
      <c r="M4917" s="112"/>
      <c r="N4917" s="112"/>
      <c r="R4917" s="352">
        <f>L4917-[1]გადასახდელები!L4917</f>
        <v>0</v>
      </c>
    </row>
    <row r="4918" spans="2:18" ht="20.25" hidden="1" customHeight="1">
      <c r="B4918" s="36" t="str">
        <f t="shared" si="1710"/>
        <v>b</v>
      </c>
      <c r="C4918" s="42">
        <v>3</v>
      </c>
      <c r="D4918" s="42"/>
      <c r="F4918" s="342" t="s">
        <v>635</v>
      </c>
      <c r="G4918" s="57" t="s">
        <v>208</v>
      </c>
      <c r="H4918" s="89">
        <f>H4919+H4924+H4925</f>
        <v>0</v>
      </c>
      <c r="I4918" s="90">
        <f t="shared" si="1708"/>
        <v>0</v>
      </c>
      <c r="J4918" s="92">
        <f>J4919+J4924+J4925</f>
        <v>0</v>
      </c>
      <c r="K4918" s="92">
        <f>K4919+K4924+K4925</f>
        <v>0</v>
      </c>
      <c r="L4918" s="90">
        <f t="shared" si="1711"/>
        <v>0</v>
      </c>
      <c r="M4918" s="92">
        <f>M4919+M4924+M4925</f>
        <v>0</v>
      </c>
      <c r="N4918" s="92">
        <f>N4919+N4924+N4925</f>
        <v>0</v>
      </c>
      <c r="O4918" s="82" t="s">
        <v>146</v>
      </c>
      <c r="R4918" s="352">
        <f>L4918-[1]გადასახდელები!L4918</f>
        <v>0</v>
      </c>
    </row>
    <row r="4919" spans="2:18" ht="20.25" hidden="1" customHeight="1">
      <c r="B4919" s="36" t="str">
        <f t="shared" si="1710"/>
        <v>b</v>
      </c>
      <c r="C4919" s="42">
        <v>4</v>
      </c>
      <c r="D4919" s="42"/>
      <c r="F4919" s="342" t="s">
        <v>636</v>
      </c>
      <c r="G4919" s="47" t="s">
        <v>270</v>
      </c>
      <c r="H4919" s="93">
        <f>SUM(H4920:H4923)</f>
        <v>0</v>
      </c>
      <c r="I4919" s="94">
        <f t="shared" si="1708"/>
        <v>0</v>
      </c>
      <c r="J4919" s="95">
        <f>SUM(J4920:J4923)</f>
        <v>0</v>
      </c>
      <c r="K4919" s="95">
        <f>SUM(K4920:K4923)</f>
        <v>0</v>
      </c>
      <c r="L4919" s="94">
        <f t="shared" si="1711"/>
        <v>0</v>
      </c>
      <c r="M4919" s="95">
        <f>SUM(M4920:M4923)</f>
        <v>0</v>
      </c>
      <c r="N4919" s="95">
        <f>SUM(N4920:N4923)</f>
        <v>0</v>
      </c>
      <c r="O4919" s="82" t="s">
        <v>146</v>
      </c>
      <c r="R4919" s="352">
        <f>L4919-[1]გადასახდელები!L4919</f>
        <v>0</v>
      </c>
    </row>
    <row r="4920" spans="2:18" ht="20.25" hidden="1" customHeight="1">
      <c r="B4920" s="36" t="str">
        <f t="shared" si="1710"/>
        <v>b</v>
      </c>
      <c r="C4920" s="42">
        <v>5</v>
      </c>
      <c r="D4920" s="42"/>
      <c r="F4920" s="343" t="s">
        <v>637</v>
      </c>
      <c r="G4920" s="48" t="s">
        <v>271</v>
      </c>
      <c r="H4920" s="101"/>
      <c r="I4920" s="97">
        <f t="shared" si="1708"/>
        <v>0</v>
      </c>
      <c r="J4920" s="102"/>
      <c r="K4920" s="102"/>
      <c r="L4920" s="97">
        <f t="shared" si="1711"/>
        <v>0</v>
      </c>
      <c r="M4920" s="102"/>
      <c r="N4920" s="102"/>
      <c r="R4920" s="352">
        <f>L4920-[1]გადასახდელები!L4920</f>
        <v>0</v>
      </c>
    </row>
    <row r="4921" spans="2:18" ht="20.25" hidden="1" customHeight="1">
      <c r="B4921" s="36" t="str">
        <f t="shared" si="1710"/>
        <v>b</v>
      </c>
      <c r="C4921" s="42">
        <v>5</v>
      </c>
      <c r="D4921" s="42"/>
      <c r="F4921" s="343" t="s">
        <v>638</v>
      </c>
      <c r="G4921" s="48" t="s">
        <v>272</v>
      </c>
      <c r="H4921" s="101"/>
      <c r="I4921" s="97">
        <f t="shared" si="1708"/>
        <v>0</v>
      </c>
      <c r="J4921" s="102"/>
      <c r="K4921" s="102"/>
      <c r="L4921" s="97">
        <f t="shared" si="1711"/>
        <v>0</v>
      </c>
      <c r="M4921" s="102"/>
      <c r="N4921" s="102"/>
      <c r="R4921" s="352">
        <f>L4921-[1]გადასახდელები!L4921</f>
        <v>0</v>
      </c>
    </row>
    <row r="4922" spans="2:18" ht="20.25" hidden="1" customHeight="1">
      <c r="B4922" s="36" t="str">
        <f t="shared" si="1710"/>
        <v>b</v>
      </c>
      <c r="C4922" s="42">
        <v>5</v>
      </c>
      <c r="D4922" s="42"/>
      <c r="F4922" s="343" t="s">
        <v>639</v>
      </c>
      <c r="G4922" s="48" t="s">
        <v>273</v>
      </c>
      <c r="H4922" s="101"/>
      <c r="I4922" s="97">
        <f t="shared" si="1708"/>
        <v>0</v>
      </c>
      <c r="J4922" s="102"/>
      <c r="K4922" s="102"/>
      <c r="L4922" s="97">
        <f t="shared" si="1711"/>
        <v>0</v>
      </c>
      <c r="M4922" s="102"/>
      <c r="N4922" s="102"/>
      <c r="R4922" s="352">
        <f>L4922-[1]გადასახდელები!L4922</f>
        <v>0</v>
      </c>
    </row>
    <row r="4923" spans="2:18" ht="20.25" hidden="1" customHeight="1">
      <c r="B4923" s="36" t="str">
        <f t="shared" si="1710"/>
        <v>b</v>
      </c>
      <c r="C4923" s="42">
        <v>5</v>
      </c>
      <c r="D4923" s="42"/>
      <c r="F4923" s="343" t="s">
        <v>640</v>
      </c>
      <c r="G4923" s="48" t="s">
        <v>274</v>
      </c>
      <c r="H4923" s="101"/>
      <c r="I4923" s="97">
        <f t="shared" si="1708"/>
        <v>0</v>
      </c>
      <c r="J4923" s="102"/>
      <c r="K4923" s="102"/>
      <c r="L4923" s="97">
        <f t="shared" si="1711"/>
        <v>0</v>
      </c>
      <c r="M4923" s="102"/>
      <c r="N4923" s="102"/>
      <c r="R4923" s="352">
        <f>L4923-[1]გადასახდელები!L4923</f>
        <v>0</v>
      </c>
    </row>
    <row r="4924" spans="2:18" ht="20.25" hidden="1" customHeight="1">
      <c r="B4924" s="36" t="str">
        <f t="shared" si="1710"/>
        <v>b</v>
      </c>
      <c r="C4924" s="42">
        <v>4</v>
      </c>
      <c r="D4924" s="42"/>
      <c r="F4924" s="343" t="s">
        <v>641</v>
      </c>
      <c r="G4924" s="47" t="s">
        <v>275</v>
      </c>
      <c r="H4924" s="103"/>
      <c r="I4924" s="94">
        <f t="shared" si="1708"/>
        <v>0</v>
      </c>
      <c r="J4924" s="104"/>
      <c r="K4924" s="104"/>
      <c r="L4924" s="94">
        <f t="shared" si="1711"/>
        <v>0</v>
      </c>
      <c r="M4924" s="104"/>
      <c r="N4924" s="104"/>
      <c r="R4924" s="352">
        <f>L4924-[1]გადასახდელები!L4924</f>
        <v>0</v>
      </c>
    </row>
    <row r="4925" spans="2:18" ht="36" hidden="1" customHeight="1">
      <c r="B4925" s="36" t="str">
        <f t="shared" si="1710"/>
        <v>b</v>
      </c>
      <c r="C4925" s="42">
        <v>4</v>
      </c>
      <c r="D4925" s="42"/>
      <c r="F4925" s="343" t="s">
        <v>642</v>
      </c>
      <c r="G4925" s="47" t="s">
        <v>276</v>
      </c>
      <c r="H4925" s="103"/>
      <c r="I4925" s="94">
        <f t="shared" si="1708"/>
        <v>0</v>
      </c>
      <c r="J4925" s="104"/>
      <c r="K4925" s="104"/>
      <c r="L4925" s="94">
        <f t="shared" si="1711"/>
        <v>0</v>
      </c>
      <c r="M4925" s="104"/>
      <c r="N4925" s="104"/>
      <c r="R4925" s="352">
        <f>L4925-[1]გადასახდელები!L4925</f>
        <v>0</v>
      </c>
    </row>
    <row r="4926" spans="2:18" ht="20.25" hidden="1" customHeight="1">
      <c r="B4926" s="36" t="str">
        <f t="shared" si="1710"/>
        <v>b</v>
      </c>
      <c r="C4926" s="42">
        <v>3</v>
      </c>
      <c r="D4926" s="42"/>
      <c r="F4926" s="343" t="s">
        <v>561</v>
      </c>
      <c r="G4926" s="57" t="s">
        <v>202</v>
      </c>
      <c r="H4926" s="111"/>
      <c r="I4926" s="90">
        <f t="shared" ref="I4926:I4989" si="1712">J4926+K4926</f>
        <v>0</v>
      </c>
      <c r="J4926" s="112"/>
      <c r="K4926" s="112"/>
      <c r="L4926" s="90">
        <f t="shared" si="1711"/>
        <v>0</v>
      </c>
      <c r="M4926" s="112"/>
      <c r="N4926" s="112"/>
      <c r="R4926" s="352">
        <f>L4926-[1]გადასახდელები!L4926</f>
        <v>0</v>
      </c>
    </row>
    <row r="4927" spans="2:18" ht="20.25" hidden="1" customHeight="1">
      <c r="B4927" s="36" t="str">
        <f t="shared" si="1710"/>
        <v>b</v>
      </c>
      <c r="C4927" s="42">
        <v>3</v>
      </c>
      <c r="D4927" s="42"/>
      <c r="F4927" s="342" t="s">
        <v>562</v>
      </c>
      <c r="G4927" s="57" t="s">
        <v>203</v>
      </c>
      <c r="H4927" s="89">
        <f>H4928+H4931+H4934</f>
        <v>0</v>
      </c>
      <c r="I4927" s="90">
        <f t="shared" si="1712"/>
        <v>0</v>
      </c>
      <c r="J4927" s="92">
        <f>J4928+J4931+J4934</f>
        <v>0</v>
      </c>
      <c r="K4927" s="92">
        <f>K4928+K4931+K4934</f>
        <v>0</v>
      </c>
      <c r="L4927" s="90">
        <f t="shared" si="1711"/>
        <v>0</v>
      </c>
      <c r="M4927" s="92">
        <f>M4928+M4931+M4934</f>
        <v>0</v>
      </c>
      <c r="N4927" s="92">
        <f>N4928+N4931+N4934</f>
        <v>0</v>
      </c>
      <c r="O4927" s="82" t="s">
        <v>146</v>
      </c>
      <c r="R4927" s="352">
        <f>L4927-[1]გადასახდელები!L4927</f>
        <v>0</v>
      </c>
    </row>
    <row r="4928" spans="2:18" ht="20.25" hidden="1" customHeight="1">
      <c r="B4928" s="36" t="str">
        <f t="shared" si="1710"/>
        <v>b</v>
      </c>
      <c r="C4928" s="42">
        <v>4</v>
      </c>
      <c r="D4928" s="42"/>
      <c r="F4928" s="342" t="s">
        <v>643</v>
      </c>
      <c r="G4928" s="47" t="s">
        <v>277</v>
      </c>
      <c r="H4928" s="93">
        <f>SUM(H4929:H4930)</f>
        <v>0</v>
      </c>
      <c r="I4928" s="94">
        <f t="shared" si="1712"/>
        <v>0</v>
      </c>
      <c r="J4928" s="95">
        <f>SUM(J4929:J4930)</f>
        <v>0</v>
      </c>
      <c r="K4928" s="95">
        <f>SUM(K4929:K4930)</f>
        <v>0</v>
      </c>
      <c r="L4928" s="94">
        <f t="shared" si="1711"/>
        <v>0</v>
      </c>
      <c r="M4928" s="95">
        <f>SUM(M4929:M4930)</f>
        <v>0</v>
      </c>
      <c r="N4928" s="95">
        <f>SUM(N4929:N4930)</f>
        <v>0</v>
      </c>
      <c r="O4928" s="82" t="s">
        <v>146</v>
      </c>
      <c r="R4928" s="352">
        <f>L4928-[1]გადასახდელები!L4928</f>
        <v>0</v>
      </c>
    </row>
    <row r="4929" spans="2:18" ht="20.25" hidden="1" customHeight="1">
      <c r="B4929" s="36" t="str">
        <f t="shared" si="1710"/>
        <v>b</v>
      </c>
      <c r="C4929" s="42">
        <v>5</v>
      </c>
      <c r="D4929" s="42"/>
      <c r="F4929" s="343" t="s">
        <v>644</v>
      </c>
      <c r="G4929" s="48" t="s">
        <v>278</v>
      </c>
      <c r="H4929" s="101"/>
      <c r="I4929" s="97">
        <f t="shared" si="1712"/>
        <v>0</v>
      </c>
      <c r="J4929" s="102"/>
      <c r="K4929" s="102"/>
      <c r="L4929" s="97">
        <f t="shared" si="1711"/>
        <v>0</v>
      </c>
      <c r="M4929" s="102"/>
      <c r="N4929" s="102"/>
      <c r="R4929" s="352">
        <f>L4929-[1]გადასახდელები!L4929</f>
        <v>0</v>
      </c>
    </row>
    <row r="4930" spans="2:18" ht="20.25" hidden="1" customHeight="1">
      <c r="B4930" s="36" t="str">
        <f t="shared" si="1710"/>
        <v>b</v>
      </c>
      <c r="C4930" s="42">
        <v>5</v>
      </c>
      <c r="D4930" s="42"/>
      <c r="F4930" s="343" t="s">
        <v>645</v>
      </c>
      <c r="G4930" s="48" t="s">
        <v>204</v>
      </c>
      <c r="H4930" s="101"/>
      <c r="I4930" s="97">
        <f t="shared" si="1712"/>
        <v>0</v>
      </c>
      <c r="J4930" s="102"/>
      <c r="K4930" s="102"/>
      <c r="L4930" s="97">
        <f t="shared" si="1711"/>
        <v>0</v>
      </c>
      <c r="M4930" s="102"/>
      <c r="N4930" s="102"/>
      <c r="R4930" s="352">
        <f>L4930-[1]გადასახდელები!L4930</f>
        <v>0</v>
      </c>
    </row>
    <row r="4931" spans="2:18" ht="20.25" hidden="1" customHeight="1">
      <c r="B4931" s="36" t="str">
        <f t="shared" si="1710"/>
        <v>b</v>
      </c>
      <c r="C4931" s="42">
        <v>4</v>
      </c>
      <c r="D4931" s="42"/>
      <c r="F4931" s="342" t="s">
        <v>646</v>
      </c>
      <c r="G4931" s="47" t="s">
        <v>279</v>
      </c>
      <c r="H4931" s="93">
        <f>SUM(H4932:H4933)</f>
        <v>0</v>
      </c>
      <c r="I4931" s="94">
        <f t="shared" si="1712"/>
        <v>0</v>
      </c>
      <c r="J4931" s="95">
        <f>SUM(J4932:J4933)</f>
        <v>0</v>
      </c>
      <c r="K4931" s="95">
        <f>SUM(K4932:K4933)</f>
        <v>0</v>
      </c>
      <c r="L4931" s="94">
        <f t="shared" si="1711"/>
        <v>0</v>
      </c>
      <c r="M4931" s="95">
        <f>SUM(M4932:M4933)</f>
        <v>0</v>
      </c>
      <c r="N4931" s="95">
        <f>SUM(N4932:N4933)</f>
        <v>0</v>
      </c>
      <c r="O4931" s="82" t="s">
        <v>146</v>
      </c>
      <c r="R4931" s="352">
        <f>L4931-[1]გადასახდელები!L4931</f>
        <v>0</v>
      </c>
    </row>
    <row r="4932" spans="2:18" ht="20.25" hidden="1" customHeight="1">
      <c r="B4932" s="36" t="str">
        <f t="shared" si="1710"/>
        <v>b</v>
      </c>
      <c r="C4932" s="42">
        <v>5</v>
      </c>
      <c r="D4932" s="42"/>
      <c r="F4932" s="343" t="s">
        <v>647</v>
      </c>
      <c r="G4932" s="48" t="s">
        <v>278</v>
      </c>
      <c r="H4932" s="101"/>
      <c r="I4932" s="97">
        <f t="shared" si="1712"/>
        <v>0</v>
      </c>
      <c r="J4932" s="102"/>
      <c r="K4932" s="102"/>
      <c r="L4932" s="97">
        <f t="shared" ref="L4932:L4963" si="1713">M4932+N4932</f>
        <v>0</v>
      </c>
      <c r="M4932" s="102"/>
      <c r="N4932" s="102"/>
      <c r="R4932" s="352">
        <f>L4932-[1]გადასახდელები!L4932</f>
        <v>0</v>
      </c>
    </row>
    <row r="4933" spans="2:18" ht="20.25" hidden="1" customHeight="1">
      <c r="B4933" s="36" t="str">
        <f t="shared" si="1710"/>
        <v>b</v>
      </c>
      <c r="C4933" s="42">
        <v>5</v>
      </c>
      <c r="D4933" s="42"/>
      <c r="F4933" s="343" t="s">
        <v>648</v>
      </c>
      <c r="G4933" s="48" t="s">
        <v>204</v>
      </c>
      <c r="H4933" s="101"/>
      <c r="I4933" s="97">
        <f t="shared" si="1712"/>
        <v>0</v>
      </c>
      <c r="J4933" s="102"/>
      <c r="K4933" s="102"/>
      <c r="L4933" s="97">
        <f t="shared" si="1713"/>
        <v>0</v>
      </c>
      <c r="M4933" s="102"/>
      <c r="N4933" s="102"/>
      <c r="R4933" s="352">
        <f>L4933-[1]გადასახდელები!L4933</f>
        <v>0</v>
      </c>
    </row>
    <row r="4934" spans="2:18" ht="20.25" hidden="1" customHeight="1">
      <c r="B4934" s="36" t="str">
        <f t="shared" si="1710"/>
        <v>b</v>
      </c>
      <c r="C4934" s="42">
        <v>4</v>
      </c>
      <c r="D4934" s="42"/>
      <c r="F4934" s="342" t="s">
        <v>563</v>
      </c>
      <c r="G4934" s="47" t="s">
        <v>280</v>
      </c>
      <c r="H4934" s="93">
        <f>SUM(H4935:H4936)</f>
        <v>0</v>
      </c>
      <c r="I4934" s="94">
        <f t="shared" si="1712"/>
        <v>0</v>
      </c>
      <c r="J4934" s="95">
        <f>SUM(J4935:J4936)</f>
        <v>0</v>
      </c>
      <c r="K4934" s="95">
        <f>SUM(K4935:K4936)</f>
        <v>0</v>
      </c>
      <c r="L4934" s="94">
        <f t="shared" si="1713"/>
        <v>0</v>
      </c>
      <c r="M4934" s="95">
        <f>SUM(M4935:M4936)</f>
        <v>0</v>
      </c>
      <c r="N4934" s="95">
        <f>SUM(N4935:N4936)</f>
        <v>0</v>
      </c>
      <c r="O4934" s="82" t="s">
        <v>146</v>
      </c>
      <c r="R4934" s="352">
        <f>L4934-[1]გადასახდელები!L4934</f>
        <v>0</v>
      </c>
    </row>
    <row r="4935" spans="2:18" ht="20.25" hidden="1" customHeight="1">
      <c r="B4935" s="36" t="str">
        <f t="shared" ref="B4935:B4998" si="1714">IF(H4935+I4935+L4935&gt;0,"a","b")</f>
        <v>b</v>
      </c>
      <c r="C4935" s="42">
        <v>5</v>
      </c>
      <c r="D4935" s="42"/>
      <c r="F4935" s="343" t="s">
        <v>649</v>
      </c>
      <c r="G4935" s="48" t="s">
        <v>278</v>
      </c>
      <c r="H4935" s="101"/>
      <c r="I4935" s="97">
        <f t="shared" si="1712"/>
        <v>0</v>
      </c>
      <c r="J4935" s="102"/>
      <c r="K4935" s="102"/>
      <c r="L4935" s="97">
        <f t="shared" si="1713"/>
        <v>0</v>
      </c>
      <c r="M4935" s="102"/>
      <c r="N4935" s="102"/>
      <c r="R4935" s="352">
        <f>L4935-[1]გადასახდელები!L4935</f>
        <v>0</v>
      </c>
    </row>
    <row r="4936" spans="2:18" ht="20.25" hidden="1" customHeight="1">
      <c r="B4936" s="36" t="str">
        <f t="shared" si="1714"/>
        <v>b</v>
      </c>
      <c r="C4936" s="42">
        <v>5</v>
      </c>
      <c r="D4936" s="42"/>
      <c r="F4936" s="343" t="s">
        <v>564</v>
      </c>
      <c r="G4936" s="48" t="s">
        <v>204</v>
      </c>
      <c r="H4936" s="101"/>
      <c r="I4936" s="97">
        <f t="shared" si="1712"/>
        <v>0</v>
      </c>
      <c r="J4936" s="102"/>
      <c r="K4936" s="102"/>
      <c r="L4936" s="97">
        <f t="shared" si="1713"/>
        <v>0</v>
      </c>
      <c r="M4936" s="102"/>
      <c r="N4936" s="102"/>
      <c r="R4936" s="352">
        <f>L4936-[1]გადასახდელები!L4936</f>
        <v>0</v>
      </c>
    </row>
    <row r="4937" spans="2:18" ht="20.25" hidden="1" customHeight="1">
      <c r="B4937" s="36" t="str">
        <f t="shared" si="1714"/>
        <v>b</v>
      </c>
      <c r="C4937" s="42">
        <v>3</v>
      </c>
      <c r="D4937" s="42"/>
      <c r="F4937" s="342" t="s">
        <v>565</v>
      </c>
      <c r="G4937" s="57" t="s">
        <v>206</v>
      </c>
      <c r="H4937" s="89">
        <f>H4938+H4941+H4944</f>
        <v>0</v>
      </c>
      <c r="I4937" s="90">
        <f t="shared" si="1712"/>
        <v>0</v>
      </c>
      <c r="J4937" s="92">
        <f>J4938+J4941+J4944</f>
        <v>0</v>
      </c>
      <c r="K4937" s="92">
        <f>K4938+K4941+K4944</f>
        <v>0</v>
      </c>
      <c r="L4937" s="90">
        <f t="shared" si="1713"/>
        <v>0</v>
      </c>
      <c r="M4937" s="92">
        <f>M4938+M4941+M4944</f>
        <v>0</v>
      </c>
      <c r="N4937" s="92">
        <f>N4938+N4941+N4944</f>
        <v>0</v>
      </c>
      <c r="O4937" s="82" t="s">
        <v>146</v>
      </c>
      <c r="R4937" s="352">
        <f>L4937-[1]გადასახდელები!L4937</f>
        <v>0</v>
      </c>
    </row>
    <row r="4938" spans="2:18" ht="20.25" hidden="1" customHeight="1">
      <c r="B4938" s="36" t="str">
        <f t="shared" si="1714"/>
        <v>b</v>
      </c>
      <c r="C4938" s="42">
        <v>4</v>
      </c>
      <c r="D4938" s="42"/>
      <c r="F4938" s="342" t="s">
        <v>650</v>
      </c>
      <c r="G4938" s="47" t="s">
        <v>281</v>
      </c>
      <c r="H4938" s="93">
        <f>SUM(H4939:H4940)</f>
        <v>0</v>
      </c>
      <c r="I4938" s="94">
        <f t="shared" si="1712"/>
        <v>0</v>
      </c>
      <c r="J4938" s="95">
        <f>SUM(J4939:J4940)</f>
        <v>0</v>
      </c>
      <c r="K4938" s="95">
        <f>SUM(K4939:K4940)</f>
        <v>0</v>
      </c>
      <c r="L4938" s="94">
        <f t="shared" si="1713"/>
        <v>0</v>
      </c>
      <c r="M4938" s="95">
        <f>SUM(M4939:M4940)</f>
        <v>0</v>
      </c>
      <c r="N4938" s="95">
        <f>SUM(N4939:N4940)</f>
        <v>0</v>
      </c>
      <c r="O4938" s="82" t="s">
        <v>146</v>
      </c>
      <c r="R4938" s="352">
        <f>L4938-[1]გადასახდელები!L4938</f>
        <v>0</v>
      </c>
    </row>
    <row r="4939" spans="2:18" ht="20.25" hidden="1" customHeight="1">
      <c r="B4939" s="36" t="str">
        <f t="shared" si="1714"/>
        <v>b</v>
      </c>
      <c r="C4939" s="42">
        <v>5</v>
      </c>
      <c r="D4939" s="42"/>
      <c r="F4939" s="343" t="s">
        <v>651</v>
      </c>
      <c r="G4939" s="48" t="s">
        <v>282</v>
      </c>
      <c r="H4939" s="101"/>
      <c r="I4939" s="97">
        <f t="shared" si="1712"/>
        <v>0</v>
      </c>
      <c r="J4939" s="102"/>
      <c r="K4939" s="102"/>
      <c r="L4939" s="97">
        <f t="shared" si="1713"/>
        <v>0</v>
      </c>
      <c r="M4939" s="102"/>
      <c r="N4939" s="102"/>
      <c r="R4939" s="352">
        <f>L4939-[1]გადასახდელები!L4939</f>
        <v>0</v>
      </c>
    </row>
    <row r="4940" spans="2:18" ht="20.25" hidden="1" customHeight="1">
      <c r="B4940" s="36" t="str">
        <f t="shared" si="1714"/>
        <v>b</v>
      </c>
      <c r="C4940" s="42">
        <v>5</v>
      </c>
      <c r="D4940" s="42"/>
      <c r="F4940" s="343" t="s">
        <v>652</v>
      </c>
      <c r="G4940" s="48" t="s">
        <v>283</v>
      </c>
      <c r="H4940" s="101"/>
      <c r="I4940" s="97">
        <f t="shared" si="1712"/>
        <v>0</v>
      </c>
      <c r="J4940" s="102"/>
      <c r="K4940" s="102"/>
      <c r="L4940" s="97">
        <f t="shared" si="1713"/>
        <v>0</v>
      </c>
      <c r="M4940" s="102"/>
      <c r="N4940" s="102"/>
      <c r="R4940" s="352">
        <f>L4940-[1]გადასახდელები!L4940</f>
        <v>0</v>
      </c>
    </row>
    <row r="4941" spans="2:18" ht="20.25" hidden="1" customHeight="1">
      <c r="B4941" s="36" t="str">
        <f t="shared" si="1714"/>
        <v>b</v>
      </c>
      <c r="C4941" s="42">
        <v>4</v>
      </c>
      <c r="D4941" s="42"/>
      <c r="F4941" s="342" t="s">
        <v>566</v>
      </c>
      <c r="G4941" s="47" t="s">
        <v>284</v>
      </c>
      <c r="H4941" s="93">
        <f>SUM(H4942:H4943)</f>
        <v>0</v>
      </c>
      <c r="I4941" s="94">
        <f t="shared" si="1712"/>
        <v>0</v>
      </c>
      <c r="J4941" s="95">
        <f>SUM(J4942:J4943)</f>
        <v>0</v>
      </c>
      <c r="K4941" s="95">
        <f>SUM(K4942:K4943)</f>
        <v>0</v>
      </c>
      <c r="L4941" s="94">
        <f t="shared" si="1713"/>
        <v>0</v>
      </c>
      <c r="M4941" s="95">
        <f>SUM(M4942:M4943)</f>
        <v>0</v>
      </c>
      <c r="N4941" s="95">
        <f>SUM(N4942:N4943)</f>
        <v>0</v>
      </c>
      <c r="O4941" s="82" t="s">
        <v>146</v>
      </c>
      <c r="R4941" s="352">
        <f>L4941-[1]გადასახდელები!L4941</f>
        <v>0</v>
      </c>
    </row>
    <row r="4942" spans="2:18" ht="20.25" hidden="1" customHeight="1">
      <c r="B4942" s="36" t="str">
        <f t="shared" si="1714"/>
        <v>b</v>
      </c>
      <c r="C4942" s="42">
        <v>5</v>
      </c>
      <c r="D4942" s="42"/>
      <c r="F4942" s="343" t="s">
        <v>567</v>
      </c>
      <c r="G4942" s="48" t="s">
        <v>282</v>
      </c>
      <c r="H4942" s="101"/>
      <c r="I4942" s="97">
        <f t="shared" si="1712"/>
        <v>0</v>
      </c>
      <c r="J4942" s="102"/>
      <c r="K4942" s="102"/>
      <c r="L4942" s="97">
        <f t="shared" si="1713"/>
        <v>0</v>
      </c>
      <c r="M4942" s="102"/>
      <c r="N4942" s="102"/>
      <c r="R4942" s="352">
        <f>L4942-[1]გადასახდელები!L4942</f>
        <v>0</v>
      </c>
    </row>
    <row r="4943" spans="2:18" ht="20.25" hidden="1" customHeight="1">
      <c r="B4943" s="36" t="str">
        <f t="shared" si="1714"/>
        <v>b</v>
      </c>
      <c r="C4943" s="42">
        <v>5</v>
      </c>
      <c r="D4943" s="42"/>
      <c r="F4943" s="343" t="s">
        <v>653</v>
      </c>
      <c r="G4943" s="48" t="s">
        <v>283</v>
      </c>
      <c r="H4943" s="101"/>
      <c r="I4943" s="97">
        <f t="shared" si="1712"/>
        <v>0</v>
      </c>
      <c r="J4943" s="102"/>
      <c r="K4943" s="102"/>
      <c r="L4943" s="97">
        <f t="shared" si="1713"/>
        <v>0</v>
      </c>
      <c r="M4943" s="102"/>
      <c r="N4943" s="102"/>
      <c r="R4943" s="352">
        <f>L4943-[1]გადასახდელები!L4943</f>
        <v>0</v>
      </c>
    </row>
    <row r="4944" spans="2:18" ht="20.25" hidden="1" customHeight="1">
      <c r="B4944" s="36" t="str">
        <f t="shared" si="1714"/>
        <v>b</v>
      </c>
      <c r="C4944" s="42">
        <v>4</v>
      </c>
      <c r="D4944" s="42"/>
      <c r="F4944" s="342" t="s">
        <v>654</v>
      </c>
      <c r="G4944" s="47" t="s">
        <v>207</v>
      </c>
      <c r="H4944" s="93">
        <f>SUM(H4945:H4946)</f>
        <v>0</v>
      </c>
      <c r="I4944" s="94">
        <f t="shared" si="1712"/>
        <v>0</v>
      </c>
      <c r="J4944" s="95">
        <f>SUM(J4945:J4946)</f>
        <v>0</v>
      </c>
      <c r="K4944" s="95">
        <f>SUM(K4945:K4946)</f>
        <v>0</v>
      </c>
      <c r="L4944" s="94">
        <f t="shared" si="1713"/>
        <v>0</v>
      </c>
      <c r="M4944" s="95">
        <f>SUM(M4945:M4946)</f>
        <v>0</v>
      </c>
      <c r="N4944" s="95">
        <f>SUM(N4945:N4946)</f>
        <v>0</v>
      </c>
      <c r="O4944" s="82" t="s">
        <v>146</v>
      </c>
      <c r="R4944" s="352">
        <f>L4944-[1]გადასახდელები!L4944</f>
        <v>0</v>
      </c>
    </row>
    <row r="4945" spans="2:18" ht="20.25" hidden="1" customHeight="1">
      <c r="B4945" s="36" t="str">
        <f t="shared" si="1714"/>
        <v>b</v>
      </c>
      <c r="C4945" s="42">
        <v>5</v>
      </c>
      <c r="D4945" s="42"/>
      <c r="F4945" s="343" t="s">
        <v>655</v>
      </c>
      <c r="G4945" s="48" t="s">
        <v>282</v>
      </c>
      <c r="H4945" s="101"/>
      <c r="I4945" s="97">
        <f t="shared" si="1712"/>
        <v>0</v>
      </c>
      <c r="J4945" s="102"/>
      <c r="K4945" s="102"/>
      <c r="L4945" s="97">
        <f t="shared" si="1713"/>
        <v>0</v>
      </c>
      <c r="M4945" s="102"/>
      <c r="N4945" s="102"/>
      <c r="R4945" s="352">
        <f>L4945-[1]გადასახდელები!L4945</f>
        <v>0</v>
      </c>
    </row>
    <row r="4946" spans="2:18" ht="20.25" hidden="1" customHeight="1">
      <c r="B4946" s="36" t="str">
        <f t="shared" si="1714"/>
        <v>b</v>
      </c>
      <c r="C4946" s="42">
        <v>5</v>
      </c>
      <c r="D4946" s="42"/>
      <c r="F4946" s="343" t="s">
        <v>656</v>
      </c>
      <c r="G4946" s="48" t="s">
        <v>283</v>
      </c>
      <c r="H4946" s="101"/>
      <c r="I4946" s="97">
        <f t="shared" si="1712"/>
        <v>0</v>
      </c>
      <c r="J4946" s="102"/>
      <c r="K4946" s="102"/>
      <c r="L4946" s="97">
        <f t="shared" si="1713"/>
        <v>0</v>
      </c>
      <c r="M4946" s="102"/>
      <c r="N4946" s="102"/>
      <c r="R4946" s="352">
        <f>L4946-[1]გადასახდელები!L4946</f>
        <v>0</v>
      </c>
    </row>
    <row r="4947" spans="2:18" ht="20.25" hidden="1" customHeight="1">
      <c r="B4947" s="36" t="str">
        <f t="shared" si="1714"/>
        <v>b</v>
      </c>
      <c r="C4947" s="42">
        <v>3</v>
      </c>
      <c r="D4947" s="42"/>
      <c r="F4947" s="342" t="s">
        <v>568</v>
      </c>
      <c r="G4947" s="57" t="s">
        <v>205</v>
      </c>
      <c r="H4947" s="89">
        <f>H4948+H4949</f>
        <v>0</v>
      </c>
      <c r="I4947" s="90">
        <f t="shared" si="1712"/>
        <v>0</v>
      </c>
      <c r="J4947" s="92">
        <f>J4948+J4949</f>
        <v>0</v>
      </c>
      <c r="K4947" s="92">
        <f>K4948+K4949</f>
        <v>0</v>
      </c>
      <c r="L4947" s="90">
        <f t="shared" si="1713"/>
        <v>0</v>
      </c>
      <c r="M4947" s="92">
        <f>M4948+M4949</f>
        <v>0</v>
      </c>
      <c r="N4947" s="92">
        <f>N4948+N4949</f>
        <v>0</v>
      </c>
      <c r="O4947" s="82" t="s">
        <v>146</v>
      </c>
      <c r="R4947" s="352">
        <f>L4947-[1]გადასახდელები!L4947</f>
        <v>0</v>
      </c>
    </row>
    <row r="4948" spans="2:18" ht="20.25" hidden="1" customHeight="1">
      <c r="B4948" s="36" t="str">
        <f t="shared" si="1714"/>
        <v>b</v>
      </c>
      <c r="C4948" s="42">
        <v>4</v>
      </c>
      <c r="D4948" s="42"/>
      <c r="F4948" s="343" t="s">
        <v>657</v>
      </c>
      <c r="G4948" s="47" t="s">
        <v>285</v>
      </c>
      <c r="H4948" s="103"/>
      <c r="I4948" s="94">
        <f t="shared" si="1712"/>
        <v>0</v>
      </c>
      <c r="J4948" s="104"/>
      <c r="K4948" s="104"/>
      <c r="L4948" s="94">
        <f t="shared" si="1713"/>
        <v>0</v>
      </c>
      <c r="M4948" s="104"/>
      <c r="N4948" s="104"/>
      <c r="R4948" s="352">
        <f>L4948-[1]გადასახდელები!L4948</f>
        <v>0</v>
      </c>
    </row>
    <row r="4949" spans="2:18" ht="20.25" hidden="1" customHeight="1">
      <c r="B4949" s="36" t="str">
        <f t="shared" si="1714"/>
        <v>b</v>
      </c>
      <c r="C4949" s="42">
        <v>4</v>
      </c>
      <c r="D4949" s="42"/>
      <c r="F4949" s="342" t="s">
        <v>570</v>
      </c>
      <c r="G4949" s="47" t="s">
        <v>286</v>
      </c>
      <c r="H4949" s="93">
        <f>H4950+H4969</f>
        <v>0</v>
      </c>
      <c r="I4949" s="94">
        <f t="shared" si="1712"/>
        <v>0</v>
      </c>
      <c r="J4949" s="95">
        <f>J4950+J4969</f>
        <v>0</v>
      </c>
      <c r="K4949" s="95">
        <f>K4950+K4969</f>
        <v>0</v>
      </c>
      <c r="L4949" s="94">
        <f t="shared" si="1713"/>
        <v>0</v>
      </c>
      <c r="M4949" s="95">
        <f>M4950+M4969</f>
        <v>0</v>
      </c>
      <c r="N4949" s="95">
        <f>N4950+N4969</f>
        <v>0</v>
      </c>
      <c r="O4949" s="82" t="s">
        <v>146</v>
      </c>
      <c r="R4949" s="352">
        <f>L4949-[1]გადასახდელები!L4949</f>
        <v>0</v>
      </c>
    </row>
    <row r="4950" spans="2:18" ht="20.25" hidden="1" customHeight="1">
      <c r="B4950" s="36" t="str">
        <f t="shared" si="1714"/>
        <v>b</v>
      </c>
      <c r="C4950" s="42">
        <v>5</v>
      </c>
      <c r="D4950" s="42"/>
      <c r="F4950" s="342" t="s">
        <v>569</v>
      </c>
      <c r="G4950" s="48" t="s">
        <v>287</v>
      </c>
      <c r="H4950" s="113">
        <f>SUM(H4951:H4968)</f>
        <v>0</v>
      </c>
      <c r="I4950" s="97">
        <f t="shared" si="1712"/>
        <v>0</v>
      </c>
      <c r="J4950" s="114">
        <f>SUM(J4951:J4968)</f>
        <v>0</v>
      </c>
      <c r="K4950" s="114">
        <f>SUM(K4951:K4968)</f>
        <v>0</v>
      </c>
      <c r="L4950" s="97">
        <f t="shared" si="1713"/>
        <v>0</v>
      </c>
      <c r="M4950" s="114">
        <f>SUM(M4951:M4968)</f>
        <v>0</v>
      </c>
      <c r="N4950" s="114">
        <f>SUM(N4951:N4968)</f>
        <v>0</v>
      </c>
      <c r="O4950" s="82" t="s">
        <v>146</v>
      </c>
      <c r="R4950" s="352">
        <f>L4950-[1]გადასახდელები!L4950</f>
        <v>0</v>
      </c>
    </row>
    <row r="4951" spans="2:18" ht="45" hidden="1" customHeight="1">
      <c r="B4951" s="36" t="str">
        <f t="shared" si="1714"/>
        <v>b</v>
      </c>
      <c r="C4951" s="42">
        <v>6</v>
      </c>
      <c r="D4951" s="42"/>
      <c r="F4951" s="343" t="s">
        <v>658</v>
      </c>
      <c r="G4951" s="45" t="s">
        <v>215</v>
      </c>
      <c r="H4951" s="99"/>
      <c r="I4951" s="105">
        <f t="shared" si="1712"/>
        <v>0</v>
      </c>
      <c r="J4951" s="100"/>
      <c r="K4951" s="100"/>
      <c r="L4951" s="105">
        <f t="shared" si="1713"/>
        <v>0</v>
      </c>
      <c r="M4951" s="100"/>
      <c r="N4951" s="100"/>
      <c r="R4951" s="352">
        <f>L4951-[1]გადასახდელები!L4951</f>
        <v>0</v>
      </c>
    </row>
    <row r="4952" spans="2:18" ht="20.25" hidden="1" customHeight="1">
      <c r="B4952" s="36" t="str">
        <f t="shared" si="1714"/>
        <v>b</v>
      </c>
      <c r="C4952" s="42">
        <v>6</v>
      </c>
      <c r="D4952" s="42"/>
      <c r="F4952" s="343" t="s">
        <v>659</v>
      </c>
      <c r="G4952" s="45" t="s">
        <v>288</v>
      </c>
      <c r="H4952" s="99"/>
      <c r="I4952" s="105">
        <f t="shared" si="1712"/>
        <v>0</v>
      </c>
      <c r="J4952" s="100"/>
      <c r="K4952" s="100"/>
      <c r="L4952" s="105">
        <f t="shared" si="1713"/>
        <v>0</v>
      </c>
      <c r="M4952" s="100"/>
      <c r="N4952" s="100"/>
      <c r="R4952" s="352">
        <f>L4952-[1]გადასახდელები!L4952</f>
        <v>0</v>
      </c>
    </row>
    <row r="4953" spans="2:18" ht="20.25" hidden="1" customHeight="1">
      <c r="B4953" s="36" t="str">
        <f t="shared" si="1714"/>
        <v>b</v>
      </c>
      <c r="C4953" s="42">
        <v>6</v>
      </c>
      <c r="D4953" s="42"/>
      <c r="F4953" s="343" t="s">
        <v>660</v>
      </c>
      <c r="G4953" s="45" t="s">
        <v>289</v>
      </c>
      <c r="H4953" s="99"/>
      <c r="I4953" s="105">
        <f t="shared" si="1712"/>
        <v>0</v>
      </c>
      <c r="J4953" s="100"/>
      <c r="K4953" s="100"/>
      <c r="L4953" s="105">
        <f t="shared" si="1713"/>
        <v>0</v>
      </c>
      <c r="M4953" s="100"/>
      <c r="N4953" s="100"/>
      <c r="R4953" s="352">
        <f>L4953-[1]გადასახდელები!L4953</f>
        <v>0</v>
      </c>
    </row>
    <row r="4954" spans="2:18" ht="20.25" hidden="1" customHeight="1">
      <c r="B4954" s="36" t="str">
        <f t="shared" si="1714"/>
        <v>b</v>
      </c>
      <c r="C4954" s="42">
        <v>6</v>
      </c>
      <c r="D4954" s="42"/>
      <c r="F4954" s="343" t="s">
        <v>661</v>
      </c>
      <c r="G4954" s="45" t="s">
        <v>216</v>
      </c>
      <c r="H4954" s="99"/>
      <c r="I4954" s="105">
        <f t="shared" si="1712"/>
        <v>0</v>
      </c>
      <c r="J4954" s="100"/>
      <c r="K4954" s="100"/>
      <c r="L4954" s="105">
        <f t="shared" si="1713"/>
        <v>0</v>
      </c>
      <c r="M4954" s="100"/>
      <c r="N4954" s="100"/>
      <c r="R4954" s="352">
        <f>L4954-[1]გადასახდელები!L4954</f>
        <v>0</v>
      </c>
    </row>
    <row r="4955" spans="2:18" ht="20.25" hidden="1" customHeight="1">
      <c r="B4955" s="36" t="str">
        <f t="shared" si="1714"/>
        <v>b</v>
      </c>
      <c r="C4955" s="42">
        <v>6</v>
      </c>
      <c r="D4955" s="42"/>
      <c r="F4955" s="343" t="s">
        <v>662</v>
      </c>
      <c r="G4955" s="45" t="s">
        <v>217</v>
      </c>
      <c r="H4955" s="99"/>
      <c r="I4955" s="105">
        <f t="shared" si="1712"/>
        <v>0</v>
      </c>
      <c r="J4955" s="100"/>
      <c r="K4955" s="100"/>
      <c r="L4955" s="105">
        <f t="shared" si="1713"/>
        <v>0</v>
      </c>
      <c r="M4955" s="100"/>
      <c r="N4955" s="100"/>
      <c r="R4955" s="352">
        <f>L4955-[1]გადასახდელები!L4955</f>
        <v>0</v>
      </c>
    </row>
    <row r="4956" spans="2:18" ht="20.25" hidden="1" customHeight="1">
      <c r="B4956" s="36" t="str">
        <f t="shared" si="1714"/>
        <v>b</v>
      </c>
      <c r="C4956" s="42">
        <v>6</v>
      </c>
      <c r="D4956" s="42"/>
      <c r="F4956" s="343" t="s">
        <v>571</v>
      </c>
      <c r="G4956" s="45" t="s">
        <v>290</v>
      </c>
      <c r="H4956" s="99"/>
      <c r="I4956" s="105">
        <f t="shared" si="1712"/>
        <v>0</v>
      </c>
      <c r="J4956" s="100"/>
      <c r="K4956" s="100"/>
      <c r="L4956" s="105">
        <f t="shared" si="1713"/>
        <v>0</v>
      </c>
      <c r="M4956" s="100"/>
      <c r="N4956" s="100"/>
      <c r="R4956" s="352">
        <f>L4956-[1]გადასახდელები!L4956</f>
        <v>0</v>
      </c>
    </row>
    <row r="4957" spans="2:18" ht="20.25" hidden="1" customHeight="1">
      <c r="B4957" s="36" t="str">
        <f t="shared" si="1714"/>
        <v>b</v>
      </c>
      <c r="C4957" s="42">
        <v>6</v>
      </c>
      <c r="D4957" s="42"/>
      <c r="F4957" s="343" t="s">
        <v>663</v>
      </c>
      <c r="G4957" s="45" t="s">
        <v>291</v>
      </c>
      <c r="H4957" s="99"/>
      <c r="I4957" s="105">
        <f t="shared" si="1712"/>
        <v>0</v>
      </c>
      <c r="J4957" s="100"/>
      <c r="K4957" s="100"/>
      <c r="L4957" s="105">
        <f t="shared" si="1713"/>
        <v>0</v>
      </c>
      <c r="M4957" s="100"/>
      <c r="N4957" s="100"/>
      <c r="R4957" s="352">
        <f>L4957-[1]გადასახდელები!L4957</f>
        <v>0</v>
      </c>
    </row>
    <row r="4958" spans="2:18" ht="20.25" hidden="1" customHeight="1">
      <c r="B4958" s="36" t="str">
        <f t="shared" si="1714"/>
        <v>b</v>
      </c>
      <c r="C4958" s="42">
        <v>6</v>
      </c>
      <c r="D4958" s="42"/>
      <c r="F4958" s="343" t="s">
        <v>664</v>
      </c>
      <c r="G4958" s="45" t="s">
        <v>218</v>
      </c>
      <c r="H4958" s="99"/>
      <c r="I4958" s="105">
        <f t="shared" si="1712"/>
        <v>0</v>
      </c>
      <c r="J4958" s="100"/>
      <c r="K4958" s="100"/>
      <c r="L4958" s="105">
        <f t="shared" si="1713"/>
        <v>0</v>
      </c>
      <c r="M4958" s="100"/>
      <c r="N4958" s="100"/>
      <c r="R4958" s="352">
        <f>L4958-[1]გადასახდელები!L4958</f>
        <v>0</v>
      </c>
    </row>
    <row r="4959" spans="2:18" ht="20.25" hidden="1" customHeight="1">
      <c r="B4959" s="36" t="str">
        <f t="shared" si="1714"/>
        <v>b</v>
      </c>
      <c r="C4959" s="42">
        <v>6</v>
      </c>
      <c r="D4959" s="42"/>
      <c r="F4959" s="343" t="s">
        <v>665</v>
      </c>
      <c r="G4959" s="45" t="s">
        <v>219</v>
      </c>
      <c r="H4959" s="99"/>
      <c r="I4959" s="105">
        <f t="shared" si="1712"/>
        <v>0</v>
      </c>
      <c r="J4959" s="100"/>
      <c r="K4959" s="100"/>
      <c r="L4959" s="105">
        <f t="shared" si="1713"/>
        <v>0</v>
      </c>
      <c r="M4959" s="100"/>
      <c r="N4959" s="100"/>
      <c r="R4959" s="352">
        <f>L4959-[1]გადასახდელები!L4959</f>
        <v>0</v>
      </c>
    </row>
    <row r="4960" spans="2:18" ht="20.25" hidden="1" customHeight="1">
      <c r="B4960" s="36" t="str">
        <f t="shared" si="1714"/>
        <v>b</v>
      </c>
      <c r="C4960" s="42">
        <v>6</v>
      </c>
      <c r="D4960" s="42"/>
      <c r="F4960" s="343" t="s">
        <v>666</v>
      </c>
      <c r="G4960" s="45" t="s">
        <v>220</v>
      </c>
      <c r="H4960" s="99"/>
      <c r="I4960" s="105">
        <f t="shared" si="1712"/>
        <v>0</v>
      </c>
      <c r="J4960" s="100"/>
      <c r="K4960" s="100"/>
      <c r="L4960" s="105">
        <f t="shared" si="1713"/>
        <v>0</v>
      </c>
      <c r="M4960" s="100"/>
      <c r="N4960" s="100"/>
      <c r="R4960" s="352">
        <f>L4960-[1]გადასახდელები!L4960</f>
        <v>0</v>
      </c>
    </row>
    <row r="4961" spans="2:18" ht="20.25" hidden="1" customHeight="1">
      <c r="B4961" s="36" t="str">
        <f t="shared" si="1714"/>
        <v>b</v>
      </c>
      <c r="C4961" s="42">
        <v>6</v>
      </c>
      <c r="D4961" s="42"/>
      <c r="F4961" s="343" t="s">
        <v>667</v>
      </c>
      <c r="G4961" s="45" t="s">
        <v>221</v>
      </c>
      <c r="H4961" s="99"/>
      <c r="I4961" s="105">
        <f t="shared" si="1712"/>
        <v>0</v>
      </c>
      <c r="J4961" s="100"/>
      <c r="K4961" s="100"/>
      <c r="L4961" s="105">
        <f t="shared" si="1713"/>
        <v>0</v>
      </c>
      <c r="M4961" s="100"/>
      <c r="N4961" s="100"/>
      <c r="R4961" s="352">
        <f>L4961-[1]გადასახდელები!L4961</f>
        <v>0</v>
      </c>
    </row>
    <row r="4962" spans="2:18" ht="20.25" hidden="1" customHeight="1">
      <c r="B4962" s="36" t="str">
        <f t="shared" si="1714"/>
        <v>b</v>
      </c>
      <c r="C4962" s="42">
        <v>6</v>
      </c>
      <c r="D4962" s="42"/>
      <c r="F4962" s="343" t="s">
        <v>668</v>
      </c>
      <c r="G4962" s="45" t="s">
        <v>222</v>
      </c>
      <c r="H4962" s="99"/>
      <c r="I4962" s="105">
        <f t="shared" si="1712"/>
        <v>0</v>
      </c>
      <c r="J4962" s="100"/>
      <c r="K4962" s="100"/>
      <c r="L4962" s="105">
        <f t="shared" si="1713"/>
        <v>0</v>
      </c>
      <c r="M4962" s="100"/>
      <c r="N4962" s="100"/>
      <c r="R4962" s="352">
        <f>L4962-[1]გადასახდელები!L4962</f>
        <v>0</v>
      </c>
    </row>
    <row r="4963" spans="2:18" ht="20.25" hidden="1" customHeight="1">
      <c r="B4963" s="36" t="str">
        <f t="shared" si="1714"/>
        <v>b</v>
      </c>
      <c r="C4963" s="42">
        <v>6</v>
      </c>
      <c r="D4963" s="42"/>
      <c r="F4963" s="343" t="s">
        <v>669</v>
      </c>
      <c r="G4963" s="45" t="s">
        <v>223</v>
      </c>
      <c r="H4963" s="99"/>
      <c r="I4963" s="105">
        <f t="shared" si="1712"/>
        <v>0</v>
      </c>
      <c r="J4963" s="100"/>
      <c r="K4963" s="100"/>
      <c r="L4963" s="105">
        <f t="shared" si="1713"/>
        <v>0</v>
      </c>
      <c r="M4963" s="100"/>
      <c r="N4963" s="100"/>
      <c r="R4963" s="352">
        <f>L4963-[1]გადასახდელები!L4963</f>
        <v>0</v>
      </c>
    </row>
    <row r="4964" spans="2:18" ht="36" hidden="1" customHeight="1">
      <c r="B4964" s="36" t="str">
        <f t="shared" si="1714"/>
        <v>b</v>
      </c>
      <c r="C4964" s="42">
        <v>6</v>
      </c>
      <c r="D4964" s="42"/>
      <c r="F4964" s="343" t="s">
        <v>670</v>
      </c>
      <c r="G4964" s="45" t="s">
        <v>224</v>
      </c>
      <c r="H4964" s="99"/>
      <c r="I4964" s="105">
        <f t="shared" si="1712"/>
        <v>0</v>
      </c>
      <c r="J4964" s="100"/>
      <c r="K4964" s="100"/>
      <c r="L4964" s="105">
        <f t="shared" ref="L4964:L4995" si="1715">M4964+N4964</f>
        <v>0</v>
      </c>
      <c r="M4964" s="100"/>
      <c r="N4964" s="100"/>
      <c r="R4964" s="352">
        <f>L4964-[1]გადასახდელები!L4964</f>
        <v>0</v>
      </c>
    </row>
    <row r="4965" spans="2:18" ht="48.75" hidden="1" customHeight="1">
      <c r="B4965" s="36" t="str">
        <f t="shared" si="1714"/>
        <v>b</v>
      </c>
      <c r="C4965" s="42">
        <v>6</v>
      </c>
      <c r="D4965" s="42"/>
      <c r="F4965" s="343" t="s">
        <v>671</v>
      </c>
      <c r="G4965" s="45" t="s">
        <v>225</v>
      </c>
      <c r="H4965" s="99"/>
      <c r="I4965" s="105">
        <f t="shared" si="1712"/>
        <v>0</v>
      </c>
      <c r="J4965" s="100"/>
      <c r="K4965" s="100"/>
      <c r="L4965" s="105">
        <f t="shared" si="1715"/>
        <v>0</v>
      </c>
      <c r="M4965" s="100"/>
      <c r="N4965" s="100"/>
      <c r="R4965" s="352">
        <f>L4965-[1]გადასახდელები!L4965</f>
        <v>0</v>
      </c>
    </row>
    <row r="4966" spans="2:18" ht="24.75" hidden="1" customHeight="1">
      <c r="B4966" s="36" t="str">
        <f t="shared" si="1714"/>
        <v>b</v>
      </c>
      <c r="C4966" s="42">
        <v>6</v>
      </c>
      <c r="D4966" s="42"/>
      <c r="F4966" s="343" t="s">
        <v>672</v>
      </c>
      <c r="G4966" s="45" t="s">
        <v>226</v>
      </c>
      <c r="H4966" s="99"/>
      <c r="I4966" s="105">
        <f t="shared" si="1712"/>
        <v>0</v>
      </c>
      <c r="J4966" s="100"/>
      <c r="K4966" s="100"/>
      <c r="L4966" s="105">
        <f t="shared" si="1715"/>
        <v>0</v>
      </c>
      <c r="M4966" s="100"/>
      <c r="N4966" s="100"/>
      <c r="R4966" s="352">
        <f>L4966-[1]გადასახდელები!L4966</f>
        <v>0</v>
      </c>
    </row>
    <row r="4967" spans="2:18" ht="24" hidden="1" customHeight="1">
      <c r="B4967" s="36" t="str">
        <f t="shared" si="1714"/>
        <v>b</v>
      </c>
      <c r="C4967" s="42">
        <v>6</v>
      </c>
      <c r="D4967" s="42"/>
      <c r="F4967" s="343" t="s">
        <v>673</v>
      </c>
      <c r="G4967" s="45" t="s">
        <v>227</v>
      </c>
      <c r="H4967" s="99"/>
      <c r="I4967" s="105">
        <f t="shared" si="1712"/>
        <v>0</v>
      </c>
      <c r="J4967" s="100"/>
      <c r="K4967" s="100"/>
      <c r="L4967" s="105">
        <f t="shared" si="1715"/>
        <v>0</v>
      </c>
      <c r="M4967" s="100"/>
      <c r="N4967" s="100"/>
      <c r="R4967" s="352">
        <f>L4967-[1]გადასახდელები!L4967</f>
        <v>0</v>
      </c>
    </row>
    <row r="4968" spans="2:18" ht="36.75" hidden="1" customHeight="1">
      <c r="B4968" s="36" t="str">
        <f t="shared" si="1714"/>
        <v>b</v>
      </c>
      <c r="C4968" s="42">
        <v>6</v>
      </c>
      <c r="D4968" s="42"/>
      <c r="F4968" s="343" t="s">
        <v>572</v>
      </c>
      <c r="G4968" s="45" t="s">
        <v>228</v>
      </c>
      <c r="H4968" s="99"/>
      <c r="I4968" s="105">
        <f t="shared" si="1712"/>
        <v>0</v>
      </c>
      <c r="J4968" s="100"/>
      <c r="K4968" s="100"/>
      <c r="L4968" s="105">
        <f t="shared" si="1715"/>
        <v>0</v>
      </c>
      <c r="M4968" s="100"/>
      <c r="N4968" s="100"/>
      <c r="R4968" s="352">
        <f>L4968-[1]გადასახდელები!L4968</f>
        <v>0</v>
      </c>
    </row>
    <row r="4969" spans="2:18" ht="24.75" hidden="1" customHeight="1">
      <c r="B4969" s="36" t="str">
        <f t="shared" si="1714"/>
        <v>b</v>
      </c>
      <c r="C4969" s="42">
        <v>5</v>
      </c>
      <c r="D4969" s="42"/>
      <c r="F4969" s="343" t="s">
        <v>573</v>
      </c>
      <c r="G4969" s="48" t="s">
        <v>193</v>
      </c>
      <c r="H4969" s="101"/>
      <c r="I4969" s="97">
        <f t="shared" si="1712"/>
        <v>0</v>
      </c>
      <c r="J4969" s="102"/>
      <c r="K4969" s="102"/>
      <c r="L4969" s="97">
        <f t="shared" si="1715"/>
        <v>0</v>
      </c>
      <c r="M4969" s="102"/>
      <c r="N4969" s="102"/>
      <c r="R4969" s="352">
        <f>L4969-[1]გადასახდელები!L4969</f>
        <v>0</v>
      </c>
    </row>
    <row r="4970" spans="2:18" ht="20.25" customHeight="1">
      <c r="B4970" s="36" t="str">
        <f t="shared" si="1714"/>
        <v>a</v>
      </c>
      <c r="C4970" s="42">
        <v>2</v>
      </c>
      <c r="D4970" s="42"/>
      <c r="E4970" s="24">
        <v>7063</v>
      </c>
      <c r="F4970" s="342" t="s">
        <v>574</v>
      </c>
      <c r="G4970" s="59" t="s">
        <v>292</v>
      </c>
      <c r="H4970" s="86">
        <f>H4971+H5018+H5026+H5025</f>
        <v>779</v>
      </c>
      <c r="I4970" s="87">
        <f t="shared" si="1712"/>
        <v>4935.5481399999999</v>
      </c>
      <c r="J4970" s="88">
        <f>J4971+J5018+J5026+J5025</f>
        <v>4449.9481399999995</v>
      </c>
      <c r="K4970" s="88">
        <f>K4971+K5018+K5026+K5025</f>
        <v>485.6</v>
      </c>
      <c r="L4970" s="87">
        <f t="shared" si="1715"/>
        <v>485.54400000000004</v>
      </c>
      <c r="M4970" s="88">
        <f>M4971+M5018+M5026+M5025</f>
        <v>354.85900000000004</v>
      </c>
      <c r="N4970" s="88">
        <f>N4971+N5018+N5026+N5025</f>
        <v>130.685</v>
      </c>
      <c r="O4970" s="82" t="s">
        <v>146</v>
      </c>
      <c r="P4970" s="35" t="s">
        <v>145</v>
      </c>
      <c r="R4970" s="352">
        <f>L4970-[1]გადასახდელები!L4970</f>
        <v>485.54400000000004</v>
      </c>
    </row>
    <row r="4971" spans="2:18" ht="20.25" customHeight="1">
      <c r="B4971" s="36" t="str">
        <f t="shared" si="1714"/>
        <v>a</v>
      </c>
      <c r="C4971" s="42">
        <v>3</v>
      </c>
      <c r="D4971" s="42"/>
      <c r="F4971" s="342" t="s">
        <v>575</v>
      </c>
      <c r="G4971" s="51" t="s">
        <v>293</v>
      </c>
      <c r="H4971" s="89">
        <f>H4972+H4984+H5013</f>
        <v>779</v>
      </c>
      <c r="I4971" s="90">
        <f t="shared" si="1712"/>
        <v>4935.5481399999999</v>
      </c>
      <c r="J4971" s="89">
        <f>J4972+J4984+J5013</f>
        <v>4449.9481399999995</v>
      </c>
      <c r="K4971" s="89">
        <f>K4972+K4984+K5013</f>
        <v>485.6</v>
      </c>
      <c r="L4971" s="90">
        <f t="shared" si="1715"/>
        <v>485.54400000000004</v>
      </c>
      <c r="M4971" s="89">
        <f>M4972+M4984+M5013</f>
        <v>354.85900000000004</v>
      </c>
      <c r="N4971" s="89">
        <f>N4972+N4984+N5013</f>
        <v>130.685</v>
      </c>
      <c r="O4971" s="82" t="s">
        <v>146</v>
      </c>
      <c r="P4971" s="35" t="s">
        <v>145</v>
      </c>
      <c r="R4971" s="352">
        <f>L4971-[1]გადასახდელები!L4971</f>
        <v>485.54400000000004</v>
      </c>
    </row>
    <row r="4972" spans="2:18" ht="20.25" customHeight="1">
      <c r="B4972" s="36" t="str">
        <f t="shared" si="1714"/>
        <v>a</v>
      </c>
      <c r="C4972" s="42">
        <v>4</v>
      </c>
      <c r="D4972" s="42"/>
      <c r="F4972" s="342" t="s">
        <v>576</v>
      </c>
      <c r="G4972" s="47" t="s">
        <v>294</v>
      </c>
      <c r="H4972" s="93">
        <f>H4973+H4974+H4975+H4976+H4977+H4978+H4979+H4980+H4981+H4982+H4983</f>
        <v>359.2</v>
      </c>
      <c r="I4972" s="94">
        <f t="shared" si="1712"/>
        <v>4935.5481399999999</v>
      </c>
      <c r="J4972" s="93">
        <f>J4973+J4974+J4975+J4976+J4977+J4978+J4979+J4980+J4981+J4982+J4983</f>
        <v>4449.9481399999995</v>
      </c>
      <c r="K4972" s="93">
        <f>K4973+K4974+K4975+K4976+K4977+K4978+K4979+K4980+K4981+K4982+K4983</f>
        <v>485.6</v>
      </c>
      <c r="L4972" s="94">
        <f t="shared" si="1715"/>
        <v>485.54400000000004</v>
      </c>
      <c r="M4972" s="93">
        <f>M4973+M4974+M4975+M4976+M4977+M4978+M4979+M4980+M4981+M4982+M4983</f>
        <v>354.85900000000004</v>
      </c>
      <c r="N4972" s="93">
        <f>N4973+N4974+N4975+N4976+N4977+N4978+N4979+N4980+N4981+N4982+N4983</f>
        <v>130.685</v>
      </c>
      <c r="O4972" s="82" t="s">
        <v>146</v>
      </c>
      <c r="P4972" s="35" t="s">
        <v>145</v>
      </c>
      <c r="R4972" s="352">
        <f>L4972-[1]გადასახდელები!L4972</f>
        <v>485.54400000000004</v>
      </c>
    </row>
    <row r="4973" spans="2:18" ht="20.25" customHeight="1">
      <c r="B4973" s="36" t="str">
        <f t="shared" si="1714"/>
        <v>a</v>
      </c>
      <c r="C4973" s="42">
        <v>5</v>
      </c>
      <c r="D4973" s="42"/>
      <c r="F4973" s="343" t="s">
        <v>577</v>
      </c>
      <c r="G4973" s="48" t="s">
        <v>295</v>
      </c>
      <c r="H4973" s="101"/>
      <c r="I4973" s="97">
        <f t="shared" si="1712"/>
        <v>124</v>
      </c>
      <c r="J4973" s="102"/>
      <c r="K4973" s="102">
        <v>124</v>
      </c>
      <c r="L4973" s="97">
        <f t="shared" si="1715"/>
        <v>133.298</v>
      </c>
      <c r="M4973" s="102">
        <v>20.815999999999999</v>
      </c>
      <c r="N4973" s="102">
        <f>112.482</f>
        <v>112.482</v>
      </c>
      <c r="O4973" s="115"/>
      <c r="P4973" s="35" t="s">
        <v>145</v>
      </c>
      <c r="R4973" s="352">
        <f>L4973-[1]გადასახდელები!L4973</f>
        <v>133.298</v>
      </c>
    </row>
    <row r="4974" spans="2:18" ht="20.25" customHeight="1">
      <c r="B4974" s="36" t="str">
        <f t="shared" si="1714"/>
        <v>a</v>
      </c>
      <c r="C4974" s="42">
        <v>5</v>
      </c>
      <c r="D4974" s="42"/>
      <c r="F4974" s="343" t="s">
        <v>578</v>
      </c>
      <c r="G4974" s="48" t="s">
        <v>296</v>
      </c>
      <c r="H4974" s="101"/>
      <c r="I4974" s="97">
        <f t="shared" si="1712"/>
        <v>745.8</v>
      </c>
      <c r="J4974" s="102">
        <v>745.8</v>
      </c>
      <c r="K4974" s="102"/>
      <c r="L4974" s="97">
        <f t="shared" si="1715"/>
        <v>74.201999999999998</v>
      </c>
      <c r="M4974" s="102">
        <v>73.481999999999999</v>
      </c>
      <c r="N4974" s="102">
        <v>0.72</v>
      </c>
      <c r="O4974" s="115"/>
      <c r="P4974" s="35" t="s">
        <v>145</v>
      </c>
      <c r="R4974" s="352">
        <f>L4974-[1]გადასახდელები!L4974</f>
        <v>74.201999999999998</v>
      </c>
    </row>
    <row r="4975" spans="2:18" ht="30.75" hidden="1" customHeight="1">
      <c r="B4975" s="36" t="str">
        <f t="shared" si="1714"/>
        <v>b</v>
      </c>
      <c r="C4975" s="42">
        <v>5</v>
      </c>
      <c r="D4975" s="42"/>
      <c r="F4975" s="343" t="s">
        <v>674</v>
      </c>
      <c r="G4975" s="52" t="s">
        <v>297</v>
      </c>
      <c r="H4975" s="101"/>
      <c r="I4975" s="97">
        <f t="shared" si="1712"/>
        <v>0</v>
      </c>
      <c r="J4975" s="102"/>
      <c r="K4975" s="102"/>
      <c r="L4975" s="97">
        <f t="shared" si="1715"/>
        <v>0</v>
      </c>
      <c r="M4975" s="102"/>
      <c r="N4975" s="102"/>
      <c r="O4975" s="115"/>
      <c r="P4975" s="35" t="s">
        <v>145</v>
      </c>
      <c r="R4975" s="352">
        <f>L4975-[1]გადასახდელები!L4975</f>
        <v>0</v>
      </c>
    </row>
    <row r="4976" spans="2:18" ht="20.25" hidden="1" customHeight="1">
      <c r="B4976" s="36" t="str">
        <f t="shared" si="1714"/>
        <v>b</v>
      </c>
      <c r="C4976" s="42">
        <v>5</v>
      </c>
      <c r="D4976" s="42"/>
      <c r="F4976" s="343" t="s">
        <v>579</v>
      </c>
      <c r="G4976" s="48" t="s">
        <v>298</v>
      </c>
      <c r="H4976" s="101"/>
      <c r="I4976" s="97">
        <f t="shared" si="1712"/>
        <v>0</v>
      </c>
      <c r="J4976" s="102"/>
      <c r="K4976" s="102"/>
      <c r="L4976" s="97">
        <f t="shared" si="1715"/>
        <v>0</v>
      </c>
      <c r="M4976" s="102"/>
      <c r="N4976" s="102"/>
      <c r="O4976" s="115"/>
      <c r="P4976" s="35" t="s">
        <v>145</v>
      </c>
      <c r="R4976" s="352">
        <f>L4976-[1]გადასახდელები!L4976</f>
        <v>0</v>
      </c>
    </row>
    <row r="4977" spans="2:18" ht="20.25" customHeight="1">
      <c r="B4977" s="36" t="str">
        <f t="shared" si="1714"/>
        <v>a</v>
      </c>
      <c r="C4977" s="42">
        <v>5</v>
      </c>
      <c r="D4977" s="42"/>
      <c r="F4977" s="343" t="s">
        <v>580</v>
      </c>
      <c r="G4977" s="48" t="s">
        <v>299</v>
      </c>
      <c r="H4977" s="101"/>
      <c r="I4977" s="97">
        <f t="shared" si="1712"/>
        <v>2769.4</v>
      </c>
      <c r="J4977" s="102">
        <v>2627.1</v>
      </c>
      <c r="K4977" s="102">
        <f>133+9.3</f>
        <v>142.30000000000001</v>
      </c>
      <c r="L4977" s="97">
        <f t="shared" si="1715"/>
        <v>9.2200000000000006</v>
      </c>
      <c r="M4977" s="102"/>
      <c r="N4977" s="102">
        <v>9.2200000000000006</v>
      </c>
      <c r="O4977" s="115"/>
      <c r="P4977" s="35" t="s">
        <v>145</v>
      </c>
      <c r="R4977" s="352">
        <f>L4977-[1]გადასახდელები!L4977</f>
        <v>9.2200000000000006</v>
      </c>
    </row>
    <row r="4978" spans="2:18" ht="30.75" hidden="1" customHeight="1">
      <c r="B4978" s="36" t="str">
        <f t="shared" si="1714"/>
        <v>b</v>
      </c>
      <c r="C4978" s="42">
        <v>5</v>
      </c>
      <c r="D4978" s="42"/>
      <c r="F4978" s="343" t="s">
        <v>581</v>
      </c>
      <c r="G4978" s="48" t="s">
        <v>300</v>
      </c>
      <c r="H4978" s="101"/>
      <c r="I4978" s="97">
        <f t="shared" si="1712"/>
        <v>0</v>
      </c>
      <c r="J4978" s="102"/>
      <c r="K4978" s="102"/>
      <c r="L4978" s="97">
        <f t="shared" si="1715"/>
        <v>0</v>
      </c>
      <c r="M4978" s="102"/>
      <c r="N4978" s="102"/>
      <c r="O4978" s="115"/>
      <c r="P4978" s="35" t="s">
        <v>145</v>
      </c>
      <c r="R4978" s="352">
        <f>L4978-[1]გადასახდელები!L4978</f>
        <v>0</v>
      </c>
    </row>
    <row r="4979" spans="2:18" ht="20.25" hidden="1" customHeight="1">
      <c r="B4979" s="36" t="str">
        <f t="shared" si="1714"/>
        <v>b</v>
      </c>
      <c r="C4979" s="42">
        <v>5</v>
      </c>
      <c r="D4979" s="42"/>
      <c r="F4979" s="343" t="s">
        <v>675</v>
      </c>
      <c r="G4979" s="48" t="s">
        <v>301</v>
      </c>
      <c r="H4979" s="101"/>
      <c r="I4979" s="97">
        <f t="shared" si="1712"/>
        <v>0</v>
      </c>
      <c r="J4979" s="102"/>
      <c r="K4979" s="102"/>
      <c r="L4979" s="97">
        <f t="shared" si="1715"/>
        <v>0</v>
      </c>
      <c r="M4979" s="102"/>
      <c r="N4979" s="102"/>
      <c r="O4979" s="115"/>
      <c r="P4979" s="35" t="s">
        <v>145</v>
      </c>
      <c r="R4979" s="352">
        <f>L4979-[1]გადასახდელები!L4979</f>
        <v>0</v>
      </c>
    </row>
    <row r="4980" spans="2:18" ht="48" customHeight="1">
      <c r="B4980" s="36" t="str">
        <f t="shared" si="1714"/>
        <v>a</v>
      </c>
      <c r="C4980" s="42">
        <v>5</v>
      </c>
      <c r="D4980" s="42"/>
      <c r="F4980" s="343" t="s">
        <v>582</v>
      </c>
      <c r="G4980" s="48" t="s">
        <v>302</v>
      </c>
      <c r="H4980" s="101"/>
      <c r="I4980" s="97">
        <f t="shared" si="1712"/>
        <v>793.2</v>
      </c>
      <c r="J4980" s="102">
        <v>793.2</v>
      </c>
      <c r="K4980" s="102"/>
      <c r="L4980" s="97">
        <f t="shared" si="1715"/>
        <v>0</v>
      </c>
      <c r="M4980" s="102"/>
      <c r="N4980" s="102"/>
      <c r="O4980" s="115"/>
      <c r="P4980" s="35" t="s">
        <v>145</v>
      </c>
      <c r="R4980" s="352">
        <f>L4980-[1]გადასახდელები!L4980</f>
        <v>0</v>
      </c>
    </row>
    <row r="4981" spans="2:18" ht="20.25" hidden="1" customHeight="1">
      <c r="B4981" s="36" t="str">
        <f t="shared" si="1714"/>
        <v>b</v>
      </c>
      <c r="C4981" s="42">
        <v>5</v>
      </c>
      <c r="D4981" s="42"/>
      <c r="F4981" s="343" t="s">
        <v>676</v>
      </c>
      <c r="G4981" s="48" t="s">
        <v>303</v>
      </c>
      <c r="H4981" s="101"/>
      <c r="I4981" s="97">
        <f t="shared" si="1712"/>
        <v>0</v>
      </c>
      <c r="J4981" s="102"/>
      <c r="K4981" s="102"/>
      <c r="L4981" s="97">
        <f t="shared" si="1715"/>
        <v>0</v>
      </c>
      <c r="M4981" s="102"/>
      <c r="N4981" s="102"/>
      <c r="O4981" s="115"/>
      <c r="P4981" s="35" t="s">
        <v>145</v>
      </c>
      <c r="R4981" s="352">
        <f>L4981-[1]გადასახდელები!L4981</f>
        <v>0</v>
      </c>
    </row>
    <row r="4982" spans="2:18" ht="20.25" hidden="1" customHeight="1">
      <c r="B4982" s="36" t="str">
        <f t="shared" si="1714"/>
        <v>b</v>
      </c>
      <c r="C4982" s="42">
        <v>5</v>
      </c>
      <c r="D4982" s="42"/>
      <c r="F4982" s="343" t="s">
        <v>677</v>
      </c>
      <c r="G4982" s="48" t="s">
        <v>304</v>
      </c>
      <c r="H4982" s="101"/>
      <c r="I4982" s="97">
        <f t="shared" si="1712"/>
        <v>0</v>
      </c>
      <c r="J4982" s="102"/>
      <c r="K4982" s="102"/>
      <c r="L4982" s="97">
        <f t="shared" si="1715"/>
        <v>0</v>
      </c>
      <c r="M4982" s="102"/>
      <c r="N4982" s="102"/>
      <c r="O4982" s="115"/>
      <c r="P4982" s="35" t="s">
        <v>145</v>
      </c>
      <c r="R4982" s="352">
        <f>L4982-[1]გადასახდელები!L4982</f>
        <v>0</v>
      </c>
    </row>
    <row r="4983" spans="2:18" ht="20.25" customHeight="1">
      <c r="B4983" s="36" t="str">
        <f t="shared" si="1714"/>
        <v>a</v>
      </c>
      <c r="C4983" s="42">
        <v>5</v>
      </c>
      <c r="D4983" s="42"/>
      <c r="F4983" s="343" t="s">
        <v>583</v>
      </c>
      <c r="G4983" s="48" t="s">
        <v>305</v>
      </c>
      <c r="H4983" s="101">
        <v>359.2</v>
      </c>
      <c r="I4983" s="97">
        <f t="shared" si="1712"/>
        <v>503.14814000000001</v>
      </c>
      <c r="J4983" s="102">
        <f>270.84814+13</f>
        <v>283.84814</v>
      </c>
      <c r="K4983" s="102">
        <v>219.3</v>
      </c>
      <c r="L4983" s="97">
        <f t="shared" si="1715"/>
        <v>268.82400000000001</v>
      </c>
      <c r="M4983" s="102">
        <f>1.372+33.841+13.172+55.187+156.989</f>
        <v>260.56100000000004</v>
      </c>
      <c r="N4983" s="102">
        <v>8.2629999999999999</v>
      </c>
      <c r="O4983" s="115"/>
      <c r="P4983" s="35" t="s">
        <v>145</v>
      </c>
      <c r="R4983" s="352">
        <f>L4983-[1]გადასახდელები!L4983</f>
        <v>268.82400000000001</v>
      </c>
    </row>
    <row r="4984" spans="2:18" ht="20.25" customHeight="1">
      <c r="B4984" s="36" t="str">
        <f t="shared" si="1714"/>
        <v>a</v>
      </c>
      <c r="C4984" s="42">
        <v>4</v>
      </c>
      <c r="D4984" s="42"/>
      <c r="F4984" s="342" t="s">
        <v>584</v>
      </c>
      <c r="G4984" s="47" t="s">
        <v>306</v>
      </c>
      <c r="H4984" s="93">
        <f>H4985+H4992</f>
        <v>419.8</v>
      </c>
      <c r="I4984" s="94">
        <f t="shared" si="1712"/>
        <v>0</v>
      </c>
      <c r="J4984" s="93">
        <f>J4985+J4992</f>
        <v>0</v>
      </c>
      <c r="K4984" s="93">
        <f>K4985+K4992</f>
        <v>0</v>
      </c>
      <c r="L4984" s="94">
        <f t="shared" si="1715"/>
        <v>0</v>
      </c>
      <c r="M4984" s="93">
        <f>M4985+M4992</f>
        <v>0</v>
      </c>
      <c r="N4984" s="93">
        <f>N4985+N4992</f>
        <v>0</v>
      </c>
      <c r="O4984" s="82" t="s">
        <v>146</v>
      </c>
      <c r="P4984" s="35" t="s">
        <v>145</v>
      </c>
      <c r="R4984" s="352">
        <f>L4984-[1]გადასახდელები!L4984</f>
        <v>0</v>
      </c>
    </row>
    <row r="4985" spans="2:18" ht="20.25" customHeight="1">
      <c r="B4985" s="36" t="str">
        <f t="shared" si="1714"/>
        <v>a</v>
      </c>
      <c r="C4985" s="42">
        <v>5</v>
      </c>
      <c r="D4985" s="42"/>
      <c r="F4985" s="342" t="s">
        <v>585</v>
      </c>
      <c r="G4985" s="48" t="s">
        <v>307</v>
      </c>
      <c r="H4985" s="96">
        <f>SUM(H4986:H4991)</f>
        <v>419.8</v>
      </c>
      <c r="I4985" s="97">
        <f t="shared" si="1712"/>
        <v>0</v>
      </c>
      <c r="J4985" s="96">
        <f>SUM(J4986:J4991)</f>
        <v>0</v>
      </c>
      <c r="K4985" s="96">
        <f>SUM(K4986:K4991)</f>
        <v>0</v>
      </c>
      <c r="L4985" s="97">
        <f t="shared" si="1715"/>
        <v>0</v>
      </c>
      <c r="M4985" s="96">
        <f>SUM(M4986:M4991)</f>
        <v>0</v>
      </c>
      <c r="N4985" s="96">
        <f>SUM(N4986:N4991)</f>
        <v>0</v>
      </c>
      <c r="O4985" s="82" t="s">
        <v>146</v>
      </c>
      <c r="P4985" s="35" t="s">
        <v>145</v>
      </c>
      <c r="R4985" s="352">
        <f>L4985-[1]გადასახდელები!L4985</f>
        <v>0</v>
      </c>
    </row>
    <row r="4986" spans="2:18" ht="20.25" hidden="1" customHeight="1">
      <c r="B4986" s="36" t="str">
        <f t="shared" si="1714"/>
        <v>b</v>
      </c>
      <c r="C4986" s="42">
        <v>6</v>
      </c>
      <c r="D4986" s="42"/>
      <c r="F4986" s="343" t="s">
        <v>586</v>
      </c>
      <c r="G4986" s="53" t="s">
        <v>308</v>
      </c>
      <c r="H4986" s="99"/>
      <c r="I4986" s="105">
        <f t="shared" si="1712"/>
        <v>0</v>
      </c>
      <c r="J4986" s="100"/>
      <c r="K4986" s="100"/>
      <c r="L4986" s="105">
        <f t="shared" si="1715"/>
        <v>0</v>
      </c>
      <c r="M4986" s="100"/>
      <c r="N4986" s="100"/>
      <c r="O4986" s="115"/>
      <c r="P4986" s="35" t="s">
        <v>145</v>
      </c>
      <c r="R4986" s="352">
        <f>L4986-[1]გადასახდელები!L4986</f>
        <v>0</v>
      </c>
    </row>
    <row r="4987" spans="2:18" ht="20.25" hidden="1" customHeight="1">
      <c r="B4987" s="36" t="str">
        <f t="shared" si="1714"/>
        <v>b</v>
      </c>
      <c r="C4987" s="42">
        <v>6</v>
      </c>
      <c r="D4987" s="42"/>
      <c r="F4987" s="343" t="s">
        <v>678</v>
      </c>
      <c r="G4987" s="53" t="s">
        <v>309</v>
      </c>
      <c r="H4987" s="99"/>
      <c r="I4987" s="105">
        <f t="shared" si="1712"/>
        <v>0</v>
      </c>
      <c r="J4987" s="100"/>
      <c r="K4987" s="100"/>
      <c r="L4987" s="105">
        <f t="shared" si="1715"/>
        <v>0</v>
      </c>
      <c r="M4987" s="100"/>
      <c r="N4987" s="100"/>
      <c r="O4987" s="115"/>
      <c r="P4987" s="35" t="s">
        <v>145</v>
      </c>
      <c r="R4987" s="352">
        <f>L4987-[1]გადასახდელები!L4987</f>
        <v>0</v>
      </c>
    </row>
    <row r="4988" spans="2:18" ht="20.25" hidden="1" customHeight="1">
      <c r="B4988" s="36" t="str">
        <f t="shared" si="1714"/>
        <v>b</v>
      </c>
      <c r="C4988" s="42">
        <v>6</v>
      </c>
      <c r="D4988" s="42"/>
      <c r="F4988" s="343" t="s">
        <v>679</v>
      </c>
      <c r="G4988" s="53" t="s">
        <v>310</v>
      </c>
      <c r="H4988" s="99"/>
      <c r="I4988" s="105">
        <f t="shared" si="1712"/>
        <v>0</v>
      </c>
      <c r="J4988" s="100"/>
      <c r="K4988" s="100"/>
      <c r="L4988" s="105">
        <f t="shared" si="1715"/>
        <v>0</v>
      </c>
      <c r="M4988" s="100"/>
      <c r="N4988" s="100"/>
      <c r="O4988" s="115"/>
      <c r="P4988" s="35" t="s">
        <v>145</v>
      </c>
      <c r="R4988" s="352">
        <f>L4988-[1]გადასახდელები!L4988</f>
        <v>0</v>
      </c>
    </row>
    <row r="4989" spans="2:18" ht="20.25" hidden="1" customHeight="1">
      <c r="B4989" s="36" t="str">
        <f t="shared" si="1714"/>
        <v>b</v>
      </c>
      <c r="C4989" s="42">
        <v>6</v>
      </c>
      <c r="D4989" s="42"/>
      <c r="F4989" s="343" t="s">
        <v>680</v>
      </c>
      <c r="G4989" s="53" t="s">
        <v>311</v>
      </c>
      <c r="H4989" s="99"/>
      <c r="I4989" s="105">
        <f t="shared" si="1712"/>
        <v>0</v>
      </c>
      <c r="J4989" s="100"/>
      <c r="K4989" s="100"/>
      <c r="L4989" s="105">
        <f t="shared" si="1715"/>
        <v>0</v>
      </c>
      <c r="M4989" s="100"/>
      <c r="N4989" s="100"/>
      <c r="O4989" s="115"/>
      <c r="P4989" s="35" t="s">
        <v>145</v>
      </c>
      <c r="R4989" s="352">
        <f>L4989-[1]გადასახდელები!L4989</f>
        <v>0</v>
      </c>
    </row>
    <row r="4990" spans="2:18" ht="20.25" customHeight="1" thickBot="1">
      <c r="B4990" s="36" t="str">
        <f t="shared" si="1714"/>
        <v>a</v>
      </c>
      <c r="C4990" s="42">
        <v>6</v>
      </c>
      <c r="D4990" s="42"/>
      <c r="F4990" s="343" t="s">
        <v>681</v>
      </c>
      <c r="G4990" s="53" t="s">
        <v>312</v>
      </c>
      <c r="H4990" s="99">
        <v>419.8</v>
      </c>
      <c r="I4990" s="105">
        <f t="shared" ref="I4990:I5053" si="1716">J4990+K4990</f>
        <v>0</v>
      </c>
      <c r="J4990" s="100"/>
      <c r="K4990" s="100"/>
      <c r="L4990" s="105">
        <f t="shared" si="1715"/>
        <v>0</v>
      </c>
      <c r="M4990" s="100"/>
      <c r="N4990" s="100"/>
      <c r="O4990" s="115"/>
      <c r="P4990" s="35" t="s">
        <v>145</v>
      </c>
      <c r="R4990" s="352">
        <f>L4990-[1]გადასახდელები!L4990</f>
        <v>0</v>
      </c>
    </row>
    <row r="4991" spans="2:18" ht="20.25" hidden="1" customHeight="1">
      <c r="B4991" s="36" t="str">
        <f t="shared" si="1714"/>
        <v>b</v>
      </c>
      <c r="C4991" s="42">
        <v>6</v>
      </c>
      <c r="D4991" s="42"/>
      <c r="F4991" s="343" t="s">
        <v>682</v>
      </c>
      <c r="G4991" s="53" t="s">
        <v>313</v>
      </c>
      <c r="H4991" s="99"/>
      <c r="I4991" s="105">
        <f t="shared" si="1716"/>
        <v>0</v>
      </c>
      <c r="J4991" s="100"/>
      <c r="K4991" s="100"/>
      <c r="L4991" s="105">
        <f t="shared" si="1715"/>
        <v>0</v>
      </c>
      <c r="M4991" s="100"/>
      <c r="N4991" s="100"/>
      <c r="O4991" s="115"/>
      <c r="P4991" s="35" t="s">
        <v>145</v>
      </c>
      <c r="R4991" s="352">
        <f>L4991-[1]გადასახდელები!L4991</f>
        <v>0</v>
      </c>
    </row>
    <row r="4992" spans="2:18" ht="20.25" hidden="1" customHeight="1">
      <c r="B4992" s="36" t="str">
        <f t="shared" si="1714"/>
        <v>b</v>
      </c>
      <c r="C4992" s="42">
        <v>5</v>
      </c>
      <c r="D4992" s="42"/>
      <c r="F4992" s="342" t="s">
        <v>587</v>
      </c>
      <c r="G4992" s="48" t="s">
        <v>314</v>
      </c>
      <c r="H4992" s="96">
        <f>SUM(H4993:H5012)</f>
        <v>0</v>
      </c>
      <c r="I4992" s="97">
        <f t="shared" si="1716"/>
        <v>0</v>
      </c>
      <c r="J4992" s="96">
        <f>SUM(J4993:J5012)</f>
        <v>0</v>
      </c>
      <c r="K4992" s="96">
        <f>SUM(K4993:K5012)</f>
        <v>0</v>
      </c>
      <c r="L4992" s="97">
        <f t="shared" si="1715"/>
        <v>0</v>
      </c>
      <c r="M4992" s="96">
        <f>SUM(M4993:M5012)</f>
        <v>0</v>
      </c>
      <c r="N4992" s="96">
        <f>SUM(N4993:N5012)</f>
        <v>0</v>
      </c>
      <c r="O4992" s="82" t="s">
        <v>146</v>
      </c>
      <c r="P4992" s="35" t="s">
        <v>145</v>
      </c>
      <c r="R4992" s="352">
        <f>L4992-[1]გადასახდელები!L4992</f>
        <v>0</v>
      </c>
    </row>
    <row r="4993" spans="2:18" ht="20.25" hidden="1" customHeight="1">
      <c r="B4993" s="36" t="str">
        <f t="shared" si="1714"/>
        <v>b</v>
      </c>
      <c r="C4993" s="42">
        <v>6</v>
      </c>
      <c r="D4993" s="42"/>
      <c r="F4993" s="343" t="s">
        <v>683</v>
      </c>
      <c r="G4993" s="54" t="s">
        <v>315</v>
      </c>
      <c r="H4993" s="116"/>
      <c r="I4993" s="105">
        <f t="shared" si="1716"/>
        <v>0</v>
      </c>
      <c r="J4993" s="117"/>
      <c r="K4993" s="117"/>
      <c r="L4993" s="105">
        <f t="shared" si="1715"/>
        <v>0</v>
      </c>
      <c r="M4993" s="117"/>
      <c r="N4993" s="117"/>
      <c r="P4993" s="35" t="s">
        <v>145</v>
      </c>
      <c r="R4993" s="352">
        <f>L4993-[1]გადასახდელები!L4993</f>
        <v>0</v>
      </c>
    </row>
    <row r="4994" spans="2:18" ht="20.25" hidden="1" customHeight="1">
      <c r="B4994" s="36" t="str">
        <f t="shared" si="1714"/>
        <v>b</v>
      </c>
      <c r="C4994" s="42">
        <v>6</v>
      </c>
      <c r="D4994" s="42"/>
      <c r="F4994" s="343" t="s">
        <v>684</v>
      </c>
      <c r="G4994" s="54" t="s">
        <v>316</v>
      </c>
      <c r="H4994" s="116"/>
      <c r="I4994" s="105">
        <f t="shared" si="1716"/>
        <v>0</v>
      </c>
      <c r="J4994" s="117"/>
      <c r="K4994" s="117"/>
      <c r="L4994" s="105">
        <f t="shared" si="1715"/>
        <v>0</v>
      </c>
      <c r="M4994" s="117"/>
      <c r="N4994" s="117"/>
      <c r="P4994" s="35" t="s">
        <v>145</v>
      </c>
      <c r="R4994" s="352">
        <f>L4994-[1]გადასახდელები!L4994</f>
        <v>0</v>
      </c>
    </row>
    <row r="4995" spans="2:18" ht="30.75" hidden="1" customHeight="1">
      <c r="B4995" s="36" t="str">
        <f t="shared" si="1714"/>
        <v>b</v>
      </c>
      <c r="C4995" s="42">
        <v>6</v>
      </c>
      <c r="D4995" s="42"/>
      <c r="F4995" s="343" t="s">
        <v>588</v>
      </c>
      <c r="G4995" s="54" t="s">
        <v>317</v>
      </c>
      <c r="H4995" s="116"/>
      <c r="I4995" s="105">
        <f t="shared" si="1716"/>
        <v>0</v>
      </c>
      <c r="J4995" s="117"/>
      <c r="K4995" s="117"/>
      <c r="L4995" s="105">
        <f t="shared" si="1715"/>
        <v>0</v>
      </c>
      <c r="M4995" s="117"/>
      <c r="N4995" s="117"/>
      <c r="P4995" s="35" t="s">
        <v>145</v>
      </c>
      <c r="R4995" s="352">
        <f>L4995-[1]გადასახდელები!L4995</f>
        <v>0</v>
      </c>
    </row>
    <row r="4996" spans="2:18" ht="30.75" hidden="1" customHeight="1">
      <c r="B4996" s="36" t="str">
        <f t="shared" si="1714"/>
        <v>b</v>
      </c>
      <c r="C4996" s="42">
        <v>6</v>
      </c>
      <c r="D4996" s="42"/>
      <c r="F4996" s="343" t="s">
        <v>685</v>
      </c>
      <c r="G4996" s="54" t="s">
        <v>318</v>
      </c>
      <c r="H4996" s="116"/>
      <c r="I4996" s="105">
        <f t="shared" si="1716"/>
        <v>0</v>
      </c>
      <c r="J4996" s="117"/>
      <c r="K4996" s="117"/>
      <c r="L4996" s="105">
        <f t="shared" ref="L4996:L5026" si="1717">M4996+N4996</f>
        <v>0</v>
      </c>
      <c r="M4996" s="117"/>
      <c r="N4996" s="117"/>
      <c r="P4996" s="35" t="s">
        <v>145</v>
      </c>
      <c r="R4996" s="352">
        <f>L4996-[1]გადასახდელები!L4996</f>
        <v>0</v>
      </c>
    </row>
    <row r="4997" spans="2:18" ht="20.25" hidden="1" customHeight="1">
      <c r="B4997" s="36" t="str">
        <f t="shared" si="1714"/>
        <v>b</v>
      </c>
      <c r="C4997" s="42">
        <v>6</v>
      </c>
      <c r="D4997" s="42"/>
      <c r="F4997" s="343" t="s">
        <v>589</v>
      </c>
      <c r="G4997" s="54" t="s">
        <v>319</v>
      </c>
      <c r="H4997" s="116"/>
      <c r="I4997" s="105">
        <f t="shared" si="1716"/>
        <v>0</v>
      </c>
      <c r="J4997" s="117"/>
      <c r="K4997" s="117"/>
      <c r="L4997" s="105">
        <f t="shared" si="1717"/>
        <v>0</v>
      </c>
      <c r="M4997" s="117"/>
      <c r="N4997" s="117"/>
      <c r="P4997" s="35" t="s">
        <v>145</v>
      </c>
      <c r="R4997" s="352">
        <f>L4997-[1]გადასახდელები!L4997</f>
        <v>0</v>
      </c>
    </row>
    <row r="4998" spans="2:18" ht="20.25" hidden="1" customHeight="1">
      <c r="B4998" s="36" t="str">
        <f t="shared" si="1714"/>
        <v>b</v>
      </c>
      <c r="C4998" s="42">
        <v>6</v>
      </c>
      <c r="D4998" s="42"/>
      <c r="F4998" s="343" t="s">
        <v>686</v>
      </c>
      <c r="G4998" s="54" t="s">
        <v>320</v>
      </c>
      <c r="H4998" s="116"/>
      <c r="I4998" s="105">
        <f t="shared" si="1716"/>
        <v>0</v>
      </c>
      <c r="J4998" s="117"/>
      <c r="K4998" s="117"/>
      <c r="L4998" s="105">
        <f t="shared" si="1717"/>
        <v>0</v>
      </c>
      <c r="M4998" s="117"/>
      <c r="N4998" s="117"/>
      <c r="P4998" s="35" t="s">
        <v>145</v>
      </c>
      <c r="R4998" s="352">
        <f>L4998-[1]გადასახდელები!L4998</f>
        <v>0</v>
      </c>
    </row>
    <row r="4999" spans="2:18" ht="30.75" hidden="1" customHeight="1">
      <c r="B4999" s="36" t="str">
        <f t="shared" ref="B4999:B5062" si="1718">IF(H4999+I4999+L4999&gt;0,"a","b")</f>
        <v>b</v>
      </c>
      <c r="C4999" s="42">
        <v>6</v>
      </c>
      <c r="D4999" s="42"/>
      <c r="F4999" s="343" t="s">
        <v>687</v>
      </c>
      <c r="G4999" s="54" t="s">
        <v>321</v>
      </c>
      <c r="H4999" s="116"/>
      <c r="I4999" s="105">
        <f t="shared" si="1716"/>
        <v>0</v>
      </c>
      <c r="J4999" s="117"/>
      <c r="K4999" s="117"/>
      <c r="L4999" s="105">
        <f t="shared" si="1717"/>
        <v>0</v>
      </c>
      <c r="M4999" s="117"/>
      <c r="N4999" s="117"/>
      <c r="P4999" s="35" t="s">
        <v>145</v>
      </c>
      <c r="R4999" s="352">
        <f>L4999-[1]გადასახდელები!L4999</f>
        <v>0</v>
      </c>
    </row>
    <row r="5000" spans="2:18" ht="20.25" hidden="1" customHeight="1">
      <c r="B5000" s="36" t="str">
        <f t="shared" si="1718"/>
        <v>b</v>
      </c>
      <c r="C5000" s="42">
        <v>6</v>
      </c>
      <c r="D5000" s="42"/>
      <c r="F5000" s="343" t="s">
        <v>590</v>
      </c>
      <c r="G5000" s="54" t="s">
        <v>322</v>
      </c>
      <c r="H5000" s="116"/>
      <c r="I5000" s="105">
        <f t="shared" si="1716"/>
        <v>0</v>
      </c>
      <c r="J5000" s="117"/>
      <c r="K5000" s="117"/>
      <c r="L5000" s="105">
        <f t="shared" si="1717"/>
        <v>0</v>
      </c>
      <c r="M5000" s="117"/>
      <c r="N5000" s="117"/>
      <c r="P5000" s="35" t="s">
        <v>145</v>
      </c>
      <c r="R5000" s="352">
        <f>L5000-[1]გადასახდელები!L5000</f>
        <v>0</v>
      </c>
    </row>
    <row r="5001" spans="2:18" ht="20.25" hidden="1" customHeight="1">
      <c r="B5001" s="36" t="str">
        <f t="shared" si="1718"/>
        <v>b</v>
      </c>
      <c r="C5001" s="42">
        <v>6</v>
      </c>
      <c r="D5001" s="42"/>
      <c r="F5001" s="343" t="s">
        <v>688</v>
      </c>
      <c r="G5001" s="54" t="s">
        <v>323</v>
      </c>
      <c r="H5001" s="116"/>
      <c r="I5001" s="105">
        <f t="shared" si="1716"/>
        <v>0</v>
      </c>
      <c r="J5001" s="117"/>
      <c r="K5001" s="117"/>
      <c r="L5001" s="105">
        <f t="shared" si="1717"/>
        <v>0</v>
      </c>
      <c r="M5001" s="117"/>
      <c r="N5001" s="117"/>
      <c r="P5001" s="35" t="s">
        <v>145</v>
      </c>
      <c r="R5001" s="352">
        <f>L5001-[1]გადასახდელები!L5001</f>
        <v>0</v>
      </c>
    </row>
    <row r="5002" spans="2:18" ht="20.25" hidden="1" customHeight="1">
      <c r="B5002" s="36" t="str">
        <f t="shared" si="1718"/>
        <v>b</v>
      </c>
      <c r="C5002" s="42">
        <v>6</v>
      </c>
      <c r="D5002" s="42"/>
      <c r="F5002" s="343" t="s">
        <v>689</v>
      </c>
      <c r="G5002" s="54" t="s">
        <v>324</v>
      </c>
      <c r="H5002" s="116"/>
      <c r="I5002" s="105">
        <f t="shared" si="1716"/>
        <v>0</v>
      </c>
      <c r="J5002" s="117"/>
      <c r="K5002" s="117"/>
      <c r="L5002" s="105">
        <f t="shared" si="1717"/>
        <v>0</v>
      </c>
      <c r="M5002" s="117"/>
      <c r="N5002" s="117"/>
      <c r="P5002" s="35" t="s">
        <v>145</v>
      </c>
      <c r="R5002" s="352">
        <f>L5002-[1]გადასახდელები!L5002</f>
        <v>0</v>
      </c>
    </row>
    <row r="5003" spans="2:18" ht="20.25" hidden="1" customHeight="1">
      <c r="B5003" s="36" t="str">
        <f t="shared" si="1718"/>
        <v>b</v>
      </c>
      <c r="C5003" s="42">
        <v>6</v>
      </c>
      <c r="D5003" s="42"/>
      <c r="F5003" s="343" t="s">
        <v>690</v>
      </c>
      <c r="G5003" s="54" t="s">
        <v>325</v>
      </c>
      <c r="H5003" s="116"/>
      <c r="I5003" s="105">
        <f t="shared" si="1716"/>
        <v>0</v>
      </c>
      <c r="J5003" s="117"/>
      <c r="K5003" s="117"/>
      <c r="L5003" s="105">
        <f t="shared" si="1717"/>
        <v>0</v>
      </c>
      <c r="M5003" s="117"/>
      <c r="N5003" s="117"/>
      <c r="P5003" s="35" t="s">
        <v>145</v>
      </c>
      <c r="R5003" s="352">
        <f>L5003-[1]გადასახდელები!L5003</f>
        <v>0</v>
      </c>
    </row>
    <row r="5004" spans="2:18" ht="20.25" hidden="1" customHeight="1">
      <c r="B5004" s="36" t="str">
        <f t="shared" si="1718"/>
        <v>b</v>
      </c>
      <c r="C5004" s="42">
        <v>6</v>
      </c>
      <c r="D5004" s="42"/>
      <c r="F5004" s="343" t="s">
        <v>691</v>
      </c>
      <c r="G5004" s="54" t="s">
        <v>326</v>
      </c>
      <c r="H5004" s="116"/>
      <c r="I5004" s="105">
        <f t="shared" si="1716"/>
        <v>0</v>
      </c>
      <c r="J5004" s="117"/>
      <c r="K5004" s="117"/>
      <c r="L5004" s="105">
        <f t="shared" si="1717"/>
        <v>0</v>
      </c>
      <c r="M5004" s="117"/>
      <c r="N5004" s="117"/>
      <c r="P5004" s="35" t="s">
        <v>145</v>
      </c>
      <c r="R5004" s="352">
        <f>L5004-[1]გადასახდელები!L5004</f>
        <v>0</v>
      </c>
    </row>
    <row r="5005" spans="2:18" ht="20.25" hidden="1" customHeight="1">
      <c r="B5005" s="36" t="str">
        <f t="shared" si="1718"/>
        <v>b</v>
      </c>
      <c r="C5005" s="42">
        <v>6</v>
      </c>
      <c r="D5005" s="42"/>
      <c r="F5005" s="343" t="s">
        <v>692</v>
      </c>
      <c r="G5005" s="54" t="s">
        <v>327</v>
      </c>
      <c r="H5005" s="116"/>
      <c r="I5005" s="105">
        <f t="shared" si="1716"/>
        <v>0</v>
      </c>
      <c r="J5005" s="117"/>
      <c r="K5005" s="117"/>
      <c r="L5005" s="105">
        <f t="shared" si="1717"/>
        <v>0</v>
      </c>
      <c r="M5005" s="117"/>
      <c r="N5005" s="117"/>
      <c r="P5005" s="35" t="s">
        <v>145</v>
      </c>
      <c r="R5005" s="352">
        <f>L5005-[1]გადასახდელები!L5005</f>
        <v>0</v>
      </c>
    </row>
    <row r="5006" spans="2:18" ht="20.25" hidden="1" customHeight="1">
      <c r="B5006" s="36" t="str">
        <f t="shared" si="1718"/>
        <v>b</v>
      </c>
      <c r="C5006" s="42">
        <v>6</v>
      </c>
      <c r="D5006" s="42"/>
      <c r="F5006" s="343" t="s">
        <v>693</v>
      </c>
      <c r="G5006" s="54" t="s">
        <v>328</v>
      </c>
      <c r="H5006" s="116"/>
      <c r="I5006" s="105">
        <f t="shared" si="1716"/>
        <v>0</v>
      </c>
      <c r="J5006" s="117"/>
      <c r="K5006" s="117"/>
      <c r="L5006" s="105">
        <f t="shared" si="1717"/>
        <v>0</v>
      </c>
      <c r="M5006" s="117"/>
      <c r="N5006" s="117"/>
      <c r="P5006" s="35" t="s">
        <v>145</v>
      </c>
      <c r="R5006" s="352">
        <f>L5006-[1]გადასახდელები!L5006</f>
        <v>0</v>
      </c>
    </row>
    <row r="5007" spans="2:18" ht="20.25" hidden="1" customHeight="1">
      <c r="B5007" s="36" t="str">
        <f t="shared" si="1718"/>
        <v>b</v>
      </c>
      <c r="C5007" s="42">
        <v>6</v>
      </c>
      <c r="D5007" s="42"/>
      <c r="F5007" s="343" t="s">
        <v>694</v>
      </c>
      <c r="G5007" s="54" t="s">
        <v>329</v>
      </c>
      <c r="H5007" s="116"/>
      <c r="I5007" s="105">
        <f t="shared" si="1716"/>
        <v>0</v>
      </c>
      <c r="J5007" s="117"/>
      <c r="K5007" s="117"/>
      <c r="L5007" s="105">
        <f t="shared" si="1717"/>
        <v>0</v>
      </c>
      <c r="M5007" s="117"/>
      <c r="N5007" s="117"/>
      <c r="P5007" s="35" t="s">
        <v>145</v>
      </c>
      <c r="R5007" s="352">
        <f>L5007-[1]გადასახდელები!L5007</f>
        <v>0</v>
      </c>
    </row>
    <row r="5008" spans="2:18" ht="20.25" hidden="1" customHeight="1">
      <c r="B5008" s="36" t="str">
        <f t="shared" si="1718"/>
        <v>b</v>
      </c>
      <c r="C5008" s="42">
        <v>6</v>
      </c>
      <c r="D5008" s="42"/>
      <c r="F5008" s="343" t="s">
        <v>695</v>
      </c>
      <c r="G5008" s="54" t="s">
        <v>330</v>
      </c>
      <c r="H5008" s="116"/>
      <c r="I5008" s="105">
        <f t="shared" si="1716"/>
        <v>0</v>
      </c>
      <c r="J5008" s="117"/>
      <c r="K5008" s="117"/>
      <c r="L5008" s="105">
        <f t="shared" si="1717"/>
        <v>0</v>
      </c>
      <c r="M5008" s="117"/>
      <c r="N5008" s="117"/>
      <c r="P5008" s="35" t="s">
        <v>145</v>
      </c>
      <c r="R5008" s="352">
        <f>L5008-[1]გადასახდელები!L5008</f>
        <v>0</v>
      </c>
    </row>
    <row r="5009" spans="2:18" ht="20.25" hidden="1" customHeight="1">
      <c r="B5009" s="36" t="str">
        <f t="shared" si="1718"/>
        <v>b</v>
      </c>
      <c r="C5009" s="42">
        <v>6</v>
      </c>
      <c r="D5009" s="42"/>
      <c r="F5009" s="343" t="s">
        <v>696</v>
      </c>
      <c r="G5009" s="54" t="s">
        <v>331</v>
      </c>
      <c r="H5009" s="116"/>
      <c r="I5009" s="105">
        <f t="shared" si="1716"/>
        <v>0</v>
      </c>
      <c r="J5009" s="117"/>
      <c r="K5009" s="117"/>
      <c r="L5009" s="105">
        <f t="shared" si="1717"/>
        <v>0</v>
      </c>
      <c r="M5009" s="117"/>
      <c r="N5009" s="117"/>
      <c r="P5009" s="35" t="s">
        <v>145</v>
      </c>
      <c r="R5009" s="352">
        <f>L5009-[1]გადასახდელები!L5009</f>
        <v>0</v>
      </c>
    </row>
    <row r="5010" spans="2:18" ht="20.25" hidden="1" customHeight="1">
      <c r="B5010" s="36" t="str">
        <f t="shared" si="1718"/>
        <v>b</v>
      </c>
      <c r="C5010" s="42">
        <v>6</v>
      </c>
      <c r="D5010" s="42"/>
      <c r="F5010" s="343" t="s">
        <v>697</v>
      </c>
      <c r="G5010" s="55" t="s">
        <v>332</v>
      </c>
      <c r="H5010" s="116"/>
      <c r="I5010" s="105">
        <f t="shared" si="1716"/>
        <v>0</v>
      </c>
      <c r="J5010" s="117"/>
      <c r="K5010" s="117"/>
      <c r="L5010" s="105">
        <f t="shared" si="1717"/>
        <v>0</v>
      </c>
      <c r="M5010" s="117"/>
      <c r="N5010" s="117"/>
      <c r="P5010" s="35" t="s">
        <v>145</v>
      </c>
      <c r="R5010" s="352">
        <f>L5010-[1]გადასახდელები!L5010</f>
        <v>0</v>
      </c>
    </row>
    <row r="5011" spans="2:18" ht="20.25" hidden="1" customHeight="1">
      <c r="B5011" s="36" t="str">
        <f t="shared" si="1718"/>
        <v>b</v>
      </c>
      <c r="C5011" s="42">
        <v>6</v>
      </c>
      <c r="D5011" s="42"/>
      <c r="F5011" s="343" t="s">
        <v>698</v>
      </c>
      <c r="G5011" s="54" t="s">
        <v>333</v>
      </c>
      <c r="H5011" s="116"/>
      <c r="I5011" s="105">
        <f t="shared" si="1716"/>
        <v>0</v>
      </c>
      <c r="J5011" s="117"/>
      <c r="K5011" s="117"/>
      <c r="L5011" s="105">
        <f t="shared" si="1717"/>
        <v>0</v>
      </c>
      <c r="M5011" s="117"/>
      <c r="N5011" s="117"/>
      <c r="P5011" s="35" t="s">
        <v>145</v>
      </c>
      <c r="R5011" s="352">
        <f>L5011-[1]გადასახდელები!L5011</f>
        <v>0</v>
      </c>
    </row>
    <row r="5012" spans="2:18" ht="30.75" hidden="1" customHeight="1">
      <c r="B5012" s="36" t="str">
        <f t="shared" si="1718"/>
        <v>b</v>
      </c>
      <c r="C5012" s="42">
        <v>6</v>
      </c>
      <c r="D5012" s="42"/>
      <c r="F5012" s="343" t="s">
        <v>591</v>
      </c>
      <c r="G5012" s="54" t="s">
        <v>334</v>
      </c>
      <c r="H5012" s="116"/>
      <c r="I5012" s="105">
        <f t="shared" si="1716"/>
        <v>0</v>
      </c>
      <c r="J5012" s="117"/>
      <c r="K5012" s="117"/>
      <c r="L5012" s="105">
        <f t="shared" si="1717"/>
        <v>0</v>
      </c>
      <c r="M5012" s="117"/>
      <c r="N5012" s="117"/>
      <c r="P5012" s="35" t="s">
        <v>145</v>
      </c>
      <c r="R5012" s="352">
        <f>L5012-[1]გადასახდელები!L5012</f>
        <v>0</v>
      </c>
    </row>
    <row r="5013" spans="2:18" ht="20.25" hidden="1" customHeight="1">
      <c r="B5013" s="36" t="str">
        <f t="shared" si="1718"/>
        <v>b</v>
      </c>
      <c r="C5013" s="42">
        <v>4</v>
      </c>
      <c r="D5013" s="42"/>
      <c r="F5013" s="342" t="s">
        <v>699</v>
      </c>
      <c r="G5013" s="47" t="s">
        <v>335</v>
      </c>
      <c r="H5013" s="93">
        <f>H5014+H5015</f>
        <v>0</v>
      </c>
      <c r="I5013" s="94">
        <f t="shared" si="1716"/>
        <v>0</v>
      </c>
      <c r="J5013" s="93">
        <f>J5014+J5015</f>
        <v>0</v>
      </c>
      <c r="K5013" s="93">
        <f>K5014+K5015</f>
        <v>0</v>
      </c>
      <c r="L5013" s="94">
        <f t="shared" si="1717"/>
        <v>0</v>
      </c>
      <c r="M5013" s="93">
        <f>M5014+M5015</f>
        <v>0</v>
      </c>
      <c r="N5013" s="93">
        <f>N5014+N5015</f>
        <v>0</v>
      </c>
      <c r="O5013" s="82" t="s">
        <v>146</v>
      </c>
      <c r="P5013" s="35" t="s">
        <v>145</v>
      </c>
      <c r="R5013" s="352">
        <f>L5013-[1]გადასახდელები!L5013</f>
        <v>0</v>
      </c>
    </row>
    <row r="5014" spans="2:18" ht="20.25" hidden="1" customHeight="1">
      <c r="B5014" s="36" t="str">
        <f t="shared" si="1718"/>
        <v>b</v>
      </c>
      <c r="C5014" s="42">
        <v>5</v>
      </c>
      <c r="D5014" s="42"/>
      <c r="F5014" s="343" t="s">
        <v>700</v>
      </c>
      <c r="G5014" s="48" t="s">
        <v>336</v>
      </c>
      <c r="H5014" s="101"/>
      <c r="I5014" s="97">
        <f t="shared" si="1716"/>
        <v>0</v>
      </c>
      <c r="J5014" s="102"/>
      <c r="K5014" s="102"/>
      <c r="L5014" s="97">
        <f t="shared" si="1717"/>
        <v>0</v>
      </c>
      <c r="M5014" s="102"/>
      <c r="N5014" s="102"/>
      <c r="O5014" s="115"/>
      <c r="P5014" s="35" t="s">
        <v>145</v>
      </c>
      <c r="R5014" s="352">
        <f>L5014-[1]გადასახდელები!L5014</f>
        <v>0</v>
      </c>
    </row>
    <row r="5015" spans="2:18" ht="20.25" hidden="1" customHeight="1">
      <c r="B5015" s="36" t="str">
        <f t="shared" si="1718"/>
        <v>b</v>
      </c>
      <c r="C5015" s="42">
        <v>5</v>
      </c>
      <c r="D5015" s="42"/>
      <c r="F5015" s="342" t="s">
        <v>701</v>
      </c>
      <c r="G5015" s="48" t="s">
        <v>337</v>
      </c>
      <c r="H5015" s="119">
        <f>H5016+H5017</f>
        <v>0</v>
      </c>
      <c r="I5015" s="105">
        <f t="shared" si="1716"/>
        <v>0</v>
      </c>
      <c r="J5015" s="119">
        <f>J5016+J5017</f>
        <v>0</v>
      </c>
      <c r="K5015" s="119">
        <f>K5016+K5017</f>
        <v>0</v>
      </c>
      <c r="L5015" s="105">
        <f t="shared" si="1717"/>
        <v>0</v>
      </c>
      <c r="M5015" s="119">
        <f>M5016+M5017</f>
        <v>0</v>
      </c>
      <c r="N5015" s="119">
        <f>N5016+N5017</f>
        <v>0</v>
      </c>
      <c r="O5015" s="82" t="s">
        <v>146</v>
      </c>
      <c r="P5015" s="35" t="s">
        <v>145</v>
      </c>
      <c r="R5015" s="352">
        <f>L5015-[1]გადასახდელები!L5015</f>
        <v>0</v>
      </c>
    </row>
    <row r="5016" spans="2:18" ht="20.25" hidden="1" customHeight="1">
      <c r="B5016" s="36" t="str">
        <f t="shared" si="1718"/>
        <v>b</v>
      </c>
      <c r="C5016" s="42">
        <v>6</v>
      </c>
      <c r="D5016" s="42"/>
      <c r="F5016" s="343" t="s">
        <v>702</v>
      </c>
      <c r="G5016" s="54" t="s">
        <v>338</v>
      </c>
      <c r="H5016" s="116"/>
      <c r="I5016" s="105">
        <f t="shared" si="1716"/>
        <v>0</v>
      </c>
      <c r="J5016" s="117"/>
      <c r="K5016" s="117"/>
      <c r="L5016" s="105">
        <f t="shared" si="1717"/>
        <v>0</v>
      </c>
      <c r="M5016" s="117"/>
      <c r="N5016" s="117"/>
      <c r="P5016" s="35" t="s">
        <v>145</v>
      </c>
      <c r="R5016" s="352">
        <f>L5016-[1]გადასახდელები!L5016</f>
        <v>0</v>
      </c>
    </row>
    <row r="5017" spans="2:18" ht="20.25" hidden="1" customHeight="1">
      <c r="B5017" s="36" t="str">
        <f t="shared" si="1718"/>
        <v>b</v>
      </c>
      <c r="C5017" s="42">
        <v>6</v>
      </c>
      <c r="D5017" s="42"/>
      <c r="F5017" s="343" t="s">
        <v>703</v>
      </c>
      <c r="G5017" s="54" t="s">
        <v>339</v>
      </c>
      <c r="H5017" s="116"/>
      <c r="I5017" s="105">
        <f t="shared" si="1716"/>
        <v>0</v>
      </c>
      <c r="J5017" s="117"/>
      <c r="K5017" s="117"/>
      <c r="L5017" s="105">
        <f t="shared" si="1717"/>
        <v>0</v>
      </c>
      <c r="M5017" s="117"/>
      <c r="N5017" s="117"/>
      <c r="P5017" s="35" t="s">
        <v>145</v>
      </c>
      <c r="R5017" s="352">
        <f>L5017-[1]გადასახდელები!L5017</f>
        <v>0</v>
      </c>
    </row>
    <row r="5018" spans="2:18" ht="30.75" hidden="1" customHeight="1">
      <c r="B5018" s="36" t="str">
        <f t="shared" si="1718"/>
        <v>b</v>
      </c>
      <c r="C5018" s="42">
        <v>3</v>
      </c>
      <c r="D5018" s="42"/>
      <c r="F5018" s="342" t="s">
        <v>704</v>
      </c>
      <c r="G5018" s="51" t="s">
        <v>340</v>
      </c>
      <c r="H5018" s="89">
        <f>H5019+H5020</f>
        <v>0</v>
      </c>
      <c r="I5018" s="90">
        <f t="shared" si="1716"/>
        <v>0</v>
      </c>
      <c r="J5018" s="89">
        <f>J5019+J5020</f>
        <v>0</v>
      </c>
      <c r="K5018" s="89">
        <f>K5019+K5020</f>
        <v>0</v>
      </c>
      <c r="L5018" s="90">
        <f t="shared" si="1717"/>
        <v>0</v>
      </c>
      <c r="M5018" s="89">
        <f>M5019+M5020</f>
        <v>0</v>
      </c>
      <c r="N5018" s="89">
        <f>N5019+N5020</f>
        <v>0</v>
      </c>
      <c r="O5018" s="82" t="s">
        <v>146</v>
      </c>
      <c r="P5018" s="35" t="s">
        <v>145</v>
      </c>
      <c r="R5018" s="352">
        <f>L5018-[1]გადასახდელები!L5018</f>
        <v>0</v>
      </c>
    </row>
    <row r="5019" spans="2:18" ht="30.75" hidden="1" customHeight="1">
      <c r="B5019" s="36" t="str">
        <f t="shared" si="1718"/>
        <v>b</v>
      </c>
      <c r="C5019" s="42">
        <v>4</v>
      </c>
      <c r="D5019" s="42"/>
      <c r="F5019" s="343" t="s">
        <v>705</v>
      </c>
      <c r="G5019" s="47" t="s">
        <v>341</v>
      </c>
      <c r="H5019" s="103"/>
      <c r="I5019" s="94">
        <f t="shared" si="1716"/>
        <v>0</v>
      </c>
      <c r="J5019" s="104"/>
      <c r="K5019" s="104"/>
      <c r="L5019" s="94">
        <f t="shared" si="1717"/>
        <v>0</v>
      </c>
      <c r="M5019" s="104"/>
      <c r="N5019" s="104"/>
      <c r="P5019" s="35" t="s">
        <v>145</v>
      </c>
      <c r="R5019" s="352">
        <f>L5019-[1]გადასახდელები!L5019</f>
        <v>0</v>
      </c>
    </row>
    <row r="5020" spans="2:18" ht="30.75" hidden="1" customHeight="1">
      <c r="B5020" s="36" t="str">
        <f t="shared" si="1718"/>
        <v>b</v>
      </c>
      <c r="C5020" s="42">
        <v>4</v>
      </c>
      <c r="D5020" s="42"/>
      <c r="F5020" s="342" t="s">
        <v>706</v>
      </c>
      <c r="G5020" s="47" t="s">
        <v>342</v>
      </c>
      <c r="H5020" s="93">
        <f>H5021+H5022+H5023+H5024</f>
        <v>0</v>
      </c>
      <c r="I5020" s="94">
        <f t="shared" si="1716"/>
        <v>0</v>
      </c>
      <c r="J5020" s="93">
        <f>J5021+J5022+J5023+J5024</f>
        <v>0</v>
      </c>
      <c r="K5020" s="93">
        <f>K5021+K5022+K5023+K5024</f>
        <v>0</v>
      </c>
      <c r="L5020" s="94">
        <f t="shared" si="1717"/>
        <v>0</v>
      </c>
      <c r="M5020" s="93">
        <f>M5021+M5022+M5023+M5024</f>
        <v>0</v>
      </c>
      <c r="N5020" s="93">
        <f>N5021+N5022+N5023+N5024</f>
        <v>0</v>
      </c>
      <c r="O5020" s="82" t="s">
        <v>146</v>
      </c>
      <c r="P5020" s="35" t="s">
        <v>145</v>
      </c>
      <c r="R5020" s="352">
        <f>L5020-[1]გადასახდელები!L5020</f>
        <v>0</v>
      </c>
    </row>
    <row r="5021" spans="2:18" ht="30.75" hidden="1" customHeight="1">
      <c r="B5021" s="36" t="str">
        <f t="shared" si="1718"/>
        <v>b</v>
      </c>
      <c r="C5021" s="42">
        <v>5</v>
      </c>
      <c r="D5021" s="42"/>
      <c r="F5021" s="343" t="s">
        <v>707</v>
      </c>
      <c r="G5021" s="48" t="s">
        <v>343</v>
      </c>
      <c r="H5021" s="101"/>
      <c r="I5021" s="97">
        <f t="shared" si="1716"/>
        <v>0</v>
      </c>
      <c r="J5021" s="102"/>
      <c r="K5021" s="102"/>
      <c r="L5021" s="97">
        <f t="shared" si="1717"/>
        <v>0</v>
      </c>
      <c r="M5021" s="102"/>
      <c r="N5021" s="102"/>
      <c r="P5021" s="35" t="s">
        <v>145</v>
      </c>
      <c r="R5021" s="352">
        <f>L5021-[1]გადასახდელები!L5021</f>
        <v>0</v>
      </c>
    </row>
    <row r="5022" spans="2:18" ht="20.25" hidden="1" customHeight="1">
      <c r="B5022" s="36" t="str">
        <f t="shared" si="1718"/>
        <v>b</v>
      </c>
      <c r="C5022" s="42">
        <v>5</v>
      </c>
      <c r="D5022" s="42"/>
      <c r="F5022" s="343" t="s">
        <v>708</v>
      </c>
      <c r="G5022" s="48" t="s">
        <v>344</v>
      </c>
      <c r="H5022" s="101"/>
      <c r="I5022" s="97">
        <f t="shared" si="1716"/>
        <v>0</v>
      </c>
      <c r="J5022" s="102"/>
      <c r="K5022" s="102"/>
      <c r="L5022" s="97">
        <f t="shared" si="1717"/>
        <v>0</v>
      </c>
      <c r="M5022" s="102"/>
      <c r="N5022" s="102"/>
      <c r="P5022" s="35" t="s">
        <v>145</v>
      </c>
      <c r="R5022" s="352">
        <f>L5022-[1]გადასახდელები!L5022</f>
        <v>0</v>
      </c>
    </row>
    <row r="5023" spans="2:18" ht="20.25" hidden="1" customHeight="1">
      <c r="B5023" s="36" t="str">
        <f t="shared" si="1718"/>
        <v>b</v>
      </c>
      <c r="C5023" s="42">
        <v>5</v>
      </c>
      <c r="D5023" s="42"/>
      <c r="F5023" s="343" t="s">
        <v>709</v>
      </c>
      <c r="G5023" s="48" t="s">
        <v>345</v>
      </c>
      <c r="H5023" s="101"/>
      <c r="I5023" s="97">
        <f t="shared" si="1716"/>
        <v>0</v>
      </c>
      <c r="J5023" s="102"/>
      <c r="K5023" s="102"/>
      <c r="L5023" s="97">
        <f t="shared" si="1717"/>
        <v>0</v>
      </c>
      <c r="M5023" s="102"/>
      <c r="N5023" s="102"/>
      <c r="P5023" s="35" t="s">
        <v>145</v>
      </c>
      <c r="R5023" s="352">
        <f>L5023-[1]გადასახდელები!L5023</f>
        <v>0</v>
      </c>
    </row>
    <row r="5024" spans="2:18" ht="20.25" hidden="1" customHeight="1">
      <c r="B5024" s="36" t="str">
        <f t="shared" si="1718"/>
        <v>b</v>
      </c>
      <c r="C5024" s="42">
        <v>5</v>
      </c>
      <c r="D5024" s="42"/>
      <c r="F5024" s="343" t="s">
        <v>710</v>
      </c>
      <c r="G5024" s="48" t="s">
        <v>214</v>
      </c>
      <c r="H5024" s="101"/>
      <c r="I5024" s="97">
        <f t="shared" si="1716"/>
        <v>0</v>
      </c>
      <c r="J5024" s="102"/>
      <c r="K5024" s="102"/>
      <c r="L5024" s="97">
        <f t="shared" si="1717"/>
        <v>0</v>
      </c>
      <c r="M5024" s="102"/>
      <c r="N5024" s="102"/>
      <c r="P5024" s="35" t="s">
        <v>145</v>
      </c>
      <c r="R5024" s="352">
        <f>L5024-[1]გადასახდელები!L5024</f>
        <v>0</v>
      </c>
    </row>
    <row r="5025" spans="2:18" ht="20.25" hidden="1" customHeight="1">
      <c r="B5025" s="36" t="str">
        <f t="shared" si="1718"/>
        <v>b</v>
      </c>
      <c r="C5025" s="42">
        <v>3</v>
      </c>
      <c r="D5025" s="42"/>
      <c r="F5025" s="343" t="s">
        <v>711</v>
      </c>
      <c r="G5025" s="51" t="s">
        <v>346</v>
      </c>
      <c r="H5025" s="111"/>
      <c r="I5025" s="90">
        <f t="shared" si="1716"/>
        <v>0</v>
      </c>
      <c r="J5025" s="112"/>
      <c r="K5025" s="112"/>
      <c r="L5025" s="90">
        <f t="shared" si="1717"/>
        <v>0</v>
      </c>
      <c r="M5025" s="112"/>
      <c r="N5025" s="112"/>
      <c r="P5025" s="35" t="s">
        <v>145</v>
      </c>
      <c r="R5025" s="352">
        <f>L5025-[1]გადასახდელები!L5025</f>
        <v>0</v>
      </c>
    </row>
    <row r="5026" spans="2:18" ht="20.25" hidden="1" customHeight="1">
      <c r="B5026" s="36" t="str">
        <f t="shared" si="1718"/>
        <v>b</v>
      </c>
      <c r="C5026" s="42">
        <v>3</v>
      </c>
      <c r="D5026" s="42"/>
      <c r="F5026" s="342" t="s">
        <v>712</v>
      </c>
      <c r="G5026" s="51" t="s">
        <v>347</v>
      </c>
      <c r="H5026" s="89">
        <f>H5027+H5028+H5029+H5032</f>
        <v>0</v>
      </c>
      <c r="I5026" s="90">
        <f t="shared" si="1716"/>
        <v>0</v>
      </c>
      <c r="J5026" s="89">
        <f>J5027+J5028+J5029+J5032</f>
        <v>0</v>
      </c>
      <c r="K5026" s="89">
        <f>K5027+K5028+K5029+K5032</f>
        <v>0</v>
      </c>
      <c r="L5026" s="90">
        <f t="shared" si="1717"/>
        <v>0</v>
      </c>
      <c r="M5026" s="89">
        <f>M5027+M5028+M5029+M5032</f>
        <v>0</v>
      </c>
      <c r="N5026" s="89">
        <f>N5027+N5028+N5029+N5032</f>
        <v>0</v>
      </c>
      <c r="O5026" s="82" t="s">
        <v>146</v>
      </c>
      <c r="P5026" s="35" t="s">
        <v>145</v>
      </c>
      <c r="R5026" s="352">
        <f>L5026-[1]გადასახდელები!L5026</f>
        <v>0</v>
      </c>
    </row>
    <row r="5027" spans="2:18" ht="30.75" hidden="1" customHeight="1">
      <c r="B5027" s="36" t="str">
        <f t="shared" si="1718"/>
        <v>b</v>
      </c>
      <c r="C5027" s="42">
        <v>4</v>
      </c>
      <c r="D5027" s="42"/>
      <c r="F5027" s="343" t="s">
        <v>713</v>
      </c>
      <c r="G5027" s="47" t="s">
        <v>348</v>
      </c>
      <c r="H5027" s="103"/>
      <c r="I5027" s="94">
        <f t="shared" si="1716"/>
        <v>0</v>
      </c>
      <c r="J5027" s="104"/>
      <c r="K5027" s="104"/>
      <c r="L5027" s="94">
        <f t="shared" ref="L5027:L5090" si="1719">M5027+N5027</f>
        <v>0</v>
      </c>
      <c r="M5027" s="104"/>
      <c r="N5027" s="104"/>
      <c r="O5027" s="115"/>
      <c r="P5027" s="35" t="s">
        <v>145</v>
      </c>
      <c r="R5027" s="352">
        <f>L5027-[1]გადასახდელები!L5027</f>
        <v>0</v>
      </c>
    </row>
    <row r="5028" spans="2:18" ht="20.25" hidden="1" customHeight="1">
      <c r="B5028" s="36" t="str">
        <f t="shared" si="1718"/>
        <v>b</v>
      </c>
      <c r="C5028" s="42">
        <v>4</v>
      </c>
      <c r="D5028" s="42"/>
      <c r="F5028" s="343" t="s">
        <v>714</v>
      </c>
      <c r="G5028" s="47" t="s">
        <v>349</v>
      </c>
      <c r="H5028" s="103"/>
      <c r="I5028" s="94">
        <f t="shared" si="1716"/>
        <v>0</v>
      </c>
      <c r="J5028" s="104"/>
      <c r="K5028" s="104"/>
      <c r="L5028" s="94">
        <f t="shared" si="1719"/>
        <v>0</v>
      </c>
      <c r="M5028" s="104"/>
      <c r="N5028" s="104"/>
      <c r="O5028" s="115"/>
      <c r="P5028" s="35" t="s">
        <v>145</v>
      </c>
      <c r="R5028" s="352">
        <f>L5028-[1]გადასახდელები!L5028</f>
        <v>0</v>
      </c>
    </row>
    <row r="5029" spans="2:18" ht="20.25" hidden="1" customHeight="1">
      <c r="B5029" s="36" t="str">
        <f t="shared" si="1718"/>
        <v>b</v>
      </c>
      <c r="C5029" s="42">
        <v>4</v>
      </c>
      <c r="D5029" s="42"/>
      <c r="F5029" s="342" t="s">
        <v>715</v>
      </c>
      <c r="G5029" s="47" t="s">
        <v>350</v>
      </c>
      <c r="H5029" s="93">
        <f>H5030+H5031</f>
        <v>0</v>
      </c>
      <c r="I5029" s="94">
        <f t="shared" si="1716"/>
        <v>0</v>
      </c>
      <c r="J5029" s="93">
        <f>J5030+J5031</f>
        <v>0</v>
      </c>
      <c r="K5029" s="93">
        <f>K5030+K5031</f>
        <v>0</v>
      </c>
      <c r="L5029" s="94">
        <f t="shared" si="1719"/>
        <v>0</v>
      </c>
      <c r="M5029" s="93">
        <f>M5030+M5031</f>
        <v>0</v>
      </c>
      <c r="N5029" s="93">
        <f>N5030+N5031</f>
        <v>0</v>
      </c>
      <c r="O5029" s="82" t="s">
        <v>146</v>
      </c>
      <c r="P5029" s="35" t="s">
        <v>145</v>
      </c>
      <c r="R5029" s="352">
        <f>L5029-[1]გადასახდელები!L5029</f>
        <v>0</v>
      </c>
    </row>
    <row r="5030" spans="2:18" ht="30.75" hidden="1" customHeight="1">
      <c r="B5030" s="36" t="str">
        <f t="shared" si="1718"/>
        <v>b</v>
      </c>
      <c r="C5030" s="42">
        <v>5</v>
      </c>
      <c r="D5030" s="42"/>
      <c r="F5030" s="343" t="s">
        <v>716</v>
      </c>
      <c r="G5030" s="48" t="s">
        <v>351</v>
      </c>
      <c r="H5030" s="101"/>
      <c r="I5030" s="97">
        <f t="shared" si="1716"/>
        <v>0</v>
      </c>
      <c r="J5030" s="102"/>
      <c r="K5030" s="102"/>
      <c r="L5030" s="97">
        <f t="shared" si="1719"/>
        <v>0</v>
      </c>
      <c r="M5030" s="102"/>
      <c r="N5030" s="102"/>
      <c r="P5030" s="35" t="s">
        <v>145</v>
      </c>
      <c r="R5030" s="352">
        <f>L5030-[1]გადასახდელები!L5030</f>
        <v>0</v>
      </c>
    </row>
    <row r="5031" spans="2:18" ht="20.25" hidden="1" customHeight="1">
      <c r="B5031" s="36" t="str">
        <f t="shared" si="1718"/>
        <v>b</v>
      </c>
      <c r="C5031" s="42">
        <v>5</v>
      </c>
      <c r="D5031" s="42"/>
      <c r="F5031" s="343" t="s">
        <v>717</v>
      </c>
      <c r="G5031" s="48" t="s">
        <v>352</v>
      </c>
      <c r="H5031" s="101"/>
      <c r="I5031" s="97">
        <f t="shared" si="1716"/>
        <v>0</v>
      </c>
      <c r="J5031" s="102"/>
      <c r="K5031" s="102"/>
      <c r="L5031" s="97">
        <f t="shared" si="1719"/>
        <v>0</v>
      </c>
      <c r="M5031" s="102"/>
      <c r="N5031" s="102"/>
      <c r="P5031" s="35" t="s">
        <v>145</v>
      </c>
      <c r="R5031" s="352">
        <f>L5031-[1]გადასახდელები!L5031</f>
        <v>0</v>
      </c>
    </row>
    <row r="5032" spans="2:18" ht="20.25" hidden="1" customHeight="1">
      <c r="B5032" s="36" t="str">
        <f t="shared" si="1718"/>
        <v>b</v>
      </c>
      <c r="C5032" s="42">
        <v>4</v>
      </c>
      <c r="D5032" s="42"/>
      <c r="F5032" s="343" t="s">
        <v>718</v>
      </c>
      <c r="G5032" s="47" t="s">
        <v>353</v>
      </c>
      <c r="H5032" s="103"/>
      <c r="I5032" s="94">
        <f t="shared" si="1716"/>
        <v>0</v>
      </c>
      <c r="J5032" s="104"/>
      <c r="K5032" s="104"/>
      <c r="L5032" s="94">
        <f t="shared" si="1719"/>
        <v>0</v>
      </c>
      <c r="M5032" s="104"/>
      <c r="N5032" s="104"/>
      <c r="P5032" s="35" t="s">
        <v>145</v>
      </c>
      <c r="R5032" s="352">
        <f>L5032-[1]გადასახდელები!L5032</f>
        <v>0</v>
      </c>
    </row>
    <row r="5033" spans="2:18" ht="20.25" hidden="1" customHeight="1">
      <c r="B5033" s="36" t="str">
        <f t="shared" si="1718"/>
        <v>b</v>
      </c>
      <c r="C5033" s="42">
        <v>2</v>
      </c>
      <c r="D5033" s="42"/>
      <c r="F5033" s="30"/>
      <c r="G5033" s="60" t="s">
        <v>354</v>
      </c>
      <c r="H5033" s="86">
        <f>H5034+H5041+H5048</f>
        <v>0</v>
      </c>
      <c r="I5033" s="87">
        <f t="shared" si="1716"/>
        <v>0</v>
      </c>
      <c r="J5033" s="88">
        <f>J5034+J5041+J5048</f>
        <v>0</v>
      </c>
      <c r="K5033" s="88">
        <f>K5034+K5041+K5048</f>
        <v>0</v>
      </c>
      <c r="L5033" s="87">
        <f t="shared" si="1719"/>
        <v>0</v>
      </c>
      <c r="M5033" s="88">
        <f>M5034+M5041+M5048</f>
        <v>0</v>
      </c>
      <c r="N5033" s="88">
        <f>N5034+N5041+N5048</f>
        <v>0</v>
      </c>
      <c r="O5033" s="82" t="s">
        <v>146</v>
      </c>
      <c r="R5033" s="352">
        <f>L5033-[1]გადასახდელები!L5033</f>
        <v>0</v>
      </c>
    </row>
    <row r="5034" spans="2:18" ht="20.25" hidden="1" customHeight="1">
      <c r="B5034" s="36" t="str">
        <f t="shared" si="1718"/>
        <v>b</v>
      </c>
      <c r="C5034" s="42">
        <v>3</v>
      </c>
      <c r="D5034" s="42"/>
      <c r="F5034" s="31"/>
      <c r="G5034" s="51" t="s">
        <v>355</v>
      </c>
      <c r="H5034" s="120">
        <f>SUM(H5035:H5040)</f>
        <v>0</v>
      </c>
      <c r="I5034" s="118">
        <f t="shared" si="1716"/>
        <v>0</v>
      </c>
      <c r="J5034" s="121">
        <f>SUM(J5035:J5040)</f>
        <v>0</v>
      </c>
      <c r="K5034" s="121">
        <f>SUM(K5035:K5040)</f>
        <v>0</v>
      </c>
      <c r="L5034" s="118">
        <f t="shared" si="1719"/>
        <v>0</v>
      </c>
      <c r="M5034" s="121">
        <f>SUM(M5035:M5040)</f>
        <v>0</v>
      </c>
      <c r="N5034" s="121">
        <f>SUM(N5035:N5040)</f>
        <v>0</v>
      </c>
      <c r="O5034" s="82" t="s">
        <v>146</v>
      </c>
      <c r="R5034" s="352">
        <f>L5034-[1]გადასახდელები!L5034</f>
        <v>0</v>
      </c>
    </row>
    <row r="5035" spans="2:18" ht="20.25" hidden="1" customHeight="1">
      <c r="B5035" s="36" t="str">
        <f t="shared" si="1718"/>
        <v>b</v>
      </c>
      <c r="C5035" s="42">
        <v>4</v>
      </c>
      <c r="D5035" s="42"/>
      <c r="F5035" s="31"/>
      <c r="G5035" s="47" t="s">
        <v>356</v>
      </c>
      <c r="H5035" s="103"/>
      <c r="I5035" s="94">
        <f t="shared" si="1716"/>
        <v>0</v>
      </c>
      <c r="J5035" s="104"/>
      <c r="K5035" s="104"/>
      <c r="L5035" s="94">
        <f t="shared" si="1719"/>
        <v>0</v>
      </c>
      <c r="M5035" s="104"/>
      <c r="N5035" s="104"/>
      <c r="R5035" s="352">
        <f>L5035-[1]გადასახდელები!L5035</f>
        <v>0</v>
      </c>
    </row>
    <row r="5036" spans="2:18" ht="20.25" hidden="1" customHeight="1">
      <c r="B5036" s="36" t="str">
        <f t="shared" si="1718"/>
        <v>b</v>
      </c>
      <c r="C5036" s="42">
        <v>4</v>
      </c>
      <c r="D5036" s="42"/>
      <c r="F5036" s="31"/>
      <c r="G5036" s="47" t="s">
        <v>357</v>
      </c>
      <c r="H5036" s="103"/>
      <c r="I5036" s="94">
        <f t="shared" si="1716"/>
        <v>0</v>
      </c>
      <c r="J5036" s="104"/>
      <c r="K5036" s="104"/>
      <c r="L5036" s="94">
        <f t="shared" si="1719"/>
        <v>0</v>
      </c>
      <c r="M5036" s="104"/>
      <c r="N5036" s="104"/>
      <c r="R5036" s="352">
        <f>L5036-[1]გადასახდელები!L5036</f>
        <v>0</v>
      </c>
    </row>
    <row r="5037" spans="2:18" ht="20.25" hidden="1" customHeight="1">
      <c r="B5037" s="36" t="str">
        <f t="shared" si="1718"/>
        <v>b</v>
      </c>
      <c r="C5037" s="42">
        <v>4</v>
      </c>
      <c r="D5037" s="42"/>
      <c r="F5037" s="31"/>
      <c r="G5037" s="47" t="s">
        <v>212</v>
      </c>
      <c r="H5037" s="103"/>
      <c r="I5037" s="94">
        <f t="shared" si="1716"/>
        <v>0</v>
      </c>
      <c r="J5037" s="104"/>
      <c r="K5037" s="104"/>
      <c r="L5037" s="94">
        <f t="shared" si="1719"/>
        <v>0</v>
      </c>
      <c r="M5037" s="104"/>
      <c r="N5037" s="104"/>
      <c r="R5037" s="352">
        <f>L5037-[1]გადასახდელები!L5037</f>
        <v>0</v>
      </c>
    </row>
    <row r="5038" spans="2:18" ht="20.25" hidden="1" customHeight="1">
      <c r="B5038" s="36" t="str">
        <f t="shared" si="1718"/>
        <v>b</v>
      </c>
      <c r="C5038" s="42">
        <v>4</v>
      </c>
      <c r="D5038" s="42"/>
      <c r="F5038" s="31"/>
      <c r="G5038" s="47" t="s">
        <v>358</v>
      </c>
      <c r="H5038" s="103"/>
      <c r="I5038" s="94">
        <f t="shared" si="1716"/>
        <v>0</v>
      </c>
      <c r="J5038" s="104"/>
      <c r="K5038" s="104"/>
      <c r="L5038" s="94">
        <f t="shared" si="1719"/>
        <v>0</v>
      </c>
      <c r="M5038" s="104"/>
      <c r="N5038" s="104"/>
      <c r="R5038" s="352">
        <f>L5038-[1]გადასახდელები!L5038</f>
        <v>0</v>
      </c>
    </row>
    <row r="5039" spans="2:18" ht="20.25" hidden="1" customHeight="1">
      <c r="B5039" s="36" t="str">
        <f t="shared" si="1718"/>
        <v>b</v>
      </c>
      <c r="C5039" s="42">
        <v>4</v>
      </c>
      <c r="D5039" s="42"/>
      <c r="F5039" s="31"/>
      <c r="G5039" s="47" t="s">
        <v>359</v>
      </c>
      <c r="H5039" s="103"/>
      <c r="I5039" s="94">
        <f t="shared" si="1716"/>
        <v>0</v>
      </c>
      <c r="J5039" s="104"/>
      <c r="K5039" s="104"/>
      <c r="L5039" s="94">
        <f t="shared" si="1719"/>
        <v>0</v>
      </c>
      <c r="M5039" s="104"/>
      <c r="N5039" s="104"/>
      <c r="R5039" s="352">
        <f>L5039-[1]გადასახდელები!L5039</f>
        <v>0</v>
      </c>
    </row>
    <row r="5040" spans="2:18" ht="20.25" hidden="1" customHeight="1">
      <c r="B5040" s="36" t="str">
        <f t="shared" si="1718"/>
        <v>b</v>
      </c>
      <c r="C5040" s="42">
        <v>4</v>
      </c>
      <c r="D5040" s="42"/>
      <c r="F5040" s="31"/>
      <c r="G5040" s="47" t="s">
        <v>360</v>
      </c>
      <c r="H5040" s="103"/>
      <c r="I5040" s="94">
        <f t="shared" si="1716"/>
        <v>0</v>
      </c>
      <c r="J5040" s="104"/>
      <c r="K5040" s="104"/>
      <c r="L5040" s="94">
        <f t="shared" si="1719"/>
        <v>0</v>
      </c>
      <c r="M5040" s="104"/>
      <c r="N5040" s="104"/>
      <c r="R5040" s="352">
        <f>L5040-[1]გადასახდელები!L5040</f>
        <v>0</v>
      </c>
    </row>
    <row r="5041" spans="2:18" ht="20.25" hidden="1" customHeight="1">
      <c r="B5041" s="36" t="str">
        <f t="shared" si="1718"/>
        <v>b</v>
      </c>
      <c r="C5041" s="42">
        <v>3</v>
      </c>
      <c r="D5041" s="42"/>
      <c r="F5041" s="31"/>
      <c r="G5041" s="51" t="s">
        <v>211</v>
      </c>
      <c r="H5041" s="120">
        <f>SUM(H5042:H5047)</f>
        <v>0</v>
      </c>
      <c r="I5041" s="118">
        <f t="shared" si="1716"/>
        <v>0</v>
      </c>
      <c r="J5041" s="121">
        <f>SUM(J5042:J5047)</f>
        <v>0</v>
      </c>
      <c r="K5041" s="121">
        <f>SUM(K5042:K5047)</f>
        <v>0</v>
      </c>
      <c r="L5041" s="118">
        <f t="shared" si="1719"/>
        <v>0</v>
      </c>
      <c r="M5041" s="121">
        <f>SUM(M5042:M5047)</f>
        <v>0</v>
      </c>
      <c r="N5041" s="121">
        <f>SUM(N5042:N5047)</f>
        <v>0</v>
      </c>
      <c r="O5041" s="82" t="s">
        <v>146</v>
      </c>
      <c r="R5041" s="352">
        <f>L5041-[1]გადასახდელები!L5041</f>
        <v>0</v>
      </c>
    </row>
    <row r="5042" spans="2:18" ht="20.25" hidden="1" customHeight="1">
      <c r="B5042" s="36" t="str">
        <f t="shared" si="1718"/>
        <v>b</v>
      </c>
      <c r="C5042" s="42">
        <v>4</v>
      </c>
      <c r="D5042" s="42"/>
      <c r="F5042" s="31"/>
      <c r="G5042" s="47" t="s">
        <v>356</v>
      </c>
      <c r="H5042" s="103"/>
      <c r="I5042" s="94">
        <f t="shared" si="1716"/>
        <v>0</v>
      </c>
      <c r="J5042" s="104"/>
      <c r="K5042" s="104"/>
      <c r="L5042" s="94">
        <f t="shared" si="1719"/>
        <v>0</v>
      </c>
      <c r="M5042" s="104"/>
      <c r="N5042" s="104"/>
      <c r="R5042" s="352">
        <f>L5042-[1]გადასახდელები!L5042</f>
        <v>0</v>
      </c>
    </row>
    <row r="5043" spans="2:18" ht="20.25" hidden="1" customHeight="1">
      <c r="B5043" s="36" t="str">
        <f t="shared" si="1718"/>
        <v>b</v>
      </c>
      <c r="C5043" s="42">
        <v>4</v>
      </c>
      <c r="D5043" s="42"/>
      <c r="F5043" s="31"/>
      <c r="G5043" s="47" t="s">
        <v>357</v>
      </c>
      <c r="H5043" s="103"/>
      <c r="I5043" s="94">
        <f t="shared" si="1716"/>
        <v>0</v>
      </c>
      <c r="J5043" s="104"/>
      <c r="K5043" s="104"/>
      <c r="L5043" s="94">
        <f t="shared" si="1719"/>
        <v>0</v>
      </c>
      <c r="M5043" s="104"/>
      <c r="N5043" s="104"/>
      <c r="R5043" s="352">
        <f>L5043-[1]გადასახდელები!L5043</f>
        <v>0</v>
      </c>
    </row>
    <row r="5044" spans="2:18" ht="20.25" hidden="1" customHeight="1">
      <c r="B5044" s="36" t="str">
        <f t="shared" si="1718"/>
        <v>b</v>
      </c>
      <c r="C5044" s="42">
        <v>4</v>
      </c>
      <c r="D5044" s="42"/>
      <c r="F5044" s="31"/>
      <c r="G5044" s="47" t="s">
        <v>212</v>
      </c>
      <c r="H5044" s="103"/>
      <c r="I5044" s="94">
        <f t="shared" si="1716"/>
        <v>0</v>
      </c>
      <c r="J5044" s="104"/>
      <c r="K5044" s="104"/>
      <c r="L5044" s="94">
        <f t="shared" si="1719"/>
        <v>0</v>
      </c>
      <c r="M5044" s="104"/>
      <c r="N5044" s="104"/>
      <c r="R5044" s="352">
        <f>L5044-[1]გადასახდელები!L5044</f>
        <v>0</v>
      </c>
    </row>
    <row r="5045" spans="2:18" ht="20.25" hidden="1" customHeight="1">
      <c r="B5045" s="36" t="str">
        <f t="shared" si="1718"/>
        <v>b</v>
      </c>
      <c r="C5045" s="42">
        <v>4</v>
      </c>
      <c r="D5045" s="42"/>
      <c r="F5045" s="31"/>
      <c r="G5045" s="47" t="s">
        <v>361</v>
      </c>
      <c r="H5045" s="103"/>
      <c r="I5045" s="94">
        <f t="shared" si="1716"/>
        <v>0</v>
      </c>
      <c r="J5045" s="104"/>
      <c r="K5045" s="104"/>
      <c r="L5045" s="94">
        <f t="shared" si="1719"/>
        <v>0</v>
      </c>
      <c r="M5045" s="104"/>
      <c r="N5045" s="104"/>
      <c r="R5045" s="352">
        <f>L5045-[1]გადასახდელები!L5045</f>
        <v>0</v>
      </c>
    </row>
    <row r="5046" spans="2:18" ht="20.25" hidden="1" customHeight="1">
      <c r="B5046" s="36" t="str">
        <f t="shared" si="1718"/>
        <v>b</v>
      </c>
      <c r="C5046" s="42">
        <v>4</v>
      </c>
      <c r="D5046" s="42"/>
      <c r="F5046" s="31"/>
      <c r="G5046" s="47" t="s">
        <v>359</v>
      </c>
      <c r="H5046" s="103"/>
      <c r="I5046" s="94">
        <f t="shared" si="1716"/>
        <v>0</v>
      </c>
      <c r="J5046" s="104"/>
      <c r="K5046" s="104"/>
      <c r="L5046" s="94">
        <f t="shared" si="1719"/>
        <v>0</v>
      </c>
      <c r="M5046" s="104"/>
      <c r="N5046" s="104"/>
      <c r="R5046" s="352">
        <f>L5046-[1]გადასახდელები!L5046</f>
        <v>0</v>
      </c>
    </row>
    <row r="5047" spans="2:18" ht="20.25" hidden="1" customHeight="1">
      <c r="B5047" s="36" t="str">
        <f t="shared" si="1718"/>
        <v>b</v>
      </c>
      <c r="C5047" s="42">
        <v>4</v>
      </c>
      <c r="D5047" s="42"/>
      <c r="F5047" s="31"/>
      <c r="G5047" s="47" t="s">
        <v>360</v>
      </c>
      <c r="H5047" s="103"/>
      <c r="I5047" s="94">
        <f t="shared" si="1716"/>
        <v>0</v>
      </c>
      <c r="J5047" s="104"/>
      <c r="K5047" s="104"/>
      <c r="L5047" s="94">
        <f t="shared" si="1719"/>
        <v>0</v>
      </c>
      <c r="M5047" s="104"/>
      <c r="N5047" s="104"/>
      <c r="R5047" s="352">
        <f>L5047-[1]გადასახდელები!L5047</f>
        <v>0</v>
      </c>
    </row>
    <row r="5048" spans="2:18" ht="20.25" hidden="1" customHeight="1">
      <c r="B5048" s="36" t="str">
        <f t="shared" si="1718"/>
        <v>b</v>
      </c>
      <c r="C5048" s="42">
        <v>3</v>
      </c>
      <c r="D5048" s="42"/>
      <c r="F5048" s="29"/>
      <c r="G5048" s="56" t="s">
        <v>213</v>
      </c>
      <c r="H5048" s="122"/>
      <c r="I5048" s="118">
        <f t="shared" si="1716"/>
        <v>0</v>
      </c>
      <c r="J5048" s="123"/>
      <c r="K5048" s="123"/>
      <c r="L5048" s="118">
        <f t="shared" si="1719"/>
        <v>0</v>
      </c>
      <c r="M5048" s="123"/>
      <c r="N5048" s="123"/>
      <c r="R5048" s="352">
        <f>L5048-[1]გადასახდელები!L5048</f>
        <v>0</v>
      </c>
    </row>
    <row r="5049" spans="2:18" ht="20.25" hidden="1" customHeight="1">
      <c r="B5049" s="36" t="str">
        <f t="shared" si="1718"/>
        <v>b</v>
      </c>
      <c r="C5049" s="42">
        <v>2</v>
      </c>
      <c r="D5049" s="42"/>
      <c r="F5049" s="28"/>
      <c r="G5049" s="60" t="s">
        <v>362</v>
      </c>
      <c r="H5049" s="86">
        <f>H5050+H5058</f>
        <v>0</v>
      </c>
      <c r="I5049" s="87">
        <f t="shared" si="1716"/>
        <v>0</v>
      </c>
      <c r="J5049" s="88">
        <f>J5050+J5058</f>
        <v>0</v>
      </c>
      <c r="K5049" s="88">
        <f>K5050+K5058</f>
        <v>0</v>
      </c>
      <c r="L5049" s="87">
        <f t="shared" si="1719"/>
        <v>0</v>
      </c>
      <c r="M5049" s="88">
        <f>M5050+M5058</f>
        <v>0</v>
      </c>
      <c r="N5049" s="88">
        <f>N5050+N5058</f>
        <v>0</v>
      </c>
      <c r="O5049" s="82" t="s">
        <v>146</v>
      </c>
      <c r="R5049" s="352">
        <f>L5049-[1]გადასახდელები!L5049</f>
        <v>0</v>
      </c>
    </row>
    <row r="5050" spans="2:18" ht="20.25" hidden="1" customHeight="1">
      <c r="B5050" s="36" t="str">
        <f t="shared" si="1718"/>
        <v>b</v>
      </c>
      <c r="C5050" s="42">
        <v>3</v>
      </c>
      <c r="D5050" s="42"/>
      <c r="F5050" s="29"/>
      <c r="G5050" s="51" t="s">
        <v>355</v>
      </c>
      <c r="H5050" s="120">
        <f>SUM(H5051:H5057)</f>
        <v>0</v>
      </c>
      <c r="I5050" s="118">
        <f t="shared" si="1716"/>
        <v>0</v>
      </c>
      <c r="J5050" s="121">
        <f>SUM(J5051:J5057)</f>
        <v>0</v>
      </c>
      <c r="K5050" s="121">
        <f>SUM(K5051:K5057)</f>
        <v>0</v>
      </c>
      <c r="L5050" s="118">
        <f t="shared" si="1719"/>
        <v>0</v>
      </c>
      <c r="M5050" s="121">
        <f>SUM(M5051:M5057)</f>
        <v>0</v>
      </c>
      <c r="N5050" s="121">
        <f>SUM(N5051:N5057)</f>
        <v>0</v>
      </c>
      <c r="O5050" s="82" t="s">
        <v>146</v>
      </c>
      <c r="R5050" s="352">
        <f>L5050-[1]გადასახდელები!L5050</f>
        <v>0</v>
      </c>
    </row>
    <row r="5051" spans="2:18" ht="20.25" hidden="1" customHeight="1">
      <c r="B5051" s="36" t="str">
        <f t="shared" si="1718"/>
        <v>b</v>
      </c>
      <c r="C5051" s="42">
        <v>4</v>
      </c>
      <c r="D5051" s="42"/>
      <c r="F5051" s="29"/>
      <c r="G5051" s="47" t="s">
        <v>363</v>
      </c>
      <c r="H5051" s="103"/>
      <c r="I5051" s="94">
        <f t="shared" si="1716"/>
        <v>0</v>
      </c>
      <c r="J5051" s="104"/>
      <c r="K5051" s="104"/>
      <c r="L5051" s="94">
        <f t="shared" si="1719"/>
        <v>0</v>
      </c>
      <c r="M5051" s="104"/>
      <c r="N5051" s="104"/>
      <c r="R5051" s="352">
        <f>L5051-[1]გადასახდელები!L5051</f>
        <v>0</v>
      </c>
    </row>
    <row r="5052" spans="2:18" ht="20.25" hidden="1" customHeight="1">
      <c r="B5052" s="36" t="str">
        <f t="shared" si="1718"/>
        <v>b</v>
      </c>
      <c r="C5052" s="42">
        <v>4</v>
      </c>
      <c r="D5052" s="42"/>
      <c r="F5052" s="29"/>
      <c r="G5052" s="47" t="s">
        <v>210</v>
      </c>
      <c r="H5052" s="103"/>
      <c r="I5052" s="94">
        <f t="shared" si="1716"/>
        <v>0</v>
      </c>
      <c r="J5052" s="104"/>
      <c r="K5052" s="104"/>
      <c r="L5052" s="94">
        <f t="shared" si="1719"/>
        <v>0</v>
      </c>
      <c r="M5052" s="104"/>
      <c r="N5052" s="104"/>
      <c r="R5052" s="352">
        <f>L5052-[1]გადასახდელები!L5052</f>
        <v>0</v>
      </c>
    </row>
    <row r="5053" spans="2:18" ht="20.25" hidden="1" customHeight="1">
      <c r="B5053" s="36" t="str">
        <f t="shared" si="1718"/>
        <v>b</v>
      </c>
      <c r="C5053" s="42">
        <v>4</v>
      </c>
      <c r="D5053" s="42"/>
      <c r="F5053" s="29"/>
      <c r="G5053" s="47" t="s">
        <v>357</v>
      </c>
      <c r="H5053" s="103"/>
      <c r="I5053" s="94">
        <f t="shared" si="1716"/>
        <v>0</v>
      </c>
      <c r="J5053" s="104"/>
      <c r="K5053" s="104"/>
      <c r="L5053" s="94">
        <f t="shared" si="1719"/>
        <v>0</v>
      </c>
      <c r="M5053" s="104"/>
      <c r="N5053" s="104"/>
      <c r="R5053" s="352">
        <f>L5053-[1]გადასახდელები!L5053</f>
        <v>0</v>
      </c>
    </row>
    <row r="5054" spans="2:18" ht="30.75" hidden="1" customHeight="1">
      <c r="B5054" s="36" t="str">
        <f t="shared" si="1718"/>
        <v>b</v>
      </c>
      <c r="C5054" s="42">
        <v>4</v>
      </c>
      <c r="D5054" s="42"/>
      <c r="F5054" s="29"/>
      <c r="G5054" s="47" t="s">
        <v>364</v>
      </c>
      <c r="H5054" s="103"/>
      <c r="I5054" s="94">
        <f t="shared" ref="I5054:I5117" si="1720">J5054+K5054</f>
        <v>0</v>
      </c>
      <c r="J5054" s="104"/>
      <c r="K5054" s="104"/>
      <c r="L5054" s="94">
        <f t="shared" si="1719"/>
        <v>0</v>
      </c>
      <c r="M5054" s="104"/>
      <c r="N5054" s="104"/>
      <c r="R5054" s="352">
        <f>L5054-[1]გადასახდელები!L5054</f>
        <v>0</v>
      </c>
    </row>
    <row r="5055" spans="2:18" ht="20.25" hidden="1" customHeight="1">
      <c r="B5055" s="36" t="str">
        <f t="shared" si="1718"/>
        <v>b</v>
      </c>
      <c r="C5055" s="42">
        <v>4</v>
      </c>
      <c r="D5055" s="42"/>
      <c r="F5055" s="29"/>
      <c r="G5055" s="47" t="s">
        <v>358</v>
      </c>
      <c r="H5055" s="103"/>
      <c r="I5055" s="94">
        <f t="shared" si="1720"/>
        <v>0</v>
      </c>
      <c r="J5055" s="104"/>
      <c r="K5055" s="104"/>
      <c r="L5055" s="94">
        <f t="shared" si="1719"/>
        <v>0</v>
      </c>
      <c r="M5055" s="104"/>
      <c r="N5055" s="104"/>
      <c r="R5055" s="352">
        <f>L5055-[1]გადასახდელები!L5055</f>
        <v>0</v>
      </c>
    </row>
    <row r="5056" spans="2:18" ht="20.25" hidden="1" customHeight="1">
      <c r="B5056" s="36" t="str">
        <f t="shared" si="1718"/>
        <v>b</v>
      </c>
      <c r="C5056" s="42">
        <v>4</v>
      </c>
      <c r="D5056" s="42"/>
      <c r="F5056" s="29"/>
      <c r="G5056" s="47" t="s">
        <v>359</v>
      </c>
      <c r="H5056" s="103"/>
      <c r="I5056" s="94">
        <f t="shared" si="1720"/>
        <v>0</v>
      </c>
      <c r="J5056" s="104"/>
      <c r="K5056" s="104"/>
      <c r="L5056" s="94">
        <f t="shared" si="1719"/>
        <v>0</v>
      </c>
      <c r="M5056" s="104"/>
      <c r="N5056" s="104"/>
      <c r="R5056" s="352">
        <f>L5056-[1]გადასახდელები!L5056</f>
        <v>0</v>
      </c>
    </row>
    <row r="5057" spans="2:18" ht="20.25" hidden="1" customHeight="1">
      <c r="B5057" s="36" t="str">
        <f t="shared" si="1718"/>
        <v>b</v>
      </c>
      <c r="C5057" s="42">
        <v>4</v>
      </c>
      <c r="D5057" s="42"/>
      <c r="F5057" s="29"/>
      <c r="G5057" s="47" t="s">
        <v>365</v>
      </c>
      <c r="H5057" s="122"/>
      <c r="I5057" s="94">
        <f t="shared" si="1720"/>
        <v>0</v>
      </c>
      <c r="J5057" s="123"/>
      <c r="K5057" s="123"/>
      <c r="L5057" s="94">
        <f t="shared" si="1719"/>
        <v>0</v>
      </c>
      <c r="M5057" s="123"/>
      <c r="N5057" s="123"/>
      <c r="R5057" s="352">
        <f>L5057-[1]გადასახდელები!L5057</f>
        <v>0</v>
      </c>
    </row>
    <row r="5058" spans="2:18" ht="20.25" hidden="1" customHeight="1">
      <c r="B5058" s="36" t="str">
        <f t="shared" si="1718"/>
        <v>b</v>
      </c>
      <c r="C5058" s="42">
        <v>3</v>
      </c>
      <c r="D5058" s="42"/>
      <c r="F5058" s="29"/>
      <c r="G5058" s="51" t="s">
        <v>211</v>
      </c>
      <c r="H5058" s="120">
        <f>SUM(H5059:H5065)</f>
        <v>0</v>
      </c>
      <c r="I5058" s="118">
        <f t="shared" si="1720"/>
        <v>0</v>
      </c>
      <c r="J5058" s="121">
        <f>SUM(J5059:J5065)</f>
        <v>0</v>
      </c>
      <c r="K5058" s="121">
        <f>SUM(K5059:K5065)</f>
        <v>0</v>
      </c>
      <c r="L5058" s="118">
        <f t="shared" si="1719"/>
        <v>0</v>
      </c>
      <c r="M5058" s="121">
        <f>SUM(M5059:M5065)</f>
        <v>0</v>
      </c>
      <c r="N5058" s="121">
        <f>SUM(N5059:N5065)</f>
        <v>0</v>
      </c>
      <c r="O5058" s="82" t="s">
        <v>146</v>
      </c>
      <c r="R5058" s="352">
        <f>L5058-[1]გადასახდელები!L5058</f>
        <v>0</v>
      </c>
    </row>
    <row r="5059" spans="2:18" ht="20.25" hidden="1" customHeight="1">
      <c r="B5059" s="36" t="str">
        <f t="shared" si="1718"/>
        <v>b</v>
      </c>
      <c r="C5059" s="42">
        <v>4</v>
      </c>
      <c r="D5059" s="42"/>
      <c r="F5059" s="29"/>
      <c r="G5059" s="47" t="s">
        <v>363</v>
      </c>
      <c r="H5059" s="103"/>
      <c r="I5059" s="94">
        <f t="shared" si="1720"/>
        <v>0</v>
      </c>
      <c r="J5059" s="104"/>
      <c r="K5059" s="104"/>
      <c r="L5059" s="94">
        <f t="shared" si="1719"/>
        <v>0</v>
      </c>
      <c r="M5059" s="104"/>
      <c r="N5059" s="104"/>
      <c r="R5059" s="352">
        <f>L5059-[1]გადასახდელები!L5059</f>
        <v>0</v>
      </c>
    </row>
    <row r="5060" spans="2:18" ht="20.25" hidden="1" customHeight="1">
      <c r="B5060" s="36" t="str">
        <f t="shared" si="1718"/>
        <v>b</v>
      </c>
      <c r="C5060" s="42">
        <v>4</v>
      </c>
      <c r="D5060" s="42"/>
      <c r="F5060" s="29"/>
      <c r="G5060" s="47" t="s">
        <v>210</v>
      </c>
      <c r="H5060" s="103"/>
      <c r="I5060" s="94">
        <f t="shared" si="1720"/>
        <v>0</v>
      </c>
      <c r="J5060" s="104"/>
      <c r="K5060" s="104"/>
      <c r="L5060" s="94">
        <f t="shared" si="1719"/>
        <v>0</v>
      </c>
      <c r="M5060" s="104"/>
      <c r="N5060" s="104"/>
      <c r="R5060" s="352">
        <f>L5060-[1]გადასახდელები!L5060</f>
        <v>0</v>
      </c>
    </row>
    <row r="5061" spans="2:18" ht="20.25" hidden="1" customHeight="1">
      <c r="B5061" s="36" t="str">
        <f t="shared" si="1718"/>
        <v>b</v>
      </c>
      <c r="C5061" s="42">
        <v>4</v>
      </c>
      <c r="D5061" s="42"/>
      <c r="F5061" s="29"/>
      <c r="G5061" s="47" t="s">
        <v>357</v>
      </c>
      <c r="H5061" s="103"/>
      <c r="I5061" s="94">
        <f t="shared" si="1720"/>
        <v>0</v>
      </c>
      <c r="J5061" s="104"/>
      <c r="K5061" s="104"/>
      <c r="L5061" s="94">
        <f t="shared" si="1719"/>
        <v>0</v>
      </c>
      <c r="M5061" s="104"/>
      <c r="N5061" s="104"/>
      <c r="R5061" s="352">
        <f>L5061-[1]გადასახდელები!L5061</f>
        <v>0</v>
      </c>
    </row>
    <row r="5062" spans="2:18" ht="30.75" hidden="1" customHeight="1">
      <c r="B5062" s="36" t="str">
        <f t="shared" si="1718"/>
        <v>b</v>
      </c>
      <c r="C5062" s="42">
        <v>4</v>
      </c>
      <c r="D5062" s="42"/>
      <c r="F5062" s="29"/>
      <c r="G5062" s="47" t="s">
        <v>364</v>
      </c>
      <c r="H5062" s="103"/>
      <c r="I5062" s="94">
        <f t="shared" si="1720"/>
        <v>0</v>
      </c>
      <c r="J5062" s="104"/>
      <c r="K5062" s="104"/>
      <c r="L5062" s="94">
        <f t="shared" si="1719"/>
        <v>0</v>
      </c>
      <c r="M5062" s="104"/>
      <c r="N5062" s="104"/>
      <c r="R5062" s="352">
        <f>L5062-[1]გადასახდელები!L5062</f>
        <v>0</v>
      </c>
    </row>
    <row r="5063" spans="2:18" ht="20.25" hidden="1" customHeight="1">
      <c r="B5063" s="36" t="str">
        <f t="shared" ref="B5063:B5356" si="1721">IF(H5063+I5063+L5063&gt;0,"a","b")</f>
        <v>b</v>
      </c>
      <c r="C5063" s="42">
        <v>4</v>
      </c>
      <c r="D5063" s="42"/>
      <c r="F5063" s="29"/>
      <c r="G5063" s="47" t="s">
        <v>366</v>
      </c>
      <c r="H5063" s="103"/>
      <c r="I5063" s="94">
        <f t="shared" si="1720"/>
        <v>0</v>
      </c>
      <c r="J5063" s="104"/>
      <c r="K5063" s="104"/>
      <c r="L5063" s="94">
        <f t="shared" si="1719"/>
        <v>0</v>
      </c>
      <c r="M5063" s="104"/>
      <c r="N5063" s="104"/>
      <c r="R5063" s="352">
        <f>L5063-[1]გადასახდელები!L5063</f>
        <v>0</v>
      </c>
    </row>
    <row r="5064" spans="2:18" ht="20.25" hidden="1" customHeight="1">
      <c r="B5064" s="36" t="str">
        <f t="shared" si="1721"/>
        <v>b</v>
      </c>
      <c r="C5064" s="42">
        <v>4</v>
      </c>
      <c r="D5064" s="42"/>
      <c r="F5064" s="29"/>
      <c r="G5064" s="47" t="s">
        <v>359</v>
      </c>
      <c r="H5064" s="103"/>
      <c r="I5064" s="94">
        <f t="shared" si="1720"/>
        <v>0</v>
      </c>
      <c r="J5064" s="104"/>
      <c r="K5064" s="104"/>
      <c r="L5064" s="94">
        <f t="shared" si="1719"/>
        <v>0</v>
      </c>
      <c r="M5064" s="104"/>
      <c r="N5064" s="104"/>
      <c r="R5064" s="352">
        <f>L5064-[1]გადასახდელები!L5064</f>
        <v>0</v>
      </c>
    </row>
    <row r="5065" spans="2:18" ht="21" hidden="1" customHeight="1" thickBot="1">
      <c r="B5065" s="36" t="str">
        <f t="shared" si="1721"/>
        <v>b</v>
      </c>
      <c r="C5065" s="42">
        <v>4</v>
      </c>
      <c r="D5065" s="42"/>
      <c r="F5065" s="29"/>
      <c r="G5065" s="47" t="s">
        <v>365</v>
      </c>
      <c r="H5065" s="103"/>
      <c r="I5065" s="94">
        <f t="shared" si="1720"/>
        <v>0</v>
      </c>
      <c r="J5065" s="104"/>
      <c r="K5065" s="104"/>
      <c r="L5065" s="94">
        <f t="shared" si="1719"/>
        <v>0</v>
      </c>
      <c r="M5065" s="104"/>
      <c r="N5065" s="104"/>
      <c r="R5065" s="352">
        <f>L5065-[1]გადასახდელები!L5065</f>
        <v>0</v>
      </c>
    </row>
    <row r="5066" spans="2:18" ht="63" customHeight="1" thickBot="1">
      <c r="B5066" s="36" t="str">
        <f t="shared" si="1721"/>
        <v>a</v>
      </c>
      <c r="C5066" s="42">
        <v>1</v>
      </c>
      <c r="D5066" s="42"/>
      <c r="E5066" s="24"/>
      <c r="F5066" s="32" t="s">
        <v>769</v>
      </c>
      <c r="G5066" s="61" t="s">
        <v>20</v>
      </c>
      <c r="H5066" s="79">
        <f>H5068+H5200+H5263+H5279</f>
        <v>171.7</v>
      </c>
      <c r="I5066" s="80">
        <f t="shared" si="1720"/>
        <v>180</v>
      </c>
      <c r="J5066" s="81">
        <f>J5068+J5200+J5263+J5279</f>
        <v>0</v>
      </c>
      <c r="K5066" s="81">
        <f>K5068+K5200+K5263+K5279</f>
        <v>180</v>
      </c>
      <c r="L5066" s="80">
        <f t="shared" si="1719"/>
        <v>63.936999999999991</v>
      </c>
      <c r="M5066" s="81">
        <f>M5068+M5200+M5263+M5279</f>
        <v>0</v>
      </c>
      <c r="N5066" s="81">
        <f>N5068+N5200+N5263+N5279</f>
        <v>63.936999999999991</v>
      </c>
      <c r="O5066" s="82" t="s">
        <v>146</v>
      </c>
      <c r="P5066" s="43">
        <v>1</v>
      </c>
      <c r="R5066" s="352">
        <f>L5066-[1]გადასახდელები!L5066</f>
        <v>-322.363</v>
      </c>
    </row>
    <row r="5067" spans="2:18" ht="21" hidden="1" customHeight="1" thickTop="1">
      <c r="B5067" s="36" t="str">
        <f t="shared" si="1721"/>
        <v>b</v>
      </c>
      <c r="C5067" s="42">
        <v>2</v>
      </c>
      <c r="D5067" s="42"/>
      <c r="F5067" s="26"/>
      <c r="G5067" s="46" t="s">
        <v>162</v>
      </c>
      <c r="H5067" s="83"/>
      <c r="I5067" s="84">
        <f t="shared" si="1720"/>
        <v>0</v>
      </c>
      <c r="J5067" s="85"/>
      <c r="K5067" s="85"/>
      <c r="L5067" s="84">
        <f t="shared" si="1719"/>
        <v>0</v>
      </c>
      <c r="M5067" s="85"/>
      <c r="N5067" s="85"/>
      <c r="R5067" s="352">
        <f>L5067-[1]გადასახდელები!L5067</f>
        <v>0</v>
      </c>
    </row>
    <row r="5068" spans="2:18" ht="20.25" customHeight="1" thickTop="1">
      <c r="B5068" s="36" t="str">
        <f t="shared" si="1721"/>
        <v>a</v>
      </c>
      <c r="C5068" s="42">
        <v>2</v>
      </c>
      <c r="D5068" s="42"/>
      <c r="E5068" s="24">
        <v>7063</v>
      </c>
      <c r="F5068" s="341" t="s">
        <v>524</v>
      </c>
      <c r="G5068" s="58" t="s">
        <v>163</v>
      </c>
      <c r="H5068" s="86">
        <f>H5069+H5080+H5148+H5156+H5157+H5167+H5177</f>
        <v>171.7</v>
      </c>
      <c r="I5068" s="87">
        <f t="shared" si="1720"/>
        <v>180</v>
      </c>
      <c r="J5068" s="88">
        <f>J5069+J5080+J5148+J5156+J5157+J5167+J5177+J5147</f>
        <v>0</v>
      </c>
      <c r="K5068" s="88">
        <f>K5069+K5080+K5148+K5156+K5157+K5167+K5177</f>
        <v>180</v>
      </c>
      <c r="L5068" s="87">
        <f t="shared" si="1719"/>
        <v>63.936999999999991</v>
      </c>
      <c r="M5068" s="88">
        <f>M5069+M5080+M5148+M5156+M5157+M5167+M5177+M5147</f>
        <v>0</v>
      </c>
      <c r="N5068" s="88">
        <f>N5069+N5080+N5148+N5156+N5157+N5167+N5177</f>
        <v>63.936999999999991</v>
      </c>
      <c r="O5068" s="82" t="s">
        <v>146</v>
      </c>
      <c r="R5068" s="352">
        <f>L5068-[1]გადასახდელები!L5068</f>
        <v>60.036999999999992</v>
      </c>
    </row>
    <row r="5069" spans="2:18" ht="20.25" hidden="1" customHeight="1">
      <c r="B5069" s="36" t="str">
        <f t="shared" si="1721"/>
        <v>b</v>
      </c>
      <c r="C5069" s="42">
        <v>31</v>
      </c>
      <c r="D5069" s="42"/>
      <c r="F5069" s="341" t="s">
        <v>525</v>
      </c>
      <c r="G5069" s="57" t="s">
        <v>164</v>
      </c>
      <c r="H5069" s="89">
        <f>H5070+H5079</f>
        <v>0</v>
      </c>
      <c r="I5069" s="90">
        <f t="shared" si="1720"/>
        <v>0</v>
      </c>
      <c r="J5069" s="92">
        <f>J5070+J5079</f>
        <v>0</v>
      </c>
      <c r="K5069" s="92">
        <f>K5070+K5079</f>
        <v>0</v>
      </c>
      <c r="L5069" s="90">
        <f t="shared" si="1719"/>
        <v>0</v>
      </c>
      <c r="M5069" s="92">
        <f>M5070+M5079</f>
        <v>0</v>
      </c>
      <c r="N5069" s="92">
        <f>N5070+N5079</f>
        <v>0</v>
      </c>
      <c r="O5069" s="82" t="s">
        <v>146</v>
      </c>
      <c r="R5069" s="352">
        <f>L5069-[1]გადასახდელები!L5069</f>
        <v>0</v>
      </c>
    </row>
    <row r="5070" spans="2:18" ht="20.25" hidden="1" customHeight="1">
      <c r="B5070" s="36" t="str">
        <f t="shared" si="1721"/>
        <v>b</v>
      </c>
      <c r="C5070" s="42">
        <v>4</v>
      </c>
      <c r="D5070" s="42"/>
      <c r="F5070" s="341" t="s">
        <v>526</v>
      </c>
      <c r="G5070" s="47" t="s">
        <v>165</v>
      </c>
      <c r="H5070" s="93">
        <f>H5071+H5078</f>
        <v>0</v>
      </c>
      <c r="I5070" s="94">
        <f t="shared" si="1720"/>
        <v>0</v>
      </c>
      <c r="J5070" s="95">
        <f>J5071+J5078</f>
        <v>0</v>
      </c>
      <c r="K5070" s="95">
        <f>K5071+K5078</f>
        <v>0</v>
      </c>
      <c r="L5070" s="94">
        <f t="shared" si="1719"/>
        <v>0</v>
      </c>
      <c r="M5070" s="95">
        <f>M5071+M5078</f>
        <v>0</v>
      </c>
      <c r="N5070" s="95">
        <f>N5071+N5078</f>
        <v>0</v>
      </c>
      <c r="O5070" s="82" t="s">
        <v>146</v>
      </c>
      <c r="R5070" s="352">
        <f>L5070-[1]გადასახდელები!L5070</f>
        <v>0</v>
      </c>
    </row>
    <row r="5071" spans="2:18" ht="20.25" hidden="1" customHeight="1">
      <c r="B5071" s="36" t="str">
        <f t="shared" si="1721"/>
        <v>b</v>
      </c>
      <c r="C5071" s="42">
        <v>5</v>
      </c>
      <c r="D5071" s="42"/>
      <c r="F5071" s="342" t="s">
        <v>527</v>
      </c>
      <c r="G5071" s="48" t="s">
        <v>166</v>
      </c>
      <c r="H5071" s="96">
        <f>SUM(H5072:H5077)</f>
        <v>0</v>
      </c>
      <c r="I5071" s="97">
        <f t="shared" si="1720"/>
        <v>0</v>
      </c>
      <c r="J5071" s="98">
        <f>SUM(J5072:J5077)</f>
        <v>0</v>
      </c>
      <c r="K5071" s="98">
        <f>SUM(K5072:K5077)</f>
        <v>0</v>
      </c>
      <c r="L5071" s="97">
        <f t="shared" si="1719"/>
        <v>0</v>
      </c>
      <c r="M5071" s="98">
        <f>SUM(M5072:M5077)</f>
        <v>0</v>
      </c>
      <c r="N5071" s="98">
        <f>SUM(N5072:N5077)</f>
        <v>0</v>
      </c>
      <c r="O5071" s="82" t="s">
        <v>146</v>
      </c>
      <c r="R5071" s="352">
        <f>L5071-[1]გადასახდელები!L5071</f>
        <v>0</v>
      </c>
    </row>
    <row r="5072" spans="2:18" ht="20.25" hidden="1" customHeight="1">
      <c r="B5072" s="36" t="str">
        <f t="shared" si="1721"/>
        <v>b</v>
      </c>
      <c r="C5072" s="42">
        <v>6</v>
      </c>
      <c r="D5072" s="42"/>
      <c r="F5072" s="343" t="s">
        <v>528</v>
      </c>
      <c r="G5072" s="45" t="s">
        <v>167</v>
      </c>
      <c r="H5072" s="99"/>
      <c r="I5072" s="91">
        <f t="shared" si="1720"/>
        <v>0</v>
      </c>
      <c r="J5072" s="100"/>
      <c r="K5072" s="100"/>
      <c r="L5072" s="91">
        <f t="shared" si="1719"/>
        <v>0</v>
      </c>
      <c r="M5072" s="100"/>
      <c r="N5072" s="100"/>
      <c r="R5072" s="352">
        <f>L5072-[1]გადასახდელები!L5072</f>
        <v>0</v>
      </c>
    </row>
    <row r="5073" spans="2:18" ht="20.25" hidden="1" customHeight="1">
      <c r="B5073" s="36" t="str">
        <f t="shared" si="1721"/>
        <v>b</v>
      </c>
      <c r="C5073" s="42">
        <v>6</v>
      </c>
      <c r="D5073" s="42"/>
      <c r="F5073" s="343" t="s">
        <v>592</v>
      </c>
      <c r="G5073" s="45" t="s">
        <v>168</v>
      </c>
      <c r="H5073" s="99"/>
      <c r="I5073" s="91">
        <f t="shared" si="1720"/>
        <v>0</v>
      </c>
      <c r="J5073" s="100"/>
      <c r="K5073" s="100"/>
      <c r="L5073" s="91">
        <f t="shared" si="1719"/>
        <v>0</v>
      </c>
      <c r="M5073" s="100"/>
      <c r="N5073" s="100"/>
      <c r="R5073" s="352">
        <f>L5073-[1]გადასახდელები!L5073</f>
        <v>0</v>
      </c>
    </row>
    <row r="5074" spans="2:18" ht="20.25" hidden="1" customHeight="1">
      <c r="B5074" s="36" t="str">
        <f t="shared" si="1721"/>
        <v>b</v>
      </c>
      <c r="C5074" s="42">
        <v>6</v>
      </c>
      <c r="D5074" s="42"/>
      <c r="F5074" s="343" t="s">
        <v>529</v>
      </c>
      <c r="G5074" s="45" t="s">
        <v>169</v>
      </c>
      <c r="H5074" s="99"/>
      <c r="I5074" s="91">
        <f t="shared" si="1720"/>
        <v>0</v>
      </c>
      <c r="J5074" s="100"/>
      <c r="K5074" s="100"/>
      <c r="L5074" s="91">
        <f t="shared" si="1719"/>
        <v>0</v>
      </c>
      <c r="M5074" s="100"/>
      <c r="N5074" s="100"/>
      <c r="R5074" s="352">
        <f>L5074-[1]გადასახდელები!L5074</f>
        <v>0</v>
      </c>
    </row>
    <row r="5075" spans="2:18" ht="20.25" hidden="1" customHeight="1">
      <c r="B5075" s="36" t="str">
        <f t="shared" si="1721"/>
        <v>b</v>
      </c>
      <c r="C5075" s="42">
        <v>6</v>
      </c>
      <c r="D5075" s="42"/>
      <c r="F5075" s="343" t="s">
        <v>593</v>
      </c>
      <c r="G5075" s="45" t="s">
        <v>170</v>
      </c>
      <c r="H5075" s="99"/>
      <c r="I5075" s="91">
        <f t="shared" si="1720"/>
        <v>0</v>
      </c>
      <c r="J5075" s="100"/>
      <c r="K5075" s="100"/>
      <c r="L5075" s="91">
        <f t="shared" si="1719"/>
        <v>0</v>
      </c>
      <c r="M5075" s="100"/>
      <c r="N5075" s="100"/>
      <c r="R5075" s="352">
        <f>L5075-[1]გადასახდელები!L5075</f>
        <v>0</v>
      </c>
    </row>
    <row r="5076" spans="2:18" ht="20.25" hidden="1" customHeight="1">
      <c r="B5076" s="36" t="str">
        <f t="shared" si="1721"/>
        <v>b</v>
      </c>
      <c r="C5076" s="42">
        <v>6</v>
      </c>
      <c r="D5076" s="42"/>
      <c r="F5076" s="343" t="s">
        <v>594</v>
      </c>
      <c r="G5076" s="45" t="s">
        <v>171</v>
      </c>
      <c r="H5076" s="99"/>
      <c r="I5076" s="91">
        <f t="shared" si="1720"/>
        <v>0</v>
      </c>
      <c r="J5076" s="100"/>
      <c r="K5076" s="100"/>
      <c r="L5076" s="91">
        <f t="shared" si="1719"/>
        <v>0</v>
      </c>
      <c r="M5076" s="100"/>
      <c r="N5076" s="100"/>
      <c r="R5076" s="352">
        <f>L5076-[1]გადასახდელები!L5076</f>
        <v>0</v>
      </c>
    </row>
    <row r="5077" spans="2:18" ht="20.25" hidden="1" customHeight="1">
      <c r="B5077" s="36" t="str">
        <f t="shared" si="1721"/>
        <v>b</v>
      </c>
      <c r="C5077" s="42">
        <v>6</v>
      </c>
      <c r="D5077" s="42"/>
      <c r="F5077" s="343" t="s">
        <v>595</v>
      </c>
      <c r="G5077" s="45" t="s">
        <v>172</v>
      </c>
      <c r="H5077" s="99"/>
      <c r="I5077" s="91">
        <f t="shared" si="1720"/>
        <v>0</v>
      </c>
      <c r="J5077" s="100"/>
      <c r="K5077" s="100"/>
      <c r="L5077" s="91">
        <f t="shared" si="1719"/>
        <v>0</v>
      </c>
      <c r="M5077" s="100"/>
      <c r="N5077" s="100"/>
      <c r="R5077" s="352">
        <f>L5077-[1]გადასახდელები!L5077</f>
        <v>0</v>
      </c>
    </row>
    <row r="5078" spans="2:18" ht="20.25" hidden="1" customHeight="1">
      <c r="B5078" s="36" t="str">
        <f t="shared" si="1721"/>
        <v>b</v>
      </c>
      <c r="C5078" s="42">
        <v>5</v>
      </c>
      <c r="D5078" s="42"/>
      <c r="F5078" s="343" t="s">
        <v>596</v>
      </c>
      <c r="G5078" s="48" t="s">
        <v>173</v>
      </c>
      <c r="H5078" s="101"/>
      <c r="I5078" s="97">
        <f t="shared" si="1720"/>
        <v>0</v>
      </c>
      <c r="J5078" s="102"/>
      <c r="K5078" s="102"/>
      <c r="L5078" s="97">
        <f t="shared" si="1719"/>
        <v>0</v>
      </c>
      <c r="M5078" s="102"/>
      <c r="N5078" s="102"/>
      <c r="R5078" s="352">
        <f>L5078-[1]გადასახდელები!L5078</f>
        <v>0</v>
      </c>
    </row>
    <row r="5079" spans="2:18" ht="20.25" hidden="1" customHeight="1">
      <c r="B5079" s="36" t="str">
        <f t="shared" si="1721"/>
        <v>b</v>
      </c>
      <c r="C5079" s="42">
        <v>4</v>
      </c>
      <c r="D5079" s="42"/>
      <c r="F5079" s="343" t="s">
        <v>597</v>
      </c>
      <c r="G5079" s="47" t="s">
        <v>174</v>
      </c>
      <c r="H5079" s="103"/>
      <c r="I5079" s="94">
        <f t="shared" si="1720"/>
        <v>0</v>
      </c>
      <c r="J5079" s="104"/>
      <c r="K5079" s="104"/>
      <c r="L5079" s="94">
        <f t="shared" si="1719"/>
        <v>0</v>
      </c>
      <c r="M5079" s="104"/>
      <c r="N5079" s="104"/>
      <c r="R5079" s="352">
        <f>L5079-[1]გადასახდელები!L5079</f>
        <v>0</v>
      </c>
    </row>
    <row r="5080" spans="2:18" ht="20.25" customHeight="1">
      <c r="B5080" s="36" t="str">
        <f t="shared" si="1721"/>
        <v>a</v>
      </c>
      <c r="C5080" s="42">
        <v>3</v>
      </c>
      <c r="D5080" s="42"/>
      <c r="F5080" s="342" t="s">
        <v>530</v>
      </c>
      <c r="G5080" s="57" t="s">
        <v>175</v>
      </c>
      <c r="H5080" s="89">
        <f>H5081+H5082+H5085+H5121+H5122+H5123+H5124+H5125+H5132+H5133</f>
        <v>171.7</v>
      </c>
      <c r="I5080" s="90">
        <f t="shared" si="1720"/>
        <v>180</v>
      </c>
      <c r="J5080" s="92">
        <f>J5081+J5082+J5085+J5121+J5122+J5123+J5124+J5125+J5132+J5133</f>
        <v>0</v>
      </c>
      <c r="K5080" s="92">
        <f>K5081+K5082+K5085+K5121+K5122+K5123+K5124+K5125+K5132+K5133</f>
        <v>180</v>
      </c>
      <c r="L5080" s="90">
        <f t="shared" si="1719"/>
        <v>63.936999999999991</v>
      </c>
      <c r="M5080" s="92">
        <f>M5081+M5082+M5085+M5121+M5122+M5123+M5124+M5125+M5132+M5133</f>
        <v>0</v>
      </c>
      <c r="N5080" s="92">
        <f>N5081+N5082+N5085+N5121+N5122+N5123+N5124+N5125+N5132+N5133</f>
        <v>63.936999999999991</v>
      </c>
      <c r="O5080" s="82" t="s">
        <v>146</v>
      </c>
      <c r="R5080" s="352">
        <f>L5080-[1]გადასახდელები!L5080</f>
        <v>63.936999999999991</v>
      </c>
    </row>
    <row r="5081" spans="2:18" ht="20.25" hidden="1" customHeight="1">
      <c r="B5081" s="36" t="str">
        <f t="shared" si="1721"/>
        <v>b</v>
      </c>
      <c r="C5081" s="42">
        <v>4</v>
      </c>
      <c r="D5081" s="42"/>
      <c r="F5081" s="343" t="s">
        <v>531</v>
      </c>
      <c r="G5081" s="47" t="s">
        <v>176</v>
      </c>
      <c r="H5081" s="103"/>
      <c r="I5081" s="94">
        <f t="shared" si="1720"/>
        <v>0</v>
      </c>
      <c r="J5081" s="104"/>
      <c r="K5081" s="104"/>
      <c r="L5081" s="94">
        <f t="shared" si="1719"/>
        <v>0</v>
      </c>
      <c r="M5081" s="104"/>
      <c r="N5081" s="104"/>
      <c r="R5081" s="352">
        <f>L5081-[1]გადასახდელები!L5081</f>
        <v>0</v>
      </c>
    </row>
    <row r="5082" spans="2:18" ht="20.25" hidden="1" customHeight="1">
      <c r="B5082" s="36" t="str">
        <f t="shared" si="1721"/>
        <v>b</v>
      </c>
      <c r="C5082" s="42">
        <v>4</v>
      </c>
      <c r="D5082" s="42"/>
      <c r="F5082" s="342" t="s">
        <v>532</v>
      </c>
      <c r="G5082" s="47" t="s">
        <v>177</v>
      </c>
      <c r="H5082" s="93">
        <f>SUM(H5083:H5084)</f>
        <v>0</v>
      </c>
      <c r="I5082" s="94">
        <f t="shared" si="1720"/>
        <v>0</v>
      </c>
      <c r="J5082" s="95">
        <f>SUM(J5083:J5084)</f>
        <v>0</v>
      </c>
      <c r="K5082" s="95">
        <f>SUM(K5083:K5084)</f>
        <v>0</v>
      </c>
      <c r="L5082" s="94">
        <f t="shared" si="1719"/>
        <v>0</v>
      </c>
      <c r="M5082" s="95">
        <f>SUM(M5083:M5084)</f>
        <v>0</v>
      </c>
      <c r="N5082" s="95">
        <f>SUM(N5083:N5084)</f>
        <v>0</v>
      </c>
      <c r="O5082" s="82" t="s">
        <v>146</v>
      </c>
      <c r="R5082" s="352">
        <f>L5082-[1]გადასახდელები!L5082</f>
        <v>0</v>
      </c>
    </row>
    <row r="5083" spans="2:18" ht="20.25" hidden="1" customHeight="1">
      <c r="B5083" s="36" t="str">
        <f t="shared" si="1721"/>
        <v>b</v>
      </c>
      <c r="C5083" s="42">
        <v>5</v>
      </c>
      <c r="D5083" s="42"/>
      <c r="F5083" s="343" t="s">
        <v>533</v>
      </c>
      <c r="G5083" s="48" t="s">
        <v>178</v>
      </c>
      <c r="H5083" s="101"/>
      <c r="I5083" s="97">
        <f t="shared" si="1720"/>
        <v>0</v>
      </c>
      <c r="J5083" s="102"/>
      <c r="K5083" s="102"/>
      <c r="L5083" s="97">
        <f t="shared" si="1719"/>
        <v>0</v>
      </c>
      <c r="M5083" s="102"/>
      <c r="N5083" s="102"/>
      <c r="R5083" s="352">
        <f>L5083-[1]გადასახდელები!L5083</f>
        <v>0</v>
      </c>
    </row>
    <row r="5084" spans="2:18" ht="20.25" hidden="1" customHeight="1">
      <c r="B5084" s="36" t="str">
        <f t="shared" si="1721"/>
        <v>b</v>
      </c>
      <c r="C5084" s="42">
        <v>5</v>
      </c>
      <c r="D5084" s="42"/>
      <c r="F5084" s="343" t="s">
        <v>598</v>
      </c>
      <c r="G5084" s="48" t="s">
        <v>179</v>
      </c>
      <c r="H5084" s="101"/>
      <c r="I5084" s="97">
        <f t="shared" si="1720"/>
        <v>0</v>
      </c>
      <c r="J5084" s="102"/>
      <c r="K5084" s="102"/>
      <c r="L5084" s="97">
        <f t="shared" si="1719"/>
        <v>0</v>
      </c>
      <c r="M5084" s="102"/>
      <c r="N5084" s="102"/>
      <c r="R5084" s="352">
        <f>L5084-[1]გადასახდელები!L5084</f>
        <v>0</v>
      </c>
    </row>
    <row r="5085" spans="2:18" ht="20.25" customHeight="1">
      <c r="B5085" s="36" t="str">
        <f t="shared" si="1721"/>
        <v>a</v>
      </c>
      <c r="C5085" s="42">
        <v>4</v>
      </c>
      <c r="D5085" s="42"/>
      <c r="F5085" s="342" t="s">
        <v>534</v>
      </c>
      <c r="G5085" s="47" t="s">
        <v>180</v>
      </c>
      <c r="H5085" s="93">
        <f>H5086+H5087+H5088+H5089+H5101+H5105+H5106+H5107+H5108+H5109+H5110+H5111+H5119+H5120</f>
        <v>171.7</v>
      </c>
      <c r="I5085" s="94">
        <f t="shared" si="1720"/>
        <v>180</v>
      </c>
      <c r="J5085" s="95">
        <f>J5086+J5087+J5088+J5089+J5101+J5105+J5106+J5107+J5108+J5109+J5110+J5111+J5119+J5120</f>
        <v>0</v>
      </c>
      <c r="K5085" s="95">
        <f>K5086+K5087+K5088+K5089+K5101+K5105+K5106+K5107+K5108+K5109+K5110+K5111+K5119+K5120</f>
        <v>180</v>
      </c>
      <c r="L5085" s="94">
        <f t="shared" si="1719"/>
        <v>63.936999999999991</v>
      </c>
      <c r="M5085" s="95">
        <f>M5086+M5087+M5088+M5089+M5101+M5105+M5106+M5107+M5108+M5109+M5110+M5111+M5119+M5120</f>
        <v>0</v>
      </c>
      <c r="N5085" s="95">
        <f>N5086+N5087+N5088+N5089+N5101+N5105+N5106+N5107+N5108+N5109+N5110+N5111+N5119+N5120</f>
        <v>63.936999999999991</v>
      </c>
      <c r="O5085" s="82" t="s">
        <v>146</v>
      </c>
      <c r="R5085" s="352">
        <f>L5085-[1]გადასახდელები!L5085</f>
        <v>63.936999999999991</v>
      </c>
    </row>
    <row r="5086" spans="2:18" ht="42.75" hidden="1" customHeight="1">
      <c r="B5086" s="36" t="str">
        <f t="shared" si="1721"/>
        <v>b</v>
      </c>
      <c r="C5086" s="42">
        <v>5</v>
      </c>
      <c r="D5086" s="42"/>
      <c r="F5086" s="343" t="s">
        <v>535</v>
      </c>
      <c r="G5086" s="48" t="s">
        <v>229</v>
      </c>
      <c r="H5086" s="101"/>
      <c r="I5086" s="97">
        <f t="shared" si="1720"/>
        <v>0</v>
      </c>
      <c r="J5086" s="102"/>
      <c r="K5086" s="102"/>
      <c r="L5086" s="97">
        <f t="shared" si="1719"/>
        <v>0</v>
      </c>
      <c r="M5086" s="102"/>
      <c r="N5086" s="102"/>
      <c r="R5086" s="352">
        <f>L5086-[1]გადასახდელები!L5086</f>
        <v>0</v>
      </c>
    </row>
    <row r="5087" spans="2:18" ht="30.75" hidden="1" customHeight="1">
      <c r="B5087" s="36" t="str">
        <f t="shared" si="1721"/>
        <v>b</v>
      </c>
      <c r="C5087" s="42">
        <v>5</v>
      </c>
      <c r="D5087" s="42"/>
      <c r="F5087" s="343" t="s">
        <v>599</v>
      </c>
      <c r="G5087" s="49" t="s">
        <v>196</v>
      </c>
      <c r="H5087" s="101"/>
      <c r="I5087" s="97">
        <f t="shared" si="1720"/>
        <v>0</v>
      </c>
      <c r="J5087" s="102"/>
      <c r="K5087" s="102"/>
      <c r="L5087" s="97">
        <f t="shared" si="1719"/>
        <v>0</v>
      </c>
      <c r="M5087" s="102"/>
      <c r="N5087" s="102"/>
      <c r="R5087" s="352">
        <f>L5087-[1]გადასახდელები!L5087</f>
        <v>0</v>
      </c>
    </row>
    <row r="5088" spans="2:18" ht="60.75" hidden="1" customHeight="1">
      <c r="B5088" s="36" t="str">
        <f t="shared" si="1721"/>
        <v>b</v>
      </c>
      <c r="C5088" s="42">
        <v>5</v>
      </c>
      <c r="D5088" s="42"/>
      <c r="F5088" s="343" t="s">
        <v>536</v>
      </c>
      <c r="G5088" s="49" t="s">
        <v>230</v>
      </c>
      <c r="H5088" s="101"/>
      <c r="I5088" s="97">
        <f t="shared" si="1720"/>
        <v>0</v>
      </c>
      <c r="J5088" s="102"/>
      <c r="K5088" s="102"/>
      <c r="L5088" s="97">
        <f t="shared" si="1719"/>
        <v>0</v>
      </c>
      <c r="M5088" s="102"/>
      <c r="N5088" s="102"/>
      <c r="R5088" s="352">
        <f>L5088-[1]გადასახდელები!L5088</f>
        <v>0</v>
      </c>
    </row>
    <row r="5089" spans="2:18" ht="30.75" hidden="1" customHeight="1">
      <c r="B5089" s="36" t="str">
        <f t="shared" si="1721"/>
        <v>b</v>
      </c>
      <c r="C5089" s="42">
        <v>5</v>
      </c>
      <c r="D5089" s="42"/>
      <c r="F5089" s="342" t="s">
        <v>537</v>
      </c>
      <c r="G5089" s="48" t="s">
        <v>195</v>
      </c>
      <c r="H5089" s="96">
        <f>SUM(H5090:H5100)</f>
        <v>0</v>
      </c>
      <c r="I5089" s="97">
        <f t="shared" si="1720"/>
        <v>0</v>
      </c>
      <c r="J5089" s="98">
        <f>SUM(J5090:J5100)</f>
        <v>0</v>
      </c>
      <c r="K5089" s="98">
        <f>SUM(K5090:K5100)</f>
        <v>0</v>
      </c>
      <c r="L5089" s="97">
        <f t="shared" si="1719"/>
        <v>0</v>
      </c>
      <c r="M5089" s="98">
        <f>SUM(M5090:M5100)</f>
        <v>0</v>
      </c>
      <c r="N5089" s="98">
        <f>SUM(N5090:N5100)</f>
        <v>0</v>
      </c>
      <c r="O5089" s="82" t="s">
        <v>146</v>
      </c>
      <c r="R5089" s="352">
        <f>L5089-[1]გადასახდელები!L5089</f>
        <v>0</v>
      </c>
    </row>
    <row r="5090" spans="2:18" ht="20.25" hidden="1" customHeight="1">
      <c r="B5090" s="36" t="str">
        <f t="shared" si="1721"/>
        <v>b</v>
      </c>
      <c r="C5090" s="42">
        <v>6</v>
      </c>
      <c r="D5090" s="42"/>
      <c r="F5090" s="343" t="s">
        <v>600</v>
      </c>
      <c r="G5090" s="45" t="s">
        <v>181</v>
      </c>
      <c r="H5090" s="106"/>
      <c r="I5090" s="105">
        <f t="shared" si="1720"/>
        <v>0</v>
      </c>
      <c r="J5090" s="107"/>
      <c r="K5090" s="107"/>
      <c r="L5090" s="105">
        <f t="shared" si="1719"/>
        <v>0</v>
      </c>
      <c r="M5090" s="107"/>
      <c r="N5090" s="107"/>
      <c r="R5090" s="352">
        <f>L5090-[1]გადასახდელები!L5090</f>
        <v>0</v>
      </c>
    </row>
    <row r="5091" spans="2:18" ht="20.25" hidden="1" customHeight="1">
      <c r="B5091" s="36" t="str">
        <f t="shared" si="1721"/>
        <v>b</v>
      </c>
      <c r="C5091" s="42">
        <v>6</v>
      </c>
      <c r="D5091" s="42"/>
      <c r="F5091" s="343" t="s">
        <v>601</v>
      </c>
      <c r="G5091" s="45" t="s">
        <v>182</v>
      </c>
      <c r="H5091" s="106"/>
      <c r="I5091" s="105">
        <f t="shared" si="1720"/>
        <v>0</v>
      </c>
      <c r="J5091" s="107"/>
      <c r="K5091" s="107"/>
      <c r="L5091" s="105">
        <f t="shared" ref="L5091:L5154" si="1722">M5091+N5091</f>
        <v>0</v>
      </c>
      <c r="M5091" s="107"/>
      <c r="N5091" s="107"/>
      <c r="R5091" s="352">
        <f>L5091-[1]გადასახდელები!L5091</f>
        <v>0</v>
      </c>
    </row>
    <row r="5092" spans="2:18" ht="20.25" hidden="1" customHeight="1">
      <c r="B5092" s="36" t="str">
        <f t="shared" si="1721"/>
        <v>b</v>
      </c>
      <c r="C5092" s="42">
        <v>6</v>
      </c>
      <c r="D5092" s="42"/>
      <c r="F5092" s="343" t="s">
        <v>602</v>
      </c>
      <c r="G5092" s="45" t="s">
        <v>183</v>
      </c>
      <c r="H5092" s="106"/>
      <c r="I5092" s="105">
        <f t="shared" si="1720"/>
        <v>0</v>
      </c>
      <c r="J5092" s="107"/>
      <c r="K5092" s="107"/>
      <c r="L5092" s="105">
        <f t="shared" si="1722"/>
        <v>0</v>
      </c>
      <c r="M5092" s="107"/>
      <c r="N5092" s="107"/>
      <c r="R5092" s="352">
        <f>L5092-[1]გადასახდელები!L5092</f>
        <v>0</v>
      </c>
    </row>
    <row r="5093" spans="2:18" ht="20.25" hidden="1" customHeight="1">
      <c r="B5093" s="36" t="str">
        <f t="shared" si="1721"/>
        <v>b</v>
      </c>
      <c r="C5093" s="42">
        <v>6</v>
      </c>
      <c r="D5093" s="42"/>
      <c r="F5093" s="343" t="s">
        <v>603</v>
      </c>
      <c r="G5093" s="45" t="s">
        <v>184</v>
      </c>
      <c r="H5093" s="106"/>
      <c r="I5093" s="105">
        <f t="shared" si="1720"/>
        <v>0</v>
      </c>
      <c r="J5093" s="107"/>
      <c r="K5093" s="107"/>
      <c r="L5093" s="105">
        <f t="shared" si="1722"/>
        <v>0</v>
      </c>
      <c r="M5093" s="107"/>
      <c r="N5093" s="107"/>
      <c r="R5093" s="352">
        <f>L5093-[1]გადასახდელები!L5093</f>
        <v>0</v>
      </c>
    </row>
    <row r="5094" spans="2:18" ht="20.25" hidden="1" customHeight="1">
      <c r="B5094" s="36" t="str">
        <f t="shared" si="1721"/>
        <v>b</v>
      </c>
      <c r="C5094" s="42">
        <v>6</v>
      </c>
      <c r="D5094" s="42"/>
      <c r="F5094" s="343" t="s">
        <v>538</v>
      </c>
      <c r="G5094" s="45" t="s">
        <v>185</v>
      </c>
      <c r="H5094" s="106"/>
      <c r="I5094" s="105">
        <f t="shared" si="1720"/>
        <v>0</v>
      </c>
      <c r="J5094" s="107"/>
      <c r="K5094" s="107"/>
      <c r="L5094" s="105">
        <f t="shared" si="1722"/>
        <v>0</v>
      </c>
      <c r="M5094" s="107"/>
      <c r="N5094" s="107"/>
      <c r="R5094" s="352">
        <f>L5094-[1]გადასახდელები!L5094</f>
        <v>0</v>
      </c>
    </row>
    <row r="5095" spans="2:18" ht="20.25" hidden="1" customHeight="1">
      <c r="B5095" s="36" t="str">
        <f t="shared" si="1721"/>
        <v>b</v>
      </c>
      <c r="C5095" s="42">
        <v>6</v>
      </c>
      <c r="D5095" s="42"/>
      <c r="F5095" s="343" t="s">
        <v>604</v>
      </c>
      <c r="G5095" s="45" t="s">
        <v>186</v>
      </c>
      <c r="H5095" s="106"/>
      <c r="I5095" s="105">
        <f t="shared" si="1720"/>
        <v>0</v>
      </c>
      <c r="J5095" s="107"/>
      <c r="K5095" s="107"/>
      <c r="L5095" s="105">
        <f t="shared" si="1722"/>
        <v>0</v>
      </c>
      <c r="M5095" s="107"/>
      <c r="N5095" s="107"/>
      <c r="R5095" s="352">
        <f>L5095-[1]გადასახდელები!L5095</f>
        <v>0</v>
      </c>
    </row>
    <row r="5096" spans="2:18" ht="20.25" hidden="1" customHeight="1">
      <c r="B5096" s="36" t="str">
        <f t="shared" si="1721"/>
        <v>b</v>
      </c>
      <c r="C5096" s="42">
        <v>6</v>
      </c>
      <c r="D5096" s="42"/>
      <c r="F5096" s="343" t="s">
        <v>605</v>
      </c>
      <c r="G5096" s="45" t="s">
        <v>187</v>
      </c>
      <c r="H5096" s="106"/>
      <c r="I5096" s="105">
        <f t="shared" si="1720"/>
        <v>0</v>
      </c>
      <c r="J5096" s="107"/>
      <c r="K5096" s="107"/>
      <c r="L5096" s="105">
        <f t="shared" si="1722"/>
        <v>0</v>
      </c>
      <c r="M5096" s="107"/>
      <c r="N5096" s="107"/>
      <c r="R5096" s="352">
        <f>L5096-[1]გადასახდელები!L5096</f>
        <v>0</v>
      </c>
    </row>
    <row r="5097" spans="2:18" ht="20.25" hidden="1" customHeight="1">
      <c r="B5097" s="36" t="str">
        <f t="shared" si="1721"/>
        <v>b</v>
      </c>
      <c r="C5097" s="42">
        <v>6</v>
      </c>
      <c r="D5097" s="42"/>
      <c r="F5097" s="343" t="s">
        <v>606</v>
      </c>
      <c r="G5097" s="45" t="s">
        <v>188</v>
      </c>
      <c r="H5097" s="106"/>
      <c r="I5097" s="105">
        <f t="shared" si="1720"/>
        <v>0</v>
      </c>
      <c r="J5097" s="107"/>
      <c r="K5097" s="107"/>
      <c r="L5097" s="105">
        <f t="shared" si="1722"/>
        <v>0</v>
      </c>
      <c r="M5097" s="107"/>
      <c r="N5097" s="107"/>
      <c r="R5097" s="352">
        <f>L5097-[1]გადასახდელები!L5097</f>
        <v>0</v>
      </c>
    </row>
    <row r="5098" spans="2:18" ht="20.25" hidden="1" customHeight="1">
      <c r="B5098" s="36" t="str">
        <f t="shared" si="1721"/>
        <v>b</v>
      </c>
      <c r="C5098" s="42">
        <v>6</v>
      </c>
      <c r="D5098" s="42"/>
      <c r="F5098" s="343" t="s">
        <v>607</v>
      </c>
      <c r="G5098" s="45" t="s">
        <v>189</v>
      </c>
      <c r="H5098" s="106"/>
      <c r="I5098" s="105">
        <f t="shared" si="1720"/>
        <v>0</v>
      </c>
      <c r="J5098" s="107"/>
      <c r="K5098" s="107"/>
      <c r="L5098" s="105">
        <f t="shared" si="1722"/>
        <v>0</v>
      </c>
      <c r="M5098" s="107"/>
      <c r="N5098" s="107"/>
      <c r="R5098" s="352">
        <f>L5098-[1]გადასახდელები!L5098</f>
        <v>0</v>
      </c>
    </row>
    <row r="5099" spans="2:18" ht="20.25" hidden="1" customHeight="1">
      <c r="B5099" s="36" t="str">
        <f t="shared" si="1721"/>
        <v>b</v>
      </c>
      <c r="C5099" s="42">
        <v>6</v>
      </c>
      <c r="D5099" s="42"/>
      <c r="F5099" s="343" t="s">
        <v>608</v>
      </c>
      <c r="G5099" s="45" t="s">
        <v>190</v>
      </c>
      <c r="H5099" s="106"/>
      <c r="I5099" s="105">
        <f t="shared" si="1720"/>
        <v>0</v>
      </c>
      <c r="J5099" s="107"/>
      <c r="K5099" s="107"/>
      <c r="L5099" s="105">
        <f t="shared" si="1722"/>
        <v>0</v>
      </c>
      <c r="M5099" s="107"/>
      <c r="N5099" s="107"/>
      <c r="R5099" s="352">
        <f>L5099-[1]გადასახდელები!L5099</f>
        <v>0</v>
      </c>
    </row>
    <row r="5100" spans="2:18" ht="30.75" hidden="1" customHeight="1">
      <c r="B5100" s="36" t="str">
        <f t="shared" si="1721"/>
        <v>b</v>
      </c>
      <c r="C5100" s="42">
        <v>6</v>
      </c>
      <c r="D5100" s="42"/>
      <c r="F5100" s="343" t="s">
        <v>539</v>
      </c>
      <c r="G5100" s="45" t="s">
        <v>231</v>
      </c>
      <c r="H5100" s="106"/>
      <c r="I5100" s="105">
        <f t="shared" si="1720"/>
        <v>0</v>
      </c>
      <c r="J5100" s="107"/>
      <c r="K5100" s="107"/>
      <c r="L5100" s="105">
        <f t="shared" si="1722"/>
        <v>0</v>
      </c>
      <c r="M5100" s="107"/>
      <c r="N5100" s="107"/>
      <c r="R5100" s="352">
        <f>L5100-[1]გადასახდელები!L5100</f>
        <v>0</v>
      </c>
    </row>
    <row r="5101" spans="2:18" ht="20.25" hidden="1" customHeight="1">
      <c r="B5101" s="36" t="str">
        <f t="shared" si="1721"/>
        <v>b</v>
      </c>
      <c r="C5101" s="42">
        <v>5</v>
      </c>
      <c r="D5101" s="42"/>
      <c r="F5101" s="342" t="s">
        <v>609</v>
      </c>
      <c r="G5101" s="48" t="s">
        <v>197</v>
      </c>
      <c r="H5101" s="96">
        <f>SUM(H5102:H5104)</f>
        <v>0</v>
      </c>
      <c r="I5101" s="97">
        <f t="shared" si="1720"/>
        <v>0</v>
      </c>
      <c r="J5101" s="98">
        <f>SUM(J5102:J5104)</f>
        <v>0</v>
      </c>
      <c r="K5101" s="98">
        <f>SUM(K5102:K5104)</f>
        <v>0</v>
      </c>
      <c r="L5101" s="97">
        <f t="shared" si="1722"/>
        <v>0</v>
      </c>
      <c r="M5101" s="98">
        <f>SUM(M5102:M5104)</f>
        <v>0</v>
      </c>
      <c r="N5101" s="98">
        <f>SUM(N5102:N5104)</f>
        <v>0</v>
      </c>
      <c r="O5101" s="82" t="s">
        <v>146</v>
      </c>
      <c r="R5101" s="352">
        <f>L5101-[1]გადასახდელები!L5101</f>
        <v>0</v>
      </c>
    </row>
    <row r="5102" spans="2:18" ht="20.25" hidden="1" customHeight="1">
      <c r="B5102" s="36" t="str">
        <f t="shared" si="1721"/>
        <v>b</v>
      </c>
      <c r="C5102" s="42">
        <v>6</v>
      </c>
      <c r="D5102" s="42"/>
      <c r="F5102" s="343" t="s">
        <v>610</v>
      </c>
      <c r="G5102" s="45" t="s">
        <v>191</v>
      </c>
      <c r="H5102" s="106"/>
      <c r="I5102" s="105">
        <f t="shared" si="1720"/>
        <v>0</v>
      </c>
      <c r="J5102" s="107"/>
      <c r="K5102" s="107"/>
      <c r="L5102" s="105">
        <f t="shared" si="1722"/>
        <v>0</v>
      </c>
      <c r="M5102" s="107"/>
      <c r="N5102" s="107"/>
      <c r="R5102" s="352">
        <f>L5102-[1]გადასახდელები!L5102</f>
        <v>0</v>
      </c>
    </row>
    <row r="5103" spans="2:18" ht="20.25" hidden="1" customHeight="1">
      <c r="B5103" s="36" t="str">
        <f t="shared" si="1721"/>
        <v>b</v>
      </c>
      <c r="C5103" s="42">
        <v>6</v>
      </c>
      <c r="D5103" s="42"/>
      <c r="F5103" s="343" t="s">
        <v>611</v>
      </c>
      <c r="G5103" s="45" t="s">
        <v>192</v>
      </c>
      <c r="H5103" s="106"/>
      <c r="I5103" s="105">
        <f t="shared" si="1720"/>
        <v>0</v>
      </c>
      <c r="J5103" s="107"/>
      <c r="K5103" s="107"/>
      <c r="L5103" s="105">
        <f t="shared" si="1722"/>
        <v>0</v>
      </c>
      <c r="M5103" s="107"/>
      <c r="N5103" s="107"/>
      <c r="R5103" s="352">
        <f>L5103-[1]გადასახდელები!L5103</f>
        <v>0</v>
      </c>
    </row>
    <row r="5104" spans="2:18" ht="30.75" hidden="1" customHeight="1">
      <c r="B5104" s="36" t="str">
        <f t="shared" si="1721"/>
        <v>b</v>
      </c>
      <c r="C5104" s="42">
        <v>6</v>
      </c>
      <c r="D5104" s="42"/>
      <c r="F5104" s="343" t="s">
        <v>612</v>
      </c>
      <c r="G5104" s="45" t="s">
        <v>232</v>
      </c>
      <c r="H5104" s="106"/>
      <c r="I5104" s="105">
        <f t="shared" si="1720"/>
        <v>0</v>
      </c>
      <c r="J5104" s="107"/>
      <c r="K5104" s="107"/>
      <c r="L5104" s="105">
        <f t="shared" si="1722"/>
        <v>0</v>
      </c>
      <c r="M5104" s="107"/>
      <c r="N5104" s="107"/>
      <c r="R5104" s="352">
        <f>L5104-[1]გადასახდელები!L5104</f>
        <v>0</v>
      </c>
    </row>
    <row r="5105" spans="2:18" ht="30.75" hidden="1" customHeight="1">
      <c r="B5105" s="36" t="str">
        <f t="shared" si="1721"/>
        <v>b</v>
      </c>
      <c r="C5105" s="42">
        <v>5</v>
      </c>
      <c r="D5105" s="42"/>
      <c r="F5105" s="343" t="s">
        <v>613</v>
      </c>
      <c r="G5105" s="48" t="s">
        <v>233</v>
      </c>
      <c r="H5105" s="101"/>
      <c r="I5105" s="97">
        <f t="shared" si="1720"/>
        <v>0</v>
      </c>
      <c r="J5105" s="102"/>
      <c r="K5105" s="102"/>
      <c r="L5105" s="97">
        <f t="shared" si="1722"/>
        <v>0</v>
      </c>
      <c r="M5105" s="102"/>
      <c r="N5105" s="102"/>
      <c r="R5105" s="352">
        <f>L5105-[1]გადასახდელები!L5105</f>
        <v>0</v>
      </c>
    </row>
    <row r="5106" spans="2:18" ht="34.5" hidden="1" customHeight="1">
      <c r="B5106" s="36" t="str">
        <f t="shared" si="1721"/>
        <v>b</v>
      </c>
      <c r="C5106" s="42">
        <v>5</v>
      </c>
      <c r="D5106" s="42"/>
      <c r="F5106" s="343" t="s">
        <v>614</v>
      </c>
      <c r="G5106" s="50" t="s">
        <v>367</v>
      </c>
      <c r="H5106" s="101"/>
      <c r="I5106" s="97">
        <f t="shared" si="1720"/>
        <v>0</v>
      </c>
      <c r="J5106" s="102"/>
      <c r="K5106" s="102"/>
      <c r="L5106" s="97">
        <f t="shared" si="1722"/>
        <v>0</v>
      </c>
      <c r="M5106" s="102"/>
      <c r="N5106" s="102"/>
      <c r="R5106" s="352">
        <f>L5106-[1]გადასახდელები!L5106</f>
        <v>0</v>
      </c>
    </row>
    <row r="5107" spans="2:18" ht="34.5" hidden="1" customHeight="1">
      <c r="B5107" s="36" t="str">
        <f t="shared" si="1721"/>
        <v>b</v>
      </c>
      <c r="C5107" s="42">
        <v>5</v>
      </c>
      <c r="D5107" s="42"/>
      <c r="F5107" s="343" t="s">
        <v>540</v>
      </c>
      <c r="G5107" s="48" t="s">
        <v>234</v>
      </c>
      <c r="H5107" s="101"/>
      <c r="I5107" s="97">
        <f t="shared" si="1720"/>
        <v>0</v>
      </c>
      <c r="J5107" s="102"/>
      <c r="K5107" s="102"/>
      <c r="L5107" s="97">
        <f t="shared" si="1722"/>
        <v>0</v>
      </c>
      <c r="M5107" s="102"/>
      <c r="N5107" s="102"/>
      <c r="R5107" s="352">
        <f>L5107-[1]გადასახდელები!L5107</f>
        <v>0</v>
      </c>
    </row>
    <row r="5108" spans="2:18" ht="50.25" hidden="1" customHeight="1">
      <c r="B5108" s="36" t="str">
        <f t="shared" si="1721"/>
        <v>b</v>
      </c>
      <c r="C5108" s="42">
        <v>5</v>
      </c>
      <c r="D5108" s="42"/>
      <c r="F5108" s="343" t="s">
        <v>541</v>
      </c>
      <c r="G5108" s="48" t="s">
        <v>235</v>
      </c>
      <c r="H5108" s="101"/>
      <c r="I5108" s="97">
        <f t="shared" si="1720"/>
        <v>0</v>
      </c>
      <c r="J5108" s="102"/>
      <c r="K5108" s="102"/>
      <c r="L5108" s="97">
        <f t="shared" si="1722"/>
        <v>0</v>
      </c>
      <c r="M5108" s="102"/>
      <c r="N5108" s="102"/>
      <c r="R5108" s="352">
        <f>L5108-[1]გადასახდელები!L5108</f>
        <v>0</v>
      </c>
    </row>
    <row r="5109" spans="2:18" ht="20.25" hidden="1" customHeight="1">
      <c r="B5109" s="36" t="str">
        <f t="shared" si="1721"/>
        <v>b</v>
      </c>
      <c r="C5109" s="42">
        <v>5</v>
      </c>
      <c r="D5109" s="42"/>
      <c r="F5109" s="343" t="s">
        <v>542</v>
      </c>
      <c r="G5109" s="48" t="s">
        <v>236</v>
      </c>
      <c r="H5109" s="101"/>
      <c r="I5109" s="97">
        <f t="shared" si="1720"/>
        <v>0</v>
      </c>
      <c r="J5109" s="102"/>
      <c r="K5109" s="102"/>
      <c r="L5109" s="97">
        <f t="shared" si="1722"/>
        <v>0</v>
      </c>
      <c r="M5109" s="102"/>
      <c r="N5109" s="102"/>
      <c r="R5109" s="352">
        <f>L5109-[1]გადასახდელები!L5109</f>
        <v>0</v>
      </c>
    </row>
    <row r="5110" spans="2:18" ht="20.25" hidden="1" customHeight="1">
      <c r="B5110" s="36" t="str">
        <f t="shared" si="1721"/>
        <v>b</v>
      </c>
      <c r="C5110" s="42">
        <v>5</v>
      </c>
      <c r="D5110" s="42"/>
      <c r="F5110" s="343" t="s">
        <v>543</v>
      </c>
      <c r="G5110" s="48" t="s">
        <v>237</v>
      </c>
      <c r="H5110" s="101"/>
      <c r="I5110" s="97">
        <f t="shared" si="1720"/>
        <v>0</v>
      </c>
      <c r="J5110" s="102"/>
      <c r="K5110" s="102"/>
      <c r="L5110" s="97">
        <f t="shared" si="1722"/>
        <v>0</v>
      </c>
      <c r="M5110" s="102"/>
      <c r="N5110" s="102"/>
      <c r="R5110" s="352">
        <f>L5110-[1]გადასახდელები!L5110</f>
        <v>0</v>
      </c>
    </row>
    <row r="5111" spans="2:18" ht="20.25" customHeight="1">
      <c r="B5111" s="36" t="str">
        <f t="shared" si="1721"/>
        <v>a</v>
      </c>
      <c r="C5111" s="42">
        <v>5</v>
      </c>
      <c r="D5111" s="42"/>
      <c r="F5111" s="342" t="s">
        <v>544</v>
      </c>
      <c r="G5111" s="48" t="s">
        <v>238</v>
      </c>
      <c r="H5111" s="96">
        <f>SUM(H5112:H5118)</f>
        <v>171.7</v>
      </c>
      <c r="I5111" s="97">
        <f t="shared" si="1720"/>
        <v>180</v>
      </c>
      <c r="J5111" s="98">
        <f>SUM(J5112:J5118)</f>
        <v>0</v>
      </c>
      <c r="K5111" s="98">
        <f>SUM(K5112:K5118)</f>
        <v>180</v>
      </c>
      <c r="L5111" s="97">
        <f t="shared" si="1722"/>
        <v>63.936999999999991</v>
      </c>
      <c r="M5111" s="98">
        <f>SUM(M5112:M5118)</f>
        <v>0</v>
      </c>
      <c r="N5111" s="98">
        <f>SUM(N5112:N5118)</f>
        <v>63.936999999999991</v>
      </c>
      <c r="O5111" s="82" t="s">
        <v>146</v>
      </c>
      <c r="R5111" s="352">
        <f>L5111-[1]გადასახდელები!L5111</f>
        <v>63.936999999999991</v>
      </c>
    </row>
    <row r="5112" spans="2:18" ht="23.25" customHeight="1" thickBot="1">
      <c r="B5112" s="36" t="str">
        <f t="shared" si="1721"/>
        <v>a</v>
      </c>
      <c r="C5112" s="42">
        <v>6</v>
      </c>
      <c r="D5112" s="42"/>
      <c r="F5112" s="343" t="s">
        <v>545</v>
      </c>
      <c r="G5112" s="45" t="s">
        <v>198</v>
      </c>
      <c r="H5112" s="106">
        <v>171.7</v>
      </c>
      <c r="I5112" s="105">
        <f t="shared" si="1720"/>
        <v>180</v>
      </c>
      <c r="J5112" s="107"/>
      <c r="K5112" s="107">
        <v>180</v>
      </c>
      <c r="L5112" s="105">
        <f t="shared" si="1722"/>
        <v>63.936999999999991</v>
      </c>
      <c r="M5112" s="107"/>
      <c r="N5112" s="107">
        <f>0.114+1.044+19.476+1.482+19.754+0.126+1.068+1.33+1.025+1.154+0.131+17.141+0.092</f>
        <v>63.936999999999991</v>
      </c>
      <c r="R5112" s="352">
        <f>L5112-[1]გადასახდელები!L5112</f>
        <v>63.936999999999991</v>
      </c>
    </row>
    <row r="5113" spans="2:18" ht="20.25" hidden="1" customHeight="1">
      <c r="B5113" s="36" t="str">
        <f t="shared" si="1721"/>
        <v>b</v>
      </c>
      <c r="C5113" s="42">
        <v>6</v>
      </c>
      <c r="D5113" s="42"/>
      <c r="F5113" s="343" t="s">
        <v>546</v>
      </c>
      <c r="G5113" s="45" t="s">
        <v>199</v>
      </c>
      <c r="H5113" s="106"/>
      <c r="I5113" s="105">
        <f t="shared" si="1720"/>
        <v>0</v>
      </c>
      <c r="J5113" s="107"/>
      <c r="K5113" s="107"/>
      <c r="L5113" s="105">
        <f t="shared" si="1722"/>
        <v>0</v>
      </c>
      <c r="M5113" s="107"/>
      <c r="N5113" s="107"/>
      <c r="R5113" s="352">
        <f>L5113-[1]გადასახდელები!L5113</f>
        <v>0</v>
      </c>
    </row>
    <row r="5114" spans="2:18" ht="23.25" hidden="1" customHeight="1">
      <c r="B5114" s="36" t="str">
        <f t="shared" si="1721"/>
        <v>b</v>
      </c>
      <c r="C5114" s="42">
        <v>6</v>
      </c>
      <c r="D5114" s="42"/>
      <c r="F5114" s="343" t="s">
        <v>547</v>
      </c>
      <c r="G5114" s="45" t="s">
        <v>200</v>
      </c>
      <c r="H5114" s="106"/>
      <c r="I5114" s="105">
        <f t="shared" si="1720"/>
        <v>0</v>
      </c>
      <c r="J5114" s="107"/>
      <c r="K5114" s="107"/>
      <c r="L5114" s="105">
        <f t="shared" si="1722"/>
        <v>0</v>
      </c>
      <c r="M5114" s="107"/>
      <c r="N5114" s="107"/>
      <c r="R5114" s="352">
        <f>L5114-[1]გადასახდელები!L5114</f>
        <v>0</v>
      </c>
    </row>
    <row r="5115" spans="2:18" ht="31.5" hidden="1" customHeight="1">
      <c r="B5115" s="36" t="str">
        <f t="shared" si="1721"/>
        <v>b</v>
      </c>
      <c r="C5115" s="42">
        <v>6</v>
      </c>
      <c r="D5115" s="42"/>
      <c r="F5115" s="343" t="s">
        <v>615</v>
      </c>
      <c r="G5115" s="45" t="s">
        <v>201</v>
      </c>
      <c r="H5115" s="106"/>
      <c r="I5115" s="105">
        <f t="shared" si="1720"/>
        <v>0</v>
      </c>
      <c r="J5115" s="107"/>
      <c r="K5115" s="107"/>
      <c r="L5115" s="105">
        <f t="shared" si="1722"/>
        <v>0</v>
      </c>
      <c r="M5115" s="107"/>
      <c r="N5115" s="107"/>
      <c r="R5115" s="352">
        <f>L5115-[1]გადასახდელები!L5115</f>
        <v>0</v>
      </c>
    </row>
    <row r="5116" spans="2:18" ht="33.75" hidden="1" customHeight="1">
      <c r="B5116" s="36" t="str">
        <f t="shared" si="1721"/>
        <v>b</v>
      </c>
      <c r="C5116" s="42">
        <v>6</v>
      </c>
      <c r="D5116" s="42"/>
      <c r="F5116" s="343" t="s">
        <v>548</v>
      </c>
      <c r="G5116" s="45" t="s">
        <v>239</v>
      </c>
      <c r="H5116" s="106"/>
      <c r="I5116" s="105">
        <f t="shared" si="1720"/>
        <v>0</v>
      </c>
      <c r="J5116" s="107"/>
      <c r="K5116" s="107"/>
      <c r="L5116" s="105">
        <f t="shared" si="1722"/>
        <v>0</v>
      </c>
      <c r="M5116" s="107"/>
      <c r="N5116" s="107"/>
      <c r="R5116" s="352">
        <f>L5116-[1]გადასახდელები!L5116</f>
        <v>0</v>
      </c>
    </row>
    <row r="5117" spans="2:18" ht="34.5" hidden="1" customHeight="1">
      <c r="B5117" s="36" t="str">
        <f t="shared" si="1721"/>
        <v>b</v>
      </c>
      <c r="C5117" s="42">
        <v>6</v>
      </c>
      <c r="D5117" s="42"/>
      <c r="F5117" s="343" t="s">
        <v>616</v>
      </c>
      <c r="G5117" s="45" t="s">
        <v>240</v>
      </c>
      <c r="H5117" s="106"/>
      <c r="I5117" s="105">
        <f t="shared" si="1720"/>
        <v>0</v>
      </c>
      <c r="J5117" s="107"/>
      <c r="K5117" s="107"/>
      <c r="L5117" s="105">
        <f t="shared" si="1722"/>
        <v>0</v>
      </c>
      <c r="M5117" s="107"/>
      <c r="N5117" s="107"/>
      <c r="R5117" s="352">
        <f>L5117-[1]გადასახდელები!L5117</f>
        <v>0</v>
      </c>
    </row>
    <row r="5118" spans="2:18" ht="33.75" hidden="1" customHeight="1">
      <c r="B5118" s="36" t="str">
        <f t="shared" si="1721"/>
        <v>b</v>
      </c>
      <c r="C5118" s="42">
        <v>6</v>
      </c>
      <c r="D5118" s="42"/>
      <c r="F5118" s="343" t="s">
        <v>617</v>
      </c>
      <c r="G5118" s="45" t="s">
        <v>241</v>
      </c>
      <c r="H5118" s="106"/>
      <c r="I5118" s="105">
        <f t="shared" ref="I5118:I5181" si="1723">J5118+K5118</f>
        <v>0</v>
      </c>
      <c r="J5118" s="107"/>
      <c r="K5118" s="107"/>
      <c r="L5118" s="105">
        <f t="shared" si="1722"/>
        <v>0</v>
      </c>
      <c r="M5118" s="107"/>
      <c r="N5118" s="107"/>
      <c r="R5118" s="352">
        <f>L5118-[1]გადასახდელები!L5118</f>
        <v>0</v>
      </c>
    </row>
    <row r="5119" spans="2:18" ht="34.5" hidden="1" customHeight="1">
      <c r="B5119" s="36" t="str">
        <f t="shared" si="1721"/>
        <v>b</v>
      </c>
      <c r="C5119" s="42">
        <v>5</v>
      </c>
      <c r="D5119" s="42"/>
      <c r="F5119" s="343" t="s">
        <v>618</v>
      </c>
      <c r="G5119" s="48" t="s">
        <v>242</v>
      </c>
      <c r="H5119" s="109"/>
      <c r="I5119" s="97">
        <f t="shared" si="1723"/>
        <v>0</v>
      </c>
      <c r="J5119" s="110"/>
      <c r="K5119" s="110"/>
      <c r="L5119" s="97">
        <f t="shared" si="1722"/>
        <v>0</v>
      </c>
      <c r="M5119" s="110"/>
      <c r="N5119" s="110"/>
      <c r="R5119" s="352">
        <f>L5119-[1]გადასახდელები!L5119</f>
        <v>0</v>
      </c>
    </row>
    <row r="5120" spans="2:18" ht="24.75" hidden="1" customHeight="1">
      <c r="B5120" s="36" t="str">
        <f t="shared" si="1721"/>
        <v>b</v>
      </c>
      <c r="C5120" s="42">
        <v>5</v>
      </c>
      <c r="D5120" s="42"/>
      <c r="F5120" s="343" t="s">
        <v>549</v>
      </c>
      <c r="G5120" s="48" t="s">
        <v>243</v>
      </c>
      <c r="H5120" s="109"/>
      <c r="I5120" s="97">
        <f t="shared" si="1723"/>
        <v>0</v>
      </c>
      <c r="J5120" s="110"/>
      <c r="K5120" s="110"/>
      <c r="L5120" s="97">
        <f t="shared" si="1722"/>
        <v>0</v>
      </c>
      <c r="M5120" s="110"/>
      <c r="N5120" s="110"/>
      <c r="R5120" s="352">
        <f>L5120-[1]გადასახდელები!L5120</f>
        <v>0</v>
      </c>
    </row>
    <row r="5121" spans="2:18" ht="27.75" hidden="1" customHeight="1">
      <c r="B5121" s="36" t="str">
        <f t="shared" si="1721"/>
        <v>b</v>
      </c>
      <c r="C5121" s="42">
        <v>4</v>
      </c>
      <c r="D5121" s="42"/>
      <c r="F5121" s="343" t="s">
        <v>550</v>
      </c>
      <c r="G5121" s="47" t="s">
        <v>244</v>
      </c>
      <c r="H5121" s="103"/>
      <c r="I5121" s="108">
        <f t="shared" si="1723"/>
        <v>0</v>
      </c>
      <c r="J5121" s="104"/>
      <c r="K5121" s="104"/>
      <c r="L5121" s="108">
        <f t="shared" si="1722"/>
        <v>0</v>
      </c>
      <c r="M5121" s="104"/>
      <c r="N5121" s="104"/>
      <c r="R5121" s="352">
        <f>L5121-[1]გადასახდელები!L5121</f>
        <v>0</v>
      </c>
    </row>
    <row r="5122" spans="2:18" ht="23.25" hidden="1" customHeight="1">
      <c r="B5122" s="36" t="str">
        <f t="shared" si="1721"/>
        <v>b</v>
      </c>
      <c r="C5122" s="42">
        <v>4</v>
      </c>
      <c r="D5122" s="42"/>
      <c r="F5122" s="343" t="s">
        <v>619</v>
      </c>
      <c r="G5122" s="47" t="s">
        <v>245</v>
      </c>
      <c r="H5122" s="103"/>
      <c r="I5122" s="108">
        <f t="shared" si="1723"/>
        <v>0</v>
      </c>
      <c r="J5122" s="104"/>
      <c r="K5122" s="104"/>
      <c r="L5122" s="108">
        <f t="shared" si="1722"/>
        <v>0</v>
      </c>
      <c r="M5122" s="104"/>
      <c r="N5122" s="104"/>
      <c r="R5122" s="352">
        <f>L5122-[1]გადასახდელები!L5122</f>
        <v>0</v>
      </c>
    </row>
    <row r="5123" spans="2:18" ht="24" hidden="1" customHeight="1">
      <c r="B5123" s="36" t="str">
        <f t="shared" si="1721"/>
        <v>b</v>
      </c>
      <c r="C5123" s="42">
        <v>4</v>
      </c>
      <c r="D5123" s="42"/>
      <c r="F5123" s="343" t="s">
        <v>620</v>
      </c>
      <c r="G5123" s="47" t="s">
        <v>246</v>
      </c>
      <c r="H5123" s="103"/>
      <c r="I5123" s="108">
        <f t="shared" si="1723"/>
        <v>0</v>
      </c>
      <c r="J5123" s="104"/>
      <c r="K5123" s="104"/>
      <c r="L5123" s="108">
        <f t="shared" si="1722"/>
        <v>0</v>
      </c>
      <c r="M5123" s="104"/>
      <c r="N5123" s="104"/>
      <c r="R5123" s="352">
        <f>L5123-[1]გადასახდელები!L5123</f>
        <v>0</v>
      </c>
    </row>
    <row r="5124" spans="2:18" ht="34.5" hidden="1" customHeight="1">
      <c r="B5124" s="36" t="str">
        <f t="shared" si="1721"/>
        <v>b</v>
      </c>
      <c r="C5124" s="42">
        <v>4</v>
      </c>
      <c r="D5124" s="42"/>
      <c r="F5124" s="343" t="s">
        <v>551</v>
      </c>
      <c r="G5124" s="47" t="s">
        <v>247</v>
      </c>
      <c r="H5124" s="103"/>
      <c r="I5124" s="108">
        <f t="shared" si="1723"/>
        <v>0</v>
      </c>
      <c r="J5124" s="104"/>
      <c r="K5124" s="104"/>
      <c r="L5124" s="108">
        <f t="shared" si="1722"/>
        <v>0</v>
      </c>
      <c r="M5124" s="104"/>
      <c r="N5124" s="104"/>
      <c r="R5124" s="352">
        <f>L5124-[1]გადასახდელები!L5124</f>
        <v>0</v>
      </c>
    </row>
    <row r="5125" spans="2:18" ht="33" hidden="1" customHeight="1">
      <c r="B5125" s="36" t="str">
        <f t="shared" si="1721"/>
        <v>b</v>
      </c>
      <c r="C5125" s="42">
        <v>4</v>
      </c>
      <c r="D5125" s="42"/>
      <c r="F5125" s="342" t="s">
        <v>552</v>
      </c>
      <c r="G5125" s="47" t="s">
        <v>248</v>
      </c>
      <c r="H5125" s="93">
        <f>SUM(H5126:H5131)</f>
        <v>0</v>
      </c>
      <c r="I5125" s="94">
        <f t="shared" si="1723"/>
        <v>0</v>
      </c>
      <c r="J5125" s="95">
        <f>SUM(J5126:J5131)</f>
        <v>0</v>
      </c>
      <c r="K5125" s="95">
        <f>SUM(K5126:K5131)</f>
        <v>0</v>
      </c>
      <c r="L5125" s="94">
        <f t="shared" si="1722"/>
        <v>0</v>
      </c>
      <c r="M5125" s="95">
        <f>SUM(M5126:M5131)</f>
        <v>0</v>
      </c>
      <c r="N5125" s="95">
        <f>SUM(N5126:N5131)</f>
        <v>0</v>
      </c>
      <c r="O5125" s="82" t="s">
        <v>146</v>
      </c>
      <c r="R5125" s="352">
        <f>L5125-[1]გადასახდელები!L5125</f>
        <v>0</v>
      </c>
    </row>
    <row r="5126" spans="2:18" ht="20.25" hidden="1" customHeight="1">
      <c r="B5126" s="36" t="str">
        <f t="shared" si="1721"/>
        <v>b</v>
      </c>
      <c r="C5126" s="42">
        <v>5</v>
      </c>
      <c r="D5126" s="42"/>
      <c r="F5126" s="343" t="s">
        <v>553</v>
      </c>
      <c r="G5126" s="48" t="s">
        <v>249</v>
      </c>
      <c r="H5126" s="109"/>
      <c r="I5126" s="97">
        <f t="shared" si="1723"/>
        <v>0</v>
      </c>
      <c r="J5126" s="110"/>
      <c r="K5126" s="110"/>
      <c r="L5126" s="97">
        <f t="shared" si="1722"/>
        <v>0</v>
      </c>
      <c r="M5126" s="110"/>
      <c r="N5126" s="110"/>
      <c r="Q5126" s="17">
        <f>82+55</f>
        <v>137</v>
      </c>
      <c r="R5126" s="352">
        <f>L5126-[1]გადასახდელები!L5126</f>
        <v>0</v>
      </c>
    </row>
    <row r="5127" spans="2:18" ht="20.25" hidden="1" customHeight="1">
      <c r="B5127" s="36" t="str">
        <f t="shared" si="1721"/>
        <v>b</v>
      </c>
      <c r="C5127" s="42">
        <v>5</v>
      </c>
      <c r="D5127" s="42"/>
      <c r="F5127" s="343" t="s">
        <v>554</v>
      </c>
      <c r="G5127" s="48" t="s">
        <v>250</v>
      </c>
      <c r="H5127" s="109"/>
      <c r="I5127" s="97">
        <f t="shared" si="1723"/>
        <v>0</v>
      </c>
      <c r="J5127" s="110"/>
      <c r="K5127" s="110"/>
      <c r="L5127" s="97">
        <f t="shared" si="1722"/>
        <v>0</v>
      </c>
      <c r="M5127" s="110"/>
      <c r="N5127" s="110"/>
      <c r="R5127" s="352">
        <f>L5127-[1]გადასახდელები!L5127</f>
        <v>0</v>
      </c>
    </row>
    <row r="5128" spans="2:18" ht="35.25" hidden="1" customHeight="1">
      <c r="B5128" s="36" t="str">
        <f t="shared" si="1721"/>
        <v>b</v>
      </c>
      <c r="C5128" s="42">
        <v>5</v>
      </c>
      <c r="D5128" s="42"/>
      <c r="F5128" s="343" t="s">
        <v>555</v>
      </c>
      <c r="G5128" s="48" t="s">
        <v>251</v>
      </c>
      <c r="H5128" s="109"/>
      <c r="I5128" s="97">
        <f t="shared" si="1723"/>
        <v>0</v>
      </c>
      <c r="J5128" s="110"/>
      <c r="K5128" s="110"/>
      <c r="L5128" s="97">
        <f t="shared" si="1722"/>
        <v>0</v>
      </c>
      <c r="M5128" s="110"/>
      <c r="N5128" s="110"/>
      <c r="R5128" s="352">
        <f>L5128-[1]გადასახდელები!L5128</f>
        <v>0</v>
      </c>
    </row>
    <row r="5129" spans="2:18" ht="20.25" hidden="1" customHeight="1">
      <c r="B5129" s="36" t="str">
        <f t="shared" si="1721"/>
        <v>b</v>
      </c>
      <c r="C5129" s="42">
        <v>5</v>
      </c>
      <c r="D5129" s="42"/>
      <c r="F5129" s="343" t="s">
        <v>621</v>
      </c>
      <c r="G5129" s="48" t="s">
        <v>252</v>
      </c>
      <c r="H5129" s="109"/>
      <c r="I5129" s="97">
        <f t="shared" si="1723"/>
        <v>0</v>
      </c>
      <c r="J5129" s="110"/>
      <c r="K5129" s="110"/>
      <c r="L5129" s="97">
        <f t="shared" si="1722"/>
        <v>0</v>
      </c>
      <c r="M5129" s="110"/>
      <c r="N5129" s="110"/>
      <c r="R5129" s="352">
        <f>L5129-[1]გადასახდელები!L5129</f>
        <v>0</v>
      </c>
    </row>
    <row r="5130" spans="2:18" ht="30.75" hidden="1" customHeight="1">
      <c r="B5130" s="36" t="str">
        <f t="shared" si="1721"/>
        <v>b</v>
      </c>
      <c r="C5130" s="42">
        <v>5</v>
      </c>
      <c r="D5130" s="42"/>
      <c r="F5130" s="343" t="s">
        <v>622</v>
      </c>
      <c r="G5130" s="48" t="s">
        <v>253</v>
      </c>
      <c r="H5130" s="109"/>
      <c r="I5130" s="97">
        <f t="shared" si="1723"/>
        <v>0</v>
      </c>
      <c r="J5130" s="110"/>
      <c r="K5130" s="110"/>
      <c r="L5130" s="97">
        <f t="shared" si="1722"/>
        <v>0</v>
      </c>
      <c r="M5130" s="110"/>
      <c r="N5130" s="110"/>
      <c r="R5130" s="352">
        <f>L5130-[1]გადასახდელები!L5130</f>
        <v>0</v>
      </c>
    </row>
    <row r="5131" spans="2:18" ht="30.75" hidden="1" customHeight="1">
      <c r="B5131" s="36" t="str">
        <f t="shared" si="1721"/>
        <v>b</v>
      </c>
      <c r="C5131" s="42">
        <v>5</v>
      </c>
      <c r="D5131" s="42"/>
      <c r="F5131" s="343" t="s">
        <v>556</v>
      </c>
      <c r="G5131" s="48" t="s">
        <v>254</v>
      </c>
      <c r="H5131" s="109"/>
      <c r="I5131" s="97">
        <f t="shared" si="1723"/>
        <v>0</v>
      </c>
      <c r="J5131" s="110"/>
      <c r="K5131" s="110"/>
      <c r="L5131" s="97">
        <f t="shared" si="1722"/>
        <v>0</v>
      </c>
      <c r="M5131" s="110"/>
      <c r="N5131" s="110"/>
      <c r="R5131" s="352">
        <f>L5131-[1]გადასახდელები!L5131</f>
        <v>0</v>
      </c>
    </row>
    <row r="5132" spans="2:18" ht="20.25" hidden="1" customHeight="1">
      <c r="B5132" s="36" t="str">
        <f t="shared" si="1721"/>
        <v>b</v>
      </c>
      <c r="C5132" s="42">
        <v>4</v>
      </c>
      <c r="D5132" s="42"/>
      <c r="F5132" s="343" t="s">
        <v>623</v>
      </c>
      <c r="G5132" s="47" t="s">
        <v>255</v>
      </c>
      <c r="H5132" s="103"/>
      <c r="I5132" s="94">
        <f t="shared" si="1723"/>
        <v>0</v>
      </c>
      <c r="J5132" s="104"/>
      <c r="K5132" s="104"/>
      <c r="L5132" s="94">
        <f t="shared" si="1722"/>
        <v>0</v>
      </c>
      <c r="M5132" s="104"/>
      <c r="N5132" s="104"/>
      <c r="R5132" s="352">
        <f>L5132-[1]გადასახდელები!L5132</f>
        <v>0</v>
      </c>
    </row>
    <row r="5133" spans="2:18" ht="20.25" hidden="1" customHeight="1">
      <c r="B5133" s="36" t="str">
        <f t="shared" si="1721"/>
        <v>b</v>
      </c>
      <c r="C5133" s="42">
        <v>4</v>
      </c>
      <c r="D5133" s="42"/>
      <c r="F5133" s="342" t="s">
        <v>557</v>
      </c>
      <c r="G5133" s="47" t="s">
        <v>256</v>
      </c>
      <c r="H5133" s="93">
        <f>SUM(H5134:H5146)</f>
        <v>0</v>
      </c>
      <c r="I5133" s="94">
        <f t="shared" si="1723"/>
        <v>0</v>
      </c>
      <c r="J5133" s="95">
        <f>SUM(J5134:J5146)</f>
        <v>0</v>
      </c>
      <c r="K5133" s="95">
        <f>SUM(K5134:K5146)</f>
        <v>0</v>
      </c>
      <c r="L5133" s="94">
        <f t="shared" si="1722"/>
        <v>0</v>
      </c>
      <c r="M5133" s="95">
        <f>SUM(M5134:M5146)</f>
        <v>0</v>
      </c>
      <c r="N5133" s="95">
        <f>SUM(N5134:N5146)</f>
        <v>0</v>
      </c>
      <c r="O5133" s="82" t="s">
        <v>146</v>
      </c>
      <c r="R5133" s="352">
        <f>L5133-[1]გადასახდელები!L5133</f>
        <v>0</v>
      </c>
    </row>
    <row r="5134" spans="2:18" ht="20.25" hidden="1" customHeight="1">
      <c r="B5134" s="36" t="str">
        <f t="shared" si="1721"/>
        <v>b</v>
      </c>
      <c r="C5134" s="42">
        <v>5</v>
      </c>
      <c r="D5134" s="42"/>
      <c r="F5134" s="343" t="s">
        <v>624</v>
      </c>
      <c r="G5134" s="48" t="s">
        <v>257</v>
      </c>
      <c r="H5134" s="109"/>
      <c r="I5134" s="97">
        <f t="shared" si="1723"/>
        <v>0</v>
      </c>
      <c r="J5134" s="110"/>
      <c r="K5134" s="110"/>
      <c r="L5134" s="97">
        <f t="shared" si="1722"/>
        <v>0</v>
      </c>
      <c r="M5134" s="110"/>
      <c r="N5134" s="110"/>
      <c r="R5134" s="352">
        <f>L5134-[1]გადასახდელები!L5134</f>
        <v>0</v>
      </c>
    </row>
    <row r="5135" spans="2:18" ht="30" hidden="1" customHeight="1">
      <c r="B5135" s="36" t="str">
        <f t="shared" si="1721"/>
        <v>b</v>
      </c>
      <c r="C5135" s="42">
        <v>5</v>
      </c>
      <c r="D5135" s="42"/>
      <c r="F5135" s="343" t="s">
        <v>625</v>
      </c>
      <c r="G5135" s="48" t="s">
        <v>258</v>
      </c>
      <c r="H5135" s="109"/>
      <c r="I5135" s="97">
        <f t="shared" si="1723"/>
        <v>0</v>
      </c>
      <c r="J5135" s="110"/>
      <c r="K5135" s="110"/>
      <c r="L5135" s="97">
        <f t="shared" si="1722"/>
        <v>0</v>
      </c>
      <c r="M5135" s="110"/>
      <c r="N5135" s="110"/>
      <c r="R5135" s="352">
        <f>L5135-[1]გადასახდელები!L5135</f>
        <v>0</v>
      </c>
    </row>
    <row r="5136" spans="2:18" ht="22.5" hidden="1" customHeight="1">
      <c r="B5136" s="36" t="str">
        <f t="shared" si="1721"/>
        <v>b</v>
      </c>
      <c r="C5136" s="42">
        <v>5</v>
      </c>
      <c r="D5136" s="42"/>
      <c r="F5136" s="343" t="s">
        <v>558</v>
      </c>
      <c r="G5136" s="48" t="s">
        <v>259</v>
      </c>
      <c r="H5136" s="109"/>
      <c r="I5136" s="97">
        <f t="shared" si="1723"/>
        <v>0</v>
      </c>
      <c r="J5136" s="110"/>
      <c r="K5136" s="110"/>
      <c r="L5136" s="97">
        <f t="shared" si="1722"/>
        <v>0</v>
      </c>
      <c r="M5136" s="110"/>
      <c r="N5136" s="110"/>
      <c r="R5136" s="352">
        <f>L5136-[1]გადასახდელები!L5136</f>
        <v>0</v>
      </c>
    </row>
    <row r="5137" spans="2:18" ht="33.75" hidden="1" customHeight="1">
      <c r="B5137" s="36" t="str">
        <f t="shared" si="1721"/>
        <v>b</v>
      </c>
      <c r="C5137" s="42">
        <v>5</v>
      </c>
      <c r="D5137" s="42"/>
      <c r="F5137" s="343" t="s">
        <v>626</v>
      </c>
      <c r="G5137" s="48" t="s">
        <v>260</v>
      </c>
      <c r="H5137" s="109"/>
      <c r="I5137" s="97">
        <f t="shared" si="1723"/>
        <v>0</v>
      </c>
      <c r="J5137" s="110"/>
      <c r="K5137" s="110"/>
      <c r="L5137" s="97">
        <f t="shared" si="1722"/>
        <v>0</v>
      </c>
      <c r="M5137" s="110"/>
      <c r="N5137" s="110"/>
      <c r="R5137" s="352">
        <f>L5137-[1]გადასახდელები!L5137</f>
        <v>0</v>
      </c>
    </row>
    <row r="5138" spans="2:18" ht="24.75" hidden="1" customHeight="1">
      <c r="B5138" s="36" t="str">
        <f t="shared" si="1721"/>
        <v>b</v>
      </c>
      <c r="C5138" s="42">
        <v>5</v>
      </c>
      <c r="D5138" s="42"/>
      <c r="F5138" s="343" t="s">
        <v>627</v>
      </c>
      <c r="G5138" s="48" t="s">
        <v>261</v>
      </c>
      <c r="H5138" s="109"/>
      <c r="I5138" s="97">
        <f t="shared" si="1723"/>
        <v>0</v>
      </c>
      <c r="J5138" s="110"/>
      <c r="K5138" s="110"/>
      <c r="L5138" s="97">
        <f t="shared" si="1722"/>
        <v>0</v>
      </c>
      <c r="M5138" s="110"/>
      <c r="N5138" s="110"/>
      <c r="R5138" s="352">
        <f>L5138-[1]გადასახდელები!L5138</f>
        <v>0</v>
      </c>
    </row>
    <row r="5139" spans="2:18" ht="35.25" hidden="1" customHeight="1">
      <c r="B5139" s="36" t="str">
        <f t="shared" si="1721"/>
        <v>b</v>
      </c>
      <c r="C5139" s="42">
        <v>5</v>
      </c>
      <c r="D5139" s="42"/>
      <c r="F5139" s="343" t="s">
        <v>628</v>
      </c>
      <c r="G5139" s="48" t="s">
        <v>262</v>
      </c>
      <c r="H5139" s="109"/>
      <c r="I5139" s="97">
        <f t="shared" si="1723"/>
        <v>0</v>
      </c>
      <c r="J5139" s="110"/>
      <c r="K5139" s="110"/>
      <c r="L5139" s="97">
        <f t="shared" si="1722"/>
        <v>0</v>
      </c>
      <c r="M5139" s="110"/>
      <c r="N5139" s="110"/>
      <c r="R5139" s="352">
        <f>L5139-[1]გადასახდელები!L5139</f>
        <v>0</v>
      </c>
    </row>
    <row r="5140" spans="2:18" ht="33.75" hidden="1" customHeight="1">
      <c r="B5140" s="36" t="str">
        <f t="shared" si="1721"/>
        <v>b</v>
      </c>
      <c r="C5140" s="42">
        <v>5</v>
      </c>
      <c r="D5140" s="42"/>
      <c r="F5140" s="343" t="s">
        <v>629</v>
      </c>
      <c r="G5140" s="48" t="s">
        <v>263</v>
      </c>
      <c r="H5140" s="109"/>
      <c r="I5140" s="97">
        <f t="shared" si="1723"/>
        <v>0</v>
      </c>
      <c r="J5140" s="110"/>
      <c r="K5140" s="110"/>
      <c r="L5140" s="97">
        <f t="shared" si="1722"/>
        <v>0</v>
      </c>
      <c r="M5140" s="110"/>
      <c r="N5140" s="110"/>
      <c r="R5140" s="352">
        <f>L5140-[1]გადასახდელები!L5140</f>
        <v>0</v>
      </c>
    </row>
    <row r="5141" spans="2:18" ht="20.25" hidden="1" customHeight="1">
      <c r="B5141" s="36" t="str">
        <f t="shared" si="1721"/>
        <v>b</v>
      </c>
      <c r="C5141" s="42">
        <v>5</v>
      </c>
      <c r="D5141" s="42"/>
      <c r="F5141" s="343" t="s">
        <v>630</v>
      </c>
      <c r="G5141" s="48" t="s">
        <v>264</v>
      </c>
      <c r="H5141" s="109"/>
      <c r="I5141" s="97">
        <f t="shared" si="1723"/>
        <v>0</v>
      </c>
      <c r="J5141" s="110"/>
      <c r="K5141" s="110"/>
      <c r="L5141" s="97">
        <f t="shared" si="1722"/>
        <v>0</v>
      </c>
      <c r="M5141" s="110"/>
      <c r="N5141" s="110"/>
      <c r="R5141" s="352">
        <f>L5141-[1]გადასახდელები!L5141</f>
        <v>0</v>
      </c>
    </row>
    <row r="5142" spans="2:18" ht="20.25" hidden="1" customHeight="1">
      <c r="B5142" s="36" t="str">
        <f t="shared" si="1721"/>
        <v>b</v>
      </c>
      <c r="C5142" s="42">
        <v>5</v>
      </c>
      <c r="D5142" s="42"/>
      <c r="F5142" s="343" t="s">
        <v>631</v>
      </c>
      <c r="G5142" s="48" t="s">
        <v>265</v>
      </c>
      <c r="H5142" s="109"/>
      <c r="I5142" s="97">
        <f t="shared" si="1723"/>
        <v>0</v>
      </c>
      <c r="J5142" s="110"/>
      <c r="K5142" s="110"/>
      <c r="L5142" s="97">
        <f t="shared" si="1722"/>
        <v>0</v>
      </c>
      <c r="M5142" s="110"/>
      <c r="N5142" s="110"/>
      <c r="R5142" s="352">
        <f>L5142-[1]გადასახდელები!L5142</f>
        <v>0</v>
      </c>
    </row>
    <row r="5143" spans="2:18" ht="20.25" hidden="1" customHeight="1">
      <c r="B5143" s="36" t="str">
        <f t="shared" si="1721"/>
        <v>b</v>
      </c>
      <c r="C5143" s="42">
        <v>5</v>
      </c>
      <c r="D5143" s="42"/>
      <c r="F5143" s="343" t="s">
        <v>559</v>
      </c>
      <c r="G5143" s="48" t="s">
        <v>266</v>
      </c>
      <c r="H5143" s="109"/>
      <c r="I5143" s="97">
        <f t="shared" si="1723"/>
        <v>0</v>
      </c>
      <c r="J5143" s="110"/>
      <c r="K5143" s="110"/>
      <c r="L5143" s="97">
        <f t="shared" si="1722"/>
        <v>0</v>
      </c>
      <c r="M5143" s="110"/>
      <c r="N5143" s="110"/>
      <c r="R5143" s="352">
        <f>L5143-[1]გადასახდელები!L5143</f>
        <v>0</v>
      </c>
    </row>
    <row r="5144" spans="2:18" ht="20.25" hidden="1" customHeight="1">
      <c r="B5144" s="36" t="str">
        <f t="shared" si="1721"/>
        <v>b</v>
      </c>
      <c r="C5144" s="42">
        <v>5</v>
      </c>
      <c r="D5144" s="42"/>
      <c r="F5144" s="343" t="s">
        <v>632</v>
      </c>
      <c r="G5144" s="48" t="s">
        <v>267</v>
      </c>
      <c r="H5144" s="109"/>
      <c r="I5144" s="97">
        <f t="shared" si="1723"/>
        <v>0</v>
      </c>
      <c r="J5144" s="110"/>
      <c r="K5144" s="110"/>
      <c r="L5144" s="97">
        <f t="shared" si="1722"/>
        <v>0</v>
      </c>
      <c r="M5144" s="110"/>
      <c r="N5144" s="110"/>
      <c r="R5144" s="352">
        <f>L5144-[1]გადასახდელები!L5144</f>
        <v>0</v>
      </c>
    </row>
    <row r="5145" spans="2:18" ht="34.5" hidden="1" customHeight="1">
      <c r="B5145" s="36" t="str">
        <f t="shared" si="1721"/>
        <v>b</v>
      </c>
      <c r="C5145" s="42">
        <v>5</v>
      </c>
      <c r="D5145" s="42"/>
      <c r="F5145" s="343" t="s">
        <v>633</v>
      </c>
      <c r="G5145" s="48" t="s">
        <v>268</v>
      </c>
      <c r="H5145" s="109"/>
      <c r="I5145" s="97">
        <f t="shared" si="1723"/>
        <v>0</v>
      </c>
      <c r="J5145" s="110"/>
      <c r="K5145" s="110"/>
      <c r="L5145" s="97">
        <f t="shared" si="1722"/>
        <v>0</v>
      </c>
      <c r="M5145" s="110"/>
      <c r="N5145" s="110"/>
      <c r="R5145" s="352">
        <f>L5145-[1]გადასახდელები!L5145</f>
        <v>0</v>
      </c>
    </row>
    <row r="5146" spans="2:18" ht="30.75" hidden="1" customHeight="1">
      <c r="B5146" s="36" t="str">
        <f t="shared" si="1721"/>
        <v>b</v>
      </c>
      <c r="C5146" s="42">
        <v>5</v>
      </c>
      <c r="D5146" s="42"/>
      <c r="F5146" s="343" t="s">
        <v>560</v>
      </c>
      <c r="G5146" s="48" t="s">
        <v>269</v>
      </c>
      <c r="H5146" s="109"/>
      <c r="I5146" s="97">
        <f t="shared" si="1723"/>
        <v>0</v>
      </c>
      <c r="J5146" s="110"/>
      <c r="K5146" s="110"/>
      <c r="L5146" s="97">
        <f t="shared" si="1722"/>
        <v>0</v>
      </c>
      <c r="M5146" s="110"/>
      <c r="N5146" s="110"/>
      <c r="R5146" s="352">
        <f>L5146-[1]გადასახდელები!L5146</f>
        <v>0</v>
      </c>
    </row>
    <row r="5147" spans="2:18" ht="20.25" hidden="1" customHeight="1">
      <c r="B5147" s="36" t="str">
        <f t="shared" si="1721"/>
        <v>b</v>
      </c>
      <c r="C5147" s="42">
        <v>3</v>
      </c>
      <c r="D5147" s="42"/>
      <c r="F5147" s="343" t="s">
        <v>634</v>
      </c>
      <c r="G5147" s="57" t="s">
        <v>209</v>
      </c>
      <c r="H5147" s="111"/>
      <c r="I5147" s="90">
        <f t="shared" si="1723"/>
        <v>0</v>
      </c>
      <c r="J5147" s="112"/>
      <c r="K5147" s="112"/>
      <c r="L5147" s="90">
        <f t="shared" si="1722"/>
        <v>0</v>
      </c>
      <c r="M5147" s="112"/>
      <c r="N5147" s="112"/>
      <c r="R5147" s="352">
        <f>L5147-[1]გადასახდელები!L5147</f>
        <v>0</v>
      </c>
    </row>
    <row r="5148" spans="2:18" ht="20.25" hidden="1" customHeight="1">
      <c r="B5148" s="36" t="str">
        <f t="shared" si="1721"/>
        <v>b</v>
      </c>
      <c r="C5148" s="42">
        <v>3</v>
      </c>
      <c r="D5148" s="42"/>
      <c r="F5148" s="342" t="s">
        <v>635</v>
      </c>
      <c r="G5148" s="57" t="s">
        <v>208</v>
      </c>
      <c r="H5148" s="89">
        <f>H5149+H5154+H5155</f>
        <v>0</v>
      </c>
      <c r="I5148" s="90">
        <f t="shared" si="1723"/>
        <v>0</v>
      </c>
      <c r="J5148" s="92">
        <f>J5149+J5154+J5155</f>
        <v>0</v>
      </c>
      <c r="K5148" s="92">
        <f>K5149+K5154+K5155</f>
        <v>0</v>
      </c>
      <c r="L5148" s="90">
        <f t="shared" si="1722"/>
        <v>0</v>
      </c>
      <c r="M5148" s="92">
        <f>M5149+M5154+M5155</f>
        <v>0</v>
      </c>
      <c r="N5148" s="92">
        <f>N5149+N5154+N5155</f>
        <v>0</v>
      </c>
      <c r="O5148" s="82" t="s">
        <v>146</v>
      </c>
      <c r="R5148" s="352">
        <f>L5148-[1]გადასახდელები!L5148</f>
        <v>0</v>
      </c>
    </row>
    <row r="5149" spans="2:18" ht="20.25" hidden="1" customHeight="1">
      <c r="B5149" s="36" t="str">
        <f t="shared" si="1721"/>
        <v>b</v>
      </c>
      <c r="C5149" s="42">
        <v>4</v>
      </c>
      <c r="D5149" s="42"/>
      <c r="F5149" s="342" t="s">
        <v>636</v>
      </c>
      <c r="G5149" s="47" t="s">
        <v>270</v>
      </c>
      <c r="H5149" s="93">
        <f>SUM(H5150:H5153)</f>
        <v>0</v>
      </c>
      <c r="I5149" s="94">
        <f t="shared" si="1723"/>
        <v>0</v>
      </c>
      <c r="J5149" s="95">
        <f>SUM(J5150:J5153)</f>
        <v>0</v>
      </c>
      <c r="K5149" s="95">
        <f>SUM(K5150:K5153)</f>
        <v>0</v>
      </c>
      <c r="L5149" s="94">
        <f t="shared" si="1722"/>
        <v>0</v>
      </c>
      <c r="M5149" s="95">
        <f>SUM(M5150:M5153)</f>
        <v>0</v>
      </c>
      <c r="N5149" s="95">
        <f>SUM(N5150:N5153)</f>
        <v>0</v>
      </c>
      <c r="O5149" s="82" t="s">
        <v>146</v>
      </c>
      <c r="R5149" s="352">
        <f>L5149-[1]გადასახდელები!L5149</f>
        <v>0</v>
      </c>
    </row>
    <row r="5150" spans="2:18" ht="20.25" hidden="1" customHeight="1">
      <c r="B5150" s="36" t="str">
        <f t="shared" si="1721"/>
        <v>b</v>
      </c>
      <c r="C5150" s="42">
        <v>5</v>
      </c>
      <c r="D5150" s="42"/>
      <c r="F5150" s="343" t="s">
        <v>637</v>
      </c>
      <c r="G5150" s="48" t="s">
        <v>271</v>
      </c>
      <c r="H5150" s="101"/>
      <c r="I5150" s="97">
        <f t="shared" si="1723"/>
        <v>0</v>
      </c>
      <c r="J5150" s="102"/>
      <c r="K5150" s="102"/>
      <c r="L5150" s="97">
        <f t="shared" si="1722"/>
        <v>0</v>
      </c>
      <c r="M5150" s="102"/>
      <c r="N5150" s="102"/>
      <c r="R5150" s="352">
        <f>L5150-[1]გადასახდელები!L5150</f>
        <v>0</v>
      </c>
    </row>
    <row r="5151" spans="2:18" ht="20.25" hidden="1" customHeight="1">
      <c r="B5151" s="36" t="str">
        <f t="shared" si="1721"/>
        <v>b</v>
      </c>
      <c r="C5151" s="42">
        <v>5</v>
      </c>
      <c r="D5151" s="42"/>
      <c r="F5151" s="343" t="s">
        <v>638</v>
      </c>
      <c r="G5151" s="48" t="s">
        <v>272</v>
      </c>
      <c r="H5151" s="101"/>
      <c r="I5151" s="97">
        <f t="shared" si="1723"/>
        <v>0</v>
      </c>
      <c r="J5151" s="102"/>
      <c r="K5151" s="102"/>
      <c r="L5151" s="97">
        <f t="shared" si="1722"/>
        <v>0</v>
      </c>
      <c r="M5151" s="102"/>
      <c r="N5151" s="102"/>
      <c r="R5151" s="352">
        <f>L5151-[1]გადასახდელები!L5151</f>
        <v>0</v>
      </c>
    </row>
    <row r="5152" spans="2:18" ht="20.25" hidden="1" customHeight="1">
      <c r="B5152" s="36" t="str">
        <f t="shared" si="1721"/>
        <v>b</v>
      </c>
      <c r="C5152" s="42">
        <v>5</v>
      </c>
      <c r="D5152" s="42"/>
      <c r="F5152" s="343" t="s">
        <v>639</v>
      </c>
      <c r="G5152" s="48" t="s">
        <v>273</v>
      </c>
      <c r="H5152" s="101"/>
      <c r="I5152" s="97">
        <f t="shared" si="1723"/>
        <v>0</v>
      </c>
      <c r="J5152" s="102"/>
      <c r="K5152" s="102"/>
      <c r="L5152" s="97">
        <f t="shared" si="1722"/>
        <v>0</v>
      </c>
      <c r="M5152" s="102"/>
      <c r="N5152" s="102"/>
      <c r="R5152" s="352">
        <f>L5152-[1]გადასახდელები!L5152</f>
        <v>0</v>
      </c>
    </row>
    <row r="5153" spans="2:18" ht="20.25" hidden="1" customHeight="1">
      <c r="B5153" s="36" t="str">
        <f t="shared" si="1721"/>
        <v>b</v>
      </c>
      <c r="C5153" s="42">
        <v>5</v>
      </c>
      <c r="D5153" s="42"/>
      <c r="F5153" s="343" t="s">
        <v>640</v>
      </c>
      <c r="G5153" s="48" t="s">
        <v>274</v>
      </c>
      <c r="H5153" s="101"/>
      <c r="I5153" s="97">
        <f t="shared" si="1723"/>
        <v>0</v>
      </c>
      <c r="J5153" s="102"/>
      <c r="K5153" s="102"/>
      <c r="L5153" s="97">
        <f t="shared" si="1722"/>
        <v>0</v>
      </c>
      <c r="M5153" s="102"/>
      <c r="N5153" s="102"/>
      <c r="R5153" s="352">
        <f>L5153-[1]გადასახდელები!L5153</f>
        <v>0</v>
      </c>
    </row>
    <row r="5154" spans="2:18" ht="20.25" hidden="1" customHeight="1">
      <c r="B5154" s="36" t="str">
        <f t="shared" si="1721"/>
        <v>b</v>
      </c>
      <c r="C5154" s="42">
        <v>4</v>
      </c>
      <c r="D5154" s="42"/>
      <c r="F5154" s="343" t="s">
        <v>641</v>
      </c>
      <c r="G5154" s="47" t="s">
        <v>275</v>
      </c>
      <c r="H5154" s="103"/>
      <c r="I5154" s="94">
        <f t="shared" si="1723"/>
        <v>0</v>
      </c>
      <c r="J5154" s="104"/>
      <c r="K5154" s="104"/>
      <c r="L5154" s="94">
        <f t="shared" si="1722"/>
        <v>0</v>
      </c>
      <c r="M5154" s="104"/>
      <c r="N5154" s="104"/>
      <c r="R5154" s="352">
        <f>L5154-[1]გადასახდელები!L5154</f>
        <v>0</v>
      </c>
    </row>
    <row r="5155" spans="2:18" ht="36" hidden="1" customHeight="1">
      <c r="B5155" s="36" t="str">
        <f t="shared" si="1721"/>
        <v>b</v>
      </c>
      <c r="C5155" s="42">
        <v>4</v>
      </c>
      <c r="D5155" s="42"/>
      <c r="F5155" s="343" t="s">
        <v>642</v>
      </c>
      <c r="G5155" s="47" t="s">
        <v>276</v>
      </c>
      <c r="H5155" s="103"/>
      <c r="I5155" s="94">
        <f t="shared" si="1723"/>
        <v>0</v>
      </c>
      <c r="J5155" s="104"/>
      <c r="K5155" s="104"/>
      <c r="L5155" s="94">
        <f t="shared" ref="L5155:L5218" si="1724">M5155+N5155</f>
        <v>0</v>
      </c>
      <c r="M5155" s="104"/>
      <c r="N5155" s="104"/>
      <c r="R5155" s="352">
        <f>L5155-[1]გადასახდელები!L5155</f>
        <v>0</v>
      </c>
    </row>
    <row r="5156" spans="2:18" ht="20.25" hidden="1" customHeight="1">
      <c r="B5156" s="36" t="str">
        <f t="shared" si="1721"/>
        <v>b</v>
      </c>
      <c r="C5156" s="42">
        <v>3</v>
      </c>
      <c r="D5156" s="42"/>
      <c r="F5156" s="343" t="s">
        <v>561</v>
      </c>
      <c r="G5156" s="57" t="s">
        <v>202</v>
      </c>
      <c r="H5156" s="111"/>
      <c r="I5156" s="90">
        <f t="shared" si="1723"/>
        <v>0</v>
      </c>
      <c r="J5156" s="112"/>
      <c r="K5156" s="112"/>
      <c r="L5156" s="90">
        <f t="shared" si="1724"/>
        <v>0</v>
      </c>
      <c r="M5156" s="112"/>
      <c r="N5156" s="112"/>
      <c r="R5156" s="352">
        <f>L5156-[1]გადასახდელები!L5156</f>
        <v>0</v>
      </c>
    </row>
    <row r="5157" spans="2:18" ht="20.25" hidden="1" customHeight="1">
      <c r="B5157" s="36" t="str">
        <f t="shared" si="1721"/>
        <v>b</v>
      </c>
      <c r="C5157" s="42">
        <v>3</v>
      </c>
      <c r="D5157" s="42"/>
      <c r="F5157" s="342" t="s">
        <v>562</v>
      </c>
      <c r="G5157" s="57" t="s">
        <v>203</v>
      </c>
      <c r="H5157" s="89">
        <f>H5158+H5161+H5164</f>
        <v>0</v>
      </c>
      <c r="I5157" s="90">
        <f t="shared" si="1723"/>
        <v>0</v>
      </c>
      <c r="J5157" s="92">
        <f>J5158+J5161+J5164</f>
        <v>0</v>
      </c>
      <c r="K5157" s="92">
        <f>K5158+K5161+K5164</f>
        <v>0</v>
      </c>
      <c r="L5157" s="90">
        <f t="shared" si="1724"/>
        <v>0</v>
      </c>
      <c r="M5157" s="92">
        <f>M5158+M5161+M5164</f>
        <v>0</v>
      </c>
      <c r="N5157" s="92">
        <f>N5158+N5161+N5164</f>
        <v>0</v>
      </c>
      <c r="O5157" s="82" t="s">
        <v>146</v>
      </c>
      <c r="R5157" s="352">
        <f>L5157-[1]გადასახდელები!L5157</f>
        <v>0</v>
      </c>
    </row>
    <row r="5158" spans="2:18" ht="20.25" hidden="1" customHeight="1">
      <c r="B5158" s="36" t="str">
        <f t="shared" si="1721"/>
        <v>b</v>
      </c>
      <c r="C5158" s="42">
        <v>4</v>
      </c>
      <c r="D5158" s="42"/>
      <c r="F5158" s="342" t="s">
        <v>643</v>
      </c>
      <c r="G5158" s="47" t="s">
        <v>277</v>
      </c>
      <c r="H5158" s="93">
        <f>SUM(H5159:H5160)</f>
        <v>0</v>
      </c>
      <c r="I5158" s="94">
        <f t="shared" si="1723"/>
        <v>0</v>
      </c>
      <c r="J5158" s="95">
        <f>SUM(J5159:J5160)</f>
        <v>0</v>
      </c>
      <c r="K5158" s="95">
        <f>SUM(K5159:K5160)</f>
        <v>0</v>
      </c>
      <c r="L5158" s="94">
        <f t="shared" si="1724"/>
        <v>0</v>
      </c>
      <c r="M5158" s="95">
        <f>SUM(M5159:M5160)</f>
        <v>0</v>
      </c>
      <c r="N5158" s="95">
        <f>SUM(N5159:N5160)</f>
        <v>0</v>
      </c>
      <c r="O5158" s="82" t="s">
        <v>146</v>
      </c>
      <c r="R5158" s="352">
        <f>L5158-[1]გადასახდელები!L5158</f>
        <v>0</v>
      </c>
    </row>
    <row r="5159" spans="2:18" ht="20.25" hidden="1" customHeight="1">
      <c r="B5159" s="36" t="str">
        <f t="shared" si="1721"/>
        <v>b</v>
      </c>
      <c r="C5159" s="42">
        <v>5</v>
      </c>
      <c r="D5159" s="42"/>
      <c r="F5159" s="343" t="s">
        <v>644</v>
      </c>
      <c r="G5159" s="48" t="s">
        <v>278</v>
      </c>
      <c r="H5159" s="101"/>
      <c r="I5159" s="97">
        <f t="shared" si="1723"/>
        <v>0</v>
      </c>
      <c r="J5159" s="102"/>
      <c r="K5159" s="102"/>
      <c r="L5159" s="97">
        <f t="shared" si="1724"/>
        <v>0</v>
      </c>
      <c r="M5159" s="102"/>
      <c r="N5159" s="102"/>
      <c r="R5159" s="352">
        <f>L5159-[1]გადასახდელები!L5159</f>
        <v>0</v>
      </c>
    </row>
    <row r="5160" spans="2:18" ht="20.25" hidden="1" customHeight="1">
      <c r="B5160" s="36" t="str">
        <f t="shared" si="1721"/>
        <v>b</v>
      </c>
      <c r="C5160" s="42">
        <v>5</v>
      </c>
      <c r="D5160" s="42"/>
      <c r="F5160" s="343" t="s">
        <v>645</v>
      </c>
      <c r="G5160" s="48" t="s">
        <v>204</v>
      </c>
      <c r="H5160" s="101"/>
      <c r="I5160" s="97">
        <f t="shared" si="1723"/>
        <v>0</v>
      </c>
      <c r="J5160" s="102"/>
      <c r="K5160" s="102"/>
      <c r="L5160" s="97">
        <f t="shared" si="1724"/>
        <v>0</v>
      </c>
      <c r="M5160" s="102"/>
      <c r="N5160" s="102"/>
      <c r="R5160" s="352">
        <f>L5160-[1]გადასახდელები!L5160</f>
        <v>0</v>
      </c>
    </row>
    <row r="5161" spans="2:18" ht="20.25" hidden="1" customHeight="1">
      <c r="B5161" s="36" t="str">
        <f t="shared" si="1721"/>
        <v>b</v>
      </c>
      <c r="C5161" s="42">
        <v>4</v>
      </c>
      <c r="D5161" s="42"/>
      <c r="F5161" s="342" t="s">
        <v>646</v>
      </c>
      <c r="G5161" s="47" t="s">
        <v>279</v>
      </c>
      <c r="H5161" s="93">
        <f>SUM(H5162:H5163)</f>
        <v>0</v>
      </c>
      <c r="I5161" s="94">
        <f t="shared" si="1723"/>
        <v>0</v>
      </c>
      <c r="J5161" s="95">
        <f>SUM(J5162:J5163)</f>
        <v>0</v>
      </c>
      <c r="K5161" s="95">
        <f>SUM(K5162:K5163)</f>
        <v>0</v>
      </c>
      <c r="L5161" s="94">
        <f t="shared" si="1724"/>
        <v>0</v>
      </c>
      <c r="M5161" s="95">
        <f>SUM(M5162:M5163)</f>
        <v>0</v>
      </c>
      <c r="N5161" s="95">
        <f>SUM(N5162:N5163)</f>
        <v>0</v>
      </c>
      <c r="O5161" s="82" t="s">
        <v>146</v>
      </c>
      <c r="R5161" s="352">
        <f>L5161-[1]გადასახდელები!L5161</f>
        <v>0</v>
      </c>
    </row>
    <row r="5162" spans="2:18" ht="20.25" hidden="1" customHeight="1">
      <c r="B5162" s="36" t="str">
        <f t="shared" si="1721"/>
        <v>b</v>
      </c>
      <c r="C5162" s="42">
        <v>5</v>
      </c>
      <c r="D5162" s="42"/>
      <c r="F5162" s="343" t="s">
        <v>647</v>
      </c>
      <c r="G5162" s="48" t="s">
        <v>278</v>
      </c>
      <c r="H5162" s="101"/>
      <c r="I5162" s="97">
        <f t="shared" si="1723"/>
        <v>0</v>
      </c>
      <c r="J5162" s="102"/>
      <c r="K5162" s="102"/>
      <c r="L5162" s="97">
        <f t="shared" si="1724"/>
        <v>0</v>
      </c>
      <c r="M5162" s="102"/>
      <c r="N5162" s="102"/>
      <c r="R5162" s="352">
        <f>L5162-[1]გადასახდელები!L5162</f>
        <v>0</v>
      </c>
    </row>
    <row r="5163" spans="2:18" ht="20.25" hidden="1" customHeight="1">
      <c r="B5163" s="36" t="str">
        <f t="shared" si="1721"/>
        <v>b</v>
      </c>
      <c r="C5163" s="42">
        <v>5</v>
      </c>
      <c r="D5163" s="42"/>
      <c r="F5163" s="343" t="s">
        <v>648</v>
      </c>
      <c r="G5163" s="48" t="s">
        <v>204</v>
      </c>
      <c r="H5163" s="101"/>
      <c r="I5163" s="97">
        <f t="shared" si="1723"/>
        <v>0</v>
      </c>
      <c r="J5163" s="102"/>
      <c r="K5163" s="102"/>
      <c r="L5163" s="97">
        <f t="shared" si="1724"/>
        <v>0</v>
      </c>
      <c r="M5163" s="102"/>
      <c r="N5163" s="102"/>
      <c r="R5163" s="352">
        <f>L5163-[1]გადასახდელები!L5163</f>
        <v>0</v>
      </c>
    </row>
    <row r="5164" spans="2:18" ht="20.25" hidden="1" customHeight="1">
      <c r="B5164" s="36" t="str">
        <f t="shared" si="1721"/>
        <v>b</v>
      </c>
      <c r="C5164" s="42">
        <v>4</v>
      </c>
      <c r="D5164" s="42"/>
      <c r="F5164" s="342" t="s">
        <v>563</v>
      </c>
      <c r="G5164" s="47" t="s">
        <v>280</v>
      </c>
      <c r="H5164" s="93">
        <f>SUM(H5165:H5166)</f>
        <v>0</v>
      </c>
      <c r="I5164" s="94">
        <f t="shared" si="1723"/>
        <v>0</v>
      </c>
      <c r="J5164" s="95">
        <f>SUM(J5165:J5166)</f>
        <v>0</v>
      </c>
      <c r="K5164" s="95">
        <f>SUM(K5165:K5166)</f>
        <v>0</v>
      </c>
      <c r="L5164" s="94">
        <f t="shared" si="1724"/>
        <v>0</v>
      </c>
      <c r="M5164" s="95">
        <f>SUM(M5165:M5166)</f>
        <v>0</v>
      </c>
      <c r="N5164" s="95">
        <f>SUM(N5165:N5166)</f>
        <v>0</v>
      </c>
      <c r="O5164" s="82" t="s">
        <v>146</v>
      </c>
      <c r="R5164" s="352">
        <f>L5164-[1]გადასახდელები!L5164</f>
        <v>0</v>
      </c>
    </row>
    <row r="5165" spans="2:18" ht="20.25" hidden="1" customHeight="1">
      <c r="B5165" s="36" t="str">
        <f t="shared" si="1721"/>
        <v>b</v>
      </c>
      <c r="C5165" s="42">
        <v>5</v>
      </c>
      <c r="D5165" s="42"/>
      <c r="F5165" s="343" t="s">
        <v>649</v>
      </c>
      <c r="G5165" s="48" t="s">
        <v>278</v>
      </c>
      <c r="H5165" s="101"/>
      <c r="I5165" s="97">
        <f t="shared" si="1723"/>
        <v>0</v>
      </c>
      <c r="J5165" s="102"/>
      <c r="K5165" s="102"/>
      <c r="L5165" s="97">
        <f t="shared" si="1724"/>
        <v>0</v>
      </c>
      <c r="M5165" s="102"/>
      <c r="N5165" s="102"/>
      <c r="R5165" s="352">
        <f>L5165-[1]გადასახდელები!L5165</f>
        <v>0</v>
      </c>
    </row>
    <row r="5166" spans="2:18" ht="20.25" hidden="1" customHeight="1">
      <c r="B5166" s="36" t="str">
        <f t="shared" si="1721"/>
        <v>b</v>
      </c>
      <c r="C5166" s="42">
        <v>5</v>
      </c>
      <c r="D5166" s="42"/>
      <c r="F5166" s="343" t="s">
        <v>564</v>
      </c>
      <c r="G5166" s="48" t="s">
        <v>204</v>
      </c>
      <c r="H5166" s="101"/>
      <c r="I5166" s="97">
        <f t="shared" si="1723"/>
        <v>0</v>
      </c>
      <c r="J5166" s="102"/>
      <c r="K5166" s="102"/>
      <c r="L5166" s="97">
        <f t="shared" si="1724"/>
        <v>0</v>
      </c>
      <c r="M5166" s="102"/>
      <c r="N5166" s="102"/>
      <c r="R5166" s="352">
        <f>L5166-[1]გადასახდელები!L5166</f>
        <v>0</v>
      </c>
    </row>
    <row r="5167" spans="2:18" ht="20.25" hidden="1" customHeight="1">
      <c r="B5167" s="36" t="str">
        <f t="shared" si="1721"/>
        <v>b</v>
      </c>
      <c r="C5167" s="42">
        <v>3</v>
      </c>
      <c r="D5167" s="42"/>
      <c r="F5167" s="342" t="s">
        <v>565</v>
      </c>
      <c r="G5167" s="57" t="s">
        <v>206</v>
      </c>
      <c r="H5167" s="89">
        <f>H5168+H5171+H5174</f>
        <v>0</v>
      </c>
      <c r="I5167" s="90">
        <f t="shared" si="1723"/>
        <v>0</v>
      </c>
      <c r="J5167" s="92">
        <f>J5168+J5171+J5174</f>
        <v>0</v>
      </c>
      <c r="K5167" s="92">
        <f>K5168+K5171+K5174</f>
        <v>0</v>
      </c>
      <c r="L5167" s="90">
        <f t="shared" si="1724"/>
        <v>0</v>
      </c>
      <c r="M5167" s="92">
        <f>M5168+M5171+M5174</f>
        <v>0</v>
      </c>
      <c r="N5167" s="92">
        <f>N5168+N5171+N5174</f>
        <v>0</v>
      </c>
      <c r="O5167" s="82" t="s">
        <v>146</v>
      </c>
      <c r="R5167" s="352">
        <f>L5167-[1]გადასახდელები!L5167</f>
        <v>0</v>
      </c>
    </row>
    <row r="5168" spans="2:18" ht="20.25" hidden="1" customHeight="1">
      <c r="B5168" s="36" t="str">
        <f t="shared" si="1721"/>
        <v>b</v>
      </c>
      <c r="C5168" s="42">
        <v>4</v>
      </c>
      <c r="D5168" s="42"/>
      <c r="F5168" s="342" t="s">
        <v>650</v>
      </c>
      <c r="G5168" s="47" t="s">
        <v>281</v>
      </c>
      <c r="H5168" s="93">
        <f>SUM(H5169:H5170)</f>
        <v>0</v>
      </c>
      <c r="I5168" s="94">
        <f t="shared" si="1723"/>
        <v>0</v>
      </c>
      <c r="J5168" s="95">
        <f>SUM(J5169:J5170)</f>
        <v>0</v>
      </c>
      <c r="K5168" s="95">
        <f>SUM(K5169:K5170)</f>
        <v>0</v>
      </c>
      <c r="L5168" s="94">
        <f t="shared" si="1724"/>
        <v>0</v>
      </c>
      <c r="M5168" s="95">
        <f>SUM(M5169:M5170)</f>
        <v>0</v>
      </c>
      <c r="N5168" s="95">
        <f>SUM(N5169:N5170)</f>
        <v>0</v>
      </c>
      <c r="O5168" s="82" t="s">
        <v>146</v>
      </c>
      <c r="R5168" s="352">
        <f>L5168-[1]გადასახდელები!L5168</f>
        <v>0</v>
      </c>
    </row>
    <row r="5169" spans="2:18" ht="20.25" hidden="1" customHeight="1">
      <c r="B5169" s="36" t="str">
        <f t="shared" si="1721"/>
        <v>b</v>
      </c>
      <c r="C5169" s="42">
        <v>5</v>
      </c>
      <c r="D5169" s="42"/>
      <c r="F5169" s="343" t="s">
        <v>651</v>
      </c>
      <c r="G5169" s="48" t="s">
        <v>282</v>
      </c>
      <c r="H5169" s="101"/>
      <c r="I5169" s="97">
        <f t="shared" si="1723"/>
        <v>0</v>
      </c>
      <c r="J5169" s="102"/>
      <c r="K5169" s="102"/>
      <c r="L5169" s="97">
        <f t="shared" si="1724"/>
        <v>0</v>
      </c>
      <c r="M5169" s="102"/>
      <c r="N5169" s="102"/>
      <c r="R5169" s="352">
        <f>L5169-[1]გადასახდელები!L5169</f>
        <v>0</v>
      </c>
    </row>
    <row r="5170" spans="2:18" ht="20.25" hidden="1" customHeight="1">
      <c r="B5170" s="36" t="str">
        <f t="shared" si="1721"/>
        <v>b</v>
      </c>
      <c r="C5170" s="42">
        <v>5</v>
      </c>
      <c r="D5170" s="42"/>
      <c r="F5170" s="343" t="s">
        <v>652</v>
      </c>
      <c r="G5170" s="48" t="s">
        <v>283</v>
      </c>
      <c r="H5170" s="101"/>
      <c r="I5170" s="97">
        <f t="shared" si="1723"/>
        <v>0</v>
      </c>
      <c r="J5170" s="102"/>
      <c r="K5170" s="102"/>
      <c r="L5170" s="97">
        <f t="shared" si="1724"/>
        <v>0</v>
      </c>
      <c r="M5170" s="102"/>
      <c r="N5170" s="102"/>
      <c r="R5170" s="352">
        <f>L5170-[1]გადასახდელები!L5170</f>
        <v>0</v>
      </c>
    </row>
    <row r="5171" spans="2:18" ht="20.25" hidden="1" customHeight="1">
      <c r="B5171" s="36" t="str">
        <f t="shared" si="1721"/>
        <v>b</v>
      </c>
      <c r="C5171" s="42">
        <v>4</v>
      </c>
      <c r="D5171" s="42"/>
      <c r="F5171" s="342" t="s">
        <v>566</v>
      </c>
      <c r="G5171" s="47" t="s">
        <v>284</v>
      </c>
      <c r="H5171" s="93">
        <f>SUM(H5172:H5173)</f>
        <v>0</v>
      </c>
      <c r="I5171" s="94">
        <f t="shared" si="1723"/>
        <v>0</v>
      </c>
      <c r="J5171" s="95">
        <f>SUM(J5172:J5173)</f>
        <v>0</v>
      </c>
      <c r="K5171" s="95">
        <f>SUM(K5172:K5173)</f>
        <v>0</v>
      </c>
      <c r="L5171" s="94">
        <f t="shared" si="1724"/>
        <v>0</v>
      </c>
      <c r="M5171" s="95">
        <f>SUM(M5172:M5173)</f>
        <v>0</v>
      </c>
      <c r="N5171" s="95">
        <f>SUM(N5172:N5173)</f>
        <v>0</v>
      </c>
      <c r="O5171" s="82" t="s">
        <v>146</v>
      </c>
      <c r="R5171" s="352">
        <f>L5171-[1]გადასახდელები!L5171</f>
        <v>0</v>
      </c>
    </row>
    <row r="5172" spans="2:18" ht="20.25" hidden="1" customHeight="1">
      <c r="B5172" s="36" t="str">
        <f t="shared" si="1721"/>
        <v>b</v>
      </c>
      <c r="C5172" s="42">
        <v>5</v>
      </c>
      <c r="D5172" s="42"/>
      <c r="F5172" s="343" t="s">
        <v>567</v>
      </c>
      <c r="G5172" s="48" t="s">
        <v>282</v>
      </c>
      <c r="H5172" s="101"/>
      <c r="I5172" s="97">
        <f t="shared" si="1723"/>
        <v>0</v>
      </c>
      <c r="J5172" s="102"/>
      <c r="K5172" s="102"/>
      <c r="L5172" s="97">
        <f t="shared" si="1724"/>
        <v>0</v>
      </c>
      <c r="M5172" s="102"/>
      <c r="N5172" s="102"/>
      <c r="R5172" s="352">
        <f>L5172-[1]გადასახდელები!L5172</f>
        <v>0</v>
      </c>
    </row>
    <row r="5173" spans="2:18" ht="20.25" hidden="1" customHeight="1">
      <c r="B5173" s="36" t="str">
        <f t="shared" si="1721"/>
        <v>b</v>
      </c>
      <c r="C5173" s="42">
        <v>5</v>
      </c>
      <c r="D5173" s="42"/>
      <c r="F5173" s="343" t="s">
        <v>653</v>
      </c>
      <c r="G5173" s="48" t="s">
        <v>283</v>
      </c>
      <c r="H5173" s="101"/>
      <c r="I5173" s="97">
        <f t="shared" si="1723"/>
        <v>0</v>
      </c>
      <c r="J5173" s="102"/>
      <c r="K5173" s="102"/>
      <c r="L5173" s="97">
        <f t="shared" si="1724"/>
        <v>0</v>
      </c>
      <c r="M5173" s="102"/>
      <c r="N5173" s="102"/>
      <c r="R5173" s="352">
        <f>L5173-[1]გადასახდელები!L5173</f>
        <v>0</v>
      </c>
    </row>
    <row r="5174" spans="2:18" ht="20.25" hidden="1" customHeight="1">
      <c r="B5174" s="36" t="str">
        <f t="shared" si="1721"/>
        <v>b</v>
      </c>
      <c r="C5174" s="42">
        <v>4</v>
      </c>
      <c r="D5174" s="42"/>
      <c r="F5174" s="342" t="s">
        <v>654</v>
      </c>
      <c r="G5174" s="47" t="s">
        <v>207</v>
      </c>
      <c r="H5174" s="93">
        <f>SUM(H5175:H5176)</f>
        <v>0</v>
      </c>
      <c r="I5174" s="94">
        <f t="shared" si="1723"/>
        <v>0</v>
      </c>
      <c r="J5174" s="95">
        <f>SUM(J5175:J5176)</f>
        <v>0</v>
      </c>
      <c r="K5174" s="95">
        <f>SUM(K5175:K5176)</f>
        <v>0</v>
      </c>
      <c r="L5174" s="94">
        <f t="shared" si="1724"/>
        <v>0</v>
      </c>
      <c r="M5174" s="95">
        <f>SUM(M5175:M5176)</f>
        <v>0</v>
      </c>
      <c r="N5174" s="95">
        <f>SUM(N5175:N5176)</f>
        <v>0</v>
      </c>
      <c r="O5174" s="82" t="s">
        <v>146</v>
      </c>
      <c r="R5174" s="352">
        <f>L5174-[1]გადასახდელები!L5174</f>
        <v>0</v>
      </c>
    </row>
    <row r="5175" spans="2:18" ht="20.25" hidden="1" customHeight="1">
      <c r="B5175" s="36" t="str">
        <f t="shared" si="1721"/>
        <v>b</v>
      </c>
      <c r="C5175" s="42">
        <v>5</v>
      </c>
      <c r="D5175" s="42"/>
      <c r="F5175" s="343" t="s">
        <v>655</v>
      </c>
      <c r="G5175" s="48" t="s">
        <v>282</v>
      </c>
      <c r="H5175" s="101"/>
      <c r="I5175" s="97">
        <f t="shared" si="1723"/>
        <v>0</v>
      </c>
      <c r="J5175" s="102"/>
      <c r="K5175" s="102"/>
      <c r="L5175" s="97">
        <f t="shared" si="1724"/>
        <v>0</v>
      </c>
      <c r="M5175" s="102"/>
      <c r="N5175" s="102"/>
      <c r="R5175" s="352">
        <f>L5175-[1]გადასახდელები!L5175</f>
        <v>0</v>
      </c>
    </row>
    <row r="5176" spans="2:18" ht="20.25" hidden="1" customHeight="1">
      <c r="B5176" s="36" t="str">
        <f t="shared" si="1721"/>
        <v>b</v>
      </c>
      <c r="C5176" s="42">
        <v>5</v>
      </c>
      <c r="D5176" s="42"/>
      <c r="F5176" s="343" t="s">
        <v>656</v>
      </c>
      <c r="G5176" s="48" t="s">
        <v>283</v>
      </c>
      <c r="H5176" s="101"/>
      <c r="I5176" s="97">
        <f t="shared" si="1723"/>
        <v>0</v>
      </c>
      <c r="J5176" s="102"/>
      <c r="K5176" s="102"/>
      <c r="L5176" s="97">
        <f t="shared" si="1724"/>
        <v>0</v>
      </c>
      <c r="M5176" s="102"/>
      <c r="N5176" s="102"/>
      <c r="R5176" s="352">
        <f>L5176-[1]გადასახდელები!L5176</f>
        <v>0</v>
      </c>
    </row>
    <row r="5177" spans="2:18" ht="20.25" hidden="1" customHeight="1">
      <c r="B5177" s="36" t="str">
        <f t="shared" si="1721"/>
        <v>b</v>
      </c>
      <c r="C5177" s="42">
        <v>3</v>
      </c>
      <c r="D5177" s="42"/>
      <c r="F5177" s="342" t="s">
        <v>568</v>
      </c>
      <c r="G5177" s="57" t="s">
        <v>205</v>
      </c>
      <c r="H5177" s="89">
        <f>H5178+H5179</f>
        <v>0</v>
      </c>
      <c r="I5177" s="90">
        <f t="shared" si="1723"/>
        <v>0</v>
      </c>
      <c r="J5177" s="92">
        <f>J5178+J5179</f>
        <v>0</v>
      </c>
      <c r="K5177" s="92">
        <f>K5178+K5179</f>
        <v>0</v>
      </c>
      <c r="L5177" s="90">
        <f t="shared" si="1724"/>
        <v>0</v>
      </c>
      <c r="M5177" s="92">
        <f>M5178+M5179</f>
        <v>0</v>
      </c>
      <c r="N5177" s="92">
        <f>N5178+N5179</f>
        <v>0</v>
      </c>
      <c r="O5177" s="82" t="s">
        <v>146</v>
      </c>
      <c r="R5177" s="352">
        <f>L5177-[1]გადასახდელები!L5177</f>
        <v>-3.9</v>
      </c>
    </row>
    <row r="5178" spans="2:18" ht="20.25" hidden="1" customHeight="1">
      <c r="B5178" s="36" t="str">
        <f t="shared" si="1721"/>
        <v>b</v>
      </c>
      <c r="C5178" s="42">
        <v>4</v>
      </c>
      <c r="D5178" s="42"/>
      <c r="F5178" s="343" t="s">
        <v>657</v>
      </c>
      <c r="G5178" s="47" t="s">
        <v>285</v>
      </c>
      <c r="H5178" s="103"/>
      <c r="I5178" s="94">
        <f t="shared" si="1723"/>
        <v>0</v>
      </c>
      <c r="J5178" s="104"/>
      <c r="K5178" s="104"/>
      <c r="L5178" s="94">
        <f t="shared" si="1724"/>
        <v>0</v>
      </c>
      <c r="M5178" s="104"/>
      <c r="N5178" s="104"/>
      <c r="R5178" s="352">
        <f>L5178-[1]გადასახდელები!L5178</f>
        <v>0</v>
      </c>
    </row>
    <row r="5179" spans="2:18" ht="20.25" hidden="1" customHeight="1">
      <c r="B5179" s="36" t="str">
        <f t="shared" si="1721"/>
        <v>b</v>
      </c>
      <c r="C5179" s="42">
        <v>4</v>
      </c>
      <c r="D5179" s="42"/>
      <c r="F5179" s="342" t="s">
        <v>570</v>
      </c>
      <c r="G5179" s="47" t="s">
        <v>286</v>
      </c>
      <c r="H5179" s="93">
        <f>H5180+H5199</f>
        <v>0</v>
      </c>
      <c r="I5179" s="94">
        <f t="shared" si="1723"/>
        <v>0</v>
      </c>
      <c r="J5179" s="95">
        <f>J5180+J5199</f>
        <v>0</v>
      </c>
      <c r="K5179" s="95">
        <f>K5180+K5199</f>
        <v>0</v>
      </c>
      <c r="L5179" s="94">
        <f t="shared" si="1724"/>
        <v>0</v>
      </c>
      <c r="M5179" s="95">
        <f>M5180+M5199</f>
        <v>0</v>
      </c>
      <c r="N5179" s="95">
        <f>N5180+N5199</f>
        <v>0</v>
      </c>
      <c r="O5179" s="82" t="s">
        <v>146</v>
      </c>
      <c r="R5179" s="352">
        <f>L5179-[1]გადასახდელები!L5179</f>
        <v>-3.9</v>
      </c>
    </row>
    <row r="5180" spans="2:18" ht="20.25" hidden="1" customHeight="1">
      <c r="B5180" s="36" t="str">
        <f t="shared" si="1721"/>
        <v>b</v>
      </c>
      <c r="C5180" s="42">
        <v>5</v>
      </c>
      <c r="D5180" s="42"/>
      <c r="F5180" s="342" t="s">
        <v>569</v>
      </c>
      <c r="G5180" s="48" t="s">
        <v>287</v>
      </c>
      <c r="H5180" s="113">
        <f>SUM(H5181:H5198)</f>
        <v>0</v>
      </c>
      <c r="I5180" s="97">
        <f t="shared" si="1723"/>
        <v>0</v>
      </c>
      <c r="J5180" s="114">
        <f>SUM(J5181:J5198)</f>
        <v>0</v>
      </c>
      <c r="K5180" s="114">
        <f>SUM(K5181:K5198)</f>
        <v>0</v>
      </c>
      <c r="L5180" s="97">
        <f t="shared" si="1724"/>
        <v>0</v>
      </c>
      <c r="M5180" s="114">
        <f>SUM(M5181:M5198)</f>
        <v>0</v>
      </c>
      <c r="N5180" s="114">
        <f>SUM(N5181:N5198)</f>
        <v>0</v>
      </c>
      <c r="O5180" s="82" t="s">
        <v>146</v>
      </c>
      <c r="R5180" s="352">
        <f>L5180-[1]გადასახდელები!L5180</f>
        <v>0</v>
      </c>
    </row>
    <row r="5181" spans="2:18" ht="45" hidden="1" customHeight="1">
      <c r="B5181" s="36" t="str">
        <f t="shared" si="1721"/>
        <v>b</v>
      </c>
      <c r="C5181" s="42">
        <v>6</v>
      </c>
      <c r="D5181" s="42"/>
      <c r="F5181" s="343" t="s">
        <v>658</v>
      </c>
      <c r="G5181" s="45" t="s">
        <v>215</v>
      </c>
      <c r="H5181" s="99"/>
      <c r="I5181" s="105">
        <f t="shared" si="1723"/>
        <v>0</v>
      </c>
      <c r="J5181" s="100"/>
      <c r="K5181" s="100"/>
      <c r="L5181" s="105">
        <f t="shared" si="1724"/>
        <v>0</v>
      </c>
      <c r="M5181" s="100"/>
      <c r="N5181" s="100"/>
      <c r="R5181" s="352">
        <f>L5181-[1]გადასახდელები!L5181</f>
        <v>0</v>
      </c>
    </row>
    <row r="5182" spans="2:18" ht="20.25" hidden="1" customHeight="1">
      <c r="B5182" s="36" t="str">
        <f t="shared" si="1721"/>
        <v>b</v>
      </c>
      <c r="C5182" s="42">
        <v>6</v>
      </c>
      <c r="D5182" s="42"/>
      <c r="F5182" s="343" t="s">
        <v>659</v>
      </c>
      <c r="G5182" s="45" t="s">
        <v>288</v>
      </c>
      <c r="H5182" s="99"/>
      <c r="I5182" s="105">
        <f t="shared" ref="I5182:I5245" si="1725">J5182+K5182</f>
        <v>0</v>
      </c>
      <c r="J5182" s="100"/>
      <c r="K5182" s="100"/>
      <c r="L5182" s="105">
        <f t="shared" si="1724"/>
        <v>0</v>
      </c>
      <c r="M5182" s="100"/>
      <c r="N5182" s="100"/>
      <c r="R5182" s="352">
        <f>L5182-[1]გადასახდელები!L5182</f>
        <v>0</v>
      </c>
    </row>
    <row r="5183" spans="2:18" ht="20.25" hidden="1" customHeight="1">
      <c r="B5183" s="36" t="str">
        <f t="shared" si="1721"/>
        <v>b</v>
      </c>
      <c r="C5183" s="42">
        <v>6</v>
      </c>
      <c r="D5183" s="42"/>
      <c r="F5183" s="343" t="s">
        <v>660</v>
      </c>
      <c r="G5183" s="45" t="s">
        <v>289</v>
      </c>
      <c r="H5183" s="99"/>
      <c r="I5183" s="105">
        <f t="shared" si="1725"/>
        <v>0</v>
      </c>
      <c r="J5183" s="100"/>
      <c r="K5183" s="100"/>
      <c r="L5183" s="105">
        <f t="shared" si="1724"/>
        <v>0</v>
      </c>
      <c r="M5183" s="100"/>
      <c r="N5183" s="100"/>
      <c r="R5183" s="352">
        <f>L5183-[1]გადასახდელები!L5183</f>
        <v>0</v>
      </c>
    </row>
    <row r="5184" spans="2:18" ht="20.25" hidden="1" customHeight="1">
      <c r="B5184" s="36" t="str">
        <f t="shared" si="1721"/>
        <v>b</v>
      </c>
      <c r="C5184" s="42">
        <v>6</v>
      </c>
      <c r="D5184" s="42"/>
      <c r="F5184" s="343" t="s">
        <v>661</v>
      </c>
      <c r="G5184" s="45" t="s">
        <v>216</v>
      </c>
      <c r="H5184" s="99"/>
      <c r="I5184" s="105">
        <f t="shared" si="1725"/>
        <v>0</v>
      </c>
      <c r="J5184" s="100"/>
      <c r="K5184" s="100"/>
      <c r="L5184" s="105">
        <f t="shared" si="1724"/>
        <v>0</v>
      </c>
      <c r="M5184" s="100"/>
      <c r="N5184" s="100"/>
      <c r="R5184" s="352">
        <f>L5184-[1]გადასახდელები!L5184</f>
        <v>0</v>
      </c>
    </row>
    <row r="5185" spans="2:18" ht="20.25" hidden="1" customHeight="1">
      <c r="B5185" s="36" t="str">
        <f t="shared" si="1721"/>
        <v>b</v>
      </c>
      <c r="C5185" s="42">
        <v>6</v>
      </c>
      <c r="D5185" s="42"/>
      <c r="F5185" s="343" t="s">
        <v>662</v>
      </c>
      <c r="G5185" s="45" t="s">
        <v>217</v>
      </c>
      <c r="H5185" s="99"/>
      <c r="I5185" s="105">
        <f t="shared" si="1725"/>
        <v>0</v>
      </c>
      <c r="J5185" s="100"/>
      <c r="K5185" s="100"/>
      <c r="L5185" s="105">
        <f t="shared" si="1724"/>
        <v>0</v>
      </c>
      <c r="M5185" s="100"/>
      <c r="N5185" s="100"/>
      <c r="R5185" s="352">
        <f>L5185-[1]გადასახდელები!L5185</f>
        <v>0</v>
      </c>
    </row>
    <row r="5186" spans="2:18" ht="20.25" hidden="1" customHeight="1">
      <c r="B5186" s="36" t="str">
        <f t="shared" si="1721"/>
        <v>b</v>
      </c>
      <c r="C5186" s="42">
        <v>6</v>
      </c>
      <c r="D5186" s="42"/>
      <c r="F5186" s="343" t="s">
        <v>571</v>
      </c>
      <c r="G5186" s="45" t="s">
        <v>290</v>
      </c>
      <c r="H5186" s="99"/>
      <c r="I5186" s="105">
        <f t="shared" si="1725"/>
        <v>0</v>
      </c>
      <c r="J5186" s="100"/>
      <c r="K5186" s="100"/>
      <c r="L5186" s="105">
        <f t="shared" si="1724"/>
        <v>0</v>
      </c>
      <c r="M5186" s="100"/>
      <c r="N5186" s="100"/>
      <c r="R5186" s="352">
        <f>L5186-[1]გადასახდელები!L5186</f>
        <v>0</v>
      </c>
    </row>
    <row r="5187" spans="2:18" ht="20.25" hidden="1" customHeight="1">
      <c r="B5187" s="36" t="str">
        <f t="shared" si="1721"/>
        <v>b</v>
      </c>
      <c r="C5187" s="42">
        <v>6</v>
      </c>
      <c r="D5187" s="42"/>
      <c r="F5187" s="343" t="s">
        <v>663</v>
      </c>
      <c r="G5187" s="45" t="s">
        <v>291</v>
      </c>
      <c r="H5187" s="99"/>
      <c r="I5187" s="105">
        <f t="shared" si="1725"/>
        <v>0</v>
      </c>
      <c r="J5187" s="100"/>
      <c r="K5187" s="100"/>
      <c r="L5187" s="105">
        <f t="shared" si="1724"/>
        <v>0</v>
      </c>
      <c r="M5187" s="100"/>
      <c r="N5187" s="100"/>
      <c r="R5187" s="352">
        <f>L5187-[1]გადასახდელები!L5187</f>
        <v>0</v>
      </c>
    </row>
    <row r="5188" spans="2:18" ht="20.25" hidden="1" customHeight="1">
      <c r="B5188" s="36" t="str">
        <f t="shared" si="1721"/>
        <v>b</v>
      </c>
      <c r="C5188" s="42">
        <v>6</v>
      </c>
      <c r="D5188" s="42"/>
      <c r="F5188" s="343" t="s">
        <v>664</v>
      </c>
      <c r="G5188" s="45" t="s">
        <v>218</v>
      </c>
      <c r="H5188" s="99"/>
      <c r="I5188" s="105">
        <f t="shared" si="1725"/>
        <v>0</v>
      </c>
      <c r="J5188" s="100"/>
      <c r="K5188" s="100"/>
      <c r="L5188" s="105">
        <f t="shared" si="1724"/>
        <v>0</v>
      </c>
      <c r="M5188" s="100"/>
      <c r="N5188" s="100"/>
      <c r="R5188" s="352">
        <f>L5188-[1]გადასახდელები!L5188</f>
        <v>0</v>
      </c>
    </row>
    <row r="5189" spans="2:18" ht="20.25" hidden="1" customHeight="1">
      <c r="B5189" s="36" t="str">
        <f t="shared" si="1721"/>
        <v>b</v>
      </c>
      <c r="C5189" s="42">
        <v>6</v>
      </c>
      <c r="D5189" s="42"/>
      <c r="F5189" s="343" t="s">
        <v>665</v>
      </c>
      <c r="G5189" s="45" t="s">
        <v>219</v>
      </c>
      <c r="H5189" s="99"/>
      <c r="I5189" s="105">
        <f t="shared" si="1725"/>
        <v>0</v>
      </c>
      <c r="J5189" s="100"/>
      <c r="K5189" s="100"/>
      <c r="L5189" s="105">
        <f t="shared" si="1724"/>
        <v>0</v>
      </c>
      <c r="M5189" s="100"/>
      <c r="N5189" s="100"/>
      <c r="R5189" s="352">
        <f>L5189-[1]გადასახდელები!L5189</f>
        <v>0</v>
      </c>
    </row>
    <row r="5190" spans="2:18" ht="20.25" hidden="1" customHeight="1">
      <c r="B5190" s="36" t="str">
        <f t="shared" si="1721"/>
        <v>b</v>
      </c>
      <c r="C5190" s="42">
        <v>6</v>
      </c>
      <c r="D5190" s="42"/>
      <c r="F5190" s="343" t="s">
        <v>666</v>
      </c>
      <c r="G5190" s="45" t="s">
        <v>220</v>
      </c>
      <c r="H5190" s="99"/>
      <c r="I5190" s="105">
        <f t="shared" si="1725"/>
        <v>0</v>
      </c>
      <c r="J5190" s="100"/>
      <c r="K5190" s="100"/>
      <c r="L5190" s="105">
        <f t="shared" si="1724"/>
        <v>0</v>
      </c>
      <c r="M5190" s="100"/>
      <c r="N5190" s="100"/>
      <c r="R5190" s="352">
        <f>L5190-[1]გადასახდელები!L5190</f>
        <v>0</v>
      </c>
    </row>
    <row r="5191" spans="2:18" ht="20.25" hidden="1" customHeight="1">
      <c r="B5191" s="36" t="str">
        <f t="shared" si="1721"/>
        <v>b</v>
      </c>
      <c r="C5191" s="42">
        <v>6</v>
      </c>
      <c r="D5191" s="42"/>
      <c r="F5191" s="343" t="s">
        <v>667</v>
      </c>
      <c r="G5191" s="45" t="s">
        <v>221</v>
      </c>
      <c r="H5191" s="99"/>
      <c r="I5191" s="105">
        <f t="shared" si="1725"/>
        <v>0</v>
      </c>
      <c r="J5191" s="100"/>
      <c r="K5191" s="100"/>
      <c r="L5191" s="105">
        <f t="shared" si="1724"/>
        <v>0</v>
      </c>
      <c r="M5191" s="100"/>
      <c r="N5191" s="100"/>
      <c r="R5191" s="352">
        <f>L5191-[1]გადასახდელები!L5191</f>
        <v>0</v>
      </c>
    </row>
    <row r="5192" spans="2:18" ht="20.25" hidden="1" customHeight="1">
      <c r="B5192" s="36" t="str">
        <f t="shared" si="1721"/>
        <v>b</v>
      </c>
      <c r="C5192" s="42">
        <v>6</v>
      </c>
      <c r="D5192" s="42"/>
      <c r="F5192" s="343" t="s">
        <v>668</v>
      </c>
      <c r="G5192" s="45" t="s">
        <v>222</v>
      </c>
      <c r="H5192" s="99"/>
      <c r="I5192" s="105">
        <f t="shared" si="1725"/>
        <v>0</v>
      </c>
      <c r="J5192" s="100"/>
      <c r="K5192" s="100"/>
      <c r="L5192" s="105">
        <f t="shared" si="1724"/>
        <v>0</v>
      </c>
      <c r="M5192" s="100"/>
      <c r="N5192" s="100"/>
      <c r="R5192" s="352">
        <f>L5192-[1]გადასახდელები!L5192</f>
        <v>0</v>
      </c>
    </row>
    <row r="5193" spans="2:18" ht="20.25" hidden="1" customHeight="1">
      <c r="B5193" s="36" t="str">
        <f t="shared" si="1721"/>
        <v>b</v>
      </c>
      <c r="C5193" s="42">
        <v>6</v>
      </c>
      <c r="D5193" s="42"/>
      <c r="F5193" s="343" t="s">
        <v>669</v>
      </c>
      <c r="G5193" s="45" t="s">
        <v>223</v>
      </c>
      <c r="H5193" s="99"/>
      <c r="I5193" s="105">
        <f t="shared" si="1725"/>
        <v>0</v>
      </c>
      <c r="J5193" s="100"/>
      <c r="K5193" s="100"/>
      <c r="L5193" s="105">
        <f t="shared" si="1724"/>
        <v>0</v>
      </c>
      <c r="M5193" s="100"/>
      <c r="N5193" s="100"/>
      <c r="R5193" s="352">
        <f>L5193-[1]გადასახდელები!L5193</f>
        <v>0</v>
      </c>
    </row>
    <row r="5194" spans="2:18" ht="36" hidden="1" customHeight="1">
      <c r="B5194" s="36" t="str">
        <f t="shared" si="1721"/>
        <v>b</v>
      </c>
      <c r="C5194" s="42">
        <v>6</v>
      </c>
      <c r="D5194" s="42"/>
      <c r="F5194" s="343" t="s">
        <v>670</v>
      </c>
      <c r="G5194" s="45" t="s">
        <v>224</v>
      </c>
      <c r="H5194" s="99"/>
      <c r="I5194" s="105">
        <f t="shared" si="1725"/>
        <v>0</v>
      </c>
      <c r="J5194" s="100"/>
      <c r="K5194" s="100"/>
      <c r="L5194" s="105">
        <f t="shared" si="1724"/>
        <v>0</v>
      </c>
      <c r="M5194" s="100"/>
      <c r="N5194" s="100"/>
      <c r="R5194" s="352">
        <f>L5194-[1]გადასახდელები!L5194</f>
        <v>0</v>
      </c>
    </row>
    <row r="5195" spans="2:18" ht="48.75" hidden="1" customHeight="1">
      <c r="B5195" s="36" t="str">
        <f t="shared" si="1721"/>
        <v>b</v>
      </c>
      <c r="C5195" s="42">
        <v>6</v>
      </c>
      <c r="D5195" s="42"/>
      <c r="F5195" s="343" t="s">
        <v>671</v>
      </c>
      <c r="G5195" s="45" t="s">
        <v>225</v>
      </c>
      <c r="H5195" s="99"/>
      <c r="I5195" s="105">
        <f t="shared" si="1725"/>
        <v>0</v>
      </c>
      <c r="J5195" s="100"/>
      <c r="K5195" s="100"/>
      <c r="L5195" s="105">
        <f t="shared" si="1724"/>
        <v>0</v>
      </c>
      <c r="M5195" s="100"/>
      <c r="N5195" s="100"/>
      <c r="R5195" s="352">
        <f>L5195-[1]გადასახდელები!L5195</f>
        <v>0</v>
      </c>
    </row>
    <row r="5196" spans="2:18" ht="24.75" hidden="1" customHeight="1">
      <c r="B5196" s="36" t="str">
        <f t="shared" si="1721"/>
        <v>b</v>
      </c>
      <c r="C5196" s="42">
        <v>6</v>
      </c>
      <c r="D5196" s="42"/>
      <c r="F5196" s="343" t="s">
        <v>672</v>
      </c>
      <c r="G5196" s="45" t="s">
        <v>226</v>
      </c>
      <c r="H5196" s="99"/>
      <c r="I5196" s="105">
        <f t="shared" si="1725"/>
        <v>0</v>
      </c>
      <c r="J5196" s="100"/>
      <c r="K5196" s="100"/>
      <c r="L5196" s="105">
        <f t="shared" si="1724"/>
        <v>0</v>
      </c>
      <c r="M5196" s="100"/>
      <c r="N5196" s="100"/>
      <c r="R5196" s="352">
        <f>L5196-[1]გადასახდელები!L5196</f>
        <v>0</v>
      </c>
    </row>
    <row r="5197" spans="2:18" ht="24" hidden="1" customHeight="1">
      <c r="B5197" s="36" t="str">
        <f t="shared" si="1721"/>
        <v>b</v>
      </c>
      <c r="C5197" s="42">
        <v>6</v>
      </c>
      <c r="D5197" s="42"/>
      <c r="F5197" s="343" t="s">
        <v>673</v>
      </c>
      <c r="G5197" s="45" t="s">
        <v>227</v>
      </c>
      <c r="H5197" s="99"/>
      <c r="I5197" s="105">
        <f t="shared" si="1725"/>
        <v>0</v>
      </c>
      <c r="J5197" s="100"/>
      <c r="K5197" s="100"/>
      <c r="L5197" s="105">
        <f t="shared" si="1724"/>
        <v>0</v>
      </c>
      <c r="M5197" s="100"/>
      <c r="N5197" s="100"/>
      <c r="R5197" s="352">
        <f>L5197-[1]გადასახდელები!L5197</f>
        <v>0</v>
      </c>
    </row>
    <row r="5198" spans="2:18" ht="36.75" hidden="1" customHeight="1">
      <c r="B5198" s="36" t="str">
        <f t="shared" si="1721"/>
        <v>b</v>
      </c>
      <c r="C5198" s="42">
        <v>6</v>
      </c>
      <c r="D5198" s="42"/>
      <c r="F5198" s="343" t="s">
        <v>572</v>
      </c>
      <c r="G5198" s="45" t="s">
        <v>228</v>
      </c>
      <c r="H5198" s="99"/>
      <c r="I5198" s="105">
        <f t="shared" si="1725"/>
        <v>0</v>
      </c>
      <c r="J5198" s="100"/>
      <c r="K5198" s="100"/>
      <c r="L5198" s="105">
        <f t="shared" si="1724"/>
        <v>0</v>
      </c>
      <c r="M5198" s="100"/>
      <c r="N5198" s="100"/>
      <c r="R5198" s="352">
        <f>L5198-[1]გადასახდელები!L5198</f>
        <v>0</v>
      </c>
    </row>
    <row r="5199" spans="2:18" ht="24.75" hidden="1" customHeight="1">
      <c r="B5199" s="36" t="str">
        <f t="shared" si="1721"/>
        <v>b</v>
      </c>
      <c r="C5199" s="42">
        <v>5</v>
      </c>
      <c r="D5199" s="42"/>
      <c r="F5199" s="343" t="s">
        <v>573</v>
      </c>
      <c r="G5199" s="48" t="s">
        <v>193</v>
      </c>
      <c r="H5199" s="101"/>
      <c r="I5199" s="97">
        <f t="shared" si="1725"/>
        <v>0</v>
      </c>
      <c r="J5199" s="102"/>
      <c r="K5199" s="102"/>
      <c r="L5199" s="97">
        <f t="shared" si="1724"/>
        <v>0</v>
      </c>
      <c r="M5199" s="102"/>
      <c r="N5199" s="102"/>
      <c r="R5199" s="352">
        <f>L5199-[1]გადასახდელები!L5199</f>
        <v>-3.9</v>
      </c>
    </row>
    <row r="5200" spans="2:18" ht="20.25" hidden="1" customHeight="1">
      <c r="B5200" s="36" t="str">
        <f t="shared" si="1721"/>
        <v>b</v>
      </c>
      <c r="C5200" s="42">
        <v>2</v>
      </c>
      <c r="D5200" s="42"/>
      <c r="E5200" s="24">
        <v>7063</v>
      </c>
      <c r="F5200" s="342" t="s">
        <v>574</v>
      </c>
      <c r="G5200" s="59" t="s">
        <v>292</v>
      </c>
      <c r="H5200" s="86">
        <f>H5201+H5248+H5256+H5255</f>
        <v>0</v>
      </c>
      <c r="I5200" s="87">
        <f t="shared" si="1725"/>
        <v>0</v>
      </c>
      <c r="J5200" s="88">
        <f>J5201+J5248+J5256+J5255</f>
        <v>0</v>
      </c>
      <c r="K5200" s="88">
        <f>K5201+K5248+K5256+K5255</f>
        <v>0</v>
      </c>
      <c r="L5200" s="87">
        <f t="shared" si="1724"/>
        <v>0</v>
      </c>
      <c r="M5200" s="88">
        <f>M5201+M5248+M5256+M5255</f>
        <v>0</v>
      </c>
      <c r="N5200" s="88">
        <f>N5201+N5248+N5256+N5255</f>
        <v>0</v>
      </c>
      <c r="O5200" s="82" t="s">
        <v>146</v>
      </c>
      <c r="P5200" s="35" t="s">
        <v>145</v>
      </c>
      <c r="R5200" s="352">
        <f>L5200-[1]გადასახდელები!L5200</f>
        <v>-382.4</v>
      </c>
    </row>
    <row r="5201" spans="2:18" ht="20.25" hidden="1" customHeight="1">
      <c r="B5201" s="36" t="str">
        <f t="shared" si="1721"/>
        <v>b</v>
      </c>
      <c r="C5201" s="42">
        <v>3</v>
      </c>
      <c r="D5201" s="42"/>
      <c r="F5201" s="342" t="s">
        <v>575</v>
      </c>
      <c r="G5201" s="51" t="s">
        <v>293</v>
      </c>
      <c r="H5201" s="89">
        <f>H5202+H5214+H5243</f>
        <v>0</v>
      </c>
      <c r="I5201" s="90">
        <f t="shared" si="1725"/>
        <v>0</v>
      </c>
      <c r="J5201" s="89">
        <f>J5202+J5214+J5243</f>
        <v>0</v>
      </c>
      <c r="K5201" s="89">
        <f>K5202+K5214+K5243</f>
        <v>0</v>
      </c>
      <c r="L5201" s="90">
        <f t="shared" si="1724"/>
        <v>0</v>
      </c>
      <c r="M5201" s="89">
        <f>M5202+M5214+M5243</f>
        <v>0</v>
      </c>
      <c r="N5201" s="89">
        <f>N5202+N5214+N5243</f>
        <v>0</v>
      </c>
      <c r="O5201" s="82" t="s">
        <v>146</v>
      </c>
      <c r="P5201" s="35" t="s">
        <v>145</v>
      </c>
      <c r="R5201" s="352">
        <f>L5201-[1]გადასახდელები!L5201</f>
        <v>-382.4</v>
      </c>
    </row>
    <row r="5202" spans="2:18" ht="20.25" hidden="1" customHeight="1">
      <c r="B5202" s="36" t="str">
        <f t="shared" si="1721"/>
        <v>b</v>
      </c>
      <c r="C5202" s="42">
        <v>4</v>
      </c>
      <c r="D5202" s="42"/>
      <c r="F5202" s="342" t="s">
        <v>576</v>
      </c>
      <c r="G5202" s="47" t="s">
        <v>294</v>
      </c>
      <c r="H5202" s="93">
        <f>H5203+H5204+H5205+H5206+H5207+H5208+H5209+H5210+H5211+H5212+H5213</f>
        <v>0</v>
      </c>
      <c r="I5202" s="94">
        <f t="shared" si="1725"/>
        <v>0</v>
      </c>
      <c r="J5202" s="93">
        <f>J5203+J5204+J5205+J5206+J5207+J5208+J5209+J5210+J5211+J5212+J5213</f>
        <v>0</v>
      </c>
      <c r="K5202" s="93">
        <f>K5203+K5204+K5205+K5206+K5207+K5208+K5209+K5210+K5211+K5212+K5213</f>
        <v>0</v>
      </c>
      <c r="L5202" s="94">
        <f t="shared" si="1724"/>
        <v>0</v>
      </c>
      <c r="M5202" s="93">
        <f>M5203+M5204+M5205+M5206+M5207+M5208+M5209+M5210+M5211+M5212+M5213</f>
        <v>0</v>
      </c>
      <c r="N5202" s="93">
        <f>N5203+N5204+N5205+N5206+N5207+N5208+N5209+N5210+N5211+N5212+N5213</f>
        <v>0</v>
      </c>
      <c r="O5202" s="82" t="s">
        <v>146</v>
      </c>
      <c r="P5202" s="35" t="s">
        <v>145</v>
      </c>
      <c r="R5202" s="352">
        <f>L5202-[1]გადასახდელები!L5202</f>
        <v>-347.4</v>
      </c>
    </row>
    <row r="5203" spans="2:18" ht="20.25" hidden="1" customHeight="1">
      <c r="B5203" s="36" t="str">
        <f t="shared" si="1721"/>
        <v>b</v>
      </c>
      <c r="C5203" s="42">
        <v>5</v>
      </c>
      <c r="D5203" s="42"/>
      <c r="F5203" s="343" t="s">
        <v>577</v>
      </c>
      <c r="G5203" s="48" t="s">
        <v>295</v>
      </c>
      <c r="H5203" s="101"/>
      <c r="I5203" s="97">
        <f t="shared" si="1725"/>
        <v>0</v>
      </c>
      <c r="J5203" s="102"/>
      <c r="K5203" s="102"/>
      <c r="L5203" s="97">
        <f t="shared" si="1724"/>
        <v>0</v>
      </c>
      <c r="M5203" s="102"/>
      <c r="N5203" s="102"/>
      <c r="O5203" s="115"/>
      <c r="P5203" s="35" t="s">
        <v>145</v>
      </c>
      <c r="R5203" s="352">
        <f>L5203-[1]გადასახდელები!L5203</f>
        <v>-67.400000000000006</v>
      </c>
    </row>
    <row r="5204" spans="2:18" ht="20.25" hidden="1" customHeight="1">
      <c r="B5204" s="36" t="str">
        <f t="shared" si="1721"/>
        <v>b</v>
      </c>
      <c r="C5204" s="42">
        <v>5</v>
      </c>
      <c r="D5204" s="42"/>
      <c r="F5204" s="343" t="s">
        <v>578</v>
      </c>
      <c r="G5204" s="48" t="s">
        <v>296</v>
      </c>
      <c r="H5204" s="101"/>
      <c r="I5204" s="97">
        <f t="shared" si="1725"/>
        <v>0</v>
      </c>
      <c r="J5204" s="102"/>
      <c r="K5204" s="102"/>
      <c r="L5204" s="97">
        <f t="shared" si="1724"/>
        <v>0</v>
      </c>
      <c r="M5204" s="102"/>
      <c r="N5204" s="102"/>
      <c r="O5204" s="115"/>
      <c r="P5204" s="35" t="s">
        <v>145</v>
      </c>
      <c r="R5204" s="352">
        <f>L5204-[1]გადასახდელები!L5204</f>
        <v>0</v>
      </c>
    </row>
    <row r="5205" spans="2:18" ht="30.75" hidden="1" customHeight="1">
      <c r="B5205" s="36" t="str">
        <f t="shared" si="1721"/>
        <v>b</v>
      </c>
      <c r="C5205" s="42">
        <v>5</v>
      </c>
      <c r="D5205" s="42"/>
      <c r="F5205" s="343" t="s">
        <v>674</v>
      </c>
      <c r="G5205" s="52" t="s">
        <v>297</v>
      </c>
      <c r="H5205" s="101"/>
      <c r="I5205" s="97">
        <f t="shared" si="1725"/>
        <v>0</v>
      </c>
      <c r="J5205" s="102"/>
      <c r="K5205" s="102"/>
      <c r="L5205" s="97">
        <f t="shared" si="1724"/>
        <v>0</v>
      </c>
      <c r="M5205" s="102"/>
      <c r="N5205" s="102"/>
      <c r="O5205" s="115"/>
      <c r="P5205" s="35" t="s">
        <v>145</v>
      </c>
      <c r="R5205" s="352">
        <f>L5205-[1]გადასახდელები!L5205</f>
        <v>0</v>
      </c>
    </row>
    <row r="5206" spans="2:18" ht="20.25" hidden="1" customHeight="1">
      <c r="B5206" s="36" t="str">
        <f t="shared" si="1721"/>
        <v>b</v>
      </c>
      <c r="C5206" s="42">
        <v>5</v>
      </c>
      <c r="D5206" s="42"/>
      <c r="F5206" s="343" t="s">
        <v>579</v>
      </c>
      <c r="G5206" s="48" t="s">
        <v>298</v>
      </c>
      <c r="H5206" s="101"/>
      <c r="I5206" s="97">
        <f t="shared" si="1725"/>
        <v>0</v>
      </c>
      <c r="J5206" s="102"/>
      <c r="K5206" s="102"/>
      <c r="L5206" s="97">
        <f t="shared" si="1724"/>
        <v>0</v>
      </c>
      <c r="M5206" s="102"/>
      <c r="N5206" s="102"/>
      <c r="O5206" s="115"/>
      <c r="P5206" s="35" t="s">
        <v>145</v>
      </c>
      <c r="R5206" s="352">
        <f>L5206-[1]გადასახდელები!L5206</f>
        <v>-13</v>
      </c>
    </row>
    <row r="5207" spans="2:18" ht="20.25" hidden="1" customHeight="1">
      <c r="B5207" s="36" t="str">
        <f t="shared" si="1721"/>
        <v>b</v>
      </c>
      <c r="C5207" s="42">
        <v>5</v>
      </c>
      <c r="D5207" s="42"/>
      <c r="F5207" s="343" t="s">
        <v>580</v>
      </c>
      <c r="G5207" s="48" t="s">
        <v>299</v>
      </c>
      <c r="H5207" s="101"/>
      <c r="I5207" s="97">
        <f t="shared" si="1725"/>
        <v>0</v>
      </c>
      <c r="J5207" s="102"/>
      <c r="K5207" s="102"/>
      <c r="L5207" s="97">
        <f t="shared" si="1724"/>
        <v>0</v>
      </c>
      <c r="M5207" s="102"/>
      <c r="N5207" s="102"/>
      <c r="O5207" s="115"/>
      <c r="P5207" s="35" t="s">
        <v>145</v>
      </c>
      <c r="R5207" s="352">
        <f>L5207-[1]გადასახდელები!L5207</f>
        <v>-224.4</v>
      </c>
    </row>
    <row r="5208" spans="2:18" ht="30.75" hidden="1" customHeight="1">
      <c r="B5208" s="36" t="str">
        <f t="shared" si="1721"/>
        <v>b</v>
      </c>
      <c r="C5208" s="42">
        <v>5</v>
      </c>
      <c r="D5208" s="42"/>
      <c r="F5208" s="343" t="s">
        <v>581</v>
      </c>
      <c r="G5208" s="48" t="s">
        <v>300</v>
      </c>
      <c r="H5208" s="101"/>
      <c r="I5208" s="97">
        <f t="shared" si="1725"/>
        <v>0</v>
      </c>
      <c r="J5208" s="102"/>
      <c r="K5208" s="102"/>
      <c r="L5208" s="97">
        <f t="shared" si="1724"/>
        <v>0</v>
      </c>
      <c r="M5208" s="102"/>
      <c r="N5208" s="102"/>
      <c r="O5208" s="115"/>
      <c r="P5208" s="35" t="s">
        <v>145</v>
      </c>
      <c r="R5208" s="352">
        <f>L5208-[1]გადასახდელები!L5208</f>
        <v>0</v>
      </c>
    </row>
    <row r="5209" spans="2:18" ht="20.25" hidden="1" customHeight="1">
      <c r="B5209" s="36" t="str">
        <f t="shared" si="1721"/>
        <v>b</v>
      </c>
      <c r="C5209" s="42">
        <v>5</v>
      </c>
      <c r="D5209" s="42"/>
      <c r="F5209" s="343" t="s">
        <v>675</v>
      </c>
      <c r="G5209" s="48" t="s">
        <v>301</v>
      </c>
      <c r="H5209" s="101"/>
      <c r="I5209" s="97">
        <f t="shared" si="1725"/>
        <v>0</v>
      </c>
      <c r="J5209" s="102"/>
      <c r="K5209" s="102"/>
      <c r="L5209" s="97">
        <f t="shared" si="1724"/>
        <v>0</v>
      </c>
      <c r="M5209" s="102"/>
      <c r="N5209" s="102"/>
      <c r="O5209" s="115"/>
      <c r="P5209" s="35" t="s">
        <v>145</v>
      </c>
      <c r="R5209" s="352">
        <f>L5209-[1]გადასახდელები!L5209</f>
        <v>0</v>
      </c>
    </row>
    <row r="5210" spans="2:18" ht="20.25" hidden="1" customHeight="1">
      <c r="B5210" s="36" t="str">
        <f t="shared" si="1721"/>
        <v>b</v>
      </c>
      <c r="C5210" s="42">
        <v>5</v>
      </c>
      <c r="D5210" s="42"/>
      <c r="F5210" s="343" t="s">
        <v>582</v>
      </c>
      <c r="G5210" s="48" t="s">
        <v>302</v>
      </c>
      <c r="H5210" s="101"/>
      <c r="I5210" s="97">
        <f t="shared" si="1725"/>
        <v>0</v>
      </c>
      <c r="J5210" s="102"/>
      <c r="K5210" s="102"/>
      <c r="L5210" s="97">
        <f t="shared" si="1724"/>
        <v>0</v>
      </c>
      <c r="M5210" s="102"/>
      <c r="N5210" s="102"/>
      <c r="O5210" s="115"/>
      <c r="P5210" s="35" t="s">
        <v>145</v>
      </c>
      <c r="R5210" s="352">
        <f>L5210-[1]გადასახდელები!L5210</f>
        <v>-32.6</v>
      </c>
    </row>
    <row r="5211" spans="2:18" ht="20.25" hidden="1" customHeight="1">
      <c r="B5211" s="36" t="str">
        <f t="shared" si="1721"/>
        <v>b</v>
      </c>
      <c r="C5211" s="42">
        <v>5</v>
      </c>
      <c r="D5211" s="42"/>
      <c r="F5211" s="343" t="s">
        <v>676</v>
      </c>
      <c r="G5211" s="48" t="s">
        <v>303</v>
      </c>
      <c r="H5211" s="101"/>
      <c r="I5211" s="97">
        <f t="shared" si="1725"/>
        <v>0</v>
      </c>
      <c r="J5211" s="102"/>
      <c r="K5211" s="102"/>
      <c r="L5211" s="97">
        <f t="shared" si="1724"/>
        <v>0</v>
      </c>
      <c r="M5211" s="102"/>
      <c r="N5211" s="102"/>
      <c r="O5211" s="115"/>
      <c r="P5211" s="35" t="s">
        <v>145</v>
      </c>
      <c r="R5211" s="352">
        <f>L5211-[1]გადასახდელები!L5211</f>
        <v>0</v>
      </c>
    </row>
    <row r="5212" spans="2:18" ht="20.25" hidden="1" customHeight="1">
      <c r="B5212" s="36" t="str">
        <f t="shared" si="1721"/>
        <v>b</v>
      </c>
      <c r="C5212" s="42">
        <v>5</v>
      </c>
      <c r="D5212" s="42"/>
      <c r="F5212" s="343" t="s">
        <v>677</v>
      </c>
      <c r="G5212" s="48" t="s">
        <v>304</v>
      </c>
      <c r="H5212" s="101"/>
      <c r="I5212" s="97">
        <f t="shared" si="1725"/>
        <v>0</v>
      </c>
      <c r="J5212" s="102"/>
      <c r="K5212" s="102"/>
      <c r="L5212" s="97">
        <f t="shared" si="1724"/>
        <v>0</v>
      </c>
      <c r="M5212" s="102"/>
      <c r="N5212" s="102"/>
      <c r="O5212" s="115"/>
      <c r="P5212" s="35" t="s">
        <v>145</v>
      </c>
      <c r="R5212" s="352">
        <f>L5212-[1]გადასახდელები!L5212</f>
        <v>0</v>
      </c>
    </row>
    <row r="5213" spans="2:18" ht="20.25" hidden="1" customHeight="1">
      <c r="B5213" s="36" t="str">
        <f t="shared" si="1721"/>
        <v>b</v>
      </c>
      <c r="C5213" s="42">
        <v>5</v>
      </c>
      <c r="D5213" s="42"/>
      <c r="F5213" s="343" t="s">
        <v>583</v>
      </c>
      <c r="G5213" s="48" t="s">
        <v>305</v>
      </c>
      <c r="H5213" s="101"/>
      <c r="I5213" s="97">
        <f t="shared" si="1725"/>
        <v>0</v>
      </c>
      <c r="J5213" s="102"/>
      <c r="K5213" s="102"/>
      <c r="L5213" s="97">
        <f t="shared" si="1724"/>
        <v>0</v>
      </c>
      <c r="M5213" s="102"/>
      <c r="N5213" s="102"/>
      <c r="O5213" s="115"/>
      <c r="P5213" s="35" t="s">
        <v>145</v>
      </c>
      <c r="R5213" s="352">
        <f>L5213-[1]გადასახდელები!L5213</f>
        <v>-10</v>
      </c>
    </row>
    <row r="5214" spans="2:18" ht="20.25" hidden="1" customHeight="1">
      <c r="B5214" s="36" t="str">
        <f t="shared" si="1721"/>
        <v>b</v>
      </c>
      <c r="C5214" s="42">
        <v>4</v>
      </c>
      <c r="D5214" s="42"/>
      <c r="F5214" s="342" t="s">
        <v>584</v>
      </c>
      <c r="G5214" s="47" t="s">
        <v>306</v>
      </c>
      <c r="H5214" s="93">
        <f>H5215+H5222</f>
        <v>0</v>
      </c>
      <c r="I5214" s="94">
        <f t="shared" si="1725"/>
        <v>0</v>
      </c>
      <c r="J5214" s="93">
        <f>J5215+J5222</f>
        <v>0</v>
      </c>
      <c r="K5214" s="93">
        <f>K5215+K5222</f>
        <v>0</v>
      </c>
      <c r="L5214" s="94">
        <f t="shared" si="1724"/>
        <v>0</v>
      </c>
      <c r="M5214" s="93">
        <f>M5215+M5222</f>
        <v>0</v>
      </c>
      <c r="N5214" s="93">
        <f>N5215+N5222</f>
        <v>0</v>
      </c>
      <c r="O5214" s="82" t="s">
        <v>146</v>
      </c>
      <c r="P5214" s="35" t="s">
        <v>145</v>
      </c>
      <c r="R5214" s="352">
        <f>L5214-[1]გადასახდელები!L5214</f>
        <v>-35</v>
      </c>
    </row>
    <row r="5215" spans="2:18" ht="20.25" hidden="1" customHeight="1">
      <c r="B5215" s="36" t="str">
        <f t="shared" si="1721"/>
        <v>b</v>
      </c>
      <c r="C5215" s="42">
        <v>5</v>
      </c>
      <c r="D5215" s="42"/>
      <c r="F5215" s="342" t="s">
        <v>585</v>
      </c>
      <c r="G5215" s="48" t="s">
        <v>307</v>
      </c>
      <c r="H5215" s="96">
        <f>SUM(H5216:H5221)</f>
        <v>0</v>
      </c>
      <c r="I5215" s="97">
        <f t="shared" si="1725"/>
        <v>0</v>
      </c>
      <c r="J5215" s="96">
        <f>SUM(J5216:J5221)</f>
        <v>0</v>
      </c>
      <c r="K5215" s="96">
        <f>SUM(K5216:K5221)</f>
        <v>0</v>
      </c>
      <c r="L5215" s="97">
        <f t="shared" si="1724"/>
        <v>0</v>
      </c>
      <c r="M5215" s="96">
        <f>SUM(M5216:M5221)</f>
        <v>0</v>
      </c>
      <c r="N5215" s="96">
        <f>SUM(N5216:N5221)</f>
        <v>0</v>
      </c>
      <c r="O5215" s="82" t="s">
        <v>146</v>
      </c>
      <c r="P5215" s="35" t="s">
        <v>145</v>
      </c>
      <c r="R5215" s="352">
        <f>L5215-[1]გადასახდელები!L5215</f>
        <v>0</v>
      </c>
    </row>
    <row r="5216" spans="2:18" ht="20.25" hidden="1" customHeight="1">
      <c r="B5216" s="36" t="str">
        <f t="shared" si="1721"/>
        <v>b</v>
      </c>
      <c r="C5216" s="42">
        <v>6</v>
      </c>
      <c r="D5216" s="42"/>
      <c r="F5216" s="343" t="s">
        <v>586</v>
      </c>
      <c r="G5216" s="53" t="s">
        <v>308</v>
      </c>
      <c r="H5216" s="99"/>
      <c r="I5216" s="105">
        <f t="shared" si="1725"/>
        <v>0</v>
      </c>
      <c r="J5216" s="100"/>
      <c r="K5216" s="100"/>
      <c r="L5216" s="105">
        <f t="shared" si="1724"/>
        <v>0</v>
      </c>
      <c r="M5216" s="100"/>
      <c r="N5216" s="100"/>
      <c r="O5216" s="115"/>
      <c r="P5216" s="35" t="s">
        <v>145</v>
      </c>
      <c r="R5216" s="352">
        <f>L5216-[1]გადასახდელები!L5216</f>
        <v>0</v>
      </c>
    </row>
    <row r="5217" spans="2:18" ht="20.25" hidden="1" customHeight="1">
      <c r="B5217" s="36" t="str">
        <f t="shared" si="1721"/>
        <v>b</v>
      </c>
      <c r="C5217" s="42">
        <v>6</v>
      </c>
      <c r="D5217" s="42"/>
      <c r="F5217" s="343" t="s">
        <v>678</v>
      </c>
      <c r="G5217" s="53" t="s">
        <v>309</v>
      </c>
      <c r="H5217" s="99"/>
      <c r="I5217" s="105">
        <f t="shared" si="1725"/>
        <v>0</v>
      </c>
      <c r="J5217" s="100"/>
      <c r="K5217" s="100"/>
      <c r="L5217" s="105">
        <f t="shared" si="1724"/>
        <v>0</v>
      </c>
      <c r="M5217" s="100"/>
      <c r="N5217" s="100"/>
      <c r="O5217" s="115"/>
      <c r="P5217" s="35" t="s">
        <v>145</v>
      </c>
      <c r="R5217" s="352">
        <f>L5217-[1]გადასახდელები!L5217</f>
        <v>0</v>
      </c>
    </row>
    <row r="5218" spans="2:18" ht="20.25" hidden="1" customHeight="1">
      <c r="B5218" s="36" t="str">
        <f t="shared" si="1721"/>
        <v>b</v>
      </c>
      <c r="C5218" s="42">
        <v>6</v>
      </c>
      <c r="D5218" s="42"/>
      <c r="F5218" s="343" t="s">
        <v>679</v>
      </c>
      <c r="G5218" s="53" t="s">
        <v>310</v>
      </c>
      <c r="H5218" s="99"/>
      <c r="I5218" s="105">
        <f t="shared" si="1725"/>
        <v>0</v>
      </c>
      <c r="J5218" s="100"/>
      <c r="K5218" s="100"/>
      <c r="L5218" s="105">
        <f t="shared" si="1724"/>
        <v>0</v>
      </c>
      <c r="M5218" s="100"/>
      <c r="N5218" s="100"/>
      <c r="O5218" s="115"/>
      <c r="P5218" s="35" t="s">
        <v>145</v>
      </c>
      <c r="R5218" s="352">
        <f>L5218-[1]გადასახდელები!L5218</f>
        <v>0</v>
      </c>
    </row>
    <row r="5219" spans="2:18" ht="20.25" hidden="1" customHeight="1">
      <c r="B5219" s="36" t="str">
        <f t="shared" si="1721"/>
        <v>b</v>
      </c>
      <c r="C5219" s="42">
        <v>6</v>
      </c>
      <c r="D5219" s="42"/>
      <c r="F5219" s="343" t="s">
        <v>680</v>
      </c>
      <c r="G5219" s="53" t="s">
        <v>311</v>
      </c>
      <c r="H5219" s="99"/>
      <c r="I5219" s="105">
        <f t="shared" si="1725"/>
        <v>0</v>
      </c>
      <c r="J5219" s="100"/>
      <c r="K5219" s="100"/>
      <c r="L5219" s="105">
        <f t="shared" ref="L5219:L5282" si="1726">M5219+N5219</f>
        <v>0</v>
      </c>
      <c r="M5219" s="100"/>
      <c r="N5219" s="100"/>
      <c r="O5219" s="115"/>
      <c r="P5219" s="35" t="s">
        <v>145</v>
      </c>
      <c r="R5219" s="352">
        <f>L5219-[1]გადასახდელები!L5219</f>
        <v>0</v>
      </c>
    </row>
    <row r="5220" spans="2:18" ht="20.25" hidden="1" customHeight="1">
      <c r="B5220" s="36" t="str">
        <f t="shared" si="1721"/>
        <v>b</v>
      </c>
      <c r="C5220" s="42">
        <v>6</v>
      </c>
      <c r="D5220" s="42"/>
      <c r="F5220" s="343" t="s">
        <v>681</v>
      </c>
      <c r="G5220" s="53" t="s">
        <v>312</v>
      </c>
      <c r="H5220" s="99"/>
      <c r="I5220" s="105">
        <f t="shared" si="1725"/>
        <v>0</v>
      </c>
      <c r="J5220" s="100"/>
      <c r="K5220" s="100"/>
      <c r="L5220" s="105">
        <f t="shared" si="1726"/>
        <v>0</v>
      </c>
      <c r="M5220" s="100"/>
      <c r="N5220" s="100"/>
      <c r="O5220" s="115"/>
      <c r="P5220" s="35" t="s">
        <v>145</v>
      </c>
      <c r="R5220" s="352">
        <f>L5220-[1]გადასახდელები!L5220</f>
        <v>0</v>
      </c>
    </row>
    <row r="5221" spans="2:18" ht="20.25" hidden="1" customHeight="1">
      <c r="B5221" s="36" t="str">
        <f t="shared" si="1721"/>
        <v>b</v>
      </c>
      <c r="C5221" s="42">
        <v>6</v>
      </c>
      <c r="D5221" s="42"/>
      <c r="F5221" s="343" t="s">
        <v>682</v>
      </c>
      <c r="G5221" s="53" t="s">
        <v>313</v>
      </c>
      <c r="H5221" s="99"/>
      <c r="I5221" s="105">
        <f t="shared" si="1725"/>
        <v>0</v>
      </c>
      <c r="J5221" s="100"/>
      <c r="K5221" s="100"/>
      <c r="L5221" s="105">
        <f t="shared" si="1726"/>
        <v>0</v>
      </c>
      <c r="M5221" s="100"/>
      <c r="N5221" s="100"/>
      <c r="O5221" s="115"/>
      <c r="P5221" s="35" t="s">
        <v>145</v>
      </c>
      <c r="R5221" s="352">
        <f>L5221-[1]გადასახდელები!L5221</f>
        <v>0</v>
      </c>
    </row>
    <row r="5222" spans="2:18" ht="20.25" hidden="1" customHeight="1">
      <c r="B5222" s="36" t="str">
        <f t="shared" si="1721"/>
        <v>b</v>
      </c>
      <c r="C5222" s="42">
        <v>5</v>
      </c>
      <c r="D5222" s="42"/>
      <c r="F5222" s="342" t="s">
        <v>587</v>
      </c>
      <c r="G5222" s="48" t="s">
        <v>314</v>
      </c>
      <c r="H5222" s="96">
        <f>SUM(H5223:H5242)</f>
        <v>0</v>
      </c>
      <c r="I5222" s="97">
        <f t="shared" si="1725"/>
        <v>0</v>
      </c>
      <c r="J5222" s="96">
        <f>SUM(J5223:J5242)</f>
        <v>0</v>
      </c>
      <c r="K5222" s="96">
        <f>SUM(K5223:K5242)</f>
        <v>0</v>
      </c>
      <c r="L5222" s="97">
        <f t="shared" si="1726"/>
        <v>0</v>
      </c>
      <c r="M5222" s="96">
        <f>SUM(M5223:M5242)</f>
        <v>0</v>
      </c>
      <c r="N5222" s="96">
        <f>SUM(N5223:N5242)</f>
        <v>0</v>
      </c>
      <c r="O5222" s="82" t="s">
        <v>146</v>
      </c>
      <c r="P5222" s="35" t="s">
        <v>145</v>
      </c>
      <c r="R5222" s="352">
        <f>L5222-[1]გადასახდელები!L5222</f>
        <v>-35</v>
      </c>
    </row>
    <row r="5223" spans="2:18" ht="20.25" hidden="1" customHeight="1">
      <c r="B5223" s="36" t="str">
        <f t="shared" si="1721"/>
        <v>b</v>
      </c>
      <c r="C5223" s="42">
        <v>6</v>
      </c>
      <c r="D5223" s="42"/>
      <c r="F5223" s="343" t="s">
        <v>683</v>
      </c>
      <c r="G5223" s="54" t="s">
        <v>315</v>
      </c>
      <c r="H5223" s="116"/>
      <c r="I5223" s="105">
        <f t="shared" si="1725"/>
        <v>0</v>
      </c>
      <c r="J5223" s="117"/>
      <c r="K5223" s="117"/>
      <c r="L5223" s="105">
        <f t="shared" si="1726"/>
        <v>0</v>
      </c>
      <c r="M5223" s="117"/>
      <c r="N5223" s="117"/>
      <c r="P5223" s="35" t="s">
        <v>145</v>
      </c>
      <c r="R5223" s="352">
        <f>L5223-[1]გადასახდელები!L5223</f>
        <v>0</v>
      </c>
    </row>
    <row r="5224" spans="2:18" ht="20.25" hidden="1" customHeight="1">
      <c r="B5224" s="36" t="str">
        <f t="shared" si="1721"/>
        <v>b</v>
      </c>
      <c r="C5224" s="42">
        <v>6</v>
      </c>
      <c r="D5224" s="42"/>
      <c r="F5224" s="343" t="s">
        <v>684</v>
      </c>
      <c r="G5224" s="54" t="s">
        <v>316</v>
      </c>
      <c r="H5224" s="116"/>
      <c r="I5224" s="105">
        <f t="shared" si="1725"/>
        <v>0</v>
      </c>
      <c r="J5224" s="117"/>
      <c r="K5224" s="117"/>
      <c r="L5224" s="105">
        <f t="shared" si="1726"/>
        <v>0</v>
      </c>
      <c r="M5224" s="117"/>
      <c r="N5224" s="117"/>
      <c r="P5224" s="35" t="s">
        <v>145</v>
      </c>
      <c r="R5224" s="352">
        <f>L5224-[1]გადასახდელები!L5224</f>
        <v>0</v>
      </c>
    </row>
    <row r="5225" spans="2:18" ht="30.75" hidden="1" customHeight="1">
      <c r="B5225" s="36" t="str">
        <f t="shared" si="1721"/>
        <v>b</v>
      </c>
      <c r="C5225" s="42">
        <v>6</v>
      </c>
      <c r="D5225" s="42"/>
      <c r="F5225" s="343" t="s">
        <v>588</v>
      </c>
      <c r="G5225" s="54" t="s">
        <v>317</v>
      </c>
      <c r="H5225" s="116"/>
      <c r="I5225" s="105">
        <f t="shared" si="1725"/>
        <v>0</v>
      </c>
      <c r="J5225" s="117"/>
      <c r="K5225" s="117"/>
      <c r="L5225" s="105">
        <f t="shared" si="1726"/>
        <v>0</v>
      </c>
      <c r="M5225" s="117"/>
      <c r="N5225" s="117"/>
      <c r="P5225" s="35" t="s">
        <v>145</v>
      </c>
      <c r="R5225" s="352">
        <f>L5225-[1]გადასახდელები!L5225</f>
        <v>0</v>
      </c>
    </row>
    <row r="5226" spans="2:18" ht="30.75" hidden="1" customHeight="1">
      <c r="B5226" s="36" t="str">
        <f t="shared" si="1721"/>
        <v>b</v>
      </c>
      <c r="C5226" s="42">
        <v>6</v>
      </c>
      <c r="D5226" s="42"/>
      <c r="F5226" s="343" t="s">
        <v>685</v>
      </c>
      <c r="G5226" s="54" t="s">
        <v>318</v>
      </c>
      <c r="H5226" s="116"/>
      <c r="I5226" s="105">
        <f t="shared" si="1725"/>
        <v>0</v>
      </c>
      <c r="J5226" s="117"/>
      <c r="K5226" s="117"/>
      <c r="L5226" s="105">
        <f t="shared" si="1726"/>
        <v>0</v>
      </c>
      <c r="M5226" s="117"/>
      <c r="N5226" s="117"/>
      <c r="P5226" s="35" t="s">
        <v>145</v>
      </c>
      <c r="R5226" s="352">
        <f>L5226-[1]გადასახდელები!L5226</f>
        <v>0</v>
      </c>
    </row>
    <row r="5227" spans="2:18" ht="20.25" hidden="1" customHeight="1">
      <c r="B5227" s="36" t="str">
        <f t="shared" si="1721"/>
        <v>b</v>
      </c>
      <c r="C5227" s="42">
        <v>6</v>
      </c>
      <c r="D5227" s="42"/>
      <c r="F5227" s="343" t="s">
        <v>589</v>
      </c>
      <c r="G5227" s="54" t="s">
        <v>319</v>
      </c>
      <c r="H5227" s="116"/>
      <c r="I5227" s="105">
        <f t="shared" si="1725"/>
        <v>0</v>
      </c>
      <c r="J5227" s="117"/>
      <c r="K5227" s="117"/>
      <c r="L5227" s="105">
        <f t="shared" si="1726"/>
        <v>0</v>
      </c>
      <c r="M5227" s="117"/>
      <c r="N5227" s="117"/>
      <c r="P5227" s="35" t="s">
        <v>145</v>
      </c>
      <c r="R5227" s="352">
        <f>L5227-[1]გადასახდელები!L5227</f>
        <v>0</v>
      </c>
    </row>
    <row r="5228" spans="2:18" ht="20.25" hidden="1" customHeight="1">
      <c r="B5228" s="36" t="str">
        <f t="shared" si="1721"/>
        <v>b</v>
      </c>
      <c r="C5228" s="42">
        <v>6</v>
      </c>
      <c r="D5228" s="42"/>
      <c r="F5228" s="343" t="s">
        <v>686</v>
      </c>
      <c r="G5228" s="54" t="s">
        <v>320</v>
      </c>
      <c r="H5228" s="116"/>
      <c r="I5228" s="105">
        <f t="shared" si="1725"/>
        <v>0</v>
      </c>
      <c r="J5228" s="117"/>
      <c r="K5228" s="117"/>
      <c r="L5228" s="105">
        <f t="shared" si="1726"/>
        <v>0</v>
      </c>
      <c r="M5228" s="117"/>
      <c r="N5228" s="117"/>
      <c r="P5228" s="35" t="s">
        <v>145</v>
      </c>
      <c r="R5228" s="352">
        <f>L5228-[1]გადასახდელები!L5228</f>
        <v>0</v>
      </c>
    </row>
    <row r="5229" spans="2:18" ht="30.75" hidden="1" customHeight="1">
      <c r="B5229" s="36" t="str">
        <f t="shared" si="1721"/>
        <v>b</v>
      </c>
      <c r="C5229" s="42">
        <v>6</v>
      </c>
      <c r="D5229" s="42"/>
      <c r="F5229" s="343" t="s">
        <v>687</v>
      </c>
      <c r="G5229" s="54" t="s">
        <v>321</v>
      </c>
      <c r="H5229" s="116"/>
      <c r="I5229" s="105">
        <f t="shared" si="1725"/>
        <v>0</v>
      </c>
      <c r="J5229" s="117"/>
      <c r="K5229" s="117"/>
      <c r="L5229" s="105">
        <f t="shared" si="1726"/>
        <v>0</v>
      </c>
      <c r="M5229" s="117"/>
      <c r="N5229" s="117"/>
      <c r="P5229" s="35" t="s">
        <v>145</v>
      </c>
      <c r="R5229" s="352">
        <f>L5229-[1]გადასახდელები!L5229</f>
        <v>0</v>
      </c>
    </row>
    <row r="5230" spans="2:18" ht="20.25" hidden="1" customHeight="1">
      <c r="B5230" s="36" t="str">
        <f t="shared" si="1721"/>
        <v>b</v>
      </c>
      <c r="C5230" s="42">
        <v>6</v>
      </c>
      <c r="D5230" s="42"/>
      <c r="F5230" s="343" t="s">
        <v>590</v>
      </c>
      <c r="G5230" s="54" t="s">
        <v>322</v>
      </c>
      <c r="H5230" s="116"/>
      <c r="I5230" s="105">
        <f t="shared" si="1725"/>
        <v>0</v>
      </c>
      <c r="J5230" s="117"/>
      <c r="K5230" s="117"/>
      <c r="L5230" s="105">
        <f t="shared" si="1726"/>
        <v>0</v>
      </c>
      <c r="M5230" s="117"/>
      <c r="N5230" s="117"/>
      <c r="P5230" s="35" t="s">
        <v>145</v>
      </c>
      <c r="R5230" s="352">
        <f>L5230-[1]გადასახდელები!L5230</f>
        <v>0</v>
      </c>
    </row>
    <row r="5231" spans="2:18" ht="20.25" hidden="1" customHeight="1">
      <c r="B5231" s="36" t="str">
        <f t="shared" si="1721"/>
        <v>b</v>
      </c>
      <c r="C5231" s="42">
        <v>6</v>
      </c>
      <c r="D5231" s="42"/>
      <c r="F5231" s="343" t="s">
        <v>688</v>
      </c>
      <c r="G5231" s="54" t="s">
        <v>323</v>
      </c>
      <c r="H5231" s="116"/>
      <c r="I5231" s="105">
        <f t="shared" si="1725"/>
        <v>0</v>
      </c>
      <c r="J5231" s="117"/>
      <c r="K5231" s="117"/>
      <c r="L5231" s="105">
        <f t="shared" si="1726"/>
        <v>0</v>
      </c>
      <c r="M5231" s="117"/>
      <c r="N5231" s="117"/>
      <c r="P5231" s="35" t="s">
        <v>145</v>
      </c>
      <c r="R5231" s="352">
        <f>L5231-[1]გადასახდელები!L5231</f>
        <v>0</v>
      </c>
    </row>
    <row r="5232" spans="2:18" ht="20.25" hidden="1" customHeight="1">
      <c r="B5232" s="36" t="str">
        <f t="shared" si="1721"/>
        <v>b</v>
      </c>
      <c r="C5232" s="42">
        <v>6</v>
      </c>
      <c r="D5232" s="42"/>
      <c r="F5232" s="343" t="s">
        <v>689</v>
      </c>
      <c r="G5232" s="54" t="s">
        <v>324</v>
      </c>
      <c r="H5232" s="116"/>
      <c r="I5232" s="105">
        <f t="shared" si="1725"/>
        <v>0</v>
      </c>
      <c r="J5232" s="117"/>
      <c r="K5232" s="117"/>
      <c r="L5232" s="105">
        <f t="shared" si="1726"/>
        <v>0</v>
      </c>
      <c r="M5232" s="117"/>
      <c r="N5232" s="117"/>
      <c r="P5232" s="35" t="s">
        <v>145</v>
      </c>
      <c r="R5232" s="352">
        <f>L5232-[1]გადასახდელები!L5232</f>
        <v>0</v>
      </c>
    </row>
    <row r="5233" spans="2:18" ht="20.25" hidden="1" customHeight="1">
      <c r="B5233" s="36" t="str">
        <f t="shared" si="1721"/>
        <v>b</v>
      </c>
      <c r="C5233" s="42">
        <v>6</v>
      </c>
      <c r="D5233" s="42"/>
      <c r="F5233" s="343" t="s">
        <v>690</v>
      </c>
      <c r="G5233" s="54" t="s">
        <v>325</v>
      </c>
      <c r="H5233" s="116"/>
      <c r="I5233" s="105">
        <f t="shared" si="1725"/>
        <v>0</v>
      </c>
      <c r="J5233" s="117"/>
      <c r="K5233" s="117"/>
      <c r="L5233" s="105">
        <f t="shared" si="1726"/>
        <v>0</v>
      </c>
      <c r="M5233" s="117"/>
      <c r="N5233" s="117"/>
      <c r="P5233" s="35" t="s">
        <v>145</v>
      </c>
      <c r="R5233" s="352">
        <f>L5233-[1]გადასახდელები!L5233</f>
        <v>0</v>
      </c>
    </row>
    <row r="5234" spans="2:18" ht="20.25" hidden="1" customHeight="1">
      <c r="B5234" s="36" t="str">
        <f t="shared" si="1721"/>
        <v>b</v>
      </c>
      <c r="C5234" s="42">
        <v>6</v>
      </c>
      <c r="D5234" s="42"/>
      <c r="F5234" s="343" t="s">
        <v>691</v>
      </c>
      <c r="G5234" s="54" t="s">
        <v>326</v>
      </c>
      <c r="H5234" s="116"/>
      <c r="I5234" s="105">
        <f t="shared" si="1725"/>
        <v>0</v>
      </c>
      <c r="J5234" s="117"/>
      <c r="K5234" s="117"/>
      <c r="L5234" s="105">
        <f t="shared" si="1726"/>
        <v>0</v>
      </c>
      <c r="M5234" s="117"/>
      <c r="N5234" s="117"/>
      <c r="P5234" s="35" t="s">
        <v>145</v>
      </c>
      <c r="R5234" s="352">
        <f>L5234-[1]გადასახდელები!L5234</f>
        <v>0</v>
      </c>
    </row>
    <row r="5235" spans="2:18" ht="20.25" hidden="1" customHeight="1">
      <c r="B5235" s="36" t="str">
        <f t="shared" si="1721"/>
        <v>b</v>
      </c>
      <c r="C5235" s="42">
        <v>6</v>
      </c>
      <c r="D5235" s="42"/>
      <c r="F5235" s="343" t="s">
        <v>692</v>
      </c>
      <c r="G5235" s="54" t="s">
        <v>327</v>
      </c>
      <c r="H5235" s="116"/>
      <c r="I5235" s="105">
        <f t="shared" si="1725"/>
        <v>0</v>
      </c>
      <c r="J5235" s="117"/>
      <c r="K5235" s="117"/>
      <c r="L5235" s="105">
        <f t="shared" si="1726"/>
        <v>0</v>
      </c>
      <c r="M5235" s="117"/>
      <c r="N5235" s="117"/>
      <c r="P5235" s="35" t="s">
        <v>145</v>
      </c>
      <c r="R5235" s="352">
        <f>L5235-[1]გადასახდელები!L5235</f>
        <v>0</v>
      </c>
    </row>
    <row r="5236" spans="2:18" ht="20.25" hidden="1" customHeight="1">
      <c r="B5236" s="36" t="str">
        <f t="shared" si="1721"/>
        <v>b</v>
      </c>
      <c r="C5236" s="42">
        <v>6</v>
      </c>
      <c r="D5236" s="42"/>
      <c r="F5236" s="343" t="s">
        <v>693</v>
      </c>
      <c r="G5236" s="54" t="s">
        <v>328</v>
      </c>
      <c r="H5236" s="116"/>
      <c r="I5236" s="105">
        <f t="shared" si="1725"/>
        <v>0</v>
      </c>
      <c r="J5236" s="117"/>
      <c r="K5236" s="117"/>
      <c r="L5236" s="105">
        <f t="shared" si="1726"/>
        <v>0</v>
      </c>
      <c r="M5236" s="117"/>
      <c r="N5236" s="117"/>
      <c r="P5236" s="35" t="s">
        <v>145</v>
      </c>
      <c r="R5236" s="352">
        <f>L5236-[1]გადასახდელები!L5236</f>
        <v>0</v>
      </c>
    </row>
    <row r="5237" spans="2:18" ht="20.25" hidden="1" customHeight="1">
      <c r="B5237" s="36" t="str">
        <f t="shared" si="1721"/>
        <v>b</v>
      </c>
      <c r="C5237" s="42">
        <v>6</v>
      </c>
      <c r="D5237" s="42"/>
      <c r="F5237" s="343" t="s">
        <v>694</v>
      </c>
      <c r="G5237" s="54" t="s">
        <v>329</v>
      </c>
      <c r="H5237" s="116"/>
      <c r="I5237" s="105">
        <f t="shared" si="1725"/>
        <v>0</v>
      </c>
      <c r="J5237" s="117"/>
      <c r="K5237" s="117"/>
      <c r="L5237" s="105">
        <f t="shared" si="1726"/>
        <v>0</v>
      </c>
      <c r="M5237" s="117"/>
      <c r="N5237" s="117"/>
      <c r="P5237" s="35" t="s">
        <v>145</v>
      </c>
      <c r="R5237" s="352">
        <f>L5237-[1]გადასახდელები!L5237</f>
        <v>0</v>
      </c>
    </row>
    <row r="5238" spans="2:18" ht="20.25" hidden="1" customHeight="1">
      <c r="B5238" s="36" t="str">
        <f t="shared" si="1721"/>
        <v>b</v>
      </c>
      <c r="C5238" s="42">
        <v>6</v>
      </c>
      <c r="D5238" s="42"/>
      <c r="F5238" s="343" t="s">
        <v>695</v>
      </c>
      <c r="G5238" s="54" t="s">
        <v>330</v>
      </c>
      <c r="H5238" s="116"/>
      <c r="I5238" s="105">
        <f t="shared" si="1725"/>
        <v>0</v>
      </c>
      <c r="J5238" s="117"/>
      <c r="K5238" s="117"/>
      <c r="L5238" s="105">
        <f t="shared" si="1726"/>
        <v>0</v>
      </c>
      <c r="M5238" s="117"/>
      <c r="N5238" s="117"/>
      <c r="P5238" s="35" t="s">
        <v>145</v>
      </c>
      <c r="R5238" s="352">
        <f>L5238-[1]გადასახდელები!L5238</f>
        <v>0</v>
      </c>
    </row>
    <row r="5239" spans="2:18" ht="20.25" hidden="1" customHeight="1">
      <c r="B5239" s="36" t="str">
        <f t="shared" si="1721"/>
        <v>b</v>
      </c>
      <c r="C5239" s="42">
        <v>6</v>
      </c>
      <c r="D5239" s="42"/>
      <c r="F5239" s="343" t="s">
        <v>696</v>
      </c>
      <c r="G5239" s="54" t="s">
        <v>331</v>
      </c>
      <c r="H5239" s="116"/>
      <c r="I5239" s="105">
        <f t="shared" si="1725"/>
        <v>0</v>
      </c>
      <c r="J5239" s="117"/>
      <c r="K5239" s="117"/>
      <c r="L5239" s="105">
        <f t="shared" si="1726"/>
        <v>0</v>
      </c>
      <c r="M5239" s="117"/>
      <c r="N5239" s="117"/>
      <c r="P5239" s="35" t="s">
        <v>145</v>
      </c>
      <c r="R5239" s="352">
        <f>L5239-[1]გადასახდელები!L5239</f>
        <v>0</v>
      </c>
    </row>
    <row r="5240" spans="2:18" ht="20.25" hidden="1" customHeight="1">
      <c r="B5240" s="36" t="str">
        <f t="shared" si="1721"/>
        <v>b</v>
      </c>
      <c r="C5240" s="42">
        <v>6</v>
      </c>
      <c r="D5240" s="42"/>
      <c r="F5240" s="343" t="s">
        <v>697</v>
      </c>
      <c r="G5240" s="55" t="s">
        <v>332</v>
      </c>
      <c r="H5240" s="116"/>
      <c r="I5240" s="105">
        <f t="shared" si="1725"/>
        <v>0</v>
      </c>
      <c r="J5240" s="117"/>
      <c r="K5240" s="117"/>
      <c r="L5240" s="105">
        <f t="shared" si="1726"/>
        <v>0</v>
      </c>
      <c r="M5240" s="117"/>
      <c r="N5240" s="117"/>
      <c r="P5240" s="35" t="s">
        <v>145</v>
      </c>
      <c r="R5240" s="352">
        <f>L5240-[1]გადასახდელები!L5240</f>
        <v>0</v>
      </c>
    </row>
    <row r="5241" spans="2:18" ht="20.25" hidden="1" customHeight="1">
      <c r="B5241" s="36" t="str">
        <f t="shared" si="1721"/>
        <v>b</v>
      </c>
      <c r="C5241" s="42">
        <v>6</v>
      </c>
      <c r="D5241" s="42"/>
      <c r="F5241" s="343" t="s">
        <v>698</v>
      </c>
      <c r="G5241" s="54" t="s">
        <v>333</v>
      </c>
      <c r="H5241" s="116"/>
      <c r="I5241" s="105">
        <f t="shared" si="1725"/>
        <v>0</v>
      </c>
      <c r="J5241" s="117"/>
      <c r="K5241" s="117"/>
      <c r="L5241" s="105">
        <f t="shared" si="1726"/>
        <v>0</v>
      </c>
      <c r="M5241" s="117"/>
      <c r="N5241" s="117"/>
      <c r="P5241" s="35" t="s">
        <v>145</v>
      </c>
      <c r="R5241" s="352">
        <f>L5241-[1]გადასახდელები!L5241</f>
        <v>0</v>
      </c>
    </row>
    <row r="5242" spans="2:18" ht="30.75" hidden="1" customHeight="1">
      <c r="B5242" s="36" t="str">
        <f t="shared" si="1721"/>
        <v>b</v>
      </c>
      <c r="C5242" s="42">
        <v>6</v>
      </c>
      <c r="D5242" s="42"/>
      <c r="F5242" s="343" t="s">
        <v>591</v>
      </c>
      <c r="G5242" s="54" t="s">
        <v>334</v>
      </c>
      <c r="H5242" s="116"/>
      <c r="I5242" s="105">
        <f t="shared" si="1725"/>
        <v>0</v>
      </c>
      <c r="J5242" s="117"/>
      <c r="K5242" s="117"/>
      <c r="L5242" s="105">
        <f t="shared" si="1726"/>
        <v>0</v>
      </c>
      <c r="M5242" s="117"/>
      <c r="N5242" s="117"/>
      <c r="P5242" s="35" t="s">
        <v>145</v>
      </c>
      <c r="R5242" s="352">
        <f>L5242-[1]გადასახდელები!L5242</f>
        <v>-35</v>
      </c>
    </row>
    <row r="5243" spans="2:18" ht="20.25" hidden="1" customHeight="1">
      <c r="B5243" s="36" t="str">
        <f t="shared" si="1721"/>
        <v>b</v>
      </c>
      <c r="C5243" s="42">
        <v>4</v>
      </c>
      <c r="D5243" s="42"/>
      <c r="F5243" s="342" t="s">
        <v>699</v>
      </c>
      <c r="G5243" s="47" t="s">
        <v>335</v>
      </c>
      <c r="H5243" s="93">
        <f>H5244+H5245</f>
        <v>0</v>
      </c>
      <c r="I5243" s="94">
        <f t="shared" si="1725"/>
        <v>0</v>
      </c>
      <c r="J5243" s="93">
        <f>J5244+J5245</f>
        <v>0</v>
      </c>
      <c r="K5243" s="93">
        <f>K5244+K5245</f>
        <v>0</v>
      </c>
      <c r="L5243" s="94">
        <f t="shared" si="1726"/>
        <v>0</v>
      </c>
      <c r="M5243" s="93">
        <f>M5244+M5245</f>
        <v>0</v>
      </c>
      <c r="N5243" s="93">
        <f>N5244+N5245</f>
        <v>0</v>
      </c>
      <c r="O5243" s="82" t="s">
        <v>146</v>
      </c>
      <c r="P5243" s="35" t="s">
        <v>145</v>
      </c>
      <c r="R5243" s="352">
        <f>L5243-[1]გადასახდელები!L5243</f>
        <v>0</v>
      </c>
    </row>
    <row r="5244" spans="2:18" ht="20.25" hidden="1" customHeight="1">
      <c r="B5244" s="36" t="str">
        <f t="shared" si="1721"/>
        <v>b</v>
      </c>
      <c r="C5244" s="42">
        <v>5</v>
      </c>
      <c r="D5244" s="42"/>
      <c r="F5244" s="343" t="s">
        <v>700</v>
      </c>
      <c r="G5244" s="48" t="s">
        <v>336</v>
      </c>
      <c r="H5244" s="101"/>
      <c r="I5244" s="97">
        <f t="shared" si="1725"/>
        <v>0</v>
      </c>
      <c r="J5244" s="102"/>
      <c r="K5244" s="102"/>
      <c r="L5244" s="97">
        <f t="shared" si="1726"/>
        <v>0</v>
      </c>
      <c r="M5244" s="102"/>
      <c r="N5244" s="102"/>
      <c r="O5244" s="115"/>
      <c r="P5244" s="35" t="s">
        <v>145</v>
      </c>
      <c r="R5244" s="352">
        <f>L5244-[1]გადასახდელები!L5244</f>
        <v>0</v>
      </c>
    </row>
    <row r="5245" spans="2:18" ht="20.25" hidden="1" customHeight="1">
      <c r="B5245" s="36" t="str">
        <f t="shared" si="1721"/>
        <v>b</v>
      </c>
      <c r="C5245" s="42">
        <v>5</v>
      </c>
      <c r="D5245" s="42"/>
      <c r="F5245" s="342" t="s">
        <v>701</v>
      </c>
      <c r="G5245" s="48" t="s">
        <v>337</v>
      </c>
      <c r="H5245" s="119">
        <f>H5246+H5247</f>
        <v>0</v>
      </c>
      <c r="I5245" s="105">
        <f t="shared" si="1725"/>
        <v>0</v>
      </c>
      <c r="J5245" s="119">
        <f>J5246+J5247</f>
        <v>0</v>
      </c>
      <c r="K5245" s="119">
        <f>K5246+K5247</f>
        <v>0</v>
      </c>
      <c r="L5245" s="105">
        <f t="shared" si="1726"/>
        <v>0</v>
      </c>
      <c r="M5245" s="119">
        <f>M5246+M5247</f>
        <v>0</v>
      </c>
      <c r="N5245" s="119">
        <f>N5246+N5247</f>
        <v>0</v>
      </c>
      <c r="O5245" s="82" t="s">
        <v>146</v>
      </c>
      <c r="P5245" s="35" t="s">
        <v>145</v>
      </c>
      <c r="R5245" s="352">
        <f>L5245-[1]გადასახდელები!L5245</f>
        <v>0</v>
      </c>
    </row>
    <row r="5246" spans="2:18" ht="20.25" hidden="1" customHeight="1">
      <c r="B5246" s="36" t="str">
        <f t="shared" si="1721"/>
        <v>b</v>
      </c>
      <c r="C5246" s="42">
        <v>6</v>
      </c>
      <c r="D5246" s="42"/>
      <c r="F5246" s="343" t="s">
        <v>702</v>
      </c>
      <c r="G5246" s="54" t="s">
        <v>338</v>
      </c>
      <c r="H5246" s="116"/>
      <c r="I5246" s="105">
        <f t="shared" ref="I5246:I5309" si="1727">J5246+K5246</f>
        <v>0</v>
      </c>
      <c r="J5246" s="117"/>
      <c r="K5246" s="117"/>
      <c r="L5246" s="105">
        <f t="shared" si="1726"/>
        <v>0</v>
      </c>
      <c r="M5246" s="117"/>
      <c r="N5246" s="117"/>
      <c r="P5246" s="35" t="s">
        <v>145</v>
      </c>
      <c r="R5246" s="352">
        <f>L5246-[1]გადასახდელები!L5246</f>
        <v>0</v>
      </c>
    </row>
    <row r="5247" spans="2:18" ht="20.25" hidden="1" customHeight="1">
      <c r="B5247" s="36" t="str">
        <f t="shared" si="1721"/>
        <v>b</v>
      </c>
      <c r="C5247" s="42">
        <v>6</v>
      </c>
      <c r="D5247" s="42"/>
      <c r="F5247" s="343" t="s">
        <v>703</v>
      </c>
      <c r="G5247" s="54" t="s">
        <v>339</v>
      </c>
      <c r="H5247" s="116"/>
      <c r="I5247" s="105">
        <f t="shared" si="1727"/>
        <v>0</v>
      </c>
      <c r="J5247" s="117"/>
      <c r="K5247" s="117"/>
      <c r="L5247" s="105">
        <f t="shared" si="1726"/>
        <v>0</v>
      </c>
      <c r="M5247" s="117"/>
      <c r="N5247" s="117"/>
      <c r="P5247" s="35" t="s">
        <v>145</v>
      </c>
      <c r="R5247" s="352">
        <f>L5247-[1]გადასახდელები!L5247</f>
        <v>0</v>
      </c>
    </row>
    <row r="5248" spans="2:18" ht="30.75" hidden="1" customHeight="1">
      <c r="B5248" s="36" t="str">
        <f t="shared" si="1721"/>
        <v>b</v>
      </c>
      <c r="C5248" s="42">
        <v>3</v>
      </c>
      <c r="D5248" s="42"/>
      <c r="F5248" s="342" t="s">
        <v>704</v>
      </c>
      <c r="G5248" s="51" t="s">
        <v>340</v>
      </c>
      <c r="H5248" s="89">
        <f>H5249+H5250</f>
        <v>0</v>
      </c>
      <c r="I5248" s="90">
        <f t="shared" si="1727"/>
        <v>0</v>
      </c>
      <c r="J5248" s="89">
        <f>J5249+J5250</f>
        <v>0</v>
      </c>
      <c r="K5248" s="89">
        <f>K5249+K5250</f>
        <v>0</v>
      </c>
      <c r="L5248" s="90">
        <f t="shared" si="1726"/>
        <v>0</v>
      </c>
      <c r="M5248" s="89">
        <f>M5249+M5250</f>
        <v>0</v>
      </c>
      <c r="N5248" s="89">
        <f>N5249+N5250</f>
        <v>0</v>
      </c>
      <c r="O5248" s="82" t="s">
        <v>146</v>
      </c>
      <c r="P5248" s="35" t="s">
        <v>145</v>
      </c>
      <c r="R5248" s="352">
        <f>L5248-[1]გადასახდელები!L5248</f>
        <v>0</v>
      </c>
    </row>
    <row r="5249" spans="2:18" ht="30.75" hidden="1" customHeight="1">
      <c r="B5249" s="36" t="str">
        <f t="shared" si="1721"/>
        <v>b</v>
      </c>
      <c r="C5249" s="42">
        <v>4</v>
      </c>
      <c r="D5249" s="42"/>
      <c r="F5249" s="343" t="s">
        <v>705</v>
      </c>
      <c r="G5249" s="47" t="s">
        <v>341</v>
      </c>
      <c r="H5249" s="103"/>
      <c r="I5249" s="94">
        <f t="shared" si="1727"/>
        <v>0</v>
      </c>
      <c r="J5249" s="104"/>
      <c r="K5249" s="104"/>
      <c r="L5249" s="94">
        <f t="shared" si="1726"/>
        <v>0</v>
      </c>
      <c r="M5249" s="104"/>
      <c r="N5249" s="104"/>
      <c r="P5249" s="35" t="s">
        <v>145</v>
      </c>
      <c r="R5249" s="352">
        <f>L5249-[1]გადასახდელები!L5249</f>
        <v>0</v>
      </c>
    </row>
    <row r="5250" spans="2:18" ht="30.75" hidden="1" customHeight="1">
      <c r="B5250" s="36" t="str">
        <f t="shared" si="1721"/>
        <v>b</v>
      </c>
      <c r="C5250" s="42">
        <v>4</v>
      </c>
      <c r="D5250" s="42"/>
      <c r="F5250" s="342" t="s">
        <v>706</v>
      </c>
      <c r="G5250" s="47" t="s">
        <v>342</v>
      </c>
      <c r="H5250" s="93">
        <f>H5251+H5252+H5253+H5254</f>
        <v>0</v>
      </c>
      <c r="I5250" s="94">
        <f t="shared" si="1727"/>
        <v>0</v>
      </c>
      <c r="J5250" s="93">
        <f>J5251+J5252+J5253+J5254</f>
        <v>0</v>
      </c>
      <c r="K5250" s="93">
        <f>K5251+K5252+K5253+K5254</f>
        <v>0</v>
      </c>
      <c r="L5250" s="94">
        <f t="shared" si="1726"/>
        <v>0</v>
      </c>
      <c r="M5250" s="93">
        <f>M5251+M5252+M5253+M5254</f>
        <v>0</v>
      </c>
      <c r="N5250" s="93">
        <f>N5251+N5252+N5253+N5254</f>
        <v>0</v>
      </c>
      <c r="O5250" s="82" t="s">
        <v>146</v>
      </c>
      <c r="P5250" s="35" t="s">
        <v>145</v>
      </c>
      <c r="R5250" s="352">
        <f>L5250-[1]გადასახდელები!L5250</f>
        <v>0</v>
      </c>
    </row>
    <row r="5251" spans="2:18" ht="30.75" hidden="1" customHeight="1">
      <c r="B5251" s="36" t="str">
        <f t="shared" si="1721"/>
        <v>b</v>
      </c>
      <c r="C5251" s="42">
        <v>5</v>
      </c>
      <c r="D5251" s="42"/>
      <c r="F5251" s="343" t="s">
        <v>707</v>
      </c>
      <c r="G5251" s="48" t="s">
        <v>343</v>
      </c>
      <c r="H5251" s="101"/>
      <c r="I5251" s="97">
        <f t="shared" si="1727"/>
        <v>0</v>
      </c>
      <c r="J5251" s="102"/>
      <c r="K5251" s="102"/>
      <c r="L5251" s="97">
        <f t="shared" si="1726"/>
        <v>0</v>
      </c>
      <c r="M5251" s="102"/>
      <c r="N5251" s="102"/>
      <c r="P5251" s="35" t="s">
        <v>145</v>
      </c>
      <c r="R5251" s="352">
        <f>L5251-[1]გადასახდელები!L5251</f>
        <v>0</v>
      </c>
    </row>
    <row r="5252" spans="2:18" ht="20.25" hidden="1" customHeight="1">
      <c r="B5252" s="36" t="str">
        <f t="shared" si="1721"/>
        <v>b</v>
      </c>
      <c r="C5252" s="42">
        <v>5</v>
      </c>
      <c r="D5252" s="42"/>
      <c r="F5252" s="343" t="s">
        <v>708</v>
      </c>
      <c r="G5252" s="48" t="s">
        <v>344</v>
      </c>
      <c r="H5252" s="101"/>
      <c r="I5252" s="97">
        <f t="shared" si="1727"/>
        <v>0</v>
      </c>
      <c r="J5252" s="102"/>
      <c r="K5252" s="102"/>
      <c r="L5252" s="97">
        <f t="shared" si="1726"/>
        <v>0</v>
      </c>
      <c r="M5252" s="102"/>
      <c r="N5252" s="102"/>
      <c r="P5252" s="35" t="s">
        <v>145</v>
      </c>
      <c r="R5252" s="352">
        <f>L5252-[1]გადასახდელები!L5252</f>
        <v>0</v>
      </c>
    </row>
    <row r="5253" spans="2:18" ht="20.25" hidden="1" customHeight="1">
      <c r="B5253" s="36" t="str">
        <f t="shared" si="1721"/>
        <v>b</v>
      </c>
      <c r="C5253" s="42">
        <v>5</v>
      </c>
      <c r="D5253" s="42"/>
      <c r="F5253" s="343" t="s">
        <v>709</v>
      </c>
      <c r="G5253" s="48" t="s">
        <v>345</v>
      </c>
      <c r="H5253" s="101"/>
      <c r="I5253" s="97">
        <f t="shared" si="1727"/>
        <v>0</v>
      </c>
      <c r="J5253" s="102"/>
      <c r="K5253" s="102"/>
      <c r="L5253" s="97">
        <f t="shared" si="1726"/>
        <v>0</v>
      </c>
      <c r="M5253" s="102"/>
      <c r="N5253" s="102"/>
      <c r="P5253" s="35" t="s">
        <v>145</v>
      </c>
      <c r="R5253" s="352">
        <f>L5253-[1]გადასახდელები!L5253</f>
        <v>0</v>
      </c>
    </row>
    <row r="5254" spans="2:18" ht="20.25" hidden="1" customHeight="1">
      <c r="B5254" s="36" t="str">
        <f t="shared" si="1721"/>
        <v>b</v>
      </c>
      <c r="C5254" s="42">
        <v>5</v>
      </c>
      <c r="D5254" s="42"/>
      <c r="F5254" s="343" t="s">
        <v>710</v>
      </c>
      <c r="G5254" s="48" t="s">
        <v>214</v>
      </c>
      <c r="H5254" s="101"/>
      <c r="I5254" s="97">
        <f t="shared" si="1727"/>
        <v>0</v>
      </c>
      <c r="J5254" s="102"/>
      <c r="K5254" s="102"/>
      <c r="L5254" s="97">
        <f t="shared" si="1726"/>
        <v>0</v>
      </c>
      <c r="M5254" s="102"/>
      <c r="N5254" s="102"/>
      <c r="P5254" s="35" t="s">
        <v>145</v>
      </c>
      <c r="R5254" s="352">
        <f>L5254-[1]გადასახდელები!L5254</f>
        <v>0</v>
      </c>
    </row>
    <row r="5255" spans="2:18" ht="20.25" hidden="1" customHeight="1">
      <c r="B5255" s="36" t="str">
        <f t="shared" si="1721"/>
        <v>b</v>
      </c>
      <c r="C5255" s="42">
        <v>3</v>
      </c>
      <c r="D5255" s="42"/>
      <c r="F5255" s="343" t="s">
        <v>711</v>
      </c>
      <c r="G5255" s="51" t="s">
        <v>346</v>
      </c>
      <c r="H5255" s="111"/>
      <c r="I5255" s="90">
        <f t="shared" si="1727"/>
        <v>0</v>
      </c>
      <c r="J5255" s="112"/>
      <c r="K5255" s="112"/>
      <c r="L5255" s="90">
        <f t="shared" si="1726"/>
        <v>0</v>
      </c>
      <c r="M5255" s="112"/>
      <c r="N5255" s="112"/>
      <c r="P5255" s="35" t="s">
        <v>145</v>
      </c>
      <c r="R5255" s="352">
        <f>L5255-[1]გადასახდელები!L5255</f>
        <v>0</v>
      </c>
    </row>
    <row r="5256" spans="2:18" ht="20.25" hidden="1" customHeight="1">
      <c r="B5256" s="36" t="str">
        <f t="shared" si="1721"/>
        <v>b</v>
      </c>
      <c r="C5256" s="42">
        <v>3</v>
      </c>
      <c r="D5256" s="42"/>
      <c r="F5256" s="342" t="s">
        <v>712</v>
      </c>
      <c r="G5256" s="51" t="s">
        <v>347</v>
      </c>
      <c r="H5256" s="89">
        <f>H5257+H5258+H5259+H5262</f>
        <v>0</v>
      </c>
      <c r="I5256" s="90">
        <f t="shared" si="1727"/>
        <v>0</v>
      </c>
      <c r="J5256" s="89">
        <f>J5257+J5258+J5259+J5262</f>
        <v>0</v>
      </c>
      <c r="K5256" s="89">
        <f>K5257+K5258+K5259+K5262</f>
        <v>0</v>
      </c>
      <c r="L5256" s="90">
        <f t="shared" si="1726"/>
        <v>0</v>
      </c>
      <c r="M5256" s="89">
        <f>M5257+M5258+M5259+M5262</f>
        <v>0</v>
      </c>
      <c r="N5256" s="89">
        <f>N5257+N5258+N5259+N5262</f>
        <v>0</v>
      </c>
      <c r="O5256" s="82" t="s">
        <v>146</v>
      </c>
      <c r="P5256" s="35" t="s">
        <v>145</v>
      </c>
      <c r="R5256" s="352">
        <f>L5256-[1]გადასახდელები!L5256</f>
        <v>0</v>
      </c>
    </row>
    <row r="5257" spans="2:18" ht="30.75" hidden="1" customHeight="1">
      <c r="B5257" s="36" t="str">
        <f t="shared" ref="B5257:B5295" si="1728">IF(H5257+I5257+L5257&gt;0,"a","b")</f>
        <v>b</v>
      </c>
      <c r="C5257" s="42">
        <v>4</v>
      </c>
      <c r="D5257" s="42"/>
      <c r="F5257" s="343" t="s">
        <v>713</v>
      </c>
      <c r="G5257" s="47" t="s">
        <v>348</v>
      </c>
      <c r="H5257" s="103"/>
      <c r="I5257" s="94">
        <f t="shared" si="1727"/>
        <v>0</v>
      </c>
      <c r="J5257" s="104"/>
      <c r="K5257" s="104"/>
      <c r="L5257" s="94">
        <f t="shared" si="1726"/>
        <v>0</v>
      </c>
      <c r="M5257" s="104"/>
      <c r="N5257" s="104"/>
      <c r="O5257" s="115"/>
      <c r="P5257" s="35" t="s">
        <v>145</v>
      </c>
      <c r="R5257" s="352">
        <f>L5257-[1]გადასახდელები!L5257</f>
        <v>0</v>
      </c>
    </row>
    <row r="5258" spans="2:18" ht="20.25" hidden="1" customHeight="1">
      <c r="B5258" s="36" t="str">
        <f t="shared" si="1728"/>
        <v>b</v>
      </c>
      <c r="C5258" s="42">
        <v>4</v>
      </c>
      <c r="D5258" s="42"/>
      <c r="F5258" s="343" t="s">
        <v>714</v>
      </c>
      <c r="G5258" s="47" t="s">
        <v>349</v>
      </c>
      <c r="H5258" s="103"/>
      <c r="I5258" s="94">
        <f t="shared" si="1727"/>
        <v>0</v>
      </c>
      <c r="J5258" s="104"/>
      <c r="K5258" s="104"/>
      <c r="L5258" s="94">
        <f t="shared" si="1726"/>
        <v>0</v>
      </c>
      <c r="M5258" s="104"/>
      <c r="N5258" s="104"/>
      <c r="O5258" s="115"/>
      <c r="P5258" s="35" t="s">
        <v>145</v>
      </c>
      <c r="R5258" s="352">
        <f>L5258-[1]გადასახდელები!L5258</f>
        <v>0</v>
      </c>
    </row>
    <row r="5259" spans="2:18" ht="20.25" hidden="1" customHeight="1">
      <c r="B5259" s="36" t="str">
        <f t="shared" si="1728"/>
        <v>b</v>
      </c>
      <c r="C5259" s="42">
        <v>4</v>
      </c>
      <c r="D5259" s="42"/>
      <c r="F5259" s="342" t="s">
        <v>715</v>
      </c>
      <c r="G5259" s="47" t="s">
        <v>350</v>
      </c>
      <c r="H5259" s="93">
        <f>H5260+H5261</f>
        <v>0</v>
      </c>
      <c r="I5259" s="94">
        <f t="shared" si="1727"/>
        <v>0</v>
      </c>
      <c r="J5259" s="93">
        <f>J5260+J5261</f>
        <v>0</v>
      </c>
      <c r="K5259" s="93">
        <f>K5260+K5261</f>
        <v>0</v>
      </c>
      <c r="L5259" s="94">
        <f t="shared" si="1726"/>
        <v>0</v>
      </c>
      <c r="M5259" s="93">
        <f>M5260+M5261</f>
        <v>0</v>
      </c>
      <c r="N5259" s="93">
        <f>N5260+N5261</f>
        <v>0</v>
      </c>
      <c r="O5259" s="82" t="s">
        <v>146</v>
      </c>
      <c r="P5259" s="35" t="s">
        <v>145</v>
      </c>
      <c r="R5259" s="352">
        <f>L5259-[1]გადასახდელები!L5259</f>
        <v>0</v>
      </c>
    </row>
    <row r="5260" spans="2:18" ht="30.75" hidden="1" customHeight="1">
      <c r="B5260" s="36" t="str">
        <f t="shared" si="1728"/>
        <v>b</v>
      </c>
      <c r="C5260" s="42">
        <v>5</v>
      </c>
      <c r="D5260" s="42"/>
      <c r="F5260" s="343" t="s">
        <v>716</v>
      </c>
      <c r="G5260" s="48" t="s">
        <v>351</v>
      </c>
      <c r="H5260" s="101"/>
      <c r="I5260" s="97">
        <f t="shared" si="1727"/>
        <v>0</v>
      </c>
      <c r="J5260" s="102"/>
      <c r="K5260" s="102"/>
      <c r="L5260" s="97">
        <f t="shared" si="1726"/>
        <v>0</v>
      </c>
      <c r="M5260" s="102"/>
      <c r="N5260" s="102"/>
      <c r="P5260" s="35" t="s">
        <v>145</v>
      </c>
      <c r="R5260" s="352">
        <f>L5260-[1]გადასახდელები!L5260</f>
        <v>0</v>
      </c>
    </row>
    <row r="5261" spans="2:18" ht="20.25" hidden="1" customHeight="1">
      <c r="B5261" s="36" t="str">
        <f t="shared" si="1728"/>
        <v>b</v>
      </c>
      <c r="C5261" s="42">
        <v>5</v>
      </c>
      <c r="D5261" s="42"/>
      <c r="F5261" s="343" t="s">
        <v>717</v>
      </c>
      <c r="G5261" s="48" t="s">
        <v>352</v>
      </c>
      <c r="H5261" s="101"/>
      <c r="I5261" s="97">
        <f t="shared" si="1727"/>
        <v>0</v>
      </c>
      <c r="J5261" s="102"/>
      <c r="K5261" s="102"/>
      <c r="L5261" s="97">
        <f t="shared" si="1726"/>
        <v>0</v>
      </c>
      <c r="M5261" s="102"/>
      <c r="N5261" s="102"/>
      <c r="P5261" s="35" t="s">
        <v>145</v>
      </c>
      <c r="R5261" s="352">
        <f>L5261-[1]გადასახდელები!L5261</f>
        <v>0</v>
      </c>
    </row>
    <row r="5262" spans="2:18" ht="20.25" hidden="1" customHeight="1">
      <c r="B5262" s="36" t="str">
        <f t="shared" si="1728"/>
        <v>b</v>
      </c>
      <c r="C5262" s="42">
        <v>4</v>
      </c>
      <c r="D5262" s="42"/>
      <c r="F5262" s="343" t="s">
        <v>718</v>
      </c>
      <c r="G5262" s="47" t="s">
        <v>353</v>
      </c>
      <c r="H5262" s="103"/>
      <c r="I5262" s="94">
        <f t="shared" si="1727"/>
        <v>0</v>
      </c>
      <c r="J5262" s="104"/>
      <c r="K5262" s="104"/>
      <c r="L5262" s="94">
        <f t="shared" si="1726"/>
        <v>0</v>
      </c>
      <c r="M5262" s="104"/>
      <c r="N5262" s="104"/>
      <c r="P5262" s="35" t="s">
        <v>145</v>
      </c>
      <c r="R5262" s="352">
        <f>L5262-[1]გადასახდელები!L5262</f>
        <v>0</v>
      </c>
    </row>
    <row r="5263" spans="2:18" ht="20.25" hidden="1" customHeight="1">
      <c r="B5263" s="36" t="str">
        <f t="shared" si="1728"/>
        <v>b</v>
      </c>
      <c r="C5263" s="42">
        <v>2</v>
      </c>
      <c r="D5263" s="42"/>
      <c r="F5263" s="30"/>
      <c r="G5263" s="60" t="s">
        <v>354</v>
      </c>
      <c r="H5263" s="86">
        <f>H5264+H5271+H5278</f>
        <v>0</v>
      </c>
      <c r="I5263" s="87">
        <f t="shared" si="1727"/>
        <v>0</v>
      </c>
      <c r="J5263" s="88">
        <f>J5264+J5271+J5278</f>
        <v>0</v>
      </c>
      <c r="K5263" s="88">
        <f>K5264+K5271+K5278</f>
        <v>0</v>
      </c>
      <c r="L5263" s="87">
        <f t="shared" si="1726"/>
        <v>0</v>
      </c>
      <c r="M5263" s="88">
        <f>M5264+M5271+M5278</f>
        <v>0</v>
      </c>
      <c r="N5263" s="88">
        <f>N5264+N5271+N5278</f>
        <v>0</v>
      </c>
      <c r="O5263" s="82" t="s">
        <v>146</v>
      </c>
      <c r="R5263" s="352">
        <f>L5263-[1]გადასახდელები!L5263</f>
        <v>0</v>
      </c>
    </row>
    <row r="5264" spans="2:18" ht="20.25" hidden="1" customHeight="1">
      <c r="B5264" s="36" t="str">
        <f t="shared" si="1728"/>
        <v>b</v>
      </c>
      <c r="C5264" s="42">
        <v>3</v>
      </c>
      <c r="D5264" s="42"/>
      <c r="F5264" s="31"/>
      <c r="G5264" s="51" t="s">
        <v>355</v>
      </c>
      <c r="H5264" s="120">
        <f>SUM(H5265:H5270)</f>
        <v>0</v>
      </c>
      <c r="I5264" s="118">
        <f t="shared" si="1727"/>
        <v>0</v>
      </c>
      <c r="J5264" s="121">
        <f>SUM(J5265:J5270)</f>
        <v>0</v>
      </c>
      <c r="K5264" s="121">
        <f>SUM(K5265:K5270)</f>
        <v>0</v>
      </c>
      <c r="L5264" s="118">
        <f t="shared" si="1726"/>
        <v>0</v>
      </c>
      <c r="M5264" s="121">
        <f>SUM(M5265:M5270)</f>
        <v>0</v>
      </c>
      <c r="N5264" s="121">
        <f>SUM(N5265:N5270)</f>
        <v>0</v>
      </c>
      <c r="O5264" s="82" t="s">
        <v>146</v>
      </c>
      <c r="R5264" s="352">
        <f>L5264-[1]გადასახდელები!L5264</f>
        <v>0</v>
      </c>
    </row>
    <row r="5265" spans="2:18" ht="20.25" hidden="1" customHeight="1">
      <c r="B5265" s="36" t="str">
        <f t="shared" si="1728"/>
        <v>b</v>
      </c>
      <c r="C5265" s="42">
        <v>4</v>
      </c>
      <c r="D5265" s="42"/>
      <c r="F5265" s="31"/>
      <c r="G5265" s="47" t="s">
        <v>356</v>
      </c>
      <c r="H5265" s="103"/>
      <c r="I5265" s="94">
        <f t="shared" si="1727"/>
        <v>0</v>
      </c>
      <c r="J5265" s="104"/>
      <c r="K5265" s="104"/>
      <c r="L5265" s="94">
        <f t="shared" si="1726"/>
        <v>0</v>
      </c>
      <c r="M5265" s="104"/>
      <c r="N5265" s="104"/>
      <c r="R5265" s="352">
        <f>L5265-[1]გადასახდელები!L5265</f>
        <v>0</v>
      </c>
    </row>
    <row r="5266" spans="2:18" ht="20.25" hidden="1" customHeight="1">
      <c r="B5266" s="36" t="str">
        <f t="shared" si="1728"/>
        <v>b</v>
      </c>
      <c r="C5266" s="42">
        <v>4</v>
      </c>
      <c r="D5266" s="42"/>
      <c r="F5266" s="31"/>
      <c r="G5266" s="47" t="s">
        <v>357</v>
      </c>
      <c r="H5266" s="103"/>
      <c r="I5266" s="94">
        <f t="shared" si="1727"/>
        <v>0</v>
      </c>
      <c r="J5266" s="104"/>
      <c r="K5266" s="104"/>
      <c r="L5266" s="94">
        <f t="shared" si="1726"/>
        <v>0</v>
      </c>
      <c r="M5266" s="104"/>
      <c r="N5266" s="104"/>
      <c r="R5266" s="352">
        <f>L5266-[1]გადასახდელები!L5266</f>
        <v>0</v>
      </c>
    </row>
    <row r="5267" spans="2:18" ht="20.25" hidden="1" customHeight="1">
      <c r="B5267" s="36" t="str">
        <f t="shared" si="1728"/>
        <v>b</v>
      </c>
      <c r="C5267" s="42">
        <v>4</v>
      </c>
      <c r="D5267" s="42"/>
      <c r="F5267" s="31"/>
      <c r="G5267" s="47" t="s">
        <v>212</v>
      </c>
      <c r="H5267" s="103"/>
      <c r="I5267" s="94">
        <f t="shared" si="1727"/>
        <v>0</v>
      </c>
      <c r="J5267" s="104"/>
      <c r="K5267" s="104"/>
      <c r="L5267" s="94">
        <f t="shared" si="1726"/>
        <v>0</v>
      </c>
      <c r="M5267" s="104"/>
      <c r="N5267" s="104"/>
      <c r="R5267" s="352">
        <f>L5267-[1]გადასახდელები!L5267</f>
        <v>0</v>
      </c>
    </row>
    <row r="5268" spans="2:18" ht="20.25" hidden="1" customHeight="1">
      <c r="B5268" s="36" t="str">
        <f t="shared" si="1728"/>
        <v>b</v>
      </c>
      <c r="C5268" s="42">
        <v>4</v>
      </c>
      <c r="D5268" s="42"/>
      <c r="F5268" s="31"/>
      <c r="G5268" s="47" t="s">
        <v>358</v>
      </c>
      <c r="H5268" s="103"/>
      <c r="I5268" s="94">
        <f t="shared" si="1727"/>
        <v>0</v>
      </c>
      <c r="J5268" s="104"/>
      <c r="K5268" s="104"/>
      <c r="L5268" s="94">
        <f t="shared" si="1726"/>
        <v>0</v>
      </c>
      <c r="M5268" s="104"/>
      <c r="N5268" s="104"/>
      <c r="R5268" s="352">
        <f>L5268-[1]გადასახდელები!L5268</f>
        <v>0</v>
      </c>
    </row>
    <row r="5269" spans="2:18" ht="20.25" hidden="1" customHeight="1">
      <c r="B5269" s="36" t="str">
        <f t="shared" si="1728"/>
        <v>b</v>
      </c>
      <c r="C5269" s="42">
        <v>4</v>
      </c>
      <c r="D5269" s="42"/>
      <c r="F5269" s="31"/>
      <c r="G5269" s="47" t="s">
        <v>359</v>
      </c>
      <c r="H5269" s="103"/>
      <c r="I5269" s="94">
        <f t="shared" si="1727"/>
        <v>0</v>
      </c>
      <c r="J5269" s="104"/>
      <c r="K5269" s="104"/>
      <c r="L5269" s="94">
        <f t="shared" si="1726"/>
        <v>0</v>
      </c>
      <c r="M5269" s="104"/>
      <c r="N5269" s="104"/>
      <c r="R5269" s="352">
        <f>L5269-[1]გადასახდელები!L5269</f>
        <v>0</v>
      </c>
    </row>
    <row r="5270" spans="2:18" ht="20.25" hidden="1" customHeight="1">
      <c r="B5270" s="36" t="str">
        <f t="shared" si="1728"/>
        <v>b</v>
      </c>
      <c r="C5270" s="42">
        <v>4</v>
      </c>
      <c r="D5270" s="42"/>
      <c r="F5270" s="31"/>
      <c r="G5270" s="47" t="s">
        <v>360</v>
      </c>
      <c r="H5270" s="103"/>
      <c r="I5270" s="94">
        <f t="shared" si="1727"/>
        <v>0</v>
      </c>
      <c r="J5270" s="104"/>
      <c r="K5270" s="104"/>
      <c r="L5270" s="94">
        <f t="shared" si="1726"/>
        <v>0</v>
      </c>
      <c r="M5270" s="104"/>
      <c r="N5270" s="104"/>
      <c r="R5270" s="352">
        <f>L5270-[1]გადასახდელები!L5270</f>
        <v>0</v>
      </c>
    </row>
    <row r="5271" spans="2:18" ht="20.25" hidden="1" customHeight="1">
      <c r="B5271" s="36" t="str">
        <f t="shared" si="1728"/>
        <v>b</v>
      </c>
      <c r="C5271" s="42">
        <v>3</v>
      </c>
      <c r="D5271" s="42"/>
      <c r="F5271" s="31"/>
      <c r="G5271" s="51" t="s">
        <v>211</v>
      </c>
      <c r="H5271" s="120">
        <f>SUM(H5272:H5277)</f>
        <v>0</v>
      </c>
      <c r="I5271" s="118">
        <f t="shared" si="1727"/>
        <v>0</v>
      </c>
      <c r="J5271" s="121">
        <f>SUM(J5272:J5277)</f>
        <v>0</v>
      </c>
      <c r="K5271" s="121">
        <f>SUM(K5272:K5277)</f>
        <v>0</v>
      </c>
      <c r="L5271" s="118">
        <f t="shared" si="1726"/>
        <v>0</v>
      </c>
      <c r="M5271" s="121">
        <f>SUM(M5272:M5277)</f>
        <v>0</v>
      </c>
      <c r="N5271" s="121">
        <f>SUM(N5272:N5277)</f>
        <v>0</v>
      </c>
      <c r="O5271" s="82" t="s">
        <v>146</v>
      </c>
      <c r="R5271" s="352">
        <f>L5271-[1]გადასახდელები!L5271</f>
        <v>0</v>
      </c>
    </row>
    <row r="5272" spans="2:18" ht="20.25" hidden="1" customHeight="1">
      <c r="B5272" s="36" t="str">
        <f t="shared" si="1728"/>
        <v>b</v>
      </c>
      <c r="C5272" s="42">
        <v>4</v>
      </c>
      <c r="D5272" s="42"/>
      <c r="F5272" s="31"/>
      <c r="G5272" s="47" t="s">
        <v>356</v>
      </c>
      <c r="H5272" s="103"/>
      <c r="I5272" s="94">
        <f t="shared" si="1727"/>
        <v>0</v>
      </c>
      <c r="J5272" s="104"/>
      <c r="K5272" s="104"/>
      <c r="L5272" s="94">
        <f t="shared" si="1726"/>
        <v>0</v>
      </c>
      <c r="M5272" s="104"/>
      <c r="N5272" s="104"/>
      <c r="R5272" s="352">
        <f>L5272-[1]გადასახდელები!L5272</f>
        <v>0</v>
      </c>
    </row>
    <row r="5273" spans="2:18" ht="20.25" hidden="1" customHeight="1">
      <c r="B5273" s="36" t="str">
        <f t="shared" si="1728"/>
        <v>b</v>
      </c>
      <c r="C5273" s="42">
        <v>4</v>
      </c>
      <c r="D5273" s="42"/>
      <c r="F5273" s="31"/>
      <c r="G5273" s="47" t="s">
        <v>357</v>
      </c>
      <c r="H5273" s="103"/>
      <c r="I5273" s="94">
        <f t="shared" si="1727"/>
        <v>0</v>
      </c>
      <c r="J5273" s="104"/>
      <c r="K5273" s="104"/>
      <c r="L5273" s="94">
        <f t="shared" si="1726"/>
        <v>0</v>
      </c>
      <c r="M5273" s="104"/>
      <c r="N5273" s="104"/>
      <c r="R5273" s="352">
        <f>L5273-[1]გადასახდელები!L5273</f>
        <v>0</v>
      </c>
    </row>
    <row r="5274" spans="2:18" ht="20.25" hidden="1" customHeight="1">
      <c r="B5274" s="36" t="str">
        <f t="shared" si="1728"/>
        <v>b</v>
      </c>
      <c r="C5274" s="42">
        <v>4</v>
      </c>
      <c r="D5274" s="42"/>
      <c r="F5274" s="31"/>
      <c r="G5274" s="47" t="s">
        <v>212</v>
      </c>
      <c r="H5274" s="103"/>
      <c r="I5274" s="94">
        <f t="shared" si="1727"/>
        <v>0</v>
      </c>
      <c r="J5274" s="104"/>
      <c r="K5274" s="104"/>
      <c r="L5274" s="94">
        <f t="shared" si="1726"/>
        <v>0</v>
      </c>
      <c r="M5274" s="104"/>
      <c r="N5274" s="104"/>
      <c r="R5274" s="352">
        <f>L5274-[1]გადასახდელები!L5274</f>
        <v>0</v>
      </c>
    </row>
    <row r="5275" spans="2:18" ht="20.25" hidden="1" customHeight="1">
      <c r="B5275" s="36" t="str">
        <f t="shared" si="1728"/>
        <v>b</v>
      </c>
      <c r="C5275" s="42">
        <v>4</v>
      </c>
      <c r="D5275" s="42"/>
      <c r="F5275" s="31"/>
      <c r="G5275" s="47" t="s">
        <v>361</v>
      </c>
      <c r="H5275" s="103"/>
      <c r="I5275" s="94">
        <f t="shared" si="1727"/>
        <v>0</v>
      </c>
      <c r="J5275" s="104"/>
      <c r="K5275" s="104"/>
      <c r="L5275" s="94">
        <f t="shared" si="1726"/>
        <v>0</v>
      </c>
      <c r="M5275" s="104"/>
      <c r="N5275" s="104"/>
      <c r="R5275" s="352">
        <f>L5275-[1]გადასახდელები!L5275</f>
        <v>0</v>
      </c>
    </row>
    <row r="5276" spans="2:18" ht="20.25" hidden="1" customHeight="1">
      <c r="B5276" s="36" t="str">
        <f t="shared" si="1728"/>
        <v>b</v>
      </c>
      <c r="C5276" s="42">
        <v>4</v>
      </c>
      <c r="D5276" s="42"/>
      <c r="F5276" s="31"/>
      <c r="G5276" s="47" t="s">
        <v>359</v>
      </c>
      <c r="H5276" s="103"/>
      <c r="I5276" s="94">
        <f t="shared" si="1727"/>
        <v>0</v>
      </c>
      <c r="J5276" s="104"/>
      <c r="K5276" s="104"/>
      <c r="L5276" s="94">
        <f t="shared" si="1726"/>
        <v>0</v>
      </c>
      <c r="M5276" s="104"/>
      <c r="N5276" s="104"/>
      <c r="R5276" s="352">
        <f>L5276-[1]გადასახდელები!L5276</f>
        <v>0</v>
      </c>
    </row>
    <row r="5277" spans="2:18" ht="20.25" hidden="1" customHeight="1">
      <c r="B5277" s="36" t="str">
        <f t="shared" si="1728"/>
        <v>b</v>
      </c>
      <c r="C5277" s="42">
        <v>4</v>
      </c>
      <c r="D5277" s="42"/>
      <c r="F5277" s="31"/>
      <c r="G5277" s="47" t="s">
        <v>360</v>
      </c>
      <c r="H5277" s="103"/>
      <c r="I5277" s="94">
        <f t="shared" si="1727"/>
        <v>0</v>
      </c>
      <c r="J5277" s="104"/>
      <c r="K5277" s="104"/>
      <c r="L5277" s="94">
        <f t="shared" si="1726"/>
        <v>0</v>
      </c>
      <c r="M5277" s="104"/>
      <c r="N5277" s="104"/>
      <c r="R5277" s="352">
        <f>L5277-[1]გადასახდელები!L5277</f>
        <v>0</v>
      </c>
    </row>
    <row r="5278" spans="2:18" ht="20.25" hidden="1" customHeight="1">
      <c r="B5278" s="36" t="str">
        <f t="shared" si="1728"/>
        <v>b</v>
      </c>
      <c r="C5278" s="42">
        <v>3</v>
      </c>
      <c r="D5278" s="42"/>
      <c r="F5278" s="29"/>
      <c r="G5278" s="56" t="s">
        <v>213</v>
      </c>
      <c r="H5278" s="122"/>
      <c r="I5278" s="118">
        <f t="shared" si="1727"/>
        <v>0</v>
      </c>
      <c r="J5278" s="123"/>
      <c r="K5278" s="123"/>
      <c r="L5278" s="118">
        <f t="shared" si="1726"/>
        <v>0</v>
      </c>
      <c r="M5278" s="123"/>
      <c r="N5278" s="123"/>
      <c r="R5278" s="352">
        <f>L5278-[1]გადასახდელები!L5278</f>
        <v>0</v>
      </c>
    </row>
    <row r="5279" spans="2:18" ht="20.25" hidden="1" customHeight="1">
      <c r="B5279" s="36" t="str">
        <f t="shared" si="1728"/>
        <v>b</v>
      </c>
      <c r="C5279" s="42">
        <v>2</v>
      </c>
      <c r="D5279" s="42"/>
      <c r="F5279" s="28"/>
      <c r="G5279" s="60" t="s">
        <v>362</v>
      </c>
      <c r="H5279" s="86">
        <f>H5280+H5288</f>
        <v>0</v>
      </c>
      <c r="I5279" s="87">
        <f t="shared" si="1727"/>
        <v>0</v>
      </c>
      <c r="J5279" s="88">
        <f>J5280+J5288</f>
        <v>0</v>
      </c>
      <c r="K5279" s="88">
        <f>K5280+K5288</f>
        <v>0</v>
      </c>
      <c r="L5279" s="87">
        <f t="shared" si="1726"/>
        <v>0</v>
      </c>
      <c r="M5279" s="88">
        <f>M5280+M5288</f>
        <v>0</v>
      </c>
      <c r="N5279" s="88">
        <f>N5280+N5288</f>
        <v>0</v>
      </c>
      <c r="O5279" s="82" t="s">
        <v>146</v>
      </c>
      <c r="R5279" s="352">
        <f>L5279-[1]გადასახდელები!L5279</f>
        <v>0</v>
      </c>
    </row>
    <row r="5280" spans="2:18" ht="20.25" hidden="1" customHeight="1">
      <c r="B5280" s="36" t="str">
        <f t="shared" si="1728"/>
        <v>b</v>
      </c>
      <c r="C5280" s="42">
        <v>3</v>
      </c>
      <c r="D5280" s="42"/>
      <c r="F5280" s="29"/>
      <c r="G5280" s="51" t="s">
        <v>355</v>
      </c>
      <c r="H5280" s="120">
        <f>SUM(H5281:H5287)</f>
        <v>0</v>
      </c>
      <c r="I5280" s="118">
        <f t="shared" si="1727"/>
        <v>0</v>
      </c>
      <c r="J5280" s="121">
        <f>SUM(J5281:J5287)</f>
        <v>0</v>
      </c>
      <c r="K5280" s="121">
        <f>SUM(K5281:K5287)</f>
        <v>0</v>
      </c>
      <c r="L5280" s="118">
        <f t="shared" si="1726"/>
        <v>0</v>
      </c>
      <c r="M5280" s="121">
        <f>SUM(M5281:M5287)</f>
        <v>0</v>
      </c>
      <c r="N5280" s="121">
        <f>SUM(N5281:N5287)</f>
        <v>0</v>
      </c>
      <c r="O5280" s="82" t="s">
        <v>146</v>
      </c>
      <c r="R5280" s="352">
        <f>L5280-[1]გადასახდელები!L5280</f>
        <v>0</v>
      </c>
    </row>
    <row r="5281" spans="2:18" ht="20.25" hidden="1" customHeight="1">
      <c r="B5281" s="36" t="str">
        <f t="shared" si="1728"/>
        <v>b</v>
      </c>
      <c r="C5281" s="42">
        <v>4</v>
      </c>
      <c r="D5281" s="42"/>
      <c r="F5281" s="29"/>
      <c r="G5281" s="47" t="s">
        <v>363</v>
      </c>
      <c r="H5281" s="103"/>
      <c r="I5281" s="94">
        <f t="shared" si="1727"/>
        <v>0</v>
      </c>
      <c r="J5281" s="104"/>
      <c r="K5281" s="104"/>
      <c r="L5281" s="94">
        <f t="shared" si="1726"/>
        <v>0</v>
      </c>
      <c r="M5281" s="104"/>
      <c r="N5281" s="104"/>
      <c r="R5281" s="352">
        <f>L5281-[1]გადასახდელები!L5281</f>
        <v>0</v>
      </c>
    </row>
    <row r="5282" spans="2:18" ht="20.25" hidden="1" customHeight="1">
      <c r="B5282" s="36" t="str">
        <f t="shared" si="1728"/>
        <v>b</v>
      </c>
      <c r="C5282" s="42">
        <v>4</v>
      </c>
      <c r="D5282" s="42"/>
      <c r="F5282" s="29"/>
      <c r="G5282" s="47" t="s">
        <v>210</v>
      </c>
      <c r="H5282" s="103"/>
      <c r="I5282" s="94">
        <f t="shared" si="1727"/>
        <v>0</v>
      </c>
      <c r="J5282" s="104"/>
      <c r="K5282" s="104"/>
      <c r="L5282" s="94">
        <f t="shared" si="1726"/>
        <v>0</v>
      </c>
      <c r="M5282" s="104"/>
      <c r="N5282" s="104"/>
      <c r="R5282" s="352">
        <f>L5282-[1]გადასახდელები!L5282</f>
        <v>0</v>
      </c>
    </row>
    <row r="5283" spans="2:18" ht="20.25" hidden="1" customHeight="1">
      <c r="B5283" s="36" t="str">
        <f t="shared" si="1728"/>
        <v>b</v>
      </c>
      <c r="C5283" s="42">
        <v>4</v>
      </c>
      <c r="D5283" s="42"/>
      <c r="F5283" s="29"/>
      <c r="G5283" s="47" t="s">
        <v>357</v>
      </c>
      <c r="H5283" s="103"/>
      <c r="I5283" s="94">
        <f t="shared" si="1727"/>
        <v>0</v>
      </c>
      <c r="J5283" s="104"/>
      <c r="K5283" s="104"/>
      <c r="L5283" s="94">
        <f t="shared" ref="L5283:L5295" si="1729">M5283+N5283</f>
        <v>0</v>
      </c>
      <c r="M5283" s="104"/>
      <c r="N5283" s="104"/>
      <c r="R5283" s="352">
        <f>L5283-[1]გადასახდელები!L5283</f>
        <v>0</v>
      </c>
    </row>
    <row r="5284" spans="2:18" ht="30.75" hidden="1" customHeight="1">
      <c r="B5284" s="36" t="str">
        <f t="shared" si="1728"/>
        <v>b</v>
      </c>
      <c r="C5284" s="42">
        <v>4</v>
      </c>
      <c r="D5284" s="42"/>
      <c r="F5284" s="29"/>
      <c r="G5284" s="47" t="s">
        <v>364</v>
      </c>
      <c r="H5284" s="103"/>
      <c r="I5284" s="94">
        <f t="shared" si="1727"/>
        <v>0</v>
      </c>
      <c r="J5284" s="104"/>
      <c r="K5284" s="104"/>
      <c r="L5284" s="94">
        <f t="shared" si="1729"/>
        <v>0</v>
      </c>
      <c r="M5284" s="104"/>
      <c r="N5284" s="104"/>
      <c r="R5284" s="352">
        <f>L5284-[1]გადასახდელები!L5284</f>
        <v>0</v>
      </c>
    </row>
    <row r="5285" spans="2:18" ht="20.25" hidden="1" customHeight="1">
      <c r="B5285" s="36" t="str">
        <f t="shared" si="1728"/>
        <v>b</v>
      </c>
      <c r="C5285" s="42">
        <v>4</v>
      </c>
      <c r="D5285" s="42"/>
      <c r="F5285" s="29"/>
      <c r="G5285" s="47" t="s">
        <v>358</v>
      </c>
      <c r="H5285" s="103"/>
      <c r="I5285" s="94">
        <f t="shared" si="1727"/>
        <v>0</v>
      </c>
      <c r="J5285" s="104"/>
      <c r="K5285" s="104"/>
      <c r="L5285" s="94">
        <f t="shared" si="1729"/>
        <v>0</v>
      </c>
      <c r="M5285" s="104"/>
      <c r="N5285" s="104"/>
      <c r="R5285" s="352">
        <f>L5285-[1]გადასახდელები!L5285</f>
        <v>0</v>
      </c>
    </row>
    <row r="5286" spans="2:18" ht="20.25" hidden="1" customHeight="1">
      <c r="B5286" s="36" t="str">
        <f t="shared" si="1728"/>
        <v>b</v>
      </c>
      <c r="C5286" s="42">
        <v>4</v>
      </c>
      <c r="D5286" s="42"/>
      <c r="F5286" s="29"/>
      <c r="G5286" s="47" t="s">
        <v>359</v>
      </c>
      <c r="H5286" s="103"/>
      <c r="I5286" s="94">
        <f t="shared" si="1727"/>
        <v>0</v>
      </c>
      <c r="J5286" s="104"/>
      <c r="K5286" s="104"/>
      <c r="L5286" s="94">
        <f t="shared" si="1729"/>
        <v>0</v>
      </c>
      <c r="M5286" s="104"/>
      <c r="N5286" s="104"/>
      <c r="R5286" s="352">
        <f>L5286-[1]გადასახდელები!L5286</f>
        <v>0</v>
      </c>
    </row>
    <row r="5287" spans="2:18" ht="20.25" hidden="1" customHeight="1">
      <c r="B5287" s="36" t="str">
        <f t="shared" si="1728"/>
        <v>b</v>
      </c>
      <c r="C5287" s="42">
        <v>4</v>
      </c>
      <c r="D5287" s="42"/>
      <c r="F5287" s="29"/>
      <c r="G5287" s="47" t="s">
        <v>365</v>
      </c>
      <c r="H5287" s="122"/>
      <c r="I5287" s="94">
        <f t="shared" si="1727"/>
        <v>0</v>
      </c>
      <c r="J5287" s="123"/>
      <c r="K5287" s="123"/>
      <c r="L5287" s="94">
        <f t="shared" si="1729"/>
        <v>0</v>
      </c>
      <c r="M5287" s="123"/>
      <c r="N5287" s="123"/>
      <c r="R5287" s="352">
        <f>L5287-[1]გადასახდელები!L5287</f>
        <v>0</v>
      </c>
    </row>
    <row r="5288" spans="2:18" ht="20.25" hidden="1" customHeight="1">
      <c r="B5288" s="36" t="str">
        <f t="shared" si="1728"/>
        <v>b</v>
      </c>
      <c r="C5288" s="42">
        <v>3</v>
      </c>
      <c r="D5288" s="42"/>
      <c r="F5288" s="29"/>
      <c r="G5288" s="51" t="s">
        <v>211</v>
      </c>
      <c r="H5288" s="120">
        <f>SUM(H5289:H5295)</f>
        <v>0</v>
      </c>
      <c r="I5288" s="118">
        <f t="shared" si="1727"/>
        <v>0</v>
      </c>
      <c r="J5288" s="121">
        <f>SUM(J5289:J5295)</f>
        <v>0</v>
      </c>
      <c r="K5288" s="121">
        <f>SUM(K5289:K5295)</f>
        <v>0</v>
      </c>
      <c r="L5288" s="118">
        <f t="shared" si="1729"/>
        <v>0</v>
      </c>
      <c r="M5288" s="121">
        <f>SUM(M5289:M5295)</f>
        <v>0</v>
      </c>
      <c r="N5288" s="121">
        <f>SUM(N5289:N5295)</f>
        <v>0</v>
      </c>
      <c r="O5288" s="82" t="s">
        <v>146</v>
      </c>
      <c r="R5288" s="352">
        <f>L5288-[1]გადასახდელები!L5288</f>
        <v>0</v>
      </c>
    </row>
    <row r="5289" spans="2:18" ht="20.25" hidden="1" customHeight="1">
      <c r="B5289" s="36" t="str">
        <f t="shared" si="1728"/>
        <v>b</v>
      </c>
      <c r="C5289" s="42">
        <v>4</v>
      </c>
      <c r="D5289" s="42"/>
      <c r="F5289" s="29"/>
      <c r="G5289" s="47" t="s">
        <v>363</v>
      </c>
      <c r="H5289" s="103"/>
      <c r="I5289" s="94">
        <f t="shared" si="1727"/>
        <v>0</v>
      </c>
      <c r="J5289" s="104"/>
      <c r="K5289" s="104"/>
      <c r="L5289" s="94">
        <f t="shared" si="1729"/>
        <v>0</v>
      </c>
      <c r="M5289" s="104"/>
      <c r="N5289" s="104"/>
      <c r="R5289" s="352">
        <f>L5289-[1]გადასახდელები!L5289</f>
        <v>0</v>
      </c>
    </row>
    <row r="5290" spans="2:18" ht="20.25" hidden="1" customHeight="1">
      <c r="B5290" s="36" t="str">
        <f t="shared" si="1728"/>
        <v>b</v>
      </c>
      <c r="C5290" s="42">
        <v>4</v>
      </c>
      <c r="D5290" s="42"/>
      <c r="F5290" s="29"/>
      <c r="G5290" s="47" t="s">
        <v>210</v>
      </c>
      <c r="H5290" s="103"/>
      <c r="I5290" s="94">
        <f t="shared" si="1727"/>
        <v>0</v>
      </c>
      <c r="J5290" s="104"/>
      <c r="K5290" s="104"/>
      <c r="L5290" s="94">
        <f t="shared" si="1729"/>
        <v>0</v>
      </c>
      <c r="M5290" s="104"/>
      <c r="N5290" s="104"/>
      <c r="R5290" s="352">
        <f>L5290-[1]გადასახდელები!L5290</f>
        <v>0</v>
      </c>
    </row>
    <row r="5291" spans="2:18" ht="20.25" hidden="1" customHeight="1">
      <c r="B5291" s="36" t="str">
        <f t="shared" si="1728"/>
        <v>b</v>
      </c>
      <c r="C5291" s="42">
        <v>4</v>
      </c>
      <c r="D5291" s="42"/>
      <c r="F5291" s="29"/>
      <c r="G5291" s="47" t="s">
        <v>357</v>
      </c>
      <c r="H5291" s="103"/>
      <c r="I5291" s="94">
        <f t="shared" si="1727"/>
        <v>0</v>
      </c>
      <c r="J5291" s="104"/>
      <c r="K5291" s="104"/>
      <c r="L5291" s="94">
        <f t="shared" si="1729"/>
        <v>0</v>
      </c>
      <c r="M5291" s="104"/>
      <c r="N5291" s="104"/>
      <c r="R5291" s="352">
        <f>L5291-[1]გადასახდელები!L5291</f>
        <v>0</v>
      </c>
    </row>
    <row r="5292" spans="2:18" ht="30.75" hidden="1" customHeight="1">
      <c r="B5292" s="36" t="str">
        <f t="shared" si="1728"/>
        <v>b</v>
      </c>
      <c r="C5292" s="42">
        <v>4</v>
      </c>
      <c r="D5292" s="42"/>
      <c r="F5292" s="29"/>
      <c r="G5292" s="47" t="s">
        <v>364</v>
      </c>
      <c r="H5292" s="103"/>
      <c r="I5292" s="94">
        <f t="shared" si="1727"/>
        <v>0</v>
      </c>
      <c r="J5292" s="104"/>
      <c r="K5292" s="104"/>
      <c r="L5292" s="94">
        <f t="shared" si="1729"/>
        <v>0</v>
      </c>
      <c r="M5292" s="104"/>
      <c r="N5292" s="104"/>
      <c r="R5292" s="352">
        <f>L5292-[1]გადასახდელები!L5292</f>
        <v>0</v>
      </c>
    </row>
    <row r="5293" spans="2:18" ht="20.25" hidden="1" customHeight="1">
      <c r="B5293" s="36" t="str">
        <f t="shared" si="1728"/>
        <v>b</v>
      </c>
      <c r="C5293" s="42">
        <v>4</v>
      </c>
      <c r="D5293" s="42"/>
      <c r="F5293" s="29"/>
      <c r="G5293" s="47" t="s">
        <v>366</v>
      </c>
      <c r="H5293" s="103"/>
      <c r="I5293" s="94">
        <f t="shared" si="1727"/>
        <v>0</v>
      </c>
      <c r="J5293" s="104"/>
      <c r="K5293" s="104"/>
      <c r="L5293" s="94">
        <f t="shared" si="1729"/>
        <v>0</v>
      </c>
      <c r="M5293" s="104"/>
      <c r="N5293" s="104"/>
      <c r="R5293" s="352">
        <f>L5293-[1]გადასახდელები!L5293</f>
        <v>0</v>
      </c>
    </row>
    <row r="5294" spans="2:18" ht="20.25" hidden="1" customHeight="1">
      <c r="B5294" s="36" t="str">
        <f t="shared" si="1728"/>
        <v>b</v>
      </c>
      <c r="C5294" s="42">
        <v>4</v>
      </c>
      <c r="D5294" s="42"/>
      <c r="F5294" s="29"/>
      <c r="G5294" s="47" t="s">
        <v>359</v>
      </c>
      <c r="H5294" s="103"/>
      <c r="I5294" s="94">
        <f t="shared" si="1727"/>
        <v>0</v>
      </c>
      <c r="J5294" s="104"/>
      <c r="K5294" s="104"/>
      <c r="L5294" s="94">
        <f t="shared" si="1729"/>
        <v>0</v>
      </c>
      <c r="M5294" s="104"/>
      <c r="N5294" s="104"/>
      <c r="R5294" s="352">
        <f>L5294-[1]გადასახდელები!L5294</f>
        <v>0</v>
      </c>
    </row>
    <row r="5295" spans="2:18" ht="21" hidden="1" customHeight="1" thickBot="1">
      <c r="B5295" s="36" t="str">
        <f t="shared" si="1728"/>
        <v>b</v>
      </c>
      <c r="C5295" s="42">
        <v>4</v>
      </c>
      <c r="D5295" s="42"/>
      <c r="F5295" s="29"/>
      <c r="G5295" s="47" t="s">
        <v>365</v>
      </c>
      <c r="H5295" s="103"/>
      <c r="I5295" s="94">
        <f t="shared" si="1727"/>
        <v>0</v>
      </c>
      <c r="J5295" s="104"/>
      <c r="K5295" s="104"/>
      <c r="L5295" s="94">
        <f t="shared" si="1729"/>
        <v>0</v>
      </c>
      <c r="M5295" s="104"/>
      <c r="N5295" s="104"/>
      <c r="R5295" s="352">
        <f>L5295-[1]გადასახდელები!L5295</f>
        <v>0</v>
      </c>
    </row>
    <row r="5296" spans="2:18" ht="63" customHeight="1" thickBot="1">
      <c r="B5296" s="36" t="str">
        <f t="shared" si="1721"/>
        <v>a</v>
      </c>
      <c r="C5296" s="42">
        <v>1</v>
      </c>
      <c r="D5296" s="42"/>
      <c r="E5296" s="24"/>
      <c r="F5296" s="32" t="s">
        <v>767</v>
      </c>
      <c r="G5296" s="61" t="s">
        <v>768</v>
      </c>
      <c r="H5296" s="79">
        <f>H5298+H5430+H5493+H5509</f>
        <v>1146.6009999999999</v>
      </c>
      <c r="I5296" s="80">
        <f t="shared" si="1727"/>
        <v>139.69999999999999</v>
      </c>
      <c r="J5296" s="81">
        <f>J5298+J5430+J5493+J5509</f>
        <v>0</v>
      </c>
      <c r="K5296" s="81">
        <f>K5298+K5430+K5493+K5509</f>
        <v>139.69999999999999</v>
      </c>
      <c r="L5296" s="80">
        <f t="shared" ref="L5296:L5359" si="1730">M5296+N5296</f>
        <v>40</v>
      </c>
      <c r="M5296" s="81">
        <f>M5298+M5430+M5493+M5509</f>
        <v>0</v>
      </c>
      <c r="N5296" s="81">
        <f>N5298+N5430+N5493+N5509</f>
        <v>40</v>
      </c>
      <c r="O5296" s="82" t="s">
        <v>146</v>
      </c>
      <c r="P5296" s="43">
        <v>1</v>
      </c>
      <c r="R5296" s="352">
        <f>L5296-[1]გადასახდელები!L5066</f>
        <v>-346.3</v>
      </c>
    </row>
    <row r="5297" spans="2:18" ht="21" hidden="1" customHeight="1" thickTop="1">
      <c r="B5297" s="36" t="str">
        <f t="shared" si="1721"/>
        <v>b</v>
      </c>
      <c r="C5297" s="42">
        <v>2</v>
      </c>
      <c r="D5297" s="42"/>
      <c r="F5297" s="26"/>
      <c r="G5297" s="46" t="s">
        <v>162</v>
      </c>
      <c r="H5297" s="83"/>
      <c r="I5297" s="84">
        <f t="shared" si="1727"/>
        <v>0</v>
      </c>
      <c r="J5297" s="85"/>
      <c r="K5297" s="85"/>
      <c r="L5297" s="84">
        <f t="shared" si="1730"/>
        <v>0</v>
      </c>
      <c r="M5297" s="85"/>
      <c r="N5297" s="85"/>
      <c r="R5297" s="352">
        <f>L5297-[1]გადასახდელები!L5067</f>
        <v>0</v>
      </c>
    </row>
    <row r="5298" spans="2:18" ht="20.25" customHeight="1" thickTop="1">
      <c r="B5298" s="36" t="str">
        <f t="shared" si="1721"/>
        <v>a</v>
      </c>
      <c r="C5298" s="42">
        <v>2</v>
      </c>
      <c r="D5298" s="42"/>
      <c r="E5298" s="24">
        <v>7049</v>
      </c>
      <c r="F5298" s="341" t="s">
        <v>524</v>
      </c>
      <c r="G5298" s="58" t="s">
        <v>163</v>
      </c>
      <c r="H5298" s="86">
        <f>H5299+H5310+H5378+H5386+H5387+H5397+H5407</f>
        <v>1E-3</v>
      </c>
      <c r="I5298" s="87">
        <f t="shared" si="1727"/>
        <v>139.69999999999999</v>
      </c>
      <c r="J5298" s="88">
        <f>J5299+J5310+J5378+J5386+J5387+J5397+J5407+J5377</f>
        <v>0</v>
      </c>
      <c r="K5298" s="88">
        <f>K5299+K5310+K5378+K5386+K5387+K5397+K5407</f>
        <v>139.69999999999999</v>
      </c>
      <c r="L5298" s="87">
        <f t="shared" si="1730"/>
        <v>40</v>
      </c>
      <c r="M5298" s="88">
        <f>M5299+M5310+M5378+M5386+M5387+M5397+M5407+M5377</f>
        <v>0</v>
      </c>
      <c r="N5298" s="88">
        <f>N5299+N5310+N5378+N5386+N5387+N5397+N5407</f>
        <v>40</v>
      </c>
      <c r="O5298" s="82" t="s">
        <v>146</v>
      </c>
      <c r="R5298" s="352">
        <f>L5298-[1]გადასახდელები!L5068</f>
        <v>36.1</v>
      </c>
    </row>
    <row r="5299" spans="2:18" ht="20.25" hidden="1" customHeight="1">
      <c r="B5299" s="36" t="str">
        <f t="shared" si="1721"/>
        <v>b</v>
      </c>
      <c r="C5299" s="42">
        <v>31</v>
      </c>
      <c r="D5299" s="42"/>
      <c r="F5299" s="341" t="s">
        <v>525</v>
      </c>
      <c r="G5299" s="57" t="s">
        <v>164</v>
      </c>
      <c r="H5299" s="89">
        <f>H5300+H5309</f>
        <v>0</v>
      </c>
      <c r="I5299" s="90">
        <f t="shared" si="1727"/>
        <v>0</v>
      </c>
      <c r="J5299" s="92">
        <f>J5300+J5309</f>
        <v>0</v>
      </c>
      <c r="K5299" s="92">
        <f>K5300+K5309</f>
        <v>0</v>
      </c>
      <c r="L5299" s="90">
        <f t="shared" si="1730"/>
        <v>0</v>
      </c>
      <c r="M5299" s="92">
        <f>M5300+M5309</f>
        <v>0</v>
      </c>
      <c r="N5299" s="92">
        <f>N5300+N5309</f>
        <v>0</v>
      </c>
      <c r="O5299" s="82" t="s">
        <v>146</v>
      </c>
      <c r="R5299" s="352">
        <f>L5299-[1]გადასახდელები!L5069</f>
        <v>0</v>
      </c>
    </row>
    <row r="5300" spans="2:18" ht="20.25" hidden="1" customHeight="1">
      <c r="B5300" s="36" t="str">
        <f t="shared" si="1721"/>
        <v>b</v>
      </c>
      <c r="C5300" s="42">
        <v>4</v>
      </c>
      <c r="D5300" s="42"/>
      <c r="F5300" s="341" t="s">
        <v>526</v>
      </c>
      <c r="G5300" s="47" t="s">
        <v>165</v>
      </c>
      <c r="H5300" s="93">
        <f>H5301+H5308</f>
        <v>0</v>
      </c>
      <c r="I5300" s="94">
        <f t="shared" si="1727"/>
        <v>0</v>
      </c>
      <c r="J5300" s="95">
        <f>J5301+J5308</f>
        <v>0</v>
      </c>
      <c r="K5300" s="95">
        <f>K5301+K5308</f>
        <v>0</v>
      </c>
      <c r="L5300" s="94">
        <f t="shared" si="1730"/>
        <v>0</v>
      </c>
      <c r="M5300" s="95">
        <f>M5301+M5308</f>
        <v>0</v>
      </c>
      <c r="N5300" s="95">
        <f>N5301+N5308</f>
        <v>0</v>
      </c>
      <c r="O5300" s="82" t="s">
        <v>146</v>
      </c>
      <c r="R5300" s="352">
        <f>L5300-[1]გადასახდელები!L5070</f>
        <v>0</v>
      </c>
    </row>
    <row r="5301" spans="2:18" ht="20.25" hidden="1" customHeight="1">
      <c r="B5301" s="36" t="str">
        <f t="shared" si="1721"/>
        <v>b</v>
      </c>
      <c r="C5301" s="42">
        <v>5</v>
      </c>
      <c r="D5301" s="42"/>
      <c r="F5301" s="342" t="s">
        <v>527</v>
      </c>
      <c r="G5301" s="48" t="s">
        <v>166</v>
      </c>
      <c r="H5301" s="96">
        <f>SUM(H5302:H5307)</f>
        <v>0</v>
      </c>
      <c r="I5301" s="97">
        <f t="shared" si="1727"/>
        <v>0</v>
      </c>
      <c r="J5301" s="98">
        <f>SUM(J5302:J5307)</f>
        <v>0</v>
      </c>
      <c r="K5301" s="98">
        <f>SUM(K5302:K5307)</f>
        <v>0</v>
      </c>
      <c r="L5301" s="97">
        <f t="shared" si="1730"/>
        <v>0</v>
      </c>
      <c r="M5301" s="98">
        <f>SUM(M5302:M5307)</f>
        <v>0</v>
      </c>
      <c r="N5301" s="98">
        <f>SUM(N5302:N5307)</f>
        <v>0</v>
      </c>
      <c r="O5301" s="82" t="s">
        <v>146</v>
      </c>
      <c r="R5301" s="352">
        <f>L5301-[1]გადასახდელები!L5071</f>
        <v>0</v>
      </c>
    </row>
    <row r="5302" spans="2:18" ht="20.25" hidden="1" customHeight="1">
      <c r="B5302" s="36" t="str">
        <f t="shared" si="1721"/>
        <v>b</v>
      </c>
      <c r="C5302" s="42">
        <v>6</v>
      </c>
      <c r="D5302" s="42"/>
      <c r="F5302" s="343" t="s">
        <v>528</v>
      </c>
      <c r="G5302" s="45" t="s">
        <v>167</v>
      </c>
      <c r="H5302" s="99"/>
      <c r="I5302" s="91">
        <f t="shared" si="1727"/>
        <v>0</v>
      </c>
      <c r="J5302" s="100"/>
      <c r="K5302" s="100"/>
      <c r="L5302" s="91">
        <f t="shared" si="1730"/>
        <v>0</v>
      </c>
      <c r="M5302" s="100"/>
      <c r="N5302" s="100"/>
      <c r="R5302" s="352">
        <f>L5302-[1]გადასახდელები!L5072</f>
        <v>0</v>
      </c>
    </row>
    <row r="5303" spans="2:18" ht="20.25" hidden="1" customHeight="1">
      <c r="B5303" s="36" t="str">
        <f t="shared" si="1721"/>
        <v>b</v>
      </c>
      <c r="C5303" s="42">
        <v>6</v>
      </c>
      <c r="D5303" s="42"/>
      <c r="F5303" s="343" t="s">
        <v>592</v>
      </c>
      <c r="G5303" s="45" t="s">
        <v>168</v>
      </c>
      <c r="H5303" s="99"/>
      <c r="I5303" s="91">
        <f t="shared" si="1727"/>
        <v>0</v>
      </c>
      <c r="J5303" s="100"/>
      <c r="K5303" s="100"/>
      <c r="L5303" s="91">
        <f t="shared" si="1730"/>
        <v>0</v>
      </c>
      <c r="M5303" s="100"/>
      <c r="N5303" s="100"/>
      <c r="R5303" s="352">
        <f>L5303-[1]გადასახდელები!L5073</f>
        <v>0</v>
      </c>
    </row>
    <row r="5304" spans="2:18" ht="20.25" hidden="1" customHeight="1">
      <c r="B5304" s="36" t="str">
        <f t="shared" si="1721"/>
        <v>b</v>
      </c>
      <c r="C5304" s="42">
        <v>6</v>
      </c>
      <c r="D5304" s="42"/>
      <c r="F5304" s="343" t="s">
        <v>529</v>
      </c>
      <c r="G5304" s="45" t="s">
        <v>169</v>
      </c>
      <c r="H5304" s="99"/>
      <c r="I5304" s="91">
        <f t="shared" si="1727"/>
        <v>0</v>
      </c>
      <c r="J5304" s="100"/>
      <c r="K5304" s="100"/>
      <c r="L5304" s="91">
        <f t="shared" si="1730"/>
        <v>0</v>
      </c>
      <c r="M5304" s="100"/>
      <c r="N5304" s="100"/>
      <c r="R5304" s="352">
        <f>L5304-[1]გადასახდელები!L5074</f>
        <v>0</v>
      </c>
    </row>
    <row r="5305" spans="2:18" ht="20.25" hidden="1" customHeight="1">
      <c r="B5305" s="36" t="str">
        <f t="shared" si="1721"/>
        <v>b</v>
      </c>
      <c r="C5305" s="42">
        <v>6</v>
      </c>
      <c r="D5305" s="42"/>
      <c r="F5305" s="343" t="s">
        <v>593</v>
      </c>
      <c r="G5305" s="45" t="s">
        <v>170</v>
      </c>
      <c r="H5305" s="99"/>
      <c r="I5305" s="91">
        <f t="shared" si="1727"/>
        <v>0</v>
      </c>
      <c r="J5305" s="100"/>
      <c r="K5305" s="100"/>
      <c r="L5305" s="91">
        <f t="shared" si="1730"/>
        <v>0</v>
      </c>
      <c r="M5305" s="100"/>
      <c r="N5305" s="100"/>
      <c r="R5305" s="352">
        <f>L5305-[1]გადასახდელები!L5075</f>
        <v>0</v>
      </c>
    </row>
    <row r="5306" spans="2:18" ht="20.25" hidden="1" customHeight="1">
      <c r="B5306" s="36" t="str">
        <f t="shared" si="1721"/>
        <v>b</v>
      </c>
      <c r="C5306" s="42">
        <v>6</v>
      </c>
      <c r="D5306" s="42"/>
      <c r="F5306" s="343" t="s">
        <v>594</v>
      </c>
      <c r="G5306" s="45" t="s">
        <v>171</v>
      </c>
      <c r="H5306" s="99"/>
      <c r="I5306" s="91">
        <f t="shared" si="1727"/>
        <v>0</v>
      </c>
      <c r="J5306" s="100"/>
      <c r="K5306" s="100"/>
      <c r="L5306" s="91">
        <f t="shared" si="1730"/>
        <v>0</v>
      </c>
      <c r="M5306" s="100"/>
      <c r="N5306" s="100"/>
      <c r="R5306" s="352">
        <f>L5306-[1]გადასახდელები!L5076</f>
        <v>0</v>
      </c>
    </row>
    <row r="5307" spans="2:18" ht="20.25" hidden="1" customHeight="1">
      <c r="B5307" s="36" t="str">
        <f t="shared" si="1721"/>
        <v>b</v>
      </c>
      <c r="C5307" s="42">
        <v>6</v>
      </c>
      <c r="D5307" s="42"/>
      <c r="F5307" s="343" t="s">
        <v>595</v>
      </c>
      <c r="G5307" s="45" t="s">
        <v>172</v>
      </c>
      <c r="H5307" s="99"/>
      <c r="I5307" s="91">
        <f t="shared" si="1727"/>
        <v>0</v>
      </c>
      <c r="J5307" s="100"/>
      <c r="K5307" s="100"/>
      <c r="L5307" s="91">
        <f t="shared" si="1730"/>
        <v>0</v>
      </c>
      <c r="M5307" s="100"/>
      <c r="N5307" s="100"/>
      <c r="R5307" s="352">
        <f>L5307-[1]გადასახდელები!L5077</f>
        <v>0</v>
      </c>
    </row>
    <row r="5308" spans="2:18" ht="20.25" hidden="1" customHeight="1">
      <c r="B5308" s="36" t="str">
        <f t="shared" si="1721"/>
        <v>b</v>
      </c>
      <c r="C5308" s="42">
        <v>5</v>
      </c>
      <c r="D5308" s="42"/>
      <c r="F5308" s="343" t="s">
        <v>596</v>
      </c>
      <c r="G5308" s="48" t="s">
        <v>173</v>
      </c>
      <c r="H5308" s="101"/>
      <c r="I5308" s="97">
        <f t="shared" si="1727"/>
        <v>0</v>
      </c>
      <c r="J5308" s="102"/>
      <c r="K5308" s="102"/>
      <c r="L5308" s="97">
        <f t="shared" si="1730"/>
        <v>0</v>
      </c>
      <c r="M5308" s="102"/>
      <c r="N5308" s="102"/>
      <c r="R5308" s="352">
        <f>L5308-[1]გადასახდელები!L5078</f>
        <v>0</v>
      </c>
    </row>
    <row r="5309" spans="2:18" ht="20.25" hidden="1" customHeight="1">
      <c r="B5309" s="36" t="str">
        <f t="shared" si="1721"/>
        <v>b</v>
      </c>
      <c r="C5309" s="42">
        <v>4</v>
      </c>
      <c r="D5309" s="42"/>
      <c r="F5309" s="343" t="s">
        <v>597</v>
      </c>
      <c r="G5309" s="47" t="s">
        <v>174</v>
      </c>
      <c r="H5309" s="103"/>
      <c r="I5309" s="94">
        <f t="shared" si="1727"/>
        <v>0</v>
      </c>
      <c r="J5309" s="104"/>
      <c r="K5309" s="104"/>
      <c r="L5309" s="94">
        <f t="shared" si="1730"/>
        <v>0</v>
      </c>
      <c r="M5309" s="104"/>
      <c r="N5309" s="104"/>
      <c r="R5309" s="352">
        <f>L5309-[1]გადასახდელები!L5079</f>
        <v>0</v>
      </c>
    </row>
    <row r="5310" spans="2:18" ht="20.25" hidden="1" customHeight="1">
      <c r="B5310" s="36" t="str">
        <f t="shared" si="1721"/>
        <v>b</v>
      </c>
      <c r="C5310" s="42">
        <v>3</v>
      </c>
      <c r="D5310" s="42"/>
      <c r="F5310" s="342" t="s">
        <v>530</v>
      </c>
      <c r="G5310" s="57" t="s">
        <v>175</v>
      </c>
      <c r="H5310" s="89">
        <f>H5311+H5312+H5315+H5351+H5352+H5353+H5354+H5355+H5362+H5363</f>
        <v>0</v>
      </c>
      <c r="I5310" s="90">
        <f t="shared" ref="I5310:I5373" si="1731">J5310+K5310</f>
        <v>0</v>
      </c>
      <c r="J5310" s="92">
        <f>J5311+J5312+J5315+J5351+J5352+J5353+J5354+J5355+J5362+J5363</f>
        <v>0</v>
      </c>
      <c r="K5310" s="92">
        <f>K5311+K5312+K5315+K5351+K5352+K5353+K5354+K5355+K5362+K5363</f>
        <v>0</v>
      </c>
      <c r="L5310" s="90">
        <f t="shared" si="1730"/>
        <v>0</v>
      </c>
      <c r="M5310" s="92">
        <f>M5311+M5312+M5315+M5351+M5352+M5353+M5354+M5355+M5362+M5363</f>
        <v>0</v>
      </c>
      <c r="N5310" s="92">
        <f>N5311+N5312+N5315+N5351+N5352+N5353+N5354+N5355+N5362+N5363</f>
        <v>0</v>
      </c>
      <c r="O5310" s="82" t="s">
        <v>146</v>
      </c>
      <c r="R5310" s="352">
        <f>L5310-[1]გადასახდელები!L5080</f>
        <v>0</v>
      </c>
    </row>
    <row r="5311" spans="2:18" ht="20.25" hidden="1" customHeight="1">
      <c r="B5311" s="36" t="str">
        <f t="shared" si="1721"/>
        <v>b</v>
      </c>
      <c r="C5311" s="42">
        <v>4</v>
      </c>
      <c r="D5311" s="42"/>
      <c r="F5311" s="343" t="s">
        <v>531</v>
      </c>
      <c r="G5311" s="47" t="s">
        <v>176</v>
      </c>
      <c r="H5311" s="103"/>
      <c r="I5311" s="94">
        <f t="shared" si="1731"/>
        <v>0</v>
      </c>
      <c r="J5311" s="104"/>
      <c r="K5311" s="104"/>
      <c r="L5311" s="94">
        <f t="shared" si="1730"/>
        <v>0</v>
      </c>
      <c r="M5311" s="104"/>
      <c r="N5311" s="104"/>
      <c r="R5311" s="352">
        <f>L5311-[1]გადასახდელები!L5081</f>
        <v>0</v>
      </c>
    </row>
    <row r="5312" spans="2:18" ht="20.25" hidden="1" customHeight="1">
      <c r="B5312" s="36" t="str">
        <f t="shared" si="1721"/>
        <v>b</v>
      </c>
      <c r="C5312" s="42">
        <v>4</v>
      </c>
      <c r="D5312" s="42"/>
      <c r="F5312" s="342" t="s">
        <v>532</v>
      </c>
      <c r="G5312" s="47" t="s">
        <v>177</v>
      </c>
      <c r="H5312" s="93">
        <f>SUM(H5313:H5314)</f>
        <v>0</v>
      </c>
      <c r="I5312" s="94">
        <f t="shared" si="1731"/>
        <v>0</v>
      </c>
      <c r="J5312" s="95">
        <f>SUM(J5313:J5314)</f>
        <v>0</v>
      </c>
      <c r="K5312" s="95">
        <f>SUM(K5313:K5314)</f>
        <v>0</v>
      </c>
      <c r="L5312" s="94">
        <f t="shared" si="1730"/>
        <v>0</v>
      </c>
      <c r="M5312" s="95">
        <f>SUM(M5313:M5314)</f>
        <v>0</v>
      </c>
      <c r="N5312" s="95">
        <f>SUM(N5313:N5314)</f>
        <v>0</v>
      </c>
      <c r="O5312" s="82" t="s">
        <v>146</v>
      </c>
      <c r="R5312" s="352">
        <f>L5312-[1]გადასახდელები!L5082</f>
        <v>0</v>
      </c>
    </row>
    <row r="5313" spans="2:18" ht="20.25" hidden="1" customHeight="1">
      <c r="B5313" s="36" t="str">
        <f t="shared" si="1721"/>
        <v>b</v>
      </c>
      <c r="C5313" s="42">
        <v>5</v>
      </c>
      <c r="D5313" s="42"/>
      <c r="F5313" s="343" t="s">
        <v>533</v>
      </c>
      <c r="G5313" s="48" t="s">
        <v>178</v>
      </c>
      <c r="H5313" s="101"/>
      <c r="I5313" s="97">
        <f t="shared" si="1731"/>
        <v>0</v>
      </c>
      <c r="J5313" s="102"/>
      <c r="K5313" s="102"/>
      <c r="L5313" s="97">
        <f t="shared" si="1730"/>
        <v>0</v>
      </c>
      <c r="M5313" s="102"/>
      <c r="N5313" s="102"/>
      <c r="R5313" s="352">
        <f>L5313-[1]გადასახდელები!L5083</f>
        <v>0</v>
      </c>
    </row>
    <row r="5314" spans="2:18" ht="20.25" hidden="1" customHeight="1">
      <c r="B5314" s="36" t="str">
        <f t="shared" si="1721"/>
        <v>b</v>
      </c>
      <c r="C5314" s="42">
        <v>5</v>
      </c>
      <c r="D5314" s="42"/>
      <c r="F5314" s="343" t="s">
        <v>598</v>
      </c>
      <c r="G5314" s="48" t="s">
        <v>179</v>
      </c>
      <c r="H5314" s="101"/>
      <c r="I5314" s="97">
        <f t="shared" si="1731"/>
        <v>0</v>
      </c>
      <c r="J5314" s="102"/>
      <c r="K5314" s="102"/>
      <c r="L5314" s="97">
        <f t="shared" si="1730"/>
        <v>0</v>
      </c>
      <c r="M5314" s="102"/>
      <c r="N5314" s="102"/>
      <c r="R5314" s="352">
        <f>L5314-[1]გადასახდელები!L5084</f>
        <v>0</v>
      </c>
    </row>
    <row r="5315" spans="2:18" ht="20.25" hidden="1" customHeight="1">
      <c r="B5315" s="36" t="str">
        <f t="shared" si="1721"/>
        <v>b</v>
      </c>
      <c r="C5315" s="42">
        <v>4</v>
      </c>
      <c r="D5315" s="42"/>
      <c r="F5315" s="342" t="s">
        <v>534</v>
      </c>
      <c r="G5315" s="47" t="s">
        <v>180</v>
      </c>
      <c r="H5315" s="93">
        <f>H5316+H5317+H5318+H5319+H5331+H5335+H5336+H5337+H5338+H5339+H5340+H5341+H5349+H5350</f>
        <v>0</v>
      </c>
      <c r="I5315" s="94">
        <f t="shared" si="1731"/>
        <v>0</v>
      </c>
      <c r="J5315" s="95">
        <f>J5316+J5317+J5318+J5319+J5331+J5335+J5336+J5337+J5338+J5339+J5340+J5341+J5349+J5350</f>
        <v>0</v>
      </c>
      <c r="K5315" s="95">
        <f>K5316+K5317+K5318+K5319+K5331+K5335+K5336+K5337+K5338+K5339+K5340+K5341+K5349+K5350</f>
        <v>0</v>
      </c>
      <c r="L5315" s="94">
        <f t="shared" si="1730"/>
        <v>0</v>
      </c>
      <c r="M5315" s="95">
        <f>M5316+M5317+M5318+M5319+M5331+M5335+M5336+M5337+M5338+M5339+M5340+M5341+M5349+M5350</f>
        <v>0</v>
      </c>
      <c r="N5315" s="95">
        <f>N5316+N5317+N5318+N5319+N5331+N5335+N5336+N5337+N5338+N5339+N5340+N5341+N5349+N5350</f>
        <v>0</v>
      </c>
      <c r="O5315" s="82" t="s">
        <v>146</v>
      </c>
      <c r="R5315" s="352">
        <f>L5315-[1]გადასახდელები!L5085</f>
        <v>0</v>
      </c>
    </row>
    <row r="5316" spans="2:18" ht="42.75" hidden="1" customHeight="1">
      <c r="B5316" s="36" t="str">
        <f t="shared" si="1721"/>
        <v>b</v>
      </c>
      <c r="C5316" s="42">
        <v>5</v>
      </c>
      <c r="D5316" s="42"/>
      <c r="F5316" s="343" t="s">
        <v>535</v>
      </c>
      <c r="G5316" s="48" t="s">
        <v>229</v>
      </c>
      <c r="H5316" s="101"/>
      <c r="I5316" s="97">
        <f t="shared" si="1731"/>
        <v>0</v>
      </c>
      <c r="J5316" s="102"/>
      <c r="K5316" s="102"/>
      <c r="L5316" s="97">
        <f t="shared" si="1730"/>
        <v>0</v>
      </c>
      <c r="M5316" s="102"/>
      <c r="N5316" s="102"/>
      <c r="R5316" s="352">
        <f>L5316-[1]გადასახდელები!L5086</f>
        <v>0</v>
      </c>
    </row>
    <row r="5317" spans="2:18" ht="30.75" hidden="1" customHeight="1">
      <c r="B5317" s="36" t="str">
        <f t="shared" si="1721"/>
        <v>b</v>
      </c>
      <c r="C5317" s="42">
        <v>5</v>
      </c>
      <c r="D5317" s="42"/>
      <c r="F5317" s="343" t="s">
        <v>599</v>
      </c>
      <c r="G5317" s="49" t="s">
        <v>196</v>
      </c>
      <c r="H5317" s="101"/>
      <c r="I5317" s="97">
        <f t="shared" si="1731"/>
        <v>0</v>
      </c>
      <c r="J5317" s="102"/>
      <c r="K5317" s="102"/>
      <c r="L5317" s="97">
        <f t="shared" si="1730"/>
        <v>0</v>
      </c>
      <c r="M5317" s="102"/>
      <c r="N5317" s="102"/>
      <c r="R5317" s="352">
        <f>L5317-[1]გადასახდელები!L5087</f>
        <v>0</v>
      </c>
    </row>
    <row r="5318" spans="2:18" ht="60.75" hidden="1" customHeight="1">
      <c r="B5318" s="36" t="str">
        <f t="shared" si="1721"/>
        <v>b</v>
      </c>
      <c r="C5318" s="42">
        <v>5</v>
      </c>
      <c r="D5318" s="42"/>
      <c r="F5318" s="343" t="s">
        <v>536</v>
      </c>
      <c r="G5318" s="49" t="s">
        <v>230</v>
      </c>
      <c r="H5318" s="101"/>
      <c r="I5318" s="97">
        <f t="shared" si="1731"/>
        <v>0</v>
      </c>
      <c r="J5318" s="102"/>
      <c r="K5318" s="102"/>
      <c r="L5318" s="97">
        <f t="shared" si="1730"/>
        <v>0</v>
      </c>
      <c r="M5318" s="102"/>
      <c r="N5318" s="102"/>
      <c r="R5318" s="352">
        <f>L5318-[1]გადასახდელები!L5088</f>
        <v>0</v>
      </c>
    </row>
    <row r="5319" spans="2:18" ht="30.75" hidden="1" customHeight="1">
      <c r="B5319" s="36" t="str">
        <f t="shared" si="1721"/>
        <v>b</v>
      </c>
      <c r="C5319" s="42">
        <v>5</v>
      </c>
      <c r="D5319" s="42"/>
      <c r="F5319" s="342" t="s">
        <v>537</v>
      </c>
      <c r="G5319" s="48" t="s">
        <v>195</v>
      </c>
      <c r="H5319" s="96">
        <f>SUM(H5320:H5330)</f>
        <v>0</v>
      </c>
      <c r="I5319" s="97">
        <f t="shared" si="1731"/>
        <v>0</v>
      </c>
      <c r="J5319" s="98">
        <f>SUM(J5320:J5330)</f>
        <v>0</v>
      </c>
      <c r="K5319" s="98">
        <f>SUM(K5320:K5330)</f>
        <v>0</v>
      </c>
      <c r="L5319" s="97">
        <f t="shared" si="1730"/>
        <v>0</v>
      </c>
      <c r="M5319" s="98">
        <f>SUM(M5320:M5330)</f>
        <v>0</v>
      </c>
      <c r="N5319" s="98">
        <f>SUM(N5320:N5330)</f>
        <v>0</v>
      </c>
      <c r="O5319" s="82" t="s">
        <v>146</v>
      </c>
      <c r="R5319" s="352">
        <f>L5319-[1]გადასახდელები!L5089</f>
        <v>0</v>
      </c>
    </row>
    <row r="5320" spans="2:18" ht="20.25" hidden="1" customHeight="1">
      <c r="B5320" s="36" t="str">
        <f t="shared" si="1721"/>
        <v>b</v>
      </c>
      <c r="C5320" s="42">
        <v>6</v>
      </c>
      <c r="D5320" s="42"/>
      <c r="F5320" s="343" t="s">
        <v>600</v>
      </c>
      <c r="G5320" s="45" t="s">
        <v>181</v>
      </c>
      <c r="H5320" s="106"/>
      <c r="I5320" s="105">
        <f t="shared" si="1731"/>
        <v>0</v>
      </c>
      <c r="J5320" s="107"/>
      <c r="K5320" s="107"/>
      <c r="L5320" s="105">
        <f t="shared" si="1730"/>
        <v>0</v>
      </c>
      <c r="M5320" s="107"/>
      <c r="N5320" s="107"/>
      <c r="R5320" s="352">
        <f>L5320-[1]გადასახდელები!L5090</f>
        <v>0</v>
      </c>
    </row>
    <row r="5321" spans="2:18" ht="20.25" hidden="1" customHeight="1">
      <c r="B5321" s="36" t="str">
        <f t="shared" si="1721"/>
        <v>b</v>
      </c>
      <c r="C5321" s="42">
        <v>6</v>
      </c>
      <c r="D5321" s="42"/>
      <c r="F5321" s="343" t="s">
        <v>601</v>
      </c>
      <c r="G5321" s="45" t="s">
        <v>182</v>
      </c>
      <c r="H5321" s="106"/>
      <c r="I5321" s="105">
        <f t="shared" si="1731"/>
        <v>0</v>
      </c>
      <c r="J5321" s="107"/>
      <c r="K5321" s="107"/>
      <c r="L5321" s="105">
        <f t="shared" si="1730"/>
        <v>0</v>
      </c>
      <c r="M5321" s="107"/>
      <c r="N5321" s="107"/>
      <c r="R5321" s="352">
        <f>L5321-[1]გადასახდელები!L5091</f>
        <v>0</v>
      </c>
    </row>
    <row r="5322" spans="2:18" ht="20.25" hidden="1" customHeight="1">
      <c r="B5322" s="36" t="str">
        <f t="shared" si="1721"/>
        <v>b</v>
      </c>
      <c r="C5322" s="42">
        <v>6</v>
      </c>
      <c r="D5322" s="42"/>
      <c r="F5322" s="343" t="s">
        <v>602</v>
      </c>
      <c r="G5322" s="45" t="s">
        <v>183</v>
      </c>
      <c r="H5322" s="106"/>
      <c r="I5322" s="105">
        <f t="shared" si="1731"/>
        <v>0</v>
      </c>
      <c r="J5322" s="107"/>
      <c r="K5322" s="107"/>
      <c r="L5322" s="105">
        <f t="shared" si="1730"/>
        <v>0</v>
      </c>
      <c r="M5322" s="107"/>
      <c r="N5322" s="107"/>
      <c r="R5322" s="352">
        <f>L5322-[1]გადასახდელები!L5092</f>
        <v>0</v>
      </c>
    </row>
    <row r="5323" spans="2:18" ht="20.25" hidden="1" customHeight="1">
      <c r="B5323" s="36" t="str">
        <f t="shared" si="1721"/>
        <v>b</v>
      </c>
      <c r="C5323" s="42">
        <v>6</v>
      </c>
      <c r="D5323" s="42"/>
      <c r="F5323" s="343" t="s">
        <v>603</v>
      </c>
      <c r="G5323" s="45" t="s">
        <v>184</v>
      </c>
      <c r="H5323" s="106"/>
      <c r="I5323" s="105">
        <f t="shared" si="1731"/>
        <v>0</v>
      </c>
      <c r="J5323" s="107"/>
      <c r="K5323" s="107"/>
      <c r="L5323" s="105">
        <f t="shared" si="1730"/>
        <v>0</v>
      </c>
      <c r="M5323" s="107"/>
      <c r="N5323" s="107"/>
      <c r="R5323" s="352">
        <f>L5323-[1]გადასახდელები!L5093</f>
        <v>0</v>
      </c>
    </row>
    <row r="5324" spans="2:18" ht="20.25" hidden="1" customHeight="1">
      <c r="B5324" s="36" t="str">
        <f t="shared" si="1721"/>
        <v>b</v>
      </c>
      <c r="C5324" s="42">
        <v>6</v>
      </c>
      <c r="D5324" s="42"/>
      <c r="F5324" s="343" t="s">
        <v>538</v>
      </c>
      <c r="G5324" s="45" t="s">
        <v>185</v>
      </c>
      <c r="H5324" s="106"/>
      <c r="I5324" s="105">
        <f t="shared" si="1731"/>
        <v>0</v>
      </c>
      <c r="J5324" s="107"/>
      <c r="K5324" s="107"/>
      <c r="L5324" s="105">
        <f t="shared" si="1730"/>
        <v>0</v>
      </c>
      <c r="M5324" s="107"/>
      <c r="N5324" s="107"/>
      <c r="R5324" s="352">
        <f>L5324-[1]გადასახდელები!L5094</f>
        <v>0</v>
      </c>
    </row>
    <row r="5325" spans="2:18" ht="20.25" hidden="1" customHeight="1">
      <c r="B5325" s="36" t="str">
        <f t="shared" si="1721"/>
        <v>b</v>
      </c>
      <c r="C5325" s="42">
        <v>6</v>
      </c>
      <c r="D5325" s="42"/>
      <c r="F5325" s="343" t="s">
        <v>604</v>
      </c>
      <c r="G5325" s="45" t="s">
        <v>186</v>
      </c>
      <c r="H5325" s="106"/>
      <c r="I5325" s="105">
        <f t="shared" si="1731"/>
        <v>0</v>
      </c>
      <c r="J5325" s="107"/>
      <c r="K5325" s="107"/>
      <c r="L5325" s="105">
        <f t="shared" si="1730"/>
        <v>0</v>
      </c>
      <c r="M5325" s="107"/>
      <c r="N5325" s="107"/>
      <c r="R5325" s="352">
        <f>L5325-[1]გადასახდელები!L5095</f>
        <v>0</v>
      </c>
    </row>
    <row r="5326" spans="2:18" ht="20.25" hidden="1" customHeight="1">
      <c r="B5326" s="36" t="str">
        <f t="shared" si="1721"/>
        <v>b</v>
      </c>
      <c r="C5326" s="42">
        <v>6</v>
      </c>
      <c r="D5326" s="42"/>
      <c r="F5326" s="343" t="s">
        <v>605</v>
      </c>
      <c r="G5326" s="45" t="s">
        <v>187</v>
      </c>
      <c r="H5326" s="106"/>
      <c r="I5326" s="105">
        <f t="shared" si="1731"/>
        <v>0</v>
      </c>
      <c r="J5326" s="107"/>
      <c r="K5326" s="107"/>
      <c r="L5326" s="105">
        <f t="shared" si="1730"/>
        <v>0</v>
      </c>
      <c r="M5326" s="107"/>
      <c r="N5326" s="107"/>
      <c r="R5326" s="352">
        <f>L5326-[1]გადასახდელები!L5096</f>
        <v>0</v>
      </c>
    </row>
    <row r="5327" spans="2:18" ht="20.25" hidden="1" customHeight="1">
      <c r="B5327" s="36" t="str">
        <f t="shared" si="1721"/>
        <v>b</v>
      </c>
      <c r="C5327" s="42">
        <v>6</v>
      </c>
      <c r="D5327" s="42"/>
      <c r="F5327" s="343" t="s">
        <v>606</v>
      </c>
      <c r="G5327" s="45" t="s">
        <v>188</v>
      </c>
      <c r="H5327" s="106"/>
      <c r="I5327" s="105">
        <f t="shared" si="1731"/>
        <v>0</v>
      </c>
      <c r="J5327" s="107"/>
      <c r="K5327" s="107"/>
      <c r="L5327" s="105">
        <f t="shared" si="1730"/>
        <v>0</v>
      </c>
      <c r="M5327" s="107"/>
      <c r="N5327" s="107"/>
      <c r="R5327" s="352">
        <f>L5327-[1]გადასახდელები!L5097</f>
        <v>0</v>
      </c>
    </row>
    <row r="5328" spans="2:18" ht="20.25" hidden="1" customHeight="1">
      <c r="B5328" s="36" t="str">
        <f t="shared" si="1721"/>
        <v>b</v>
      </c>
      <c r="C5328" s="42">
        <v>6</v>
      </c>
      <c r="D5328" s="42"/>
      <c r="F5328" s="343" t="s">
        <v>607</v>
      </c>
      <c r="G5328" s="45" t="s">
        <v>189</v>
      </c>
      <c r="H5328" s="106"/>
      <c r="I5328" s="105">
        <f t="shared" si="1731"/>
        <v>0</v>
      </c>
      <c r="J5328" s="107"/>
      <c r="K5328" s="107"/>
      <c r="L5328" s="105">
        <f t="shared" si="1730"/>
        <v>0</v>
      </c>
      <c r="M5328" s="107"/>
      <c r="N5328" s="107"/>
      <c r="R5328" s="352">
        <f>L5328-[1]გადასახდელები!L5098</f>
        <v>0</v>
      </c>
    </row>
    <row r="5329" spans="2:18" ht="20.25" hidden="1" customHeight="1">
      <c r="B5329" s="36" t="str">
        <f t="shared" si="1721"/>
        <v>b</v>
      </c>
      <c r="C5329" s="42">
        <v>6</v>
      </c>
      <c r="D5329" s="42"/>
      <c r="F5329" s="343" t="s">
        <v>608</v>
      </c>
      <c r="G5329" s="45" t="s">
        <v>190</v>
      </c>
      <c r="H5329" s="106"/>
      <c r="I5329" s="105">
        <f t="shared" si="1731"/>
        <v>0</v>
      </c>
      <c r="J5329" s="107"/>
      <c r="K5329" s="107"/>
      <c r="L5329" s="105">
        <f t="shared" si="1730"/>
        <v>0</v>
      </c>
      <c r="M5329" s="107"/>
      <c r="N5329" s="107"/>
      <c r="R5329" s="352">
        <f>L5329-[1]გადასახდელები!L5099</f>
        <v>0</v>
      </c>
    </row>
    <row r="5330" spans="2:18" ht="30.75" hidden="1" customHeight="1">
      <c r="B5330" s="36" t="str">
        <f t="shared" si="1721"/>
        <v>b</v>
      </c>
      <c r="C5330" s="42">
        <v>6</v>
      </c>
      <c r="D5330" s="42"/>
      <c r="F5330" s="343" t="s">
        <v>539</v>
      </c>
      <c r="G5330" s="45" t="s">
        <v>231</v>
      </c>
      <c r="H5330" s="106"/>
      <c r="I5330" s="105">
        <f t="shared" si="1731"/>
        <v>0</v>
      </c>
      <c r="J5330" s="107"/>
      <c r="K5330" s="107"/>
      <c r="L5330" s="105">
        <f t="shared" si="1730"/>
        <v>0</v>
      </c>
      <c r="M5330" s="107"/>
      <c r="N5330" s="107"/>
      <c r="R5330" s="352">
        <f>L5330-[1]გადასახდელები!L5100</f>
        <v>0</v>
      </c>
    </row>
    <row r="5331" spans="2:18" ht="20.25" hidden="1" customHeight="1">
      <c r="B5331" s="36" t="str">
        <f t="shared" si="1721"/>
        <v>b</v>
      </c>
      <c r="C5331" s="42">
        <v>5</v>
      </c>
      <c r="D5331" s="42"/>
      <c r="F5331" s="342" t="s">
        <v>609</v>
      </c>
      <c r="G5331" s="48" t="s">
        <v>197</v>
      </c>
      <c r="H5331" s="96">
        <f>SUM(H5332:H5334)</f>
        <v>0</v>
      </c>
      <c r="I5331" s="97">
        <f t="shared" si="1731"/>
        <v>0</v>
      </c>
      <c r="J5331" s="98">
        <f>SUM(J5332:J5334)</f>
        <v>0</v>
      </c>
      <c r="K5331" s="98">
        <f>SUM(K5332:K5334)</f>
        <v>0</v>
      </c>
      <c r="L5331" s="97">
        <f t="shared" si="1730"/>
        <v>0</v>
      </c>
      <c r="M5331" s="98">
        <f>SUM(M5332:M5334)</f>
        <v>0</v>
      </c>
      <c r="N5331" s="98">
        <f>SUM(N5332:N5334)</f>
        <v>0</v>
      </c>
      <c r="O5331" s="82" t="s">
        <v>146</v>
      </c>
      <c r="R5331" s="352">
        <f>L5331-[1]გადასახდელები!L5101</f>
        <v>0</v>
      </c>
    </row>
    <row r="5332" spans="2:18" ht="20.25" hidden="1" customHeight="1">
      <c r="B5332" s="36" t="str">
        <f t="shared" si="1721"/>
        <v>b</v>
      </c>
      <c r="C5332" s="42">
        <v>6</v>
      </c>
      <c r="D5332" s="42"/>
      <c r="F5332" s="343" t="s">
        <v>610</v>
      </c>
      <c r="G5332" s="45" t="s">
        <v>191</v>
      </c>
      <c r="H5332" s="106"/>
      <c r="I5332" s="105">
        <f t="shared" si="1731"/>
        <v>0</v>
      </c>
      <c r="J5332" s="107"/>
      <c r="K5332" s="107"/>
      <c r="L5332" s="105">
        <f t="shared" si="1730"/>
        <v>0</v>
      </c>
      <c r="M5332" s="107"/>
      <c r="N5332" s="107"/>
      <c r="R5332" s="352">
        <f>L5332-[1]გადასახდელები!L5102</f>
        <v>0</v>
      </c>
    </row>
    <row r="5333" spans="2:18" ht="20.25" hidden="1" customHeight="1">
      <c r="B5333" s="36" t="str">
        <f t="shared" si="1721"/>
        <v>b</v>
      </c>
      <c r="C5333" s="42">
        <v>6</v>
      </c>
      <c r="D5333" s="42"/>
      <c r="F5333" s="343" t="s">
        <v>611</v>
      </c>
      <c r="G5333" s="45" t="s">
        <v>192</v>
      </c>
      <c r="H5333" s="106"/>
      <c r="I5333" s="105">
        <f t="shared" si="1731"/>
        <v>0</v>
      </c>
      <c r="J5333" s="107"/>
      <c r="K5333" s="107"/>
      <c r="L5333" s="105">
        <f t="shared" si="1730"/>
        <v>0</v>
      </c>
      <c r="M5333" s="107"/>
      <c r="N5333" s="107"/>
      <c r="R5333" s="352">
        <f>L5333-[1]გადასახდელები!L5103</f>
        <v>0</v>
      </c>
    </row>
    <row r="5334" spans="2:18" ht="30.75" hidden="1" customHeight="1">
      <c r="B5334" s="36" t="str">
        <f t="shared" si="1721"/>
        <v>b</v>
      </c>
      <c r="C5334" s="42">
        <v>6</v>
      </c>
      <c r="D5334" s="42"/>
      <c r="F5334" s="343" t="s">
        <v>612</v>
      </c>
      <c r="G5334" s="45" t="s">
        <v>232</v>
      </c>
      <c r="H5334" s="106"/>
      <c r="I5334" s="105">
        <f t="shared" si="1731"/>
        <v>0</v>
      </c>
      <c r="J5334" s="107"/>
      <c r="K5334" s="107"/>
      <c r="L5334" s="105">
        <f t="shared" si="1730"/>
        <v>0</v>
      </c>
      <c r="M5334" s="107"/>
      <c r="N5334" s="107"/>
      <c r="R5334" s="352">
        <f>L5334-[1]გადასახდელები!L5104</f>
        <v>0</v>
      </c>
    </row>
    <row r="5335" spans="2:18" ht="30.75" hidden="1" customHeight="1">
      <c r="B5335" s="36" t="str">
        <f t="shared" si="1721"/>
        <v>b</v>
      </c>
      <c r="C5335" s="42">
        <v>5</v>
      </c>
      <c r="D5335" s="42"/>
      <c r="F5335" s="343" t="s">
        <v>613</v>
      </c>
      <c r="G5335" s="48" t="s">
        <v>233</v>
      </c>
      <c r="H5335" s="101"/>
      <c r="I5335" s="97">
        <f t="shared" si="1731"/>
        <v>0</v>
      </c>
      <c r="J5335" s="102"/>
      <c r="K5335" s="102"/>
      <c r="L5335" s="97">
        <f t="shared" si="1730"/>
        <v>0</v>
      </c>
      <c r="M5335" s="102"/>
      <c r="N5335" s="102"/>
      <c r="R5335" s="352">
        <f>L5335-[1]გადასახდელები!L5105</f>
        <v>0</v>
      </c>
    </row>
    <row r="5336" spans="2:18" ht="34.5" hidden="1" customHeight="1">
      <c r="B5336" s="36" t="str">
        <f t="shared" si="1721"/>
        <v>b</v>
      </c>
      <c r="C5336" s="42">
        <v>5</v>
      </c>
      <c r="D5336" s="42"/>
      <c r="F5336" s="343" t="s">
        <v>614</v>
      </c>
      <c r="G5336" s="50" t="s">
        <v>367</v>
      </c>
      <c r="H5336" s="101"/>
      <c r="I5336" s="97">
        <f t="shared" si="1731"/>
        <v>0</v>
      </c>
      <c r="J5336" s="102"/>
      <c r="K5336" s="102"/>
      <c r="L5336" s="97">
        <f t="shared" si="1730"/>
        <v>0</v>
      </c>
      <c r="M5336" s="102"/>
      <c r="N5336" s="102"/>
      <c r="R5336" s="352">
        <f>L5336-[1]გადასახდელები!L5106</f>
        <v>0</v>
      </c>
    </row>
    <row r="5337" spans="2:18" ht="34.5" hidden="1" customHeight="1">
      <c r="B5337" s="36" t="str">
        <f t="shared" si="1721"/>
        <v>b</v>
      </c>
      <c r="C5337" s="42">
        <v>5</v>
      </c>
      <c r="D5337" s="42"/>
      <c r="F5337" s="343" t="s">
        <v>540</v>
      </c>
      <c r="G5337" s="48" t="s">
        <v>234</v>
      </c>
      <c r="H5337" s="101"/>
      <c r="I5337" s="97">
        <f t="shared" si="1731"/>
        <v>0</v>
      </c>
      <c r="J5337" s="102"/>
      <c r="K5337" s="102"/>
      <c r="L5337" s="97">
        <f t="shared" si="1730"/>
        <v>0</v>
      </c>
      <c r="M5337" s="102"/>
      <c r="N5337" s="102"/>
      <c r="R5337" s="352">
        <f>L5337-[1]გადასახდელები!L5107</f>
        <v>0</v>
      </c>
    </row>
    <row r="5338" spans="2:18" ht="50.25" hidden="1" customHeight="1">
      <c r="B5338" s="36" t="str">
        <f t="shared" si="1721"/>
        <v>b</v>
      </c>
      <c r="C5338" s="42">
        <v>5</v>
      </c>
      <c r="D5338" s="42"/>
      <c r="F5338" s="343" t="s">
        <v>541</v>
      </c>
      <c r="G5338" s="48" t="s">
        <v>235</v>
      </c>
      <c r="H5338" s="101"/>
      <c r="I5338" s="97">
        <f t="shared" si="1731"/>
        <v>0</v>
      </c>
      <c r="J5338" s="102"/>
      <c r="K5338" s="102"/>
      <c r="L5338" s="97">
        <f t="shared" si="1730"/>
        <v>0</v>
      </c>
      <c r="M5338" s="102"/>
      <c r="N5338" s="102"/>
      <c r="R5338" s="352">
        <f>L5338-[1]გადასახდელები!L5108</f>
        <v>0</v>
      </c>
    </row>
    <row r="5339" spans="2:18" ht="20.25" hidden="1" customHeight="1">
      <c r="B5339" s="36" t="str">
        <f t="shared" si="1721"/>
        <v>b</v>
      </c>
      <c r="C5339" s="42">
        <v>5</v>
      </c>
      <c r="D5339" s="42"/>
      <c r="F5339" s="343" t="s">
        <v>542</v>
      </c>
      <c r="G5339" s="48" t="s">
        <v>236</v>
      </c>
      <c r="H5339" s="101"/>
      <c r="I5339" s="97">
        <f t="shared" si="1731"/>
        <v>0</v>
      </c>
      <c r="J5339" s="102"/>
      <c r="K5339" s="102"/>
      <c r="L5339" s="97">
        <f t="shared" si="1730"/>
        <v>0</v>
      </c>
      <c r="M5339" s="102"/>
      <c r="N5339" s="102"/>
      <c r="R5339" s="352">
        <f>L5339-[1]გადასახდელები!L5109</f>
        <v>0</v>
      </c>
    </row>
    <row r="5340" spans="2:18" ht="20.25" hidden="1" customHeight="1">
      <c r="B5340" s="36" t="str">
        <f t="shared" si="1721"/>
        <v>b</v>
      </c>
      <c r="C5340" s="42">
        <v>5</v>
      </c>
      <c r="D5340" s="42"/>
      <c r="F5340" s="343" t="s">
        <v>543</v>
      </c>
      <c r="G5340" s="48" t="s">
        <v>237</v>
      </c>
      <c r="H5340" s="101"/>
      <c r="I5340" s="97">
        <f t="shared" si="1731"/>
        <v>0</v>
      </c>
      <c r="J5340" s="102"/>
      <c r="K5340" s="102"/>
      <c r="L5340" s="97">
        <f t="shared" si="1730"/>
        <v>0</v>
      </c>
      <c r="M5340" s="102"/>
      <c r="N5340" s="102"/>
      <c r="R5340" s="352">
        <f>L5340-[1]გადასახდელები!L5110</f>
        <v>0</v>
      </c>
    </row>
    <row r="5341" spans="2:18" ht="20.25" hidden="1" customHeight="1">
      <c r="B5341" s="36" t="str">
        <f t="shared" si="1721"/>
        <v>b</v>
      </c>
      <c r="C5341" s="42">
        <v>5</v>
      </c>
      <c r="D5341" s="42"/>
      <c r="F5341" s="342" t="s">
        <v>544</v>
      </c>
      <c r="G5341" s="48" t="s">
        <v>238</v>
      </c>
      <c r="H5341" s="96">
        <f>SUM(H5342:H5348)</f>
        <v>0</v>
      </c>
      <c r="I5341" s="97">
        <f t="shared" si="1731"/>
        <v>0</v>
      </c>
      <c r="J5341" s="98">
        <f>SUM(J5342:J5348)</f>
        <v>0</v>
      </c>
      <c r="K5341" s="98">
        <f>SUM(K5342:K5348)</f>
        <v>0</v>
      </c>
      <c r="L5341" s="97">
        <f t="shared" si="1730"/>
        <v>0</v>
      </c>
      <c r="M5341" s="98">
        <f>SUM(M5342:M5348)</f>
        <v>0</v>
      </c>
      <c r="N5341" s="98">
        <f>SUM(N5342:N5348)</f>
        <v>0</v>
      </c>
      <c r="O5341" s="82" t="s">
        <v>146</v>
      </c>
      <c r="R5341" s="352">
        <f>L5341-[1]გადასახდელები!L5111</f>
        <v>0</v>
      </c>
    </row>
    <row r="5342" spans="2:18" ht="23.25" hidden="1" customHeight="1">
      <c r="B5342" s="36" t="str">
        <f t="shared" si="1721"/>
        <v>b</v>
      </c>
      <c r="C5342" s="42">
        <v>6</v>
      </c>
      <c r="D5342" s="42"/>
      <c r="F5342" s="343" t="s">
        <v>545</v>
      </c>
      <c r="G5342" s="45" t="s">
        <v>198</v>
      </c>
      <c r="H5342" s="106"/>
      <c r="I5342" s="105">
        <f t="shared" si="1731"/>
        <v>0</v>
      </c>
      <c r="J5342" s="107"/>
      <c r="K5342" s="107"/>
      <c r="L5342" s="105">
        <f t="shared" si="1730"/>
        <v>0</v>
      </c>
      <c r="M5342" s="107"/>
      <c r="N5342" s="107"/>
      <c r="R5342" s="352">
        <f>L5342-[1]გადასახდელები!L5112</f>
        <v>0</v>
      </c>
    </row>
    <row r="5343" spans="2:18" ht="20.25" hidden="1" customHeight="1">
      <c r="B5343" s="36" t="str">
        <f t="shared" si="1721"/>
        <v>b</v>
      </c>
      <c r="C5343" s="42">
        <v>6</v>
      </c>
      <c r="D5343" s="42"/>
      <c r="F5343" s="343" t="s">
        <v>546</v>
      </c>
      <c r="G5343" s="45" t="s">
        <v>199</v>
      </c>
      <c r="H5343" s="106"/>
      <c r="I5343" s="105">
        <f t="shared" si="1731"/>
        <v>0</v>
      </c>
      <c r="J5343" s="107"/>
      <c r="K5343" s="107"/>
      <c r="L5343" s="105">
        <f t="shared" si="1730"/>
        <v>0</v>
      </c>
      <c r="M5343" s="107"/>
      <c r="N5343" s="107"/>
      <c r="R5343" s="352">
        <f>L5343-[1]გადასახდელები!L5113</f>
        <v>0</v>
      </c>
    </row>
    <row r="5344" spans="2:18" ht="23.25" hidden="1" customHeight="1">
      <c r="B5344" s="36" t="str">
        <f t="shared" si="1721"/>
        <v>b</v>
      </c>
      <c r="C5344" s="42">
        <v>6</v>
      </c>
      <c r="D5344" s="42"/>
      <c r="F5344" s="343" t="s">
        <v>547</v>
      </c>
      <c r="G5344" s="45" t="s">
        <v>200</v>
      </c>
      <c r="H5344" s="106"/>
      <c r="I5344" s="105">
        <f t="shared" si="1731"/>
        <v>0</v>
      </c>
      <c r="J5344" s="107"/>
      <c r="K5344" s="107"/>
      <c r="L5344" s="105">
        <f t="shared" si="1730"/>
        <v>0</v>
      </c>
      <c r="M5344" s="107"/>
      <c r="N5344" s="107"/>
      <c r="R5344" s="352">
        <f>L5344-[1]გადასახდელები!L5114</f>
        <v>0</v>
      </c>
    </row>
    <row r="5345" spans="2:18" ht="31.5" hidden="1" customHeight="1">
      <c r="B5345" s="36" t="str">
        <f t="shared" si="1721"/>
        <v>b</v>
      </c>
      <c r="C5345" s="42">
        <v>6</v>
      </c>
      <c r="D5345" s="42"/>
      <c r="F5345" s="343" t="s">
        <v>615</v>
      </c>
      <c r="G5345" s="45" t="s">
        <v>201</v>
      </c>
      <c r="H5345" s="106"/>
      <c r="I5345" s="105">
        <f t="shared" si="1731"/>
        <v>0</v>
      </c>
      <c r="J5345" s="107"/>
      <c r="K5345" s="107"/>
      <c r="L5345" s="105">
        <f t="shared" si="1730"/>
        <v>0</v>
      </c>
      <c r="M5345" s="107"/>
      <c r="N5345" s="107"/>
      <c r="R5345" s="352">
        <f>L5345-[1]გადასახდელები!L5115</f>
        <v>0</v>
      </c>
    </row>
    <row r="5346" spans="2:18" ht="33.75" hidden="1" customHeight="1">
      <c r="B5346" s="36" t="str">
        <f t="shared" si="1721"/>
        <v>b</v>
      </c>
      <c r="C5346" s="42">
        <v>6</v>
      </c>
      <c r="D5346" s="42"/>
      <c r="F5346" s="343" t="s">
        <v>548</v>
      </c>
      <c r="G5346" s="45" t="s">
        <v>239</v>
      </c>
      <c r="H5346" s="106"/>
      <c r="I5346" s="105">
        <f t="shared" si="1731"/>
        <v>0</v>
      </c>
      <c r="J5346" s="107"/>
      <c r="K5346" s="107"/>
      <c r="L5346" s="105">
        <f t="shared" si="1730"/>
        <v>0</v>
      </c>
      <c r="M5346" s="107"/>
      <c r="N5346" s="107"/>
      <c r="R5346" s="352">
        <f>L5346-[1]გადასახდელები!L5116</f>
        <v>0</v>
      </c>
    </row>
    <row r="5347" spans="2:18" ht="34.5" hidden="1" customHeight="1">
      <c r="B5347" s="36" t="str">
        <f t="shared" si="1721"/>
        <v>b</v>
      </c>
      <c r="C5347" s="42">
        <v>6</v>
      </c>
      <c r="D5347" s="42"/>
      <c r="F5347" s="343" t="s">
        <v>616</v>
      </c>
      <c r="G5347" s="45" t="s">
        <v>240</v>
      </c>
      <c r="H5347" s="106"/>
      <c r="I5347" s="105">
        <f t="shared" si="1731"/>
        <v>0</v>
      </c>
      <c r="J5347" s="107"/>
      <c r="K5347" s="107"/>
      <c r="L5347" s="105">
        <f t="shared" si="1730"/>
        <v>0</v>
      </c>
      <c r="M5347" s="107"/>
      <c r="N5347" s="107"/>
      <c r="R5347" s="352">
        <f>L5347-[1]გადასახდელები!L5117</f>
        <v>0</v>
      </c>
    </row>
    <row r="5348" spans="2:18" ht="33.75" hidden="1" customHeight="1">
      <c r="B5348" s="36" t="str">
        <f t="shared" si="1721"/>
        <v>b</v>
      </c>
      <c r="C5348" s="42">
        <v>6</v>
      </c>
      <c r="D5348" s="42"/>
      <c r="F5348" s="343" t="s">
        <v>617</v>
      </c>
      <c r="G5348" s="45" t="s">
        <v>241</v>
      </c>
      <c r="H5348" s="106"/>
      <c r="I5348" s="105">
        <f t="shared" si="1731"/>
        <v>0</v>
      </c>
      <c r="J5348" s="107"/>
      <c r="K5348" s="107"/>
      <c r="L5348" s="105">
        <f t="shared" si="1730"/>
        <v>0</v>
      </c>
      <c r="M5348" s="107"/>
      <c r="N5348" s="107"/>
      <c r="R5348" s="352">
        <f>L5348-[1]გადასახდელები!L5118</f>
        <v>0</v>
      </c>
    </row>
    <row r="5349" spans="2:18" ht="34.5" hidden="1" customHeight="1">
      <c r="B5349" s="36" t="str">
        <f t="shared" si="1721"/>
        <v>b</v>
      </c>
      <c r="C5349" s="42">
        <v>5</v>
      </c>
      <c r="D5349" s="42"/>
      <c r="F5349" s="343" t="s">
        <v>618</v>
      </c>
      <c r="G5349" s="48" t="s">
        <v>242</v>
      </c>
      <c r="H5349" s="109"/>
      <c r="I5349" s="97">
        <f t="shared" si="1731"/>
        <v>0</v>
      </c>
      <c r="J5349" s="110"/>
      <c r="K5349" s="110"/>
      <c r="L5349" s="97">
        <f t="shared" si="1730"/>
        <v>0</v>
      </c>
      <c r="M5349" s="110"/>
      <c r="N5349" s="110"/>
      <c r="R5349" s="352">
        <f>L5349-[1]გადასახდელები!L5119</f>
        <v>0</v>
      </c>
    </row>
    <row r="5350" spans="2:18" ht="24.75" hidden="1" customHeight="1">
      <c r="B5350" s="36" t="str">
        <f t="shared" si="1721"/>
        <v>b</v>
      </c>
      <c r="C5350" s="42">
        <v>5</v>
      </c>
      <c r="D5350" s="42"/>
      <c r="F5350" s="343" t="s">
        <v>549</v>
      </c>
      <c r="G5350" s="48" t="s">
        <v>243</v>
      </c>
      <c r="H5350" s="109"/>
      <c r="I5350" s="97">
        <f t="shared" si="1731"/>
        <v>0</v>
      </c>
      <c r="J5350" s="110"/>
      <c r="K5350" s="110"/>
      <c r="L5350" s="97">
        <f t="shared" si="1730"/>
        <v>0</v>
      </c>
      <c r="M5350" s="110"/>
      <c r="N5350" s="110"/>
      <c r="R5350" s="352">
        <f>L5350-[1]გადასახდელები!L5120</f>
        <v>0</v>
      </c>
    </row>
    <row r="5351" spans="2:18" ht="27.75" hidden="1" customHeight="1">
      <c r="B5351" s="36" t="str">
        <f t="shared" si="1721"/>
        <v>b</v>
      </c>
      <c r="C5351" s="42">
        <v>4</v>
      </c>
      <c r="D5351" s="42"/>
      <c r="F5351" s="343" t="s">
        <v>550</v>
      </c>
      <c r="G5351" s="47" t="s">
        <v>244</v>
      </c>
      <c r="H5351" s="103"/>
      <c r="I5351" s="108">
        <f t="shared" si="1731"/>
        <v>0</v>
      </c>
      <c r="J5351" s="104"/>
      <c r="K5351" s="104"/>
      <c r="L5351" s="108">
        <f t="shared" si="1730"/>
        <v>0</v>
      </c>
      <c r="M5351" s="104"/>
      <c r="N5351" s="104"/>
      <c r="R5351" s="352">
        <f>L5351-[1]გადასახდელები!L5121</f>
        <v>0</v>
      </c>
    </row>
    <row r="5352" spans="2:18" ht="23.25" hidden="1" customHeight="1">
      <c r="B5352" s="36" t="str">
        <f t="shared" si="1721"/>
        <v>b</v>
      </c>
      <c r="C5352" s="42">
        <v>4</v>
      </c>
      <c r="D5352" s="42"/>
      <c r="F5352" s="343" t="s">
        <v>619</v>
      </c>
      <c r="G5352" s="47" t="s">
        <v>245</v>
      </c>
      <c r="H5352" s="103"/>
      <c r="I5352" s="108">
        <f t="shared" si="1731"/>
        <v>0</v>
      </c>
      <c r="J5352" s="104"/>
      <c r="K5352" s="104"/>
      <c r="L5352" s="108">
        <f t="shared" si="1730"/>
        <v>0</v>
      </c>
      <c r="M5352" s="104"/>
      <c r="N5352" s="104"/>
      <c r="R5352" s="352">
        <f>L5352-[1]გადასახდელები!L5122</f>
        <v>0</v>
      </c>
    </row>
    <row r="5353" spans="2:18" ht="24" hidden="1" customHeight="1">
      <c r="B5353" s="36" t="str">
        <f t="shared" si="1721"/>
        <v>b</v>
      </c>
      <c r="C5353" s="42">
        <v>4</v>
      </c>
      <c r="D5353" s="42"/>
      <c r="F5353" s="343" t="s">
        <v>620</v>
      </c>
      <c r="G5353" s="47" t="s">
        <v>246</v>
      </c>
      <c r="H5353" s="103"/>
      <c r="I5353" s="108">
        <f t="shared" si="1731"/>
        <v>0</v>
      </c>
      <c r="J5353" s="104"/>
      <c r="K5353" s="104"/>
      <c r="L5353" s="108">
        <f t="shared" si="1730"/>
        <v>0</v>
      </c>
      <c r="M5353" s="104"/>
      <c r="N5353" s="104"/>
      <c r="R5353" s="352">
        <f>L5353-[1]გადასახდელები!L5123</f>
        <v>0</v>
      </c>
    </row>
    <row r="5354" spans="2:18" ht="34.5" hidden="1" customHeight="1">
      <c r="B5354" s="36" t="str">
        <f t="shared" si="1721"/>
        <v>b</v>
      </c>
      <c r="C5354" s="42">
        <v>4</v>
      </c>
      <c r="D5354" s="42"/>
      <c r="F5354" s="343" t="s">
        <v>551</v>
      </c>
      <c r="G5354" s="47" t="s">
        <v>247</v>
      </c>
      <c r="H5354" s="103"/>
      <c r="I5354" s="108">
        <f t="shared" si="1731"/>
        <v>0</v>
      </c>
      <c r="J5354" s="104"/>
      <c r="K5354" s="104"/>
      <c r="L5354" s="108">
        <f t="shared" si="1730"/>
        <v>0</v>
      </c>
      <c r="M5354" s="104"/>
      <c r="N5354" s="104"/>
      <c r="R5354" s="352">
        <f>L5354-[1]გადასახდელები!L5124</f>
        <v>0</v>
      </c>
    </row>
    <row r="5355" spans="2:18" ht="33" hidden="1" customHeight="1">
      <c r="B5355" s="36" t="str">
        <f t="shared" si="1721"/>
        <v>b</v>
      </c>
      <c r="C5355" s="42">
        <v>4</v>
      </c>
      <c r="D5355" s="42"/>
      <c r="F5355" s="342" t="s">
        <v>552</v>
      </c>
      <c r="G5355" s="47" t="s">
        <v>248</v>
      </c>
      <c r="H5355" s="93">
        <f>SUM(H5356:H5361)</f>
        <v>0</v>
      </c>
      <c r="I5355" s="94">
        <f t="shared" si="1731"/>
        <v>0</v>
      </c>
      <c r="J5355" s="95">
        <f>SUM(J5356:J5361)</f>
        <v>0</v>
      </c>
      <c r="K5355" s="95">
        <f>SUM(K5356:K5361)</f>
        <v>0</v>
      </c>
      <c r="L5355" s="94">
        <f t="shared" si="1730"/>
        <v>0</v>
      </c>
      <c r="M5355" s="95">
        <f>SUM(M5356:M5361)</f>
        <v>0</v>
      </c>
      <c r="N5355" s="95">
        <f>SUM(N5356:N5361)</f>
        <v>0</v>
      </c>
      <c r="O5355" s="82" t="s">
        <v>146</v>
      </c>
      <c r="R5355" s="352">
        <f>L5355-[1]გადასახდელები!L5125</f>
        <v>0</v>
      </c>
    </row>
    <row r="5356" spans="2:18" ht="20.25" hidden="1" customHeight="1">
      <c r="B5356" s="36" t="str">
        <f t="shared" si="1721"/>
        <v>b</v>
      </c>
      <c r="C5356" s="42">
        <v>5</v>
      </c>
      <c r="D5356" s="42"/>
      <c r="F5356" s="343" t="s">
        <v>553</v>
      </c>
      <c r="G5356" s="48" t="s">
        <v>249</v>
      </c>
      <c r="H5356" s="109"/>
      <c r="I5356" s="97">
        <f t="shared" si="1731"/>
        <v>0</v>
      </c>
      <c r="J5356" s="110"/>
      <c r="K5356" s="110"/>
      <c r="L5356" s="97">
        <f t="shared" si="1730"/>
        <v>0</v>
      </c>
      <c r="M5356" s="110"/>
      <c r="N5356" s="110"/>
      <c r="Q5356" s="17">
        <f>82+55</f>
        <v>137</v>
      </c>
      <c r="R5356" s="352">
        <f>L5356-[1]გადასახდელები!L5126</f>
        <v>0</v>
      </c>
    </row>
    <row r="5357" spans="2:18" ht="20.25" hidden="1" customHeight="1">
      <c r="B5357" s="36" t="str">
        <f t="shared" ref="B5357:B5420" si="1732">IF(H5357+I5357+L5357&gt;0,"a","b")</f>
        <v>b</v>
      </c>
      <c r="C5357" s="42">
        <v>5</v>
      </c>
      <c r="D5357" s="42"/>
      <c r="F5357" s="343" t="s">
        <v>554</v>
      </c>
      <c r="G5357" s="48" t="s">
        <v>250</v>
      </c>
      <c r="H5357" s="109"/>
      <c r="I5357" s="97">
        <f t="shared" si="1731"/>
        <v>0</v>
      </c>
      <c r="J5357" s="110"/>
      <c r="K5357" s="110"/>
      <c r="L5357" s="97">
        <f t="shared" si="1730"/>
        <v>0</v>
      </c>
      <c r="M5357" s="110"/>
      <c r="N5357" s="110"/>
      <c r="R5357" s="352">
        <f>L5357-[1]გადასახდელები!L5127</f>
        <v>0</v>
      </c>
    </row>
    <row r="5358" spans="2:18" ht="35.25" hidden="1" customHeight="1">
      <c r="B5358" s="36" t="str">
        <f t="shared" si="1732"/>
        <v>b</v>
      </c>
      <c r="C5358" s="42">
        <v>5</v>
      </c>
      <c r="D5358" s="42"/>
      <c r="F5358" s="343" t="s">
        <v>555</v>
      </c>
      <c r="G5358" s="48" t="s">
        <v>251</v>
      </c>
      <c r="H5358" s="109"/>
      <c r="I5358" s="97">
        <f t="shared" si="1731"/>
        <v>0</v>
      </c>
      <c r="J5358" s="110"/>
      <c r="K5358" s="110"/>
      <c r="L5358" s="97">
        <f t="shared" si="1730"/>
        <v>0</v>
      </c>
      <c r="M5358" s="110"/>
      <c r="N5358" s="110"/>
      <c r="R5358" s="352">
        <f>L5358-[1]გადასახდელები!L5128</f>
        <v>0</v>
      </c>
    </row>
    <row r="5359" spans="2:18" ht="20.25" hidden="1" customHeight="1">
      <c r="B5359" s="36" t="str">
        <f t="shared" si="1732"/>
        <v>b</v>
      </c>
      <c r="C5359" s="42">
        <v>5</v>
      </c>
      <c r="D5359" s="42"/>
      <c r="F5359" s="343" t="s">
        <v>621</v>
      </c>
      <c r="G5359" s="48" t="s">
        <v>252</v>
      </c>
      <c r="H5359" s="109"/>
      <c r="I5359" s="97">
        <f t="shared" si="1731"/>
        <v>0</v>
      </c>
      <c r="J5359" s="110"/>
      <c r="K5359" s="110"/>
      <c r="L5359" s="97">
        <f t="shared" si="1730"/>
        <v>0</v>
      </c>
      <c r="M5359" s="110"/>
      <c r="N5359" s="110"/>
      <c r="R5359" s="352">
        <f>L5359-[1]გადასახდელები!L5129</f>
        <v>0</v>
      </c>
    </row>
    <row r="5360" spans="2:18" ht="30.75" hidden="1" customHeight="1">
      <c r="B5360" s="36" t="str">
        <f t="shared" si="1732"/>
        <v>b</v>
      </c>
      <c r="C5360" s="42">
        <v>5</v>
      </c>
      <c r="D5360" s="42"/>
      <c r="F5360" s="343" t="s">
        <v>622</v>
      </c>
      <c r="G5360" s="48" t="s">
        <v>253</v>
      </c>
      <c r="H5360" s="109"/>
      <c r="I5360" s="97">
        <f t="shared" si="1731"/>
        <v>0</v>
      </c>
      <c r="J5360" s="110"/>
      <c r="K5360" s="110"/>
      <c r="L5360" s="97">
        <f t="shared" ref="L5360:L5525" si="1733">M5360+N5360</f>
        <v>0</v>
      </c>
      <c r="M5360" s="110"/>
      <c r="N5360" s="110"/>
      <c r="R5360" s="352">
        <f>L5360-[1]გადასახდელები!L5130</f>
        <v>0</v>
      </c>
    </row>
    <row r="5361" spans="2:18" ht="30.75" hidden="1" customHeight="1">
      <c r="B5361" s="36" t="str">
        <f t="shared" si="1732"/>
        <v>b</v>
      </c>
      <c r="C5361" s="42">
        <v>5</v>
      </c>
      <c r="D5361" s="42"/>
      <c r="F5361" s="343" t="s">
        <v>556</v>
      </c>
      <c r="G5361" s="48" t="s">
        <v>254</v>
      </c>
      <c r="H5361" s="109"/>
      <c r="I5361" s="97">
        <f t="shared" si="1731"/>
        <v>0</v>
      </c>
      <c r="J5361" s="110"/>
      <c r="K5361" s="110"/>
      <c r="L5361" s="97">
        <f t="shared" si="1733"/>
        <v>0</v>
      </c>
      <c r="M5361" s="110"/>
      <c r="N5361" s="110"/>
      <c r="R5361" s="352">
        <f>L5361-[1]გადასახდელები!L5131</f>
        <v>0</v>
      </c>
    </row>
    <row r="5362" spans="2:18" ht="20.25" hidden="1" customHeight="1">
      <c r="B5362" s="36" t="str">
        <f t="shared" si="1732"/>
        <v>b</v>
      </c>
      <c r="C5362" s="42">
        <v>4</v>
      </c>
      <c r="D5362" s="42"/>
      <c r="F5362" s="343" t="s">
        <v>623</v>
      </c>
      <c r="G5362" s="47" t="s">
        <v>255</v>
      </c>
      <c r="H5362" s="103"/>
      <c r="I5362" s="94">
        <f t="shared" si="1731"/>
        <v>0</v>
      </c>
      <c r="J5362" s="104"/>
      <c r="K5362" s="104"/>
      <c r="L5362" s="94">
        <f t="shared" si="1733"/>
        <v>0</v>
      </c>
      <c r="M5362" s="104"/>
      <c r="N5362" s="104"/>
      <c r="R5362" s="352">
        <f>L5362-[1]გადასახდელები!L5132</f>
        <v>0</v>
      </c>
    </row>
    <row r="5363" spans="2:18" ht="20.25" hidden="1" customHeight="1">
      <c r="B5363" s="36" t="str">
        <f t="shared" si="1732"/>
        <v>b</v>
      </c>
      <c r="C5363" s="42">
        <v>4</v>
      </c>
      <c r="D5363" s="42"/>
      <c r="F5363" s="342" t="s">
        <v>557</v>
      </c>
      <c r="G5363" s="47" t="s">
        <v>256</v>
      </c>
      <c r="H5363" s="93">
        <f>SUM(H5364:H5376)</f>
        <v>0</v>
      </c>
      <c r="I5363" s="94">
        <f t="shared" si="1731"/>
        <v>0</v>
      </c>
      <c r="J5363" s="95">
        <f>SUM(J5364:J5376)</f>
        <v>0</v>
      </c>
      <c r="K5363" s="95">
        <f>SUM(K5364:K5376)</f>
        <v>0</v>
      </c>
      <c r="L5363" s="94">
        <f t="shared" si="1733"/>
        <v>0</v>
      </c>
      <c r="M5363" s="95">
        <f>SUM(M5364:M5376)</f>
        <v>0</v>
      </c>
      <c r="N5363" s="95">
        <f>SUM(N5364:N5376)</f>
        <v>0</v>
      </c>
      <c r="O5363" s="82" t="s">
        <v>146</v>
      </c>
      <c r="R5363" s="352">
        <f>L5363-[1]გადასახდელები!L5133</f>
        <v>0</v>
      </c>
    </row>
    <row r="5364" spans="2:18" ht="20.25" hidden="1" customHeight="1">
      <c r="B5364" s="36" t="str">
        <f t="shared" si="1732"/>
        <v>b</v>
      </c>
      <c r="C5364" s="42">
        <v>5</v>
      </c>
      <c r="D5364" s="42"/>
      <c r="F5364" s="343" t="s">
        <v>624</v>
      </c>
      <c r="G5364" s="48" t="s">
        <v>257</v>
      </c>
      <c r="H5364" s="109"/>
      <c r="I5364" s="97">
        <f t="shared" si="1731"/>
        <v>0</v>
      </c>
      <c r="J5364" s="110"/>
      <c r="K5364" s="110"/>
      <c r="L5364" s="97">
        <f t="shared" si="1733"/>
        <v>0</v>
      </c>
      <c r="M5364" s="110"/>
      <c r="N5364" s="110"/>
      <c r="R5364" s="352">
        <f>L5364-[1]გადასახდელები!L5134</f>
        <v>0</v>
      </c>
    </row>
    <row r="5365" spans="2:18" ht="30" hidden="1" customHeight="1">
      <c r="B5365" s="36" t="str">
        <f t="shared" si="1732"/>
        <v>b</v>
      </c>
      <c r="C5365" s="42">
        <v>5</v>
      </c>
      <c r="D5365" s="42"/>
      <c r="F5365" s="343" t="s">
        <v>625</v>
      </c>
      <c r="G5365" s="48" t="s">
        <v>258</v>
      </c>
      <c r="H5365" s="109"/>
      <c r="I5365" s="97">
        <f t="shared" si="1731"/>
        <v>0</v>
      </c>
      <c r="J5365" s="110"/>
      <c r="K5365" s="110"/>
      <c r="L5365" s="97">
        <f t="shared" si="1733"/>
        <v>0</v>
      </c>
      <c r="M5365" s="110"/>
      <c r="N5365" s="110"/>
      <c r="R5365" s="352">
        <f>L5365-[1]გადასახდელები!L5135</f>
        <v>0</v>
      </c>
    </row>
    <row r="5366" spans="2:18" ht="22.5" hidden="1" customHeight="1">
      <c r="B5366" s="36" t="str">
        <f t="shared" si="1732"/>
        <v>b</v>
      </c>
      <c r="C5366" s="42">
        <v>5</v>
      </c>
      <c r="D5366" s="42"/>
      <c r="F5366" s="343" t="s">
        <v>558</v>
      </c>
      <c r="G5366" s="48" t="s">
        <v>259</v>
      </c>
      <c r="H5366" s="109"/>
      <c r="I5366" s="97">
        <f t="shared" si="1731"/>
        <v>0</v>
      </c>
      <c r="J5366" s="110"/>
      <c r="K5366" s="110"/>
      <c r="L5366" s="97">
        <f t="shared" si="1733"/>
        <v>0</v>
      </c>
      <c r="M5366" s="110"/>
      <c r="N5366" s="110"/>
      <c r="R5366" s="352">
        <f>L5366-[1]გადასახდელები!L5136</f>
        <v>0</v>
      </c>
    </row>
    <row r="5367" spans="2:18" ht="33.75" hidden="1" customHeight="1">
      <c r="B5367" s="36" t="str">
        <f t="shared" si="1732"/>
        <v>b</v>
      </c>
      <c r="C5367" s="42">
        <v>5</v>
      </c>
      <c r="D5367" s="42"/>
      <c r="F5367" s="343" t="s">
        <v>626</v>
      </c>
      <c r="G5367" s="48" t="s">
        <v>260</v>
      </c>
      <c r="H5367" s="109"/>
      <c r="I5367" s="97">
        <f t="shared" si="1731"/>
        <v>0</v>
      </c>
      <c r="J5367" s="110"/>
      <c r="K5367" s="110"/>
      <c r="L5367" s="97">
        <f t="shared" si="1733"/>
        <v>0</v>
      </c>
      <c r="M5367" s="110"/>
      <c r="N5367" s="110"/>
      <c r="R5367" s="352">
        <f>L5367-[1]გადასახდელები!L5137</f>
        <v>0</v>
      </c>
    </row>
    <row r="5368" spans="2:18" ht="24.75" hidden="1" customHeight="1">
      <c r="B5368" s="36" t="str">
        <f t="shared" si="1732"/>
        <v>b</v>
      </c>
      <c r="C5368" s="42">
        <v>5</v>
      </c>
      <c r="D5368" s="42"/>
      <c r="F5368" s="343" t="s">
        <v>627</v>
      </c>
      <c r="G5368" s="48" t="s">
        <v>261</v>
      </c>
      <c r="H5368" s="109"/>
      <c r="I5368" s="97">
        <f t="shared" si="1731"/>
        <v>0</v>
      </c>
      <c r="J5368" s="110"/>
      <c r="K5368" s="110"/>
      <c r="L5368" s="97">
        <f t="shared" si="1733"/>
        <v>0</v>
      </c>
      <c r="M5368" s="110"/>
      <c r="N5368" s="110"/>
      <c r="R5368" s="352">
        <f>L5368-[1]გადასახდელები!L5138</f>
        <v>0</v>
      </c>
    </row>
    <row r="5369" spans="2:18" ht="35.25" hidden="1" customHeight="1">
      <c r="B5369" s="36" t="str">
        <f t="shared" si="1732"/>
        <v>b</v>
      </c>
      <c r="C5369" s="42">
        <v>5</v>
      </c>
      <c r="D5369" s="42"/>
      <c r="F5369" s="343" t="s">
        <v>628</v>
      </c>
      <c r="G5369" s="48" t="s">
        <v>262</v>
      </c>
      <c r="H5369" s="109"/>
      <c r="I5369" s="97">
        <f t="shared" si="1731"/>
        <v>0</v>
      </c>
      <c r="J5369" s="110"/>
      <c r="K5369" s="110"/>
      <c r="L5369" s="97">
        <f t="shared" si="1733"/>
        <v>0</v>
      </c>
      <c r="M5369" s="110"/>
      <c r="N5369" s="110"/>
      <c r="R5369" s="352">
        <f>L5369-[1]გადასახდელები!L5139</f>
        <v>0</v>
      </c>
    </row>
    <row r="5370" spans="2:18" ht="33.75" hidden="1" customHeight="1">
      <c r="B5370" s="36" t="str">
        <f t="shared" si="1732"/>
        <v>b</v>
      </c>
      <c r="C5370" s="42">
        <v>5</v>
      </c>
      <c r="D5370" s="42"/>
      <c r="F5370" s="343" t="s">
        <v>629</v>
      </c>
      <c r="G5370" s="48" t="s">
        <v>263</v>
      </c>
      <c r="H5370" s="109"/>
      <c r="I5370" s="97">
        <f t="shared" si="1731"/>
        <v>0</v>
      </c>
      <c r="J5370" s="110"/>
      <c r="K5370" s="110"/>
      <c r="L5370" s="97">
        <f t="shared" si="1733"/>
        <v>0</v>
      </c>
      <c r="M5370" s="110"/>
      <c r="N5370" s="110"/>
      <c r="R5370" s="352">
        <f>L5370-[1]გადასახდელები!L5140</f>
        <v>0</v>
      </c>
    </row>
    <row r="5371" spans="2:18" ht="20.25" hidden="1" customHeight="1">
      <c r="B5371" s="36" t="str">
        <f t="shared" si="1732"/>
        <v>b</v>
      </c>
      <c r="C5371" s="42">
        <v>5</v>
      </c>
      <c r="D5371" s="42"/>
      <c r="F5371" s="343" t="s">
        <v>630</v>
      </c>
      <c r="G5371" s="48" t="s">
        <v>264</v>
      </c>
      <c r="H5371" s="109"/>
      <c r="I5371" s="97">
        <f t="shared" si="1731"/>
        <v>0</v>
      </c>
      <c r="J5371" s="110"/>
      <c r="K5371" s="110"/>
      <c r="L5371" s="97">
        <f t="shared" si="1733"/>
        <v>0</v>
      </c>
      <c r="M5371" s="110"/>
      <c r="N5371" s="110"/>
      <c r="R5371" s="352">
        <f>L5371-[1]გადასახდელები!L5141</f>
        <v>0</v>
      </c>
    </row>
    <row r="5372" spans="2:18" ht="20.25" hidden="1" customHeight="1">
      <c r="B5372" s="36" t="str">
        <f t="shared" si="1732"/>
        <v>b</v>
      </c>
      <c r="C5372" s="42">
        <v>5</v>
      </c>
      <c r="D5372" s="42"/>
      <c r="F5372" s="343" t="s">
        <v>631</v>
      </c>
      <c r="G5372" s="48" t="s">
        <v>265</v>
      </c>
      <c r="H5372" s="109"/>
      <c r="I5372" s="97">
        <f t="shared" si="1731"/>
        <v>0</v>
      </c>
      <c r="J5372" s="110"/>
      <c r="K5372" s="110"/>
      <c r="L5372" s="97">
        <f t="shared" si="1733"/>
        <v>0</v>
      </c>
      <c r="M5372" s="110"/>
      <c r="N5372" s="110"/>
      <c r="R5372" s="352">
        <f>L5372-[1]გადასახდელები!L5142</f>
        <v>0</v>
      </c>
    </row>
    <row r="5373" spans="2:18" ht="20.25" hidden="1" customHeight="1">
      <c r="B5373" s="36" t="str">
        <f t="shared" si="1732"/>
        <v>b</v>
      </c>
      <c r="C5373" s="42">
        <v>5</v>
      </c>
      <c r="D5373" s="42"/>
      <c r="F5373" s="343" t="s">
        <v>559</v>
      </c>
      <c r="G5373" s="48" t="s">
        <v>266</v>
      </c>
      <c r="H5373" s="109"/>
      <c r="I5373" s="97">
        <f t="shared" si="1731"/>
        <v>0</v>
      </c>
      <c r="J5373" s="110"/>
      <c r="K5373" s="110"/>
      <c r="L5373" s="97">
        <f t="shared" si="1733"/>
        <v>0</v>
      </c>
      <c r="M5373" s="110"/>
      <c r="N5373" s="110"/>
      <c r="R5373" s="352">
        <f>L5373-[1]გადასახდელები!L5143</f>
        <v>0</v>
      </c>
    </row>
    <row r="5374" spans="2:18" ht="20.25" hidden="1" customHeight="1">
      <c r="B5374" s="36" t="str">
        <f t="shared" si="1732"/>
        <v>b</v>
      </c>
      <c r="C5374" s="42">
        <v>5</v>
      </c>
      <c r="D5374" s="42"/>
      <c r="F5374" s="343" t="s">
        <v>632</v>
      </c>
      <c r="G5374" s="48" t="s">
        <v>267</v>
      </c>
      <c r="H5374" s="109"/>
      <c r="I5374" s="97">
        <f t="shared" ref="I5374:I5539" si="1734">J5374+K5374</f>
        <v>0</v>
      </c>
      <c r="J5374" s="110"/>
      <c r="K5374" s="110"/>
      <c r="L5374" s="97">
        <f t="shared" si="1733"/>
        <v>0</v>
      </c>
      <c r="M5374" s="110"/>
      <c r="N5374" s="110"/>
      <c r="R5374" s="352">
        <f>L5374-[1]გადასახდელები!L5144</f>
        <v>0</v>
      </c>
    </row>
    <row r="5375" spans="2:18" ht="34.5" hidden="1" customHeight="1">
      <c r="B5375" s="36" t="str">
        <f t="shared" si="1732"/>
        <v>b</v>
      </c>
      <c r="C5375" s="42">
        <v>5</v>
      </c>
      <c r="D5375" s="42"/>
      <c r="F5375" s="343" t="s">
        <v>633</v>
      </c>
      <c r="G5375" s="48" t="s">
        <v>268</v>
      </c>
      <c r="H5375" s="109"/>
      <c r="I5375" s="97">
        <f t="shared" si="1734"/>
        <v>0</v>
      </c>
      <c r="J5375" s="110"/>
      <c r="K5375" s="110"/>
      <c r="L5375" s="97">
        <f t="shared" si="1733"/>
        <v>0</v>
      </c>
      <c r="M5375" s="110"/>
      <c r="N5375" s="110"/>
      <c r="R5375" s="352">
        <f>L5375-[1]გადასახდელები!L5145</f>
        <v>0</v>
      </c>
    </row>
    <row r="5376" spans="2:18" ht="30.75" hidden="1" customHeight="1">
      <c r="B5376" s="36" t="str">
        <f t="shared" si="1732"/>
        <v>b</v>
      </c>
      <c r="C5376" s="42">
        <v>5</v>
      </c>
      <c r="D5376" s="42"/>
      <c r="F5376" s="343" t="s">
        <v>560</v>
      </c>
      <c r="G5376" s="48" t="s">
        <v>269</v>
      </c>
      <c r="H5376" s="109"/>
      <c r="I5376" s="97">
        <f t="shared" si="1734"/>
        <v>0</v>
      </c>
      <c r="J5376" s="110"/>
      <c r="K5376" s="110"/>
      <c r="L5376" s="97">
        <f t="shared" si="1733"/>
        <v>0</v>
      </c>
      <c r="M5376" s="110"/>
      <c r="N5376" s="110"/>
      <c r="R5376" s="352">
        <f>L5376-[1]გადასახდელები!L5146</f>
        <v>0</v>
      </c>
    </row>
    <row r="5377" spans="2:18" ht="20.25" hidden="1" customHeight="1">
      <c r="B5377" s="36" t="str">
        <f t="shared" si="1732"/>
        <v>b</v>
      </c>
      <c r="C5377" s="42">
        <v>3</v>
      </c>
      <c r="D5377" s="42"/>
      <c r="F5377" s="343" t="s">
        <v>634</v>
      </c>
      <c r="G5377" s="57" t="s">
        <v>209</v>
      </c>
      <c r="H5377" s="111"/>
      <c r="I5377" s="90">
        <f t="shared" si="1734"/>
        <v>0</v>
      </c>
      <c r="J5377" s="112"/>
      <c r="K5377" s="112"/>
      <c r="L5377" s="90">
        <f t="shared" si="1733"/>
        <v>0</v>
      </c>
      <c r="M5377" s="112"/>
      <c r="N5377" s="112"/>
      <c r="R5377" s="352">
        <f>L5377-[1]გადასახდელები!L5147</f>
        <v>0</v>
      </c>
    </row>
    <row r="5378" spans="2:18" ht="20.25" hidden="1" customHeight="1">
      <c r="B5378" s="36" t="str">
        <f t="shared" si="1732"/>
        <v>b</v>
      </c>
      <c r="C5378" s="42">
        <v>3</v>
      </c>
      <c r="D5378" s="42"/>
      <c r="F5378" s="342" t="s">
        <v>635</v>
      </c>
      <c r="G5378" s="57" t="s">
        <v>208</v>
      </c>
      <c r="H5378" s="89">
        <f>H5379+H5384+H5385</f>
        <v>0</v>
      </c>
      <c r="I5378" s="90">
        <f t="shared" si="1734"/>
        <v>0</v>
      </c>
      <c r="J5378" s="92">
        <f>J5379+J5384+J5385</f>
        <v>0</v>
      </c>
      <c r="K5378" s="92">
        <f>K5379+K5384+K5385</f>
        <v>0</v>
      </c>
      <c r="L5378" s="90">
        <f t="shared" si="1733"/>
        <v>0</v>
      </c>
      <c r="M5378" s="92">
        <f>M5379+M5384+M5385</f>
        <v>0</v>
      </c>
      <c r="N5378" s="92">
        <f>N5379+N5384+N5385</f>
        <v>0</v>
      </c>
      <c r="O5378" s="82" t="s">
        <v>146</v>
      </c>
      <c r="R5378" s="352">
        <f>L5378-[1]გადასახდელები!L5148</f>
        <v>0</v>
      </c>
    </row>
    <row r="5379" spans="2:18" ht="20.25" hidden="1" customHeight="1">
      <c r="B5379" s="36" t="str">
        <f t="shared" si="1732"/>
        <v>b</v>
      </c>
      <c r="C5379" s="42">
        <v>4</v>
      </c>
      <c r="D5379" s="42"/>
      <c r="F5379" s="342" t="s">
        <v>636</v>
      </c>
      <c r="G5379" s="47" t="s">
        <v>270</v>
      </c>
      <c r="H5379" s="93">
        <f>SUM(H5380:H5383)</f>
        <v>0</v>
      </c>
      <c r="I5379" s="94">
        <f t="shared" si="1734"/>
        <v>0</v>
      </c>
      <c r="J5379" s="95">
        <f>SUM(J5380:J5383)</f>
        <v>0</v>
      </c>
      <c r="K5379" s="95">
        <f>SUM(K5380:K5383)</f>
        <v>0</v>
      </c>
      <c r="L5379" s="94">
        <f t="shared" si="1733"/>
        <v>0</v>
      </c>
      <c r="M5379" s="95">
        <f>SUM(M5380:M5383)</f>
        <v>0</v>
      </c>
      <c r="N5379" s="95">
        <f>SUM(N5380:N5383)</f>
        <v>0</v>
      </c>
      <c r="O5379" s="82" t="s">
        <v>146</v>
      </c>
      <c r="R5379" s="352">
        <f>L5379-[1]გადასახდელები!L5149</f>
        <v>0</v>
      </c>
    </row>
    <row r="5380" spans="2:18" ht="20.25" hidden="1" customHeight="1">
      <c r="B5380" s="36" t="str">
        <f t="shared" si="1732"/>
        <v>b</v>
      </c>
      <c r="C5380" s="42">
        <v>5</v>
      </c>
      <c r="D5380" s="42"/>
      <c r="F5380" s="343" t="s">
        <v>637</v>
      </c>
      <c r="G5380" s="48" t="s">
        <v>271</v>
      </c>
      <c r="H5380" s="101"/>
      <c r="I5380" s="97">
        <f t="shared" si="1734"/>
        <v>0</v>
      </c>
      <c r="J5380" s="102"/>
      <c r="K5380" s="102"/>
      <c r="L5380" s="97">
        <f t="shared" si="1733"/>
        <v>0</v>
      </c>
      <c r="M5380" s="102"/>
      <c r="N5380" s="102"/>
      <c r="R5380" s="352">
        <f>L5380-[1]გადასახდელები!L5150</f>
        <v>0</v>
      </c>
    </row>
    <row r="5381" spans="2:18" ht="20.25" hidden="1" customHeight="1">
      <c r="B5381" s="36" t="str">
        <f t="shared" si="1732"/>
        <v>b</v>
      </c>
      <c r="C5381" s="42">
        <v>5</v>
      </c>
      <c r="D5381" s="42"/>
      <c r="F5381" s="343" t="s">
        <v>638</v>
      </c>
      <c r="G5381" s="48" t="s">
        <v>272</v>
      </c>
      <c r="H5381" s="101"/>
      <c r="I5381" s="97">
        <f t="shared" si="1734"/>
        <v>0</v>
      </c>
      <c r="J5381" s="102"/>
      <c r="K5381" s="102"/>
      <c r="L5381" s="97">
        <f t="shared" si="1733"/>
        <v>0</v>
      </c>
      <c r="M5381" s="102"/>
      <c r="N5381" s="102"/>
      <c r="R5381" s="352">
        <f>L5381-[1]გადასახდელები!L5151</f>
        <v>0</v>
      </c>
    </row>
    <row r="5382" spans="2:18" ht="20.25" hidden="1" customHeight="1">
      <c r="B5382" s="36" t="str">
        <f t="shared" si="1732"/>
        <v>b</v>
      </c>
      <c r="C5382" s="42">
        <v>5</v>
      </c>
      <c r="D5382" s="42"/>
      <c r="F5382" s="343" t="s">
        <v>639</v>
      </c>
      <c r="G5382" s="48" t="s">
        <v>273</v>
      </c>
      <c r="H5382" s="101"/>
      <c r="I5382" s="97">
        <f t="shared" si="1734"/>
        <v>0</v>
      </c>
      <c r="J5382" s="102"/>
      <c r="K5382" s="102"/>
      <c r="L5382" s="97">
        <f t="shared" si="1733"/>
        <v>0</v>
      </c>
      <c r="M5382" s="102"/>
      <c r="N5382" s="102"/>
      <c r="R5382" s="352">
        <f>L5382-[1]გადასახდელები!L5152</f>
        <v>0</v>
      </c>
    </row>
    <row r="5383" spans="2:18" ht="20.25" hidden="1" customHeight="1">
      <c r="B5383" s="36" t="str">
        <f t="shared" si="1732"/>
        <v>b</v>
      </c>
      <c r="C5383" s="42">
        <v>5</v>
      </c>
      <c r="D5383" s="42"/>
      <c r="F5383" s="343" t="s">
        <v>640</v>
      </c>
      <c r="G5383" s="48" t="s">
        <v>274</v>
      </c>
      <c r="H5383" s="101"/>
      <c r="I5383" s="97">
        <f t="shared" si="1734"/>
        <v>0</v>
      </c>
      <c r="J5383" s="102"/>
      <c r="K5383" s="102"/>
      <c r="L5383" s="97">
        <f t="shared" si="1733"/>
        <v>0</v>
      </c>
      <c r="M5383" s="102"/>
      <c r="N5383" s="102"/>
      <c r="R5383" s="352">
        <f>L5383-[1]გადასახდელები!L5153</f>
        <v>0</v>
      </c>
    </row>
    <row r="5384" spans="2:18" ht="20.25" hidden="1" customHeight="1">
      <c r="B5384" s="36" t="str">
        <f t="shared" si="1732"/>
        <v>b</v>
      </c>
      <c r="C5384" s="42">
        <v>4</v>
      </c>
      <c r="D5384" s="42"/>
      <c r="F5384" s="343" t="s">
        <v>641</v>
      </c>
      <c r="G5384" s="47" t="s">
        <v>275</v>
      </c>
      <c r="H5384" s="103"/>
      <c r="I5384" s="94">
        <f t="shared" si="1734"/>
        <v>0</v>
      </c>
      <c r="J5384" s="104"/>
      <c r="K5384" s="104"/>
      <c r="L5384" s="94">
        <f t="shared" si="1733"/>
        <v>0</v>
      </c>
      <c r="M5384" s="104"/>
      <c r="N5384" s="104"/>
      <c r="R5384" s="352">
        <f>L5384-[1]გადასახდელები!L5154</f>
        <v>0</v>
      </c>
    </row>
    <row r="5385" spans="2:18" ht="36" hidden="1" customHeight="1">
      <c r="B5385" s="36" t="str">
        <f t="shared" si="1732"/>
        <v>b</v>
      </c>
      <c r="C5385" s="42">
        <v>4</v>
      </c>
      <c r="D5385" s="42"/>
      <c r="F5385" s="343" t="s">
        <v>642</v>
      </c>
      <c r="G5385" s="47" t="s">
        <v>276</v>
      </c>
      <c r="H5385" s="103"/>
      <c r="I5385" s="94">
        <f t="shared" si="1734"/>
        <v>0</v>
      </c>
      <c r="J5385" s="104"/>
      <c r="K5385" s="104"/>
      <c r="L5385" s="94">
        <f t="shared" si="1733"/>
        <v>0</v>
      </c>
      <c r="M5385" s="104"/>
      <c r="N5385" s="104"/>
      <c r="R5385" s="352">
        <f>L5385-[1]გადასახდელები!L5155</f>
        <v>0</v>
      </c>
    </row>
    <row r="5386" spans="2:18" ht="20.25" customHeight="1">
      <c r="B5386" s="36" t="str">
        <f t="shared" si="1732"/>
        <v>a</v>
      </c>
      <c r="C5386" s="42">
        <v>3</v>
      </c>
      <c r="D5386" s="42"/>
      <c r="F5386" s="343" t="s">
        <v>561</v>
      </c>
      <c r="G5386" s="57" t="s">
        <v>202</v>
      </c>
      <c r="H5386" s="111">
        <v>1E-3</v>
      </c>
      <c r="I5386" s="90">
        <f t="shared" si="1734"/>
        <v>139.69999999999999</v>
      </c>
      <c r="J5386" s="112"/>
      <c r="K5386" s="112">
        <v>139.69999999999999</v>
      </c>
      <c r="L5386" s="90">
        <f t="shared" si="1733"/>
        <v>40</v>
      </c>
      <c r="M5386" s="112"/>
      <c r="N5386" s="112">
        <f>35+5</f>
        <v>40</v>
      </c>
      <c r="R5386" s="352">
        <f>L5386-[1]გადასახდელები!L5156</f>
        <v>40</v>
      </c>
    </row>
    <row r="5387" spans="2:18" ht="20.25" hidden="1" customHeight="1">
      <c r="B5387" s="36" t="str">
        <f t="shared" si="1732"/>
        <v>b</v>
      </c>
      <c r="C5387" s="42">
        <v>3</v>
      </c>
      <c r="D5387" s="42"/>
      <c r="F5387" s="342" t="s">
        <v>562</v>
      </c>
      <c r="G5387" s="57" t="s">
        <v>203</v>
      </c>
      <c r="H5387" s="89">
        <f>H5388+H5391+H5394</f>
        <v>0</v>
      </c>
      <c r="I5387" s="90">
        <f t="shared" si="1734"/>
        <v>0</v>
      </c>
      <c r="J5387" s="92">
        <f>J5388+J5391+J5394</f>
        <v>0</v>
      </c>
      <c r="K5387" s="92">
        <f>K5388+K5391+K5394</f>
        <v>0</v>
      </c>
      <c r="L5387" s="90">
        <f t="shared" si="1733"/>
        <v>0</v>
      </c>
      <c r="M5387" s="92">
        <f>M5388+M5391+M5394</f>
        <v>0</v>
      </c>
      <c r="N5387" s="92">
        <f>N5388+N5391+N5394</f>
        <v>0</v>
      </c>
      <c r="O5387" s="82" t="s">
        <v>146</v>
      </c>
      <c r="R5387" s="352">
        <f>L5387-[1]გადასახდელები!L5157</f>
        <v>0</v>
      </c>
    </row>
    <row r="5388" spans="2:18" ht="20.25" hidden="1" customHeight="1">
      <c r="B5388" s="36" t="str">
        <f t="shared" si="1732"/>
        <v>b</v>
      </c>
      <c r="C5388" s="42">
        <v>4</v>
      </c>
      <c r="D5388" s="42"/>
      <c r="F5388" s="342" t="s">
        <v>643</v>
      </c>
      <c r="G5388" s="47" t="s">
        <v>277</v>
      </c>
      <c r="H5388" s="93">
        <f>SUM(H5389:H5390)</f>
        <v>0</v>
      </c>
      <c r="I5388" s="94">
        <f t="shared" si="1734"/>
        <v>0</v>
      </c>
      <c r="J5388" s="95">
        <f>SUM(J5389:J5390)</f>
        <v>0</v>
      </c>
      <c r="K5388" s="95">
        <f>SUM(K5389:K5390)</f>
        <v>0</v>
      </c>
      <c r="L5388" s="94">
        <f t="shared" si="1733"/>
        <v>0</v>
      </c>
      <c r="M5388" s="95">
        <f>SUM(M5389:M5390)</f>
        <v>0</v>
      </c>
      <c r="N5388" s="95">
        <f>SUM(N5389:N5390)</f>
        <v>0</v>
      </c>
      <c r="O5388" s="82" t="s">
        <v>146</v>
      </c>
      <c r="R5388" s="352">
        <f>L5388-[1]გადასახდელები!L5158</f>
        <v>0</v>
      </c>
    </row>
    <row r="5389" spans="2:18" ht="20.25" hidden="1" customHeight="1">
      <c r="B5389" s="36" t="str">
        <f t="shared" si="1732"/>
        <v>b</v>
      </c>
      <c r="C5389" s="42">
        <v>5</v>
      </c>
      <c r="D5389" s="42"/>
      <c r="F5389" s="343" t="s">
        <v>644</v>
      </c>
      <c r="G5389" s="48" t="s">
        <v>278</v>
      </c>
      <c r="H5389" s="101"/>
      <c r="I5389" s="97">
        <f t="shared" si="1734"/>
        <v>0</v>
      </c>
      <c r="J5389" s="102"/>
      <c r="K5389" s="102"/>
      <c r="L5389" s="97">
        <f t="shared" si="1733"/>
        <v>0</v>
      </c>
      <c r="M5389" s="102"/>
      <c r="N5389" s="102"/>
      <c r="R5389" s="352">
        <f>L5389-[1]გადასახდელები!L5159</f>
        <v>0</v>
      </c>
    </row>
    <row r="5390" spans="2:18" ht="20.25" hidden="1" customHeight="1">
      <c r="B5390" s="36" t="str">
        <f t="shared" si="1732"/>
        <v>b</v>
      </c>
      <c r="C5390" s="42">
        <v>5</v>
      </c>
      <c r="D5390" s="42"/>
      <c r="F5390" s="343" t="s">
        <v>645</v>
      </c>
      <c r="G5390" s="48" t="s">
        <v>204</v>
      </c>
      <c r="H5390" s="101"/>
      <c r="I5390" s="97">
        <f t="shared" si="1734"/>
        <v>0</v>
      </c>
      <c r="J5390" s="102"/>
      <c r="K5390" s="102"/>
      <c r="L5390" s="97">
        <f t="shared" si="1733"/>
        <v>0</v>
      </c>
      <c r="M5390" s="102"/>
      <c r="N5390" s="102"/>
      <c r="R5390" s="352">
        <f>L5390-[1]გადასახდელები!L5160</f>
        <v>0</v>
      </c>
    </row>
    <row r="5391" spans="2:18" ht="20.25" hidden="1" customHeight="1">
      <c r="B5391" s="36" t="str">
        <f t="shared" si="1732"/>
        <v>b</v>
      </c>
      <c r="C5391" s="42">
        <v>4</v>
      </c>
      <c r="D5391" s="42"/>
      <c r="F5391" s="342" t="s">
        <v>646</v>
      </c>
      <c r="G5391" s="47" t="s">
        <v>279</v>
      </c>
      <c r="H5391" s="93">
        <f>SUM(H5392:H5393)</f>
        <v>0</v>
      </c>
      <c r="I5391" s="94">
        <f t="shared" si="1734"/>
        <v>0</v>
      </c>
      <c r="J5391" s="95">
        <f>SUM(J5392:J5393)</f>
        <v>0</v>
      </c>
      <c r="K5391" s="95">
        <f>SUM(K5392:K5393)</f>
        <v>0</v>
      </c>
      <c r="L5391" s="94">
        <f t="shared" si="1733"/>
        <v>0</v>
      </c>
      <c r="M5391" s="95">
        <f>SUM(M5392:M5393)</f>
        <v>0</v>
      </c>
      <c r="N5391" s="95">
        <f>SUM(N5392:N5393)</f>
        <v>0</v>
      </c>
      <c r="O5391" s="82" t="s">
        <v>146</v>
      </c>
      <c r="R5391" s="352">
        <f>L5391-[1]გადასახდელები!L5161</f>
        <v>0</v>
      </c>
    </row>
    <row r="5392" spans="2:18" ht="20.25" hidden="1" customHeight="1">
      <c r="B5392" s="36" t="str">
        <f t="shared" si="1732"/>
        <v>b</v>
      </c>
      <c r="C5392" s="42">
        <v>5</v>
      </c>
      <c r="D5392" s="42"/>
      <c r="F5392" s="343" t="s">
        <v>647</v>
      </c>
      <c r="G5392" s="48" t="s">
        <v>278</v>
      </c>
      <c r="H5392" s="101"/>
      <c r="I5392" s="97">
        <f t="shared" si="1734"/>
        <v>0</v>
      </c>
      <c r="J5392" s="102"/>
      <c r="K5392" s="102"/>
      <c r="L5392" s="97">
        <f t="shared" si="1733"/>
        <v>0</v>
      </c>
      <c r="M5392" s="102"/>
      <c r="N5392" s="102"/>
      <c r="R5392" s="352">
        <f>L5392-[1]გადასახდელები!L5162</f>
        <v>0</v>
      </c>
    </row>
    <row r="5393" spans="2:18" ht="20.25" hidden="1" customHeight="1">
      <c r="B5393" s="36" t="str">
        <f t="shared" si="1732"/>
        <v>b</v>
      </c>
      <c r="C5393" s="42">
        <v>5</v>
      </c>
      <c r="D5393" s="42"/>
      <c r="F5393" s="343" t="s">
        <v>648</v>
      </c>
      <c r="G5393" s="48" t="s">
        <v>204</v>
      </c>
      <c r="H5393" s="101"/>
      <c r="I5393" s="97">
        <f t="shared" si="1734"/>
        <v>0</v>
      </c>
      <c r="J5393" s="102"/>
      <c r="K5393" s="102"/>
      <c r="L5393" s="97">
        <f t="shared" si="1733"/>
        <v>0</v>
      </c>
      <c r="M5393" s="102"/>
      <c r="N5393" s="102"/>
      <c r="R5393" s="352">
        <f>L5393-[1]გადასახდელები!L5163</f>
        <v>0</v>
      </c>
    </row>
    <row r="5394" spans="2:18" ht="20.25" hidden="1" customHeight="1">
      <c r="B5394" s="36" t="str">
        <f t="shared" si="1732"/>
        <v>b</v>
      </c>
      <c r="C5394" s="42">
        <v>4</v>
      </c>
      <c r="D5394" s="42"/>
      <c r="F5394" s="342" t="s">
        <v>563</v>
      </c>
      <c r="G5394" s="47" t="s">
        <v>280</v>
      </c>
      <c r="H5394" s="93">
        <f>SUM(H5395:H5396)</f>
        <v>0</v>
      </c>
      <c r="I5394" s="94">
        <f t="shared" si="1734"/>
        <v>0</v>
      </c>
      <c r="J5394" s="95">
        <f>SUM(J5395:J5396)</f>
        <v>0</v>
      </c>
      <c r="K5394" s="95">
        <f>SUM(K5395:K5396)</f>
        <v>0</v>
      </c>
      <c r="L5394" s="94">
        <f t="shared" si="1733"/>
        <v>0</v>
      </c>
      <c r="M5394" s="95">
        <f>SUM(M5395:M5396)</f>
        <v>0</v>
      </c>
      <c r="N5394" s="95">
        <f>SUM(N5395:N5396)</f>
        <v>0</v>
      </c>
      <c r="O5394" s="82" t="s">
        <v>146</v>
      </c>
      <c r="R5394" s="352">
        <f>L5394-[1]გადასახდელები!L5164</f>
        <v>0</v>
      </c>
    </row>
    <row r="5395" spans="2:18" ht="20.25" hidden="1" customHeight="1">
      <c r="B5395" s="36" t="str">
        <f t="shared" si="1732"/>
        <v>b</v>
      </c>
      <c r="C5395" s="42">
        <v>5</v>
      </c>
      <c r="D5395" s="42"/>
      <c r="F5395" s="343" t="s">
        <v>649</v>
      </c>
      <c r="G5395" s="48" t="s">
        <v>278</v>
      </c>
      <c r="H5395" s="101"/>
      <c r="I5395" s="97">
        <f t="shared" si="1734"/>
        <v>0</v>
      </c>
      <c r="J5395" s="102"/>
      <c r="K5395" s="102"/>
      <c r="L5395" s="97">
        <f t="shared" si="1733"/>
        <v>0</v>
      </c>
      <c r="M5395" s="102"/>
      <c r="N5395" s="102"/>
      <c r="R5395" s="352">
        <f>L5395-[1]გადასახდელები!L5165</f>
        <v>0</v>
      </c>
    </row>
    <row r="5396" spans="2:18" ht="20.25" hidden="1" customHeight="1">
      <c r="B5396" s="36" t="str">
        <f t="shared" si="1732"/>
        <v>b</v>
      </c>
      <c r="C5396" s="42">
        <v>5</v>
      </c>
      <c r="D5396" s="42"/>
      <c r="F5396" s="343" t="s">
        <v>564</v>
      </c>
      <c r="G5396" s="48" t="s">
        <v>204</v>
      </c>
      <c r="H5396" s="101"/>
      <c r="I5396" s="97">
        <f t="shared" si="1734"/>
        <v>0</v>
      </c>
      <c r="J5396" s="102"/>
      <c r="K5396" s="102"/>
      <c r="L5396" s="97">
        <f t="shared" si="1733"/>
        <v>0</v>
      </c>
      <c r="M5396" s="102"/>
      <c r="N5396" s="102"/>
      <c r="R5396" s="352">
        <f>L5396-[1]გადასახდელები!L5166</f>
        <v>0</v>
      </c>
    </row>
    <row r="5397" spans="2:18" ht="20.25" hidden="1" customHeight="1">
      <c r="B5397" s="36" t="str">
        <f t="shared" si="1732"/>
        <v>b</v>
      </c>
      <c r="C5397" s="42">
        <v>3</v>
      </c>
      <c r="D5397" s="42"/>
      <c r="F5397" s="342" t="s">
        <v>565</v>
      </c>
      <c r="G5397" s="57" t="s">
        <v>206</v>
      </c>
      <c r="H5397" s="89">
        <f>H5398+H5401+H5404</f>
        <v>0</v>
      </c>
      <c r="I5397" s="90">
        <f t="shared" si="1734"/>
        <v>0</v>
      </c>
      <c r="J5397" s="92">
        <f>J5398+J5401+J5404</f>
        <v>0</v>
      </c>
      <c r="K5397" s="92">
        <f>K5398+K5401+K5404</f>
        <v>0</v>
      </c>
      <c r="L5397" s="90">
        <f t="shared" si="1733"/>
        <v>0</v>
      </c>
      <c r="M5397" s="92">
        <f>M5398+M5401+M5404</f>
        <v>0</v>
      </c>
      <c r="N5397" s="92">
        <f>N5398+N5401+N5404</f>
        <v>0</v>
      </c>
      <c r="O5397" s="82" t="s">
        <v>146</v>
      </c>
      <c r="R5397" s="352">
        <f>L5397-[1]გადასახდელები!L5167</f>
        <v>0</v>
      </c>
    </row>
    <row r="5398" spans="2:18" ht="20.25" hidden="1" customHeight="1">
      <c r="B5398" s="36" t="str">
        <f t="shared" si="1732"/>
        <v>b</v>
      </c>
      <c r="C5398" s="42">
        <v>4</v>
      </c>
      <c r="D5398" s="42"/>
      <c r="F5398" s="342" t="s">
        <v>650</v>
      </c>
      <c r="G5398" s="47" t="s">
        <v>281</v>
      </c>
      <c r="H5398" s="93">
        <f>SUM(H5399:H5400)</f>
        <v>0</v>
      </c>
      <c r="I5398" s="94">
        <f t="shared" si="1734"/>
        <v>0</v>
      </c>
      <c r="J5398" s="95">
        <f>SUM(J5399:J5400)</f>
        <v>0</v>
      </c>
      <c r="K5398" s="95">
        <f>SUM(K5399:K5400)</f>
        <v>0</v>
      </c>
      <c r="L5398" s="94">
        <f t="shared" si="1733"/>
        <v>0</v>
      </c>
      <c r="M5398" s="95">
        <f>SUM(M5399:M5400)</f>
        <v>0</v>
      </c>
      <c r="N5398" s="95">
        <f>SUM(N5399:N5400)</f>
        <v>0</v>
      </c>
      <c r="O5398" s="82" t="s">
        <v>146</v>
      </c>
      <c r="R5398" s="352">
        <f>L5398-[1]გადასახდელები!L5168</f>
        <v>0</v>
      </c>
    </row>
    <row r="5399" spans="2:18" ht="20.25" hidden="1" customHeight="1">
      <c r="B5399" s="36" t="str">
        <f t="shared" si="1732"/>
        <v>b</v>
      </c>
      <c r="C5399" s="42">
        <v>5</v>
      </c>
      <c r="D5399" s="42"/>
      <c r="F5399" s="343" t="s">
        <v>651</v>
      </c>
      <c r="G5399" s="48" t="s">
        <v>282</v>
      </c>
      <c r="H5399" s="101"/>
      <c r="I5399" s="97">
        <f t="shared" si="1734"/>
        <v>0</v>
      </c>
      <c r="J5399" s="102"/>
      <c r="K5399" s="102"/>
      <c r="L5399" s="97">
        <f t="shared" si="1733"/>
        <v>0</v>
      </c>
      <c r="M5399" s="102"/>
      <c r="N5399" s="102"/>
      <c r="R5399" s="352">
        <f>L5399-[1]გადასახდელები!L5169</f>
        <v>0</v>
      </c>
    </row>
    <row r="5400" spans="2:18" ht="20.25" hidden="1" customHeight="1">
      <c r="B5400" s="36" t="str">
        <f t="shared" si="1732"/>
        <v>b</v>
      </c>
      <c r="C5400" s="42">
        <v>5</v>
      </c>
      <c r="D5400" s="42"/>
      <c r="F5400" s="343" t="s">
        <v>652</v>
      </c>
      <c r="G5400" s="48" t="s">
        <v>283</v>
      </c>
      <c r="H5400" s="101"/>
      <c r="I5400" s="97">
        <f t="shared" si="1734"/>
        <v>0</v>
      </c>
      <c r="J5400" s="102"/>
      <c r="K5400" s="102"/>
      <c r="L5400" s="97">
        <f t="shared" si="1733"/>
        <v>0</v>
      </c>
      <c r="M5400" s="102"/>
      <c r="N5400" s="102"/>
      <c r="R5400" s="352">
        <f>L5400-[1]გადასახდელები!L5170</f>
        <v>0</v>
      </c>
    </row>
    <row r="5401" spans="2:18" ht="20.25" hidden="1" customHeight="1">
      <c r="B5401" s="36" t="str">
        <f t="shared" si="1732"/>
        <v>b</v>
      </c>
      <c r="C5401" s="42">
        <v>4</v>
      </c>
      <c r="D5401" s="42"/>
      <c r="F5401" s="342" t="s">
        <v>566</v>
      </c>
      <c r="G5401" s="47" t="s">
        <v>284</v>
      </c>
      <c r="H5401" s="93">
        <f>SUM(H5402:H5403)</f>
        <v>0</v>
      </c>
      <c r="I5401" s="94">
        <f t="shared" si="1734"/>
        <v>0</v>
      </c>
      <c r="J5401" s="95">
        <f>SUM(J5402:J5403)</f>
        <v>0</v>
      </c>
      <c r="K5401" s="95">
        <f>SUM(K5402:K5403)</f>
        <v>0</v>
      </c>
      <c r="L5401" s="94">
        <f t="shared" si="1733"/>
        <v>0</v>
      </c>
      <c r="M5401" s="95">
        <f>SUM(M5402:M5403)</f>
        <v>0</v>
      </c>
      <c r="N5401" s="95">
        <f>SUM(N5402:N5403)</f>
        <v>0</v>
      </c>
      <c r="O5401" s="82" t="s">
        <v>146</v>
      </c>
      <c r="R5401" s="352">
        <f>L5401-[1]გადასახდელები!L5171</f>
        <v>0</v>
      </c>
    </row>
    <row r="5402" spans="2:18" ht="20.25" hidden="1" customHeight="1">
      <c r="B5402" s="36" t="str">
        <f t="shared" si="1732"/>
        <v>b</v>
      </c>
      <c r="C5402" s="42">
        <v>5</v>
      </c>
      <c r="D5402" s="42"/>
      <c r="F5402" s="343" t="s">
        <v>567</v>
      </c>
      <c r="G5402" s="48" t="s">
        <v>282</v>
      </c>
      <c r="H5402" s="101"/>
      <c r="I5402" s="97">
        <f t="shared" si="1734"/>
        <v>0</v>
      </c>
      <c r="J5402" s="102"/>
      <c r="K5402" s="102"/>
      <c r="L5402" s="97">
        <f t="shared" si="1733"/>
        <v>0</v>
      </c>
      <c r="M5402" s="102"/>
      <c r="N5402" s="102"/>
      <c r="R5402" s="352">
        <f>L5402-[1]გადასახდელები!L5172</f>
        <v>0</v>
      </c>
    </row>
    <row r="5403" spans="2:18" ht="20.25" hidden="1" customHeight="1">
      <c r="B5403" s="36" t="str">
        <f t="shared" si="1732"/>
        <v>b</v>
      </c>
      <c r="C5403" s="42">
        <v>5</v>
      </c>
      <c r="D5403" s="42"/>
      <c r="F5403" s="343" t="s">
        <v>653</v>
      </c>
      <c r="G5403" s="48" t="s">
        <v>283</v>
      </c>
      <c r="H5403" s="101"/>
      <c r="I5403" s="97">
        <f t="shared" si="1734"/>
        <v>0</v>
      </c>
      <c r="J5403" s="102"/>
      <c r="K5403" s="102"/>
      <c r="L5403" s="97">
        <f t="shared" si="1733"/>
        <v>0</v>
      </c>
      <c r="M5403" s="102"/>
      <c r="N5403" s="102"/>
      <c r="R5403" s="352">
        <f>L5403-[1]გადასახდელები!L5173</f>
        <v>0</v>
      </c>
    </row>
    <row r="5404" spans="2:18" ht="20.25" hidden="1" customHeight="1">
      <c r="B5404" s="36" t="str">
        <f t="shared" si="1732"/>
        <v>b</v>
      </c>
      <c r="C5404" s="42">
        <v>4</v>
      </c>
      <c r="D5404" s="42"/>
      <c r="F5404" s="342" t="s">
        <v>654</v>
      </c>
      <c r="G5404" s="47" t="s">
        <v>207</v>
      </c>
      <c r="H5404" s="93">
        <f>SUM(H5405:H5406)</f>
        <v>0</v>
      </c>
      <c r="I5404" s="94">
        <f t="shared" si="1734"/>
        <v>0</v>
      </c>
      <c r="J5404" s="95">
        <f>SUM(J5405:J5406)</f>
        <v>0</v>
      </c>
      <c r="K5404" s="95">
        <f>SUM(K5405:K5406)</f>
        <v>0</v>
      </c>
      <c r="L5404" s="94">
        <f t="shared" si="1733"/>
        <v>0</v>
      </c>
      <c r="M5404" s="95">
        <f>SUM(M5405:M5406)</f>
        <v>0</v>
      </c>
      <c r="N5404" s="95">
        <f>SUM(N5405:N5406)</f>
        <v>0</v>
      </c>
      <c r="O5404" s="82" t="s">
        <v>146</v>
      </c>
      <c r="R5404" s="352">
        <f>L5404-[1]გადასახდელები!L5174</f>
        <v>0</v>
      </c>
    </row>
    <row r="5405" spans="2:18" ht="20.25" hidden="1" customHeight="1">
      <c r="B5405" s="36" t="str">
        <f t="shared" si="1732"/>
        <v>b</v>
      </c>
      <c r="C5405" s="42">
        <v>5</v>
      </c>
      <c r="D5405" s="42"/>
      <c r="F5405" s="343" t="s">
        <v>655</v>
      </c>
      <c r="G5405" s="48" t="s">
        <v>282</v>
      </c>
      <c r="H5405" s="101"/>
      <c r="I5405" s="97">
        <f t="shared" si="1734"/>
        <v>0</v>
      </c>
      <c r="J5405" s="102"/>
      <c r="K5405" s="102"/>
      <c r="L5405" s="97">
        <f t="shared" si="1733"/>
        <v>0</v>
      </c>
      <c r="M5405" s="102"/>
      <c r="N5405" s="102"/>
      <c r="R5405" s="352">
        <f>L5405-[1]გადასახდელები!L5175</f>
        <v>0</v>
      </c>
    </row>
    <row r="5406" spans="2:18" ht="20.25" hidden="1" customHeight="1">
      <c r="B5406" s="36" t="str">
        <f t="shared" si="1732"/>
        <v>b</v>
      </c>
      <c r="C5406" s="42">
        <v>5</v>
      </c>
      <c r="D5406" s="42"/>
      <c r="F5406" s="343" t="s">
        <v>656</v>
      </c>
      <c r="G5406" s="48" t="s">
        <v>283</v>
      </c>
      <c r="H5406" s="101"/>
      <c r="I5406" s="97">
        <f t="shared" si="1734"/>
        <v>0</v>
      </c>
      <c r="J5406" s="102"/>
      <c r="K5406" s="102"/>
      <c r="L5406" s="97">
        <f t="shared" si="1733"/>
        <v>0</v>
      </c>
      <c r="M5406" s="102"/>
      <c r="N5406" s="102"/>
      <c r="R5406" s="352">
        <f>L5406-[1]გადასახდელები!L5176</f>
        <v>0</v>
      </c>
    </row>
    <row r="5407" spans="2:18" ht="20.25" hidden="1" customHeight="1">
      <c r="B5407" s="36" t="str">
        <f t="shared" si="1732"/>
        <v>b</v>
      </c>
      <c r="C5407" s="42">
        <v>3</v>
      </c>
      <c r="D5407" s="42"/>
      <c r="F5407" s="342" t="s">
        <v>568</v>
      </c>
      <c r="G5407" s="57" t="s">
        <v>205</v>
      </c>
      <c r="H5407" s="89">
        <f>H5408+H5409</f>
        <v>0</v>
      </c>
      <c r="I5407" s="90">
        <f t="shared" si="1734"/>
        <v>0</v>
      </c>
      <c r="J5407" s="92">
        <f>J5408+J5409</f>
        <v>0</v>
      </c>
      <c r="K5407" s="92">
        <f>K5408+K5409</f>
        <v>0</v>
      </c>
      <c r="L5407" s="90">
        <f t="shared" si="1733"/>
        <v>0</v>
      </c>
      <c r="M5407" s="92">
        <f>M5408+M5409</f>
        <v>0</v>
      </c>
      <c r="N5407" s="92">
        <f>N5408+N5409</f>
        <v>0</v>
      </c>
      <c r="O5407" s="82" t="s">
        <v>146</v>
      </c>
      <c r="R5407" s="352">
        <f>L5407-[1]გადასახდელები!L5177</f>
        <v>-3.9</v>
      </c>
    </row>
    <row r="5408" spans="2:18" ht="20.25" hidden="1" customHeight="1">
      <c r="B5408" s="36" t="str">
        <f t="shared" si="1732"/>
        <v>b</v>
      </c>
      <c r="C5408" s="42">
        <v>4</v>
      </c>
      <c r="D5408" s="42"/>
      <c r="F5408" s="343" t="s">
        <v>657</v>
      </c>
      <c r="G5408" s="47" t="s">
        <v>285</v>
      </c>
      <c r="H5408" s="103"/>
      <c r="I5408" s="94">
        <f t="shared" si="1734"/>
        <v>0</v>
      </c>
      <c r="J5408" s="104"/>
      <c r="K5408" s="104"/>
      <c r="L5408" s="94">
        <f t="shared" si="1733"/>
        <v>0</v>
      </c>
      <c r="M5408" s="104"/>
      <c r="N5408" s="104"/>
      <c r="R5408" s="352">
        <f>L5408-[1]გადასახდელები!L5178</f>
        <v>0</v>
      </c>
    </row>
    <row r="5409" spans="2:18" ht="20.25" hidden="1" customHeight="1">
      <c r="B5409" s="36" t="str">
        <f t="shared" si="1732"/>
        <v>b</v>
      </c>
      <c r="C5409" s="42">
        <v>4</v>
      </c>
      <c r="D5409" s="42"/>
      <c r="F5409" s="342" t="s">
        <v>570</v>
      </c>
      <c r="G5409" s="47" t="s">
        <v>286</v>
      </c>
      <c r="H5409" s="93">
        <f>H5410+H5429</f>
        <v>0</v>
      </c>
      <c r="I5409" s="94">
        <f t="shared" si="1734"/>
        <v>0</v>
      </c>
      <c r="J5409" s="95">
        <f>J5410+J5429</f>
        <v>0</v>
      </c>
      <c r="K5409" s="95">
        <f>K5410+K5429</f>
        <v>0</v>
      </c>
      <c r="L5409" s="94">
        <f t="shared" si="1733"/>
        <v>0</v>
      </c>
      <c r="M5409" s="95">
        <f>M5410+M5429</f>
        <v>0</v>
      </c>
      <c r="N5409" s="95">
        <f>N5410+N5429</f>
        <v>0</v>
      </c>
      <c r="O5409" s="82" t="s">
        <v>146</v>
      </c>
      <c r="R5409" s="352">
        <f>L5409-[1]გადასახდელები!L5179</f>
        <v>-3.9</v>
      </c>
    </row>
    <row r="5410" spans="2:18" ht="20.25" hidden="1" customHeight="1">
      <c r="B5410" s="36" t="str">
        <f t="shared" si="1732"/>
        <v>b</v>
      </c>
      <c r="C5410" s="42">
        <v>5</v>
      </c>
      <c r="D5410" s="42"/>
      <c r="F5410" s="342" t="s">
        <v>569</v>
      </c>
      <c r="G5410" s="48" t="s">
        <v>287</v>
      </c>
      <c r="H5410" s="113">
        <f>SUM(H5411:H5428)</f>
        <v>0</v>
      </c>
      <c r="I5410" s="97">
        <f t="shared" si="1734"/>
        <v>0</v>
      </c>
      <c r="J5410" s="114">
        <f>SUM(J5411:J5428)</f>
        <v>0</v>
      </c>
      <c r="K5410" s="114">
        <f>SUM(K5411:K5428)</f>
        <v>0</v>
      </c>
      <c r="L5410" s="97">
        <f t="shared" si="1733"/>
        <v>0</v>
      </c>
      <c r="M5410" s="114">
        <f>SUM(M5411:M5428)</f>
        <v>0</v>
      </c>
      <c r="N5410" s="114">
        <f>SUM(N5411:N5428)</f>
        <v>0</v>
      </c>
      <c r="O5410" s="82" t="s">
        <v>146</v>
      </c>
      <c r="R5410" s="352">
        <f>L5410-[1]გადასახდელები!L5180</f>
        <v>0</v>
      </c>
    </row>
    <row r="5411" spans="2:18" ht="45" hidden="1" customHeight="1">
      <c r="B5411" s="36" t="str">
        <f t="shared" si="1732"/>
        <v>b</v>
      </c>
      <c r="C5411" s="42">
        <v>6</v>
      </c>
      <c r="D5411" s="42"/>
      <c r="F5411" s="343" t="s">
        <v>658</v>
      </c>
      <c r="G5411" s="45" t="s">
        <v>215</v>
      </c>
      <c r="H5411" s="99"/>
      <c r="I5411" s="105">
        <f t="shared" si="1734"/>
        <v>0</v>
      </c>
      <c r="J5411" s="100"/>
      <c r="K5411" s="100"/>
      <c r="L5411" s="105">
        <f t="shared" si="1733"/>
        <v>0</v>
      </c>
      <c r="M5411" s="100"/>
      <c r="N5411" s="100"/>
      <c r="R5411" s="352">
        <f>L5411-[1]გადასახდელები!L5181</f>
        <v>0</v>
      </c>
    </row>
    <row r="5412" spans="2:18" ht="20.25" hidden="1" customHeight="1">
      <c r="B5412" s="36" t="str">
        <f t="shared" si="1732"/>
        <v>b</v>
      </c>
      <c r="C5412" s="42">
        <v>6</v>
      </c>
      <c r="D5412" s="42"/>
      <c r="F5412" s="343" t="s">
        <v>659</v>
      </c>
      <c r="G5412" s="45" t="s">
        <v>288</v>
      </c>
      <c r="H5412" s="99"/>
      <c r="I5412" s="105">
        <f t="shared" si="1734"/>
        <v>0</v>
      </c>
      <c r="J5412" s="100"/>
      <c r="K5412" s="100"/>
      <c r="L5412" s="105">
        <f t="shared" si="1733"/>
        <v>0</v>
      </c>
      <c r="M5412" s="100"/>
      <c r="N5412" s="100"/>
      <c r="R5412" s="352">
        <f>L5412-[1]გადასახდელები!L5182</f>
        <v>0</v>
      </c>
    </row>
    <row r="5413" spans="2:18" ht="20.25" hidden="1" customHeight="1">
      <c r="B5413" s="36" t="str">
        <f t="shared" si="1732"/>
        <v>b</v>
      </c>
      <c r="C5413" s="42">
        <v>6</v>
      </c>
      <c r="D5413" s="42"/>
      <c r="F5413" s="343" t="s">
        <v>660</v>
      </c>
      <c r="G5413" s="45" t="s">
        <v>289</v>
      </c>
      <c r="H5413" s="99"/>
      <c r="I5413" s="105">
        <f t="shared" si="1734"/>
        <v>0</v>
      </c>
      <c r="J5413" s="100"/>
      <c r="K5413" s="100"/>
      <c r="L5413" s="105">
        <f t="shared" si="1733"/>
        <v>0</v>
      </c>
      <c r="M5413" s="100"/>
      <c r="N5413" s="100"/>
      <c r="R5413" s="352">
        <f>L5413-[1]გადასახდელები!L5183</f>
        <v>0</v>
      </c>
    </row>
    <row r="5414" spans="2:18" ht="20.25" hidden="1" customHeight="1">
      <c r="B5414" s="36" t="str">
        <f t="shared" si="1732"/>
        <v>b</v>
      </c>
      <c r="C5414" s="42">
        <v>6</v>
      </c>
      <c r="D5414" s="42"/>
      <c r="F5414" s="343" t="s">
        <v>661</v>
      </c>
      <c r="G5414" s="45" t="s">
        <v>216</v>
      </c>
      <c r="H5414" s="99"/>
      <c r="I5414" s="105">
        <f t="shared" si="1734"/>
        <v>0</v>
      </c>
      <c r="J5414" s="100"/>
      <c r="K5414" s="100"/>
      <c r="L5414" s="105">
        <f t="shared" si="1733"/>
        <v>0</v>
      </c>
      <c r="M5414" s="100"/>
      <c r="N5414" s="100"/>
      <c r="R5414" s="352">
        <f>L5414-[1]გადასახდელები!L5184</f>
        <v>0</v>
      </c>
    </row>
    <row r="5415" spans="2:18" ht="20.25" hidden="1" customHeight="1">
      <c r="B5415" s="36" t="str">
        <f t="shared" si="1732"/>
        <v>b</v>
      </c>
      <c r="C5415" s="42">
        <v>6</v>
      </c>
      <c r="D5415" s="42"/>
      <c r="F5415" s="343" t="s">
        <v>662</v>
      </c>
      <c r="G5415" s="45" t="s">
        <v>217</v>
      </c>
      <c r="H5415" s="99"/>
      <c r="I5415" s="105">
        <f t="shared" si="1734"/>
        <v>0</v>
      </c>
      <c r="J5415" s="100"/>
      <c r="K5415" s="100"/>
      <c r="L5415" s="105">
        <f t="shared" si="1733"/>
        <v>0</v>
      </c>
      <c r="M5415" s="100"/>
      <c r="N5415" s="100"/>
      <c r="R5415" s="352">
        <f>L5415-[1]გადასახდელები!L5185</f>
        <v>0</v>
      </c>
    </row>
    <row r="5416" spans="2:18" ht="20.25" hidden="1" customHeight="1">
      <c r="B5416" s="36" t="str">
        <f t="shared" si="1732"/>
        <v>b</v>
      </c>
      <c r="C5416" s="42">
        <v>6</v>
      </c>
      <c r="D5416" s="42"/>
      <c r="F5416" s="343" t="s">
        <v>571</v>
      </c>
      <c r="G5416" s="45" t="s">
        <v>290</v>
      </c>
      <c r="H5416" s="99"/>
      <c r="I5416" s="105">
        <f t="shared" si="1734"/>
        <v>0</v>
      </c>
      <c r="J5416" s="100"/>
      <c r="K5416" s="100"/>
      <c r="L5416" s="105">
        <f t="shared" si="1733"/>
        <v>0</v>
      </c>
      <c r="M5416" s="100"/>
      <c r="N5416" s="100"/>
      <c r="R5416" s="352">
        <f>L5416-[1]გადასახდელები!L5186</f>
        <v>0</v>
      </c>
    </row>
    <row r="5417" spans="2:18" ht="20.25" hidden="1" customHeight="1">
      <c r="B5417" s="36" t="str">
        <f t="shared" si="1732"/>
        <v>b</v>
      </c>
      <c r="C5417" s="42">
        <v>6</v>
      </c>
      <c r="D5417" s="42"/>
      <c r="F5417" s="343" t="s">
        <v>663</v>
      </c>
      <c r="G5417" s="45" t="s">
        <v>291</v>
      </c>
      <c r="H5417" s="99"/>
      <c r="I5417" s="105">
        <f t="shared" si="1734"/>
        <v>0</v>
      </c>
      <c r="J5417" s="100"/>
      <c r="K5417" s="100"/>
      <c r="L5417" s="105">
        <f t="shared" si="1733"/>
        <v>0</v>
      </c>
      <c r="M5417" s="100"/>
      <c r="N5417" s="100"/>
      <c r="R5417" s="352">
        <f>L5417-[1]გადასახდელები!L5187</f>
        <v>0</v>
      </c>
    </row>
    <row r="5418" spans="2:18" ht="20.25" hidden="1" customHeight="1">
      <c r="B5418" s="36" t="str">
        <f t="shared" si="1732"/>
        <v>b</v>
      </c>
      <c r="C5418" s="42">
        <v>6</v>
      </c>
      <c r="D5418" s="42"/>
      <c r="F5418" s="343" t="s">
        <v>664</v>
      </c>
      <c r="G5418" s="45" t="s">
        <v>218</v>
      </c>
      <c r="H5418" s="99"/>
      <c r="I5418" s="105">
        <f t="shared" si="1734"/>
        <v>0</v>
      </c>
      <c r="J5418" s="100"/>
      <c r="K5418" s="100"/>
      <c r="L5418" s="105">
        <f t="shared" si="1733"/>
        <v>0</v>
      </c>
      <c r="M5418" s="100"/>
      <c r="N5418" s="100"/>
      <c r="R5418" s="352">
        <f>L5418-[1]გადასახდელები!L5188</f>
        <v>0</v>
      </c>
    </row>
    <row r="5419" spans="2:18" ht="20.25" hidden="1" customHeight="1">
      <c r="B5419" s="36" t="str">
        <f t="shared" si="1732"/>
        <v>b</v>
      </c>
      <c r="C5419" s="42">
        <v>6</v>
      </c>
      <c r="D5419" s="42"/>
      <c r="F5419" s="343" t="s">
        <v>665</v>
      </c>
      <c r="G5419" s="45" t="s">
        <v>219</v>
      </c>
      <c r="H5419" s="99"/>
      <c r="I5419" s="105">
        <f t="shared" si="1734"/>
        <v>0</v>
      </c>
      <c r="J5419" s="100"/>
      <c r="K5419" s="100"/>
      <c r="L5419" s="105">
        <f t="shared" si="1733"/>
        <v>0</v>
      </c>
      <c r="M5419" s="100"/>
      <c r="N5419" s="100"/>
      <c r="R5419" s="352">
        <f>L5419-[1]გადასახდელები!L5189</f>
        <v>0</v>
      </c>
    </row>
    <row r="5420" spans="2:18" ht="20.25" hidden="1" customHeight="1">
      <c r="B5420" s="36" t="str">
        <f t="shared" si="1732"/>
        <v>b</v>
      </c>
      <c r="C5420" s="42">
        <v>6</v>
      </c>
      <c r="D5420" s="42"/>
      <c r="F5420" s="343" t="s">
        <v>666</v>
      </c>
      <c r="G5420" s="45" t="s">
        <v>220</v>
      </c>
      <c r="H5420" s="99"/>
      <c r="I5420" s="105">
        <f t="shared" si="1734"/>
        <v>0</v>
      </c>
      <c r="J5420" s="100"/>
      <c r="K5420" s="100"/>
      <c r="L5420" s="105">
        <f t="shared" si="1733"/>
        <v>0</v>
      </c>
      <c r="M5420" s="100"/>
      <c r="N5420" s="100"/>
      <c r="R5420" s="352">
        <f>L5420-[1]გადასახდელები!L5190</f>
        <v>0</v>
      </c>
    </row>
    <row r="5421" spans="2:18" ht="20.25" hidden="1" customHeight="1">
      <c r="B5421" s="36" t="str">
        <f t="shared" ref="B5421:B5484" si="1735">IF(H5421+I5421+L5421&gt;0,"a","b")</f>
        <v>b</v>
      </c>
      <c r="C5421" s="42">
        <v>6</v>
      </c>
      <c r="D5421" s="42"/>
      <c r="F5421" s="343" t="s">
        <v>667</v>
      </c>
      <c r="G5421" s="45" t="s">
        <v>221</v>
      </c>
      <c r="H5421" s="99"/>
      <c r="I5421" s="105">
        <f t="shared" si="1734"/>
        <v>0</v>
      </c>
      <c r="J5421" s="100"/>
      <c r="K5421" s="100"/>
      <c r="L5421" s="105">
        <f t="shared" si="1733"/>
        <v>0</v>
      </c>
      <c r="M5421" s="100"/>
      <c r="N5421" s="100"/>
      <c r="R5421" s="352">
        <f>L5421-[1]გადასახდელები!L5191</f>
        <v>0</v>
      </c>
    </row>
    <row r="5422" spans="2:18" ht="20.25" hidden="1" customHeight="1">
      <c r="B5422" s="36" t="str">
        <f t="shared" si="1735"/>
        <v>b</v>
      </c>
      <c r="C5422" s="42">
        <v>6</v>
      </c>
      <c r="D5422" s="42"/>
      <c r="F5422" s="343" t="s">
        <v>668</v>
      </c>
      <c r="G5422" s="45" t="s">
        <v>222</v>
      </c>
      <c r="H5422" s="99"/>
      <c r="I5422" s="105">
        <f t="shared" si="1734"/>
        <v>0</v>
      </c>
      <c r="J5422" s="100"/>
      <c r="K5422" s="100"/>
      <c r="L5422" s="105">
        <f t="shared" si="1733"/>
        <v>0</v>
      </c>
      <c r="M5422" s="100"/>
      <c r="N5422" s="100"/>
      <c r="R5422" s="352">
        <f>L5422-[1]გადასახდელები!L5192</f>
        <v>0</v>
      </c>
    </row>
    <row r="5423" spans="2:18" ht="20.25" hidden="1" customHeight="1">
      <c r="B5423" s="36" t="str">
        <f t="shared" si="1735"/>
        <v>b</v>
      </c>
      <c r="C5423" s="42">
        <v>6</v>
      </c>
      <c r="D5423" s="42"/>
      <c r="F5423" s="343" t="s">
        <v>669</v>
      </c>
      <c r="G5423" s="45" t="s">
        <v>223</v>
      </c>
      <c r="H5423" s="99"/>
      <c r="I5423" s="105">
        <f t="shared" si="1734"/>
        <v>0</v>
      </c>
      <c r="J5423" s="100"/>
      <c r="K5423" s="100"/>
      <c r="L5423" s="105">
        <f t="shared" si="1733"/>
        <v>0</v>
      </c>
      <c r="M5423" s="100"/>
      <c r="N5423" s="100"/>
      <c r="R5423" s="352">
        <f>L5423-[1]გადასახდელები!L5193</f>
        <v>0</v>
      </c>
    </row>
    <row r="5424" spans="2:18" ht="36" hidden="1" customHeight="1">
      <c r="B5424" s="36" t="str">
        <f t="shared" si="1735"/>
        <v>b</v>
      </c>
      <c r="C5424" s="42">
        <v>6</v>
      </c>
      <c r="D5424" s="42"/>
      <c r="F5424" s="343" t="s">
        <v>670</v>
      </c>
      <c r="G5424" s="45" t="s">
        <v>224</v>
      </c>
      <c r="H5424" s="99"/>
      <c r="I5424" s="105">
        <f t="shared" si="1734"/>
        <v>0</v>
      </c>
      <c r="J5424" s="100"/>
      <c r="K5424" s="100"/>
      <c r="L5424" s="105">
        <f t="shared" si="1733"/>
        <v>0</v>
      </c>
      <c r="M5424" s="100"/>
      <c r="N5424" s="100"/>
      <c r="R5424" s="352">
        <f>L5424-[1]გადასახდელები!L5194</f>
        <v>0</v>
      </c>
    </row>
    <row r="5425" spans="2:18" ht="48.75" hidden="1" customHeight="1">
      <c r="B5425" s="36" t="str">
        <f t="shared" si="1735"/>
        <v>b</v>
      </c>
      <c r="C5425" s="42">
        <v>6</v>
      </c>
      <c r="D5425" s="42"/>
      <c r="F5425" s="343" t="s">
        <v>671</v>
      </c>
      <c r="G5425" s="45" t="s">
        <v>225</v>
      </c>
      <c r="H5425" s="99"/>
      <c r="I5425" s="105">
        <f t="shared" si="1734"/>
        <v>0</v>
      </c>
      <c r="J5425" s="100"/>
      <c r="K5425" s="100"/>
      <c r="L5425" s="105">
        <f t="shared" si="1733"/>
        <v>0</v>
      </c>
      <c r="M5425" s="100"/>
      <c r="N5425" s="100"/>
      <c r="R5425" s="352">
        <f>L5425-[1]გადასახდელები!L5195</f>
        <v>0</v>
      </c>
    </row>
    <row r="5426" spans="2:18" ht="24.75" hidden="1" customHeight="1">
      <c r="B5426" s="36" t="str">
        <f t="shared" si="1735"/>
        <v>b</v>
      </c>
      <c r="C5426" s="42">
        <v>6</v>
      </c>
      <c r="D5426" s="42"/>
      <c r="F5426" s="343" t="s">
        <v>672</v>
      </c>
      <c r="G5426" s="45" t="s">
        <v>226</v>
      </c>
      <c r="H5426" s="99"/>
      <c r="I5426" s="105">
        <f t="shared" si="1734"/>
        <v>0</v>
      </c>
      <c r="J5426" s="100"/>
      <c r="K5426" s="100"/>
      <c r="L5426" s="105">
        <f t="shared" si="1733"/>
        <v>0</v>
      </c>
      <c r="M5426" s="100"/>
      <c r="N5426" s="100"/>
      <c r="R5426" s="352">
        <f>L5426-[1]გადასახდელები!L5196</f>
        <v>0</v>
      </c>
    </row>
    <row r="5427" spans="2:18" ht="24" hidden="1" customHeight="1">
      <c r="B5427" s="36" t="str">
        <f t="shared" si="1735"/>
        <v>b</v>
      </c>
      <c r="C5427" s="42">
        <v>6</v>
      </c>
      <c r="D5427" s="42"/>
      <c r="F5427" s="343" t="s">
        <v>673</v>
      </c>
      <c r="G5427" s="45" t="s">
        <v>227</v>
      </c>
      <c r="H5427" s="99"/>
      <c r="I5427" s="105">
        <f t="shared" si="1734"/>
        <v>0</v>
      </c>
      <c r="J5427" s="100"/>
      <c r="K5427" s="100"/>
      <c r="L5427" s="105">
        <f t="shared" si="1733"/>
        <v>0</v>
      </c>
      <c r="M5427" s="100"/>
      <c r="N5427" s="100"/>
      <c r="R5427" s="352">
        <f>L5427-[1]გადასახდელები!L5197</f>
        <v>0</v>
      </c>
    </row>
    <row r="5428" spans="2:18" ht="36.75" hidden="1" customHeight="1">
      <c r="B5428" s="36" t="str">
        <f t="shared" si="1735"/>
        <v>b</v>
      </c>
      <c r="C5428" s="42">
        <v>6</v>
      </c>
      <c r="D5428" s="42"/>
      <c r="F5428" s="343" t="s">
        <v>572</v>
      </c>
      <c r="G5428" s="45" t="s">
        <v>228</v>
      </c>
      <c r="H5428" s="99"/>
      <c r="I5428" s="105">
        <f t="shared" si="1734"/>
        <v>0</v>
      </c>
      <c r="J5428" s="100"/>
      <c r="K5428" s="100"/>
      <c r="L5428" s="105">
        <f t="shared" si="1733"/>
        <v>0</v>
      </c>
      <c r="M5428" s="100"/>
      <c r="N5428" s="100"/>
      <c r="R5428" s="352">
        <f>L5428-[1]გადასახდელები!L5198</f>
        <v>0</v>
      </c>
    </row>
    <row r="5429" spans="2:18" ht="24.75" hidden="1" customHeight="1">
      <c r="B5429" s="36" t="str">
        <f t="shared" si="1735"/>
        <v>b</v>
      </c>
      <c r="C5429" s="42">
        <v>5</v>
      </c>
      <c r="D5429" s="42"/>
      <c r="F5429" s="343" t="s">
        <v>573</v>
      </c>
      <c r="G5429" s="48" t="s">
        <v>193</v>
      </c>
      <c r="H5429" s="101"/>
      <c r="I5429" s="97">
        <f t="shared" si="1734"/>
        <v>0</v>
      </c>
      <c r="J5429" s="102"/>
      <c r="K5429" s="102"/>
      <c r="L5429" s="97">
        <f t="shared" si="1733"/>
        <v>0</v>
      </c>
      <c r="M5429" s="102"/>
      <c r="N5429" s="102"/>
      <c r="R5429" s="352">
        <f>L5429-[1]გადასახდელები!L5199</f>
        <v>-3.9</v>
      </c>
    </row>
    <row r="5430" spans="2:18" ht="20.25" customHeight="1">
      <c r="B5430" s="36" t="str">
        <f t="shared" si="1735"/>
        <v>a</v>
      </c>
      <c r="C5430" s="42">
        <v>2</v>
      </c>
      <c r="D5430" s="42"/>
      <c r="E5430" s="24">
        <v>7049</v>
      </c>
      <c r="F5430" s="342" t="s">
        <v>574</v>
      </c>
      <c r="G5430" s="59" t="s">
        <v>292</v>
      </c>
      <c r="H5430" s="86">
        <f>H5431+H5478+H5486+H5485</f>
        <v>1146.5999999999999</v>
      </c>
      <c r="I5430" s="87">
        <f t="shared" si="1734"/>
        <v>0</v>
      </c>
      <c r="J5430" s="88">
        <f>J5431+J5478+J5486+J5485</f>
        <v>0</v>
      </c>
      <c r="K5430" s="88">
        <f>K5431+K5478+K5486+K5485</f>
        <v>0</v>
      </c>
      <c r="L5430" s="87">
        <f t="shared" si="1733"/>
        <v>0</v>
      </c>
      <c r="M5430" s="88">
        <f>M5431+M5478+M5486+M5485</f>
        <v>0</v>
      </c>
      <c r="N5430" s="88">
        <f>N5431+N5478+N5486+N5485</f>
        <v>0</v>
      </c>
      <c r="O5430" s="82" t="s">
        <v>146</v>
      </c>
      <c r="P5430" s="35" t="s">
        <v>145</v>
      </c>
      <c r="R5430" s="352">
        <f>L5430-[1]გადასახდელები!L5200</f>
        <v>-382.4</v>
      </c>
    </row>
    <row r="5431" spans="2:18" ht="20.25" customHeight="1">
      <c r="B5431" s="36" t="str">
        <f t="shared" si="1735"/>
        <v>a</v>
      </c>
      <c r="C5431" s="42">
        <v>3</v>
      </c>
      <c r="D5431" s="42"/>
      <c r="F5431" s="342" t="s">
        <v>575</v>
      </c>
      <c r="G5431" s="51" t="s">
        <v>293</v>
      </c>
      <c r="H5431" s="89">
        <f>H5432+H5444+H5473</f>
        <v>1146.5999999999999</v>
      </c>
      <c r="I5431" s="90">
        <f t="shared" si="1734"/>
        <v>0</v>
      </c>
      <c r="J5431" s="89">
        <f>J5432+J5444+J5473</f>
        <v>0</v>
      </c>
      <c r="K5431" s="89">
        <f>K5432+K5444+K5473</f>
        <v>0</v>
      </c>
      <c r="L5431" s="90">
        <f t="shared" si="1733"/>
        <v>0</v>
      </c>
      <c r="M5431" s="89">
        <f>M5432+M5444+M5473</f>
        <v>0</v>
      </c>
      <c r="N5431" s="89">
        <f>N5432+N5444+N5473</f>
        <v>0</v>
      </c>
      <c r="O5431" s="82" t="s">
        <v>146</v>
      </c>
      <c r="P5431" s="35" t="s">
        <v>145</v>
      </c>
      <c r="R5431" s="352">
        <f>L5431-[1]გადასახდელები!L5201</f>
        <v>-382.4</v>
      </c>
    </row>
    <row r="5432" spans="2:18" ht="20.25" customHeight="1">
      <c r="B5432" s="36" t="str">
        <f t="shared" si="1735"/>
        <v>a</v>
      </c>
      <c r="C5432" s="42">
        <v>4</v>
      </c>
      <c r="D5432" s="42"/>
      <c r="F5432" s="342" t="s">
        <v>576</v>
      </c>
      <c r="G5432" s="47" t="s">
        <v>294</v>
      </c>
      <c r="H5432" s="93">
        <f>H5433+H5434+H5435+H5436+H5437+H5438+H5439+H5440+H5441+H5442+H5443</f>
        <v>1146.5999999999999</v>
      </c>
      <c r="I5432" s="94">
        <f t="shared" si="1734"/>
        <v>0</v>
      </c>
      <c r="J5432" s="93">
        <f>J5433+J5434+J5435+J5436+J5437+J5438+J5439+J5440+J5441+J5442+J5443</f>
        <v>0</v>
      </c>
      <c r="K5432" s="93">
        <f>K5433+K5434+K5435+K5436+K5437+K5438+K5439+K5440+K5441+K5442+K5443</f>
        <v>0</v>
      </c>
      <c r="L5432" s="94">
        <f t="shared" si="1733"/>
        <v>0</v>
      </c>
      <c r="M5432" s="93">
        <f>M5433+M5434+M5435+M5436+M5437+M5438+M5439+M5440+M5441+M5442+M5443</f>
        <v>0</v>
      </c>
      <c r="N5432" s="93">
        <f>N5433+N5434+N5435+N5436+N5437+N5438+N5439+N5440+N5441+N5442+N5443</f>
        <v>0</v>
      </c>
      <c r="O5432" s="82" t="s">
        <v>146</v>
      </c>
      <c r="P5432" s="35" t="s">
        <v>145</v>
      </c>
      <c r="R5432" s="352">
        <f>L5432-[1]გადასახდელები!L5202</f>
        <v>-347.4</v>
      </c>
    </row>
    <row r="5433" spans="2:18" ht="20.25" hidden="1" customHeight="1">
      <c r="B5433" s="36" t="str">
        <f t="shared" si="1735"/>
        <v>b</v>
      </c>
      <c r="C5433" s="42">
        <v>5</v>
      </c>
      <c r="D5433" s="42"/>
      <c r="F5433" s="343" t="s">
        <v>577</v>
      </c>
      <c r="G5433" s="48" t="s">
        <v>295</v>
      </c>
      <c r="H5433" s="101"/>
      <c r="I5433" s="97">
        <f t="shared" si="1734"/>
        <v>0</v>
      </c>
      <c r="J5433" s="102"/>
      <c r="K5433" s="102"/>
      <c r="L5433" s="97">
        <f t="shared" si="1733"/>
        <v>0</v>
      </c>
      <c r="M5433" s="102"/>
      <c r="N5433" s="102"/>
      <c r="O5433" s="115"/>
      <c r="P5433" s="35" t="s">
        <v>145</v>
      </c>
      <c r="R5433" s="352">
        <f>L5433-[1]გადასახდელები!L5203</f>
        <v>-67.400000000000006</v>
      </c>
    </row>
    <row r="5434" spans="2:18" ht="20.25" hidden="1" customHeight="1">
      <c r="B5434" s="36" t="str">
        <f t="shared" si="1735"/>
        <v>b</v>
      </c>
      <c r="C5434" s="42">
        <v>5</v>
      </c>
      <c r="D5434" s="42"/>
      <c r="F5434" s="343" t="s">
        <v>578</v>
      </c>
      <c r="G5434" s="48" t="s">
        <v>296</v>
      </c>
      <c r="H5434" s="101"/>
      <c r="I5434" s="97">
        <f t="shared" si="1734"/>
        <v>0</v>
      </c>
      <c r="J5434" s="102"/>
      <c r="K5434" s="102"/>
      <c r="L5434" s="97">
        <f t="shared" si="1733"/>
        <v>0</v>
      </c>
      <c r="M5434" s="102"/>
      <c r="N5434" s="102"/>
      <c r="O5434" s="115"/>
      <c r="P5434" s="35" t="s">
        <v>145</v>
      </c>
      <c r="R5434" s="352">
        <f>L5434-[1]გადასახდელები!L5204</f>
        <v>0</v>
      </c>
    </row>
    <row r="5435" spans="2:18" ht="30.75" hidden="1" customHeight="1">
      <c r="B5435" s="36" t="str">
        <f t="shared" si="1735"/>
        <v>b</v>
      </c>
      <c r="C5435" s="42">
        <v>5</v>
      </c>
      <c r="D5435" s="42"/>
      <c r="F5435" s="343" t="s">
        <v>674</v>
      </c>
      <c r="G5435" s="52" t="s">
        <v>297</v>
      </c>
      <c r="H5435" s="101"/>
      <c r="I5435" s="97">
        <f t="shared" si="1734"/>
        <v>0</v>
      </c>
      <c r="J5435" s="102"/>
      <c r="K5435" s="102"/>
      <c r="L5435" s="97">
        <f t="shared" si="1733"/>
        <v>0</v>
      </c>
      <c r="M5435" s="102"/>
      <c r="N5435" s="102"/>
      <c r="O5435" s="115"/>
      <c r="P5435" s="35" t="s">
        <v>145</v>
      </c>
      <c r="R5435" s="352">
        <f>L5435-[1]გადასახდელები!L5205</f>
        <v>0</v>
      </c>
    </row>
    <row r="5436" spans="2:18" ht="20.25" hidden="1" customHeight="1">
      <c r="B5436" s="36" t="str">
        <f t="shared" si="1735"/>
        <v>b</v>
      </c>
      <c r="C5436" s="42">
        <v>5</v>
      </c>
      <c r="D5436" s="42"/>
      <c r="F5436" s="343" t="s">
        <v>579</v>
      </c>
      <c r="G5436" s="48" t="s">
        <v>298</v>
      </c>
      <c r="H5436" s="101"/>
      <c r="I5436" s="97">
        <f t="shared" si="1734"/>
        <v>0</v>
      </c>
      <c r="J5436" s="102"/>
      <c r="K5436" s="102"/>
      <c r="L5436" s="97">
        <f t="shared" si="1733"/>
        <v>0</v>
      </c>
      <c r="M5436" s="102"/>
      <c r="N5436" s="102"/>
      <c r="O5436" s="115"/>
      <c r="P5436" s="35" t="s">
        <v>145</v>
      </c>
      <c r="R5436" s="352">
        <f>L5436-[1]გადასახდელები!L5206</f>
        <v>-13</v>
      </c>
    </row>
    <row r="5437" spans="2:18" ht="20.25" hidden="1" customHeight="1">
      <c r="B5437" s="36" t="str">
        <f t="shared" si="1735"/>
        <v>b</v>
      </c>
      <c r="C5437" s="42">
        <v>5</v>
      </c>
      <c r="D5437" s="42"/>
      <c r="F5437" s="343" t="s">
        <v>580</v>
      </c>
      <c r="G5437" s="48" t="s">
        <v>299</v>
      </c>
      <c r="H5437" s="101"/>
      <c r="I5437" s="97">
        <f t="shared" si="1734"/>
        <v>0</v>
      </c>
      <c r="J5437" s="102"/>
      <c r="K5437" s="102"/>
      <c r="L5437" s="97">
        <f t="shared" si="1733"/>
        <v>0</v>
      </c>
      <c r="M5437" s="102"/>
      <c r="N5437" s="102"/>
      <c r="O5437" s="115"/>
      <c r="P5437" s="35" t="s">
        <v>145</v>
      </c>
      <c r="R5437" s="352">
        <f>L5437-[1]გადასახდელები!L5207</f>
        <v>-224.4</v>
      </c>
    </row>
    <row r="5438" spans="2:18" ht="30.75" hidden="1" customHeight="1">
      <c r="B5438" s="36" t="str">
        <f t="shared" si="1735"/>
        <v>b</v>
      </c>
      <c r="C5438" s="42">
        <v>5</v>
      </c>
      <c r="D5438" s="42"/>
      <c r="F5438" s="343" t="s">
        <v>581</v>
      </c>
      <c r="G5438" s="48" t="s">
        <v>300</v>
      </c>
      <c r="H5438" s="101"/>
      <c r="I5438" s="97">
        <f t="shared" si="1734"/>
        <v>0</v>
      </c>
      <c r="J5438" s="102"/>
      <c r="K5438" s="102"/>
      <c r="L5438" s="97">
        <f t="shared" si="1733"/>
        <v>0</v>
      </c>
      <c r="M5438" s="102"/>
      <c r="N5438" s="102"/>
      <c r="O5438" s="115"/>
      <c r="P5438" s="35" t="s">
        <v>145</v>
      </c>
      <c r="R5438" s="352">
        <f>L5438-[1]გადასახდელები!L5208</f>
        <v>0</v>
      </c>
    </row>
    <row r="5439" spans="2:18" ht="20.25" hidden="1" customHeight="1">
      <c r="B5439" s="36" t="str">
        <f t="shared" si="1735"/>
        <v>b</v>
      </c>
      <c r="C5439" s="42">
        <v>5</v>
      </c>
      <c r="D5439" s="42"/>
      <c r="F5439" s="343" t="s">
        <v>675</v>
      </c>
      <c r="G5439" s="48" t="s">
        <v>301</v>
      </c>
      <c r="H5439" s="101"/>
      <c r="I5439" s="97">
        <f t="shared" si="1734"/>
        <v>0</v>
      </c>
      <c r="J5439" s="102"/>
      <c r="K5439" s="102"/>
      <c r="L5439" s="97">
        <f t="shared" si="1733"/>
        <v>0</v>
      </c>
      <c r="M5439" s="102"/>
      <c r="N5439" s="102"/>
      <c r="O5439" s="115"/>
      <c r="P5439" s="35" t="s">
        <v>145</v>
      </c>
      <c r="R5439" s="352">
        <f>L5439-[1]გადასახდელები!L5209</f>
        <v>0</v>
      </c>
    </row>
    <row r="5440" spans="2:18" ht="20.25" customHeight="1" thickBot="1">
      <c r="B5440" s="36" t="str">
        <f t="shared" si="1735"/>
        <v>a</v>
      </c>
      <c r="C5440" s="42">
        <v>5</v>
      </c>
      <c r="D5440" s="42"/>
      <c r="F5440" s="343" t="s">
        <v>582</v>
      </c>
      <c r="G5440" s="48" t="s">
        <v>302</v>
      </c>
      <c r="H5440" s="101">
        <v>1146.5999999999999</v>
      </c>
      <c r="I5440" s="97">
        <f t="shared" si="1734"/>
        <v>0</v>
      </c>
      <c r="J5440" s="102"/>
      <c r="K5440" s="102"/>
      <c r="L5440" s="97">
        <f t="shared" si="1733"/>
        <v>0</v>
      </c>
      <c r="M5440" s="102"/>
      <c r="N5440" s="102"/>
      <c r="O5440" s="115"/>
      <c r="P5440" s="35" t="s">
        <v>145</v>
      </c>
      <c r="R5440" s="352">
        <f>L5440-[1]გადასახდელები!L5210</f>
        <v>-32.6</v>
      </c>
    </row>
    <row r="5441" spans="2:18" ht="20.25" hidden="1" customHeight="1">
      <c r="B5441" s="36" t="str">
        <f t="shared" si="1735"/>
        <v>b</v>
      </c>
      <c r="C5441" s="42">
        <v>5</v>
      </c>
      <c r="D5441" s="42"/>
      <c r="F5441" s="343" t="s">
        <v>676</v>
      </c>
      <c r="G5441" s="48" t="s">
        <v>303</v>
      </c>
      <c r="H5441" s="101"/>
      <c r="I5441" s="97">
        <f t="shared" si="1734"/>
        <v>0</v>
      </c>
      <c r="J5441" s="102"/>
      <c r="K5441" s="102"/>
      <c r="L5441" s="97">
        <f t="shared" si="1733"/>
        <v>0</v>
      </c>
      <c r="M5441" s="102"/>
      <c r="N5441" s="102"/>
      <c r="O5441" s="115"/>
      <c r="P5441" s="35" t="s">
        <v>145</v>
      </c>
      <c r="R5441" s="352">
        <f>L5441-[1]გადასახდელები!L5211</f>
        <v>0</v>
      </c>
    </row>
    <row r="5442" spans="2:18" ht="20.25" hidden="1" customHeight="1">
      <c r="B5442" s="36" t="str">
        <f t="shared" si="1735"/>
        <v>b</v>
      </c>
      <c r="C5442" s="42">
        <v>5</v>
      </c>
      <c r="D5442" s="42"/>
      <c r="F5442" s="343" t="s">
        <v>677</v>
      </c>
      <c r="G5442" s="48" t="s">
        <v>304</v>
      </c>
      <c r="H5442" s="101"/>
      <c r="I5442" s="97">
        <f t="shared" si="1734"/>
        <v>0</v>
      </c>
      <c r="J5442" s="102"/>
      <c r="K5442" s="102"/>
      <c r="L5442" s="97">
        <f t="shared" si="1733"/>
        <v>0</v>
      </c>
      <c r="M5442" s="102"/>
      <c r="N5442" s="102"/>
      <c r="O5442" s="115"/>
      <c r="P5442" s="35" t="s">
        <v>145</v>
      </c>
      <c r="R5442" s="352">
        <f>L5442-[1]გადასახდელები!L5212</f>
        <v>0</v>
      </c>
    </row>
    <row r="5443" spans="2:18" ht="20.25" hidden="1" customHeight="1">
      <c r="B5443" s="36" t="str">
        <f t="shared" si="1735"/>
        <v>b</v>
      </c>
      <c r="C5443" s="42">
        <v>5</v>
      </c>
      <c r="D5443" s="42"/>
      <c r="F5443" s="343" t="s">
        <v>583</v>
      </c>
      <c r="G5443" s="48" t="s">
        <v>305</v>
      </c>
      <c r="H5443" s="101"/>
      <c r="I5443" s="97">
        <f t="shared" si="1734"/>
        <v>0</v>
      </c>
      <c r="J5443" s="102"/>
      <c r="K5443" s="102"/>
      <c r="L5443" s="97">
        <f t="shared" si="1733"/>
        <v>0</v>
      </c>
      <c r="M5443" s="102"/>
      <c r="N5443" s="102"/>
      <c r="O5443" s="115"/>
      <c r="P5443" s="35" t="s">
        <v>145</v>
      </c>
      <c r="R5443" s="352">
        <f>L5443-[1]გადასახდელები!L5213</f>
        <v>-10</v>
      </c>
    </row>
    <row r="5444" spans="2:18" ht="20.25" hidden="1" customHeight="1">
      <c r="B5444" s="36" t="str">
        <f t="shared" si="1735"/>
        <v>b</v>
      </c>
      <c r="C5444" s="42">
        <v>4</v>
      </c>
      <c r="D5444" s="42"/>
      <c r="F5444" s="342" t="s">
        <v>584</v>
      </c>
      <c r="G5444" s="47" t="s">
        <v>306</v>
      </c>
      <c r="H5444" s="93">
        <f>H5445+H5452</f>
        <v>0</v>
      </c>
      <c r="I5444" s="94">
        <f t="shared" si="1734"/>
        <v>0</v>
      </c>
      <c r="J5444" s="93">
        <f>J5445+J5452</f>
        <v>0</v>
      </c>
      <c r="K5444" s="93">
        <f>K5445+K5452</f>
        <v>0</v>
      </c>
      <c r="L5444" s="94">
        <f t="shared" si="1733"/>
        <v>0</v>
      </c>
      <c r="M5444" s="93">
        <f>M5445+M5452</f>
        <v>0</v>
      </c>
      <c r="N5444" s="93">
        <f>N5445+N5452</f>
        <v>0</v>
      </c>
      <c r="O5444" s="82" t="s">
        <v>146</v>
      </c>
      <c r="P5444" s="35" t="s">
        <v>145</v>
      </c>
      <c r="R5444" s="352">
        <f>L5444-[1]გადასახდელები!L5214</f>
        <v>-35</v>
      </c>
    </row>
    <row r="5445" spans="2:18" ht="20.25" hidden="1" customHeight="1">
      <c r="B5445" s="36" t="str">
        <f t="shared" si="1735"/>
        <v>b</v>
      </c>
      <c r="C5445" s="42">
        <v>5</v>
      </c>
      <c r="D5445" s="42"/>
      <c r="F5445" s="342" t="s">
        <v>585</v>
      </c>
      <c r="G5445" s="48" t="s">
        <v>307</v>
      </c>
      <c r="H5445" s="96">
        <f>SUM(H5446:H5451)</f>
        <v>0</v>
      </c>
      <c r="I5445" s="97">
        <f t="shared" si="1734"/>
        <v>0</v>
      </c>
      <c r="J5445" s="96">
        <f>SUM(J5446:J5451)</f>
        <v>0</v>
      </c>
      <c r="K5445" s="96">
        <f>SUM(K5446:K5451)</f>
        <v>0</v>
      </c>
      <c r="L5445" s="97">
        <f t="shared" si="1733"/>
        <v>0</v>
      </c>
      <c r="M5445" s="96">
        <f>SUM(M5446:M5451)</f>
        <v>0</v>
      </c>
      <c r="N5445" s="96">
        <f>SUM(N5446:N5451)</f>
        <v>0</v>
      </c>
      <c r="O5445" s="82" t="s">
        <v>146</v>
      </c>
      <c r="P5445" s="35" t="s">
        <v>145</v>
      </c>
      <c r="R5445" s="352">
        <f>L5445-[1]გადასახდელები!L5215</f>
        <v>0</v>
      </c>
    </row>
    <row r="5446" spans="2:18" ht="20.25" hidden="1" customHeight="1">
      <c r="B5446" s="36" t="str">
        <f t="shared" si="1735"/>
        <v>b</v>
      </c>
      <c r="C5446" s="42">
        <v>6</v>
      </c>
      <c r="D5446" s="42"/>
      <c r="F5446" s="343" t="s">
        <v>586</v>
      </c>
      <c r="G5446" s="53" t="s">
        <v>308</v>
      </c>
      <c r="H5446" s="99"/>
      <c r="I5446" s="105">
        <f t="shared" si="1734"/>
        <v>0</v>
      </c>
      <c r="J5446" s="100"/>
      <c r="K5446" s="100"/>
      <c r="L5446" s="105">
        <f t="shared" si="1733"/>
        <v>0</v>
      </c>
      <c r="M5446" s="100"/>
      <c r="N5446" s="100"/>
      <c r="O5446" s="115"/>
      <c r="P5446" s="35" t="s">
        <v>145</v>
      </c>
      <c r="R5446" s="352">
        <f>L5446-[1]გადასახდელები!L5216</f>
        <v>0</v>
      </c>
    </row>
    <row r="5447" spans="2:18" ht="20.25" hidden="1" customHeight="1">
      <c r="B5447" s="36" t="str">
        <f t="shared" si="1735"/>
        <v>b</v>
      </c>
      <c r="C5447" s="42">
        <v>6</v>
      </c>
      <c r="D5447" s="42"/>
      <c r="F5447" s="343" t="s">
        <v>678</v>
      </c>
      <c r="G5447" s="53" t="s">
        <v>309</v>
      </c>
      <c r="H5447" s="99"/>
      <c r="I5447" s="105">
        <f t="shared" si="1734"/>
        <v>0</v>
      </c>
      <c r="J5447" s="100"/>
      <c r="K5447" s="100"/>
      <c r="L5447" s="105">
        <f t="shared" si="1733"/>
        <v>0</v>
      </c>
      <c r="M5447" s="100"/>
      <c r="N5447" s="100"/>
      <c r="O5447" s="115"/>
      <c r="P5447" s="35" t="s">
        <v>145</v>
      </c>
      <c r="R5447" s="352">
        <f>L5447-[1]გადასახდელები!L5217</f>
        <v>0</v>
      </c>
    </row>
    <row r="5448" spans="2:18" ht="20.25" hidden="1" customHeight="1">
      <c r="B5448" s="36" t="str">
        <f t="shared" si="1735"/>
        <v>b</v>
      </c>
      <c r="C5448" s="42">
        <v>6</v>
      </c>
      <c r="D5448" s="42"/>
      <c r="F5448" s="343" t="s">
        <v>679</v>
      </c>
      <c r="G5448" s="53" t="s">
        <v>310</v>
      </c>
      <c r="H5448" s="99"/>
      <c r="I5448" s="105">
        <f t="shared" si="1734"/>
        <v>0</v>
      </c>
      <c r="J5448" s="100"/>
      <c r="K5448" s="100"/>
      <c r="L5448" s="105">
        <f t="shared" si="1733"/>
        <v>0</v>
      </c>
      <c r="M5448" s="100"/>
      <c r="N5448" s="100"/>
      <c r="O5448" s="115"/>
      <c r="P5448" s="35" t="s">
        <v>145</v>
      </c>
      <c r="R5448" s="352">
        <f>L5448-[1]გადასახდელები!L5218</f>
        <v>0</v>
      </c>
    </row>
    <row r="5449" spans="2:18" ht="20.25" hidden="1" customHeight="1">
      <c r="B5449" s="36" t="str">
        <f t="shared" si="1735"/>
        <v>b</v>
      </c>
      <c r="C5449" s="42">
        <v>6</v>
      </c>
      <c r="D5449" s="42"/>
      <c r="F5449" s="343" t="s">
        <v>680</v>
      </c>
      <c r="G5449" s="53" t="s">
        <v>311</v>
      </c>
      <c r="H5449" s="99"/>
      <c r="I5449" s="105">
        <f t="shared" si="1734"/>
        <v>0</v>
      </c>
      <c r="J5449" s="100"/>
      <c r="K5449" s="100"/>
      <c r="L5449" s="105">
        <f t="shared" si="1733"/>
        <v>0</v>
      </c>
      <c r="M5449" s="100"/>
      <c r="N5449" s="100"/>
      <c r="O5449" s="115"/>
      <c r="P5449" s="35" t="s">
        <v>145</v>
      </c>
      <c r="R5449" s="352">
        <f>L5449-[1]გადასახდელები!L5219</f>
        <v>0</v>
      </c>
    </row>
    <row r="5450" spans="2:18" ht="20.25" hidden="1" customHeight="1">
      <c r="B5450" s="36" t="str">
        <f t="shared" si="1735"/>
        <v>b</v>
      </c>
      <c r="C5450" s="42">
        <v>6</v>
      </c>
      <c r="D5450" s="42"/>
      <c r="F5450" s="343" t="s">
        <v>681</v>
      </c>
      <c r="G5450" s="53" t="s">
        <v>312</v>
      </c>
      <c r="H5450" s="99"/>
      <c r="I5450" s="105">
        <f t="shared" si="1734"/>
        <v>0</v>
      </c>
      <c r="J5450" s="100"/>
      <c r="K5450" s="100"/>
      <c r="L5450" s="105">
        <f t="shared" si="1733"/>
        <v>0</v>
      </c>
      <c r="M5450" s="100"/>
      <c r="N5450" s="100"/>
      <c r="O5450" s="115"/>
      <c r="P5450" s="35" t="s">
        <v>145</v>
      </c>
      <c r="R5450" s="352">
        <f>L5450-[1]გადასახდელები!L5220</f>
        <v>0</v>
      </c>
    </row>
    <row r="5451" spans="2:18" ht="20.25" hidden="1" customHeight="1">
      <c r="B5451" s="36" t="str">
        <f t="shared" si="1735"/>
        <v>b</v>
      </c>
      <c r="C5451" s="42">
        <v>6</v>
      </c>
      <c r="D5451" s="42"/>
      <c r="F5451" s="343" t="s">
        <v>682</v>
      </c>
      <c r="G5451" s="53" t="s">
        <v>313</v>
      </c>
      <c r="H5451" s="99"/>
      <c r="I5451" s="105">
        <f t="shared" si="1734"/>
        <v>0</v>
      </c>
      <c r="J5451" s="100"/>
      <c r="K5451" s="100"/>
      <c r="L5451" s="105">
        <f t="shared" si="1733"/>
        <v>0</v>
      </c>
      <c r="M5451" s="100"/>
      <c r="N5451" s="100"/>
      <c r="O5451" s="115"/>
      <c r="P5451" s="35" t="s">
        <v>145</v>
      </c>
      <c r="R5451" s="352">
        <f>L5451-[1]გადასახდელები!L5221</f>
        <v>0</v>
      </c>
    </row>
    <row r="5452" spans="2:18" ht="20.25" hidden="1" customHeight="1">
      <c r="B5452" s="36" t="str">
        <f t="shared" si="1735"/>
        <v>b</v>
      </c>
      <c r="C5452" s="42">
        <v>5</v>
      </c>
      <c r="D5452" s="42"/>
      <c r="F5452" s="342" t="s">
        <v>587</v>
      </c>
      <c r="G5452" s="48" t="s">
        <v>314</v>
      </c>
      <c r="H5452" s="96">
        <f>SUM(H5453:H5472)</f>
        <v>0</v>
      </c>
      <c r="I5452" s="97">
        <f t="shared" si="1734"/>
        <v>0</v>
      </c>
      <c r="J5452" s="96">
        <f>SUM(J5453:J5472)</f>
        <v>0</v>
      </c>
      <c r="K5452" s="96">
        <f>SUM(K5453:K5472)</f>
        <v>0</v>
      </c>
      <c r="L5452" s="97">
        <f t="shared" si="1733"/>
        <v>0</v>
      </c>
      <c r="M5452" s="96">
        <f>SUM(M5453:M5472)</f>
        <v>0</v>
      </c>
      <c r="N5452" s="96">
        <f>SUM(N5453:N5472)</f>
        <v>0</v>
      </c>
      <c r="O5452" s="82" t="s">
        <v>146</v>
      </c>
      <c r="P5452" s="35" t="s">
        <v>145</v>
      </c>
      <c r="R5452" s="352">
        <f>L5452-[1]გადასახდელები!L5222</f>
        <v>-35</v>
      </c>
    </row>
    <row r="5453" spans="2:18" ht="20.25" hidden="1" customHeight="1">
      <c r="B5453" s="36" t="str">
        <f t="shared" si="1735"/>
        <v>b</v>
      </c>
      <c r="C5453" s="42">
        <v>6</v>
      </c>
      <c r="D5453" s="42"/>
      <c r="F5453" s="343" t="s">
        <v>683</v>
      </c>
      <c r="G5453" s="54" t="s">
        <v>315</v>
      </c>
      <c r="H5453" s="116"/>
      <c r="I5453" s="105">
        <f t="shared" si="1734"/>
        <v>0</v>
      </c>
      <c r="J5453" s="117"/>
      <c r="K5453" s="117"/>
      <c r="L5453" s="105">
        <f t="shared" si="1733"/>
        <v>0</v>
      </c>
      <c r="M5453" s="117"/>
      <c r="N5453" s="117"/>
      <c r="P5453" s="35" t="s">
        <v>145</v>
      </c>
      <c r="R5453" s="352">
        <f>L5453-[1]გადასახდელები!L5223</f>
        <v>0</v>
      </c>
    </row>
    <row r="5454" spans="2:18" ht="20.25" hidden="1" customHeight="1">
      <c r="B5454" s="36" t="str">
        <f t="shared" si="1735"/>
        <v>b</v>
      </c>
      <c r="C5454" s="42">
        <v>6</v>
      </c>
      <c r="D5454" s="42"/>
      <c r="F5454" s="343" t="s">
        <v>684</v>
      </c>
      <c r="G5454" s="54" t="s">
        <v>316</v>
      </c>
      <c r="H5454" s="116"/>
      <c r="I5454" s="105">
        <f t="shared" si="1734"/>
        <v>0</v>
      </c>
      <c r="J5454" s="117"/>
      <c r="K5454" s="117"/>
      <c r="L5454" s="105">
        <f t="shared" si="1733"/>
        <v>0</v>
      </c>
      <c r="M5454" s="117"/>
      <c r="N5454" s="117"/>
      <c r="P5454" s="35" t="s">
        <v>145</v>
      </c>
      <c r="R5454" s="352">
        <f>L5454-[1]გადასახდელები!L5224</f>
        <v>0</v>
      </c>
    </row>
    <row r="5455" spans="2:18" ht="30.75" hidden="1" customHeight="1">
      <c r="B5455" s="36" t="str">
        <f t="shared" si="1735"/>
        <v>b</v>
      </c>
      <c r="C5455" s="42">
        <v>6</v>
      </c>
      <c r="D5455" s="42"/>
      <c r="F5455" s="343" t="s">
        <v>588</v>
      </c>
      <c r="G5455" s="54" t="s">
        <v>317</v>
      </c>
      <c r="H5455" s="116"/>
      <c r="I5455" s="105">
        <f t="shared" si="1734"/>
        <v>0</v>
      </c>
      <c r="J5455" s="117"/>
      <c r="K5455" s="117"/>
      <c r="L5455" s="105">
        <f t="shared" si="1733"/>
        <v>0</v>
      </c>
      <c r="M5455" s="117"/>
      <c r="N5455" s="117"/>
      <c r="P5455" s="35" t="s">
        <v>145</v>
      </c>
      <c r="R5455" s="352">
        <f>L5455-[1]გადასახდელები!L5225</f>
        <v>0</v>
      </c>
    </row>
    <row r="5456" spans="2:18" ht="30.75" hidden="1" customHeight="1">
      <c r="B5456" s="36" t="str">
        <f t="shared" si="1735"/>
        <v>b</v>
      </c>
      <c r="C5456" s="42">
        <v>6</v>
      </c>
      <c r="D5456" s="42"/>
      <c r="F5456" s="343" t="s">
        <v>685</v>
      </c>
      <c r="G5456" s="54" t="s">
        <v>318</v>
      </c>
      <c r="H5456" s="116"/>
      <c r="I5456" s="105">
        <f t="shared" si="1734"/>
        <v>0</v>
      </c>
      <c r="J5456" s="117"/>
      <c r="K5456" s="117"/>
      <c r="L5456" s="105">
        <f t="shared" si="1733"/>
        <v>0</v>
      </c>
      <c r="M5456" s="117"/>
      <c r="N5456" s="117"/>
      <c r="P5456" s="35" t="s">
        <v>145</v>
      </c>
      <c r="R5456" s="352">
        <f>L5456-[1]გადასახდელები!L5226</f>
        <v>0</v>
      </c>
    </row>
    <row r="5457" spans="2:18" ht="20.25" hidden="1" customHeight="1">
      <c r="B5457" s="36" t="str">
        <f t="shared" si="1735"/>
        <v>b</v>
      </c>
      <c r="C5457" s="42">
        <v>6</v>
      </c>
      <c r="D5457" s="42"/>
      <c r="F5457" s="343" t="s">
        <v>589</v>
      </c>
      <c r="G5457" s="54" t="s">
        <v>319</v>
      </c>
      <c r="H5457" s="116"/>
      <c r="I5457" s="105">
        <f t="shared" si="1734"/>
        <v>0</v>
      </c>
      <c r="J5457" s="117"/>
      <c r="K5457" s="117"/>
      <c r="L5457" s="105">
        <f t="shared" si="1733"/>
        <v>0</v>
      </c>
      <c r="M5457" s="117"/>
      <c r="N5457" s="117"/>
      <c r="P5457" s="35" t="s">
        <v>145</v>
      </c>
      <c r="R5457" s="352">
        <f>L5457-[1]გადასახდელები!L5227</f>
        <v>0</v>
      </c>
    </row>
    <row r="5458" spans="2:18" ht="20.25" hidden="1" customHeight="1">
      <c r="B5458" s="36" t="str">
        <f t="shared" si="1735"/>
        <v>b</v>
      </c>
      <c r="C5458" s="42">
        <v>6</v>
      </c>
      <c r="D5458" s="42"/>
      <c r="F5458" s="343" t="s">
        <v>686</v>
      </c>
      <c r="G5458" s="54" t="s">
        <v>320</v>
      </c>
      <c r="H5458" s="116"/>
      <c r="I5458" s="105">
        <f t="shared" si="1734"/>
        <v>0</v>
      </c>
      <c r="J5458" s="117"/>
      <c r="K5458" s="117"/>
      <c r="L5458" s="105">
        <f t="shared" si="1733"/>
        <v>0</v>
      </c>
      <c r="M5458" s="117"/>
      <c r="N5458" s="117"/>
      <c r="P5458" s="35" t="s">
        <v>145</v>
      </c>
      <c r="R5458" s="352">
        <f>L5458-[1]გადასახდელები!L5228</f>
        <v>0</v>
      </c>
    </row>
    <row r="5459" spans="2:18" ht="30.75" hidden="1" customHeight="1">
      <c r="B5459" s="36" t="str">
        <f t="shared" si="1735"/>
        <v>b</v>
      </c>
      <c r="C5459" s="42">
        <v>6</v>
      </c>
      <c r="D5459" s="42"/>
      <c r="F5459" s="343" t="s">
        <v>687</v>
      </c>
      <c r="G5459" s="54" t="s">
        <v>321</v>
      </c>
      <c r="H5459" s="116"/>
      <c r="I5459" s="105">
        <f t="shared" si="1734"/>
        <v>0</v>
      </c>
      <c r="J5459" s="117"/>
      <c r="K5459" s="117"/>
      <c r="L5459" s="105">
        <f t="shared" si="1733"/>
        <v>0</v>
      </c>
      <c r="M5459" s="117"/>
      <c r="N5459" s="117"/>
      <c r="P5459" s="35" t="s">
        <v>145</v>
      </c>
      <c r="R5459" s="352">
        <f>L5459-[1]გადასახდელები!L5229</f>
        <v>0</v>
      </c>
    </row>
    <row r="5460" spans="2:18" ht="20.25" hidden="1" customHeight="1">
      <c r="B5460" s="36" t="str">
        <f t="shared" si="1735"/>
        <v>b</v>
      </c>
      <c r="C5460" s="42">
        <v>6</v>
      </c>
      <c r="D5460" s="42"/>
      <c r="F5460" s="343" t="s">
        <v>590</v>
      </c>
      <c r="G5460" s="54" t="s">
        <v>322</v>
      </c>
      <c r="H5460" s="116"/>
      <c r="I5460" s="105">
        <f t="shared" si="1734"/>
        <v>0</v>
      </c>
      <c r="J5460" s="117"/>
      <c r="K5460" s="117"/>
      <c r="L5460" s="105">
        <f t="shared" si="1733"/>
        <v>0</v>
      </c>
      <c r="M5460" s="117"/>
      <c r="N5460" s="117"/>
      <c r="P5460" s="35" t="s">
        <v>145</v>
      </c>
      <c r="R5460" s="352">
        <f>L5460-[1]გადასახდელები!L5230</f>
        <v>0</v>
      </c>
    </row>
    <row r="5461" spans="2:18" ht="20.25" hidden="1" customHeight="1">
      <c r="B5461" s="36" t="str">
        <f t="shared" si="1735"/>
        <v>b</v>
      </c>
      <c r="C5461" s="42">
        <v>6</v>
      </c>
      <c r="D5461" s="42"/>
      <c r="F5461" s="343" t="s">
        <v>688</v>
      </c>
      <c r="G5461" s="54" t="s">
        <v>323</v>
      </c>
      <c r="H5461" s="116"/>
      <c r="I5461" s="105">
        <f t="shared" si="1734"/>
        <v>0</v>
      </c>
      <c r="J5461" s="117"/>
      <c r="K5461" s="117"/>
      <c r="L5461" s="105">
        <f t="shared" si="1733"/>
        <v>0</v>
      </c>
      <c r="M5461" s="117"/>
      <c r="N5461" s="117"/>
      <c r="P5461" s="35" t="s">
        <v>145</v>
      </c>
      <c r="R5461" s="352">
        <f>L5461-[1]გადასახდელები!L5231</f>
        <v>0</v>
      </c>
    </row>
    <row r="5462" spans="2:18" ht="20.25" hidden="1" customHeight="1">
      <c r="B5462" s="36" t="str">
        <f t="shared" si="1735"/>
        <v>b</v>
      </c>
      <c r="C5462" s="42">
        <v>6</v>
      </c>
      <c r="D5462" s="42"/>
      <c r="F5462" s="343" t="s">
        <v>689</v>
      </c>
      <c r="G5462" s="54" t="s">
        <v>324</v>
      </c>
      <c r="H5462" s="116"/>
      <c r="I5462" s="105">
        <f t="shared" si="1734"/>
        <v>0</v>
      </c>
      <c r="J5462" s="117"/>
      <c r="K5462" s="117"/>
      <c r="L5462" s="105">
        <f t="shared" si="1733"/>
        <v>0</v>
      </c>
      <c r="M5462" s="117"/>
      <c r="N5462" s="117"/>
      <c r="P5462" s="35" t="s">
        <v>145</v>
      </c>
      <c r="R5462" s="352">
        <f>L5462-[1]გადასახდელები!L5232</f>
        <v>0</v>
      </c>
    </row>
    <row r="5463" spans="2:18" ht="20.25" hidden="1" customHeight="1">
      <c r="B5463" s="36" t="str">
        <f t="shared" si="1735"/>
        <v>b</v>
      </c>
      <c r="C5463" s="42">
        <v>6</v>
      </c>
      <c r="D5463" s="42"/>
      <c r="F5463" s="343" t="s">
        <v>690</v>
      </c>
      <c r="G5463" s="54" t="s">
        <v>325</v>
      </c>
      <c r="H5463" s="116"/>
      <c r="I5463" s="105">
        <f t="shared" si="1734"/>
        <v>0</v>
      </c>
      <c r="J5463" s="117"/>
      <c r="K5463" s="117"/>
      <c r="L5463" s="105">
        <f t="shared" si="1733"/>
        <v>0</v>
      </c>
      <c r="M5463" s="117"/>
      <c r="N5463" s="117"/>
      <c r="P5463" s="35" t="s">
        <v>145</v>
      </c>
      <c r="R5463" s="352">
        <f>L5463-[1]გადასახდელები!L5233</f>
        <v>0</v>
      </c>
    </row>
    <row r="5464" spans="2:18" ht="20.25" hidden="1" customHeight="1">
      <c r="B5464" s="36" t="str">
        <f t="shared" si="1735"/>
        <v>b</v>
      </c>
      <c r="C5464" s="42">
        <v>6</v>
      </c>
      <c r="D5464" s="42"/>
      <c r="F5464" s="343" t="s">
        <v>691</v>
      </c>
      <c r="G5464" s="54" t="s">
        <v>326</v>
      </c>
      <c r="H5464" s="116"/>
      <c r="I5464" s="105">
        <f t="shared" si="1734"/>
        <v>0</v>
      </c>
      <c r="J5464" s="117"/>
      <c r="K5464" s="117"/>
      <c r="L5464" s="105">
        <f t="shared" si="1733"/>
        <v>0</v>
      </c>
      <c r="M5464" s="117"/>
      <c r="N5464" s="117"/>
      <c r="P5464" s="35" t="s">
        <v>145</v>
      </c>
      <c r="R5464" s="352">
        <f>L5464-[1]გადასახდელები!L5234</f>
        <v>0</v>
      </c>
    </row>
    <row r="5465" spans="2:18" ht="20.25" hidden="1" customHeight="1">
      <c r="B5465" s="36" t="str">
        <f t="shared" si="1735"/>
        <v>b</v>
      </c>
      <c r="C5465" s="42">
        <v>6</v>
      </c>
      <c r="D5465" s="42"/>
      <c r="F5465" s="343" t="s">
        <v>692</v>
      </c>
      <c r="G5465" s="54" t="s">
        <v>327</v>
      </c>
      <c r="H5465" s="116"/>
      <c r="I5465" s="105">
        <f t="shared" si="1734"/>
        <v>0</v>
      </c>
      <c r="J5465" s="117"/>
      <c r="K5465" s="117"/>
      <c r="L5465" s="105">
        <f t="shared" si="1733"/>
        <v>0</v>
      </c>
      <c r="M5465" s="117"/>
      <c r="N5465" s="117"/>
      <c r="P5465" s="35" t="s">
        <v>145</v>
      </c>
      <c r="R5465" s="352">
        <f>L5465-[1]გადასახდელები!L5235</f>
        <v>0</v>
      </c>
    </row>
    <row r="5466" spans="2:18" ht="20.25" hidden="1" customHeight="1">
      <c r="B5466" s="36" t="str">
        <f t="shared" si="1735"/>
        <v>b</v>
      </c>
      <c r="C5466" s="42">
        <v>6</v>
      </c>
      <c r="D5466" s="42"/>
      <c r="F5466" s="343" t="s">
        <v>693</v>
      </c>
      <c r="G5466" s="54" t="s">
        <v>328</v>
      </c>
      <c r="H5466" s="116"/>
      <c r="I5466" s="105">
        <f t="shared" si="1734"/>
        <v>0</v>
      </c>
      <c r="J5466" s="117"/>
      <c r="K5466" s="117"/>
      <c r="L5466" s="105">
        <f t="shared" si="1733"/>
        <v>0</v>
      </c>
      <c r="M5466" s="117"/>
      <c r="N5466" s="117"/>
      <c r="P5466" s="35" t="s">
        <v>145</v>
      </c>
      <c r="R5466" s="352">
        <f>L5466-[1]გადასახდელები!L5236</f>
        <v>0</v>
      </c>
    </row>
    <row r="5467" spans="2:18" ht="20.25" hidden="1" customHeight="1">
      <c r="B5467" s="36" t="str">
        <f t="shared" si="1735"/>
        <v>b</v>
      </c>
      <c r="C5467" s="42">
        <v>6</v>
      </c>
      <c r="D5467" s="42"/>
      <c r="F5467" s="343" t="s">
        <v>694</v>
      </c>
      <c r="G5467" s="54" t="s">
        <v>329</v>
      </c>
      <c r="H5467" s="116"/>
      <c r="I5467" s="105">
        <f t="shared" si="1734"/>
        <v>0</v>
      </c>
      <c r="J5467" s="117"/>
      <c r="K5467" s="117"/>
      <c r="L5467" s="105">
        <f t="shared" si="1733"/>
        <v>0</v>
      </c>
      <c r="M5467" s="117"/>
      <c r="N5467" s="117"/>
      <c r="P5467" s="35" t="s">
        <v>145</v>
      </c>
      <c r="R5467" s="352">
        <f>L5467-[1]გადასახდელები!L5237</f>
        <v>0</v>
      </c>
    </row>
    <row r="5468" spans="2:18" ht="20.25" hidden="1" customHeight="1">
      <c r="B5468" s="36" t="str">
        <f t="shared" si="1735"/>
        <v>b</v>
      </c>
      <c r="C5468" s="42">
        <v>6</v>
      </c>
      <c r="D5468" s="42"/>
      <c r="F5468" s="343" t="s">
        <v>695</v>
      </c>
      <c r="G5468" s="54" t="s">
        <v>330</v>
      </c>
      <c r="H5468" s="116"/>
      <c r="I5468" s="105">
        <f t="shared" si="1734"/>
        <v>0</v>
      </c>
      <c r="J5468" s="117"/>
      <c r="K5468" s="117"/>
      <c r="L5468" s="105">
        <f t="shared" si="1733"/>
        <v>0</v>
      </c>
      <c r="M5468" s="117"/>
      <c r="N5468" s="117"/>
      <c r="P5468" s="35" t="s">
        <v>145</v>
      </c>
      <c r="R5468" s="352">
        <f>L5468-[1]გადასახდელები!L5238</f>
        <v>0</v>
      </c>
    </row>
    <row r="5469" spans="2:18" ht="20.25" hidden="1" customHeight="1">
      <c r="B5469" s="36" t="str">
        <f t="shared" si="1735"/>
        <v>b</v>
      </c>
      <c r="C5469" s="42">
        <v>6</v>
      </c>
      <c r="D5469" s="42"/>
      <c r="F5469" s="343" t="s">
        <v>696</v>
      </c>
      <c r="G5469" s="54" t="s">
        <v>331</v>
      </c>
      <c r="H5469" s="116"/>
      <c r="I5469" s="105">
        <f t="shared" si="1734"/>
        <v>0</v>
      </c>
      <c r="J5469" s="117"/>
      <c r="K5469" s="117"/>
      <c r="L5469" s="105">
        <f t="shared" si="1733"/>
        <v>0</v>
      </c>
      <c r="M5469" s="117"/>
      <c r="N5469" s="117"/>
      <c r="P5469" s="35" t="s">
        <v>145</v>
      </c>
      <c r="R5469" s="352">
        <f>L5469-[1]გადასახდელები!L5239</f>
        <v>0</v>
      </c>
    </row>
    <row r="5470" spans="2:18" ht="20.25" hidden="1" customHeight="1">
      <c r="B5470" s="36" t="str">
        <f t="shared" si="1735"/>
        <v>b</v>
      </c>
      <c r="C5470" s="42">
        <v>6</v>
      </c>
      <c r="D5470" s="42"/>
      <c r="F5470" s="343" t="s">
        <v>697</v>
      </c>
      <c r="G5470" s="55" t="s">
        <v>332</v>
      </c>
      <c r="H5470" s="116"/>
      <c r="I5470" s="105">
        <f t="shared" si="1734"/>
        <v>0</v>
      </c>
      <c r="J5470" s="117"/>
      <c r="K5470" s="117"/>
      <c r="L5470" s="105">
        <f t="shared" si="1733"/>
        <v>0</v>
      </c>
      <c r="M5470" s="117"/>
      <c r="N5470" s="117"/>
      <c r="P5470" s="35" t="s">
        <v>145</v>
      </c>
      <c r="R5470" s="352">
        <f>L5470-[1]გადასახდელები!L5240</f>
        <v>0</v>
      </c>
    </row>
    <row r="5471" spans="2:18" ht="20.25" hidden="1" customHeight="1">
      <c r="B5471" s="36" t="str">
        <f t="shared" si="1735"/>
        <v>b</v>
      </c>
      <c r="C5471" s="42">
        <v>6</v>
      </c>
      <c r="D5471" s="42"/>
      <c r="F5471" s="343" t="s">
        <v>698</v>
      </c>
      <c r="G5471" s="54" t="s">
        <v>333</v>
      </c>
      <c r="H5471" s="116"/>
      <c r="I5471" s="105">
        <f t="shared" si="1734"/>
        <v>0</v>
      </c>
      <c r="J5471" s="117"/>
      <c r="K5471" s="117"/>
      <c r="L5471" s="105">
        <f t="shared" si="1733"/>
        <v>0</v>
      </c>
      <c r="M5471" s="117"/>
      <c r="N5471" s="117"/>
      <c r="P5471" s="35" t="s">
        <v>145</v>
      </c>
      <c r="R5471" s="352">
        <f>L5471-[1]გადასახდელები!L5241</f>
        <v>0</v>
      </c>
    </row>
    <row r="5472" spans="2:18" ht="30.75" hidden="1" customHeight="1">
      <c r="B5472" s="36" t="str">
        <f t="shared" si="1735"/>
        <v>b</v>
      </c>
      <c r="C5472" s="42">
        <v>6</v>
      </c>
      <c r="D5472" s="42"/>
      <c r="F5472" s="343" t="s">
        <v>591</v>
      </c>
      <c r="G5472" s="54" t="s">
        <v>334</v>
      </c>
      <c r="H5472" s="116"/>
      <c r="I5472" s="105">
        <f t="shared" si="1734"/>
        <v>0</v>
      </c>
      <c r="J5472" s="117"/>
      <c r="K5472" s="117"/>
      <c r="L5472" s="105">
        <f t="shared" si="1733"/>
        <v>0</v>
      </c>
      <c r="M5472" s="117"/>
      <c r="N5472" s="117"/>
      <c r="P5472" s="35" t="s">
        <v>145</v>
      </c>
      <c r="R5472" s="352">
        <f>L5472-[1]გადასახდელები!L5242</f>
        <v>-35</v>
      </c>
    </row>
    <row r="5473" spans="2:18" ht="20.25" hidden="1" customHeight="1">
      <c r="B5473" s="36" t="str">
        <f t="shared" si="1735"/>
        <v>b</v>
      </c>
      <c r="C5473" s="42">
        <v>4</v>
      </c>
      <c r="D5473" s="42"/>
      <c r="F5473" s="342" t="s">
        <v>699</v>
      </c>
      <c r="G5473" s="47" t="s">
        <v>335</v>
      </c>
      <c r="H5473" s="93">
        <f>H5474+H5475</f>
        <v>0</v>
      </c>
      <c r="I5473" s="94">
        <f t="shared" si="1734"/>
        <v>0</v>
      </c>
      <c r="J5473" s="93">
        <f>J5474+J5475</f>
        <v>0</v>
      </c>
      <c r="K5473" s="93">
        <f>K5474+K5475</f>
        <v>0</v>
      </c>
      <c r="L5473" s="94">
        <f t="shared" si="1733"/>
        <v>0</v>
      </c>
      <c r="M5473" s="93">
        <f>M5474+M5475</f>
        <v>0</v>
      </c>
      <c r="N5473" s="93">
        <f>N5474+N5475</f>
        <v>0</v>
      </c>
      <c r="O5473" s="82" t="s">
        <v>146</v>
      </c>
      <c r="P5473" s="35" t="s">
        <v>145</v>
      </c>
      <c r="R5473" s="352">
        <f>L5473-[1]გადასახდელები!L5243</f>
        <v>0</v>
      </c>
    </row>
    <row r="5474" spans="2:18" ht="20.25" hidden="1" customHeight="1">
      <c r="B5474" s="36" t="str">
        <f t="shared" si="1735"/>
        <v>b</v>
      </c>
      <c r="C5474" s="42">
        <v>5</v>
      </c>
      <c r="D5474" s="42"/>
      <c r="F5474" s="343" t="s">
        <v>700</v>
      </c>
      <c r="G5474" s="48" t="s">
        <v>336</v>
      </c>
      <c r="H5474" s="101"/>
      <c r="I5474" s="97">
        <f t="shared" si="1734"/>
        <v>0</v>
      </c>
      <c r="J5474" s="102"/>
      <c r="K5474" s="102"/>
      <c r="L5474" s="97">
        <f t="shared" si="1733"/>
        <v>0</v>
      </c>
      <c r="M5474" s="102"/>
      <c r="N5474" s="102"/>
      <c r="O5474" s="115"/>
      <c r="P5474" s="35" t="s">
        <v>145</v>
      </c>
      <c r="R5474" s="352">
        <f>L5474-[1]გადასახდელები!L5244</f>
        <v>0</v>
      </c>
    </row>
    <row r="5475" spans="2:18" ht="20.25" hidden="1" customHeight="1">
      <c r="B5475" s="36" t="str">
        <f t="shared" si="1735"/>
        <v>b</v>
      </c>
      <c r="C5475" s="42">
        <v>5</v>
      </c>
      <c r="D5475" s="42"/>
      <c r="F5475" s="342" t="s">
        <v>701</v>
      </c>
      <c r="G5475" s="48" t="s">
        <v>337</v>
      </c>
      <c r="H5475" s="119">
        <f>H5476+H5477</f>
        <v>0</v>
      </c>
      <c r="I5475" s="105">
        <f t="shared" si="1734"/>
        <v>0</v>
      </c>
      <c r="J5475" s="119">
        <f>J5476+J5477</f>
        <v>0</v>
      </c>
      <c r="K5475" s="119">
        <f>K5476+K5477</f>
        <v>0</v>
      </c>
      <c r="L5475" s="105">
        <f t="shared" si="1733"/>
        <v>0</v>
      </c>
      <c r="M5475" s="119">
        <f>M5476+M5477</f>
        <v>0</v>
      </c>
      <c r="N5475" s="119">
        <f>N5476+N5477</f>
        <v>0</v>
      </c>
      <c r="O5475" s="82" t="s">
        <v>146</v>
      </c>
      <c r="P5475" s="35" t="s">
        <v>145</v>
      </c>
      <c r="R5475" s="352">
        <f>L5475-[1]გადასახდელები!L5245</f>
        <v>0</v>
      </c>
    </row>
    <row r="5476" spans="2:18" ht="20.25" hidden="1" customHeight="1">
      <c r="B5476" s="36" t="str">
        <f t="shared" si="1735"/>
        <v>b</v>
      </c>
      <c r="C5476" s="42">
        <v>6</v>
      </c>
      <c r="D5476" s="42"/>
      <c r="F5476" s="343" t="s">
        <v>702</v>
      </c>
      <c r="G5476" s="54" t="s">
        <v>338</v>
      </c>
      <c r="H5476" s="116"/>
      <c r="I5476" s="105">
        <f t="shared" si="1734"/>
        <v>0</v>
      </c>
      <c r="J5476" s="117"/>
      <c r="K5476" s="117"/>
      <c r="L5476" s="105">
        <f t="shared" si="1733"/>
        <v>0</v>
      </c>
      <c r="M5476" s="117"/>
      <c r="N5476" s="117"/>
      <c r="P5476" s="35" t="s">
        <v>145</v>
      </c>
      <c r="R5476" s="352">
        <f>L5476-[1]გადასახდელები!L5246</f>
        <v>0</v>
      </c>
    </row>
    <row r="5477" spans="2:18" ht="20.25" hidden="1" customHeight="1">
      <c r="B5477" s="36" t="str">
        <f t="shared" si="1735"/>
        <v>b</v>
      </c>
      <c r="C5477" s="42">
        <v>6</v>
      </c>
      <c r="D5477" s="42"/>
      <c r="F5477" s="343" t="s">
        <v>703</v>
      </c>
      <c r="G5477" s="54" t="s">
        <v>339</v>
      </c>
      <c r="H5477" s="116"/>
      <c r="I5477" s="105">
        <f t="shared" si="1734"/>
        <v>0</v>
      </c>
      <c r="J5477" s="117"/>
      <c r="K5477" s="117"/>
      <c r="L5477" s="105">
        <f t="shared" si="1733"/>
        <v>0</v>
      </c>
      <c r="M5477" s="117"/>
      <c r="N5477" s="117"/>
      <c r="P5477" s="35" t="s">
        <v>145</v>
      </c>
      <c r="R5477" s="352">
        <f>L5477-[1]გადასახდელები!L5247</f>
        <v>0</v>
      </c>
    </row>
    <row r="5478" spans="2:18" ht="30.75" hidden="1" customHeight="1">
      <c r="B5478" s="36" t="str">
        <f t="shared" si="1735"/>
        <v>b</v>
      </c>
      <c r="C5478" s="42">
        <v>3</v>
      </c>
      <c r="D5478" s="42"/>
      <c r="F5478" s="342" t="s">
        <v>704</v>
      </c>
      <c r="G5478" s="51" t="s">
        <v>340</v>
      </c>
      <c r="H5478" s="89">
        <f>H5479+H5480</f>
        <v>0</v>
      </c>
      <c r="I5478" s="90">
        <f t="shared" si="1734"/>
        <v>0</v>
      </c>
      <c r="J5478" s="89">
        <f>J5479+J5480</f>
        <v>0</v>
      </c>
      <c r="K5478" s="89">
        <f>K5479+K5480</f>
        <v>0</v>
      </c>
      <c r="L5478" s="90">
        <f t="shared" si="1733"/>
        <v>0</v>
      </c>
      <c r="M5478" s="89">
        <f>M5479+M5480</f>
        <v>0</v>
      </c>
      <c r="N5478" s="89">
        <f>N5479+N5480</f>
        <v>0</v>
      </c>
      <c r="O5478" s="82" t="s">
        <v>146</v>
      </c>
      <c r="P5478" s="35" t="s">
        <v>145</v>
      </c>
      <c r="R5478" s="352">
        <f>L5478-[1]გადასახდელები!L5248</f>
        <v>0</v>
      </c>
    </row>
    <row r="5479" spans="2:18" ht="30.75" hidden="1" customHeight="1">
      <c r="B5479" s="36" t="str">
        <f t="shared" si="1735"/>
        <v>b</v>
      </c>
      <c r="C5479" s="42">
        <v>4</v>
      </c>
      <c r="D5479" s="42"/>
      <c r="F5479" s="343" t="s">
        <v>705</v>
      </c>
      <c r="G5479" s="47" t="s">
        <v>341</v>
      </c>
      <c r="H5479" s="103"/>
      <c r="I5479" s="94">
        <f t="shared" si="1734"/>
        <v>0</v>
      </c>
      <c r="J5479" s="104"/>
      <c r="K5479" s="104"/>
      <c r="L5479" s="94">
        <f t="shared" si="1733"/>
        <v>0</v>
      </c>
      <c r="M5479" s="104"/>
      <c r="N5479" s="104"/>
      <c r="P5479" s="35" t="s">
        <v>145</v>
      </c>
      <c r="R5479" s="352">
        <f>L5479-[1]გადასახდელები!L5249</f>
        <v>0</v>
      </c>
    </row>
    <row r="5480" spans="2:18" ht="30.75" hidden="1" customHeight="1">
      <c r="B5480" s="36" t="str">
        <f t="shared" si="1735"/>
        <v>b</v>
      </c>
      <c r="C5480" s="42">
        <v>4</v>
      </c>
      <c r="D5480" s="42"/>
      <c r="F5480" s="342" t="s">
        <v>706</v>
      </c>
      <c r="G5480" s="47" t="s">
        <v>342</v>
      </c>
      <c r="H5480" s="93">
        <f>H5481+H5482+H5483+H5484</f>
        <v>0</v>
      </c>
      <c r="I5480" s="94">
        <f t="shared" si="1734"/>
        <v>0</v>
      </c>
      <c r="J5480" s="93">
        <f>J5481+J5482+J5483+J5484</f>
        <v>0</v>
      </c>
      <c r="K5480" s="93">
        <f>K5481+K5482+K5483+K5484</f>
        <v>0</v>
      </c>
      <c r="L5480" s="94">
        <f t="shared" si="1733"/>
        <v>0</v>
      </c>
      <c r="M5480" s="93">
        <f>M5481+M5482+M5483+M5484</f>
        <v>0</v>
      </c>
      <c r="N5480" s="93">
        <f>N5481+N5482+N5483+N5484</f>
        <v>0</v>
      </c>
      <c r="O5480" s="82" t="s">
        <v>146</v>
      </c>
      <c r="P5480" s="35" t="s">
        <v>145</v>
      </c>
      <c r="R5480" s="352">
        <f>L5480-[1]გადასახდელები!L5250</f>
        <v>0</v>
      </c>
    </row>
    <row r="5481" spans="2:18" ht="30.75" hidden="1" customHeight="1">
      <c r="B5481" s="36" t="str">
        <f t="shared" si="1735"/>
        <v>b</v>
      </c>
      <c r="C5481" s="42">
        <v>5</v>
      </c>
      <c r="D5481" s="42"/>
      <c r="F5481" s="343" t="s">
        <v>707</v>
      </c>
      <c r="G5481" s="48" t="s">
        <v>343</v>
      </c>
      <c r="H5481" s="101"/>
      <c r="I5481" s="97">
        <f t="shared" si="1734"/>
        <v>0</v>
      </c>
      <c r="J5481" s="102"/>
      <c r="K5481" s="102"/>
      <c r="L5481" s="97">
        <f t="shared" si="1733"/>
        <v>0</v>
      </c>
      <c r="M5481" s="102"/>
      <c r="N5481" s="102"/>
      <c r="P5481" s="35" t="s">
        <v>145</v>
      </c>
      <c r="R5481" s="352">
        <f>L5481-[1]გადასახდელები!L5251</f>
        <v>0</v>
      </c>
    </row>
    <row r="5482" spans="2:18" ht="20.25" hidden="1" customHeight="1">
      <c r="B5482" s="36" t="str">
        <f t="shared" si="1735"/>
        <v>b</v>
      </c>
      <c r="C5482" s="42">
        <v>5</v>
      </c>
      <c r="D5482" s="42"/>
      <c r="F5482" s="343" t="s">
        <v>708</v>
      </c>
      <c r="G5482" s="48" t="s">
        <v>344</v>
      </c>
      <c r="H5482" s="101"/>
      <c r="I5482" s="97">
        <f t="shared" si="1734"/>
        <v>0</v>
      </c>
      <c r="J5482" s="102"/>
      <c r="K5482" s="102"/>
      <c r="L5482" s="97">
        <f t="shared" si="1733"/>
        <v>0</v>
      </c>
      <c r="M5482" s="102"/>
      <c r="N5482" s="102"/>
      <c r="P5482" s="35" t="s">
        <v>145</v>
      </c>
      <c r="R5482" s="352">
        <f>L5482-[1]გადასახდელები!L5252</f>
        <v>0</v>
      </c>
    </row>
    <row r="5483" spans="2:18" ht="20.25" hidden="1" customHeight="1">
      <c r="B5483" s="36" t="str">
        <f t="shared" si="1735"/>
        <v>b</v>
      </c>
      <c r="C5483" s="42">
        <v>5</v>
      </c>
      <c r="D5483" s="42"/>
      <c r="F5483" s="343" t="s">
        <v>709</v>
      </c>
      <c r="G5483" s="48" t="s">
        <v>345</v>
      </c>
      <c r="H5483" s="101"/>
      <c r="I5483" s="97">
        <f t="shared" si="1734"/>
        <v>0</v>
      </c>
      <c r="J5483" s="102"/>
      <c r="K5483" s="102"/>
      <c r="L5483" s="97">
        <f t="shared" si="1733"/>
        <v>0</v>
      </c>
      <c r="M5483" s="102"/>
      <c r="N5483" s="102"/>
      <c r="P5483" s="35" t="s">
        <v>145</v>
      </c>
      <c r="R5483" s="352">
        <f>L5483-[1]გადასახდელები!L5253</f>
        <v>0</v>
      </c>
    </row>
    <row r="5484" spans="2:18" ht="20.25" hidden="1" customHeight="1">
      <c r="B5484" s="36" t="str">
        <f t="shared" si="1735"/>
        <v>b</v>
      </c>
      <c r="C5484" s="42">
        <v>5</v>
      </c>
      <c r="D5484" s="42"/>
      <c r="F5484" s="343" t="s">
        <v>710</v>
      </c>
      <c r="G5484" s="48" t="s">
        <v>214</v>
      </c>
      <c r="H5484" s="101"/>
      <c r="I5484" s="97">
        <f t="shared" si="1734"/>
        <v>0</v>
      </c>
      <c r="J5484" s="102"/>
      <c r="K5484" s="102"/>
      <c r="L5484" s="97">
        <f t="shared" si="1733"/>
        <v>0</v>
      </c>
      <c r="M5484" s="102"/>
      <c r="N5484" s="102"/>
      <c r="P5484" s="35" t="s">
        <v>145</v>
      </c>
      <c r="R5484" s="352">
        <f>L5484-[1]გადასახდელები!L5254</f>
        <v>0</v>
      </c>
    </row>
    <row r="5485" spans="2:18" ht="20.25" hidden="1" customHeight="1">
      <c r="B5485" s="36" t="str">
        <f t="shared" ref="B5485:B5548" si="1736">IF(H5485+I5485+L5485&gt;0,"a","b")</f>
        <v>b</v>
      </c>
      <c r="C5485" s="42">
        <v>3</v>
      </c>
      <c r="D5485" s="42"/>
      <c r="F5485" s="343" t="s">
        <v>711</v>
      </c>
      <c r="G5485" s="51" t="s">
        <v>346</v>
      </c>
      <c r="H5485" s="111"/>
      <c r="I5485" s="90">
        <f t="shared" si="1734"/>
        <v>0</v>
      </c>
      <c r="J5485" s="112"/>
      <c r="K5485" s="112"/>
      <c r="L5485" s="90">
        <f t="shared" si="1733"/>
        <v>0</v>
      </c>
      <c r="M5485" s="112"/>
      <c r="N5485" s="112"/>
      <c r="P5485" s="35" t="s">
        <v>145</v>
      </c>
      <c r="R5485" s="352">
        <f>L5485-[1]გადასახდელები!L5255</f>
        <v>0</v>
      </c>
    </row>
    <row r="5486" spans="2:18" ht="20.25" hidden="1" customHeight="1">
      <c r="B5486" s="36" t="str">
        <f t="shared" si="1736"/>
        <v>b</v>
      </c>
      <c r="C5486" s="42">
        <v>3</v>
      </c>
      <c r="D5486" s="42"/>
      <c r="F5486" s="342" t="s">
        <v>712</v>
      </c>
      <c r="G5486" s="51" t="s">
        <v>347</v>
      </c>
      <c r="H5486" s="89">
        <f>H5487+H5488+H5489+H5492</f>
        <v>0</v>
      </c>
      <c r="I5486" s="90">
        <f t="shared" si="1734"/>
        <v>0</v>
      </c>
      <c r="J5486" s="89">
        <f>J5487+J5488+J5489+J5492</f>
        <v>0</v>
      </c>
      <c r="K5486" s="89">
        <f>K5487+K5488+K5489+K5492</f>
        <v>0</v>
      </c>
      <c r="L5486" s="90">
        <f t="shared" si="1733"/>
        <v>0</v>
      </c>
      <c r="M5486" s="89">
        <f>M5487+M5488+M5489+M5492</f>
        <v>0</v>
      </c>
      <c r="N5486" s="89">
        <f>N5487+N5488+N5489+N5492</f>
        <v>0</v>
      </c>
      <c r="O5486" s="82" t="s">
        <v>146</v>
      </c>
      <c r="P5486" s="35" t="s">
        <v>145</v>
      </c>
      <c r="R5486" s="352">
        <f>L5486-[1]გადასახდელები!L5256</f>
        <v>0</v>
      </c>
    </row>
    <row r="5487" spans="2:18" ht="30.75" hidden="1" customHeight="1">
      <c r="B5487" s="36" t="str">
        <f t="shared" si="1736"/>
        <v>b</v>
      </c>
      <c r="C5487" s="42">
        <v>4</v>
      </c>
      <c r="D5487" s="42"/>
      <c r="F5487" s="343" t="s">
        <v>713</v>
      </c>
      <c r="G5487" s="47" t="s">
        <v>348</v>
      </c>
      <c r="H5487" s="103"/>
      <c r="I5487" s="94">
        <f t="shared" si="1734"/>
        <v>0</v>
      </c>
      <c r="J5487" s="104"/>
      <c r="K5487" s="104"/>
      <c r="L5487" s="94">
        <f t="shared" si="1733"/>
        <v>0</v>
      </c>
      <c r="M5487" s="104"/>
      <c r="N5487" s="104"/>
      <c r="O5487" s="115"/>
      <c r="P5487" s="35" t="s">
        <v>145</v>
      </c>
      <c r="R5487" s="352">
        <f>L5487-[1]გადასახდელები!L5257</f>
        <v>0</v>
      </c>
    </row>
    <row r="5488" spans="2:18" ht="20.25" hidden="1" customHeight="1">
      <c r="B5488" s="36" t="str">
        <f t="shared" si="1736"/>
        <v>b</v>
      </c>
      <c r="C5488" s="42">
        <v>4</v>
      </c>
      <c r="D5488" s="42"/>
      <c r="F5488" s="343" t="s">
        <v>714</v>
      </c>
      <c r="G5488" s="47" t="s">
        <v>349</v>
      </c>
      <c r="H5488" s="103"/>
      <c r="I5488" s="94">
        <f t="shared" si="1734"/>
        <v>0</v>
      </c>
      <c r="J5488" s="104"/>
      <c r="K5488" s="104"/>
      <c r="L5488" s="94">
        <f t="shared" si="1733"/>
        <v>0</v>
      </c>
      <c r="M5488" s="104"/>
      <c r="N5488" s="104"/>
      <c r="O5488" s="115"/>
      <c r="P5488" s="35" t="s">
        <v>145</v>
      </c>
      <c r="R5488" s="352">
        <f>L5488-[1]გადასახდელები!L5258</f>
        <v>0</v>
      </c>
    </row>
    <row r="5489" spans="2:18" ht="20.25" hidden="1" customHeight="1">
      <c r="B5489" s="36" t="str">
        <f t="shared" si="1736"/>
        <v>b</v>
      </c>
      <c r="C5489" s="42">
        <v>4</v>
      </c>
      <c r="D5489" s="42"/>
      <c r="F5489" s="342" t="s">
        <v>715</v>
      </c>
      <c r="G5489" s="47" t="s">
        <v>350</v>
      </c>
      <c r="H5489" s="93">
        <f>H5490+H5491</f>
        <v>0</v>
      </c>
      <c r="I5489" s="94">
        <f t="shared" si="1734"/>
        <v>0</v>
      </c>
      <c r="J5489" s="93">
        <f>J5490+J5491</f>
        <v>0</v>
      </c>
      <c r="K5489" s="93">
        <f>K5490+K5491</f>
        <v>0</v>
      </c>
      <c r="L5489" s="94">
        <f t="shared" si="1733"/>
        <v>0</v>
      </c>
      <c r="M5489" s="93">
        <f>M5490+M5491</f>
        <v>0</v>
      </c>
      <c r="N5489" s="93">
        <f>N5490+N5491</f>
        <v>0</v>
      </c>
      <c r="O5489" s="82" t="s">
        <v>146</v>
      </c>
      <c r="P5489" s="35" t="s">
        <v>145</v>
      </c>
      <c r="R5489" s="352">
        <f>L5489-[1]გადასახდელები!L5259</f>
        <v>0</v>
      </c>
    </row>
    <row r="5490" spans="2:18" ht="30.75" hidden="1" customHeight="1">
      <c r="B5490" s="36" t="str">
        <f t="shared" si="1736"/>
        <v>b</v>
      </c>
      <c r="C5490" s="42">
        <v>5</v>
      </c>
      <c r="D5490" s="42"/>
      <c r="F5490" s="343" t="s">
        <v>716</v>
      </c>
      <c r="G5490" s="48" t="s">
        <v>351</v>
      </c>
      <c r="H5490" s="101"/>
      <c r="I5490" s="97">
        <f t="shared" si="1734"/>
        <v>0</v>
      </c>
      <c r="J5490" s="102"/>
      <c r="K5490" s="102"/>
      <c r="L5490" s="97">
        <f t="shared" si="1733"/>
        <v>0</v>
      </c>
      <c r="M5490" s="102"/>
      <c r="N5490" s="102"/>
      <c r="P5490" s="35" t="s">
        <v>145</v>
      </c>
      <c r="R5490" s="352">
        <f>L5490-[1]გადასახდელები!L5260</f>
        <v>0</v>
      </c>
    </row>
    <row r="5491" spans="2:18" ht="20.25" hidden="1" customHeight="1">
      <c r="B5491" s="36" t="str">
        <f t="shared" si="1736"/>
        <v>b</v>
      </c>
      <c r="C5491" s="42">
        <v>5</v>
      </c>
      <c r="D5491" s="42"/>
      <c r="F5491" s="343" t="s">
        <v>717</v>
      </c>
      <c r="G5491" s="48" t="s">
        <v>352</v>
      </c>
      <c r="H5491" s="101"/>
      <c r="I5491" s="97">
        <f t="shared" si="1734"/>
        <v>0</v>
      </c>
      <c r="J5491" s="102"/>
      <c r="K5491" s="102"/>
      <c r="L5491" s="97">
        <f t="shared" si="1733"/>
        <v>0</v>
      </c>
      <c r="M5491" s="102"/>
      <c r="N5491" s="102"/>
      <c r="P5491" s="35" t="s">
        <v>145</v>
      </c>
      <c r="R5491" s="352">
        <f>L5491-[1]გადასახდელები!L5261</f>
        <v>0</v>
      </c>
    </row>
    <row r="5492" spans="2:18" ht="20.25" hidden="1" customHeight="1">
      <c r="B5492" s="36" t="str">
        <f t="shared" si="1736"/>
        <v>b</v>
      </c>
      <c r="C5492" s="42">
        <v>4</v>
      </c>
      <c r="D5492" s="42"/>
      <c r="F5492" s="343" t="s">
        <v>718</v>
      </c>
      <c r="G5492" s="47" t="s">
        <v>353</v>
      </c>
      <c r="H5492" s="103"/>
      <c r="I5492" s="94">
        <f t="shared" si="1734"/>
        <v>0</v>
      </c>
      <c r="J5492" s="104"/>
      <c r="K5492" s="104"/>
      <c r="L5492" s="94">
        <f t="shared" si="1733"/>
        <v>0</v>
      </c>
      <c r="M5492" s="104"/>
      <c r="N5492" s="104"/>
      <c r="P5492" s="35" t="s">
        <v>145</v>
      </c>
      <c r="R5492" s="352">
        <f>L5492-[1]გადასახდელები!L5262</f>
        <v>0</v>
      </c>
    </row>
    <row r="5493" spans="2:18" ht="20.25" hidden="1" customHeight="1">
      <c r="B5493" s="36" t="str">
        <f t="shared" si="1736"/>
        <v>b</v>
      </c>
      <c r="C5493" s="42">
        <v>2</v>
      </c>
      <c r="D5493" s="42"/>
      <c r="F5493" s="30"/>
      <c r="G5493" s="60" t="s">
        <v>354</v>
      </c>
      <c r="H5493" s="86">
        <f>H5494+H5501+H5508</f>
        <v>0</v>
      </c>
      <c r="I5493" s="87">
        <f t="shared" si="1734"/>
        <v>0</v>
      </c>
      <c r="J5493" s="88">
        <f>J5494+J5501+J5508</f>
        <v>0</v>
      </c>
      <c r="K5493" s="88">
        <f>K5494+K5501+K5508</f>
        <v>0</v>
      </c>
      <c r="L5493" s="87">
        <f t="shared" si="1733"/>
        <v>0</v>
      </c>
      <c r="M5493" s="88">
        <f>M5494+M5501+M5508</f>
        <v>0</v>
      </c>
      <c r="N5493" s="88">
        <f>N5494+N5501+N5508</f>
        <v>0</v>
      </c>
      <c r="O5493" s="82" t="s">
        <v>146</v>
      </c>
      <c r="R5493" s="352">
        <f>L5493-[1]გადასახდელები!L5263</f>
        <v>0</v>
      </c>
    </row>
    <row r="5494" spans="2:18" ht="20.25" hidden="1" customHeight="1">
      <c r="B5494" s="36" t="str">
        <f t="shared" si="1736"/>
        <v>b</v>
      </c>
      <c r="C5494" s="42">
        <v>3</v>
      </c>
      <c r="D5494" s="42"/>
      <c r="F5494" s="31"/>
      <c r="G5494" s="51" t="s">
        <v>355</v>
      </c>
      <c r="H5494" s="120">
        <f>SUM(H5495:H5500)</f>
        <v>0</v>
      </c>
      <c r="I5494" s="118">
        <f t="shared" si="1734"/>
        <v>0</v>
      </c>
      <c r="J5494" s="121">
        <f>SUM(J5495:J5500)</f>
        <v>0</v>
      </c>
      <c r="K5494" s="121">
        <f>SUM(K5495:K5500)</f>
        <v>0</v>
      </c>
      <c r="L5494" s="118">
        <f t="shared" si="1733"/>
        <v>0</v>
      </c>
      <c r="M5494" s="121">
        <f>SUM(M5495:M5500)</f>
        <v>0</v>
      </c>
      <c r="N5494" s="121">
        <f>SUM(N5495:N5500)</f>
        <v>0</v>
      </c>
      <c r="O5494" s="82" t="s">
        <v>146</v>
      </c>
      <c r="R5494" s="352">
        <f>L5494-[1]გადასახდელები!L5264</f>
        <v>0</v>
      </c>
    </row>
    <row r="5495" spans="2:18" ht="20.25" hidden="1" customHeight="1">
      <c r="B5495" s="36" t="str">
        <f t="shared" si="1736"/>
        <v>b</v>
      </c>
      <c r="C5495" s="42">
        <v>4</v>
      </c>
      <c r="D5495" s="42"/>
      <c r="F5495" s="31"/>
      <c r="G5495" s="47" t="s">
        <v>356</v>
      </c>
      <c r="H5495" s="103"/>
      <c r="I5495" s="94">
        <f t="shared" si="1734"/>
        <v>0</v>
      </c>
      <c r="J5495" s="104"/>
      <c r="K5495" s="104"/>
      <c r="L5495" s="94">
        <f t="shared" si="1733"/>
        <v>0</v>
      </c>
      <c r="M5495" s="104"/>
      <c r="N5495" s="104"/>
      <c r="R5495" s="352">
        <f>L5495-[1]გადასახდელები!L5265</f>
        <v>0</v>
      </c>
    </row>
    <row r="5496" spans="2:18" ht="20.25" hidden="1" customHeight="1">
      <c r="B5496" s="36" t="str">
        <f t="shared" si="1736"/>
        <v>b</v>
      </c>
      <c r="C5496" s="42">
        <v>4</v>
      </c>
      <c r="D5496" s="42"/>
      <c r="F5496" s="31"/>
      <c r="G5496" s="47" t="s">
        <v>357</v>
      </c>
      <c r="H5496" s="103"/>
      <c r="I5496" s="94">
        <f t="shared" si="1734"/>
        <v>0</v>
      </c>
      <c r="J5496" s="104"/>
      <c r="K5496" s="104"/>
      <c r="L5496" s="94">
        <f t="shared" si="1733"/>
        <v>0</v>
      </c>
      <c r="M5496" s="104"/>
      <c r="N5496" s="104"/>
      <c r="R5496" s="352">
        <f>L5496-[1]გადასახდელები!L5266</f>
        <v>0</v>
      </c>
    </row>
    <row r="5497" spans="2:18" ht="20.25" hidden="1" customHeight="1">
      <c r="B5497" s="36" t="str">
        <f t="shared" si="1736"/>
        <v>b</v>
      </c>
      <c r="C5497" s="42">
        <v>4</v>
      </c>
      <c r="D5497" s="42"/>
      <c r="F5497" s="31"/>
      <c r="G5497" s="47" t="s">
        <v>212</v>
      </c>
      <c r="H5497" s="103"/>
      <c r="I5497" s="94">
        <f t="shared" si="1734"/>
        <v>0</v>
      </c>
      <c r="J5497" s="104"/>
      <c r="K5497" s="104"/>
      <c r="L5497" s="94">
        <f t="shared" si="1733"/>
        <v>0</v>
      </c>
      <c r="M5497" s="104"/>
      <c r="N5497" s="104"/>
      <c r="R5497" s="352">
        <f>L5497-[1]გადასახდელები!L5267</f>
        <v>0</v>
      </c>
    </row>
    <row r="5498" spans="2:18" ht="20.25" hidden="1" customHeight="1">
      <c r="B5498" s="36" t="str">
        <f t="shared" si="1736"/>
        <v>b</v>
      </c>
      <c r="C5498" s="42">
        <v>4</v>
      </c>
      <c r="D5498" s="42"/>
      <c r="F5498" s="31"/>
      <c r="G5498" s="47" t="s">
        <v>358</v>
      </c>
      <c r="H5498" s="103"/>
      <c r="I5498" s="94">
        <f t="shared" si="1734"/>
        <v>0</v>
      </c>
      <c r="J5498" s="104"/>
      <c r="K5498" s="104"/>
      <c r="L5498" s="94">
        <f t="shared" si="1733"/>
        <v>0</v>
      </c>
      <c r="M5498" s="104"/>
      <c r="N5498" s="104"/>
      <c r="R5498" s="352">
        <f>L5498-[1]გადასახდელები!L5268</f>
        <v>0</v>
      </c>
    </row>
    <row r="5499" spans="2:18" ht="20.25" hidden="1" customHeight="1">
      <c r="B5499" s="36" t="str">
        <f t="shared" si="1736"/>
        <v>b</v>
      </c>
      <c r="C5499" s="42">
        <v>4</v>
      </c>
      <c r="D5499" s="42"/>
      <c r="F5499" s="31"/>
      <c r="G5499" s="47" t="s">
        <v>359</v>
      </c>
      <c r="H5499" s="103"/>
      <c r="I5499" s="94">
        <f t="shared" si="1734"/>
        <v>0</v>
      </c>
      <c r="J5499" s="104"/>
      <c r="K5499" s="104"/>
      <c r="L5499" s="94">
        <f t="shared" si="1733"/>
        <v>0</v>
      </c>
      <c r="M5499" s="104"/>
      <c r="N5499" s="104"/>
      <c r="R5499" s="352">
        <f>L5499-[1]გადასახდელები!L5269</f>
        <v>0</v>
      </c>
    </row>
    <row r="5500" spans="2:18" ht="20.25" hidden="1" customHeight="1">
      <c r="B5500" s="36" t="str">
        <f t="shared" si="1736"/>
        <v>b</v>
      </c>
      <c r="C5500" s="42">
        <v>4</v>
      </c>
      <c r="D5500" s="42"/>
      <c r="F5500" s="31"/>
      <c r="G5500" s="47" t="s">
        <v>360</v>
      </c>
      <c r="H5500" s="103"/>
      <c r="I5500" s="94">
        <f t="shared" si="1734"/>
        <v>0</v>
      </c>
      <c r="J5500" s="104"/>
      <c r="K5500" s="104"/>
      <c r="L5500" s="94">
        <f t="shared" si="1733"/>
        <v>0</v>
      </c>
      <c r="M5500" s="104"/>
      <c r="N5500" s="104"/>
      <c r="R5500" s="352">
        <f>L5500-[1]გადასახდელები!L5270</f>
        <v>0</v>
      </c>
    </row>
    <row r="5501" spans="2:18" ht="20.25" hidden="1" customHeight="1">
      <c r="B5501" s="36" t="str">
        <f t="shared" si="1736"/>
        <v>b</v>
      </c>
      <c r="C5501" s="42">
        <v>3</v>
      </c>
      <c r="D5501" s="42"/>
      <c r="F5501" s="31"/>
      <c r="G5501" s="51" t="s">
        <v>211</v>
      </c>
      <c r="H5501" s="120">
        <f>SUM(H5502:H5507)</f>
        <v>0</v>
      </c>
      <c r="I5501" s="118">
        <f t="shared" si="1734"/>
        <v>0</v>
      </c>
      <c r="J5501" s="121">
        <f>SUM(J5502:J5507)</f>
        <v>0</v>
      </c>
      <c r="K5501" s="121">
        <f>SUM(K5502:K5507)</f>
        <v>0</v>
      </c>
      <c r="L5501" s="118">
        <f t="shared" si="1733"/>
        <v>0</v>
      </c>
      <c r="M5501" s="121">
        <f>SUM(M5502:M5507)</f>
        <v>0</v>
      </c>
      <c r="N5501" s="121">
        <f>SUM(N5502:N5507)</f>
        <v>0</v>
      </c>
      <c r="O5501" s="82" t="s">
        <v>146</v>
      </c>
      <c r="R5501" s="352">
        <f>L5501-[1]გადასახდელები!L5271</f>
        <v>0</v>
      </c>
    </row>
    <row r="5502" spans="2:18" ht="20.25" hidden="1" customHeight="1">
      <c r="B5502" s="36" t="str">
        <f t="shared" si="1736"/>
        <v>b</v>
      </c>
      <c r="C5502" s="42">
        <v>4</v>
      </c>
      <c r="D5502" s="42"/>
      <c r="F5502" s="31"/>
      <c r="G5502" s="47" t="s">
        <v>356</v>
      </c>
      <c r="H5502" s="103"/>
      <c r="I5502" s="94">
        <f t="shared" si="1734"/>
        <v>0</v>
      </c>
      <c r="J5502" s="104"/>
      <c r="K5502" s="104"/>
      <c r="L5502" s="94">
        <f t="shared" si="1733"/>
        <v>0</v>
      </c>
      <c r="M5502" s="104"/>
      <c r="N5502" s="104"/>
      <c r="R5502" s="352">
        <f>L5502-[1]გადასახდელები!L5272</f>
        <v>0</v>
      </c>
    </row>
    <row r="5503" spans="2:18" ht="20.25" hidden="1" customHeight="1">
      <c r="B5503" s="36" t="str">
        <f t="shared" si="1736"/>
        <v>b</v>
      </c>
      <c r="C5503" s="42">
        <v>4</v>
      </c>
      <c r="D5503" s="42"/>
      <c r="F5503" s="31"/>
      <c r="G5503" s="47" t="s">
        <v>357</v>
      </c>
      <c r="H5503" s="103"/>
      <c r="I5503" s="94">
        <f t="shared" si="1734"/>
        <v>0</v>
      </c>
      <c r="J5503" s="104"/>
      <c r="K5503" s="104"/>
      <c r="L5503" s="94">
        <f t="shared" si="1733"/>
        <v>0</v>
      </c>
      <c r="M5503" s="104"/>
      <c r="N5503" s="104"/>
      <c r="R5503" s="352">
        <f>L5503-[1]გადასახდელები!L5273</f>
        <v>0</v>
      </c>
    </row>
    <row r="5504" spans="2:18" ht="20.25" hidden="1" customHeight="1">
      <c r="B5504" s="36" t="str">
        <f t="shared" si="1736"/>
        <v>b</v>
      </c>
      <c r="C5504" s="42">
        <v>4</v>
      </c>
      <c r="D5504" s="42"/>
      <c r="F5504" s="31"/>
      <c r="G5504" s="47" t="s">
        <v>212</v>
      </c>
      <c r="H5504" s="103"/>
      <c r="I5504" s="94">
        <f t="shared" si="1734"/>
        <v>0</v>
      </c>
      <c r="J5504" s="104"/>
      <c r="K5504" s="104"/>
      <c r="L5504" s="94">
        <f t="shared" si="1733"/>
        <v>0</v>
      </c>
      <c r="M5504" s="104"/>
      <c r="N5504" s="104"/>
      <c r="R5504" s="352">
        <f>L5504-[1]გადასახდელები!L5274</f>
        <v>0</v>
      </c>
    </row>
    <row r="5505" spans="2:18" ht="20.25" hidden="1" customHeight="1">
      <c r="B5505" s="36" t="str">
        <f t="shared" si="1736"/>
        <v>b</v>
      </c>
      <c r="C5505" s="42">
        <v>4</v>
      </c>
      <c r="D5505" s="42"/>
      <c r="F5505" s="31"/>
      <c r="G5505" s="47" t="s">
        <v>361</v>
      </c>
      <c r="H5505" s="103"/>
      <c r="I5505" s="94">
        <f t="shared" si="1734"/>
        <v>0</v>
      </c>
      <c r="J5505" s="104"/>
      <c r="K5505" s="104"/>
      <c r="L5505" s="94">
        <f t="shared" si="1733"/>
        <v>0</v>
      </c>
      <c r="M5505" s="104"/>
      <c r="N5505" s="104"/>
      <c r="R5505" s="352">
        <f>L5505-[1]გადასახდელები!L5275</f>
        <v>0</v>
      </c>
    </row>
    <row r="5506" spans="2:18" ht="20.25" hidden="1" customHeight="1">
      <c r="B5506" s="36" t="str">
        <f t="shared" si="1736"/>
        <v>b</v>
      </c>
      <c r="C5506" s="42">
        <v>4</v>
      </c>
      <c r="D5506" s="42"/>
      <c r="F5506" s="31"/>
      <c r="G5506" s="47" t="s">
        <v>359</v>
      </c>
      <c r="H5506" s="103"/>
      <c r="I5506" s="94">
        <f t="shared" si="1734"/>
        <v>0</v>
      </c>
      <c r="J5506" s="104"/>
      <c r="K5506" s="104"/>
      <c r="L5506" s="94">
        <f t="shared" si="1733"/>
        <v>0</v>
      </c>
      <c r="M5506" s="104"/>
      <c r="N5506" s="104"/>
      <c r="R5506" s="352">
        <f>L5506-[1]გადასახდელები!L5276</f>
        <v>0</v>
      </c>
    </row>
    <row r="5507" spans="2:18" ht="20.25" hidden="1" customHeight="1">
      <c r="B5507" s="36" t="str">
        <f t="shared" si="1736"/>
        <v>b</v>
      </c>
      <c r="C5507" s="42">
        <v>4</v>
      </c>
      <c r="D5507" s="42"/>
      <c r="F5507" s="31"/>
      <c r="G5507" s="47" t="s">
        <v>360</v>
      </c>
      <c r="H5507" s="103"/>
      <c r="I5507" s="94">
        <f t="shared" si="1734"/>
        <v>0</v>
      </c>
      <c r="J5507" s="104"/>
      <c r="K5507" s="104"/>
      <c r="L5507" s="94">
        <f t="shared" si="1733"/>
        <v>0</v>
      </c>
      <c r="M5507" s="104"/>
      <c r="N5507" s="104"/>
      <c r="R5507" s="352">
        <f>L5507-[1]გადასახდელები!L5277</f>
        <v>0</v>
      </c>
    </row>
    <row r="5508" spans="2:18" ht="20.25" hidden="1" customHeight="1">
      <c r="B5508" s="36" t="str">
        <f t="shared" si="1736"/>
        <v>b</v>
      </c>
      <c r="C5508" s="42">
        <v>3</v>
      </c>
      <c r="D5508" s="42"/>
      <c r="F5508" s="29"/>
      <c r="G5508" s="56" t="s">
        <v>213</v>
      </c>
      <c r="H5508" s="122"/>
      <c r="I5508" s="118">
        <f t="shared" si="1734"/>
        <v>0</v>
      </c>
      <c r="J5508" s="123"/>
      <c r="K5508" s="123"/>
      <c r="L5508" s="118">
        <f t="shared" si="1733"/>
        <v>0</v>
      </c>
      <c r="M5508" s="123"/>
      <c r="N5508" s="123"/>
      <c r="R5508" s="352">
        <f>L5508-[1]გადასახდელები!L5278</f>
        <v>0</v>
      </c>
    </row>
    <row r="5509" spans="2:18" ht="20.25" hidden="1" customHeight="1">
      <c r="B5509" s="36" t="str">
        <f t="shared" si="1736"/>
        <v>b</v>
      </c>
      <c r="C5509" s="42">
        <v>2</v>
      </c>
      <c r="D5509" s="42"/>
      <c r="F5509" s="28"/>
      <c r="G5509" s="60" t="s">
        <v>362</v>
      </c>
      <c r="H5509" s="86">
        <f>H5510+H5518</f>
        <v>0</v>
      </c>
      <c r="I5509" s="87">
        <f t="shared" si="1734"/>
        <v>0</v>
      </c>
      <c r="J5509" s="88">
        <f>J5510+J5518</f>
        <v>0</v>
      </c>
      <c r="K5509" s="88">
        <f>K5510+K5518</f>
        <v>0</v>
      </c>
      <c r="L5509" s="87">
        <f t="shared" si="1733"/>
        <v>0</v>
      </c>
      <c r="M5509" s="88">
        <f>M5510+M5518</f>
        <v>0</v>
      </c>
      <c r="N5509" s="88">
        <f>N5510+N5518</f>
        <v>0</v>
      </c>
      <c r="O5509" s="82" t="s">
        <v>146</v>
      </c>
      <c r="R5509" s="352">
        <f>L5509-[1]გადასახდელები!L5279</f>
        <v>0</v>
      </c>
    </row>
    <row r="5510" spans="2:18" ht="20.25" hidden="1" customHeight="1">
      <c r="B5510" s="36" t="str">
        <f t="shared" si="1736"/>
        <v>b</v>
      </c>
      <c r="C5510" s="42">
        <v>3</v>
      </c>
      <c r="D5510" s="42"/>
      <c r="F5510" s="29"/>
      <c r="G5510" s="51" t="s">
        <v>355</v>
      </c>
      <c r="H5510" s="120">
        <f>SUM(H5511:H5517)</f>
        <v>0</v>
      </c>
      <c r="I5510" s="118">
        <f t="shared" si="1734"/>
        <v>0</v>
      </c>
      <c r="J5510" s="121">
        <f>SUM(J5511:J5517)</f>
        <v>0</v>
      </c>
      <c r="K5510" s="121">
        <f>SUM(K5511:K5517)</f>
        <v>0</v>
      </c>
      <c r="L5510" s="118">
        <f t="shared" si="1733"/>
        <v>0</v>
      </c>
      <c r="M5510" s="121">
        <f>SUM(M5511:M5517)</f>
        <v>0</v>
      </c>
      <c r="N5510" s="121">
        <f>SUM(N5511:N5517)</f>
        <v>0</v>
      </c>
      <c r="O5510" s="82" t="s">
        <v>146</v>
      </c>
      <c r="R5510" s="352">
        <f>L5510-[1]გადასახდელები!L5280</f>
        <v>0</v>
      </c>
    </row>
    <row r="5511" spans="2:18" ht="20.25" hidden="1" customHeight="1">
      <c r="B5511" s="36" t="str">
        <f t="shared" si="1736"/>
        <v>b</v>
      </c>
      <c r="C5511" s="42">
        <v>4</v>
      </c>
      <c r="D5511" s="42"/>
      <c r="F5511" s="29"/>
      <c r="G5511" s="47" t="s">
        <v>363</v>
      </c>
      <c r="H5511" s="103"/>
      <c r="I5511" s="94">
        <f t="shared" si="1734"/>
        <v>0</v>
      </c>
      <c r="J5511" s="104"/>
      <c r="K5511" s="104"/>
      <c r="L5511" s="94">
        <f t="shared" si="1733"/>
        <v>0</v>
      </c>
      <c r="M5511" s="104"/>
      <c r="N5511" s="104"/>
      <c r="R5511" s="352">
        <f>L5511-[1]გადასახდელები!L5281</f>
        <v>0</v>
      </c>
    </row>
    <row r="5512" spans="2:18" ht="20.25" hidden="1" customHeight="1">
      <c r="B5512" s="36" t="str">
        <f t="shared" si="1736"/>
        <v>b</v>
      </c>
      <c r="C5512" s="42">
        <v>4</v>
      </c>
      <c r="D5512" s="42"/>
      <c r="F5512" s="29"/>
      <c r="G5512" s="47" t="s">
        <v>210</v>
      </c>
      <c r="H5512" s="103"/>
      <c r="I5512" s="94">
        <f t="shared" si="1734"/>
        <v>0</v>
      </c>
      <c r="J5512" s="104"/>
      <c r="K5512" s="104"/>
      <c r="L5512" s="94">
        <f t="shared" si="1733"/>
        <v>0</v>
      </c>
      <c r="M5512" s="104"/>
      <c r="N5512" s="104"/>
      <c r="R5512" s="352">
        <f>L5512-[1]გადასახდელები!L5282</f>
        <v>0</v>
      </c>
    </row>
    <row r="5513" spans="2:18" ht="20.25" hidden="1" customHeight="1">
      <c r="B5513" s="36" t="str">
        <f t="shared" si="1736"/>
        <v>b</v>
      </c>
      <c r="C5513" s="42">
        <v>4</v>
      </c>
      <c r="D5513" s="42"/>
      <c r="F5513" s="29"/>
      <c r="G5513" s="47" t="s">
        <v>357</v>
      </c>
      <c r="H5513" s="103"/>
      <c r="I5513" s="94">
        <f t="shared" si="1734"/>
        <v>0</v>
      </c>
      <c r="J5513" s="104"/>
      <c r="K5513" s="104"/>
      <c r="L5513" s="94">
        <f t="shared" si="1733"/>
        <v>0</v>
      </c>
      <c r="M5513" s="104"/>
      <c r="N5513" s="104"/>
      <c r="R5513" s="352">
        <f>L5513-[1]გადასახდელები!L5283</f>
        <v>0</v>
      </c>
    </row>
    <row r="5514" spans="2:18" ht="30.75" hidden="1" customHeight="1">
      <c r="B5514" s="36" t="str">
        <f t="shared" si="1736"/>
        <v>b</v>
      </c>
      <c r="C5514" s="42">
        <v>4</v>
      </c>
      <c r="D5514" s="42"/>
      <c r="F5514" s="29"/>
      <c r="G5514" s="47" t="s">
        <v>364</v>
      </c>
      <c r="H5514" s="103"/>
      <c r="I5514" s="94">
        <f t="shared" si="1734"/>
        <v>0</v>
      </c>
      <c r="J5514" s="104"/>
      <c r="K5514" s="104"/>
      <c r="L5514" s="94">
        <f t="shared" si="1733"/>
        <v>0</v>
      </c>
      <c r="M5514" s="104"/>
      <c r="N5514" s="104"/>
      <c r="R5514" s="352">
        <f>L5514-[1]გადასახდელები!L5284</f>
        <v>0</v>
      </c>
    </row>
    <row r="5515" spans="2:18" ht="20.25" hidden="1" customHeight="1">
      <c r="B5515" s="36" t="str">
        <f t="shared" si="1736"/>
        <v>b</v>
      </c>
      <c r="C5515" s="42">
        <v>4</v>
      </c>
      <c r="D5515" s="42"/>
      <c r="F5515" s="29"/>
      <c r="G5515" s="47" t="s">
        <v>358</v>
      </c>
      <c r="H5515" s="103"/>
      <c r="I5515" s="94">
        <f t="shared" si="1734"/>
        <v>0</v>
      </c>
      <c r="J5515" s="104"/>
      <c r="K5515" s="104"/>
      <c r="L5515" s="94">
        <f t="shared" si="1733"/>
        <v>0</v>
      </c>
      <c r="M5515" s="104"/>
      <c r="N5515" s="104"/>
      <c r="R5515" s="352">
        <f>L5515-[1]გადასახდელები!L5285</f>
        <v>0</v>
      </c>
    </row>
    <row r="5516" spans="2:18" ht="20.25" hidden="1" customHeight="1">
      <c r="B5516" s="36" t="str">
        <f t="shared" si="1736"/>
        <v>b</v>
      </c>
      <c r="C5516" s="42">
        <v>4</v>
      </c>
      <c r="D5516" s="42"/>
      <c r="F5516" s="29"/>
      <c r="G5516" s="47" t="s">
        <v>359</v>
      </c>
      <c r="H5516" s="103"/>
      <c r="I5516" s="94">
        <f t="shared" si="1734"/>
        <v>0</v>
      </c>
      <c r="J5516" s="104"/>
      <c r="K5516" s="104"/>
      <c r="L5516" s="94">
        <f t="shared" si="1733"/>
        <v>0</v>
      </c>
      <c r="M5516" s="104"/>
      <c r="N5516" s="104"/>
      <c r="R5516" s="352">
        <f>L5516-[1]გადასახდელები!L5286</f>
        <v>0</v>
      </c>
    </row>
    <row r="5517" spans="2:18" ht="20.25" hidden="1" customHeight="1">
      <c r="B5517" s="36" t="str">
        <f t="shared" si="1736"/>
        <v>b</v>
      </c>
      <c r="C5517" s="42">
        <v>4</v>
      </c>
      <c r="D5517" s="42"/>
      <c r="F5517" s="29"/>
      <c r="G5517" s="47" t="s">
        <v>365</v>
      </c>
      <c r="H5517" s="122"/>
      <c r="I5517" s="94">
        <f t="shared" si="1734"/>
        <v>0</v>
      </c>
      <c r="J5517" s="123"/>
      <c r="K5517" s="123"/>
      <c r="L5517" s="94">
        <f t="shared" si="1733"/>
        <v>0</v>
      </c>
      <c r="M5517" s="123"/>
      <c r="N5517" s="123"/>
      <c r="R5517" s="352">
        <f>L5517-[1]გადასახდელები!L5287</f>
        <v>0</v>
      </c>
    </row>
    <row r="5518" spans="2:18" ht="20.25" hidden="1" customHeight="1">
      <c r="B5518" s="36" t="str">
        <f t="shared" si="1736"/>
        <v>b</v>
      </c>
      <c r="C5518" s="42">
        <v>3</v>
      </c>
      <c r="D5518" s="42"/>
      <c r="F5518" s="29"/>
      <c r="G5518" s="51" t="s">
        <v>211</v>
      </c>
      <c r="H5518" s="120">
        <f>SUM(H5519:H5525)</f>
        <v>0</v>
      </c>
      <c r="I5518" s="118">
        <f t="shared" si="1734"/>
        <v>0</v>
      </c>
      <c r="J5518" s="121">
        <f>SUM(J5519:J5525)</f>
        <v>0</v>
      </c>
      <c r="K5518" s="121">
        <f>SUM(K5519:K5525)</f>
        <v>0</v>
      </c>
      <c r="L5518" s="118">
        <f t="shared" si="1733"/>
        <v>0</v>
      </c>
      <c r="M5518" s="121">
        <f>SUM(M5519:M5525)</f>
        <v>0</v>
      </c>
      <c r="N5518" s="121">
        <f>SUM(N5519:N5525)</f>
        <v>0</v>
      </c>
      <c r="O5518" s="82" t="s">
        <v>146</v>
      </c>
      <c r="R5518" s="352">
        <f>L5518-[1]გადასახდელები!L5288</f>
        <v>0</v>
      </c>
    </row>
    <row r="5519" spans="2:18" ht="20.25" hidden="1" customHeight="1">
      <c r="B5519" s="36" t="str">
        <f t="shared" si="1736"/>
        <v>b</v>
      </c>
      <c r="C5519" s="42">
        <v>4</v>
      </c>
      <c r="D5519" s="42"/>
      <c r="F5519" s="29"/>
      <c r="G5519" s="47" t="s">
        <v>363</v>
      </c>
      <c r="H5519" s="103"/>
      <c r="I5519" s="94">
        <f t="shared" si="1734"/>
        <v>0</v>
      </c>
      <c r="J5519" s="104"/>
      <c r="K5519" s="104"/>
      <c r="L5519" s="94">
        <f t="shared" si="1733"/>
        <v>0</v>
      </c>
      <c r="M5519" s="104"/>
      <c r="N5519" s="104"/>
      <c r="R5519" s="352">
        <f>L5519-[1]გადასახდელები!L5289</f>
        <v>0</v>
      </c>
    </row>
    <row r="5520" spans="2:18" ht="20.25" hidden="1" customHeight="1">
      <c r="B5520" s="36" t="str">
        <f t="shared" si="1736"/>
        <v>b</v>
      </c>
      <c r="C5520" s="42">
        <v>4</v>
      </c>
      <c r="D5520" s="42"/>
      <c r="F5520" s="29"/>
      <c r="G5520" s="47" t="s">
        <v>210</v>
      </c>
      <c r="H5520" s="103"/>
      <c r="I5520" s="94">
        <f t="shared" si="1734"/>
        <v>0</v>
      </c>
      <c r="J5520" s="104"/>
      <c r="K5520" s="104"/>
      <c r="L5520" s="94">
        <f t="shared" si="1733"/>
        <v>0</v>
      </c>
      <c r="M5520" s="104"/>
      <c r="N5520" s="104"/>
      <c r="R5520" s="352">
        <f>L5520-[1]გადასახდელები!L5290</f>
        <v>0</v>
      </c>
    </row>
    <row r="5521" spans="2:18" ht="20.25" hidden="1" customHeight="1">
      <c r="B5521" s="36" t="str">
        <f t="shared" si="1736"/>
        <v>b</v>
      </c>
      <c r="C5521" s="42">
        <v>4</v>
      </c>
      <c r="D5521" s="42"/>
      <c r="F5521" s="29"/>
      <c r="G5521" s="47" t="s">
        <v>357</v>
      </c>
      <c r="H5521" s="103"/>
      <c r="I5521" s="94">
        <f t="shared" si="1734"/>
        <v>0</v>
      </c>
      <c r="J5521" s="104"/>
      <c r="K5521" s="104"/>
      <c r="L5521" s="94">
        <f t="shared" si="1733"/>
        <v>0</v>
      </c>
      <c r="M5521" s="104"/>
      <c r="N5521" s="104"/>
      <c r="R5521" s="352">
        <f>L5521-[1]გადასახდელები!L5291</f>
        <v>0</v>
      </c>
    </row>
    <row r="5522" spans="2:18" ht="30.75" hidden="1" customHeight="1">
      <c r="B5522" s="36" t="str">
        <f t="shared" si="1736"/>
        <v>b</v>
      </c>
      <c r="C5522" s="42">
        <v>4</v>
      </c>
      <c r="D5522" s="42"/>
      <c r="F5522" s="29"/>
      <c r="G5522" s="47" t="s">
        <v>364</v>
      </c>
      <c r="H5522" s="103"/>
      <c r="I5522" s="94">
        <f t="shared" si="1734"/>
        <v>0</v>
      </c>
      <c r="J5522" s="104"/>
      <c r="K5522" s="104"/>
      <c r="L5522" s="94">
        <f t="shared" si="1733"/>
        <v>0</v>
      </c>
      <c r="M5522" s="104"/>
      <c r="N5522" s="104"/>
      <c r="R5522" s="352">
        <f>L5522-[1]გადასახდელები!L5292</f>
        <v>0</v>
      </c>
    </row>
    <row r="5523" spans="2:18" ht="20.25" hidden="1" customHeight="1">
      <c r="B5523" s="36" t="str">
        <f t="shared" si="1736"/>
        <v>b</v>
      </c>
      <c r="C5523" s="42">
        <v>4</v>
      </c>
      <c r="D5523" s="42"/>
      <c r="F5523" s="29"/>
      <c r="G5523" s="47" t="s">
        <v>366</v>
      </c>
      <c r="H5523" s="103"/>
      <c r="I5523" s="94">
        <f t="shared" si="1734"/>
        <v>0</v>
      </c>
      <c r="J5523" s="104"/>
      <c r="K5523" s="104"/>
      <c r="L5523" s="94">
        <f t="shared" si="1733"/>
        <v>0</v>
      </c>
      <c r="M5523" s="104"/>
      <c r="N5523" s="104"/>
      <c r="R5523" s="352">
        <f>L5523-[1]გადასახდელები!L5293</f>
        <v>0</v>
      </c>
    </row>
    <row r="5524" spans="2:18" ht="20.25" hidden="1" customHeight="1">
      <c r="B5524" s="36" t="str">
        <f t="shared" si="1736"/>
        <v>b</v>
      </c>
      <c r="C5524" s="42">
        <v>4</v>
      </c>
      <c r="D5524" s="42"/>
      <c r="F5524" s="29"/>
      <c r="G5524" s="47" t="s">
        <v>359</v>
      </c>
      <c r="H5524" s="103"/>
      <c r="I5524" s="94">
        <f t="shared" si="1734"/>
        <v>0</v>
      </c>
      <c r="J5524" s="104"/>
      <c r="K5524" s="104"/>
      <c r="L5524" s="94">
        <f t="shared" si="1733"/>
        <v>0</v>
      </c>
      <c r="M5524" s="104"/>
      <c r="N5524" s="104"/>
      <c r="R5524" s="352">
        <f>L5524-[1]გადასახდელები!L5294</f>
        <v>0</v>
      </c>
    </row>
    <row r="5525" spans="2:18" ht="21" hidden="1" customHeight="1" thickBot="1">
      <c r="B5525" s="36" t="str">
        <f t="shared" si="1736"/>
        <v>b</v>
      </c>
      <c r="C5525" s="42">
        <v>4</v>
      </c>
      <c r="D5525" s="42"/>
      <c r="F5525" s="29"/>
      <c r="G5525" s="47" t="s">
        <v>365</v>
      </c>
      <c r="H5525" s="103"/>
      <c r="I5525" s="94">
        <f t="shared" si="1734"/>
        <v>0</v>
      </c>
      <c r="J5525" s="104"/>
      <c r="K5525" s="104"/>
      <c r="L5525" s="94">
        <f t="shared" si="1733"/>
        <v>0</v>
      </c>
      <c r="M5525" s="104"/>
      <c r="N5525" s="104"/>
      <c r="R5525" s="352">
        <f>L5525-[1]გადასახდელები!L5295</f>
        <v>0</v>
      </c>
    </row>
    <row r="5526" spans="2:18" ht="63" customHeight="1" thickBot="1">
      <c r="B5526" s="36" t="str">
        <f t="shared" si="1736"/>
        <v>a</v>
      </c>
      <c r="C5526" s="42">
        <v>1</v>
      </c>
      <c r="D5526" s="42"/>
      <c r="E5526" s="24"/>
      <c r="F5526" s="32" t="s">
        <v>89</v>
      </c>
      <c r="G5526" s="61" t="s">
        <v>106</v>
      </c>
      <c r="H5526" s="79">
        <f>H5528+H5660+H5723+H5739</f>
        <v>1667.1</v>
      </c>
      <c r="I5526" s="80">
        <f t="shared" si="1734"/>
        <v>1416.2645199999999</v>
      </c>
      <c r="J5526" s="79">
        <f>J5528+J5660+J5723+J5739</f>
        <v>1416.2645199999999</v>
      </c>
      <c r="K5526" s="79">
        <f>K5528+K5660+K5723+K5739</f>
        <v>0</v>
      </c>
      <c r="L5526" s="80">
        <f t="shared" ref="L5526:L5557" si="1737">M5526+N5526</f>
        <v>10.7</v>
      </c>
      <c r="M5526" s="79">
        <f>M5528+M5660+M5723+M5739</f>
        <v>10.7</v>
      </c>
      <c r="N5526" s="79">
        <f>N5528+N5660+N5723+N5739</f>
        <v>0</v>
      </c>
      <c r="O5526" s="82" t="s">
        <v>146</v>
      </c>
      <c r="P5526" s="43">
        <v>1</v>
      </c>
      <c r="R5526" s="352">
        <f>L5526-[1]გადასახდელები!L5296</f>
        <v>10.7</v>
      </c>
    </row>
    <row r="5527" spans="2:18" ht="21" hidden="1" customHeight="1" thickTop="1">
      <c r="B5527" s="36" t="str">
        <f t="shared" si="1736"/>
        <v>b</v>
      </c>
      <c r="C5527" s="42">
        <v>2</v>
      </c>
      <c r="D5527" s="42"/>
      <c r="F5527" s="26"/>
      <c r="G5527" s="46" t="s">
        <v>162</v>
      </c>
      <c r="H5527" s="83"/>
      <c r="I5527" s="84">
        <f t="shared" si="1734"/>
        <v>0</v>
      </c>
      <c r="J5527" s="83"/>
      <c r="K5527" s="83"/>
      <c r="L5527" s="84">
        <f t="shared" si="1737"/>
        <v>0</v>
      </c>
      <c r="M5527" s="83"/>
      <c r="N5527" s="83"/>
      <c r="R5527" s="352">
        <f>L5527-[1]გადასახდელები!L5297</f>
        <v>0</v>
      </c>
    </row>
    <row r="5528" spans="2:18" ht="20.25" customHeight="1" thickTop="1">
      <c r="B5528" s="36" t="str">
        <f t="shared" si="1736"/>
        <v>a</v>
      </c>
      <c r="C5528" s="42">
        <v>2</v>
      </c>
      <c r="D5528" s="42"/>
      <c r="E5528" s="24">
        <v>7056</v>
      </c>
      <c r="F5528" s="341" t="s">
        <v>524</v>
      </c>
      <c r="G5528" s="58" t="s">
        <v>163</v>
      </c>
      <c r="H5528" s="86">
        <f>H5529+H5540+H5608+H5616+H5617+H5627+H5637+H5607</f>
        <v>570.9</v>
      </c>
      <c r="I5528" s="87">
        <f t="shared" si="1734"/>
        <v>0</v>
      </c>
      <c r="J5528" s="86">
        <f>J5529+J5540+J5608+J5616+J5617+J5627+J5637+J5607</f>
        <v>0</v>
      </c>
      <c r="K5528" s="86">
        <f>K5529+K5540+K5608+K5616+K5617+K5627+K5637+K5607</f>
        <v>0</v>
      </c>
      <c r="L5528" s="87">
        <f t="shared" si="1737"/>
        <v>0</v>
      </c>
      <c r="M5528" s="86">
        <f>M5529+M5540+M5608+M5616+M5617+M5627+M5637+M5607</f>
        <v>0</v>
      </c>
      <c r="N5528" s="86">
        <f>N5529+N5540+N5608+N5616+N5617+N5627+N5637+N5607</f>
        <v>0</v>
      </c>
      <c r="O5528" s="82" t="s">
        <v>146</v>
      </c>
      <c r="R5528" s="352">
        <f>L5528-[1]გადასახდელები!L5298</f>
        <v>0</v>
      </c>
    </row>
    <row r="5529" spans="2:18" ht="20.25" hidden="1" customHeight="1">
      <c r="B5529" s="36" t="str">
        <f t="shared" si="1736"/>
        <v>b</v>
      </c>
      <c r="C5529" s="42">
        <v>31</v>
      </c>
      <c r="D5529" s="42"/>
      <c r="F5529" s="341" t="s">
        <v>525</v>
      </c>
      <c r="G5529" s="57" t="s">
        <v>164</v>
      </c>
      <c r="H5529" s="89">
        <f>H5530+H5539</f>
        <v>0</v>
      </c>
      <c r="I5529" s="90">
        <f t="shared" si="1734"/>
        <v>0</v>
      </c>
      <c r="J5529" s="89">
        <f>J5530+J5539</f>
        <v>0</v>
      </c>
      <c r="K5529" s="89">
        <f>K5530+K5539</f>
        <v>0</v>
      </c>
      <c r="L5529" s="90">
        <f t="shared" si="1737"/>
        <v>0</v>
      </c>
      <c r="M5529" s="89">
        <f>M5530+M5539</f>
        <v>0</v>
      </c>
      <c r="N5529" s="89">
        <f>N5530+N5539</f>
        <v>0</v>
      </c>
      <c r="O5529" s="82" t="s">
        <v>146</v>
      </c>
      <c r="R5529" s="352">
        <f>L5529-[1]გადასახდელები!L5299</f>
        <v>0</v>
      </c>
    </row>
    <row r="5530" spans="2:18" ht="20.25" hidden="1" customHeight="1">
      <c r="B5530" s="36" t="str">
        <f t="shared" si="1736"/>
        <v>b</v>
      </c>
      <c r="C5530" s="42">
        <v>4</v>
      </c>
      <c r="D5530" s="42"/>
      <c r="F5530" s="341" t="s">
        <v>526</v>
      </c>
      <c r="G5530" s="47" t="s">
        <v>165</v>
      </c>
      <c r="H5530" s="93">
        <f>H5531+H5538</f>
        <v>0</v>
      </c>
      <c r="I5530" s="94">
        <f t="shared" si="1734"/>
        <v>0</v>
      </c>
      <c r="J5530" s="93">
        <f>J5531+J5538</f>
        <v>0</v>
      </c>
      <c r="K5530" s="93">
        <f>K5531+K5538</f>
        <v>0</v>
      </c>
      <c r="L5530" s="94">
        <f t="shared" si="1737"/>
        <v>0</v>
      </c>
      <c r="M5530" s="93">
        <f>M5531+M5538</f>
        <v>0</v>
      </c>
      <c r="N5530" s="93">
        <f>N5531+N5538</f>
        <v>0</v>
      </c>
      <c r="O5530" s="82" t="s">
        <v>146</v>
      </c>
      <c r="R5530" s="352">
        <f>L5530-[1]გადასახდელები!L5300</f>
        <v>0</v>
      </c>
    </row>
    <row r="5531" spans="2:18" ht="20.25" hidden="1" customHeight="1">
      <c r="B5531" s="36" t="str">
        <f t="shared" si="1736"/>
        <v>b</v>
      </c>
      <c r="C5531" s="42">
        <v>5</v>
      </c>
      <c r="D5531" s="42"/>
      <c r="F5531" s="342" t="s">
        <v>527</v>
      </c>
      <c r="G5531" s="48" t="s">
        <v>166</v>
      </c>
      <c r="H5531" s="96">
        <f>SUM(H5532:H5537)</f>
        <v>0</v>
      </c>
      <c r="I5531" s="97">
        <f t="shared" si="1734"/>
        <v>0</v>
      </c>
      <c r="J5531" s="96">
        <f>SUM(J5532:J5537)</f>
        <v>0</v>
      </c>
      <c r="K5531" s="96">
        <f>SUM(K5532:K5537)</f>
        <v>0</v>
      </c>
      <c r="L5531" s="97">
        <f t="shared" si="1737"/>
        <v>0</v>
      </c>
      <c r="M5531" s="96">
        <f>SUM(M5532:M5537)</f>
        <v>0</v>
      </c>
      <c r="N5531" s="96">
        <f>SUM(N5532:N5537)</f>
        <v>0</v>
      </c>
      <c r="O5531" s="82" t="s">
        <v>146</v>
      </c>
      <c r="R5531" s="352">
        <f>L5531-[1]გადასახდელები!L5301</f>
        <v>0</v>
      </c>
    </row>
    <row r="5532" spans="2:18" ht="20.25" hidden="1" customHeight="1">
      <c r="B5532" s="36" t="str">
        <f t="shared" si="1736"/>
        <v>b</v>
      </c>
      <c r="C5532" s="42">
        <v>6</v>
      </c>
      <c r="D5532" s="42"/>
      <c r="F5532" s="343" t="s">
        <v>528</v>
      </c>
      <c r="G5532" s="45" t="s">
        <v>167</v>
      </c>
      <c r="H5532" s="99"/>
      <c r="I5532" s="91">
        <f t="shared" si="1734"/>
        <v>0</v>
      </c>
      <c r="J5532" s="99"/>
      <c r="K5532" s="99"/>
      <c r="L5532" s="91">
        <f t="shared" si="1737"/>
        <v>0</v>
      </c>
      <c r="M5532" s="99"/>
      <c r="N5532" s="99"/>
      <c r="R5532" s="352">
        <f>L5532-[1]გადასახდელები!L5302</f>
        <v>0</v>
      </c>
    </row>
    <row r="5533" spans="2:18" ht="20.25" hidden="1" customHeight="1">
      <c r="B5533" s="36" t="str">
        <f t="shared" si="1736"/>
        <v>b</v>
      </c>
      <c r="C5533" s="42">
        <v>6</v>
      </c>
      <c r="D5533" s="42"/>
      <c r="F5533" s="343" t="s">
        <v>592</v>
      </c>
      <c r="G5533" s="45" t="s">
        <v>168</v>
      </c>
      <c r="H5533" s="99"/>
      <c r="I5533" s="91">
        <f t="shared" si="1734"/>
        <v>0</v>
      </c>
      <c r="J5533" s="99"/>
      <c r="K5533" s="99"/>
      <c r="L5533" s="91">
        <f t="shared" si="1737"/>
        <v>0</v>
      </c>
      <c r="M5533" s="99"/>
      <c r="N5533" s="99"/>
      <c r="R5533" s="352">
        <f>L5533-[1]გადასახდელები!L5303</f>
        <v>0</v>
      </c>
    </row>
    <row r="5534" spans="2:18" ht="20.25" hidden="1" customHeight="1">
      <c r="B5534" s="36" t="str">
        <f t="shared" si="1736"/>
        <v>b</v>
      </c>
      <c r="C5534" s="42">
        <v>6</v>
      </c>
      <c r="D5534" s="42"/>
      <c r="F5534" s="343" t="s">
        <v>529</v>
      </c>
      <c r="G5534" s="45" t="s">
        <v>169</v>
      </c>
      <c r="H5534" s="99"/>
      <c r="I5534" s="91">
        <f t="shared" si="1734"/>
        <v>0</v>
      </c>
      <c r="J5534" s="99"/>
      <c r="K5534" s="99"/>
      <c r="L5534" s="91">
        <f t="shared" si="1737"/>
        <v>0</v>
      </c>
      <c r="M5534" s="99"/>
      <c r="N5534" s="99"/>
      <c r="R5534" s="352">
        <f>L5534-[1]გადასახდელები!L5304</f>
        <v>0</v>
      </c>
    </row>
    <row r="5535" spans="2:18" ht="20.25" hidden="1" customHeight="1">
      <c r="B5535" s="36" t="str">
        <f t="shared" si="1736"/>
        <v>b</v>
      </c>
      <c r="C5535" s="42">
        <v>6</v>
      </c>
      <c r="D5535" s="42"/>
      <c r="F5535" s="343" t="s">
        <v>593</v>
      </c>
      <c r="G5535" s="45" t="s">
        <v>170</v>
      </c>
      <c r="H5535" s="99"/>
      <c r="I5535" s="91">
        <f t="shared" si="1734"/>
        <v>0</v>
      </c>
      <c r="J5535" s="99"/>
      <c r="K5535" s="99"/>
      <c r="L5535" s="91">
        <f t="shared" si="1737"/>
        <v>0</v>
      </c>
      <c r="M5535" s="99"/>
      <c r="N5535" s="99"/>
      <c r="R5535" s="352">
        <f>L5535-[1]გადასახდელები!L5305</f>
        <v>0</v>
      </c>
    </row>
    <row r="5536" spans="2:18" ht="20.25" hidden="1" customHeight="1">
      <c r="B5536" s="36" t="str">
        <f t="shared" si="1736"/>
        <v>b</v>
      </c>
      <c r="C5536" s="42">
        <v>6</v>
      </c>
      <c r="D5536" s="42"/>
      <c r="F5536" s="343" t="s">
        <v>594</v>
      </c>
      <c r="G5536" s="45" t="s">
        <v>171</v>
      </c>
      <c r="H5536" s="99"/>
      <c r="I5536" s="91">
        <f t="shared" si="1734"/>
        <v>0</v>
      </c>
      <c r="J5536" s="99"/>
      <c r="K5536" s="99"/>
      <c r="L5536" s="91">
        <f t="shared" si="1737"/>
        <v>0</v>
      </c>
      <c r="M5536" s="99"/>
      <c r="N5536" s="99"/>
      <c r="R5536" s="352">
        <f>L5536-[1]გადასახდელები!L5306</f>
        <v>0</v>
      </c>
    </row>
    <row r="5537" spans="2:18" ht="20.25" hidden="1" customHeight="1">
      <c r="B5537" s="36" t="str">
        <f t="shared" si="1736"/>
        <v>b</v>
      </c>
      <c r="C5537" s="42">
        <v>6</v>
      </c>
      <c r="D5537" s="42"/>
      <c r="F5537" s="343" t="s">
        <v>595</v>
      </c>
      <c r="G5537" s="45" t="s">
        <v>172</v>
      </c>
      <c r="H5537" s="99"/>
      <c r="I5537" s="91">
        <f t="shared" si="1734"/>
        <v>0</v>
      </c>
      <c r="J5537" s="99"/>
      <c r="K5537" s="99"/>
      <c r="L5537" s="91">
        <f t="shared" si="1737"/>
        <v>0</v>
      </c>
      <c r="M5537" s="99"/>
      <c r="N5537" s="99"/>
      <c r="R5537" s="352">
        <f>L5537-[1]გადასახდელები!L5307</f>
        <v>0</v>
      </c>
    </row>
    <row r="5538" spans="2:18" ht="20.25" hidden="1" customHeight="1">
      <c r="B5538" s="36" t="str">
        <f t="shared" si="1736"/>
        <v>b</v>
      </c>
      <c r="C5538" s="42">
        <v>5</v>
      </c>
      <c r="D5538" s="42"/>
      <c r="F5538" s="343" t="s">
        <v>596</v>
      </c>
      <c r="G5538" s="48" t="s">
        <v>173</v>
      </c>
      <c r="H5538" s="101"/>
      <c r="I5538" s="97">
        <f t="shared" si="1734"/>
        <v>0</v>
      </c>
      <c r="J5538" s="101"/>
      <c r="K5538" s="101"/>
      <c r="L5538" s="97">
        <f t="shared" si="1737"/>
        <v>0</v>
      </c>
      <c r="M5538" s="101"/>
      <c r="N5538" s="101"/>
      <c r="R5538" s="352">
        <f>L5538-[1]გადასახდელები!L5308</f>
        <v>0</v>
      </c>
    </row>
    <row r="5539" spans="2:18" ht="20.25" hidden="1" customHeight="1">
      <c r="B5539" s="36" t="str">
        <f t="shared" si="1736"/>
        <v>b</v>
      </c>
      <c r="C5539" s="42">
        <v>4</v>
      </c>
      <c r="D5539" s="42"/>
      <c r="F5539" s="343" t="s">
        <v>597</v>
      </c>
      <c r="G5539" s="47" t="s">
        <v>174</v>
      </c>
      <c r="H5539" s="103"/>
      <c r="I5539" s="94">
        <f t="shared" si="1734"/>
        <v>0</v>
      </c>
      <c r="J5539" s="103"/>
      <c r="K5539" s="103"/>
      <c r="L5539" s="94">
        <f t="shared" si="1737"/>
        <v>0</v>
      </c>
      <c r="M5539" s="103"/>
      <c r="N5539" s="103"/>
      <c r="R5539" s="352">
        <f>L5539-[1]გადასახდელები!L5309</f>
        <v>0</v>
      </c>
    </row>
    <row r="5540" spans="2:18" ht="20.25" customHeight="1">
      <c r="B5540" s="36" t="str">
        <f t="shared" si="1736"/>
        <v>a</v>
      </c>
      <c r="C5540" s="42">
        <v>3</v>
      </c>
      <c r="D5540" s="42"/>
      <c r="F5540" s="342" t="s">
        <v>530</v>
      </c>
      <c r="G5540" s="57" t="s">
        <v>175</v>
      </c>
      <c r="H5540" s="89">
        <f>H5541+H5542+H5545+H5581+H5582+H5583+H5584+H5585+H5592+H5593</f>
        <v>570.9</v>
      </c>
      <c r="I5540" s="90">
        <f t="shared" ref="I5540:I5603" si="1738">J5540+K5540</f>
        <v>0</v>
      </c>
      <c r="J5540" s="89">
        <f>J5541+J5542+J5545+J5581+J5582+J5583+J5584+J5585+J5592+J5593</f>
        <v>0</v>
      </c>
      <c r="K5540" s="89">
        <f>K5541+K5542+K5545+K5581+K5582+K5583+K5584+K5585+K5592+K5593</f>
        <v>0</v>
      </c>
      <c r="L5540" s="90">
        <f t="shared" si="1737"/>
        <v>0</v>
      </c>
      <c r="M5540" s="89">
        <f>M5541+M5542+M5545+M5581+M5582+M5583+M5584+M5585+M5592+M5593</f>
        <v>0</v>
      </c>
      <c r="N5540" s="89">
        <f>N5541+N5542+N5545+N5581+N5582+N5583+N5584+N5585+N5592+N5593</f>
        <v>0</v>
      </c>
      <c r="O5540" s="82" t="s">
        <v>146</v>
      </c>
      <c r="R5540" s="352">
        <f>L5540-[1]გადასახდელები!L5310</f>
        <v>0</v>
      </c>
    </row>
    <row r="5541" spans="2:18" ht="20.25" hidden="1" customHeight="1">
      <c r="B5541" s="36" t="str">
        <f t="shared" si="1736"/>
        <v>b</v>
      </c>
      <c r="C5541" s="42">
        <v>4</v>
      </c>
      <c r="D5541" s="42"/>
      <c r="F5541" s="343" t="s">
        <v>531</v>
      </c>
      <c r="G5541" s="47" t="s">
        <v>176</v>
      </c>
      <c r="H5541" s="103"/>
      <c r="I5541" s="94">
        <f t="shared" si="1738"/>
        <v>0</v>
      </c>
      <c r="J5541" s="103"/>
      <c r="K5541" s="103"/>
      <c r="L5541" s="94">
        <f t="shared" si="1737"/>
        <v>0</v>
      </c>
      <c r="M5541" s="103"/>
      <c r="N5541" s="103"/>
      <c r="R5541" s="352">
        <f>L5541-[1]გადასახდელები!L5311</f>
        <v>0</v>
      </c>
    </row>
    <row r="5542" spans="2:18" ht="20.25" hidden="1" customHeight="1">
      <c r="B5542" s="36" t="str">
        <f t="shared" si="1736"/>
        <v>b</v>
      </c>
      <c r="C5542" s="42">
        <v>4</v>
      </c>
      <c r="D5542" s="42"/>
      <c r="F5542" s="342" t="s">
        <v>532</v>
      </c>
      <c r="G5542" s="47" t="s">
        <v>177</v>
      </c>
      <c r="H5542" s="93">
        <f>SUM(H5543:H5544)</f>
        <v>0</v>
      </c>
      <c r="I5542" s="94">
        <f t="shared" si="1738"/>
        <v>0</v>
      </c>
      <c r="J5542" s="93">
        <f>SUM(J5543:J5544)</f>
        <v>0</v>
      </c>
      <c r="K5542" s="93">
        <f>SUM(K5543:K5544)</f>
        <v>0</v>
      </c>
      <c r="L5542" s="94">
        <f t="shared" si="1737"/>
        <v>0</v>
      </c>
      <c r="M5542" s="93">
        <f>SUM(M5543:M5544)</f>
        <v>0</v>
      </c>
      <c r="N5542" s="93">
        <f>SUM(N5543:N5544)</f>
        <v>0</v>
      </c>
      <c r="O5542" s="82" t="s">
        <v>146</v>
      </c>
      <c r="R5542" s="352">
        <f>L5542-[1]გადასახდელები!L5312</f>
        <v>0</v>
      </c>
    </row>
    <row r="5543" spans="2:18" ht="20.25" hidden="1" customHeight="1">
      <c r="B5543" s="36" t="str">
        <f t="shared" si="1736"/>
        <v>b</v>
      </c>
      <c r="C5543" s="42">
        <v>5</v>
      </c>
      <c r="D5543" s="42"/>
      <c r="F5543" s="343" t="s">
        <v>533</v>
      </c>
      <c r="G5543" s="48" t="s">
        <v>178</v>
      </c>
      <c r="H5543" s="101"/>
      <c r="I5543" s="97">
        <f t="shared" si="1738"/>
        <v>0</v>
      </c>
      <c r="J5543" s="101"/>
      <c r="K5543" s="101"/>
      <c r="L5543" s="97">
        <f t="shared" si="1737"/>
        <v>0</v>
      </c>
      <c r="M5543" s="101"/>
      <c r="N5543" s="101"/>
      <c r="R5543" s="352">
        <f>L5543-[1]გადასახდელები!L5313</f>
        <v>0</v>
      </c>
    </row>
    <row r="5544" spans="2:18" ht="20.25" hidden="1" customHeight="1">
      <c r="B5544" s="36" t="str">
        <f t="shared" si="1736"/>
        <v>b</v>
      </c>
      <c r="C5544" s="42">
        <v>5</v>
      </c>
      <c r="D5544" s="42"/>
      <c r="F5544" s="343" t="s">
        <v>598</v>
      </c>
      <c r="G5544" s="48" t="s">
        <v>179</v>
      </c>
      <c r="H5544" s="101"/>
      <c r="I5544" s="97">
        <f t="shared" si="1738"/>
        <v>0</v>
      </c>
      <c r="J5544" s="101"/>
      <c r="K5544" s="101"/>
      <c r="L5544" s="97">
        <f t="shared" si="1737"/>
        <v>0</v>
      </c>
      <c r="M5544" s="101"/>
      <c r="N5544" s="101"/>
      <c r="R5544" s="352">
        <f>L5544-[1]გადასახდელები!L5314</f>
        <v>0</v>
      </c>
    </row>
    <row r="5545" spans="2:18" ht="20.25" hidden="1" customHeight="1">
      <c r="B5545" s="36" t="str">
        <f t="shared" si="1736"/>
        <v>b</v>
      </c>
      <c r="C5545" s="42">
        <v>4</v>
      </c>
      <c r="D5545" s="42"/>
      <c r="F5545" s="342" t="s">
        <v>534</v>
      </c>
      <c r="G5545" s="47" t="s">
        <v>180</v>
      </c>
      <c r="H5545" s="93">
        <f>H5546+H5547+H5548+H5549+H5561+H5565+H5566+H5567+H5568+H5569+H5570+H5571+H5579+H5580</f>
        <v>0</v>
      </c>
      <c r="I5545" s="94">
        <f t="shared" si="1738"/>
        <v>0</v>
      </c>
      <c r="J5545" s="93">
        <f>J5546+J5547+J5548+J5549+J5561+J5565+J5566+J5567+J5568+J5569+J5570+J5571+J5579+J5580</f>
        <v>0</v>
      </c>
      <c r="K5545" s="93">
        <f>K5546+K5547+K5548+K5549+K5561+K5565+K5566+K5567+K5568+K5569+K5570+K5571+K5579+K5580</f>
        <v>0</v>
      </c>
      <c r="L5545" s="94">
        <f t="shared" si="1737"/>
        <v>0</v>
      </c>
      <c r="M5545" s="93">
        <f>M5546+M5547+M5548+M5549+M5561+M5565+M5566+M5567+M5568+M5569+M5570+M5571+M5579+M5580</f>
        <v>0</v>
      </c>
      <c r="N5545" s="93">
        <f>N5546+N5547+N5548+N5549+N5561+N5565+N5566+N5567+N5568+N5569+N5570+N5571+N5579+N5580</f>
        <v>0</v>
      </c>
      <c r="O5545" s="82" t="s">
        <v>146</v>
      </c>
      <c r="R5545" s="352">
        <f>L5545-[1]გადასახდელები!L5315</f>
        <v>0</v>
      </c>
    </row>
    <row r="5546" spans="2:18" ht="42.75" hidden="1" customHeight="1">
      <c r="B5546" s="36" t="str">
        <f t="shared" si="1736"/>
        <v>b</v>
      </c>
      <c r="C5546" s="42">
        <v>5</v>
      </c>
      <c r="D5546" s="42"/>
      <c r="F5546" s="343" t="s">
        <v>535</v>
      </c>
      <c r="G5546" s="48" t="s">
        <v>229</v>
      </c>
      <c r="H5546" s="101"/>
      <c r="I5546" s="97">
        <f t="shared" si="1738"/>
        <v>0</v>
      </c>
      <c r="J5546" s="101"/>
      <c r="K5546" s="101"/>
      <c r="L5546" s="97">
        <f t="shared" si="1737"/>
        <v>0</v>
      </c>
      <c r="M5546" s="101"/>
      <c r="N5546" s="101"/>
      <c r="R5546" s="352">
        <f>L5546-[1]გადასახდელები!L5316</f>
        <v>0</v>
      </c>
    </row>
    <row r="5547" spans="2:18" ht="30.75" hidden="1" customHeight="1">
      <c r="B5547" s="36" t="str">
        <f t="shared" si="1736"/>
        <v>b</v>
      </c>
      <c r="C5547" s="42">
        <v>5</v>
      </c>
      <c r="D5547" s="42"/>
      <c r="F5547" s="343" t="s">
        <v>599</v>
      </c>
      <c r="G5547" s="49" t="s">
        <v>196</v>
      </c>
      <c r="H5547" s="101"/>
      <c r="I5547" s="97">
        <f t="shared" si="1738"/>
        <v>0</v>
      </c>
      <c r="J5547" s="101"/>
      <c r="K5547" s="101"/>
      <c r="L5547" s="97">
        <f t="shared" si="1737"/>
        <v>0</v>
      </c>
      <c r="M5547" s="101"/>
      <c r="N5547" s="101"/>
      <c r="R5547" s="352">
        <f>L5547-[1]გადასახდელები!L5317</f>
        <v>0</v>
      </c>
    </row>
    <row r="5548" spans="2:18" ht="60.75" hidden="1" customHeight="1">
      <c r="B5548" s="36" t="str">
        <f t="shared" si="1736"/>
        <v>b</v>
      </c>
      <c r="C5548" s="42">
        <v>5</v>
      </c>
      <c r="D5548" s="42"/>
      <c r="F5548" s="343" t="s">
        <v>536</v>
      </c>
      <c r="G5548" s="49" t="s">
        <v>230</v>
      </c>
      <c r="H5548" s="101"/>
      <c r="I5548" s="97">
        <f t="shared" si="1738"/>
        <v>0</v>
      </c>
      <c r="J5548" s="101"/>
      <c r="K5548" s="101"/>
      <c r="L5548" s="97">
        <f t="shared" si="1737"/>
        <v>0</v>
      </c>
      <c r="M5548" s="101"/>
      <c r="N5548" s="101"/>
      <c r="R5548" s="352">
        <f>L5548-[1]გადასახდელები!L5318</f>
        <v>0</v>
      </c>
    </row>
    <row r="5549" spans="2:18" ht="30.75" hidden="1" customHeight="1">
      <c r="B5549" s="36" t="str">
        <f t="shared" ref="B5549:B5612" si="1739">IF(H5549+I5549+L5549&gt;0,"a","b")</f>
        <v>b</v>
      </c>
      <c r="C5549" s="42">
        <v>5</v>
      </c>
      <c r="D5549" s="42"/>
      <c r="F5549" s="342" t="s">
        <v>537</v>
      </c>
      <c r="G5549" s="48" t="s">
        <v>195</v>
      </c>
      <c r="H5549" s="96">
        <f>SUM(H5550:H5560)</f>
        <v>0</v>
      </c>
      <c r="I5549" s="97">
        <f t="shared" si="1738"/>
        <v>0</v>
      </c>
      <c r="J5549" s="96">
        <f>SUM(J5550:J5560)</f>
        <v>0</v>
      </c>
      <c r="K5549" s="96">
        <f>SUM(K5550:K5560)</f>
        <v>0</v>
      </c>
      <c r="L5549" s="97">
        <f t="shared" si="1737"/>
        <v>0</v>
      </c>
      <c r="M5549" s="96">
        <f>SUM(M5550:M5560)</f>
        <v>0</v>
      </c>
      <c r="N5549" s="96">
        <f>SUM(N5550:N5560)</f>
        <v>0</v>
      </c>
      <c r="O5549" s="82" t="s">
        <v>146</v>
      </c>
      <c r="R5549" s="352">
        <f>L5549-[1]გადასახდელები!L5319</f>
        <v>0</v>
      </c>
    </row>
    <row r="5550" spans="2:18" ht="20.25" hidden="1" customHeight="1">
      <c r="B5550" s="36" t="str">
        <f t="shared" si="1739"/>
        <v>b</v>
      </c>
      <c r="C5550" s="42">
        <v>6</v>
      </c>
      <c r="D5550" s="42"/>
      <c r="F5550" s="343" t="s">
        <v>600</v>
      </c>
      <c r="G5550" s="45" t="s">
        <v>181</v>
      </c>
      <c r="H5550" s="106"/>
      <c r="I5550" s="105">
        <f t="shared" si="1738"/>
        <v>0</v>
      </c>
      <c r="J5550" s="106"/>
      <c r="K5550" s="106"/>
      <c r="L5550" s="105">
        <f t="shared" si="1737"/>
        <v>0</v>
      </c>
      <c r="M5550" s="106"/>
      <c r="N5550" s="106"/>
      <c r="R5550" s="352">
        <f>L5550-[1]გადასახდელები!L5320</f>
        <v>0</v>
      </c>
    </row>
    <row r="5551" spans="2:18" ht="20.25" hidden="1" customHeight="1">
      <c r="B5551" s="36" t="str">
        <f t="shared" si="1739"/>
        <v>b</v>
      </c>
      <c r="C5551" s="42">
        <v>6</v>
      </c>
      <c r="D5551" s="42"/>
      <c r="F5551" s="343" t="s">
        <v>601</v>
      </c>
      <c r="G5551" s="45" t="s">
        <v>182</v>
      </c>
      <c r="H5551" s="106"/>
      <c r="I5551" s="105">
        <f t="shared" si="1738"/>
        <v>0</v>
      </c>
      <c r="J5551" s="106"/>
      <c r="K5551" s="106"/>
      <c r="L5551" s="105">
        <f t="shared" si="1737"/>
        <v>0</v>
      </c>
      <c r="M5551" s="106"/>
      <c r="N5551" s="106"/>
      <c r="R5551" s="352">
        <f>L5551-[1]გადასახდელები!L5321</f>
        <v>0</v>
      </c>
    </row>
    <row r="5552" spans="2:18" ht="20.25" hidden="1" customHeight="1">
      <c r="B5552" s="36" t="str">
        <f t="shared" si="1739"/>
        <v>b</v>
      </c>
      <c r="C5552" s="42">
        <v>6</v>
      </c>
      <c r="D5552" s="42"/>
      <c r="F5552" s="343" t="s">
        <v>602</v>
      </c>
      <c r="G5552" s="45" t="s">
        <v>183</v>
      </c>
      <c r="H5552" s="106"/>
      <c r="I5552" s="105">
        <f t="shared" si="1738"/>
        <v>0</v>
      </c>
      <c r="J5552" s="106"/>
      <c r="K5552" s="106"/>
      <c r="L5552" s="105">
        <f t="shared" si="1737"/>
        <v>0</v>
      </c>
      <c r="M5552" s="106"/>
      <c r="N5552" s="106"/>
      <c r="R5552" s="352">
        <f>L5552-[1]გადასახდელები!L5322</f>
        <v>0</v>
      </c>
    </row>
    <row r="5553" spans="2:18" ht="20.25" hidden="1" customHeight="1">
      <c r="B5553" s="36" t="str">
        <f t="shared" si="1739"/>
        <v>b</v>
      </c>
      <c r="C5553" s="42">
        <v>6</v>
      </c>
      <c r="D5553" s="42"/>
      <c r="F5553" s="343" t="s">
        <v>603</v>
      </c>
      <c r="G5553" s="45" t="s">
        <v>184</v>
      </c>
      <c r="H5553" s="106"/>
      <c r="I5553" s="105">
        <f t="shared" si="1738"/>
        <v>0</v>
      </c>
      <c r="J5553" s="106"/>
      <c r="K5553" s="106"/>
      <c r="L5553" s="105">
        <f t="shared" si="1737"/>
        <v>0</v>
      </c>
      <c r="M5553" s="106"/>
      <c r="N5553" s="106"/>
      <c r="R5553" s="352">
        <f>L5553-[1]გადასახდელები!L5323</f>
        <v>0</v>
      </c>
    </row>
    <row r="5554" spans="2:18" ht="20.25" hidden="1" customHeight="1">
      <c r="B5554" s="36" t="str">
        <f t="shared" si="1739"/>
        <v>b</v>
      </c>
      <c r="C5554" s="42">
        <v>6</v>
      </c>
      <c r="D5554" s="42"/>
      <c r="F5554" s="343" t="s">
        <v>538</v>
      </c>
      <c r="G5554" s="45" t="s">
        <v>185</v>
      </c>
      <c r="H5554" s="106"/>
      <c r="I5554" s="105">
        <f t="shared" si="1738"/>
        <v>0</v>
      </c>
      <c r="J5554" s="106"/>
      <c r="K5554" s="106"/>
      <c r="L5554" s="105">
        <f t="shared" si="1737"/>
        <v>0</v>
      </c>
      <c r="M5554" s="106"/>
      <c r="N5554" s="106"/>
      <c r="R5554" s="352">
        <f>L5554-[1]გადასახდელები!L5324</f>
        <v>0</v>
      </c>
    </row>
    <row r="5555" spans="2:18" ht="20.25" hidden="1" customHeight="1">
      <c r="B5555" s="36" t="str">
        <f t="shared" si="1739"/>
        <v>b</v>
      </c>
      <c r="C5555" s="42">
        <v>6</v>
      </c>
      <c r="D5555" s="42"/>
      <c r="F5555" s="343" t="s">
        <v>604</v>
      </c>
      <c r="G5555" s="45" t="s">
        <v>186</v>
      </c>
      <c r="H5555" s="106"/>
      <c r="I5555" s="105">
        <f t="shared" si="1738"/>
        <v>0</v>
      </c>
      <c r="J5555" s="106"/>
      <c r="K5555" s="106"/>
      <c r="L5555" s="105">
        <f t="shared" si="1737"/>
        <v>0</v>
      </c>
      <c r="M5555" s="106"/>
      <c r="N5555" s="106"/>
      <c r="R5555" s="352">
        <f>L5555-[1]გადასახდელები!L5325</f>
        <v>0</v>
      </c>
    </row>
    <row r="5556" spans="2:18" ht="20.25" hidden="1" customHeight="1">
      <c r="B5556" s="36" t="str">
        <f t="shared" si="1739"/>
        <v>b</v>
      </c>
      <c r="C5556" s="42">
        <v>6</v>
      </c>
      <c r="D5556" s="42"/>
      <c r="F5556" s="343" t="s">
        <v>605</v>
      </c>
      <c r="G5556" s="45" t="s">
        <v>187</v>
      </c>
      <c r="H5556" s="106"/>
      <c r="I5556" s="105">
        <f t="shared" si="1738"/>
        <v>0</v>
      </c>
      <c r="J5556" s="106"/>
      <c r="K5556" s="106"/>
      <c r="L5556" s="105">
        <f t="shared" si="1737"/>
        <v>0</v>
      </c>
      <c r="M5556" s="106"/>
      <c r="N5556" s="106"/>
      <c r="R5556" s="352">
        <f>L5556-[1]გადასახდელები!L5326</f>
        <v>0</v>
      </c>
    </row>
    <row r="5557" spans="2:18" ht="20.25" hidden="1" customHeight="1">
      <c r="B5557" s="36" t="str">
        <f t="shared" si="1739"/>
        <v>b</v>
      </c>
      <c r="C5557" s="42">
        <v>6</v>
      </c>
      <c r="D5557" s="42"/>
      <c r="F5557" s="343" t="s">
        <v>606</v>
      </c>
      <c r="G5557" s="45" t="s">
        <v>188</v>
      </c>
      <c r="H5557" s="106"/>
      <c r="I5557" s="105">
        <f t="shared" si="1738"/>
        <v>0</v>
      </c>
      <c r="J5557" s="106"/>
      <c r="K5557" s="106"/>
      <c r="L5557" s="105">
        <f t="shared" si="1737"/>
        <v>0</v>
      </c>
      <c r="M5557" s="106"/>
      <c r="N5557" s="106"/>
      <c r="R5557" s="352">
        <f>L5557-[1]გადასახდელები!L5327</f>
        <v>0</v>
      </c>
    </row>
    <row r="5558" spans="2:18" ht="20.25" hidden="1" customHeight="1">
      <c r="B5558" s="36" t="str">
        <f t="shared" si="1739"/>
        <v>b</v>
      </c>
      <c r="C5558" s="42">
        <v>6</v>
      </c>
      <c r="D5558" s="42"/>
      <c r="F5558" s="343" t="s">
        <v>607</v>
      </c>
      <c r="G5558" s="45" t="s">
        <v>189</v>
      </c>
      <c r="H5558" s="106"/>
      <c r="I5558" s="105">
        <f t="shared" si="1738"/>
        <v>0</v>
      </c>
      <c r="J5558" s="106"/>
      <c r="K5558" s="106"/>
      <c r="L5558" s="105">
        <f t="shared" ref="L5558:L5588" si="1740">M5558+N5558</f>
        <v>0</v>
      </c>
      <c r="M5558" s="106"/>
      <c r="N5558" s="106"/>
      <c r="R5558" s="352">
        <f>L5558-[1]გადასახდელები!L5328</f>
        <v>0</v>
      </c>
    </row>
    <row r="5559" spans="2:18" ht="20.25" hidden="1" customHeight="1">
      <c r="B5559" s="36" t="str">
        <f t="shared" si="1739"/>
        <v>b</v>
      </c>
      <c r="C5559" s="42">
        <v>6</v>
      </c>
      <c r="D5559" s="42"/>
      <c r="F5559" s="343" t="s">
        <v>608</v>
      </c>
      <c r="G5559" s="45" t="s">
        <v>190</v>
      </c>
      <c r="H5559" s="106"/>
      <c r="I5559" s="105">
        <f t="shared" si="1738"/>
        <v>0</v>
      </c>
      <c r="J5559" s="106"/>
      <c r="K5559" s="106"/>
      <c r="L5559" s="105">
        <f t="shared" si="1740"/>
        <v>0</v>
      </c>
      <c r="M5559" s="106"/>
      <c r="N5559" s="106"/>
      <c r="R5559" s="352">
        <f>L5559-[1]გადასახდელები!L5329</f>
        <v>0</v>
      </c>
    </row>
    <row r="5560" spans="2:18" ht="30.75" hidden="1" customHeight="1">
      <c r="B5560" s="36" t="str">
        <f t="shared" si="1739"/>
        <v>b</v>
      </c>
      <c r="C5560" s="42">
        <v>6</v>
      </c>
      <c r="D5560" s="42"/>
      <c r="F5560" s="343" t="s">
        <v>539</v>
      </c>
      <c r="G5560" s="45" t="s">
        <v>231</v>
      </c>
      <c r="H5560" s="106"/>
      <c r="I5560" s="105">
        <f t="shared" si="1738"/>
        <v>0</v>
      </c>
      <c r="J5560" s="106"/>
      <c r="K5560" s="106"/>
      <c r="L5560" s="105">
        <f t="shared" si="1740"/>
        <v>0</v>
      </c>
      <c r="M5560" s="106"/>
      <c r="N5560" s="106"/>
      <c r="R5560" s="352">
        <f>L5560-[1]გადასახდელები!L5330</f>
        <v>0</v>
      </c>
    </row>
    <row r="5561" spans="2:18" ht="20.25" hidden="1" customHeight="1">
      <c r="B5561" s="36" t="str">
        <f t="shared" si="1739"/>
        <v>b</v>
      </c>
      <c r="C5561" s="42">
        <v>5</v>
      </c>
      <c r="D5561" s="42"/>
      <c r="F5561" s="342" t="s">
        <v>609</v>
      </c>
      <c r="G5561" s="48" t="s">
        <v>197</v>
      </c>
      <c r="H5561" s="96">
        <f>SUM(H5562:H5564)</f>
        <v>0</v>
      </c>
      <c r="I5561" s="97">
        <f t="shared" si="1738"/>
        <v>0</v>
      </c>
      <c r="J5561" s="96">
        <f>SUM(J5562:J5564)</f>
        <v>0</v>
      </c>
      <c r="K5561" s="96">
        <f>SUM(K5562:K5564)</f>
        <v>0</v>
      </c>
      <c r="L5561" s="97">
        <f t="shared" si="1740"/>
        <v>0</v>
      </c>
      <c r="M5561" s="96">
        <f>SUM(M5562:M5564)</f>
        <v>0</v>
      </c>
      <c r="N5561" s="96">
        <f>SUM(N5562:N5564)</f>
        <v>0</v>
      </c>
      <c r="O5561" s="82" t="s">
        <v>146</v>
      </c>
      <c r="R5561" s="352">
        <f>L5561-[1]გადასახდელები!L5331</f>
        <v>0</v>
      </c>
    </row>
    <row r="5562" spans="2:18" ht="20.25" hidden="1" customHeight="1">
      <c r="B5562" s="36" t="str">
        <f t="shared" si="1739"/>
        <v>b</v>
      </c>
      <c r="C5562" s="42">
        <v>6</v>
      </c>
      <c r="D5562" s="42"/>
      <c r="F5562" s="343" t="s">
        <v>610</v>
      </c>
      <c r="G5562" s="45" t="s">
        <v>191</v>
      </c>
      <c r="H5562" s="106"/>
      <c r="I5562" s="105">
        <f t="shared" si="1738"/>
        <v>0</v>
      </c>
      <c r="J5562" s="106"/>
      <c r="K5562" s="106"/>
      <c r="L5562" s="105">
        <f t="shared" si="1740"/>
        <v>0</v>
      </c>
      <c r="M5562" s="106"/>
      <c r="N5562" s="106"/>
      <c r="R5562" s="352">
        <f>L5562-[1]გადასახდელები!L5332</f>
        <v>0</v>
      </c>
    </row>
    <row r="5563" spans="2:18" ht="20.25" hidden="1" customHeight="1">
      <c r="B5563" s="36" t="str">
        <f t="shared" si="1739"/>
        <v>b</v>
      </c>
      <c r="C5563" s="42">
        <v>6</v>
      </c>
      <c r="D5563" s="42"/>
      <c r="F5563" s="343" t="s">
        <v>611</v>
      </c>
      <c r="G5563" s="45" t="s">
        <v>192</v>
      </c>
      <c r="H5563" s="106"/>
      <c r="I5563" s="105">
        <f t="shared" si="1738"/>
        <v>0</v>
      </c>
      <c r="J5563" s="106"/>
      <c r="K5563" s="106"/>
      <c r="L5563" s="105">
        <f t="shared" si="1740"/>
        <v>0</v>
      </c>
      <c r="M5563" s="106"/>
      <c r="N5563" s="106"/>
      <c r="R5563" s="352">
        <f>L5563-[1]გადასახდელები!L5333</f>
        <v>0</v>
      </c>
    </row>
    <row r="5564" spans="2:18" ht="30.75" hidden="1" customHeight="1">
      <c r="B5564" s="36" t="str">
        <f t="shared" si="1739"/>
        <v>b</v>
      </c>
      <c r="C5564" s="42">
        <v>6</v>
      </c>
      <c r="D5564" s="42"/>
      <c r="F5564" s="343" t="s">
        <v>612</v>
      </c>
      <c r="G5564" s="45" t="s">
        <v>232</v>
      </c>
      <c r="H5564" s="106"/>
      <c r="I5564" s="105">
        <f t="shared" si="1738"/>
        <v>0</v>
      </c>
      <c r="J5564" s="106"/>
      <c r="K5564" s="106"/>
      <c r="L5564" s="105">
        <f t="shared" si="1740"/>
        <v>0</v>
      </c>
      <c r="M5564" s="106"/>
      <c r="N5564" s="106"/>
      <c r="R5564" s="352">
        <f>L5564-[1]გადასახდელები!L5334</f>
        <v>0</v>
      </c>
    </row>
    <row r="5565" spans="2:18" ht="30.75" hidden="1" customHeight="1">
      <c r="B5565" s="36" t="str">
        <f t="shared" si="1739"/>
        <v>b</v>
      </c>
      <c r="C5565" s="42">
        <v>5</v>
      </c>
      <c r="D5565" s="42"/>
      <c r="F5565" s="343" t="s">
        <v>613</v>
      </c>
      <c r="G5565" s="48" t="s">
        <v>233</v>
      </c>
      <c r="H5565" s="101"/>
      <c r="I5565" s="97">
        <f t="shared" si="1738"/>
        <v>0</v>
      </c>
      <c r="J5565" s="101"/>
      <c r="K5565" s="101"/>
      <c r="L5565" s="97">
        <f t="shared" si="1740"/>
        <v>0</v>
      </c>
      <c r="M5565" s="101"/>
      <c r="N5565" s="101"/>
      <c r="R5565" s="352">
        <f>L5565-[1]გადასახდელები!L5335</f>
        <v>0</v>
      </c>
    </row>
    <row r="5566" spans="2:18" ht="34.5" hidden="1" customHeight="1">
      <c r="B5566" s="36" t="str">
        <f t="shared" si="1739"/>
        <v>b</v>
      </c>
      <c r="C5566" s="42">
        <v>5</v>
      </c>
      <c r="D5566" s="42"/>
      <c r="F5566" s="343" t="s">
        <v>614</v>
      </c>
      <c r="G5566" s="50" t="s">
        <v>367</v>
      </c>
      <c r="H5566" s="101"/>
      <c r="I5566" s="97">
        <f t="shared" si="1738"/>
        <v>0</v>
      </c>
      <c r="J5566" s="101"/>
      <c r="K5566" s="101"/>
      <c r="L5566" s="97">
        <f t="shared" si="1740"/>
        <v>0</v>
      </c>
      <c r="M5566" s="101"/>
      <c r="N5566" s="101"/>
      <c r="R5566" s="352">
        <f>L5566-[1]გადასახდელები!L5336</f>
        <v>0</v>
      </c>
    </row>
    <row r="5567" spans="2:18" ht="34.5" hidden="1" customHeight="1">
      <c r="B5567" s="36" t="str">
        <f t="shared" si="1739"/>
        <v>b</v>
      </c>
      <c r="C5567" s="42">
        <v>5</v>
      </c>
      <c r="D5567" s="42"/>
      <c r="F5567" s="343" t="s">
        <v>540</v>
      </c>
      <c r="G5567" s="48" t="s">
        <v>234</v>
      </c>
      <c r="H5567" s="101"/>
      <c r="I5567" s="97">
        <f t="shared" si="1738"/>
        <v>0</v>
      </c>
      <c r="J5567" s="101"/>
      <c r="K5567" s="101"/>
      <c r="L5567" s="97">
        <f t="shared" si="1740"/>
        <v>0</v>
      </c>
      <c r="M5567" s="101"/>
      <c r="N5567" s="101"/>
      <c r="R5567" s="352">
        <f>L5567-[1]გადასახდელები!L5337</f>
        <v>0</v>
      </c>
    </row>
    <row r="5568" spans="2:18" ht="50.25" hidden="1" customHeight="1">
      <c r="B5568" s="36" t="str">
        <f t="shared" si="1739"/>
        <v>b</v>
      </c>
      <c r="C5568" s="42">
        <v>5</v>
      </c>
      <c r="D5568" s="42"/>
      <c r="F5568" s="343" t="s">
        <v>541</v>
      </c>
      <c r="G5568" s="48" t="s">
        <v>235</v>
      </c>
      <c r="H5568" s="101"/>
      <c r="I5568" s="97">
        <f t="shared" si="1738"/>
        <v>0</v>
      </c>
      <c r="J5568" s="101"/>
      <c r="K5568" s="101"/>
      <c r="L5568" s="97">
        <f t="shared" si="1740"/>
        <v>0</v>
      </c>
      <c r="M5568" s="101"/>
      <c r="N5568" s="101"/>
      <c r="R5568" s="352">
        <f>L5568-[1]გადასახდელები!L5338</f>
        <v>0</v>
      </c>
    </row>
    <row r="5569" spans="2:18" ht="20.25" hidden="1" customHeight="1">
      <c r="B5569" s="36" t="str">
        <f t="shared" si="1739"/>
        <v>b</v>
      </c>
      <c r="C5569" s="42">
        <v>5</v>
      </c>
      <c r="D5569" s="42"/>
      <c r="F5569" s="343" t="s">
        <v>542</v>
      </c>
      <c r="G5569" s="48" t="s">
        <v>236</v>
      </c>
      <c r="H5569" s="101"/>
      <c r="I5569" s="97">
        <f t="shared" si="1738"/>
        <v>0</v>
      </c>
      <c r="J5569" s="101"/>
      <c r="K5569" s="101"/>
      <c r="L5569" s="97">
        <f t="shared" si="1740"/>
        <v>0</v>
      </c>
      <c r="M5569" s="101"/>
      <c r="N5569" s="101"/>
      <c r="R5569" s="352">
        <f>L5569-[1]გადასახდელები!L5339</f>
        <v>0</v>
      </c>
    </row>
    <row r="5570" spans="2:18" ht="20.25" hidden="1" customHeight="1">
      <c r="B5570" s="36" t="str">
        <f t="shared" si="1739"/>
        <v>b</v>
      </c>
      <c r="C5570" s="42">
        <v>5</v>
      </c>
      <c r="D5570" s="42"/>
      <c r="F5570" s="343" t="s">
        <v>543</v>
      </c>
      <c r="G5570" s="48" t="s">
        <v>237</v>
      </c>
      <c r="H5570" s="101"/>
      <c r="I5570" s="97">
        <f t="shared" si="1738"/>
        <v>0</v>
      </c>
      <c r="J5570" s="101"/>
      <c r="K5570" s="101"/>
      <c r="L5570" s="97">
        <f t="shared" si="1740"/>
        <v>0</v>
      </c>
      <c r="M5570" s="101"/>
      <c r="N5570" s="101"/>
      <c r="R5570" s="352">
        <f>L5570-[1]გადასახდელები!L5340</f>
        <v>0</v>
      </c>
    </row>
    <row r="5571" spans="2:18" ht="20.25" hidden="1" customHeight="1">
      <c r="B5571" s="36" t="str">
        <f t="shared" si="1739"/>
        <v>b</v>
      </c>
      <c r="C5571" s="42">
        <v>5</v>
      </c>
      <c r="D5571" s="42"/>
      <c r="F5571" s="342" t="s">
        <v>544</v>
      </c>
      <c r="G5571" s="48" t="s">
        <v>238</v>
      </c>
      <c r="H5571" s="96">
        <f>SUM(H5572:H5578)</f>
        <v>0</v>
      </c>
      <c r="I5571" s="97">
        <f t="shared" si="1738"/>
        <v>0</v>
      </c>
      <c r="J5571" s="96">
        <f>SUM(J5572:J5578)</f>
        <v>0</v>
      </c>
      <c r="K5571" s="96">
        <f>SUM(K5572:K5578)</f>
        <v>0</v>
      </c>
      <c r="L5571" s="97">
        <f t="shared" si="1740"/>
        <v>0</v>
      </c>
      <c r="M5571" s="96">
        <f>SUM(M5572:M5578)</f>
        <v>0</v>
      </c>
      <c r="N5571" s="96">
        <f>SUM(N5572:N5578)</f>
        <v>0</v>
      </c>
      <c r="O5571" s="82" t="s">
        <v>146</v>
      </c>
      <c r="R5571" s="352">
        <f>L5571-[1]გადასახდელები!L5341</f>
        <v>0</v>
      </c>
    </row>
    <row r="5572" spans="2:18" ht="23.25" hidden="1" customHeight="1">
      <c r="B5572" s="36" t="str">
        <f t="shared" si="1739"/>
        <v>b</v>
      </c>
      <c r="C5572" s="42">
        <v>6</v>
      </c>
      <c r="D5572" s="42"/>
      <c r="F5572" s="343" t="s">
        <v>545</v>
      </c>
      <c r="G5572" s="45" t="s">
        <v>198</v>
      </c>
      <c r="H5572" s="106"/>
      <c r="I5572" s="105">
        <f t="shared" si="1738"/>
        <v>0</v>
      </c>
      <c r="J5572" s="106"/>
      <c r="K5572" s="106"/>
      <c r="L5572" s="105">
        <f t="shared" si="1740"/>
        <v>0</v>
      </c>
      <c r="M5572" s="106"/>
      <c r="N5572" s="106"/>
      <c r="R5572" s="352">
        <f>L5572-[1]გადასახდელები!L5342</f>
        <v>0</v>
      </c>
    </row>
    <row r="5573" spans="2:18" ht="20.25" hidden="1" customHeight="1">
      <c r="B5573" s="36" t="str">
        <f t="shared" si="1739"/>
        <v>b</v>
      </c>
      <c r="C5573" s="42">
        <v>6</v>
      </c>
      <c r="D5573" s="42"/>
      <c r="F5573" s="343" t="s">
        <v>546</v>
      </c>
      <c r="G5573" s="45" t="s">
        <v>199</v>
      </c>
      <c r="H5573" s="106"/>
      <c r="I5573" s="105">
        <f t="shared" si="1738"/>
        <v>0</v>
      </c>
      <c r="J5573" s="106"/>
      <c r="K5573" s="106"/>
      <c r="L5573" s="105">
        <f t="shared" si="1740"/>
        <v>0</v>
      </c>
      <c r="M5573" s="106"/>
      <c r="N5573" s="106"/>
      <c r="R5573" s="352">
        <f>L5573-[1]გადასახდელები!L5343</f>
        <v>0</v>
      </c>
    </row>
    <row r="5574" spans="2:18" ht="23.25" hidden="1" customHeight="1">
      <c r="B5574" s="36" t="str">
        <f t="shared" si="1739"/>
        <v>b</v>
      </c>
      <c r="C5574" s="42">
        <v>6</v>
      </c>
      <c r="D5574" s="42"/>
      <c r="F5574" s="343" t="s">
        <v>547</v>
      </c>
      <c r="G5574" s="45" t="s">
        <v>200</v>
      </c>
      <c r="H5574" s="106"/>
      <c r="I5574" s="105">
        <f t="shared" si="1738"/>
        <v>0</v>
      </c>
      <c r="J5574" s="106"/>
      <c r="K5574" s="106"/>
      <c r="L5574" s="105">
        <f t="shared" si="1740"/>
        <v>0</v>
      </c>
      <c r="M5574" s="106"/>
      <c r="N5574" s="106"/>
      <c r="R5574" s="352">
        <f>L5574-[1]გადასახდელები!L5344</f>
        <v>0</v>
      </c>
    </row>
    <row r="5575" spans="2:18" ht="31.5" hidden="1" customHeight="1">
      <c r="B5575" s="36" t="str">
        <f t="shared" si="1739"/>
        <v>b</v>
      </c>
      <c r="C5575" s="42">
        <v>6</v>
      </c>
      <c r="D5575" s="42"/>
      <c r="F5575" s="343" t="s">
        <v>615</v>
      </c>
      <c r="G5575" s="45" t="s">
        <v>201</v>
      </c>
      <c r="H5575" s="106"/>
      <c r="I5575" s="105">
        <f t="shared" si="1738"/>
        <v>0</v>
      </c>
      <c r="J5575" s="106"/>
      <c r="K5575" s="106"/>
      <c r="L5575" s="105">
        <f t="shared" si="1740"/>
        <v>0</v>
      </c>
      <c r="M5575" s="106"/>
      <c r="N5575" s="106"/>
      <c r="R5575" s="352">
        <f>L5575-[1]გადასახდელები!L5345</f>
        <v>0</v>
      </c>
    </row>
    <row r="5576" spans="2:18" ht="33.75" hidden="1" customHeight="1">
      <c r="B5576" s="36" t="str">
        <f t="shared" si="1739"/>
        <v>b</v>
      </c>
      <c r="C5576" s="42">
        <v>6</v>
      </c>
      <c r="D5576" s="42"/>
      <c r="F5576" s="343" t="s">
        <v>548</v>
      </c>
      <c r="G5576" s="45" t="s">
        <v>239</v>
      </c>
      <c r="H5576" s="106"/>
      <c r="I5576" s="105">
        <f t="shared" si="1738"/>
        <v>0</v>
      </c>
      <c r="J5576" s="106"/>
      <c r="K5576" s="106"/>
      <c r="L5576" s="105">
        <f t="shared" si="1740"/>
        <v>0</v>
      </c>
      <c r="M5576" s="106"/>
      <c r="N5576" s="106"/>
      <c r="R5576" s="352">
        <f>L5576-[1]გადასახდელები!L5346</f>
        <v>0</v>
      </c>
    </row>
    <row r="5577" spans="2:18" ht="34.5" hidden="1" customHeight="1">
      <c r="B5577" s="36" t="str">
        <f t="shared" si="1739"/>
        <v>b</v>
      </c>
      <c r="C5577" s="42">
        <v>6</v>
      </c>
      <c r="D5577" s="42"/>
      <c r="F5577" s="343" t="s">
        <v>616</v>
      </c>
      <c r="G5577" s="45" t="s">
        <v>240</v>
      </c>
      <c r="H5577" s="106"/>
      <c r="I5577" s="105">
        <f t="shared" si="1738"/>
        <v>0</v>
      </c>
      <c r="J5577" s="106"/>
      <c r="K5577" s="106"/>
      <c r="L5577" s="105">
        <f t="shared" si="1740"/>
        <v>0</v>
      </c>
      <c r="M5577" s="106"/>
      <c r="N5577" s="106"/>
      <c r="R5577" s="352">
        <f>L5577-[1]გადასახდელები!L5347</f>
        <v>0</v>
      </c>
    </row>
    <row r="5578" spans="2:18" ht="33.75" hidden="1" customHeight="1">
      <c r="B5578" s="36" t="str">
        <f t="shared" si="1739"/>
        <v>b</v>
      </c>
      <c r="C5578" s="42">
        <v>6</v>
      </c>
      <c r="D5578" s="42"/>
      <c r="F5578" s="343" t="s">
        <v>617</v>
      </c>
      <c r="G5578" s="45" t="s">
        <v>241</v>
      </c>
      <c r="H5578" s="106"/>
      <c r="I5578" s="105">
        <f t="shared" si="1738"/>
        <v>0</v>
      </c>
      <c r="J5578" s="106"/>
      <c r="K5578" s="106"/>
      <c r="L5578" s="105">
        <f t="shared" si="1740"/>
        <v>0</v>
      </c>
      <c r="M5578" s="106"/>
      <c r="N5578" s="106"/>
      <c r="R5578" s="352">
        <f>L5578-[1]გადასახდელები!L5348</f>
        <v>0</v>
      </c>
    </row>
    <row r="5579" spans="2:18" ht="34.5" hidden="1" customHeight="1">
      <c r="B5579" s="36" t="str">
        <f t="shared" si="1739"/>
        <v>b</v>
      </c>
      <c r="C5579" s="42">
        <v>5</v>
      </c>
      <c r="D5579" s="42"/>
      <c r="F5579" s="343" t="s">
        <v>618</v>
      </c>
      <c r="G5579" s="48" t="s">
        <v>242</v>
      </c>
      <c r="H5579" s="109"/>
      <c r="I5579" s="97">
        <f t="shared" si="1738"/>
        <v>0</v>
      </c>
      <c r="J5579" s="109"/>
      <c r="K5579" s="109"/>
      <c r="L5579" s="97">
        <f t="shared" si="1740"/>
        <v>0</v>
      </c>
      <c r="M5579" s="109"/>
      <c r="N5579" s="109"/>
      <c r="R5579" s="352">
        <f>L5579-[1]გადასახდელები!L5349</f>
        <v>0</v>
      </c>
    </row>
    <row r="5580" spans="2:18" ht="24.75" hidden="1" customHeight="1">
      <c r="B5580" s="36" t="str">
        <f t="shared" si="1739"/>
        <v>b</v>
      </c>
      <c r="C5580" s="42">
        <v>5</v>
      </c>
      <c r="D5580" s="42"/>
      <c r="F5580" s="343" t="s">
        <v>549</v>
      </c>
      <c r="G5580" s="48" t="s">
        <v>243</v>
      </c>
      <c r="H5580" s="109"/>
      <c r="I5580" s="97">
        <f t="shared" si="1738"/>
        <v>0</v>
      </c>
      <c r="J5580" s="109"/>
      <c r="K5580" s="109"/>
      <c r="L5580" s="97">
        <f t="shared" si="1740"/>
        <v>0</v>
      </c>
      <c r="M5580" s="109"/>
      <c r="N5580" s="109"/>
      <c r="R5580" s="352">
        <f>L5580-[1]გადასახდელები!L5350</f>
        <v>0</v>
      </c>
    </row>
    <row r="5581" spans="2:18" ht="27.75" hidden="1" customHeight="1">
      <c r="B5581" s="36" t="str">
        <f t="shared" si="1739"/>
        <v>b</v>
      </c>
      <c r="C5581" s="42">
        <v>4</v>
      </c>
      <c r="D5581" s="42"/>
      <c r="F5581" s="343" t="s">
        <v>550</v>
      </c>
      <c r="G5581" s="47" t="s">
        <v>244</v>
      </c>
      <c r="H5581" s="103"/>
      <c r="I5581" s="108">
        <f t="shared" si="1738"/>
        <v>0</v>
      </c>
      <c r="J5581" s="103"/>
      <c r="K5581" s="103"/>
      <c r="L5581" s="108">
        <f t="shared" si="1740"/>
        <v>0</v>
      </c>
      <c r="M5581" s="103"/>
      <c r="N5581" s="103"/>
      <c r="R5581" s="352">
        <f>L5581-[1]გადასახდელები!L5351</f>
        <v>0</v>
      </c>
    </row>
    <row r="5582" spans="2:18" ht="23.25" hidden="1" customHeight="1">
      <c r="B5582" s="36" t="str">
        <f t="shared" si="1739"/>
        <v>b</v>
      </c>
      <c r="C5582" s="42">
        <v>4</v>
      </c>
      <c r="D5582" s="42"/>
      <c r="F5582" s="343" t="s">
        <v>619</v>
      </c>
      <c r="G5582" s="47" t="s">
        <v>245</v>
      </c>
      <c r="H5582" s="103"/>
      <c r="I5582" s="108">
        <f t="shared" si="1738"/>
        <v>0</v>
      </c>
      <c r="J5582" s="103"/>
      <c r="K5582" s="103"/>
      <c r="L5582" s="108">
        <f t="shared" si="1740"/>
        <v>0</v>
      </c>
      <c r="M5582" s="103"/>
      <c r="N5582" s="103"/>
      <c r="R5582" s="352">
        <f>L5582-[1]გადასახდელები!L5352</f>
        <v>0</v>
      </c>
    </row>
    <row r="5583" spans="2:18" ht="24" hidden="1" customHeight="1">
      <c r="B5583" s="36" t="str">
        <f t="shared" si="1739"/>
        <v>b</v>
      </c>
      <c r="C5583" s="42">
        <v>4</v>
      </c>
      <c r="D5583" s="42"/>
      <c r="F5583" s="343" t="s">
        <v>620</v>
      </c>
      <c r="G5583" s="47" t="s">
        <v>246</v>
      </c>
      <c r="H5583" s="103"/>
      <c r="I5583" s="108">
        <f t="shared" si="1738"/>
        <v>0</v>
      </c>
      <c r="J5583" s="103"/>
      <c r="K5583" s="103"/>
      <c r="L5583" s="108">
        <f t="shared" si="1740"/>
        <v>0</v>
      </c>
      <c r="M5583" s="103"/>
      <c r="N5583" s="103"/>
      <c r="R5583" s="352">
        <f>L5583-[1]გადასახდელები!L5353</f>
        <v>0</v>
      </c>
    </row>
    <row r="5584" spans="2:18" ht="34.5" hidden="1" customHeight="1">
      <c r="B5584" s="36" t="str">
        <f t="shared" si="1739"/>
        <v>b</v>
      </c>
      <c r="C5584" s="42">
        <v>4</v>
      </c>
      <c r="D5584" s="42"/>
      <c r="F5584" s="343" t="s">
        <v>551</v>
      </c>
      <c r="G5584" s="47" t="s">
        <v>247</v>
      </c>
      <c r="H5584" s="103"/>
      <c r="I5584" s="108">
        <f t="shared" si="1738"/>
        <v>0</v>
      </c>
      <c r="J5584" s="103"/>
      <c r="K5584" s="103"/>
      <c r="L5584" s="108">
        <f t="shared" si="1740"/>
        <v>0</v>
      </c>
      <c r="M5584" s="103"/>
      <c r="N5584" s="103"/>
      <c r="R5584" s="352">
        <f>L5584-[1]გადასახდელები!L5354</f>
        <v>0</v>
      </c>
    </row>
    <row r="5585" spans="2:18" ht="33" hidden="1" customHeight="1">
      <c r="B5585" s="36" t="str">
        <f t="shared" si="1739"/>
        <v>b</v>
      </c>
      <c r="C5585" s="42">
        <v>4</v>
      </c>
      <c r="D5585" s="42"/>
      <c r="F5585" s="342" t="s">
        <v>552</v>
      </c>
      <c r="G5585" s="47" t="s">
        <v>248</v>
      </c>
      <c r="H5585" s="93">
        <f>SUM(H5586:H5591)</f>
        <v>0</v>
      </c>
      <c r="I5585" s="94">
        <f t="shared" si="1738"/>
        <v>0</v>
      </c>
      <c r="J5585" s="93">
        <f>SUM(J5586:J5591)</f>
        <v>0</v>
      </c>
      <c r="K5585" s="93">
        <f>SUM(K5586:K5591)</f>
        <v>0</v>
      </c>
      <c r="L5585" s="94">
        <f t="shared" si="1740"/>
        <v>0</v>
      </c>
      <c r="M5585" s="93">
        <f>SUM(M5586:M5591)</f>
        <v>0</v>
      </c>
      <c r="N5585" s="93">
        <f>SUM(N5586:N5591)</f>
        <v>0</v>
      </c>
      <c r="O5585" s="82" t="s">
        <v>146</v>
      </c>
      <c r="R5585" s="352">
        <f>L5585-[1]გადასახდელები!L5355</f>
        <v>0</v>
      </c>
    </row>
    <row r="5586" spans="2:18" ht="20.25" hidden="1" customHeight="1">
      <c r="B5586" s="36" t="str">
        <f t="shared" si="1739"/>
        <v>b</v>
      </c>
      <c r="C5586" s="42">
        <v>5</v>
      </c>
      <c r="D5586" s="42"/>
      <c r="F5586" s="343" t="s">
        <v>553</v>
      </c>
      <c r="G5586" s="48" t="s">
        <v>249</v>
      </c>
      <c r="H5586" s="109"/>
      <c r="I5586" s="97">
        <f t="shared" si="1738"/>
        <v>0</v>
      </c>
      <c r="J5586" s="109"/>
      <c r="K5586" s="109"/>
      <c r="L5586" s="97">
        <f t="shared" si="1740"/>
        <v>0</v>
      </c>
      <c r="M5586" s="109"/>
      <c r="N5586" s="109"/>
      <c r="Q5586" s="17">
        <f>82+55</f>
        <v>137</v>
      </c>
      <c r="R5586" s="352">
        <f>L5586-[1]გადასახდელები!L5356</f>
        <v>0</v>
      </c>
    </row>
    <row r="5587" spans="2:18" ht="20.25" hidden="1" customHeight="1">
      <c r="B5587" s="36" t="str">
        <f t="shared" si="1739"/>
        <v>b</v>
      </c>
      <c r="C5587" s="42">
        <v>5</v>
      </c>
      <c r="D5587" s="42"/>
      <c r="F5587" s="343" t="s">
        <v>554</v>
      </c>
      <c r="G5587" s="48" t="s">
        <v>250</v>
      </c>
      <c r="H5587" s="109"/>
      <c r="I5587" s="97">
        <f t="shared" si="1738"/>
        <v>0</v>
      </c>
      <c r="J5587" s="109"/>
      <c r="K5587" s="109"/>
      <c r="L5587" s="97">
        <f t="shared" si="1740"/>
        <v>0</v>
      </c>
      <c r="M5587" s="109"/>
      <c r="N5587" s="109"/>
      <c r="R5587" s="352">
        <f>L5587-[1]გადასახდელები!L5357</f>
        <v>0</v>
      </c>
    </row>
    <row r="5588" spans="2:18" ht="35.25" hidden="1" customHeight="1">
      <c r="B5588" s="36" t="str">
        <f t="shared" si="1739"/>
        <v>b</v>
      </c>
      <c r="C5588" s="42">
        <v>5</v>
      </c>
      <c r="D5588" s="42"/>
      <c r="F5588" s="343" t="s">
        <v>555</v>
      </c>
      <c r="G5588" s="48" t="s">
        <v>251</v>
      </c>
      <c r="H5588" s="109"/>
      <c r="I5588" s="97">
        <f t="shared" si="1738"/>
        <v>0</v>
      </c>
      <c r="J5588" s="109"/>
      <c r="K5588" s="109"/>
      <c r="L5588" s="97">
        <f t="shared" si="1740"/>
        <v>0</v>
      </c>
      <c r="M5588" s="109"/>
      <c r="N5588" s="109"/>
      <c r="R5588" s="352">
        <f>L5588-[1]გადასახდელები!L5358</f>
        <v>0</v>
      </c>
    </row>
    <row r="5589" spans="2:18" ht="20.25" hidden="1" customHeight="1">
      <c r="B5589" s="36" t="str">
        <f t="shared" si="1739"/>
        <v>b</v>
      </c>
      <c r="C5589" s="42">
        <v>5</v>
      </c>
      <c r="D5589" s="42"/>
      <c r="F5589" s="343" t="s">
        <v>621</v>
      </c>
      <c r="G5589" s="48" t="s">
        <v>252</v>
      </c>
      <c r="H5589" s="109"/>
      <c r="I5589" s="97">
        <f t="shared" si="1738"/>
        <v>0</v>
      </c>
      <c r="J5589" s="109"/>
      <c r="K5589" s="109"/>
      <c r="L5589" s="97">
        <f t="shared" ref="L5589:L5652" si="1741">M5589+N5589</f>
        <v>0</v>
      </c>
      <c r="M5589" s="109"/>
      <c r="N5589" s="109"/>
      <c r="R5589" s="352">
        <f>L5589-[1]გადასახდელები!L5359</f>
        <v>0</v>
      </c>
    </row>
    <row r="5590" spans="2:18" ht="30.75" hidden="1" customHeight="1">
      <c r="B5590" s="36" t="str">
        <f t="shared" si="1739"/>
        <v>b</v>
      </c>
      <c r="C5590" s="42">
        <v>5</v>
      </c>
      <c r="D5590" s="42"/>
      <c r="F5590" s="343" t="s">
        <v>622</v>
      </c>
      <c r="G5590" s="48" t="s">
        <v>253</v>
      </c>
      <c r="H5590" s="109"/>
      <c r="I5590" s="97">
        <f t="shared" si="1738"/>
        <v>0</v>
      </c>
      <c r="J5590" s="109"/>
      <c r="K5590" s="109"/>
      <c r="L5590" s="97">
        <f t="shared" si="1741"/>
        <v>0</v>
      </c>
      <c r="M5590" s="109"/>
      <c r="N5590" s="109"/>
      <c r="R5590" s="352">
        <f>L5590-[1]გადასახდელები!L5360</f>
        <v>0</v>
      </c>
    </row>
    <row r="5591" spans="2:18" ht="30.75" hidden="1" customHeight="1">
      <c r="B5591" s="36" t="str">
        <f t="shared" si="1739"/>
        <v>b</v>
      </c>
      <c r="C5591" s="42">
        <v>5</v>
      </c>
      <c r="D5591" s="42"/>
      <c r="F5591" s="343" t="s">
        <v>556</v>
      </c>
      <c r="G5591" s="48" t="s">
        <v>254</v>
      </c>
      <c r="H5591" s="109"/>
      <c r="I5591" s="97">
        <f t="shared" si="1738"/>
        <v>0</v>
      </c>
      <c r="J5591" s="109"/>
      <c r="K5591" s="109"/>
      <c r="L5591" s="97">
        <f t="shared" si="1741"/>
        <v>0</v>
      </c>
      <c r="M5591" s="109"/>
      <c r="N5591" s="109"/>
      <c r="R5591" s="352">
        <f>L5591-[1]გადასახდელები!L5361</f>
        <v>0</v>
      </c>
    </row>
    <row r="5592" spans="2:18" ht="20.25" hidden="1" customHeight="1">
      <c r="B5592" s="36" t="str">
        <f t="shared" si="1739"/>
        <v>b</v>
      </c>
      <c r="C5592" s="42">
        <v>4</v>
      </c>
      <c r="D5592" s="42"/>
      <c r="F5592" s="343" t="s">
        <v>623</v>
      </c>
      <c r="G5592" s="47" t="s">
        <v>255</v>
      </c>
      <c r="H5592" s="103"/>
      <c r="I5592" s="94">
        <f t="shared" si="1738"/>
        <v>0</v>
      </c>
      <c r="J5592" s="103"/>
      <c r="K5592" s="103"/>
      <c r="L5592" s="94">
        <f t="shared" si="1741"/>
        <v>0</v>
      </c>
      <c r="M5592" s="103"/>
      <c r="N5592" s="103"/>
      <c r="R5592" s="352">
        <f>L5592-[1]გადასახდელები!L5362</f>
        <v>0</v>
      </c>
    </row>
    <row r="5593" spans="2:18" ht="20.25" customHeight="1">
      <c r="B5593" s="36" t="str">
        <f t="shared" si="1739"/>
        <v>a</v>
      </c>
      <c r="C5593" s="42">
        <v>4</v>
      </c>
      <c r="D5593" s="42"/>
      <c r="F5593" s="342" t="s">
        <v>557</v>
      </c>
      <c r="G5593" s="47" t="s">
        <v>256</v>
      </c>
      <c r="H5593" s="93">
        <f>SUM(H5594:H5606)</f>
        <v>570.9</v>
      </c>
      <c r="I5593" s="94">
        <f t="shared" si="1738"/>
        <v>0</v>
      </c>
      <c r="J5593" s="93">
        <f>SUM(J5594:J5606)</f>
        <v>0</v>
      </c>
      <c r="K5593" s="93">
        <f>SUM(K5594:K5606)</f>
        <v>0</v>
      </c>
      <c r="L5593" s="94">
        <f t="shared" si="1741"/>
        <v>0</v>
      </c>
      <c r="M5593" s="93">
        <f>SUM(M5594:M5606)</f>
        <v>0</v>
      </c>
      <c r="N5593" s="93">
        <f>SUM(N5594:N5606)</f>
        <v>0</v>
      </c>
      <c r="O5593" s="82" t="s">
        <v>146</v>
      </c>
      <c r="R5593" s="352">
        <f>L5593-[1]გადასახდელები!L5363</f>
        <v>0</v>
      </c>
    </row>
    <row r="5594" spans="2:18" ht="20.25" hidden="1" customHeight="1">
      <c r="B5594" s="36" t="str">
        <f t="shared" si="1739"/>
        <v>b</v>
      </c>
      <c r="C5594" s="42">
        <v>5</v>
      </c>
      <c r="D5594" s="42"/>
      <c r="F5594" s="343" t="s">
        <v>624</v>
      </c>
      <c r="G5594" s="48" t="s">
        <v>257</v>
      </c>
      <c r="H5594" s="109"/>
      <c r="I5594" s="97">
        <f t="shared" si="1738"/>
        <v>0</v>
      </c>
      <c r="J5594" s="109"/>
      <c r="K5594" s="109"/>
      <c r="L5594" s="97">
        <f t="shared" si="1741"/>
        <v>0</v>
      </c>
      <c r="M5594" s="109"/>
      <c r="N5594" s="109"/>
      <c r="R5594" s="352">
        <f>L5594-[1]გადასახდელები!L5364</f>
        <v>0</v>
      </c>
    </row>
    <row r="5595" spans="2:18" ht="30" hidden="1" customHeight="1">
      <c r="B5595" s="36" t="str">
        <f t="shared" si="1739"/>
        <v>b</v>
      </c>
      <c r="C5595" s="42">
        <v>5</v>
      </c>
      <c r="D5595" s="42"/>
      <c r="F5595" s="343" t="s">
        <v>625</v>
      </c>
      <c r="G5595" s="48" t="s">
        <v>258</v>
      </c>
      <c r="H5595" s="109"/>
      <c r="I5595" s="97">
        <f t="shared" si="1738"/>
        <v>0</v>
      </c>
      <c r="J5595" s="109"/>
      <c r="K5595" s="109"/>
      <c r="L5595" s="97">
        <f t="shared" si="1741"/>
        <v>0</v>
      </c>
      <c r="M5595" s="109"/>
      <c r="N5595" s="109"/>
      <c r="R5595" s="352">
        <f>L5595-[1]გადასახდელები!L5365</f>
        <v>0</v>
      </c>
    </row>
    <row r="5596" spans="2:18" ht="22.5" hidden="1" customHeight="1">
      <c r="B5596" s="36" t="str">
        <f t="shared" si="1739"/>
        <v>b</v>
      </c>
      <c r="C5596" s="42">
        <v>5</v>
      </c>
      <c r="D5596" s="42"/>
      <c r="F5596" s="343" t="s">
        <v>558</v>
      </c>
      <c r="G5596" s="48" t="s">
        <v>259</v>
      </c>
      <c r="H5596" s="109"/>
      <c r="I5596" s="97">
        <f t="shared" si="1738"/>
        <v>0</v>
      </c>
      <c r="J5596" s="109"/>
      <c r="K5596" s="109"/>
      <c r="L5596" s="97">
        <f t="shared" si="1741"/>
        <v>0</v>
      </c>
      <c r="M5596" s="109"/>
      <c r="N5596" s="109"/>
      <c r="R5596" s="352">
        <f>L5596-[1]გადასახდელები!L5366</f>
        <v>0</v>
      </c>
    </row>
    <row r="5597" spans="2:18" ht="33.75" hidden="1" customHeight="1">
      <c r="B5597" s="36" t="str">
        <f t="shared" si="1739"/>
        <v>b</v>
      </c>
      <c r="C5597" s="42">
        <v>5</v>
      </c>
      <c r="D5597" s="42"/>
      <c r="F5597" s="343" t="s">
        <v>626</v>
      </c>
      <c r="G5597" s="48" t="s">
        <v>260</v>
      </c>
      <c r="H5597" s="109"/>
      <c r="I5597" s="97">
        <f t="shared" si="1738"/>
        <v>0</v>
      </c>
      <c r="J5597" s="109"/>
      <c r="K5597" s="109"/>
      <c r="L5597" s="97">
        <f t="shared" si="1741"/>
        <v>0</v>
      </c>
      <c r="M5597" s="109"/>
      <c r="N5597" s="109"/>
      <c r="R5597" s="352">
        <f>L5597-[1]გადასახდელები!L5367</f>
        <v>0</v>
      </c>
    </row>
    <row r="5598" spans="2:18" ht="24.75" hidden="1" customHeight="1">
      <c r="B5598" s="36" t="str">
        <f t="shared" si="1739"/>
        <v>b</v>
      </c>
      <c r="C5598" s="42">
        <v>5</v>
      </c>
      <c r="D5598" s="42"/>
      <c r="F5598" s="343" t="s">
        <v>627</v>
      </c>
      <c r="G5598" s="48" t="s">
        <v>261</v>
      </c>
      <c r="H5598" s="109"/>
      <c r="I5598" s="97">
        <f t="shared" si="1738"/>
        <v>0</v>
      </c>
      <c r="J5598" s="109"/>
      <c r="K5598" s="109"/>
      <c r="L5598" s="97">
        <f t="shared" si="1741"/>
        <v>0</v>
      </c>
      <c r="M5598" s="109"/>
      <c r="N5598" s="109"/>
      <c r="R5598" s="352">
        <f>L5598-[1]გადასახდელები!L5368</f>
        <v>0</v>
      </c>
    </row>
    <row r="5599" spans="2:18" ht="35.25" hidden="1" customHeight="1">
      <c r="B5599" s="36" t="str">
        <f t="shared" si="1739"/>
        <v>b</v>
      </c>
      <c r="C5599" s="42">
        <v>5</v>
      </c>
      <c r="D5599" s="42"/>
      <c r="F5599" s="343" t="s">
        <v>628</v>
      </c>
      <c r="G5599" s="48" t="s">
        <v>262</v>
      </c>
      <c r="H5599" s="109"/>
      <c r="I5599" s="97">
        <f t="shared" si="1738"/>
        <v>0</v>
      </c>
      <c r="J5599" s="109"/>
      <c r="K5599" s="109"/>
      <c r="L5599" s="97">
        <f t="shared" si="1741"/>
        <v>0</v>
      </c>
      <c r="M5599" s="109"/>
      <c r="N5599" s="109"/>
      <c r="R5599" s="352">
        <f>L5599-[1]გადასახდელები!L5369</f>
        <v>0</v>
      </c>
    </row>
    <row r="5600" spans="2:18" ht="33.75" hidden="1" customHeight="1">
      <c r="B5600" s="36" t="str">
        <f t="shared" si="1739"/>
        <v>b</v>
      </c>
      <c r="C5600" s="42">
        <v>5</v>
      </c>
      <c r="D5600" s="42"/>
      <c r="F5600" s="343" t="s">
        <v>629</v>
      </c>
      <c r="G5600" s="48" t="s">
        <v>263</v>
      </c>
      <c r="H5600" s="109"/>
      <c r="I5600" s="97">
        <f t="shared" si="1738"/>
        <v>0</v>
      </c>
      <c r="J5600" s="109"/>
      <c r="K5600" s="109"/>
      <c r="L5600" s="97">
        <f t="shared" si="1741"/>
        <v>0</v>
      </c>
      <c r="M5600" s="109"/>
      <c r="N5600" s="109"/>
      <c r="R5600" s="352">
        <f>L5600-[1]გადასახდელები!L5370</f>
        <v>0</v>
      </c>
    </row>
    <row r="5601" spans="2:18" ht="20.25" hidden="1" customHeight="1">
      <c r="B5601" s="36" t="str">
        <f t="shared" si="1739"/>
        <v>b</v>
      </c>
      <c r="C5601" s="42">
        <v>5</v>
      </c>
      <c r="D5601" s="42"/>
      <c r="F5601" s="343" t="s">
        <v>630</v>
      </c>
      <c r="G5601" s="48" t="s">
        <v>264</v>
      </c>
      <c r="H5601" s="109"/>
      <c r="I5601" s="97">
        <f t="shared" si="1738"/>
        <v>0</v>
      </c>
      <c r="J5601" s="109"/>
      <c r="K5601" s="109"/>
      <c r="L5601" s="97">
        <f t="shared" si="1741"/>
        <v>0</v>
      </c>
      <c r="M5601" s="109"/>
      <c r="N5601" s="109"/>
      <c r="R5601" s="352">
        <f>L5601-[1]გადასახდელები!L5371</f>
        <v>0</v>
      </c>
    </row>
    <row r="5602" spans="2:18" ht="20.25" hidden="1" customHeight="1">
      <c r="B5602" s="36" t="str">
        <f t="shared" si="1739"/>
        <v>b</v>
      </c>
      <c r="C5602" s="42">
        <v>5</v>
      </c>
      <c r="D5602" s="42"/>
      <c r="F5602" s="343" t="s">
        <v>631</v>
      </c>
      <c r="G5602" s="48" t="s">
        <v>265</v>
      </c>
      <c r="H5602" s="109"/>
      <c r="I5602" s="97">
        <f t="shared" si="1738"/>
        <v>0</v>
      </c>
      <c r="J5602" s="109"/>
      <c r="K5602" s="109"/>
      <c r="L5602" s="97">
        <f t="shared" si="1741"/>
        <v>0</v>
      </c>
      <c r="M5602" s="109"/>
      <c r="N5602" s="109"/>
      <c r="R5602" s="352">
        <f>L5602-[1]გადასახდელები!L5372</f>
        <v>0</v>
      </c>
    </row>
    <row r="5603" spans="2:18" ht="20.25" hidden="1" customHeight="1">
      <c r="B5603" s="36" t="str">
        <f t="shared" si="1739"/>
        <v>b</v>
      </c>
      <c r="C5603" s="42">
        <v>5</v>
      </c>
      <c r="D5603" s="42"/>
      <c r="F5603" s="343" t="s">
        <v>559</v>
      </c>
      <c r="G5603" s="48" t="s">
        <v>266</v>
      </c>
      <c r="H5603" s="109"/>
      <c r="I5603" s="97">
        <f t="shared" si="1738"/>
        <v>0</v>
      </c>
      <c r="J5603" s="109"/>
      <c r="K5603" s="109"/>
      <c r="L5603" s="97">
        <f t="shared" si="1741"/>
        <v>0</v>
      </c>
      <c r="M5603" s="109"/>
      <c r="N5603" s="109"/>
      <c r="R5603" s="352">
        <f>L5603-[1]გადასახდელები!L5373</f>
        <v>0</v>
      </c>
    </row>
    <row r="5604" spans="2:18" ht="20.25" hidden="1" customHeight="1">
      <c r="B5604" s="36" t="str">
        <f t="shared" si="1739"/>
        <v>b</v>
      </c>
      <c r="C5604" s="42">
        <v>5</v>
      </c>
      <c r="D5604" s="42"/>
      <c r="F5604" s="343" t="s">
        <v>632</v>
      </c>
      <c r="G5604" s="48" t="s">
        <v>267</v>
      </c>
      <c r="H5604" s="109"/>
      <c r="I5604" s="97">
        <f t="shared" ref="I5604:I5667" si="1742">J5604+K5604</f>
        <v>0</v>
      </c>
      <c r="J5604" s="109"/>
      <c r="K5604" s="109"/>
      <c r="L5604" s="97">
        <f t="shared" si="1741"/>
        <v>0</v>
      </c>
      <c r="M5604" s="109"/>
      <c r="N5604" s="109"/>
      <c r="R5604" s="352">
        <f>L5604-[1]გადასახდელები!L5374</f>
        <v>0</v>
      </c>
    </row>
    <row r="5605" spans="2:18" ht="34.5" hidden="1" customHeight="1">
      <c r="B5605" s="36" t="str">
        <f t="shared" si="1739"/>
        <v>b</v>
      </c>
      <c r="C5605" s="42">
        <v>5</v>
      </c>
      <c r="D5605" s="42"/>
      <c r="F5605" s="343" t="s">
        <v>633</v>
      </c>
      <c r="G5605" s="48" t="s">
        <v>268</v>
      </c>
      <c r="H5605" s="109"/>
      <c r="I5605" s="97">
        <f t="shared" si="1742"/>
        <v>0</v>
      </c>
      <c r="J5605" s="109"/>
      <c r="K5605" s="109"/>
      <c r="L5605" s="97">
        <f t="shared" si="1741"/>
        <v>0</v>
      </c>
      <c r="M5605" s="109"/>
      <c r="N5605" s="109"/>
      <c r="R5605" s="352">
        <f>L5605-[1]გადასახდელები!L5375</f>
        <v>0</v>
      </c>
    </row>
    <row r="5606" spans="2:18" ht="30.75" customHeight="1">
      <c r="B5606" s="36" t="str">
        <f t="shared" si="1739"/>
        <v>a</v>
      </c>
      <c r="C5606" s="42">
        <v>5</v>
      </c>
      <c r="D5606" s="42"/>
      <c r="F5606" s="343" t="s">
        <v>560</v>
      </c>
      <c r="G5606" s="48" t="s">
        <v>269</v>
      </c>
      <c r="H5606" s="109">
        <v>570.9</v>
      </c>
      <c r="I5606" s="97">
        <f t="shared" si="1742"/>
        <v>0</v>
      </c>
      <c r="J5606" s="109"/>
      <c r="K5606" s="109"/>
      <c r="L5606" s="97">
        <f t="shared" si="1741"/>
        <v>0</v>
      </c>
      <c r="M5606" s="109"/>
      <c r="N5606" s="109"/>
      <c r="R5606" s="352">
        <f>L5606-[1]გადასახდელები!L5376</f>
        <v>0</v>
      </c>
    </row>
    <row r="5607" spans="2:18" ht="20.25" hidden="1" customHeight="1">
      <c r="B5607" s="36" t="str">
        <f t="shared" si="1739"/>
        <v>b</v>
      </c>
      <c r="C5607" s="42">
        <v>3</v>
      </c>
      <c r="D5607" s="42"/>
      <c r="F5607" s="343" t="s">
        <v>634</v>
      </c>
      <c r="G5607" s="57" t="s">
        <v>209</v>
      </c>
      <c r="H5607" s="111"/>
      <c r="I5607" s="90">
        <f t="shared" si="1742"/>
        <v>0</v>
      </c>
      <c r="J5607" s="111"/>
      <c r="K5607" s="111"/>
      <c r="L5607" s="90">
        <f t="shared" si="1741"/>
        <v>0</v>
      </c>
      <c r="M5607" s="111"/>
      <c r="N5607" s="111"/>
      <c r="R5607" s="352">
        <f>L5607-[1]გადასახდელები!L5377</f>
        <v>0</v>
      </c>
    </row>
    <row r="5608" spans="2:18" ht="20.25" hidden="1" customHeight="1">
      <c r="B5608" s="36" t="str">
        <f t="shared" si="1739"/>
        <v>b</v>
      </c>
      <c r="C5608" s="42">
        <v>3</v>
      </c>
      <c r="D5608" s="42"/>
      <c r="F5608" s="342" t="s">
        <v>635</v>
      </c>
      <c r="G5608" s="57" t="s">
        <v>208</v>
      </c>
      <c r="H5608" s="89">
        <f>H5609+H5614+H5615</f>
        <v>0</v>
      </c>
      <c r="I5608" s="90">
        <f t="shared" si="1742"/>
        <v>0</v>
      </c>
      <c r="J5608" s="89">
        <f>J5609+J5614+J5615</f>
        <v>0</v>
      </c>
      <c r="K5608" s="89">
        <f>K5609+K5614+K5615</f>
        <v>0</v>
      </c>
      <c r="L5608" s="90">
        <f t="shared" si="1741"/>
        <v>0</v>
      </c>
      <c r="M5608" s="89">
        <f>M5609+M5614+M5615</f>
        <v>0</v>
      </c>
      <c r="N5608" s="89">
        <f>N5609+N5614+N5615</f>
        <v>0</v>
      </c>
      <c r="O5608" s="82" t="s">
        <v>146</v>
      </c>
      <c r="R5608" s="352">
        <f>L5608-[1]გადასახდელები!L5378</f>
        <v>0</v>
      </c>
    </row>
    <row r="5609" spans="2:18" ht="20.25" hidden="1" customHeight="1">
      <c r="B5609" s="36" t="str">
        <f t="shared" si="1739"/>
        <v>b</v>
      </c>
      <c r="C5609" s="42">
        <v>4</v>
      </c>
      <c r="D5609" s="42"/>
      <c r="F5609" s="342" t="s">
        <v>636</v>
      </c>
      <c r="G5609" s="47" t="s">
        <v>270</v>
      </c>
      <c r="H5609" s="93">
        <f>SUM(H5610:H5613)</f>
        <v>0</v>
      </c>
      <c r="I5609" s="94">
        <f t="shared" si="1742"/>
        <v>0</v>
      </c>
      <c r="J5609" s="93">
        <f>SUM(J5610:J5613)</f>
        <v>0</v>
      </c>
      <c r="K5609" s="93">
        <f>SUM(K5610:K5613)</f>
        <v>0</v>
      </c>
      <c r="L5609" s="94">
        <f t="shared" si="1741"/>
        <v>0</v>
      </c>
      <c r="M5609" s="93">
        <f>SUM(M5610:M5613)</f>
        <v>0</v>
      </c>
      <c r="N5609" s="93">
        <f>SUM(N5610:N5613)</f>
        <v>0</v>
      </c>
      <c r="O5609" s="82" t="s">
        <v>146</v>
      </c>
      <c r="R5609" s="352">
        <f>L5609-[1]გადასახდელები!L5379</f>
        <v>0</v>
      </c>
    </row>
    <row r="5610" spans="2:18" ht="20.25" hidden="1" customHeight="1">
      <c r="B5610" s="36" t="str">
        <f t="shared" si="1739"/>
        <v>b</v>
      </c>
      <c r="C5610" s="42">
        <v>5</v>
      </c>
      <c r="D5610" s="42"/>
      <c r="F5610" s="343" t="s">
        <v>637</v>
      </c>
      <c r="G5610" s="48" t="s">
        <v>271</v>
      </c>
      <c r="H5610" s="101"/>
      <c r="I5610" s="97">
        <f t="shared" si="1742"/>
        <v>0</v>
      </c>
      <c r="J5610" s="101"/>
      <c r="K5610" s="101"/>
      <c r="L5610" s="97">
        <f t="shared" si="1741"/>
        <v>0</v>
      </c>
      <c r="M5610" s="101"/>
      <c r="N5610" s="101"/>
      <c r="R5610" s="352">
        <f>L5610-[1]გადასახდელები!L5380</f>
        <v>0</v>
      </c>
    </row>
    <row r="5611" spans="2:18" ht="20.25" hidden="1" customHeight="1">
      <c r="B5611" s="36" t="str">
        <f t="shared" si="1739"/>
        <v>b</v>
      </c>
      <c r="C5611" s="42">
        <v>5</v>
      </c>
      <c r="D5611" s="42"/>
      <c r="F5611" s="343" t="s">
        <v>638</v>
      </c>
      <c r="G5611" s="48" t="s">
        <v>272</v>
      </c>
      <c r="H5611" s="101"/>
      <c r="I5611" s="97">
        <f t="shared" si="1742"/>
        <v>0</v>
      </c>
      <c r="J5611" s="101"/>
      <c r="K5611" s="101"/>
      <c r="L5611" s="97">
        <f t="shared" si="1741"/>
        <v>0</v>
      </c>
      <c r="M5611" s="101"/>
      <c r="N5611" s="101"/>
      <c r="R5611" s="352">
        <f>L5611-[1]გადასახდელები!L5381</f>
        <v>0</v>
      </c>
    </row>
    <row r="5612" spans="2:18" ht="20.25" hidden="1" customHeight="1">
      <c r="B5612" s="36" t="str">
        <f t="shared" si="1739"/>
        <v>b</v>
      </c>
      <c r="C5612" s="42">
        <v>5</v>
      </c>
      <c r="D5612" s="42"/>
      <c r="F5612" s="343" t="s">
        <v>639</v>
      </c>
      <c r="G5612" s="48" t="s">
        <v>273</v>
      </c>
      <c r="H5612" s="101"/>
      <c r="I5612" s="97">
        <f t="shared" si="1742"/>
        <v>0</v>
      </c>
      <c r="J5612" s="101"/>
      <c r="K5612" s="101"/>
      <c r="L5612" s="97">
        <f t="shared" si="1741"/>
        <v>0</v>
      </c>
      <c r="M5612" s="101"/>
      <c r="N5612" s="101"/>
      <c r="R5612" s="352">
        <f>L5612-[1]გადასახდელები!L5382</f>
        <v>0</v>
      </c>
    </row>
    <row r="5613" spans="2:18" ht="20.25" hidden="1" customHeight="1">
      <c r="B5613" s="36" t="str">
        <f t="shared" ref="B5613:B5676" si="1743">IF(H5613+I5613+L5613&gt;0,"a","b")</f>
        <v>b</v>
      </c>
      <c r="C5613" s="42">
        <v>5</v>
      </c>
      <c r="D5613" s="42"/>
      <c r="F5613" s="343" t="s">
        <v>640</v>
      </c>
      <c r="G5613" s="48" t="s">
        <v>274</v>
      </c>
      <c r="H5613" s="101"/>
      <c r="I5613" s="97">
        <f t="shared" si="1742"/>
        <v>0</v>
      </c>
      <c r="J5613" s="101"/>
      <c r="K5613" s="101"/>
      <c r="L5613" s="97">
        <f t="shared" si="1741"/>
        <v>0</v>
      </c>
      <c r="M5613" s="101"/>
      <c r="N5613" s="101"/>
      <c r="R5613" s="352">
        <f>L5613-[1]გადასახდელები!L5383</f>
        <v>0</v>
      </c>
    </row>
    <row r="5614" spans="2:18" ht="20.25" hidden="1" customHeight="1">
      <c r="B5614" s="36" t="str">
        <f t="shared" si="1743"/>
        <v>b</v>
      </c>
      <c r="C5614" s="42">
        <v>4</v>
      </c>
      <c r="D5614" s="42"/>
      <c r="F5614" s="343" t="s">
        <v>641</v>
      </c>
      <c r="G5614" s="47" t="s">
        <v>275</v>
      </c>
      <c r="H5614" s="103"/>
      <c r="I5614" s="94">
        <f t="shared" si="1742"/>
        <v>0</v>
      </c>
      <c r="J5614" s="103"/>
      <c r="K5614" s="103"/>
      <c r="L5614" s="94">
        <f t="shared" si="1741"/>
        <v>0</v>
      </c>
      <c r="M5614" s="103"/>
      <c r="N5614" s="103"/>
      <c r="R5614" s="352">
        <f>L5614-[1]გადასახდელები!L5384</f>
        <v>0</v>
      </c>
    </row>
    <row r="5615" spans="2:18" ht="36" hidden="1" customHeight="1">
      <c r="B5615" s="36" t="str">
        <f t="shared" si="1743"/>
        <v>b</v>
      </c>
      <c r="C5615" s="42">
        <v>4</v>
      </c>
      <c r="D5615" s="42"/>
      <c r="F5615" s="343" t="s">
        <v>642</v>
      </c>
      <c r="G5615" s="47" t="s">
        <v>276</v>
      </c>
      <c r="H5615" s="103"/>
      <c r="I5615" s="94">
        <f t="shared" si="1742"/>
        <v>0</v>
      </c>
      <c r="J5615" s="103"/>
      <c r="K5615" s="103"/>
      <c r="L5615" s="94">
        <f t="shared" si="1741"/>
        <v>0</v>
      </c>
      <c r="M5615" s="103"/>
      <c r="N5615" s="103"/>
      <c r="R5615" s="352">
        <f>L5615-[1]გადასახდელები!L5385</f>
        <v>0</v>
      </c>
    </row>
    <row r="5616" spans="2:18" ht="20.25" hidden="1" customHeight="1">
      <c r="B5616" s="36" t="str">
        <f t="shared" si="1743"/>
        <v>b</v>
      </c>
      <c r="C5616" s="42">
        <v>3</v>
      </c>
      <c r="D5616" s="42"/>
      <c r="F5616" s="343" t="s">
        <v>561</v>
      </c>
      <c r="G5616" s="57" t="s">
        <v>202</v>
      </c>
      <c r="H5616" s="111"/>
      <c r="I5616" s="90">
        <f t="shared" si="1742"/>
        <v>0</v>
      </c>
      <c r="J5616" s="111"/>
      <c r="K5616" s="111"/>
      <c r="L5616" s="90">
        <f t="shared" si="1741"/>
        <v>0</v>
      </c>
      <c r="M5616" s="111"/>
      <c r="N5616" s="111"/>
      <c r="R5616" s="352">
        <f>L5616-[1]გადასახდელები!L5386</f>
        <v>0</v>
      </c>
    </row>
    <row r="5617" spans="2:18" ht="20.25" hidden="1" customHeight="1">
      <c r="B5617" s="36" t="str">
        <f t="shared" si="1743"/>
        <v>b</v>
      </c>
      <c r="C5617" s="42">
        <v>3</v>
      </c>
      <c r="D5617" s="42"/>
      <c r="F5617" s="342" t="s">
        <v>562</v>
      </c>
      <c r="G5617" s="57" t="s">
        <v>203</v>
      </c>
      <c r="H5617" s="89">
        <f>H5618+H5621+H5624</f>
        <v>0</v>
      </c>
      <c r="I5617" s="90">
        <f t="shared" si="1742"/>
        <v>0</v>
      </c>
      <c r="J5617" s="89">
        <f>J5618+J5621+J5624</f>
        <v>0</v>
      </c>
      <c r="K5617" s="89">
        <f>K5618+K5621+K5624</f>
        <v>0</v>
      </c>
      <c r="L5617" s="90">
        <f t="shared" si="1741"/>
        <v>0</v>
      </c>
      <c r="M5617" s="89">
        <f>M5618+M5621+M5624</f>
        <v>0</v>
      </c>
      <c r="N5617" s="89">
        <f>N5618+N5621+N5624</f>
        <v>0</v>
      </c>
      <c r="O5617" s="82" t="s">
        <v>146</v>
      </c>
      <c r="R5617" s="352">
        <f>L5617-[1]გადასახდელები!L5387</f>
        <v>0</v>
      </c>
    </row>
    <row r="5618" spans="2:18" ht="20.25" hidden="1" customHeight="1">
      <c r="B5618" s="36" t="str">
        <f t="shared" si="1743"/>
        <v>b</v>
      </c>
      <c r="C5618" s="42">
        <v>4</v>
      </c>
      <c r="D5618" s="42"/>
      <c r="F5618" s="342" t="s">
        <v>643</v>
      </c>
      <c r="G5618" s="47" t="s">
        <v>277</v>
      </c>
      <c r="H5618" s="93">
        <f>SUM(H5619:H5620)</f>
        <v>0</v>
      </c>
      <c r="I5618" s="94">
        <f t="shared" si="1742"/>
        <v>0</v>
      </c>
      <c r="J5618" s="93">
        <f>SUM(J5619:J5620)</f>
        <v>0</v>
      </c>
      <c r="K5618" s="93">
        <f>SUM(K5619:K5620)</f>
        <v>0</v>
      </c>
      <c r="L5618" s="94">
        <f t="shared" si="1741"/>
        <v>0</v>
      </c>
      <c r="M5618" s="93">
        <f>SUM(M5619:M5620)</f>
        <v>0</v>
      </c>
      <c r="N5618" s="93">
        <f>SUM(N5619:N5620)</f>
        <v>0</v>
      </c>
      <c r="O5618" s="82" t="s">
        <v>146</v>
      </c>
      <c r="R5618" s="352">
        <f>L5618-[1]გადასახდელები!L5388</f>
        <v>0</v>
      </c>
    </row>
    <row r="5619" spans="2:18" ht="20.25" hidden="1" customHeight="1">
      <c r="B5619" s="36" t="str">
        <f t="shared" si="1743"/>
        <v>b</v>
      </c>
      <c r="C5619" s="42">
        <v>5</v>
      </c>
      <c r="D5619" s="42"/>
      <c r="F5619" s="343" t="s">
        <v>644</v>
      </c>
      <c r="G5619" s="48" t="s">
        <v>278</v>
      </c>
      <c r="H5619" s="101"/>
      <c r="I5619" s="97">
        <f t="shared" si="1742"/>
        <v>0</v>
      </c>
      <c r="J5619" s="101"/>
      <c r="K5619" s="101"/>
      <c r="L5619" s="97">
        <f t="shared" si="1741"/>
        <v>0</v>
      </c>
      <c r="M5619" s="101"/>
      <c r="N5619" s="101"/>
      <c r="R5619" s="352">
        <f>L5619-[1]გადასახდელები!L5389</f>
        <v>0</v>
      </c>
    </row>
    <row r="5620" spans="2:18" ht="20.25" hidden="1" customHeight="1">
      <c r="B5620" s="36" t="str">
        <f t="shared" si="1743"/>
        <v>b</v>
      </c>
      <c r="C5620" s="42">
        <v>5</v>
      </c>
      <c r="D5620" s="42"/>
      <c r="F5620" s="343" t="s">
        <v>645</v>
      </c>
      <c r="G5620" s="48" t="s">
        <v>204</v>
      </c>
      <c r="H5620" s="101"/>
      <c r="I5620" s="97">
        <f t="shared" si="1742"/>
        <v>0</v>
      </c>
      <c r="J5620" s="101"/>
      <c r="K5620" s="101"/>
      <c r="L5620" s="97">
        <f t="shared" si="1741"/>
        <v>0</v>
      </c>
      <c r="M5620" s="101"/>
      <c r="N5620" s="101"/>
      <c r="R5620" s="352">
        <f>L5620-[1]გადასახდელები!L5390</f>
        <v>0</v>
      </c>
    </row>
    <row r="5621" spans="2:18" ht="20.25" hidden="1" customHeight="1">
      <c r="B5621" s="36" t="str">
        <f t="shared" si="1743"/>
        <v>b</v>
      </c>
      <c r="C5621" s="42">
        <v>4</v>
      </c>
      <c r="D5621" s="42"/>
      <c r="F5621" s="342" t="s">
        <v>646</v>
      </c>
      <c r="G5621" s="47" t="s">
        <v>279</v>
      </c>
      <c r="H5621" s="93">
        <f>SUM(H5622:H5623)</f>
        <v>0</v>
      </c>
      <c r="I5621" s="94">
        <f t="shared" si="1742"/>
        <v>0</v>
      </c>
      <c r="J5621" s="93">
        <f>SUM(J5622:J5623)</f>
        <v>0</v>
      </c>
      <c r="K5621" s="93">
        <f>SUM(K5622:K5623)</f>
        <v>0</v>
      </c>
      <c r="L5621" s="94">
        <f t="shared" si="1741"/>
        <v>0</v>
      </c>
      <c r="M5621" s="93">
        <f>SUM(M5622:M5623)</f>
        <v>0</v>
      </c>
      <c r="N5621" s="93">
        <f>SUM(N5622:N5623)</f>
        <v>0</v>
      </c>
      <c r="O5621" s="82" t="s">
        <v>146</v>
      </c>
      <c r="R5621" s="352">
        <f>L5621-[1]გადასახდელები!L5391</f>
        <v>0</v>
      </c>
    </row>
    <row r="5622" spans="2:18" ht="20.25" hidden="1" customHeight="1">
      <c r="B5622" s="36" t="str">
        <f t="shared" si="1743"/>
        <v>b</v>
      </c>
      <c r="C5622" s="42">
        <v>5</v>
      </c>
      <c r="D5622" s="42"/>
      <c r="F5622" s="343" t="s">
        <v>647</v>
      </c>
      <c r="G5622" s="48" t="s">
        <v>278</v>
      </c>
      <c r="H5622" s="101"/>
      <c r="I5622" s="97">
        <f t="shared" si="1742"/>
        <v>0</v>
      </c>
      <c r="J5622" s="101"/>
      <c r="K5622" s="101"/>
      <c r="L5622" s="97">
        <f t="shared" si="1741"/>
        <v>0</v>
      </c>
      <c r="M5622" s="101"/>
      <c r="N5622" s="101"/>
      <c r="R5622" s="352">
        <f>L5622-[1]გადასახდელები!L5392</f>
        <v>0</v>
      </c>
    </row>
    <row r="5623" spans="2:18" ht="20.25" hidden="1" customHeight="1">
      <c r="B5623" s="36" t="str">
        <f t="shared" si="1743"/>
        <v>b</v>
      </c>
      <c r="C5623" s="42">
        <v>5</v>
      </c>
      <c r="D5623" s="42"/>
      <c r="F5623" s="343" t="s">
        <v>648</v>
      </c>
      <c r="G5623" s="48" t="s">
        <v>204</v>
      </c>
      <c r="H5623" s="101"/>
      <c r="I5623" s="97">
        <f t="shared" si="1742"/>
        <v>0</v>
      </c>
      <c r="J5623" s="101"/>
      <c r="K5623" s="101"/>
      <c r="L5623" s="97">
        <f t="shared" si="1741"/>
        <v>0</v>
      </c>
      <c r="M5623" s="101"/>
      <c r="N5623" s="101"/>
      <c r="R5623" s="352">
        <f>L5623-[1]გადასახდელები!L5393</f>
        <v>0</v>
      </c>
    </row>
    <row r="5624" spans="2:18" ht="20.25" hidden="1" customHeight="1">
      <c r="B5624" s="36" t="str">
        <f t="shared" si="1743"/>
        <v>b</v>
      </c>
      <c r="C5624" s="42">
        <v>4</v>
      </c>
      <c r="D5624" s="42"/>
      <c r="F5624" s="342" t="s">
        <v>563</v>
      </c>
      <c r="G5624" s="47" t="s">
        <v>280</v>
      </c>
      <c r="H5624" s="93">
        <f>SUM(H5625:H5626)</f>
        <v>0</v>
      </c>
      <c r="I5624" s="94">
        <f t="shared" si="1742"/>
        <v>0</v>
      </c>
      <c r="J5624" s="93">
        <f>SUM(J5625:J5626)</f>
        <v>0</v>
      </c>
      <c r="K5624" s="93">
        <f>SUM(K5625:K5626)</f>
        <v>0</v>
      </c>
      <c r="L5624" s="94">
        <f t="shared" si="1741"/>
        <v>0</v>
      </c>
      <c r="M5624" s="93">
        <f>SUM(M5625:M5626)</f>
        <v>0</v>
      </c>
      <c r="N5624" s="93">
        <f>SUM(N5625:N5626)</f>
        <v>0</v>
      </c>
      <c r="O5624" s="82" t="s">
        <v>146</v>
      </c>
      <c r="R5624" s="352">
        <f>L5624-[1]გადასახდელები!L5394</f>
        <v>0</v>
      </c>
    </row>
    <row r="5625" spans="2:18" ht="20.25" hidden="1" customHeight="1">
      <c r="B5625" s="36" t="str">
        <f t="shared" si="1743"/>
        <v>b</v>
      </c>
      <c r="C5625" s="42">
        <v>5</v>
      </c>
      <c r="D5625" s="42"/>
      <c r="F5625" s="343" t="s">
        <v>649</v>
      </c>
      <c r="G5625" s="48" t="s">
        <v>278</v>
      </c>
      <c r="H5625" s="101"/>
      <c r="I5625" s="97">
        <f t="shared" si="1742"/>
        <v>0</v>
      </c>
      <c r="J5625" s="101"/>
      <c r="K5625" s="101"/>
      <c r="L5625" s="97">
        <f t="shared" si="1741"/>
        <v>0</v>
      </c>
      <c r="M5625" s="101"/>
      <c r="N5625" s="101"/>
      <c r="R5625" s="352">
        <f>L5625-[1]გადასახდელები!L5395</f>
        <v>0</v>
      </c>
    </row>
    <row r="5626" spans="2:18" ht="20.25" hidden="1" customHeight="1">
      <c r="B5626" s="36" t="str">
        <f t="shared" si="1743"/>
        <v>b</v>
      </c>
      <c r="C5626" s="42">
        <v>5</v>
      </c>
      <c r="D5626" s="42"/>
      <c r="F5626" s="343" t="s">
        <v>564</v>
      </c>
      <c r="G5626" s="48" t="s">
        <v>204</v>
      </c>
      <c r="H5626" s="101"/>
      <c r="I5626" s="97">
        <f t="shared" si="1742"/>
        <v>0</v>
      </c>
      <c r="J5626" s="101"/>
      <c r="K5626" s="101"/>
      <c r="L5626" s="97">
        <f t="shared" si="1741"/>
        <v>0</v>
      </c>
      <c r="M5626" s="101"/>
      <c r="N5626" s="101"/>
      <c r="R5626" s="352">
        <f>L5626-[1]გადასახდელები!L5396</f>
        <v>0</v>
      </c>
    </row>
    <row r="5627" spans="2:18" ht="20.25" hidden="1" customHeight="1">
      <c r="B5627" s="36" t="str">
        <f t="shared" si="1743"/>
        <v>b</v>
      </c>
      <c r="C5627" s="42">
        <v>3</v>
      </c>
      <c r="D5627" s="42"/>
      <c r="F5627" s="342" t="s">
        <v>565</v>
      </c>
      <c r="G5627" s="57" t="s">
        <v>206</v>
      </c>
      <c r="H5627" s="89">
        <f>H5628+H5631+H5634</f>
        <v>0</v>
      </c>
      <c r="I5627" s="90">
        <f t="shared" si="1742"/>
        <v>0</v>
      </c>
      <c r="J5627" s="89">
        <f>J5628+J5631+J5634</f>
        <v>0</v>
      </c>
      <c r="K5627" s="89">
        <f>K5628+K5631+K5634</f>
        <v>0</v>
      </c>
      <c r="L5627" s="90">
        <f t="shared" si="1741"/>
        <v>0</v>
      </c>
      <c r="M5627" s="89">
        <f>M5628+M5631+M5634</f>
        <v>0</v>
      </c>
      <c r="N5627" s="89">
        <f>N5628+N5631+N5634</f>
        <v>0</v>
      </c>
      <c r="O5627" s="82" t="s">
        <v>146</v>
      </c>
      <c r="R5627" s="352">
        <f>L5627-[1]გადასახდელები!L5397</f>
        <v>0</v>
      </c>
    </row>
    <row r="5628" spans="2:18" ht="20.25" hidden="1" customHeight="1">
      <c r="B5628" s="36" t="str">
        <f t="shared" si="1743"/>
        <v>b</v>
      </c>
      <c r="C5628" s="42">
        <v>4</v>
      </c>
      <c r="D5628" s="42"/>
      <c r="F5628" s="342" t="s">
        <v>650</v>
      </c>
      <c r="G5628" s="47" t="s">
        <v>281</v>
      </c>
      <c r="H5628" s="93">
        <f>SUM(H5629:H5630)</f>
        <v>0</v>
      </c>
      <c r="I5628" s="94">
        <f t="shared" si="1742"/>
        <v>0</v>
      </c>
      <c r="J5628" s="93">
        <f>SUM(J5629:J5630)</f>
        <v>0</v>
      </c>
      <c r="K5628" s="93">
        <f>SUM(K5629:K5630)</f>
        <v>0</v>
      </c>
      <c r="L5628" s="94">
        <f t="shared" si="1741"/>
        <v>0</v>
      </c>
      <c r="M5628" s="93">
        <f>SUM(M5629:M5630)</f>
        <v>0</v>
      </c>
      <c r="N5628" s="93">
        <f>SUM(N5629:N5630)</f>
        <v>0</v>
      </c>
      <c r="O5628" s="82" t="s">
        <v>146</v>
      </c>
      <c r="R5628" s="352">
        <f>L5628-[1]გადასახდელები!L5398</f>
        <v>0</v>
      </c>
    </row>
    <row r="5629" spans="2:18" ht="20.25" hidden="1" customHeight="1">
      <c r="B5629" s="36" t="str">
        <f t="shared" si="1743"/>
        <v>b</v>
      </c>
      <c r="C5629" s="42">
        <v>5</v>
      </c>
      <c r="D5629" s="42"/>
      <c r="F5629" s="343" t="s">
        <v>651</v>
      </c>
      <c r="G5629" s="48" t="s">
        <v>282</v>
      </c>
      <c r="H5629" s="101"/>
      <c r="I5629" s="97">
        <f t="shared" si="1742"/>
        <v>0</v>
      </c>
      <c r="J5629" s="101"/>
      <c r="K5629" s="101"/>
      <c r="L5629" s="97">
        <f t="shared" si="1741"/>
        <v>0</v>
      </c>
      <c r="M5629" s="101"/>
      <c r="N5629" s="101"/>
      <c r="R5629" s="352">
        <f>L5629-[1]გადასახდელები!L5399</f>
        <v>0</v>
      </c>
    </row>
    <row r="5630" spans="2:18" ht="20.25" hidden="1" customHeight="1">
      <c r="B5630" s="36" t="str">
        <f t="shared" si="1743"/>
        <v>b</v>
      </c>
      <c r="C5630" s="42">
        <v>5</v>
      </c>
      <c r="D5630" s="42"/>
      <c r="F5630" s="343" t="s">
        <v>652</v>
      </c>
      <c r="G5630" s="48" t="s">
        <v>283</v>
      </c>
      <c r="H5630" s="101"/>
      <c r="I5630" s="97">
        <f t="shared" si="1742"/>
        <v>0</v>
      </c>
      <c r="J5630" s="101"/>
      <c r="K5630" s="101"/>
      <c r="L5630" s="97">
        <f t="shared" si="1741"/>
        <v>0</v>
      </c>
      <c r="M5630" s="101"/>
      <c r="N5630" s="101"/>
      <c r="R5630" s="352">
        <f>L5630-[1]გადასახდელები!L5400</f>
        <v>0</v>
      </c>
    </row>
    <row r="5631" spans="2:18" ht="20.25" hidden="1" customHeight="1">
      <c r="B5631" s="36" t="str">
        <f t="shared" si="1743"/>
        <v>b</v>
      </c>
      <c r="C5631" s="42">
        <v>4</v>
      </c>
      <c r="D5631" s="42"/>
      <c r="F5631" s="342" t="s">
        <v>566</v>
      </c>
      <c r="G5631" s="47" t="s">
        <v>284</v>
      </c>
      <c r="H5631" s="93">
        <f>SUM(H5632:H5633)</f>
        <v>0</v>
      </c>
      <c r="I5631" s="94">
        <f t="shared" si="1742"/>
        <v>0</v>
      </c>
      <c r="J5631" s="93">
        <f>SUM(J5632:J5633)</f>
        <v>0</v>
      </c>
      <c r="K5631" s="93">
        <f>SUM(K5632:K5633)</f>
        <v>0</v>
      </c>
      <c r="L5631" s="94">
        <f t="shared" si="1741"/>
        <v>0</v>
      </c>
      <c r="M5631" s="93">
        <f>SUM(M5632:M5633)</f>
        <v>0</v>
      </c>
      <c r="N5631" s="93">
        <f>SUM(N5632:N5633)</f>
        <v>0</v>
      </c>
      <c r="O5631" s="82" t="s">
        <v>146</v>
      </c>
      <c r="R5631" s="352">
        <f>L5631-[1]გადასახდელები!L5401</f>
        <v>0</v>
      </c>
    </row>
    <row r="5632" spans="2:18" ht="20.25" hidden="1" customHeight="1">
      <c r="B5632" s="36" t="str">
        <f t="shared" si="1743"/>
        <v>b</v>
      </c>
      <c r="C5632" s="42">
        <v>5</v>
      </c>
      <c r="D5632" s="42"/>
      <c r="F5632" s="343" t="s">
        <v>567</v>
      </c>
      <c r="G5632" s="48" t="s">
        <v>282</v>
      </c>
      <c r="H5632" s="101"/>
      <c r="I5632" s="97">
        <f t="shared" si="1742"/>
        <v>0</v>
      </c>
      <c r="J5632" s="101"/>
      <c r="K5632" s="101"/>
      <c r="L5632" s="97">
        <f t="shared" si="1741"/>
        <v>0</v>
      </c>
      <c r="M5632" s="101"/>
      <c r="N5632" s="101"/>
      <c r="R5632" s="352">
        <f>L5632-[1]გადასახდელები!L5402</f>
        <v>0</v>
      </c>
    </row>
    <row r="5633" spans="2:18" ht="20.25" hidden="1" customHeight="1">
      <c r="B5633" s="36" t="str">
        <f t="shared" si="1743"/>
        <v>b</v>
      </c>
      <c r="C5633" s="42">
        <v>5</v>
      </c>
      <c r="D5633" s="42"/>
      <c r="F5633" s="343" t="s">
        <v>653</v>
      </c>
      <c r="G5633" s="48" t="s">
        <v>283</v>
      </c>
      <c r="H5633" s="101"/>
      <c r="I5633" s="97">
        <f t="shared" si="1742"/>
        <v>0</v>
      </c>
      <c r="J5633" s="101"/>
      <c r="K5633" s="101"/>
      <c r="L5633" s="97">
        <f t="shared" si="1741"/>
        <v>0</v>
      </c>
      <c r="M5633" s="101"/>
      <c r="N5633" s="101"/>
      <c r="R5633" s="352">
        <f>L5633-[1]გადასახდელები!L5403</f>
        <v>0</v>
      </c>
    </row>
    <row r="5634" spans="2:18" ht="20.25" hidden="1" customHeight="1">
      <c r="B5634" s="36" t="str">
        <f t="shared" si="1743"/>
        <v>b</v>
      </c>
      <c r="C5634" s="42">
        <v>4</v>
      </c>
      <c r="D5634" s="42"/>
      <c r="F5634" s="342" t="s">
        <v>654</v>
      </c>
      <c r="G5634" s="47" t="s">
        <v>207</v>
      </c>
      <c r="H5634" s="93">
        <f>SUM(H5635:H5636)</f>
        <v>0</v>
      </c>
      <c r="I5634" s="94">
        <f t="shared" si="1742"/>
        <v>0</v>
      </c>
      <c r="J5634" s="93">
        <f>SUM(J5635:J5636)</f>
        <v>0</v>
      </c>
      <c r="K5634" s="93">
        <f>SUM(K5635:K5636)</f>
        <v>0</v>
      </c>
      <c r="L5634" s="94">
        <f t="shared" si="1741"/>
        <v>0</v>
      </c>
      <c r="M5634" s="93">
        <f>SUM(M5635:M5636)</f>
        <v>0</v>
      </c>
      <c r="N5634" s="93">
        <f>SUM(N5635:N5636)</f>
        <v>0</v>
      </c>
      <c r="O5634" s="82" t="s">
        <v>146</v>
      </c>
      <c r="R5634" s="352">
        <f>L5634-[1]გადასახდელები!L5404</f>
        <v>0</v>
      </c>
    </row>
    <row r="5635" spans="2:18" ht="20.25" hidden="1" customHeight="1">
      <c r="B5635" s="36" t="str">
        <f t="shared" si="1743"/>
        <v>b</v>
      </c>
      <c r="C5635" s="42">
        <v>5</v>
      </c>
      <c r="D5635" s="42"/>
      <c r="F5635" s="343" t="s">
        <v>655</v>
      </c>
      <c r="G5635" s="48" t="s">
        <v>282</v>
      </c>
      <c r="H5635" s="101"/>
      <c r="I5635" s="97">
        <f t="shared" si="1742"/>
        <v>0</v>
      </c>
      <c r="J5635" s="101"/>
      <c r="K5635" s="101"/>
      <c r="L5635" s="97">
        <f t="shared" si="1741"/>
        <v>0</v>
      </c>
      <c r="M5635" s="101"/>
      <c r="N5635" s="101"/>
      <c r="R5635" s="352">
        <f>L5635-[1]გადასახდელები!L5405</f>
        <v>0</v>
      </c>
    </row>
    <row r="5636" spans="2:18" ht="20.25" hidden="1" customHeight="1">
      <c r="B5636" s="36" t="str">
        <f t="shared" si="1743"/>
        <v>b</v>
      </c>
      <c r="C5636" s="42">
        <v>5</v>
      </c>
      <c r="D5636" s="42"/>
      <c r="F5636" s="343" t="s">
        <v>656</v>
      </c>
      <c r="G5636" s="48" t="s">
        <v>283</v>
      </c>
      <c r="H5636" s="101"/>
      <c r="I5636" s="97">
        <f t="shared" si="1742"/>
        <v>0</v>
      </c>
      <c r="J5636" s="101"/>
      <c r="K5636" s="101"/>
      <c r="L5636" s="97">
        <f t="shared" si="1741"/>
        <v>0</v>
      </c>
      <c r="M5636" s="101"/>
      <c r="N5636" s="101"/>
      <c r="R5636" s="352">
        <f>L5636-[1]გადასახდელები!L5406</f>
        <v>0</v>
      </c>
    </row>
    <row r="5637" spans="2:18" ht="20.25" hidden="1" customHeight="1">
      <c r="B5637" s="36" t="str">
        <f t="shared" si="1743"/>
        <v>b</v>
      </c>
      <c r="C5637" s="42">
        <v>3</v>
      </c>
      <c r="D5637" s="42"/>
      <c r="F5637" s="342" t="s">
        <v>568</v>
      </c>
      <c r="G5637" s="57" t="s">
        <v>205</v>
      </c>
      <c r="H5637" s="89">
        <f>H5638+H5639</f>
        <v>0</v>
      </c>
      <c r="I5637" s="90">
        <f t="shared" si="1742"/>
        <v>0</v>
      </c>
      <c r="J5637" s="89">
        <f>J5638+J5639</f>
        <v>0</v>
      </c>
      <c r="K5637" s="89">
        <f>K5638+K5639</f>
        <v>0</v>
      </c>
      <c r="L5637" s="90">
        <f t="shared" si="1741"/>
        <v>0</v>
      </c>
      <c r="M5637" s="89">
        <f>M5638+M5639</f>
        <v>0</v>
      </c>
      <c r="N5637" s="89">
        <f>N5638+N5639</f>
        <v>0</v>
      </c>
      <c r="O5637" s="82" t="s">
        <v>146</v>
      </c>
      <c r="R5637" s="352">
        <f>L5637-[1]გადასახდელები!L5407</f>
        <v>0</v>
      </c>
    </row>
    <row r="5638" spans="2:18" ht="20.25" hidden="1" customHeight="1">
      <c r="B5638" s="36" t="str">
        <f t="shared" si="1743"/>
        <v>b</v>
      </c>
      <c r="C5638" s="42">
        <v>4</v>
      </c>
      <c r="D5638" s="42"/>
      <c r="F5638" s="343" t="s">
        <v>657</v>
      </c>
      <c r="G5638" s="47" t="s">
        <v>285</v>
      </c>
      <c r="H5638" s="103"/>
      <c r="I5638" s="94">
        <f t="shared" si="1742"/>
        <v>0</v>
      </c>
      <c r="J5638" s="103"/>
      <c r="K5638" s="103"/>
      <c r="L5638" s="94">
        <f t="shared" si="1741"/>
        <v>0</v>
      </c>
      <c r="M5638" s="103"/>
      <c r="N5638" s="103"/>
      <c r="R5638" s="352">
        <f>L5638-[1]გადასახდელები!L5408</f>
        <v>0</v>
      </c>
    </row>
    <row r="5639" spans="2:18" ht="20.25" hidden="1" customHeight="1">
      <c r="B5639" s="36" t="str">
        <f t="shared" si="1743"/>
        <v>b</v>
      </c>
      <c r="C5639" s="42">
        <v>4</v>
      </c>
      <c r="D5639" s="42"/>
      <c r="F5639" s="342" t="s">
        <v>570</v>
      </c>
      <c r="G5639" s="47" t="s">
        <v>286</v>
      </c>
      <c r="H5639" s="93">
        <f>H5640+H5659</f>
        <v>0</v>
      </c>
      <c r="I5639" s="94">
        <f t="shared" si="1742"/>
        <v>0</v>
      </c>
      <c r="J5639" s="93">
        <f>J5640+J5659</f>
        <v>0</v>
      </c>
      <c r="K5639" s="93">
        <f>K5640+K5659</f>
        <v>0</v>
      </c>
      <c r="L5639" s="94">
        <f t="shared" si="1741"/>
        <v>0</v>
      </c>
      <c r="M5639" s="93">
        <f>M5640+M5659</f>
        <v>0</v>
      </c>
      <c r="N5639" s="93">
        <f>N5640+N5659</f>
        <v>0</v>
      </c>
      <c r="O5639" s="82" t="s">
        <v>146</v>
      </c>
      <c r="R5639" s="352">
        <f>L5639-[1]გადასახდელები!L5409</f>
        <v>0</v>
      </c>
    </row>
    <row r="5640" spans="2:18" ht="20.25" hidden="1" customHeight="1">
      <c r="B5640" s="36" t="str">
        <f t="shared" si="1743"/>
        <v>b</v>
      </c>
      <c r="C5640" s="42">
        <v>5</v>
      </c>
      <c r="D5640" s="42"/>
      <c r="F5640" s="342" t="s">
        <v>569</v>
      </c>
      <c r="G5640" s="48" t="s">
        <v>287</v>
      </c>
      <c r="H5640" s="113">
        <f>SUM(H5641:H5658)</f>
        <v>0</v>
      </c>
      <c r="I5640" s="97">
        <f t="shared" si="1742"/>
        <v>0</v>
      </c>
      <c r="J5640" s="113">
        <f>SUM(J5641:J5658)</f>
        <v>0</v>
      </c>
      <c r="K5640" s="113">
        <f>SUM(K5641:K5658)</f>
        <v>0</v>
      </c>
      <c r="L5640" s="97">
        <f t="shared" si="1741"/>
        <v>0</v>
      </c>
      <c r="M5640" s="113">
        <f>SUM(M5641:M5658)</f>
        <v>0</v>
      </c>
      <c r="N5640" s="113">
        <f>SUM(N5641:N5658)</f>
        <v>0</v>
      </c>
      <c r="O5640" s="82" t="s">
        <v>146</v>
      </c>
      <c r="R5640" s="352">
        <f>L5640-[1]გადასახდელები!L5410</f>
        <v>0</v>
      </c>
    </row>
    <row r="5641" spans="2:18" ht="45" hidden="1" customHeight="1">
      <c r="B5641" s="36" t="str">
        <f t="shared" si="1743"/>
        <v>b</v>
      </c>
      <c r="C5641" s="42">
        <v>6</v>
      </c>
      <c r="D5641" s="42"/>
      <c r="F5641" s="343" t="s">
        <v>658</v>
      </c>
      <c r="G5641" s="45" t="s">
        <v>215</v>
      </c>
      <c r="H5641" s="99"/>
      <c r="I5641" s="105">
        <f t="shared" si="1742"/>
        <v>0</v>
      </c>
      <c r="J5641" s="99"/>
      <c r="K5641" s="99"/>
      <c r="L5641" s="105">
        <f t="shared" si="1741"/>
        <v>0</v>
      </c>
      <c r="M5641" s="99"/>
      <c r="N5641" s="99"/>
      <c r="R5641" s="352">
        <f>L5641-[1]გადასახდელები!L5411</f>
        <v>0</v>
      </c>
    </row>
    <row r="5642" spans="2:18" ht="20.25" hidden="1" customHeight="1">
      <c r="B5642" s="36" t="str">
        <f t="shared" si="1743"/>
        <v>b</v>
      </c>
      <c r="C5642" s="42">
        <v>6</v>
      </c>
      <c r="D5642" s="42"/>
      <c r="F5642" s="343" t="s">
        <v>659</v>
      </c>
      <c r="G5642" s="45" t="s">
        <v>288</v>
      </c>
      <c r="H5642" s="99"/>
      <c r="I5642" s="105">
        <f t="shared" si="1742"/>
        <v>0</v>
      </c>
      <c r="J5642" s="99"/>
      <c r="K5642" s="99"/>
      <c r="L5642" s="105">
        <f t="shared" si="1741"/>
        <v>0</v>
      </c>
      <c r="M5642" s="99"/>
      <c r="N5642" s="99"/>
      <c r="R5642" s="352">
        <f>L5642-[1]გადასახდელები!L5412</f>
        <v>0</v>
      </c>
    </row>
    <row r="5643" spans="2:18" ht="20.25" hidden="1" customHeight="1">
      <c r="B5643" s="36" t="str">
        <f t="shared" si="1743"/>
        <v>b</v>
      </c>
      <c r="C5643" s="42">
        <v>6</v>
      </c>
      <c r="D5643" s="42"/>
      <c r="F5643" s="343" t="s">
        <v>660</v>
      </c>
      <c r="G5643" s="45" t="s">
        <v>289</v>
      </c>
      <c r="H5643" s="99"/>
      <c r="I5643" s="105">
        <f t="shared" si="1742"/>
        <v>0</v>
      </c>
      <c r="J5643" s="99"/>
      <c r="K5643" s="99"/>
      <c r="L5643" s="105">
        <f t="shared" si="1741"/>
        <v>0</v>
      </c>
      <c r="M5643" s="99"/>
      <c r="N5643" s="99"/>
      <c r="R5643" s="352">
        <f>L5643-[1]გადასახდელები!L5413</f>
        <v>0</v>
      </c>
    </row>
    <row r="5644" spans="2:18" ht="20.25" hidden="1" customHeight="1">
      <c r="B5644" s="36" t="str">
        <f t="shared" si="1743"/>
        <v>b</v>
      </c>
      <c r="C5644" s="42">
        <v>6</v>
      </c>
      <c r="D5644" s="42"/>
      <c r="F5644" s="343" t="s">
        <v>661</v>
      </c>
      <c r="G5644" s="45" t="s">
        <v>216</v>
      </c>
      <c r="H5644" s="99"/>
      <c r="I5644" s="105">
        <f t="shared" si="1742"/>
        <v>0</v>
      </c>
      <c r="J5644" s="99"/>
      <c r="K5644" s="99"/>
      <c r="L5644" s="105">
        <f t="shared" si="1741"/>
        <v>0</v>
      </c>
      <c r="M5644" s="99"/>
      <c r="N5644" s="99"/>
      <c r="R5644" s="352">
        <f>L5644-[1]გადასახდელები!L5414</f>
        <v>0</v>
      </c>
    </row>
    <row r="5645" spans="2:18" ht="20.25" hidden="1" customHeight="1">
      <c r="B5645" s="36" t="str">
        <f t="shared" si="1743"/>
        <v>b</v>
      </c>
      <c r="C5645" s="42">
        <v>6</v>
      </c>
      <c r="D5645" s="42"/>
      <c r="F5645" s="343" t="s">
        <v>662</v>
      </c>
      <c r="G5645" s="45" t="s">
        <v>217</v>
      </c>
      <c r="H5645" s="99"/>
      <c r="I5645" s="105">
        <f t="shared" si="1742"/>
        <v>0</v>
      </c>
      <c r="J5645" s="99"/>
      <c r="K5645" s="99"/>
      <c r="L5645" s="105">
        <f t="shared" si="1741"/>
        <v>0</v>
      </c>
      <c r="M5645" s="99"/>
      <c r="N5645" s="99"/>
      <c r="R5645" s="352">
        <f>L5645-[1]გადასახდელები!L5415</f>
        <v>0</v>
      </c>
    </row>
    <row r="5646" spans="2:18" ht="20.25" hidden="1" customHeight="1">
      <c r="B5646" s="36" t="str">
        <f t="shared" si="1743"/>
        <v>b</v>
      </c>
      <c r="C5646" s="42">
        <v>6</v>
      </c>
      <c r="D5646" s="42"/>
      <c r="F5646" s="343" t="s">
        <v>571</v>
      </c>
      <c r="G5646" s="45" t="s">
        <v>290</v>
      </c>
      <c r="H5646" s="99"/>
      <c r="I5646" s="105">
        <f t="shared" si="1742"/>
        <v>0</v>
      </c>
      <c r="J5646" s="99"/>
      <c r="K5646" s="99"/>
      <c r="L5646" s="105">
        <f t="shared" si="1741"/>
        <v>0</v>
      </c>
      <c r="M5646" s="99"/>
      <c r="N5646" s="99"/>
      <c r="R5646" s="352">
        <f>L5646-[1]გადასახდელები!L5416</f>
        <v>0</v>
      </c>
    </row>
    <row r="5647" spans="2:18" ht="20.25" hidden="1" customHeight="1">
      <c r="B5647" s="36" t="str">
        <f t="shared" si="1743"/>
        <v>b</v>
      </c>
      <c r="C5647" s="42">
        <v>6</v>
      </c>
      <c r="D5647" s="42"/>
      <c r="F5647" s="343" t="s">
        <v>663</v>
      </c>
      <c r="G5647" s="45" t="s">
        <v>291</v>
      </c>
      <c r="H5647" s="99"/>
      <c r="I5647" s="105">
        <f t="shared" si="1742"/>
        <v>0</v>
      </c>
      <c r="J5647" s="99"/>
      <c r="K5647" s="99"/>
      <c r="L5647" s="105">
        <f t="shared" si="1741"/>
        <v>0</v>
      </c>
      <c r="M5647" s="99"/>
      <c r="N5647" s="99"/>
      <c r="R5647" s="352">
        <f>L5647-[1]გადასახდელები!L5417</f>
        <v>0</v>
      </c>
    </row>
    <row r="5648" spans="2:18" ht="20.25" hidden="1" customHeight="1">
      <c r="B5648" s="36" t="str">
        <f t="shared" si="1743"/>
        <v>b</v>
      </c>
      <c r="C5648" s="42">
        <v>6</v>
      </c>
      <c r="D5648" s="42"/>
      <c r="F5648" s="343" t="s">
        <v>664</v>
      </c>
      <c r="G5648" s="45" t="s">
        <v>218</v>
      </c>
      <c r="H5648" s="99"/>
      <c r="I5648" s="105">
        <f t="shared" si="1742"/>
        <v>0</v>
      </c>
      <c r="J5648" s="99"/>
      <c r="K5648" s="99"/>
      <c r="L5648" s="105">
        <f t="shared" si="1741"/>
        <v>0</v>
      </c>
      <c r="M5648" s="99"/>
      <c r="N5648" s="99"/>
      <c r="R5648" s="352">
        <f>L5648-[1]გადასახდელები!L5418</f>
        <v>0</v>
      </c>
    </row>
    <row r="5649" spans="2:18" ht="20.25" hidden="1" customHeight="1">
      <c r="B5649" s="36" t="str">
        <f t="shared" si="1743"/>
        <v>b</v>
      </c>
      <c r="C5649" s="42">
        <v>6</v>
      </c>
      <c r="D5649" s="42"/>
      <c r="F5649" s="343" t="s">
        <v>665</v>
      </c>
      <c r="G5649" s="45" t="s">
        <v>219</v>
      </c>
      <c r="H5649" s="99"/>
      <c r="I5649" s="105">
        <f t="shared" si="1742"/>
        <v>0</v>
      </c>
      <c r="J5649" s="99"/>
      <c r="K5649" s="99"/>
      <c r="L5649" s="105">
        <f t="shared" si="1741"/>
        <v>0</v>
      </c>
      <c r="M5649" s="99"/>
      <c r="N5649" s="99"/>
      <c r="R5649" s="352">
        <f>L5649-[1]გადასახდელები!L5419</f>
        <v>0</v>
      </c>
    </row>
    <row r="5650" spans="2:18" ht="20.25" hidden="1" customHeight="1">
      <c r="B5650" s="36" t="str">
        <f t="shared" si="1743"/>
        <v>b</v>
      </c>
      <c r="C5650" s="42">
        <v>6</v>
      </c>
      <c r="D5650" s="42"/>
      <c r="F5650" s="343" t="s">
        <v>666</v>
      </c>
      <c r="G5650" s="45" t="s">
        <v>220</v>
      </c>
      <c r="H5650" s="99"/>
      <c r="I5650" s="105">
        <f t="shared" si="1742"/>
        <v>0</v>
      </c>
      <c r="J5650" s="99"/>
      <c r="K5650" s="99"/>
      <c r="L5650" s="105">
        <f t="shared" si="1741"/>
        <v>0</v>
      </c>
      <c r="M5650" s="99"/>
      <c r="N5650" s="99"/>
      <c r="R5650" s="352">
        <f>L5650-[1]გადასახდელები!L5420</f>
        <v>0</v>
      </c>
    </row>
    <row r="5651" spans="2:18" ht="20.25" hidden="1" customHeight="1">
      <c r="B5651" s="36" t="str">
        <f t="shared" si="1743"/>
        <v>b</v>
      </c>
      <c r="C5651" s="42">
        <v>6</v>
      </c>
      <c r="D5651" s="42"/>
      <c r="F5651" s="343" t="s">
        <v>667</v>
      </c>
      <c r="G5651" s="45" t="s">
        <v>221</v>
      </c>
      <c r="H5651" s="99"/>
      <c r="I5651" s="105">
        <f t="shared" si="1742"/>
        <v>0</v>
      </c>
      <c r="J5651" s="99"/>
      <c r="K5651" s="99"/>
      <c r="L5651" s="105">
        <f t="shared" si="1741"/>
        <v>0</v>
      </c>
      <c r="M5651" s="99"/>
      <c r="N5651" s="99"/>
      <c r="R5651" s="352">
        <f>L5651-[1]გადასახდელები!L5421</f>
        <v>0</v>
      </c>
    </row>
    <row r="5652" spans="2:18" ht="20.25" hidden="1" customHeight="1">
      <c r="B5652" s="36" t="str">
        <f t="shared" si="1743"/>
        <v>b</v>
      </c>
      <c r="C5652" s="42">
        <v>6</v>
      </c>
      <c r="D5652" s="42"/>
      <c r="F5652" s="343" t="s">
        <v>668</v>
      </c>
      <c r="G5652" s="45" t="s">
        <v>222</v>
      </c>
      <c r="H5652" s="99"/>
      <c r="I5652" s="105">
        <f t="shared" si="1742"/>
        <v>0</v>
      </c>
      <c r="J5652" s="99"/>
      <c r="K5652" s="99"/>
      <c r="L5652" s="105">
        <f t="shared" si="1741"/>
        <v>0</v>
      </c>
      <c r="M5652" s="99"/>
      <c r="N5652" s="99"/>
      <c r="R5652" s="352">
        <f>L5652-[1]გადასახდელები!L5422</f>
        <v>0</v>
      </c>
    </row>
    <row r="5653" spans="2:18" ht="20.25" hidden="1" customHeight="1">
      <c r="B5653" s="36" t="str">
        <f t="shared" si="1743"/>
        <v>b</v>
      </c>
      <c r="C5653" s="42">
        <v>6</v>
      </c>
      <c r="D5653" s="42"/>
      <c r="F5653" s="343" t="s">
        <v>669</v>
      </c>
      <c r="G5653" s="45" t="s">
        <v>223</v>
      </c>
      <c r="H5653" s="99"/>
      <c r="I5653" s="105">
        <f t="shared" si="1742"/>
        <v>0</v>
      </c>
      <c r="J5653" s="99"/>
      <c r="K5653" s="99"/>
      <c r="L5653" s="105">
        <f t="shared" ref="L5653:L5716" si="1744">M5653+N5653</f>
        <v>0</v>
      </c>
      <c r="M5653" s="99"/>
      <c r="N5653" s="99"/>
      <c r="R5653" s="352">
        <f>L5653-[1]გადასახდელები!L5423</f>
        <v>0</v>
      </c>
    </row>
    <row r="5654" spans="2:18" ht="36" hidden="1" customHeight="1">
      <c r="B5654" s="36" t="str">
        <f t="shared" si="1743"/>
        <v>b</v>
      </c>
      <c r="C5654" s="42">
        <v>6</v>
      </c>
      <c r="D5654" s="42"/>
      <c r="F5654" s="343" t="s">
        <v>670</v>
      </c>
      <c r="G5654" s="45" t="s">
        <v>224</v>
      </c>
      <c r="H5654" s="99"/>
      <c r="I5654" s="105">
        <f t="shared" si="1742"/>
        <v>0</v>
      </c>
      <c r="J5654" s="99"/>
      <c r="K5654" s="99"/>
      <c r="L5654" s="105">
        <f t="shared" si="1744"/>
        <v>0</v>
      </c>
      <c r="M5654" s="99"/>
      <c r="N5654" s="99"/>
      <c r="R5654" s="352">
        <f>L5654-[1]გადასახდელები!L5424</f>
        <v>0</v>
      </c>
    </row>
    <row r="5655" spans="2:18" ht="48.75" hidden="1" customHeight="1">
      <c r="B5655" s="36" t="str">
        <f t="shared" si="1743"/>
        <v>b</v>
      </c>
      <c r="C5655" s="42">
        <v>6</v>
      </c>
      <c r="D5655" s="42"/>
      <c r="F5655" s="343" t="s">
        <v>671</v>
      </c>
      <c r="G5655" s="45" t="s">
        <v>225</v>
      </c>
      <c r="H5655" s="99"/>
      <c r="I5655" s="105">
        <f t="shared" si="1742"/>
        <v>0</v>
      </c>
      <c r="J5655" s="99"/>
      <c r="K5655" s="99"/>
      <c r="L5655" s="105">
        <f t="shared" si="1744"/>
        <v>0</v>
      </c>
      <c r="M5655" s="99"/>
      <c r="N5655" s="99"/>
      <c r="R5655" s="352">
        <f>L5655-[1]გადასახდელები!L5425</f>
        <v>0</v>
      </c>
    </row>
    <row r="5656" spans="2:18" ht="24.75" hidden="1" customHeight="1">
      <c r="B5656" s="36" t="str">
        <f t="shared" si="1743"/>
        <v>b</v>
      </c>
      <c r="C5656" s="42">
        <v>6</v>
      </c>
      <c r="D5656" s="42"/>
      <c r="F5656" s="343" t="s">
        <v>672</v>
      </c>
      <c r="G5656" s="45" t="s">
        <v>226</v>
      </c>
      <c r="H5656" s="99"/>
      <c r="I5656" s="105">
        <f t="shared" si="1742"/>
        <v>0</v>
      </c>
      <c r="J5656" s="99"/>
      <c r="K5656" s="99"/>
      <c r="L5656" s="105">
        <f t="shared" si="1744"/>
        <v>0</v>
      </c>
      <c r="M5656" s="99"/>
      <c r="N5656" s="99"/>
      <c r="R5656" s="352">
        <f>L5656-[1]გადასახდელები!L5426</f>
        <v>0</v>
      </c>
    </row>
    <row r="5657" spans="2:18" ht="24" hidden="1" customHeight="1">
      <c r="B5657" s="36" t="str">
        <f t="shared" si="1743"/>
        <v>b</v>
      </c>
      <c r="C5657" s="42">
        <v>6</v>
      </c>
      <c r="D5657" s="42"/>
      <c r="F5657" s="343" t="s">
        <v>673</v>
      </c>
      <c r="G5657" s="45" t="s">
        <v>227</v>
      </c>
      <c r="H5657" s="99"/>
      <c r="I5657" s="105">
        <f t="shared" si="1742"/>
        <v>0</v>
      </c>
      <c r="J5657" s="99"/>
      <c r="K5657" s="99"/>
      <c r="L5657" s="105">
        <f t="shared" si="1744"/>
        <v>0</v>
      </c>
      <c r="M5657" s="99"/>
      <c r="N5657" s="99"/>
      <c r="R5657" s="352">
        <f>L5657-[1]გადასახდელები!L5427</f>
        <v>0</v>
      </c>
    </row>
    <row r="5658" spans="2:18" ht="36.75" hidden="1" customHeight="1">
      <c r="B5658" s="36" t="str">
        <f t="shared" si="1743"/>
        <v>b</v>
      </c>
      <c r="C5658" s="42">
        <v>6</v>
      </c>
      <c r="D5658" s="42"/>
      <c r="F5658" s="343" t="s">
        <v>572</v>
      </c>
      <c r="G5658" s="45" t="s">
        <v>228</v>
      </c>
      <c r="H5658" s="99"/>
      <c r="I5658" s="105">
        <f t="shared" si="1742"/>
        <v>0</v>
      </c>
      <c r="J5658" s="99"/>
      <c r="K5658" s="99"/>
      <c r="L5658" s="105">
        <f t="shared" si="1744"/>
        <v>0</v>
      </c>
      <c r="M5658" s="99"/>
      <c r="N5658" s="99"/>
      <c r="R5658" s="352">
        <f>L5658-[1]გადასახდელები!L5428</f>
        <v>0</v>
      </c>
    </row>
    <row r="5659" spans="2:18" ht="24.75" hidden="1" customHeight="1">
      <c r="B5659" s="36" t="str">
        <f t="shared" si="1743"/>
        <v>b</v>
      </c>
      <c r="C5659" s="42">
        <v>5</v>
      </c>
      <c r="D5659" s="42"/>
      <c r="F5659" s="343" t="s">
        <v>573</v>
      </c>
      <c r="G5659" s="48" t="s">
        <v>193</v>
      </c>
      <c r="H5659" s="101"/>
      <c r="I5659" s="97">
        <f t="shared" si="1742"/>
        <v>0</v>
      </c>
      <c r="J5659" s="101"/>
      <c r="K5659" s="101"/>
      <c r="L5659" s="97">
        <f t="shared" si="1744"/>
        <v>0</v>
      </c>
      <c r="M5659" s="101"/>
      <c r="N5659" s="101"/>
      <c r="R5659" s="352">
        <f>L5659-[1]გადასახდელები!L5429</f>
        <v>0</v>
      </c>
    </row>
    <row r="5660" spans="2:18" ht="20.25" customHeight="1">
      <c r="B5660" s="36" t="str">
        <f t="shared" si="1743"/>
        <v>a</v>
      </c>
      <c r="C5660" s="42">
        <v>2</v>
      </c>
      <c r="D5660" s="42"/>
      <c r="E5660" s="24">
        <v>7056</v>
      </c>
      <c r="F5660" s="342" t="s">
        <v>574</v>
      </c>
      <c r="G5660" s="59" t="s">
        <v>292</v>
      </c>
      <c r="H5660" s="86">
        <f>H5661+H5708+H5716+H5715</f>
        <v>1096.2</v>
      </c>
      <c r="I5660" s="87">
        <f t="shared" si="1742"/>
        <v>1416.2645199999999</v>
      </c>
      <c r="J5660" s="86">
        <f>J5661+J5708+J5716+J5715</f>
        <v>1416.2645199999999</v>
      </c>
      <c r="K5660" s="86">
        <f>K5661+K5708+K5716+K5715</f>
        <v>0</v>
      </c>
      <c r="L5660" s="87">
        <f t="shared" si="1744"/>
        <v>10.7</v>
      </c>
      <c r="M5660" s="86">
        <f>M5661+M5708+M5716+M5715</f>
        <v>10.7</v>
      </c>
      <c r="N5660" s="86">
        <f>N5661+N5708+N5716+N5715</f>
        <v>0</v>
      </c>
      <c r="O5660" s="82" t="s">
        <v>146</v>
      </c>
      <c r="P5660" s="35" t="s">
        <v>145</v>
      </c>
      <c r="R5660" s="352">
        <f>L5660-[1]გადასახდელები!L5430</f>
        <v>10.7</v>
      </c>
    </row>
    <row r="5661" spans="2:18" ht="20.25" customHeight="1">
      <c r="B5661" s="36" t="str">
        <f t="shared" si="1743"/>
        <v>a</v>
      </c>
      <c r="C5661" s="42">
        <v>3</v>
      </c>
      <c r="D5661" s="42"/>
      <c r="F5661" s="342" t="s">
        <v>575</v>
      </c>
      <c r="G5661" s="51" t="s">
        <v>293</v>
      </c>
      <c r="H5661" s="89">
        <f>H5662+H5674+H5703</f>
        <v>1096.2</v>
      </c>
      <c r="I5661" s="90">
        <f t="shared" si="1742"/>
        <v>1416.2645199999999</v>
      </c>
      <c r="J5661" s="89">
        <f>J5662+J5674+J5703</f>
        <v>1416.2645199999999</v>
      </c>
      <c r="K5661" s="89">
        <f>K5662+K5674+K5703</f>
        <v>0</v>
      </c>
      <c r="L5661" s="90">
        <f t="shared" si="1744"/>
        <v>10.7</v>
      </c>
      <c r="M5661" s="89">
        <f>M5662+M5674+M5703</f>
        <v>10.7</v>
      </c>
      <c r="N5661" s="89">
        <f>N5662+N5674+N5703</f>
        <v>0</v>
      </c>
      <c r="O5661" s="82" t="s">
        <v>146</v>
      </c>
      <c r="P5661" s="35" t="s">
        <v>145</v>
      </c>
      <c r="R5661" s="352">
        <f>L5661-[1]გადასახდელები!L5431</f>
        <v>10.7</v>
      </c>
    </row>
    <row r="5662" spans="2:18" ht="20.25" customHeight="1">
      <c r="B5662" s="36" t="str">
        <f t="shared" si="1743"/>
        <v>a</v>
      </c>
      <c r="C5662" s="42">
        <v>4</v>
      </c>
      <c r="D5662" s="42"/>
      <c r="F5662" s="342" t="s">
        <v>576</v>
      </c>
      <c r="G5662" s="47" t="s">
        <v>294</v>
      </c>
      <c r="H5662" s="93">
        <f>H5663+H5664+H5665+H5666+H5667+H5668+H5669+H5670+H5671+H5672+H5673</f>
        <v>1096.2</v>
      </c>
      <c r="I5662" s="94">
        <f t="shared" si="1742"/>
        <v>1416.2645199999999</v>
      </c>
      <c r="J5662" s="93">
        <f>J5663+J5664+J5665+J5666+J5667+J5668+J5669+J5670+J5671+J5672+J5673</f>
        <v>1416.2645199999999</v>
      </c>
      <c r="K5662" s="93">
        <f>K5663+K5664+K5665+K5666+K5667+K5668+K5669+K5670+K5671+K5672+K5673</f>
        <v>0</v>
      </c>
      <c r="L5662" s="94">
        <f t="shared" si="1744"/>
        <v>10.7</v>
      </c>
      <c r="M5662" s="93">
        <f>M5663+M5664+M5665+M5666+M5667+M5668+M5669+M5670+M5671+M5672+M5673</f>
        <v>10.7</v>
      </c>
      <c r="N5662" s="93">
        <f>N5663+N5664+N5665+N5666+N5667+N5668+N5669+N5670+N5671+N5672+N5673</f>
        <v>0</v>
      </c>
      <c r="O5662" s="82" t="s">
        <v>146</v>
      </c>
      <c r="P5662" s="35" t="s">
        <v>145</v>
      </c>
      <c r="R5662" s="352">
        <f>L5662-[1]გადასახდელები!L5432</f>
        <v>10.7</v>
      </c>
    </row>
    <row r="5663" spans="2:18" ht="20.25" hidden="1" customHeight="1">
      <c r="B5663" s="36" t="str">
        <f t="shared" si="1743"/>
        <v>b</v>
      </c>
      <c r="C5663" s="42">
        <v>5</v>
      </c>
      <c r="D5663" s="42"/>
      <c r="F5663" s="343" t="s">
        <v>577</v>
      </c>
      <c r="G5663" s="48" t="s">
        <v>295</v>
      </c>
      <c r="H5663" s="101"/>
      <c r="I5663" s="97">
        <f t="shared" si="1742"/>
        <v>0</v>
      </c>
      <c r="J5663" s="101"/>
      <c r="K5663" s="101"/>
      <c r="L5663" s="97">
        <f t="shared" si="1744"/>
        <v>0</v>
      </c>
      <c r="M5663" s="101"/>
      <c r="N5663" s="101"/>
      <c r="O5663" s="115"/>
      <c r="P5663" s="35" t="s">
        <v>145</v>
      </c>
      <c r="R5663" s="352">
        <f>L5663-[1]გადასახდელები!L5433</f>
        <v>0</v>
      </c>
    </row>
    <row r="5664" spans="2:18" ht="20.25" hidden="1" customHeight="1">
      <c r="B5664" s="36" t="str">
        <f t="shared" si="1743"/>
        <v>b</v>
      </c>
      <c r="C5664" s="42">
        <v>5</v>
      </c>
      <c r="D5664" s="42"/>
      <c r="F5664" s="343" t="s">
        <v>578</v>
      </c>
      <c r="G5664" s="48" t="s">
        <v>296</v>
      </c>
      <c r="H5664" s="101"/>
      <c r="I5664" s="97">
        <f t="shared" si="1742"/>
        <v>0</v>
      </c>
      <c r="J5664" s="101"/>
      <c r="K5664" s="101"/>
      <c r="L5664" s="97">
        <f t="shared" si="1744"/>
        <v>0</v>
      </c>
      <c r="M5664" s="101"/>
      <c r="N5664" s="101"/>
      <c r="O5664" s="115"/>
      <c r="P5664" s="35" t="s">
        <v>145</v>
      </c>
      <c r="R5664" s="352">
        <f>L5664-[1]გადასახდელები!L5434</f>
        <v>0</v>
      </c>
    </row>
    <row r="5665" spans="2:18" ht="30.75" hidden="1" customHeight="1">
      <c r="B5665" s="36" t="str">
        <f t="shared" si="1743"/>
        <v>b</v>
      </c>
      <c r="C5665" s="42">
        <v>5</v>
      </c>
      <c r="D5665" s="42"/>
      <c r="F5665" s="343" t="s">
        <v>674</v>
      </c>
      <c r="G5665" s="52" t="s">
        <v>297</v>
      </c>
      <c r="H5665" s="101"/>
      <c r="I5665" s="97">
        <f t="shared" si="1742"/>
        <v>0</v>
      </c>
      <c r="J5665" s="101"/>
      <c r="K5665" s="101"/>
      <c r="L5665" s="97">
        <f t="shared" si="1744"/>
        <v>0</v>
      </c>
      <c r="M5665" s="101"/>
      <c r="N5665" s="101"/>
      <c r="O5665" s="115"/>
      <c r="P5665" s="35" t="s">
        <v>145</v>
      </c>
      <c r="R5665" s="352">
        <f>L5665-[1]გადასახდელები!L5435</f>
        <v>0</v>
      </c>
    </row>
    <row r="5666" spans="2:18" ht="20.25" hidden="1" customHeight="1">
      <c r="B5666" s="36" t="str">
        <f t="shared" si="1743"/>
        <v>b</v>
      </c>
      <c r="C5666" s="42">
        <v>5</v>
      </c>
      <c r="D5666" s="42"/>
      <c r="F5666" s="343" t="s">
        <v>579</v>
      </c>
      <c r="G5666" s="48" t="s">
        <v>298</v>
      </c>
      <c r="H5666" s="101"/>
      <c r="I5666" s="97">
        <f t="shared" si="1742"/>
        <v>0</v>
      </c>
      <c r="J5666" s="101"/>
      <c r="K5666" s="101"/>
      <c r="L5666" s="97">
        <f t="shared" si="1744"/>
        <v>0</v>
      </c>
      <c r="M5666" s="101"/>
      <c r="N5666" s="101"/>
      <c r="O5666" s="115"/>
      <c r="P5666" s="35" t="s">
        <v>145</v>
      </c>
      <c r="R5666" s="352">
        <f>L5666-[1]გადასახდელები!L5436</f>
        <v>0</v>
      </c>
    </row>
    <row r="5667" spans="2:18" ht="20.25" hidden="1" customHeight="1">
      <c r="B5667" s="36" t="str">
        <f t="shared" si="1743"/>
        <v>b</v>
      </c>
      <c r="C5667" s="42">
        <v>5</v>
      </c>
      <c r="D5667" s="42"/>
      <c r="F5667" s="343" t="s">
        <v>580</v>
      </c>
      <c r="G5667" s="48" t="s">
        <v>299</v>
      </c>
      <c r="H5667" s="101"/>
      <c r="I5667" s="97">
        <f t="shared" si="1742"/>
        <v>0</v>
      </c>
      <c r="J5667" s="101"/>
      <c r="K5667" s="101"/>
      <c r="L5667" s="97">
        <f t="shared" si="1744"/>
        <v>0</v>
      </c>
      <c r="M5667" s="101"/>
      <c r="N5667" s="101"/>
      <c r="O5667" s="115"/>
      <c r="P5667" s="35" t="s">
        <v>145</v>
      </c>
      <c r="R5667" s="352">
        <f>L5667-[1]გადასახდელები!L5437</f>
        <v>0</v>
      </c>
    </row>
    <row r="5668" spans="2:18" ht="30.75" hidden="1" customHeight="1">
      <c r="B5668" s="36" t="str">
        <f t="shared" si="1743"/>
        <v>b</v>
      </c>
      <c r="C5668" s="42">
        <v>5</v>
      </c>
      <c r="D5668" s="42"/>
      <c r="F5668" s="343" t="s">
        <v>581</v>
      </c>
      <c r="G5668" s="48" t="s">
        <v>300</v>
      </c>
      <c r="H5668" s="101"/>
      <c r="I5668" s="97">
        <f t="shared" ref="I5668:I5731" si="1745">J5668+K5668</f>
        <v>0</v>
      </c>
      <c r="J5668" s="101"/>
      <c r="K5668" s="101"/>
      <c r="L5668" s="97">
        <f t="shared" si="1744"/>
        <v>0</v>
      </c>
      <c r="M5668" s="101"/>
      <c r="N5668" s="101"/>
      <c r="O5668" s="115"/>
      <c r="P5668" s="35" t="s">
        <v>145</v>
      </c>
      <c r="R5668" s="352">
        <f>L5668-[1]გადასახდელები!L5438</f>
        <v>0</v>
      </c>
    </row>
    <row r="5669" spans="2:18" ht="20.25" hidden="1" customHeight="1">
      <c r="B5669" s="36" t="str">
        <f t="shared" si="1743"/>
        <v>b</v>
      </c>
      <c r="C5669" s="42">
        <v>5</v>
      </c>
      <c r="D5669" s="42"/>
      <c r="F5669" s="343" t="s">
        <v>675</v>
      </c>
      <c r="G5669" s="48" t="s">
        <v>301</v>
      </c>
      <c r="H5669" s="101"/>
      <c r="I5669" s="97">
        <f t="shared" si="1745"/>
        <v>0</v>
      </c>
      <c r="J5669" s="101"/>
      <c r="K5669" s="101"/>
      <c r="L5669" s="97">
        <f t="shared" si="1744"/>
        <v>0</v>
      </c>
      <c r="M5669" s="101"/>
      <c r="N5669" s="101"/>
      <c r="O5669" s="115"/>
      <c r="P5669" s="35" t="s">
        <v>145</v>
      </c>
      <c r="R5669" s="352">
        <f>L5669-[1]გადასახდელები!L5439</f>
        <v>0</v>
      </c>
    </row>
    <row r="5670" spans="2:18" ht="20.25" hidden="1" customHeight="1">
      <c r="B5670" s="36" t="str">
        <f t="shared" si="1743"/>
        <v>b</v>
      </c>
      <c r="C5670" s="42">
        <v>5</v>
      </c>
      <c r="D5670" s="42"/>
      <c r="F5670" s="343" t="s">
        <v>582</v>
      </c>
      <c r="G5670" s="48" t="s">
        <v>302</v>
      </c>
      <c r="H5670" s="101"/>
      <c r="I5670" s="97">
        <f t="shared" si="1745"/>
        <v>0</v>
      </c>
      <c r="J5670" s="101"/>
      <c r="K5670" s="101"/>
      <c r="L5670" s="97">
        <f t="shared" si="1744"/>
        <v>0</v>
      </c>
      <c r="M5670" s="101"/>
      <c r="N5670" s="101"/>
      <c r="O5670" s="115"/>
      <c r="P5670" s="35" t="s">
        <v>145</v>
      </c>
      <c r="R5670" s="352">
        <f>L5670-[1]გადასახდელები!L5440</f>
        <v>0</v>
      </c>
    </row>
    <row r="5671" spans="2:18" ht="20.25" hidden="1" customHeight="1">
      <c r="B5671" s="36" t="str">
        <f t="shared" si="1743"/>
        <v>b</v>
      </c>
      <c r="C5671" s="42">
        <v>5</v>
      </c>
      <c r="D5671" s="42"/>
      <c r="F5671" s="343" t="s">
        <v>676</v>
      </c>
      <c r="G5671" s="48" t="s">
        <v>303</v>
      </c>
      <c r="H5671" s="101"/>
      <c r="I5671" s="97">
        <f t="shared" si="1745"/>
        <v>0</v>
      </c>
      <c r="J5671" s="101"/>
      <c r="K5671" s="101"/>
      <c r="L5671" s="97">
        <f t="shared" si="1744"/>
        <v>0</v>
      </c>
      <c r="M5671" s="101"/>
      <c r="N5671" s="101"/>
      <c r="O5671" s="115"/>
      <c r="P5671" s="35" t="s">
        <v>145</v>
      </c>
      <c r="R5671" s="352">
        <f>L5671-[1]გადასახდელები!L5441</f>
        <v>0</v>
      </c>
    </row>
    <row r="5672" spans="2:18" ht="20.25" hidden="1" customHeight="1">
      <c r="B5672" s="36" t="str">
        <f t="shared" si="1743"/>
        <v>b</v>
      </c>
      <c r="C5672" s="42">
        <v>5</v>
      </c>
      <c r="D5672" s="42"/>
      <c r="F5672" s="343" t="s">
        <v>677</v>
      </c>
      <c r="G5672" s="48" t="s">
        <v>304</v>
      </c>
      <c r="H5672" s="101"/>
      <c r="I5672" s="97">
        <f t="shared" si="1745"/>
        <v>0</v>
      </c>
      <c r="J5672" s="101"/>
      <c r="K5672" s="101"/>
      <c r="L5672" s="97">
        <f t="shared" si="1744"/>
        <v>0</v>
      </c>
      <c r="M5672" s="101"/>
      <c r="N5672" s="101"/>
      <c r="O5672" s="115"/>
      <c r="P5672" s="35" t="s">
        <v>145</v>
      </c>
      <c r="R5672" s="352">
        <f>L5672-[1]გადასახდელები!L5442</f>
        <v>0</v>
      </c>
    </row>
    <row r="5673" spans="2:18" ht="20.25" customHeight="1" thickBot="1">
      <c r="B5673" s="36" t="str">
        <f t="shared" si="1743"/>
        <v>a</v>
      </c>
      <c r="C5673" s="42">
        <v>5</v>
      </c>
      <c r="D5673" s="42"/>
      <c r="F5673" s="343" t="s">
        <v>583</v>
      </c>
      <c r="G5673" s="48" t="s">
        <v>305</v>
      </c>
      <c r="H5673" s="101">
        <v>1096.2</v>
      </c>
      <c r="I5673" s="97">
        <f t="shared" si="1745"/>
        <v>1416.2645199999999</v>
      </c>
      <c r="J5673" s="101">
        <f>11.71752+1404.547</f>
        <v>1416.2645199999999</v>
      </c>
      <c r="K5673" s="101"/>
      <c r="L5673" s="97">
        <f t="shared" si="1744"/>
        <v>10.7</v>
      </c>
      <c r="M5673" s="101">
        <v>10.7</v>
      </c>
      <c r="N5673" s="101"/>
      <c r="O5673" s="115"/>
      <c r="P5673" s="35" t="s">
        <v>145</v>
      </c>
      <c r="R5673" s="352">
        <f>L5673-[1]გადასახდელები!L5443</f>
        <v>10.7</v>
      </c>
    </row>
    <row r="5674" spans="2:18" ht="20.25" hidden="1" customHeight="1">
      <c r="B5674" s="36" t="str">
        <f t="shared" si="1743"/>
        <v>b</v>
      </c>
      <c r="C5674" s="42">
        <v>4</v>
      </c>
      <c r="D5674" s="42"/>
      <c r="F5674" s="342" t="s">
        <v>584</v>
      </c>
      <c r="G5674" s="47" t="s">
        <v>306</v>
      </c>
      <c r="H5674" s="93">
        <f>H5675+H5682</f>
        <v>0</v>
      </c>
      <c r="I5674" s="94">
        <f t="shared" si="1745"/>
        <v>0</v>
      </c>
      <c r="J5674" s="93">
        <f>J5675+J5682</f>
        <v>0</v>
      </c>
      <c r="K5674" s="93">
        <f>K5675+K5682</f>
        <v>0</v>
      </c>
      <c r="L5674" s="94">
        <f t="shared" si="1744"/>
        <v>0</v>
      </c>
      <c r="M5674" s="93">
        <f>M5675+M5682</f>
        <v>0</v>
      </c>
      <c r="N5674" s="93">
        <f>N5675+N5682</f>
        <v>0</v>
      </c>
      <c r="O5674" s="82" t="s">
        <v>146</v>
      </c>
      <c r="P5674" s="35" t="s">
        <v>145</v>
      </c>
      <c r="R5674" s="352">
        <f>L5674-[1]გადასახდელები!L5444</f>
        <v>0</v>
      </c>
    </row>
    <row r="5675" spans="2:18" ht="20.25" hidden="1" customHeight="1">
      <c r="B5675" s="36" t="str">
        <f t="shared" si="1743"/>
        <v>b</v>
      </c>
      <c r="C5675" s="42">
        <v>5</v>
      </c>
      <c r="D5675" s="42"/>
      <c r="F5675" s="342" t="s">
        <v>585</v>
      </c>
      <c r="G5675" s="48" t="s">
        <v>307</v>
      </c>
      <c r="H5675" s="96">
        <f>SUM(H5676:H5681)</f>
        <v>0</v>
      </c>
      <c r="I5675" s="97">
        <f t="shared" si="1745"/>
        <v>0</v>
      </c>
      <c r="J5675" s="96">
        <f>SUM(J5676:J5681)</f>
        <v>0</v>
      </c>
      <c r="K5675" s="96">
        <f>SUM(K5676:K5681)</f>
        <v>0</v>
      </c>
      <c r="L5675" s="97">
        <f t="shared" si="1744"/>
        <v>0</v>
      </c>
      <c r="M5675" s="96">
        <f>SUM(M5676:M5681)</f>
        <v>0</v>
      </c>
      <c r="N5675" s="96">
        <f>SUM(N5676:N5681)</f>
        <v>0</v>
      </c>
      <c r="O5675" s="82" t="s">
        <v>146</v>
      </c>
      <c r="P5675" s="35" t="s">
        <v>145</v>
      </c>
      <c r="R5675" s="352">
        <f>L5675-[1]გადასახდელები!L5445</f>
        <v>0</v>
      </c>
    </row>
    <row r="5676" spans="2:18" ht="20.25" hidden="1" customHeight="1">
      <c r="B5676" s="36" t="str">
        <f t="shared" si="1743"/>
        <v>b</v>
      </c>
      <c r="C5676" s="42">
        <v>6</v>
      </c>
      <c r="D5676" s="42"/>
      <c r="F5676" s="343" t="s">
        <v>586</v>
      </c>
      <c r="G5676" s="53" t="s">
        <v>308</v>
      </c>
      <c r="H5676" s="99"/>
      <c r="I5676" s="105">
        <f t="shared" si="1745"/>
        <v>0</v>
      </c>
      <c r="J5676" s="99"/>
      <c r="K5676" s="99"/>
      <c r="L5676" s="105">
        <f t="shared" si="1744"/>
        <v>0</v>
      </c>
      <c r="M5676" s="99"/>
      <c r="N5676" s="99"/>
      <c r="O5676" s="115"/>
      <c r="P5676" s="35" t="s">
        <v>145</v>
      </c>
      <c r="R5676" s="352">
        <f>L5676-[1]გადასახდელები!L5446</f>
        <v>0</v>
      </c>
    </row>
    <row r="5677" spans="2:18" ht="20.25" hidden="1" customHeight="1">
      <c r="B5677" s="36" t="str">
        <f t="shared" ref="B5677:B5740" si="1746">IF(H5677+I5677+L5677&gt;0,"a","b")</f>
        <v>b</v>
      </c>
      <c r="C5677" s="42">
        <v>6</v>
      </c>
      <c r="D5677" s="42"/>
      <c r="F5677" s="343" t="s">
        <v>678</v>
      </c>
      <c r="G5677" s="53" t="s">
        <v>309</v>
      </c>
      <c r="H5677" s="99"/>
      <c r="I5677" s="105">
        <f t="shared" si="1745"/>
        <v>0</v>
      </c>
      <c r="J5677" s="99"/>
      <c r="K5677" s="99"/>
      <c r="L5677" s="105">
        <f t="shared" si="1744"/>
        <v>0</v>
      </c>
      <c r="M5677" s="99"/>
      <c r="N5677" s="99"/>
      <c r="O5677" s="115"/>
      <c r="P5677" s="35" t="s">
        <v>145</v>
      </c>
      <c r="R5677" s="352">
        <f>L5677-[1]გადასახდელები!L5447</f>
        <v>0</v>
      </c>
    </row>
    <row r="5678" spans="2:18" ht="20.25" hidden="1" customHeight="1">
      <c r="B5678" s="36" t="str">
        <f t="shared" si="1746"/>
        <v>b</v>
      </c>
      <c r="C5678" s="42">
        <v>6</v>
      </c>
      <c r="D5678" s="42"/>
      <c r="F5678" s="343" t="s">
        <v>679</v>
      </c>
      <c r="G5678" s="53" t="s">
        <v>310</v>
      </c>
      <c r="H5678" s="99"/>
      <c r="I5678" s="105">
        <f t="shared" si="1745"/>
        <v>0</v>
      </c>
      <c r="J5678" s="99"/>
      <c r="K5678" s="99"/>
      <c r="L5678" s="105">
        <f t="shared" si="1744"/>
        <v>0</v>
      </c>
      <c r="M5678" s="99"/>
      <c r="N5678" s="99"/>
      <c r="O5678" s="115"/>
      <c r="P5678" s="35" t="s">
        <v>145</v>
      </c>
      <c r="R5678" s="352">
        <f>L5678-[1]გადასახდელები!L5448</f>
        <v>0</v>
      </c>
    </row>
    <row r="5679" spans="2:18" ht="20.25" hidden="1" customHeight="1">
      <c r="B5679" s="36" t="str">
        <f t="shared" si="1746"/>
        <v>b</v>
      </c>
      <c r="C5679" s="42">
        <v>6</v>
      </c>
      <c r="D5679" s="42"/>
      <c r="F5679" s="343" t="s">
        <v>680</v>
      </c>
      <c r="G5679" s="53" t="s">
        <v>311</v>
      </c>
      <c r="H5679" s="99"/>
      <c r="I5679" s="105">
        <f t="shared" si="1745"/>
        <v>0</v>
      </c>
      <c r="J5679" s="99"/>
      <c r="K5679" s="99"/>
      <c r="L5679" s="105">
        <f t="shared" si="1744"/>
        <v>0</v>
      </c>
      <c r="M5679" s="99"/>
      <c r="N5679" s="99"/>
      <c r="O5679" s="115"/>
      <c r="P5679" s="35" t="s">
        <v>145</v>
      </c>
      <c r="R5679" s="352">
        <f>L5679-[1]გადასახდელები!L5449</f>
        <v>0</v>
      </c>
    </row>
    <row r="5680" spans="2:18" ht="20.25" hidden="1" customHeight="1">
      <c r="B5680" s="36" t="str">
        <f t="shared" si="1746"/>
        <v>b</v>
      </c>
      <c r="C5680" s="42">
        <v>6</v>
      </c>
      <c r="D5680" s="42"/>
      <c r="F5680" s="343" t="s">
        <v>681</v>
      </c>
      <c r="G5680" s="53" t="s">
        <v>312</v>
      </c>
      <c r="H5680" s="99"/>
      <c r="I5680" s="105">
        <f t="shared" si="1745"/>
        <v>0</v>
      </c>
      <c r="J5680" s="99"/>
      <c r="K5680" s="99"/>
      <c r="L5680" s="105">
        <f t="shared" si="1744"/>
        <v>0</v>
      </c>
      <c r="M5680" s="99"/>
      <c r="N5680" s="99"/>
      <c r="O5680" s="115"/>
      <c r="P5680" s="35" t="s">
        <v>145</v>
      </c>
      <c r="R5680" s="352">
        <f>L5680-[1]გადასახდელები!L5450</f>
        <v>0</v>
      </c>
    </row>
    <row r="5681" spans="2:18" ht="20.25" hidden="1" customHeight="1">
      <c r="B5681" s="36" t="str">
        <f t="shared" si="1746"/>
        <v>b</v>
      </c>
      <c r="C5681" s="42">
        <v>6</v>
      </c>
      <c r="D5681" s="42"/>
      <c r="F5681" s="343" t="s">
        <v>682</v>
      </c>
      <c r="G5681" s="53" t="s">
        <v>313</v>
      </c>
      <c r="H5681" s="99"/>
      <c r="I5681" s="105">
        <f t="shared" si="1745"/>
        <v>0</v>
      </c>
      <c r="J5681" s="99"/>
      <c r="K5681" s="99"/>
      <c r="L5681" s="105">
        <f t="shared" si="1744"/>
        <v>0</v>
      </c>
      <c r="M5681" s="99"/>
      <c r="N5681" s="99"/>
      <c r="O5681" s="115"/>
      <c r="P5681" s="35" t="s">
        <v>145</v>
      </c>
      <c r="R5681" s="352">
        <f>L5681-[1]გადასახდელები!L5451</f>
        <v>0</v>
      </c>
    </row>
    <row r="5682" spans="2:18" ht="20.25" hidden="1" customHeight="1">
      <c r="B5682" s="36" t="str">
        <f t="shared" si="1746"/>
        <v>b</v>
      </c>
      <c r="C5682" s="42">
        <v>5</v>
      </c>
      <c r="D5682" s="42"/>
      <c r="F5682" s="342" t="s">
        <v>587</v>
      </c>
      <c r="G5682" s="48" t="s">
        <v>314</v>
      </c>
      <c r="H5682" s="96">
        <f>SUM(H5683:H5702)</f>
        <v>0</v>
      </c>
      <c r="I5682" s="97">
        <f t="shared" si="1745"/>
        <v>0</v>
      </c>
      <c r="J5682" s="96">
        <f>SUM(J5683:J5702)</f>
        <v>0</v>
      </c>
      <c r="K5682" s="96">
        <f>SUM(K5683:K5702)</f>
        <v>0</v>
      </c>
      <c r="L5682" s="97">
        <f t="shared" si="1744"/>
        <v>0</v>
      </c>
      <c r="M5682" s="96">
        <f>SUM(M5683:M5702)</f>
        <v>0</v>
      </c>
      <c r="N5682" s="96">
        <f>SUM(N5683:N5702)</f>
        <v>0</v>
      </c>
      <c r="O5682" s="82" t="s">
        <v>146</v>
      </c>
      <c r="P5682" s="35" t="s">
        <v>145</v>
      </c>
      <c r="R5682" s="352">
        <f>L5682-[1]გადასახდელები!L5452</f>
        <v>0</v>
      </c>
    </row>
    <row r="5683" spans="2:18" ht="20.25" hidden="1" customHeight="1">
      <c r="B5683" s="36" t="str">
        <f t="shared" si="1746"/>
        <v>b</v>
      </c>
      <c r="C5683" s="42">
        <v>6</v>
      </c>
      <c r="D5683" s="42"/>
      <c r="F5683" s="343" t="s">
        <v>683</v>
      </c>
      <c r="G5683" s="54" t="s">
        <v>315</v>
      </c>
      <c r="H5683" s="116"/>
      <c r="I5683" s="105">
        <f t="shared" si="1745"/>
        <v>0</v>
      </c>
      <c r="J5683" s="116"/>
      <c r="K5683" s="116"/>
      <c r="L5683" s="105">
        <f t="shared" si="1744"/>
        <v>0</v>
      </c>
      <c r="M5683" s="116"/>
      <c r="N5683" s="116"/>
      <c r="P5683" s="35" t="s">
        <v>145</v>
      </c>
      <c r="R5683" s="352">
        <f>L5683-[1]გადასახდელები!L5453</f>
        <v>0</v>
      </c>
    </row>
    <row r="5684" spans="2:18" ht="20.25" hidden="1" customHeight="1">
      <c r="B5684" s="36" t="str">
        <f t="shared" si="1746"/>
        <v>b</v>
      </c>
      <c r="C5684" s="42">
        <v>6</v>
      </c>
      <c r="D5684" s="42"/>
      <c r="F5684" s="343" t="s">
        <v>684</v>
      </c>
      <c r="G5684" s="54" t="s">
        <v>316</v>
      </c>
      <c r="H5684" s="116"/>
      <c r="I5684" s="105">
        <f t="shared" si="1745"/>
        <v>0</v>
      </c>
      <c r="J5684" s="116"/>
      <c r="K5684" s="116"/>
      <c r="L5684" s="105">
        <f t="shared" si="1744"/>
        <v>0</v>
      </c>
      <c r="M5684" s="116"/>
      <c r="N5684" s="116"/>
      <c r="P5684" s="35" t="s">
        <v>145</v>
      </c>
      <c r="R5684" s="352">
        <f>L5684-[1]გადასახდელები!L5454</f>
        <v>0</v>
      </c>
    </row>
    <row r="5685" spans="2:18" ht="30.75" hidden="1" customHeight="1">
      <c r="B5685" s="36" t="str">
        <f t="shared" si="1746"/>
        <v>b</v>
      </c>
      <c r="C5685" s="42">
        <v>6</v>
      </c>
      <c r="D5685" s="42"/>
      <c r="F5685" s="343" t="s">
        <v>588</v>
      </c>
      <c r="G5685" s="54" t="s">
        <v>317</v>
      </c>
      <c r="H5685" s="116"/>
      <c r="I5685" s="105">
        <f t="shared" si="1745"/>
        <v>0</v>
      </c>
      <c r="J5685" s="116"/>
      <c r="K5685" s="116"/>
      <c r="L5685" s="105">
        <f t="shared" si="1744"/>
        <v>0</v>
      </c>
      <c r="M5685" s="116"/>
      <c r="N5685" s="116"/>
      <c r="P5685" s="35" t="s">
        <v>145</v>
      </c>
      <c r="R5685" s="352">
        <f>L5685-[1]გადასახდელები!L5455</f>
        <v>0</v>
      </c>
    </row>
    <row r="5686" spans="2:18" ht="30.75" hidden="1" customHeight="1">
      <c r="B5686" s="36" t="str">
        <f t="shared" si="1746"/>
        <v>b</v>
      </c>
      <c r="C5686" s="42">
        <v>6</v>
      </c>
      <c r="D5686" s="42"/>
      <c r="F5686" s="343" t="s">
        <v>685</v>
      </c>
      <c r="G5686" s="54" t="s">
        <v>318</v>
      </c>
      <c r="H5686" s="116"/>
      <c r="I5686" s="105">
        <f t="shared" si="1745"/>
        <v>0</v>
      </c>
      <c r="J5686" s="116"/>
      <c r="K5686" s="116"/>
      <c r="L5686" s="105">
        <f t="shared" si="1744"/>
        <v>0</v>
      </c>
      <c r="M5686" s="116"/>
      <c r="N5686" s="116"/>
      <c r="P5686" s="35" t="s">
        <v>145</v>
      </c>
      <c r="R5686" s="352">
        <f>L5686-[1]გადასახდელები!L5456</f>
        <v>0</v>
      </c>
    </row>
    <row r="5687" spans="2:18" ht="20.25" hidden="1" customHeight="1">
      <c r="B5687" s="36" t="str">
        <f t="shared" si="1746"/>
        <v>b</v>
      </c>
      <c r="C5687" s="42">
        <v>6</v>
      </c>
      <c r="D5687" s="42"/>
      <c r="F5687" s="343" t="s">
        <v>589</v>
      </c>
      <c r="G5687" s="54" t="s">
        <v>319</v>
      </c>
      <c r="H5687" s="116"/>
      <c r="I5687" s="105">
        <f t="shared" si="1745"/>
        <v>0</v>
      </c>
      <c r="J5687" s="116"/>
      <c r="K5687" s="116"/>
      <c r="L5687" s="105">
        <f t="shared" si="1744"/>
        <v>0</v>
      </c>
      <c r="M5687" s="116"/>
      <c r="N5687" s="116"/>
      <c r="P5687" s="35" t="s">
        <v>145</v>
      </c>
      <c r="R5687" s="352">
        <f>L5687-[1]გადასახდელები!L5457</f>
        <v>0</v>
      </c>
    </row>
    <row r="5688" spans="2:18" ht="20.25" hidden="1" customHeight="1">
      <c r="B5688" s="36" t="str">
        <f t="shared" si="1746"/>
        <v>b</v>
      </c>
      <c r="C5688" s="42">
        <v>6</v>
      </c>
      <c r="D5688" s="42"/>
      <c r="F5688" s="343" t="s">
        <v>686</v>
      </c>
      <c r="G5688" s="54" t="s">
        <v>320</v>
      </c>
      <c r="H5688" s="116"/>
      <c r="I5688" s="105">
        <f t="shared" si="1745"/>
        <v>0</v>
      </c>
      <c r="J5688" s="116"/>
      <c r="K5688" s="116"/>
      <c r="L5688" s="105">
        <f t="shared" si="1744"/>
        <v>0</v>
      </c>
      <c r="M5688" s="116"/>
      <c r="N5688" s="116"/>
      <c r="P5688" s="35" t="s">
        <v>145</v>
      </c>
      <c r="R5688" s="352">
        <f>L5688-[1]გადასახდელები!L5458</f>
        <v>0</v>
      </c>
    </row>
    <row r="5689" spans="2:18" ht="30.75" hidden="1" customHeight="1">
      <c r="B5689" s="36" t="str">
        <f t="shared" si="1746"/>
        <v>b</v>
      </c>
      <c r="C5689" s="42">
        <v>6</v>
      </c>
      <c r="D5689" s="42"/>
      <c r="F5689" s="343" t="s">
        <v>687</v>
      </c>
      <c r="G5689" s="54" t="s">
        <v>321</v>
      </c>
      <c r="H5689" s="116"/>
      <c r="I5689" s="105">
        <f t="shared" si="1745"/>
        <v>0</v>
      </c>
      <c r="J5689" s="116"/>
      <c r="K5689" s="116"/>
      <c r="L5689" s="105">
        <f t="shared" si="1744"/>
        <v>0</v>
      </c>
      <c r="M5689" s="116"/>
      <c r="N5689" s="116"/>
      <c r="P5689" s="35" t="s">
        <v>145</v>
      </c>
      <c r="R5689" s="352">
        <f>L5689-[1]გადასახდელები!L5459</f>
        <v>0</v>
      </c>
    </row>
    <row r="5690" spans="2:18" ht="20.25" hidden="1" customHeight="1">
      <c r="B5690" s="36" t="str">
        <f t="shared" si="1746"/>
        <v>b</v>
      </c>
      <c r="C5690" s="42">
        <v>6</v>
      </c>
      <c r="D5690" s="42"/>
      <c r="F5690" s="343" t="s">
        <v>590</v>
      </c>
      <c r="G5690" s="54" t="s">
        <v>322</v>
      </c>
      <c r="H5690" s="116"/>
      <c r="I5690" s="105">
        <f t="shared" si="1745"/>
        <v>0</v>
      </c>
      <c r="J5690" s="116"/>
      <c r="K5690" s="116"/>
      <c r="L5690" s="105">
        <f t="shared" si="1744"/>
        <v>0</v>
      </c>
      <c r="M5690" s="116"/>
      <c r="N5690" s="116"/>
      <c r="P5690" s="35" t="s">
        <v>145</v>
      </c>
      <c r="R5690" s="352">
        <f>L5690-[1]გადასახდელები!L5460</f>
        <v>0</v>
      </c>
    </row>
    <row r="5691" spans="2:18" ht="20.25" hidden="1" customHeight="1">
      <c r="B5691" s="36" t="str">
        <f t="shared" si="1746"/>
        <v>b</v>
      </c>
      <c r="C5691" s="42">
        <v>6</v>
      </c>
      <c r="D5691" s="42"/>
      <c r="F5691" s="343" t="s">
        <v>688</v>
      </c>
      <c r="G5691" s="54" t="s">
        <v>323</v>
      </c>
      <c r="H5691" s="116"/>
      <c r="I5691" s="105">
        <f t="shared" si="1745"/>
        <v>0</v>
      </c>
      <c r="J5691" s="116"/>
      <c r="K5691" s="116"/>
      <c r="L5691" s="105">
        <f t="shared" si="1744"/>
        <v>0</v>
      </c>
      <c r="M5691" s="116"/>
      <c r="N5691" s="116"/>
      <c r="P5691" s="35" t="s">
        <v>145</v>
      </c>
      <c r="R5691" s="352">
        <f>L5691-[1]გადასახდელები!L5461</f>
        <v>0</v>
      </c>
    </row>
    <row r="5692" spans="2:18" ht="20.25" hidden="1" customHeight="1">
      <c r="B5692" s="36" t="str">
        <f t="shared" si="1746"/>
        <v>b</v>
      </c>
      <c r="C5692" s="42">
        <v>6</v>
      </c>
      <c r="D5692" s="42"/>
      <c r="F5692" s="343" t="s">
        <v>689</v>
      </c>
      <c r="G5692" s="54" t="s">
        <v>324</v>
      </c>
      <c r="H5692" s="116"/>
      <c r="I5692" s="105">
        <f t="shared" si="1745"/>
        <v>0</v>
      </c>
      <c r="J5692" s="116"/>
      <c r="K5692" s="116"/>
      <c r="L5692" s="105">
        <f t="shared" si="1744"/>
        <v>0</v>
      </c>
      <c r="M5692" s="116"/>
      <c r="N5692" s="116"/>
      <c r="P5692" s="35" t="s">
        <v>145</v>
      </c>
      <c r="R5692" s="352">
        <f>L5692-[1]გადასახდელები!L5462</f>
        <v>0</v>
      </c>
    </row>
    <row r="5693" spans="2:18" ht="20.25" hidden="1" customHeight="1">
      <c r="B5693" s="36" t="str">
        <f t="shared" si="1746"/>
        <v>b</v>
      </c>
      <c r="C5693" s="42">
        <v>6</v>
      </c>
      <c r="D5693" s="42"/>
      <c r="F5693" s="343" t="s">
        <v>690</v>
      </c>
      <c r="G5693" s="54" t="s">
        <v>325</v>
      </c>
      <c r="H5693" s="116"/>
      <c r="I5693" s="105">
        <f t="shared" si="1745"/>
        <v>0</v>
      </c>
      <c r="J5693" s="116"/>
      <c r="K5693" s="116"/>
      <c r="L5693" s="105">
        <f t="shared" si="1744"/>
        <v>0</v>
      </c>
      <c r="M5693" s="116"/>
      <c r="N5693" s="116"/>
      <c r="P5693" s="35" t="s">
        <v>145</v>
      </c>
      <c r="R5693" s="352">
        <f>L5693-[1]გადასახდელები!L5463</f>
        <v>0</v>
      </c>
    </row>
    <row r="5694" spans="2:18" ht="20.25" hidden="1" customHeight="1">
      <c r="B5694" s="36" t="str">
        <f t="shared" si="1746"/>
        <v>b</v>
      </c>
      <c r="C5694" s="42">
        <v>6</v>
      </c>
      <c r="D5694" s="42"/>
      <c r="F5694" s="343" t="s">
        <v>691</v>
      </c>
      <c r="G5694" s="54" t="s">
        <v>326</v>
      </c>
      <c r="H5694" s="116"/>
      <c r="I5694" s="105">
        <f t="shared" si="1745"/>
        <v>0</v>
      </c>
      <c r="J5694" s="116"/>
      <c r="K5694" s="116"/>
      <c r="L5694" s="105">
        <f t="shared" si="1744"/>
        <v>0</v>
      </c>
      <c r="M5694" s="116"/>
      <c r="N5694" s="116"/>
      <c r="P5694" s="35" t="s">
        <v>145</v>
      </c>
      <c r="R5694" s="352">
        <f>L5694-[1]გადასახდელები!L5464</f>
        <v>0</v>
      </c>
    </row>
    <row r="5695" spans="2:18" ht="20.25" hidden="1" customHeight="1">
      <c r="B5695" s="36" t="str">
        <f t="shared" si="1746"/>
        <v>b</v>
      </c>
      <c r="C5695" s="42">
        <v>6</v>
      </c>
      <c r="D5695" s="42"/>
      <c r="F5695" s="343" t="s">
        <v>692</v>
      </c>
      <c r="G5695" s="54" t="s">
        <v>327</v>
      </c>
      <c r="H5695" s="116"/>
      <c r="I5695" s="105">
        <f t="shared" si="1745"/>
        <v>0</v>
      </c>
      <c r="J5695" s="116"/>
      <c r="K5695" s="116"/>
      <c r="L5695" s="105">
        <f t="shared" si="1744"/>
        <v>0</v>
      </c>
      <c r="M5695" s="116"/>
      <c r="N5695" s="116"/>
      <c r="P5695" s="35" t="s">
        <v>145</v>
      </c>
      <c r="R5695" s="352">
        <f>L5695-[1]გადასახდელები!L5465</f>
        <v>0</v>
      </c>
    </row>
    <row r="5696" spans="2:18" ht="20.25" hidden="1" customHeight="1">
      <c r="B5696" s="36" t="str">
        <f t="shared" si="1746"/>
        <v>b</v>
      </c>
      <c r="C5696" s="42">
        <v>6</v>
      </c>
      <c r="D5696" s="42"/>
      <c r="F5696" s="343" t="s">
        <v>693</v>
      </c>
      <c r="G5696" s="54" t="s">
        <v>328</v>
      </c>
      <c r="H5696" s="116"/>
      <c r="I5696" s="105">
        <f t="shared" si="1745"/>
        <v>0</v>
      </c>
      <c r="J5696" s="116"/>
      <c r="K5696" s="116"/>
      <c r="L5696" s="105">
        <f t="shared" si="1744"/>
        <v>0</v>
      </c>
      <c r="M5696" s="116"/>
      <c r="N5696" s="116"/>
      <c r="P5696" s="35" t="s">
        <v>145</v>
      </c>
      <c r="R5696" s="352">
        <f>L5696-[1]გადასახდელები!L5466</f>
        <v>0</v>
      </c>
    </row>
    <row r="5697" spans="2:18" ht="20.25" hidden="1" customHeight="1">
      <c r="B5697" s="36" t="str">
        <f t="shared" si="1746"/>
        <v>b</v>
      </c>
      <c r="C5697" s="42">
        <v>6</v>
      </c>
      <c r="D5697" s="42"/>
      <c r="F5697" s="343" t="s">
        <v>694</v>
      </c>
      <c r="G5697" s="54" t="s">
        <v>329</v>
      </c>
      <c r="H5697" s="116"/>
      <c r="I5697" s="105">
        <f t="shared" si="1745"/>
        <v>0</v>
      </c>
      <c r="J5697" s="116"/>
      <c r="K5697" s="116"/>
      <c r="L5697" s="105">
        <f t="shared" si="1744"/>
        <v>0</v>
      </c>
      <c r="M5697" s="116"/>
      <c r="N5697" s="116"/>
      <c r="P5697" s="35" t="s">
        <v>145</v>
      </c>
      <c r="R5697" s="352">
        <f>L5697-[1]გადასახდელები!L5467</f>
        <v>0</v>
      </c>
    </row>
    <row r="5698" spans="2:18" ht="20.25" hidden="1" customHeight="1">
      <c r="B5698" s="36" t="str">
        <f t="shared" si="1746"/>
        <v>b</v>
      </c>
      <c r="C5698" s="42">
        <v>6</v>
      </c>
      <c r="D5698" s="42"/>
      <c r="F5698" s="343" t="s">
        <v>695</v>
      </c>
      <c r="G5698" s="54" t="s">
        <v>330</v>
      </c>
      <c r="H5698" s="116"/>
      <c r="I5698" s="105">
        <f t="shared" si="1745"/>
        <v>0</v>
      </c>
      <c r="J5698" s="116"/>
      <c r="K5698" s="116"/>
      <c r="L5698" s="105">
        <f t="shared" si="1744"/>
        <v>0</v>
      </c>
      <c r="M5698" s="116"/>
      <c r="N5698" s="116"/>
      <c r="P5698" s="35" t="s">
        <v>145</v>
      </c>
      <c r="R5698" s="352">
        <f>L5698-[1]გადასახდელები!L5468</f>
        <v>0</v>
      </c>
    </row>
    <row r="5699" spans="2:18" ht="20.25" hidden="1" customHeight="1">
      <c r="B5699" s="36" t="str">
        <f t="shared" si="1746"/>
        <v>b</v>
      </c>
      <c r="C5699" s="42">
        <v>6</v>
      </c>
      <c r="D5699" s="42"/>
      <c r="F5699" s="343" t="s">
        <v>696</v>
      </c>
      <c r="G5699" s="54" t="s">
        <v>331</v>
      </c>
      <c r="H5699" s="116"/>
      <c r="I5699" s="105">
        <f t="shared" si="1745"/>
        <v>0</v>
      </c>
      <c r="J5699" s="116"/>
      <c r="K5699" s="116"/>
      <c r="L5699" s="105">
        <f t="shared" si="1744"/>
        <v>0</v>
      </c>
      <c r="M5699" s="116"/>
      <c r="N5699" s="116"/>
      <c r="P5699" s="35" t="s">
        <v>145</v>
      </c>
      <c r="R5699" s="352">
        <f>L5699-[1]გადასახდელები!L5469</f>
        <v>0</v>
      </c>
    </row>
    <row r="5700" spans="2:18" ht="20.25" hidden="1" customHeight="1">
      <c r="B5700" s="36" t="str">
        <f t="shared" si="1746"/>
        <v>b</v>
      </c>
      <c r="C5700" s="42">
        <v>6</v>
      </c>
      <c r="D5700" s="42"/>
      <c r="F5700" s="343" t="s">
        <v>697</v>
      </c>
      <c r="G5700" s="55" t="s">
        <v>332</v>
      </c>
      <c r="H5700" s="116"/>
      <c r="I5700" s="105">
        <f t="shared" si="1745"/>
        <v>0</v>
      </c>
      <c r="J5700" s="116"/>
      <c r="K5700" s="116"/>
      <c r="L5700" s="105">
        <f t="shared" si="1744"/>
        <v>0</v>
      </c>
      <c r="M5700" s="116"/>
      <c r="N5700" s="116"/>
      <c r="P5700" s="35" t="s">
        <v>145</v>
      </c>
      <c r="R5700" s="352">
        <f>L5700-[1]გადასახდელები!L5470</f>
        <v>0</v>
      </c>
    </row>
    <row r="5701" spans="2:18" ht="20.25" hidden="1" customHeight="1">
      <c r="B5701" s="36" t="str">
        <f t="shared" si="1746"/>
        <v>b</v>
      </c>
      <c r="C5701" s="42">
        <v>6</v>
      </c>
      <c r="D5701" s="42"/>
      <c r="F5701" s="343" t="s">
        <v>698</v>
      </c>
      <c r="G5701" s="54" t="s">
        <v>333</v>
      </c>
      <c r="H5701" s="116"/>
      <c r="I5701" s="105">
        <f t="shared" si="1745"/>
        <v>0</v>
      </c>
      <c r="J5701" s="116"/>
      <c r="K5701" s="116"/>
      <c r="L5701" s="105">
        <f t="shared" si="1744"/>
        <v>0</v>
      </c>
      <c r="M5701" s="116"/>
      <c r="N5701" s="116"/>
      <c r="P5701" s="35" t="s">
        <v>145</v>
      </c>
      <c r="R5701" s="352">
        <f>L5701-[1]გადასახდელები!L5471</f>
        <v>0</v>
      </c>
    </row>
    <row r="5702" spans="2:18" ht="30.75" hidden="1" customHeight="1">
      <c r="B5702" s="36" t="str">
        <f t="shared" si="1746"/>
        <v>b</v>
      </c>
      <c r="C5702" s="42">
        <v>6</v>
      </c>
      <c r="D5702" s="42"/>
      <c r="F5702" s="343" t="s">
        <v>591</v>
      </c>
      <c r="G5702" s="54" t="s">
        <v>334</v>
      </c>
      <c r="H5702" s="116"/>
      <c r="I5702" s="105">
        <f t="shared" si="1745"/>
        <v>0</v>
      </c>
      <c r="J5702" s="116"/>
      <c r="K5702" s="116"/>
      <c r="L5702" s="105">
        <f t="shared" si="1744"/>
        <v>0</v>
      </c>
      <c r="M5702" s="116"/>
      <c r="N5702" s="116"/>
      <c r="P5702" s="35" t="s">
        <v>145</v>
      </c>
      <c r="R5702" s="352">
        <f>L5702-[1]გადასახდელები!L5472</f>
        <v>0</v>
      </c>
    </row>
    <row r="5703" spans="2:18" ht="20.25" hidden="1" customHeight="1">
      <c r="B5703" s="36" t="str">
        <f t="shared" si="1746"/>
        <v>b</v>
      </c>
      <c r="C5703" s="42">
        <v>4</v>
      </c>
      <c r="D5703" s="42"/>
      <c r="F5703" s="342" t="s">
        <v>699</v>
      </c>
      <c r="G5703" s="47" t="s">
        <v>335</v>
      </c>
      <c r="H5703" s="93">
        <f>H5704+H5705</f>
        <v>0</v>
      </c>
      <c r="I5703" s="94">
        <f t="shared" si="1745"/>
        <v>0</v>
      </c>
      <c r="J5703" s="93">
        <f>J5704+J5705</f>
        <v>0</v>
      </c>
      <c r="K5703" s="93">
        <f>K5704+K5705</f>
        <v>0</v>
      </c>
      <c r="L5703" s="94">
        <f t="shared" si="1744"/>
        <v>0</v>
      </c>
      <c r="M5703" s="93">
        <f>M5704+M5705</f>
        <v>0</v>
      </c>
      <c r="N5703" s="93">
        <f>N5704+N5705</f>
        <v>0</v>
      </c>
      <c r="O5703" s="82" t="s">
        <v>146</v>
      </c>
      <c r="P5703" s="35" t="s">
        <v>145</v>
      </c>
      <c r="R5703" s="352">
        <f>L5703-[1]გადასახდელები!L5473</f>
        <v>0</v>
      </c>
    </row>
    <row r="5704" spans="2:18" ht="20.25" hidden="1" customHeight="1">
      <c r="B5704" s="36" t="str">
        <f t="shared" si="1746"/>
        <v>b</v>
      </c>
      <c r="C5704" s="42">
        <v>5</v>
      </c>
      <c r="D5704" s="42"/>
      <c r="F5704" s="343" t="s">
        <v>700</v>
      </c>
      <c r="G5704" s="48" t="s">
        <v>336</v>
      </c>
      <c r="H5704" s="101"/>
      <c r="I5704" s="97">
        <f t="shared" si="1745"/>
        <v>0</v>
      </c>
      <c r="J5704" s="101"/>
      <c r="K5704" s="101"/>
      <c r="L5704" s="97">
        <f t="shared" si="1744"/>
        <v>0</v>
      </c>
      <c r="M5704" s="101"/>
      <c r="N5704" s="101"/>
      <c r="O5704" s="115"/>
      <c r="P5704" s="35" t="s">
        <v>145</v>
      </c>
      <c r="R5704" s="352">
        <f>L5704-[1]გადასახდელები!L5474</f>
        <v>0</v>
      </c>
    </row>
    <row r="5705" spans="2:18" ht="20.25" hidden="1" customHeight="1">
      <c r="B5705" s="36" t="str">
        <f t="shared" si="1746"/>
        <v>b</v>
      </c>
      <c r="C5705" s="42">
        <v>5</v>
      </c>
      <c r="D5705" s="42"/>
      <c r="F5705" s="342" t="s">
        <v>701</v>
      </c>
      <c r="G5705" s="48" t="s">
        <v>337</v>
      </c>
      <c r="H5705" s="119">
        <f>H5706+H5707</f>
        <v>0</v>
      </c>
      <c r="I5705" s="105">
        <f t="shared" si="1745"/>
        <v>0</v>
      </c>
      <c r="J5705" s="119">
        <f>J5706+J5707</f>
        <v>0</v>
      </c>
      <c r="K5705" s="119">
        <f>K5706+K5707</f>
        <v>0</v>
      </c>
      <c r="L5705" s="105">
        <f t="shared" si="1744"/>
        <v>0</v>
      </c>
      <c r="M5705" s="119">
        <f>M5706+M5707</f>
        <v>0</v>
      </c>
      <c r="N5705" s="119">
        <f>N5706+N5707</f>
        <v>0</v>
      </c>
      <c r="O5705" s="82" t="s">
        <v>146</v>
      </c>
      <c r="P5705" s="35" t="s">
        <v>145</v>
      </c>
      <c r="R5705" s="352">
        <f>L5705-[1]გადასახდელები!L5475</f>
        <v>0</v>
      </c>
    </row>
    <row r="5706" spans="2:18" ht="20.25" hidden="1" customHeight="1">
      <c r="B5706" s="36" t="str">
        <f t="shared" si="1746"/>
        <v>b</v>
      </c>
      <c r="C5706" s="42">
        <v>6</v>
      </c>
      <c r="D5706" s="42"/>
      <c r="F5706" s="343" t="s">
        <v>702</v>
      </c>
      <c r="G5706" s="54" t="s">
        <v>338</v>
      </c>
      <c r="H5706" s="116"/>
      <c r="I5706" s="105">
        <f t="shared" si="1745"/>
        <v>0</v>
      </c>
      <c r="J5706" s="116"/>
      <c r="K5706" s="116"/>
      <c r="L5706" s="105">
        <f t="shared" si="1744"/>
        <v>0</v>
      </c>
      <c r="M5706" s="116"/>
      <c r="N5706" s="116"/>
      <c r="P5706" s="35" t="s">
        <v>145</v>
      </c>
      <c r="R5706" s="352">
        <f>L5706-[1]გადასახდელები!L5476</f>
        <v>0</v>
      </c>
    </row>
    <row r="5707" spans="2:18" ht="20.25" hidden="1" customHeight="1">
      <c r="B5707" s="36" t="str">
        <f t="shared" si="1746"/>
        <v>b</v>
      </c>
      <c r="C5707" s="42">
        <v>6</v>
      </c>
      <c r="D5707" s="42"/>
      <c r="F5707" s="343" t="s">
        <v>703</v>
      </c>
      <c r="G5707" s="54" t="s">
        <v>339</v>
      </c>
      <c r="H5707" s="116"/>
      <c r="I5707" s="105">
        <f t="shared" si="1745"/>
        <v>0</v>
      </c>
      <c r="J5707" s="116"/>
      <c r="K5707" s="116"/>
      <c r="L5707" s="105">
        <f t="shared" si="1744"/>
        <v>0</v>
      </c>
      <c r="M5707" s="116"/>
      <c r="N5707" s="116"/>
      <c r="P5707" s="35" t="s">
        <v>145</v>
      </c>
      <c r="R5707" s="352">
        <f>L5707-[1]გადასახდელები!L5477</f>
        <v>0</v>
      </c>
    </row>
    <row r="5708" spans="2:18" ht="30.75" hidden="1" customHeight="1">
      <c r="B5708" s="36" t="str">
        <f t="shared" si="1746"/>
        <v>b</v>
      </c>
      <c r="C5708" s="42">
        <v>3</v>
      </c>
      <c r="D5708" s="42"/>
      <c r="F5708" s="342" t="s">
        <v>704</v>
      </c>
      <c r="G5708" s="51" t="s">
        <v>340</v>
      </c>
      <c r="H5708" s="89">
        <f>H5709+H5710</f>
        <v>0</v>
      </c>
      <c r="I5708" s="90">
        <f t="shared" si="1745"/>
        <v>0</v>
      </c>
      <c r="J5708" s="89">
        <f>J5709+J5710</f>
        <v>0</v>
      </c>
      <c r="K5708" s="89">
        <f>K5709+K5710</f>
        <v>0</v>
      </c>
      <c r="L5708" s="90">
        <f t="shared" si="1744"/>
        <v>0</v>
      </c>
      <c r="M5708" s="89">
        <f>M5709+M5710</f>
        <v>0</v>
      </c>
      <c r="N5708" s="89">
        <f>N5709+N5710</f>
        <v>0</v>
      </c>
      <c r="O5708" s="82" t="s">
        <v>146</v>
      </c>
      <c r="P5708" s="35" t="s">
        <v>145</v>
      </c>
      <c r="R5708" s="352">
        <f>L5708-[1]გადასახდელები!L5478</f>
        <v>0</v>
      </c>
    </row>
    <row r="5709" spans="2:18" ht="30.75" hidden="1" customHeight="1">
      <c r="B5709" s="36" t="str">
        <f t="shared" si="1746"/>
        <v>b</v>
      </c>
      <c r="C5709" s="42">
        <v>4</v>
      </c>
      <c r="D5709" s="42"/>
      <c r="F5709" s="343" t="s">
        <v>705</v>
      </c>
      <c r="G5709" s="47" t="s">
        <v>341</v>
      </c>
      <c r="H5709" s="103"/>
      <c r="I5709" s="94">
        <f t="shared" si="1745"/>
        <v>0</v>
      </c>
      <c r="J5709" s="103"/>
      <c r="K5709" s="103"/>
      <c r="L5709" s="94">
        <f t="shared" si="1744"/>
        <v>0</v>
      </c>
      <c r="M5709" s="103"/>
      <c r="N5709" s="103"/>
      <c r="P5709" s="35" t="s">
        <v>145</v>
      </c>
      <c r="R5709" s="352">
        <f>L5709-[1]გადასახდელები!L5479</f>
        <v>0</v>
      </c>
    </row>
    <row r="5710" spans="2:18" ht="30.75" hidden="1" customHeight="1">
      <c r="B5710" s="36" t="str">
        <f t="shared" si="1746"/>
        <v>b</v>
      </c>
      <c r="C5710" s="42">
        <v>4</v>
      </c>
      <c r="D5710" s="42"/>
      <c r="F5710" s="342" t="s">
        <v>706</v>
      </c>
      <c r="G5710" s="47" t="s">
        <v>342</v>
      </c>
      <c r="H5710" s="93">
        <f>H5711+H5712+H5713+H5714</f>
        <v>0</v>
      </c>
      <c r="I5710" s="94">
        <f t="shared" si="1745"/>
        <v>0</v>
      </c>
      <c r="J5710" s="93">
        <f>J5711+J5712+J5713+J5714</f>
        <v>0</v>
      </c>
      <c r="K5710" s="93">
        <f>K5711+K5712+K5713+K5714</f>
        <v>0</v>
      </c>
      <c r="L5710" s="94">
        <f t="shared" si="1744"/>
        <v>0</v>
      </c>
      <c r="M5710" s="93">
        <f>M5711+M5712+M5713+M5714</f>
        <v>0</v>
      </c>
      <c r="N5710" s="93">
        <f>N5711+N5712+N5713+N5714</f>
        <v>0</v>
      </c>
      <c r="O5710" s="82" t="s">
        <v>146</v>
      </c>
      <c r="P5710" s="35" t="s">
        <v>145</v>
      </c>
      <c r="R5710" s="352">
        <f>L5710-[1]გადასახდელები!L5480</f>
        <v>0</v>
      </c>
    </row>
    <row r="5711" spans="2:18" ht="30.75" hidden="1" customHeight="1">
      <c r="B5711" s="36" t="str">
        <f t="shared" si="1746"/>
        <v>b</v>
      </c>
      <c r="C5711" s="42">
        <v>5</v>
      </c>
      <c r="D5711" s="42"/>
      <c r="F5711" s="343" t="s">
        <v>707</v>
      </c>
      <c r="G5711" s="48" t="s">
        <v>343</v>
      </c>
      <c r="H5711" s="101"/>
      <c r="I5711" s="97">
        <f t="shared" si="1745"/>
        <v>0</v>
      </c>
      <c r="J5711" s="101"/>
      <c r="K5711" s="101"/>
      <c r="L5711" s="97">
        <f t="shared" si="1744"/>
        <v>0</v>
      </c>
      <c r="M5711" s="101"/>
      <c r="N5711" s="101"/>
      <c r="P5711" s="35" t="s">
        <v>145</v>
      </c>
      <c r="R5711" s="352">
        <f>L5711-[1]გადასახდელები!L5481</f>
        <v>0</v>
      </c>
    </row>
    <row r="5712" spans="2:18" ht="20.25" hidden="1" customHeight="1">
      <c r="B5712" s="36" t="str">
        <f t="shared" si="1746"/>
        <v>b</v>
      </c>
      <c r="C5712" s="42">
        <v>5</v>
      </c>
      <c r="D5712" s="42"/>
      <c r="F5712" s="343" t="s">
        <v>708</v>
      </c>
      <c r="G5712" s="48" t="s">
        <v>344</v>
      </c>
      <c r="H5712" s="101"/>
      <c r="I5712" s="97">
        <f t="shared" si="1745"/>
        <v>0</v>
      </c>
      <c r="J5712" s="101"/>
      <c r="K5712" s="101"/>
      <c r="L5712" s="97">
        <f t="shared" si="1744"/>
        <v>0</v>
      </c>
      <c r="M5712" s="101"/>
      <c r="N5712" s="101"/>
      <c r="P5712" s="35" t="s">
        <v>145</v>
      </c>
      <c r="R5712" s="352">
        <f>L5712-[1]გადასახდელები!L5482</f>
        <v>0</v>
      </c>
    </row>
    <row r="5713" spans="2:18" ht="20.25" hidden="1" customHeight="1">
      <c r="B5713" s="36" t="str">
        <f t="shared" si="1746"/>
        <v>b</v>
      </c>
      <c r="C5713" s="42">
        <v>5</v>
      </c>
      <c r="D5713" s="42"/>
      <c r="F5713" s="343" t="s">
        <v>709</v>
      </c>
      <c r="G5713" s="48" t="s">
        <v>345</v>
      </c>
      <c r="H5713" s="101"/>
      <c r="I5713" s="97">
        <f t="shared" si="1745"/>
        <v>0</v>
      </c>
      <c r="J5713" s="101"/>
      <c r="K5713" s="101"/>
      <c r="L5713" s="97">
        <f t="shared" si="1744"/>
        <v>0</v>
      </c>
      <c r="M5713" s="101"/>
      <c r="N5713" s="101"/>
      <c r="P5713" s="35" t="s">
        <v>145</v>
      </c>
      <c r="R5713" s="352">
        <f>L5713-[1]გადასახდელები!L5483</f>
        <v>0</v>
      </c>
    </row>
    <row r="5714" spans="2:18" ht="20.25" hidden="1" customHeight="1">
      <c r="B5714" s="36" t="str">
        <f t="shared" si="1746"/>
        <v>b</v>
      </c>
      <c r="C5714" s="42">
        <v>5</v>
      </c>
      <c r="D5714" s="42"/>
      <c r="F5714" s="343" t="s">
        <v>710</v>
      </c>
      <c r="G5714" s="48" t="s">
        <v>214</v>
      </c>
      <c r="H5714" s="101"/>
      <c r="I5714" s="97">
        <f t="shared" si="1745"/>
        <v>0</v>
      </c>
      <c r="J5714" s="101"/>
      <c r="K5714" s="101"/>
      <c r="L5714" s="97">
        <f t="shared" si="1744"/>
        <v>0</v>
      </c>
      <c r="M5714" s="101"/>
      <c r="N5714" s="101"/>
      <c r="P5714" s="35" t="s">
        <v>145</v>
      </c>
      <c r="R5714" s="352">
        <f>L5714-[1]გადასახდელები!L5484</f>
        <v>0</v>
      </c>
    </row>
    <row r="5715" spans="2:18" ht="20.25" hidden="1" customHeight="1">
      <c r="B5715" s="36" t="str">
        <f t="shared" si="1746"/>
        <v>b</v>
      </c>
      <c r="C5715" s="42">
        <v>3</v>
      </c>
      <c r="D5715" s="42"/>
      <c r="F5715" s="343" t="s">
        <v>711</v>
      </c>
      <c r="G5715" s="51" t="s">
        <v>346</v>
      </c>
      <c r="H5715" s="111"/>
      <c r="I5715" s="90">
        <f t="shared" si="1745"/>
        <v>0</v>
      </c>
      <c r="J5715" s="111"/>
      <c r="K5715" s="111"/>
      <c r="L5715" s="90">
        <f t="shared" si="1744"/>
        <v>0</v>
      </c>
      <c r="M5715" s="111"/>
      <c r="N5715" s="111"/>
      <c r="P5715" s="35" t="s">
        <v>145</v>
      </c>
      <c r="R5715" s="352">
        <f>L5715-[1]გადასახდელები!L5485</f>
        <v>0</v>
      </c>
    </row>
    <row r="5716" spans="2:18" ht="20.25" hidden="1" customHeight="1">
      <c r="B5716" s="36" t="str">
        <f t="shared" si="1746"/>
        <v>b</v>
      </c>
      <c r="C5716" s="42">
        <v>3</v>
      </c>
      <c r="D5716" s="42"/>
      <c r="F5716" s="342" t="s">
        <v>712</v>
      </c>
      <c r="G5716" s="51" t="s">
        <v>347</v>
      </c>
      <c r="H5716" s="89">
        <f>H5717+H5718+H5719+H5722</f>
        <v>0</v>
      </c>
      <c r="I5716" s="90">
        <f t="shared" si="1745"/>
        <v>0</v>
      </c>
      <c r="J5716" s="89">
        <f>J5717+J5718+J5719+J5722</f>
        <v>0</v>
      </c>
      <c r="K5716" s="89">
        <f>K5717+K5718+K5719+K5722</f>
        <v>0</v>
      </c>
      <c r="L5716" s="90">
        <f t="shared" si="1744"/>
        <v>0</v>
      </c>
      <c r="M5716" s="89">
        <f>M5717+M5718+M5719+M5722</f>
        <v>0</v>
      </c>
      <c r="N5716" s="89">
        <f>N5717+N5718+N5719+N5722</f>
        <v>0</v>
      </c>
      <c r="O5716" s="82" t="s">
        <v>146</v>
      </c>
      <c r="P5716" s="35" t="s">
        <v>145</v>
      </c>
      <c r="R5716" s="352">
        <f>L5716-[1]გადასახდელები!L5486</f>
        <v>0</v>
      </c>
    </row>
    <row r="5717" spans="2:18" ht="30.75" hidden="1" customHeight="1">
      <c r="B5717" s="36" t="str">
        <f t="shared" si="1746"/>
        <v>b</v>
      </c>
      <c r="C5717" s="42">
        <v>4</v>
      </c>
      <c r="D5717" s="42"/>
      <c r="F5717" s="343" t="s">
        <v>713</v>
      </c>
      <c r="G5717" s="47" t="s">
        <v>348</v>
      </c>
      <c r="H5717" s="103"/>
      <c r="I5717" s="94">
        <f t="shared" si="1745"/>
        <v>0</v>
      </c>
      <c r="J5717" s="103"/>
      <c r="K5717" s="103"/>
      <c r="L5717" s="94">
        <f t="shared" ref="L5717:L5781" si="1747">M5717+N5717</f>
        <v>0</v>
      </c>
      <c r="M5717" s="103"/>
      <c r="N5717" s="103"/>
      <c r="O5717" s="115"/>
      <c r="P5717" s="35" t="s">
        <v>145</v>
      </c>
      <c r="R5717" s="352">
        <f>L5717-[1]გადასახდელები!L5487</f>
        <v>0</v>
      </c>
    </row>
    <row r="5718" spans="2:18" ht="20.25" hidden="1" customHeight="1">
      <c r="B5718" s="36" t="str">
        <f t="shared" si="1746"/>
        <v>b</v>
      </c>
      <c r="C5718" s="42">
        <v>4</v>
      </c>
      <c r="D5718" s="42"/>
      <c r="F5718" s="343" t="s">
        <v>714</v>
      </c>
      <c r="G5718" s="47" t="s">
        <v>349</v>
      </c>
      <c r="H5718" s="103"/>
      <c r="I5718" s="94">
        <f t="shared" si="1745"/>
        <v>0</v>
      </c>
      <c r="J5718" s="103"/>
      <c r="K5718" s="103"/>
      <c r="L5718" s="94">
        <f t="shared" si="1747"/>
        <v>0</v>
      </c>
      <c r="M5718" s="103"/>
      <c r="N5718" s="103"/>
      <c r="O5718" s="115"/>
      <c r="P5718" s="35" t="s">
        <v>145</v>
      </c>
      <c r="R5718" s="352">
        <f>L5718-[1]გადასახდელები!L5488</f>
        <v>0</v>
      </c>
    </row>
    <row r="5719" spans="2:18" ht="20.25" hidden="1" customHeight="1">
      <c r="B5719" s="36" t="str">
        <f t="shared" si="1746"/>
        <v>b</v>
      </c>
      <c r="C5719" s="42">
        <v>4</v>
      </c>
      <c r="D5719" s="42"/>
      <c r="F5719" s="342" t="s">
        <v>715</v>
      </c>
      <c r="G5719" s="47" t="s">
        <v>350</v>
      </c>
      <c r="H5719" s="93">
        <f>H5720+H5721</f>
        <v>0</v>
      </c>
      <c r="I5719" s="94">
        <f t="shared" si="1745"/>
        <v>0</v>
      </c>
      <c r="J5719" s="93">
        <f>J5720+J5721</f>
        <v>0</v>
      </c>
      <c r="K5719" s="93">
        <f>K5720+K5721</f>
        <v>0</v>
      </c>
      <c r="L5719" s="94">
        <f t="shared" si="1747"/>
        <v>0</v>
      </c>
      <c r="M5719" s="93">
        <f>M5720+M5721</f>
        <v>0</v>
      </c>
      <c r="N5719" s="93">
        <f>N5720+N5721</f>
        <v>0</v>
      </c>
      <c r="O5719" s="82" t="s">
        <v>146</v>
      </c>
      <c r="P5719" s="35" t="s">
        <v>145</v>
      </c>
      <c r="R5719" s="352">
        <f>L5719-[1]გადასახდელები!L5489</f>
        <v>0</v>
      </c>
    </row>
    <row r="5720" spans="2:18" ht="30.75" hidden="1" customHeight="1">
      <c r="B5720" s="36" t="str">
        <f t="shared" si="1746"/>
        <v>b</v>
      </c>
      <c r="C5720" s="42">
        <v>5</v>
      </c>
      <c r="D5720" s="42"/>
      <c r="F5720" s="343" t="s">
        <v>716</v>
      </c>
      <c r="G5720" s="48" t="s">
        <v>351</v>
      </c>
      <c r="H5720" s="101"/>
      <c r="I5720" s="97">
        <f t="shared" si="1745"/>
        <v>0</v>
      </c>
      <c r="J5720" s="101"/>
      <c r="K5720" s="101"/>
      <c r="L5720" s="97">
        <f t="shared" si="1747"/>
        <v>0</v>
      </c>
      <c r="M5720" s="101"/>
      <c r="N5720" s="101"/>
      <c r="P5720" s="35" t="s">
        <v>145</v>
      </c>
      <c r="R5720" s="352">
        <f>L5720-[1]გადასახდელები!L5490</f>
        <v>0</v>
      </c>
    </row>
    <row r="5721" spans="2:18" ht="20.25" hidden="1" customHeight="1">
      <c r="B5721" s="36" t="str">
        <f t="shared" si="1746"/>
        <v>b</v>
      </c>
      <c r="C5721" s="42">
        <v>5</v>
      </c>
      <c r="D5721" s="42"/>
      <c r="F5721" s="343" t="s">
        <v>717</v>
      </c>
      <c r="G5721" s="48" t="s">
        <v>352</v>
      </c>
      <c r="H5721" s="101"/>
      <c r="I5721" s="97">
        <f t="shared" si="1745"/>
        <v>0</v>
      </c>
      <c r="J5721" s="101"/>
      <c r="K5721" s="101"/>
      <c r="L5721" s="97">
        <f t="shared" si="1747"/>
        <v>0</v>
      </c>
      <c r="M5721" s="101"/>
      <c r="N5721" s="101"/>
      <c r="P5721" s="35" t="s">
        <v>145</v>
      </c>
      <c r="R5721" s="352">
        <f>L5721-[1]გადასახდელები!L5491</f>
        <v>0</v>
      </c>
    </row>
    <row r="5722" spans="2:18" ht="20.25" hidden="1" customHeight="1">
      <c r="B5722" s="36" t="str">
        <f t="shared" si="1746"/>
        <v>b</v>
      </c>
      <c r="C5722" s="42">
        <v>4</v>
      </c>
      <c r="D5722" s="42"/>
      <c r="F5722" s="343" t="s">
        <v>718</v>
      </c>
      <c r="G5722" s="47" t="s">
        <v>353</v>
      </c>
      <c r="H5722" s="103"/>
      <c r="I5722" s="94">
        <f t="shared" si="1745"/>
        <v>0</v>
      </c>
      <c r="J5722" s="103"/>
      <c r="K5722" s="103"/>
      <c r="L5722" s="94">
        <f t="shared" si="1747"/>
        <v>0</v>
      </c>
      <c r="M5722" s="103"/>
      <c r="N5722" s="103"/>
      <c r="P5722" s="35" t="s">
        <v>145</v>
      </c>
      <c r="R5722" s="352">
        <f>L5722-[1]გადასახდელები!L5492</f>
        <v>0</v>
      </c>
    </row>
    <row r="5723" spans="2:18" ht="20.25" hidden="1" customHeight="1">
      <c r="B5723" s="36" t="str">
        <f t="shared" si="1746"/>
        <v>b</v>
      </c>
      <c r="C5723" s="42">
        <v>2</v>
      </c>
      <c r="D5723" s="42"/>
      <c r="F5723" s="30"/>
      <c r="G5723" s="60" t="s">
        <v>354</v>
      </c>
      <c r="H5723" s="86">
        <f>H5724+H5731+H5738</f>
        <v>0</v>
      </c>
      <c r="I5723" s="87">
        <f t="shared" si="1745"/>
        <v>0</v>
      </c>
      <c r="J5723" s="86">
        <f>J5724+J5731+J5738</f>
        <v>0</v>
      </c>
      <c r="K5723" s="86">
        <f>K5724+K5731+K5738</f>
        <v>0</v>
      </c>
      <c r="L5723" s="87">
        <f t="shared" si="1747"/>
        <v>0</v>
      </c>
      <c r="M5723" s="86">
        <f>M5724+M5731+M5738</f>
        <v>0</v>
      </c>
      <c r="N5723" s="86">
        <f>N5724+N5731+N5738</f>
        <v>0</v>
      </c>
      <c r="O5723" s="82" t="s">
        <v>146</v>
      </c>
      <c r="R5723" s="352">
        <f>L5723-[1]გადასახდელები!L5493</f>
        <v>0</v>
      </c>
    </row>
    <row r="5724" spans="2:18" ht="20.25" hidden="1" customHeight="1">
      <c r="B5724" s="36" t="str">
        <f t="shared" si="1746"/>
        <v>b</v>
      </c>
      <c r="C5724" s="42">
        <v>3</v>
      </c>
      <c r="D5724" s="42"/>
      <c r="F5724" s="31"/>
      <c r="G5724" s="51" t="s">
        <v>355</v>
      </c>
      <c r="H5724" s="120">
        <f>SUM(H5725:H5730)</f>
        <v>0</v>
      </c>
      <c r="I5724" s="118">
        <f t="shared" si="1745"/>
        <v>0</v>
      </c>
      <c r="J5724" s="120">
        <f>SUM(J5725:J5730)</f>
        <v>0</v>
      </c>
      <c r="K5724" s="120">
        <f>SUM(K5725:K5730)</f>
        <v>0</v>
      </c>
      <c r="L5724" s="118">
        <f t="shared" si="1747"/>
        <v>0</v>
      </c>
      <c r="M5724" s="120">
        <f>SUM(M5725:M5730)</f>
        <v>0</v>
      </c>
      <c r="N5724" s="120">
        <f>SUM(N5725:N5730)</f>
        <v>0</v>
      </c>
      <c r="O5724" s="82" t="s">
        <v>146</v>
      </c>
      <c r="R5724" s="352">
        <f>L5724-[1]გადასახდელები!L5494</f>
        <v>0</v>
      </c>
    </row>
    <row r="5725" spans="2:18" ht="20.25" hidden="1" customHeight="1">
      <c r="B5725" s="36" t="str">
        <f t="shared" si="1746"/>
        <v>b</v>
      </c>
      <c r="C5725" s="42">
        <v>4</v>
      </c>
      <c r="D5725" s="42"/>
      <c r="F5725" s="31"/>
      <c r="G5725" s="47" t="s">
        <v>356</v>
      </c>
      <c r="H5725" s="103"/>
      <c r="I5725" s="94">
        <f t="shared" si="1745"/>
        <v>0</v>
      </c>
      <c r="J5725" s="103"/>
      <c r="K5725" s="103"/>
      <c r="L5725" s="94">
        <f t="shared" si="1747"/>
        <v>0</v>
      </c>
      <c r="M5725" s="103"/>
      <c r="N5725" s="103"/>
      <c r="R5725" s="352">
        <f>L5725-[1]გადასახდელები!L5495</f>
        <v>0</v>
      </c>
    </row>
    <row r="5726" spans="2:18" ht="20.25" hidden="1" customHeight="1">
      <c r="B5726" s="36" t="str">
        <f t="shared" si="1746"/>
        <v>b</v>
      </c>
      <c r="C5726" s="42">
        <v>4</v>
      </c>
      <c r="D5726" s="42"/>
      <c r="F5726" s="31"/>
      <c r="G5726" s="47" t="s">
        <v>357</v>
      </c>
      <c r="H5726" s="103"/>
      <c r="I5726" s="94">
        <f t="shared" si="1745"/>
        <v>0</v>
      </c>
      <c r="J5726" s="103"/>
      <c r="K5726" s="103"/>
      <c r="L5726" s="94">
        <f t="shared" si="1747"/>
        <v>0</v>
      </c>
      <c r="M5726" s="103"/>
      <c r="N5726" s="103"/>
      <c r="R5726" s="352">
        <f>L5726-[1]გადასახდელები!L5496</f>
        <v>0</v>
      </c>
    </row>
    <row r="5727" spans="2:18" ht="20.25" hidden="1" customHeight="1">
      <c r="B5727" s="36" t="str">
        <f t="shared" si="1746"/>
        <v>b</v>
      </c>
      <c r="C5727" s="42">
        <v>4</v>
      </c>
      <c r="D5727" s="42"/>
      <c r="F5727" s="31"/>
      <c r="G5727" s="47" t="s">
        <v>212</v>
      </c>
      <c r="H5727" s="103"/>
      <c r="I5727" s="94">
        <f t="shared" si="1745"/>
        <v>0</v>
      </c>
      <c r="J5727" s="103"/>
      <c r="K5727" s="103"/>
      <c r="L5727" s="94">
        <f t="shared" si="1747"/>
        <v>0</v>
      </c>
      <c r="M5727" s="103"/>
      <c r="N5727" s="103"/>
      <c r="R5727" s="352">
        <f>L5727-[1]გადასახდელები!L5497</f>
        <v>0</v>
      </c>
    </row>
    <row r="5728" spans="2:18" ht="20.25" hidden="1" customHeight="1">
      <c r="B5728" s="36" t="str">
        <f t="shared" si="1746"/>
        <v>b</v>
      </c>
      <c r="C5728" s="42">
        <v>4</v>
      </c>
      <c r="D5728" s="42"/>
      <c r="F5728" s="31"/>
      <c r="G5728" s="47" t="s">
        <v>358</v>
      </c>
      <c r="H5728" s="103"/>
      <c r="I5728" s="94">
        <f t="shared" si="1745"/>
        <v>0</v>
      </c>
      <c r="J5728" s="103"/>
      <c r="K5728" s="103"/>
      <c r="L5728" s="94">
        <f t="shared" si="1747"/>
        <v>0</v>
      </c>
      <c r="M5728" s="103"/>
      <c r="N5728" s="103"/>
      <c r="R5728" s="352">
        <f>L5728-[1]გადასახდელები!L5498</f>
        <v>0</v>
      </c>
    </row>
    <row r="5729" spans="2:18" ht="20.25" hidden="1" customHeight="1">
      <c r="B5729" s="36" t="str">
        <f t="shared" si="1746"/>
        <v>b</v>
      </c>
      <c r="C5729" s="42">
        <v>4</v>
      </c>
      <c r="D5729" s="42"/>
      <c r="F5729" s="31"/>
      <c r="G5729" s="47" t="s">
        <v>359</v>
      </c>
      <c r="H5729" s="103"/>
      <c r="I5729" s="94">
        <f t="shared" si="1745"/>
        <v>0</v>
      </c>
      <c r="J5729" s="103"/>
      <c r="K5729" s="103"/>
      <c r="L5729" s="94">
        <f t="shared" si="1747"/>
        <v>0</v>
      </c>
      <c r="M5729" s="103"/>
      <c r="N5729" s="103"/>
      <c r="R5729" s="352">
        <f>L5729-[1]გადასახდელები!L5499</f>
        <v>0</v>
      </c>
    </row>
    <row r="5730" spans="2:18" ht="20.25" hidden="1" customHeight="1">
      <c r="B5730" s="36" t="str">
        <f t="shared" si="1746"/>
        <v>b</v>
      </c>
      <c r="C5730" s="42">
        <v>4</v>
      </c>
      <c r="D5730" s="42"/>
      <c r="F5730" s="31"/>
      <c r="G5730" s="47" t="s">
        <v>360</v>
      </c>
      <c r="H5730" s="103"/>
      <c r="I5730" s="94">
        <f t="shared" si="1745"/>
        <v>0</v>
      </c>
      <c r="J5730" s="103"/>
      <c r="K5730" s="103"/>
      <c r="L5730" s="94">
        <f t="shared" si="1747"/>
        <v>0</v>
      </c>
      <c r="M5730" s="103"/>
      <c r="N5730" s="103"/>
      <c r="R5730" s="352">
        <f>L5730-[1]გადასახდელები!L5500</f>
        <v>0</v>
      </c>
    </row>
    <row r="5731" spans="2:18" ht="20.25" hidden="1" customHeight="1">
      <c r="B5731" s="36" t="str">
        <f t="shared" si="1746"/>
        <v>b</v>
      </c>
      <c r="C5731" s="42">
        <v>3</v>
      </c>
      <c r="D5731" s="42"/>
      <c r="F5731" s="31"/>
      <c r="G5731" s="51" t="s">
        <v>211</v>
      </c>
      <c r="H5731" s="120">
        <f>SUM(H5732:H5737)</f>
        <v>0</v>
      </c>
      <c r="I5731" s="118">
        <f t="shared" si="1745"/>
        <v>0</v>
      </c>
      <c r="J5731" s="120">
        <f>SUM(J5732:J5737)</f>
        <v>0</v>
      </c>
      <c r="K5731" s="120">
        <f>SUM(K5732:K5737)</f>
        <v>0</v>
      </c>
      <c r="L5731" s="118">
        <f t="shared" si="1747"/>
        <v>0</v>
      </c>
      <c r="M5731" s="120">
        <f>SUM(M5732:M5737)</f>
        <v>0</v>
      </c>
      <c r="N5731" s="120">
        <f>SUM(N5732:N5737)</f>
        <v>0</v>
      </c>
      <c r="O5731" s="82" t="s">
        <v>146</v>
      </c>
      <c r="R5731" s="352">
        <f>L5731-[1]გადასახდელები!L5501</f>
        <v>0</v>
      </c>
    </row>
    <row r="5732" spans="2:18" ht="20.25" hidden="1" customHeight="1">
      <c r="B5732" s="36" t="str">
        <f t="shared" si="1746"/>
        <v>b</v>
      </c>
      <c r="C5732" s="42">
        <v>4</v>
      </c>
      <c r="D5732" s="42"/>
      <c r="F5732" s="31"/>
      <c r="G5732" s="47" t="s">
        <v>356</v>
      </c>
      <c r="H5732" s="103"/>
      <c r="I5732" s="94">
        <f t="shared" ref="I5732:I5796" si="1748">J5732+K5732</f>
        <v>0</v>
      </c>
      <c r="J5732" s="103"/>
      <c r="K5732" s="103"/>
      <c r="L5732" s="94">
        <f t="shared" si="1747"/>
        <v>0</v>
      </c>
      <c r="M5732" s="103"/>
      <c r="N5732" s="103"/>
      <c r="R5732" s="352">
        <f>L5732-[1]გადასახდელები!L5502</f>
        <v>0</v>
      </c>
    </row>
    <row r="5733" spans="2:18" ht="20.25" hidden="1" customHeight="1">
      <c r="B5733" s="36" t="str">
        <f t="shared" si="1746"/>
        <v>b</v>
      </c>
      <c r="C5733" s="42">
        <v>4</v>
      </c>
      <c r="D5733" s="42"/>
      <c r="F5733" s="31"/>
      <c r="G5733" s="47" t="s">
        <v>357</v>
      </c>
      <c r="H5733" s="103"/>
      <c r="I5733" s="94">
        <f t="shared" si="1748"/>
        <v>0</v>
      </c>
      <c r="J5733" s="103"/>
      <c r="K5733" s="103"/>
      <c r="L5733" s="94">
        <f t="shared" si="1747"/>
        <v>0</v>
      </c>
      <c r="M5733" s="103"/>
      <c r="N5733" s="103"/>
      <c r="R5733" s="352">
        <f>L5733-[1]გადასახდელები!L5503</f>
        <v>0</v>
      </c>
    </row>
    <row r="5734" spans="2:18" ht="20.25" hidden="1" customHeight="1">
      <c r="B5734" s="36" t="str">
        <f t="shared" si="1746"/>
        <v>b</v>
      </c>
      <c r="C5734" s="42">
        <v>4</v>
      </c>
      <c r="D5734" s="42"/>
      <c r="F5734" s="31"/>
      <c r="G5734" s="47" t="s">
        <v>212</v>
      </c>
      <c r="H5734" s="103"/>
      <c r="I5734" s="94">
        <f t="shared" si="1748"/>
        <v>0</v>
      </c>
      <c r="J5734" s="103"/>
      <c r="K5734" s="103"/>
      <c r="L5734" s="94">
        <f t="shared" si="1747"/>
        <v>0</v>
      </c>
      <c r="M5734" s="103"/>
      <c r="N5734" s="103"/>
      <c r="R5734" s="352">
        <f>L5734-[1]გადასახდელები!L5504</f>
        <v>0</v>
      </c>
    </row>
    <row r="5735" spans="2:18" ht="20.25" hidden="1" customHeight="1">
      <c r="B5735" s="36" t="str">
        <f t="shared" si="1746"/>
        <v>b</v>
      </c>
      <c r="C5735" s="42">
        <v>4</v>
      </c>
      <c r="D5735" s="42"/>
      <c r="F5735" s="31"/>
      <c r="G5735" s="47" t="s">
        <v>361</v>
      </c>
      <c r="H5735" s="103"/>
      <c r="I5735" s="94">
        <f t="shared" si="1748"/>
        <v>0</v>
      </c>
      <c r="J5735" s="103"/>
      <c r="K5735" s="103"/>
      <c r="L5735" s="94">
        <f t="shared" si="1747"/>
        <v>0</v>
      </c>
      <c r="M5735" s="103"/>
      <c r="N5735" s="103"/>
      <c r="R5735" s="352">
        <f>L5735-[1]გადასახდელები!L5505</f>
        <v>0</v>
      </c>
    </row>
    <row r="5736" spans="2:18" ht="20.25" hidden="1" customHeight="1">
      <c r="B5736" s="36" t="str">
        <f t="shared" si="1746"/>
        <v>b</v>
      </c>
      <c r="C5736" s="42">
        <v>4</v>
      </c>
      <c r="D5736" s="42"/>
      <c r="F5736" s="31"/>
      <c r="G5736" s="47" t="s">
        <v>359</v>
      </c>
      <c r="H5736" s="103"/>
      <c r="I5736" s="94">
        <f t="shared" si="1748"/>
        <v>0</v>
      </c>
      <c r="J5736" s="103"/>
      <c r="K5736" s="103"/>
      <c r="L5736" s="94">
        <f t="shared" si="1747"/>
        <v>0</v>
      </c>
      <c r="M5736" s="103"/>
      <c r="N5736" s="103"/>
      <c r="R5736" s="352">
        <f>L5736-[1]გადასახდელები!L5506</f>
        <v>0</v>
      </c>
    </row>
    <row r="5737" spans="2:18" ht="20.25" hidden="1" customHeight="1">
      <c r="B5737" s="36" t="str">
        <f t="shared" si="1746"/>
        <v>b</v>
      </c>
      <c r="C5737" s="42">
        <v>4</v>
      </c>
      <c r="D5737" s="42"/>
      <c r="F5737" s="31"/>
      <c r="G5737" s="47" t="s">
        <v>360</v>
      </c>
      <c r="H5737" s="103"/>
      <c r="I5737" s="94">
        <f t="shared" si="1748"/>
        <v>0</v>
      </c>
      <c r="J5737" s="103"/>
      <c r="K5737" s="103"/>
      <c r="L5737" s="94">
        <f t="shared" si="1747"/>
        <v>0</v>
      </c>
      <c r="M5737" s="103"/>
      <c r="N5737" s="103"/>
      <c r="R5737" s="352">
        <f>L5737-[1]გადასახდელები!L5507</f>
        <v>0</v>
      </c>
    </row>
    <row r="5738" spans="2:18" ht="20.25" hidden="1" customHeight="1">
      <c r="B5738" s="36" t="str">
        <f t="shared" si="1746"/>
        <v>b</v>
      </c>
      <c r="C5738" s="42">
        <v>3</v>
      </c>
      <c r="D5738" s="42"/>
      <c r="F5738" s="29"/>
      <c r="G5738" s="56" t="s">
        <v>213</v>
      </c>
      <c r="H5738" s="122"/>
      <c r="I5738" s="118">
        <f t="shared" si="1748"/>
        <v>0</v>
      </c>
      <c r="J5738" s="122"/>
      <c r="K5738" s="122"/>
      <c r="L5738" s="118">
        <f t="shared" si="1747"/>
        <v>0</v>
      </c>
      <c r="M5738" s="122"/>
      <c r="N5738" s="122"/>
      <c r="R5738" s="352">
        <f>L5738-[1]გადასახდელები!L5508</f>
        <v>0</v>
      </c>
    </row>
    <row r="5739" spans="2:18" ht="20.25" hidden="1" customHeight="1">
      <c r="B5739" s="36" t="str">
        <f t="shared" si="1746"/>
        <v>b</v>
      </c>
      <c r="C5739" s="42">
        <v>2</v>
      </c>
      <c r="D5739" s="42"/>
      <c r="F5739" s="28"/>
      <c r="G5739" s="60" t="s">
        <v>362</v>
      </c>
      <c r="H5739" s="86">
        <f>H5740+H5748</f>
        <v>0</v>
      </c>
      <c r="I5739" s="87">
        <f t="shared" si="1748"/>
        <v>0</v>
      </c>
      <c r="J5739" s="86">
        <f>J5740+J5748</f>
        <v>0</v>
      </c>
      <c r="K5739" s="86">
        <f>K5740+K5748</f>
        <v>0</v>
      </c>
      <c r="L5739" s="87">
        <f t="shared" si="1747"/>
        <v>0</v>
      </c>
      <c r="M5739" s="86">
        <f>M5740+M5748</f>
        <v>0</v>
      </c>
      <c r="N5739" s="86">
        <f>N5740+N5748</f>
        <v>0</v>
      </c>
      <c r="O5739" s="82" t="s">
        <v>146</v>
      </c>
      <c r="R5739" s="352">
        <f>L5739-[1]გადასახდელები!L5509</f>
        <v>0</v>
      </c>
    </row>
    <row r="5740" spans="2:18" ht="20.25" hidden="1" customHeight="1">
      <c r="B5740" s="36" t="str">
        <f t="shared" si="1746"/>
        <v>b</v>
      </c>
      <c r="C5740" s="42">
        <v>3</v>
      </c>
      <c r="D5740" s="42"/>
      <c r="F5740" s="29"/>
      <c r="G5740" s="51" t="s">
        <v>355</v>
      </c>
      <c r="H5740" s="120">
        <f>SUM(H5741:H5747)</f>
        <v>0</v>
      </c>
      <c r="I5740" s="118">
        <f t="shared" si="1748"/>
        <v>0</v>
      </c>
      <c r="J5740" s="120">
        <f>SUM(J5741:J5747)</f>
        <v>0</v>
      </c>
      <c r="K5740" s="120">
        <f>SUM(K5741:K5747)</f>
        <v>0</v>
      </c>
      <c r="L5740" s="118">
        <f t="shared" si="1747"/>
        <v>0</v>
      </c>
      <c r="M5740" s="120">
        <f>SUM(M5741:M5747)</f>
        <v>0</v>
      </c>
      <c r="N5740" s="120">
        <f>SUM(N5741:N5747)</f>
        <v>0</v>
      </c>
      <c r="O5740" s="82" t="s">
        <v>146</v>
      </c>
      <c r="R5740" s="352">
        <f>L5740-[1]გადასახდელები!L5510</f>
        <v>0</v>
      </c>
    </row>
    <row r="5741" spans="2:18" ht="20.25" hidden="1" customHeight="1">
      <c r="B5741" s="36" t="str">
        <f t="shared" ref="B5741:B5804" si="1749">IF(H5741+I5741+L5741&gt;0,"a","b")</f>
        <v>b</v>
      </c>
      <c r="C5741" s="42">
        <v>4</v>
      </c>
      <c r="D5741" s="42"/>
      <c r="F5741" s="29"/>
      <c r="G5741" s="47" t="s">
        <v>363</v>
      </c>
      <c r="H5741" s="103"/>
      <c r="I5741" s="94">
        <f t="shared" si="1748"/>
        <v>0</v>
      </c>
      <c r="J5741" s="103"/>
      <c r="K5741" s="103"/>
      <c r="L5741" s="94">
        <f t="shared" si="1747"/>
        <v>0</v>
      </c>
      <c r="M5741" s="103"/>
      <c r="N5741" s="103"/>
      <c r="R5741" s="352">
        <f>L5741-[1]გადასახდელები!L5511</f>
        <v>0</v>
      </c>
    </row>
    <row r="5742" spans="2:18" ht="20.25" hidden="1" customHeight="1">
      <c r="B5742" s="36" t="str">
        <f t="shared" si="1749"/>
        <v>b</v>
      </c>
      <c r="C5742" s="42">
        <v>4</v>
      </c>
      <c r="D5742" s="42"/>
      <c r="F5742" s="29"/>
      <c r="G5742" s="47" t="s">
        <v>210</v>
      </c>
      <c r="H5742" s="103"/>
      <c r="I5742" s="94">
        <f t="shared" si="1748"/>
        <v>0</v>
      </c>
      <c r="J5742" s="103"/>
      <c r="K5742" s="103"/>
      <c r="L5742" s="94">
        <f t="shared" si="1747"/>
        <v>0</v>
      </c>
      <c r="M5742" s="103"/>
      <c r="N5742" s="103"/>
      <c r="R5742" s="352">
        <f>L5742-[1]გადასახდელები!L5512</f>
        <v>0</v>
      </c>
    </row>
    <row r="5743" spans="2:18" ht="20.25" hidden="1" customHeight="1">
      <c r="B5743" s="36" t="str">
        <f t="shared" si="1749"/>
        <v>b</v>
      </c>
      <c r="C5743" s="42">
        <v>4</v>
      </c>
      <c r="D5743" s="42"/>
      <c r="F5743" s="29"/>
      <c r="G5743" s="47" t="s">
        <v>357</v>
      </c>
      <c r="H5743" s="103"/>
      <c r="I5743" s="94">
        <f t="shared" si="1748"/>
        <v>0</v>
      </c>
      <c r="J5743" s="103"/>
      <c r="K5743" s="103"/>
      <c r="L5743" s="94">
        <f t="shared" si="1747"/>
        <v>0</v>
      </c>
      <c r="M5743" s="103"/>
      <c r="N5743" s="103"/>
      <c r="R5743" s="352">
        <f>L5743-[1]გადასახდელები!L5513</f>
        <v>0</v>
      </c>
    </row>
    <row r="5744" spans="2:18" ht="30.75" hidden="1" customHeight="1">
      <c r="B5744" s="36" t="str">
        <f t="shared" si="1749"/>
        <v>b</v>
      </c>
      <c r="C5744" s="42">
        <v>4</v>
      </c>
      <c r="D5744" s="42"/>
      <c r="F5744" s="29"/>
      <c r="G5744" s="47" t="s">
        <v>364</v>
      </c>
      <c r="H5744" s="103"/>
      <c r="I5744" s="94">
        <f t="shared" si="1748"/>
        <v>0</v>
      </c>
      <c r="J5744" s="103"/>
      <c r="K5744" s="103"/>
      <c r="L5744" s="94">
        <f t="shared" si="1747"/>
        <v>0</v>
      </c>
      <c r="M5744" s="103"/>
      <c r="N5744" s="103"/>
      <c r="R5744" s="352">
        <f>L5744-[1]გადასახდელები!L5514</f>
        <v>0</v>
      </c>
    </row>
    <row r="5745" spans="2:18" ht="20.25" hidden="1" customHeight="1">
      <c r="B5745" s="36" t="str">
        <f t="shared" si="1749"/>
        <v>b</v>
      </c>
      <c r="C5745" s="42">
        <v>4</v>
      </c>
      <c r="D5745" s="42"/>
      <c r="F5745" s="29"/>
      <c r="G5745" s="47" t="s">
        <v>358</v>
      </c>
      <c r="H5745" s="103"/>
      <c r="I5745" s="94">
        <f t="shared" si="1748"/>
        <v>0</v>
      </c>
      <c r="J5745" s="103"/>
      <c r="K5745" s="103"/>
      <c r="L5745" s="94">
        <f t="shared" si="1747"/>
        <v>0</v>
      </c>
      <c r="M5745" s="103"/>
      <c r="N5745" s="103"/>
      <c r="R5745" s="352">
        <f>L5745-[1]გადასახდელები!L5515</f>
        <v>0</v>
      </c>
    </row>
    <row r="5746" spans="2:18" ht="20.25" hidden="1" customHeight="1">
      <c r="B5746" s="36" t="str">
        <f t="shared" si="1749"/>
        <v>b</v>
      </c>
      <c r="C5746" s="42">
        <v>4</v>
      </c>
      <c r="D5746" s="42"/>
      <c r="F5746" s="29"/>
      <c r="G5746" s="47" t="s">
        <v>359</v>
      </c>
      <c r="H5746" s="103"/>
      <c r="I5746" s="94">
        <f t="shared" si="1748"/>
        <v>0</v>
      </c>
      <c r="J5746" s="103"/>
      <c r="K5746" s="103"/>
      <c r="L5746" s="94">
        <f t="shared" si="1747"/>
        <v>0</v>
      </c>
      <c r="M5746" s="103"/>
      <c r="N5746" s="103"/>
      <c r="R5746" s="352">
        <f>L5746-[1]გადასახდელები!L5516</f>
        <v>0</v>
      </c>
    </row>
    <row r="5747" spans="2:18" ht="20.25" hidden="1" customHeight="1">
      <c r="B5747" s="36" t="str">
        <f t="shared" si="1749"/>
        <v>b</v>
      </c>
      <c r="C5747" s="42">
        <v>4</v>
      </c>
      <c r="D5747" s="42"/>
      <c r="F5747" s="29"/>
      <c r="G5747" s="47" t="s">
        <v>365</v>
      </c>
      <c r="H5747" s="122"/>
      <c r="I5747" s="94">
        <f t="shared" si="1748"/>
        <v>0</v>
      </c>
      <c r="J5747" s="122"/>
      <c r="K5747" s="122"/>
      <c r="L5747" s="94">
        <f t="shared" si="1747"/>
        <v>0</v>
      </c>
      <c r="M5747" s="122"/>
      <c r="N5747" s="122"/>
      <c r="R5747" s="352">
        <f>L5747-[1]გადასახდელები!L5517</f>
        <v>0</v>
      </c>
    </row>
    <row r="5748" spans="2:18" ht="20.25" hidden="1" customHeight="1">
      <c r="B5748" s="36" t="str">
        <f t="shared" si="1749"/>
        <v>b</v>
      </c>
      <c r="C5748" s="42">
        <v>3</v>
      </c>
      <c r="D5748" s="42"/>
      <c r="F5748" s="29"/>
      <c r="G5748" s="51" t="s">
        <v>211</v>
      </c>
      <c r="H5748" s="120">
        <f>SUM(H5749:H5755)</f>
        <v>0</v>
      </c>
      <c r="I5748" s="118">
        <f t="shared" si="1748"/>
        <v>0</v>
      </c>
      <c r="J5748" s="120">
        <f>SUM(J5749:J5755)</f>
        <v>0</v>
      </c>
      <c r="K5748" s="120">
        <f>SUM(K5749:K5755)</f>
        <v>0</v>
      </c>
      <c r="L5748" s="118">
        <f t="shared" si="1747"/>
        <v>0</v>
      </c>
      <c r="M5748" s="120">
        <f>SUM(M5749:M5755)</f>
        <v>0</v>
      </c>
      <c r="N5748" s="120">
        <f>SUM(N5749:N5755)</f>
        <v>0</v>
      </c>
      <c r="O5748" s="82" t="s">
        <v>146</v>
      </c>
      <c r="R5748" s="352">
        <f>L5748-[1]გადასახდელები!L5518</f>
        <v>0</v>
      </c>
    </row>
    <row r="5749" spans="2:18" ht="20.25" hidden="1" customHeight="1">
      <c r="B5749" s="36" t="str">
        <f t="shared" si="1749"/>
        <v>b</v>
      </c>
      <c r="C5749" s="42">
        <v>4</v>
      </c>
      <c r="D5749" s="42"/>
      <c r="F5749" s="29"/>
      <c r="G5749" s="47" t="s">
        <v>363</v>
      </c>
      <c r="H5749" s="103"/>
      <c r="I5749" s="94">
        <f t="shared" si="1748"/>
        <v>0</v>
      </c>
      <c r="J5749" s="103"/>
      <c r="K5749" s="103"/>
      <c r="L5749" s="94">
        <f t="shared" si="1747"/>
        <v>0</v>
      </c>
      <c r="M5749" s="103"/>
      <c r="N5749" s="103"/>
      <c r="R5749" s="352">
        <f>L5749-[1]გადასახდელები!L5519</f>
        <v>0</v>
      </c>
    </row>
    <row r="5750" spans="2:18" ht="20.25" hidden="1" customHeight="1">
      <c r="B5750" s="36" t="str">
        <f t="shared" si="1749"/>
        <v>b</v>
      </c>
      <c r="C5750" s="42">
        <v>4</v>
      </c>
      <c r="D5750" s="42"/>
      <c r="F5750" s="29"/>
      <c r="G5750" s="47" t="s">
        <v>210</v>
      </c>
      <c r="H5750" s="103"/>
      <c r="I5750" s="94">
        <f t="shared" si="1748"/>
        <v>0</v>
      </c>
      <c r="J5750" s="103"/>
      <c r="K5750" s="103"/>
      <c r="L5750" s="94">
        <f t="shared" si="1747"/>
        <v>0</v>
      </c>
      <c r="M5750" s="103"/>
      <c r="N5750" s="103"/>
      <c r="R5750" s="352">
        <f>L5750-[1]გადასახდელები!L5520</f>
        <v>0</v>
      </c>
    </row>
    <row r="5751" spans="2:18" ht="20.25" hidden="1" customHeight="1">
      <c r="B5751" s="36" t="str">
        <f t="shared" si="1749"/>
        <v>b</v>
      </c>
      <c r="C5751" s="42">
        <v>4</v>
      </c>
      <c r="D5751" s="42"/>
      <c r="F5751" s="29"/>
      <c r="G5751" s="47" t="s">
        <v>357</v>
      </c>
      <c r="H5751" s="103"/>
      <c r="I5751" s="94">
        <f t="shared" si="1748"/>
        <v>0</v>
      </c>
      <c r="J5751" s="103"/>
      <c r="K5751" s="103"/>
      <c r="L5751" s="94">
        <f t="shared" si="1747"/>
        <v>0</v>
      </c>
      <c r="M5751" s="103"/>
      <c r="N5751" s="103"/>
      <c r="R5751" s="352">
        <f>L5751-[1]გადასახდელები!L5521</f>
        <v>0</v>
      </c>
    </row>
    <row r="5752" spans="2:18" ht="30.75" hidden="1" customHeight="1">
      <c r="B5752" s="36" t="str">
        <f t="shared" si="1749"/>
        <v>b</v>
      </c>
      <c r="C5752" s="42">
        <v>4</v>
      </c>
      <c r="D5752" s="42"/>
      <c r="F5752" s="29"/>
      <c r="G5752" s="47" t="s">
        <v>364</v>
      </c>
      <c r="H5752" s="103"/>
      <c r="I5752" s="94">
        <f t="shared" si="1748"/>
        <v>0</v>
      </c>
      <c r="J5752" s="103"/>
      <c r="K5752" s="103"/>
      <c r="L5752" s="94">
        <f t="shared" si="1747"/>
        <v>0</v>
      </c>
      <c r="M5752" s="103"/>
      <c r="N5752" s="103"/>
      <c r="R5752" s="352">
        <f>L5752-[1]გადასახდელები!L5522</f>
        <v>0</v>
      </c>
    </row>
    <row r="5753" spans="2:18" ht="20.25" hidden="1" customHeight="1">
      <c r="B5753" s="36" t="str">
        <f t="shared" si="1749"/>
        <v>b</v>
      </c>
      <c r="C5753" s="42">
        <v>4</v>
      </c>
      <c r="D5753" s="42"/>
      <c r="F5753" s="29"/>
      <c r="G5753" s="47" t="s">
        <v>366</v>
      </c>
      <c r="H5753" s="103"/>
      <c r="I5753" s="94">
        <f t="shared" si="1748"/>
        <v>0</v>
      </c>
      <c r="J5753" s="103"/>
      <c r="K5753" s="103"/>
      <c r="L5753" s="94">
        <f t="shared" si="1747"/>
        <v>0</v>
      </c>
      <c r="M5753" s="103"/>
      <c r="N5753" s="103"/>
      <c r="R5753" s="352">
        <f>L5753-[1]გადასახდელები!L5523</f>
        <v>0</v>
      </c>
    </row>
    <row r="5754" spans="2:18" ht="20.25" hidden="1" customHeight="1">
      <c r="B5754" s="36" t="str">
        <f t="shared" si="1749"/>
        <v>b</v>
      </c>
      <c r="C5754" s="42">
        <v>4</v>
      </c>
      <c r="D5754" s="42"/>
      <c r="F5754" s="29"/>
      <c r="G5754" s="47" t="s">
        <v>359</v>
      </c>
      <c r="H5754" s="103"/>
      <c r="I5754" s="94">
        <f t="shared" si="1748"/>
        <v>0</v>
      </c>
      <c r="J5754" s="103"/>
      <c r="K5754" s="103"/>
      <c r="L5754" s="94">
        <f t="shared" si="1747"/>
        <v>0</v>
      </c>
      <c r="M5754" s="103"/>
      <c r="N5754" s="103"/>
      <c r="R5754" s="352">
        <f>L5754-[1]გადასახდელები!L5524</f>
        <v>0</v>
      </c>
    </row>
    <row r="5755" spans="2:18" ht="21" hidden="1" customHeight="1" thickBot="1">
      <c r="B5755" s="36" t="str">
        <f t="shared" si="1749"/>
        <v>b</v>
      </c>
      <c r="C5755" s="42">
        <v>4</v>
      </c>
      <c r="D5755" s="42"/>
      <c r="F5755" s="29"/>
      <c r="G5755" s="47" t="s">
        <v>365</v>
      </c>
      <c r="H5755" s="103"/>
      <c r="I5755" s="94">
        <f t="shared" si="1748"/>
        <v>0</v>
      </c>
      <c r="J5755" s="103"/>
      <c r="K5755" s="103"/>
      <c r="L5755" s="94">
        <f t="shared" si="1747"/>
        <v>0</v>
      </c>
      <c r="M5755" s="103"/>
      <c r="N5755" s="103"/>
      <c r="R5755" s="352">
        <f>L5755-[1]გადასახდელები!L5525</f>
        <v>0</v>
      </c>
    </row>
    <row r="5756" spans="2:18" ht="105.75" customHeight="1" thickBot="1">
      <c r="B5756" s="36" t="str">
        <f t="shared" si="1749"/>
        <v>a</v>
      </c>
      <c r="C5756" s="42">
        <v>1</v>
      </c>
      <c r="D5756" s="42"/>
      <c r="E5756" s="24"/>
      <c r="F5756" s="32" t="s">
        <v>110</v>
      </c>
      <c r="G5756" s="326" t="s">
        <v>140</v>
      </c>
      <c r="H5756" s="79">
        <f>H5758+H5890+H5953+H5969</f>
        <v>71.301000000000002</v>
      </c>
      <c r="I5756" s="80">
        <f t="shared" si="1748"/>
        <v>183</v>
      </c>
      <c r="J5756" s="81">
        <f>J5758+J5890+J5953+J5969</f>
        <v>0</v>
      </c>
      <c r="K5756" s="81">
        <f>K5758+K5890+K5953+K5969</f>
        <v>183</v>
      </c>
      <c r="L5756" s="80">
        <f t="shared" si="1747"/>
        <v>65.599999999999994</v>
      </c>
      <c r="M5756" s="81">
        <f>M5758+M5890+M5953+M5969</f>
        <v>0</v>
      </c>
      <c r="N5756" s="81">
        <f>N5758+N5890+N5953+N5969</f>
        <v>65.599999999999994</v>
      </c>
      <c r="O5756" s="82" t="s">
        <v>146</v>
      </c>
      <c r="P5756" s="43">
        <v>1</v>
      </c>
      <c r="R5756" s="352">
        <f>L5756-[1]გადასახდელები!L5526</f>
        <v>-1371</v>
      </c>
    </row>
    <row r="5757" spans="2:18" ht="22.5" hidden="1" customHeight="1" thickTop="1">
      <c r="B5757" s="36" t="str">
        <f t="shared" si="1749"/>
        <v>b</v>
      </c>
      <c r="C5757" s="42">
        <v>2</v>
      </c>
      <c r="D5757" s="42"/>
      <c r="F5757" s="26"/>
      <c r="G5757" s="46" t="s">
        <v>162</v>
      </c>
      <c r="H5757" s="83"/>
      <c r="I5757" s="84">
        <f t="shared" si="1748"/>
        <v>0</v>
      </c>
      <c r="J5757" s="85"/>
      <c r="K5757" s="85"/>
      <c r="L5757" s="84">
        <f t="shared" si="1747"/>
        <v>0</v>
      </c>
      <c r="M5757" s="85"/>
      <c r="N5757" s="85"/>
      <c r="R5757" s="352">
        <f>L5757-[1]გადასახდელები!L5527</f>
        <v>0</v>
      </c>
    </row>
    <row r="5758" spans="2:18" ht="20.25" customHeight="1" thickTop="1">
      <c r="B5758" s="36" t="str">
        <f t="shared" si="1749"/>
        <v>a</v>
      </c>
      <c r="C5758" s="42">
        <v>2</v>
      </c>
      <c r="D5758" s="42"/>
      <c r="E5758" s="24">
        <v>7066</v>
      </c>
      <c r="F5758" s="341" t="s">
        <v>524</v>
      </c>
      <c r="G5758" s="58" t="s">
        <v>163</v>
      </c>
      <c r="H5758" s="86">
        <f>H5759+H5770+H5838+H5846+H5847+H5857+H5867</f>
        <v>71.3</v>
      </c>
      <c r="I5758" s="87">
        <f t="shared" si="1748"/>
        <v>103</v>
      </c>
      <c r="J5758" s="88">
        <f>J5759+J5770+J5838+J5846+J5847+J5857+J5867+J5837</f>
        <v>0</v>
      </c>
      <c r="K5758" s="88">
        <f>K5759+K5770+K5838+K5846+K5847+K5857+K5867</f>
        <v>103</v>
      </c>
      <c r="L5758" s="87">
        <f t="shared" si="1747"/>
        <v>0</v>
      </c>
      <c r="M5758" s="88">
        <f>M5759+M5770+M5838+M5846+M5847+M5857+M5867+M5837</f>
        <v>0</v>
      </c>
      <c r="N5758" s="88">
        <f>N5759+N5770+N5838+N5846+N5847+N5857+N5867</f>
        <v>0</v>
      </c>
      <c r="O5758" s="82" t="s">
        <v>146</v>
      </c>
      <c r="R5758" s="352">
        <f>L5758-[1]გადასახდელები!L5528</f>
        <v>-657</v>
      </c>
    </row>
    <row r="5759" spans="2:18" ht="20.25" hidden="1" customHeight="1">
      <c r="B5759" s="36" t="str">
        <f t="shared" si="1749"/>
        <v>b</v>
      </c>
      <c r="C5759" s="42">
        <v>31</v>
      </c>
      <c r="D5759" s="42"/>
      <c r="F5759" s="341" t="s">
        <v>525</v>
      </c>
      <c r="G5759" s="57" t="s">
        <v>164</v>
      </c>
      <c r="H5759" s="89">
        <f>H5760+H5769</f>
        <v>0</v>
      </c>
      <c r="I5759" s="90">
        <f t="shared" si="1748"/>
        <v>0</v>
      </c>
      <c r="J5759" s="92">
        <f>J5760+J5769</f>
        <v>0</v>
      </c>
      <c r="K5759" s="92">
        <f>K5760+K5769</f>
        <v>0</v>
      </c>
      <c r="L5759" s="90">
        <f t="shared" si="1747"/>
        <v>0</v>
      </c>
      <c r="M5759" s="92">
        <f>M5760+M5769</f>
        <v>0</v>
      </c>
      <c r="N5759" s="92">
        <f>N5760+N5769</f>
        <v>0</v>
      </c>
      <c r="O5759" s="82" t="s">
        <v>146</v>
      </c>
      <c r="R5759" s="352">
        <f>L5759-[1]გადასახდელები!L5529</f>
        <v>0</v>
      </c>
    </row>
    <row r="5760" spans="2:18" ht="20.25" hidden="1" customHeight="1">
      <c r="B5760" s="36" t="str">
        <f t="shared" si="1749"/>
        <v>b</v>
      </c>
      <c r="C5760" s="42">
        <v>4</v>
      </c>
      <c r="D5760" s="42"/>
      <c r="F5760" s="341" t="s">
        <v>526</v>
      </c>
      <c r="G5760" s="47" t="s">
        <v>165</v>
      </c>
      <c r="H5760" s="93">
        <f>H5761+H5768</f>
        <v>0</v>
      </c>
      <c r="I5760" s="94">
        <f t="shared" si="1748"/>
        <v>0</v>
      </c>
      <c r="J5760" s="95">
        <f>J5761+J5768</f>
        <v>0</v>
      </c>
      <c r="K5760" s="95">
        <f>K5761+K5768</f>
        <v>0</v>
      </c>
      <c r="L5760" s="94">
        <f t="shared" si="1747"/>
        <v>0</v>
      </c>
      <c r="M5760" s="95">
        <f>M5761+M5768</f>
        <v>0</v>
      </c>
      <c r="N5760" s="95">
        <f>N5761+N5768</f>
        <v>0</v>
      </c>
      <c r="O5760" s="82" t="s">
        <v>146</v>
      </c>
      <c r="R5760" s="352">
        <f>L5760-[1]გადასახდელები!L5530</f>
        <v>0</v>
      </c>
    </row>
    <row r="5761" spans="2:18" ht="20.25" hidden="1" customHeight="1">
      <c r="B5761" s="36" t="str">
        <f t="shared" si="1749"/>
        <v>b</v>
      </c>
      <c r="C5761" s="42">
        <v>5</v>
      </c>
      <c r="D5761" s="42"/>
      <c r="F5761" s="342" t="s">
        <v>527</v>
      </c>
      <c r="G5761" s="48" t="s">
        <v>166</v>
      </c>
      <c r="H5761" s="96">
        <f>SUM(H5762:H5767)</f>
        <v>0</v>
      </c>
      <c r="I5761" s="97">
        <f t="shared" si="1748"/>
        <v>0</v>
      </c>
      <c r="J5761" s="98">
        <f>SUM(J5762:J5767)</f>
        <v>0</v>
      </c>
      <c r="K5761" s="98">
        <f>SUM(K5762:K5767)</f>
        <v>0</v>
      </c>
      <c r="L5761" s="97">
        <f t="shared" si="1747"/>
        <v>0</v>
      </c>
      <c r="M5761" s="98">
        <f>SUM(M5762:M5767)</f>
        <v>0</v>
      </c>
      <c r="N5761" s="98">
        <f>SUM(N5762:N5767)</f>
        <v>0</v>
      </c>
      <c r="O5761" s="82" t="s">
        <v>146</v>
      </c>
      <c r="R5761" s="352">
        <f>L5761-[1]გადასახდელები!L5531</f>
        <v>0</v>
      </c>
    </row>
    <row r="5762" spans="2:18" ht="20.25" hidden="1" customHeight="1">
      <c r="B5762" s="36" t="str">
        <f t="shared" si="1749"/>
        <v>b</v>
      </c>
      <c r="C5762" s="42">
        <v>6</v>
      </c>
      <c r="D5762" s="42"/>
      <c r="F5762" s="343" t="s">
        <v>528</v>
      </c>
      <c r="G5762" s="45" t="s">
        <v>167</v>
      </c>
      <c r="H5762" s="99"/>
      <c r="I5762" s="91">
        <f t="shared" si="1748"/>
        <v>0</v>
      </c>
      <c r="J5762" s="100"/>
      <c r="K5762" s="100"/>
      <c r="L5762" s="91">
        <f t="shared" si="1747"/>
        <v>0</v>
      </c>
      <c r="M5762" s="100"/>
      <c r="N5762" s="100"/>
      <c r="R5762" s="352">
        <f>L5762-[1]გადასახდელები!L5532</f>
        <v>0</v>
      </c>
    </row>
    <row r="5763" spans="2:18" ht="20.25" hidden="1" customHeight="1">
      <c r="B5763" s="36" t="str">
        <f t="shared" si="1749"/>
        <v>b</v>
      </c>
      <c r="C5763" s="42">
        <v>6</v>
      </c>
      <c r="D5763" s="42"/>
      <c r="F5763" s="343" t="s">
        <v>592</v>
      </c>
      <c r="G5763" s="45" t="s">
        <v>168</v>
      </c>
      <c r="H5763" s="99"/>
      <c r="I5763" s="91">
        <f t="shared" si="1748"/>
        <v>0</v>
      </c>
      <c r="J5763" s="100"/>
      <c r="K5763" s="100"/>
      <c r="L5763" s="91">
        <f t="shared" si="1747"/>
        <v>0</v>
      </c>
      <c r="M5763" s="100"/>
      <c r="N5763" s="100"/>
      <c r="R5763" s="352">
        <f>L5763-[1]გადასახდელები!L5533</f>
        <v>0</v>
      </c>
    </row>
    <row r="5764" spans="2:18" ht="20.25" hidden="1" customHeight="1">
      <c r="B5764" s="36" t="str">
        <f t="shared" si="1749"/>
        <v>b</v>
      </c>
      <c r="C5764" s="42">
        <v>6</v>
      </c>
      <c r="D5764" s="42"/>
      <c r="F5764" s="343" t="s">
        <v>529</v>
      </c>
      <c r="G5764" s="45" t="s">
        <v>169</v>
      </c>
      <c r="H5764" s="99"/>
      <c r="I5764" s="91">
        <f t="shared" si="1748"/>
        <v>0</v>
      </c>
      <c r="J5764" s="100"/>
      <c r="K5764" s="100"/>
      <c r="L5764" s="91">
        <f t="shared" si="1747"/>
        <v>0</v>
      </c>
      <c r="M5764" s="100"/>
      <c r="N5764" s="100"/>
      <c r="R5764" s="352">
        <f>L5764-[1]გადასახდელები!L5534</f>
        <v>0</v>
      </c>
    </row>
    <row r="5765" spans="2:18" ht="20.25" hidden="1" customHeight="1">
      <c r="B5765" s="36" t="str">
        <f t="shared" si="1749"/>
        <v>b</v>
      </c>
      <c r="C5765" s="42">
        <v>6</v>
      </c>
      <c r="D5765" s="42"/>
      <c r="F5765" s="343" t="s">
        <v>593</v>
      </c>
      <c r="G5765" s="45" t="s">
        <v>170</v>
      </c>
      <c r="H5765" s="99"/>
      <c r="I5765" s="91">
        <f t="shared" si="1748"/>
        <v>0</v>
      </c>
      <c r="J5765" s="100"/>
      <c r="K5765" s="100"/>
      <c r="L5765" s="91">
        <f t="shared" si="1747"/>
        <v>0</v>
      </c>
      <c r="M5765" s="100"/>
      <c r="N5765" s="100"/>
      <c r="R5765" s="352">
        <f>L5765-[1]გადასახდელები!L5535</f>
        <v>0</v>
      </c>
    </row>
    <row r="5766" spans="2:18" ht="20.25" hidden="1" customHeight="1">
      <c r="B5766" s="36" t="str">
        <f t="shared" si="1749"/>
        <v>b</v>
      </c>
      <c r="C5766" s="42">
        <v>6</v>
      </c>
      <c r="D5766" s="42"/>
      <c r="F5766" s="343" t="s">
        <v>594</v>
      </c>
      <c r="G5766" s="45" t="s">
        <v>171</v>
      </c>
      <c r="H5766" s="99"/>
      <c r="I5766" s="91">
        <f t="shared" si="1748"/>
        <v>0</v>
      </c>
      <c r="J5766" s="100"/>
      <c r="K5766" s="100"/>
      <c r="L5766" s="91">
        <f t="shared" si="1747"/>
        <v>0</v>
      </c>
      <c r="M5766" s="100"/>
      <c r="N5766" s="100"/>
      <c r="R5766" s="352">
        <f>L5766-[1]გადასახდელები!L5536</f>
        <v>0</v>
      </c>
    </row>
    <row r="5767" spans="2:18" ht="20.25" hidden="1" customHeight="1">
      <c r="B5767" s="36" t="str">
        <f t="shared" si="1749"/>
        <v>b</v>
      </c>
      <c r="C5767" s="42">
        <v>6</v>
      </c>
      <c r="D5767" s="42"/>
      <c r="F5767" s="343" t="s">
        <v>595</v>
      </c>
      <c r="G5767" s="45" t="s">
        <v>172</v>
      </c>
      <c r="H5767" s="99"/>
      <c r="I5767" s="91">
        <f t="shared" si="1748"/>
        <v>0</v>
      </c>
      <c r="J5767" s="100"/>
      <c r="K5767" s="100"/>
      <c r="L5767" s="91">
        <f t="shared" si="1747"/>
        <v>0</v>
      </c>
      <c r="M5767" s="100"/>
      <c r="N5767" s="100"/>
      <c r="R5767" s="352">
        <f>L5767-[1]გადასახდელები!L5537</f>
        <v>0</v>
      </c>
    </row>
    <row r="5768" spans="2:18" ht="20.25" hidden="1" customHeight="1">
      <c r="B5768" s="36" t="str">
        <f t="shared" si="1749"/>
        <v>b</v>
      </c>
      <c r="C5768" s="42">
        <v>5</v>
      </c>
      <c r="D5768" s="42"/>
      <c r="F5768" s="343" t="s">
        <v>596</v>
      </c>
      <c r="G5768" s="48" t="s">
        <v>173</v>
      </c>
      <c r="H5768" s="101"/>
      <c r="I5768" s="97">
        <f t="shared" si="1748"/>
        <v>0</v>
      </c>
      <c r="J5768" s="102"/>
      <c r="K5768" s="102"/>
      <c r="L5768" s="97">
        <f t="shared" si="1747"/>
        <v>0</v>
      </c>
      <c r="M5768" s="102"/>
      <c r="N5768" s="102"/>
      <c r="R5768" s="352">
        <f>L5768-[1]გადასახდელები!L5538</f>
        <v>0</v>
      </c>
    </row>
    <row r="5769" spans="2:18" ht="20.25" hidden="1" customHeight="1">
      <c r="B5769" s="36" t="str">
        <f t="shared" si="1749"/>
        <v>b</v>
      </c>
      <c r="C5769" s="42">
        <v>4</v>
      </c>
      <c r="D5769" s="42"/>
      <c r="F5769" s="343" t="s">
        <v>597</v>
      </c>
      <c r="G5769" s="47" t="s">
        <v>174</v>
      </c>
      <c r="H5769" s="103"/>
      <c r="I5769" s="94">
        <f t="shared" si="1748"/>
        <v>0</v>
      </c>
      <c r="J5769" s="104"/>
      <c r="K5769" s="104"/>
      <c r="L5769" s="94">
        <f t="shared" si="1747"/>
        <v>0</v>
      </c>
      <c r="M5769" s="104"/>
      <c r="N5769" s="104"/>
      <c r="R5769" s="352">
        <f>L5769-[1]გადასახდელები!L5539</f>
        <v>0</v>
      </c>
    </row>
    <row r="5770" spans="2:18" ht="20.25" customHeight="1">
      <c r="B5770" s="36" t="str">
        <f t="shared" si="1749"/>
        <v>a</v>
      </c>
      <c r="C5770" s="42">
        <v>3</v>
      </c>
      <c r="D5770" s="42"/>
      <c r="F5770" s="342" t="s">
        <v>530</v>
      </c>
      <c r="G5770" s="57" t="s">
        <v>175</v>
      </c>
      <c r="H5770" s="89">
        <f>H5771+H5772+H5775+H5811+H5812+H5813+H5814+H5815+H5822+H5823</f>
        <v>0</v>
      </c>
      <c r="I5770" s="90">
        <f t="shared" si="1748"/>
        <v>103</v>
      </c>
      <c r="J5770" s="92">
        <f>J5771+J5772+J5775+J5811+J5812+J5813+J5814+J5815+J5822+J5823</f>
        <v>0</v>
      </c>
      <c r="K5770" s="92">
        <f>K5771+K5772+K5775+K5811+K5812+K5813+K5814+K5815+K5822+K5823</f>
        <v>103</v>
      </c>
      <c r="L5770" s="90">
        <f t="shared" si="1747"/>
        <v>0</v>
      </c>
      <c r="M5770" s="92">
        <f>M5771+M5772+M5775+M5811+M5812+M5813+M5814+M5815+M5822+M5823</f>
        <v>0</v>
      </c>
      <c r="N5770" s="92">
        <f>N5771+N5772+N5775+N5811+N5812+N5813+N5814+N5815+N5822+N5823</f>
        <v>0</v>
      </c>
      <c r="O5770" s="82" t="s">
        <v>146</v>
      </c>
      <c r="R5770" s="352">
        <f>L5770-[1]გადასახდელები!L5540</f>
        <v>-638.5</v>
      </c>
    </row>
    <row r="5771" spans="2:18" ht="20.25" hidden="1" customHeight="1">
      <c r="B5771" s="36" t="str">
        <f t="shared" si="1749"/>
        <v>b</v>
      </c>
      <c r="C5771" s="42">
        <v>4</v>
      </c>
      <c r="D5771" s="42"/>
      <c r="F5771" s="343" t="s">
        <v>531</v>
      </c>
      <c r="G5771" s="47" t="s">
        <v>176</v>
      </c>
      <c r="H5771" s="103"/>
      <c r="I5771" s="94">
        <f t="shared" si="1748"/>
        <v>0</v>
      </c>
      <c r="J5771" s="104"/>
      <c r="K5771" s="104"/>
      <c r="L5771" s="94">
        <f t="shared" si="1747"/>
        <v>0</v>
      </c>
      <c r="M5771" s="104"/>
      <c r="N5771" s="104"/>
      <c r="R5771" s="352">
        <f>L5771-[1]გადასახდელები!L5541</f>
        <v>0</v>
      </c>
    </row>
    <row r="5772" spans="2:18" ht="20.25" hidden="1" customHeight="1">
      <c r="B5772" s="36" t="str">
        <f t="shared" si="1749"/>
        <v>b</v>
      </c>
      <c r="C5772" s="42">
        <v>4</v>
      </c>
      <c r="D5772" s="42"/>
      <c r="F5772" s="342" t="s">
        <v>532</v>
      </c>
      <c r="G5772" s="47" t="s">
        <v>177</v>
      </c>
      <c r="H5772" s="93">
        <f>SUM(H5773:H5774)</f>
        <v>0</v>
      </c>
      <c r="I5772" s="94">
        <f t="shared" si="1748"/>
        <v>0</v>
      </c>
      <c r="J5772" s="95">
        <f>SUM(J5773:J5774)</f>
        <v>0</v>
      </c>
      <c r="K5772" s="95">
        <f>SUM(K5773:K5774)</f>
        <v>0</v>
      </c>
      <c r="L5772" s="94">
        <f t="shared" si="1747"/>
        <v>0</v>
      </c>
      <c r="M5772" s="95">
        <f>SUM(M5773:M5774)</f>
        <v>0</v>
      </c>
      <c r="N5772" s="95">
        <f>SUM(N5773:N5774)</f>
        <v>0</v>
      </c>
      <c r="O5772" s="82" t="s">
        <v>146</v>
      </c>
      <c r="R5772" s="352">
        <f>L5772-[1]გადასახდელები!L5542</f>
        <v>0</v>
      </c>
    </row>
    <row r="5773" spans="2:18" ht="20.25" hidden="1" customHeight="1">
      <c r="B5773" s="36" t="str">
        <f t="shared" si="1749"/>
        <v>b</v>
      </c>
      <c r="C5773" s="42">
        <v>5</v>
      </c>
      <c r="D5773" s="42"/>
      <c r="F5773" s="343" t="s">
        <v>533</v>
      </c>
      <c r="G5773" s="48" t="s">
        <v>178</v>
      </c>
      <c r="H5773" s="101"/>
      <c r="I5773" s="97">
        <f t="shared" si="1748"/>
        <v>0</v>
      </c>
      <c r="J5773" s="102"/>
      <c r="K5773" s="102"/>
      <c r="L5773" s="97">
        <f t="shared" si="1747"/>
        <v>0</v>
      </c>
      <c r="M5773" s="102"/>
      <c r="N5773" s="102"/>
      <c r="R5773" s="352">
        <f>L5773-[1]გადასახდელები!L5543</f>
        <v>0</v>
      </c>
    </row>
    <row r="5774" spans="2:18" ht="20.25" hidden="1" customHeight="1">
      <c r="B5774" s="36" t="str">
        <f t="shared" si="1749"/>
        <v>b</v>
      </c>
      <c r="C5774" s="42">
        <v>5</v>
      </c>
      <c r="D5774" s="42"/>
      <c r="F5774" s="343" t="s">
        <v>598</v>
      </c>
      <c r="G5774" s="48" t="s">
        <v>179</v>
      </c>
      <c r="H5774" s="101"/>
      <c r="I5774" s="97">
        <f t="shared" si="1748"/>
        <v>0</v>
      </c>
      <c r="J5774" s="102"/>
      <c r="K5774" s="102"/>
      <c r="L5774" s="97">
        <f t="shared" si="1747"/>
        <v>0</v>
      </c>
      <c r="M5774" s="102"/>
      <c r="N5774" s="102"/>
      <c r="R5774" s="352">
        <f>L5774-[1]გადასახდელები!L5544</f>
        <v>0</v>
      </c>
    </row>
    <row r="5775" spans="2:18" ht="20.25" hidden="1" customHeight="1">
      <c r="B5775" s="36" t="str">
        <f t="shared" si="1749"/>
        <v>b</v>
      </c>
      <c r="C5775" s="42">
        <v>4</v>
      </c>
      <c r="D5775" s="42"/>
      <c r="F5775" s="342" t="s">
        <v>534</v>
      </c>
      <c r="G5775" s="47" t="s">
        <v>180</v>
      </c>
      <c r="H5775" s="93">
        <f>H5776+H5777+H5778+H5779+H5791+H5795+H5796+H5797+H5798+H5799+H5800+H5801+H5809+H5810</f>
        <v>0</v>
      </c>
      <c r="I5775" s="94">
        <f t="shared" si="1748"/>
        <v>0</v>
      </c>
      <c r="J5775" s="95">
        <f>J5776+J5777+J5778+J5779+J5791+J5795+J5796+J5797+J5798+J5799+J5800+J5801+J5809+J5810</f>
        <v>0</v>
      </c>
      <c r="K5775" s="95">
        <f>K5776+K5777+K5778+K5779+K5791+K5795+K5796+K5797+K5798+K5799+K5800+K5801+K5809+K5810</f>
        <v>0</v>
      </c>
      <c r="L5775" s="94">
        <f t="shared" si="1747"/>
        <v>0</v>
      </c>
      <c r="M5775" s="95">
        <f>M5776+M5777+M5778+M5779+M5791+M5795+M5796+M5797+M5798+M5799+M5800+M5801+M5809+M5810</f>
        <v>0</v>
      </c>
      <c r="N5775" s="95">
        <f>N5776+N5777+N5778+N5779+N5791+N5795+N5796+N5797+N5798+N5799+N5800+N5801+N5809+N5810</f>
        <v>0</v>
      </c>
      <c r="O5775" s="82" t="s">
        <v>146</v>
      </c>
      <c r="R5775" s="352">
        <f>L5775-[1]გადასახდელები!L5545</f>
        <v>0</v>
      </c>
    </row>
    <row r="5776" spans="2:18" ht="42.75" hidden="1" customHeight="1">
      <c r="B5776" s="36" t="str">
        <f t="shared" si="1749"/>
        <v>b</v>
      </c>
      <c r="C5776" s="42">
        <v>5</v>
      </c>
      <c r="D5776" s="42"/>
      <c r="F5776" s="343" t="s">
        <v>535</v>
      </c>
      <c r="G5776" s="48" t="s">
        <v>229</v>
      </c>
      <c r="H5776" s="101"/>
      <c r="I5776" s="97">
        <f t="shared" si="1748"/>
        <v>0</v>
      </c>
      <c r="J5776" s="102"/>
      <c r="K5776" s="102"/>
      <c r="L5776" s="97">
        <f t="shared" si="1747"/>
        <v>0</v>
      </c>
      <c r="M5776" s="102"/>
      <c r="N5776" s="102"/>
      <c r="R5776" s="352">
        <f>L5776-[1]გადასახდელები!L5546</f>
        <v>0</v>
      </c>
    </row>
    <row r="5777" spans="2:18" ht="30.75" hidden="1" customHeight="1">
      <c r="B5777" s="36" t="str">
        <f t="shared" si="1749"/>
        <v>b</v>
      </c>
      <c r="C5777" s="42">
        <v>5</v>
      </c>
      <c r="D5777" s="42"/>
      <c r="F5777" s="343" t="s">
        <v>599</v>
      </c>
      <c r="G5777" s="49" t="s">
        <v>196</v>
      </c>
      <c r="H5777" s="101"/>
      <c r="I5777" s="97">
        <f t="shared" si="1748"/>
        <v>0</v>
      </c>
      <c r="J5777" s="102"/>
      <c r="K5777" s="102"/>
      <c r="L5777" s="97">
        <f t="shared" si="1747"/>
        <v>0</v>
      </c>
      <c r="M5777" s="102"/>
      <c r="N5777" s="102"/>
      <c r="R5777" s="352">
        <f>L5777-[1]გადასახდელები!L5547</f>
        <v>0</v>
      </c>
    </row>
    <row r="5778" spans="2:18" ht="60.75" hidden="1" customHeight="1">
      <c r="B5778" s="36" t="str">
        <f t="shared" si="1749"/>
        <v>b</v>
      </c>
      <c r="C5778" s="42">
        <v>5</v>
      </c>
      <c r="D5778" s="42"/>
      <c r="F5778" s="343" t="s">
        <v>536</v>
      </c>
      <c r="G5778" s="49" t="s">
        <v>230</v>
      </c>
      <c r="H5778" s="101"/>
      <c r="I5778" s="97">
        <f t="shared" si="1748"/>
        <v>0</v>
      </c>
      <c r="J5778" s="102"/>
      <c r="K5778" s="102"/>
      <c r="L5778" s="97">
        <f t="shared" si="1747"/>
        <v>0</v>
      </c>
      <c r="M5778" s="102"/>
      <c r="N5778" s="102"/>
      <c r="R5778" s="352">
        <f>L5778-[1]გადასახდელები!L5548</f>
        <v>0</v>
      </c>
    </row>
    <row r="5779" spans="2:18" ht="30.75" hidden="1" customHeight="1">
      <c r="B5779" s="36" t="str">
        <f t="shared" si="1749"/>
        <v>b</v>
      </c>
      <c r="C5779" s="42">
        <v>5</v>
      </c>
      <c r="D5779" s="42"/>
      <c r="F5779" s="342" t="s">
        <v>537</v>
      </c>
      <c r="G5779" s="48" t="s">
        <v>195</v>
      </c>
      <c r="H5779" s="96">
        <f>SUM(H5780:H5790)</f>
        <v>0</v>
      </c>
      <c r="I5779" s="97">
        <f t="shared" si="1748"/>
        <v>0</v>
      </c>
      <c r="J5779" s="98">
        <f>SUM(J5780:J5790)</f>
        <v>0</v>
      </c>
      <c r="K5779" s="98">
        <f>SUM(K5780:K5790)</f>
        <v>0</v>
      </c>
      <c r="L5779" s="97">
        <f t="shared" si="1747"/>
        <v>0</v>
      </c>
      <c r="M5779" s="98">
        <f>SUM(M5780:M5790)</f>
        <v>0</v>
      </c>
      <c r="N5779" s="98">
        <f>SUM(N5780:N5790)</f>
        <v>0</v>
      </c>
      <c r="O5779" s="82" t="s">
        <v>146</v>
      </c>
      <c r="R5779" s="352">
        <f>L5779-[1]გადასახდელები!L5549</f>
        <v>0</v>
      </c>
    </row>
    <row r="5780" spans="2:18" ht="20.25" hidden="1" customHeight="1">
      <c r="B5780" s="36" t="str">
        <f t="shared" si="1749"/>
        <v>b</v>
      </c>
      <c r="C5780" s="42">
        <v>6</v>
      </c>
      <c r="D5780" s="42"/>
      <c r="F5780" s="343" t="s">
        <v>600</v>
      </c>
      <c r="G5780" s="45" t="s">
        <v>181</v>
      </c>
      <c r="H5780" s="106"/>
      <c r="I5780" s="105">
        <f t="shared" si="1748"/>
        <v>0</v>
      </c>
      <c r="J5780" s="107"/>
      <c r="K5780" s="107"/>
      <c r="L5780" s="105">
        <f t="shared" si="1747"/>
        <v>0</v>
      </c>
      <c r="M5780" s="107"/>
      <c r="N5780" s="107"/>
      <c r="R5780" s="352">
        <f>L5780-[1]გადასახდელები!L5550</f>
        <v>0</v>
      </c>
    </row>
    <row r="5781" spans="2:18" ht="20.25" hidden="1" customHeight="1">
      <c r="B5781" s="36" t="str">
        <f t="shared" si="1749"/>
        <v>b</v>
      </c>
      <c r="C5781" s="42">
        <v>6</v>
      </c>
      <c r="D5781" s="42"/>
      <c r="F5781" s="343" t="s">
        <v>601</v>
      </c>
      <c r="G5781" s="45" t="s">
        <v>182</v>
      </c>
      <c r="H5781" s="106"/>
      <c r="I5781" s="105">
        <f t="shared" si="1748"/>
        <v>0</v>
      </c>
      <c r="J5781" s="107"/>
      <c r="K5781" s="107"/>
      <c r="L5781" s="105">
        <f t="shared" si="1747"/>
        <v>0</v>
      </c>
      <c r="M5781" s="107"/>
      <c r="N5781" s="107"/>
      <c r="R5781" s="352">
        <f>L5781-[1]გადასახდელები!L5551</f>
        <v>0</v>
      </c>
    </row>
    <row r="5782" spans="2:18" ht="20.25" hidden="1" customHeight="1">
      <c r="B5782" s="36" t="str">
        <f t="shared" si="1749"/>
        <v>b</v>
      </c>
      <c r="C5782" s="42">
        <v>6</v>
      </c>
      <c r="D5782" s="42"/>
      <c r="F5782" s="343" t="s">
        <v>602</v>
      </c>
      <c r="G5782" s="45" t="s">
        <v>183</v>
      </c>
      <c r="H5782" s="106"/>
      <c r="I5782" s="105">
        <f t="shared" si="1748"/>
        <v>0</v>
      </c>
      <c r="J5782" s="107"/>
      <c r="K5782" s="107"/>
      <c r="L5782" s="105">
        <f t="shared" ref="L5782:L5845" si="1750">M5782+N5782</f>
        <v>0</v>
      </c>
      <c r="M5782" s="107"/>
      <c r="N5782" s="107"/>
      <c r="R5782" s="352">
        <f>L5782-[1]გადასახდელები!L5552</f>
        <v>0</v>
      </c>
    </row>
    <row r="5783" spans="2:18" ht="20.25" hidden="1" customHeight="1">
      <c r="B5783" s="36" t="str">
        <f t="shared" si="1749"/>
        <v>b</v>
      </c>
      <c r="C5783" s="42">
        <v>6</v>
      </c>
      <c r="D5783" s="42"/>
      <c r="F5783" s="343" t="s">
        <v>603</v>
      </c>
      <c r="G5783" s="45" t="s">
        <v>184</v>
      </c>
      <c r="H5783" s="106"/>
      <c r="I5783" s="105">
        <f t="shared" si="1748"/>
        <v>0</v>
      </c>
      <c r="J5783" s="107"/>
      <c r="K5783" s="107"/>
      <c r="L5783" s="105">
        <f t="shared" si="1750"/>
        <v>0</v>
      </c>
      <c r="M5783" s="107"/>
      <c r="N5783" s="107"/>
      <c r="R5783" s="352">
        <f>L5783-[1]გადასახდელები!L5553</f>
        <v>0</v>
      </c>
    </row>
    <row r="5784" spans="2:18" ht="20.25" hidden="1" customHeight="1">
      <c r="B5784" s="36" t="str">
        <f t="shared" si="1749"/>
        <v>b</v>
      </c>
      <c r="C5784" s="42">
        <v>6</v>
      </c>
      <c r="D5784" s="42"/>
      <c r="F5784" s="343" t="s">
        <v>538</v>
      </c>
      <c r="G5784" s="45" t="s">
        <v>185</v>
      </c>
      <c r="H5784" s="106"/>
      <c r="I5784" s="105">
        <f t="shared" si="1748"/>
        <v>0</v>
      </c>
      <c r="J5784" s="107"/>
      <c r="K5784" s="107"/>
      <c r="L5784" s="105">
        <f t="shared" si="1750"/>
        <v>0</v>
      </c>
      <c r="M5784" s="107"/>
      <c r="N5784" s="107"/>
      <c r="R5784" s="352">
        <f>L5784-[1]გადასახდელები!L5554</f>
        <v>0</v>
      </c>
    </row>
    <row r="5785" spans="2:18" ht="20.25" hidden="1" customHeight="1">
      <c r="B5785" s="36" t="str">
        <f t="shared" si="1749"/>
        <v>b</v>
      </c>
      <c r="C5785" s="42">
        <v>6</v>
      </c>
      <c r="D5785" s="42"/>
      <c r="F5785" s="343" t="s">
        <v>604</v>
      </c>
      <c r="G5785" s="45" t="s">
        <v>186</v>
      </c>
      <c r="H5785" s="106"/>
      <c r="I5785" s="105">
        <f t="shared" si="1748"/>
        <v>0</v>
      </c>
      <c r="J5785" s="107"/>
      <c r="K5785" s="107"/>
      <c r="L5785" s="105">
        <f t="shared" si="1750"/>
        <v>0</v>
      </c>
      <c r="M5785" s="107"/>
      <c r="N5785" s="107"/>
      <c r="R5785" s="352">
        <f>L5785-[1]გადასახდელები!L5555</f>
        <v>0</v>
      </c>
    </row>
    <row r="5786" spans="2:18" ht="20.25" hidden="1" customHeight="1">
      <c r="B5786" s="36" t="str">
        <f t="shared" si="1749"/>
        <v>b</v>
      </c>
      <c r="C5786" s="42">
        <v>6</v>
      </c>
      <c r="D5786" s="42"/>
      <c r="F5786" s="343" t="s">
        <v>605</v>
      </c>
      <c r="G5786" s="45" t="s">
        <v>187</v>
      </c>
      <c r="H5786" s="106"/>
      <c r="I5786" s="105">
        <f t="shared" si="1748"/>
        <v>0</v>
      </c>
      <c r="J5786" s="107"/>
      <c r="K5786" s="107"/>
      <c r="L5786" s="105">
        <f t="shared" si="1750"/>
        <v>0</v>
      </c>
      <c r="M5786" s="107"/>
      <c r="N5786" s="107"/>
      <c r="R5786" s="352">
        <f>L5786-[1]გადასახდელები!L5556</f>
        <v>0</v>
      </c>
    </row>
    <row r="5787" spans="2:18" ht="20.25" hidden="1" customHeight="1">
      <c r="B5787" s="36" t="str">
        <f t="shared" si="1749"/>
        <v>b</v>
      </c>
      <c r="C5787" s="42">
        <v>6</v>
      </c>
      <c r="D5787" s="42"/>
      <c r="F5787" s="343" t="s">
        <v>606</v>
      </c>
      <c r="G5787" s="45" t="s">
        <v>188</v>
      </c>
      <c r="H5787" s="106"/>
      <c r="I5787" s="105">
        <f t="shared" si="1748"/>
        <v>0</v>
      </c>
      <c r="J5787" s="107"/>
      <c r="K5787" s="107"/>
      <c r="L5787" s="105">
        <f t="shared" si="1750"/>
        <v>0</v>
      </c>
      <c r="M5787" s="107"/>
      <c r="N5787" s="107"/>
      <c r="R5787" s="352">
        <f>L5787-[1]გადასახდელები!L5557</f>
        <v>0</v>
      </c>
    </row>
    <row r="5788" spans="2:18" ht="20.25" hidden="1" customHeight="1">
      <c r="B5788" s="36" t="str">
        <f t="shared" si="1749"/>
        <v>b</v>
      </c>
      <c r="C5788" s="42">
        <v>6</v>
      </c>
      <c r="D5788" s="42"/>
      <c r="F5788" s="343" t="s">
        <v>607</v>
      </c>
      <c r="G5788" s="45" t="s">
        <v>189</v>
      </c>
      <c r="H5788" s="106"/>
      <c r="I5788" s="105">
        <f t="shared" si="1748"/>
        <v>0</v>
      </c>
      <c r="J5788" s="107"/>
      <c r="K5788" s="107"/>
      <c r="L5788" s="105">
        <f t="shared" si="1750"/>
        <v>0</v>
      </c>
      <c r="M5788" s="107"/>
      <c r="N5788" s="107"/>
      <c r="R5788" s="352">
        <f>L5788-[1]გადასახდელები!L5558</f>
        <v>0</v>
      </c>
    </row>
    <row r="5789" spans="2:18" ht="20.25" hidden="1" customHeight="1">
      <c r="B5789" s="36" t="str">
        <f t="shared" si="1749"/>
        <v>b</v>
      </c>
      <c r="C5789" s="42">
        <v>6</v>
      </c>
      <c r="D5789" s="42"/>
      <c r="F5789" s="343" t="s">
        <v>608</v>
      </c>
      <c r="G5789" s="45" t="s">
        <v>190</v>
      </c>
      <c r="H5789" s="106"/>
      <c r="I5789" s="105">
        <f t="shared" si="1748"/>
        <v>0</v>
      </c>
      <c r="J5789" s="107"/>
      <c r="K5789" s="107"/>
      <c r="L5789" s="105">
        <f t="shared" si="1750"/>
        <v>0</v>
      </c>
      <c r="M5789" s="107"/>
      <c r="N5789" s="107"/>
      <c r="R5789" s="352">
        <f>L5789-[1]გადასახდელები!L5559</f>
        <v>0</v>
      </c>
    </row>
    <row r="5790" spans="2:18" ht="30.75" hidden="1" customHeight="1">
      <c r="B5790" s="36" t="str">
        <f t="shared" si="1749"/>
        <v>b</v>
      </c>
      <c r="C5790" s="42">
        <v>6</v>
      </c>
      <c r="D5790" s="42"/>
      <c r="F5790" s="343" t="s">
        <v>539</v>
      </c>
      <c r="G5790" s="45" t="s">
        <v>231</v>
      </c>
      <c r="H5790" s="106"/>
      <c r="I5790" s="105">
        <f t="shared" si="1748"/>
        <v>0</v>
      </c>
      <c r="J5790" s="107"/>
      <c r="K5790" s="107"/>
      <c r="L5790" s="105">
        <f t="shared" si="1750"/>
        <v>0</v>
      </c>
      <c r="M5790" s="107"/>
      <c r="N5790" s="107"/>
      <c r="R5790" s="352">
        <f>L5790-[1]გადასახდელები!L5560</f>
        <v>0</v>
      </c>
    </row>
    <row r="5791" spans="2:18" ht="20.25" hidden="1" customHeight="1">
      <c r="B5791" s="36" t="str">
        <f t="shared" si="1749"/>
        <v>b</v>
      </c>
      <c r="C5791" s="42">
        <v>5</v>
      </c>
      <c r="D5791" s="42"/>
      <c r="F5791" s="342" t="s">
        <v>609</v>
      </c>
      <c r="G5791" s="48" t="s">
        <v>197</v>
      </c>
      <c r="H5791" s="96">
        <f>SUM(H5792:H5794)</f>
        <v>0</v>
      </c>
      <c r="I5791" s="97">
        <f t="shared" si="1748"/>
        <v>0</v>
      </c>
      <c r="J5791" s="98">
        <f>SUM(J5792:J5794)</f>
        <v>0</v>
      </c>
      <c r="K5791" s="98">
        <f>SUM(K5792:K5794)</f>
        <v>0</v>
      </c>
      <c r="L5791" s="97">
        <f t="shared" si="1750"/>
        <v>0</v>
      </c>
      <c r="M5791" s="98">
        <f>SUM(M5792:M5794)</f>
        <v>0</v>
      </c>
      <c r="N5791" s="98">
        <f>SUM(N5792:N5794)</f>
        <v>0</v>
      </c>
      <c r="O5791" s="82" t="s">
        <v>146</v>
      </c>
      <c r="R5791" s="352">
        <f>L5791-[1]გადასახდელები!L5561</f>
        <v>0</v>
      </c>
    </row>
    <row r="5792" spans="2:18" ht="20.25" hidden="1" customHeight="1">
      <c r="B5792" s="36" t="str">
        <f t="shared" si="1749"/>
        <v>b</v>
      </c>
      <c r="C5792" s="42">
        <v>6</v>
      </c>
      <c r="D5792" s="42"/>
      <c r="F5792" s="343" t="s">
        <v>610</v>
      </c>
      <c r="G5792" s="45" t="s">
        <v>191</v>
      </c>
      <c r="H5792" s="106"/>
      <c r="I5792" s="105">
        <f t="shared" si="1748"/>
        <v>0</v>
      </c>
      <c r="J5792" s="107"/>
      <c r="K5792" s="107"/>
      <c r="L5792" s="105">
        <f t="shared" si="1750"/>
        <v>0</v>
      </c>
      <c r="M5792" s="107"/>
      <c r="N5792" s="107"/>
      <c r="R5792" s="352">
        <f>L5792-[1]გადასახდელები!L5562</f>
        <v>0</v>
      </c>
    </row>
    <row r="5793" spans="2:18" ht="20.25" hidden="1" customHeight="1">
      <c r="B5793" s="36" t="str">
        <f t="shared" si="1749"/>
        <v>b</v>
      </c>
      <c r="C5793" s="42">
        <v>6</v>
      </c>
      <c r="D5793" s="42"/>
      <c r="F5793" s="343" t="s">
        <v>611</v>
      </c>
      <c r="G5793" s="45" t="s">
        <v>192</v>
      </c>
      <c r="H5793" s="106"/>
      <c r="I5793" s="105">
        <f t="shared" si="1748"/>
        <v>0</v>
      </c>
      <c r="J5793" s="107"/>
      <c r="K5793" s="107"/>
      <c r="L5793" s="105">
        <f t="shared" si="1750"/>
        <v>0</v>
      </c>
      <c r="M5793" s="107"/>
      <c r="N5793" s="107"/>
      <c r="R5793" s="352">
        <f>L5793-[1]გადასახდელები!L5563</f>
        <v>0</v>
      </c>
    </row>
    <row r="5794" spans="2:18" ht="30.75" hidden="1" customHeight="1">
      <c r="B5794" s="36" t="str">
        <f t="shared" si="1749"/>
        <v>b</v>
      </c>
      <c r="C5794" s="42">
        <v>6</v>
      </c>
      <c r="D5794" s="42"/>
      <c r="F5794" s="343" t="s">
        <v>612</v>
      </c>
      <c r="G5794" s="45" t="s">
        <v>232</v>
      </c>
      <c r="H5794" s="106"/>
      <c r="I5794" s="105">
        <f t="shared" si="1748"/>
        <v>0</v>
      </c>
      <c r="J5794" s="107"/>
      <c r="K5794" s="107"/>
      <c r="L5794" s="105">
        <f t="shared" si="1750"/>
        <v>0</v>
      </c>
      <c r="M5794" s="107"/>
      <c r="N5794" s="107"/>
      <c r="R5794" s="352">
        <f>L5794-[1]გადასახდელები!L5564</f>
        <v>0</v>
      </c>
    </row>
    <row r="5795" spans="2:18" ht="30.75" hidden="1" customHeight="1">
      <c r="B5795" s="36" t="str">
        <f t="shared" si="1749"/>
        <v>b</v>
      </c>
      <c r="C5795" s="42">
        <v>5</v>
      </c>
      <c r="D5795" s="42"/>
      <c r="F5795" s="343" t="s">
        <v>613</v>
      </c>
      <c r="G5795" s="48" t="s">
        <v>233</v>
      </c>
      <c r="H5795" s="101"/>
      <c r="I5795" s="97">
        <f t="shared" si="1748"/>
        <v>0</v>
      </c>
      <c r="J5795" s="102"/>
      <c r="K5795" s="102"/>
      <c r="L5795" s="97">
        <f t="shared" si="1750"/>
        <v>0</v>
      </c>
      <c r="M5795" s="102"/>
      <c r="N5795" s="102"/>
      <c r="R5795" s="352">
        <f>L5795-[1]გადასახდელები!L5565</f>
        <v>0</v>
      </c>
    </row>
    <row r="5796" spans="2:18" ht="34.5" hidden="1" customHeight="1">
      <c r="B5796" s="36" t="str">
        <f t="shared" si="1749"/>
        <v>b</v>
      </c>
      <c r="C5796" s="42">
        <v>5</v>
      </c>
      <c r="D5796" s="42"/>
      <c r="F5796" s="343" t="s">
        <v>614</v>
      </c>
      <c r="G5796" s="50" t="s">
        <v>367</v>
      </c>
      <c r="H5796" s="101"/>
      <c r="I5796" s="97">
        <f t="shared" si="1748"/>
        <v>0</v>
      </c>
      <c r="J5796" s="102"/>
      <c r="K5796" s="102"/>
      <c r="L5796" s="97">
        <f t="shared" si="1750"/>
        <v>0</v>
      </c>
      <c r="M5796" s="102"/>
      <c r="N5796" s="102"/>
      <c r="R5796" s="352">
        <f>L5796-[1]გადასახდელები!L5566</f>
        <v>0</v>
      </c>
    </row>
    <row r="5797" spans="2:18" ht="34.5" hidden="1" customHeight="1">
      <c r="B5797" s="36" t="str">
        <f t="shared" si="1749"/>
        <v>b</v>
      </c>
      <c r="C5797" s="42">
        <v>5</v>
      </c>
      <c r="D5797" s="42"/>
      <c r="F5797" s="343" t="s">
        <v>540</v>
      </c>
      <c r="G5797" s="48" t="s">
        <v>234</v>
      </c>
      <c r="H5797" s="101"/>
      <c r="I5797" s="97">
        <f t="shared" ref="I5797:I5860" si="1751">J5797+K5797</f>
        <v>0</v>
      </c>
      <c r="J5797" s="102"/>
      <c r="K5797" s="102"/>
      <c r="L5797" s="97">
        <f t="shared" si="1750"/>
        <v>0</v>
      </c>
      <c r="M5797" s="102"/>
      <c r="N5797" s="102"/>
      <c r="R5797" s="352">
        <f>L5797-[1]გადასახდელები!L5567</f>
        <v>0</v>
      </c>
    </row>
    <row r="5798" spans="2:18" ht="50.25" hidden="1" customHeight="1">
      <c r="B5798" s="36" t="str">
        <f t="shared" si="1749"/>
        <v>b</v>
      </c>
      <c r="C5798" s="42">
        <v>5</v>
      </c>
      <c r="D5798" s="42"/>
      <c r="F5798" s="343" t="s">
        <v>541</v>
      </c>
      <c r="G5798" s="48" t="s">
        <v>235</v>
      </c>
      <c r="H5798" s="101"/>
      <c r="I5798" s="97">
        <f t="shared" si="1751"/>
        <v>0</v>
      </c>
      <c r="J5798" s="102"/>
      <c r="K5798" s="102"/>
      <c r="L5798" s="97">
        <f t="shared" si="1750"/>
        <v>0</v>
      </c>
      <c r="M5798" s="102"/>
      <c r="N5798" s="102"/>
      <c r="R5798" s="352">
        <f>L5798-[1]გადასახდელები!L5568</f>
        <v>0</v>
      </c>
    </row>
    <row r="5799" spans="2:18" ht="20.25" hidden="1" customHeight="1">
      <c r="B5799" s="36" t="str">
        <f t="shared" si="1749"/>
        <v>b</v>
      </c>
      <c r="C5799" s="42">
        <v>5</v>
      </c>
      <c r="D5799" s="42"/>
      <c r="F5799" s="343" t="s">
        <v>542</v>
      </c>
      <c r="G5799" s="48" t="s">
        <v>236</v>
      </c>
      <c r="H5799" s="101"/>
      <c r="I5799" s="97">
        <f t="shared" si="1751"/>
        <v>0</v>
      </c>
      <c r="J5799" s="102"/>
      <c r="K5799" s="102"/>
      <c r="L5799" s="97">
        <f t="shared" si="1750"/>
        <v>0</v>
      </c>
      <c r="M5799" s="102"/>
      <c r="N5799" s="102"/>
      <c r="R5799" s="352">
        <f>L5799-[1]გადასახდელები!L5569</f>
        <v>0</v>
      </c>
    </row>
    <row r="5800" spans="2:18" ht="20.25" hidden="1" customHeight="1">
      <c r="B5800" s="36" t="str">
        <f t="shared" si="1749"/>
        <v>b</v>
      </c>
      <c r="C5800" s="42">
        <v>5</v>
      </c>
      <c r="D5800" s="42"/>
      <c r="F5800" s="343" t="s">
        <v>543</v>
      </c>
      <c r="G5800" s="48" t="s">
        <v>237</v>
      </c>
      <c r="H5800" s="101"/>
      <c r="I5800" s="97">
        <f t="shared" si="1751"/>
        <v>0</v>
      </c>
      <c r="J5800" s="102"/>
      <c r="K5800" s="102"/>
      <c r="L5800" s="97">
        <f t="shared" si="1750"/>
        <v>0</v>
      </c>
      <c r="M5800" s="102"/>
      <c r="N5800" s="102"/>
      <c r="R5800" s="352">
        <f>L5800-[1]გადასახდელები!L5570</f>
        <v>0</v>
      </c>
    </row>
    <row r="5801" spans="2:18" ht="20.25" hidden="1" customHeight="1">
      <c r="B5801" s="36" t="str">
        <f t="shared" si="1749"/>
        <v>b</v>
      </c>
      <c r="C5801" s="42">
        <v>5</v>
      </c>
      <c r="D5801" s="42"/>
      <c r="F5801" s="342" t="s">
        <v>544</v>
      </c>
      <c r="G5801" s="48" t="s">
        <v>238</v>
      </c>
      <c r="H5801" s="96">
        <f>SUM(H5802:H5808)</f>
        <v>0</v>
      </c>
      <c r="I5801" s="97">
        <f t="shared" si="1751"/>
        <v>0</v>
      </c>
      <c r="J5801" s="98">
        <f>SUM(J5802:J5808)</f>
        <v>0</v>
      </c>
      <c r="K5801" s="98">
        <f>SUM(K5802:K5808)</f>
        <v>0</v>
      </c>
      <c r="L5801" s="97">
        <f t="shared" si="1750"/>
        <v>0</v>
      </c>
      <c r="M5801" s="98">
        <f>SUM(M5802:M5808)</f>
        <v>0</v>
      </c>
      <c r="N5801" s="98">
        <f>SUM(N5802:N5808)</f>
        <v>0</v>
      </c>
      <c r="O5801" s="82" t="s">
        <v>146</v>
      </c>
      <c r="R5801" s="352">
        <f>L5801-[1]გადასახდელები!L5571</f>
        <v>0</v>
      </c>
    </row>
    <row r="5802" spans="2:18" ht="23.25" hidden="1" customHeight="1">
      <c r="B5802" s="36" t="str">
        <f t="shared" si="1749"/>
        <v>b</v>
      </c>
      <c r="C5802" s="42">
        <v>6</v>
      </c>
      <c r="D5802" s="42"/>
      <c r="F5802" s="343" t="s">
        <v>545</v>
      </c>
      <c r="G5802" s="45" t="s">
        <v>198</v>
      </c>
      <c r="H5802" s="106"/>
      <c r="I5802" s="105">
        <f t="shared" si="1751"/>
        <v>0</v>
      </c>
      <c r="J5802" s="107"/>
      <c r="K5802" s="107"/>
      <c r="L5802" s="105">
        <f t="shared" si="1750"/>
        <v>0</v>
      </c>
      <c r="M5802" s="107"/>
      <c r="N5802" s="107"/>
      <c r="R5802" s="352">
        <f>L5802-[1]გადასახდელები!L5572</f>
        <v>0</v>
      </c>
    </row>
    <row r="5803" spans="2:18" ht="20.25" hidden="1" customHeight="1">
      <c r="B5803" s="36" t="str">
        <f t="shared" si="1749"/>
        <v>b</v>
      </c>
      <c r="C5803" s="42">
        <v>6</v>
      </c>
      <c r="D5803" s="42"/>
      <c r="F5803" s="343" t="s">
        <v>546</v>
      </c>
      <c r="G5803" s="45" t="s">
        <v>199</v>
      </c>
      <c r="H5803" s="106"/>
      <c r="I5803" s="105">
        <f t="shared" si="1751"/>
        <v>0</v>
      </c>
      <c r="J5803" s="107"/>
      <c r="K5803" s="107"/>
      <c r="L5803" s="105">
        <f t="shared" si="1750"/>
        <v>0</v>
      </c>
      <c r="M5803" s="107"/>
      <c r="N5803" s="107"/>
      <c r="R5803" s="352">
        <f>L5803-[1]გადასახდელები!L5573</f>
        <v>0</v>
      </c>
    </row>
    <row r="5804" spans="2:18" ht="23.25" hidden="1" customHeight="1">
      <c r="B5804" s="36" t="str">
        <f t="shared" si="1749"/>
        <v>b</v>
      </c>
      <c r="C5804" s="42">
        <v>6</v>
      </c>
      <c r="D5804" s="42"/>
      <c r="F5804" s="343" t="s">
        <v>547</v>
      </c>
      <c r="G5804" s="45" t="s">
        <v>200</v>
      </c>
      <c r="H5804" s="106"/>
      <c r="I5804" s="105">
        <f t="shared" si="1751"/>
        <v>0</v>
      </c>
      <c r="J5804" s="107"/>
      <c r="K5804" s="107"/>
      <c r="L5804" s="105">
        <f t="shared" si="1750"/>
        <v>0</v>
      </c>
      <c r="M5804" s="107"/>
      <c r="N5804" s="107"/>
      <c r="R5804" s="352">
        <f>L5804-[1]გადასახდელები!L5574</f>
        <v>0</v>
      </c>
    </row>
    <row r="5805" spans="2:18" ht="31.5" hidden="1" customHeight="1">
      <c r="B5805" s="36" t="str">
        <f t="shared" ref="B5805:B5868" si="1752">IF(H5805+I5805+L5805&gt;0,"a","b")</f>
        <v>b</v>
      </c>
      <c r="C5805" s="42">
        <v>6</v>
      </c>
      <c r="D5805" s="42"/>
      <c r="F5805" s="343" t="s">
        <v>615</v>
      </c>
      <c r="G5805" s="45" t="s">
        <v>201</v>
      </c>
      <c r="H5805" s="106"/>
      <c r="I5805" s="105">
        <f t="shared" si="1751"/>
        <v>0</v>
      </c>
      <c r="J5805" s="107"/>
      <c r="K5805" s="107"/>
      <c r="L5805" s="105">
        <f t="shared" si="1750"/>
        <v>0</v>
      </c>
      <c r="M5805" s="107"/>
      <c r="N5805" s="107"/>
      <c r="R5805" s="352">
        <f>L5805-[1]გადასახდელები!L5575</f>
        <v>0</v>
      </c>
    </row>
    <row r="5806" spans="2:18" ht="33.75" hidden="1" customHeight="1">
      <c r="B5806" s="36" t="str">
        <f t="shared" si="1752"/>
        <v>b</v>
      </c>
      <c r="C5806" s="42">
        <v>6</v>
      </c>
      <c r="D5806" s="42"/>
      <c r="F5806" s="343" t="s">
        <v>548</v>
      </c>
      <c r="G5806" s="45" t="s">
        <v>239</v>
      </c>
      <c r="H5806" s="106"/>
      <c r="I5806" s="105">
        <f t="shared" si="1751"/>
        <v>0</v>
      </c>
      <c r="J5806" s="107"/>
      <c r="K5806" s="107"/>
      <c r="L5806" s="105">
        <f t="shared" si="1750"/>
        <v>0</v>
      </c>
      <c r="M5806" s="107"/>
      <c r="N5806" s="107"/>
      <c r="R5806" s="352">
        <f>L5806-[1]გადასახდელები!L5576</f>
        <v>0</v>
      </c>
    </row>
    <row r="5807" spans="2:18" ht="34.5" hidden="1" customHeight="1">
      <c r="B5807" s="36" t="str">
        <f t="shared" si="1752"/>
        <v>b</v>
      </c>
      <c r="C5807" s="42">
        <v>6</v>
      </c>
      <c r="D5807" s="42"/>
      <c r="F5807" s="343" t="s">
        <v>616</v>
      </c>
      <c r="G5807" s="45" t="s">
        <v>240</v>
      </c>
      <c r="H5807" s="106"/>
      <c r="I5807" s="105">
        <f t="shared" si="1751"/>
        <v>0</v>
      </c>
      <c r="J5807" s="107"/>
      <c r="K5807" s="107"/>
      <c r="L5807" s="105">
        <f t="shared" si="1750"/>
        <v>0</v>
      </c>
      <c r="M5807" s="107"/>
      <c r="N5807" s="107"/>
      <c r="R5807" s="352">
        <f>L5807-[1]გადასახდელები!L5577</f>
        <v>0</v>
      </c>
    </row>
    <row r="5808" spans="2:18" ht="33.75" hidden="1" customHeight="1">
      <c r="B5808" s="36" t="str">
        <f t="shared" si="1752"/>
        <v>b</v>
      </c>
      <c r="C5808" s="42">
        <v>6</v>
      </c>
      <c r="D5808" s="42"/>
      <c r="F5808" s="343" t="s">
        <v>617</v>
      </c>
      <c r="G5808" s="45" t="s">
        <v>241</v>
      </c>
      <c r="H5808" s="106"/>
      <c r="I5808" s="105">
        <f t="shared" si="1751"/>
        <v>0</v>
      </c>
      <c r="J5808" s="107"/>
      <c r="K5808" s="107"/>
      <c r="L5808" s="105">
        <f t="shared" si="1750"/>
        <v>0</v>
      </c>
      <c r="M5808" s="107"/>
      <c r="N5808" s="107"/>
      <c r="R5808" s="352">
        <f>L5808-[1]გადასახდელები!L5578</f>
        <v>0</v>
      </c>
    </row>
    <row r="5809" spans="2:18" ht="34.5" hidden="1" customHeight="1">
      <c r="B5809" s="36" t="str">
        <f t="shared" si="1752"/>
        <v>b</v>
      </c>
      <c r="C5809" s="42">
        <v>5</v>
      </c>
      <c r="D5809" s="42"/>
      <c r="F5809" s="343" t="s">
        <v>618</v>
      </c>
      <c r="G5809" s="48" t="s">
        <v>242</v>
      </c>
      <c r="H5809" s="109"/>
      <c r="I5809" s="97">
        <f t="shared" si="1751"/>
        <v>0</v>
      </c>
      <c r="J5809" s="110"/>
      <c r="K5809" s="110"/>
      <c r="L5809" s="97">
        <f t="shared" si="1750"/>
        <v>0</v>
      </c>
      <c r="M5809" s="110"/>
      <c r="N5809" s="110"/>
      <c r="R5809" s="352">
        <f>L5809-[1]გადასახდელები!L5579</f>
        <v>0</v>
      </c>
    </row>
    <row r="5810" spans="2:18" ht="24.75" hidden="1" customHeight="1">
      <c r="B5810" s="36" t="str">
        <f t="shared" si="1752"/>
        <v>b</v>
      </c>
      <c r="C5810" s="42">
        <v>5</v>
      </c>
      <c r="D5810" s="42"/>
      <c r="F5810" s="343" t="s">
        <v>549</v>
      </c>
      <c r="G5810" s="48" t="s">
        <v>243</v>
      </c>
      <c r="H5810" s="109"/>
      <c r="I5810" s="97">
        <f t="shared" si="1751"/>
        <v>0</v>
      </c>
      <c r="J5810" s="110"/>
      <c r="K5810" s="110"/>
      <c r="L5810" s="97">
        <f t="shared" si="1750"/>
        <v>0</v>
      </c>
      <c r="M5810" s="110"/>
      <c r="N5810" s="110"/>
      <c r="R5810" s="352">
        <f>L5810-[1]გადასახდელები!L5580</f>
        <v>0</v>
      </c>
    </row>
    <row r="5811" spans="2:18" ht="27.75" hidden="1" customHeight="1">
      <c r="B5811" s="36" t="str">
        <f t="shared" si="1752"/>
        <v>b</v>
      </c>
      <c r="C5811" s="42">
        <v>4</v>
      </c>
      <c r="D5811" s="42"/>
      <c r="F5811" s="343" t="s">
        <v>550</v>
      </c>
      <c r="G5811" s="47" t="s">
        <v>244</v>
      </c>
      <c r="H5811" s="103"/>
      <c r="I5811" s="108">
        <f t="shared" si="1751"/>
        <v>0</v>
      </c>
      <c r="J5811" s="104"/>
      <c r="K5811" s="104"/>
      <c r="L5811" s="108">
        <f t="shared" si="1750"/>
        <v>0</v>
      </c>
      <c r="M5811" s="104"/>
      <c r="N5811" s="104"/>
      <c r="R5811" s="352">
        <f>L5811-[1]გადასახდელები!L5581</f>
        <v>0</v>
      </c>
    </row>
    <row r="5812" spans="2:18" ht="23.25" hidden="1" customHeight="1">
      <c r="B5812" s="36" t="str">
        <f t="shared" si="1752"/>
        <v>b</v>
      </c>
      <c r="C5812" s="42">
        <v>4</v>
      </c>
      <c r="D5812" s="42"/>
      <c r="F5812" s="343" t="s">
        <v>619</v>
      </c>
      <c r="G5812" s="47" t="s">
        <v>245</v>
      </c>
      <c r="H5812" s="103"/>
      <c r="I5812" s="108">
        <f t="shared" si="1751"/>
        <v>0</v>
      </c>
      <c r="J5812" s="104"/>
      <c r="K5812" s="104"/>
      <c r="L5812" s="108">
        <f t="shared" si="1750"/>
        <v>0</v>
      </c>
      <c r="M5812" s="104"/>
      <c r="N5812" s="104"/>
      <c r="R5812" s="352">
        <f>L5812-[1]გადასახდელები!L5582</f>
        <v>0</v>
      </c>
    </row>
    <row r="5813" spans="2:18" ht="24" hidden="1" customHeight="1">
      <c r="B5813" s="36" t="str">
        <f t="shared" si="1752"/>
        <v>b</v>
      </c>
      <c r="C5813" s="42">
        <v>4</v>
      </c>
      <c r="D5813" s="42"/>
      <c r="F5813" s="343" t="s">
        <v>620</v>
      </c>
      <c r="G5813" s="47" t="s">
        <v>246</v>
      </c>
      <c r="H5813" s="103"/>
      <c r="I5813" s="108">
        <f t="shared" si="1751"/>
        <v>0</v>
      </c>
      <c r="J5813" s="104"/>
      <c r="K5813" s="104"/>
      <c r="L5813" s="108">
        <f t="shared" si="1750"/>
        <v>0</v>
      </c>
      <c r="M5813" s="104"/>
      <c r="N5813" s="104"/>
      <c r="R5813" s="352">
        <f>L5813-[1]გადასახდელები!L5583</f>
        <v>0</v>
      </c>
    </row>
    <row r="5814" spans="2:18" ht="34.5" hidden="1" customHeight="1">
      <c r="B5814" s="36" t="str">
        <f t="shared" si="1752"/>
        <v>b</v>
      </c>
      <c r="C5814" s="42">
        <v>4</v>
      </c>
      <c r="D5814" s="42"/>
      <c r="F5814" s="343" t="s">
        <v>551</v>
      </c>
      <c r="G5814" s="47" t="s">
        <v>247</v>
      </c>
      <c r="H5814" s="103"/>
      <c r="I5814" s="108">
        <f t="shared" si="1751"/>
        <v>0</v>
      </c>
      <c r="J5814" s="104"/>
      <c r="K5814" s="104"/>
      <c r="L5814" s="108">
        <f t="shared" si="1750"/>
        <v>0</v>
      </c>
      <c r="M5814" s="104"/>
      <c r="N5814" s="104"/>
      <c r="R5814" s="352">
        <f>L5814-[1]გადასახდელები!L5584</f>
        <v>0</v>
      </c>
    </row>
    <row r="5815" spans="2:18" ht="33" hidden="1" customHeight="1">
      <c r="B5815" s="36" t="str">
        <f t="shared" si="1752"/>
        <v>b</v>
      </c>
      <c r="C5815" s="42">
        <v>4</v>
      </c>
      <c r="D5815" s="42"/>
      <c r="F5815" s="342" t="s">
        <v>552</v>
      </c>
      <c r="G5815" s="47" t="s">
        <v>248</v>
      </c>
      <c r="H5815" s="93">
        <f>SUM(H5816:H5821)</f>
        <v>0</v>
      </c>
      <c r="I5815" s="94">
        <f t="shared" si="1751"/>
        <v>0</v>
      </c>
      <c r="J5815" s="95">
        <f>SUM(J5816:J5821)</f>
        <v>0</v>
      </c>
      <c r="K5815" s="95">
        <f>SUM(K5816:K5821)</f>
        <v>0</v>
      </c>
      <c r="L5815" s="94">
        <f t="shared" si="1750"/>
        <v>0</v>
      </c>
      <c r="M5815" s="95">
        <f>SUM(M5816:M5821)</f>
        <v>0</v>
      </c>
      <c r="N5815" s="95">
        <f>SUM(N5816:N5821)</f>
        <v>0</v>
      </c>
      <c r="O5815" s="82" t="s">
        <v>146</v>
      </c>
      <c r="R5815" s="352">
        <f>L5815-[1]გადასახდელები!L5585</f>
        <v>0</v>
      </c>
    </row>
    <row r="5816" spans="2:18" ht="20.25" hidden="1" customHeight="1">
      <c r="B5816" s="36" t="str">
        <f t="shared" si="1752"/>
        <v>b</v>
      </c>
      <c r="C5816" s="42">
        <v>5</v>
      </c>
      <c r="D5816" s="42"/>
      <c r="F5816" s="343" t="s">
        <v>553</v>
      </c>
      <c r="G5816" s="48" t="s">
        <v>249</v>
      </c>
      <c r="H5816" s="109"/>
      <c r="I5816" s="97">
        <f t="shared" si="1751"/>
        <v>0</v>
      </c>
      <c r="J5816" s="110"/>
      <c r="K5816" s="110"/>
      <c r="L5816" s="97">
        <f t="shared" si="1750"/>
        <v>0</v>
      </c>
      <c r="M5816" s="110"/>
      <c r="N5816" s="110"/>
      <c r="Q5816" s="17">
        <f>82+55</f>
        <v>137</v>
      </c>
      <c r="R5816" s="352">
        <f>L5816-[1]გადასახდელები!L5586</f>
        <v>0</v>
      </c>
    </row>
    <row r="5817" spans="2:18" ht="20.25" hidden="1" customHeight="1">
      <c r="B5817" s="36" t="str">
        <f t="shared" si="1752"/>
        <v>b</v>
      </c>
      <c r="C5817" s="42">
        <v>5</v>
      </c>
      <c r="D5817" s="42"/>
      <c r="F5817" s="343" t="s">
        <v>554</v>
      </c>
      <c r="G5817" s="48" t="s">
        <v>250</v>
      </c>
      <c r="H5817" s="109"/>
      <c r="I5817" s="97">
        <f t="shared" si="1751"/>
        <v>0</v>
      </c>
      <c r="J5817" s="110"/>
      <c r="K5817" s="110"/>
      <c r="L5817" s="97">
        <f t="shared" si="1750"/>
        <v>0</v>
      </c>
      <c r="M5817" s="110"/>
      <c r="N5817" s="110"/>
      <c r="R5817" s="352">
        <f>L5817-[1]გადასახდელები!L5587</f>
        <v>0</v>
      </c>
    </row>
    <row r="5818" spans="2:18" ht="35.25" hidden="1" customHeight="1">
      <c r="B5818" s="36" t="str">
        <f t="shared" si="1752"/>
        <v>b</v>
      </c>
      <c r="C5818" s="42">
        <v>5</v>
      </c>
      <c r="D5818" s="42"/>
      <c r="F5818" s="343" t="s">
        <v>555</v>
      </c>
      <c r="G5818" s="48" t="s">
        <v>251</v>
      </c>
      <c r="H5818" s="109"/>
      <c r="I5818" s="97">
        <f t="shared" si="1751"/>
        <v>0</v>
      </c>
      <c r="J5818" s="110"/>
      <c r="K5818" s="110"/>
      <c r="L5818" s="97">
        <f t="shared" si="1750"/>
        <v>0</v>
      </c>
      <c r="M5818" s="110"/>
      <c r="N5818" s="110"/>
      <c r="R5818" s="352">
        <f>L5818-[1]გადასახდელები!L5588</f>
        <v>0</v>
      </c>
    </row>
    <row r="5819" spans="2:18" ht="20.25" hidden="1" customHeight="1">
      <c r="B5819" s="36" t="str">
        <f t="shared" si="1752"/>
        <v>b</v>
      </c>
      <c r="C5819" s="42">
        <v>5</v>
      </c>
      <c r="D5819" s="42"/>
      <c r="F5819" s="343" t="s">
        <v>621</v>
      </c>
      <c r="G5819" s="48" t="s">
        <v>252</v>
      </c>
      <c r="H5819" s="109"/>
      <c r="I5819" s="97">
        <f t="shared" si="1751"/>
        <v>0</v>
      </c>
      <c r="J5819" s="110"/>
      <c r="K5819" s="110"/>
      <c r="L5819" s="97">
        <f t="shared" si="1750"/>
        <v>0</v>
      </c>
      <c r="M5819" s="110"/>
      <c r="N5819" s="110"/>
      <c r="R5819" s="352">
        <f>L5819-[1]გადასახდელები!L5589</f>
        <v>0</v>
      </c>
    </row>
    <row r="5820" spans="2:18" ht="30.75" hidden="1" customHeight="1">
      <c r="B5820" s="36" t="str">
        <f t="shared" si="1752"/>
        <v>b</v>
      </c>
      <c r="C5820" s="42">
        <v>5</v>
      </c>
      <c r="D5820" s="42"/>
      <c r="F5820" s="343" t="s">
        <v>622</v>
      </c>
      <c r="G5820" s="48" t="s">
        <v>253</v>
      </c>
      <c r="H5820" s="109"/>
      <c r="I5820" s="97">
        <f t="shared" si="1751"/>
        <v>0</v>
      </c>
      <c r="J5820" s="110"/>
      <c r="K5820" s="110"/>
      <c r="L5820" s="97">
        <f t="shared" si="1750"/>
        <v>0</v>
      </c>
      <c r="M5820" s="110"/>
      <c r="N5820" s="110"/>
      <c r="R5820" s="352">
        <f>L5820-[1]გადასახდელები!L5590</f>
        <v>0</v>
      </c>
    </row>
    <row r="5821" spans="2:18" ht="30.75" hidden="1" customHeight="1">
      <c r="B5821" s="36" t="str">
        <f t="shared" si="1752"/>
        <v>b</v>
      </c>
      <c r="C5821" s="42">
        <v>5</v>
      </c>
      <c r="D5821" s="42"/>
      <c r="F5821" s="343" t="s">
        <v>556</v>
      </c>
      <c r="G5821" s="48" t="s">
        <v>254</v>
      </c>
      <c r="H5821" s="109"/>
      <c r="I5821" s="97">
        <f t="shared" si="1751"/>
        <v>0</v>
      </c>
      <c r="J5821" s="110"/>
      <c r="K5821" s="110"/>
      <c r="L5821" s="97">
        <f t="shared" si="1750"/>
        <v>0</v>
      </c>
      <c r="M5821" s="110"/>
      <c r="N5821" s="110"/>
      <c r="R5821" s="352">
        <f>L5821-[1]გადასახდელები!L5591</f>
        <v>0</v>
      </c>
    </row>
    <row r="5822" spans="2:18" ht="20.25" hidden="1" customHeight="1">
      <c r="B5822" s="36" t="str">
        <f t="shared" si="1752"/>
        <v>b</v>
      </c>
      <c r="C5822" s="42">
        <v>4</v>
      </c>
      <c r="D5822" s="42"/>
      <c r="F5822" s="343" t="s">
        <v>623</v>
      </c>
      <c r="G5822" s="47" t="s">
        <v>255</v>
      </c>
      <c r="H5822" s="103"/>
      <c r="I5822" s="94">
        <f t="shared" si="1751"/>
        <v>0</v>
      </c>
      <c r="J5822" s="104"/>
      <c r="K5822" s="104"/>
      <c r="L5822" s="94">
        <f t="shared" si="1750"/>
        <v>0</v>
      </c>
      <c r="M5822" s="104"/>
      <c r="N5822" s="104"/>
      <c r="R5822" s="352">
        <f>L5822-[1]გადასახდელები!L5592</f>
        <v>0</v>
      </c>
    </row>
    <row r="5823" spans="2:18" ht="20.25" customHeight="1">
      <c r="B5823" s="36" t="str">
        <f t="shared" si="1752"/>
        <v>a</v>
      </c>
      <c r="C5823" s="42">
        <v>4</v>
      </c>
      <c r="D5823" s="42"/>
      <c r="F5823" s="342" t="s">
        <v>557</v>
      </c>
      <c r="G5823" s="47" t="s">
        <v>256</v>
      </c>
      <c r="H5823" s="93">
        <f>SUM(H5824:H5836)</f>
        <v>0</v>
      </c>
      <c r="I5823" s="94">
        <f t="shared" si="1751"/>
        <v>103</v>
      </c>
      <c r="J5823" s="95">
        <f>SUM(J5824:J5836)</f>
        <v>0</v>
      </c>
      <c r="K5823" s="95">
        <f>SUM(K5824:K5836)</f>
        <v>103</v>
      </c>
      <c r="L5823" s="94">
        <f t="shared" si="1750"/>
        <v>0</v>
      </c>
      <c r="M5823" s="95">
        <f>SUM(M5824:M5836)</f>
        <v>0</v>
      </c>
      <c r="N5823" s="95">
        <f>SUM(N5824:N5836)</f>
        <v>0</v>
      </c>
      <c r="O5823" s="82" t="s">
        <v>146</v>
      </c>
      <c r="R5823" s="352">
        <f>L5823-[1]გადასახდელები!L5593</f>
        <v>-638.5</v>
      </c>
    </row>
    <row r="5824" spans="2:18" ht="20.25" hidden="1" customHeight="1">
      <c r="B5824" s="36" t="str">
        <f t="shared" si="1752"/>
        <v>b</v>
      </c>
      <c r="C5824" s="42">
        <v>5</v>
      </c>
      <c r="D5824" s="42"/>
      <c r="F5824" s="343" t="s">
        <v>624</v>
      </c>
      <c r="G5824" s="48" t="s">
        <v>257</v>
      </c>
      <c r="H5824" s="109"/>
      <c r="I5824" s="97">
        <f t="shared" si="1751"/>
        <v>0</v>
      </c>
      <c r="J5824" s="110"/>
      <c r="K5824" s="110"/>
      <c r="L5824" s="97">
        <f t="shared" si="1750"/>
        <v>0</v>
      </c>
      <c r="M5824" s="110"/>
      <c r="N5824" s="110"/>
      <c r="R5824" s="352">
        <f>L5824-[1]გადასახდელები!L5594</f>
        <v>0</v>
      </c>
    </row>
    <row r="5825" spans="2:18" ht="30" hidden="1" customHeight="1">
      <c r="B5825" s="36" t="str">
        <f t="shared" si="1752"/>
        <v>b</v>
      </c>
      <c r="C5825" s="42">
        <v>5</v>
      </c>
      <c r="D5825" s="42"/>
      <c r="F5825" s="343" t="s">
        <v>625</v>
      </c>
      <c r="G5825" s="48" t="s">
        <v>258</v>
      </c>
      <c r="H5825" s="109"/>
      <c r="I5825" s="97">
        <f t="shared" si="1751"/>
        <v>0</v>
      </c>
      <c r="J5825" s="110"/>
      <c r="K5825" s="110"/>
      <c r="L5825" s="97">
        <f t="shared" si="1750"/>
        <v>0</v>
      </c>
      <c r="M5825" s="110"/>
      <c r="N5825" s="110"/>
      <c r="R5825" s="352">
        <f>L5825-[1]გადასახდელები!L5595</f>
        <v>0</v>
      </c>
    </row>
    <row r="5826" spans="2:18" ht="22.5" hidden="1" customHeight="1">
      <c r="B5826" s="36" t="str">
        <f t="shared" si="1752"/>
        <v>b</v>
      </c>
      <c r="C5826" s="42">
        <v>5</v>
      </c>
      <c r="D5826" s="42"/>
      <c r="F5826" s="343" t="s">
        <v>558</v>
      </c>
      <c r="G5826" s="48" t="s">
        <v>259</v>
      </c>
      <c r="H5826" s="109"/>
      <c r="I5826" s="97">
        <f t="shared" si="1751"/>
        <v>0</v>
      </c>
      <c r="J5826" s="110"/>
      <c r="K5826" s="110"/>
      <c r="L5826" s="97">
        <f t="shared" si="1750"/>
        <v>0</v>
      </c>
      <c r="M5826" s="110"/>
      <c r="N5826" s="110"/>
      <c r="R5826" s="352">
        <f>L5826-[1]გადასახდელები!L5596</f>
        <v>0</v>
      </c>
    </row>
    <row r="5827" spans="2:18" ht="33.75" hidden="1" customHeight="1">
      <c r="B5827" s="36" t="str">
        <f t="shared" si="1752"/>
        <v>b</v>
      </c>
      <c r="C5827" s="42">
        <v>5</v>
      </c>
      <c r="D5827" s="42"/>
      <c r="F5827" s="343" t="s">
        <v>626</v>
      </c>
      <c r="G5827" s="48" t="s">
        <v>260</v>
      </c>
      <c r="H5827" s="109"/>
      <c r="I5827" s="97">
        <f t="shared" si="1751"/>
        <v>0</v>
      </c>
      <c r="J5827" s="110"/>
      <c r="K5827" s="110"/>
      <c r="L5827" s="97">
        <f t="shared" si="1750"/>
        <v>0</v>
      </c>
      <c r="M5827" s="110"/>
      <c r="N5827" s="110"/>
      <c r="R5827" s="352">
        <f>L5827-[1]გადასახდელები!L5597</f>
        <v>0</v>
      </c>
    </row>
    <row r="5828" spans="2:18" ht="24.75" hidden="1" customHeight="1">
      <c r="B5828" s="36" t="str">
        <f t="shared" si="1752"/>
        <v>b</v>
      </c>
      <c r="C5828" s="42">
        <v>5</v>
      </c>
      <c r="D5828" s="42"/>
      <c r="F5828" s="343" t="s">
        <v>627</v>
      </c>
      <c r="G5828" s="48" t="s">
        <v>261</v>
      </c>
      <c r="H5828" s="109"/>
      <c r="I5828" s="97">
        <f t="shared" si="1751"/>
        <v>0</v>
      </c>
      <c r="J5828" s="110"/>
      <c r="K5828" s="110"/>
      <c r="L5828" s="97">
        <f t="shared" si="1750"/>
        <v>0</v>
      </c>
      <c r="M5828" s="110"/>
      <c r="N5828" s="110"/>
      <c r="R5828" s="352">
        <f>L5828-[1]გადასახდელები!L5598</f>
        <v>0</v>
      </c>
    </row>
    <row r="5829" spans="2:18" ht="35.25" hidden="1" customHeight="1">
      <c r="B5829" s="36" t="str">
        <f t="shared" si="1752"/>
        <v>b</v>
      </c>
      <c r="C5829" s="42">
        <v>5</v>
      </c>
      <c r="D5829" s="42"/>
      <c r="F5829" s="343" t="s">
        <v>628</v>
      </c>
      <c r="G5829" s="48" t="s">
        <v>262</v>
      </c>
      <c r="H5829" s="109"/>
      <c r="I5829" s="97">
        <f t="shared" si="1751"/>
        <v>0</v>
      </c>
      <c r="J5829" s="110"/>
      <c r="K5829" s="110"/>
      <c r="L5829" s="97">
        <f t="shared" si="1750"/>
        <v>0</v>
      </c>
      <c r="M5829" s="110"/>
      <c r="N5829" s="110"/>
      <c r="R5829" s="352">
        <f>L5829-[1]გადასახდელები!L5599</f>
        <v>0</v>
      </c>
    </row>
    <row r="5830" spans="2:18" ht="33.75" hidden="1" customHeight="1">
      <c r="B5830" s="36" t="str">
        <f t="shared" si="1752"/>
        <v>b</v>
      </c>
      <c r="C5830" s="42">
        <v>5</v>
      </c>
      <c r="D5830" s="42"/>
      <c r="F5830" s="343" t="s">
        <v>629</v>
      </c>
      <c r="G5830" s="48" t="s">
        <v>263</v>
      </c>
      <c r="H5830" s="109"/>
      <c r="I5830" s="97">
        <f t="shared" si="1751"/>
        <v>0</v>
      </c>
      <c r="J5830" s="110"/>
      <c r="K5830" s="110"/>
      <c r="L5830" s="97">
        <f t="shared" si="1750"/>
        <v>0</v>
      </c>
      <c r="M5830" s="110"/>
      <c r="N5830" s="110"/>
      <c r="R5830" s="352">
        <f>L5830-[1]გადასახდელები!L5600</f>
        <v>0</v>
      </c>
    </row>
    <row r="5831" spans="2:18" ht="20.25" hidden="1" customHeight="1">
      <c r="B5831" s="36" t="str">
        <f t="shared" si="1752"/>
        <v>b</v>
      </c>
      <c r="C5831" s="42">
        <v>5</v>
      </c>
      <c r="D5831" s="42"/>
      <c r="F5831" s="343" t="s">
        <v>630</v>
      </c>
      <c r="G5831" s="48" t="s">
        <v>264</v>
      </c>
      <c r="H5831" s="109"/>
      <c r="I5831" s="97">
        <f t="shared" si="1751"/>
        <v>0</v>
      </c>
      <c r="J5831" s="110"/>
      <c r="K5831" s="110"/>
      <c r="L5831" s="97">
        <f t="shared" si="1750"/>
        <v>0</v>
      </c>
      <c r="M5831" s="110"/>
      <c r="N5831" s="110"/>
      <c r="R5831" s="352">
        <f>L5831-[1]გადასახდელები!L5601</f>
        <v>0</v>
      </c>
    </row>
    <row r="5832" spans="2:18" ht="20.25" hidden="1" customHeight="1">
      <c r="B5832" s="36" t="str">
        <f t="shared" si="1752"/>
        <v>b</v>
      </c>
      <c r="C5832" s="42">
        <v>5</v>
      </c>
      <c r="D5832" s="42"/>
      <c r="F5832" s="343" t="s">
        <v>631</v>
      </c>
      <c r="G5832" s="48" t="s">
        <v>265</v>
      </c>
      <c r="H5832" s="109"/>
      <c r="I5832" s="97">
        <f t="shared" si="1751"/>
        <v>0</v>
      </c>
      <c r="J5832" s="110"/>
      <c r="K5832" s="110"/>
      <c r="L5832" s="97">
        <f t="shared" si="1750"/>
        <v>0</v>
      </c>
      <c r="M5832" s="110"/>
      <c r="N5832" s="110"/>
      <c r="R5832" s="352">
        <f>L5832-[1]გადასახდელები!L5602</f>
        <v>0</v>
      </c>
    </row>
    <row r="5833" spans="2:18" ht="20.25" hidden="1" customHeight="1">
      <c r="B5833" s="36" t="str">
        <f t="shared" si="1752"/>
        <v>b</v>
      </c>
      <c r="C5833" s="42">
        <v>5</v>
      </c>
      <c r="D5833" s="42"/>
      <c r="F5833" s="343" t="s">
        <v>559</v>
      </c>
      <c r="G5833" s="48" t="s">
        <v>266</v>
      </c>
      <c r="H5833" s="109"/>
      <c r="I5833" s="97">
        <f t="shared" si="1751"/>
        <v>0</v>
      </c>
      <c r="J5833" s="110"/>
      <c r="K5833" s="110"/>
      <c r="L5833" s="97">
        <f t="shared" si="1750"/>
        <v>0</v>
      </c>
      <c r="M5833" s="110"/>
      <c r="N5833" s="110"/>
      <c r="R5833" s="352">
        <f>L5833-[1]გადასახდელები!L5603</f>
        <v>0</v>
      </c>
    </row>
    <row r="5834" spans="2:18" ht="20.25" hidden="1" customHeight="1">
      <c r="B5834" s="36" t="str">
        <f t="shared" si="1752"/>
        <v>b</v>
      </c>
      <c r="C5834" s="42">
        <v>5</v>
      </c>
      <c r="D5834" s="42"/>
      <c r="F5834" s="343" t="s">
        <v>632</v>
      </c>
      <c r="G5834" s="48" t="s">
        <v>267</v>
      </c>
      <c r="H5834" s="109"/>
      <c r="I5834" s="97">
        <f t="shared" si="1751"/>
        <v>0</v>
      </c>
      <c r="J5834" s="110"/>
      <c r="K5834" s="110"/>
      <c r="L5834" s="97">
        <f t="shared" si="1750"/>
        <v>0</v>
      </c>
      <c r="M5834" s="110"/>
      <c r="N5834" s="110"/>
      <c r="R5834" s="352">
        <f>L5834-[1]გადასახდელები!L5604</f>
        <v>0</v>
      </c>
    </row>
    <row r="5835" spans="2:18" ht="34.5" hidden="1" customHeight="1">
      <c r="B5835" s="36" t="str">
        <f t="shared" si="1752"/>
        <v>b</v>
      </c>
      <c r="C5835" s="42">
        <v>5</v>
      </c>
      <c r="D5835" s="42"/>
      <c r="F5835" s="343" t="s">
        <v>633</v>
      </c>
      <c r="G5835" s="48" t="s">
        <v>268</v>
      </c>
      <c r="H5835" s="109"/>
      <c r="I5835" s="97">
        <f t="shared" si="1751"/>
        <v>0</v>
      </c>
      <c r="J5835" s="110"/>
      <c r="K5835" s="110"/>
      <c r="L5835" s="97">
        <f t="shared" si="1750"/>
        <v>0</v>
      </c>
      <c r="M5835" s="110"/>
      <c r="N5835" s="110"/>
      <c r="R5835" s="352">
        <f>L5835-[1]გადასახდელები!L5605</f>
        <v>0</v>
      </c>
    </row>
    <row r="5836" spans="2:18" ht="30.75" customHeight="1">
      <c r="B5836" s="36" t="str">
        <f t="shared" si="1752"/>
        <v>a</v>
      </c>
      <c r="C5836" s="42">
        <v>5</v>
      </c>
      <c r="D5836" s="42"/>
      <c r="F5836" s="343" t="s">
        <v>560</v>
      </c>
      <c r="G5836" s="48" t="s">
        <v>269</v>
      </c>
      <c r="H5836" s="109"/>
      <c r="I5836" s="97">
        <f t="shared" si="1751"/>
        <v>103</v>
      </c>
      <c r="J5836" s="110"/>
      <c r="K5836" s="110">
        <v>103</v>
      </c>
      <c r="L5836" s="97">
        <f t="shared" si="1750"/>
        <v>0</v>
      </c>
      <c r="M5836" s="110"/>
      <c r="N5836" s="110"/>
      <c r="R5836" s="352">
        <f>L5836-[1]გადასახდელები!L5606</f>
        <v>-638.5</v>
      </c>
    </row>
    <row r="5837" spans="2:18" ht="20.25" hidden="1" customHeight="1">
      <c r="B5837" s="36" t="str">
        <f t="shared" si="1752"/>
        <v>b</v>
      </c>
      <c r="C5837" s="42">
        <v>3</v>
      </c>
      <c r="D5837" s="42"/>
      <c r="F5837" s="343" t="s">
        <v>634</v>
      </c>
      <c r="G5837" s="57" t="s">
        <v>209</v>
      </c>
      <c r="H5837" s="111"/>
      <c r="I5837" s="90">
        <f t="shared" si="1751"/>
        <v>0</v>
      </c>
      <c r="J5837" s="112"/>
      <c r="K5837" s="112"/>
      <c r="L5837" s="90">
        <f t="shared" si="1750"/>
        <v>0</v>
      </c>
      <c r="M5837" s="112"/>
      <c r="N5837" s="112"/>
      <c r="R5837" s="352">
        <f>L5837-[1]გადასახდელები!L5607</f>
        <v>0</v>
      </c>
    </row>
    <row r="5838" spans="2:18" ht="20.25" hidden="1" customHeight="1">
      <c r="B5838" s="36" t="str">
        <f t="shared" si="1752"/>
        <v>b</v>
      </c>
      <c r="C5838" s="42">
        <v>3</v>
      </c>
      <c r="D5838" s="42"/>
      <c r="F5838" s="342" t="s">
        <v>635</v>
      </c>
      <c r="G5838" s="57" t="s">
        <v>208</v>
      </c>
      <c r="H5838" s="89">
        <f>H5839+H5844+H5845</f>
        <v>0</v>
      </c>
      <c r="I5838" s="90">
        <f t="shared" si="1751"/>
        <v>0</v>
      </c>
      <c r="J5838" s="92">
        <f>J5839+J5844+J5845</f>
        <v>0</v>
      </c>
      <c r="K5838" s="92">
        <f>K5839+K5844+K5845</f>
        <v>0</v>
      </c>
      <c r="L5838" s="90">
        <f t="shared" si="1750"/>
        <v>0</v>
      </c>
      <c r="M5838" s="92">
        <f>M5839+M5844+M5845</f>
        <v>0</v>
      </c>
      <c r="N5838" s="92">
        <f>N5839+N5844+N5845</f>
        <v>0</v>
      </c>
      <c r="O5838" s="82" t="s">
        <v>146</v>
      </c>
      <c r="R5838" s="352">
        <f>L5838-[1]გადასახდელები!L5608</f>
        <v>0</v>
      </c>
    </row>
    <row r="5839" spans="2:18" ht="20.25" hidden="1" customHeight="1">
      <c r="B5839" s="36" t="str">
        <f t="shared" si="1752"/>
        <v>b</v>
      </c>
      <c r="C5839" s="42">
        <v>4</v>
      </c>
      <c r="D5839" s="42"/>
      <c r="F5839" s="342" t="s">
        <v>636</v>
      </c>
      <c r="G5839" s="47" t="s">
        <v>270</v>
      </c>
      <c r="H5839" s="93">
        <f>SUM(H5840:H5843)</f>
        <v>0</v>
      </c>
      <c r="I5839" s="94">
        <f t="shared" si="1751"/>
        <v>0</v>
      </c>
      <c r="J5839" s="95">
        <f>SUM(J5840:J5843)</f>
        <v>0</v>
      </c>
      <c r="K5839" s="95">
        <f>SUM(K5840:K5843)</f>
        <v>0</v>
      </c>
      <c r="L5839" s="94">
        <f t="shared" si="1750"/>
        <v>0</v>
      </c>
      <c r="M5839" s="95">
        <f>SUM(M5840:M5843)</f>
        <v>0</v>
      </c>
      <c r="N5839" s="95">
        <f>SUM(N5840:N5843)</f>
        <v>0</v>
      </c>
      <c r="O5839" s="82" t="s">
        <v>146</v>
      </c>
      <c r="R5839" s="352">
        <f>L5839-[1]გადასახდელები!L5609</f>
        <v>0</v>
      </c>
    </row>
    <row r="5840" spans="2:18" ht="20.25" hidden="1" customHeight="1">
      <c r="B5840" s="36" t="str">
        <f t="shared" si="1752"/>
        <v>b</v>
      </c>
      <c r="C5840" s="42">
        <v>5</v>
      </c>
      <c r="D5840" s="42"/>
      <c r="F5840" s="343" t="s">
        <v>637</v>
      </c>
      <c r="G5840" s="48" t="s">
        <v>271</v>
      </c>
      <c r="H5840" s="101"/>
      <c r="I5840" s="97">
        <f t="shared" si="1751"/>
        <v>0</v>
      </c>
      <c r="J5840" s="102"/>
      <c r="K5840" s="102"/>
      <c r="L5840" s="97">
        <f t="shared" si="1750"/>
        <v>0</v>
      </c>
      <c r="M5840" s="102"/>
      <c r="N5840" s="102"/>
      <c r="R5840" s="352">
        <f>L5840-[1]გადასახდელები!L5610</f>
        <v>0</v>
      </c>
    </row>
    <row r="5841" spans="2:18" ht="20.25" hidden="1" customHeight="1">
      <c r="B5841" s="36" t="str">
        <f t="shared" si="1752"/>
        <v>b</v>
      </c>
      <c r="C5841" s="42">
        <v>5</v>
      </c>
      <c r="D5841" s="42"/>
      <c r="F5841" s="343" t="s">
        <v>638</v>
      </c>
      <c r="G5841" s="48" t="s">
        <v>272</v>
      </c>
      <c r="H5841" s="101"/>
      <c r="I5841" s="97">
        <f t="shared" si="1751"/>
        <v>0</v>
      </c>
      <c r="J5841" s="102"/>
      <c r="K5841" s="102"/>
      <c r="L5841" s="97">
        <f t="shared" si="1750"/>
        <v>0</v>
      </c>
      <c r="M5841" s="102"/>
      <c r="N5841" s="102"/>
      <c r="R5841" s="352">
        <f>L5841-[1]გადასახდელები!L5611</f>
        <v>0</v>
      </c>
    </row>
    <row r="5842" spans="2:18" ht="20.25" hidden="1" customHeight="1">
      <c r="B5842" s="36" t="str">
        <f t="shared" si="1752"/>
        <v>b</v>
      </c>
      <c r="C5842" s="42">
        <v>5</v>
      </c>
      <c r="D5842" s="42"/>
      <c r="F5842" s="343" t="s">
        <v>639</v>
      </c>
      <c r="G5842" s="48" t="s">
        <v>273</v>
      </c>
      <c r="H5842" s="101"/>
      <c r="I5842" s="97">
        <f t="shared" si="1751"/>
        <v>0</v>
      </c>
      <c r="J5842" s="102"/>
      <c r="K5842" s="102"/>
      <c r="L5842" s="97">
        <f t="shared" si="1750"/>
        <v>0</v>
      </c>
      <c r="M5842" s="102"/>
      <c r="N5842" s="102"/>
      <c r="R5842" s="352">
        <f>L5842-[1]გადასახდელები!L5612</f>
        <v>0</v>
      </c>
    </row>
    <row r="5843" spans="2:18" ht="20.25" hidden="1" customHeight="1">
      <c r="B5843" s="36" t="str">
        <f t="shared" si="1752"/>
        <v>b</v>
      </c>
      <c r="C5843" s="42">
        <v>5</v>
      </c>
      <c r="D5843" s="42"/>
      <c r="F5843" s="343" t="s">
        <v>640</v>
      </c>
      <c r="G5843" s="48" t="s">
        <v>274</v>
      </c>
      <c r="H5843" s="101"/>
      <c r="I5843" s="97">
        <f t="shared" si="1751"/>
        <v>0</v>
      </c>
      <c r="J5843" s="102"/>
      <c r="K5843" s="102"/>
      <c r="L5843" s="97">
        <f t="shared" si="1750"/>
        <v>0</v>
      </c>
      <c r="M5843" s="102"/>
      <c r="N5843" s="102"/>
      <c r="R5843" s="352">
        <f>L5843-[1]გადასახდელები!L5613</f>
        <v>0</v>
      </c>
    </row>
    <row r="5844" spans="2:18" ht="20.25" hidden="1" customHeight="1">
      <c r="B5844" s="36" t="str">
        <f t="shared" si="1752"/>
        <v>b</v>
      </c>
      <c r="C5844" s="42">
        <v>4</v>
      </c>
      <c r="D5844" s="42"/>
      <c r="F5844" s="343" t="s">
        <v>641</v>
      </c>
      <c r="G5844" s="47" t="s">
        <v>275</v>
      </c>
      <c r="H5844" s="103"/>
      <c r="I5844" s="94">
        <f t="shared" si="1751"/>
        <v>0</v>
      </c>
      <c r="J5844" s="104"/>
      <c r="K5844" s="104"/>
      <c r="L5844" s="94">
        <f t="shared" si="1750"/>
        <v>0</v>
      </c>
      <c r="M5844" s="104"/>
      <c r="N5844" s="104"/>
      <c r="R5844" s="352">
        <f>L5844-[1]გადასახდელები!L5614</f>
        <v>0</v>
      </c>
    </row>
    <row r="5845" spans="2:18" ht="36" hidden="1" customHeight="1">
      <c r="B5845" s="36" t="str">
        <f t="shared" si="1752"/>
        <v>b</v>
      </c>
      <c r="C5845" s="42">
        <v>4</v>
      </c>
      <c r="D5845" s="42"/>
      <c r="F5845" s="343" t="s">
        <v>642</v>
      </c>
      <c r="G5845" s="47" t="s">
        <v>276</v>
      </c>
      <c r="H5845" s="103"/>
      <c r="I5845" s="94">
        <f t="shared" si="1751"/>
        <v>0</v>
      </c>
      <c r="J5845" s="104"/>
      <c r="K5845" s="104"/>
      <c r="L5845" s="94">
        <f t="shared" si="1750"/>
        <v>0</v>
      </c>
      <c r="M5845" s="104"/>
      <c r="N5845" s="104"/>
      <c r="R5845" s="352">
        <f>L5845-[1]გადასახდელები!L5615</f>
        <v>0</v>
      </c>
    </row>
    <row r="5846" spans="2:18" ht="20.25" hidden="1" customHeight="1">
      <c r="B5846" s="36" t="str">
        <f t="shared" si="1752"/>
        <v>b</v>
      </c>
      <c r="C5846" s="42">
        <v>3</v>
      </c>
      <c r="D5846" s="42"/>
      <c r="F5846" s="343" t="s">
        <v>561</v>
      </c>
      <c r="G5846" s="57" t="s">
        <v>202</v>
      </c>
      <c r="H5846" s="111"/>
      <c r="I5846" s="90">
        <f t="shared" si="1751"/>
        <v>0</v>
      </c>
      <c r="J5846" s="112"/>
      <c r="K5846" s="112"/>
      <c r="L5846" s="90">
        <f t="shared" ref="L5846:L5909" si="1753">M5846+N5846</f>
        <v>0</v>
      </c>
      <c r="M5846" s="112"/>
      <c r="N5846" s="112"/>
      <c r="R5846" s="352">
        <f>L5846-[1]გადასახდელები!L5616</f>
        <v>0</v>
      </c>
    </row>
    <row r="5847" spans="2:18" ht="20.25" hidden="1" customHeight="1">
      <c r="B5847" s="36" t="str">
        <f t="shared" si="1752"/>
        <v>b</v>
      </c>
      <c r="C5847" s="42">
        <v>3</v>
      </c>
      <c r="D5847" s="42"/>
      <c r="F5847" s="342" t="s">
        <v>562</v>
      </c>
      <c r="G5847" s="57" t="s">
        <v>203</v>
      </c>
      <c r="H5847" s="89">
        <f>H5848+H5851+H5854</f>
        <v>0</v>
      </c>
      <c r="I5847" s="90">
        <f t="shared" si="1751"/>
        <v>0</v>
      </c>
      <c r="J5847" s="92">
        <f>J5848+J5851+J5854</f>
        <v>0</v>
      </c>
      <c r="K5847" s="92">
        <f>K5848+K5851+K5854</f>
        <v>0</v>
      </c>
      <c r="L5847" s="90">
        <f t="shared" si="1753"/>
        <v>0</v>
      </c>
      <c r="M5847" s="92">
        <f>M5848+M5851+M5854</f>
        <v>0</v>
      </c>
      <c r="N5847" s="92">
        <f>N5848+N5851+N5854</f>
        <v>0</v>
      </c>
      <c r="O5847" s="82" t="s">
        <v>146</v>
      </c>
      <c r="R5847" s="352">
        <f>L5847-[1]გადასახდელები!L5617</f>
        <v>0</v>
      </c>
    </row>
    <row r="5848" spans="2:18" ht="20.25" hidden="1" customHeight="1">
      <c r="B5848" s="36" t="str">
        <f t="shared" si="1752"/>
        <v>b</v>
      </c>
      <c r="C5848" s="42">
        <v>4</v>
      </c>
      <c r="D5848" s="42"/>
      <c r="F5848" s="342" t="s">
        <v>643</v>
      </c>
      <c r="G5848" s="47" t="s">
        <v>277</v>
      </c>
      <c r="H5848" s="93">
        <f>SUM(H5849:H5850)</f>
        <v>0</v>
      </c>
      <c r="I5848" s="94">
        <f t="shared" si="1751"/>
        <v>0</v>
      </c>
      <c r="J5848" s="95">
        <f>SUM(J5849:J5850)</f>
        <v>0</v>
      </c>
      <c r="K5848" s="95">
        <f>SUM(K5849:K5850)</f>
        <v>0</v>
      </c>
      <c r="L5848" s="94">
        <f t="shared" si="1753"/>
        <v>0</v>
      </c>
      <c r="M5848" s="95">
        <f>SUM(M5849:M5850)</f>
        <v>0</v>
      </c>
      <c r="N5848" s="95">
        <f>SUM(N5849:N5850)</f>
        <v>0</v>
      </c>
      <c r="O5848" s="82" t="s">
        <v>146</v>
      </c>
      <c r="R5848" s="352">
        <f>L5848-[1]გადასახდელები!L5618</f>
        <v>0</v>
      </c>
    </row>
    <row r="5849" spans="2:18" ht="20.25" hidden="1" customHeight="1">
      <c r="B5849" s="36" t="str">
        <f t="shared" si="1752"/>
        <v>b</v>
      </c>
      <c r="C5849" s="42">
        <v>5</v>
      </c>
      <c r="D5849" s="42"/>
      <c r="F5849" s="343" t="s">
        <v>644</v>
      </c>
      <c r="G5849" s="48" t="s">
        <v>278</v>
      </c>
      <c r="H5849" s="101"/>
      <c r="I5849" s="97">
        <f t="shared" si="1751"/>
        <v>0</v>
      </c>
      <c r="J5849" s="102"/>
      <c r="K5849" s="102"/>
      <c r="L5849" s="97">
        <f t="shared" si="1753"/>
        <v>0</v>
      </c>
      <c r="M5849" s="102"/>
      <c r="N5849" s="102"/>
      <c r="R5849" s="352">
        <f>L5849-[1]გადასახდელები!L5619</f>
        <v>0</v>
      </c>
    </row>
    <row r="5850" spans="2:18" ht="20.25" hidden="1" customHeight="1">
      <c r="B5850" s="36" t="str">
        <f t="shared" si="1752"/>
        <v>b</v>
      </c>
      <c r="C5850" s="42">
        <v>5</v>
      </c>
      <c r="D5850" s="42"/>
      <c r="F5850" s="343" t="s">
        <v>645</v>
      </c>
      <c r="G5850" s="48" t="s">
        <v>204</v>
      </c>
      <c r="H5850" s="101"/>
      <c r="I5850" s="97">
        <f t="shared" si="1751"/>
        <v>0</v>
      </c>
      <c r="J5850" s="102"/>
      <c r="K5850" s="102"/>
      <c r="L5850" s="97">
        <f t="shared" si="1753"/>
        <v>0</v>
      </c>
      <c r="M5850" s="102"/>
      <c r="N5850" s="102"/>
      <c r="R5850" s="352">
        <f>L5850-[1]გადასახდელები!L5620</f>
        <v>0</v>
      </c>
    </row>
    <row r="5851" spans="2:18" ht="20.25" hidden="1" customHeight="1">
      <c r="B5851" s="36" t="str">
        <f t="shared" si="1752"/>
        <v>b</v>
      </c>
      <c r="C5851" s="42">
        <v>4</v>
      </c>
      <c r="D5851" s="42"/>
      <c r="F5851" s="342" t="s">
        <v>646</v>
      </c>
      <c r="G5851" s="47" t="s">
        <v>279</v>
      </c>
      <c r="H5851" s="93">
        <f>SUM(H5852:H5853)</f>
        <v>0</v>
      </c>
      <c r="I5851" s="94">
        <f t="shared" si="1751"/>
        <v>0</v>
      </c>
      <c r="J5851" s="95">
        <f>SUM(J5852:J5853)</f>
        <v>0</v>
      </c>
      <c r="K5851" s="95">
        <f>SUM(K5852:K5853)</f>
        <v>0</v>
      </c>
      <c r="L5851" s="94">
        <f t="shared" si="1753"/>
        <v>0</v>
      </c>
      <c r="M5851" s="95">
        <f>SUM(M5852:M5853)</f>
        <v>0</v>
      </c>
      <c r="N5851" s="95">
        <f>SUM(N5852:N5853)</f>
        <v>0</v>
      </c>
      <c r="O5851" s="82" t="s">
        <v>146</v>
      </c>
      <c r="R5851" s="352">
        <f>L5851-[1]გადასახდელები!L5621</f>
        <v>0</v>
      </c>
    </row>
    <row r="5852" spans="2:18" ht="20.25" hidden="1" customHeight="1">
      <c r="B5852" s="36" t="str">
        <f t="shared" si="1752"/>
        <v>b</v>
      </c>
      <c r="C5852" s="42">
        <v>5</v>
      </c>
      <c r="D5852" s="42"/>
      <c r="F5852" s="343" t="s">
        <v>647</v>
      </c>
      <c r="G5852" s="48" t="s">
        <v>278</v>
      </c>
      <c r="H5852" s="101"/>
      <c r="I5852" s="97">
        <f t="shared" si="1751"/>
        <v>0</v>
      </c>
      <c r="J5852" s="102"/>
      <c r="K5852" s="102"/>
      <c r="L5852" s="97">
        <f t="shared" si="1753"/>
        <v>0</v>
      </c>
      <c r="M5852" s="102"/>
      <c r="N5852" s="102"/>
      <c r="R5852" s="352">
        <f>L5852-[1]გადასახდელები!L5622</f>
        <v>0</v>
      </c>
    </row>
    <row r="5853" spans="2:18" ht="20.25" hidden="1" customHeight="1">
      <c r="B5853" s="36" t="str">
        <f t="shared" si="1752"/>
        <v>b</v>
      </c>
      <c r="C5853" s="42">
        <v>5</v>
      </c>
      <c r="D5853" s="42"/>
      <c r="F5853" s="343" t="s">
        <v>648</v>
      </c>
      <c r="G5853" s="48" t="s">
        <v>204</v>
      </c>
      <c r="H5853" s="101"/>
      <c r="I5853" s="97">
        <f t="shared" si="1751"/>
        <v>0</v>
      </c>
      <c r="J5853" s="102"/>
      <c r="K5853" s="102"/>
      <c r="L5853" s="97">
        <f t="shared" si="1753"/>
        <v>0</v>
      </c>
      <c r="M5853" s="102"/>
      <c r="N5853" s="102"/>
      <c r="R5853" s="352">
        <f>L5853-[1]გადასახდელები!L5623</f>
        <v>0</v>
      </c>
    </row>
    <row r="5854" spans="2:18" ht="20.25" hidden="1" customHeight="1">
      <c r="B5854" s="36" t="str">
        <f t="shared" si="1752"/>
        <v>b</v>
      </c>
      <c r="C5854" s="42">
        <v>4</v>
      </c>
      <c r="D5854" s="42"/>
      <c r="F5854" s="342" t="s">
        <v>563</v>
      </c>
      <c r="G5854" s="47" t="s">
        <v>280</v>
      </c>
      <c r="H5854" s="93">
        <f>SUM(H5855:H5856)</f>
        <v>0</v>
      </c>
      <c r="I5854" s="94">
        <f t="shared" si="1751"/>
        <v>0</v>
      </c>
      <c r="J5854" s="95">
        <f>SUM(J5855:J5856)</f>
        <v>0</v>
      </c>
      <c r="K5854" s="95">
        <f>SUM(K5855:K5856)</f>
        <v>0</v>
      </c>
      <c r="L5854" s="94">
        <f t="shared" si="1753"/>
        <v>0</v>
      </c>
      <c r="M5854" s="95">
        <f>SUM(M5855:M5856)</f>
        <v>0</v>
      </c>
      <c r="N5854" s="95">
        <f>SUM(N5855:N5856)</f>
        <v>0</v>
      </c>
      <c r="O5854" s="82" t="s">
        <v>146</v>
      </c>
      <c r="R5854" s="352">
        <f>L5854-[1]გადასახდელები!L5624</f>
        <v>0</v>
      </c>
    </row>
    <row r="5855" spans="2:18" ht="20.25" hidden="1" customHeight="1">
      <c r="B5855" s="36" t="str">
        <f t="shared" si="1752"/>
        <v>b</v>
      </c>
      <c r="C5855" s="42">
        <v>5</v>
      </c>
      <c r="D5855" s="42"/>
      <c r="F5855" s="343" t="s">
        <v>649</v>
      </c>
      <c r="G5855" s="48" t="s">
        <v>278</v>
      </c>
      <c r="H5855" s="101"/>
      <c r="I5855" s="97">
        <f t="shared" si="1751"/>
        <v>0</v>
      </c>
      <c r="J5855" s="102"/>
      <c r="K5855" s="102"/>
      <c r="L5855" s="97">
        <f t="shared" si="1753"/>
        <v>0</v>
      </c>
      <c r="M5855" s="102"/>
      <c r="N5855" s="102"/>
      <c r="R5855" s="352">
        <f>L5855-[1]გადასახდელები!L5625</f>
        <v>0</v>
      </c>
    </row>
    <row r="5856" spans="2:18" ht="20.25" hidden="1" customHeight="1">
      <c r="B5856" s="36" t="str">
        <f t="shared" si="1752"/>
        <v>b</v>
      </c>
      <c r="C5856" s="42">
        <v>5</v>
      </c>
      <c r="D5856" s="42"/>
      <c r="F5856" s="343" t="s">
        <v>564</v>
      </c>
      <c r="G5856" s="48" t="s">
        <v>204</v>
      </c>
      <c r="H5856" s="101"/>
      <c r="I5856" s="97">
        <f t="shared" si="1751"/>
        <v>0</v>
      </c>
      <c r="J5856" s="102"/>
      <c r="K5856" s="102"/>
      <c r="L5856" s="97">
        <f t="shared" si="1753"/>
        <v>0</v>
      </c>
      <c r="M5856" s="102"/>
      <c r="N5856" s="102"/>
      <c r="R5856" s="352">
        <f>L5856-[1]გადასახდელები!L5626</f>
        <v>0</v>
      </c>
    </row>
    <row r="5857" spans="2:18" ht="20.25" hidden="1" customHeight="1">
      <c r="B5857" s="36" t="str">
        <f t="shared" si="1752"/>
        <v>b</v>
      </c>
      <c r="C5857" s="42">
        <v>3</v>
      </c>
      <c r="D5857" s="42"/>
      <c r="F5857" s="342" t="s">
        <v>565</v>
      </c>
      <c r="G5857" s="57" t="s">
        <v>206</v>
      </c>
      <c r="H5857" s="89">
        <f>H5858+H5861+H5864</f>
        <v>0</v>
      </c>
      <c r="I5857" s="90">
        <f t="shared" si="1751"/>
        <v>0</v>
      </c>
      <c r="J5857" s="92">
        <f>J5858+J5861+J5864</f>
        <v>0</v>
      </c>
      <c r="K5857" s="92">
        <f>K5858+K5861+K5864</f>
        <v>0</v>
      </c>
      <c r="L5857" s="90">
        <f t="shared" si="1753"/>
        <v>0</v>
      </c>
      <c r="M5857" s="92">
        <f>M5858+M5861+M5864</f>
        <v>0</v>
      </c>
      <c r="N5857" s="92">
        <f>N5858+N5861+N5864</f>
        <v>0</v>
      </c>
      <c r="O5857" s="82" t="s">
        <v>146</v>
      </c>
      <c r="R5857" s="352">
        <f>L5857-[1]გადასახდელები!L5627</f>
        <v>0</v>
      </c>
    </row>
    <row r="5858" spans="2:18" ht="20.25" hidden="1" customHeight="1">
      <c r="B5858" s="36" t="str">
        <f t="shared" si="1752"/>
        <v>b</v>
      </c>
      <c r="C5858" s="42">
        <v>4</v>
      </c>
      <c r="D5858" s="42"/>
      <c r="F5858" s="342" t="s">
        <v>650</v>
      </c>
      <c r="G5858" s="47" t="s">
        <v>281</v>
      </c>
      <c r="H5858" s="93">
        <f>SUM(H5859:H5860)</f>
        <v>0</v>
      </c>
      <c r="I5858" s="94">
        <f t="shared" si="1751"/>
        <v>0</v>
      </c>
      <c r="J5858" s="95">
        <f>SUM(J5859:J5860)</f>
        <v>0</v>
      </c>
      <c r="K5858" s="95">
        <f>SUM(K5859:K5860)</f>
        <v>0</v>
      </c>
      <c r="L5858" s="94">
        <f t="shared" si="1753"/>
        <v>0</v>
      </c>
      <c r="M5858" s="95">
        <f>SUM(M5859:M5860)</f>
        <v>0</v>
      </c>
      <c r="N5858" s="95">
        <f>SUM(N5859:N5860)</f>
        <v>0</v>
      </c>
      <c r="O5858" s="82" t="s">
        <v>146</v>
      </c>
      <c r="R5858" s="352">
        <f>L5858-[1]გადასახდელები!L5628</f>
        <v>0</v>
      </c>
    </row>
    <row r="5859" spans="2:18" ht="20.25" hidden="1" customHeight="1">
      <c r="B5859" s="36" t="str">
        <f t="shared" si="1752"/>
        <v>b</v>
      </c>
      <c r="C5859" s="42">
        <v>5</v>
      </c>
      <c r="D5859" s="42"/>
      <c r="F5859" s="343" t="s">
        <v>651</v>
      </c>
      <c r="G5859" s="48" t="s">
        <v>282</v>
      </c>
      <c r="H5859" s="101"/>
      <c r="I5859" s="97">
        <f t="shared" si="1751"/>
        <v>0</v>
      </c>
      <c r="J5859" s="102"/>
      <c r="K5859" s="102"/>
      <c r="L5859" s="97">
        <f t="shared" si="1753"/>
        <v>0</v>
      </c>
      <c r="M5859" s="102"/>
      <c r="N5859" s="102"/>
      <c r="R5859" s="352">
        <f>L5859-[1]გადასახდელები!L5629</f>
        <v>0</v>
      </c>
    </row>
    <row r="5860" spans="2:18" ht="20.25" hidden="1" customHeight="1">
      <c r="B5860" s="36" t="str">
        <f t="shared" si="1752"/>
        <v>b</v>
      </c>
      <c r="C5860" s="42">
        <v>5</v>
      </c>
      <c r="D5860" s="42"/>
      <c r="F5860" s="343" t="s">
        <v>652</v>
      </c>
      <c r="G5860" s="48" t="s">
        <v>283</v>
      </c>
      <c r="H5860" s="101"/>
      <c r="I5860" s="97">
        <f t="shared" si="1751"/>
        <v>0</v>
      </c>
      <c r="J5860" s="102"/>
      <c r="K5860" s="102"/>
      <c r="L5860" s="97">
        <f t="shared" si="1753"/>
        <v>0</v>
      </c>
      <c r="M5860" s="102"/>
      <c r="N5860" s="102"/>
      <c r="R5860" s="352">
        <f>L5860-[1]გადასახდელები!L5630</f>
        <v>0</v>
      </c>
    </row>
    <row r="5861" spans="2:18" ht="20.25" hidden="1" customHeight="1">
      <c r="B5861" s="36" t="str">
        <f t="shared" si="1752"/>
        <v>b</v>
      </c>
      <c r="C5861" s="42">
        <v>4</v>
      </c>
      <c r="D5861" s="42"/>
      <c r="F5861" s="342" t="s">
        <v>566</v>
      </c>
      <c r="G5861" s="47" t="s">
        <v>284</v>
      </c>
      <c r="H5861" s="93">
        <f>SUM(H5862:H5863)</f>
        <v>0</v>
      </c>
      <c r="I5861" s="94">
        <f t="shared" ref="I5861:I5924" si="1754">J5861+K5861</f>
        <v>0</v>
      </c>
      <c r="J5861" s="95">
        <f>SUM(J5862:J5863)</f>
        <v>0</v>
      </c>
      <c r="K5861" s="95">
        <f>SUM(K5862:K5863)</f>
        <v>0</v>
      </c>
      <c r="L5861" s="94">
        <f t="shared" si="1753"/>
        <v>0</v>
      </c>
      <c r="M5861" s="95">
        <f>SUM(M5862:M5863)</f>
        <v>0</v>
      </c>
      <c r="N5861" s="95">
        <f>SUM(N5862:N5863)</f>
        <v>0</v>
      </c>
      <c r="O5861" s="82" t="s">
        <v>146</v>
      </c>
      <c r="R5861" s="352">
        <f>L5861-[1]გადასახდელები!L5631</f>
        <v>0</v>
      </c>
    </row>
    <row r="5862" spans="2:18" ht="20.25" hidden="1" customHeight="1">
      <c r="B5862" s="36" t="str">
        <f t="shared" si="1752"/>
        <v>b</v>
      </c>
      <c r="C5862" s="42">
        <v>5</v>
      </c>
      <c r="D5862" s="42"/>
      <c r="F5862" s="343" t="s">
        <v>567</v>
      </c>
      <c r="G5862" s="48" t="s">
        <v>282</v>
      </c>
      <c r="H5862" s="101"/>
      <c r="I5862" s="97">
        <f t="shared" si="1754"/>
        <v>0</v>
      </c>
      <c r="J5862" s="102"/>
      <c r="K5862" s="102"/>
      <c r="L5862" s="97">
        <f t="shared" si="1753"/>
        <v>0</v>
      </c>
      <c r="M5862" s="102"/>
      <c r="N5862" s="102"/>
      <c r="R5862" s="352">
        <f>L5862-[1]გადასახდელები!L5632</f>
        <v>0</v>
      </c>
    </row>
    <row r="5863" spans="2:18" ht="20.25" hidden="1" customHeight="1">
      <c r="B5863" s="36" t="str">
        <f t="shared" si="1752"/>
        <v>b</v>
      </c>
      <c r="C5863" s="42">
        <v>5</v>
      </c>
      <c r="D5863" s="42"/>
      <c r="F5863" s="343" t="s">
        <v>653</v>
      </c>
      <c r="G5863" s="48" t="s">
        <v>283</v>
      </c>
      <c r="H5863" s="101"/>
      <c r="I5863" s="97">
        <f t="shared" si="1754"/>
        <v>0</v>
      </c>
      <c r="J5863" s="102"/>
      <c r="K5863" s="102"/>
      <c r="L5863" s="97">
        <f t="shared" si="1753"/>
        <v>0</v>
      </c>
      <c r="M5863" s="102"/>
      <c r="N5863" s="102"/>
      <c r="R5863" s="352">
        <f>L5863-[1]გადასახდელები!L5633</f>
        <v>0</v>
      </c>
    </row>
    <row r="5864" spans="2:18" ht="20.25" hidden="1" customHeight="1">
      <c r="B5864" s="36" t="str">
        <f t="shared" si="1752"/>
        <v>b</v>
      </c>
      <c r="C5864" s="42">
        <v>4</v>
      </c>
      <c r="D5864" s="42"/>
      <c r="F5864" s="342" t="s">
        <v>654</v>
      </c>
      <c r="G5864" s="47" t="s">
        <v>207</v>
      </c>
      <c r="H5864" s="93">
        <f>SUM(H5865:H5866)</f>
        <v>0</v>
      </c>
      <c r="I5864" s="94">
        <f t="shared" si="1754"/>
        <v>0</v>
      </c>
      <c r="J5864" s="95">
        <f>SUM(J5865:J5866)</f>
        <v>0</v>
      </c>
      <c r="K5864" s="95">
        <f>SUM(K5865:K5866)</f>
        <v>0</v>
      </c>
      <c r="L5864" s="94">
        <f t="shared" si="1753"/>
        <v>0</v>
      </c>
      <c r="M5864" s="95">
        <f>SUM(M5865:M5866)</f>
        <v>0</v>
      </c>
      <c r="N5864" s="95">
        <f>SUM(N5865:N5866)</f>
        <v>0</v>
      </c>
      <c r="O5864" s="82" t="s">
        <v>146</v>
      </c>
      <c r="R5864" s="352">
        <f>L5864-[1]გადასახდელები!L5634</f>
        <v>0</v>
      </c>
    </row>
    <row r="5865" spans="2:18" ht="20.25" hidden="1" customHeight="1">
      <c r="B5865" s="36" t="str">
        <f t="shared" si="1752"/>
        <v>b</v>
      </c>
      <c r="C5865" s="42">
        <v>5</v>
      </c>
      <c r="D5865" s="42"/>
      <c r="F5865" s="343" t="s">
        <v>655</v>
      </c>
      <c r="G5865" s="48" t="s">
        <v>282</v>
      </c>
      <c r="H5865" s="101"/>
      <c r="I5865" s="97">
        <f t="shared" si="1754"/>
        <v>0</v>
      </c>
      <c r="J5865" s="102"/>
      <c r="K5865" s="102"/>
      <c r="L5865" s="97">
        <f t="shared" si="1753"/>
        <v>0</v>
      </c>
      <c r="M5865" s="102"/>
      <c r="N5865" s="102"/>
      <c r="R5865" s="352">
        <f>L5865-[1]გადასახდელები!L5635</f>
        <v>0</v>
      </c>
    </row>
    <row r="5866" spans="2:18" ht="20.25" hidden="1" customHeight="1">
      <c r="B5866" s="36" t="str">
        <f t="shared" si="1752"/>
        <v>b</v>
      </c>
      <c r="C5866" s="42">
        <v>5</v>
      </c>
      <c r="D5866" s="42"/>
      <c r="F5866" s="343" t="s">
        <v>656</v>
      </c>
      <c r="G5866" s="48" t="s">
        <v>283</v>
      </c>
      <c r="H5866" s="101"/>
      <c r="I5866" s="97">
        <f t="shared" si="1754"/>
        <v>0</v>
      </c>
      <c r="J5866" s="102"/>
      <c r="K5866" s="102"/>
      <c r="L5866" s="97">
        <f t="shared" si="1753"/>
        <v>0</v>
      </c>
      <c r="M5866" s="102"/>
      <c r="N5866" s="102"/>
      <c r="R5866" s="352">
        <f>L5866-[1]გადასახდელები!L5636</f>
        <v>0</v>
      </c>
    </row>
    <row r="5867" spans="2:18" ht="20.25" customHeight="1">
      <c r="B5867" s="36" t="str">
        <f t="shared" si="1752"/>
        <v>a</v>
      </c>
      <c r="C5867" s="42">
        <v>3</v>
      </c>
      <c r="D5867" s="42"/>
      <c r="F5867" s="342" t="s">
        <v>568</v>
      </c>
      <c r="G5867" s="57" t="s">
        <v>205</v>
      </c>
      <c r="H5867" s="89">
        <f>H5868+H5869</f>
        <v>71.3</v>
      </c>
      <c r="I5867" s="90">
        <f t="shared" si="1754"/>
        <v>0</v>
      </c>
      <c r="J5867" s="92">
        <f>J5868+J5869</f>
        <v>0</v>
      </c>
      <c r="K5867" s="92">
        <f>K5868+K5869</f>
        <v>0</v>
      </c>
      <c r="L5867" s="90">
        <f t="shared" si="1753"/>
        <v>0</v>
      </c>
      <c r="M5867" s="92">
        <f>M5868+M5869</f>
        <v>0</v>
      </c>
      <c r="N5867" s="92">
        <f>N5868+N5869</f>
        <v>0</v>
      </c>
      <c r="O5867" s="82" t="s">
        <v>146</v>
      </c>
      <c r="R5867" s="352">
        <f>L5867-[1]გადასახდელები!L5637</f>
        <v>-18.5</v>
      </c>
    </row>
    <row r="5868" spans="2:18" ht="20.25" hidden="1" customHeight="1">
      <c r="B5868" s="36" t="str">
        <f t="shared" si="1752"/>
        <v>b</v>
      </c>
      <c r="C5868" s="42">
        <v>4</v>
      </c>
      <c r="D5868" s="42"/>
      <c r="F5868" s="343" t="s">
        <v>657</v>
      </c>
      <c r="G5868" s="47" t="s">
        <v>285</v>
      </c>
      <c r="H5868" s="103"/>
      <c r="I5868" s="94">
        <f t="shared" si="1754"/>
        <v>0</v>
      </c>
      <c r="J5868" s="104"/>
      <c r="K5868" s="104"/>
      <c r="L5868" s="94">
        <f t="shared" si="1753"/>
        <v>0</v>
      </c>
      <c r="M5868" s="104"/>
      <c r="N5868" s="104"/>
      <c r="R5868" s="352">
        <f>L5868-[1]გადასახდელები!L5638</f>
        <v>0</v>
      </c>
    </row>
    <row r="5869" spans="2:18" ht="20.25" customHeight="1">
      <c r="B5869" s="36" t="str">
        <f t="shared" ref="B5869:B5932" si="1755">IF(H5869+I5869+L5869&gt;0,"a","b")</f>
        <v>a</v>
      </c>
      <c r="C5869" s="42">
        <v>4</v>
      </c>
      <c r="D5869" s="42"/>
      <c r="F5869" s="342" t="s">
        <v>570</v>
      </c>
      <c r="G5869" s="47" t="s">
        <v>286</v>
      </c>
      <c r="H5869" s="93">
        <f>H5870+H5889</f>
        <v>71.3</v>
      </c>
      <c r="I5869" s="94">
        <f t="shared" si="1754"/>
        <v>0</v>
      </c>
      <c r="J5869" s="95">
        <f>J5870+J5889</f>
        <v>0</v>
      </c>
      <c r="K5869" s="95">
        <f>K5870+K5889</f>
        <v>0</v>
      </c>
      <c r="L5869" s="94">
        <f t="shared" si="1753"/>
        <v>0</v>
      </c>
      <c r="M5869" s="95">
        <f>M5870+M5889</f>
        <v>0</v>
      </c>
      <c r="N5869" s="95">
        <f>N5870+N5889</f>
        <v>0</v>
      </c>
      <c r="O5869" s="82" t="s">
        <v>146</v>
      </c>
      <c r="R5869" s="352">
        <f>L5869-[1]გადასახდელები!L5639</f>
        <v>-18.5</v>
      </c>
    </row>
    <row r="5870" spans="2:18" ht="20.25" customHeight="1">
      <c r="B5870" s="36" t="str">
        <f t="shared" si="1755"/>
        <v>a</v>
      </c>
      <c r="C5870" s="42">
        <v>5</v>
      </c>
      <c r="D5870" s="42"/>
      <c r="F5870" s="342" t="s">
        <v>569</v>
      </c>
      <c r="G5870" s="48" t="s">
        <v>287</v>
      </c>
      <c r="H5870" s="113">
        <f>SUM(H5871:H5888)</f>
        <v>71.3</v>
      </c>
      <c r="I5870" s="97">
        <f t="shared" si="1754"/>
        <v>0</v>
      </c>
      <c r="J5870" s="114">
        <f>SUM(J5871:J5888)</f>
        <v>0</v>
      </c>
      <c r="K5870" s="114">
        <f>SUM(K5871:K5888)</f>
        <v>0</v>
      </c>
      <c r="L5870" s="97">
        <f t="shared" si="1753"/>
        <v>0</v>
      </c>
      <c r="M5870" s="114">
        <f>SUM(M5871:M5888)</f>
        <v>0</v>
      </c>
      <c r="N5870" s="114">
        <f>SUM(N5871:N5888)</f>
        <v>0</v>
      </c>
      <c r="O5870" s="82" t="s">
        <v>146</v>
      </c>
      <c r="R5870" s="352">
        <f>L5870-[1]გადასახდელები!L5640</f>
        <v>0</v>
      </c>
    </row>
    <row r="5871" spans="2:18" ht="45" hidden="1" customHeight="1">
      <c r="B5871" s="36" t="str">
        <f t="shared" si="1755"/>
        <v>b</v>
      </c>
      <c r="C5871" s="42">
        <v>6</v>
      </c>
      <c r="D5871" s="42"/>
      <c r="F5871" s="343" t="s">
        <v>658</v>
      </c>
      <c r="G5871" s="45" t="s">
        <v>215</v>
      </c>
      <c r="H5871" s="99"/>
      <c r="I5871" s="105">
        <f t="shared" si="1754"/>
        <v>0</v>
      </c>
      <c r="J5871" s="100"/>
      <c r="K5871" s="100"/>
      <c r="L5871" s="105">
        <f t="shared" si="1753"/>
        <v>0</v>
      </c>
      <c r="M5871" s="100"/>
      <c r="N5871" s="100"/>
      <c r="R5871" s="352">
        <f>L5871-[1]გადასახდელები!L5641</f>
        <v>0</v>
      </c>
    </row>
    <row r="5872" spans="2:18" ht="20.25" hidden="1" customHeight="1">
      <c r="B5872" s="36" t="str">
        <f t="shared" si="1755"/>
        <v>b</v>
      </c>
      <c r="C5872" s="42">
        <v>6</v>
      </c>
      <c r="D5872" s="42"/>
      <c r="F5872" s="343" t="s">
        <v>659</v>
      </c>
      <c r="G5872" s="45" t="s">
        <v>288</v>
      </c>
      <c r="H5872" s="99"/>
      <c r="I5872" s="105">
        <f t="shared" si="1754"/>
        <v>0</v>
      </c>
      <c r="J5872" s="100"/>
      <c r="K5872" s="100"/>
      <c r="L5872" s="105">
        <f t="shared" si="1753"/>
        <v>0</v>
      </c>
      <c r="M5872" s="100"/>
      <c r="N5872" s="100"/>
      <c r="R5872" s="352">
        <f>L5872-[1]გადასახდელები!L5642</f>
        <v>0</v>
      </c>
    </row>
    <row r="5873" spans="2:18" ht="20.25" hidden="1" customHeight="1">
      <c r="B5873" s="36" t="str">
        <f t="shared" si="1755"/>
        <v>b</v>
      </c>
      <c r="C5873" s="42">
        <v>6</v>
      </c>
      <c r="D5873" s="42"/>
      <c r="F5873" s="343" t="s">
        <v>660</v>
      </c>
      <c r="G5873" s="45" t="s">
        <v>289</v>
      </c>
      <c r="H5873" s="99"/>
      <c r="I5873" s="105">
        <f t="shared" si="1754"/>
        <v>0</v>
      </c>
      <c r="J5873" s="100"/>
      <c r="K5873" s="100"/>
      <c r="L5873" s="105">
        <f t="shared" si="1753"/>
        <v>0</v>
      </c>
      <c r="M5873" s="100"/>
      <c r="N5873" s="100"/>
      <c r="R5873" s="352">
        <f>L5873-[1]გადასახდელები!L5643</f>
        <v>0</v>
      </c>
    </row>
    <row r="5874" spans="2:18" ht="20.25" hidden="1" customHeight="1">
      <c r="B5874" s="36" t="str">
        <f t="shared" si="1755"/>
        <v>b</v>
      </c>
      <c r="C5874" s="42">
        <v>6</v>
      </c>
      <c r="D5874" s="42"/>
      <c r="F5874" s="343" t="s">
        <v>661</v>
      </c>
      <c r="G5874" s="45" t="s">
        <v>216</v>
      </c>
      <c r="H5874" s="99"/>
      <c r="I5874" s="105">
        <f t="shared" si="1754"/>
        <v>0</v>
      </c>
      <c r="J5874" s="100"/>
      <c r="K5874" s="100"/>
      <c r="L5874" s="105">
        <f t="shared" si="1753"/>
        <v>0</v>
      </c>
      <c r="M5874" s="100"/>
      <c r="N5874" s="100"/>
      <c r="R5874" s="352">
        <f>L5874-[1]გადასახდელები!L5644</f>
        <v>0</v>
      </c>
    </row>
    <row r="5875" spans="2:18" ht="20.25" hidden="1" customHeight="1">
      <c r="B5875" s="36" t="str">
        <f t="shared" si="1755"/>
        <v>b</v>
      </c>
      <c r="C5875" s="42">
        <v>6</v>
      </c>
      <c r="D5875" s="42"/>
      <c r="F5875" s="343" t="s">
        <v>662</v>
      </c>
      <c r="G5875" s="45" t="s">
        <v>217</v>
      </c>
      <c r="H5875" s="99"/>
      <c r="I5875" s="105">
        <f t="shared" si="1754"/>
        <v>0</v>
      </c>
      <c r="J5875" s="100"/>
      <c r="K5875" s="100"/>
      <c r="L5875" s="105">
        <f t="shared" si="1753"/>
        <v>0</v>
      </c>
      <c r="M5875" s="100"/>
      <c r="N5875" s="100"/>
      <c r="R5875" s="352">
        <f>L5875-[1]გადასახდელები!L5645</f>
        <v>0</v>
      </c>
    </row>
    <row r="5876" spans="2:18" ht="20.25" hidden="1" customHeight="1">
      <c r="B5876" s="36" t="str">
        <f t="shared" si="1755"/>
        <v>b</v>
      </c>
      <c r="C5876" s="42">
        <v>6</v>
      </c>
      <c r="D5876" s="42"/>
      <c r="F5876" s="343" t="s">
        <v>571</v>
      </c>
      <c r="G5876" s="45" t="s">
        <v>290</v>
      </c>
      <c r="H5876" s="99"/>
      <c r="I5876" s="105">
        <f t="shared" si="1754"/>
        <v>0</v>
      </c>
      <c r="J5876" s="100"/>
      <c r="K5876" s="100"/>
      <c r="L5876" s="105">
        <f t="shared" si="1753"/>
        <v>0</v>
      </c>
      <c r="M5876" s="100"/>
      <c r="N5876" s="100"/>
      <c r="R5876" s="352">
        <f>L5876-[1]გადასახდელები!L5646</f>
        <v>0</v>
      </c>
    </row>
    <row r="5877" spans="2:18" ht="20.25" hidden="1" customHeight="1">
      <c r="B5877" s="36" t="str">
        <f t="shared" si="1755"/>
        <v>b</v>
      </c>
      <c r="C5877" s="42">
        <v>6</v>
      </c>
      <c r="D5877" s="42"/>
      <c r="F5877" s="343" t="s">
        <v>663</v>
      </c>
      <c r="G5877" s="45" t="s">
        <v>291</v>
      </c>
      <c r="H5877" s="99"/>
      <c r="I5877" s="105">
        <f t="shared" si="1754"/>
        <v>0</v>
      </c>
      <c r="J5877" s="100"/>
      <c r="K5877" s="100"/>
      <c r="L5877" s="105">
        <f t="shared" si="1753"/>
        <v>0</v>
      </c>
      <c r="M5877" s="100"/>
      <c r="N5877" s="100"/>
      <c r="R5877" s="352">
        <f>L5877-[1]გადასახდელები!L5647</f>
        <v>0</v>
      </c>
    </row>
    <row r="5878" spans="2:18" ht="20.25" hidden="1" customHeight="1">
      <c r="B5878" s="36" t="str">
        <f t="shared" si="1755"/>
        <v>b</v>
      </c>
      <c r="C5878" s="42">
        <v>6</v>
      </c>
      <c r="D5878" s="42"/>
      <c r="F5878" s="343" t="s">
        <v>664</v>
      </c>
      <c r="G5878" s="45" t="s">
        <v>218</v>
      </c>
      <c r="H5878" s="99"/>
      <c r="I5878" s="105">
        <f t="shared" si="1754"/>
        <v>0</v>
      </c>
      <c r="J5878" s="100"/>
      <c r="K5878" s="100"/>
      <c r="L5878" s="105">
        <f t="shared" si="1753"/>
        <v>0</v>
      </c>
      <c r="M5878" s="100"/>
      <c r="N5878" s="100"/>
      <c r="R5878" s="352">
        <f>L5878-[1]გადასახდელები!L5648</f>
        <v>0</v>
      </c>
    </row>
    <row r="5879" spans="2:18" ht="20.25" hidden="1" customHeight="1">
      <c r="B5879" s="36" t="str">
        <f t="shared" si="1755"/>
        <v>b</v>
      </c>
      <c r="C5879" s="42">
        <v>6</v>
      </c>
      <c r="D5879" s="42"/>
      <c r="F5879" s="343" t="s">
        <v>665</v>
      </c>
      <c r="G5879" s="45" t="s">
        <v>219</v>
      </c>
      <c r="H5879" s="99"/>
      <c r="I5879" s="105">
        <f t="shared" si="1754"/>
        <v>0</v>
      </c>
      <c r="J5879" s="100"/>
      <c r="K5879" s="100"/>
      <c r="L5879" s="105">
        <f t="shared" si="1753"/>
        <v>0</v>
      </c>
      <c r="M5879" s="100"/>
      <c r="N5879" s="100"/>
      <c r="R5879" s="352">
        <f>L5879-[1]გადასახდელები!L5649</f>
        <v>0</v>
      </c>
    </row>
    <row r="5880" spans="2:18" ht="20.25" hidden="1" customHeight="1">
      <c r="B5880" s="36" t="str">
        <f t="shared" si="1755"/>
        <v>b</v>
      </c>
      <c r="C5880" s="42">
        <v>6</v>
      </c>
      <c r="D5880" s="42"/>
      <c r="F5880" s="343" t="s">
        <v>666</v>
      </c>
      <c r="G5880" s="45" t="s">
        <v>220</v>
      </c>
      <c r="H5880" s="99"/>
      <c r="I5880" s="105">
        <f t="shared" si="1754"/>
        <v>0</v>
      </c>
      <c r="J5880" s="100"/>
      <c r="K5880" s="100"/>
      <c r="L5880" s="105">
        <f t="shared" si="1753"/>
        <v>0</v>
      </c>
      <c r="M5880" s="100"/>
      <c r="N5880" s="100"/>
      <c r="R5880" s="352">
        <f>L5880-[1]გადასახდელები!L5650</f>
        <v>0</v>
      </c>
    </row>
    <row r="5881" spans="2:18" ht="20.25" hidden="1" customHeight="1">
      <c r="B5881" s="36" t="str">
        <f t="shared" si="1755"/>
        <v>b</v>
      </c>
      <c r="C5881" s="42">
        <v>6</v>
      </c>
      <c r="D5881" s="42"/>
      <c r="F5881" s="343" t="s">
        <v>667</v>
      </c>
      <c r="G5881" s="45" t="s">
        <v>221</v>
      </c>
      <c r="H5881" s="99"/>
      <c r="I5881" s="105">
        <f t="shared" si="1754"/>
        <v>0</v>
      </c>
      <c r="J5881" s="100"/>
      <c r="K5881" s="100"/>
      <c r="L5881" s="105">
        <f t="shared" si="1753"/>
        <v>0</v>
      </c>
      <c r="M5881" s="100"/>
      <c r="N5881" s="100"/>
      <c r="R5881" s="352">
        <f>L5881-[1]გადასახდელები!L5651</f>
        <v>0</v>
      </c>
    </row>
    <row r="5882" spans="2:18" ht="20.25" hidden="1" customHeight="1">
      <c r="B5882" s="36" t="str">
        <f t="shared" si="1755"/>
        <v>b</v>
      </c>
      <c r="C5882" s="42">
        <v>6</v>
      </c>
      <c r="D5882" s="42"/>
      <c r="F5882" s="343" t="s">
        <v>668</v>
      </c>
      <c r="G5882" s="45" t="s">
        <v>222</v>
      </c>
      <c r="H5882" s="99"/>
      <c r="I5882" s="105">
        <f t="shared" si="1754"/>
        <v>0</v>
      </c>
      <c r="J5882" s="100"/>
      <c r="K5882" s="100"/>
      <c r="L5882" s="105">
        <f t="shared" si="1753"/>
        <v>0</v>
      </c>
      <c r="M5882" s="100"/>
      <c r="N5882" s="100"/>
      <c r="R5882" s="352">
        <f>L5882-[1]გადასახდელები!L5652</f>
        <v>0</v>
      </c>
    </row>
    <row r="5883" spans="2:18" ht="20.25" hidden="1" customHeight="1">
      <c r="B5883" s="36" t="str">
        <f t="shared" si="1755"/>
        <v>b</v>
      </c>
      <c r="C5883" s="42">
        <v>6</v>
      </c>
      <c r="D5883" s="42"/>
      <c r="F5883" s="343" t="s">
        <v>669</v>
      </c>
      <c r="G5883" s="45" t="s">
        <v>223</v>
      </c>
      <c r="H5883" s="99"/>
      <c r="I5883" s="105">
        <f t="shared" si="1754"/>
        <v>0</v>
      </c>
      <c r="J5883" s="100"/>
      <c r="K5883" s="100"/>
      <c r="L5883" s="105">
        <f t="shared" si="1753"/>
        <v>0</v>
      </c>
      <c r="M5883" s="100"/>
      <c r="N5883" s="100"/>
      <c r="R5883" s="352">
        <f>L5883-[1]გადასახდელები!L5653</f>
        <v>0</v>
      </c>
    </row>
    <row r="5884" spans="2:18" ht="36" hidden="1" customHeight="1">
      <c r="B5884" s="36" t="str">
        <f t="shared" si="1755"/>
        <v>b</v>
      </c>
      <c r="C5884" s="42">
        <v>6</v>
      </c>
      <c r="D5884" s="42"/>
      <c r="F5884" s="343" t="s">
        <v>670</v>
      </c>
      <c r="G5884" s="45" t="s">
        <v>224</v>
      </c>
      <c r="H5884" s="99"/>
      <c r="I5884" s="105">
        <f t="shared" si="1754"/>
        <v>0</v>
      </c>
      <c r="J5884" s="100"/>
      <c r="K5884" s="100"/>
      <c r="L5884" s="105">
        <f t="shared" si="1753"/>
        <v>0</v>
      </c>
      <c r="M5884" s="100"/>
      <c r="N5884" s="100"/>
      <c r="R5884" s="352">
        <f>L5884-[1]გადასახდელები!L5654</f>
        <v>0</v>
      </c>
    </row>
    <row r="5885" spans="2:18" ht="48.75" hidden="1" customHeight="1">
      <c r="B5885" s="36" t="str">
        <f t="shared" si="1755"/>
        <v>b</v>
      </c>
      <c r="C5885" s="42">
        <v>6</v>
      </c>
      <c r="D5885" s="42"/>
      <c r="F5885" s="343" t="s">
        <v>671</v>
      </c>
      <c r="G5885" s="45" t="s">
        <v>225</v>
      </c>
      <c r="H5885" s="99"/>
      <c r="I5885" s="105">
        <f t="shared" si="1754"/>
        <v>0</v>
      </c>
      <c r="J5885" s="100"/>
      <c r="K5885" s="100"/>
      <c r="L5885" s="105">
        <f t="shared" si="1753"/>
        <v>0</v>
      </c>
      <c r="M5885" s="100"/>
      <c r="N5885" s="100"/>
      <c r="R5885" s="352">
        <f>L5885-[1]გადასახდელები!L5655</f>
        <v>0</v>
      </c>
    </row>
    <row r="5886" spans="2:18" ht="24.75" hidden="1" customHeight="1">
      <c r="B5886" s="36" t="str">
        <f t="shared" si="1755"/>
        <v>b</v>
      </c>
      <c r="C5886" s="42">
        <v>6</v>
      </c>
      <c r="D5886" s="42"/>
      <c r="F5886" s="343" t="s">
        <v>672</v>
      </c>
      <c r="G5886" s="45" t="s">
        <v>226</v>
      </c>
      <c r="H5886" s="99"/>
      <c r="I5886" s="105">
        <f t="shared" si="1754"/>
        <v>0</v>
      </c>
      <c r="J5886" s="100"/>
      <c r="K5886" s="100"/>
      <c r="L5886" s="105">
        <f t="shared" si="1753"/>
        <v>0</v>
      </c>
      <c r="M5886" s="100"/>
      <c r="N5886" s="100"/>
      <c r="R5886" s="352">
        <f>L5886-[1]გადასახდელები!L5656</f>
        <v>0</v>
      </c>
    </row>
    <row r="5887" spans="2:18" ht="24" hidden="1" customHeight="1">
      <c r="B5887" s="36" t="str">
        <f t="shared" si="1755"/>
        <v>b</v>
      </c>
      <c r="C5887" s="42">
        <v>6</v>
      </c>
      <c r="D5887" s="42"/>
      <c r="F5887" s="343" t="s">
        <v>673</v>
      </c>
      <c r="G5887" s="45" t="s">
        <v>227</v>
      </c>
      <c r="H5887" s="99"/>
      <c r="I5887" s="105">
        <f t="shared" si="1754"/>
        <v>0</v>
      </c>
      <c r="J5887" s="100"/>
      <c r="K5887" s="100"/>
      <c r="L5887" s="105">
        <f t="shared" si="1753"/>
        <v>0</v>
      </c>
      <c r="M5887" s="100"/>
      <c r="N5887" s="100"/>
      <c r="R5887" s="352">
        <f>L5887-[1]გადასახდელები!L5657</f>
        <v>0</v>
      </c>
    </row>
    <row r="5888" spans="2:18" ht="36.75" customHeight="1">
      <c r="B5888" s="36" t="str">
        <f t="shared" si="1755"/>
        <v>a</v>
      </c>
      <c r="C5888" s="42">
        <v>6</v>
      </c>
      <c r="D5888" s="42"/>
      <c r="F5888" s="343" t="s">
        <v>572</v>
      </c>
      <c r="G5888" s="45" t="s">
        <v>228</v>
      </c>
      <c r="H5888" s="99">
        <v>71.3</v>
      </c>
      <c r="I5888" s="105">
        <f t="shared" si="1754"/>
        <v>0</v>
      </c>
      <c r="J5888" s="100"/>
      <c r="K5888" s="100"/>
      <c r="L5888" s="105">
        <f t="shared" si="1753"/>
        <v>0</v>
      </c>
      <c r="M5888" s="100"/>
      <c r="N5888" s="100"/>
      <c r="R5888" s="352">
        <f>L5888-[1]გადასახდელები!L5658</f>
        <v>0</v>
      </c>
    </row>
    <row r="5889" spans="2:18" ht="24.75" hidden="1" customHeight="1">
      <c r="B5889" s="36" t="str">
        <f t="shared" si="1755"/>
        <v>b</v>
      </c>
      <c r="C5889" s="42">
        <v>5</v>
      </c>
      <c r="D5889" s="42"/>
      <c r="F5889" s="343" t="s">
        <v>573</v>
      </c>
      <c r="G5889" s="48" t="s">
        <v>193</v>
      </c>
      <c r="H5889" s="101"/>
      <c r="I5889" s="97">
        <f t="shared" si="1754"/>
        <v>0</v>
      </c>
      <c r="J5889" s="102"/>
      <c r="K5889" s="102"/>
      <c r="L5889" s="97">
        <f t="shared" si="1753"/>
        <v>0</v>
      </c>
      <c r="M5889" s="102"/>
      <c r="N5889" s="102"/>
      <c r="R5889" s="352">
        <f>L5889-[1]გადასახდელები!L5659</f>
        <v>-18.5</v>
      </c>
    </row>
    <row r="5890" spans="2:18" ht="20.25" customHeight="1">
      <c r="B5890" s="36" t="str">
        <f t="shared" si="1755"/>
        <v>a</v>
      </c>
      <c r="C5890" s="42">
        <v>2</v>
      </c>
      <c r="D5890" s="42"/>
      <c r="E5890" s="24">
        <v>7066</v>
      </c>
      <c r="F5890" s="342" t="s">
        <v>574</v>
      </c>
      <c r="G5890" s="59" t="s">
        <v>292</v>
      </c>
      <c r="H5890" s="86">
        <f>H5891+H5938+H5946+H5945</f>
        <v>1E-3</v>
      </c>
      <c r="I5890" s="87">
        <f t="shared" si="1754"/>
        <v>80</v>
      </c>
      <c r="J5890" s="88">
        <f>J5891+J5938+J5946+J5945</f>
        <v>0</v>
      </c>
      <c r="K5890" s="88">
        <f>K5891+K5938+K5946+K5945</f>
        <v>80</v>
      </c>
      <c r="L5890" s="87">
        <f t="shared" si="1753"/>
        <v>65.599999999999994</v>
      </c>
      <c r="M5890" s="88">
        <f>M5891+M5938+M5946+M5945</f>
        <v>0</v>
      </c>
      <c r="N5890" s="88">
        <f>N5891+N5938+N5946+N5945</f>
        <v>65.599999999999994</v>
      </c>
      <c r="O5890" s="82" t="s">
        <v>146</v>
      </c>
      <c r="P5890" s="35" t="s">
        <v>145</v>
      </c>
      <c r="R5890" s="352">
        <f>L5890-[1]გადასახდელები!L5660</f>
        <v>-713.99999999999989</v>
      </c>
    </row>
    <row r="5891" spans="2:18" ht="20.25" customHeight="1">
      <c r="B5891" s="36" t="str">
        <f t="shared" si="1755"/>
        <v>a</v>
      </c>
      <c r="C5891" s="42">
        <v>3</v>
      </c>
      <c r="D5891" s="42"/>
      <c r="F5891" s="342" t="s">
        <v>575</v>
      </c>
      <c r="G5891" s="51" t="s">
        <v>293</v>
      </c>
      <c r="H5891" s="89">
        <f>H5892+H5904+H5933</f>
        <v>1E-3</v>
      </c>
      <c r="I5891" s="90">
        <f t="shared" si="1754"/>
        <v>80</v>
      </c>
      <c r="J5891" s="89">
        <f>J5892+J5904+J5933</f>
        <v>0</v>
      </c>
      <c r="K5891" s="89">
        <f>K5892+K5904+K5933</f>
        <v>80</v>
      </c>
      <c r="L5891" s="90">
        <f t="shared" si="1753"/>
        <v>65.599999999999994</v>
      </c>
      <c r="M5891" s="89">
        <f>M5892+M5904+M5933</f>
        <v>0</v>
      </c>
      <c r="N5891" s="89">
        <f>N5892+N5904+N5933</f>
        <v>65.599999999999994</v>
      </c>
      <c r="O5891" s="82" t="s">
        <v>146</v>
      </c>
      <c r="P5891" s="35" t="s">
        <v>145</v>
      </c>
      <c r="R5891" s="352">
        <f>L5891-[1]გადასახდელები!L5661</f>
        <v>-713.99999999999989</v>
      </c>
    </row>
    <row r="5892" spans="2:18" ht="20.25" customHeight="1">
      <c r="B5892" s="36" t="str">
        <f t="shared" si="1755"/>
        <v>a</v>
      </c>
      <c r="C5892" s="42">
        <v>4</v>
      </c>
      <c r="D5892" s="42"/>
      <c r="F5892" s="342" t="s">
        <v>576</v>
      </c>
      <c r="G5892" s="47" t="s">
        <v>294</v>
      </c>
      <c r="H5892" s="93">
        <f>H5893+H5894+H5895+H5896+H5897+H5898+H5899+H5900+H5901+H5902+H5903</f>
        <v>1E-3</v>
      </c>
      <c r="I5892" s="94">
        <f t="shared" si="1754"/>
        <v>80</v>
      </c>
      <c r="J5892" s="93">
        <f>J5893+J5894+J5895+J5896+J5897+J5898+J5899+J5900+J5901+J5902+J5903</f>
        <v>0</v>
      </c>
      <c r="K5892" s="93">
        <f>K5893+K5894+K5895+K5896+K5897+K5898+K5899+K5900+K5901+K5902+K5903</f>
        <v>80</v>
      </c>
      <c r="L5892" s="94">
        <f t="shared" si="1753"/>
        <v>65.599999999999994</v>
      </c>
      <c r="M5892" s="93">
        <f>M5893+M5894+M5895+M5896+M5897+M5898+M5899+M5900+M5901+M5902+M5903</f>
        <v>0</v>
      </c>
      <c r="N5892" s="93">
        <f>N5893+N5894+N5895+N5896+N5897+N5898+N5899+N5900+N5901+N5902+N5903</f>
        <v>65.599999999999994</v>
      </c>
      <c r="O5892" s="82" t="s">
        <v>146</v>
      </c>
      <c r="P5892" s="35" t="s">
        <v>145</v>
      </c>
      <c r="R5892" s="352">
        <f>L5892-[1]გადასახდელები!L5662</f>
        <v>-713.99999999999989</v>
      </c>
    </row>
    <row r="5893" spans="2:18" ht="20.25" hidden="1" customHeight="1">
      <c r="B5893" s="36" t="str">
        <f t="shared" si="1755"/>
        <v>b</v>
      </c>
      <c r="C5893" s="42">
        <v>5</v>
      </c>
      <c r="D5893" s="42"/>
      <c r="F5893" s="343" t="s">
        <v>577</v>
      </c>
      <c r="G5893" s="48" t="s">
        <v>295</v>
      </c>
      <c r="H5893" s="101"/>
      <c r="I5893" s="97">
        <f t="shared" si="1754"/>
        <v>0</v>
      </c>
      <c r="J5893" s="102"/>
      <c r="K5893" s="102"/>
      <c r="L5893" s="97">
        <f t="shared" si="1753"/>
        <v>0</v>
      </c>
      <c r="M5893" s="102"/>
      <c r="N5893" s="102"/>
      <c r="O5893" s="115"/>
      <c r="P5893" s="35" t="s">
        <v>145</v>
      </c>
      <c r="R5893" s="352">
        <f>L5893-[1]გადასახდელები!L5663</f>
        <v>0</v>
      </c>
    </row>
    <row r="5894" spans="2:18" ht="20.25" hidden="1" customHeight="1">
      <c r="B5894" s="36" t="str">
        <f t="shared" si="1755"/>
        <v>b</v>
      </c>
      <c r="C5894" s="42">
        <v>5</v>
      </c>
      <c r="D5894" s="42"/>
      <c r="F5894" s="343" t="s">
        <v>578</v>
      </c>
      <c r="G5894" s="48" t="s">
        <v>296</v>
      </c>
      <c r="H5894" s="101"/>
      <c r="I5894" s="97">
        <f t="shared" si="1754"/>
        <v>0</v>
      </c>
      <c r="J5894" s="102"/>
      <c r="K5894" s="102"/>
      <c r="L5894" s="97">
        <f t="shared" si="1753"/>
        <v>0</v>
      </c>
      <c r="M5894" s="102"/>
      <c r="N5894" s="102"/>
      <c r="O5894" s="115"/>
      <c r="P5894" s="35" t="s">
        <v>145</v>
      </c>
      <c r="R5894" s="352">
        <f>L5894-[1]გადასახდელები!L5664</f>
        <v>-16.600000000000001</v>
      </c>
    </row>
    <row r="5895" spans="2:18" ht="30.75" hidden="1" customHeight="1">
      <c r="B5895" s="36" t="str">
        <f t="shared" si="1755"/>
        <v>b</v>
      </c>
      <c r="C5895" s="42">
        <v>5</v>
      </c>
      <c r="D5895" s="42"/>
      <c r="F5895" s="343" t="s">
        <v>674</v>
      </c>
      <c r="G5895" s="52" t="s">
        <v>297</v>
      </c>
      <c r="H5895" s="101"/>
      <c r="I5895" s="97">
        <f t="shared" si="1754"/>
        <v>0</v>
      </c>
      <c r="J5895" s="102"/>
      <c r="K5895" s="102"/>
      <c r="L5895" s="97">
        <f t="shared" si="1753"/>
        <v>0</v>
      </c>
      <c r="M5895" s="102"/>
      <c r="N5895" s="102"/>
      <c r="O5895" s="115"/>
      <c r="P5895" s="35" t="s">
        <v>145</v>
      </c>
      <c r="R5895" s="352">
        <f>L5895-[1]გადასახდელები!L5665</f>
        <v>0</v>
      </c>
    </row>
    <row r="5896" spans="2:18" ht="20.25" hidden="1" customHeight="1">
      <c r="B5896" s="36" t="str">
        <f t="shared" si="1755"/>
        <v>b</v>
      </c>
      <c r="C5896" s="42">
        <v>5</v>
      </c>
      <c r="D5896" s="42"/>
      <c r="F5896" s="343" t="s">
        <v>579</v>
      </c>
      <c r="G5896" s="48" t="s">
        <v>298</v>
      </c>
      <c r="H5896" s="101"/>
      <c r="I5896" s="97">
        <f t="shared" si="1754"/>
        <v>0</v>
      </c>
      <c r="J5896" s="102"/>
      <c r="K5896" s="102"/>
      <c r="L5896" s="97">
        <f t="shared" si="1753"/>
        <v>0</v>
      </c>
      <c r="M5896" s="102"/>
      <c r="N5896" s="102"/>
      <c r="O5896" s="115"/>
      <c r="P5896" s="35" t="s">
        <v>145</v>
      </c>
      <c r="R5896" s="352">
        <f>L5896-[1]გადასახდელები!L5666</f>
        <v>0</v>
      </c>
    </row>
    <row r="5897" spans="2:18" ht="20.25" hidden="1" customHeight="1">
      <c r="B5897" s="36" t="str">
        <f t="shared" si="1755"/>
        <v>b</v>
      </c>
      <c r="C5897" s="42">
        <v>5</v>
      </c>
      <c r="D5897" s="42"/>
      <c r="F5897" s="343" t="s">
        <v>580</v>
      </c>
      <c r="G5897" s="48" t="s">
        <v>299</v>
      </c>
      <c r="H5897" s="101"/>
      <c r="I5897" s="97">
        <f t="shared" si="1754"/>
        <v>0</v>
      </c>
      <c r="J5897" s="102"/>
      <c r="K5897" s="102"/>
      <c r="L5897" s="97">
        <f t="shared" si="1753"/>
        <v>0</v>
      </c>
      <c r="M5897" s="102"/>
      <c r="N5897" s="102"/>
      <c r="O5897" s="115"/>
      <c r="P5897" s="35" t="s">
        <v>145</v>
      </c>
      <c r="R5897" s="352">
        <f>L5897-[1]გადასახდელები!L5667</f>
        <v>-5</v>
      </c>
    </row>
    <row r="5898" spans="2:18" ht="30.75" hidden="1" customHeight="1">
      <c r="B5898" s="36" t="str">
        <f t="shared" si="1755"/>
        <v>b</v>
      </c>
      <c r="C5898" s="42">
        <v>5</v>
      </c>
      <c r="D5898" s="42"/>
      <c r="F5898" s="343" t="s">
        <v>581</v>
      </c>
      <c r="G5898" s="48" t="s">
        <v>300</v>
      </c>
      <c r="H5898" s="101"/>
      <c r="I5898" s="97">
        <f t="shared" si="1754"/>
        <v>0</v>
      </c>
      <c r="J5898" s="102"/>
      <c r="K5898" s="102"/>
      <c r="L5898" s="97">
        <f t="shared" si="1753"/>
        <v>0</v>
      </c>
      <c r="M5898" s="102"/>
      <c r="N5898" s="102"/>
      <c r="O5898" s="115"/>
      <c r="P5898" s="35" t="s">
        <v>145</v>
      </c>
      <c r="R5898" s="352">
        <f>L5898-[1]გადასახდელები!L5668</f>
        <v>-2.9</v>
      </c>
    </row>
    <row r="5899" spans="2:18" ht="20.25" hidden="1" customHeight="1">
      <c r="B5899" s="36" t="str">
        <f t="shared" si="1755"/>
        <v>b</v>
      </c>
      <c r="C5899" s="42">
        <v>5</v>
      </c>
      <c r="D5899" s="42"/>
      <c r="F5899" s="343" t="s">
        <v>675</v>
      </c>
      <c r="G5899" s="48" t="s">
        <v>301</v>
      </c>
      <c r="H5899" s="101"/>
      <c r="I5899" s="97">
        <f t="shared" si="1754"/>
        <v>0</v>
      </c>
      <c r="J5899" s="102"/>
      <c r="K5899" s="102"/>
      <c r="L5899" s="97">
        <f t="shared" si="1753"/>
        <v>0</v>
      </c>
      <c r="M5899" s="102"/>
      <c r="N5899" s="102"/>
      <c r="O5899" s="115"/>
      <c r="P5899" s="35" t="s">
        <v>145</v>
      </c>
      <c r="R5899" s="352">
        <f>L5899-[1]გადასახდელები!L5669</f>
        <v>0</v>
      </c>
    </row>
    <row r="5900" spans="2:18" ht="44.25" customHeight="1">
      <c r="B5900" s="36" t="str">
        <f t="shared" si="1755"/>
        <v>a</v>
      </c>
      <c r="C5900" s="42">
        <v>5</v>
      </c>
      <c r="D5900" s="42"/>
      <c r="F5900" s="343" t="s">
        <v>582</v>
      </c>
      <c r="G5900" s="48" t="s">
        <v>302</v>
      </c>
      <c r="H5900" s="101">
        <v>1E-3</v>
      </c>
      <c r="I5900" s="97">
        <f t="shared" si="1754"/>
        <v>72</v>
      </c>
      <c r="J5900" s="102"/>
      <c r="K5900" s="102">
        <v>72</v>
      </c>
      <c r="L5900" s="97">
        <f t="shared" si="1753"/>
        <v>57.6</v>
      </c>
      <c r="M5900" s="102"/>
      <c r="N5900" s="102">
        <v>57.6</v>
      </c>
      <c r="O5900" s="115"/>
      <c r="P5900" s="35" t="s">
        <v>145</v>
      </c>
      <c r="R5900" s="352">
        <f>L5900-[1]გადასახდელები!L5670</f>
        <v>48.8</v>
      </c>
    </row>
    <row r="5901" spans="2:18" ht="20.25" hidden="1" customHeight="1">
      <c r="B5901" s="36" t="str">
        <f t="shared" si="1755"/>
        <v>b</v>
      </c>
      <c r="C5901" s="42">
        <v>5</v>
      </c>
      <c r="D5901" s="42"/>
      <c r="F5901" s="343" t="s">
        <v>676</v>
      </c>
      <c r="G5901" s="48" t="s">
        <v>303</v>
      </c>
      <c r="H5901" s="101"/>
      <c r="I5901" s="97">
        <f t="shared" si="1754"/>
        <v>0</v>
      </c>
      <c r="J5901" s="102"/>
      <c r="K5901" s="102"/>
      <c r="L5901" s="97">
        <f t="shared" si="1753"/>
        <v>0</v>
      </c>
      <c r="M5901" s="102"/>
      <c r="N5901" s="102"/>
      <c r="O5901" s="115"/>
      <c r="P5901" s="35" t="s">
        <v>145</v>
      </c>
      <c r="R5901" s="352">
        <f>L5901-[1]გადასახდელები!L5671</f>
        <v>0</v>
      </c>
    </row>
    <row r="5902" spans="2:18" ht="20.25" hidden="1" customHeight="1">
      <c r="B5902" s="36" t="str">
        <f t="shared" si="1755"/>
        <v>b</v>
      </c>
      <c r="C5902" s="42">
        <v>5</v>
      </c>
      <c r="D5902" s="42"/>
      <c r="F5902" s="343" t="s">
        <v>677</v>
      </c>
      <c r="G5902" s="48" t="s">
        <v>304</v>
      </c>
      <c r="H5902" s="101"/>
      <c r="I5902" s="97">
        <f t="shared" si="1754"/>
        <v>0</v>
      </c>
      <c r="J5902" s="102"/>
      <c r="K5902" s="102"/>
      <c r="L5902" s="97">
        <f t="shared" si="1753"/>
        <v>0</v>
      </c>
      <c r="M5902" s="102"/>
      <c r="N5902" s="102"/>
      <c r="O5902" s="115"/>
      <c r="P5902" s="35" t="s">
        <v>145</v>
      </c>
      <c r="R5902" s="352">
        <f>L5902-[1]გადასახდელები!L5672</f>
        <v>0</v>
      </c>
    </row>
    <row r="5903" spans="2:18" ht="20.25" customHeight="1" thickBot="1">
      <c r="B5903" s="36" t="str">
        <f t="shared" si="1755"/>
        <v>a</v>
      </c>
      <c r="C5903" s="42">
        <v>5</v>
      </c>
      <c r="D5903" s="42"/>
      <c r="F5903" s="343" t="s">
        <v>583</v>
      </c>
      <c r="G5903" s="48" t="s">
        <v>305</v>
      </c>
      <c r="H5903" s="101"/>
      <c r="I5903" s="97">
        <f t="shared" si="1754"/>
        <v>8</v>
      </c>
      <c r="J5903" s="102"/>
      <c r="K5903" s="102">
        <v>8</v>
      </c>
      <c r="L5903" s="97">
        <f t="shared" si="1753"/>
        <v>8</v>
      </c>
      <c r="M5903" s="102"/>
      <c r="N5903" s="102">
        <v>8</v>
      </c>
      <c r="O5903" s="115"/>
      <c r="P5903" s="35" t="s">
        <v>145</v>
      </c>
      <c r="R5903" s="352">
        <f>L5903-[1]გადასახდელები!L5673</f>
        <v>-738.3</v>
      </c>
    </row>
    <row r="5904" spans="2:18" ht="20.25" hidden="1" customHeight="1">
      <c r="B5904" s="36" t="str">
        <f t="shared" si="1755"/>
        <v>b</v>
      </c>
      <c r="C5904" s="42">
        <v>4</v>
      </c>
      <c r="D5904" s="42"/>
      <c r="F5904" s="342" t="s">
        <v>584</v>
      </c>
      <c r="G5904" s="47" t="s">
        <v>306</v>
      </c>
      <c r="H5904" s="93">
        <f>H5905+H5912</f>
        <v>0</v>
      </c>
      <c r="I5904" s="94">
        <f t="shared" si="1754"/>
        <v>0</v>
      </c>
      <c r="J5904" s="93">
        <f>J5905+J5912</f>
        <v>0</v>
      </c>
      <c r="K5904" s="93">
        <f>K5905+K5912</f>
        <v>0</v>
      </c>
      <c r="L5904" s="94">
        <f t="shared" si="1753"/>
        <v>0</v>
      </c>
      <c r="M5904" s="93">
        <f>M5905+M5912</f>
        <v>0</v>
      </c>
      <c r="N5904" s="93">
        <f>N5905+N5912</f>
        <v>0</v>
      </c>
      <c r="O5904" s="82" t="s">
        <v>146</v>
      </c>
      <c r="P5904" s="35" t="s">
        <v>145</v>
      </c>
      <c r="R5904" s="352">
        <f>L5904-[1]გადასახდელები!L5674</f>
        <v>0</v>
      </c>
    </row>
    <row r="5905" spans="2:18" ht="20.25" hidden="1" customHeight="1">
      <c r="B5905" s="36" t="str">
        <f t="shared" si="1755"/>
        <v>b</v>
      </c>
      <c r="C5905" s="42">
        <v>5</v>
      </c>
      <c r="D5905" s="42"/>
      <c r="F5905" s="342" t="s">
        <v>585</v>
      </c>
      <c r="G5905" s="48" t="s">
        <v>307</v>
      </c>
      <c r="H5905" s="96">
        <f>SUM(H5906:H5911)</f>
        <v>0</v>
      </c>
      <c r="I5905" s="97">
        <f t="shared" si="1754"/>
        <v>0</v>
      </c>
      <c r="J5905" s="96">
        <f>SUM(J5906:J5911)</f>
        <v>0</v>
      </c>
      <c r="K5905" s="96">
        <f>SUM(K5906:K5911)</f>
        <v>0</v>
      </c>
      <c r="L5905" s="97">
        <f t="shared" si="1753"/>
        <v>0</v>
      </c>
      <c r="M5905" s="96">
        <f>SUM(M5906:M5911)</f>
        <v>0</v>
      </c>
      <c r="N5905" s="96">
        <f>SUM(N5906:N5911)</f>
        <v>0</v>
      </c>
      <c r="O5905" s="82" t="s">
        <v>146</v>
      </c>
      <c r="P5905" s="35" t="s">
        <v>145</v>
      </c>
      <c r="R5905" s="352">
        <f>L5905-[1]გადასახდელები!L5675</f>
        <v>0</v>
      </c>
    </row>
    <row r="5906" spans="2:18" ht="20.25" hidden="1" customHeight="1">
      <c r="B5906" s="36" t="str">
        <f t="shared" si="1755"/>
        <v>b</v>
      </c>
      <c r="C5906" s="42">
        <v>6</v>
      </c>
      <c r="D5906" s="42"/>
      <c r="F5906" s="343" t="s">
        <v>586</v>
      </c>
      <c r="G5906" s="53" t="s">
        <v>308</v>
      </c>
      <c r="H5906" s="99"/>
      <c r="I5906" s="105">
        <f t="shared" si="1754"/>
        <v>0</v>
      </c>
      <c r="J5906" s="100"/>
      <c r="K5906" s="100"/>
      <c r="L5906" s="105">
        <f t="shared" si="1753"/>
        <v>0</v>
      </c>
      <c r="M5906" s="100"/>
      <c r="N5906" s="100"/>
      <c r="O5906" s="115"/>
      <c r="P5906" s="35" t="s">
        <v>145</v>
      </c>
      <c r="R5906" s="352">
        <f>L5906-[1]გადასახდელები!L5676</f>
        <v>0</v>
      </c>
    </row>
    <row r="5907" spans="2:18" ht="20.25" hidden="1" customHeight="1">
      <c r="B5907" s="36" t="str">
        <f t="shared" si="1755"/>
        <v>b</v>
      </c>
      <c r="C5907" s="42">
        <v>6</v>
      </c>
      <c r="D5907" s="42"/>
      <c r="F5907" s="343" t="s">
        <v>678</v>
      </c>
      <c r="G5907" s="53" t="s">
        <v>309</v>
      </c>
      <c r="H5907" s="99"/>
      <c r="I5907" s="105">
        <f t="shared" si="1754"/>
        <v>0</v>
      </c>
      <c r="J5907" s="100"/>
      <c r="K5907" s="100"/>
      <c r="L5907" s="105">
        <f t="shared" si="1753"/>
        <v>0</v>
      </c>
      <c r="M5907" s="100"/>
      <c r="N5907" s="100"/>
      <c r="O5907" s="115"/>
      <c r="P5907" s="35" t="s">
        <v>145</v>
      </c>
      <c r="R5907" s="352">
        <f>L5907-[1]გადასახდელები!L5677</f>
        <v>0</v>
      </c>
    </row>
    <row r="5908" spans="2:18" ht="20.25" hidden="1" customHeight="1">
      <c r="B5908" s="36" t="str">
        <f t="shared" si="1755"/>
        <v>b</v>
      </c>
      <c r="C5908" s="42">
        <v>6</v>
      </c>
      <c r="D5908" s="42"/>
      <c r="F5908" s="343" t="s">
        <v>679</v>
      </c>
      <c r="G5908" s="53" t="s">
        <v>310</v>
      </c>
      <c r="H5908" s="99"/>
      <c r="I5908" s="105">
        <f t="shared" si="1754"/>
        <v>0</v>
      </c>
      <c r="J5908" s="100"/>
      <c r="K5908" s="100"/>
      <c r="L5908" s="105">
        <f t="shared" si="1753"/>
        <v>0</v>
      </c>
      <c r="M5908" s="100"/>
      <c r="N5908" s="100"/>
      <c r="O5908" s="115"/>
      <c r="P5908" s="35" t="s">
        <v>145</v>
      </c>
      <c r="R5908" s="352">
        <f>L5908-[1]გადასახდელები!L5678</f>
        <v>0</v>
      </c>
    </row>
    <row r="5909" spans="2:18" ht="20.25" hidden="1" customHeight="1">
      <c r="B5909" s="36" t="str">
        <f t="shared" si="1755"/>
        <v>b</v>
      </c>
      <c r="C5909" s="42">
        <v>6</v>
      </c>
      <c r="D5909" s="42"/>
      <c r="F5909" s="343" t="s">
        <v>680</v>
      </c>
      <c r="G5909" s="53" t="s">
        <v>311</v>
      </c>
      <c r="H5909" s="99"/>
      <c r="I5909" s="105">
        <f t="shared" si="1754"/>
        <v>0</v>
      </c>
      <c r="J5909" s="100"/>
      <c r="K5909" s="100"/>
      <c r="L5909" s="105">
        <f t="shared" si="1753"/>
        <v>0</v>
      </c>
      <c r="M5909" s="100"/>
      <c r="N5909" s="100"/>
      <c r="O5909" s="115"/>
      <c r="P5909" s="35" t="s">
        <v>145</v>
      </c>
      <c r="R5909" s="352">
        <f>L5909-[1]გადასახდელები!L5679</f>
        <v>0</v>
      </c>
    </row>
    <row r="5910" spans="2:18" ht="20.25" hidden="1" customHeight="1">
      <c r="B5910" s="36" t="str">
        <f t="shared" si="1755"/>
        <v>b</v>
      </c>
      <c r="C5910" s="42">
        <v>6</v>
      </c>
      <c r="D5910" s="42"/>
      <c r="F5910" s="343" t="s">
        <v>681</v>
      </c>
      <c r="G5910" s="53" t="s">
        <v>312</v>
      </c>
      <c r="H5910" s="99"/>
      <c r="I5910" s="105">
        <f t="shared" si="1754"/>
        <v>0</v>
      </c>
      <c r="J5910" s="100"/>
      <c r="K5910" s="100"/>
      <c r="L5910" s="105">
        <f t="shared" ref="L5910:L5973" si="1756">M5910+N5910</f>
        <v>0</v>
      </c>
      <c r="M5910" s="100"/>
      <c r="N5910" s="100"/>
      <c r="O5910" s="115"/>
      <c r="P5910" s="35" t="s">
        <v>145</v>
      </c>
      <c r="R5910" s="352">
        <f>L5910-[1]გადასახდელები!L5680</f>
        <v>0</v>
      </c>
    </row>
    <row r="5911" spans="2:18" ht="20.25" hidden="1" customHeight="1">
      <c r="B5911" s="36" t="str">
        <f t="shared" si="1755"/>
        <v>b</v>
      </c>
      <c r="C5911" s="42">
        <v>6</v>
      </c>
      <c r="D5911" s="42"/>
      <c r="F5911" s="343" t="s">
        <v>682</v>
      </c>
      <c r="G5911" s="53" t="s">
        <v>313</v>
      </c>
      <c r="H5911" s="99"/>
      <c r="I5911" s="105">
        <f t="shared" si="1754"/>
        <v>0</v>
      </c>
      <c r="J5911" s="100"/>
      <c r="K5911" s="100"/>
      <c r="L5911" s="105">
        <f t="shared" si="1756"/>
        <v>0</v>
      </c>
      <c r="M5911" s="100"/>
      <c r="N5911" s="100"/>
      <c r="O5911" s="115"/>
      <c r="P5911" s="35" t="s">
        <v>145</v>
      </c>
      <c r="R5911" s="352">
        <f>L5911-[1]გადასახდელები!L5681</f>
        <v>0</v>
      </c>
    </row>
    <row r="5912" spans="2:18" ht="20.25" hidden="1" customHeight="1">
      <c r="B5912" s="36" t="str">
        <f t="shared" si="1755"/>
        <v>b</v>
      </c>
      <c r="C5912" s="42">
        <v>5</v>
      </c>
      <c r="D5912" s="42"/>
      <c r="F5912" s="342" t="s">
        <v>587</v>
      </c>
      <c r="G5912" s="48" t="s">
        <v>314</v>
      </c>
      <c r="H5912" s="96">
        <f>SUM(H5913:H5932)</f>
        <v>0</v>
      </c>
      <c r="I5912" s="97">
        <f t="shared" si="1754"/>
        <v>0</v>
      </c>
      <c r="J5912" s="96">
        <f>SUM(J5913:J5932)</f>
        <v>0</v>
      </c>
      <c r="K5912" s="96">
        <f>SUM(K5913:K5932)</f>
        <v>0</v>
      </c>
      <c r="L5912" s="97">
        <f t="shared" si="1756"/>
        <v>0</v>
      </c>
      <c r="M5912" s="96">
        <f>SUM(M5913:M5932)</f>
        <v>0</v>
      </c>
      <c r="N5912" s="96">
        <f>SUM(N5913:N5932)</f>
        <v>0</v>
      </c>
      <c r="O5912" s="82" t="s">
        <v>146</v>
      </c>
      <c r="P5912" s="35" t="s">
        <v>145</v>
      </c>
      <c r="R5912" s="352">
        <f>L5912-[1]გადასახდელები!L5682</f>
        <v>0</v>
      </c>
    </row>
    <row r="5913" spans="2:18" ht="20.25" hidden="1" customHeight="1">
      <c r="B5913" s="36" t="str">
        <f t="shared" si="1755"/>
        <v>b</v>
      </c>
      <c r="C5913" s="42">
        <v>6</v>
      </c>
      <c r="D5913" s="42"/>
      <c r="F5913" s="343" t="s">
        <v>683</v>
      </c>
      <c r="G5913" s="54" t="s">
        <v>315</v>
      </c>
      <c r="H5913" s="116"/>
      <c r="I5913" s="105">
        <f t="shared" si="1754"/>
        <v>0</v>
      </c>
      <c r="J5913" s="117"/>
      <c r="K5913" s="117"/>
      <c r="L5913" s="105">
        <f t="shared" si="1756"/>
        <v>0</v>
      </c>
      <c r="M5913" s="117"/>
      <c r="N5913" s="117"/>
      <c r="P5913" s="35" t="s">
        <v>145</v>
      </c>
      <c r="R5913" s="352">
        <f>L5913-[1]გადასახდელები!L5683</f>
        <v>0</v>
      </c>
    </row>
    <row r="5914" spans="2:18" ht="20.25" hidden="1" customHeight="1">
      <c r="B5914" s="36" t="str">
        <f t="shared" si="1755"/>
        <v>b</v>
      </c>
      <c r="C5914" s="42">
        <v>6</v>
      </c>
      <c r="D5914" s="42"/>
      <c r="F5914" s="343" t="s">
        <v>684</v>
      </c>
      <c r="G5914" s="54" t="s">
        <v>316</v>
      </c>
      <c r="H5914" s="116"/>
      <c r="I5914" s="105">
        <f t="shared" si="1754"/>
        <v>0</v>
      </c>
      <c r="J5914" s="117"/>
      <c r="K5914" s="117"/>
      <c r="L5914" s="105">
        <f t="shared" si="1756"/>
        <v>0</v>
      </c>
      <c r="M5914" s="117"/>
      <c r="N5914" s="117"/>
      <c r="P5914" s="35" t="s">
        <v>145</v>
      </c>
      <c r="R5914" s="352">
        <f>L5914-[1]გადასახდელები!L5684</f>
        <v>0</v>
      </c>
    </row>
    <row r="5915" spans="2:18" ht="30.75" hidden="1" customHeight="1">
      <c r="B5915" s="36" t="str">
        <f t="shared" si="1755"/>
        <v>b</v>
      </c>
      <c r="C5915" s="42">
        <v>6</v>
      </c>
      <c r="D5915" s="42"/>
      <c r="F5915" s="343" t="s">
        <v>588</v>
      </c>
      <c r="G5915" s="54" t="s">
        <v>317</v>
      </c>
      <c r="H5915" s="116"/>
      <c r="I5915" s="105">
        <f t="shared" si="1754"/>
        <v>0</v>
      </c>
      <c r="J5915" s="117"/>
      <c r="K5915" s="117"/>
      <c r="L5915" s="105">
        <f t="shared" si="1756"/>
        <v>0</v>
      </c>
      <c r="M5915" s="117"/>
      <c r="N5915" s="117"/>
      <c r="P5915" s="35" t="s">
        <v>145</v>
      </c>
      <c r="R5915" s="352">
        <f>L5915-[1]გადასახდელები!L5685</f>
        <v>0</v>
      </c>
    </row>
    <row r="5916" spans="2:18" ht="30.75" hidden="1" customHeight="1">
      <c r="B5916" s="36" t="str">
        <f t="shared" si="1755"/>
        <v>b</v>
      </c>
      <c r="C5916" s="42">
        <v>6</v>
      </c>
      <c r="D5916" s="42"/>
      <c r="F5916" s="343" t="s">
        <v>685</v>
      </c>
      <c r="G5916" s="54" t="s">
        <v>318</v>
      </c>
      <c r="H5916" s="116"/>
      <c r="I5916" s="105">
        <f t="shared" si="1754"/>
        <v>0</v>
      </c>
      <c r="J5916" s="117"/>
      <c r="K5916" s="117"/>
      <c r="L5916" s="105">
        <f t="shared" si="1756"/>
        <v>0</v>
      </c>
      <c r="M5916" s="117"/>
      <c r="N5916" s="117"/>
      <c r="P5916" s="35" t="s">
        <v>145</v>
      </c>
      <c r="R5916" s="352">
        <f>L5916-[1]გადასახდელები!L5686</f>
        <v>0</v>
      </c>
    </row>
    <row r="5917" spans="2:18" ht="20.25" hidden="1" customHeight="1">
      <c r="B5917" s="36" t="str">
        <f t="shared" si="1755"/>
        <v>b</v>
      </c>
      <c r="C5917" s="42">
        <v>6</v>
      </c>
      <c r="D5917" s="42"/>
      <c r="F5917" s="343" t="s">
        <v>589</v>
      </c>
      <c r="G5917" s="54" t="s">
        <v>319</v>
      </c>
      <c r="H5917" s="116"/>
      <c r="I5917" s="105">
        <f t="shared" si="1754"/>
        <v>0</v>
      </c>
      <c r="J5917" s="117"/>
      <c r="K5917" s="117"/>
      <c r="L5917" s="105">
        <f t="shared" si="1756"/>
        <v>0</v>
      </c>
      <c r="M5917" s="117"/>
      <c r="N5917" s="117"/>
      <c r="P5917" s="35" t="s">
        <v>145</v>
      </c>
      <c r="R5917" s="352">
        <f>L5917-[1]გადასახდელები!L5687</f>
        <v>0</v>
      </c>
    </row>
    <row r="5918" spans="2:18" ht="20.25" hidden="1" customHeight="1">
      <c r="B5918" s="36" t="str">
        <f t="shared" si="1755"/>
        <v>b</v>
      </c>
      <c r="C5918" s="42">
        <v>6</v>
      </c>
      <c r="D5918" s="42"/>
      <c r="F5918" s="343" t="s">
        <v>686</v>
      </c>
      <c r="G5918" s="54" t="s">
        <v>320</v>
      </c>
      <c r="H5918" s="116"/>
      <c r="I5918" s="105">
        <f t="shared" si="1754"/>
        <v>0</v>
      </c>
      <c r="J5918" s="117"/>
      <c r="K5918" s="117"/>
      <c r="L5918" s="105">
        <f t="shared" si="1756"/>
        <v>0</v>
      </c>
      <c r="M5918" s="117"/>
      <c r="N5918" s="117"/>
      <c r="P5918" s="35" t="s">
        <v>145</v>
      </c>
      <c r="R5918" s="352">
        <f>L5918-[1]გადასახდელები!L5688</f>
        <v>0</v>
      </c>
    </row>
    <row r="5919" spans="2:18" ht="30.75" hidden="1" customHeight="1">
      <c r="B5919" s="36" t="str">
        <f t="shared" si="1755"/>
        <v>b</v>
      </c>
      <c r="C5919" s="42">
        <v>6</v>
      </c>
      <c r="D5919" s="42"/>
      <c r="F5919" s="343" t="s">
        <v>687</v>
      </c>
      <c r="G5919" s="54" t="s">
        <v>321</v>
      </c>
      <c r="H5919" s="116"/>
      <c r="I5919" s="105">
        <f t="shared" si="1754"/>
        <v>0</v>
      </c>
      <c r="J5919" s="117"/>
      <c r="K5919" s="117"/>
      <c r="L5919" s="105">
        <f t="shared" si="1756"/>
        <v>0</v>
      </c>
      <c r="M5919" s="117"/>
      <c r="N5919" s="117"/>
      <c r="P5919" s="35" t="s">
        <v>145</v>
      </c>
      <c r="R5919" s="352">
        <f>L5919-[1]გადასახდელები!L5689</f>
        <v>0</v>
      </c>
    </row>
    <row r="5920" spans="2:18" ht="20.25" hidden="1" customHeight="1">
      <c r="B5920" s="36" t="str">
        <f t="shared" si="1755"/>
        <v>b</v>
      </c>
      <c r="C5920" s="42">
        <v>6</v>
      </c>
      <c r="D5920" s="42"/>
      <c r="F5920" s="343" t="s">
        <v>590</v>
      </c>
      <c r="G5920" s="54" t="s">
        <v>322</v>
      </c>
      <c r="H5920" s="116"/>
      <c r="I5920" s="105">
        <f t="shared" si="1754"/>
        <v>0</v>
      </c>
      <c r="J5920" s="117"/>
      <c r="K5920" s="117"/>
      <c r="L5920" s="105">
        <f t="shared" si="1756"/>
        <v>0</v>
      </c>
      <c r="M5920" s="117"/>
      <c r="N5920" s="117"/>
      <c r="P5920" s="35" t="s">
        <v>145</v>
      </c>
      <c r="R5920" s="352">
        <f>L5920-[1]გადასახდელები!L5690</f>
        <v>0</v>
      </c>
    </row>
    <row r="5921" spans="2:18" ht="20.25" hidden="1" customHeight="1">
      <c r="B5921" s="36" t="str">
        <f t="shared" si="1755"/>
        <v>b</v>
      </c>
      <c r="C5921" s="42">
        <v>6</v>
      </c>
      <c r="D5921" s="42"/>
      <c r="F5921" s="343" t="s">
        <v>688</v>
      </c>
      <c r="G5921" s="54" t="s">
        <v>323</v>
      </c>
      <c r="H5921" s="116"/>
      <c r="I5921" s="105">
        <f t="shared" si="1754"/>
        <v>0</v>
      </c>
      <c r="J5921" s="117"/>
      <c r="K5921" s="117"/>
      <c r="L5921" s="105">
        <f t="shared" si="1756"/>
        <v>0</v>
      </c>
      <c r="M5921" s="117"/>
      <c r="N5921" s="117"/>
      <c r="P5921" s="35" t="s">
        <v>145</v>
      </c>
      <c r="R5921" s="352">
        <f>L5921-[1]გადასახდელები!L5691</f>
        <v>0</v>
      </c>
    </row>
    <row r="5922" spans="2:18" ht="20.25" hidden="1" customHeight="1">
      <c r="B5922" s="36" t="str">
        <f t="shared" si="1755"/>
        <v>b</v>
      </c>
      <c r="C5922" s="42">
        <v>6</v>
      </c>
      <c r="D5922" s="42"/>
      <c r="F5922" s="343" t="s">
        <v>689</v>
      </c>
      <c r="G5922" s="54" t="s">
        <v>324</v>
      </c>
      <c r="H5922" s="116"/>
      <c r="I5922" s="105">
        <f t="shared" si="1754"/>
        <v>0</v>
      </c>
      <c r="J5922" s="117"/>
      <c r="K5922" s="117"/>
      <c r="L5922" s="105">
        <f t="shared" si="1756"/>
        <v>0</v>
      </c>
      <c r="M5922" s="117"/>
      <c r="N5922" s="117"/>
      <c r="P5922" s="35" t="s">
        <v>145</v>
      </c>
      <c r="R5922" s="352">
        <f>L5922-[1]გადასახდელები!L5692</f>
        <v>0</v>
      </c>
    </row>
    <row r="5923" spans="2:18" ht="20.25" hidden="1" customHeight="1">
      <c r="B5923" s="36" t="str">
        <f t="shared" si="1755"/>
        <v>b</v>
      </c>
      <c r="C5923" s="42">
        <v>6</v>
      </c>
      <c r="D5923" s="42"/>
      <c r="F5923" s="343" t="s">
        <v>690</v>
      </c>
      <c r="G5923" s="54" t="s">
        <v>325</v>
      </c>
      <c r="H5923" s="116"/>
      <c r="I5923" s="105">
        <f t="shared" si="1754"/>
        <v>0</v>
      </c>
      <c r="J5923" s="117"/>
      <c r="K5923" s="117"/>
      <c r="L5923" s="105">
        <f t="shared" si="1756"/>
        <v>0</v>
      </c>
      <c r="M5923" s="117"/>
      <c r="N5923" s="117"/>
      <c r="P5923" s="35" t="s">
        <v>145</v>
      </c>
      <c r="R5923" s="352">
        <f>L5923-[1]გადასახდელები!L5693</f>
        <v>0</v>
      </c>
    </row>
    <row r="5924" spans="2:18" ht="20.25" hidden="1" customHeight="1">
      <c r="B5924" s="36" t="str">
        <f t="shared" si="1755"/>
        <v>b</v>
      </c>
      <c r="C5924" s="42">
        <v>6</v>
      </c>
      <c r="D5924" s="42"/>
      <c r="F5924" s="343" t="s">
        <v>691</v>
      </c>
      <c r="G5924" s="54" t="s">
        <v>326</v>
      </c>
      <c r="H5924" s="116"/>
      <c r="I5924" s="105">
        <f t="shared" si="1754"/>
        <v>0</v>
      </c>
      <c r="J5924" s="117"/>
      <c r="K5924" s="117"/>
      <c r="L5924" s="105">
        <f t="shared" si="1756"/>
        <v>0</v>
      </c>
      <c r="M5924" s="117"/>
      <c r="N5924" s="117"/>
      <c r="P5924" s="35" t="s">
        <v>145</v>
      </c>
      <c r="R5924" s="352">
        <f>L5924-[1]გადასახდელები!L5694</f>
        <v>0</v>
      </c>
    </row>
    <row r="5925" spans="2:18" ht="20.25" hidden="1" customHeight="1">
      <c r="B5925" s="36" t="str">
        <f t="shared" si="1755"/>
        <v>b</v>
      </c>
      <c r="C5925" s="42">
        <v>6</v>
      </c>
      <c r="D5925" s="42"/>
      <c r="F5925" s="343" t="s">
        <v>692</v>
      </c>
      <c r="G5925" s="54" t="s">
        <v>327</v>
      </c>
      <c r="H5925" s="116"/>
      <c r="I5925" s="105">
        <f t="shared" ref="I5925:I5988" si="1757">J5925+K5925</f>
        <v>0</v>
      </c>
      <c r="J5925" s="117"/>
      <c r="K5925" s="117"/>
      <c r="L5925" s="105">
        <f t="shared" si="1756"/>
        <v>0</v>
      </c>
      <c r="M5925" s="117"/>
      <c r="N5925" s="117"/>
      <c r="P5925" s="35" t="s">
        <v>145</v>
      </c>
      <c r="R5925" s="352">
        <f>L5925-[1]გადასახდელები!L5695</f>
        <v>0</v>
      </c>
    </row>
    <row r="5926" spans="2:18" ht="20.25" hidden="1" customHeight="1">
      <c r="B5926" s="36" t="str">
        <f t="shared" si="1755"/>
        <v>b</v>
      </c>
      <c r="C5926" s="42">
        <v>6</v>
      </c>
      <c r="D5926" s="42"/>
      <c r="F5926" s="343" t="s">
        <v>693</v>
      </c>
      <c r="G5926" s="54" t="s">
        <v>328</v>
      </c>
      <c r="H5926" s="116"/>
      <c r="I5926" s="105">
        <f t="shared" si="1757"/>
        <v>0</v>
      </c>
      <c r="J5926" s="117"/>
      <c r="K5926" s="117"/>
      <c r="L5926" s="105">
        <f t="shared" si="1756"/>
        <v>0</v>
      </c>
      <c r="M5926" s="117"/>
      <c r="N5926" s="117"/>
      <c r="P5926" s="35" t="s">
        <v>145</v>
      </c>
      <c r="R5926" s="352">
        <f>L5926-[1]გადასახდელები!L5696</f>
        <v>0</v>
      </c>
    </row>
    <row r="5927" spans="2:18" ht="20.25" hidden="1" customHeight="1">
      <c r="B5927" s="36" t="str">
        <f t="shared" si="1755"/>
        <v>b</v>
      </c>
      <c r="C5927" s="42">
        <v>6</v>
      </c>
      <c r="D5927" s="42"/>
      <c r="F5927" s="343" t="s">
        <v>694</v>
      </c>
      <c r="G5927" s="54" t="s">
        <v>329</v>
      </c>
      <c r="H5927" s="116"/>
      <c r="I5927" s="105">
        <f t="shared" si="1757"/>
        <v>0</v>
      </c>
      <c r="J5927" s="117"/>
      <c r="K5927" s="117"/>
      <c r="L5927" s="105">
        <f t="shared" si="1756"/>
        <v>0</v>
      </c>
      <c r="M5927" s="117"/>
      <c r="N5927" s="117"/>
      <c r="P5927" s="35" t="s">
        <v>145</v>
      </c>
      <c r="R5927" s="352">
        <f>L5927-[1]გადასახდელები!L5697</f>
        <v>0</v>
      </c>
    </row>
    <row r="5928" spans="2:18" ht="20.25" hidden="1" customHeight="1">
      <c r="B5928" s="36" t="str">
        <f t="shared" si="1755"/>
        <v>b</v>
      </c>
      <c r="C5928" s="42">
        <v>6</v>
      </c>
      <c r="D5928" s="42"/>
      <c r="F5928" s="343" t="s">
        <v>695</v>
      </c>
      <c r="G5928" s="54" t="s">
        <v>330</v>
      </c>
      <c r="H5928" s="116"/>
      <c r="I5928" s="105">
        <f t="shared" si="1757"/>
        <v>0</v>
      </c>
      <c r="J5928" s="117"/>
      <c r="K5928" s="117"/>
      <c r="L5928" s="105">
        <f t="shared" si="1756"/>
        <v>0</v>
      </c>
      <c r="M5928" s="117"/>
      <c r="N5928" s="117"/>
      <c r="P5928" s="35" t="s">
        <v>145</v>
      </c>
      <c r="R5928" s="352">
        <f>L5928-[1]გადასახდელები!L5698</f>
        <v>0</v>
      </c>
    </row>
    <row r="5929" spans="2:18" ht="20.25" hidden="1" customHeight="1">
      <c r="B5929" s="36" t="str">
        <f t="shared" si="1755"/>
        <v>b</v>
      </c>
      <c r="C5929" s="42">
        <v>6</v>
      </c>
      <c r="D5929" s="42"/>
      <c r="F5929" s="343" t="s">
        <v>696</v>
      </c>
      <c r="G5929" s="54" t="s">
        <v>331</v>
      </c>
      <c r="H5929" s="116"/>
      <c r="I5929" s="105">
        <f t="shared" si="1757"/>
        <v>0</v>
      </c>
      <c r="J5929" s="117"/>
      <c r="K5929" s="117"/>
      <c r="L5929" s="105">
        <f t="shared" si="1756"/>
        <v>0</v>
      </c>
      <c r="M5929" s="117"/>
      <c r="N5929" s="117"/>
      <c r="P5929" s="35" t="s">
        <v>145</v>
      </c>
      <c r="R5929" s="352">
        <f>L5929-[1]გადასახდელები!L5699</f>
        <v>0</v>
      </c>
    </row>
    <row r="5930" spans="2:18" ht="20.25" hidden="1" customHeight="1">
      <c r="B5930" s="36" t="str">
        <f t="shared" si="1755"/>
        <v>b</v>
      </c>
      <c r="C5930" s="42">
        <v>6</v>
      </c>
      <c r="D5930" s="42"/>
      <c r="F5930" s="343" t="s">
        <v>697</v>
      </c>
      <c r="G5930" s="55" t="s">
        <v>332</v>
      </c>
      <c r="H5930" s="116"/>
      <c r="I5930" s="105">
        <f t="shared" si="1757"/>
        <v>0</v>
      </c>
      <c r="J5930" s="117"/>
      <c r="K5930" s="117"/>
      <c r="L5930" s="105">
        <f t="shared" si="1756"/>
        <v>0</v>
      </c>
      <c r="M5930" s="117"/>
      <c r="N5930" s="117"/>
      <c r="P5930" s="35" t="s">
        <v>145</v>
      </c>
      <c r="R5930" s="352">
        <f>L5930-[1]გადასახდელები!L5700</f>
        <v>0</v>
      </c>
    </row>
    <row r="5931" spans="2:18" ht="20.25" hidden="1" customHeight="1">
      <c r="B5931" s="36" t="str">
        <f t="shared" si="1755"/>
        <v>b</v>
      </c>
      <c r="C5931" s="42">
        <v>6</v>
      </c>
      <c r="D5931" s="42"/>
      <c r="F5931" s="343" t="s">
        <v>698</v>
      </c>
      <c r="G5931" s="54" t="s">
        <v>333</v>
      </c>
      <c r="H5931" s="116"/>
      <c r="I5931" s="105">
        <f t="shared" si="1757"/>
        <v>0</v>
      </c>
      <c r="J5931" s="117"/>
      <c r="K5931" s="117"/>
      <c r="L5931" s="105">
        <f t="shared" si="1756"/>
        <v>0</v>
      </c>
      <c r="M5931" s="117"/>
      <c r="N5931" s="117"/>
      <c r="P5931" s="35" t="s">
        <v>145</v>
      </c>
      <c r="R5931" s="352">
        <f>L5931-[1]გადასახდელები!L5701</f>
        <v>0</v>
      </c>
    </row>
    <row r="5932" spans="2:18" ht="30.75" hidden="1" customHeight="1">
      <c r="B5932" s="36" t="str">
        <f t="shared" si="1755"/>
        <v>b</v>
      </c>
      <c r="C5932" s="42">
        <v>6</v>
      </c>
      <c r="D5932" s="42"/>
      <c r="F5932" s="343" t="s">
        <v>591</v>
      </c>
      <c r="G5932" s="54" t="s">
        <v>334</v>
      </c>
      <c r="H5932" s="116"/>
      <c r="I5932" s="105">
        <f t="shared" si="1757"/>
        <v>0</v>
      </c>
      <c r="J5932" s="117"/>
      <c r="K5932" s="117"/>
      <c r="L5932" s="105">
        <f t="shared" si="1756"/>
        <v>0</v>
      </c>
      <c r="M5932" s="117"/>
      <c r="N5932" s="117"/>
      <c r="P5932" s="35" t="s">
        <v>145</v>
      </c>
      <c r="R5932" s="352">
        <f>L5932-[1]გადასახდელები!L5702</f>
        <v>0</v>
      </c>
    </row>
    <row r="5933" spans="2:18" ht="20.25" hidden="1" customHeight="1">
      <c r="B5933" s="36" t="str">
        <f t="shared" ref="B5933:B5996" si="1758">IF(H5933+I5933+L5933&gt;0,"a","b")</f>
        <v>b</v>
      </c>
      <c r="C5933" s="42">
        <v>4</v>
      </c>
      <c r="D5933" s="42"/>
      <c r="F5933" s="342" t="s">
        <v>699</v>
      </c>
      <c r="G5933" s="47" t="s">
        <v>335</v>
      </c>
      <c r="H5933" s="93">
        <f>H5934+H5935</f>
        <v>0</v>
      </c>
      <c r="I5933" s="94">
        <f t="shared" si="1757"/>
        <v>0</v>
      </c>
      <c r="J5933" s="93">
        <f>J5934+J5935</f>
        <v>0</v>
      </c>
      <c r="K5933" s="93">
        <f>K5934+K5935</f>
        <v>0</v>
      </c>
      <c r="L5933" s="94">
        <f t="shared" si="1756"/>
        <v>0</v>
      </c>
      <c r="M5933" s="93">
        <f>M5934+M5935</f>
        <v>0</v>
      </c>
      <c r="N5933" s="93">
        <f>N5934+N5935</f>
        <v>0</v>
      </c>
      <c r="O5933" s="82" t="s">
        <v>146</v>
      </c>
      <c r="P5933" s="35" t="s">
        <v>145</v>
      </c>
      <c r="R5933" s="352">
        <f>L5933-[1]გადასახდელები!L5703</f>
        <v>0</v>
      </c>
    </row>
    <row r="5934" spans="2:18" ht="20.25" hidden="1" customHeight="1">
      <c r="B5934" s="36" t="str">
        <f t="shared" si="1758"/>
        <v>b</v>
      </c>
      <c r="C5934" s="42">
        <v>5</v>
      </c>
      <c r="D5934" s="42"/>
      <c r="F5934" s="343" t="s">
        <v>700</v>
      </c>
      <c r="G5934" s="48" t="s">
        <v>336</v>
      </c>
      <c r="H5934" s="101"/>
      <c r="I5934" s="97">
        <f t="shared" si="1757"/>
        <v>0</v>
      </c>
      <c r="J5934" s="102"/>
      <c r="K5934" s="102"/>
      <c r="L5934" s="97">
        <f t="shared" si="1756"/>
        <v>0</v>
      </c>
      <c r="M5934" s="102"/>
      <c r="N5934" s="102"/>
      <c r="O5934" s="115"/>
      <c r="P5934" s="35" t="s">
        <v>145</v>
      </c>
      <c r="R5934" s="352">
        <f>L5934-[1]გადასახდელები!L5704</f>
        <v>0</v>
      </c>
    </row>
    <row r="5935" spans="2:18" ht="20.25" hidden="1" customHeight="1">
      <c r="B5935" s="36" t="str">
        <f t="shared" si="1758"/>
        <v>b</v>
      </c>
      <c r="C5935" s="42">
        <v>5</v>
      </c>
      <c r="D5935" s="42"/>
      <c r="F5935" s="342" t="s">
        <v>701</v>
      </c>
      <c r="G5935" s="48" t="s">
        <v>337</v>
      </c>
      <c r="H5935" s="119">
        <f>H5936+H5937</f>
        <v>0</v>
      </c>
      <c r="I5935" s="105">
        <f t="shared" si="1757"/>
        <v>0</v>
      </c>
      <c r="J5935" s="119">
        <f>J5936+J5937</f>
        <v>0</v>
      </c>
      <c r="K5935" s="119">
        <f>K5936+K5937</f>
        <v>0</v>
      </c>
      <c r="L5935" s="105">
        <f t="shared" si="1756"/>
        <v>0</v>
      </c>
      <c r="M5935" s="119">
        <f>M5936+M5937</f>
        <v>0</v>
      </c>
      <c r="N5935" s="119">
        <f>N5936+N5937</f>
        <v>0</v>
      </c>
      <c r="O5935" s="82" t="s">
        <v>146</v>
      </c>
      <c r="P5935" s="35" t="s">
        <v>145</v>
      </c>
      <c r="R5935" s="352">
        <f>L5935-[1]გადასახდელები!L5705</f>
        <v>0</v>
      </c>
    </row>
    <row r="5936" spans="2:18" ht="20.25" hidden="1" customHeight="1">
      <c r="B5936" s="36" t="str">
        <f t="shared" si="1758"/>
        <v>b</v>
      </c>
      <c r="C5936" s="42">
        <v>6</v>
      </c>
      <c r="D5936" s="42"/>
      <c r="F5936" s="343" t="s">
        <v>702</v>
      </c>
      <c r="G5936" s="54" t="s">
        <v>338</v>
      </c>
      <c r="H5936" s="116"/>
      <c r="I5936" s="105">
        <f t="shared" si="1757"/>
        <v>0</v>
      </c>
      <c r="J5936" s="117"/>
      <c r="K5936" s="117"/>
      <c r="L5936" s="105">
        <f t="shared" si="1756"/>
        <v>0</v>
      </c>
      <c r="M5936" s="117"/>
      <c r="N5936" s="117"/>
      <c r="P5936" s="35" t="s">
        <v>145</v>
      </c>
      <c r="R5936" s="352">
        <f>L5936-[1]გადასახდელები!L5706</f>
        <v>0</v>
      </c>
    </row>
    <row r="5937" spans="2:18" ht="20.25" hidden="1" customHeight="1">
      <c r="B5937" s="36" t="str">
        <f t="shared" si="1758"/>
        <v>b</v>
      </c>
      <c r="C5937" s="42">
        <v>6</v>
      </c>
      <c r="D5937" s="42"/>
      <c r="F5937" s="343" t="s">
        <v>703</v>
      </c>
      <c r="G5937" s="54" t="s">
        <v>339</v>
      </c>
      <c r="H5937" s="116"/>
      <c r="I5937" s="105">
        <f t="shared" si="1757"/>
        <v>0</v>
      </c>
      <c r="J5937" s="117"/>
      <c r="K5937" s="117"/>
      <c r="L5937" s="105">
        <f t="shared" si="1756"/>
        <v>0</v>
      </c>
      <c r="M5937" s="117"/>
      <c r="N5937" s="117"/>
      <c r="P5937" s="35" t="s">
        <v>145</v>
      </c>
      <c r="R5937" s="352">
        <f>L5937-[1]გადასახდელები!L5707</f>
        <v>0</v>
      </c>
    </row>
    <row r="5938" spans="2:18" ht="30.75" hidden="1" customHeight="1">
      <c r="B5938" s="36" t="str">
        <f t="shared" si="1758"/>
        <v>b</v>
      </c>
      <c r="C5938" s="42">
        <v>3</v>
      </c>
      <c r="D5938" s="42"/>
      <c r="F5938" s="342" t="s">
        <v>704</v>
      </c>
      <c r="G5938" s="51" t="s">
        <v>340</v>
      </c>
      <c r="H5938" s="89">
        <f>H5939+H5940</f>
        <v>0</v>
      </c>
      <c r="I5938" s="90">
        <f t="shared" si="1757"/>
        <v>0</v>
      </c>
      <c r="J5938" s="89">
        <f>J5939+J5940</f>
        <v>0</v>
      </c>
      <c r="K5938" s="89">
        <f>K5939+K5940</f>
        <v>0</v>
      </c>
      <c r="L5938" s="90">
        <f t="shared" si="1756"/>
        <v>0</v>
      </c>
      <c r="M5938" s="89">
        <f>M5939+M5940</f>
        <v>0</v>
      </c>
      <c r="N5938" s="89">
        <f>N5939+N5940</f>
        <v>0</v>
      </c>
      <c r="O5938" s="82" t="s">
        <v>146</v>
      </c>
      <c r="P5938" s="35" t="s">
        <v>145</v>
      </c>
      <c r="R5938" s="352">
        <f>L5938-[1]გადასახდელები!L5708</f>
        <v>0</v>
      </c>
    </row>
    <row r="5939" spans="2:18" ht="30.75" hidden="1" customHeight="1">
      <c r="B5939" s="36" t="str">
        <f t="shared" si="1758"/>
        <v>b</v>
      </c>
      <c r="C5939" s="42">
        <v>4</v>
      </c>
      <c r="D5939" s="42"/>
      <c r="F5939" s="343" t="s">
        <v>705</v>
      </c>
      <c r="G5939" s="47" t="s">
        <v>341</v>
      </c>
      <c r="H5939" s="103"/>
      <c r="I5939" s="94">
        <f t="shared" si="1757"/>
        <v>0</v>
      </c>
      <c r="J5939" s="104"/>
      <c r="K5939" s="104"/>
      <c r="L5939" s="94">
        <f t="shared" si="1756"/>
        <v>0</v>
      </c>
      <c r="M5939" s="104"/>
      <c r="N5939" s="104"/>
      <c r="P5939" s="35" t="s">
        <v>145</v>
      </c>
      <c r="R5939" s="352">
        <f>L5939-[1]გადასახდელები!L5709</f>
        <v>0</v>
      </c>
    </row>
    <row r="5940" spans="2:18" ht="30.75" hidden="1" customHeight="1">
      <c r="B5940" s="36" t="str">
        <f t="shared" si="1758"/>
        <v>b</v>
      </c>
      <c r="C5940" s="42">
        <v>4</v>
      </c>
      <c r="D5940" s="42"/>
      <c r="F5940" s="342" t="s">
        <v>706</v>
      </c>
      <c r="G5940" s="47" t="s">
        <v>342</v>
      </c>
      <c r="H5940" s="93">
        <f>H5941+H5942+H5943+H5944</f>
        <v>0</v>
      </c>
      <c r="I5940" s="94">
        <f t="shared" si="1757"/>
        <v>0</v>
      </c>
      <c r="J5940" s="93">
        <f>J5941+J5942+J5943+J5944</f>
        <v>0</v>
      </c>
      <c r="K5940" s="93">
        <f>K5941+K5942+K5943+K5944</f>
        <v>0</v>
      </c>
      <c r="L5940" s="94">
        <f t="shared" si="1756"/>
        <v>0</v>
      </c>
      <c r="M5940" s="93">
        <f>M5941+M5942+M5943+M5944</f>
        <v>0</v>
      </c>
      <c r="N5940" s="93">
        <f>N5941+N5942+N5943+N5944</f>
        <v>0</v>
      </c>
      <c r="O5940" s="82" t="s">
        <v>146</v>
      </c>
      <c r="P5940" s="35" t="s">
        <v>145</v>
      </c>
      <c r="R5940" s="352">
        <f>L5940-[1]გადასახდელები!L5710</f>
        <v>0</v>
      </c>
    </row>
    <row r="5941" spans="2:18" ht="30.75" hidden="1" customHeight="1">
      <c r="B5941" s="36" t="str">
        <f t="shared" si="1758"/>
        <v>b</v>
      </c>
      <c r="C5941" s="42">
        <v>5</v>
      </c>
      <c r="D5941" s="42"/>
      <c r="F5941" s="343" t="s">
        <v>707</v>
      </c>
      <c r="G5941" s="48" t="s">
        <v>343</v>
      </c>
      <c r="H5941" s="101"/>
      <c r="I5941" s="97">
        <f t="shared" si="1757"/>
        <v>0</v>
      </c>
      <c r="J5941" s="102"/>
      <c r="K5941" s="102"/>
      <c r="L5941" s="97">
        <f t="shared" si="1756"/>
        <v>0</v>
      </c>
      <c r="M5941" s="102"/>
      <c r="N5941" s="102"/>
      <c r="P5941" s="35" t="s">
        <v>145</v>
      </c>
      <c r="R5941" s="352">
        <f>L5941-[1]გადასახდელები!L5711</f>
        <v>0</v>
      </c>
    </row>
    <row r="5942" spans="2:18" ht="20.25" hidden="1" customHeight="1">
      <c r="B5942" s="36" t="str">
        <f t="shared" si="1758"/>
        <v>b</v>
      </c>
      <c r="C5942" s="42">
        <v>5</v>
      </c>
      <c r="D5942" s="42"/>
      <c r="F5942" s="343" t="s">
        <v>708</v>
      </c>
      <c r="G5942" s="48" t="s">
        <v>344</v>
      </c>
      <c r="H5942" s="101"/>
      <c r="I5942" s="97">
        <f t="shared" si="1757"/>
        <v>0</v>
      </c>
      <c r="J5942" s="102"/>
      <c r="K5942" s="102"/>
      <c r="L5942" s="97">
        <f t="shared" si="1756"/>
        <v>0</v>
      </c>
      <c r="M5942" s="102"/>
      <c r="N5942" s="102"/>
      <c r="P5942" s="35" t="s">
        <v>145</v>
      </c>
      <c r="R5942" s="352">
        <f>L5942-[1]გადასახდელები!L5712</f>
        <v>0</v>
      </c>
    </row>
    <row r="5943" spans="2:18" ht="20.25" hidden="1" customHeight="1">
      <c r="B5943" s="36" t="str">
        <f t="shared" si="1758"/>
        <v>b</v>
      </c>
      <c r="C5943" s="42">
        <v>5</v>
      </c>
      <c r="D5943" s="42"/>
      <c r="F5943" s="343" t="s">
        <v>709</v>
      </c>
      <c r="G5943" s="48" t="s">
        <v>345</v>
      </c>
      <c r="H5943" s="101"/>
      <c r="I5943" s="97">
        <f t="shared" si="1757"/>
        <v>0</v>
      </c>
      <c r="J5943" s="102"/>
      <c r="K5943" s="102"/>
      <c r="L5943" s="97">
        <f t="shared" si="1756"/>
        <v>0</v>
      </c>
      <c r="M5943" s="102"/>
      <c r="N5943" s="102"/>
      <c r="P5943" s="35" t="s">
        <v>145</v>
      </c>
      <c r="R5943" s="352">
        <f>L5943-[1]გადასახდელები!L5713</f>
        <v>0</v>
      </c>
    </row>
    <row r="5944" spans="2:18" ht="20.25" hidden="1" customHeight="1">
      <c r="B5944" s="36" t="str">
        <f t="shared" si="1758"/>
        <v>b</v>
      </c>
      <c r="C5944" s="42">
        <v>5</v>
      </c>
      <c r="D5944" s="42"/>
      <c r="F5944" s="343" t="s">
        <v>710</v>
      </c>
      <c r="G5944" s="48" t="s">
        <v>214</v>
      </c>
      <c r="H5944" s="101"/>
      <c r="I5944" s="97">
        <f t="shared" si="1757"/>
        <v>0</v>
      </c>
      <c r="J5944" s="102"/>
      <c r="K5944" s="102"/>
      <c r="L5944" s="97">
        <f t="shared" si="1756"/>
        <v>0</v>
      </c>
      <c r="M5944" s="102"/>
      <c r="N5944" s="102"/>
      <c r="P5944" s="35" t="s">
        <v>145</v>
      </c>
      <c r="R5944" s="352">
        <f>L5944-[1]გადასახდელები!L5714</f>
        <v>0</v>
      </c>
    </row>
    <row r="5945" spans="2:18" ht="20.25" hidden="1" customHeight="1">
      <c r="B5945" s="36" t="str">
        <f t="shared" si="1758"/>
        <v>b</v>
      </c>
      <c r="C5945" s="42">
        <v>3</v>
      </c>
      <c r="D5945" s="42"/>
      <c r="F5945" s="343" t="s">
        <v>711</v>
      </c>
      <c r="G5945" s="51" t="s">
        <v>346</v>
      </c>
      <c r="H5945" s="111"/>
      <c r="I5945" s="90">
        <f t="shared" si="1757"/>
        <v>0</v>
      </c>
      <c r="J5945" s="112"/>
      <c r="K5945" s="112"/>
      <c r="L5945" s="90">
        <f t="shared" si="1756"/>
        <v>0</v>
      </c>
      <c r="M5945" s="112"/>
      <c r="N5945" s="112"/>
      <c r="P5945" s="35" t="s">
        <v>145</v>
      </c>
      <c r="R5945" s="352">
        <f>L5945-[1]გადასახდელები!L5715</f>
        <v>0</v>
      </c>
    </row>
    <row r="5946" spans="2:18" ht="20.25" hidden="1" customHeight="1">
      <c r="B5946" s="36" t="str">
        <f t="shared" si="1758"/>
        <v>b</v>
      </c>
      <c r="C5946" s="42">
        <v>3</v>
      </c>
      <c r="D5946" s="42"/>
      <c r="F5946" s="342" t="s">
        <v>712</v>
      </c>
      <c r="G5946" s="51" t="s">
        <v>347</v>
      </c>
      <c r="H5946" s="89">
        <f>H5947+H5948+H5949+H5952</f>
        <v>0</v>
      </c>
      <c r="I5946" s="90">
        <f t="shared" si="1757"/>
        <v>0</v>
      </c>
      <c r="J5946" s="89">
        <f>J5947+J5948+J5949+J5952</f>
        <v>0</v>
      </c>
      <c r="K5946" s="89">
        <f>K5947+K5948+K5949+K5952</f>
        <v>0</v>
      </c>
      <c r="L5946" s="90">
        <f t="shared" si="1756"/>
        <v>0</v>
      </c>
      <c r="M5946" s="89">
        <f>M5947+M5948+M5949+M5952</f>
        <v>0</v>
      </c>
      <c r="N5946" s="89">
        <f>N5947+N5948+N5949+N5952</f>
        <v>0</v>
      </c>
      <c r="O5946" s="82" t="s">
        <v>146</v>
      </c>
      <c r="P5946" s="35" t="s">
        <v>145</v>
      </c>
      <c r="R5946" s="352">
        <f>L5946-[1]გადასახდელები!L5716</f>
        <v>0</v>
      </c>
    </row>
    <row r="5947" spans="2:18" ht="30.75" hidden="1" customHeight="1">
      <c r="B5947" s="36" t="str">
        <f t="shared" si="1758"/>
        <v>b</v>
      </c>
      <c r="C5947" s="42">
        <v>4</v>
      </c>
      <c r="D5947" s="42"/>
      <c r="F5947" s="343" t="s">
        <v>713</v>
      </c>
      <c r="G5947" s="47" t="s">
        <v>348</v>
      </c>
      <c r="H5947" s="103"/>
      <c r="I5947" s="94">
        <f t="shared" si="1757"/>
        <v>0</v>
      </c>
      <c r="J5947" s="104"/>
      <c r="K5947" s="104"/>
      <c r="L5947" s="94">
        <f t="shared" si="1756"/>
        <v>0</v>
      </c>
      <c r="M5947" s="104"/>
      <c r="N5947" s="104"/>
      <c r="O5947" s="115"/>
      <c r="P5947" s="35" t="s">
        <v>145</v>
      </c>
      <c r="R5947" s="352">
        <f>L5947-[1]გადასახდელები!L5717</f>
        <v>0</v>
      </c>
    </row>
    <row r="5948" spans="2:18" ht="20.25" hidden="1" customHeight="1">
      <c r="B5948" s="36" t="str">
        <f t="shared" si="1758"/>
        <v>b</v>
      </c>
      <c r="C5948" s="42">
        <v>4</v>
      </c>
      <c r="D5948" s="42"/>
      <c r="F5948" s="343" t="s">
        <v>714</v>
      </c>
      <c r="G5948" s="47" t="s">
        <v>349</v>
      </c>
      <c r="H5948" s="103"/>
      <c r="I5948" s="94">
        <f t="shared" si="1757"/>
        <v>0</v>
      </c>
      <c r="J5948" s="104"/>
      <c r="K5948" s="104"/>
      <c r="L5948" s="94">
        <f t="shared" si="1756"/>
        <v>0</v>
      </c>
      <c r="M5948" s="104"/>
      <c r="N5948" s="104"/>
      <c r="O5948" s="115"/>
      <c r="P5948" s="35" t="s">
        <v>145</v>
      </c>
      <c r="R5948" s="352">
        <f>L5948-[1]გადასახდელები!L5718</f>
        <v>0</v>
      </c>
    </row>
    <row r="5949" spans="2:18" ht="20.25" hidden="1" customHeight="1">
      <c r="B5949" s="36" t="str">
        <f t="shared" si="1758"/>
        <v>b</v>
      </c>
      <c r="C5949" s="42">
        <v>4</v>
      </c>
      <c r="D5949" s="42"/>
      <c r="F5949" s="342" t="s">
        <v>715</v>
      </c>
      <c r="G5949" s="47" t="s">
        <v>350</v>
      </c>
      <c r="H5949" s="93">
        <f>H5950+H5951</f>
        <v>0</v>
      </c>
      <c r="I5949" s="94">
        <f t="shared" si="1757"/>
        <v>0</v>
      </c>
      <c r="J5949" s="93">
        <f>J5950+J5951</f>
        <v>0</v>
      </c>
      <c r="K5949" s="93">
        <f>K5950+K5951</f>
        <v>0</v>
      </c>
      <c r="L5949" s="94">
        <f t="shared" si="1756"/>
        <v>0</v>
      </c>
      <c r="M5949" s="93">
        <f>M5950+M5951</f>
        <v>0</v>
      </c>
      <c r="N5949" s="93">
        <f>N5950+N5951</f>
        <v>0</v>
      </c>
      <c r="O5949" s="82" t="s">
        <v>146</v>
      </c>
      <c r="P5949" s="35" t="s">
        <v>145</v>
      </c>
      <c r="R5949" s="352">
        <f>L5949-[1]გადასახდელები!L5719</f>
        <v>0</v>
      </c>
    </row>
    <row r="5950" spans="2:18" ht="30.75" hidden="1" customHeight="1">
      <c r="B5950" s="36" t="str">
        <f t="shared" si="1758"/>
        <v>b</v>
      </c>
      <c r="C5950" s="42">
        <v>5</v>
      </c>
      <c r="D5950" s="42"/>
      <c r="F5950" s="343" t="s">
        <v>716</v>
      </c>
      <c r="G5950" s="48" t="s">
        <v>351</v>
      </c>
      <c r="H5950" s="101"/>
      <c r="I5950" s="97">
        <f t="shared" si="1757"/>
        <v>0</v>
      </c>
      <c r="J5950" s="102"/>
      <c r="K5950" s="102"/>
      <c r="L5950" s="97">
        <f t="shared" si="1756"/>
        <v>0</v>
      </c>
      <c r="M5950" s="102"/>
      <c r="N5950" s="102"/>
      <c r="P5950" s="35" t="s">
        <v>145</v>
      </c>
      <c r="R5950" s="352">
        <f>L5950-[1]გადასახდელები!L5720</f>
        <v>0</v>
      </c>
    </row>
    <row r="5951" spans="2:18" ht="20.25" hidden="1" customHeight="1">
      <c r="B5951" s="36" t="str">
        <f t="shared" si="1758"/>
        <v>b</v>
      </c>
      <c r="C5951" s="42">
        <v>5</v>
      </c>
      <c r="D5951" s="42"/>
      <c r="F5951" s="343" t="s">
        <v>717</v>
      </c>
      <c r="G5951" s="48" t="s">
        <v>352</v>
      </c>
      <c r="H5951" s="101"/>
      <c r="I5951" s="97">
        <f t="shared" si="1757"/>
        <v>0</v>
      </c>
      <c r="J5951" s="102"/>
      <c r="K5951" s="102"/>
      <c r="L5951" s="97">
        <f t="shared" si="1756"/>
        <v>0</v>
      </c>
      <c r="M5951" s="102"/>
      <c r="N5951" s="102"/>
      <c r="P5951" s="35" t="s">
        <v>145</v>
      </c>
      <c r="R5951" s="352">
        <f>L5951-[1]გადასახდელები!L5721</f>
        <v>0</v>
      </c>
    </row>
    <row r="5952" spans="2:18" ht="20.25" hidden="1" customHeight="1">
      <c r="B5952" s="36" t="str">
        <f t="shared" si="1758"/>
        <v>b</v>
      </c>
      <c r="C5952" s="42">
        <v>4</v>
      </c>
      <c r="D5952" s="42"/>
      <c r="F5952" s="343" t="s">
        <v>718</v>
      </c>
      <c r="G5952" s="47" t="s">
        <v>353</v>
      </c>
      <c r="H5952" s="103"/>
      <c r="I5952" s="94">
        <f t="shared" si="1757"/>
        <v>0</v>
      </c>
      <c r="J5952" s="104"/>
      <c r="K5952" s="104"/>
      <c r="L5952" s="94">
        <f t="shared" si="1756"/>
        <v>0</v>
      </c>
      <c r="M5952" s="104"/>
      <c r="N5952" s="104"/>
      <c r="P5952" s="35" t="s">
        <v>145</v>
      </c>
      <c r="R5952" s="352">
        <f>L5952-[1]გადასახდელები!L5722</f>
        <v>0</v>
      </c>
    </row>
    <row r="5953" spans="2:18" ht="20.25" hidden="1" customHeight="1">
      <c r="B5953" s="36" t="str">
        <f t="shared" si="1758"/>
        <v>b</v>
      </c>
      <c r="C5953" s="42">
        <v>2</v>
      </c>
      <c r="D5953" s="42"/>
      <c r="F5953" s="30"/>
      <c r="G5953" s="60" t="s">
        <v>354</v>
      </c>
      <c r="H5953" s="86">
        <f>H5954+H5961+H5968</f>
        <v>0</v>
      </c>
      <c r="I5953" s="87">
        <f t="shared" si="1757"/>
        <v>0</v>
      </c>
      <c r="J5953" s="88">
        <f>J5954+J5961+J5968</f>
        <v>0</v>
      </c>
      <c r="K5953" s="88">
        <f>K5954+K5961+K5968</f>
        <v>0</v>
      </c>
      <c r="L5953" s="87">
        <f t="shared" si="1756"/>
        <v>0</v>
      </c>
      <c r="M5953" s="88">
        <f>M5954+M5961+M5968</f>
        <v>0</v>
      </c>
      <c r="N5953" s="88">
        <f>N5954+N5961+N5968</f>
        <v>0</v>
      </c>
      <c r="O5953" s="82" t="s">
        <v>146</v>
      </c>
      <c r="R5953" s="352">
        <f>L5953-[1]გადასახდელები!L5723</f>
        <v>0</v>
      </c>
    </row>
    <row r="5954" spans="2:18" ht="20.25" hidden="1" customHeight="1">
      <c r="B5954" s="36" t="str">
        <f t="shared" si="1758"/>
        <v>b</v>
      </c>
      <c r="C5954" s="42">
        <v>3</v>
      </c>
      <c r="D5954" s="42"/>
      <c r="F5954" s="31"/>
      <c r="G5954" s="51" t="s">
        <v>355</v>
      </c>
      <c r="H5954" s="120">
        <f>SUM(H5955:H5960)</f>
        <v>0</v>
      </c>
      <c r="I5954" s="118">
        <f t="shared" si="1757"/>
        <v>0</v>
      </c>
      <c r="J5954" s="121">
        <f>SUM(J5955:J5960)</f>
        <v>0</v>
      </c>
      <c r="K5954" s="121">
        <f>SUM(K5955:K5960)</f>
        <v>0</v>
      </c>
      <c r="L5954" s="118">
        <f t="shared" si="1756"/>
        <v>0</v>
      </c>
      <c r="M5954" s="121">
        <f>SUM(M5955:M5960)</f>
        <v>0</v>
      </c>
      <c r="N5954" s="121">
        <f>SUM(N5955:N5960)</f>
        <v>0</v>
      </c>
      <c r="O5954" s="82" t="s">
        <v>146</v>
      </c>
      <c r="R5954" s="352">
        <f>L5954-[1]გადასახდელები!L5724</f>
        <v>0</v>
      </c>
    </row>
    <row r="5955" spans="2:18" ht="20.25" hidden="1" customHeight="1">
      <c r="B5955" s="36" t="str">
        <f t="shared" si="1758"/>
        <v>b</v>
      </c>
      <c r="C5955" s="42">
        <v>4</v>
      </c>
      <c r="D5955" s="42"/>
      <c r="F5955" s="31"/>
      <c r="G5955" s="47" t="s">
        <v>356</v>
      </c>
      <c r="H5955" s="103"/>
      <c r="I5955" s="94">
        <f t="shared" si="1757"/>
        <v>0</v>
      </c>
      <c r="J5955" s="104"/>
      <c r="K5955" s="104"/>
      <c r="L5955" s="94">
        <f t="shared" si="1756"/>
        <v>0</v>
      </c>
      <c r="M5955" s="104"/>
      <c r="N5955" s="104"/>
      <c r="R5955" s="352">
        <f>L5955-[1]გადასახდელები!L5725</f>
        <v>0</v>
      </c>
    </row>
    <row r="5956" spans="2:18" ht="20.25" hidden="1" customHeight="1">
      <c r="B5956" s="36" t="str">
        <f t="shared" si="1758"/>
        <v>b</v>
      </c>
      <c r="C5956" s="42">
        <v>4</v>
      </c>
      <c r="D5956" s="42"/>
      <c r="F5956" s="31"/>
      <c r="G5956" s="47" t="s">
        <v>357</v>
      </c>
      <c r="H5956" s="103"/>
      <c r="I5956" s="94">
        <f t="shared" si="1757"/>
        <v>0</v>
      </c>
      <c r="J5956" s="104"/>
      <c r="K5956" s="104"/>
      <c r="L5956" s="94">
        <f t="shared" si="1756"/>
        <v>0</v>
      </c>
      <c r="M5956" s="104"/>
      <c r="N5956" s="104"/>
      <c r="R5956" s="352">
        <f>L5956-[1]გადასახდელები!L5726</f>
        <v>0</v>
      </c>
    </row>
    <row r="5957" spans="2:18" ht="20.25" hidden="1" customHeight="1">
      <c r="B5957" s="36" t="str">
        <f t="shared" si="1758"/>
        <v>b</v>
      </c>
      <c r="C5957" s="42">
        <v>4</v>
      </c>
      <c r="D5957" s="42"/>
      <c r="F5957" s="31"/>
      <c r="G5957" s="47" t="s">
        <v>212</v>
      </c>
      <c r="H5957" s="103"/>
      <c r="I5957" s="94">
        <f t="shared" si="1757"/>
        <v>0</v>
      </c>
      <c r="J5957" s="104"/>
      <c r="K5957" s="104"/>
      <c r="L5957" s="94">
        <f t="shared" si="1756"/>
        <v>0</v>
      </c>
      <c r="M5957" s="104"/>
      <c r="N5957" s="104"/>
      <c r="R5957" s="352">
        <f>L5957-[1]გადასახდელები!L5727</f>
        <v>0</v>
      </c>
    </row>
    <row r="5958" spans="2:18" ht="20.25" hidden="1" customHeight="1">
      <c r="B5958" s="36" t="str">
        <f t="shared" si="1758"/>
        <v>b</v>
      </c>
      <c r="C5958" s="42">
        <v>4</v>
      </c>
      <c r="D5958" s="42"/>
      <c r="F5958" s="31"/>
      <c r="G5958" s="47" t="s">
        <v>358</v>
      </c>
      <c r="H5958" s="103"/>
      <c r="I5958" s="94">
        <f t="shared" si="1757"/>
        <v>0</v>
      </c>
      <c r="J5958" s="104"/>
      <c r="K5958" s="104"/>
      <c r="L5958" s="94">
        <f t="shared" si="1756"/>
        <v>0</v>
      </c>
      <c r="M5958" s="104"/>
      <c r="N5958" s="104"/>
      <c r="R5958" s="352">
        <f>L5958-[1]გადასახდელები!L5728</f>
        <v>0</v>
      </c>
    </row>
    <row r="5959" spans="2:18" ht="20.25" hidden="1" customHeight="1">
      <c r="B5959" s="36" t="str">
        <f t="shared" si="1758"/>
        <v>b</v>
      </c>
      <c r="C5959" s="42">
        <v>4</v>
      </c>
      <c r="D5959" s="42"/>
      <c r="F5959" s="31"/>
      <c r="G5959" s="47" t="s">
        <v>359</v>
      </c>
      <c r="H5959" s="103"/>
      <c r="I5959" s="94">
        <f t="shared" si="1757"/>
        <v>0</v>
      </c>
      <c r="J5959" s="104"/>
      <c r="K5959" s="104"/>
      <c r="L5959" s="94">
        <f t="shared" si="1756"/>
        <v>0</v>
      </c>
      <c r="M5959" s="104"/>
      <c r="N5959" s="104"/>
      <c r="R5959" s="352">
        <f>L5959-[1]გადასახდელები!L5729</f>
        <v>0</v>
      </c>
    </row>
    <row r="5960" spans="2:18" ht="20.25" hidden="1" customHeight="1">
      <c r="B5960" s="36" t="str">
        <f t="shared" si="1758"/>
        <v>b</v>
      </c>
      <c r="C5960" s="42">
        <v>4</v>
      </c>
      <c r="D5960" s="42"/>
      <c r="F5960" s="31"/>
      <c r="G5960" s="47" t="s">
        <v>360</v>
      </c>
      <c r="H5960" s="103"/>
      <c r="I5960" s="94">
        <f t="shared" si="1757"/>
        <v>0</v>
      </c>
      <c r="J5960" s="104"/>
      <c r="K5960" s="104"/>
      <c r="L5960" s="94">
        <f t="shared" si="1756"/>
        <v>0</v>
      </c>
      <c r="M5960" s="104"/>
      <c r="N5960" s="104"/>
      <c r="R5960" s="352">
        <f>L5960-[1]გადასახდელები!L5730</f>
        <v>0</v>
      </c>
    </row>
    <row r="5961" spans="2:18" ht="20.25" hidden="1" customHeight="1">
      <c r="B5961" s="36" t="str">
        <f t="shared" si="1758"/>
        <v>b</v>
      </c>
      <c r="C5961" s="42">
        <v>3</v>
      </c>
      <c r="D5961" s="42"/>
      <c r="F5961" s="31"/>
      <c r="G5961" s="51" t="s">
        <v>211</v>
      </c>
      <c r="H5961" s="120">
        <f>SUM(H5962:H5967)</f>
        <v>0</v>
      </c>
      <c r="I5961" s="118">
        <f t="shared" si="1757"/>
        <v>0</v>
      </c>
      <c r="J5961" s="121">
        <f>SUM(J5962:J5967)</f>
        <v>0</v>
      </c>
      <c r="K5961" s="121">
        <f>SUM(K5962:K5967)</f>
        <v>0</v>
      </c>
      <c r="L5961" s="118">
        <f t="shared" si="1756"/>
        <v>0</v>
      </c>
      <c r="M5961" s="121">
        <f>SUM(M5962:M5967)</f>
        <v>0</v>
      </c>
      <c r="N5961" s="121">
        <f>SUM(N5962:N5967)</f>
        <v>0</v>
      </c>
      <c r="O5961" s="82" t="s">
        <v>146</v>
      </c>
      <c r="R5961" s="352">
        <f>L5961-[1]გადასახდელები!L5731</f>
        <v>0</v>
      </c>
    </row>
    <row r="5962" spans="2:18" ht="20.25" hidden="1" customHeight="1">
      <c r="B5962" s="36" t="str">
        <f t="shared" si="1758"/>
        <v>b</v>
      </c>
      <c r="C5962" s="42">
        <v>4</v>
      </c>
      <c r="D5962" s="42"/>
      <c r="F5962" s="31"/>
      <c r="G5962" s="47" t="s">
        <v>356</v>
      </c>
      <c r="H5962" s="103"/>
      <c r="I5962" s="94">
        <f t="shared" si="1757"/>
        <v>0</v>
      </c>
      <c r="J5962" s="104"/>
      <c r="K5962" s="104"/>
      <c r="L5962" s="94">
        <f t="shared" si="1756"/>
        <v>0</v>
      </c>
      <c r="M5962" s="104"/>
      <c r="N5962" s="104"/>
      <c r="R5962" s="352">
        <f>L5962-[1]გადასახდელები!L5732</f>
        <v>0</v>
      </c>
    </row>
    <row r="5963" spans="2:18" ht="20.25" hidden="1" customHeight="1">
      <c r="B5963" s="36" t="str">
        <f t="shared" si="1758"/>
        <v>b</v>
      </c>
      <c r="C5963" s="42">
        <v>4</v>
      </c>
      <c r="D5963" s="42"/>
      <c r="F5963" s="31"/>
      <c r="G5963" s="47" t="s">
        <v>357</v>
      </c>
      <c r="H5963" s="103"/>
      <c r="I5963" s="94">
        <f t="shared" si="1757"/>
        <v>0</v>
      </c>
      <c r="J5963" s="104"/>
      <c r="K5963" s="104"/>
      <c r="L5963" s="94">
        <f t="shared" si="1756"/>
        <v>0</v>
      </c>
      <c r="M5963" s="104"/>
      <c r="N5963" s="104"/>
      <c r="R5963" s="352">
        <f>L5963-[1]გადასახდელები!L5733</f>
        <v>0</v>
      </c>
    </row>
    <row r="5964" spans="2:18" ht="20.25" hidden="1" customHeight="1">
      <c r="B5964" s="36" t="str">
        <f t="shared" si="1758"/>
        <v>b</v>
      </c>
      <c r="C5964" s="42">
        <v>4</v>
      </c>
      <c r="D5964" s="42"/>
      <c r="F5964" s="31"/>
      <c r="G5964" s="47" t="s">
        <v>212</v>
      </c>
      <c r="H5964" s="103"/>
      <c r="I5964" s="94">
        <f t="shared" si="1757"/>
        <v>0</v>
      </c>
      <c r="J5964" s="104"/>
      <c r="K5964" s="104"/>
      <c r="L5964" s="94">
        <f t="shared" si="1756"/>
        <v>0</v>
      </c>
      <c r="M5964" s="104"/>
      <c r="N5964" s="104"/>
      <c r="R5964" s="352">
        <f>L5964-[1]გადასახდელები!L5734</f>
        <v>0</v>
      </c>
    </row>
    <row r="5965" spans="2:18" ht="20.25" hidden="1" customHeight="1">
      <c r="B5965" s="36" t="str">
        <f t="shared" si="1758"/>
        <v>b</v>
      </c>
      <c r="C5965" s="42">
        <v>4</v>
      </c>
      <c r="D5965" s="42"/>
      <c r="F5965" s="31"/>
      <c r="G5965" s="47" t="s">
        <v>361</v>
      </c>
      <c r="H5965" s="103"/>
      <c r="I5965" s="94">
        <f t="shared" si="1757"/>
        <v>0</v>
      </c>
      <c r="J5965" s="104"/>
      <c r="K5965" s="104"/>
      <c r="L5965" s="94">
        <f t="shared" si="1756"/>
        <v>0</v>
      </c>
      <c r="M5965" s="104"/>
      <c r="N5965" s="104"/>
      <c r="R5965" s="352">
        <f>L5965-[1]გადასახდელები!L5735</f>
        <v>0</v>
      </c>
    </row>
    <row r="5966" spans="2:18" ht="20.25" hidden="1" customHeight="1">
      <c r="B5966" s="36" t="str">
        <f t="shared" si="1758"/>
        <v>b</v>
      </c>
      <c r="C5966" s="42">
        <v>4</v>
      </c>
      <c r="D5966" s="42"/>
      <c r="F5966" s="31"/>
      <c r="G5966" s="47" t="s">
        <v>359</v>
      </c>
      <c r="H5966" s="103"/>
      <c r="I5966" s="94">
        <f t="shared" si="1757"/>
        <v>0</v>
      </c>
      <c r="J5966" s="104"/>
      <c r="K5966" s="104"/>
      <c r="L5966" s="94">
        <f t="shared" si="1756"/>
        <v>0</v>
      </c>
      <c r="M5966" s="104"/>
      <c r="N5966" s="104"/>
      <c r="R5966" s="352">
        <f>L5966-[1]გადასახდელები!L5736</f>
        <v>0</v>
      </c>
    </row>
    <row r="5967" spans="2:18" ht="20.25" hidden="1" customHeight="1">
      <c r="B5967" s="36" t="str">
        <f t="shared" si="1758"/>
        <v>b</v>
      </c>
      <c r="C5967" s="42">
        <v>4</v>
      </c>
      <c r="D5967" s="42"/>
      <c r="F5967" s="31"/>
      <c r="G5967" s="47" t="s">
        <v>360</v>
      </c>
      <c r="H5967" s="103"/>
      <c r="I5967" s="94">
        <f t="shared" si="1757"/>
        <v>0</v>
      </c>
      <c r="J5967" s="104"/>
      <c r="K5967" s="104"/>
      <c r="L5967" s="94">
        <f t="shared" si="1756"/>
        <v>0</v>
      </c>
      <c r="M5967" s="104"/>
      <c r="N5967" s="104"/>
      <c r="R5967" s="352">
        <f>L5967-[1]გადასახდელები!L5737</f>
        <v>0</v>
      </c>
    </row>
    <row r="5968" spans="2:18" ht="20.25" hidden="1" customHeight="1">
      <c r="B5968" s="36" t="str">
        <f t="shared" si="1758"/>
        <v>b</v>
      </c>
      <c r="C5968" s="42">
        <v>3</v>
      </c>
      <c r="D5968" s="42"/>
      <c r="F5968" s="29"/>
      <c r="G5968" s="56" t="s">
        <v>213</v>
      </c>
      <c r="H5968" s="122"/>
      <c r="I5968" s="118">
        <f t="shared" si="1757"/>
        <v>0</v>
      </c>
      <c r="J5968" s="123"/>
      <c r="K5968" s="123"/>
      <c r="L5968" s="118">
        <f t="shared" si="1756"/>
        <v>0</v>
      </c>
      <c r="M5968" s="123"/>
      <c r="N5968" s="123"/>
      <c r="R5968" s="352">
        <f>L5968-[1]გადასახდელები!L5738</f>
        <v>0</v>
      </c>
    </row>
    <row r="5969" spans="2:18" ht="20.25" hidden="1" customHeight="1">
      <c r="B5969" s="36" t="str">
        <f t="shared" si="1758"/>
        <v>b</v>
      </c>
      <c r="C5969" s="42">
        <v>2</v>
      </c>
      <c r="D5969" s="42"/>
      <c r="F5969" s="28"/>
      <c r="G5969" s="60" t="s">
        <v>362</v>
      </c>
      <c r="H5969" s="86">
        <f>H5970+H5978</f>
        <v>0</v>
      </c>
      <c r="I5969" s="87">
        <f t="shared" si="1757"/>
        <v>0</v>
      </c>
      <c r="J5969" s="88">
        <f>J5970+J5978</f>
        <v>0</v>
      </c>
      <c r="K5969" s="88">
        <f>K5970+K5978</f>
        <v>0</v>
      </c>
      <c r="L5969" s="87">
        <f t="shared" si="1756"/>
        <v>0</v>
      </c>
      <c r="M5969" s="88">
        <f>M5970+M5978</f>
        <v>0</v>
      </c>
      <c r="N5969" s="88">
        <f>N5970+N5978</f>
        <v>0</v>
      </c>
      <c r="O5969" s="82" t="s">
        <v>146</v>
      </c>
      <c r="R5969" s="352">
        <f>L5969-[1]გადასახდელები!L5739</f>
        <v>0</v>
      </c>
    </row>
    <row r="5970" spans="2:18" ht="20.25" hidden="1" customHeight="1">
      <c r="B5970" s="36" t="str">
        <f t="shared" si="1758"/>
        <v>b</v>
      </c>
      <c r="C5970" s="42">
        <v>3</v>
      </c>
      <c r="D5970" s="42"/>
      <c r="F5970" s="29"/>
      <c r="G5970" s="51" t="s">
        <v>355</v>
      </c>
      <c r="H5970" s="120">
        <f>SUM(H5971:H5977)</f>
        <v>0</v>
      </c>
      <c r="I5970" s="118">
        <f t="shared" si="1757"/>
        <v>0</v>
      </c>
      <c r="J5970" s="121">
        <f>SUM(J5971:J5977)</f>
        <v>0</v>
      </c>
      <c r="K5970" s="121">
        <f>SUM(K5971:K5977)</f>
        <v>0</v>
      </c>
      <c r="L5970" s="118">
        <f t="shared" si="1756"/>
        <v>0</v>
      </c>
      <c r="M5970" s="121">
        <f>SUM(M5971:M5977)</f>
        <v>0</v>
      </c>
      <c r="N5970" s="121">
        <f>SUM(N5971:N5977)</f>
        <v>0</v>
      </c>
      <c r="O5970" s="82" t="s">
        <v>146</v>
      </c>
      <c r="R5970" s="352">
        <f>L5970-[1]გადასახდელები!L5740</f>
        <v>0</v>
      </c>
    </row>
    <row r="5971" spans="2:18" ht="20.25" hidden="1" customHeight="1">
      <c r="B5971" s="36" t="str">
        <f t="shared" si="1758"/>
        <v>b</v>
      </c>
      <c r="C5971" s="42">
        <v>4</v>
      </c>
      <c r="D5971" s="42"/>
      <c r="F5971" s="29"/>
      <c r="G5971" s="47" t="s">
        <v>363</v>
      </c>
      <c r="H5971" s="103"/>
      <c r="I5971" s="94">
        <f t="shared" si="1757"/>
        <v>0</v>
      </c>
      <c r="J5971" s="104"/>
      <c r="K5971" s="104"/>
      <c r="L5971" s="94">
        <f t="shared" si="1756"/>
        <v>0</v>
      </c>
      <c r="M5971" s="104"/>
      <c r="N5971" s="104"/>
      <c r="R5971" s="352">
        <f>L5971-[1]გადასახდელები!L5741</f>
        <v>0</v>
      </c>
    </row>
    <row r="5972" spans="2:18" ht="20.25" hidden="1" customHeight="1">
      <c r="B5972" s="36" t="str">
        <f t="shared" si="1758"/>
        <v>b</v>
      </c>
      <c r="C5972" s="42">
        <v>4</v>
      </c>
      <c r="D5972" s="42"/>
      <c r="F5972" s="29"/>
      <c r="G5972" s="47" t="s">
        <v>210</v>
      </c>
      <c r="H5972" s="103"/>
      <c r="I5972" s="94">
        <f t="shared" si="1757"/>
        <v>0</v>
      </c>
      <c r="J5972" s="104"/>
      <c r="K5972" s="104"/>
      <c r="L5972" s="94">
        <f t="shared" si="1756"/>
        <v>0</v>
      </c>
      <c r="M5972" s="104"/>
      <c r="N5972" s="104"/>
      <c r="R5972" s="352">
        <f>L5972-[1]გადასახდელები!L5742</f>
        <v>0</v>
      </c>
    </row>
    <row r="5973" spans="2:18" ht="20.25" hidden="1" customHeight="1">
      <c r="B5973" s="36" t="str">
        <f t="shared" si="1758"/>
        <v>b</v>
      </c>
      <c r="C5973" s="42">
        <v>4</v>
      </c>
      <c r="D5973" s="42"/>
      <c r="F5973" s="29"/>
      <c r="G5973" s="47" t="s">
        <v>357</v>
      </c>
      <c r="H5973" s="103"/>
      <c r="I5973" s="94">
        <f t="shared" si="1757"/>
        <v>0</v>
      </c>
      <c r="J5973" s="104"/>
      <c r="K5973" s="104"/>
      <c r="L5973" s="94">
        <f t="shared" si="1756"/>
        <v>0</v>
      </c>
      <c r="M5973" s="104"/>
      <c r="N5973" s="104"/>
      <c r="R5973" s="352">
        <f>L5973-[1]გადასახდელები!L5743</f>
        <v>0</v>
      </c>
    </row>
    <row r="5974" spans="2:18" ht="30.75" hidden="1" customHeight="1">
      <c r="B5974" s="36" t="str">
        <f t="shared" si="1758"/>
        <v>b</v>
      </c>
      <c r="C5974" s="42">
        <v>4</v>
      </c>
      <c r="D5974" s="42"/>
      <c r="F5974" s="29"/>
      <c r="G5974" s="47" t="s">
        <v>364</v>
      </c>
      <c r="H5974" s="103"/>
      <c r="I5974" s="94">
        <f t="shared" si="1757"/>
        <v>0</v>
      </c>
      <c r="J5974" s="104"/>
      <c r="K5974" s="104"/>
      <c r="L5974" s="94">
        <f t="shared" ref="L5974:L6037" si="1759">M5974+N5974</f>
        <v>0</v>
      </c>
      <c r="M5974" s="104"/>
      <c r="N5974" s="104"/>
      <c r="R5974" s="352">
        <f>L5974-[1]გადასახდელები!L5744</f>
        <v>0</v>
      </c>
    </row>
    <row r="5975" spans="2:18" ht="20.25" hidden="1" customHeight="1">
      <c r="B5975" s="36" t="str">
        <f t="shared" si="1758"/>
        <v>b</v>
      </c>
      <c r="C5975" s="42">
        <v>4</v>
      </c>
      <c r="D5975" s="42"/>
      <c r="F5975" s="29"/>
      <c r="G5975" s="47" t="s">
        <v>358</v>
      </c>
      <c r="H5975" s="103"/>
      <c r="I5975" s="94">
        <f t="shared" si="1757"/>
        <v>0</v>
      </c>
      <c r="J5975" s="104"/>
      <c r="K5975" s="104"/>
      <c r="L5975" s="94">
        <f t="shared" si="1759"/>
        <v>0</v>
      </c>
      <c r="M5975" s="104"/>
      <c r="N5975" s="104"/>
      <c r="R5975" s="352">
        <f>L5975-[1]გადასახდელები!L5745</f>
        <v>0</v>
      </c>
    </row>
    <row r="5976" spans="2:18" ht="20.25" hidden="1" customHeight="1">
      <c r="B5976" s="36" t="str">
        <f t="shared" si="1758"/>
        <v>b</v>
      </c>
      <c r="C5976" s="42">
        <v>4</v>
      </c>
      <c r="D5976" s="42"/>
      <c r="F5976" s="29"/>
      <c r="G5976" s="47" t="s">
        <v>359</v>
      </c>
      <c r="H5976" s="103"/>
      <c r="I5976" s="94">
        <f t="shared" si="1757"/>
        <v>0</v>
      </c>
      <c r="J5976" s="104"/>
      <c r="K5976" s="104"/>
      <c r="L5976" s="94">
        <f t="shared" si="1759"/>
        <v>0</v>
      </c>
      <c r="M5976" s="104"/>
      <c r="N5976" s="104"/>
      <c r="R5976" s="352">
        <f>L5976-[1]გადასახდელები!L5746</f>
        <v>0</v>
      </c>
    </row>
    <row r="5977" spans="2:18" ht="20.25" hidden="1" customHeight="1">
      <c r="B5977" s="36" t="str">
        <f t="shared" si="1758"/>
        <v>b</v>
      </c>
      <c r="C5977" s="42">
        <v>4</v>
      </c>
      <c r="D5977" s="42"/>
      <c r="F5977" s="29"/>
      <c r="G5977" s="47" t="s">
        <v>365</v>
      </c>
      <c r="H5977" s="122"/>
      <c r="I5977" s="94">
        <f t="shared" si="1757"/>
        <v>0</v>
      </c>
      <c r="J5977" s="123"/>
      <c r="K5977" s="123"/>
      <c r="L5977" s="94">
        <f t="shared" si="1759"/>
        <v>0</v>
      </c>
      <c r="M5977" s="123"/>
      <c r="N5977" s="123"/>
      <c r="R5977" s="352">
        <f>L5977-[1]გადასახდელები!L5747</f>
        <v>0</v>
      </c>
    </row>
    <row r="5978" spans="2:18" ht="20.25" hidden="1" customHeight="1">
      <c r="B5978" s="36" t="str">
        <f t="shared" si="1758"/>
        <v>b</v>
      </c>
      <c r="C5978" s="42">
        <v>3</v>
      </c>
      <c r="D5978" s="42"/>
      <c r="F5978" s="29"/>
      <c r="G5978" s="51" t="s">
        <v>211</v>
      </c>
      <c r="H5978" s="120">
        <f>SUM(H5979:H5985)</f>
        <v>0</v>
      </c>
      <c r="I5978" s="118">
        <f t="shared" si="1757"/>
        <v>0</v>
      </c>
      <c r="J5978" s="121">
        <f>SUM(J5979:J5985)</f>
        <v>0</v>
      </c>
      <c r="K5978" s="121">
        <f>SUM(K5979:K5985)</f>
        <v>0</v>
      </c>
      <c r="L5978" s="118">
        <f t="shared" si="1759"/>
        <v>0</v>
      </c>
      <c r="M5978" s="121">
        <f>SUM(M5979:M5985)</f>
        <v>0</v>
      </c>
      <c r="N5978" s="121">
        <f>SUM(N5979:N5985)</f>
        <v>0</v>
      </c>
      <c r="O5978" s="82" t="s">
        <v>146</v>
      </c>
      <c r="R5978" s="352">
        <f>L5978-[1]გადასახდელები!L5748</f>
        <v>0</v>
      </c>
    </row>
    <row r="5979" spans="2:18" ht="20.25" hidden="1" customHeight="1">
      <c r="B5979" s="36" t="str">
        <f t="shared" si="1758"/>
        <v>b</v>
      </c>
      <c r="C5979" s="42">
        <v>4</v>
      </c>
      <c r="D5979" s="42"/>
      <c r="F5979" s="29"/>
      <c r="G5979" s="47" t="s">
        <v>363</v>
      </c>
      <c r="H5979" s="103"/>
      <c r="I5979" s="94">
        <f t="shared" si="1757"/>
        <v>0</v>
      </c>
      <c r="J5979" s="104"/>
      <c r="K5979" s="104"/>
      <c r="L5979" s="94">
        <f t="shared" si="1759"/>
        <v>0</v>
      </c>
      <c r="M5979" s="104"/>
      <c r="N5979" s="104"/>
      <c r="R5979" s="352">
        <f>L5979-[1]გადასახდელები!L5749</f>
        <v>0</v>
      </c>
    </row>
    <row r="5980" spans="2:18" ht="20.25" hidden="1" customHeight="1">
      <c r="B5980" s="36" t="str">
        <f t="shared" si="1758"/>
        <v>b</v>
      </c>
      <c r="C5980" s="42">
        <v>4</v>
      </c>
      <c r="D5980" s="42"/>
      <c r="F5980" s="29"/>
      <c r="G5980" s="47" t="s">
        <v>210</v>
      </c>
      <c r="H5980" s="103"/>
      <c r="I5980" s="94">
        <f t="shared" si="1757"/>
        <v>0</v>
      </c>
      <c r="J5980" s="104"/>
      <c r="K5980" s="104"/>
      <c r="L5980" s="94">
        <f t="shared" si="1759"/>
        <v>0</v>
      </c>
      <c r="M5980" s="104"/>
      <c r="N5980" s="104"/>
      <c r="R5980" s="352">
        <f>L5980-[1]გადასახდელები!L5750</f>
        <v>0</v>
      </c>
    </row>
    <row r="5981" spans="2:18" ht="20.25" hidden="1" customHeight="1">
      <c r="B5981" s="36" t="str">
        <f t="shared" si="1758"/>
        <v>b</v>
      </c>
      <c r="C5981" s="42">
        <v>4</v>
      </c>
      <c r="D5981" s="42"/>
      <c r="F5981" s="29"/>
      <c r="G5981" s="47" t="s">
        <v>357</v>
      </c>
      <c r="H5981" s="103"/>
      <c r="I5981" s="94">
        <f t="shared" si="1757"/>
        <v>0</v>
      </c>
      <c r="J5981" s="104"/>
      <c r="K5981" s="104"/>
      <c r="L5981" s="94">
        <f t="shared" si="1759"/>
        <v>0</v>
      </c>
      <c r="M5981" s="104"/>
      <c r="N5981" s="104"/>
      <c r="R5981" s="352">
        <f>L5981-[1]გადასახდელები!L5751</f>
        <v>0</v>
      </c>
    </row>
    <row r="5982" spans="2:18" ht="30.75" hidden="1" customHeight="1">
      <c r="B5982" s="36" t="str">
        <f t="shared" si="1758"/>
        <v>b</v>
      </c>
      <c r="C5982" s="42">
        <v>4</v>
      </c>
      <c r="D5982" s="42"/>
      <c r="F5982" s="29"/>
      <c r="G5982" s="47" t="s">
        <v>364</v>
      </c>
      <c r="H5982" s="103"/>
      <c r="I5982" s="94">
        <f t="shared" si="1757"/>
        <v>0</v>
      </c>
      <c r="J5982" s="104"/>
      <c r="K5982" s="104"/>
      <c r="L5982" s="94">
        <f t="shared" si="1759"/>
        <v>0</v>
      </c>
      <c r="M5982" s="104"/>
      <c r="N5982" s="104"/>
      <c r="R5982" s="352">
        <f>L5982-[1]გადასახდელები!L5752</f>
        <v>0</v>
      </c>
    </row>
    <row r="5983" spans="2:18" ht="20.25" hidden="1" customHeight="1">
      <c r="B5983" s="36" t="str">
        <f t="shared" si="1758"/>
        <v>b</v>
      </c>
      <c r="C5983" s="42">
        <v>4</v>
      </c>
      <c r="D5983" s="42"/>
      <c r="F5983" s="29"/>
      <c r="G5983" s="47" t="s">
        <v>366</v>
      </c>
      <c r="H5983" s="103"/>
      <c r="I5983" s="94">
        <f t="shared" si="1757"/>
        <v>0</v>
      </c>
      <c r="J5983" s="104"/>
      <c r="K5983" s="104"/>
      <c r="L5983" s="94">
        <f t="shared" si="1759"/>
        <v>0</v>
      </c>
      <c r="M5983" s="104"/>
      <c r="N5983" s="104"/>
      <c r="R5983" s="352">
        <f>L5983-[1]გადასახდელები!L5753</f>
        <v>0</v>
      </c>
    </row>
    <row r="5984" spans="2:18" ht="20.25" hidden="1" customHeight="1">
      <c r="B5984" s="36" t="str">
        <f t="shared" si="1758"/>
        <v>b</v>
      </c>
      <c r="C5984" s="42">
        <v>4</v>
      </c>
      <c r="D5984" s="42"/>
      <c r="F5984" s="29"/>
      <c r="G5984" s="47" t="s">
        <v>359</v>
      </c>
      <c r="H5984" s="103"/>
      <c r="I5984" s="94">
        <f t="shared" si="1757"/>
        <v>0</v>
      </c>
      <c r="J5984" s="104"/>
      <c r="K5984" s="104"/>
      <c r="L5984" s="94">
        <f t="shared" si="1759"/>
        <v>0</v>
      </c>
      <c r="M5984" s="104"/>
      <c r="N5984" s="104"/>
      <c r="R5984" s="352">
        <f>L5984-[1]გადასახდელები!L5754</f>
        <v>0</v>
      </c>
    </row>
    <row r="5985" spans="2:18" ht="21" hidden="1" customHeight="1" thickBot="1">
      <c r="B5985" s="36" t="str">
        <f t="shared" si="1758"/>
        <v>b</v>
      </c>
      <c r="C5985" s="42">
        <v>4</v>
      </c>
      <c r="D5985" s="42"/>
      <c r="F5985" s="29"/>
      <c r="G5985" s="47" t="s">
        <v>365</v>
      </c>
      <c r="H5985" s="103"/>
      <c r="I5985" s="94">
        <f t="shared" si="1757"/>
        <v>0</v>
      </c>
      <c r="J5985" s="104"/>
      <c r="K5985" s="104"/>
      <c r="L5985" s="94">
        <f t="shared" si="1759"/>
        <v>0</v>
      </c>
      <c r="M5985" s="104"/>
      <c r="N5985" s="104"/>
      <c r="R5985" s="352">
        <f>L5985-[1]გადასახდელები!L5755</f>
        <v>0</v>
      </c>
    </row>
    <row r="5986" spans="2:18" ht="63" customHeight="1" thickBot="1">
      <c r="B5986" s="36" t="str">
        <f t="shared" si="1758"/>
        <v>a</v>
      </c>
      <c r="C5986" s="42">
        <v>1</v>
      </c>
      <c r="D5986" s="42"/>
      <c r="E5986" s="24"/>
      <c r="F5986" s="32" t="s">
        <v>111</v>
      </c>
      <c r="G5986" s="61" t="s">
        <v>770</v>
      </c>
      <c r="H5986" s="79">
        <f>H5988+H6120+H6183+H6199</f>
        <v>1E-3</v>
      </c>
      <c r="I5986" s="80">
        <f t="shared" si="1757"/>
        <v>170.3</v>
      </c>
      <c r="J5986" s="81">
        <f>J5988+J6120+J6183+J6199</f>
        <v>0</v>
      </c>
      <c r="K5986" s="81">
        <f>K5988+K6120+K6183+K6199</f>
        <v>170.3</v>
      </c>
      <c r="L5986" s="80">
        <f t="shared" si="1759"/>
        <v>0</v>
      </c>
      <c r="M5986" s="81">
        <f>M5988+M6120+M6183+M6199</f>
        <v>0</v>
      </c>
      <c r="N5986" s="81">
        <f>N5988+N6120+N6183+N6199</f>
        <v>0</v>
      </c>
      <c r="O5986" s="82" t="s">
        <v>146</v>
      </c>
      <c r="P5986" s="43">
        <v>1</v>
      </c>
      <c r="R5986" s="352">
        <f>L5986-[1]გადასახდელები!L5756</f>
        <v>-226.5</v>
      </c>
    </row>
    <row r="5987" spans="2:18" ht="21" hidden="1" customHeight="1" thickTop="1">
      <c r="B5987" s="36" t="str">
        <f t="shared" si="1758"/>
        <v>b</v>
      </c>
      <c r="C5987" s="42">
        <v>2</v>
      </c>
      <c r="D5987" s="42"/>
      <c r="F5987" s="26"/>
      <c r="G5987" s="46" t="s">
        <v>162</v>
      </c>
      <c r="H5987" s="83"/>
      <c r="I5987" s="84">
        <f t="shared" si="1757"/>
        <v>0</v>
      </c>
      <c r="J5987" s="85"/>
      <c r="K5987" s="85"/>
      <c r="L5987" s="84">
        <f t="shared" si="1759"/>
        <v>0</v>
      </c>
      <c r="M5987" s="85"/>
      <c r="N5987" s="85"/>
      <c r="R5987" s="352">
        <f>L5987-[1]გადასახდელები!L5757</f>
        <v>0</v>
      </c>
    </row>
    <row r="5988" spans="2:18" ht="20.25" hidden="1" customHeight="1">
      <c r="B5988" s="36" t="str">
        <f t="shared" si="1758"/>
        <v>b</v>
      </c>
      <c r="C5988" s="42">
        <v>2</v>
      </c>
      <c r="D5988" s="42"/>
      <c r="E5988" s="24">
        <v>7066</v>
      </c>
      <c r="F5988" s="341" t="s">
        <v>524</v>
      </c>
      <c r="G5988" s="58" t="s">
        <v>163</v>
      </c>
      <c r="H5988" s="86">
        <f>H5989+H6000+H6068+H6076+H6077+H6087+H6097</f>
        <v>0</v>
      </c>
      <c r="I5988" s="87">
        <f t="shared" si="1757"/>
        <v>0</v>
      </c>
      <c r="J5988" s="88">
        <f>J5989+J6000+J6068+J6076+J6077+J6087+J6097+J6067</f>
        <v>0</v>
      </c>
      <c r="K5988" s="88">
        <f>K5989+K6000+K6068+K6076+K6077+K6087+K6097</f>
        <v>0</v>
      </c>
      <c r="L5988" s="87">
        <f t="shared" si="1759"/>
        <v>0</v>
      </c>
      <c r="M5988" s="88">
        <f>M5989+M6000+M6068+M6076+M6077+M6087+M6097+M6067</f>
        <v>0</v>
      </c>
      <c r="N5988" s="88">
        <f>N5989+N6000+N6068+N6076+N6077+N6087+N6097</f>
        <v>0</v>
      </c>
      <c r="O5988" s="82" t="s">
        <v>146</v>
      </c>
      <c r="R5988" s="352">
        <f>L5988-[1]გადასახდელები!L5758</f>
        <v>-226.5</v>
      </c>
    </row>
    <row r="5989" spans="2:18" ht="20.25" hidden="1" customHeight="1">
      <c r="B5989" s="36" t="str">
        <f t="shared" si="1758"/>
        <v>b</v>
      </c>
      <c r="C5989" s="42">
        <v>31</v>
      </c>
      <c r="D5989" s="42"/>
      <c r="F5989" s="341" t="s">
        <v>525</v>
      </c>
      <c r="G5989" s="57" t="s">
        <v>164</v>
      </c>
      <c r="H5989" s="89">
        <f>H5990+H5999</f>
        <v>0</v>
      </c>
      <c r="I5989" s="90">
        <f t="shared" ref="I5989:I6052" si="1760">J5989+K5989</f>
        <v>0</v>
      </c>
      <c r="J5989" s="92">
        <f>J5990+J5999</f>
        <v>0</v>
      </c>
      <c r="K5989" s="92">
        <f>K5990+K5999</f>
        <v>0</v>
      </c>
      <c r="L5989" s="90">
        <f t="shared" si="1759"/>
        <v>0</v>
      </c>
      <c r="M5989" s="92">
        <f>M5990+M5999</f>
        <v>0</v>
      </c>
      <c r="N5989" s="92">
        <f>N5990+N5999</f>
        <v>0</v>
      </c>
      <c r="O5989" s="82" t="s">
        <v>146</v>
      </c>
      <c r="R5989" s="352">
        <f>L5989-[1]გადასახდელები!L5759</f>
        <v>0</v>
      </c>
    </row>
    <row r="5990" spans="2:18" ht="20.25" hidden="1" customHeight="1">
      <c r="B5990" s="36" t="str">
        <f t="shared" si="1758"/>
        <v>b</v>
      </c>
      <c r="C5990" s="42">
        <v>4</v>
      </c>
      <c r="D5990" s="42"/>
      <c r="F5990" s="341" t="s">
        <v>526</v>
      </c>
      <c r="G5990" s="47" t="s">
        <v>165</v>
      </c>
      <c r="H5990" s="93">
        <f>H5991+H5998</f>
        <v>0</v>
      </c>
      <c r="I5990" s="94">
        <f t="shared" si="1760"/>
        <v>0</v>
      </c>
      <c r="J5990" s="95">
        <f>J5991+J5998</f>
        <v>0</v>
      </c>
      <c r="K5990" s="95">
        <f>K5991+K5998</f>
        <v>0</v>
      </c>
      <c r="L5990" s="94">
        <f t="shared" si="1759"/>
        <v>0</v>
      </c>
      <c r="M5990" s="95">
        <f>M5991+M5998</f>
        <v>0</v>
      </c>
      <c r="N5990" s="95">
        <f>N5991+N5998</f>
        <v>0</v>
      </c>
      <c r="O5990" s="82" t="s">
        <v>146</v>
      </c>
      <c r="R5990" s="352">
        <f>L5990-[1]გადასახდელები!L5760</f>
        <v>0</v>
      </c>
    </row>
    <row r="5991" spans="2:18" ht="20.25" hidden="1" customHeight="1">
      <c r="B5991" s="36" t="str">
        <f t="shared" si="1758"/>
        <v>b</v>
      </c>
      <c r="C5991" s="42">
        <v>5</v>
      </c>
      <c r="D5991" s="42"/>
      <c r="F5991" s="342" t="s">
        <v>527</v>
      </c>
      <c r="G5991" s="48" t="s">
        <v>166</v>
      </c>
      <c r="H5991" s="96">
        <f>SUM(H5992:H5997)</f>
        <v>0</v>
      </c>
      <c r="I5991" s="97">
        <f t="shared" si="1760"/>
        <v>0</v>
      </c>
      <c r="J5991" s="98">
        <f>SUM(J5992:J5997)</f>
        <v>0</v>
      </c>
      <c r="K5991" s="98">
        <f>SUM(K5992:K5997)</f>
        <v>0</v>
      </c>
      <c r="L5991" s="97">
        <f t="shared" si="1759"/>
        <v>0</v>
      </c>
      <c r="M5991" s="98">
        <f>SUM(M5992:M5997)</f>
        <v>0</v>
      </c>
      <c r="N5991" s="98">
        <f>SUM(N5992:N5997)</f>
        <v>0</v>
      </c>
      <c r="O5991" s="82" t="s">
        <v>146</v>
      </c>
      <c r="R5991" s="352">
        <f>L5991-[1]გადასახდელები!L5761</f>
        <v>0</v>
      </c>
    </row>
    <row r="5992" spans="2:18" ht="20.25" hidden="1" customHeight="1">
      <c r="B5992" s="36" t="str">
        <f t="shared" si="1758"/>
        <v>b</v>
      </c>
      <c r="C5992" s="42">
        <v>6</v>
      </c>
      <c r="D5992" s="42"/>
      <c r="F5992" s="343" t="s">
        <v>528</v>
      </c>
      <c r="G5992" s="45" t="s">
        <v>167</v>
      </c>
      <c r="H5992" s="99"/>
      <c r="I5992" s="91">
        <f t="shared" si="1760"/>
        <v>0</v>
      </c>
      <c r="J5992" s="100"/>
      <c r="K5992" s="100"/>
      <c r="L5992" s="91">
        <f t="shared" si="1759"/>
        <v>0</v>
      </c>
      <c r="M5992" s="100"/>
      <c r="N5992" s="100"/>
      <c r="R5992" s="352">
        <f>L5992-[1]გადასახდელები!L5762</f>
        <v>0</v>
      </c>
    </row>
    <row r="5993" spans="2:18" ht="20.25" hidden="1" customHeight="1">
      <c r="B5993" s="36" t="str">
        <f t="shared" si="1758"/>
        <v>b</v>
      </c>
      <c r="C5993" s="42">
        <v>6</v>
      </c>
      <c r="D5993" s="42"/>
      <c r="F5993" s="343" t="s">
        <v>592</v>
      </c>
      <c r="G5993" s="45" t="s">
        <v>168</v>
      </c>
      <c r="H5993" s="99"/>
      <c r="I5993" s="91">
        <f t="shared" si="1760"/>
        <v>0</v>
      </c>
      <c r="J5993" s="100"/>
      <c r="K5993" s="100"/>
      <c r="L5993" s="91">
        <f t="shared" si="1759"/>
        <v>0</v>
      </c>
      <c r="M5993" s="100"/>
      <c r="N5993" s="100"/>
      <c r="R5993" s="352">
        <f>L5993-[1]გადასახდელები!L5763</f>
        <v>0</v>
      </c>
    </row>
    <row r="5994" spans="2:18" ht="20.25" hidden="1" customHeight="1">
      <c r="B5994" s="36" t="str">
        <f t="shared" si="1758"/>
        <v>b</v>
      </c>
      <c r="C5994" s="42">
        <v>6</v>
      </c>
      <c r="D5994" s="42"/>
      <c r="F5994" s="343" t="s">
        <v>529</v>
      </c>
      <c r="G5994" s="45" t="s">
        <v>169</v>
      </c>
      <c r="H5994" s="99"/>
      <c r="I5994" s="91">
        <f t="shared" si="1760"/>
        <v>0</v>
      </c>
      <c r="J5994" s="100"/>
      <c r="K5994" s="100"/>
      <c r="L5994" s="91">
        <f t="shared" si="1759"/>
        <v>0</v>
      </c>
      <c r="M5994" s="100"/>
      <c r="N5994" s="100"/>
      <c r="R5994" s="352">
        <f>L5994-[1]გადასახდელები!L5764</f>
        <v>0</v>
      </c>
    </row>
    <row r="5995" spans="2:18" ht="20.25" hidden="1" customHeight="1">
      <c r="B5995" s="36" t="str">
        <f t="shared" si="1758"/>
        <v>b</v>
      </c>
      <c r="C5995" s="42">
        <v>6</v>
      </c>
      <c r="D5995" s="42"/>
      <c r="F5995" s="343" t="s">
        <v>593</v>
      </c>
      <c r="G5995" s="45" t="s">
        <v>170</v>
      </c>
      <c r="H5995" s="99"/>
      <c r="I5995" s="91">
        <f t="shared" si="1760"/>
        <v>0</v>
      </c>
      <c r="J5995" s="100"/>
      <c r="K5995" s="100"/>
      <c r="L5995" s="91">
        <f t="shared" si="1759"/>
        <v>0</v>
      </c>
      <c r="M5995" s="100"/>
      <c r="N5995" s="100"/>
      <c r="R5995" s="352">
        <f>L5995-[1]გადასახდელები!L5765</f>
        <v>0</v>
      </c>
    </row>
    <row r="5996" spans="2:18" ht="20.25" hidden="1" customHeight="1">
      <c r="B5996" s="36" t="str">
        <f t="shared" si="1758"/>
        <v>b</v>
      </c>
      <c r="C5996" s="42">
        <v>6</v>
      </c>
      <c r="D5996" s="42"/>
      <c r="F5996" s="343" t="s">
        <v>594</v>
      </c>
      <c r="G5996" s="45" t="s">
        <v>171</v>
      </c>
      <c r="H5996" s="99"/>
      <c r="I5996" s="91">
        <f t="shared" si="1760"/>
        <v>0</v>
      </c>
      <c r="J5996" s="100"/>
      <c r="K5996" s="100"/>
      <c r="L5996" s="91">
        <f t="shared" si="1759"/>
        <v>0</v>
      </c>
      <c r="M5996" s="100"/>
      <c r="N5996" s="100"/>
      <c r="R5996" s="352">
        <f>L5996-[1]გადასახდელები!L5766</f>
        <v>0</v>
      </c>
    </row>
    <row r="5997" spans="2:18" ht="20.25" hidden="1" customHeight="1">
      <c r="B5997" s="36" t="str">
        <f t="shared" ref="B5997:B6060" si="1761">IF(H5997+I5997+L5997&gt;0,"a","b")</f>
        <v>b</v>
      </c>
      <c r="C5997" s="42">
        <v>6</v>
      </c>
      <c r="D5997" s="42"/>
      <c r="F5997" s="343" t="s">
        <v>595</v>
      </c>
      <c r="G5997" s="45" t="s">
        <v>172</v>
      </c>
      <c r="H5997" s="99"/>
      <c r="I5997" s="91">
        <f t="shared" si="1760"/>
        <v>0</v>
      </c>
      <c r="J5997" s="100"/>
      <c r="K5997" s="100"/>
      <c r="L5997" s="91">
        <f t="shared" si="1759"/>
        <v>0</v>
      </c>
      <c r="M5997" s="100"/>
      <c r="N5997" s="100"/>
      <c r="R5997" s="352">
        <f>L5997-[1]გადასახდელები!L5767</f>
        <v>0</v>
      </c>
    </row>
    <row r="5998" spans="2:18" ht="20.25" hidden="1" customHeight="1">
      <c r="B5998" s="36" t="str">
        <f t="shared" si="1761"/>
        <v>b</v>
      </c>
      <c r="C5998" s="42">
        <v>5</v>
      </c>
      <c r="D5998" s="42"/>
      <c r="F5998" s="343" t="s">
        <v>596</v>
      </c>
      <c r="G5998" s="48" t="s">
        <v>173</v>
      </c>
      <c r="H5998" s="101"/>
      <c r="I5998" s="97">
        <f t="shared" si="1760"/>
        <v>0</v>
      </c>
      <c r="J5998" s="102"/>
      <c r="K5998" s="102"/>
      <c r="L5998" s="97">
        <f t="shared" si="1759"/>
        <v>0</v>
      </c>
      <c r="M5998" s="102"/>
      <c r="N5998" s="102"/>
      <c r="R5998" s="352">
        <f>L5998-[1]გადასახდელები!L5768</f>
        <v>0</v>
      </c>
    </row>
    <row r="5999" spans="2:18" ht="20.25" hidden="1" customHeight="1">
      <c r="B5999" s="36" t="str">
        <f t="shared" si="1761"/>
        <v>b</v>
      </c>
      <c r="C5999" s="42">
        <v>4</v>
      </c>
      <c r="D5999" s="42"/>
      <c r="F5999" s="343" t="s">
        <v>597</v>
      </c>
      <c r="G5999" s="47" t="s">
        <v>174</v>
      </c>
      <c r="H5999" s="103"/>
      <c r="I5999" s="94">
        <f t="shared" si="1760"/>
        <v>0</v>
      </c>
      <c r="J5999" s="104"/>
      <c r="K5999" s="104"/>
      <c r="L5999" s="94">
        <f t="shared" si="1759"/>
        <v>0</v>
      </c>
      <c r="M5999" s="104"/>
      <c r="N5999" s="104"/>
      <c r="R5999" s="352">
        <f>L5999-[1]გადასახდელები!L5769</f>
        <v>0</v>
      </c>
    </row>
    <row r="6000" spans="2:18" ht="20.25" hidden="1" customHeight="1">
      <c r="B6000" s="36" t="str">
        <f t="shared" si="1761"/>
        <v>b</v>
      </c>
      <c r="C6000" s="42">
        <v>3</v>
      </c>
      <c r="D6000" s="42"/>
      <c r="F6000" s="342" t="s">
        <v>530</v>
      </c>
      <c r="G6000" s="57" t="s">
        <v>175</v>
      </c>
      <c r="H6000" s="89">
        <f>H6001+H6002+H6005+H6041+H6042+H6043+H6044+H6045+H6052+H6053</f>
        <v>0</v>
      </c>
      <c r="I6000" s="90">
        <f t="shared" si="1760"/>
        <v>0</v>
      </c>
      <c r="J6000" s="92">
        <f>J6001+J6002+J6005+J6041+J6042+J6043+J6044+J6045+J6052+J6053</f>
        <v>0</v>
      </c>
      <c r="K6000" s="92">
        <f>K6001+K6002+K6005+K6041+K6042+K6043+K6044+K6045+K6052+K6053</f>
        <v>0</v>
      </c>
      <c r="L6000" s="90">
        <f t="shared" si="1759"/>
        <v>0</v>
      </c>
      <c r="M6000" s="92">
        <f>M6001+M6002+M6005+M6041+M6042+M6043+M6044+M6045+M6052+M6053</f>
        <v>0</v>
      </c>
      <c r="N6000" s="92">
        <f>N6001+N6002+N6005+N6041+N6042+N6043+N6044+N6045+N6052+N6053</f>
        <v>0</v>
      </c>
      <c r="O6000" s="82" t="s">
        <v>146</v>
      </c>
      <c r="R6000" s="352">
        <f>L6000-[1]გადასახდელები!L5770</f>
        <v>0</v>
      </c>
    </row>
    <row r="6001" spans="2:18" ht="20.25" hidden="1" customHeight="1">
      <c r="B6001" s="36" t="str">
        <f t="shared" si="1761"/>
        <v>b</v>
      </c>
      <c r="C6001" s="42">
        <v>4</v>
      </c>
      <c r="D6001" s="42"/>
      <c r="F6001" s="343" t="s">
        <v>531</v>
      </c>
      <c r="G6001" s="47" t="s">
        <v>176</v>
      </c>
      <c r="H6001" s="103"/>
      <c r="I6001" s="94">
        <f t="shared" si="1760"/>
        <v>0</v>
      </c>
      <c r="J6001" s="104"/>
      <c r="K6001" s="104"/>
      <c r="L6001" s="94">
        <f t="shared" si="1759"/>
        <v>0</v>
      </c>
      <c r="M6001" s="104"/>
      <c r="N6001" s="104"/>
      <c r="R6001" s="352">
        <f>L6001-[1]გადასახდელები!L5771</f>
        <v>0</v>
      </c>
    </row>
    <row r="6002" spans="2:18" ht="20.25" hidden="1" customHeight="1">
      <c r="B6002" s="36" t="str">
        <f t="shared" si="1761"/>
        <v>b</v>
      </c>
      <c r="C6002" s="42">
        <v>4</v>
      </c>
      <c r="D6002" s="42"/>
      <c r="F6002" s="342" t="s">
        <v>532</v>
      </c>
      <c r="G6002" s="47" t="s">
        <v>177</v>
      </c>
      <c r="H6002" s="93">
        <f>SUM(H6003:H6004)</f>
        <v>0</v>
      </c>
      <c r="I6002" s="94">
        <f t="shared" si="1760"/>
        <v>0</v>
      </c>
      <c r="J6002" s="95">
        <f>SUM(J6003:J6004)</f>
        <v>0</v>
      </c>
      <c r="K6002" s="95">
        <f>SUM(K6003:K6004)</f>
        <v>0</v>
      </c>
      <c r="L6002" s="94">
        <f t="shared" si="1759"/>
        <v>0</v>
      </c>
      <c r="M6002" s="95">
        <f>SUM(M6003:M6004)</f>
        <v>0</v>
      </c>
      <c r="N6002" s="95">
        <f>SUM(N6003:N6004)</f>
        <v>0</v>
      </c>
      <c r="O6002" s="82" t="s">
        <v>146</v>
      </c>
      <c r="R6002" s="352">
        <f>L6002-[1]გადასახდელები!L5772</f>
        <v>0</v>
      </c>
    </row>
    <row r="6003" spans="2:18" ht="20.25" hidden="1" customHeight="1">
      <c r="B6003" s="36" t="str">
        <f t="shared" si="1761"/>
        <v>b</v>
      </c>
      <c r="C6003" s="42">
        <v>5</v>
      </c>
      <c r="D6003" s="42"/>
      <c r="F6003" s="343" t="s">
        <v>533</v>
      </c>
      <c r="G6003" s="48" t="s">
        <v>178</v>
      </c>
      <c r="H6003" s="101"/>
      <c r="I6003" s="97">
        <f t="shared" si="1760"/>
        <v>0</v>
      </c>
      <c r="J6003" s="102"/>
      <c r="K6003" s="102"/>
      <c r="L6003" s="97">
        <f t="shared" si="1759"/>
        <v>0</v>
      </c>
      <c r="M6003" s="102"/>
      <c r="N6003" s="102"/>
      <c r="R6003" s="352">
        <f>L6003-[1]გადასახდელები!L5773</f>
        <v>0</v>
      </c>
    </row>
    <row r="6004" spans="2:18" ht="20.25" hidden="1" customHeight="1">
      <c r="B6004" s="36" t="str">
        <f t="shared" si="1761"/>
        <v>b</v>
      </c>
      <c r="C6004" s="42">
        <v>5</v>
      </c>
      <c r="D6004" s="42"/>
      <c r="F6004" s="343" t="s">
        <v>598</v>
      </c>
      <c r="G6004" s="48" t="s">
        <v>179</v>
      </c>
      <c r="H6004" s="101"/>
      <c r="I6004" s="97">
        <f t="shared" si="1760"/>
        <v>0</v>
      </c>
      <c r="J6004" s="102"/>
      <c r="K6004" s="102"/>
      <c r="L6004" s="97">
        <f t="shared" si="1759"/>
        <v>0</v>
      </c>
      <c r="M6004" s="102"/>
      <c r="N6004" s="102"/>
      <c r="R6004" s="352">
        <f>L6004-[1]გადასახდელები!L5774</f>
        <v>0</v>
      </c>
    </row>
    <row r="6005" spans="2:18" ht="20.25" hidden="1" customHeight="1">
      <c r="B6005" s="36" t="str">
        <f t="shared" si="1761"/>
        <v>b</v>
      </c>
      <c r="C6005" s="42">
        <v>4</v>
      </c>
      <c r="D6005" s="42"/>
      <c r="F6005" s="342" t="s">
        <v>534</v>
      </c>
      <c r="G6005" s="47" t="s">
        <v>180</v>
      </c>
      <c r="H6005" s="93">
        <f>H6006+H6007+H6008+H6009+H6021+H6025+H6026+H6027+H6028+H6029+H6030+H6031+H6039+H6040</f>
        <v>0</v>
      </c>
      <c r="I6005" s="94">
        <f t="shared" si="1760"/>
        <v>0</v>
      </c>
      <c r="J6005" s="95">
        <f>J6006+J6007+J6008+J6009+J6021+J6025+J6026+J6027+J6028+J6029+J6030+J6031+J6039+J6040</f>
        <v>0</v>
      </c>
      <c r="K6005" s="95">
        <f>K6006+K6007+K6008+K6009+K6021+K6025+K6026+K6027+K6028+K6029+K6030+K6031+K6039+K6040</f>
        <v>0</v>
      </c>
      <c r="L6005" s="94">
        <f t="shared" si="1759"/>
        <v>0</v>
      </c>
      <c r="M6005" s="95">
        <f>M6006+M6007+M6008+M6009+M6021+M6025+M6026+M6027+M6028+M6029+M6030+M6031+M6039+M6040</f>
        <v>0</v>
      </c>
      <c r="N6005" s="95">
        <f>N6006+N6007+N6008+N6009+N6021+N6025+N6026+N6027+N6028+N6029+N6030+N6031+N6039+N6040</f>
        <v>0</v>
      </c>
      <c r="O6005" s="82" t="s">
        <v>146</v>
      </c>
      <c r="R6005" s="352">
        <f>L6005-[1]გადასახდელები!L5775</f>
        <v>0</v>
      </c>
    </row>
    <row r="6006" spans="2:18" ht="42.75" hidden="1" customHeight="1">
      <c r="B6006" s="36" t="str">
        <f t="shared" si="1761"/>
        <v>b</v>
      </c>
      <c r="C6006" s="42">
        <v>5</v>
      </c>
      <c r="D6006" s="42"/>
      <c r="F6006" s="343" t="s">
        <v>535</v>
      </c>
      <c r="G6006" s="48" t="s">
        <v>229</v>
      </c>
      <c r="H6006" s="101"/>
      <c r="I6006" s="97">
        <f t="shared" si="1760"/>
        <v>0</v>
      </c>
      <c r="J6006" s="102"/>
      <c r="K6006" s="102"/>
      <c r="L6006" s="97">
        <f t="shared" si="1759"/>
        <v>0</v>
      </c>
      <c r="M6006" s="102"/>
      <c r="N6006" s="102"/>
      <c r="R6006" s="352">
        <f>L6006-[1]გადასახდელები!L5776</f>
        <v>0</v>
      </c>
    </row>
    <row r="6007" spans="2:18" ht="30.75" hidden="1" customHeight="1">
      <c r="B6007" s="36" t="str">
        <f t="shared" si="1761"/>
        <v>b</v>
      </c>
      <c r="C6007" s="42">
        <v>5</v>
      </c>
      <c r="D6007" s="42"/>
      <c r="F6007" s="343" t="s">
        <v>599</v>
      </c>
      <c r="G6007" s="49" t="s">
        <v>196</v>
      </c>
      <c r="H6007" s="101"/>
      <c r="I6007" s="97">
        <f t="shared" si="1760"/>
        <v>0</v>
      </c>
      <c r="J6007" s="102"/>
      <c r="K6007" s="102"/>
      <c r="L6007" s="97">
        <f t="shared" si="1759"/>
        <v>0</v>
      </c>
      <c r="M6007" s="102"/>
      <c r="N6007" s="102"/>
      <c r="R6007" s="352">
        <f>L6007-[1]გადასახდელები!L5777</f>
        <v>0</v>
      </c>
    </row>
    <row r="6008" spans="2:18" ht="60.75" hidden="1" customHeight="1">
      <c r="B6008" s="36" t="str">
        <f t="shared" si="1761"/>
        <v>b</v>
      </c>
      <c r="C6008" s="42">
        <v>5</v>
      </c>
      <c r="D6008" s="42"/>
      <c r="F6008" s="343" t="s">
        <v>536</v>
      </c>
      <c r="G6008" s="49" t="s">
        <v>230</v>
      </c>
      <c r="H6008" s="101"/>
      <c r="I6008" s="97">
        <f t="shared" si="1760"/>
        <v>0</v>
      </c>
      <c r="J6008" s="102"/>
      <c r="K6008" s="102"/>
      <c r="L6008" s="97">
        <f t="shared" si="1759"/>
        <v>0</v>
      </c>
      <c r="M6008" s="102"/>
      <c r="N6008" s="102"/>
      <c r="R6008" s="352">
        <f>L6008-[1]გადასახდელები!L5778</f>
        <v>0</v>
      </c>
    </row>
    <row r="6009" spans="2:18" ht="30.75" hidden="1" customHeight="1">
      <c r="B6009" s="36" t="str">
        <f t="shared" si="1761"/>
        <v>b</v>
      </c>
      <c r="C6009" s="42">
        <v>5</v>
      </c>
      <c r="D6009" s="42"/>
      <c r="F6009" s="342" t="s">
        <v>537</v>
      </c>
      <c r="G6009" s="48" t="s">
        <v>195</v>
      </c>
      <c r="H6009" s="96">
        <f>SUM(H6010:H6020)</f>
        <v>0</v>
      </c>
      <c r="I6009" s="97">
        <f t="shared" si="1760"/>
        <v>0</v>
      </c>
      <c r="J6009" s="98">
        <f>SUM(J6010:J6020)</f>
        <v>0</v>
      </c>
      <c r="K6009" s="98">
        <f>SUM(K6010:K6020)</f>
        <v>0</v>
      </c>
      <c r="L6009" s="97">
        <f t="shared" si="1759"/>
        <v>0</v>
      </c>
      <c r="M6009" s="98">
        <f>SUM(M6010:M6020)</f>
        <v>0</v>
      </c>
      <c r="N6009" s="98">
        <f>SUM(N6010:N6020)</f>
        <v>0</v>
      </c>
      <c r="O6009" s="82" t="s">
        <v>146</v>
      </c>
      <c r="R6009" s="352">
        <f>L6009-[1]გადასახდელები!L5779</f>
        <v>0</v>
      </c>
    </row>
    <row r="6010" spans="2:18" ht="20.25" hidden="1" customHeight="1">
      <c r="B6010" s="36" t="str">
        <f t="shared" si="1761"/>
        <v>b</v>
      </c>
      <c r="C6010" s="42">
        <v>6</v>
      </c>
      <c r="D6010" s="42"/>
      <c r="F6010" s="343" t="s">
        <v>600</v>
      </c>
      <c r="G6010" s="45" t="s">
        <v>181</v>
      </c>
      <c r="H6010" s="106"/>
      <c r="I6010" s="105">
        <f t="shared" si="1760"/>
        <v>0</v>
      </c>
      <c r="J6010" s="107"/>
      <c r="K6010" s="107"/>
      <c r="L6010" s="105">
        <f t="shared" si="1759"/>
        <v>0</v>
      </c>
      <c r="M6010" s="107"/>
      <c r="N6010" s="107"/>
      <c r="R6010" s="352">
        <f>L6010-[1]გადასახდელები!L5780</f>
        <v>0</v>
      </c>
    </row>
    <row r="6011" spans="2:18" ht="20.25" hidden="1" customHeight="1">
      <c r="B6011" s="36" t="str">
        <f t="shared" si="1761"/>
        <v>b</v>
      </c>
      <c r="C6011" s="42">
        <v>6</v>
      </c>
      <c r="D6011" s="42"/>
      <c r="F6011" s="343" t="s">
        <v>601</v>
      </c>
      <c r="G6011" s="45" t="s">
        <v>182</v>
      </c>
      <c r="H6011" s="106"/>
      <c r="I6011" s="105">
        <f t="shared" si="1760"/>
        <v>0</v>
      </c>
      <c r="J6011" s="107"/>
      <c r="K6011" s="107"/>
      <c r="L6011" s="105">
        <f t="shared" si="1759"/>
        <v>0</v>
      </c>
      <c r="M6011" s="107"/>
      <c r="N6011" s="107"/>
      <c r="R6011" s="352">
        <f>L6011-[1]გადასახდელები!L5781</f>
        <v>0</v>
      </c>
    </row>
    <row r="6012" spans="2:18" ht="20.25" hidden="1" customHeight="1">
      <c r="B6012" s="36" t="str">
        <f t="shared" si="1761"/>
        <v>b</v>
      </c>
      <c r="C6012" s="42">
        <v>6</v>
      </c>
      <c r="D6012" s="42"/>
      <c r="F6012" s="343" t="s">
        <v>602</v>
      </c>
      <c r="G6012" s="45" t="s">
        <v>183</v>
      </c>
      <c r="H6012" s="106"/>
      <c r="I6012" s="105">
        <f t="shared" si="1760"/>
        <v>0</v>
      </c>
      <c r="J6012" s="107"/>
      <c r="K6012" s="107"/>
      <c r="L6012" s="105">
        <f t="shared" si="1759"/>
        <v>0</v>
      </c>
      <c r="M6012" s="107"/>
      <c r="N6012" s="107"/>
      <c r="R6012" s="352">
        <f>L6012-[1]გადასახდელები!L5782</f>
        <v>0</v>
      </c>
    </row>
    <row r="6013" spans="2:18" ht="20.25" hidden="1" customHeight="1">
      <c r="B6013" s="36" t="str">
        <f t="shared" si="1761"/>
        <v>b</v>
      </c>
      <c r="C6013" s="42">
        <v>6</v>
      </c>
      <c r="D6013" s="42"/>
      <c r="F6013" s="343" t="s">
        <v>603</v>
      </c>
      <c r="G6013" s="45" t="s">
        <v>184</v>
      </c>
      <c r="H6013" s="106"/>
      <c r="I6013" s="105">
        <f t="shared" si="1760"/>
        <v>0</v>
      </c>
      <c r="J6013" s="107"/>
      <c r="K6013" s="107"/>
      <c r="L6013" s="105">
        <f t="shared" si="1759"/>
        <v>0</v>
      </c>
      <c r="M6013" s="107"/>
      <c r="N6013" s="107"/>
      <c r="R6013" s="352">
        <f>L6013-[1]გადასახდელები!L5783</f>
        <v>0</v>
      </c>
    </row>
    <row r="6014" spans="2:18" ht="20.25" hidden="1" customHeight="1">
      <c r="B6014" s="36" t="str">
        <f t="shared" si="1761"/>
        <v>b</v>
      </c>
      <c r="C6014" s="42">
        <v>6</v>
      </c>
      <c r="D6014" s="42"/>
      <c r="F6014" s="343" t="s">
        <v>538</v>
      </c>
      <c r="G6014" s="45" t="s">
        <v>185</v>
      </c>
      <c r="H6014" s="106"/>
      <c r="I6014" s="105">
        <f t="shared" si="1760"/>
        <v>0</v>
      </c>
      <c r="J6014" s="107"/>
      <c r="K6014" s="107"/>
      <c r="L6014" s="105">
        <f t="shared" si="1759"/>
        <v>0</v>
      </c>
      <c r="M6014" s="107"/>
      <c r="N6014" s="107"/>
      <c r="R6014" s="352">
        <f>L6014-[1]გადასახდელები!L5784</f>
        <v>0</v>
      </c>
    </row>
    <row r="6015" spans="2:18" ht="20.25" hidden="1" customHeight="1">
      <c r="B6015" s="36" t="str">
        <f t="shared" si="1761"/>
        <v>b</v>
      </c>
      <c r="C6015" s="42">
        <v>6</v>
      </c>
      <c r="D6015" s="42"/>
      <c r="F6015" s="343" t="s">
        <v>604</v>
      </c>
      <c r="G6015" s="45" t="s">
        <v>186</v>
      </c>
      <c r="H6015" s="106"/>
      <c r="I6015" s="105">
        <f t="shared" si="1760"/>
        <v>0</v>
      </c>
      <c r="J6015" s="107"/>
      <c r="K6015" s="107"/>
      <c r="L6015" s="105">
        <f t="shared" si="1759"/>
        <v>0</v>
      </c>
      <c r="M6015" s="107"/>
      <c r="N6015" s="107"/>
      <c r="R6015" s="352">
        <f>L6015-[1]გადასახდელები!L5785</f>
        <v>0</v>
      </c>
    </row>
    <row r="6016" spans="2:18" ht="20.25" hidden="1" customHeight="1">
      <c r="B6016" s="36" t="str">
        <f t="shared" si="1761"/>
        <v>b</v>
      </c>
      <c r="C6016" s="42">
        <v>6</v>
      </c>
      <c r="D6016" s="42"/>
      <c r="F6016" s="343" t="s">
        <v>605</v>
      </c>
      <c r="G6016" s="45" t="s">
        <v>187</v>
      </c>
      <c r="H6016" s="106"/>
      <c r="I6016" s="105">
        <f t="shared" si="1760"/>
        <v>0</v>
      </c>
      <c r="J6016" s="107"/>
      <c r="K6016" s="107"/>
      <c r="L6016" s="105">
        <f t="shared" si="1759"/>
        <v>0</v>
      </c>
      <c r="M6016" s="107"/>
      <c r="N6016" s="107"/>
      <c r="R6016" s="352">
        <f>L6016-[1]გადასახდელები!L5786</f>
        <v>0</v>
      </c>
    </row>
    <row r="6017" spans="2:18" ht="20.25" hidden="1" customHeight="1">
      <c r="B6017" s="36" t="str">
        <f t="shared" si="1761"/>
        <v>b</v>
      </c>
      <c r="C6017" s="42">
        <v>6</v>
      </c>
      <c r="D6017" s="42"/>
      <c r="F6017" s="343" t="s">
        <v>606</v>
      </c>
      <c r="G6017" s="45" t="s">
        <v>188</v>
      </c>
      <c r="H6017" s="106"/>
      <c r="I6017" s="105">
        <f t="shared" si="1760"/>
        <v>0</v>
      </c>
      <c r="J6017" s="107"/>
      <c r="K6017" s="107"/>
      <c r="L6017" s="105">
        <f t="shared" si="1759"/>
        <v>0</v>
      </c>
      <c r="M6017" s="107"/>
      <c r="N6017" s="107"/>
      <c r="R6017" s="352">
        <f>L6017-[1]გადასახდელები!L5787</f>
        <v>0</v>
      </c>
    </row>
    <row r="6018" spans="2:18" ht="20.25" hidden="1" customHeight="1">
      <c r="B6018" s="36" t="str">
        <f t="shared" si="1761"/>
        <v>b</v>
      </c>
      <c r="C6018" s="42">
        <v>6</v>
      </c>
      <c r="D6018" s="42"/>
      <c r="F6018" s="343" t="s">
        <v>607</v>
      </c>
      <c r="G6018" s="45" t="s">
        <v>189</v>
      </c>
      <c r="H6018" s="106"/>
      <c r="I6018" s="105">
        <f t="shared" si="1760"/>
        <v>0</v>
      </c>
      <c r="J6018" s="107"/>
      <c r="K6018" s="107"/>
      <c r="L6018" s="105">
        <f t="shared" si="1759"/>
        <v>0</v>
      </c>
      <c r="M6018" s="107"/>
      <c r="N6018" s="107"/>
      <c r="R6018" s="352">
        <f>L6018-[1]გადასახდელები!L5788</f>
        <v>0</v>
      </c>
    </row>
    <row r="6019" spans="2:18" ht="20.25" hidden="1" customHeight="1">
      <c r="B6019" s="36" t="str">
        <f t="shared" si="1761"/>
        <v>b</v>
      </c>
      <c r="C6019" s="42">
        <v>6</v>
      </c>
      <c r="D6019" s="42"/>
      <c r="F6019" s="343" t="s">
        <v>608</v>
      </c>
      <c r="G6019" s="45" t="s">
        <v>190</v>
      </c>
      <c r="H6019" s="106"/>
      <c r="I6019" s="105">
        <f t="shared" si="1760"/>
        <v>0</v>
      </c>
      <c r="J6019" s="107"/>
      <c r="K6019" s="107"/>
      <c r="L6019" s="105">
        <f t="shared" si="1759"/>
        <v>0</v>
      </c>
      <c r="M6019" s="107"/>
      <c r="N6019" s="107"/>
      <c r="R6019" s="352">
        <f>L6019-[1]გადასახდელები!L5789</f>
        <v>0</v>
      </c>
    </row>
    <row r="6020" spans="2:18" ht="30.75" hidden="1" customHeight="1">
      <c r="B6020" s="36" t="str">
        <f t="shared" si="1761"/>
        <v>b</v>
      </c>
      <c r="C6020" s="42">
        <v>6</v>
      </c>
      <c r="D6020" s="42"/>
      <c r="F6020" s="343" t="s">
        <v>539</v>
      </c>
      <c r="G6020" s="45" t="s">
        <v>231</v>
      </c>
      <c r="H6020" s="106"/>
      <c r="I6020" s="105">
        <f t="shared" si="1760"/>
        <v>0</v>
      </c>
      <c r="J6020" s="107"/>
      <c r="K6020" s="107"/>
      <c r="L6020" s="105">
        <f t="shared" si="1759"/>
        <v>0</v>
      </c>
      <c r="M6020" s="107"/>
      <c r="N6020" s="107"/>
      <c r="R6020" s="352">
        <f>L6020-[1]გადასახდელები!L5790</f>
        <v>0</v>
      </c>
    </row>
    <row r="6021" spans="2:18" ht="20.25" hidden="1" customHeight="1">
      <c r="B6021" s="36" t="str">
        <f t="shared" si="1761"/>
        <v>b</v>
      </c>
      <c r="C6021" s="42">
        <v>5</v>
      </c>
      <c r="D6021" s="42"/>
      <c r="F6021" s="342" t="s">
        <v>609</v>
      </c>
      <c r="G6021" s="48" t="s">
        <v>197</v>
      </c>
      <c r="H6021" s="96">
        <f>SUM(H6022:H6024)</f>
        <v>0</v>
      </c>
      <c r="I6021" s="97">
        <f t="shared" si="1760"/>
        <v>0</v>
      </c>
      <c r="J6021" s="98">
        <f>SUM(J6022:J6024)</f>
        <v>0</v>
      </c>
      <c r="K6021" s="98">
        <f>SUM(K6022:K6024)</f>
        <v>0</v>
      </c>
      <c r="L6021" s="97">
        <f t="shared" si="1759"/>
        <v>0</v>
      </c>
      <c r="M6021" s="98">
        <f>SUM(M6022:M6024)</f>
        <v>0</v>
      </c>
      <c r="N6021" s="98">
        <f>SUM(N6022:N6024)</f>
        <v>0</v>
      </c>
      <c r="O6021" s="82" t="s">
        <v>146</v>
      </c>
      <c r="R6021" s="352">
        <f>L6021-[1]გადასახდელები!L5791</f>
        <v>0</v>
      </c>
    </row>
    <row r="6022" spans="2:18" ht="20.25" hidden="1" customHeight="1">
      <c r="B6022" s="36" t="str">
        <f t="shared" si="1761"/>
        <v>b</v>
      </c>
      <c r="C6022" s="42">
        <v>6</v>
      </c>
      <c r="D6022" s="42"/>
      <c r="F6022" s="343" t="s">
        <v>610</v>
      </c>
      <c r="G6022" s="45" t="s">
        <v>191</v>
      </c>
      <c r="H6022" s="106"/>
      <c r="I6022" s="105">
        <f t="shared" si="1760"/>
        <v>0</v>
      </c>
      <c r="J6022" s="107"/>
      <c r="K6022" s="107"/>
      <c r="L6022" s="105">
        <f t="shared" si="1759"/>
        <v>0</v>
      </c>
      <c r="M6022" s="107"/>
      <c r="N6022" s="107"/>
      <c r="R6022" s="352">
        <f>L6022-[1]გადასახდელები!L5792</f>
        <v>0</v>
      </c>
    </row>
    <row r="6023" spans="2:18" ht="20.25" hidden="1" customHeight="1">
      <c r="B6023" s="36" t="str">
        <f t="shared" si="1761"/>
        <v>b</v>
      </c>
      <c r="C6023" s="42">
        <v>6</v>
      </c>
      <c r="D6023" s="42"/>
      <c r="F6023" s="343" t="s">
        <v>611</v>
      </c>
      <c r="G6023" s="45" t="s">
        <v>192</v>
      </c>
      <c r="H6023" s="106"/>
      <c r="I6023" s="105">
        <f t="shared" si="1760"/>
        <v>0</v>
      </c>
      <c r="J6023" s="107"/>
      <c r="K6023" s="107"/>
      <c r="L6023" s="105">
        <f t="shared" si="1759"/>
        <v>0</v>
      </c>
      <c r="M6023" s="107"/>
      <c r="N6023" s="107"/>
      <c r="R6023" s="352">
        <f>L6023-[1]გადასახდელები!L5793</f>
        <v>0</v>
      </c>
    </row>
    <row r="6024" spans="2:18" ht="30.75" hidden="1" customHeight="1">
      <c r="B6024" s="36" t="str">
        <f t="shared" si="1761"/>
        <v>b</v>
      </c>
      <c r="C6024" s="42">
        <v>6</v>
      </c>
      <c r="D6024" s="42"/>
      <c r="F6024" s="343" t="s">
        <v>612</v>
      </c>
      <c r="G6024" s="45" t="s">
        <v>232</v>
      </c>
      <c r="H6024" s="106"/>
      <c r="I6024" s="105">
        <f t="shared" si="1760"/>
        <v>0</v>
      </c>
      <c r="J6024" s="107"/>
      <c r="K6024" s="107"/>
      <c r="L6024" s="105">
        <f t="shared" si="1759"/>
        <v>0</v>
      </c>
      <c r="M6024" s="107"/>
      <c r="N6024" s="107"/>
      <c r="R6024" s="352">
        <f>L6024-[1]გადასახდელები!L5794</f>
        <v>0</v>
      </c>
    </row>
    <row r="6025" spans="2:18" ht="30.75" hidden="1" customHeight="1">
      <c r="B6025" s="36" t="str">
        <f t="shared" si="1761"/>
        <v>b</v>
      </c>
      <c r="C6025" s="42">
        <v>5</v>
      </c>
      <c r="D6025" s="42"/>
      <c r="F6025" s="343" t="s">
        <v>613</v>
      </c>
      <c r="G6025" s="48" t="s">
        <v>233</v>
      </c>
      <c r="H6025" s="101"/>
      <c r="I6025" s="97">
        <f t="shared" si="1760"/>
        <v>0</v>
      </c>
      <c r="J6025" s="102"/>
      <c r="K6025" s="102"/>
      <c r="L6025" s="97">
        <f t="shared" si="1759"/>
        <v>0</v>
      </c>
      <c r="M6025" s="102"/>
      <c r="N6025" s="102"/>
      <c r="R6025" s="352">
        <f>L6025-[1]გადასახდელები!L5795</f>
        <v>0</v>
      </c>
    </row>
    <row r="6026" spans="2:18" ht="34.5" hidden="1" customHeight="1">
      <c r="B6026" s="36" t="str">
        <f t="shared" si="1761"/>
        <v>b</v>
      </c>
      <c r="C6026" s="42">
        <v>5</v>
      </c>
      <c r="D6026" s="42"/>
      <c r="F6026" s="343" t="s">
        <v>614</v>
      </c>
      <c r="G6026" s="50" t="s">
        <v>367</v>
      </c>
      <c r="H6026" s="101"/>
      <c r="I6026" s="97">
        <f t="shared" si="1760"/>
        <v>0</v>
      </c>
      <c r="J6026" s="102"/>
      <c r="K6026" s="102"/>
      <c r="L6026" s="97">
        <f t="shared" si="1759"/>
        <v>0</v>
      </c>
      <c r="M6026" s="102"/>
      <c r="N6026" s="102"/>
      <c r="R6026" s="352">
        <f>L6026-[1]გადასახდელები!L5796</f>
        <v>0</v>
      </c>
    </row>
    <row r="6027" spans="2:18" ht="34.5" hidden="1" customHeight="1">
      <c r="B6027" s="36" t="str">
        <f t="shared" si="1761"/>
        <v>b</v>
      </c>
      <c r="C6027" s="42">
        <v>5</v>
      </c>
      <c r="D6027" s="42"/>
      <c r="F6027" s="343" t="s">
        <v>540</v>
      </c>
      <c r="G6027" s="48" t="s">
        <v>234</v>
      </c>
      <c r="H6027" s="101"/>
      <c r="I6027" s="97">
        <f t="shared" si="1760"/>
        <v>0</v>
      </c>
      <c r="J6027" s="102"/>
      <c r="K6027" s="102"/>
      <c r="L6027" s="97">
        <f t="shared" si="1759"/>
        <v>0</v>
      </c>
      <c r="M6027" s="102"/>
      <c r="N6027" s="102"/>
      <c r="R6027" s="352">
        <f>L6027-[1]გადასახდელები!L5797</f>
        <v>0</v>
      </c>
    </row>
    <row r="6028" spans="2:18" ht="50.25" hidden="1" customHeight="1">
      <c r="B6028" s="36" t="str">
        <f t="shared" si="1761"/>
        <v>b</v>
      </c>
      <c r="C6028" s="42">
        <v>5</v>
      </c>
      <c r="D6028" s="42"/>
      <c r="F6028" s="343" t="s">
        <v>541</v>
      </c>
      <c r="G6028" s="48" t="s">
        <v>235</v>
      </c>
      <c r="H6028" s="101"/>
      <c r="I6028" s="97">
        <f t="shared" si="1760"/>
        <v>0</v>
      </c>
      <c r="J6028" s="102"/>
      <c r="K6028" s="102"/>
      <c r="L6028" s="97">
        <f t="shared" si="1759"/>
        <v>0</v>
      </c>
      <c r="M6028" s="102"/>
      <c r="N6028" s="102"/>
      <c r="R6028" s="352">
        <f>L6028-[1]გადასახდელები!L5798</f>
        <v>0</v>
      </c>
    </row>
    <row r="6029" spans="2:18" ht="20.25" hidden="1" customHeight="1">
      <c r="B6029" s="36" t="str">
        <f t="shared" si="1761"/>
        <v>b</v>
      </c>
      <c r="C6029" s="42">
        <v>5</v>
      </c>
      <c r="D6029" s="42"/>
      <c r="F6029" s="343" t="s">
        <v>542</v>
      </c>
      <c r="G6029" s="48" t="s">
        <v>236</v>
      </c>
      <c r="H6029" s="101"/>
      <c r="I6029" s="97">
        <f t="shared" si="1760"/>
        <v>0</v>
      </c>
      <c r="J6029" s="102"/>
      <c r="K6029" s="102"/>
      <c r="L6029" s="97">
        <f t="shared" si="1759"/>
        <v>0</v>
      </c>
      <c r="M6029" s="102"/>
      <c r="N6029" s="102"/>
      <c r="R6029" s="352">
        <f>L6029-[1]გადასახდელები!L5799</f>
        <v>0</v>
      </c>
    </row>
    <row r="6030" spans="2:18" ht="20.25" hidden="1" customHeight="1">
      <c r="B6030" s="36" t="str">
        <f t="shared" si="1761"/>
        <v>b</v>
      </c>
      <c r="C6030" s="42">
        <v>5</v>
      </c>
      <c r="D6030" s="42"/>
      <c r="F6030" s="343" t="s">
        <v>543</v>
      </c>
      <c r="G6030" s="48" t="s">
        <v>237</v>
      </c>
      <c r="H6030" s="101"/>
      <c r="I6030" s="97">
        <f t="shared" si="1760"/>
        <v>0</v>
      </c>
      <c r="J6030" s="102"/>
      <c r="K6030" s="102"/>
      <c r="L6030" s="97">
        <f t="shared" si="1759"/>
        <v>0</v>
      </c>
      <c r="M6030" s="102"/>
      <c r="N6030" s="102"/>
      <c r="R6030" s="352">
        <f>L6030-[1]გადასახდელები!L5800</f>
        <v>0</v>
      </c>
    </row>
    <row r="6031" spans="2:18" ht="20.25" hidden="1" customHeight="1">
      <c r="B6031" s="36" t="str">
        <f t="shared" si="1761"/>
        <v>b</v>
      </c>
      <c r="C6031" s="42">
        <v>5</v>
      </c>
      <c r="D6031" s="42"/>
      <c r="F6031" s="342" t="s">
        <v>544</v>
      </c>
      <c r="G6031" s="48" t="s">
        <v>238</v>
      </c>
      <c r="H6031" s="96">
        <f>SUM(H6032:H6038)</f>
        <v>0</v>
      </c>
      <c r="I6031" s="97">
        <f t="shared" si="1760"/>
        <v>0</v>
      </c>
      <c r="J6031" s="98">
        <f>SUM(J6032:J6038)</f>
        <v>0</v>
      </c>
      <c r="K6031" s="98">
        <f>SUM(K6032:K6038)</f>
        <v>0</v>
      </c>
      <c r="L6031" s="97">
        <f t="shared" si="1759"/>
        <v>0</v>
      </c>
      <c r="M6031" s="98">
        <f>SUM(M6032:M6038)</f>
        <v>0</v>
      </c>
      <c r="N6031" s="98">
        <f>SUM(N6032:N6038)</f>
        <v>0</v>
      </c>
      <c r="O6031" s="82" t="s">
        <v>146</v>
      </c>
      <c r="R6031" s="352">
        <f>L6031-[1]გადასახდელები!L5801</f>
        <v>0</v>
      </c>
    </row>
    <row r="6032" spans="2:18" ht="23.25" hidden="1" customHeight="1">
      <c r="B6032" s="36" t="str">
        <f t="shared" si="1761"/>
        <v>b</v>
      </c>
      <c r="C6032" s="42">
        <v>6</v>
      </c>
      <c r="D6032" s="42"/>
      <c r="F6032" s="343" t="s">
        <v>545</v>
      </c>
      <c r="G6032" s="45" t="s">
        <v>198</v>
      </c>
      <c r="H6032" s="106"/>
      <c r="I6032" s="105">
        <f t="shared" si="1760"/>
        <v>0</v>
      </c>
      <c r="J6032" s="107"/>
      <c r="K6032" s="107"/>
      <c r="L6032" s="105">
        <f t="shared" si="1759"/>
        <v>0</v>
      </c>
      <c r="M6032" s="107"/>
      <c r="N6032" s="107"/>
      <c r="R6032" s="352">
        <f>L6032-[1]გადასახდელები!L5802</f>
        <v>0</v>
      </c>
    </row>
    <row r="6033" spans="2:18" ht="20.25" hidden="1" customHeight="1">
      <c r="B6033" s="36" t="str">
        <f t="shared" si="1761"/>
        <v>b</v>
      </c>
      <c r="C6033" s="42">
        <v>6</v>
      </c>
      <c r="D6033" s="42"/>
      <c r="F6033" s="343" t="s">
        <v>546</v>
      </c>
      <c r="G6033" s="45" t="s">
        <v>199</v>
      </c>
      <c r="H6033" s="106"/>
      <c r="I6033" s="105">
        <f t="shared" si="1760"/>
        <v>0</v>
      </c>
      <c r="J6033" s="107"/>
      <c r="K6033" s="107"/>
      <c r="L6033" s="105">
        <f t="shared" si="1759"/>
        <v>0</v>
      </c>
      <c r="M6033" s="107"/>
      <c r="N6033" s="107"/>
      <c r="R6033" s="352">
        <f>L6033-[1]გადასახდელები!L5803</f>
        <v>0</v>
      </c>
    </row>
    <row r="6034" spans="2:18" ht="23.25" hidden="1" customHeight="1">
      <c r="B6034" s="36" t="str">
        <f t="shared" si="1761"/>
        <v>b</v>
      </c>
      <c r="C6034" s="42">
        <v>6</v>
      </c>
      <c r="D6034" s="42"/>
      <c r="F6034" s="343" t="s">
        <v>547</v>
      </c>
      <c r="G6034" s="45" t="s">
        <v>200</v>
      </c>
      <c r="H6034" s="106"/>
      <c r="I6034" s="105">
        <f t="shared" si="1760"/>
        <v>0</v>
      </c>
      <c r="J6034" s="107"/>
      <c r="K6034" s="107"/>
      <c r="L6034" s="105">
        <f t="shared" si="1759"/>
        <v>0</v>
      </c>
      <c r="M6034" s="107"/>
      <c r="N6034" s="107"/>
      <c r="R6034" s="352">
        <f>L6034-[1]გადასახდელები!L5804</f>
        <v>0</v>
      </c>
    </row>
    <row r="6035" spans="2:18" ht="31.5" hidden="1" customHeight="1">
      <c r="B6035" s="36" t="str">
        <f t="shared" si="1761"/>
        <v>b</v>
      </c>
      <c r="C6035" s="42">
        <v>6</v>
      </c>
      <c r="D6035" s="42"/>
      <c r="F6035" s="343" t="s">
        <v>615</v>
      </c>
      <c r="G6035" s="45" t="s">
        <v>201</v>
      </c>
      <c r="H6035" s="106"/>
      <c r="I6035" s="105">
        <f t="shared" si="1760"/>
        <v>0</v>
      </c>
      <c r="J6035" s="107"/>
      <c r="K6035" s="107"/>
      <c r="L6035" s="105">
        <f t="shared" si="1759"/>
        <v>0</v>
      </c>
      <c r="M6035" s="107"/>
      <c r="N6035" s="107"/>
      <c r="R6035" s="352">
        <f>L6035-[1]გადასახდელები!L5805</f>
        <v>0</v>
      </c>
    </row>
    <row r="6036" spans="2:18" ht="33.75" hidden="1" customHeight="1">
      <c r="B6036" s="36" t="str">
        <f t="shared" si="1761"/>
        <v>b</v>
      </c>
      <c r="C6036" s="42">
        <v>6</v>
      </c>
      <c r="D6036" s="42"/>
      <c r="F6036" s="343" t="s">
        <v>548</v>
      </c>
      <c r="G6036" s="45" t="s">
        <v>239</v>
      </c>
      <c r="H6036" s="106"/>
      <c r="I6036" s="105">
        <f t="shared" si="1760"/>
        <v>0</v>
      </c>
      <c r="J6036" s="107"/>
      <c r="K6036" s="107"/>
      <c r="L6036" s="105">
        <f t="shared" si="1759"/>
        <v>0</v>
      </c>
      <c r="M6036" s="107"/>
      <c r="N6036" s="107"/>
      <c r="R6036" s="352">
        <f>L6036-[1]გადასახდელები!L5806</f>
        <v>0</v>
      </c>
    </row>
    <row r="6037" spans="2:18" ht="34.5" hidden="1" customHeight="1">
      <c r="B6037" s="36" t="str">
        <f t="shared" si="1761"/>
        <v>b</v>
      </c>
      <c r="C6037" s="42">
        <v>6</v>
      </c>
      <c r="D6037" s="42"/>
      <c r="F6037" s="343" t="s">
        <v>616</v>
      </c>
      <c r="G6037" s="45" t="s">
        <v>240</v>
      </c>
      <c r="H6037" s="106"/>
      <c r="I6037" s="105">
        <f t="shared" si="1760"/>
        <v>0</v>
      </c>
      <c r="J6037" s="107"/>
      <c r="K6037" s="107"/>
      <c r="L6037" s="105">
        <f t="shared" si="1759"/>
        <v>0</v>
      </c>
      <c r="M6037" s="107"/>
      <c r="N6037" s="107"/>
      <c r="R6037" s="352">
        <f>L6037-[1]გადასახდელები!L5807</f>
        <v>0</v>
      </c>
    </row>
    <row r="6038" spans="2:18" ht="33.75" hidden="1" customHeight="1">
      <c r="B6038" s="36" t="str">
        <f t="shared" si="1761"/>
        <v>b</v>
      </c>
      <c r="C6038" s="42">
        <v>6</v>
      </c>
      <c r="D6038" s="42"/>
      <c r="F6038" s="343" t="s">
        <v>617</v>
      </c>
      <c r="G6038" s="45" t="s">
        <v>241</v>
      </c>
      <c r="H6038" s="106"/>
      <c r="I6038" s="105">
        <f t="shared" si="1760"/>
        <v>0</v>
      </c>
      <c r="J6038" s="107"/>
      <c r="K6038" s="107"/>
      <c r="L6038" s="105">
        <f t="shared" ref="L6038:L6102" si="1762">M6038+N6038</f>
        <v>0</v>
      </c>
      <c r="M6038" s="107"/>
      <c r="N6038" s="107"/>
      <c r="R6038" s="352">
        <f>L6038-[1]გადასახდელები!L5808</f>
        <v>0</v>
      </c>
    </row>
    <row r="6039" spans="2:18" ht="34.5" hidden="1" customHeight="1">
      <c r="B6039" s="36" t="str">
        <f t="shared" si="1761"/>
        <v>b</v>
      </c>
      <c r="C6039" s="42">
        <v>5</v>
      </c>
      <c r="D6039" s="42"/>
      <c r="F6039" s="343" t="s">
        <v>618</v>
      </c>
      <c r="G6039" s="48" t="s">
        <v>242</v>
      </c>
      <c r="H6039" s="109"/>
      <c r="I6039" s="97">
        <f t="shared" si="1760"/>
        <v>0</v>
      </c>
      <c r="J6039" s="110"/>
      <c r="K6039" s="110"/>
      <c r="L6039" s="97">
        <f t="shared" si="1762"/>
        <v>0</v>
      </c>
      <c r="M6039" s="110"/>
      <c r="N6039" s="110"/>
      <c r="R6039" s="352">
        <f>L6039-[1]გადასახდელები!L5809</f>
        <v>0</v>
      </c>
    </row>
    <row r="6040" spans="2:18" ht="24.75" hidden="1" customHeight="1">
      <c r="B6040" s="36" t="str">
        <f t="shared" si="1761"/>
        <v>b</v>
      </c>
      <c r="C6040" s="42">
        <v>5</v>
      </c>
      <c r="D6040" s="42"/>
      <c r="F6040" s="343" t="s">
        <v>549</v>
      </c>
      <c r="G6040" s="48" t="s">
        <v>243</v>
      </c>
      <c r="H6040" s="109"/>
      <c r="I6040" s="97">
        <f t="shared" si="1760"/>
        <v>0</v>
      </c>
      <c r="J6040" s="110"/>
      <c r="K6040" s="110"/>
      <c r="L6040" s="97">
        <f t="shared" si="1762"/>
        <v>0</v>
      </c>
      <c r="M6040" s="110"/>
      <c r="N6040" s="110"/>
      <c r="R6040" s="352">
        <f>L6040-[1]გადასახდელები!L5810</f>
        <v>0</v>
      </c>
    </row>
    <row r="6041" spans="2:18" ht="27.75" hidden="1" customHeight="1">
      <c r="B6041" s="36" t="str">
        <f t="shared" si="1761"/>
        <v>b</v>
      </c>
      <c r="C6041" s="42">
        <v>4</v>
      </c>
      <c r="D6041" s="42"/>
      <c r="F6041" s="343" t="s">
        <v>550</v>
      </c>
      <c r="G6041" s="47" t="s">
        <v>244</v>
      </c>
      <c r="H6041" s="103"/>
      <c r="I6041" s="108">
        <f t="shared" si="1760"/>
        <v>0</v>
      </c>
      <c r="J6041" s="104"/>
      <c r="K6041" s="104"/>
      <c r="L6041" s="108">
        <f t="shared" si="1762"/>
        <v>0</v>
      </c>
      <c r="M6041" s="104"/>
      <c r="N6041" s="104"/>
      <c r="R6041" s="352">
        <f>L6041-[1]გადასახდელები!L5811</f>
        <v>0</v>
      </c>
    </row>
    <row r="6042" spans="2:18" ht="23.25" hidden="1" customHeight="1">
      <c r="B6042" s="36" t="str">
        <f t="shared" si="1761"/>
        <v>b</v>
      </c>
      <c r="C6042" s="42">
        <v>4</v>
      </c>
      <c r="D6042" s="42"/>
      <c r="F6042" s="343" t="s">
        <v>619</v>
      </c>
      <c r="G6042" s="47" t="s">
        <v>245</v>
      </c>
      <c r="H6042" s="103"/>
      <c r="I6042" s="108">
        <f t="shared" si="1760"/>
        <v>0</v>
      </c>
      <c r="J6042" s="104"/>
      <c r="K6042" s="104"/>
      <c r="L6042" s="108">
        <f t="shared" si="1762"/>
        <v>0</v>
      </c>
      <c r="M6042" s="104"/>
      <c r="N6042" s="104"/>
      <c r="R6042" s="352">
        <f>L6042-[1]გადასახდელები!L5812</f>
        <v>0</v>
      </c>
    </row>
    <row r="6043" spans="2:18" ht="24" hidden="1" customHeight="1">
      <c r="B6043" s="36" t="str">
        <f t="shared" si="1761"/>
        <v>b</v>
      </c>
      <c r="C6043" s="42">
        <v>4</v>
      </c>
      <c r="D6043" s="42"/>
      <c r="F6043" s="343" t="s">
        <v>620</v>
      </c>
      <c r="G6043" s="47" t="s">
        <v>246</v>
      </c>
      <c r="H6043" s="103"/>
      <c r="I6043" s="108">
        <f t="shared" si="1760"/>
        <v>0</v>
      </c>
      <c r="J6043" s="104"/>
      <c r="K6043" s="104"/>
      <c r="L6043" s="108">
        <f t="shared" si="1762"/>
        <v>0</v>
      </c>
      <c r="M6043" s="104"/>
      <c r="N6043" s="104"/>
      <c r="R6043" s="352">
        <f>L6043-[1]გადასახდელები!L5813</f>
        <v>0</v>
      </c>
    </row>
    <row r="6044" spans="2:18" ht="34.5" hidden="1" customHeight="1">
      <c r="B6044" s="36" t="str">
        <f t="shared" si="1761"/>
        <v>b</v>
      </c>
      <c r="C6044" s="42">
        <v>4</v>
      </c>
      <c r="D6044" s="42"/>
      <c r="F6044" s="343" t="s">
        <v>551</v>
      </c>
      <c r="G6044" s="47" t="s">
        <v>247</v>
      </c>
      <c r="H6044" s="103"/>
      <c r="I6044" s="108">
        <f t="shared" si="1760"/>
        <v>0</v>
      </c>
      <c r="J6044" s="104"/>
      <c r="K6044" s="104"/>
      <c r="L6044" s="108">
        <f t="shared" si="1762"/>
        <v>0</v>
      </c>
      <c r="M6044" s="104"/>
      <c r="N6044" s="104"/>
      <c r="R6044" s="352">
        <f>L6044-[1]გადასახდელები!L5814</f>
        <v>0</v>
      </c>
    </row>
    <row r="6045" spans="2:18" ht="33" hidden="1" customHeight="1">
      <c r="B6045" s="36" t="str">
        <f t="shared" si="1761"/>
        <v>b</v>
      </c>
      <c r="C6045" s="42">
        <v>4</v>
      </c>
      <c r="D6045" s="42"/>
      <c r="F6045" s="342" t="s">
        <v>552</v>
      </c>
      <c r="G6045" s="47" t="s">
        <v>248</v>
      </c>
      <c r="H6045" s="93">
        <f>SUM(H6046:H6051)</f>
        <v>0</v>
      </c>
      <c r="I6045" s="94">
        <f t="shared" si="1760"/>
        <v>0</v>
      </c>
      <c r="J6045" s="95">
        <f>SUM(J6046:J6051)</f>
        <v>0</v>
      </c>
      <c r="K6045" s="95">
        <f>SUM(K6046:K6051)</f>
        <v>0</v>
      </c>
      <c r="L6045" s="94">
        <f t="shared" si="1762"/>
        <v>0</v>
      </c>
      <c r="M6045" s="95">
        <f>SUM(M6046:M6051)</f>
        <v>0</v>
      </c>
      <c r="N6045" s="95">
        <f>SUM(N6046:N6051)</f>
        <v>0</v>
      </c>
      <c r="O6045" s="82" t="s">
        <v>146</v>
      </c>
      <c r="R6045" s="352">
        <f>L6045-[1]გადასახდელები!L5815</f>
        <v>0</v>
      </c>
    </row>
    <row r="6046" spans="2:18" ht="20.25" hidden="1" customHeight="1">
      <c r="B6046" s="36" t="str">
        <f t="shared" si="1761"/>
        <v>b</v>
      </c>
      <c r="C6046" s="42">
        <v>5</v>
      </c>
      <c r="D6046" s="42"/>
      <c r="F6046" s="343" t="s">
        <v>553</v>
      </c>
      <c r="G6046" s="48" t="s">
        <v>249</v>
      </c>
      <c r="H6046" s="109"/>
      <c r="I6046" s="97">
        <f t="shared" si="1760"/>
        <v>0</v>
      </c>
      <c r="J6046" s="110"/>
      <c r="K6046" s="110"/>
      <c r="L6046" s="97">
        <f t="shared" si="1762"/>
        <v>0</v>
      </c>
      <c r="M6046" s="110"/>
      <c r="N6046" s="110"/>
      <c r="Q6046" s="17">
        <f>82+55</f>
        <v>137</v>
      </c>
      <c r="R6046" s="352">
        <f>L6046-[1]გადასახდელები!L5816</f>
        <v>0</v>
      </c>
    </row>
    <row r="6047" spans="2:18" ht="20.25" hidden="1" customHeight="1">
      <c r="B6047" s="36" t="str">
        <f t="shared" si="1761"/>
        <v>b</v>
      </c>
      <c r="C6047" s="42">
        <v>5</v>
      </c>
      <c r="D6047" s="42"/>
      <c r="F6047" s="343" t="s">
        <v>554</v>
      </c>
      <c r="G6047" s="48" t="s">
        <v>250</v>
      </c>
      <c r="H6047" s="109"/>
      <c r="I6047" s="97">
        <f t="shared" si="1760"/>
        <v>0</v>
      </c>
      <c r="J6047" s="110"/>
      <c r="K6047" s="110"/>
      <c r="L6047" s="97">
        <f t="shared" si="1762"/>
        <v>0</v>
      </c>
      <c r="M6047" s="110"/>
      <c r="N6047" s="110"/>
      <c r="R6047" s="352">
        <f>L6047-[1]გადასახდელები!L5817</f>
        <v>0</v>
      </c>
    </row>
    <row r="6048" spans="2:18" ht="35.25" hidden="1" customHeight="1">
      <c r="B6048" s="36" t="str">
        <f t="shared" si="1761"/>
        <v>b</v>
      </c>
      <c r="C6048" s="42">
        <v>5</v>
      </c>
      <c r="D6048" s="42"/>
      <c r="F6048" s="343" t="s">
        <v>555</v>
      </c>
      <c r="G6048" s="48" t="s">
        <v>251</v>
      </c>
      <c r="H6048" s="109"/>
      <c r="I6048" s="97">
        <f t="shared" si="1760"/>
        <v>0</v>
      </c>
      <c r="J6048" s="110"/>
      <c r="K6048" s="110"/>
      <c r="L6048" s="97">
        <f t="shared" si="1762"/>
        <v>0</v>
      </c>
      <c r="M6048" s="110"/>
      <c r="N6048" s="110"/>
      <c r="R6048" s="352">
        <f>L6048-[1]გადასახდელები!L5818</f>
        <v>0</v>
      </c>
    </row>
    <row r="6049" spans="2:18" ht="20.25" hidden="1" customHeight="1">
      <c r="B6049" s="36" t="str">
        <f t="shared" si="1761"/>
        <v>b</v>
      </c>
      <c r="C6049" s="42">
        <v>5</v>
      </c>
      <c r="D6049" s="42"/>
      <c r="F6049" s="343" t="s">
        <v>621</v>
      </c>
      <c r="G6049" s="48" t="s">
        <v>252</v>
      </c>
      <c r="H6049" s="109"/>
      <c r="I6049" s="97">
        <f t="shared" si="1760"/>
        <v>0</v>
      </c>
      <c r="J6049" s="110"/>
      <c r="K6049" s="110"/>
      <c r="L6049" s="97">
        <f t="shared" si="1762"/>
        <v>0</v>
      </c>
      <c r="M6049" s="110"/>
      <c r="N6049" s="110"/>
      <c r="R6049" s="352">
        <f>L6049-[1]გადასახდელები!L5819</f>
        <v>0</v>
      </c>
    </row>
    <row r="6050" spans="2:18" ht="30.75" hidden="1" customHeight="1">
      <c r="B6050" s="36" t="str">
        <f t="shared" si="1761"/>
        <v>b</v>
      </c>
      <c r="C6050" s="42">
        <v>5</v>
      </c>
      <c r="D6050" s="42"/>
      <c r="F6050" s="343" t="s">
        <v>622</v>
      </c>
      <c r="G6050" s="48" t="s">
        <v>253</v>
      </c>
      <c r="H6050" s="109"/>
      <c r="I6050" s="97">
        <f t="shared" si="1760"/>
        <v>0</v>
      </c>
      <c r="J6050" s="110"/>
      <c r="K6050" s="110"/>
      <c r="L6050" s="97">
        <f t="shared" si="1762"/>
        <v>0</v>
      </c>
      <c r="M6050" s="110"/>
      <c r="N6050" s="110"/>
      <c r="R6050" s="352">
        <f>L6050-[1]გადასახდელები!L5820</f>
        <v>0</v>
      </c>
    </row>
    <row r="6051" spans="2:18" ht="30.75" hidden="1" customHeight="1">
      <c r="B6051" s="36" t="str">
        <f t="shared" si="1761"/>
        <v>b</v>
      </c>
      <c r="C6051" s="42">
        <v>5</v>
      </c>
      <c r="D6051" s="42"/>
      <c r="F6051" s="343" t="s">
        <v>556</v>
      </c>
      <c r="G6051" s="48" t="s">
        <v>254</v>
      </c>
      <c r="H6051" s="109"/>
      <c r="I6051" s="97">
        <f t="shared" si="1760"/>
        <v>0</v>
      </c>
      <c r="J6051" s="110"/>
      <c r="K6051" s="110"/>
      <c r="L6051" s="97">
        <f t="shared" si="1762"/>
        <v>0</v>
      </c>
      <c r="M6051" s="110"/>
      <c r="N6051" s="110"/>
      <c r="R6051" s="352">
        <f>L6051-[1]გადასახდელები!L5821</f>
        <v>0</v>
      </c>
    </row>
    <row r="6052" spans="2:18" ht="20.25" hidden="1" customHeight="1">
      <c r="B6052" s="36" t="str">
        <f t="shared" si="1761"/>
        <v>b</v>
      </c>
      <c r="C6052" s="42">
        <v>4</v>
      </c>
      <c r="D6052" s="42"/>
      <c r="F6052" s="343" t="s">
        <v>623</v>
      </c>
      <c r="G6052" s="47" t="s">
        <v>255</v>
      </c>
      <c r="H6052" s="103"/>
      <c r="I6052" s="94">
        <f t="shared" si="1760"/>
        <v>0</v>
      </c>
      <c r="J6052" s="104"/>
      <c r="K6052" s="104"/>
      <c r="L6052" s="94">
        <f t="shared" si="1762"/>
        <v>0</v>
      </c>
      <c r="M6052" s="104"/>
      <c r="N6052" s="104"/>
      <c r="R6052" s="352">
        <f>L6052-[1]გადასახდელები!L5822</f>
        <v>0</v>
      </c>
    </row>
    <row r="6053" spans="2:18" ht="20.25" hidden="1" customHeight="1">
      <c r="B6053" s="36" t="str">
        <f t="shared" si="1761"/>
        <v>b</v>
      </c>
      <c r="C6053" s="42">
        <v>4</v>
      </c>
      <c r="D6053" s="42"/>
      <c r="F6053" s="342" t="s">
        <v>557</v>
      </c>
      <c r="G6053" s="47" t="s">
        <v>256</v>
      </c>
      <c r="H6053" s="93">
        <f>SUM(H6054:H6066)</f>
        <v>0</v>
      </c>
      <c r="I6053" s="94">
        <f t="shared" ref="I6053:I6117" si="1763">J6053+K6053</f>
        <v>0</v>
      </c>
      <c r="J6053" s="95">
        <f>SUM(J6054:J6066)</f>
        <v>0</v>
      </c>
      <c r="K6053" s="95">
        <f>SUM(K6054:K6066)</f>
        <v>0</v>
      </c>
      <c r="L6053" s="94">
        <f t="shared" si="1762"/>
        <v>0</v>
      </c>
      <c r="M6053" s="95">
        <f>SUM(M6054:M6066)</f>
        <v>0</v>
      </c>
      <c r="N6053" s="95">
        <f>SUM(N6054:N6066)</f>
        <v>0</v>
      </c>
      <c r="O6053" s="82" t="s">
        <v>146</v>
      </c>
      <c r="R6053" s="352">
        <f>L6053-[1]გადასახდელები!L5823</f>
        <v>0</v>
      </c>
    </row>
    <row r="6054" spans="2:18" ht="20.25" hidden="1" customHeight="1">
      <c r="B6054" s="36" t="str">
        <f t="shared" si="1761"/>
        <v>b</v>
      </c>
      <c r="C6054" s="42">
        <v>5</v>
      </c>
      <c r="D6054" s="42"/>
      <c r="F6054" s="343" t="s">
        <v>624</v>
      </c>
      <c r="G6054" s="48" t="s">
        <v>257</v>
      </c>
      <c r="H6054" s="109"/>
      <c r="I6054" s="97">
        <f t="shared" si="1763"/>
        <v>0</v>
      </c>
      <c r="J6054" s="110"/>
      <c r="K6054" s="110"/>
      <c r="L6054" s="97">
        <f t="shared" si="1762"/>
        <v>0</v>
      </c>
      <c r="M6054" s="110"/>
      <c r="N6054" s="110"/>
      <c r="R6054" s="352">
        <f>L6054-[1]გადასახდელები!L5824</f>
        <v>0</v>
      </c>
    </row>
    <row r="6055" spans="2:18" ht="30" hidden="1" customHeight="1">
      <c r="B6055" s="36" t="str">
        <f t="shared" si="1761"/>
        <v>b</v>
      </c>
      <c r="C6055" s="42">
        <v>5</v>
      </c>
      <c r="D6055" s="42"/>
      <c r="F6055" s="343" t="s">
        <v>625</v>
      </c>
      <c r="G6055" s="48" t="s">
        <v>258</v>
      </c>
      <c r="H6055" s="109"/>
      <c r="I6055" s="97">
        <f t="shared" si="1763"/>
        <v>0</v>
      </c>
      <c r="J6055" s="110"/>
      <c r="K6055" s="110"/>
      <c r="L6055" s="97">
        <f t="shared" si="1762"/>
        <v>0</v>
      </c>
      <c r="M6055" s="110"/>
      <c r="N6055" s="110"/>
      <c r="R6055" s="352">
        <f>L6055-[1]გადასახდელები!L5825</f>
        <v>0</v>
      </c>
    </row>
    <row r="6056" spans="2:18" ht="22.5" hidden="1" customHeight="1">
      <c r="B6056" s="36" t="str">
        <f t="shared" si="1761"/>
        <v>b</v>
      </c>
      <c r="C6056" s="42">
        <v>5</v>
      </c>
      <c r="D6056" s="42"/>
      <c r="F6056" s="343" t="s">
        <v>558</v>
      </c>
      <c r="G6056" s="48" t="s">
        <v>259</v>
      </c>
      <c r="H6056" s="109"/>
      <c r="I6056" s="97">
        <f t="shared" si="1763"/>
        <v>0</v>
      </c>
      <c r="J6056" s="110"/>
      <c r="K6056" s="110"/>
      <c r="L6056" s="97">
        <f t="shared" si="1762"/>
        <v>0</v>
      </c>
      <c r="M6056" s="110"/>
      <c r="N6056" s="110"/>
      <c r="R6056" s="352">
        <f>L6056-[1]გადასახდელები!L5826</f>
        <v>0</v>
      </c>
    </row>
    <row r="6057" spans="2:18" ht="33.75" hidden="1" customHeight="1">
      <c r="B6057" s="36" t="str">
        <f t="shared" si="1761"/>
        <v>b</v>
      </c>
      <c r="C6057" s="42">
        <v>5</v>
      </c>
      <c r="D6057" s="42"/>
      <c r="F6057" s="343" t="s">
        <v>626</v>
      </c>
      <c r="G6057" s="48" t="s">
        <v>260</v>
      </c>
      <c r="H6057" s="109"/>
      <c r="I6057" s="97">
        <f t="shared" si="1763"/>
        <v>0</v>
      </c>
      <c r="J6057" s="110"/>
      <c r="K6057" s="110"/>
      <c r="L6057" s="97">
        <f t="shared" si="1762"/>
        <v>0</v>
      </c>
      <c r="M6057" s="110"/>
      <c r="N6057" s="110"/>
      <c r="R6057" s="352">
        <f>L6057-[1]გადასახდელები!L5827</f>
        <v>0</v>
      </c>
    </row>
    <row r="6058" spans="2:18" ht="24.75" hidden="1" customHeight="1">
      <c r="B6058" s="36" t="str">
        <f t="shared" si="1761"/>
        <v>b</v>
      </c>
      <c r="C6058" s="42">
        <v>5</v>
      </c>
      <c r="D6058" s="42"/>
      <c r="F6058" s="343" t="s">
        <v>627</v>
      </c>
      <c r="G6058" s="48" t="s">
        <v>261</v>
      </c>
      <c r="H6058" s="109"/>
      <c r="I6058" s="97">
        <f t="shared" si="1763"/>
        <v>0</v>
      </c>
      <c r="J6058" s="110"/>
      <c r="K6058" s="110"/>
      <c r="L6058" s="97">
        <f t="shared" si="1762"/>
        <v>0</v>
      </c>
      <c r="M6058" s="110"/>
      <c r="N6058" s="110"/>
      <c r="R6058" s="352">
        <f>L6058-[1]გადასახდელები!L5828</f>
        <v>0</v>
      </c>
    </row>
    <row r="6059" spans="2:18" ht="35.25" hidden="1" customHeight="1">
      <c r="B6059" s="36" t="str">
        <f t="shared" si="1761"/>
        <v>b</v>
      </c>
      <c r="C6059" s="42">
        <v>5</v>
      </c>
      <c r="D6059" s="42"/>
      <c r="F6059" s="343" t="s">
        <v>628</v>
      </c>
      <c r="G6059" s="48" t="s">
        <v>262</v>
      </c>
      <c r="H6059" s="109"/>
      <c r="I6059" s="97">
        <f t="shared" si="1763"/>
        <v>0</v>
      </c>
      <c r="J6059" s="110"/>
      <c r="K6059" s="110"/>
      <c r="L6059" s="97">
        <f t="shared" si="1762"/>
        <v>0</v>
      </c>
      <c r="M6059" s="110"/>
      <c r="N6059" s="110"/>
      <c r="R6059" s="352">
        <f>L6059-[1]გადასახდელები!L5829</f>
        <v>0</v>
      </c>
    </row>
    <row r="6060" spans="2:18" ht="33.75" hidden="1" customHeight="1">
      <c r="B6060" s="36" t="str">
        <f t="shared" si="1761"/>
        <v>b</v>
      </c>
      <c r="C6060" s="42">
        <v>5</v>
      </c>
      <c r="D6060" s="42"/>
      <c r="F6060" s="343" t="s">
        <v>629</v>
      </c>
      <c r="G6060" s="48" t="s">
        <v>263</v>
      </c>
      <c r="H6060" s="109"/>
      <c r="I6060" s="97">
        <f t="shared" si="1763"/>
        <v>0</v>
      </c>
      <c r="J6060" s="110"/>
      <c r="K6060" s="110"/>
      <c r="L6060" s="97">
        <f t="shared" si="1762"/>
        <v>0</v>
      </c>
      <c r="M6060" s="110"/>
      <c r="N6060" s="110"/>
      <c r="R6060" s="352">
        <f>L6060-[1]გადასახდელები!L5830</f>
        <v>0</v>
      </c>
    </row>
    <row r="6061" spans="2:18" ht="20.25" hidden="1" customHeight="1">
      <c r="B6061" s="36" t="str">
        <f t="shared" ref="B6061:B6124" si="1764">IF(H6061+I6061+L6061&gt;0,"a","b")</f>
        <v>b</v>
      </c>
      <c r="C6061" s="42">
        <v>5</v>
      </c>
      <c r="D6061" s="42"/>
      <c r="F6061" s="343" t="s">
        <v>630</v>
      </c>
      <c r="G6061" s="48" t="s">
        <v>264</v>
      </c>
      <c r="H6061" s="109"/>
      <c r="I6061" s="97">
        <f t="shared" si="1763"/>
        <v>0</v>
      </c>
      <c r="J6061" s="110"/>
      <c r="K6061" s="110"/>
      <c r="L6061" s="97">
        <f t="shared" si="1762"/>
        <v>0</v>
      </c>
      <c r="M6061" s="110"/>
      <c r="N6061" s="110"/>
      <c r="R6061" s="352">
        <f>L6061-[1]გადასახდელები!L5831</f>
        <v>0</v>
      </c>
    </row>
    <row r="6062" spans="2:18" ht="20.25" hidden="1" customHeight="1">
      <c r="B6062" s="36" t="str">
        <f t="shared" si="1764"/>
        <v>b</v>
      </c>
      <c r="C6062" s="42">
        <v>5</v>
      </c>
      <c r="D6062" s="42"/>
      <c r="F6062" s="343" t="s">
        <v>631</v>
      </c>
      <c r="G6062" s="48" t="s">
        <v>265</v>
      </c>
      <c r="H6062" s="109"/>
      <c r="I6062" s="97">
        <f t="shared" si="1763"/>
        <v>0</v>
      </c>
      <c r="J6062" s="110"/>
      <c r="K6062" s="110"/>
      <c r="L6062" s="97">
        <f t="shared" si="1762"/>
        <v>0</v>
      </c>
      <c r="M6062" s="110"/>
      <c r="N6062" s="110"/>
      <c r="R6062" s="352">
        <f>L6062-[1]გადასახდელები!L5832</f>
        <v>0</v>
      </c>
    </row>
    <row r="6063" spans="2:18" ht="20.25" hidden="1" customHeight="1">
      <c r="B6063" s="36" t="str">
        <f t="shared" si="1764"/>
        <v>b</v>
      </c>
      <c r="C6063" s="42">
        <v>5</v>
      </c>
      <c r="D6063" s="42"/>
      <c r="F6063" s="343" t="s">
        <v>559</v>
      </c>
      <c r="G6063" s="48" t="s">
        <v>266</v>
      </c>
      <c r="H6063" s="109"/>
      <c r="I6063" s="97">
        <f t="shared" si="1763"/>
        <v>0</v>
      </c>
      <c r="J6063" s="110"/>
      <c r="K6063" s="110"/>
      <c r="L6063" s="97">
        <f t="shared" si="1762"/>
        <v>0</v>
      </c>
      <c r="M6063" s="110"/>
      <c r="N6063" s="110"/>
      <c r="R6063" s="352">
        <f>L6063-[1]გადასახდელები!L5833</f>
        <v>0</v>
      </c>
    </row>
    <row r="6064" spans="2:18" ht="20.25" hidden="1" customHeight="1">
      <c r="B6064" s="36" t="str">
        <f t="shared" si="1764"/>
        <v>b</v>
      </c>
      <c r="C6064" s="42">
        <v>5</v>
      </c>
      <c r="D6064" s="42"/>
      <c r="F6064" s="343" t="s">
        <v>632</v>
      </c>
      <c r="G6064" s="48" t="s">
        <v>267</v>
      </c>
      <c r="H6064" s="109"/>
      <c r="I6064" s="97">
        <f t="shared" si="1763"/>
        <v>0</v>
      </c>
      <c r="J6064" s="110"/>
      <c r="K6064" s="110"/>
      <c r="L6064" s="97">
        <f t="shared" si="1762"/>
        <v>0</v>
      </c>
      <c r="M6064" s="110"/>
      <c r="N6064" s="110"/>
      <c r="R6064" s="352">
        <f>L6064-[1]გადასახდელები!L5834</f>
        <v>0</v>
      </c>
    </row>
    <row r="6065" spans="2:18" ht="34.5" hidden="1" customHeight="1">
      <c r="B6065" s="36" t="str">
        <f t="shared" si="1764"/>
        <v>b</v>
      </c>
      <c r="C6065" s="42">
        <v>5</v>
      </c>
      <c r="D6065" s="42"/>
      <c r="F6065" s="343" t="s">
        <v>633</v>
      </c>
      <c r="G6065" s="48" t="s">
        <v>268</v>
      </c>
      <c r="H6065" s="109"/>
      <c r="I6065" s="97">
        <f t="shared" si="1763"/>
        <v>0</v>
      </c>
      <c r="J6065" s="110"/>
      <c r="K6065" s="110"/>
      <c r="L6065" s="97">
        <f t="shared" si="1762"/>
        <v>0</v>
      </c>
      <c r="M6065" s="110"/>
      <c r="N6065" s="110"/>
      <c r="R6065" s="352">
        <f>L6065-[1]გადასახდელები!L5835</f>
        <v>0</v>
      </c>
    </row>
    <row r="6066" spans="2:18" ht="30.75" hidden="1" customHeight="1">
      <c r="B6066" s="36" t="str">
        <f t="shared" si="1764"/>
        <v>b</v>
      </c>
      <c r="C6066" s="42">
        <v>5</v>
      </c>
      <c r="D6066" s="42"/>
      <c r="F6066" s="343" t="s">
        <v>560</v>
      </c>
      <c r="G6066" s="48" t="s">
        <v>269</v>
      </c>
      <c r="H6066" s="109"/>
      <c r="I6066" s="97">
        <f t="shared" si="1763"/>
        <v>0</v>
      </c>
      <c r="J6066" s="110"/>
      <c r="K6066" s="110"/>
      <c r="L6066" s="97">
        <f t="shared" si="1762"/>
        <v>0</v>
      </c>
      <c r="M6066" s="110"/>
      <c r="N6066" s="110"/>
      <c r="R6066" s="352">
        <f>L6066-[1]გადასახდელები!L5836</f>
        <v>0</v>
      </c>
    </row>
    <row r="6067" spans="2:18" ht="20.25" hidden="1" customHeight="1">
      <c r="B6067" s="36" t="str">
        <f t="shared" si="1764"/>
        <v>b</v>
      </c>
      <c r="C6067" s="42">
        <v>3</v>
      </c>
      <c r="D6067" s="42"/>
      <c r="F6067" s="343" t="s">
        <v>634</v>
      </c>
      <c r="G6067" s="57" t="s">
        <v>209</v>
      </c>
      <c r="H6067" s="111"/>
      <c r="I6067" s="90">
        <f t="shared" si="1763"/>
        <v>0</v>
      </c>
      <c r="J6067" s="112"/>
      <c r="K6067" s="112"/>
      <c r="L6067" s="90">
        <f t="shared" si="1762"/>
        <v>0</v>
      </c>
      <c r="M6067" s="112"/>
      <c r="N6067" s="112"/>
      <c r="R6067" s="352">
        <f>L6067-[1]გადასახდელები!L5837</f>
        <v>0</v>
      </c>
    </row>
    <row r="6068" spans="2:18" ht="20.25" hidden="1" customHeight="1">
      <c r="B6068" s="36" t="str">
        <f t="shared" si="1764"/>
        <v>b</v>
      </c>
      <c r="C6068" s="42">
        <v>3</v>
      </c>
      <c r="D6068" s="42"/>
      <c r="F6068" s="342" t="s">
        <v>635</v>
      </c>
      <c r="G6068" s="57" t="s">
        <v>208</v>
      </c>
      <c r="H6068" s="89">
        <f>H6069+H6074+H6075</f>
        <v>0</v>
      </c>
      <c r="I6068" s="90">
        <f t="shared" si="1763"/>
        <v>0</v>
      </c>
      <c r="J6068" s="92">
        <f>J6069+J6074+J6075</f>
        <v>0</v>
      </c>
      <c r="K6068" s="92">
        <f>K6069+K6074+K6075</f>
        <v>0</v>
      </c>
      <c r="L6068" s="90">
        <f t="shared" si="1762"/>
        <v>0</v>
      </c>
      <c r="M6068" s="92">
        <f>M6069+M6074+M6075</f>
        <v>0</v>
      </c>
      <c r="N6068" s="92">
        <f>N6069+N6074+N6075</f>
        <v>0</v>
      </c>
      <c r="O6068" s="82" t="s">
        <v>146</v>
      </c>
      <c r="R6068" s="352">
        <f>L6068-[1]გადასახდელები!L5838</f>
        <v>0</v>
      </c>
    </row>
    <row r="6069" spans="2:18" ht="20.25" hidden="1" customHeight="1">
      <c r="B6069" s="36" t="str">
        <f t="shared" si="1764"/>
        <v>b</v>
      </c>
      <c r="C6069" s="42">
        <v>4</v>
      </c>
      <c r="D6069" s="42"/>
      <c r="F6069" s="342" t="s">
        <v>636</v>
      </c>
      <c r="G6069" s="47" t="s">
        <v>270</v>
      </c>
      <c r="H6069" s="93">
        <f>SUM(H6070:H6073)</f>
        <v>0</v>
      </c>
      <c r="I6069" s="94">
        <f t="shared" si="1763"/>
        <v>0</v>
      </c>
      <c r="J6069" s="95">
        <f>SUM(J6070:J6073)</f>
        <v>0</v>
      </c>
      <c r="K6069" s="95">
        <f>SUM(K6070:K6073)</f>
        <v>0</v>
      </c>
      <c r="L6069" s="94">
        <f t="shared" si="1762"/>
        <v>0</v>
      </c>
      <c r="M6069" s="95">
        <f>SUM(M6070:M6073)</f>
        <v>0</v>
      </c>
      <c r="N6069" s="95">
        <f>SUM(N6070:N6073)</f>
        <v>0</v>
      </c>
      <c r="O6069" s="82" t="s">
        <v>146</v>
      </c>
      <c r="R6069" s="352">
        <f>L6069-[1]გადასახდელები!L5839</f>
        <v>0</v>
      </c>
    </row>
    <row r="6070" spans="2:18" ht="20.25" hidden="1" customHeight="1">
      <c r="B6070" s="36" t="str">
        <f t="shared" si="1764"/>
        <v>b</v>
      </c>
      <c r="C6070" s="42">
        <v>5</v>
      </c>
      <c r="D6070" s="42"/>
      <c r="F6070" s="343" t="s">
        <v>637</v>
      </c>
      <c r="G6070" s="48" t="s">
        <v>271</v>
      </c>
      <c r="H6070" s="101"/>
      <c r="I6070" s="97">
        <f t="shared" si="1763"/>
        <v>0</v>
      </c>
      <c r="J6070" s="102"/>
      <c r="K6070" s="102"/>
      <c r="L6070" s="97">
        <f t="shared" si="1762"/>
        <v>0</v>
      </c>
      <c r="M6070" s="102"/>
      <c r="N6070" s="102"/>
      <c r="R6070" s="352">
        <f>L6070-[1]გადასახდელები!L5840</f>
        <v>0</v>
      </c>
    </row>
    <row r="6071" spans="2:18" ht="20.25" hidden="1" customHeight="1">
      <c r="B6071" s="36" t="str">
        <f t="shared" si="1764"/>
        <v>b</v>
      </c>
      <c r="C6071" s="42">
        <v>5</v>
      </c>
      <c r="D6071" s="42"/>
      <c r="F6071" s="343" t="s">
        <v>638</v>
      </c>
      <c r="G6071" s="48" t="s">
        <v>272</v>
      </c>
      <c r="H6071" s="101"/>
      <c r="I6071" s="97">
        <f t="shared" si="1763"/>
        <v>0</v>
      </c>
      <c r="J6071" s="102"/>
      <c r="K6071" s="102"/>
      <c r="L6071" s="97">
        <f t="shared" si="1762"/>
        <v>0</v>
      </c>
      <c r="M6071" s="102"/>
      <c r="N6071" s="102"/>
      <c r="R6071" s="352">
        <f>L6071-[1]გადასახდელები!L5841</f>
        <v>0</v>
      </c>
    </row>
    <row r="6072" spans="2:18" ht="20.25" hidden="1" customHeight="1">
      <c r="B6072" s="36" t="str">
        <f t="shared" si="1764"/>
        <v>b</v>
      </c>
      <c r="C6072" s="42">
        <v>5</v>
      </c>
      <c r="D6072" s="42"/>
      <c r="F6072" s="343" t="s">
        <v>639</v>
      </c>
      <c r="G6072" s="48" t="s">
        <v>273</v>
      </c>
      <c r="H6072" s="101"/>
      <c r="I6072" s="97">
        <f t="shared" si="1763"/>
        <v>0</v>
      </c>
      <c r="J6072" s="102"/>
      <c r="K6072" s="102"/>
      <c r="L6072" s="97">
        <f t="shared" si="1762"/>
        <v>0</v>
      </c>
      <c r="M6072" s="102"/>
      <c r="N6072" s="102"/>
      <c r="R6072" s="352">
        <f>L6072-[1]გადასახდელები!L5842</f>
        <v>0</v>
      </c>
    </row>
    <row r="6073" spans="2:18" ht="20.25" hidden="1" customHeight="1">
      <c r="B6073" s="36" t="str">
        <f t="shared" si="1764"/>
        <v>b</v>
      </c>
      <c r="C6073" s="42">
        <v>5</v>
      </c>
      <c r="D6073" s="42"/>
      <c r="F6073" s="343" t="s">
        <v>640</v>
      </c>
      <c r="G6073" s="48" t="s">
        <v>274</v>
      </c>
      <c r="H6073" s="101"/>
      <c r="I6073" s="97">
        <f t="shared" si="1763"/>
        <v>0</v>
      </c>
      <c r="J6073" s="102"/>
      <c r="K6073" s="102"/>
      <c r="L6073" s="97">
        <f t="shared" si="1762"/>
        <v>0</v>
      </c>
      <c r="M6073" s="102"/>
      <c r="N6073" s="102"/>
      <c r="R6073" s="352">
        <f>L6073-[1]გადასახდელები!L5843</f>
        <v>0</v>
      </c>
    </row>
    <row r="6074" spans="2:18" ht="20.25" hidden="1" customHeight="1">
      <c r="B6074" s="36" t="str">
        <f t="shared" si="1764"/>
        <v>b</v>
      </c>
      <c r="C6074" s="42">
        <v>4</v>
      </c>
      <c r="D6074" s="42"/>
      <c r="F6074" s="343" t="s">
        <v>641</v>
      </c>
      <c r="G6074" s="47" t="s">
        <v>275</v>
      </c>
      <c r="H6074" s="103"/>
      <c r="I6074" s="94">
        <f t="shared" si="1763"/>
        <v>0</v>
      </c>
      <c r="J6074" s="104"/>
      <c r="K6074" s="104"/>
      <c r="L6074" s="94">
        <f t="shared" si="1762"/>
        <v>0</v>
      </c>
      <c r="M6074" s="104"/>
      <c r="N6074" s="104"/>
      <c r="R6074" s="352">
        <f>L6074-[1]გადასახდელები!L5844</f>
        <v>0</v>
      </c>
    </row>
    <row r="6075" spans="2:18" ht="36" hidden="1" customHeight="1">
      <c r="B6075" s="36" t="str">
        <f t="shared" si="1764"/>
        <v>b</v>
      </c>
      <c r="C6075" s="42">
        <v>4</v>
      </c>
      <c r="D6075" s="42"/>
      <c r="F6075" s="343" t="s">
        <v>642</v>
      </c>
      <c r="G6075" s="47" t="s">
        <v>276</v>
      </c>
      <c r="H6075" s="103"/>
      <c r="I6075" s="94">
        <f t="shared" si="1763"/>
        <v>0</v>
      </c>
      <c r="J6075" s="104"/>
      <c r="K6075" s="104"/>
      <c r="L6075" s="94">
        <f t="shared" si="1762"/>
        <v>0</v>
      </c>
      <c r="M6075" s="104"/>
      <c r="N6075" s="104"/>
      <c r="R6075" s="352">
        <f>L6075-[1]გადასახდელები!L5845</f>
        <v>0</v>
      </c>
    </row>
    <row r="6076" spans="2:18" ht="20.25" hidden="1" customHeight="1">
      <c r="B6076" s="36" t="str">
        <f t="shared" si="1764"/>
        <v>b</v>
      </c>
      <c r="C6076" s="42">
        <v>3</v>
      </c>
      <c r="D6076" s="42"/>
      <c r="F6076" s="343" t="s">
        <v>561</v>
      </c>
      <c r="G6076" s="57" t="s">
        <v>202</v>
      </c>
      <c r="H6076" s="111"/>
      <c r="I6076" s="90">
        <f t="shared" si="1763"/>
        <v>0</v>
      </c>
      <c r="J6076" s="112"/>
      <c r="K6076" s="112"/>
      <c r="L6076" s="90">
        <f t="shared" si="1762"/>
        <v>0</v>
      </c>
      <c r="M6076" s="112"/>
      <c r="N6076" s="112"/>
      <c r="R6076" s="352">
        <f>L6076-[1]გადასახდელები!L5846</f>
        <v>0</v>
      </c>
    </row>
    <row r="6077" spans="2:18" ht="20.25" hidden="1" customHeight="1">
      <c r="B6077" s="36" t="str">
        <f t="shared" si="1764"/>
        <v>b</v>
      </c>
      <c r="C6077" s="42">
        <v>3</v>
      </c>
      <c r="D6077" s="42"/>
      <c r="F6077" s="342" t="s">
        <v>562</v>
      </c>
      <c r="G6077" s="57" t="s">
        <v>203</v>
      </c>
      <c r="H6077" s="89">
        <f>H6078+H6081+H6084</f>
        <v>0</v>
      </c>
      <c r="I6077" s="90">
        <f t="shared" si="1763"/>
        <v>0</v>
      </c>
      <c r="J6077" s="92">
        <f>J6078+J6081+J6084</f>
        <v>0</v>
      </c>
      <c r="K6077" s="92">
        <f>K6078+K6081+K6084</f>
        <v>0</v>
      </c>
      <c r="L6077" s="90">
        <f t="shared" si="1762"/>
        <v>0</v>
      </c>
      <c r="M6077" s="92">
        <f>M6078+M6081+M6084</f>
        <v>0</v>
      </c>
      <c r="N6077" s="92">
        <f>N6078+N6081+N6084</f>
        <v>0</v>
      </c>
      <c r="O6077" s="82" t="s">
        <v>146</v>
      </c>
      <c r="R6077" s="352">
        <f>L6077-[1]გადასახდელები!L5847</f>
        <v>0</v>
      </c>
    </row>
    <row r="6078" spans="2:18" ht="20.25" hidden="1" customHeight="1">
      <c r="B6078" s="36" t="str">
        <f t="shared" si="1764"/>
        <v>b</v>
      </c>
      <c r="C6078" s="42">
        <v>4</v>
      </c>
      <c r="D6078" s="42"/>
      <c r="F6078" s="342" t="s">
        <v>643</v>
      </c>
      <c r="G6078" s="47" t="s">
        <v>277</v>
      </c>
      <c r="H6078" s="93">
        <f>SUM(H6079:H6080)</f>
        <v>0</v>
      </c>
      <c r="I6078" s="94">
        <f t="shared" si="1763"/>
        <v>0</v>
      </c>
      <c r="J6078" s="95">
        <f>SUM(J6079:J6080)</f>
        <v>0</v>
      </c>
      <c r="K6078" s="95">
        <f>SUM(K6079:K6080)</f>
        <v>0</v>
      </c>
      <c r="L6078" s="94">
        <f t="shared" si="1762"/>
        <v>0</v>
      </c>
      <c r="M6078" s="95">
        <f>SUM(M6079:M6080)</f>
        <v>0</v>
      </c>
      <c r="N6078" s="95">
        <f>SUM(N6079:N6080)</f>
        <v>0</v>
      </c>
      <c r="O6078" s="82" t="s">
        <v>146</v>
      </c>
      <c r="R6078" s="352">
        <f>L6078-[1]გადასახდელები!L5848</f>
        <v>0</v>
      </c>
    </row>
    <row r="6079" spans="2:18" ht="20.25" hidden="1" customHeight="1">
      <c r="B6079" s="36" t="str">
        <f t="shared" si="1764"/>
        <v>b</v>
      </c>
      <c r="C6079" s="42">
        <v>5</v>
      </c>
      <c r="D6079" s="42"/>
      <c r="F6079" s="343" t="s">
        <v>644</v>
      </c>
      <c r="G6079" s="48" t="s">
        <v>278</v>
      </c>
      <c r="H6079" s="101"/>
      <c r="I6079" s="97">
        <f t="shared" si="1763"/>
        <v>0</v>
      </c>
      <c r="J6079" s="102"/>
      <c r="K6079" s="102"/>
      <c r="L6079" s="97">
        <f t="shared" si="1762"/>
        <v>0</v>
      </c>
      <c r="M6079" s="102"/>
      <c r="N6079" s="102"/>
      <c r="R6079" s="352">
        <f>L6079-[1]გადასახდელები!L5849</f>
        <v>0</v>
      </c>
    </row>
    <row r="6080" spans="2:18" ht="20.25" hidden="1" customHeight="1">
      <c r="B6080" s="36" t="str">
        <f t="shared" si="1764"/>
        <v>b</v>
      </c>
      <c r="C6080" s="42">
        <v>5</v>
      </c>
      <c r="D6080" s="42"/>
      <c r="F6080" s="343" t="s">
        <v>645</v>
      </c>
      <c r="G6080" s="48" t="s">
        <v>204</v>
      </c>
      <c r="H6080" s="101"/>
      <c r="I6080" s="97">
        <f t="shared" si="1763"/>
        <v>0</v>
      </c>
      <c r="J6080" s="102"/>
      <c r="K6080" s="102"/>
      <c r="L6080" s="97">
        <f t="shared" si="1762"/>
        <v>0</v>
      </c>
      <c r="M6080" s="102"/>
      <c r="N6080" s="102"/>
      <c r="R6080" s="352">
        <f>L6080-[1]გადასახდელები!L5850</f>
        <v>0</v>
      </c>
    </row>
    <row r="6081" spans="2:18" ht="20.25" hidden="1" customHeight="1">
      <c r="B6081" s="36" t="str">
        <f t="shared" si="1764"/>
        <v>b</v>
      </c>
      <c r="C6081" s="42">
        <v>4</v>
      </c>
      <c r="D6081" s="42"/>
      <c r="F6081" s="342" t="s">
        <v>646</v>
      </c>
      <c r="G6081" s="47" t="s">
        <v>279</v>
      </c>
      <c r="H6081" s="93">
        <f>SUM(H6082:H6083)</f>
        <v>0</v>
      </c>
      <c r="I6081" s="94">
        <f t="shared" si="1763"/>
        <v>0</v>
      </c>
      <c r="J6081" s="95">
        <f>SUM(J6082:J6083)</f>
        <v>0</v>
      </c>
      <c r="K6081" s="95">
        <f>SUM(K6082:K6083)</f>
        <v>0</v>
      </c>
      <c r="L6081" s="94">
        <f t="shared" si="1762"/>
        <v>0</v>
      </c>
      <c r="M6081" s="95">
        <f>SUM(M6082:M6083)</f>
        <v>0</v>
      </c>
      <c r="N6081" s="95">
        <f>SUM(N6082:N6083)</f>
        <v>0</v>
      </c>
      <c r="O6081" s="82" t="s">
        <v>146</v>
      </c>
      <c r="R6081" s="352">
        <f>L6081-[1]გადასახდელები!L5851</f>
        <v>0</v>
      </c>
    </row>
    <row r="6082" spans="2:18" ht="20.25" hidden="1" customHeight="1">
      <c r="B6082" s="36" t="str">
        <f t="shared" si="1764"/>
        <v>b</v>
      </c>
      <c r="C6082" s="42">
        <v>5</v>
      </c>
      <c r="D6082" s="42"/>
      <c r="F6082" s="343" t="s">
        <v>647</v>
      </c>
      <c r="G6082" s="48" t="s">
        <v>278</v>
      </c>
      <c r="H6082" s="101"/>
      <c r="I6082" s="97">
        <f t="shared" si="1763"/>
        <v>0</v>
      </c>
      <c r="J6082" s="102"/>
      <c r="K6082" s="102"/>
      <c r="L6082" s="97">
        <f t="shared" si="1762"/>
        <v>0</v>
      </c>
      <c r="M6082" s="102"/>
      <c r="N6082" s="102"/>
      <c r="R6082" s="352">
        <f>L6082-[1]გადასახდელები!L5852</f>
        <v>0</v>
      </c>
    </row>
    <row r="6083" spans="2:18" ht="20.25" hidden="1" customHeight="1">
      <c r="B6083" s="36" t="str">
        <f t="shared" si="1764"/>
        <v>b</v>
      </c>
      <c r="C6083" s="42">
        <v>5</v>
      </c>
      <c r="D6083" s="42"/>
      <c r="F6083" s="343" t="s">
        <v>648</v>
      </c>
      <c r="G6083" s="48" t="s">
        <v>204</v>
      </c>
      <c r="H6083" s="101"/>
      <c r="I6083" s="97">
        <f t="shared" si="1763"/>
        <v>0</v>
      </c>
      <c r="J6083" s="102"/>
      <c r="K6083" s="102"/>
      <c r="L6083" s="97">
        <f t="shared" si="1762"/>
        <v>0</v>
      </c>
      <c r="M6083" s="102"/>
      <c r="N6083" s="102"/>
      <c r="R6083" s="352">
        <f>L6083-[1]გადასახდელები!L5853</f>
        <v>0</v>
      </c>
    </row>
    <row r="6084" spans="2:18" ht="20.25" hidden="1" customHeight="1">
      <c r="B6084" s="36" t="str">
        <f t="shared" si="1764"/>
        <v>b</v>
      </c>
      <c r="C6084" s="42">
        <v>4</v>
      </c>
      <c r="D6084" s="42"/>
      <c r="F6084" s="342" t="s">
        <v>563</v>
      </c>
      <c r="G6084" s="47" t="s">
        <v>280</v>
      </c>
      <c r="H6084" s="93">
        <f>SUM(H6085:H6086)</f>
        <v>0</v>
      </c>
      <c r="I6084" s="94">
        <f t="shared" si="1763"/>
        <v>0</v>
      </c>
      <c r="J6084" s="95">
        <f>SUM(J6085:J6086)</f>
        <v>0</v>
      </c>
      <c r="K6084" s="95">
        <f>SUM(K6085:K6086)</f>
        <v>0</v>
      </c>
      <c r="L6084" s="94">
        <f t="shared" si="1762"/>
        <v>0</v>
      </c>
      <c r="M6084" s="95">
        <f>SUM(M6085:M6086)</f>
        <v>0</v>
      </c>
      <c r="N6084" s="95">
        <f>SUM(N6085:N6086)</f>
        <v>0</v>
      </c>
      <c r="O6084" s="82" t="s">
        <v>146</v>
      </c>
      <c r="R6084" s="352">
        <f>L6084-[1]გადასახდელები!L5854</f>
        <v>0</v>
      </c>
    </row>
    <row r="6085" spans="2:18" ht="20.25" hidden="1" customHeight="1">
      <c r="B6085" s="36" t="str">
        <f t="shared" si="1764"/>
        <v>b</v>
      </c>
      <c r="C6085" s="42">
        <v>5</v>
      </c>
      <c r="D6085" s="42"/>
      <c r="F6085" s="343" t="s">
        <v>649</v>
      </c>
      <c r="G6085" s="48" t="s">
        <v>278</v>
      </c>
      <c r="H6085" s="101"/>
      <c r="I6085" s="97">
        <f t="shared" si="1763"/>
        <v>0</v>
      </c>
      <c r="J6085" s="102"/>
      <c r="K6085" s="102"/>
      <c r="L6085" s="97">
        <f t="shared" si="1762"/>
        <v>0</v>
      </c>
      <c r="M6085" s="102"/>
      <c r="N6085" s="102"/>
      <c r="R6085" s="352">
        <f>L6085-[1]გადასახდელები!L5855</f>
        <v>0</v>
      </c>
    </row>
    <row r="6086" spans="2:18" ht="20.25" hidden="1" customHeight="1">
      <c r="B6086" s="36" t="str">
        <f t="shared" si="1764"/>
        <v>b</v>
      </c>
      <c r="C6086" s="42">
        <v>5</v>
      </c>
      <c r="D6086" s="42"/>
      <c r="F6086" s="343" t="s">
        <v>564</v>
      </c>
      <c r="G6086" s="48" t="s">
        <v>204</v>
      </c>
      <c r="H6086" s="101"/>
      <c r="I6086" s="97">
        <f t="shared" si="1763"/>
        <v>0</v>
      </c>
      <c r="J6086" s="102"/>
      <c r="K6086" s="102"/>
      <c r="L6086" s="97">
        <f t="shared" si="1762"/>
        <v>0</v>
      </c>
      <c r="M6086" s="102"/>
      <c r="N6086" s="102"/>
      <c r="R6086" s="352">
        <f>L6086-[1]გადასახდელები!L5856</f>
        <v>0</v>
      </c>
    </row>
    <row r="6087" spans="2:18" ht="20.25" hidden="1" customHeight="1">
      <c r="B6087" s="36" t="str">
        <f t="shared" si="1764"/>
        <v>b</v>
      </c>
      <c r="C6087" s="42">
        <v>3</v>
      </c>
      <c r="D6087" s="42"/>
      <c r="F6087" s="342" t="s">
        <v>565</v>
      </c>
      <c r="G6087" s="57" t="s">
        <v>206</v>
      </c>
      <c r="H6087" s="89">
        <f>H6088+H6091+H6094</f>
        <v>0</v>
      </c>
      <c r="I6087" s="90">
        <f t="shared" si="1763"/>
        <v>0</v>
      </c>
      <c r="J6087" s="92">
        <f>J6088+J6091+J6094</f>
        <v>0</v>
      </c>
      <c r="K6087" s="92">
        <f>K6088+K6091+K6094</f>
        <v>0</v>
      </c>
      <c r="L6087" s="90">
        <f t="shared" si="1762"/>
        <v>0</v>
      </c>
      <c r="M6087" s="92">
        <f>M6088+M6091+M6094</f>
        <v>0</v>
      </c>
      <c r="N6087" s="92">
        <f>N6088+N6091+N6094</f>
        <v>0</v>
      </c>
      <c r="O6087" s="82" t="s">
        <v>146</v>
      </c>
      <c r="R6087" s="352">
        <f>L6087-[1]გადასახდელები!L5857</f>
        <v>0</v>
      </c>
    </row>
    <row r="6088" spans="2:18" ht="20.25" hidden="1" customHeight="1">
      <c r="B6088" s="36" t="str">
        <f t="shared" si="1764"/>
        <v>b</v>
      </c>
      <c r="C6088" s="42">
        <v>4</v>
      </c>
      <c r="D6088" s="42"/>
      <c r="F6088" s="342" t="s">
        <v>650</v>
      </c>
      <c r="G6088" s="47" t="s">
        <v>281</v>
      </c>
      <c r="H6088" s="93">
        <f>SUM(H6089:H6090)</f>
        <v>0</v>
      </c>
      <c r="I6088" s="94">
        <f t="shared" si="1763"/>
        <v>0</v>
      </c>
      <c r="J6088" s="95">
        <f>SUM(J6089:J6090)</f>
        <v>0</v>
      </c>
      <c r="K6088" s="95">
        <f>SUM(K6089:K6090)</f>
        <v>0</v>
      </c>
      <c r="L6088" s="94">
        <f t="shared" si="1762"/>
        <v>0</v>
      </c>
      <c r="M6088" s="95">
        <f>SUM(M6089:M6090)</f>
        <v>0</v>
      </c>
      <c r="N6088" s="95">
        <f>SUM(N6089:N6090)</f>
        <v>0</v>
      </c>
      <c r="O6088" s="82" t="s">
        <v>146</v>
      </c>
      <c r="R6088" s="352">
        <f>L6088-[1]გადასახდელები!L5858</f>
        <v>0</v>
      </c>
    </row>
    <row r="6089" spans="2:18" ht="20.25" hidden="1" customHeight="1">
      <c r="B6089" s="36" t="str">
        <f t="shared" si="1764"/>
        <v>b</v>
      </c>
      <c r="C6089" s="42">
        <v>5</v>
      </c>
      <c r="D6089" s="42"/>
      <c r="F6089" s="343" t="s">
        <v>651</v>
      </c>
      <c r="G6089" s="48" t="s">
        <v>282</v>
      </c>
      <c r="H6089" s="101"/>
      <c r="I6089" s="97">
        <f t="shared" si="1763"/>
        <v>0</v>
      </c>
      <c r="J6089" s="102"/>
      <c r="K6089" s="102"/>
      <c r="L6089" s="97">
        <f t="shared" si="1762"/>
        <v>0</v>
      </c>
      <c r="M6089" s="102"/>
      <c r="N6089" s="102"/>
      <c r="R6089" s="352">
        <f>L6089-[1]გადასახდელები!L5859</f>
        <v>0</v>
      </c>
    </row>
    <row r="6090" spans="2:18" ht="20.25" hidden="1" customHeight="1">
      <c r="B6090" s="36" t="str">
        <f t="shared" si="1764"/>
        <v>b</v>
      </c>
      <c r="C6090" s="42">
        <v>5</v>
      </c>
      <c r="D6090" s="42"/>
      <c r="F6090" s="343" t="s">
        <v>652</v>
      </c>
      <c r="G6090" s="48" t="s">
        <v>283</v>
      </c>
      <c r="H6090" s="101"/>
      <c r="I6090" s="97">
        <f t="shared" si="1763"/>
        <v>0</v>
      </c>
      <c r="J6090" s="102"/>
      <c r="K6090" s="102"/>
      <c r="L6090" s="97">
        <f t="shared" si="1762"/>
        <v>0</v>
      </c>
      <c r="M6090" s="102"/>
      <c r="N6090" s="102"/>
      <c r="R6090" s="352">
        <f>L6090-[1]გადასახდელები!L5860</f>
        <v>0</v>
      </c>
    </row>
    <row r="6091" spans="2:18" ht="20.25" hidden="1" customHeight="1">
      <c r="B6091" s="36" t="str">
        <f t="shared" si="1764"/>
        <v>b</v>
      </c>
      <c r="C6091" s="42">
        <v>4</v>
      </c>
      <c r="D6091" s="42"/>
      <c r="F6091" s="342" t="s">
        <v>566</v>
      </c>
      <c r="G6091" s="47" t="s">
        <v>284</v>
      </c>
      <c r="H6091" s="93">
        <f>SUM(H6092:H6093)</f>
        <v>0</v>
      </c>
      <c r="I6091" s="94">
        <f t="shared" si="1763"/>
        <v>0</v>
      </c>
      <c r="J6091" s="95">
        <f>SUM(J6092:J6093)</f>
        <v>0</v>
      </c>
      <c r="K6091" s="95">
        <f>SUM(K6092:K6093)</f>
        <v>0</v>
      </c>
      <c r="L6091" s="94">
        <f t="shared" si="1762"/>
        <v>0</v>
      </c>
      <c r="M6091" s="95">
        <f>SUM(M6092:M6093)</f>
        <v>0</v>
      </c>
      <c r="N6091" s="95">
        <f>SUM(N6092:N6093)</f>
        <v>0</v>
      </c>
      <c r="O6091" s="82" t="s">
        <v>146</v>
      </c>
      <c r="R6091" s="352">
        <f>L6091-[1]გადასახდელები!L5861</f>
        <v>0</v>
      </c>
    </row>
    <row r="6092" spans="2:18" ht="20.25" hidden="1" customHeight="1">
      <c r="B6092" s="36" t="str">
        <f t="shared" si="1764"/>
        <v>b</v>
      </c>
      <c r="C6092" s="42">
        <v>5</v>
      </c>
      <c r="D6092" s="42"/>
      <c r="F6092" s="343" t="s">
        <v>567</v>
      </c>
      <c r="G6092" s="48" t="s">
        <v>282</v>
      </c>
      <c r="H6092" s="101"/>
      <c r="I6092" s="97">
        <f t="shared" si="1763"/>
        <v>0</v>
      </c>
      <c r="J6092" s="102"/>
      <c r="K6092" s="102"/>
      <c r="L6092" s="97">
        <f t="shared" si="1762"/>
        <v>0</v>
      </c>
      <c r="M6092" s="102"/>
      <c r="N6092" s="102"/>
      <c r="R6092" s="352">
        <f>L6092-[1]გადასახდელები!L5862</f>
        <v>0</v>
      </c>
    </row>
    <row r="6093" spans="2:18" ht="20.25" hidden="1" customHeight="1">
      <c r="B6093" s="36" t="str">
        <f t="shared" si="1764"/>
        <v>b</v>
      </c>
      <c r="C6093" s="42">
        <v>5</v>
      </c>
      <c r="D6093" s="42"/>
      <c r="F6093" s="343" t="s">
        <v>653</v>
      </c>
      <c r="G6093" s="48" t="s">
        <v>283</v>
      </c>
      <c r="H6093" s="101"/>
      <c r="I6093" s="97">
        <f t="shared" si="1763"/>
        <v>0</v>
      </c>
      <c r="J6093" s="102"/>
      <c r="K6093" s="102"/>
      <c r="L6093" s="97">
        <f t="shared" si="1762"/>
        <v>0</v>
      </c>
      <c r="M6093" s="102"/>
      <c r="N6093" s="102"/>
      <c r="R6093" s="352">
        <f>L6093-[1]გადასახდელები!L5863</f>
        <v>0</v>
      </c>
    </row>
    <row r="6094" spans="2:18" ht="20.25" hidden="1" customHeight="1">
      <c r="B6094" s="36" t="str">
        <f t="shared" si="1764"/>
        <v>b</v>
      </c>
      <c r="C6094" s="42">
        <v>4</v>
      </c>
      <c r="D6094" s="42"/>
      <c r="F6094" s="342" t="s">
        <v>654</v>
      </c>
      <c r="G6094" s="47" t="s">
        <v>207</v>
      </c>
      <c r="H6094" s="93">
        <f>SUM(H6095:H6096)</f>
        <v>0</v>
      </c>
      <c r="I6094" s="94">
        <f t="shared" si="1763"/>
        <v>0</v>
      </c>
      <c r="J6094" s="95">
        <f>SUM(J6095:J6096)</f>
        <v>0</v>
      </c>
      <c r="K6094" s="95">
        <f>SUM(K6095:K6096)</f>
        <v>0</v>
      </c>
      <c r="L6094" s="94">
        <f t="shared" si="1762"/>
        <v>0</v>
      </c>
      <c r="M6094" s="95">
        <f>SUM(M6095:M6096)</f>
        <v>0</v>
      </c>
      <c r="N6094" s="95">
        <f>SUM(N6095:N6096)</f>
        <v>0</v>
      </c>
      <c r="O6094" s="82" t="s">
        <v>146</v>
      </c>
      <c r="R6094" s="352">
        <f>L6094-[1]გადასახდელები!L5864</f>
        <v>0</v>
      </c>
    </row>
    <row r="6095" spans="2:18" ht="20.25" hidden="1" customHeight="1">
      <c r="B6095" s="36" t="str">
        <f t="shared" si="1764"/>
        <v>b</v>
      </c>
      <c r="C6095" s="42">
        <v>5</v>
      </c>
      <c r="D6095" s="42"/>
      <c r="F6095" s="343" t="s">
        <v>655</v>
      </c>
      <c r="G6095" s="48" t="s">
        <v>282</v>
      </c>
      <c r="H6095" s="101"/>
      <c r="I6095" s="97">
        <f t="shared" si="1763"/>
        <v>0</v>
      </c>
      <c r="J6095" s="102"/>
      <c r="K6095" s="102"/>
      <c r="L6095" s="97">
        <f t="shared" si="1762"/>
        <v>0</v>
      </c>
      <c r="M6095" s="102"/>
      <c r="N6095" s="102"/>
      <c r="R6095" s="352">
        <f>L6095-[1]გადასახდელები!L5865</f>
        <v>0</v>
      </c>
    </row>
    <row r="6096" spans="2:18" ht="20.25" hidden="1" customHeight="1">
      <c r="B6096" s="36" t="str">
        <f t="shared" si="1764"/>
        <v>b</v>
      </c>
      <c r="C6096" s="42">
        <v>5</v>
      </c>
      <c r="D6096" s="42"/>
      <c r="F6096" s="343" t="s">
        <v>656</v>
      </c>
      <c r="G6096" s="48" t="s">
        <v>283</v>
      </c>
      <c r="H6096" s="101"/>
      <c r="I6096" s="97">
        <f t="shared" si="1763"/>
        <v>0</v>
      </c>
      <c r="J6096" s="102"/>
      <c r="K6096" s="102"/>
      <c r="L6096" s="97">
        <f t="shared" si="1762"/>
        <v>0</v>
      </c>
      <c r="M6096" s="102"/>
      <c r="N6096" s="102"/>
      <c r="R6096" s="352">
        <f>L6096-[1]გადასახდელები!L5866</f>
        <v>0</v>
      </c>
    </row>
    <row r="6097" spans="2:18" ht="20.25" hidden="1" customHeight="1">
      <c r="B6097" s="36" t="str">
        <f t="shared" si="1764"/>
        <v>b</v>
      </c>
      <c r="C6097" s="42">
        <v>3</v>
      </c>
      <c r="D6097" s="42"/>
      <c r="F6097" s="342" t="s">
        <v>568</v>
      </c>
      <c r="G6097" s="57" t="s">
        <v>205</v>
      </c>
      <c r="H6097" s="89">
        <f>H6098+H6099</f>
        <v>0</v>
      </c>
      <c r="I6097" s="90">
        <f t="shared" si="1763"/>
        <v>0</v>
      </c>
      <c r="J6097" s="92">
        <f>J6098+J6099</f>
        <v>0</v>
      </c>
      <c r="K6097" s="92">
        <f>K6098+K6099</f>
        <v>0</v>
      </c>
      <c r="L6097" s="90">
        <f t="shared" si="1762"/>
        <v>0</v>
      </c>
      <c r="M6097" s="92">
        <f>M6098+M6099</f>
        <v>0</v>
      </c>
      <c r="N6097" s="92">
        <f>N6098+N6099</f>
        <v>0</v>
      </c>
      <c r="O6097" s="82" t="s">
        <v>146</v>
      </c>
      <c r="R6097" s="352">
        <f>L6097-[1]გადასახდელები!L5867</f>
        <v>-226.5</v>
      </c>
    </row>
    <row r="6098" spans="2:18" ht="20.25" hidden="1" customHeight="1">
      <c r="B6098" s="36" t="str">
        <f t="shared" si="1764"/>
        <v>b</v>
      </c>
      <c r="C6098" s="42">
        <v>4</v>
      </c>
      <c r="D6098" s="42"/>
      <c r="F6098" s="343" t="s">
        <v>657</v>
      </c>
      <c r="G6098" s="47" t="s">
        <v>285</v>
      </c>
      <c r="H6098" s="103"/>
      <c r="I6098" s="94">
        <f t="shared" si="1763"/>
        <v>0</v>
      </c>
      <c r="J6098" s="104"/>
      <c r="K6098" s="104"/>
      <c r="L6098" s="94">
        <f t="shared" si="1762"/>
        <v>0</v>
      </c>
      <c r="M6098" s="104"/>
      <c r="N6098" s="104"/>
      <c r="R6098" s="352">
        <f>L6098-[1]გადასახდელები!L5868</f>
        <v>0</v>
      </c>
    </row>
    <row r="6099" spans="2:18" ht="20.25" hidden="1" customHeight="1">
      <c r="B6099" s="36" t="str">
        <f t="shared" si="1764"/>
        <v>b</v>
      </c>
      <c r="C6099" s="42">
        <v>4</v>
      </c>
      <c r="D6099" s="42"/>
      <c r="F6099" s="342" t="s">
        <v>570</v>
      </c>
      <c r="G6099" s="47" t="s">
        <v>286</v>
      </c>
      <c r="H6099" s="93">
        <f>H6100+H6119</f>
        <v>0</v>
      </c>
      <c r="I6099" s="94">
        <f t="shared" si="1763"/>
        <v>0</v>
      </c>
      <c r="J6099" s="95">
        <f>J6100+J6119</f>
        <v>0</v>
      </c>
      <c r="K6099" s="95">
        <f>K6100+K6119</f>
        <v>0</v>
      </c>
      <c r="L6099" s="94">
        <f t="shared" si="1762"/>
        <v>0</v>
      </c>
      <c r="M6099" s="95">
        <f>M6100+M6119</f>
        <v>0</v>
      </c>
      <c r="N6099" s="95">
        <f>N6100+N6119</f>
        <v>0</v>
      </c>
      <c r="O6099" s="82" t="s">
        <v>146</v>
      </c>
      <c r="R6099" s="352">
        <f>L6099-[1]გადასახდელები!L5869</f>
        <v>-226.5</v>
      </c>
    </row>
    <row r="6100" spans="2:18" ht="20.25" hidden="1" customHeight="1">
      <c r="B6100" s="36" t="str">
        <f t="shared" si="1764"/>
        <v>b</v>
      </c>
      <c r="C6100" s="42">
        <v>5</v>
      </c>
      <c r="D6100" s="42"/>
      <c r="F6100" s="342" t="s">
        <v>569</v>
      </c>
      <c r="G6100" s="48" t="s">
        <v>287</v>
      </c>
      <c r="H6100" s="113">
        <f>SUM(H6101:H6118)</f>
        <v>0</v>
      </c>
      <c r="I6100" s="97">
        <f t="shared" si="1763"/>
        <v>0</v>
      </c>
      <c r="J6100" s="114">
        <f>SUM(J6101:J6118)</f>
        <v>0</v>
      </c>
      <c r="K6100" s="114">
        <f>SUM(K6101:K6118)</f>
        <v>0</v>
      </c>
      <c r="L6100" s="97">
        <f t="shared" si="1762"/>
        <v>0</v>
      </c>
      <c r="M6100" s="114">
        <f>SUM(M6101:M6118)</f>
        <v>0</v>
      </c>
      <c r="N6100" s="114">
        <f>SUM(N6101:N6118)</f>
        <v>0</v>
      </c>
      <c r="O6100" s="82" t="s">
        <v>146</v>
      </c>
      <c r="R6100" s="352">
        <f>L6100-[1]გადასახდელები!L5870</f>
        <v>-226.5</v>
      </c>
    </row>
    <row r="6101" spans="2:18" ht="45" hidden="1" customHeight="1">
      <c r="B6101" s="36" t="str">
        <f t="shared" si="1764"/>
        <v>b</v>
      </c>
      <c r="C6101" s="42">
        <v>6</v>
      </c>
      <c r="D6101" s="42"/>
      <c r="F6101" s="343" t="s">
        <v>658</v>
      </c>
      <c r="G6101" s="45" t="s">
        <v>215</v>
      </c>
      <c r="H6101" s="99"/>
      <c r="I6101" s="105">
        <f t="shared" si="1763"/>
        <v>0</v>
      </c>
      <c r="J6101" s="100"/>
      <c r="K6101" s="100"/>
      <c r="L6101" s="105">
        <f t="shared" si="1762"/>
        <v>0</v>
      </c>
      <c r="M6101" s="100"/>
      <c r="N6101" s="100"/>
      <c r="R6101" s="352">
        <f>L6101-[1]გადასახდელები!L5871</f>
        <v>0</v>
      </c>
    </row>
    <row r="6102" spans="2:18" ht="20.25" hidden="1" customHeight="1">
      <c r="B6102" s="36" t="str">
        <f t="shared" si="1764"/>
        <v>b</v>
      </c>
      <c r="C6102" s="42">
        <v>6</v>
      </c>
      <c r="D6102" s="42"/>
      <c r="F6102" s="343" t="s">
        <v>659</v>
      </c>
      <c r="G6102" s="45" t="s">
        <v>288</v>
      </c>
      <c r="H6102" s="99"/>
      <c r="I6102" s="105">
        <f t="shared" si="1763"/>
        <v>0</v>
      </c>
      <c r="J6102" s="100"/>
      <c r="K6102" s="100"/>
      <c r="L6102" s="105">
        <f t="shared" si="1762"/>
        <v>0</v>
      </c>
      <c r="M6102" s="100"/>
      <c r="N6102" s="100"/>
      <c r="R6102" s="352">
        <f>L6102-[1]გადასახდელები!L5872</f>
        <v>0</v>
      </c>
    </row>
    <row r="6103" spans="2:18" ht="20.25" hidden="1" customHeight="1">
      <c r="B6103" s="36" t="str">
        <f t="shared" si="1764"/>
        <v>b</v>
      </c>
      <c r="C6103" s="42">
        <v>6</v>
      </c>
      <c r="D6103" s="42"/>
      <c r="F6103" s="343" t="s">
        <v>660</v>
      </c>
      <c r="G6103" s="45" t="s">
        <v>289</v>
      </c>
      <c r="H6103" s="99"/>
      <c r="I6103" s="105">
        <f t="shared" si="1763"/>
        <v>0</v>
      </c>
      <c r="J6103" s="100"/>
      <c r="K6103" s="100"/>
      <c r="L6103" s="105">
        <f t="shared" ref="L6103:L6166" si="1765">M6103+N6103</f>
        <v>0</v>
      </c>
      <c r="M6103" s="100"/>
      <c r="N6103" s="100"/>
      <c r="R6103" s="352">
        <f>L6103-[1]გადასახდელები!L5873</f>
        <v>0</v>
      </c>
    </row>
    <row r="6104" spans="2:18" ht="20.25" hidden="1" customHeight="1">
      <c r="B6104" s="36" t="str">
        <f t="shared" si="1764"/>
        <v>b</v>
      </c>
      <c r="C6104" s="42">
        <v>6</v>
      </c>
      <c r="D6104" s="42"/>
      <c r="F6104" s="343" t="s">
        <v>661</v>
      </c>
      <c r="G6104" s="45" t="s">
        <v>216</v>
      </c>
      <c r="H6104" s="99"/>
      <c r="I6104" s="105">
        <f t="shared" si="1763"/>
        <v>0</v>
      </c>
      <c r="J6104" s="100"/>
      <c r="K6104" s="100"/>
      <c r="L6104" s="105">
        <f t="shared" si="1765"/>
        <v>0</v>
      </c>
      <c r="M6104" s="100"/>
      <c r="N6104" s="100"/>
      <c r="R6104" s="352">
        <f>L6104-[1]გადასახდელები!L5874</f>
        <v>0</v>
      </c>
    </row>
    <row r="6105" spans="2:18" ht="20.25" hidden="1" customHeight="1">
      <c r="B6105" s="36" t="str">
        <f t="shared" si="1764"/>
        <v>b</v>
      </c>
      <c r="C6105" s="42">
        <v>6</v>
      </c>
      <c r="D6105" s="42"/>
      <c r="F6105" s="343" t="s">
        <v>662</v>
      </c>
      <c r="G6105" s="45" t="s">
        <v>217</v>
      </c>
      <c r="H6105" s="99"/>
      <c r="I6105" s="105">
        <f t="shared" si="1763"/>
        <v>0</v>
      </c>
      <c r="J6105" s="100"/>
      <c r="K6105" s="100"/>
      <c r="L6105" s="105">
        <f t="shared" si="1765"/>
        <v>0</v>
      </c>
      <c r="M6105" s="100"/>
      <c r="N6105" s="100"/>
      <c r="R6105" s="352">
        <f>L6105-[1]გადასახდელები!L5875</f>
        <v>0</v>
      </c>
    </row>
    <row r="6106" spans="2:18" ht="20.25" hidden="1" customHeight="1">
      <c r="B6106" s="36" t="str">
        <f t="shared" si="1764"/>
        <v>b</v>
      </c>
      <c r="C6106" s="42">
        <v>6</v>
      </c>
      <c r="D6106" s="42"/>
      <c r="F6106" s="343" t="s">
        <v>571</v>
      </c>
      <c r="G6106" s="45" t="s">
        <v>290</v>
      </c>
      <c r="H6106" s="99"/>
      <c r="I6106" s="105">
        <f t="shared" si="1763"/>
        <v>0</v>
      </c>
      <c r="J6106" s="100"/>
      <c r="K6106" s="100"/>
      <c r="L6106" s="105">
        <f t="shared" si="1765"/>
        <v>0</v>
      </c>
      <c r="M6106" s="100"/>
      <c r="N6106" s="100"/>
      <c r="R6106" s="352">
        <f>L6106-[1]გადასახდელები!L5876</f>
        <v>0</v>
      </c>
    </row>
    <row r="6107" spans="2:18" ht="20.25" hidden="1" customHeight="1">
      <c r="B6107" s="36" t="str">
        <f t="shared" si="1764"/>
        <v>b</v>
      </c>
      <c r="C6107" s="42">
        <v>6</v>
      </c>
      <c r="D6107" s="42"/>
      <c r="F6107" s="343" t="s">
        <v>663</v>
      </c>
      <c r="G6107" s="45" t="s">
        <v>291</v>
      </c>
      <c r="H6107" s="99"/>
      <c r="I6107" s="105">
        <f t="shared" si="1763"/>
        <v>0</v>
      </c>
      <c r="J6107" s="100"/>
      <c r="K6107" s="100"/>
      <c r="L6107" s="105">
        <f t="shared" si="1765"/>
        <v>0</v>
      </c>
      <c r="M6107" s="100"/>
      <c r="N6107" s="100"/>
      <c r="R6107" s="352">
        <f>L6107-[1]გადასახდელები!L5877</f>
        <v>0</v>
      </c>
    </row>
    <row r="6108" spans="2:18" ht="20.25" hidden="1" customHeight="1">
      <c r="B6108" s="36" t="str">
        <f t="shared" si="1764"/>
        <v>b</v>
      </c>
      <c r="C6108" s="42">
        <v>6</v>
      </c>
      <c r="D6108" s="42"/>
      <c r="F6108" s="343" t="s">
        <v>664</v>
      </c>
      <c r="G6108" s="45" t="s">
        <v>218</v>
      </c>
      <c r="H6108" s="99"/>
      <c r="I6108" s="105">
        <f t="shared" si="1763"/>
        <v>0</v>
      </c>
      <c r="J6108" s="100"/>
      <c r="K6108" s="100"/>
      <c r="L6108" s="105">
        <f t="shared" si="1765"/>
        <v>0</v>
      </c>
      <c r="M6108" s="100"/>
      <c r="N6108" s="100"/>
      <c r="R6108" s="352">
        <f>L6108-[1]გადასახდელები!L5878</f>
        <v>0</v>
      </c>
    </row>
    <row r="6109" spans="2:18" ht="20.25" hidden="1" customHeight="1">
      <c r="B6109" s="36" t="str">
        <f t="shared" si="1764"/>
        <v>b</v>
      </c>
      <c r="C6109" s="42">
        <v>6</v>
      </c>
      <c r="D6109" s="42"/>
      <c r="F6109" s="343" t="s">
        <v>665</v>
      </c>
      <c r="G6109" s="45" t="s">
        <v>219</v>
      </c>
      <c r="H6109" s="99"/>
      <c r="I6109" s="105">
        <f t="shared" si="1763"/>
        <v>0</v>
      </c>
      <c r="J6109" s="100"/>
      <c r="K6109" s="100"/>
      <c r="L6109" s="105">
        <f t="shared" si="1765"/>
        <v>0</v>
      </c>
      <c r="M6109" s="100"/>
      <c r="N6109" s="100"/>
      <c r="R6109" s="352">
        <f>L6109-[1]გადასახდელები!L5879</f>
        <v>0</v>
      </c>
    </row>
    <row r="6110" spans="2:18" ht="20.25" hidden="1" customHeight="1">
      <c r="B6110" s="36" t="str">
        <f t="shared" si="1764"/>
        <v>b</v>
      </c>
      <c r="C6110" s="42">
        <v>6</v>
      </c>
      <c r="D6110" s="42"/>
      <c r="F6110" s="343" t="s">
        <v>666</v>
      </c>
      <c r="G6110" s="45" t="s">
        <v>220</v>
      </c>
      <c r="H6110" s="99"/>
      <c r="I6110" s="105">
        <f t="shared" si="1763"/>
        <v>0</v>
      </c>
      <c r="J6110" s="100"/>
      <c r="K6110" s="100"/>
      <c r="L6110" s="105">
        <f t="shared" si="1765"/>
        <v>0</v>
      </c>
      <c r="M6110" s="100"/>
      <c r="N6110" s="100"/>
      <c r="R6110" s="352">
        <f>L6110-[1]გადასახდელები!L5880</f>
        <v>0</v>
      </c>
    </row>
    <row r="6111" spans="2:18" ht="20.25" hidden="1" customHeight="1">
      <c r="B6111" s="36" t="str">
        <f t="shared" si="1764"/>
        <v>b</v>
      </c>
      <c r="C6111" s="42">
        <v>6</v>
      </c>
      <c r="D6111" s="42"/>
      <c r="F6111" s="343" t="s">
        <v>667</v>
      </c>
      <c r="G6111" s="45" t="s">
        <v>221</v>
      </c>
      <c r="H6111" s="99"/>
      <c r="I6111" s="105">
        <f t="shared" si="1763"/>
        <v>0</v>
      </c>
      <c r="J6111" s="100"/>
      <c r="K6111" s="100"/>
      <c r="L6111" s="105">
        <f t="shared" si="1765"/>
        <v>0</v>
      </c>
      <c r="M6111" s="100"/>
      <c r="N6111" s="100"/>
      <c r="R6111" s="352">
        <f>L6111-[1]გადასახდელები!L5881</f>
        <v>0</v>
      </c>
    </row>
    <row r="6112" spans="2:18" ht="20.25" hidden="1" customHeight="1">
      <c r="B6112" s="36" t="str">
        <f t="shared" si="1764"/>
        <v>b</v>
      </c>
      <c r="C6112" s="42">
        <v>6</v>
      </c>
      <c r="D6112" s="42"/>
      <c r="F6112" s="343" t="s">
        <v>668</v>
      </c>
      <c r="G6112" s="45" t="s">
        <v>222</v>
      </c>
      <c r="H6112" s="99"/>
      <c r="I6112" s="105">
        <f t="shared" si="1763"/>
        <v>0</v>
      </c>
      <c r="J6112" s="100"/>
      <c r="K6112" s="100"/>
      <c r="L6112" s="105">
        <f t="shared" si="1765"/>
        <v>0</v>
      </c>
      <c r="M6112" s="100"/>
      <c r="N6112" s="100"/>
      <c r="R6112" s="352">
        <f>L6112-[1]გადასახდელები!L5882</f>
        <v>0</v>
      </c>
    </row>
    <row r="6113" spans="2:18" ht="20.25" hidden="1" customHeight="1">
      <c r="B6113" s="36" t="str">
        <f t="shared" si="1764"/>
        <v>b</v>
      </c>
      <c r="C6113" s="42">
        <v>6</v>
      </c>
      <c r="D6113" s="42"/>
      <c r="F6113" s="343" t="s">
        <v>669</v>
      </c>
      <c r="G6113" s="45" t="s">
        <v>223</v>
      </c>
      <c r="H6113" s="99"/>
      <c r="I6113" s="105">
        <f t="shared" si="1763"/>
        <v>0</v>
      </c>
      <c r="J6113" s="100"/>
      <c r="K6113" s="100"/>
      <c r="L6113" s="105">
        <f t="shared" si="1765"/>
        <v>0</v>
      </c>
      <c r="M6113" s="100"/>
      <c r="N6113" s="100"/>
      <c r="R6113" s="352">
        <f>L6113-[1]გადასახდელები!L5883</f>
        <v>0</v>
      </c>
    </row>
    <row r="6114" spans="2:18" ht="36" hidden="1" customHeight="1">
      <c r="B6114" s="36" t="str">
        <f t="shared" si="1764"/>
        <v>b</v>
      </c>
      <c r="C6114" s="42">
        <v>6</v>
      </c>
      <c r="D6114" s="42"/>
      <c r="F6114" s="343" t="s">
        <v>670</v>
      </c>
      <c r="G6114" s="45" t="s">
        <v>224</v>
      </c>
      <c r="H6114" s="99"/>
      <c r="I6114" s="105">
        <f t="shared" si="1763"/>
        <v>0</v>
      </c>
      <c r="J6114" s="100"/>
      <c r="K6114" s="100"/>
      <c r="L6114" s="105">
        <f t="shared" si="1765"/>
        <v>0</v>
      </c>
      <c r="M6114" s="100"/>
      <c r="N6114" s="100"/>
      <c r="R6114" s="352">
        <f>L6114-[1]გადასახდელები!L5884</f>
        <v>0</v>
      </c>
    </row>
    <row r="6115" spans="2:18" ht="48.75" hidden="1" customHeight="1">
      <c r="B6115" s="36" t="str">
        <f t="shared" si="1764"/>
        <v>b</v>
      </c>
      <c r="C6115" s="42">
        <v>6</v>
      </c>
      <c r="D6115" s="42"/>
      <c r="F6115" s="343" t="s">
        <v>671</v>
      </c>
      <c r="G6115" s="45" t="s">
        <v>225</v>
      </c>
      <c r="H6115" s="99"/>
      <c r="I6115" s="105">
        <f t="shared" si="1763"/>
        <v>0</v>
      </c>
      <c r="J6115" s="100"/>
      <c r="K6115" s="100"/>
      <c r="L6115" s="105">
        <f t="shared" si="1765"/>
        <v>0</v>
      </c>
      <c r="M6115" s="100"/>
      <c r="N6115" s="100"/>
      <c r="R6115" s="352">
        <f>L6115-[1]გადასახდელები!L5885</f>
        <v>0</v>
      </c>
    </row>
    <row r="6116" spans="2:18" ht="24.75" hidden="1" customHeight="1">
      <c r="B6116" s="36" t="str">
        <f t="shared" si="1764"/>
        <v>b</v>
      </c>
      <c r="C6116" s="42">
        <v>6</v>
      </c>
      <c r="D6116" s="42"/>
      <c r="F6116" s="343" t="s">
        <v>672</v>
      </c>
      <c r="G6116" s="45" t="s">
        <v>226</v>
      </c>
      <c r="H6116" s="99"/>
      <c r="I6116" s="105">
        <f t="shared" si="1763"/>
        <v>0</v>
      </c>
      <c r="J6116" s="100"/>
      <c r="K6116" s="100"/>
      <c r="L6116" s="105">
        <f t="shared" si="1765"/>
        <v>0</v>
      </c>
      <c r="M6116" s="100"/>
      <c r="N6116" s="100"/>
      <c r="R6116" s="352">
        <f>L6116-[1]გადასახდელები!L5886</f>
        <v>0</v>
      </c>
    </row>
    <row r="6117" spans="2:18" ht="24" hidden="1" customHeight="1">
      <c r="B6117" s="36" t="str">
        <f t="shared" si="1764"/>
        <v>b</v>
      </c>
      <c r="C6117" s="42">
        <v>6</v>
      </c>
      <c r="D6117" s="42"/>
      <c r="F6117" s="343" t="s">
        <v>673</v>
      </c>
      <c r="G6117" s="45" t="s">
        <v>227</v>
      </c>
      <c r="H6117" s="99"/>
      <c r="I6117" s="105">
        <f t="shared" si="1763"/>
        <v>0</v>
      </c>
      <c r="J6117" s="100"/>
      <c r="K6117" s="100"/>
      <c r="L6117" s="105">
        <f t="shared" si="1765"/>
        <v>0</v>
      </c>
      <c r="M6117" s="100"/>
      <c r="N6117" s="100"/>
      <c r="R6117" s="352">
        <f>L6117-[1]გადასახდელები!L5887</f>
        <v>0</v>
      </c>
    </row>
    <row r="6118" spans="2:18" ht="36.75" hidden="1" customHeight="1">
      <c r="B6118" s="36" t="str">
        <f t="shared" si="1764"/>
        <v>b</v>
      </c>
      <c r="C6118" s="42">
        <v>6</v>
      </c>
      <c r="D6118" s="42"/>
      <c r="F6118" s="343" t="s">
        <v>572</v>
      </c>
      <c r="G6118" s="45" t="s">
        <v>228</v>
      </c>
      <c r="H6118" s="99"/>
      <c r="I6118" s="105">
        <f t="shared" ref="I6118:I6181" si="1766">J6118+K6118</f>
        <v>0</v>
      </c>
      <c r="J6118" s="100"/>
      <c r="K6118" s="100"/>
      <c r="L6118" s="105">
        <f t="shared" si="1765"/>
        <v>0</v>
      </c>
      <c r="M6118" s="100"/>
      <c r="N6118" s="100"/>
      <c r="R6118" s="352">
        <f>L6118-[1]გადასახდელები!L5888</f>
        <v>-226.5</v>
      </c>
    </row>
    <row r="6119" spans="2:18" ht="24.75" hidden="1" customHeight="1">
      <c r="B6119" s="36" t="str">
        <f t="shared" si="1764"/>
        <v>b</v>
      </c>
      <c r="C6119" s="42">
        <v>5</v>
      </c>
      <c r="D6119" s="42"/>
      <c r="F6119" s="343" t="s">
        <v>573</v>
      </c>
      <c r="G6119" s="48" t="s">
        <v>193</v>
      </c>
      <c r="H6119" s="101"/>
      <c r="I6119" s="97">
        <f t="shared" si="1766"/>
        <v>0</v>
      </c>
      <c r="J6119" s="102"/>
      <c r="K6119" s="102"/>
      <c r="L6119" s="97">
        <f t="shared" si="1765"/>
        <v>0</v>
      </c>
      <c r="M6119" s="102"/>
      <c r="N6119" s="102"/>
      <c r="R6119" s="352">
        <f>L6119-[1]გადასახდელები!L5889</f>
        <v>0</v>
      </c>
    </row>
    <row r="6120" spans="2:18" ht="20.25" customHeight="1" thickTop="1">
      <c r="B6120" s="36" t="str">
        <f t="shared" si="1764"/>
        <v>a</v>
      </c>
      <c r="C6120" s="42">
        <v>2</v>
      </c>
      <c r="D6120" s="42"/>
      <c r="E6120" s="24">
        <v>7066</v>
      </c>
      <c r="F6120" s="342" t="s">
        <v>574</v>
      </c>
      <c r="G6120" s="59" t="s">
        <v>292</v>
      </c>
      <c r="H6120" s="86">
        <f>H6121+H6168+H6176+H6175</f>
        <v>1E-3</v>
      </c>
      <c r="I6120" s="87">
        <f t="shared" si="1766"/>
        <v>170.3</v>
      </c>
      <c r="J6120" s="88">
        <f>J6121+J6168+J6176+J6175</f>
        <v>0</v>
      </c>
      <c r="K6120" s="88">
        <f>K6121+K6168+K6176+K6175</f>
        <v>170.3</v>
      </c>
      <c r="L6120" s="87">
        <f t="shared" si="1765"/>
        <v>0</v>
      </c>
      <c r="M6120" s="88">
        <f>M6121+M6168+M6176+M6175</f>
        <v>0</v>
      </c>
      <c r="N6120" s="88">
        <f>N6121+N6168+N6176+N6175</f>
        <v>0</v>
      </c>
      <c r="O6120" s="82" t="s">
        <v>146</v>
      </c>
      <c r="P6120" s="35" t="s">
        <v>145</v>
      </c>
      <c r="R6120" s="352">
        <f>L6120-[1]გადასახდელები!L5890</f>
        <v>0</v>
      </c>
    </row>
    <row r="6121" spans="2:18" ht="20.25" customHeight="1">
      <c r="B6121" s="36" t="str">
        <f t="shared" si="1764"/>
        <v>a</v>
      </c>
      <c r="C6121" s="42">
        <v>3</v>
      </c>
      <c r="D6121" s="42"/>
      <c r="F6121" s="342" t="s">
        <v>575</v>
      </c>
      <c r="G6121" s="51" t="s">
        <v>293</v>
      </c>
      <c r="H6121" s="89">
        <f>H6122+H6134+H6163</f>
        <v>1E-3</v>
      </c>
      <c r="I6121" s="90">
        <f t="shared" si="1766"/>
        <v>170.3</v>
      </c>
      <c r="J6121" s="89">
        <f>J6122+J6134+J6163</f>
        <v>0</v>
      </c>
      <c r="K6121" s="89">
        <f>K6122+K6134+K6163</f>
        <v>170.3</v>
      </c>
      <c r="L6121" s="90">
        <f t="shared" si="1765"/>
        <v>0</v>
      </c>
      <c r="M6121" s="89">
        <f>M6122+M6134+M6163</f>
        <v>0</v>
      </c>
      <c r="N6121" s="89">
        <f>N6122+N6134+N6163</f>
        <v>0</v>
      </c>
      <c r="O6121" s="82" t="s">
        <v>146</v>
      </c>
      <c r="P6121" s="35" t="s">
        <v>145</v>
      </c>
      <c r="R6121" s="352">
        <f>L6121-[1]გადასახდელები!L5891</f>
        <v>0</v>
      </c>
    </row>
    <row r="6122" spans="2:18" ht="20.25" customHeight="1">
      <c r="B6122" s="36" t="str">
        <f t="shared" si="1764"/>
        <v>a</v>
      </c>
      <c r="C6122" s="42">
        <v>4</v>
      </c>
      <c r="D6122" s="42"/>
      <c r="F6122" s="342" t="s">
        <v>576</v>
      </c>
      <c r="G6122" s="47" t="s">
        <v>294</v>
      </c>
      <c r="H6122" s="93">
        <f>H6123+H6124+H6125+H6126+H6127+H6128+H6129+H6130+H6131+H6132+H6133</f>
        <v>1E-3</v>
      </c>
      <c r="I6122" s="94">
        <f t="shared" si="1766"/>
        <v>170.3</v>
      </c>
      <c r="J6122" s="93">
        <f>J6123+J6124+J6125+J6126+J6127+J6128+J6129+J6130+J6131+J6132+J6133</f>
        <v>0</v>
      </c>
      <c r="K6122" s="93">
        <f>K6123+K6124+K6125+K6126+K6127+K6128+K6129+K6130+K6131+K6132+K6133</f>
        <v>170.3</v>
      </c>
      <c r="L6122" s="94">
        <f t="shared" si="1765"/>
        <v>0</v>
      </c>
      <c r="M6122" s="93">
        <f>M6123+M6124+M6125+M6126+M6127+M6128+M6129+M6130+M6131+M6132+M6133</f>
        <v>0</v>
      </c>
      <c r="N6122" s="93">
        <f>N6123+N6124+N6125+N6126+N6127+N6128+N6129+N6130+N6131+N6132+N6133</f>
        <v>0</v>
      </c>
      <c r="O6122" s="82" t="s">
        <v>146</v>
      </c>
      <c r="P6122" s="35" t="s">
        <v>145</v>
      </c>
      <c r="R6122" s="352">
        <f>L6122-[1]გადასახდელები!L5892</f>
        <v>0</v>
      </c>
    </row>
    <row r="6123" spans="2:18" ht="20.25" hidden="1" customHeight="1">
      <c r="B6123" s="36" t="str">
        <f t="shared" si="1764"/>
        <v>b</v>
      </c>
      <c r="C6123" s="42">
        <v>5</v>
      </c>
      <c r="D6123" s="42"/>
      <c r="F6123" s="343" t="s">
        <v>577</v>
      </c>
      <c r="G6123" s="48" t="s">
        <v>295</v>
      </c>
      <c r="H6123" s="101"/>
      <c r="I6123" s="97">
        <f t="shared" si="1766"/>
        <v>0</v>
      </c>
      <c r="J6123" s="102"/>
      <c r="K6123" s="102"/>
      <c r="L6123" s="97">
        <f t="shared" si="1765"/>
        <v>0</v>
      </c>
      <c r="M6123" s="102"/>
      <c r="N6123" s="102"/>
      <c r="O6123" s="115"/>
      <c r="P6123" s="35" t="s">
        <v>145</v>
      </c>
      <c r="R6123" s="352">
        <f>L6123-[1]გადასახდელები!L5893</f>
        <v>0</v>
      </c>
    </row>
    <row r="6124" spans="2:18" ht="20.25" customHeight="1">
      <c r="B6124" s="36" t="str">
        <f t="shared" si="1764"/>
        <v>a</v>
      </c>
      <c r="C6124" s="42">
        <v>5</v>
      </c>
      <c r="D6124" s="42"/>
      <c r="F6124" s="343" t="s">
        <v>578</v>
      </c>
      <c r="G6124" s="48" t="s">
        <v>296</v>
      </c>
      <c r="H6124" s="101"/>
      <c r="I6124" s="97">
        <f t="shared" si="1766"/>
        <v>36.299999999999997</v>
      </c>
      <c r="J6124" s="102"/>
      <c r="K6124" s="102">
        <v>36.299999999999997</v>
      </c>
      <c r="L6124" s="97">
        <f t="shared" si="1765"/>
        <v>0</v>
      </c>
      <c r="M6124" s="102"/>
      <c r="N6124" s="102"/>
      <c r="O6124" s="115"/>
      <c r="P6124" s="35" t="s">
        <v>145</v>
      </c>
      <c r="R6124" s="352">
        <f>L6124-[1]გადასახდელები!L5894</f>
        <v>0</v>
      </c>
    </row>
    <row r="6125" spans="2:18" ht="30.75" hidden="1" customHeight="1">
      <c r="B6125" s="36" t="str">
        <f t="shared" ref="B6125:B6188" si="1767">IF(H6125+I6125+L6125&gt;0,"a","b")</f>
        <v>b</v>
      </c>
      <c r="C6125" s="42">
        <v>5</v>
      </c>
      <c r="D6125" s="42"/>
      <c r="F6125" s="343" t="s">
        <v>674</v>
      </c>
      <c r="G6125" s="52" t="s">
        <v>297</v>
      </c>
      <c r="H6125" s="101"/>
      <c r="I6125" s="97">
        <f t="shared" si="1766"/>
        <v>0</v>
      </c>
      <c r="J6125" s="102"/>
      <c r="K6125" s="102"/>
      <c r="L6125" s="97">
        <f t="shared" si="1765"/>
        <v>0</v>
      </c>
      <c r="M6125" s="102"/>
      <c r="N6125" s="102"/>
      <c r="O6125" s="115"/>
      <c r="P6125" s="35" t="s">
        <v>145</v>
      </c>
      <c r="R6125" s="352">
        <f>L6125-[1]გადასახდელები!L5895</f>
        <v>0</v>
      </c>
    </row>
    <row r="6126" spans="2:18" ht="20.25" hidden="1" customHeight="1">
      <c r="B6126" s="36" t="str">
        <f t="shared" si="1767"/>
        <v>b</v>
      </c>
      <c r="C6126" s="42">
        <v>5</v>
      </c>
      <c r="D6126" s="42"/>
      <c r="F6126" s="343" t="s">
        <v>579</v>
      </c>
      <c r="G6126" s="48" t="s">
        <v>298</v>
      </c>
      <c r="H6126" s="101"/>
      <c r="I6126" s="97">
        <f t="shared" si="1766"/>
        <v>0</v>
      </c>
      <c r="J6126" s="102"/>
      <c r="K6126" s="102"/>
      <c r="L6126" s="97">
        <f t="shared" si="1765"/>
        <v>0</v>
      </c>
      <c r="M6126" s="102"/>
      <c r="N6126" s="102"/>
      <c r="O6126" s="115"/>
      <c r="P6126" s="35" t="s">
        <v>145</v>
      </c>
      <c r="R6126" s="352">
        <f>L6126-[1]გადასახდელები!L5896</f>
        <v>0</v>
      </c>
    </row>
    <row r="6127" spans="2:18" ht="20.25" hidden="1" customHeight="1">
      <c r="B6127" s="36" t="str">
        <f t="shared" si="1767"/>
        <v>b</v>
      </c>
      <c r="C6127" s="42">
        <v>5</v>
      </c>
      <c r="D6127" s="42"/>
      <c r="F6127" s="343" t="s">
        <v>580</v>
      </c>
      <c r="G6127" s="48" t="s">
        <v>299</v>
      </c>
      <c r="H6127" s="101"/>
      <c r="I6127" s="97">
        <f t="shared" si="1766"/>
        <v>0</v>
      </c>
      <c r="J6127" s="102"/>
      <c r="K6127" s="102"/>
      <c r="L6127" s="97">
        <f t="shared" si="1765"/>
        <v>0</v>
      </c>
      <c r="M6127" s="102"/>
      <c r="N6127" s="102"/>
      <c r="O6127" s="115"/>
      <c r="P6127" s="35" t="s">
        <v>145</v>
      </c>
      <c r="R6127" s="352">
        <f>L6127-[1]გადასახდელები!L5897</f>
        <v>0</v>
      </c>
    </row>
    <row r="6128" spans="2:18" ht="30.75" hidden="1" customHeight="1">
      <c r="B6128" s="36" t="str">
        <f t="shared" si="1767"/>
        <v>b</v>
      </c>
      <c r="C6128" s="42">
        <v>5</v>
      </c>
      <c r="D6128" s="42"/>
      <c r="F6128" s="343" t="s">
        <v>581</v>
      </c>
      <c r="G6128" s="48" t="s">
        <v>300</v>
      </c>
      <c r="H6128" s="101"/>
      <c r="I6128" s="97">
        <f t="shared" si="1766"/>
        <v>0</v>
      </c>
      <c r="J6128" s="102"/>
      <c r="K6128" s="102"/>
      <c r="L6128" s="97">
        <f t="shared" si="1765"/>
        <v>0</v>
      </c>
      <c r="M6128" s="102"/>
      <c r="N6128" s="102"/>
      <c r="O6128" s="115"/>
      <c r="P6128" s="35" t="s">
        <v>145</v>
      </c>
      <c r="R6128" s="352">
        <f>L6128-[1]გადასახდელები!L5898</f>
        <v>0</v>
      </c>
    </row>
    <row r="6129" spans="2:18" ht="20.25" hidden="1" customHeight="1">
      <c r="B6129" s="36" t="str">
        <f t="shared" si="1767"/>
        <v>b</v>
      </c>
      <c r="C6129" s="42">
        <v>5</v>
      </c>
      <c r="D6129" s="42"/>
      <c r="F6129" s="343" t="s">
        <v>675</v>
      </c>
      <c r="G6129" s="48" t="s">
        <v>301</v>
      </c>
      <c r="H6129" s="101"/>
      <c r="I6129" s="97">
        <f t="shared" si="1766"/>
        <v>0</v>
      </c>
      <c r="J6129" s="102"/>
      <c r="K6129" s="102"/>
      <c r="L6129" s="97">
        <f t="shared" si="1765"/>
        <v>0</v>
      </c>
      <c r="M6129" s="102"/>
      <c r="N6129" s="102"/>
      <c r="O6129" s="115"/>
      <c r="P6129" s="35" t="s">
        <v>145</v>
      </c>
      <c r="R6129" s="352">
        <f>L6129-[1]გადასახდელები!L5899</f>
        <v>0</v>
      </c>
    </row>
    <row r="6130" spans="2:18" ht="20.25" hidden="1" customHeight="1">
      <c r="B6130" s="36" t="str">
        <f t="shared" si="1767"/>
        <v>b</v>
      </c>
      <c r="C6130" s="42">
        <v>5</v>
      </c>
      <c r="D6130" s="42"/>
      <c r="F6130" s="343" t="s">
        <v>582</v>
      </c>
      <c r="G6130" s="48" t="s">
        <v>302</v>
      </c>
      <c r="H6130" s="101"/>
      <c r="I6130" s="97">
        <f t="shared" si="1766"/>
        <v>0</v>
      </c>
      <c r="J6130" s="102"/>
      <c r="K6130" s="102"/>
      <c r="L6130" s="97">
        <f t="shared" si="1765"/>
        <v>0</v>
      </c>
      <c r="M6130" s="102"/>
      <c r="N6130" s="102"/>
      <c r="O6130" s="115"/>
      <c r="P6130" s="35" t="s">
        <v>145</v>
      </c>
      <c r="R6130" s="352">
        <f>L6130-[1]გადასახდელები!L5900</f>
        <v>0</v>
      </c>
    </row>
    <row r="6131" spans="2:18" ht="20.25" hidden="1" customHeight="1">
      <c r="B6131" s="36" t="str">
        <f t="shared" si="1767"/>
        <v>b</v>
      </c>
      <c r="C6131" s="42">
        <v>5</v>
      </c>
      <c r="D6131" s="42"/>
      <c r="F6131" s="343" t="s">
        <v>676</v>
      </c>
      <c r="G6131" s="48" t="s">
        <v>303</v>
      </c>
      <c r="H6131" s="101"/>
      <c r="I6131" s="97">
        <f t="shared" si="1766"/>
        <v>0</v>
      </c>
      <c r="J6131" s="102"/>
      <c r="K6131" s="102"/>
      <c r="L6131" s="97">
        <f t="shared" si="1765"/>
        <v>0</v>
      </c>
      <c r="M6131" s="102"/>
      <c r="N6131" s="102"/>
      <c r="O6131" s="115"/>
      <c r="P6131" s="35" t="s">
        <v>145</v>
      </c>
      <c r="R6131" s="352">
        <f>L6131-[1]გადასახდელები!L5901</f>
        <v>0</v>
      </c>
    </row>
    <row r="6132" spans="2:18" ht="20.25" hidden="1" customHeight="1">
      <c r="B6132" s="36" t="str">
        <f t="shared" si="1767"/>
        <v>b</v>
      </c>
      <c r="C6132" s="42">
        <v>5</v>
      </c>
      <c r="D6132" s="42"/>
      <c r="F6132" s="343" t="s">
        <v>677</v>
      </c>
      <c r="G6132" s="48" t="s">
        <v>304</v>
      </c>
      <c r="H6132" s="101"/>
      <c r="I6132" s="97">
        <f t="shared" si="1766"/>
        <v>0</v>
      </c>
      <c r="J6132" s="102"/>
      <c r="K6132" s="102"/>
      <c r="L6132" s="97">
        <f t="shared" si="1765"/>
        <v>0</v>
      </c>
      <c r="M6132" s="102"/>
      <c r="N6132" s="102"/>
      <c r="O6132" s="115"/>
      <c r="P6132" s="35" t="s">
        <v>145</v>
      </c>
      <c r="R6132" s="352">
        <f>L6132-[1]გადასახდელები!L5902</f>
        <v>0</v>
      </c>
    </row>
    <row r="6133" spans="2:18" ht="20.25" customHeight="1" thickBot="1">
      <c r="B6133" s="36" t="str">
        <f t="shared" si="1767"/>
        <v>a</v>
      </c>
      <c r="C6133" s="42">
        <v>5</v>
      </c>
      <c r="D6133" s="42"/>
      <c r="F6133" s="343" t="s">
        <v>583</v>
      </c>
      <c r="G6133" s="48" t="s">
        <v>305</v>
      </c>
      <c r="H6133" s="101">
        <v>1E-3</v>
      </c>
      <c r="I6133" s="97">
        <f t="shared" si="1766"/>
        <v>134</v>
      </c>
      <c r="J6133" s="102"/>
      <c r="K6133" s="102">
        <v>134</v>
      </c>
      <c r="L6133" s="97">
        <f t="shared" si="1765"/>
        <v>0</v>
      </c>
      <c r="M6133" s="102"/>
      <c r="N6133" s="102"/>
      <c r="O6133" s="115"/>
      <c r="P6133" s="35" t="s">
        <v>145</v>
      </c>
      <c r="R6133" s="352">
        <f>L6133-[1]გადასახდელები!L5903</f>
        <v>0</v>
      </c>
    </row>
    <row r="6134" spans="2:18" ht="20.25" hidden="1" customHeight="1">
      <c r="B6134" s="36" t="str">
        <f t="shared" si="1767"/>
        <v>b</v>
      </c>
      <c r="C6134" s="42">
        <v>4</v>
      </c>
      <c r="D6134" s="42"/>
      <c r="F6134" s="342" t="s">
        <v>584</v>
      </c>
      <c r="G6134" s="47" t="s">
        <v>306</v>
      </c>
      <c r="H6134" s="93">
        <f>H6135+H6142</f>
        <v>0</v>
      </c>
      <c r="I6134" s="94">
        <f t="shared" si="1766"/>
        <v>0</v>
      </c>
      <c r="J6134" s="93">
        <f>J6135+J6142</f>
        <v>0</v>
      </c>
      <c r="K6134" s="93">
        <f>K6135+K6142</f>
        <v>0</v>
      </c>
      <c r="L6134" s="94">
        <f t="shared" si="1765"/>
        <v>0</v>
      </c>
      <c r="M6134" s="93">
        <f>M6135+M6142</f>
        <v>0</v>
      </c>
      <c r="N6134" s="93">
        <f>N6135+N6142</f>
        <v>0</v>
      </c>
      <c r="O6134" s="82" t="s">
        <v>146</v>
      </c>
      <c r="P6134" s="35" t="s">
        <v>145</v>
      </c>
      <c r="R6134" s="352">
        <f>L6134-[1]გადასახდელები!L5904</f>
        <v>0</v>
      </c>
    </row>
    <row r="6135" spans="2:18" ht="20.25" hidden="1" customHeight="1">
      <c r="B6135" s="36" t="str">
        <f t="shared" si="1767"/>
        <v>b</v>
      </c>
      <c r="C6135" s="42">
        <v>5</v>
      </c>
      <c r="D6135" s="42"/>
      <c r="F6135" s="342" t="s">
        <v>585</v>
      </c>
      <c r="G6135" s="48" t="s">
        <v>307</v>
      </c>
      <c r="H6135" s="96">
        <f>SUM(H6136:H6141)</f>
        <v>0</v>
      </c>
      <c r="I6135" s="97">
        <f t="shared" si="1766"/>
        <v>0</v>
      </c>
      <c r="J6135" s="96">
        <f>SUM(J6136:J6141)</f>
        <v>0</v>
      </c>
      <c r="K6135" s="96">
        <f>SUM(K6136:K6141)</f>
        <v>0</v>
      </c>
      <c r="L6135" s="97">
        <f t="shared" si="1765"/>
        <v>0</v>
      </c>
      <c r="M6135" s="96">
        <f>SUM(M6136:M6141)</f>
        <v>0</v>
      </c>
      <c r="N6135" s="96">
        <f>SUM(N6136:N6141)</f>
        <v>0</v>
      </c>
      <c r="O6135" s="82" t="s">
        <v>146</v>
      </c>
      <c r="P6135" s="35" t="s">
        <v>145</v>
      </c>
      <c r="R6135" s="352">
        <f>L6135-[1]გადასახდელები!L5905</f>
        <v>0</v>
      </c>
    </row>
    <row r="6136" spans="2:18" ht="20.25" hidden="1" customHeight="1">
      <c r="B6136" s="36" t="str">
        <f t="shared" si="1767"/>
        <v>b</v>
      </c>
      <c r="C6136" s="42">
        <v>6</v>
      </c>
      <c r="D6136" s="42"/>
      <c r="F6136" s="343" t="s">
        <v>586</v>
      </c>
      <c r="G6136" s="53" t="s">
        <v>308</v>
      </c>
      <c r="H6136" s="99"/>
      <c r="I6136" s="105">
        <f t="shared" si="1766"/>
        <v>0</v>
      </c>
      <c r="J6136" s="100"/>
      <c r="K6136" s="100"/>
      <c r="L6136" s="105">
        <f t="shared" si="1765"/>
        <v>0</v>
      </c>
      <c r="M6136" s="100"/>
      <c r="N6136" s="100"/>
      <c r="O6136" s="115"/>
      <c r="P6136" s="35" t="s">
        <v>145</v>
      </c>
      <c r="R6136" s="352">
        <f>L6136-[1]გადასახდელები!L5906</f>
        <v>0</v>
      </c>
    </row>
    <row r="6137" spans="2:18" ht="20.25" hidden="1" customHeight="1">
      <c r="B6137" s="36" t="str">
        <f t="shared" si="1767"/>
        <v>b</v>
      </c>
      <c r="C6137" s="42">
        <v>6</v>
      </c>
      <c r="D6137" s="42"/>
      <c r="F6137" s="343" t="s">
        <v>678</v>
      </c>
      <c r="G6137" s="53" t="s">
        <v>309</v>
      </c>
      <c r="H6137" s="99"/>
      <c r="I6137" s="105">
        <f t="shared" si="1766"/>
        <v>0</v>
      </c>
      <c r="J6137" s="100"/>
      <c r="K6137" s="100"/>
      <c r="L6137" s="105">
        <f t="shared" si="1765"/>
        <v>0</v>
      </c>
      <c r="M6137" s="100"/>
      <c r="N6137" s="100"/>
      <c r="O6137" s="115"/>
      <c r="P6137" s="35" t="s">
        <v>145</v>
      </c>
      <c r="R6137" s="352">
        <f>L6137-[1]გადასახდელები!L5907</f>
        <v>0</v>
      </c>
    </row>
    <row r="6138" spans="2:18" ht="20.25" hidden="1" customHeight="1">
      <c r="B6138" s="36" t="str">
        <f t="shared" si="1767"/>
        <v>b</v>
      </c>
      <c r="C6138" s="42">
        <v>6</v>
      </c>
      <c r="D6138" s="42"/>
      <c r="F6138" s="343" t="s">
        <v>679</v>
      </c>
      <c r="G6138" s="53" t="s">
        <v>310</v>
      </c>
      <c r="H6138" s="99"/>
      <c r="I6138" s="105">
        <f t="shared" si="1766"/>
        <v>0</v>
      </c>
      <c r="J6138" s="100"/>
      <c r="K6138" s="100"/>
      <c r="L6138" s="105">
        <f t="shared" si="1765"/>
        <v>0</v>
      </c>
      <c r="M6138" s="100"/>
      <c r="N6138" s="100"/>
      <c r="O6138" s="115"/>
      <c r="P6138" s="35" t="s">
        <v>145</v>
      </c>
      <c r="R6138" s="352">
        <f>L6138-[1]გადასახდელები!L5908</f>
        <v>0</v>
      </c>
    </row>
    <row r="6139" spans="2:18" ht="20.25" hidden="1" customHeight="1">
      <c r="B6139" s="36" t="str">
        <f t="shared" si="1767"/>
        <v>b</v>
      </c>
      <c r="C6139" s="42">
        <v>6</v>
      </c>
      <c r="D6139" s="42"/>
      <c r="F6139" s="343" t="s">
        <v>680</v>
      </c>
      <c r="G6139" s="53" t="s">
        <v>311</v>
      </c>
      <c r="H6139" s="99"/>
      <c r="I6139" s="105">
        <f t="shared" si="1766"/>
        <v>0</v>
      </c>
      <c r="J6139" s="100"/>
      <c r="K6139" s="100"/>
      <c r="L6139" s="105">
        <f t="shared" si="1765"/>
        <v>0</v>
      </c>
      <c r="M6139" s="100"/>
      <c r="N6139" s="100"/>
      <c r="O6139" s="115"/>
      <c r="P6139" s="35" t="s">
        <v>145</v>
      </c>
      <c r="R6139" s="352">
        <f>L6139-[1]გადასახდელები!L5909</f>
        <v>0</v>
      </c>
    </row>
    <row r="6140" spans="2:18" ht="20.25" hidden="1" customHeight="1">
      <c r="B6140" s="36" t="str">
        <f t="shared" si="1767"/>
        <v>b</v>
      </c>
      <c r="C6140" s="42">
        <v>6</v>
      </c>
      <c r="D6140" s="42"/>
      <c r="F6140" s="343" t="s">
        <v>681</v>
      </c>
      <c r="G6140" s="53" t="s">
        <v>312</v>
      </c>
      <c r="H6140" s="99"/>
      <c r="I6140" s="105">
        <f t="shared" si="1766"/>
        <v>0</v>
      </c>
      <c r="J6140" s="100"/>
      <c r="K6140" s="100"/>
      <c r="L6140" s="105">
        <f t="shared" si="1765"/>
        <v>0</v>
      </c>
      <c r="M6140" s="100"/>
      <c r="N6140" s="100"/>
      <c r="O6140" s="115"/>
      <c r="P6140" s="35" t="s">
        <v>145</v>
      </c>
      <c r="R6140" s="352">
        <f>L6140-[1]გადასახდელები!L5910</f>
        <v>0</v>
      </c>
    </row>
    <row r="6141" spans="2:18" ht="20.25" hidden="1" customHeight="1">
      <c r="B6141" s="36" t="str">
        <f t="shared" si="1767"/>
        <v>b</v>
      </c>
      <c r="C6141" s="42">
        <v>6</v>
      </c>
      <c r="D6141" s="42"/>
      <c r="F6141" s="343" t="s">
        <v>682</v>
      </c>
      <c r="G6141" s="53" t="s">
        <v>313</v>
      </c>
      <c r="H6141" s="99"/>
      <c r="I6141" s="105">
        <f t="shared" si="1766"/>
        <v>0</v>
      </c>
      <c r="J6141" s="100"/>
      <c r="K6141" s="100"/>
      <c r="L6141" s="105">
        <f t="shared" si="1765"/>
        <v>0</v>
      </c>
      <c r="M6141" s="100"/>
      <c r="N6141" s="100"/>
      <c r="O6141" s="115"/>
      <c r="P6141" s="35" t="s">
        <v>145</v>
      </c>
      <c r="R6141" s="352">
        <f>L6141-[1]გადასახდელები!L5911</f>
        <v>0</v>
      </c>
    </row>
    <row r="6142" spans="2:18" ht="20.25" hidden="1" customHeight="1">
      <c r="B6142" s="36" t="str">
        <f t="shared" si="1767"/>
        <v>b</v>
      </c>
      <c r="C6142" s="42">
        <v>5</v>
      </c>
      <c r="D6142" s="42"/>
      <c r="F6142" s="342" t="s">
        <v>587</v>
      </c>
      <c r="G6142" s="48" t="s">
        <v>314</v>
      </c>
      <c r="H6142" s="96">
        <f>SUM(H6143:H6162)</f>
        <v>0</v>
      </c>
      <c r="I6142" s="97">
        <f t="shared" si="1766"/>
        <v>0</v>
      </c>
      <c r="J6142" s="96">
        <f>SUM(J6143:J6162)</f>
        <v>0</v>
      </c>
      <c r="K6142" s="96">
        <f>SUM(K6143:K6162)</f>
        <v>0</v>
      </c>
      <c r="L6142" s="97">
        <f t="shared" si="1765"/>
        <v>0</v>
      </c>
      <c r="M6142" s="96">
        <f>SUM(M6143:M6162)</f>
        <v>0</v>
      </c>
      <c r="N6142" s="96">
        <f>SUM(N6143:N6162)</f>
        <v>0</v>
      </c>
      <c r="O6142" s="82" t="s">
        <v>146</v>
      </c>
      <c r="P6142" s="35" t="s">
        <v>145</v>
      </c>
      <c r="R6142" s="352">
        <f>L6142-[1]გადასახდელები!L5912</f>
        <v>0</v>
      </c>
    </row>
    <row r="6143" spans="2:18" ht="20.25" hidden="1" customHeight="1">
      <c r="B6143" s="36" t="str">
        <f t="shared" si="1767"/>
        <v>b</v>
      </c>
      <c r="C6143" s="42">
        <v>6</v>
      </c>
      <c r="D6143" s="42"/>
      <c r="F6143" s="343" t="s">
        <v>683</v>
      </c>
      <c r="G6143" s="54" t="s">
        <v>315</v>
      </c>
      <c r="H6143" s="116"/>
      <c r="I6143" s="105">
        <f t="shared" si="1766"/>
        <v>0</v>
      </c>
      <c r="J6143" s="117"/>
      <c r="K6143" s="117"/>
      <c r="L6143" s="105">
        <f t="shared" si="1765"/>
        <v>0</v>
      </c>
      <c r="M6143" s="117"/>
      <c r="N6143" s="117"/>
      <c r="P6143" s="35" t="s">
        <v>145</v>
      </c>
      <c r="R6143" s="352">
        <f>L6143-[1]გადასახდელები!L5913</f>
        <v>0</v>
      </c>
    </row>
    <row r="6144" spans="2:18" ht="20.25" hidden="1" customHeight="1">
      <c r="B6144" s="36" t="str">
        <f t="shared" si="1767"/>
        <v>b</v>
      </c>
      <c r="C6144" s="42">
        <v>6</v>
      </c>
      <c r="D6144" s="42"/>
      <c r="F6144" s="343" t="s">
        <v>684</v>
      </c>
      <c r="G6144" s="54" t="s">
        <v>316</v>
      </c>
      <c r="H6144" s="116"/>
      <c r="I6144" s="105">
        <f t="shared" si="1766"/>
        <v>0</v>
      </c>
      <c r="J6144" s="117"/>
      <c r="K6144" s="117"/>
      <c r="L6144" s="105">
        <f t="shared" si="1765"/>
        <v>0</v>
      </c>
      <c r="M6144" s="117"/>
      <c r="N6144" s="117"/>
      <c r="P6144" s="35" t="s">
        <v>145</v>
      </c>
      <c r="R6144" s="352">
        <f>L6144-[1]გადასახდელები!L5914</f>
        <v>0</v>
      </c>
    </row>
    <row r="6145" spans="2:18" ht="30.75" hidden="1" customHeight="1">
      <c r="B6145" s="36" t="str">
        <f t="shared" si="1767"/>
        <v>b</v>
      </c>
      <c r="C6145" s="42">
        <v>6</v>
      </c>
      <c r="D6145" s="42"/>
      <c r="F6145" s="343" t="s">
        <v>588</v>
      </c>
      <c r="G6145" s="54" t="s">
        <v>317</v>
      </c>
      <c r="H6145" s="116"/>
      <c r="I6145" s="105">
        <f t="shared" si="1766"/>
        <v>0</v>
      </c>
      <c r="J6145" s="117"/>
      <c r="K6145" s="117"/>
      <c r="L6145" s="105">
        <f t="shared" si="1765"/>
        <v>0</v>
      </c>
      <c r="M6145" s="117"/>
      <c r="N6145" s="117"/>
      <c r="P6145" s="35" t="s">
        <v>145</v>
      </c>
      <c r="R6145" s="352">
        <f>L6145-[1]გადასახდელები!L5915</f>
        <v>0</v>
      </c>
    </row>
    <row r="6146" spans="2:18" ht="30.75" hidden="1" customHeight="1">
      <c r="B6146" s="36" t="str">
        <f t="shared" si="1767"/>
        <v>b</v>
      </c>
      <c r="C6146" s="42">
        <v>6</v>
      </c>
      <c r="D6146" s="42"/>
      <c r="F6146" s="343" t="s">
        <v>685</v>
      </c>
      <c r="G6146" s="54" t="s">
        <v>318</v>
      </c>
      <c r="H6146" s="116"/>
      <c r="I6146" s="105">
        <f t="shared" si="1766"/>
        <v>0</v>
      </c>
      <c r="J6146" s="117"/>
      <c r="K6146" s="117"/>
      <c r="L6146" s="105">
        <f t="shared" si="1765"/>
        <v>0</v>
      </c>
      <c r="M6146" s="117"/>
      <c r="N6146" s="117"/>
      <c r="P6146" s="35" t="s">
        <v>145</v>
      </c>
      <c r="R6146" s="352">
        <f>L6146-[1]გადასახდელები!L5916</f>
        <v>0</v>
      </c>
    </row>
    <row r="6147" spans="2:18" ht="20.25" hidden="1" customHeight="1">
      <c r="B6147" s="36" t="str">
        <f t="shared" si="1767"/>
        <v>b</v>
      </c>
      <c r="C6147" s="42">
        <v>6</v>
      </c>
      <c r="D6147" s="42"/>
      <c r="F6147" s="343" t="s">
        <v>589</v>
      </c>
      <c r="G6147" s="54" t="s">
        <v>319</v>
      </c>
      <c r="H6147" s="116"/>
      <c r="I6147" s="105">
        <f t="shared" si="1766"/>
        <v>0</v>
      </c>
      <c r="J6147" s="117"/>
      <c r="K6147" s="117"/>
      <c r="L6147" s="105">
        <f t="shared" si="1765"/>
        <v>0</v>
      </c>
      <c r="M6147" s="117"/>
      <c r="N6147" s="117"/>
      <c r="P6147" s="35" t="s">
        <v>145</v>
      </c>
      <c r="R6147" s="352">
        <f>L6147-[1]გადასახდელები!L5917</f>
        <v>0</v>
      </c>
    </row>
    <row r="6148" spans="2:18" ht="20.25" hidden="1" customHeight="1">
      <c r="B6148" s="36" t="str">
        <f t="shared" si="1767"/>
        <v>b</v>
      </c>
      <c r="C6148" s="42">
        <v>6</v>
      </c>
      <c r="D6148" s="42"/>
      <c r="F6148" s="343" t="s">
        <v>686</v>
      </c>
      <c r="G6148" s="54" t="s">
        <v>320</v>
      </c>
      <c r="H6148" s="116"/>
      <c r="I6148" s="105">
        <f t="shared" si="1766"/>
        <v>0</v>
      </c>
      <c r="J6148" s="117"/>
      <c r="K6148" s="117"/>
      <c r="L6148" s="105">
        <f t="shared" si="1765"/>
        <v>0</v>
      </c>
      <c r="M6148" s="117"/>
      <c r="N6148" s="117"/>
      <c r="P6148" s="35" t="s">
        <v>145</v>
      </c>
      <c r="R6148" s="352">
        <f>L6148-[1]გადასახდელები!L5918</f>
        <v>0</v>
      </c>
    </row>
    <row r="6149" spans="2:18" ht="30.75" hidden="1" customHeight="1">
      <c r="B6149" s="36" t="str">
        <f t="shared" si="1767"/>
        <v>b</v>
      </c>
      <c r="C6149" s="42">
        <v>6</v>
      </c>
      <c r="D6149" s="42"/>
      <c r="F6149" s="343" t="s">
        <v>687</v>
      </c>
      <c r="G6149" s="54" t="s">
        <v>321</v>
      </c>
      <c r="H6149" s="116"/>
      <c r="I6149" s="105">
        <f t="shared" si="1766"/>
        <v>0</v>
      </c>
      <c r="J6149" s="117"/>
      <c r="K6149" s="117"/>
      <c r="L6149" s="105">
        <f t="shared" si="1765"/>
        <v>0</v>
      </c>
      <c r="M6149" s="117"/>
      <c r="N6149" s="117"/>
      <c r="P6149" s="35" t="s">
        <v>145</v>
      </c>
      <c r="R6149" s="352">
        <f>L6149-[1]გადასახდელები!L5919</f>
        <v>0</v>
      </c>
    </row>
    <row r="6150" spans="2:18" ht="20.25" hidden="1" customHeight="1">
      <c r="B6150" s="36" t="str">
        <f t="shared" si="1767"/>
        <v>b</v>
      </c>
      <c r="C6150" s="42">
        <v>6</v>
      </c>
      <c r="D6150" s="42"/>
      <c r="F6150" s="343" t="s">
        <v>590</v>
      </c>
      <c r="G6150" s="54" t="s">
        <v>322</v>
      </c>
      <c r="H6150" s="116"/>
      <c r="I6150" s="105">
        <f t="shared" si="1766"/>
        <v>0</v>
      </c>
      <c r="J6150" s="117"/>
      <c r="K6150" s="117"/>
      <c r="L6150" s="105">
        <f t="shared" si="1765"/>
        <v>0</v>
      </c>
      <c r="M6150" s="117"/>
      <c r="N6150" s="117"/>
      <c r="P6150" s="35" t="s">
        <v>145</v>
      </c>
      <c r="R6150" s="352">
        <f>L6150-[1]გადასახდელები!L5920</f>
        <v>0</v>
      </c>
    </row>
    <row r="6151" spans="2:18" ht="20.25" hidden="1" customHeight="1">
      <c r="B6151" s="36" t="str">
        <f t="shared" si="1767"/>
        <v>b</v>
      </c>
      <c r="C6151" s="42">
        <v>6</v>
      </c>
      <c r="D6151" s="42"/>
      <c r="F6151" s="343" t="s">
        <v>688</v>
      </c>
      <c r="G6151" s="54" t="s">
        <v>323</v>
      </c>
      <c r="H6151" s="116"/>
      <c r="I6151" s="105">
        <f t="shared" si="1766"/>
        <v>0</v>
      </c>
      <c r="J6151" s="117"/>
      <c r="K6151" s="117"/>
      <c r="L6151" s="105">
        <f t="shared" si="1765"/>
        <v>0</v>
      </c>
      <c r="M6151" s="117"/>
      <c r="N6151" s="117"/>
      <c r="P6151" s="35" t="s">
        <v>145</v>
      </c>
      <c r="R6151" s="352">
        <f>L6151-[1]გადასახდელები!L5921</f>
        <v>0</v>
      </c>
    </row>
    <row r="6152" spans="2:18" ht="20.25" hidden="1" customHeight="1">
      <c r="B6152" s="36" t="str">
        <f t="shared" si="1767"/>
        <v>b</v>
      </c>
      <c r="C6152" s="42">
        <v>6</v>
      </c>
      <c r="D6152" s="42"/>
      <c r="F6152" s="343" t="s">
        <v>689</v>
      </c>
      <c r="G6152" s="54" t="s">
        <v>324</v>
      </c>
      <c r="H6152" s="116"/>
      <c r="I6152" s="105">
        <f t="shared" si="1766"/>
        <v>0</v>
      </c>
      <c r="J6152" s="117"/>
      <c r="K6152" s="117"/>
      <c r="L6152" s="105">
        <f t="shared" si="1765"/>
        <v>0</v>
      </c>
      <c r="M6152" s="117"/>
      <c r="N6152" s="117"/>
      <c r="P6152" s="35" t="s">
        <v>145</v>
      </c>
      <c r="R6152" s="352">
        <f>L6152-[1]გადასახდელები!L5922</f>
        <v>0</v>
      </c>
    </row>
    <row r="6153" spans="2:18" ht="20.25" hidden="1" customHeight="1">
      <c r="B6153" s="36" t="str">
        <f t="shared" si="1767"/>
        <v>b</v>
      </c>
      <c r="C6153" s="42">
        <v>6</v>
      </c>
      <c r="D6153" s="42"/>
      <c r="F6153" s="343" t="s">
        <v>690</v>
      </c>
      <c r="G6153" s="54" t="s">
        <v>325</v>
      </c>
      <c r="H6153" s="116"/>
      <c r="I6153" s="105">
        <f t="shared" si="1766"/>
        <v>0</v>
      </c>
      <c r="J6153" s="117"/>
      <c r="K6153" s="117"/>
      <c r="L6153" s="105">
        <f t="shared" si="1765"/>
        <v>0</v>
      </c>
      <c r="M6153" s="117"/>
      <c r="N6153" s="117"/>
      <c r="P6153" s="35" t="s">
        <v>145</v>
      </c>
      <c r="R6153" s="352">
        <f>L6153-[1]გადასახდელები!L5923</f>
        <v>0</v>
      </c>
    </row>
    <row r="6154" spans="2:18" ht="20.25" hidden="1" customHeight="1">
      <c r="B6154" s="36" t="str">
        <f t="shared" si="1767"/>
        <v>b</v>
      </c>
      <c r="C6154" s="42">
        <v>6</v>
      </c>
      <c r="D6154" s="42"/>
      <c r="F6154" s="343" t="s">
        <v>691</v>
      </c>
      <c r="G6154" s="54" t="s">
        <v>326</v>
      </c>
      <c r="H6154" s="116"/>
      <c r="I6154" s="105">
        <f t="shared" si="1766"/>
        <v>0</v>
      </c>
      <c r="J6154" s="117"/>
      <c r="K6154" s="117"/>
      <c r="L6154" s="105">
        <f t="shared" si="1765"/>
        <v>0</v>
      </c>
      <c r="M6154" s="117"/>
      <c r="N6154" s="117"/>
      <c r="P6154" s="35" t="s">
        <v>145</v>
      </c>
      <c r="R6154" s="352">
        <f>L6154-[1]გადასახდელები!L5924</f>
        <v>0</v>
      </c>
    </row>
    <row r="6155" spans="2:18" ht="20.25" hidden="1" customHeight="1">
      <c r="B6155" s="36" t="str">
        <f t="shared" si="1767"/>
        <v>b</v>
      </c>
      <c r="C6155" s="42">
        <v>6</v>
      </c>
      <c r="D6155" s="42"/>
      <c r="F6155" s="343" t="s">
        <v>692</v>
      </c>
      <c r="G6155" s="54" t="s">
        <v>327</v>
      </c>
      <c r="H6155" s="116"/>
      <c r="I6155" s="105">
        <f t="shared" si="1766"/>
        <v>0</v>
      </c>
      <c r="J6155" s="117"/>
      <c r="K6155" s="117"/>
      <c r="L6155" s="105">
        <f t="shared" si="1765"/>
        <v>0</v>
      </c>
      <c r="M6155" s="117"/>
      <c r="N6155" s="117"/>
      <c r="P6155" s="35" t="s">
        <v>145</v>
      </c>
      <c r="R6155" s="352">
        <f>L6155-[1]გადასახდელები!L5925</f>
        <v>0</v>
      </c>
    </row>
    <row r="6156" spans="2:18" ht="20.25" hidden="1" customHeight="1">
      <c r="B6156" s="36" t="str">
        <f t="shared" si="1767"/>
        <v>b</v>
      </c>
      <c r="C6156" s="42">
        <v>6</v>
      </c>
      <c r="D6156" s="42"/>
      <c r="F6156" s="343" t="s">
        <v>693</v>
      </c>
      <c r="G6156" s="54" t="s">
        <v>328</v>
      </c>
      <c r="H6156" s="116"/>
      <c r="I6156" s="105">
        <f t="shared" si="1766"/>
        <v>0</v>
      </c>
      <c r="J6156" s="117"/>
      <c r="K6156" s="117"/>
      <c r="L6156" s="105">
        <f t="shared" si="1765"/>
        <v>0</v>
      </c>
      <c r="M6156" s="117"/>
      <c r="N6156" s="117"/>
      <c r="P6156" s="35" t="s">
        <v>145</v>
      </c>
      <c r="R6156" s="352">
        <f>L6156-[1]გადასახდელები!L5926</f>
        <v>0</v>
      </c>
    </row>
    <row r="6157" spans="2:18" ht="20.25" hidden="1" customHeight="1">
      <c r="B6157" s="36" t="str">
        <f t="shared" si="1767"/>
        <v>b</v>
      </c>
      <c r="C6157" s="42">
        <v>6</v>
      </c>
      <c r="D6157" s="42"/>
      <c r="F6157" s="343" t="s">
        <v>694</v>
      </c>
      <c r="G6157" s="54" t="s">
        <v>329</v>
      </c>
      <c r="H6157" s="116"/>
      <c r="I6157" s="105">
        <f t="shared" si="1766"/>
        <v>0</v>
      </c>
      <c r="J6157" s="117"/>
      <c r="K6157" s="117"/>
      <c r="L6157" s="105">
        <f t="shared" si="1765"/>
        <v>0</v>
      </c>
      <c r="M6157" s="117"/>
      <c r="N6157" s="117"/>
      <c r="P6157" s="35" t="s">
        <v>145</v>
      </c>
      <c r="R6157" s="352">
        <f>L6157-[1]გადასახდელები!L5927</f>
        <v>0</v>
      </c>
    </row>
    <row r="6158" spans="2:18" ht="20.25" hidden="1" customHeight="1">
      <c r="B6158" s="36" t="str">
        <f t="shared" si="1767"/>
        <v>b</v>
      </c>
      <c r="C6158" s="42">
        <v>6</v>
      </c>
      <c r="D6158" s="42"/>
      <c r="F6158" s="343" t="s">
        <v>695</v>
      </c>
      <c r="G6158" s="54" t="s">
        <v>330</v>
      </c>
      <c r="H6158" s="116"/>
      <c r="I6158" s="105">
        <f t="shared" si="1766"/>
        <v>0</v>
      </c>
      <c r="J6158" s="117"/>
      <c r="K6158" s="117"/>
      <c r="L6158" s="105">
        <f t="shared" si="1765"/>
        <v>0</v>
      </c>
      <c r="M6158" s="117"/>
      <c r="N6158" s="117"/>
      <c r="P6158" s="35" t="s">
        <v>145</v>
      </c>
      <c r="R6158" s="352">
        <f>L6158-[1]გადასახდელები!L5928</f>
        <v>0</v>
      </c>
    </row>
    <row r="6159" spans="2:18" ht="20.25" hidden="1" customHeight="1">
      <c r="B6159" s="36" t="str">
        <f t="shared" si="1767"/>
        <v>b</v>
      </c>
      <c r="C6159" s="42">
        <v>6</v>
      </c>
      <c r="D6159" s="42"/>
      <c r="F6159" s="343" t="s">
        <v>696</v>
      </c>
      <c r="G6159" s="54" t="s">
        <v>331</v>
      </c>
      <c r="H6159" s="116"/>
      <c r="I6159" s="105">
        <f t="shared" si="1766"/>
        <v>0</v>
      </c>
      <c r="J6159" s="117"/>
      <c r="K6159" s="117"/>
      <c r="L6159" s="105">
        <f t="shared" si="1765"/>
        <v>0</v>
      </c>
      <c r="M6159" s="117"/>
      <c r="N6159" s="117"/>
      <c r="P6159" s="35" t="s">
        <v>145</v>
      </c>
      <c r="R6159" s="352">
        <f>L6159-[1]გადასახდელები!L5929</f>
        <v>0</v>
      </c>
    </row>
    <row r="6160" spans="2:18" ht="20.25" hidden="1" customHeight="1">
      <c r="B6160" s="36" t="str">
        <f t="shared" si="1767"/>
        <v>b</v>
      </c>
      <c r="C6160" s="42">
        <v>6</v>
      </c>
      <c r="D6160" s="42"/>
      <c r="F6160" s="343" t="s">
        <v>697</v>
      </c>
      <c r="G6160" s="55" t="s">
        <v>332</v>
      </c>
      <c r="H6160" s="116"/>
      <c r="I6160" s="105">
        <f t="shared" si="1766"/>
        <v>0</v>
      </c>
      <c r="J6160" s="117"/>
      <c r="K6160" s="117"/>
      <c r="L6160" s="105">
        <f t="shared" si="1765"/>
        <v>0</v>
      </c>
      <c r="M6160" s="117"/>
      <c r="N6160" s="117"/>
      <c r="P6160" s="35" t="s">
        <v>145</v>
      </c>
      <c r="R6160" s="352">
        <f>L6160-[1]გადასახდელები!L5930</f>
        <v>0</v>
      </c>
    </row>
    <row r="6161" spans="2:18" ht="20.25" hidden="1" customHeight="1">
      <c r="B6161" s="36" t="str">
        <f t="shared" si="1767"/>
        <v>b</v>
      </c>
      <c r="C6161" s="42">
        <v>6</v>
      </c>
      <c r="D6161" s="42"/>
      <c r="F6161" s="343" t="s">
        <v>698</v>
      </c>
      <c r="G6161" s="54" t="s">
        <v>333</v>
      </c>
      <c r="H6161" s="116"/>
      <c r="I6161" s="105">
        <f t="shared" si="1766"/>
        <v>0</v>
      </c>
      <c r="J6161" s="117"/>
      <c r="K6161" s="117"/>
      <c r="L6161" s="105">
        <f t="shared" si="1765"/>
        <v>0</v>
      </c>
      <c r="M6161" s="117"/>
      <c r="N6161" s="117"/>
      <c r="P6161" s="35" t="s">
        <v>145</v>
      </c>
      <c r="R6161" s="352">
        <f>L6161-[1]გადასახდელები!L5931</f>
        <v>0</v>
      </c>
    </row>
    <row r="6162" spans="2:18" ht="30.75" hidden="1" customHeight="1">
      <c r="B6162" s="36" t="str">
        <f t="shared" si="1767"/>
        <v>b</v>
      </c>
      <c r="C6162" s="42">
        <v>6</v>
      </c>
      <c r="D6162" s="42"/>
      <c r="F6162" s="343" t="s">
        <v>591</v>
      </c>
      <c r="G6162" s="54" t="s">
        <v>334</v>
      </c>
      <c r="H6162" s="116"/>
      <c r="I6162" s="105">
        <f t="shared" si="1766"/>
        <v>0</v>
      </c>
      <c r="J6162" s="117"/>
      <c r="K6162" s="117"/>
      <c r="L6162" s="105">
        <f t="shared" si="1765"/>
        <v>0</v>
      </c>
      <c r="M6162" s="117"/>
      <c r="N6162" s="117"/>
      <c r="P6162" s="35" t="s">
        <v>145</v>
      </c>
      <c r="R6162" s="352">
        <f>L6162-[1]გადასახდელები!L5932</f>
        <v>0</v>
      </c>
    </row>
    <row r="6163" spans="2:18" ht="20.25" hidden="1" customHeight="1">
      <c r="B6163" s="36" t="str">
        <f t="shared" si="1767"/>
        <v>b</v>
      </c>
      <c r="C6163" s="42">
        <v>4</v>
      </c>
      <c r="D6163" s="42"/>
      <c r="F6163" s="342" t="s">
        <v>699</v>
      </c>
      <c r="G6163" s="47" t="s">
        <v>335</v>
      </c>
      <c r="H6163" s="93">
        <f>H6164+H6165</f>
        <v>0</v>
      </c>
      <c r="I6163" s="94">
        <f t="shared" si="1766"/>
        <v>0</v>
      </c>
      <c r="J6163" s="93">
        <f>J6164+J6165</f>
        <v>0</v>
      </c>
      <c r="K6163" s="93">
        <f>K6164+K6165</f>
        <v>0</v>
      </c>
      <c r="L6163" s="94">
        <f t="shared" si="1765"/>
        <v>0</v>
      </c>
      <c r="M6163" s="93">
        <f>M6164+M6165</f>
        <v>0</v>
      </c>
      <c r="N6163" s="93">
        <f>N6164+N6165</f>
        <v>0</v>
      </c>
      <c r="O6163" s="82" t="s">
        <v>146</v>
      </c>
      <c r="P6163" s="35" t="s">
        <v>145</v>
      </c>
      <c r="R6163" s="352">
        <f>L6163-[1]გადასახდელები!L5933</f>
        <v>0</v>
      </c>
    </row>
    <row r="6164" spans="2:18" ht="20.25" hidden="1" customHeight="1">
      <c r="B6164" s="36" t="str">
        <f t="shared" si="1767"/>
        <v>b</v>
      </c>
      <c r="C6164" s="42">
        <v>5</v>
      </c>
      <c r="D6164" s="42"/>
      <c r="F6164" s="343" t="s">
        <v>700</v>
      </c>
      <c r="G6164" s="48" t="s">
        <v>336</v>
      </c>
      <c r="H6164" s="101"/>
      <c r="I6164" s="97">
        <f t="shared" si="1766"/>
        <v>0</v>
      </c>
      <c r="J6164" s="102"/>
      <c r="K6164" s="102"/>
      <c r="L6164" s="97">
        <f t="shared" si="1765"/>
        <v>0</v>
      </c>
      <c r="M6164" s="102"/>
      <c r="N6164" s="102"/>
      <c r="O6164" s="115"/>
      <c r="P6164" s="35" t="s">
        <v>145</v>
      </c>
      <c r="R6164" s="352">
        <f>L6164-[1]გადასახდელები!L5934</f>
        <v>0</v>
      </c>
    </row>
    <row r="6165" spans="2:18" ht="20.25" hidden="1" customHeight="1">
      <c r="B6165" s="36" t="str">
        <f t="shared" si="1767"/>
        <v>b</v>
      </c>
      <c r="C6165" s="42">
        <v>5</v>
      </c>
      <c r="D6165" s="42"/>
      <c r="F6165" s="342" t="s">
        <v>701</v>
      </c>
      <c r="G6165" s="48" t="s">
        <v>337</v>
      </c>
      <c r="H6165" s="119">
        <f>H6166+H6167</f>
        <v>0</v>
      </c>
      <c r="I6165" s="105">
        <f t="shared" si="1766"/>
        <v>0</v>
      </c>
      <c r="J6165" s="119">
        <f>J6166+J6167</f>
        <v>0</v>
      </c>
      <c r="K6165" s="119">
        <f>K6166+K6167</f>
        <v>0</v>
      </c>
      <c r="L6165" s="105">
        <f t="shared" si="1765"/>
        <v>0</v>
      </c>
      <c r="M6165" s="119">
        <f>M6166+M6167</f>
        <v>0</v>
      </c>
      <c r="N6165" s="119">
        <f>N6166+N6167</f>
        <v>0</v>
      </c>
      <c r="O6165" s="82" t="s">
        <v>146</v>
      </c>
      <c r="P6165" s="35" t="s">
        <v>145</v>
      </c>
      <c r="R6165" s="352">
        <f>L6165-[1]გადასახდელები!L5935</f>
        <v>0</v>
      </c>
    </row>
    <row r="6166" spans="2:18" ht="20.25" hidden="1" customHeight="1">
      <c r="B6166" s="36" t="str">
        <f t="shared" si="1767"/>
        <v>b</v>
      </c>
      <c r="C6166" s="42">
        <v>6</v>
      </c>
      <c r="D6166" s="42"/>
      <c r="F6166" s="343" t="s">
        <v>702</v>
      </c>
      <c r="G6166" s="54" t="s">
        <v>338</v>
      </c>
      <c r="H6166" s="116"/>
      <c r="I6166" s="105">
        <f t="shared" si="1766"/>
        <v>0</v>
      </c>
      <c r="J6166" s="117"/>
      <c r="K6166" s="117"/>
      <c r="L6166" s="105">
        <f t="shared" si="1765"/>
        <v>0</v>
      </c>
      <c r="M6166" s="117"/>
      <c r="N6166" s="117"/>
      <c r="P6166" s="35" t="s">
        <v>145</v>
      </c>
      <c r="R6166" s="352">
        <f>L6166-[1]გადასახდელები!L5936</f>
        <v>0</v>
      </c>
    </row>
    <row r="6167" spans="2:18" ht="20.25" hidden="1" customHeight="1">
      <c r="B6167" s="36" t="str">
        <f t="shared" si="1767"/>
        <v>b</v>
      </c>
      <c r="C6167" s="42">
        <v>6</v>
      </c>
      <c r="D6167" s="42"/>
      <c r="F6167" s="343" t="s">
        <v>703</v>
      </c>
      <c r="G6167" s="54" t="s">
        <v>339</v>
      </c>
      <c r="H6167" s="116"/>
      <c r="I6167" s="105">
        <f t="shared" si="1766"/>
        <v>0</v>
      </c>
      <c r="J6167" s="117"/>
      <c r="K6167" s="117"/>
      <c r="L6167" s="105">
        <f t="shared" ref="L6167:L6215" si="1768">M6167+N6167</f>
        <v>0</v>
      </c>
      <c r="M6167" s="117"/>
      <c r="N6167" s="117"/>
      <c r="P6167" s="35" t="s">
        <v>145</v>
      </c>
      <c r="R6167" s="352">
        <f>L6167-[1]გადასახდელები!L5937</f>
        <v>0</v>
      </c>
    </row>
    <row r="6168" spans="2:18" ht="30.75" hidden="1" customHeight="1">
      <c r="B6168" s="36" t="str">
        <f t="shared" si="1767"/>
        <v>b</v>
      </c>
      <c r="C6168" s="42">
        <v>3</v>
      </c>
      <c r="D6168" s="42"/>
      <c r="F6168" s="342" t="s">
        <v>704</v>
      </c>
      <c r="G6168" s="51" t="s">
        <v>340</v>
      </c>
      <c r="H6168" s="89">
        <f>H6169+H6170</f>
        <v>0</v>
      </c>
      <c r="I6168" s="90">
        <f t="shared" si="1766"/>
        <v>0</v>
      </c>
      <c r="J6168" s="89">
        <f>J6169+J6170</f>
        <v>0</v>
      </c>
      <c r="K6168" s="89">
        <f>K6169+K6170</f>
        <v>0</v>
      </c>
      <c r="L6168" s="90">
        <f t="shared" si="1768"/>
        <v>0</v>
      </c>
      <c r="M6168" s="89">
        <f>M6169+M6170</f>
        <v>0</v>
      </c>
      <c r="N6168" s="89">
        <f>N6169+N6170</f>
        <v>0</v>
      </c>
      <c r="O6168" s="82" t="s">
        <v>146</v>
      </c>
      <c r="P6168" s="35" t="s">
        <v>145</v>
      </c>
      <c r="R6168" s="352">
        <f>L6168-[1]გადასახდელები!L5938</f>
        <v>0</v>
      </c>
    </row>
    <row r="6169" spans="2:18" ht="30.75" hidden="1" customHeight="1">
      <c r="B6169" s="36" t="str">
        <f t="shared" si="1767"/>
        <v>b</v>
      </c>
      <c r="C6169" s="42">
        <v>4</v>
      </c>
      <c r="D6169" s="42"/>
      <c r="F6169" s="343" t="s">
        <v>705</v>
      </c>
      <c r="G6169" s="47" t="s">
        <v>341</v>
      </c>
      <c r="H6169" s="103"/>
      <c r="I6169" s="94">
        <f t="shared" si="1766"/>
        <v>0</v>
      </c>
      <c r="J6169" s="104"/>
      <c r="K6169" s="104"/>
      <c r="L6169" s="94">
        <f t="shared" si="1768"/>
        <v>0</v>
      </c>
      <c r="M6169" s="104"/>
      <c r="N6169" s="104"/>
      <c r="P6169" s="35" t="s">
        <v>145</v>
      </c>
      <c r="R6169" s="352">
        <f>L6169-[1]გადასახდელები!L5939</f>
        <v>0</v>
      </c>
    </row>
    <row r="6170" spans="2:18" ht="30.75" hidden="1" customHeight="1">
      <c r="B6170" s="36" t="str">
        <f t="shared" si="1767"/>
        <v>b</v>
      </c>
      <c r="C6170" s="42">
        <v>4</v>
      </c>
      <c r="D6170" s="42"/>
      <c r="F6170" s="342" t="s">
        <v>706</v>
      </c>
      <c r="G6170" s="47" t="s">
        <v>342</v>
      </c>
      <c r="H6170" s="93">
        <f>H6171+H6172+H6173+H6174</f>
        <v>0</v>
      </c>
      <c r="I6170" s="94">
        <f t="shared" si="1766"/>
        <v>0</v>
      </c>
      <c r="J6170" s="93">
        <f>J6171+J6172+J6173+J6174</f>
        <v>0</v>
      </c>
      <c r="K6170" s="93">
        <f>K6171+K6172+K6173+K6174</f>
        <v>0</v>
      </c>
      <c r="L6170" s="94">
        <f t="shared" si="1768"/>
        <v>0</v>
      </c>
      <c r="M6170" s="93">
        <f>M6171+M6172+M6173+M6174</f>
        <v>0</v>
      </c>
      <c r="N6170" s="93">
        <f>N6171+N6172+N6173+N6174</f>
        <v>0</v>
      </c>
      <c r="O6170" s="82" t="s">
        <v>146</v>
      </c>
      <c r="P6170" s="35" t="s">
        <v>145</v>
      </c>
      <c r="R6170" s="352">
        <f>L6170-[1]გადასახდელები!L5940</f>
        <v>0</v>
      </c>
    </row>
    <row r="6171" spans="2:18" ht="30.75" hidden="1" customHeight="1">
      <c r="B6171" s="36" t="str">
        <f t="shared" si="1767"/>
        <v>b</v>
      </c>
      <c r="C6171" s="42">
        <v>5</v>
      </c>
      <c r="D6171" s="42"/>
      <c r="F6171" s="343" t="s">
        <v>707</v>
      </c>
      <c r="G6171" s="48" t="s">
        <v>343</v>
      </c>
      <c r="H6171" s="101"/>
      <c r="I6171" s="97">
        <f t="shared" si="1766"/>
        <v>0</v>
      </c>
      <c r="J6171" s="102"/>
      <c r="K6171" s="102"/>
      <c r="L6171" s="97">
        <f t="shared" si="1768"/>
        <v>0</v>
      </c>
      <c r="M6171" s="102"/>
      <c r="N6171" s="102"/>
      <c r="P6171" s="35" t="s">
        <v>145</v>
      </c>
      <c r="R6171" s="352">
        <f>L6171-[1]გადასახდელები!L5941</f>
        <v>0</v>
      </c>
    </row>
    <row r="6172" spans="2:18" ht="20.25" hidden="1" customHeight="1">
      <c r="B6172" s="36" t="str">
        <f t="shared" si="1767"/>
        <v>b</v>
      </c>
      <c r="C6172" s="42">
        <v>5</v>
      </c>
      <c r="D6172" s="42"/>
      <c r="F6172" s="343" t="s">
        <v>708</v>
      </c>
      <c r="G6172" s="48" t="s">
        <v>344</v>
      </c>
      <c r="H6172" s="101"/>
      <c r="I6172" s="97">
        <f t="shared" si="1766"/>
        <v>0</v>
      </c>
      <c r="J6172" s="102"/>
      <c r="K6172" s="102"/>
      <c r="L6172" s="97">
        <f t="shared" si="1768"/>
        <v>0</v>
      </c>
      <c r="M6172" s="102"/>
      <c r="N6172" s="102"/>
      <c r="P6172" s="35" t="s">
        <v>145</v>
      </c>
      <c r="R6172" s="352">
        <f>L6172-[1]გადასახდელები!L5942</f>
        <v>0</v>
      </c>
    </row>
    <row r="6173" spans="2:18" ht="20.25" hidden="1" customHeight="1">
      <c r="B6173" s="36" t="str">
        <f t="shared" si="1767"/>
        <v>b</v>
      </c>
      <c r="C6173" s="42">
        <v>5</v>
      </c>
      <c r="D6173" s="42"/>
      <c r="F6173" s="343" t="s">
        <v>709</v>
      </c>
      <c r="G6173" s="48" t="s">
        <v>345</v>
      </c>
      <c r="H6173" s="101"/>
      <c r="I6173" s="97">
        <f t="shared" si="1766"/>
        <v>0</v>
      </c>
      <c r="J6173" s="102"/>
      <c r="K6173" s="102"/>
      <c r="L6173" s="97">
        <f t="shared" si="1768"/>
        <v>0</v>
      </c>
      <c r="M6173" s="102"/>
      <c r="N6173" s="102"/>
      <c r="P6173" s="35" t="s">
        <v>145</v>
      </c>
      <c r="R6173" s="352">
        <f>L6173-[1]გადასახდელები!L5943</f>
        <v>0</v>
      </c>
    </row>
    <row r="6174" spans="2:18" ht="20.25" hidden="1" customHeight="1">
      <c r="B6174" s="36" t="str">
        <f t="shared" si="1767"/>
        <v>b</v>
      </c>
      <c r="C6174" s="42">
        <v>5</v>
      </c>
      <c r="D6174" s="42"/>
      <c r="F6174" s="343" t="s">
        <v>710</v>
      </c>
      <c r="G6174" s="48" t="s">
        <v>214</v>
      </c>
      <c r="H6174" s="101"/>
      <c r="I6174" s="97">
        <f t="shared" si="1766"/>
        <v>0</v>
      </c>
      <c r="J6174" s="102"/>
      <c r="K6174" s="102"/>
      <c r="L6174" s="97">
        <f t="shared" si="1768"/>
        <v>0</v>
      </c>
      <c r="M6174" s="102"/>
      <c r="N6174" s="102"/>
      <c r="P6174" s="35" t="s">
        <v>145</v>
      </c>
      <c r="R6174" s="352">
        <f>L6174-[1]გადასახდელები!L5944</f>
        <v>0</v>
      </c>
    </row>
    <row r="6175" spans="2:18" ht="20.25" hidden="1" customHeight="1">
      <c r="B6175" s="36" t="str">
        <f t="shared" si="1767"/>
        <v>b</v>
      </c>
      <c r="C6175" s="42">
        <v>3</v>
      </c>
      <c r="D6175" s="42"/>
      <c r="F6175" s="343" t="s">
        <v>711</v>
      </c>
      <c r="G6175" s="51" t="s">
        <v>346</v>
      </c>
      <c r="H6175" s="111"/>
      <c r="I6175" s="90">
        <f t="shared" si="1766"/>
        <v>0</v>
      </c>
      <c r="J6175" s="112"/>
      <c r="K6175" s="112"/>
      <c r="L6175" s="90">
        <f t="shared" si="1768"/>
        <v>0</v>
      </c>
      <c r="M6175" s="112"/>
      <c r="N6175" s="112"/>
      <c r="P6175" s="35" t="s">
        <v>145</v>
      </c>
      <c r="R6175" s="352">
        <f>L6175-[1]გადასახდელები!L5945</f>
        <v>0</v>
      </c>
    </row>
    <row r="6176" spans="2:18" ht="20.25" hidden="1" customHeight="1">
      <c r="B6176" s="36" t="str">
        <f t="shared" si="1767"/>
        <v>b</v>
      </c>
      <c r="C6176" s="42">
        <v>3</v>
      </c>
      <c r="D6176" s="42"/>
      <c r="F6176" s="342" t="s">
        <v>712</v>
      </c>
      <c r="G6176" s="51" t="s">
        <v>347</v>
      </c>
      <c r="H6176" s="89">
        <f>H6177+H6178+H6179+H6182</f>
        <v>0</v>
      </c>
      <c r="I6176" s="90">
        <f t="shared" si="1766"/>
        <v>0</v>
      </c>
      <c r="J6176" s="89">
        <f>J6177+J6178+J6179+J6182</f>
        <v>0</v>
      </c>
      <c r="K6176" s="89">
        <f>K6177+K6178+K6179+K6182</f>
        <v>0</v>
      </c>
      <c r="L6176" s="90">
        <f t="shared" si="1768"/>
        <v>0</v>
      </c>
      <c r="M6176" s="89">
        <f>M6177+M6178+M6179+M6182</f>
        <v>0</v>
      </c>
      <c r="N6176" s="89">
        <f>N6177+N6178+N6179+N6182</f>
        <v>0</v>
      </c>
      <c r="O6176" s="82" t="s">
        <v>146</v>
      </c>
      <c r="P6176" s="35" t="s">
        <v>145</v>
      </c>
      <c r="R6176" s="352">
        <f>L6176-[1]გადასახდელები!L5946</f>
        <v>0</v>
      </c>
    </row>
    <row r="6177" spans="2:18" ht="30.75" hidden="1" customHeight="1">
      <c r="B6177" s="36" t="str">
        <f t="shared" si="1767"/>
        <v>b</v>
      </c>
      <c r="C6177" s="42">
        <v>4</v>
      </c>
      <c r="D6177" s="42"/>
      <c r="F6177" s="343" t="s">
        <v>713</v>
      </c>
      <c r="G6177" s="47" t="s">
        <v>348</v>
      </c>
      <c r="H6177" s="103"/>
      <c r="I6177" s="94">
        <f t="shared" si="1766"/>
        <v>0</v>
      </c>
      <c r="J6177" s="104"/>
      <c r="K6177" s="104"/>
      <c r="L6177" s="94">
        <f t="shared" si="1768"/>
        <v>0</v>
      </c>
      <c r="M6177" s="104"/>
      <c r="N6177" s="104"/>
      <c r="O6177" s="115"/>
      <c r="P6177" s="35" t="s">
        <v>145</v>
      </c>
      <c r="R6177" s="352">
        <f>L6177-[1]გადასახდელები!L5947</f>
        <v>0</v>
      </c>
    </row>
    <row r="6178" spans="2:18" ht="20.25" hidden="1" customHeight="1">
      <c r="B6178" s="36" t="str">
        <f t="shared" si="1767"/>
        <v>b</v>
      </c>
      <c r="C6178" s="42">
        <v>4</v>
      </c>
      <c r="D6178" s="42"/>
      <c r="F6178" s="343" t="s">
        <v>714</v>
      </c>
      <c r="G6178" s="47" t="s">
        <v>349</v>
      </c>
      <c r="H6178" s="103"/>
      <c r="I6178" s="94">
        <f t="shared" si="1766"/>
        <v>0</v>
      </c>
      <c r="J6178" s="104"/>
      <c r="K6178" s="104"/>
      <c r="L6178" s="94">
        <f t="shared" si="1768"/>
        <v>0</v>
      </c>
      <c r="M6178" s="104"/>
      <c r="N6178" s="104"/>
      <c r="O6178" s="115"/>
      <c r="P6178" s="35" t="s">
        <v>145</v>
      </c>
      <c r="R6178" s="352">
        <f>L6178-[1]გადასახდელები!L5948</f>
        <v>0</v>
      </c>
    </row>
    <row r="6179" spans="2:18" ht="20.25" hidden="1" customHeight="1">
      <c r="B6179" s="36" t="str">
        <f t="shared" si="1767"/>
        <v>b</v>
      </c>
      <c r="C6179" s="42">
        <v>4</v>
      </c>
      <c r="D6179" s="42"/>
      <c r="F6179" s="342" t="s">
        <v>715</v>
      </c>
      <c r="G6179" s="47" t="s">
        <v>350</v>
      </c>
      <c r="H6179" s="93">
        <f>H6180+H6181</f>
        <v>0</v>
      </c>
      <c r="I6179" s="94">
        <f t="shared" si="1766"/>
        <v>0</v>
      </c>
      <c r="J6179" s="93">
        <f>J6180+J6181</f>
        <v>0</v>
      </c>
      <c r="K6179" s="93">
        <f>K6180+K6181</f>
        <v>0</v>
      </c>
      <c r="L6179" s="94">
        <f t="shared" si="1768"/>
        <v>0</v>
      </c>
      <c r="M6179" s="93">
        <f>M6180+M6181</f>
        <v>0</v>
      </c>
      <c r="N6179" s="93">
        <f>N6180+N6181</f>
        <v>0</v>
      </c>
      <c r="O6179" s="82" t="s">
        <v>146</v>
      </c>
      <c r="P6179" s="35" t="s">
        <v>145</v>
      </c>
      <c r="R6179" s="352">
        <f>L6179-[1]გადასახდელები!L5949</f>
        <v>0</v>
      </c>
    </row>
    <row r="6180" spans="2:18" ht="30.75" hidden="1" customHeight="1">
      <c r="B6180" s="36" t="str">
        <f t="shared" si="1767"/>
        <v>b</v>
      </c>
      <c r="C6180" s="42">
        <v>5</v>
      </c>
      <c r="D6180" s="42"/>
      <c r="F6180" s="343" t="s">
        <v>716</v>
      </c>
      <c r="G6180" s="48" t="s">
        <v>351</v>
      </c>
      <c r="H6180" s="101"/>
      <c r="I6180" s="97">
        <f t="shared" si="1766"/>
        <v>0</v>
      </c>
      <c r="J6180" s="102"/>
      <c r="K6180" s="102"/>
      <c r="L6180" s="97">
        <f t="shared" si="1768"/>
        <v>0</v>
      </c>
      <c r="M6180" s="102"/>
      <c r="N6180" s="102"/>
      <c r="P6180" s="35" t="s">
        <v>145</v>
      </c>
      <c r="R6180" s="352">
        <f>L6180-[1]გადასახდელები!L5950</f>
        <v>0</v>
      </c>
    </row>
    <row r="6181" spans="2:18" ht="20.25" hidden="1" customHeight="1">
      <c r="B6181" s="36" t="str">
        <f t="shared" si="1767"/>
        <v>b</v>
      </c>
      <c r="C6181" s="42">
        <v>5</v>
      </c>
      <c r="D6181" s="42"/>
      <c r="F6181" s="343" t="s">
        <v>717</v>
      </c>
      <c r="G6181" s="48" t="s">
        <v>352</v>
      </c>
      <c r="H6181" s="101"/>
      <c r="I6181" s="97">
        <f t="shared" si="1766"/>
        <v>0</v>
      </c>
      <c r="J6181" s="102"/>
      <c r="K6181" s="102"/>
      <c r="L6181" s="97">
        <f t="shared" si="1768"/>
        <v>0</v>
      </c>
      <c r="M6181" s="102"/>
      <c r="N6181" s="102"/>
      <c r="P6181" s="35" t="s">
        <v>145</v>
      </c>
      <c r="R6181" s="352">
        <f>L6181-[1]გადასახდელები!L5951</f>
        <v>0</v>
      </c>
    </row>
    <row r="6182" spans="2:18" ht="20.25" hidden="1" customHeight="1">
      <c r="B6182" s="36" t="str">
        <f t="shared" si="1767"/>
        <v>b</v>
      </c>
      <c r="C6182" s="42">
        <v>4</v>
      </c>
      <c r="D6182" s="42"/>
      <c r="F6182" s="343" t="s">
        <v>718</v>
      </c>
      <c r="G6182" s="47" t="s">
        <v>353</v>
      </c>
      <c r="H6182" s="103"/>
      <c r="I6182" s="94">
        <f t="shared" ref="I6182:I6245" si="1769">J6182+K6182</f>
        <v>0</v>
      </c>
      <c r="J6182" s="104"/>
      <c r="K6182" s="104"/>
      <c r="L6182" s="94">
        <f t="shared" si="1768"/>
        <v>0</v>
      </c>
      <c r="M6182" s="104"/>
      <c r="N6182" s="104"/>
      <c r="P6182" s="35" t="s">
        <v>145</v>
      </c>
      <c r="R6182" s="352">
        <f>L6182-[1]გადასახდელები!L5952</f>
        <v>0</v>
      </c>
    </row>
    <row r="6183" spans="2:18" ht="20.25" hidden="1" customHeight="1">
      <c r="B6183" s="36" t="str">
        <f t="shared" si="1767"/>
        <v>b</v>
      </c>
      <c r="C6183" s="42">
        <v>2</v>
      </c>
      <c r="D6183" s="42"/>
      <c r="F6183" s="30"/>
      <c r="G6183" s="60" t="s">
        <v>354</v>
      </c>
      <c r="H6183" s="86">
        <f>H6184+H6191+H6198</f>
        <v>0</v>
      </c>
      <c r="I6183" s="87">
        <f t="shared" si="1769"/>
        <v>0</v>
      </c>
      <c r="J6183" s="88">
        <f>J6184+J6191+J6198</f>
        <v>0</v>
      </c>
      <c r="K6183" s="88">
        <f>K6184+K6191+K6198</f>
        <v>0</v>
      </c>
      <c r="L6183" s="87">
        <f t="shared" si="1768"/>
        <v>0</v>
      </c>
      <c r="M6183" s="88">
        <f>M6184+M6191+M6198</f>
        <v>0</v>
      </c>
      <c r="N6183" s="88">
        <f>N6184+N6191+N6198</f>
        <v>0</v>
      </c>
      <c r="O6183" s="82" t="s">
        <v>146</v>
      </c>
      <c r="R6183" s="352">
        <f>L6183-[1]გადასახდელები!L5953</f>
        <v>0</v>
      </c>
    </row>
    <row r="6184" spans="2:18" ht="20.25" hidden="1" customHeight="1">
      <c r="B6184" s="36" t="str">
        <f t="shared" si="1767"/>
        <v>b</v>
      </c>
      <c r="C6184" s="42">
        <v>3</v>
      </c>
      <c r="D6184" s="42"/>
      <c r="F6184" s="31"/>
      <c r="G6184" s="51" t="s">
        <v>355</v>
      </c>
      <c r="H6184" s="120">
        <f>SUM(H6185:H6190)</f>
        <v>0</v>
      </c>
      <c r="I6184" s="118">
        <f t="shared" si="1769"/>
        <v>0</v>
      </c>
      <c r="J6184" s="121">
        <f>SUM(J6185:J6190)</f>
        <v>0</v>
      </c>
      <c r="K6184" s="121">
        <f>SUM(K6185:K6190)</f>
        <v>0</v>
      </c>
      <c r="L6184" s="118">
        <f t="shared" si="1768"/>
        <v>0</v>
      </c>
      <c r="M6184" s="121">
        <f>SUM(M6185:M6190)</f>
        <v>0</v>
      </c>
      <c r="N6184" s="121">
        <f>SUM(N6185:N6190)</f>
        <v>0</v>
      </c>
      <c r="O6184" s="82" t="s">
        <v>146</v>
      </c>
      <c r="R6184" s="352">
        <f>L6184-[1]გადასახდელები!L5954</f>
        <v>0</v>
      </c>
    </row>
    <row r="6185" spans="2:18" ht="20.25" hidden="1" customHeight="1">
      <c r="B6185" s="36" t="str">
        <f t="shared" si="1767"/>
        <v>b</v>
      </c>
      <c r="C6185" s="42">
        <v>4</v>
      </c>
      <c r="D6185" s="42"/>
      <c r="F6185" s="31"/>
      <c r="G6185" s="47" t="s">
        <v>356</v>
      </c>
      <c r="H6185" s="103"/>
      <c r="I6185" s="94">
        <f t="shared" si="1769"/>
        <v>0</v>
      </c>
      <c r="J6185" s="104"/>
      <c r="K6185" s="104"/>
      <c r="L6185" s="94">
        <f t="shared" si="1768"/>
        <v>0</v>
      </c>
      <c r="M6185" s="104"/>
      <c r="N6185" s="104"/>
      <c r="R6185" s="352">
        <f>L6185-[1]გადასახდელები!L5955</f>
        <v>0</v>
      </c>
    </row>
    <row r="6186" spans="2:18" ht="20.25" hidden="1" customHeight="1">
      <c r="B6186" s="36" t="str">
        <f t="shared" si="1767"/>
        <v>b</v>
      </c>
      <c r="C6186" s="42">
        <v>4</v>
      </c>
      <c r="D6186" s="42"/>
      <c r="F6186" s="31"/>
      <c r="G6186" s="47" t="s">
        <v>357</v>
      </c>
      <c r="H6186" s="103"/>
      <c r="I6186" s="94">
        <f t="shared" si="1769"/>
        <v>0</v>
      </c>
      <c r="J6186" s="104"/>
      <c r="K6186" s="104"/>
      <c r="L6186" s="94">
        <f t="shared" si="1768"/>
        <v>0</v>
      </c>
      <c r="M6186" s="104"/>
      <c r="N6186" s="104"/>
      <c r="R6186" s="352">
        <f>L6186-[1]გადასახდელები!L5956</f>
        <v>0</v>
      </c>
    </row>
    <row r="6187" spans="2:18" ht="20.25" hidden="1" customHeight="1">
      <c r="B6187" s="36" t="str">
        <f t="shared" si="1767"/>
        <v>b</v>
      </c>
      <c r="C6187" s="42">
        <v>4</v>
      </c>
      <c r="D6187" s="42"/>
      <c r="F6187" s="31"/>
      <c r="G6187" s="47" t="s">
        <v>212</v>
      </c>
      <c r="H6187" s="103"/>
      <c r="I6187" s="94">
        <f t="shared" si="1769"/>
        <v>0</v>
      </c>
      <c r="J6187" s="104"/>
      <c r="K6187" s="104"/>
      <c r="L6187" s="94">
        <f t="shared" si="1768"/>
        <v>0</v>
      </c>
      <c r="M6187" s="104"/>
      <c r="N6187" s="104"/>
      <c r="R6187" s="352">
        <f>L6187-[1]გადასახდელები!L5957</f>
        <v>0</v>
      </c>
    </row>
    <row r="6188" spans="2:18" ht="20.25" hidden="1" customHeight="1">
      <c r="B6188" s="36" t="str">
        <f t="shared" si="1767"/>
        <v>b</v>
      </c>
      <c r="C6188" s="42">
        <v>4</v>
      </c>
      <c r="D6188" s="42"/>
      <c r="F6188" s="31"/>
      <c r="G6188" s="47" t="s">
        <v>358</v>
      </c>
      <c r="H6188" s="103"/>
      <c r="I6188" s="94">
        <f t="shared" si="1769"/>
        <v>0</v>
      </c>
      <c r="J6188" s="104"/>
      <c r="K6188" s="104"/>
      <c r="L6188" s="94">
        <f t="shared" si="1768"/>
        <v>0</v>
      </c>
      <c r="M6188" s="104"/>
      <c r="N6188" s="104"/>
      <c r="R6188" s="352">
        <f>L6188-[1]გადასახდელები!L5958</f>
        <v>0</v>
      </c>
    </row>
    <row r="6189" spans="2:18" ht="20.25" hidden="1" customHeight="1">
      <c r="B6189" s="36" t="str">
        <f t="shared" ref="B6189:B6252" si="1770">IF(H6189+I6189+L6189&gt;0,"a","b")</f>
        <v>b</v>
      </c>
      <c r="C6189" s="42">
        <v>4</v>
      </c>
      <c r="D6189" s="42"/>
      <c r="F6189" s="31"/>
      <c r="G6189" s="47" t="s">
        <v>359</v>
      </c>
      <c r="H6189" s="103"/>
      <c r="I6189" s="94">
        <f t="shared" si="1769"/>
        <v>0</v>
      </c>
      <c r="J6189" s="104"/>
      <c r="K6189" s="104"/>
      <c r="L6189" s="94">
        <f t="shared" si="1768"/>
        <v>0</v>
      </c>
      <c r="M6189" s="104"/>
      <c r="N6189" s="104"/>
      <c r="R6189" s="352">
        <f>L6189-[1]გადასახდელები!L5959</f>
        <v>0</v>
      </c>
    </row>
    <row r="6190" spans="2:18" ht="20.25" hidden="1" customHeight="1">
      <c r="B6190" s="36" t="str">
        <f t="shared" si="1770"/>
        <v>b</v>
      </c>
      <c r="C6190" s="42">
        <v>4</v>
      </c>
      <c r="D6190" s="42"/>
      <c r="F6190" s="31"/>
      <c r="G6190" s="47" t="s">
        <v>360</v>
      </c>
      <c r="H6190" s="103"/>
      <c r="I6190" s="94">
        <f t="shared" si="1769"/>
        <v>0</v>
      </c>
      <c r="J6190" s="104"/>
      <c r="K6190" s="104"/>
      <c r="L6190" s="94">
        <f t="shared" si="1768"/>
        <v>0</v>
      </c>
      <c r="M6190" s="104"/>
      <c r="N6190" s="104"/>
      <c r="R6190" s="352">
        <f>L6190-[1]გადასახდელები!L5960</f>
        <v>0</v>
      </c>
    </row>
    <row r="6191" spans="2:18" ht="20.25" hidden="1" customHeight="1">
      <c r="B6191" s="36" t="str">
        <f t="shared" si="1770"/>
        <v>b</v>
      </c>
      <c r="C6191" s="42">
        <v>3</v>
      </c>
      <c r="D6191" s="42"/>
      <c r="F6191" s="31"/>
      <c r="G6191" s="51" t="s">
        <v>211</v>
      </c>
      <c r="H6191" s="120">
        <f>SUM(H6192:H6197)</f>
        <v>0</v>
      </c>
      <c r="I6191" s="118">
        <f t="shared" si="1769"/>
        <v>0</v>
      </c>
      <c r="J6191" s="121">
        <f>SUM(J6192:J6197)</f>
        <v>0</v>
      </c>
      <c r="K6191" s="121">
        <f>SUM(K6192:K6197)</f>
        <v>0</v>
      </c>
      <c r="L6191" s="118">
        <f t="shared" si="1768"/>
        <v>0</v>
      </c>
      <c r="M6191" s="121">
        <f>SUM(M6192:M6197)</f>
        <v>0</v>
      </c>
      <c r="N6191" s="121">
        <f>SUM(N6192:N6197)</f>
        <v>0</v>
      </c>
      <c r="O6191" s="82" t="s">
        <v>146</v>
      </c>
      <c r="R6191" s="352">
        <f>L6191-[1]გადასახდელები!L5961</f>
        <v>0</v>
      </c>
    </row>
    <row r="6192" spans="2:18" ht="20.25" hidden="1" customHeight="1">
      <c r="B6192" s="36" t="str">
        <f t="shared" si="1770"/>
        <v>b</v>
      </c>
      <c r="C6192" s="42">
        <v>4</v>
      </c>
      <c r="D6192" s="42"/>
      <c r="F6192" s="31"/>
      <c r="G6192" s="47" t="s">
        <v>356</v>
      </c>
      <c r="H6192" s="103"/>
      <c r="I6192" s="94">
        <f t="shared" si="1769"/>
        <v>0</v>
      </c>
      <c r="J6192" s="104"/>
      <c r="K6192" s="104"/>
      <c r="L6192" s="94">
        <f t="shared" si="1768"/>
        <v>0</v>
      </c>
      <c r="M6192" s="104"/>
      <c r="N6192" s="104"/>
      <c r="R6192" s="352">
        <f>L6192-[1]გადასახდელები!L5962</f>
        <v>0</v>
      </c>
    </row>
    <row r="6193" spans="2:18" ht="20.25" hidden="1" customHeight="1">
      <c r="B6193" s="36" t="str">
        <f t="shared" si="1770"/>
        <v>b</v>
      </c>
      <c r="C6193" s="42">
        <v>4</v>
      </c>
      <c r="D6193" s="42"/>
      <c r="F6193" s="31"/>
      <c r="G6193" s="47" t="s">
        <v>357</v>
      </c>
      <c r="H6193" s="103"/>
      <c r="I6193" s="94">
        <f t="shared" si="1769"/>
        <v>0</v>
      </c>
      <c r="J6193" s="104"/>
      <c r="K6193" s="104"/>
      <c r="L6193" s="94">
        <f t="shared" si="1768"/>
        <v>0</v>
      </c>
      <c r="M6193" s="104"/>
      <c r="N6193" s="104"/>
      <c r="R6193" s="352">
        <f>L6193-[1]გადასახდელები!L5963</f>
        <v>0</v>
      </c>
    </row>
    <row r="6194" spans="2:18" ht="20.25" hidden="1" customHeight="1">
      <c r="B6194" s="36" t="str">
        <f t="shared" si="1770"/>
        <v>b</v>
      </c>
      <c r="C6194" s="42">
        <v>4</v>
      </c>
      <c r="D6194" s="42"/>
      <c r="F6194" s="31"/>
      <c r="G6194" s="47" t="s">
        <v>212</v>
      </c>
      <c r="H6194" s="103"/>
      <c r="I6194" s="94">
        <f t="shared" si="1769"/>
        <v>0</v>
      </c>
      <c r="J6194" s="104"/>
      <c r="K6194" s="104"/>
      <c r="L6194" s="94">
        <f t="shared" si="1768"/>
        <v>0</v>
      </c>
      <c r="M6194" s="104"/>
      <c r="N6194" s="104"/>
      <c r="R6194" s="352">
        <f>L6194-[1]გადასახდელები!L5964</f>
        <v>0</v>
      </c>
    </row>
    <row r="6195" spans="2:18" ht="20.25" hidden="1" customHeight="1">
      <c r="B6195" s="36" t="str">
        <f t="shared" si="1770"/>
        <v>b</v>
      </c>
      <c r="C6195" s="42">
        <v>4</v>
      </c>
      <c r="D6195" s="42"/>
      <c r="F6195" s="31"/>
      <c r="G6195" s="47" t="s">
        <v>361</v>
      </c>
      <c r="H6195" s="103"/>
      <c r="I6195" s="94">
        <f t="shared" si="1769"/>
        <v>0</v>
      </c>
      <c r="J6195" s="104"/>
      <c r="K6195" s="104"/>
      <c r="L6195" s="94">
        <f t="shared" si="1768"/>
        <v>0</v>
      </c>
      <c r="M6195" s="104"/>
      <c r="N6195" s="104"/>
      <c r="R6195" s="352">
        <f>L6195-[1]გადასახდელები!L5965</f>
        <v>0</v>
      </c>
    </row>
    <row r="6196" spans="2:18" ht="20.25" hidden="1" customHeight="1">
      <c r="B6196" s="36" t="str">
        <f t="shared" si="1770"/>
        <v>b</v>
      </c>
      <c r="C6196" s="42">
        <v>4</v>
      </c>
      <c r="D6196" s="42"/>
      <c r="F6196" s="31"/>
      <c r="G6196" s="47" t="s">
        <v>359</v>
      </c>
      <c r="H6196" s="103"/>
      <c r="I6196" s="94">
        <f t="shared" si="1769"/>
        <v>0</v>
      </c>
      <c r="J6196" s="104"/>
      <c r="K6196" s="104"/>
      <c r="L6196" s="94">
        <f t="shared" si="1768"/>
        <v>0</v>
      </c>
      <c r="M6196" s="104"/>
      <c r="N6196" s="104"/>
      <c r="R6196" s="352">
        <f>L6196-[1]გადასახდელები!L5966</f>
        <v>0</v>
      </c>
    </row>
    <row r="6197" spans="2:18" ht="20.25" hidden="1" customHeight="1">
      <c r="B6197" s="36" t="str">
        <f t="shared" si="1770"/>
        <v>b</v>
      </c>
      <c r="C6197" s="42">
        <v>4</v>
      </c>
      <c r="D6197" s="42"/>
      <c r="F6197" s="31"/>
      <c r="G6197" s="47" t="s">
        <v>360</v>
      </c>
      <c r="H6197" s="103"/>
      <c r="I6197" s="94">
        <f t="shared" si="1769"/>
        <v>0</v>
      </c>
      <c r="J6197" s="104"/>
      <c r="K6197" s="104"/>
      <c r="L6197" s="94">
        <f t="shared" si="1768"/>
        <v>0</v>
      </c>
      <c r="M6197" s="104"/>
      <c r="N6197" s="104"/>
      <c r="R6197" s="352">
        <f>L6197-[1]გადასახდელები!L5967</f>
        <v>0</v>
      </c>
    </row>
    <row r="6198" spans="2:18" ht="20.25" hidden="1" customHeight="1">
      <c r="B6198" s="36" t="str">
        <f t="shared" si="1770"/>
        <v>b</v>
      </c>
      <c r="C6198" s="42">
        <v>3</v>
      </c>
      <c r="D6198" s="42"/>
      <c r="F6198" s="29"/>
      <c r="G6198" s="56" t="s">
        <v>213</v>
      </c>
      <c r="H6198" s="122"/>
      <c r="I6198" s="118">
        <f t="shared" si="1769"/>
        <v>0</v>
      </c>
      <c r="J6198" s="123"/>
      <c r="K6198" s="123"/>
      <c r="L6198" s="118">
        <f t="shared" si="1768"/>
        <v>0</v>
      </c>
      <c r="M6198" s="123"/>
      <c r="N6198" s="123"/>
      <c r="R6198" s="352">
        <f>L6198-[1]გადასახდელები!L5968</f>
        <v>0</v>
      </c>
    </row>
    <row r="6199" spans="2:18" ht="20.25" hidden="1" customHeight="1">
      <c r="B6199" s="36" t="str">
        <f t="shared" si="1770"/>
        <v>b</v>
      </c>
      <c r="C6199" s="42">
        <v>2</v>
      </c>
      <c r="D6199" s="42"/>
      <c r="F6199" s="28"/>
      <c r="G6199" s="60" t="s">
        <v>362</v>
      </c>
      <c r="H6199" s="86">
        <f>H6200+H6208</f>
        <v>0</v>
      </c>
      <c r="I6199" s="87">
        <f t="shared" si="1769"/>
        <v>0</v>
      </c>
      <c r="J6199" s="88">
        <f>J6200+J6208</f>
        <v>0</v>
      </c>
      <c r="K6199" s="88">
        <f>K6200+K6208</f>
        <v>0</v>
      </c>
      <c r="L6199" s="87">
        <f t="shared" si="1768"/>
        <v>0</v>
      </c>
      <c r="M6199" s="88">
        <f>M6200+M6208</f>
        <v>0</v>
      </c>
      <c r="N6199" s="88">
        <f>N6200+N6208</f>
        <v>0</v>
      </c>
      <c r="O6199" s="82" t="s">
        <v>146</v>
      </c>
      <c r="R6199" s="352">
        <f>L6199-[1]გადასახდელები!L5969</f>
        <v>0</v>
      </c>
    </row>
    <row r="6200" spans="2:18" ht="20.25" hidden="1" customHeight="1">
      <c r="B6200" s="36" t="str">
        <f t="shared" si="1770"/>
        <v>b</v>
      </c>
      <c r="C6200" s="42">
        <v>3</v>
      </c>
      <c r="D6200" s="42"/>
      <c r="F6200" s="29"/>
      <c r="G6200" s="51" t="s">
        <v>355</v>
      </c>
      <c r="H6200" s="120">
        <f>SUM(H6201:H6207)</f>
        <v>0</v>
      </c>
      <c r="I6200" s="118">
        <f t="shared" si="1769"/>
        <v>0</v>
      </c>
      <c r="J6200" s="121">
        <f>SUM(J6201:J6207)</f>
        <v>0</v>
      </c>
      <c r="K6200" s="121">
        <f>SUM(K6201:K6207)</f>
        <v>0</v>
      </c>
      <c r="L6200" s="118">
        <f t="shared" si="1768"/>
        <v>0</v>
      </c>
      <c r="M6200" s="121">
        <f>SUM(M6201:M6207)</f>
        <v>0</v>
      </c>
      <c r="N6200" s="121">
        <f>SUM(N6201:N6207)</f>
        <v>0</v>
      </c>
      <c r="O6200" s="82" t="s">
        <v>146</v>
      </c>
      <c r="R6200" s="352">
        <f>L6200-[1]გადასახდელები!L5970</f>
        <v>0</v>
      </c>
    </row>
    <row r="6201" spans="2:18" ht="20.25" hidden="1" customHeight="1">
      <c r="B6201" s="36" t="str">
        <f t="shared" si="1770"/>
        <v>b</v>
      </c>
      <c r="C6201" s="42">
        <v>4</v>
      </c>
      <c r="D6201" s="42"/>
      <c r="F6201" s="29"/>
      <c r="G6201" s="47" t="s">
        <v>363</v>
      </c>
      <c r="H6201" s="103"/>
      <c r="I6201" s="94">
        <f t="shared" si="1769"/>
        <v>0</v>
      </c>
      <c r="J6201" s="104"/>
      <c r="K6201" s="104"/>
      <c r="L6201" s="94">
        <f t="shared" si="1768"/>
        <v>0</v>
      </c>
      <c r="M6201" s="104"/>
      <c r="N6201" s="104"/>
      <c r="R6201" s="352">
        <f>L6201-[1]გადასახდელები!L5971</f>
        <v>0</v>
      </c>
    </row>
    <row r="6202" spans="2:18" ht="20.25" hidden="1" customHeight="1">
      <c r="B6202" s="36" t="str">
        <f t="shared" si="1770"/>
        <v>b</v>
      </c>
      <c r="C6202" s="42">
        <v>4</v>
      </c>
      <c r="D6202" s="42"/>
      <c r="F6202" s="29"/>
      <c r="G6202" s="47" t="s">
        <v>210</v>
      </c>
      <c r="H6202" s="103"/>
      <c r="I6202" s="94">
        <f t="shared" si="1769"/>
        <v>0</v>
      </c>
      <c r="J6202" s="104"/>
      <c r="K6202" s="104"/>
      <c r="L6202" s="94">
        <f t="shared" si="1768"/>
        <v>0</v>
      </c>
      <c r="M6202" s="104"/>
      <c r="N6202" s="104"/>
      <c r="R6202" s="352">
        <f>L6202-[1]გადასახდელები!L5972</f>
        <v>0</v>
      </c>
    </row>
    <row r="6203" spans="2:18" ht="20.25" hidden="1" customHeight="1">
      <c r="B6203" s="36" t="str">
        <f t="shared" si="1770"/>
        <v>b</v>
      </c>
      <c r="C6203" s="42">
        <v>4</v>
      </c>
      <c r="D6203" s="42"/>
      <c r="F6203" s="29"/>
      <c r="G6203" s="47" t="s">
        <v>357</v>
      </c>
      <c r="H6203" s="103"/>
      <c r="I6203" s="94">
        <f t="shared" si="1769"/>
        <v>0</v>
      </c>
      <c r="J6203" s="104"/>
      <c r="K6203" s="104"/>
      <c r="L6203" s="94">
        <f t="shared" si="1768"/>
        <v>0</v>
      </c>
      <c r="M6203" s="104"/>
      <c r="N6203" s="104"/>
      <c r="R6203" s="352">
        <f>L6203-[1]გადასახდელები!L5973</f>
        <v>0</v>
      </c>
    </row>
    <row r="6204" spans="2:18" ht="30.75" hidden="1" customHeight="1">
      <c r="B6204" s="36" t="str">
        <f t="shared" si="1770"/>
        <v>b</v>
      </c>
      <c r="C6204" s="42">
        <v>4</v>
      </c>
      <c r="D6204" s="42"/>
      <c r="F6204" s="29"/>
      <c r="G6204" s="47" t="s">
        <v>364</v>
      </c>
      <c r="H6204" s="103"/>
      <c r="I6204" s="94">
        <f t="shared" si="1769"/>
        <v>0</v>
      </c>
      <c r="J6204" s="104"/>
      <c r="K6204" s="104"/>
      <c r="L6204" s="94">
        <f t="shared" si="1768"/>
        <v>0</v>
      </c>
      <c r="M6204" s="104"/>
      <c r="N6204" s="104"/>
      <c r="R6204" s="352">
        <f>L6204-[1]გადასახდელები!L5974</f>
        <v>0</v>
      </c>
    </row>
    <row r="6205" spans="2:18" ht="20.25" hidden="1" customHeight="1">
      <c r="B6205" s="36" t="str">
        <f t="shared" si="1770"/>
        <v>b</v>
      </c>
      <c r="C6205" s="42">
        <v>4</v>
      </c>
      <c r="D6205" s="42"/>
      <c r="F6205" s="29"/>
      <c r="G6205" s="47" t="s">
        <v>358</v>
      </c>
      <c r="H6205" s="103"/>
      <c r="I6205" s="94">
        <f t="shared" si="1769"/>
        <v>0</v>
      </c>
      <c r="J6205" s="104"/>
      <c r="K6205" s="104"/>
      <c r="L6205" s="94">
        <f t="shared" si="1768"/>
        <v>0</v>
      </c>
      <c r="M6205" s="104"/>
      <c r="N6205" s="104"/>
      <c r="R6205" s="352">
        <f>L6205-[1]გადასახდელები!L5975</f>
        <v>0</v>
      </c>
    </row>
    <row r="6206" spans="2:18" ht="20.25" hidden="1" customHeight="1">
      <c r="B6206" s="36" t="str">
        <f t="shared" si="1770"/>
        <v>b</v>
      </c>
      <c r="C6206" s="42">
        <v>4</v>
      </c>
      <c r="D6206" s="42"/>
      <c r="F6206" s="29"/>
      <c r="G6206" s="47" t="s">
        <v>359</v>
      </c>
      <c r="H6206" s="103"/>
      <c r="I6206" s="94">
        <f t="shared" si="1769"/>
        <v>0</v>
      </c>
      <c r="J6206" s="104"/>
      <c r="K6206" s="104"/>
      <c r="L6206" s="94">
        <f t="shared" si="1768"/>
        <v>0</v>
      </c>
      <c r="M6206" s="104"/>
      <c r="N6206" s="104"/>
      <c r="R6206" s="352">
        <f>L6206-[1]გადასახდელები!L5976</f>
        <v>0</v>
      </c>
    </row>
    <row r="6207" spans="2:18" ht="20.25" hidden="1" customHeight="1">
      <c r="B6207" s="36" t="str">
        <f t="shared" si="1770"/>
        <v>b</v>
      </c>
      <c r="C6207" s="42">
        <v>4</v>
      </c>
      <c r="D6207" s="42"/>
      <c r="F6207" s="29"/>
      <c r="G6207" s="47" t="s">
        <v>365</v>
      </c>
      <c r="H6207" s="122"/>
      <c r="I6207" s="94">
        <f t="shared" si="1769"/>
        <v>0</v>
      </c>
      <c r="J6207" s="123"/>
      <c r="K6207" s="123"/>
      <c r="L6207" s="94">
        <f t="shared" si="1768"/>
        <v>0</v>
      </c>
      <c r="M6207" s="123"/>
      <c r="N6207" s="123"/>
      <c r="R6207" s="352">
        <f>L6207-[1]გადასახდელები!L5977</f>
        <v>0</v>
      </c>
    </row>
    <row r="6208" spans="2:18" ht="20.25" hidden="1" customHeight="1">
      <c r="B6208" s="36" t="str">
        <f t="shared" si="1770"/>
        <v>b</v>
      </c>
      <c r="C6208" s="42">
        <v>3</v>
      </c>
      <c r="D6208" s="42"/>
      <c r="F6208" s="29"/>
      <c r="G6208" s="51" t="s">
        <v>211</v>
      </c>
      <c r="H6208" s="120">
        <f>SUM(H6209:H6215)</f>
        <v>0</v>
      </c>
      <c r="I6208" s="118">
        <f t="shared" si="1769"/>
        <v>0</v>
      </c>
      <c r="J6208" s="121">
        <f>SUM(J6209:J6215)</f>
        <v>0</v>
      </c>
      <c r="K6208" s="121">
        <f>SUM(K6209:K6215)</f>
        <v>0</v>
      </c>
      <c r="L6208" s="118">
        <f t="shared" si="1768"/>
        <v>0</v>
      </c>
      <c r="M6208" s="121">
        <f>SUM(M6209:M6215)</f>
        <v>0</v>
      </c>
      <c r="N6208" s="121">
        <f>SUM(N6209:N6215)</f>
        <v>0</v>
      </c>
      <c r="O6208" s="82" t="s">
        <v>146</v>
      </c>
      <c r="R6208" s="352">
        <f>L6208-[1]გადასახდელები!L5978</f>
        <v>0</v>
      </c>
    </row>
    <row r="6209" spans="2:18" ht="20.25" hidden="1" customHeight="1">
      <c r="B6209" s="36" t="str">
        <f t="shared" si="1770"/>
        <v>b</v>
      </c>
      <c r="C6209" s="42">
        <v>4</v>
      </c>
      <c r="D6209" s="42"/>
      <c r="F6209" s="29"/>
      <c r="G6209" s="47" t="s">
        <v>363</v>
      </c>
      <c r="H6209" s="103"/>
      <c r="I6209" s="94">
        <f t="shared" si="1769"/>
        <v>0</v>
      </c>
      <c r="J6209" s="104"/>
      <c r="K6209" s="104"/>
      <c r="L6209" s="94">
        <f t="shared" si="1768"/>
        <v>0</v>
      </c>
      <c r="M6209" s="104"/>
      <c r="N6209" s="104"/>
      <c r="R6209" s="352">
        <f>L6209-[1]გადასახდელები!L5979</f>
        <v>0</v>
      </c>
    </row>
    <row r="6210" spans="2:18" ht="20.25" hidden="1" customHeight="1">
      <c r="B6210" s="36" t="str">
        <f t="shared" si="1770"/>
        <v>b</v>
      </c>
      <c r="C6210" s="42">
        <v>4</v>
      </c>
      <c r="D6210" s="42"/>
      <c r="F6210" s="29"/>
      <c r="G6210" s="47" t="s">
        <v>210</v>
      </c>
      <c r="H6210" s="103"/>
      <c r="I6210" s="94">
        <f t="shared" si="1769"/>
        <v>0</v>
      </c>
      <c r="J6210" s="104"/>
      <c r="K6210" s="104"/>
      <c r="L6210" s="94">
        <f t="shared" si="1768"/>
        <v>0</v>
      </c>
      <c r="M6210" s="104"/>
      <c r="N6210" s="104"/>
      <c r="R6210" s="352">
        <f>L6210-[1]გადასახდელები!L5980</f>
        <v>0</v>
      </c>
    </row>
    <row r="6211" spans="2:18" ht="20.25" hidden="1" customHeight="1">
      <c r="B6211" s="36" t="str">
        <f t="shared" si="1770"/>
        <v>b</v>
      </c>
      <c r="C6211" s="42">
        <v>4</v>
      </c>
      <c r="D6211" s="42"/>
      <c r="F6211" s="29"/>
      <c r="G6211" s="47" t="s">
        <v>357</v>
      </c>
      <c r="H6211" s="103"/>
      <c r="I6211" s="94">
        <f t="shared" si="1769"/>
        <v>0</v>
      </c>
      <c r="J6211" s="104"/>
      <c r="K6211" s="104"/>
      <c r="L6211" s="94">
        <f t="shared" si="1768"/>
        <v>0</v>
      </c>
      <c r="M6211" s="104"/>
      <c r="N6211" s="104"/>
      <c r="R6211" s="352">
        <f>L6211-[1]გადასახდელები!L5981</f>
        <v>0</v>
      </c>
    </row>
    <row r="6212" spans="2:18" ht="30.75" hidden="1" customHeight="1">
      <c r="B6212" s="36" t="str">
        <f t="shared" si="1770"/>
        <v>b</v>
      </c>
      <c r="C6212" s="42">
        <v>4</v>
      </c>
      <c r="D6212" s="42"/>
      <c r="F6212" s="29"/>
      <c r="G6212" s="47" t="s">
        <v>364</v>
      </c>
      <c r="H6212" s="103"/>
      <c r="I6212" s="94">
        <f t="shared" si="1769"/>
        <v>0</v>
      </c>
      <c r="J6212" s="104"/>
      <c r="K6212" s="104"/>
      <c r="L6212" s="94">
        <f t="shared" si="1768"/>
        <v>0</v>
      </c>
      <c r="M6212" s="104"/>
      <c r="N6212" s="104"/>
      <c r="R6212" s="352">
        <f>L6212-[1]გადასახდელები!L5982</f>
        <v>0</v>
      </c>
    </row>
    <row r="6213" spans="2:18" ht="20.25" hidden="1" customHeight="1">
      <c r="B6213" s="36" t="str">
        <f t="shared" si="1770"/>
        <v>b</v>
      </c>
      <c r="C6213" s="42">
        <v>4</v>
      </c>
      <c r="D6213" s="42"/>
      <c r="F6213" s="29"/>
      <c r="G6213" s="47" t="s">
        <v>366</v>
      </c>
      <c r="H6213" s="103"/>
      <c r="I6213" s="94">
        <f t="shared" si="1769"/>
        <v>0</v>
      </c>
      <c r="J6213" s="104"/>
      <c r="K6213" s="104"/>
      <c r="L6213" s="94">
        <f t="shared" si="1768"/>
        <v>0</v>
      </c>
      <c r="M6213" s="104"/>
      <c r="N6213" s="104"/>
      <c r="R6213" s="352">
        <f>L6213-[1]გადასახდელები!L5983</f>
        <v>0</v>
      </c>
    </row>
    <row r="6214" spans="2:18" ht="20.25" hidden="1" customHeight="1">
      <c r="B6214" s="36" t="str">
        <f t="shared" si="1770"/>
        <v>b</v>
      </c>
      <c r="C6214" s="42">
        <v>4</v>
      </c>
      <c r="D6214" s="42"/>
      <c r="F6214" s="29"/>
      <c r="G6214" s="47" t="s">
        <v>359</v>
      </c>
      <c r="H6214" s="103"/>
      <c r="I6214" s="94">
        <f t="shared" si="1769"/>
        <v>0</v>
      </c>
      <c r="J6214" s="104"/>
      <c r="K6214" s="104"/>
      <c r="L6214" s="94">
        <f t="shared" si="1768"/>
        <v>0</v>
      </c>
      <c r="M6214" s="104"/>
      <c r="N6214" s="104"/>
      <c r="R6214" s="352">
        <f>L6214-[1]გადასახდელები!L5984</f>
        <v>0</v>
      </c>
    </row>
    <row r="6215" spans="2:18" ht="21" hidden="1" customHeight="1" thickBot="1">
      <c r="B6215" s="36" t="str">
        <f t="shared" si="1770"/>
        <v>b</v>
      </c>
      <c r="C6215" s="42">
        <v>4</v>
      </c>
      <c r="D6215" s="42"/>
      <c r="F6215" s="29"/>
      <c r="G6215" s="47" t="s">
        <v>365</v>
      </c>
      <c r="H6215" s="103"/>
      <c r="I6215" s="94">
        <f t="shared" si="1769"/>
        <v>0</v>
      </c>
      <c r="J6215" s="104"/>
      <c r="K6215" s="104"/>
      <c r="L6215" s="94">
        <f t="shared" si="1768"/>
        <v>0</v>
      </c>
      <c r="M6215" s="104"/>
      <c r="N6215" s="104"/>
      <c r="R6215" s="352">
        <f>L6215-[1]გადასახდელები!L5985</f>
        <v>0</v>
      </c>
    </row>
    <row r="6216" spans="2:18" ht="63" customHeight="1" thickBot="1">
      <c r="B6216" s="36" t="str">
        <f t="shared" si="1770"/>
        <v>a</v>
      </c>
      <c r="C6216" s="42">
        <v>1</v>
      </c>
      <c r="D6216" s="42"/>
      <c r="E6216" s="24"/>
      <c r="F6216" s="32" t="s">
        <v>141</v>
      </c>
      <c r="G6216" s="326" t="s">
        <v>771</v>
      </c>
      <c r="H6216" s="79">
        <f>H6218+H6350+H6413+H6429</f>
        <v>1E-3</v>
      </c>
      <c r="I6216" s="80">
        <f t="shared" si="1769"/>
        <v>50</v>
      </c>
      <c r="J6216" s="81">
        <f>J6218+J6350+J6413+J6429</f>
        <v>0</v>
      </c>
      <c r="K6216" s="81">
        <f>K6218+K6350+K6413+K6429</f>
        <v>50</v>
      </c>
      <c r="L6216" s="80">
        <f t="shared" ref="L6216:L6253" si="1771">M6216+N6216</f>
        <v>0</v>
      </c>
      <c r="M6216" s="81">
        <f>M6218+M6350+M6413+M6429</f>
        <v>0</v>
      </c>
      <c r="N6216" s="81">
        <f>N6218+N6350+N6413+N6429</f>
        <v>0</v>
      </c>
      <c r="O6216" s="82" t="s">
        <v>146</v>
      </c>
      <c r="P6216" s="43">
        <v>1</v>
      </c>
      <c r="R6216" s="352">
        <f>L6216-[1]გადასახდელები!L5986</f>
        <v>-58</v>
      </c>
    </row>
    <row r="6217" spans="2:18" ht="21" hidden="1" customHeight="1" thickTop="1">
      <c r="B6217" s="36" t="str">
        <f t="shared" si="1770"/>
        <v>b</v>
      </c>
      <c r="C6217" s="42">
        <v>2</v>
      </c>
      <c r="D6217" s="42"/>
      <c r="F6217" s="26"/>
      <c r="G6217" s="46" t="s">
        <v>162</v>
      </c>
      <c r="H6217" s="83"/>
      <c r="I6217" s="84">
        <f t="shared" si="1769"/>
        <v>0</v>
      </c>
      <c r="J6217" s="85"/>
      <c r="K6217" s="85"/>
      <c r="L6217" s="84">
        <f t="shared" si="1771"/>
        <v>0</v>
      </c>
      <c r="M6217" s="85"/>
      <c r="N6217" s="85"/>
      <c r="R6217" s="352">
        <f>L6217-[1]გადასახდელები!L5987</f>
        <v>0</v>
      </c>
    </row>
    <row r="6218" spans="2:18" ht="20.25" customHeight="1" thickTop="1">
      <c r="B6218" s="36" t="str">
        <f t="shared" si="1770"/>
        <v>a</v>
      </c>
      <c r="C6218" s="42">
        <v>2</v>
      </c>
      <c r="D6218" s="42"/>
      <c r="E6218" s="24">
        <v>70411</v>
      </c>
      <c r="F6218" s="341" t="s">
        <v>524</v>
      </c>
      <c r="G6218" s="58" t="s">
        <v>163</v>
      </c>
      <c r="H6218" s="86">
        <f>H6219+H6230+H6298+H6306+H6307+H6317+H6327</f>
        <v>1E-3</v>
      </c>
      <c r="I6218" s="87">
        <f t="shared" si="1769"/>
        <v>50</v>
      </c>
      <c r="J6218" s="88">
        <f>J6219+J6230+J6298+J6306+J6307+J6317+J6327+J6297</f>
        <v>0</v>
      </c>
      <c r="K6218" s="88">
        <f>K6219+K6230+K6298+K6306+K6307+K6317+K6327</f>
        <v>50</v>
      </c>
      <c r="L6218" s="87">
        <f t="shared" si="1771"/>
        <v>0</v>
      </c>
      <c r="M6218" s="88">
        <f>M6219+M6230+M6298+M6306+M6307+M6317+M6327+M6297</f>
        <v>0</v>
      </c>
      <c r="N6218" s="88">
        <f>N6219+N6230+N6298+N6306+N6307+N6317+N6327</f>
        <v>0</v>
      </c>
      <c r="O6218" s="82" t="s">
        <v>146</v>
      </c>
      <c r="R6218" s="352">
        <f>L6218-[1]გადასახდელები!L5988</f>
        <v>-58</v>
      </c>
    </row>
    <row r="6219" spans="2:18" ht="20.25" hidden="1" customHeight="1">
      <c r="B6219" s="36" t="str">
        <f t="shared" si="1770"/>
        <v>b</v>
      </c>
      <c r="C6219" s="42">
        <v>31</v>
      </c>
      <c r="D6219" s="42"/>
      <c r="F6219" s="341" t="s">
        <v>525</v>
      </c>
      <c r="G6219" s="57" t="s">
        <v>164</v>
      </c>
      <c r="H6219" s="89">
        <f>H6220+H6229</f>
        <v>0</v>
      </c>
      <c r="I6219" s="90">
        <f t="shared" si="1769"/>
        <v>0</v>
      </c>
      <c r="J6219" s="92">
        <f>J6220+J6229</f>
        <v>0</v>
      </c>
      <c r="K6219" s="92">
        <f>K6220+K6229</f>
        <v>0</v>
      </c>
      <c r="L6219" s="90">
        <f t="shared" si="1771"/>
        <v>0</v>
      </c>
      <c r="M6219" s="92">
        <f>M6220+M6229</f>
        <v>0</v>
      </c>
      <c r="N6219" s="92">
        <f>N6220+N6229</f>
        <v>0</v>
      </c>
      <c r="O6219" s="82" t="s">
        <v>146</v>
      </c>
      <c r="R6219" s="352">
        <f>L6219-[1]გადასახდელები!L5989</f>
        <v>0</v>
      </c>
    </row>
    <row r="6220" spans="2:18" ht="20.25" hidden="1" customHeight="1">
      <c r="B6220" s="36" t="str">
        <f t="shared" si="1770"/>
        <v>b</v>
      </c>
      <c r="C6220" s="42">
        <v>4</v>
      </c>
      <c r="D6220" s="42"/>
      <c r="F6220" s="341" t="s">
        <v>526</v>
      </c>
      <c r="G6220" s="47" t="s">
        <v>165</v>
      </c>
      <c r="H6220" s="93">
        <f>H6221+H6228</f>
        <v>0</v>
      </c>
      <c r="I6220" s="94">
        <f t="shared" si="1769"/>
        <v>0</v>
      </c>
      <c r="J6220" s="95">
        <f>J6221+J6228</f>
        <v>0</v>
      </c>
      <c r="K6220" s="95">
        <f>K6221+K6228</f>
        <v>0</v>
      </c>
      <c r="L6220" s="94">
        <f t="shared" si="1771"/>
        <v>0</v>
      </c>
      <c r="M6220" s="95">
        <f>M6221+M6228</f>
        <v>0</v>
      </c>
      <c r="N6220" s="95">
        <f>N6221+N6228</f>
        <v>0</v>
      </c>
      <c r="O6220" s="82" t="s">
        <v>146</v>
      </c>
      <c r="R6220" s="352">
        <f>L6220-[1]გადასახდელები!L5990</f>
        <v>0</v>
      </c>
    </row>
    <row r="6221" spans="2:18" ht="20.25" hidden="1" customHeight="1">
      <c r="B6221" s="36" t="str">
        <f t="shared" si="1770"/>
        <v>b</v>
      </c>
      <c r="C6221" s="42">
        <v>5</v>
      </c>
      <c r="D6221" s="42"/>
      <c r="F6221" s="342" t="s">
        <v>527</v>
      </c>
      <c r="G6221" s="48" t="s">
        <v>166</v>
      </c>
      <c r="H6221" s="96">
        <f>SUM(H6222:H6227)</f>
        <v>0</v>
      </c>
      <c r="I6221" s="97">
        <f t="shared" si="1769"/>
        <v>0</v>
      </c>
      <c r="J6221" s="98">
        <f>SUM(J6222:J6227)</f>
        <v>0</v>
      </c>
      <c r="K6221" s="98">
        <f>SUM(K6222:K6227)</f>
        <v>0</v>
      </c>
      <c r="L6221" s="97">
        <f t="shared" si="1771"/>
        <v>0</v>
      </c>
      <c r="M6221" s="98">
        <f>SUM(M6222:M6227)</f>
        <v>0</v>
      </c>
      <c r="N6221" s="98">
        <f>SUM(N6222:N6227)</f>
        <v>0</v>
      </c>
      <c r="O6221" s="82" t="s">
        <v>146</v>
      </c>
      <c r="R6221" s="352">
        <f>L6221-[1]გადასახდელები!L5991</f>
        <v>0</v>
      </c>
    </row>
    <row r="6222" spans="2:18" ht="20.25" hidden="1" customHeight="1">
      <c r="B6222" s="36" t="str">
        <f t="shared" si="1770"/>
        <v>b</v>
      </c>
      <c r="C6222" s="42">
        <v>6</v>
      </c>
      <c r="D6222" s="42"/>
      <c r="F6222" s="343" t="s">
        <v>528</v>
      </c>
      <c r="G6222" s="45" t="s">
        <v>167</v>
      </c>
      <c r="H6222" s="99"/>
      <c r="I6222" s="91">
        <f t="shared" si="1769"/>
        <v>0</v>
      </c>
      <c r="J6222" s="100"/>
      <c r="K6222" s="100"/>
      <c r="L6222" s="91">
        <f t="shared" si="1771"/>
        <v>0</v>
      </c>
      <c r="M6222" s="100"/>
      <c r="N6222" s="100"/>
      <c r="R6222" s="352">
        <f>L6222-[1]გადასახდელები!L5992</f>
        <v>0</v>
      </c>
    </row>
    <row r="6223" spans="2:18" ht="20.25" hidden="1" customHeight="1">
      <c r="B6223" s="36" t="str">
        <f t="shared" si="1770"/>
        <v>b</v>
      </c>
      <c r="C6223" s="42">
        <v>6</v>
      </c>
      <c r="D6223" s="42"/>
      <c r="F6223" s="343" t="s">
        <v>592</v>
      </c>
      <c r="G6223" s="45" t="s">
        <v>168</v>
      </c>
      <c r="H6223" s="99"/>
      <c r="I6223" s="91">
        <f t="shared" si="1769"/>
        <v>0</v>
      </c>
      <c r="J6223" s="100"/>
      <c r="K6223" s="100"/>
      <c r="L6223" s="91">
        <f t="shared" si="1771"/>
        <v>0</v>
      </c>
      <c r="M6223" s="100"/>
      <c r="N6223" s="100"/>
      <c r="R6223" s="352">
        <f>L6223-[1]გადასახდელები!L5993</f>
        <v>0</v>
      </c>
    </row>
    <row r="6224" spans="2:18" ht="20.25" hidden="1" customHeight="1">
      <c r="B6224" s="36" t="str">
        <f t="shared" si="1770"/>
        <v>b</v>
      </c>
      <c r="C6224" s="42">
        <v>6</v>
      </c>
      <c r="D6224" s="42"/>
      <c r="F6224" s="343" t="s">
        <v>529</v>
      </c>
      <c r="G6224" s="45" t="s">
        <v>169</v>
      </c>
      <c r="H6224" s="99"/>
      <c r="I6224" s="91">
        <f t="shared" si="1769"/>
        <v>0</v>
      </c>
      <c r="J6224" s="100"/>
      <c r="K6224" s="100"/>
      <c r="L6224" s="91">
        <f t="shared" si="1771"/>
        <v>0</v>
      </c>
      <c r="M6224" s="100"/>
      <c r="N6224" s="100"/>
      <c r="R6224" s="352">
        <f>L6224-[1]გადასახდელები!L5994</f>
        <v>0</v>
      </c>
    </row>
    <row r="6225" spans="2:18" ht="20.25" hidden="1" customHeight="1">
      <c r="B6225" s="36" t="str">
        <f t="shared" si="1770"/>
        <v>b</v>
      </c>
      <c r="C6225" s="42">
        <v>6</v>
      </c>
      <c r="D6225" s="42"/>
      <c r="F6225" s="343" t="s">
        <v>593</v>
      </c>
      <c r="G6225" s="45" t="s">
        <v>170</v>
      </c>
      <c r="H6225" s="99"/>
      <c r="I6225" s="91">
        <f t="shared" si="1769"/>
        <v>0</v>
      </c>
      <c r="J6225" s="100"/>
      <c r="K6225" s="100"/>
      <c r="L6225" s="91">
        <f t="shared" si="1771"/>
        <v>0</v>
      </c>
      <c r="M6225" s="100"/>
      <c r="N6225" s="100"/>
      <c r="R6225" s="352">
        <f>L6225-[1]გადასახდელები!L5995</f>
        <v>0</v>
      </c>
    </row>
    <row r="6226" spans="2:18" ht="20.25" hidden="1" customHeight="1">
      <c r="B6226" s="36" t="str">
        <f t="shared" si="1770"/>
        <v>b</v>
      </c>
      <c r="C6226" s="42">
        <v>6</v>
      </c>
      <c r="D6226" s="42"/>
      <c r="F6226" s="343" t="s">
        <v>594</v>
      </c>
      <c r="G6226" s="45" t="s">
        <v>171</v>
      </c>
      <c r="H6226" s="99"/>
      <c r="I6226" s="91">
        <f t="shared" si="1769"/>
        <v>0</v>
      </c>
      <c r="J6226" s="100"/>
      <c r="K6226" s="100"/>
      <c r="L6226" s="91">
        <f t="shared" si="1771"/>
        <v>0</v>
      </c>
      <c r="M6226" s="100"/>
      <c r="N6226" s="100"/>
      <c r="R6226" s="352">
        <f>L6226-[1]გადასახდელები!L5996</f>
        <v>0</v>
      </c>
    </row>
    <row r="6227" spans="2:18" ht="20.25" hidden="1" customHeight="1">
      <c r="B6227" s="36" t="str">
        <f t="shared" si="1770"/>
        <v>b</v>
      </c>
      <c r="C6227" s="42">
        <v>6</v>
      </c>
      <c r="D6227" s="42"/>
      <c r="F6227" s="343" t="s">
        <v>595</v>
      </c>
      <c r="G6227" s="45" t="s">
        <v>172</v>
      </c>
      <c r="H6227" s="99"/>
      <c r="I6227" s="91">
        <f t="shared" si="1769"/>
        <v>0</v>
      </c>
      <c r="J6227" s="100"/>
      <c r="K6227" s="100"/>
      <c r="L6227" s="91">
        <f t="shared" si="1771"/>
        <v>0</v>
      </c>
      <c r="M6227" s="100"/>
      <c r="N6227" s="100"/>
      <c r="R6227" s="352">
        <f>L6227-[1]გადასახდელები!L5997</f>
        <v>0</v>
      </c>
    </row>
    <row r="6228" spans="2:18" ht="20.25" hidden="1" customHeight="1">
      <c r="B6228" s="36" t="str">
        <f t="shared" si="1770"/>
        <v>b</v>
      </c>
      <c r="C6228" s="42">
        <v>5</v>
      </c>
      <c r="D6228" s="42"/>
      <c r="F6228" s="343" t="s">
        <v>596</v>
      </c>
      <c r="G6228" s="48" t="s">
        <v>173</v>
      </c>
      <c r="H6228" s="101"/>
      <c r="I6228" s="97">
        <f t="shared" si="1769"/>
        <v>0</v>
      </c>
      <c r="J6228" s="102"/>
      <c r="K6228" s="102"/>
      <c r="L6228" s="97">
        <f t="shared" si="1771"/>
        <v>0</v>
      </c>
      <c r="M6228" s="102"/>
      <c r="N6228" s="102"/>
      <c r="R6228" s="352">
        <f>L6228-[1]გადასახდელები!L5998</f>
        <v>0</v>
      </c>
    </row>
    <row r="6229" spans="2:18" ht="20.25" hidden="1" customHeight="1">
      <c r="B6229" s="36" t="str">
        <f t="shared" si="1770"/>
        <v>b</v>
      </c>
      <c r="C6229" s="42">
        <v>4</v>
      </c>
      <c r="D6229" s="42"/>
      <c r="F6229" s="343" t="s">
        <v>597</v>
      </c>
      <c r="G6229" s="47" t="s">
        <v>174</v>
      </c>
      <c r="H6229" s="103"/>
      <c r="I6229" s="94">
        <f t="shared" si="1769"/>
        <v>0</v>
      </c>
      <c r="J6229" s="104"/>
      <c r="K6229" s="104"/>
      <c r="L6229" s="94">
        <f t="shared" si="1771"/>
        <v>0</v>
      </c>
      <c r="M6229" s="104"/>
      <c r="N6229" s="104"/>
      <c r="R6229" s="352">
        <f>L6229-[1]გადასახდელები!L5999</f>
        <v>0</v>
      </c>
    </row>
    <row r="6230" spans="2:18" ht="20.25" hidden="1" customHeight="1">
      <c r="B6230" s="36" t="str">
        <f t="shared" si="1770"/>
        <v>b</v>
      </c>
      <c r="C6230" s="42">
        <v>3</v>
      </c>
      <c r="D6230" s="42"/>
      <c r="F6230" s="342" t="s">
        <v>530</v>
      </c>
      <c r="G6230" s="57" t="s">
        <v>175</v>
      </c>
      <c r="H6230" s="89">
        <f>H6231+H6232+H6235+H6271+H6272+H6273+H6274+H6275+H6282+H6283</f>
        <v>0</v>
      </c>
      <c r="I6230" s="90">
        <f t="shared" si="1769"/>
        <v>0</v>
      </c>
      <c r="J6230" s="92">
        <f>J6231+J6232+J6235+J6271+J6272+J6273+J6274+J6275+J6282+J6283</f>
        <v>0</v>
      </c>
      <c r="K6230" s="92">
        <f>K6231+K6232+K6235+K6271+K6272+K6273+K6274+K6275+K6282+K6283</f>
        <v>0</v>
      </c>
      <c r="L6230" s="90">
        <f t="shared" si="1771"/>
        <v>0</v>
      </c>
      <c r="M6230" s="92">
        <f>M6231+M6232+M6235+M6271+M6272+M6273+M6274+M6275+M6282+M6283</f>
        <v>0</v>
      </c>
      <c r="N6230" s="92">
        <f>N6231+N6232+N6235+N6271+N6272+N6273+N6274+N6275+N6282+N6283</f>
        <v>0</v>
      </c>
      <c r="O6230" s="82" t="s">
        <v>146</v>
      </c>
      <c r="R6230" s="352">
        <f>L6230-[1]გადასახდელები!L6000</f>
        <v>0</v>
      </c>
    </row>
    <row r="6231" spans="2:18" ht="20.25" hidden="1" customHeight="1">
      <c r="B6231" s="36" t="str">
        <f t="shared" si="1770"/>
        <v>b</v>
      </c>
      <c r="C6231" s="42">
        <v>4</v>
      </c>
      <c r="D6231" s="42"/>
      <c r="F6231" s="343" t="s">
        <v>531</v>
      </c>
      <c r="G6231" s="47" t="s">
        <v>176</v>
      </c>
      <c r="H6231" s="103"/>
      <c r="I6231" s="94">
        <f t="shared" si="1769"/>
        <v>0</v>
      </c>
      <c r="J6231" s="104"/>
      <c r="K6231" s="104"/>
      <c r="L6231" s="94">
        <f t="shared" si="1771"/>
        <v>0</v>
      </c>
      <c r="M6231" s="104"/>
      <c r="N6231" s="104"/>
      <c r="R6231" s="352">
        <f>L6231-[1]გადასახდელები!L6001</f>
        <v>0</v>
      </c>
    </row>
    <row r="6232" spans="2:18" ht="20.25" hidden="1" customHeight="1">
      <c r="B6232" s="36" t="str">
        <f t="shared" si="1770"/>
        <v>b</v>
      </c>
      <c r="C6232" s="42">
        <v>4</v>
      </c>
      <c r="D6232" s="42"/>
      <c r="F6232" s="342" t="s">
        <v>532</v>
      </c>
      <c r="G6232" s="47" t="s">
        <v>177</v>
      </c>
      <c r="H6232" s="93">
        <f>SUM(H6233:H6234)</f>
        <v>0</v>
      </c>
      <c r="I6232" s="94">
        <f t="shared" si="1769"/>
        <v>0</v>
      </c>
      <c r="J6232" s="95">
        <f>SUM(J6233:J6234)</f>
        <v>0</v>
      </c>
      <c r="K6232" s="95">
        <f>SUM(K6233:K6234)</f>
        <v>0</v>
      </c>
      <c r="L6232" s="94">
        <f t="shared" si="1771"/>
        <v>0</v>
      </c>
      <c r="M6232" s="95">
        <f>SUM(M6233:M6234)</f>
        <v>0</v>
      </c>
      <c r="N6232" s="95">
        <f>SUM(N6233:N6234)</f>
        <v>0</v>
      </c>
      <c r="O6232" s="82" t="s">
        <v>146</v>
      </c>
      <c r="R6232" s="352">
        <f>L6232-[1]გადასახდელები!L6002</f>
        <v>0</v>
      </c>
    </row>
    <row r="6233" spans="2:18" ht="20.25" hidden="1" customHeight="1">
      <c r="B6233" s="36" t="str">
        <f t="shared" si="1770"/>
        <v>b</v>
      </c>
      <c r="C6233" s="42">
        <v>5</v>
      </c>
      <c r="D6233" s="42"/>
      <c r="F6233" s="343" t="s">
        <v>533</v>
      </c>
      <c r="G6233" s="48" t="s">
        <v>178</v>
      </c>
      <c r="H6233" s="101"/>
      <c r="I6233" s="97">
        <f t="shared" si="1769"/>
        <v>0</v>
      </c>
      <c r="J6233" s="102"/>
      <c r="K6233" s="102"/>
      <c r="L6233" s="97">
        <f t="shared" si="1771"/>
        <v>0</v>
      </c>
      <c r="M6233" s="102"/>
      <c r="N6233" s="102"/>
      <c r="R6233" s="352">
        <f>L6233-[1]გადასახდელები!L6003</f>
        <v>0</v>
      </c>
    </row>
    <row r="6234" spans="2:18" ht="20.25" hidden="1" customHeight="1">
      <c r="B6234" s="36" t="str">
        <f t="shared" si="1770"/>
        <v>b</v>
      </c>
      <c r="C6234" s="42">
        <v>5</v>
      </c>
      <c r="D6234" s="42"/>
      <c r="F6234" s="343" t="s">
        <v>598</v>
      </c>
      <c r="G6234" s="48" t="s">
        <v>179</v>
      </c>
      <c r="H6234" s="101"/>
      <c r="I6234" s="97">
        <f t="shared" si="1769"/>
        <v>0</v>
      </c>
      <c r="J6234" s="102"/>
      <c r="K6234" s="102"/>
      <c r="L6234" s="97">
        <f t="shared" si="1771"/>
        <v>0</v>
      </c>
      <c r="M6234" s="102"/>
      <c r="N6234" s="102"/>
      <c r="R6234" s="352">
        <f>L6234-[1]გადასახდელები!L6004</f>
        <v>0</v>
      </c>
    </row>
    <row r="6235" spans="2:18" ht="20.25" hidden="1" customHeight="1">
      <c r="B6235" s="36" t="str">
        <f t="shared" si="1770"/>
        <v>b</v>
      </c>
      <c r="C6235" s="42">
        <v>4</v>
      </c>
      <c r="D6235" s="42"/>
      <c r="F6235" s="342" t="s">
        <v>534</v>
      </c>
      <c r="G6235" s="47" t="s">
        <v>180</v>
      </c>
      <c r="H6235" s="93">
        <f>H6236+H6237+H6238+H6239+H6251+H6255+H6256+H6257+H6258+H6259+H6260+H6261+H6269+H6270</f>
        <v>0</v>
      </c>
      <c r="I6235" s="94">
        <f t="shared" si="1769"/>
        <v>0</v>
      </c>
      <c r="J6235" s="95">
        <f>J6236+J6237+J6238+J6239+J6251+J6255+J6256+J6257+J6258+J6259+J6260+J6261+J6269+J6270</f>
        <v>0</v>
      </c>
      <c r="K6235" s="95">
        <f>K6236+K6237+K6238+K6239+K6251+K6255+K6256+K6257+K6258+K6259+K6260+K6261+K6269+K6270</f>
        <v>0</v>
      </c>
      <c r="L6235" s="94">
        <f t="shared" si="1771"/>
        <v>0</v>
      </c>
      <c r="M6235" s="95">
        <f>M6236+M6237+M6238+M6239+M6251+M6255+M6256+M6257+M6258+M6259+M6260+M6261+M6269+M6270</f>
        <v>0</v>
      </c>
      <c r="N6235" s="95">
        <f>N6236+N6237+N6238+N6239+N6251+N6255+N6256+N6257+N6258+N6259+N6260+N6261+N6269+N6270</f>
        <v>0</v>
      </c>
      <c r="O6235" s="82" t="s">
        <v>146</v>
      </c>
      <c r="R6235" s="352">
        <f>L6235-[1]გადასახდელები!L6005</f>
        <v>0</v>
      </c>
    </row>
    <row r="6236" spans="2:18" ht="42.75" hidden="1" customHeight="1">
      <c r="B6236" s="36" t="str">
        <f t="shared" si="1770"/>
        <v>b</v>
      </c>
      <c r="C6236" s="42">
        <v>5</v>
      </c>
      <c r="D6236" s="42"/>
      <c r="F6236" s="343" t="s">
        <v>535</v>
      </c>
      <c r="G6236" s="48" t="s">
        <v>229</v>
      </c>
      <c r="H6236" s="101"/>
      <c r="I6236" s="97">
        <f t="shared" si="1769"/>
        <v>0</v>
      </c>
      <c r="J6236" s="102"/>
      <c r="K6236" s="102"/>
      <c r="L6236" s="97">
        <f t="shared" si="1771"/>
        <v>0</v>
      </c>
      <c r="M6236" s="102"/>
      <c r="N6236" s="102"/>
      <c r="R6236" s="352">
        <f>L6236-[1]გადასახდელები!L6006</f>
        <v>0</v>
      </c>
    </row>
    <row r="6237" spans="2:18" ht="30.75" hidden="1" customHeight="1">
      <c r="B6237" s="36" t="str">
        <f t="shared" si="1770"/>
        <v>b</v>
      </c>
      <c r="C6237" s="42">
        <v>5</v>
      </c>
      <c r="D6237" s="42"/>
      <c r="F6237" s="343" t="s">
        <v>599</v>
      </c>
      <c r="G6237" s="49" t="s">
        <v>196</v>
      </c>
      <c r="H6237" s="101"/>
      <c r="I6237" s="97">
        <f t="shared" si="1769"/>
        <v>0</v>
      </c>
      <c r="J6237" s="102"/>
      <c r="K6237" s="102"/>
      <c r="L6237" s="97">
        <f t="shared" si="1771"/>
        <v>0</v>
      </c>
      <c r="M6237" s="102"/>
      <c r="N6237" s="102"/>
      <c r="R6237" s="352">
        <f>L6237-[1]გადასახდელები!L6007</f>
        <v>0</v>
      </c>
    </row>
    <row r="6238" spans="2:18" ht="60.75" hidden="1" customHeight="1">
      <c r="B6238" s="36" t="str">
        <f t="shared" si="1770"/>
        <v>b</v>
      </c>
      <c r="C6238" s="42">
        <v>5</v>
      </c>
      <c r="D6238" s="42"/>
      <c r="F6238" s="343" t="s">
        <v>536</v>
      </c>
      <c r="G6238" s="49" t="s">
        <v>230</v>
      </c>
      <c r="H6238" s="101"/>
      <c r="I6238" s="97">
        <f t="shared" si="1769"/>
        <v>0</v>
      </c>
      <c r="J6238" s="102"/>
      <c r="K6238" s="102"/>
      <c r="L6238" s="97">
        <f t="shared" si="1771"/>
        <v>0</v>
      </c>
      <c r="M6238" s="102"/>
      <c r="N6238" s="102"/>
      <c r="R6238" s="352">
        <f>L6238-[1]გადასახდელები!L6008</f>
        <v>0</v>
      </c>
    </row>
    <row r="6239" spans="2:18" ht="30.75" hidden="1" customHeight="1">
      <c r="B6239" s="36" t="str">
        <f t="shared" si="1770"/>
        <v>b</v>
      </c>
      <c r="C6239" s="42">
        <v>5</v>
      </c>
      <c r="D6239" s="42"/>
      <c r="F6239" s="342" t="s">
        <v>537</v>
      </c>
      <c r="G6239" s="48" t="s">
        <v>195</v>
      </c>
      <c r="H6239" s="96">
        <f>SUM(H6240:H6250)</f>
        <v>0</v>
      </c>
      <c r="I6239" s="97">
        <f t="shared" si="1769"/>
        <v>0</v>
      </c>
      <c r="J6239" s="98">
        <f>SUM(J6240:J6250)</f>
        <v>0</v>
      </c>
      <c r="K6239" s="98">
        <f>SUM(K6240:K6250)</f>
        <v>0</v>
      </c>
      <c r="L6239" s="97">
        <f t="shared" si="1771"/>
        <v>0</v>
      </c>
      <c r="M6239" s="98">
        <f>SUM(M6240:M6250)</f>
        <v>0</v>
      </c>
      <c r="N6239" s="98">
        <f>SUM(N6240:N6250)</f>
        <v>0</v>
      </c>
      <c r="O6239" s="82" t="s">
        <v>146</v>
      </c>
      <c r="R6239" s="352">
        <f>L6239-[1]გადასახდელები!L6009</f>
        <v>0</v>
      </c>
    </row>
    <row r="6240" spans="2:18" ht="20.25" hidden="1" customHeight="1">
      <c r="B6240" s="36" t="str">
        <f t="shared" si="1770"/>
        <v>b</v>
      </c>
      <c r="C6240" s="42">
        <v>6</v>
      </c>
      <c r="D6240" s="42"/>
      <c r="F6240" s="343" t="s">
        <v>600</v>
      </c>
      <c r="G6240" s="45" t="s">
        <v>181</v>
      </c>
      <c r="H6240" s="106"/>
      <c r="I6240" s="105">
        <f t="shared" si="1769"/>
        <v>0</v>
      </c>
      <c r="J6240" s="107"/>
      <c r="K6240" s="107"/>
      <c r="L6240" s="105">
        <f t="shared" si="1771"/>
        <v>0</v>
      </c>
      <c r="M6240" s="107"/>
      <c r="N6240" s="107"/>
      <c r="R6240" s="352">
        <f>L6240-[1]გადასახდელები!L6010</f>
        <v>0</v>
      </c>
    </row>
    <row r="6241" spans="2:18" ht="20.25" hidden="1" customHeight="1">
      <c r="B6241" s="36" t="str">
        <f t="shared" si="1770"/>
        <v>b</v>
      </c>
      <c r="C6241" s="42">
        <v>6</v>
      </c>
      <c r="D6241" s="42"/>
      <c r="F6241" s="343" t="s">
        <v>601</v>
      </c>
      <c r="G6241" s="45" t="s">
        <v>182</v>
      </c>
      <c r="H6241" s="106"/>
      <c r="I6241" s="105">
        <f t="shared" si="1769"/>
        <v>0</v>
      </c>
      <c r="J6241" s="107"/>
      <c r="K6241" s="107"/>
      <c r="L6241" s="105">
        <f t="shared" si="1771"/>
        <v>0</v>
      </c>
      <c r="M6241" s="107"/>
      <c r="N6241" s="107"/>
      <c r="R6241" s="352">
        <f>L6241-[1]გადასახდელები!L6011</f>
        <v>0</v>
      </c>
    </row>
    <row r="6242" spans="2:18" ht="20.25" hidden="1" customHeight="1">
      <c r="B6242" s="36" t="str">
        <f t="shared" si="1770"/>
        <v>b</v>
      </c>
      <c r="C6242" s="42">
        <v>6</v>
      </c>
      <c r="D6242" s="42"/>
      <c r="F6242" s="343" t="s">
        <v>602</v>
      </c>
      <c r="G6242" s="45" t="s">
        <v>183</v>
      </c>
      <c r="H6242" s="106"/>
      <c r="I6242" s="105">
        <f t="shared" si="1769"/>
        <v>0</v>
      </c>
      <c r="J6242" s="107"/>
      <c r="K6242" s="107"/>
      <c r="L6242" s="105">
        <f t="shared" si="1771"/>
        <v>0</v>
      </c>
      <c r="M6242" s="107"/>
      <c r="N6242" s="107"/>
      <c r="R6242" s="352">
        <f>L6242-[1]გადასახდელები!L6012</f>
        <v>0</v>
      </c>
    </row>
    <row r="6243" spans="2:18" ht="20.25" hidden="1" customHeight="1">
      <c r="B6243" s="36" t="str">
        <f t="shared" si="1770"/>
        <v>b</v>
      </c>
      <c r="C6243" s="42">
        <v>6</v>
      </c>
      <c r="D6243" s="42"/>
      <c r="F6243" s="343" t="s">
        <v>603</v>
      </c>
      <c r="G6243" s="45" t="s">
        <v>184</v>
      </c>
      <c r="H6243" s="106"/>
      <c r="I6243" s="105">
        <f t="shared" si="1769"/>
        <v>0</v>
      </c>
      <c r="J6243" s="107"/>
      <c r="K6243" s="107"/>
      <c r="L6243" s="105">
        <f t="shared" si="1771"/>
        <v>0</v>
      </c>
      <c r="M6243" s="107"/>
      <c r="N6243" s="107"/>
      <c r="R6243" s="352">
        <f>L6243-[1]გადასახდელები!L6013</f>
        <v>0</v>
      </c>
    </row>
    <row r="6244" spans="2:18" ht="20.25" hidden="1" customHeight="1">
      <c r="B6244" s="36" t="str">
        <f t="shared" si="1770"/>
        <v>b</v>
      </c>
      <c r="C6244" s="42">
        <v>6</v>
      </c>
      <c r="D6244" s="42"/>
      <c r="F6244" s="343" t="s">
        <v>538</v>
      </c>
      <c r="G6244" s="45" t="s">
        <v>185</v>
      </c>
      <c r="H6244" s="106"/>
      <c r="I6244" s="105">
        <f t="shared" si="1769"/>
        <v>0</v>
      </c>
      <c r="J6244" s="107"/>
      <c r="K6244" s="107"/>
      <c r="L6244" s="105">
        <f t="shared" si="1771"/>
        <v>0</v>
      </c>
      <c r="M6244" s="107"/>
      <c r="N6244" s="107"/>
      <c r="R6244" s="352">
        <f>L6244-[1]გადასახდელები!L6014</f>
        <v>0</v>
      </c>
    </row>
    <row r="6245" spans="2:18" ht="20.25" hidden="1" customHeight="1">
      <c r="B6245" s="36" t="str">
        <f t="shared" si="1770"/>
        <v>b</v>
      </c>
      <c r="C6245" s="42">
        <v>6</v>
      </c>
      <c r="D6245" s="42"/>
      <c r="F6245" s="343" t="s">
        <v>604</v>
      </c>
      <c r="G6245" s="45" t="s">
        <v>186</v>
      </c>
      <c r="H6245" s="106"/>
      <c r="I6245" s="105">
        <f t="shared" si="1769"/>
        <v>0</v>
      </c>
      <c r="J6245" s="107"/>
      <c r="K6245" s="107"/>
      <c r="L6245" s="105">
        <f t="shared" si="1771"/>
        <v>0</v>
      </c>
      <c r="M6245" s="107"/>
      <c r="N6245" s="107"/>
      <c r="R6245" s="352">
        <f>L6245-[1]გადასახდელები!L6015</f>
        <v>0</v>
      </c>
    </row>
    <row r="6246" spans="2:18" ht="20.25" hidden="1" customHeight="1">
      <c r="B6246" s="36" t="str">
        <f t="shared" si="1770"/>
        <v>b</v>
      </c>
      <c r="C6246" s="42">
        <v>6</v>
      </c>
      <c r="D6246" s="42"/>
      <c r="F6246" s="343" t="s">
        <v>605</v>
      </c>
      <c r="G6246" s="45" t="s">
        <v>187</v>
      </c>
      <c r="H6246" s="106"/>
      <c r="I6246" s="105">
        <f t="shared" ref="I6246:I6309" si="1772">J6246+K6246</f>
        <v>0</v>
      </c>
      <c r="J6246" s="107"/>
      <c r="K6246" s="107"/>
      <c r="L6246" s="105">
        <f t="shared" si="1771"/>
        <v>0</v>
      </c>
      <c r="M6246" s="107"/>
      <c r="N6246" s="107"/>
      <c r="R6246" s="352">
        <f>L6246-[1]გადასახდელები!L6016</f>
        <v>0</v>
      </c>
    </row>
    <row r="6247" spans="2:18" ht="20.25" hidden="1" customHeight="1">
      <c r="B6247" s="36" t="str">
        <f t="shared" si="1770"/>
        <v>b</v>
      </c>
      <c r="C6247" s="42">
        <v>6</v>
      </c>
      <c r="D6247" s="42"/>
      <c r="F6247" s="343" t="s">
        <v>606</v>
      </c>
      <c r="G6247" s="45" t="s">
        <v>188</v>
      </c>
      <c r="H6247" s="106"/>
      <c r="I6247" s="105">
        <f t="shared" si="1772"/>
        <v>0</v>
      </c>
      <c r="J6247" s="107"/>
      <c r="K6247" s="107"/>
      <c r="L6247" s="105">
        <f t="shared" si="1771"/>
        <v>0</v>
      </c>
      <c r="M6247" s="107"/>
      <c r="N6247" s="107"/>
      <c r="R6247" s="352">
        <f>L6247-[1]გადასახდელები!L6017</f>
        <v>0</v>
      </c>
    </row>
    <row r="6248" spans="2:18" ht="20.25" hidden="1" customHeight="1">
      <c r="B6248" s="36" t="str">
        <f t="shared" si="1770"/>
        <v>b</v>
      </c>
      <c r="C6248" s="42">
        <v>6</v>
      </c>
      <c r="D6248" s="42"/>
      <c r="F6248" s="343" t="s">
        <v>607</v>
      </c>
      <c r="G6248" s="45" t="s">
        <v>189</v>
      </c>
      <c r="H6248" s="106"/>
      <c r="I6248" s="105">
        <f t="shared" si="1772"/>
        <v>0</v>
      </c>
      <c r="J6248" s="107"/>
      <c r="K6248" s="107"/>
      <c r="L6248" s="105">
        <f t="shared" si="1771"/>
        <v>0</v>
      </c>
      <c r="M6248" s="107"/>
      <c r="N6248" s="107"/>
      <c r="R6248" s="352">
        <f>L6248-[1]გადასახდელები!L6018</f>
        <v>0</v>
      </c>
    </row>
    <row r="6249" spans="2:18" ht="20.25" hidden="1" customHeight="1">
      <c r="B6249" s="36" t="str">
        <f t="shared" si="1770"/>
        <v>b</v>
      </c>
      <c r="C6249" s="42">
        <v>6</v>
      </c>
      <c r="D6249" s="42"/>
      <c r="F6249" s="343" t="s">
        <v>608</v>
      </c>
      <c r="G6249" s="45" t="s">
        <v>190</v>
      </c>
      <c r="H6249" s="106"/>
      <c r="I6249" s="105">
        <f t="shared" si="1772"/>
        <v>0</v>
      </c>
      <c r="J6249" s="107"/>
      <c r="K6249" s="107"/>
      <c r="L6249" s="105">
        <f t="shared" si="1771"/>
        <v>0</v>
      </c>
      <c r="M6249" s="107"/>
      <c r="N6249" s="107"/>
      <c r="R6249" s="352">
        <f>L6249-[1]გადასახდელები!L6019</f>
        <v>0</v>
      </c>
    </row>
    <row r="6250" spans="2:18" ht="30.75" hidden="1" customHeight="1">
      <c r="B6250" s="36" t="str">
        <f t="shared" si="1770"/>
        <v>b</v>
      </c>
      <c r="C6250" s="42">
        <v>6</v>
      </c>
      <c r="D6250" s="42"/>
      <c r="F6250" s="343" t="s">
        <v>539</v>
      </c>
      <c r="G6250" s="45" t="s">
        <v>231</v>
      </c>
      <c r="H6250" s="106"/>
      <c r="I6250" s="105">
        <f t="shared" si="1772"/>
        <v>0</v>
      </c>
      <c r="J6250" s="107"/>
      <c r="K6250" s="107"/>
      <c r="L6250" s="105">
        <f t="shared" si="1771"/>
        <v>0</v>
      </c>
      <c r="M6250" s="107"/>
      <c r="N6250" s="107"/>
      <c r="R6250" s="352">
        <f>L6250-[1]გადასახდელები!L6020</f>
        <v>0</v>
      </c>
    </row>
    <row r="6251" spans="2:18" ht="20.25" hidden="1" customHeight="1">
      <c r="B6251" s="36" t="str">
        <f t="shared" si="1770"/>
        <v>b</v>
      </c>
      <c r="C6251" s="42">
        <v>5</v>
      </c>
      <c r="D6251" s="42"/>
      <c r="F6251" s="342" t="s">
        <v>609</v>
      </c>
      <c r="G6251" s="48" t="s">
        <v>197</v>
      </c>
      <c r="H6251" s="96">
        <f>SUM(H6252:H6254)</f>
        <v>0</v>
      </c>
      <c r="I6251" s="97">
        <f t="shared" si="1772"/>
        <v>0</v>
      </c>
      <c r="J6251" s="98">
        <f>SUM(J6252:J6254)</f>
        <v>0</v>
      </c>
      <c r="K6251" s="98">
        <f>SUM(K6252:K6254)</f>
        <v>0</v>
      </c>
      <c r="L6251" s="97">
        <f t="shared" si="1771"/>
        <v>0</v>
      </c>
      <c r="M6251" s="98">
        <f>SUM(M6252:M6254)</f>
        <v>0</v>
      </c>
      <c r="N6251" s="98">
        <f>SUM(N6252:N6254)</f>
        <v>0</v>
      </c>
      <c r="O6251" s="82" t="s">
        <v>146</v>
      </c>
      <c r="R6251" s="352">
        <f>L6251-[1]გადასახდელები!L6021</f>
        <v>0</v>
      </c>
    </row>
    <row r="6252" spans="2:18" ht="20.25" hidden="1" customHeight="1">
      <c r="B6252" s="36" t="str">
        <f t="shared" si="1770"/>
        <v>b</v>
      </c>
      <c r="C6252" s="42">
        <v>6</v>
      </c>
      <c r="D6252" s="42"/>
      <c r="F6252" s="343" t="s">
        <v>610</v>
      </c>
      <c r="G6252" s="45" t="s">
        <v>191</v>
      </c>
      <c r="H6252" s="106"/>
      <c r="I6252" s="105">
        <f t="shared" si="1772"/>
        <v>0</v>
      </c>
      <c r="J6252" s="107"/>
      <c r="K6252" s="107"/>
      <c r="L6252" s="105">
        <f t="shared" si="1771"/>
        <v>0</v>
      </c>
      <c r="M6252" s="107"/>
      <c r="N6252" s="107"/>
      <c r="R6252" s="352">
        <f>L6252-[1]გადასახდელები!L6022</f>
        <v>0</v>
      </c>
    </row>
    <row r="6253" spans="2:18" ht="20.25" hidden="1" customHeight="1">
      <c r="B6253" s="36" t="str">
        <f t="shared" ref="B6253:B6316" si="1773">IF(H6253+I6253+L6253&gt;0,"a","b")</f>
        <v>b</v>
      </c>
      <c r="C6253" s="42">
        <v>6</v>
      </c>
      <c r="D6253" s="42"/>
      <c r="F6253" s="343" t="s">
        <v>611</v>
      </c>
      <c r="G6253" s="45" t="s">
        <v>192</v>
      </c>
      <c r="H6253" s="106"/>
      <c r="I6253" s="105">
        <f t="shared" si="1772"/>
        <v>0</v>
      </c>
      <c r="J6253" s="107"/>
      <c r="K6253" s="107"/>
      <c r="L6253" s="105">
        <f t="shared" si="1771"/>
        <v>0</v>
      </c>
      <c r="M6253" s="107"/>
      <c r="N6253" s="107"/>
      <c r="R6253" s="352">
        <f>L6253-[1]გადასახდელები!L6023</f>
        <v>0</v>
      </c>
    </row>
    <row r="6254" spans="2:18" ht="30.75" hidden="1" customHeight="1">
      <c r="B6254" s="36" t="str">
        <f t="shared" si="1773"/>
        <v>b</v>
      </c>
      <c r="C6254" s="42">
        <v>6</v>
      </c>
      <c r="D6254" s="42"/>
      <c r="F6254" s="343" t="s">
        <v>612</v>
      </c>
      <c r="G6254" s="45" t="s">
        <v>232</v>
      </c>
      <c r="H6254" s="106"/>
      <c r="I6254" s="105">
        <f t="shared" si="1772"/>
        <v>0</v>
      </c>
      <c r="J6254" s="107"/>
      <c r="K6254" s="107"/>
      <c r="L6254" s="105">
        <f t="shared" ref="L6254:L6317" si="1774">M6254+N6254</f>
        <v>0</v>
      </c>
      <c r="M6254" s="107"/>
      <c r="N6254" s="107"/>
      <c r="R6254" s="352">
        <f>L6254-[1]გადასახდელები!L6024</f>
        <v>0</v>
      </c>
    </row>
    <row r="6255" spans="2:18" ht="30.75" hidden="1" customHeight="1">
      <c r="B6255" s="36" t="str">
        <f t="shared" si="1773"/>
        <v>b</v>
      </c>
      <c r="C6255" s="42">
        <v>5</v>
      </c>
      <c r="D6255" s="42"/>
      <c r="F6255" s="343" t="s">
        <v>613</v>
      </c>
      <c r="G6255" s="48" t="s">
        <v>233</v>
      </c>
      <c r="H6255" s="101"/>
      <c r="I6255" s="97">
        <f t="shared" si="1772"/>
        <v>0</v>
      </c>
      <c r="J6255" s="102"/>
      <c r="K6255" s="102"/>
      <c r="L6255" s="97">
        <f t="shared" si="1774"/>
        <v>0</v>
      </c>
      <c r="M6255" s="102"/>
      <c r="N6255" s="102"/>
      <c r="R6255" s="352">
        <f>L6255-[1]გადასახდელები!L6025</f>
        <v>0</v>
      </c>
    </row>
    <row r="6256" spans="2:18" ht="34.5" hidden="1" customHeight="1">
      <c r="B6256" s="36" t="str">
        <f t="shared" si="1773"/>
        <v>b</v>
      </c>
      <c r="C6256" s="42">
        <v>5</v>
      </c>
      <c r="D6256" s="42"/>
      <c r="F6256" s="343" t="s">
        <v>614</v>
      </c>
      <c r="G6256" s="50" t="s">
        <v>367</v>
      </c>
      <c r="H6256" s="101"/>
      <c r="I6256" s="97">
        <f t="shared" si="1772"/>
        <v>0</v>
      </c>
      <c r="J6256" s="102"/>
      <c r="K6256" s="102"/>
      <c r="L6256" s="97">
        <f t="shared" si="1774"/>
        <v>0</v>
      </c>
      <c r="M6256" s="102"/>
      <c r="N6256" s="102"/>
      <c r="R6256" s="352">
        <f>L6256-[1]გადასახდელები!L6026</f>
        <v>0</v>
      </c>
    </row>
    <row r="6257" spans="2:18" ht="34.5" hidden="1" customHeight="1">
      <c r="B6257" s="36" t="str">
        <f t="shared" si="1773"/>
        <v>b</v>
      </c>
      <c r="C6257" s="42">
        <v>5</v>
      </c>
      <c r="D6257" s="42"/>
      <c r="F6257" s="343" t="s">
        <v>540</v>
      </c>
      <c r="G6257" s="48" t="s">
        <v>234</v>
      </c>
      <c r="H6257" s="101"/>
      <c r="I6257" s="97">
        <f t="shared" si="1772"/>
        <v>0</v>
      </c>
      <c r="J6257" s="102"/>
      <c r="K6257" s="102"/>
      <c r="L6257" s="97">
        <f t="shared" si="1774"/>
        <v>0</v>
      </c>
      <c r="M6257" s="102"/>
      <c r="N6257" s="102"/>
      <c r="R6257" s="352">
        <f>L6257-[1]გადასახდელები!L6027</f>
        <v>0</v>
      </c>
    </row>
    <row r="6258" spans="2:18" ht="50.25" hidden="1" customHeight="1">
      <c r="B6258" s="36" t="str">
        <f t="shared" si="1773"/>
        <v>b</v>
      </c>
      <c r="C6258" s="42">
        <v>5</v>
      </c>
      <c r="D6258" s="42"/>
      <c r="F6258" s="343" t="s">
        <v>541</v>
      </c>
      <c r="G6258" s="48" t="s">
        <v>235</v>
      </c>
      <c r="H6258" s="101"/>
      <c r="I6258" s="97">
        <f t="shared" si="1772"/>
        <v>0</v>
      </c>
      <c r="J6258" s="102"/>
      <c r="K6258" s="102"/>
      <c r="L6258" s="97">
        <f t="shared" si="1774"/>
        <v>0</v>
      </c>
      <c r="M6258" s="102"/>
      <c r="N6258" s="102"/>
      <c r="R6258" s="352">
        <f>L6258-[1]გადასახდელები!L6028</f>
        <v>0</v>
      </c>
    </row>
    <row r="6259" spans="2:18" ht="20.25" hidden="1" customHeight="1">
      <c r="B6259" s="36" t="str">
        <f t="shared" si="1773"/>
        <v>b</v>
      </c>
      <c r="C6259" s="42">
        <v>5</v>
      </c>
      <c r="D6259" s="42"/>
      <c r="F6259" s="343" t="s">
        <v>542</v>
      </c>
      <c r="G6259" s="48" t="s">
        <v>236</v>
      </c>
      <c r="H6259" s="101"/>
      <c r="I6259" s="97">
        <f t="shared" si="1772"/>
        <v>0</v>
      </c>
      <c r="J6259" s="102"/>
      <c r="K6259" s="102"/>
      <c r="L6259" s="97">
        <f t="shared" si="1774"/>
        <v>0</v>
      </c>
      <c r="M6259" s="102"/>
      <c r="N6259" s="102"/>
      <c r="R6259" s="352">
        <f>L6259-[1]გადასახდელები!L6029</f>
        <v>0</v>
      </c>
    </row>
    <row r="6260" spans="2:18" ht="20.25" hidden="1" customHeight="1">
      <c r="B6260" s="36" t="str">
        <f t="shared" si="1773"/>
        <v>b</v>
      </c>
      <c r="C6260" s="42">
        <v>5</v>
      </c>
      <c r="D6260" s="42"/>
      <c r="F6260" s="343" t="s">
        <v>543</v>
      </c>
      <c r="G6260" s="48" t="s">
        <v>237</v>
      </c>
      <c r="H6260" s="101"/>
      <c r="I6260" s="97">
        <f t="shared" si="1772"/>
        <v>0</v>
      </c>
      <c r="J6260" s="102"/>
      <c r="K6260" s="102"/>
      <c r="L6260" s="97">
        <f t="shared" si="1774"/>
        <v>0</v>
      </c>
      <c r="M6260" s="102"/>
      <c r="N6260" s="102"/>
      <c r="R6260" s="352">
        <f>L6260-[1]გადასახდელები!L6030</f>
        <v>0</v>
      </c>
    </row>
    <row r="6261" spans="2:18" ht="20.25" hidden="1" customHeight="1">
      <c r="B6261" s="36" t="str">
        <f t="shared" si="1773"/>
        <v>b</v>
      </c>
      <c r="C6261" s="42">
        <v>5</v>
      </c>
      <c r="D6261" s="42"/>
      <c r="F6261" s="342" t="s">
        <v>544</v>
      </c>
      <c r="G6261" s="48" t="s">
        <v>238</v>
      </c>
      <c r="H6261" s="96">
        <f>SUM(H6262:H6268)</f>
        <v>0</v>
      </c>
      <c r="I6261" s="97">
        <f t="shared" si="1772"/>
        <v>0</v>
      </c>
      <c r="J6261" s="98">
        <f>SUM(J6262:J6268)</f>
        <v>0</v>
      </c>
      <c r="K6261" s="98">
        <f>SUM(K6262:K6268)</f>
        <v>0</v>
      </c>
      <c r="L6261" s="97">
        <f t="shared" si="1774"/>
        <v>0</v>
      </c>
      <c r="M6261" s="98">
        <f>SUM(M6262:M6268)</f>
        <v>0</v>
      </c>
      <c r="N6261" s="98">
        <f>SUM(N6262:N6268)</f>
        <v>0</v>
      </c>
      <c r="O6261" s="82" t="s">
        <v>146</v>
      </c>
      <c r="R6261" s="352">
        <f>L6261-[1]გადასახდელები!L6031</f>
        <v>0</v>
      </c>
    </row>
    <row r="6262" spans="2:18" ht="23.25" hidden="1" customHeight="1">
      <c r="B6262" s="36" t="str">
        <f t="shared" si="1773"/>
        <v>b</v>
      </c>
      <c r="C6262" s="42">
        <v>6</v>
      </c>
      <c r="D6262" s="42"/>
      <c r="F6262" s="343" t="s">
        <v>545</v>
      </c>
      <c r="G6262" s="45" t="s">
        <v>198</v>
      </c>
      <c r="H6262" s="106"/>
      <c r="I6262" s="105">
        <f t="shared" si="1772"/>
        <v>0</v>
      </c>
      <c r="J6262" s="107"/>
      <c r="K6262" s="107"/>
      <c r="L6262" s="105">
        <f t="shared" si="1774"/>
        <v>0</v>
      </c>
      <c r="M6262" s="107"/>
      <c r="N6262" s="107"/>
      <c r="R6262" s="352">
        <f>L6262-[1]გადასახდელები!L6032</f>
        <v>0</v>
      </c>
    </row>
    <row r="6263" spans="2:18" ht="20.25" hidden="1" customHeight="1">
      <c r="B6263" s="36" t="str">
        <f t="shared" si="1773"/>
        <v>b</v>
      </c>
      <c r="C6263" s="42">
        <v>6</v>
      </c>
      <c r="D6263" s="42"/>
      <c r="F6263" s="343" t="s">
        <v>546</v>
      </c>
      <c r="G6263" s="45" t="s">
        <v>199</v>
      </c>
      <c r="H6263" s="106"/>
      <c r="I6263" s="105">
        <f t="shared" si="1772"/>
        <v>0</v>
      </c>
      <c r="J6263" s="107"/>
      <c r="K6263" s="107"/>
      <c r="L6263" s="105">
        <f t="shared" si="1774"/>
        <v>0</v>
      </c>
      <c r="M6263" s="107"/>
      <c r="N6263" s="107"/>
      <c r="R6263" s="352">
        <f>L6263-[1]გადასახდელები!L6033</f>
        <v>0</v>
      </c>
    </row>
    <row r="6264" spans="2:18" ht="23.25" hidden="1" customHeight="1">
      <c r="B6264" s="36" t="str">
        <f t="shared" si="1773"/>
        <v>b</v>
      </c>
      <c r="C6264" s="42">
        <v>6</v>
      </c>
      <c r="D6264" s="42"/>
      <c r="F6264" s="343" t="s">
        <v>547</v>
      </c>
      <c r="G6264" s="45" t="s">
        <v>200</v>
      </c>
      <c r="H6264" s="106"/>
      <c r="I6264" s="105">
        <f t="shared" si="1772"/>
        <v>0</v>
      </c>
      <c r="J6264" s="107"/>
      <c r="K6264" s="107"/>
      <c r="L6264" s="105">
        <f t="shared" si="1774"/>
        <v>0</v>
      </c>
      <c r="M6264" s="107"/>
      <c r="N6264" s="107"/>
      <c r="R6264" s="352">
        <f>L6264-[1]გადასახდელები!L6034</f>
        <v>0</v>
      </c>
    </row>
    <row r="6265" spans="2:18" ht="31.5" hidden="1" customHeight="1">
      <c r="B6265" s="36" t="str">
        <f t="shared" si="1773"/>
        <v>b</v>
      </c>
      <c r="C6265" s="42">
        <v>6</v>
      </c>
      <c r="D6265" s="42"/>
      <c r="F6265" s="343" t="s">
        <v>615</v>
      </c>
      <c r="G6265" s="45" t="s">
        <v>201</v>
      </c>
      <c r="H6265" s="106"/>
      <c r="I6265" s="105">
        <f t="shared" si="1772"/>
        <v>0</v>
      </c>
      <c r="J6265" s="107"/>
      <c r="K6265" s="107"/>
      <c r="L6265" s="105">
        <f t="shared" si="1774"/>
        <v>0</v>
      </c>
      <c r="M6265" s="107"/>
      <c r="N6265" s="107"/>
      <c r="R6265" s="352">
        <f>L6265-[1]გადასახდელები!L6035</f>
        <v>0</v>
      </c>
    </row>
    <row r="6266" spans="2:18" ht="33.75" hidden="1" customHeight="1">
      <c r="B6266" s="36" t="str">
        <f t="shared" si="1773"/>
        <v>b</v>
      </c>
      <c r="C6266" s="42">
        <v>6</v>
      </c>
      <c r="D6266" s="42"/>
      <c r="F6266" s="343" t="s">
        <v>548</v>
      </c>
      <c r="G6266" s="45" t="s">
        <v>239</v>
      </c>
      <c r="H6266" s="106"/>
      <c r="I6266" s="105">
        <f t="shared" si="1772"/>
        <v>0</v>
      </c>
      <c r="J6266" s="107"/>
      <c r="K6266" s="107"/>
      <c r="L6266" s="105">
        <f t="shared" si="1774"/>
        <v>0</v>
      </c>
      <c r="M6266" s="107"/>
      <c r="N6266" s="107"/>
      <c r="R6266" s="352">
        <f>L6266-[1]გადასახდელები!L6036</f>
        <v>0</v>
      </c>
    </row>
    <row r="6267" spans="2:18" ht="34.5" hidden="1" customHeight="1">
      <c r="B6267" s="36" t="str">
        <f t="shared" si="1773"/>
        <v>b</v>
      </c>
      <c r="C6267" s="42">
        <v>6</v>
      </c>
      <c r="D6267" s="42"/>
      <c r="F6267" s="343" t="s">
        <v>616</v>
      </c>
      <c r="G6267" s="45" t="s">
        <v>240</v>
      </c>
      <c r="H6267" s="106"/>
      <c r="I6267" s="105">
        <f t="shared" si="1772"/>
        <v>0</v>
      </c>
      <c r="J6267" s="107"/>
      <c r="K6267" s="107"/>
      <c r="L6267" s="105">
        <f t="shared" si="1774"/>
        <v>0</v>
      </c>
      <c r="M6267" s="107"/>
      <c r="N6267" s="107"/>
      <c r="R6267" s="352">
        <f>L6267-[1]გადასახდელები!L6037</f>
        <v>0</v>
      </c>
    </row>
    <row r="6268" spans="2:18" ht="33.75" hidden="1" customHeight="1">
      <c r="B6268" s="36" t="str">
        <f t="shared" si="1773"/>
        <v>b</v>
      </c>
      <c r="C6268" s="42">
        <v>6</v>
      </c>
      <c r="D6268" s="42"/>
      <c r="F6268" s="343" t="s">
        <v>617</v>
      </c>
      <c r="G6268" s="45" t="s">
        <v>241</v>
      </c>
      <c r="H6268" s="106"/>
      <c r="I6268" s="105">
        <f t="shared" si="1772"/>
        <v>0</v>
      </c>
      <c r="J6268" s="107"/>
      <c r="K6268" s="107"/>
      <c r="L6268" s="105">
        <f t="shared" si="1774"/>
        <v>0</v>
      </c>
      <c r="M6268" s="107"/>
      <c r="N6268" s="107"/>
      <c r="R6268" s="352">
        <f>L6268-[1]გადასახდელები!L6038</f>
        <v>0</v>
      </c>
    </row>
    <row r="6269" spans="2:18" ht="34.5" hidden="1" customHeight="1">
      <c r="B6269" s="36" t="str">
        <f t="shared" si="1773"/>
        <v>b</v>
      </c>
      <c r="C6269" s="42">
        <v>5</v>
      </c>
      <c r="D6269" s="42"/>
      <c r="F6269" s="343" t="s">
        <v>618</v>
      </c>
      <c r="G6269" s="48" t="s">
        <v>242</v>
      </c>
      <c r="H6269" s="109"/>
      <c r="I6269" s="97">
        <f t="shared" si="1772"/>
        <v>0</v>
      </c>
      <c r="J6269" s="110"/>
      <c r="K6269" s="110"/>
      <c r="L6269" s="97">
        <f t="shared" si="1774"/>
        <v>0</v>
      </c>
      <c r="M6269" s="110"/>
      <c r="N6269" s="110"/>
      <c r="R6269" s="352">
        <f>L6269-[1]გადასახდელები!L6039</f>
        <v>0</v>
      </c>
    </row>
    <row r="6270" spans="2:18" ht="24.75" hidden="1" customHeight="1">
      <c r="B6270" s="36" t="str">
        <f t="shared" si="1773"/>
        <v>b</v>
      </c>
      <c r="C6270" s="42">
        <v>5</v>
      </c>
      <c r="D6270" s="42"/>
      <c r="F6270" s="343" t="s">
        <v>549</v>
      </c>
      <c r="G6270" s="48" t="s">
        <v>243</v>
      </c>
      <c r="H6270" s="109"/>
      <c r="I6270" s="97">
        <f t="shared" si="1772"/>
        <v>0</v>
      </c>
      <c r="J6270" s="110"/>
      <c r="K6270" s="110"/>
      <c r="L6270" s="97">
        <f t="shared" si="1774"/>
        <v>0</v>
      </c>
      <c r="M6270" s="110"/>
      <c r="N6270" s="110"/>
      <c r="R6270" s="352">
        <f>L6270-[1]გადასახდელები!L6040</f>
        <v>0</v>
      </c>
    </row>
    <row r="6271" spans="2:18" ht="27.75" hidden="1" customHeight="1">
      <c r="B6271" s="36" t="str">
        <f t="shared" si="1773"/>
        <v>b</v>
      </c>
      <c r="C6271" s="42">
        <v>4</v>
      </c>
      <c r="D6271" s="42"/>
      <c r="F6271" s="343" t="s">
        <v>550</v>
      </c>
      <c r="G6271" s="47" t="s">
        <v>244</v>
      </c>
      <c r="H6271" s="103"/>
      <c r="I6271" s="108">
        <f t="shared" si="1772"/>
        <v>0</v>
      </c>
      <c r="J6271" s="104"/>
      <c r="K6271" s="104"/>
      <c r="L6271" s="108">
        <f t="shared" si="1774"/>
        <v>0</v>
      </c>
      <c r="M6271" s="104"/>
      <c r="N6271" s="104"/>
      <c r="R6271" s="352">
        <f>L6271-[1]გადასახდელები!L6041</f>
        <v>0</v>
      </c>
    </row>
    <row r="6272" spans="2:18" ht="23.25" hidden="1" customHeight="1">
      <c r="B6272" s="36" t="str">
        <f t="shared" si="1773"/>
        <v>b</v>
      </c>
      <c r="C6272" s="42">
        <v>4</v>
      </c>
      <c r="D6272" s="42"/>
      <c r="F6272" s="343" t="s">
        <v>619</v>
      </c>
      <c r="G6272" s="47" t="s">
        <v>245</v>
      </c>
      <c r="H6272" s="103"/>
      <c r="I6272" s="108">
        <f t="shared" si="1772"/>
        <v>0</v>
      </c>
      <c r="J6272" s="104"/>
      <c r="K6272" s="104"/>
      <c r="L6272" s="108">
        <f t="shared" si="1774"/>
        <v>0</v>
      </c>
      <c r="M6272" s="104"/>
      <c r="N6272" s="104"/>
      <c r="R6272" s="352">
        <f>L6272-[1]გადასახდელები!L6042</f>
        <v>0</v>
      </c>
    </row>
    <row r="6273" spans="2:18" ht="24" hidden="1" customHeight="1">
      <c r="B6273" s="36" t="str">
        <f t="shared" si="1773"/>
        <v>b</v>
      </c>
      <c r="C6273" s="42">
        <v>4</v>
      </c>
      <c r="D6273" s="42"/>
      <c r="F6273" s="343" t="s">
        <v>620</v>
      </c>
      <c r="G6273" s="47" t="s">
        <v>246</v>
      </c>
      <c r="H6273" s="103"/>
      <c r="I6273" s="108">
        <f t="shared" si="1772"/>
        <v>0</v>
      </c>
      <c r="J6273" s="104"/>
      <c r="K6273" s="104"/>
      <c r="L6273" s="108">
        <f t="shared" si="1774"/>
        <v>0</v>
      </c>
      <c r="M6273" s="104"/>
      <c r="N6273" s="104"/>
      <c r="R6273" s="352">
        <f>L6273-[1]გადასახდელები!L6043</f>
        <v>0</v>
      </c>
    </row>
    <row r="6274" spans="2:18" ht="34.5" hidden="1" customHeight="1">
      <c r="B6274" s="36" t="str">
        <f t="shared" si="1773"/>
        <v>b</v>
      </c>
      <c r="C6274" s="42">
        <v>4</v>
      </c>
      <c r="D6274" s="42"/>
      <c r="F6274" s="343" t="s">
        <v>551</v>
      </c>
      <c r="G6274" s="47" t="s">
        <v>247</v>
      </c>
      <c r="H6274" s="103"/>
      <c r="I6274" s="108">
        <f t="shared" si="1772"/>
        <v>0</v>
      </c>
      <c r="J6274" s="104"/>
      <c r="K6274" s="104"/>
      <c r="L6274" s="108">
        <f t="shared" si="1774"/>
        <v>0</v>
      </c>
      <c r="M6274" s="104"/>
      <c r="N6274" s="104"/>
      <c r="R6274" s="352">
        <f>L6274-[1]გადასახდელები!L6044</f>
        <v>0</v>
      </c>
    </row>
    <row r="6275" spans="2:18" ht="33" hidden="1" customHeight="1">
      <c r="B6275" s="36" t="str">
        <f t="shared" si="1773"/>
        <v>b</v>
      </c>
      <c r="C6275" s="42">
        <v>4</v>
      </c>
      <c r="D6275" s="42"/>
      <c r="F6275" s="342" t="s">
        <v>552</v>
      </c>
      <c r="G6275" s="47" t="s">
        <v>248</v>
      </c>
      <c r="H6275" s="93">
        <f>SUM(H6276:H6281)</f>
        <v>0</v>
      </c>
      <c r="I6275" s="94">
        <f t="shared" si="1772"/>
        <v>0</v>
      </c>
      <c r="J6275" s="95">
        <f>SUM(J6276:J6281)</f>
        <v>0</v>
      </c>
      <c r="K6275" s="95">
        <f>SUM(K6276:K6281)</f>
        <v>0</v>
      </c>
      <c r="L6275" s="94">
        <f t="shared" si="1774"/>
        <v>0</v>
      </c>
      <c r="M6275" s="95">
        <f>SUM(M6276:M6281)</f>
        <v>0</v>
      </c>
      <c r="N6275" s="95">
        <f>SUM(N6276:N6281)</f>
        <v>0</v>
      </c>
      <c r="O6275" s="82" t="s">
        <v>146</v>
      </c>
      <c r="R6275" s="352">
        <f>L6275-[1]გადასახდელები!L6045</f>
        <v>0</v>
      </c>
    </row>
    <row r="6276" spans="2:18" ht="20.25" hidden="1" customHeight="1">
      <c r="B6276" s="36" t="str">
        <f t="shared" si="1773"/>
        <v>b</v>
      </c>
      <c r="C6276" s="42">
        <v>5</v>
      </c>
      <c r="D6276" s="42"/>
      <c r="F6276" s="343" t="s">
        <v>553</v>
      </c>
      <c r="G6276" s="48" t="s">
        <v>249</v>
      </c>
      <c r="H6276" s="109"/>
      <c r="I6276" s="97">
        <f t="shared" si="1772"/>
        <v>0</v>
      </c>
      <c r="J6276" s="110"/>
      <c r="K6276" s="110"/>
      <c r="L6276" s="97">
        <f t="shared" si="1774"/>
        <v>0</v>
      </c>
      <c r="M6276" s="110"/>
      <c r="N6276" s="110"/>
      <c r="Q6276" s="17">
        <f>82+55</f>
        <v>137</v>
      </c>
      <c r="R6276" s="352">
        <f>L6276-[1]გადასახდელები!L6046</f>
        <v>0</v>
      </c>
    </row>
    <row r="6277" spans="2:18" ht="20.25" hidden="1" customHeight="1">
      <c r="B6277" s="36" t="str">
        <f t="shared" si="1773"/>
        <v>b</v>
      </c>
      <c r="C6277" s="42">
        <v>5</v>
      </c>
      <c r="D6277" s="42"/>
      <c r="F6277" s="343" t="s">
        <v>554</v>
      </c>
      <c r="G6277" s="48" t="s">
        <v>250</v>
      </c>
      <c r="H6277" s="109"/>
      <c r="I6277" s="97">
        <f t="shared" si="1772"/>
        <v>0</v>
      </c>
      <c r="J6277" s="110"/>
      <c r="K6277" s="110"/>
      <c r="L6277" s="97">
        <f t="shared" si="1774"/>
        <v>0</v>
      </c>
      <c r="M6277" s="110"/>
      <c r="N6277" s="110"/>
      <c r="R6277" s="352">
        <f>L6277-[1]გადასახდელები!L6047</f>
        <v>0</v>
      </c>
    </row>
    <row r="6278" spans="2:18" ht="35.25" hidden="1" customHeight="1">
      <c r="B6278" s="36" t="str">
        <f t="shared" si="1773"/>
        <v>b</v>
      </c>
      <c r="C6278" s="42">
        <v>5</v>
      </c>
      <c r="D6278" s="42"/>
      <c r="F6278" s="343" t="s">
        <v>555</v>
      </c>
      <c r="G6278" s="48" t="s">
        <v>251</v>
      </c>
      <c r="H6278" s="109"/>
      <c r="I6278" s="97">
        <f t="shared" si="1772"/>
        <v>0</v>
      </c>
      <c r="J6278" s="110"/>
      <c r="K6278" s="110"/>
      <c r="L6278" s="97">
        <f t="shared" si="1774"/>
        <v>0</v>
      </c>
      <c r="M6278" s="110"/>
      <c r="N6278" s="110"/>
      <c r="R6278" s="352">
        <f>L6278-[1]გადასახდელები!L6048</f>
        <v>0</v>
      </c>
    </row>
    <row r="6279" spans="2:18" ht="20.25" hidden="1" customHeight="1">
      <c r="B6279" s="36" t="str">
        <f t="shared" si="1773"/>
        <v>b</v>
      </c>
      <c r="C6279" s="42">
        <v>5</v>
      </c>
      <c r="D6279" s="42"/>
      <c r="F6279" s="343" t="s">
        <v>621</v>
      </c>
      <c r="G6279" s="48" t="s">
        <v>252</v>
      </c>
      <c r="H6279" s="109"/>
      <c r="I6279" s="97">
        <f t="shared" si="1772"/>
        <v>0</v>
      </c>
      <c r="J6279" s="110"/>
      <c r="K6279" s="110"/>
      <c r="L6279" s="97">
        <f t="shared" si="1774"/>
        <v>0</v>
      </c>
      <c r="M6279" s="110"/>
      <c r="N6279" s="110"/>
      <c r="R6279" s="352">
        <f>L6279-[1]გადასახდელები!L6049</f>
        <v>0</v>
      </c>
    </row>
    <row r="6280" spans="2:18" ht="30.75" hidden="1" customHeight="1">
      <c r="B6280" s="36" t="str">
        <f t="shared" si="1773"/>
        <v>b</v>
      </c>
      <c r="C6280" s="42">
        <v>5</v>
      </c>
      <c r="D6280" s="42"/>
      <c r="F6280" s="343" t="s">
        <v>622</v>
      </c>
      <c r="G6280" s="48" t="s">
        <v>253</v>
      </c>
      <c r="H6280" s="109"/>
      <c r="I6280" s="97">
        <f t="shared" si="1772"/>
        <v>0</v>
      </c>
      <c r="J6280" s="110"/>
      <c r="K6280" s="110"/>
      <c r="L6280" s="97">
        <f t="shared" si="1774"/>
        <v>0</v>
      </c>
      <c r="M6280" s="110"/>
      <c r="N6280" s="110"/>
      <c r="R6280" s="352">
        <f>L6280-[1]გადასახდელები!L6050</f>
        <v>0</v>
      </c>
    </row>
    <row r="6281" spans="2:18" ht="30.75" hidden="1" customHeight="1">
      <c r="B6281" s="36" t="str">
        <f t="shared" si="1773"/>
        <v>b</v>
      </c>
      <c r="C6281" s="42">
        <v>5</v>
      </c>
      <c r="D6281" s="42"/>
      <c r="F6281" s="343" t="s">
        <v>556</v>
      </c>
      <c r="G6281" s="48" t="s">
        <v>254</v>
      </c>
      <c r="H6281" s="109"/>
      <c r="I6281" s="97">
        <f t="shared" si="1772"/>
        <v>0</v>
      </c>
      <c r="J6281" s="110"/>
      <c r="K6281" s="110"/>
      <c r="L6281" s="97">
        <f t="shared" si="1774"/>
        <v>0</v>
      </c>
      <c r="M6281" s="110"/>
      <c r="N6281" s="110"/>
      <c r="R6281" s="352">
        <f>L6281-[1]გადასახდელები!L6051</f>
        <v>0</v>
      </c>
    </row>
    <row r="6282" spans="2:18" ht="20.25" hidden="1" customHeight="1">
      <c r="B6282" s="36" t="str">
        <f t="shared" si="1773"/>
        <v>b</v>
      </c>
      <c r="C6282" s="42">
        <v>4</v>
      </c>
      <c r="D6282" s="42"/>
      <c r="F6282" s="343" t="s">
        <v>623</v>
      </c>
      <c r="G6282" s="47" t="s">
        <v>255</v>
      </c>
      <c r="H6282" s="103"/>
      <c r="I6282" s="94">
        <f t="shared" si="1772"/>
        <v>0</v>
      </c>
      <c r="J6282" s="104"/>
      <c r="K6282" s="104"/>
      <c r="L6282" s="94">
        <f t="shared" si="1774"/>
        <v>0</v>
      </c>
      <c r="M6282" s="104"/>
      <c r="N6282" s="104"/>
      <c r="R6282" s="352">
        <f>L6282-[1]გადასახდელები!L6052</f>
        <v>0</v>
      </c>
    </row>
    <row r="6283" spans="2:18" ht="20.25" hidden="1" customHeight="1">
      <c r="B6283" s="36" t="str">
        <f t="shared" si="1773"/>
        <v>b</v>
      </c>
      <c r="C6283" s="42">
        <v>4</v>
      </c>
      <c r="D6283" s="42"/>
      <c r="F6283" s="342" t="s">
        <v>557</v>
      </c>
      <c r="G6283" s="47" t="s">
        <v>256</v>
      </c>
      <c r="H6283" s="93">
        <f>SUM(H6284:H6296)</f>
        <v>0</v>
      </c>
      <c r="I6283" s="94">
        <f t="shared" si="1772"/>
        <v>0</v>
      </c>
      <c r="J6283" s="95">
        <f>SUM(J6284:J6296)</f>
        <v>0</v>
      </c>
      <c r="K6283" s="95">
        <f>SUM(K6284:K6296)</f>
        <v>0</v>
      </c>
      <c r="L6283" s="94">
        <f t="shared" si="1774"/>
        <v>0</v>
      </c>
      <c r="M6283" s="95">
        <f>SUM(M6284:M6296)</f>
        <v>0</v>
      </c>
      <c r="N6283" s="95">
        <f>SUM(N6284:N6296)</f>
        <v>0</v>
      </c>
      <c r="O6283" s="82" t="s">
        <v>146</v>
      </c>
      <c r="R6283" s="352">
        <f>L6283-[1]გადასახდელები!L6053</f>
        <v>0</v>
      </c>
    </row>
    <row r="6284" spans="2:18" ht="20.25" hidden="1" customHeight="1">
      <c r="B6284" s="36" t="str">
        <f t="shared" si="1773"/>
        <v>b</v>
      </c>
      <c r="C6284" s="42">
        <v>5</v>
      </c>
      <c r="D6284" s="42"/>
      <c r="F6284" s="343" t="s">
        <v>624</v>
      </c>
      <c r="G6284" s="48" t="s">
        <v>257</v>
      </c>
      <c r="H6284" s="109"/>
      <c r="I6284" s="97">
        <f t="shared" si="1772"/>
        <v>0</v>
      </c>
      <c r="J6284" s="110"/>
      <c r="K6284" s="110"/>
      <c r="L6284" s="97">
        <f t="shared" si="1774"/>
        <v>0</v>
      </c>
      <c r="M6284" s="110"/>
      <c r="N6284" s="110"/>
      <c r="R6284" s="352">
        <f>L6284-[1]გადასახდელები!L6054</f>
        <v>0</v>
      </c>
    </row>
    <row r="6285" spans="2:18" ht="30" hidden="1" customHeight="1">
      <c r="B6285" s="36" t="str">
        <f t="shared" si="1773"/>
        <v>b</v>
      </c>
      <c r="C6285" s="42">
        <v>5</v>
      </c>
      <c r="D6285" s="42"/>
      <c r="F6285" s="343" t="s">
        <v>625</v>
      </c>
      <c r="G6285" s="48" t="s">
        <v>258</v>
      </c>
      <c r="H6285" s="109"/>
      <c r="I6285" s="97">
        <f t="shared" si="1772"/>
        <v>0</v>
      </c>
      <c r="J6285" s="110"/>
      <c r="K6285" s="110"/>
      <c r="L6285" s="97">
        <f t="shared" si="1774"/>
        <v>0</v>
      </c>
      <c r="M6285" s="110"/>
      <c r="N6285" s="110"/>
      <c r="R6285" s="352">
        <f>L6285-[1]გადასახდელები!L6055</f>
        <v>0</v>
      </c>
    </row>
    <row r="6286" spans="2:18" ht="22.5" hidden="1" customHeight="1">
      <c r="B6286" s="36" t="str">
        <f t="shared" si="1773"/>
        <v>b</v>
      </c>
      <c r="C6286" s="42">
        <v>5</v>
      </c>
      <c r="D6286" s="42"/>
      <c r="F6286" s="343" t="s">
        <v>558</v>
      </c>
      <c r="G6286" s="48" t="s">
        <v>259</v>
      </c>
      <c r="H6286" s="109"/>
      <c r="I6286" s="97">
        <f t="shared" si="1772"/>
        <v>0</v>
      </c>
      <c r="J6286" s="110"/>
      <c r="K6286" s="110"/>
      <c r="L6286" s="97">
        <f t="shared" si="1774"/>
        <v>0</v>
      </c>
      <c r="M6286" s="110"/>
      <c r="N6286" s="110"/>
      <c r="R6286" s="352">
        <f>L6286-[1]გადასახდელები!L6056</f>
        <v>0</v>
      </c>
    </row>
    <row r="6287" spans="2:18" ht="33.75" hidden="1" customHeight="1">
      <c r="B6287" s="36" t="str">
        <f t="shared" si="1773"/>
        <v>b</v>
      </c>
      <c r="C6287" s="42">
        <v>5</v>
      </c>
      <c r="D6287" s="42"/>
      <c r="F6287" s="343" t="s">
        <v>626</v>
      </c>
      <c r="G6287" s="48" t="s">
        <v>260</v>
      </c>
      <c r="H6287" s="109"/>
      <c r="I6287" s="97">
        <f t="shared" si="1772"/>
        <v>0</v>
      </c>
      <c r="J6287" s="110"/>
      <c r="K6287" s="110"/>
      <c r="L6287" s="97">
        <f t="shared" si="1774"/>
        <v>0</v>
      </c>
      <c r="M6287" s="110"/>
      <c r="N6287" s="110"/>
      <c r="R6287" s="352">
        <f>L6287-[1]გადასახდელები!L6057</f>
        <v>0</v>
      </c>
    </row>
    <row r="6288" spans="2:18" ht="24.75" hidden="1" customHeight="1">
      <c r="B6288" s="36" t="str">
        <f t="shared" si="1773"/>
        <v>b</v>
      </c>
      <c r="C6288" s="42">
        <v>5</v>
      </c>
      <c r="D6288" s="42"/>
      <c r="F6288" s="343" t="s">
        <v>627</v>
      </c>
      <c r="G6288" s="48" t="s">
        <v>261</v>
      </c>
      <c r="H6288" s="109"/>
      <c r="I6288" s="97">
        <f t="shared" si="1772"/>
        <v>0</v>
      </c>
      <c r="J6288" s="110"/>
      <c r="K6288" s="110"/>
      <c r="L6288" s="97">
        <f t="shared" si="1774"/>
        <v>0</v>
      </c>
      <c r="M6288" s="110"/>
      <c r="N6288" s="110"/>
      <c r="R6288" s="352">
        <f>L6288-[1]გადასახდელები!L6058</f>
        <v>0</v>
      </c>
    </row>
    <row r="6289" spans="2:18" ht="35.25" hidden="1" customHeight="1">
      <c r="B6289" s="36" t="str">
        <f t="shared" si="1773"/>
        <v>b</v>
      </c>
      <c r="C6289" s="42">
        <v>5</v>
      </c>
      <c r="D6289" s="42"/>
      <c r="F6289" s="343" t="s">
        <v>628</v>
      </c>
      <c r="G6289" s="48" t="s">
        <v>262</v>
      </c>
      <c r="H6289" s="109"/>
      <c r="I6289" s="97">
        <f t="shared" si="1772"/>
        <v>0</v>
      </c>
      <c r="J6289" s="110"/>
      <c r="K6289" s="110"/>
      <c r="L6289" s="97">
        <f t="shared" si="1774"/>
        <v>0</v>
      </c>
      <c r="M6289" s="110"/>
      <c r="N6289" s="110"/>
      <c r="R6289" s="352">
        <f>L6289-[1]გადასახდელები!L6059</f>
        <v>0</v>
      </c>
    </row>
    <row r="6290" spans="2:18" ht="33.75" hidden="1" customHeight="1">
      <c r="B6290" s="36" t="str">
        <f t="shared" si="1773"/>
        <v>b</v>
      </c>
      <c r="C6290" s="42">
        <v>5</v>
      </c>
      <c r="D6290" s="42"/>
      <c r="F6290" s="343" t="s">
        <v>629</v>
      </c>
      <c r="G6290" s="48" t="s">
        <v>263</v>
      </c>
      <c r="H6290" s="109"/>
      <c r="I6290" s="97">
        <f t="shared" si="1772"/>
        <v>0</v>
      </c>
      <c r="J6290" s="110"/>
      <c r="K6290" s="110"/>
      <c r="L6290" s="97">
        <f t="shared" si="1774"/>
        <v>0</v>
      </c>
      <c r="M6290" s="110"/>
      <c r="N6290" s="110"/>
      <c r="R6290" s="352">
        <f>L6290-[1]გადასახდელები!L6060</f>
        <v>0</v>
      </c>
    </row>
    <row r="6291" spans="2:18" ht="20.25" hidden="1" customHeight="1">
      <c r="B6291" s="36" t="str">
        <f t="shared" si="1773"/>
        <v>b</v>
      </c>
      <c r="C6291" s="42">
        <v>5</v>
      </c>
      <c r="D6291" s="42"/>
      <c r="F6291" s="343" t="s">
        <v>630</v>
      </c>
      <c r="G6291" s="48" t="s">
        <v>264</v>
      </c>
      <c r="H6291" s="109"/>
      <c r="I6291" s="97">
        <f t="shared" si="1772"/>
        <v>0</v>
      </c>
      <c r="J6291" s="110"/>
      <c r="K6291" s="110"/>
      <c r="L6291" s="97">
        <f t="shared" si="1774"/>
        <v>0</v>
      </c>
      <c r="M6291" s="110"/>
      <c r="N6291" s="110"/>
      <c r="R6291" s="352">
        <f>L6291-[1]გადასახდელები!L6061</f>
        <v>0</v>
      </c>
    </row>
    <row r="6292" spans="2:18" ht="20.25" hidden="1" customHeight="1">
      <c r="B6292" s="36" t="str">
        <f t="shared" si="1773"/>
        <v>b</v>
      </c>
      <c r="C6292" s="42">
        <v>5</v>
      </c>
      <c r="D6292" s="42"/>
      <c r="F6292" s="343" t="s">
        <v>631</v>
      </c>
      <c r="G6292" s="48" t="s">
        <v>265</v>
      </c>
      <c r="H6292" s="109"/>
      <c r="I6292" s="97">
        <f t="shared" si="1772"/>
        <v>0</v>
      </c>
      <c r="J6292" s="110"/>
      <c r="K6292" s="110"/>
      <c r="L6292" s="97">
        <f t="shared" si="1774"/>
        <v>0</v>
      </c>
      <c r="M6292" s="110"/>
      <c r="N6292" s="110"/>
      <c r="R6292" s="352">
        <f>L6292-[1]გადასახდელები!L6062</f>
        <v>0</v>
      </c>
    </row>
    <row r="6293" spans="2:18" ht="20.25" hidden="1" customHeight="1">
      <c r="B6293" s="36" t="str">
        <f t="shared" si="1773"/>
        <v>b</v>
      </c>
      <c r="C6293" s="42">
        <v>5</v>
      </c>
      <c r="D6293" s="42"/>
      <c r="F6293" s="343" t="s">
        <v>559</v>
      </c>
      <c r="G6293" s="48" t="s">
        <v>266</v>
      </c>
      <c r="H6293" s="109"/>
      <c r="I6293" s="97">
        <f t="shared" si="1772"/>
        <v>0</v>
      </c>
      <c r="J6293" s="110"/>
      <c r="K6293" s="110"/>
      <c r="L6293" s="97">
        <f t="shared" si="1774"/>
        <v>0</v>
      </c>
      <c r="M6293" s="110"/>
      <c r="N6293" s="110"/>
      <c r="R6293" s="352">
        <f>L6293-[1]გადასახდელები!L6063</f>
        <v>0</v>
      </c>
    </row>
    <row r="6294" spans="2:18" ht="20.25" hidden="1" customHeight="1">
      <c r="B6294" s="36" t="str">
        <f t="shared" si="1773"/>
        <v>b</v>
      </c>
      <c r="C6294" s="42">
        <v>5</v>
      </c>
      <c r="D6294" s="42"/>
      <c r="F6294" s="343" t="s">
        <v>632</v>
      </c>
      <c r="G6294" s="48" t="s">
        <v>267</v>
      </c>
      <c r="H6294" s="109"/>
      <c r="I6294" s="97">
        <f t="shared" si="1772"/>
        <v>0</v>
      </c>
      <c r="J6294" s="110"/>
      <c r="K6294" s="110"/>
      <c r="L6294" s="97">
        <f t="shared" si="1774"/>
        <v>0</v>
      </c>
      <c r="M6294" s="110"/>
      <c r="N6294" s="110"/>
      <c r="R6294" s="352">
        <f>L6294-[1]გადასახდელები!L6064</f>
        <v>0</v>
      </c>
    </row>
    <row r="6295" spans="2:18" ht="34.5" hidden="1" customHeight="1">
      <c r="B6295" s="36" t="str">
        <f t="shared" si="1773"/>
        <v>b</v>
      </c>
      <c r="C6295" s="42">
        <v>5</v>
      </c>
      <c r="D6295" s="42"/>
      <c r="F6295" s="343" t="s">
        <v>633</v>
      </c>
      <c r="G6295" s="48" t="s">
        <v>268</v>
      </c>
      <c r="H6295" s="109"/>
      <c r="I6295" s="97">
        <f t="shared" si="1772"/>
        <v>0</v>
      </c>
      <c r="J6295" s="110"/>
      <c r="K6295" s="110"/>
      <c r="L6295" s="97">
        <f t="shared" si="1774"/>
        <v>0</v>
      </c>
      <c r="M6295" s="110"/>
      <c r="N6295" s="110"/>
      <c r="R6295" s="352">
        <f>L6295-[1]გადასახდელები!L6065</f>
        <v>0</v>
      </c>
    </row>
    <row r="6296" spans="2:18" ht="30.75" hidden="1" customHeight="1">
      <c r="B6296" s="36" t="str">
        <f t="shared" si="1773"/>
        <v>b</v>
      </c>
      <c r="C6296" s="42">
        <v>5</v>
      </c>
      <c r="D6296" s="42"/>
      <c r="F6296" s="343" t="s">
        <v>560</v>
      </c>
      <c r="G6296" s="48" t="s">
        <v>269</v>
      </c>
      <c r="H6296" s="109"/>
      <c r="I6296" s="97">
        <f t="shared" si="1772"/>
        <v>0</v>
      </c>
      <c r="J6296" s="110"/>
      <c r="K6296" s="110"/>
      <c r="L6296" s="97">
        <f t="shared" si="1774"/>
        <v>0</v>
      </c>
      <c r="M6296" s="110"/>
      <c r="N6296" s="110"/>
      <c r="R6296" s="352">
        <f>L6296-[1]გადასახდელები!L6066</f>
        <v>0</v>
      </c>
    </row>
    <row r="6297" spans="2:18" ht="20.25" hidden="1" customHeight="1">
      <c r="B6297" s="36" t="str">
        <f t="shared" si="1773"/>
        <v>b</v>
      </c>
      <c r="C6297" s="42">
        <v>3</v>
      </c>
      <c r="D6297" s="42"/>
      <c r="F6297" s="343" t="s">
        <v>634</v>
      </c>
      <c r="G6297" s="57" t="s">
        <v>209</v>
      </c>
      <c r="H6297" s="111"/>
      <c r="I6297" s="90">
        <f t="shared" si="1772"/>
        <v>0</v>
      </c>
      <c r="J6297" s="112"/>
      <c r="K6297" s="112"/>
      <c r="L6297" s="90">
        <f t="shared" si="1774"/>
        <v>0</v>
      </c>
      <c r="M6297" s="112"/>
      <c r="N6297" s="112"/>
      <c r="R6297" s="352">
        <f>L6297-[1]გადასახდელები!L6067</f>
        <v>0</v>
      </c>
    </row>
    <row r="6298" spans="2:18" ht="20.25" hidden="1" customHeight="1">
      <c r="B6298" s="36" t="str">
        <f t="shared" si="1773"/>
        <v>b</v>
      </c>
      <c r="C6298" s="42">
        <v>3</v>
      </c>
      <c r="D6298" s="42"/>
      <c r="F6298" s="342" t="s">
        <v>635</v>
      </c>
      <c r="G6298" s="57" t="s">
        <v>208</v>
      </c>
      <c r="H6298" s="89">
        <f>H6299+H6304+H6305</f>
        <v>0</v>
      </c>
      <c r="I6298" s="90">
        <f t="shared" si="1772"/>
        <v>0</v>
      </c>
      <c r="J6298" s="92">
        <f>J6299+J6304+J6305</f>
        <v>0</v>
      </c>
      <c r="K6298" s="92">
        <f>K6299+K6304+K6305</f>
        <v>0</v>
      </c>
      <c r="L6298" s="90">
        <f t="shared" si="1774"/>
        <v>0</v>
      </c>
      <c r="M6298" s="92">
        <f>M6299+M6304+M6305</f>
        <v>0</v>
      </c>
      <c r="N6298" s="92">
        <f>N6299+N6304+N6305</f>
        <v>0</v>
      </c>
      <c r="O6298" s="82" t="s">
        <v>146</v>
      </c>
      <c r="R6298" s="352">
        <f>L6298-[1]გადასახდელები!L6068</f>
        <v>0</v>
      </c>
    </row>
    <row r="6299" spans="2:18" ht="20.25" hidden="1" customHeight="1">
      <c r="B6299" s="36" t="str">
        <f t="shared" si="1773"/>
        <v>b</v>
      </c>
      <c r="C6299" s="42">
        <v>4</v>
      </c>
      <c r="D6299" s="42"/>
      <c r="F6299" s="342" t="s">
        <v>636</v>
      </c>
      <c r="G6299" s="47" t="s">
        <v>270</v>
      </c>
      <c r="H6299" s="93">
        <f>SUM(H6300:H6303)</f>
        <v>0</v>
      </c>
      <c r="I6299" s="94">
        <f t="shared" si="1772"/>
        <v>0</v>
      </c>
      <c r="J6299" s="95">
        <f>SUM(J6300:J6303)</f>
        <v>0</v>
      </c>
      <c r="K6299" s="95">
        <f>SUM(K6300:K6303)</f>
        <v>0</v>
      </c>
      <c r="L6299" s="94">
        <f t="shared" si="1774"/>
        <v>0</v>
      </c>
      <c r="M6299" s="95">
        <f>SUM(M6300:M6303)</f>
        <v>0</v>
      </c>
      <c r="N6299" s="95">
        <f>SUM(N6300:N6303)</f>
        <v>0</v>
      </c>
      <c r="O6299" s="82" t="s">
        <v>146</v>
      </c>
      <c r="R6299" s="352">
        <f>L6299-[1]გადასახდელები!L6069</f>
        <v>0</v>
      </c>
    </row>
    <row r="6300" spans="2:18" ht="20.25" hidden="1" customHeight="1">
      <c r="B6300" s="36" t="str">
        <f t="shared" si="1773"/>
        <v>b</v>
      </c>
      <c r="C6300" s="42">
        <v>5</v>
      </c>
      <c r="D6300" s="42"/>
      <c r="F6300" s="343" t="s">
        <v>637</v>
      </c>
      <c r="G6300" s="48" t="s">
        <v>271</v>
      </c>
      <c r="H6300" s="101"/>
      <c r="I6300" s="97">
        <f t="shared" si="1772"/>
        <v>0</v>
      </c>
      <c r="J6300" s="102"/>
      <c r="K6300" s="102"/>
      <c r="L6300" s="97">
        <f t="shared" si="1774"/>
        <v>0</v>
      </c>
      <c r="M6300" s="102"/>
      <c r="N6300" s="102"/>
      <c r="R6300" s="352">
        <f>L6300-[1]გადასახდელები!L6070</f>
        <v>0</v>
      </c>
    </row>
    <row r="6301" spans="2:18" ht="20.25" hidden="1" customHeight="1">
      <c r="B6301" s="36" t="str">
        <f t="shared" si="1773"/>
        <v>b</v>
      </c>
      <c r="C6301" s="42">
        <v>5</v>
      </c>
      <c r="D6301" s="42"/>
      <c r="F6301" s="343" t="s">
        <v>638</v>
      </c>
      <c r="G6301" s="48" t="s">
        <v>272</v>
      </c>
      <c r="H6301" s="101"/>
      <c r="I6301" s="97">
        <f t="shared" si="1772"/>
        <v>0</v>
      </c>
      <c r="J6301" s="102"/>
      <c r="K6301" s="102"/>
      <c r="L6301" s="97">
        <f t="shared" si="1774"/>
        <v>0</v>
      </c>
      <c r="M6301" s="102"/>
      <c r="N6301" s="102"/>
      <c r="R6301" s="352">
        <f>L6301-[1]გადასახდელები!L6071</f>
        <v>0</v>
      </c>
    </row>
    <row r="6302" spans="2:18" ht="20.25" hidden="1" customHeight="1">
      <c r="B6302" s="36" t="str">
        <f t="shared" si="1773"/>
        <v>b</v>
      </c>
      <c r="C6302" s="42">
        <v>5</v>
      </c>
      <c r="D6302" s="42"/>
      <c r="F6302" s="343" t="s">
        <v>639</v>
      </c>
      <c r="G6302" s="48" t="s">
        <v>273</v>
      </c>
      <c r="H6302" s="101"/>
      <c r="I6302" s="97">
        <f t="shared" si="1772"/>
        <v>0</v>
      </c>
      <c r="J6302" s="102"/>
      <c r="K6302" s="102"/>
      <c r="L6302" s="97">
        <f t="shared" si="1774"/>
        <v>0</v>
      </c>
      <c r="M6302" s="102"/>
      <c r="N6302" s="102"/>
      <c r="R6302" s="352">
        <f>L6302-[1]გადასახდელები!L6072</f>
        <v>0</v>
      </c>
    </row>
    <row r="6303" spans="2:18" ht="20.25" hidden="1" customHeight="1">
      <c r="B6303" s="36" t="str">
        <f t="shared" si="1773"/>
        <v>b</v>
      </c>
      <c r="C6303" s="42">
        <v>5</v>
      </c>
      <c r="D6303" s="42"/>
      <c r="F6303" s="343" t="s">
        <v>640</v>
      </c>
      <c r="G6303" s="48" t="s">
        <v>274</v>
      </c>
      <c r="H6303" s="101"/>
      <c r="I6303" s="97">
        <f t="shared" si="1772"/>
        <v>0</v>
      </c>
      <c r="J6303" s="102"/>
      <c r="K6303" s="102"/>
      <c r="L6303" s="97">
        <f t="shared" si="1774"/>
        <v>0</v>
      </c>
      <c r="M6303" s="102"/>
      <c r="N6303" s="102"/>
      <c r="R6303" s="352">
        <f>L6303-[1]გადასახდელები!L6073</f>
        <v>0</v>
      </c>
    </row>
    <row r="6304" spans="2:18" ht="20.25" hidden="1" customHeight="1">
      <c r="B6304" s="36" t="str">
        <f t="shared" si="1773"/>
        <v>b</v>
      </c>
      <c r="C6304" s="42">
        <v>4</v>
      </c>
      <c r="D6304" s="42"/>
      <c r="F6304" s="343" t="s">
        <v>641</v>
      </c>
      <c r="G6304" s="47" t="s">
        <v>275</v>
      </c>
      <c r="H6304" s="103"/>
      <c r="I6304" s="94">
        <f t="shared" si="1772"/>
        <v>0</v>
      </c>
      <c r="J6304" s="104"/>
      <c r="K6304" s="104"/>
      <c r="L6304" s="94">
        <f t="shared" si="1774"/>
        <v>0</v>
      </c>
      <c r="M6304" s="104"/>
      <c r="N6304" s="104"/>
      <c r="R6304" s="352">
        <f>L6304-[1]გადასახდელები!L6074</f>
        <v>0</v>
      </c>
    </row>
    <row r="6305" spans="2:18" ht="36" hidden="1" customHeight="1">
      <c r="B6305" s="36" t="str">
        <f t="shared" si="1773"/>
        <v>b</v>
      </c>
      <c r="C6305" s="42">
        <v>4</v>
      </c>
      <c r="D6305" s="42"/>
      <c r="F6305" s="343" t="s">
        <v>642</v>
      </c>
      <c r="G6305" s="47" t="s">
        <v>276</v>
      </c>
      <c r="H6305" s="103"/>
      <c r="I6305" s="94">
        <f t="shared" si="1772"/>
        <v>0</v>
      </c>
      <c r="J6305" s="104"/>
      <c r="K6305" s="104"/>
      <c r="L6305" s="94">
        <f t="shared" si="1774"/>
        <v>0</v>
      </c>
      <c r="M6305" s="104"/>
      <c r="N6305" s="104"/>
      <c r="R6305" s="352">
        <f>L6305-[1]გადასახდელები!L6075</f>
        <v>0</v>
      </c>
    </row>
    <row r="6306" spans="2:18" ht="20.25" hidden="1" customHeight="1">
      <c r="B6306" s="36" t="str">
        <f t="shared" si="1773"/>
        <v>b</v>
      </c>
      <c r="C6306" s="42">
        <v>3</v>
      </c>
      <c r="D6306" s="42"/>
      <c r="F6306" s="343" t="s">
        <v>561</v>
      </c>
      <c r="G6306" s="57" t="s">
        <v>202</v>
      </c>
      <c r="H6306" s="111"/>
      <c r="I6306" s="90">
        <f t="shared" si="1772"/>
        <v>0</v>
      </c>
      <c r="J6306" s="112"/>
      <c r="K6306" s="112"/>
      <c r="L6306" s="90">
        <f t="shared" si="1774"/>
        <v>0</v>
      </c>
      <c r="M6306" s="112"/>
      <c r="N6306" s="112"/>
      <c r="R6306" s="352">
        <f>L6306-[1]გადასახდელები!L6076</f>
        <v>-58</v>
      </c>
    </row>
    <row r="6307" spans="2:18" ht="20.25" hidden="1" customHeight="1">
      <c r="B6307" s="36" t="str">
        <f t="shared" si="1773"/>
        <v>b</v>
      </c>
      <c r="C6307" s="42">
        <v>3</v>
      </c>
      <c r="D6307" s="42"/>
      <c r="F6307" s="342" t="s">
        <v>562</v>
      </c>
      <c r="G6307" s="57" t="s">
        <v>203</v>
      </c>
      <c r="H6307" s="89">
        <f>H6308+H6311+H6314</f>
        <v>0</v>
      </c>
      <c r="I6307" s="90">
        <f t="shared" si="1772"/>
        <v>0</v>
      </c>
      <c r="J6307" s="92">
        <f>J6308+J6311+J6314</f>
        <v>0</v>
      </c>
      <c r="K6307" s="92">
        <f>K6308+K6311+K6314</f>
        <v>0</v>
      </c>
      <c r="L6307" s="90">
        <f t="shared" si="1774"/>
        <v>0</v>
      </c>
      <c r="M6307" s="92">
        <f>M6308+M6311+M6314</f>
        <v>0</v>
      </c>
      <c r="N6307" s="92">
        <f>N6308+N6311+N6314</f>
        <v>0</v>
      </c>
      <c r="O6307" s="82" t="s">
        <v>146</v>
      </c>
      <c r="R6307" s="352">
        <f>L6307-[1]გადასახდელები!L6077</f>
        <v>0</v>
      </c>
    </row>
    <row r="6308" spans="2:18" ht="20.25" hidden="1" customHeight="1">
      <c r="B6308" s="36" t="str">
        <f t="shared" si="1773"/>
        <v>b</v>
      </c>
      <c r="C6308" s="42">
        <v>4</v>
      </c>
      <c r="D6308" s="42"/>
      <c r="F6308" s="342" t="s">
        <v>643</v>
      </c>
      <c r="G6308" s="47" t="s">
        <v>277</v>
      </c>
      <c r="H6308" s="93">
        <f>SUM(H6309:H6310)</f>
        <v>0</v>
      </c>
      <c r="I6308" s="94">
        <f t="shared" si="1772"/>
        <v>0</v>
      </c>
      <c r="J6308" s="95">
        <f>SUM(J6309:J6310)</f>
        <v>0</v>
      </c>
      <c r="K6308" s="95">
        <f>SUM(K6309:K6310)</f>
        <v>0</v>
      </c>
      <c r="L6308" s="94">
        <f t="shared" si="1774"/>
        <v>0</v>
      </c>
      <c r="M6308" s="95">
        <f>SUM(M6309:M6310)</f>
        <v>0</v>
      </c>
      <c r="N6308" s="95">
        <f>SUM(N6309:N6310)</f>
        <v>0</v>
      </c>
      <c r="O6308" s="82" t="s">
        <v>146</v>
      </c>
      <c r="R6308" s="352">
        <f>L6308-[1]გადასახდელები!L6078</f>
        <v>0</v>
      </c>
    </row>
    <row r="6309" spans="2:18" ht="20.25" hidden="1" customHeight="1">
      <c r="B6309" s="36" t="str">
        <f t="shared" si="1773"/>
        <v>b</v>
      </c>
      <c r="C6309" s="42">
        <v>5</v>
      </c>
      <c r="D6309" s="42"/>
      <c r="F6309" s="343" t="s">
        <v>644</v>
      </c>
      <c r="G6309" s="48" t="s">
        <v>278</v>
      </c>
      <c r="H6309" s="101"/>
      <c r="I6309" s="97">
        <f t="shared" si="1772"/>
        <v>0</v>
      </c>
      <c r="J6309" s="102"/>
      <c r="K6309" s="102"/>
      <c r="L6309" s="97">
        <f t="shared" si="1774"/>
        <v>0</v>
      </c>
      <c r="M6309" s="102"/>
      <c r="N6309" s="102"/>
      <c r="R6309" s="352">
        <f>L6309-[1]გადასახდელები!L6079</f>
        <v>0</v>
      </c>
    </row>
    <row r="6310" spans="2:18" ht="20.25" hidden="1" customHeight="1">
      <c r="B6310" s="36" t="str">
        <f t="shared" si="1773"/>
        <v>b</v>
      </c>
      <c r="C6310" s="42">
        <v>5</v>
      </c>
      <c r="D6310" s="42"/>
      <c r="F6310" s="343" t="s">
        <v>645</v>
      </c>
      <c r="G6310" s="48" t="s">
        <v>204</v>
      </c>
      <c r="H6310" s="101"/>
      <c r="I6310" s="97">
        <f t="shared" ref="I6310:I6373" si="1775">J6310+K6310</f>
        <v>0</v>
      </c>
      <c r="J6310" s="102"/>
      <c r="K6310" s="102"/>
      <c r="L6310" s="97">
        <f t="shared" si="1774"/>
        <v>0</v>
      </c>
      <c r="M6310" s="102"/>
      <c r="N6310" s="102"/>
      <c r="R6310" s="352">
        <f>L6310-[1]გადასახდელები!L6080</f>
        <v>0</v>
      </c>
    </row>
    <row r="6311" spans="2:18" ht="20.25" hidden="1" customHeight="1">
      <c r="B6311" s="36" t="str">
        <f t="shared" si="1773"/>
        <v>b</v>
      </c>
      <c r="C6311" s="42">
        <v>4</v>
      </c>
      <c r="D6311" s="42"/>
      <c r="F6311" s="342" t="s">
        <v>646</v>
      </c>
      <c r="G6311" s="47" t="s">
        <v>279</v>
      </c>
      <c r="H6311" s="93">
        <f>SUM(H6312:H6313)</f>
        <v>0</v>
      </c>
      <c r="I6311" s="94">
        <f t="shared" si="1775"/>
        <v>0</v>
      </c>
      <c r="J6311" s="95">
        <f>SUM(J6312:J6313)</f>
        <v>0</v>
      </c>
      <c r="K6311" s="95">
        <f>SUM(K6312:K6313)</f>
        <v>0</v>
      </c>
      <c r="L6311" s="94">
        <f t="shared" si="1774"/>
        <v>0</v>
      </c>
      <c r="M6311" s="95">
        <f>SUM(M6312:M6313)</f>
        <v>0</v>
      </c>
      <c r="N6311" s="95">
        <f>SUM(N6312:N6313)</f>
        <v>0</v>
      </c>
      <c r="O6311" s="82" t="s">
        <v>146</v>
      </c>
      <c r="R6311" s="352">
        <f>L6311-[1]გადასახდელები!L6081</f>
        <v>0</v>
      </c>
    </row>
    <row r="6312" spans="2:18" ht="20.25" hidden="1" customHeight="1">
      <c r="B6312" s="36" t="str">
        <f t="shared" si="1773"/>
        <v>b</v>
      </c>
      <c r="C6312" s="42">
        <v>5</v>
      </c>
      <c r="D6312" s="42"/>
      <c r="F6312" s="343" t="s">
        <v>647</v>
      </c>
      <c r="G6312" s="48" t="s">
        <v>278</v>
      </c>
      <c r="H6312" s="101"/>
      <c r="I6312" s="97">
        <f t="shared" si="1775"/>
        <v>0</v>
      </c>
      <c r="J6312" s="102"/>
      <c r="K6312" s="102"/>
      <c r="L6312" s="97">
        <f t="shared" si="1774"/>
        <v>0</v>
      </c>
      <c r="M6312" s="102"/>
      <c r="N6312" s="102"/>
      <c r="R6312" s="352">
        <f>L6312-[1]გადასახდელები!L6082</f>
        <v>0</v>
      </c>
    </row>
    <row r="6313" spans="2:18" ht="20.25" hidden="1" customHeight="1">
      <c r="B6313" s="36" t="str">
        <f t="shared" si="1773"/>
        <v>b</v>
      </c>
      <c r="C6313" s="42">
        <v>5</v>
      </c>
      <c r="D6313" s="42"/>
      <c r="F6313" s="343" t="s">
        <v>648</v>
      </c>
      <c r="G6313" s="48" t="s">
        <v>204</v>
      </c>
      <c r="H6313" s="101"/>
      <c r="I6313" s="97">
        <f t="shared" si="1775"/>
        <v>0</v>
      </c>
      <c r="J6313" s="102"/>
      <c r="K6313" s="102"/>
      <c r="L6313" s="97">
        <f t="shared" si="1774"/>
        <v>0</v>
      </c>
      <c r="M6313" s="102"/>
      <c r="N6313" s="102"/>
      <c r="R6313" s="352">
        <f>L6313-[1]გადასახდელები!L6083</f>
        <v>0</v>
      </c>
    </row>
    <row r="6314" spans="2:18" ht="20.25" hidden="1" customHeight="1">
      <c r="B6314" s="36" t="str">
        <f t="shared" si="1773"/>
        <v>b</v>
      </c>
      <c r="C6314" s="42">
        <v>4</v>
      </c>
      <c r="D6314" s="42"/>
      <c r="F6314" s="342" t="s">
        <v>563</v>
      </c>
      <c r="G6314" s="47" t="s">
        <v>280</v>
      </c>
      <c r="H6314" s="93">
        <f>SUM(H6315:H6316)</f>
        <v>0</v>
      </c>
      <c r="I6314" s="94">
        <f t="shared" si="1775"/>
        <v>0</v>
      </c>
      <c r="J6314" s="95">
        <f>SUM(J6315:J6316)</f>
        <v>0</v>
      </c>
      <c r="K6314" s="95">
        <f>SUM(K6315:K6316)</f>
        <v>0</v>
      </c>
      <c r="L6314" s="94">
        <f t="shared" si="1774"/>
        <v>0</v>
      </c>
      <c r="M6314" s="95">
        <f>SUM(M6315:M6316)</f>
        <v>0</v>
      </c>
      <c r="N6314" s="95">
        <f>SUM(N6315:N6316)</f>
        <v>0</v>
      </c>
      <c r="O6314" s="82" t="s">
        <v>146</v>
      </c>
      <c r="R6314" s="352">
        <f>L6314-[1]გადასახდელები!L6084</f>
        <v>0</v>
      </c>
    </row>
    <row r="6315" spans="2:18" ht="20.25" hidden="1" customHeight="1">
      <c r="B6315" s="36" t="str">
        <f t="shared" si="1773"/>
        <v>b</v>
      </c>
      <c r="C6315" s="42">
        <v>5</v>
      </c>
      <c r="D6315" s="42"/>
      <c r="F6315" s="343" t="s">
        <v>649</v>
      </c>
      <c r="G6315" s="48" t="s">
        <v>278</v>
      </c>
      <c r="H6315" s="101"/>
      <c r="I6315" s="97">
        <f t="shared" si="1775"/>
        <v>0</v>
      </c>
      <c r="J6315" s="102"/>
      <c r="K6315" s="102"/>
      <c r="L6315" s="97">
        <f t="shared" si="1774"/>
        <v>0</v>
      </c>
      <c r="M6315" s="102"/>
      <c r="N6315" s="102"/>
      <c r="R6315" s="352">
        <f>L6315-[1]გადასახდელები!L6085</f>
        <v>0</v>
      </c>
    </row>
    <row r="6316" spans="2:18" ht="20.25" hidden="1" customHeight="1">
      <c r="B6316" s="36" t="str">
        <f t="shared" si="1773"/>
        <v>b</v>
      </c>
      <c r="C6316" s="42">
        <v>5</v>
      </c>
      <c r="D6316" s="42"/>
      <c r="F6316" s="343" t="s">
        <v>564</v>
      </c>
      <c r="G6316" s="48" t="s">
        <v>204</v>
      </c>
      <c r="H6316" s="101"/>
      <c r="I6316" s="97">
        <f t="shared" si="1775"/>
        <v>0</v>
      </c>
      <c r="J6316" s="102"/>
      <c r="K6316" s="102"/>
      <c r="L6316" s="97">
        <f t="shared" si="1774"/>
        <v>0</v>
      </c>
      <c r="M6316" s="102"/>
      <c r="N6316" s="102"/>
      <c r="R6316" s="352">
        <f>L6316-[1]გადასახდელები!L6086</f>
        <v>0</v>
      </c>
    </row>
    <row r="6317" spans="2:18" ht="20.25" hidden="1" customHeight="1">
      <c r="B6317" s="36" t="str">
        <f t="shared" ref="B6317:B6380" si="1776">IF(H6317+I6317+L6317&gt;0,"a","b")</f>
        <v>b</v>
      </c>
      <c r="C6317" s="42">
        <v>3</v>
      </c>
      <c r="D6317" s="42"/>
      <c r="F6317" s="342" t="s">
        <v>565</v>
      </c>
      <c r="G6317" s="57" t="s">
        <v>206</v>
      </c>
      <c r="H6317" s="89">
        <f>H6318+H6321+H6324</f>
        <v>0</v>
      </c>
      <c r="I6317" s="90">
        <f t="shared" si="1775"/>
        <v>0</v>
      </c>
      <c r="J6317" s="92">
        <f>J6318+J6321+J6324</f>
        <v>0</v>
      </c>
      <c r="K6317" s="92">
        <f>K6318+K6321+K6324</f>
        <v>0</v>
      </c>
      <c r="L6317" s="90">
        <f t="shared" si="1774"/>
        <v>0</v>
      </c>
      <c r="M6317" s="92">
        <f>M6318+M6321+M6324</f>
        <v>0</v>
      </c>
      <c r="N6317" s="92">
        <f>N6318+N6321+N6324</f>
        <v>0</v>
      </c>
      <c r="O6317" s="82" t="s">
        <v>146</v>
      </c>
      <c r="R6317" s="352">
        <f>L6317-[1]გადასახდელები!L6087</f>
        <v>0</v>
      </c>
    </row>
    <row r="6318" spans="2:18" ht="20.25" hidden="1" customHeight="1">
      <c r="B6318" s="36" t="str">
        <f t="shared" si="1776"/>
        <v>b</v>
      </c>
      <c r="C6318" s="42">
        <v>4</v>
      </c>
      <c r="D6318" s="42"/>
      <c r="F6318" s="342" t="s">
        <v>650</v>
      </c>
      <c r="G6318" s="47" t="s">
        <v>281</v>
      </c>
      <c r="H6318" s="93">
        <f>SUM(H6319:H6320)</f>
        <v>0</v>
      </c>
      <c r="I6318" s="94">
        <f t="shared" si="1775"/>
        <v>0</v>
      </c>
      <c r="J6318" s="95">
        <f>SUM(J6319:J6320)</f>
        <v>0</v>
      </c>
      <c r="K6318" s="95">
        <f>SUM(K6319:K6320)</f>
        <v>0</v>
      </c>
      <c r="L6318" s="94">
        <f t="shared" ref="L6318:L6382" si="1777">M6318+N6318</f>
        <v>0</v>
      </c>
      <c r="M6318" s="95">
        <f>SUM(M6319:M6320)</f>
        <v>0</v>
      </c>
      <c r="N6318" s="95">
        <f>SUM(N6319:N6320)</f>
        <v>0</v>
      </c>
      <c r="O6318" s="82" t="s">
        <v>146</v>
      </c>
      <c r="R6318" s="352">
        <f>L6318-[1]გადასახდელები!L6088</f>
        <v>0</v>
      </c>
    </row>
    <row r="6319" spans="2:18" ht="20.25" hidden="1" customHeight="1">
      <c r="B6319" s="36" t="str">
        <f t="shared" si="1776"/>
        <v>b</v>
      </c>
      <c r="C6319" s="42">
        <v>5</v>
      </c>
      <c r="D6319" s="42"/>
      <c r="F6319" s="343" t="s">
        <v>651</v>
      </c>
      <c r="G6319" s="48" t="s">
        <v>282</v>
      </c>
      <c r="H6319" s="101"/>
      <c r="I6319" s="97">
        <f t="shared" si="1775"/>
        <v>0</v>
      </c>
      <c r="J6319" s="102"/>
      <c r="K6319" s="102"/>
      <c r="L6319" s="97">
        <f t="shared" si="1777"/>
        <v>0</v>
      </c>
      <c r="M6319" s="102"/>
      <c r="N6319" s="102"/>
      <c r="R6319" s="352">
        <f>L6319-[1]გადასახდელები!L6089</f>
        <v>0</v>
      </c>
    </row>
    <row r="6320" spans="2:18" ht="20.25" hidden="1" customHeight="1">
      <c r="B6320" s="36" t="str">
        <f t="shared" si="1776"/>
        <v>b</v>
      </c>
      <c r="C6320" s="42">
        <v>5</v>
      </c>
      <c r="D6320" s="42"/>
      <c r="F6320" s="343" t="s">
        <v>652</v>
      </c>
      <c r="G6320" s="48" t="s">
        <v>283</v>
      </c>
      <c r="H6320" s="101"/>
      <c r="I6320" s="97">
        <f t="shared" si="1775"/>
        <v>0</v>
      </c>
      <c r="J6320" s="102"/>
      <c r="K6320" s="102"/>
      <c r="L6320" s="97">
        <f t="shared" si="1777"/>
        <v>0</v>
      </c>
      <c r="M6320" s="102"/>
      <c r="N6320" s="102"/>
      <c r="R6320" s="352">
        <f>L6320-[1]გადასახდელები!L6090</f>
        <v>0</v>
      </c>
    </row>
    <row r="6321" spans="2:18" ht="20.25" hidden="1" customHeight="1">
      <c r="B6321" s="36" t="str">
        <f t="shared" si="1776"/>
        <v>b</v>
      </c>
      <c r="C6321" s="42">
        <v>4</v>
      </c>
      <c r="D6321" s="42"/>
      <c r="F6321" s="342" t="s">
        <v>566</v>
      </c>
      <c r="G6321" s="47" t="s">
        <v>284</v>
      </c>
      <c r="H6321" s="93">
        <f>SUM(H6322:H6323)</f>
        <v>0</v>
      </c>
      <c r="I6321" s="94">
        <f t="shared" si="1775"/>
        <v>0</v>
      </c>
      <c r="J6321" s="95">
        <f>SUM(J6322:J6323)</f>
        <v>0</v>
      </c>
      <c r="K6321" s="95">
        <f>SUM(K6322:K6323)</f>
        <v>0</v>
      </c>
      <c r="L6321" s="94">
        <f t="shared" si="1777"/>
        <v>0</v>
      </c>
      <c r="M6321" s="95">
        <f>SUM(M6322:M6323)</f>
        <v>0</v>
      </c>
      <c r="N6321" s="95">
        <f>SUM(N6322:N6323)</f>
        <v>0</v>
      </c>
      <c r="O6321" s="82" t="s">
        <v>146</v>
      </c>
      <c r="R6321" s="352">
        <f>L6321-[1]გადასახდელები!L6091</f>
        <v>0</v>
      </c>
    </row>
    <row r="6322" spans="2:18" ht="20.25" hidden="1" customHeight="1">
      <c r="B6322" s="36" t="str">
        <f t="shared" si="1776"/>
        <v>b</v>
      </c>
      <c r="C6322" s="42">
        <v>5</v>
      </c>
      <c r="D6322" s="42"/>
      <c r="F6322" s="343" t="s">
        <v>567</v>
      </c>
      <c r="G6322" s="48" t="s">
        <v>282</v>
      </c>
      <c r="H6322" s="101"/>
      <c r="I6322" s="97">
        <f t="shared" si="1775"/>
        <v>0</v>
      </c>
      <c r="J6322" s="102"/>
      <c r="K6322" s="102"/>
      <c r="L6322" s="97">
        <f t="shared" si="1777"/>
        <v>0</v>
      </c>
      <c r="M6322" s="102"/>
      <c r="N6322" s="102"/>
      <c r="R6322" s="352">
        <f>L6322-[1]გადასახდელები!L6092</f>
        <v>0</v>
      </c>
    </row>
    <row r="6323" spans="2:18" ht="20.25" hidden="1" customHeight="1">
      <c r="B6323" s="36" t="str">
        <f t="shared" si="1776"/>
        <v>b</v>
      </c>
      <c r="C6323" s="42">
        <v>5</v>
      </c>
      <c r="D6323" s="42"/>
      <c r="F6323" s="343" t="s">
        <v>653</v>
      </c>
      <c r="G6323" s="48" t="s">
        <v>283</v>
      </c>
      <c r="H6323" s="101"/>
      <c r="I6323" s="97">
        <f t="shared" si="1775"/>
        <v>0</v>
      </c>
      <c r="J6323" s="102"/>
      <c r="K6323" s="102"/>
      <c r="L6323" s="97">
        <f t="shared" si="1777"/>
        <v>0</v>
      </c>
      <c r="M6323" s="102"/>
      <c r="N6323" s="102"/>
      <c r="R6323" s="352">
        <f>L6323-[1]გადასახდელები!L6093</f>
        <v>0</v>
      </c>
    </row>
    <row r="6324" spans="2:18" ht="20.25" hidden="1" customHeight="1">
      <c r="B6324" s="36" t="str">
        <f t="shared" si="1776"/>
        <v>b</v>
      </c>
      <c r="C6324" s="42">
        <v>4</v>
      </c>
      <c r="D6324" s="42"/>
      <c r="F6324" s="342" t="s">
        <v>654</v>
      </c>
      <c r="G6324" s="47" t="s">
        <v>207</v>
      </c>
      <c r="H6324" s="93">
        <f>SUM(H6325:H6326)</f>
        <v>0</v>
      </c>
      <c r="I6324" s="94">
        <f t="shared" si="1775"/>
        <v>0</v>
      </c>
      <c r="J6324" s="95">
        <f>SUM(J6325:J6326)</f>
        <v>0</v>
      </c>
      <c r="K6324" s="95">
        <f>SUM(K6325:K6326)</f>
        <v>0</v>
      </c>
      <c r="L6324" s="94">
        <f t="shared" si="1777"/>
        <v>0</v>
      </c>
      <c r="M6324" s="95">
        <f>SUM(M6325:M6326)</f>
        <v>0</v>
      </c>
      <c r="N6324" s="95">
        <f>SUM(N6325:N6326)</f>
        <v>0</v>
      </c>
      <c r="O6324" s="82" t="s">
        <v>146</v>
      </c>
      <c r="R6324" s="352">
        <f>L6324-[1]გადასახდელები!L6094</f>
        <v>0</v>
      </c>
    </row>
    <row r="6325" spans="2:18" ht="20.25" hidden="1" customHeight="1">
      <c r="B6325" s="36" t="str">
        <f t="shared" si="1776"/>
        <v>b</v>
      </c>
      <c r="C6325" s="42">
        <v>5</v>
      </c>
      <c r="D6325" s="42"/>
      <c r="F6325" s="343" t="s">
        <v>655</v>
      </c>
      <c r="G6325" s="48" t="s">
        <v>282</v>
      </c>
      <c r="H6325" s="101"/>
      <c r="I6325" s="97">
        <f t="shared" si="1775"/>
        <v>0</v>
      </c>
      <c r="J6325" s="102"/>
      <c r="K6325" s="102"/>
      <c r="L6325" s="97">
        <f t="shared" si="1777"/>
        <v>0</v>
      </c>
      <c r="M6325" s="102"/>
      <c r="N6325" s="102"/>
      <c r="R6325" s="352">
        <f>L6325-[1]გადასახდელები!L6095</f>
        <v>0</v>
      </c>
    </row>
    <row r="6326" spans="2:18" ht="20.25" hidden="1" customHeight="1">
      <c r="B6326" s="36" t="str">
        <f t="shared" si="1776"/>
        <v>b</v>
      </c>
      <c r="C6326" s="42">
        <v>5</v>
      </c>
      <c r="D6326" s="42"/>
      <c r="F6326" s="343" t="s">
        <v>656</v>
      </c>
      <c r="G6326" s="48" t="s">
        <v>283</v>
      </c>
      <c r="H6326" s="101"/>
      <c r="I6326" s="97">
        <f t="shared" si="1775"/>
        <v>0</v>
      </c>
      <c r="J6326" s="102"/>
      <c r="K6326" s="102"/>
      <c r="L6326" s="97">
        <f t="shared" si="1777"/>
        <v>0</v>
      </c>
      <c r="M6326" s="102"/>
      <c r="N6326" s="102"/>
      <c r="R6326" s="352">
        <f>L6326-[1]გადასახდელები!L6096</f>
        <v>0</v>
      </c>
    </row>
    <row r="6327" spans="2:18" ht="20.25" customHeight="1">
      <c r="B6327" s="36" t="str">
        <f t="shared" si="1776"/>
        <v>a</v>
      </c>
      <c r="C6327" s="42">
        <v>3</v>
      </c>
      <c r="D6327" s="42"/>
      <c r="F6327" s="342" t="s">
        <v>568</v>
      </c>
      <c r="G6327" s="57" t="s">
        <v>205</v>
      </c>
      <c r="H6327" s="89">
        <f>H6328+H6329</f>
        <v>1E-3</v>
      </c>
      <c r="I6327" s="90">
        <f t="shared" si="1775"/>
        <v>50</v>
      </c>
      <c r="J6327" s="92">
        <f>J6328+J6329</f>
        <v>0</v>
      </c>
      <c r="K6327" s="92">
        <f>K6328+K6329</f>
        <v>50</v>
      </c>
      <c r="L6327" s="90">
        <f t="shared" si="1777"/>
        <v>0</v>
      </c>
      <c r="M6327" s="92">
        <f>M6328+M6329</f>
        <v>0</v>
      </c>
      <c r="N6327" s="92">
        <f>N6328+N6329</f>
        <v>0</v>
      </c>
      <c r="O6327" s="82" t="s">
        <v>146</v>
      </c>
      <c r="R6327" s="352">
        <f>L6327-[1]გადასახდელები!L6097</f>
        <v>0</v>
      </c>
    </row>
    <row r="6328" spans="2:18" ht="20.25" hidden="1" customHeight="1">
      <c r="B6328" s="36" t="str">
        <f t="shared" si="1776"/>
        <v>b</v>
      </c>
      <c r="C6328" s="42">
        <v>4</v>
      </c>
      <c r="D6328" s="42"/>
      <c r="F6328" s="343" t="s">
        <v>657</v>
      </c>
      <c r="G6328" s="47" t="s">
        <v>285</v>
      </c>
      <c r="H6328" s="103"/>
      <c r="I6328" s="94">
        <f t="shared" si="1775"/>
        <v>0</v>
      </c>
      <c r="J6328" s="104"/>
      <c r="K6328" s="104"/>
      <c r="L6328" s="94">
        <f t="shared" si="1777"/>
        <v>0</v>
      </c>
      <c r="M6328" s="104"/>
      <c r="N6328" s="104"/>
      <c r="R6328" s="352">
        <f>L6328-[1]გადასახდელები!L6098</f>
        <v>0</v>
      </c>
    </row>
    <row r="6329" spans="2:18" ht="20.25" customHeight="1">
      <c r="B6329" s="36" t="str">
        <f t="shared" si="1776"/>
        <v>a</v>
      </c>
      <c r="C6329" s="42">
        <v>4</v>
      </c>
      <c r="D6329" s="42"/>
      <c r="F6329" s="342" t="s">
        <v>570</v>
      </c>
      <c r="G6329" s="47" t="s">
        <v>286</v>
      </c>
      <c r="H6329" s="93">
        <f>H6330+H6349</f>
        <v>1E-3</v>
      </c>
      <c r="I6329" s="94">
        <f t="shared" si="1775"/>
        <v>50</v>
      </c>
      <c r="J6329" s="95">
        <f>J6330+J6349</f>
        <v>0</v>
      </c>
      <c r="K6329" s="95">
        <f>K6330+K6349</f>
        <v>50</v>
      </c>
      <c r="L6329" s="94">
        <f t="shared" si="1777"/>
        <v>0</v>
      </c>
      <c r="M6329" s="95">
        <f>M6330+M6349</f>
        <v>0</v>
      </c>
      <c r="N6329" s="95">
        <f>N6330+N6349</f>
        <v>0</v>
      </c>
      <c r="O6329" s="82" t="s">
        <v>146</v>
      </c>
      <c r="R6329" s="352">
        <f>L6329-[1]გადასახდელები!L6099</f>
        <v>0</v>
      </c>
    </row>
    <row r="6330" spans="2:18" ht="20.25" customHeight="1">
      <c r="B6330" s="36" t="str">
        <f t="shared" si="1776"/>
        <v>a</v>
      </c>
      <c r="C6330" s="42">
        <v>5</v>
      </c>
      <c r="D6330" s="42"/>
      <c r="F6330" s="342" t="s">
        <v>569</v>
      </c>
      <c r="G6330" s="48" t="s">
        <v>287</v>
      </c>
      <c r="H6330" s="113">
        <f>SUM(H6331:H6348)</f>
        <v>1E-3</v>
      </c>
      <c r="I6330" s="97">
        <f t="shared" si="1775"/>
        <v>50</v>
      </c>
      <c r="J6330" s="114">
        <f>SUM(J6331:J6348)</f>
        <v>0</v>
      </c>
      <c r="K6330" s="114">
        <f>SUM(K6331:K6348)</f>
        <v>50</v>
      </c>
      <c r="L6330" s="97">
        <f t="shared" si="1777"/>
        <v>0</v>
      </c>
      <c r="M6330" s="114">
        <f>SUM(M6331:M6348)</f>
        <v>0</v>
      </c>
      <c r="N6330" s="114">
        <f>SUM(N6331:N6348)</f>
        <v>0</v>
      </c>
      <c r="O6330" s="82" t="s">
        <v>146</v>
      </c>
      <c r="R6330" s="352">
        <f>L6330-[1]გადასახდელები!L6100</f>
        <v>0</v>
      </c>
    </row>
    <row r="6331" spans="2:18" ht="45" hidden="1" customHeight="1">
      <c r="B6331" s="36" t="str">
        <f t="shared" si="1776"/>
        <v>b</v>
      </c>
      <c r="C6331" s="42">
        <v>6</v>
      </c>
      <c r="D6331" s="42"/>
      <c r="F6331" s="343" t="s">
        <v>658</v>
      </c>
      <c r="G6331" s="45" t="s">
        <v>215</v>
      </c>
      <c r="H6331" s="99"/>
      <c r="I6331" s="105">
        <f t="shared" si="1775"/>
        <v>0</v>
      </c>
      <c r="J6331" s="100"/>
      <c r="K6331" s="100"/>
      <c r="L6331" s="105">
        <f t="shared" si="1777"/>
        <v>0</v>
      </c>
      <c r="M6331" s="100"/>
      <c r="N6331" s="100"/>
      <c r="R6331" s="352">
        <f>L6331-[1]გადასახდელები!L6101</f>
        <v>0</v>
      </c>
    </row>
    <row r="6332" spans="2:18" ht="20.25" hidden="1" customHeight="1">
      <c r="B6332" s="36" t="str">
        <f t="shared" si="1776"/>
        <v>b</v>
      </c>
      <c r="C6332" s="42">
        <v>6</v>
      </c>
      <c r="D6332" s="42"/>
      <c r="F6332" s="343" t="s">
        <v>659</v>
      </c>
      <c r="G6332" s="45" t="s">
        <v>288</v>
      </c>
      <c r="H6332" s="99"/>
      <c r="I6332" s="105">
        <f t="shared" si="1775"/>
        <v>0</v>
      </c>
      <c r="J6332" s="100"/>
      <c r="K6332" s="100"/>
      <c r="L6332" s="105">
        <f t="shared" si="1777"/>
        <v>0</v>
      </c>
      <c r="M6332" s="100"/>
      <c r="N6332" s="100"/>
      <c r="R6332" s="352">
        <f>L6332-[1]გადასახდელები!L6102</f>
        <v>0</v>
      </c>
    </row>
    <row r="6333" spans="2:18" ht="20.25" hidden="1" customHeight="1">
      <c r="B6333" s="36" t="str">
        <f t="shared" si="1776"/>
        <v>b</v>
      </c>
      <c r="C6333" s="42">
        <v>6</v>
      </c>
      <c r="D6333" s="42"/>
      <c r="F6333" s="343" t="s">
        <v>660</v>
      </c>
      <c r="G6333" s="45" t="s">
        <v>289</v>
      </c>
      <c r="H6333" s="99"/>
      <c r="I6333" s="105">
        <f t="shared" si="1775"/>
        <v>0</v>
      </c>
      <c r="J6333" s="100"/>
      <c r="K6333" s="100"/>
      <c r="L6333" s="105">
        <f t="shared" si="1777"/>
        <v>0</v>
      </c>
      <c r="M6333" s="100"/>
      <c r="N6333" s="100"/>
      <c r="R6333" s="352">
        <f>L6333-[1]გადასახდელები!L6103</f>
        <v>0</v>
      </c>
    </row>
    <row r="6334" spans="2:18" ht="20.25" hidden="1" customHeight="1">
      <c r="B6334" s="36" t="str">
        <f t="shared" si="1776"/>
        <v>b</v>
      </c>
      <c r="C6334" s="42">
        <v>6</v>
      </c>
      <c r="D6334" s="42"/>
      <c r="F6334" s="343" t="s">
        <v>661</v>
      </c>
      <c r="G6334" s="45" t="s">
        <v>216</v>
      </c>
      <c r="H6334" s="99"/>
      <c r="I6334" s="105">
        <f t="shared" si="1775"/>
        <v>0</v>
      </c>
      <c r="J6334" s="100"/>
      <c r="K6334" s="100"/>
      <c r="L6334" s="105">
        <f t="shared" si="1777"/>
        <v>0</v>
      </c>
      <c r="M6334" s="100"/>
      <c r="N6334" s="100"/>
      <c r="R6334" s="352">
        <f>L6334-[1]გადასახდელები!L6104</f>
        <v>0</v>
      </c>
    </row>
    <row r="6335" spans="2:18" ht="20.25" hidden="1" customHeight="1">
      <c r="B6335" s="36" t="str">
        <f t="shared" si="1776"/>
        <v>b</v>
      </c>
      <c r="C6335" s="42">
        <v>6</v>
      </c>
      <c r="D6335" s="42"/>
      <c r="F6335" s="343" t="s">
        <v>662</v>
      </c>
      <c r="G6335" s="45" t="s">
        <v>217</v>
      </c>
      <c r="H6335" s="99"/>
      <c r="I6335" s="105">
        <f t="shared" si="1775"/>
        <v>0</v>
      </c>
      <c r="J6335" s="100"/>
      <c r="K6335" s="100"/>
      <c r="L6335" s="105">
        <f t="shared" si="1777"/>
        <v>0</v>
      </c>
      <c r="M6335" s="100"/>
      <c r="N6335" s="100"/>
      <c r="R6335" s="352">
        <f>L6335-[1]გადასახდელები!L6105</f>
        <v>0</v>
      </c>
    </row>
    <row r="6336" spans="2:18" ht="20.25" hidden="1" customHeight="1">
      <c r="B6336" s="36" t="str">
        <f t="shared" si="1776"/>
        <v>b</v>
      </c>
      <c r="C6336" s="42">
        <v>6</v>
      </c>
      <c r="D6336" s="42"/>
      <c r="F6336" s="343" t="s">
        <v>571</v>
      </c>
      <c r="G6336" s="45" t="s">
        <v>290</v>
      </c>
      <c r="H6336" s="99"/>
      <c r="I6336" s="105">
        <f t="shared" si="1775"/>
        <v>0</v>
      </c>
      <c r="J6336" s="100"/>
      <c r="K6336" s="100"/>
      <c r="L6336" s="105">
        <f t="shared" si="1777"/>
        <v>0</v>
      </c>
      <c r="M6336" s="100"/>
      <c r="N6336" s="100"/>
      <c r="R6336" s="352">
        <f>L6336-[1]გადასახდელები!L6106</f>
        <v>0</v>
      </c>
    </row>
    <row r="6337" spans="2:18" ht="20.25" hidden="1" customHeight="1">
      <c r="B6337" s="36" t="str">
        <f t="shared" si="1776"/>
        <v>b</v>
      </c>
      <c r="C6337" s="42">
        <v>6</v>
      </c>
      <c r="D6337" s="42"/>
      <c r="F6337" s="343" t="s">
        <v>663</v>
      </c>
      <c r="G6337" s="45" t="s">
        <v>291</v>
      </c>
      <c r="H6337" s="99"/>
      <c r="I6337" s="105">
        <f t="shared" si="1775"/>
        <v>0</v>
      </c>
      <c r="J6337" s="100"/>
      <c r="K6337" s="100"/>
      <c r="L6337" s="105">
        <f t="shared" si="1777"/>
        <v>0</v>
      </c>
      <c r="M6337" s="100"/>
      <c r="N6337" s="100"/>
      <c r="R6337" s="352">
        <f>L6337-[1]გადასახდელები!L6107</f>
        <v>0</v>
      </c>
    </row>
    <row r="6338" spans="2:18" ht="20.25" hidden="1" customHeight="1">
      <c r="B6338" s="36" t="str">
        <f t="shared" si="1776"/>
        <v>b</v>
      </c>
      <c r="C6338" s="42">
        <v>6</v>
      </c>
      <c r="D6338" s="42"/>
      <c r="F6338" s="343" t="s">
        <v>664</v>
      </c>
      <c r="G6338" s="45" t="s">
        <v>218</v>
      </c>
      <c r="H6338" s="99"/>
      <c r="I6338" s="105">
        <f t="shared" si="1775"/>
        <v>0</v>
      </c>
      <c r="J6338" s="100"/>
      <c r="K6338" s="100"/>
      <c r="L6338" s="105">
        <f t="shared" si="1777"/>
        <v>0</v>
      </c>
      <c r="M6338" s="100"/>
      <c r="N6338" s="100"/>
      <c r="R6338" s="352">
        <f>L6338-[1]გადასახდელები!L6108</f>
        <v>0</v>
      </c>
    </row>
    <row r="6339" spans="2:18" ht="20.25" hidden="1" customHeight="1">
      <c r="B6339" s="36" t="str">
        <f t="shared" si="1776"/>
        <v>b</v>
      </c>
      <c r="C6339" s="42">
        <v>6</v>
      </c>
      <c r="D6339" s="42"/>
      <c r="F6339" s="343" t="s">
        <v>665</v>
      </c>
      <c r="G6339" s="45" t="s">
        <v>219</v>
      </c>
      <c r="H6339" s="99"/>
      <c r="I6339" s="105">
        <f t="shared" si="1775"/>
        <v>0</v>
      </c>
      <c r="J6339" s="100"/>
      <c r="K6339" s="100"/>
      <c r="L6339" s="105">
        <f t="shared" si="1777"/>
        <v>0</v>
      </c>
      <c r="M6339" s="100"/>
      <c r="N6339" s="100"/>
      <c r="R6339" s="352">
        <f>L6339-[1]გადასახდელები!L6109</f>
        <v>0</v>
      </c>
    </row>
    <row r="6340" spans="2:18" ht="20.25" hidden="1" customHeight="1">
      <c r="B6340" s="36" t="str">
        <f t="shared" si="1776"/>
        <v>b</v>
      </c>
      <c r="C6340" s="42">
        <v>6</v>
      </c>
      <c r="D6340" s="42"/>
      <c r="F6340" s="343" t="s">
        <v>666</v>
      </c>
      <c r="G6340" s="45" t="s">
        <v>220</v>
      </c>
      <c r="H6340" s="99"/>
      <c r="I6340" s="105">
        <f t="shared" si="1775"/>
        <v>0</v>
      </c>
      <c r="J6340" s="100"/>
      <c r="K6340" s="100"/>
      <c r="L6340" s="105">
        <f t="shared" si="1777"/>
        <v>0</v>
      </c>
      <c r="M6340" s="100"/>
      <c r="N6340" s="100"/>
      <c r="R6340" s="352">
        <f>L6340-[1]გადასახდელები!L6110</f>
        <v>0</v>
      </c>
    </row>
    <row r="6341" spans="2:18" ht="20.25" hidden="1" customHeight="1">
      <c r="B6341" s="36" t="str">
        <f t="shared" si="1776"/>
        <v>b</v>
      </c>
      <c r="C6341" s="42">
        <v>6</v>
      </c>
      <c r="D6341" s="42"/>
      <c r="F6341" s="343" t="s">
        <v>667</v>
      </c>
      <c r="G6341" s="45" t="s">
        <v>221</v>
      </c>
      <c r="H6341" s="99"/>
      <c r="I6341" s="105">
        <f t="shared" si="1775"/>
        <v>0</v>
      </c>
      <c r="J6341" s="100"/>
      <c r="K6341" s="100"/>
      <c r="L6341" s="105">
        <f t="shared" si="1777"/>
        <v>0</v>
      </c>
      <c r="M6341" s="100"/>
      <c r="N6341" s="100"/>
      <c r="R6341" s="352">
        <f>L6341-[1]გადასახდელები!L6111</f>
        <v>0</v>
      </c>
    </row>
    <row r="6342" spans="2:18" ht="20.25" hidden="1" customHeight="1">
      <c r="B6342" s="36" t="str">
        <f t="shared" si="1776"/>
        <v>b</v>
      </c>
      <c r="C6342" s="42">
        <v>6</v>
      </c>
      <c r="D6342" s="42"/>
      <c r="F6342" s="343" t="s">
        <v>668</v>
      </c>
      <c r="G6342" s="45" t="s">
        <v>222</v>
      </c>
      <c r="H6342" s="99"/>
      <c r="I6342" s="105">
        <f t="shared" si="1775"/>
        <v>0</v>
      </c>
      <c r="J6342" s="100"/>
      <c r="K6342" s="100"/>
      <c r="L6342" s="105">
        <f t="shared" si="1777"/>
        <v>0</v>
      </c>
      <c r="M6342" s="100"/>
      <c r="N6342" s="100"/>
      <c r="R6342" s="352">
        <f>L6342-[1]გადასახდელები!L6112</f>
        <v>0</v>
      </c>
    </row>
    <row r="6343" spans="2:18" ht="20.25" hidden="1" customHeight="1">
      <c r="B6343" s="36" t="str">
        <f t="shared" si="1776"/>
        <v>b</v>
      </c>
      <c r="C6343" s="42">
        <v>6</v>
      </c>
      <c r="D6343" s="42"/>
      <c r="F6343" s="343" t="s">
        <v>669</v>
      </c>
      <c r="G6343" s="45" t="s">
        <v>223</v>
      </c>
      <c r="H6343" s="99"/>
      <c r="I6343" s="105">
        <f t="shared" si="1775"/>
        <v>0</v>
      </c>
      <c r="J6343" s="100"/>
      <c r="K6343" s="100"/>
      <c r="L6343" s="105">
        <f t="shared" si="1777"/>
        <v>0</v>
      </c>
      <c r="M6343" s="100"/>
      <c r="N6343" s="100"/>
      <c r="R6343" s="352">
        <f>L6343-[1]გადასახდელები!L6113</f>
        <v>0</v>
      </c>
    </row>
    <row r="6344" spans="2:18" ht="36" hidden="1" customHeight="1">
      <c r="B6344" s="36" t="str">
        <f t="shared" si="1776"/>
        <v>b</v>
      </c>
      <c r="C6344" s="42">
        <v>6</v>
      </c>
      <c r="D6344" s="42"/>
      <c r="F6344" s="343" t="s">
        <v>670</v>
      </c>
      <c r="G6344" s="45" t="s">
        <v>224</v>
      </c>
      <c r="H6344" s="99"/>
      <c r="I6344" s="105">
        <f t="shared" si="1775"/>
        <v>0</v>
      </c>
      <c r="J6344" s="100"/>
      <c r="K6344" s="100"/>
      <c r="L6344" s="105">
        <f t="shared" si="1777"/>
        <v>0</v>
      </c>
      <c r="M6344" s="100"/>
      <c r="N6344" s="100"/>
      <c r="R6344" s="352">
        <f>L6344-[1]გადასახდელები!L6114</f>
        <v>0</v>
      </c>
    </row>
    <row r="6345" spans="2:18" ht="48.75" hidden="1" customHeight="1">
      <c r="B6345" s="36" t="str">
        <f t="shared" si="1776"/>
        <v>b</v>
      </c>
      <c r="C6345" s="42">
        <v>6</v>
      </c>
      <c r="D6345" s="42"/>
      <c r="F6345" s="343" t="s">
        <v>671</v>
      </c>
      <c r="G6345" s="45" t="s">
        <v>225</v>
      </c>
      <c r="H6345" s="99"/>
      <c r="I6345" s="105">
        <f t="shared" si="1775"/>
        <v>0</v>
      </c>
      <c r="J6345" s="100"/>
      <c r="K6345" s="100"/>
      <c r="L6345" s="105">
        <f t="shared" si="1777"/>
        <v>0</v>
      </c>
      <c r="M6345" s="100"/>
      <c r="N6345" s="100"/>
      <c r="R6345" s="352">
        <f>L6345-[1]გადასახდელები!L6115</f>
        <v>0</v>
      </c>
    </row>
    <row r="6346" spans="2:18" ht="24.75" hidden="1" customHeight="1">
      <c r="B6346" s="36" t="str">
        <f t="shared" si="1776"/>
        <v>b</v>
      </c>
      <c r="C6346" s="42">
        <v>6</v>
      </c>
      <c r="D6346" s="42"/>
      <c r="F6346" s="343" t="s">
        <v>672</v>
      </c>
      <c r="G6346" s="45" t="s">
        <v>226</v>
      </c>
      <c r="H6346" s="99"/>
      <c r="I6346" s="105">
        <f t="shared" si="1775"/>
        <v>0</v>
      </c>
      <c r="J6346" s="100"/>
      <c r="K6346" s="100"/>
      <c r="L6346" s="105">
        <f t="shared" si="1777"/>
        <v>0</v>
      </c>
      <c r="M6346" s="100"/>
      <c r="N6346" s="100"/>
      <c r="R6346" s="352">
        <f>L6346-[1]გადასახდელები!L6116</f>
        <v>0</v>
      </c>
    </row>
    <row r="6347" spans="2:18" ht="24" hidden="1" customHeight="1">
      <c r="B6347" s="36" t="str">
        <f t="shared" si="1776"/>
        <v>b</v>
      </c>
      <c r="C6347" s="42">
        <v>6</v>
      </c>
      <c r="D6347" s="42"/>
      <c r="F6347" s="343" t="s">
        <v>673</v>
      </c>
      <c r="G6347" s="45" t="s">
        <v>227</v>
      </c>
      <c r="H6347" s="99"/>
      <c r="I6347" s="105">
        <f t="shared" si="1775"/>
        <v>0</v>
      </c>
      <c r="J6347" s="100"/>
      <c r="K6347" s="100"/>
      <c r="L6347" s="105">
        <f t="shared" si="1777"/>
        <v>0</v>
      </c>
      <c r="M6347" s="100"/>
      <c r="N6347" s="100"/>
      <c r="R6347" s="352">
        <f>L6347-[1]გადასახდელები!L6117</f>
        <v>0</v>
      </c>
    </row>
    <row r="6348" spans="2:18" ht="36.75" customHeight="1" thickBot="1">
      <c r="B6348" s="36" t="str">
        <f t="shared" si="1776"/>
        <v>a</v>
      </c>
      <c r="C6348" s="42">
        <v>6</v>
      </c>
      <c r="D6348" s="42"/>
      <c r="F6348" s="343" t="s">
        <v>572</v>
      </c>
      <c r="G6348" s="45" t="s">
        <v>228</v>
      </c>
      <c r="H6348" s="99">
        <v>1E-3</v>
      </c>
      <c r="I6348" s="105">
        <f t="shared" si="1775"/>
        <v>50</v>
      </c>
      <c r="J6348" s="100"/>
      <c r="K6348" s="100">
        <v>50</v>
      </c>
      <c r="L6348" s="105">
        <f t="shared" si="1777"/>
        <v>0</v>
      </c>
      <c r="M6348" s="100"/>
      <c r="N6348" s="100"/>
      <c r="R6348" s="352">
        <f>L6348-[1]გადასახდელები!L6118</f>
        <v>0</v>
      </c>
    </row>
    <row r="6349" spans="2:18" ht="24.75" hidden="1" customHeight="1">
      <c r="B6349" s="36" t="str">
        <f t="shared" si="1776"/>
        <v>b</v>
      </c>
      <c r="C6349" s="42">
        <v>5</v>
      </c>
      <c r="D6349" s="42"/>
      <c r="F6349" s="343" t="s">
        <v>573</v>
      </c>
      <c r="G6349" s="48" t="s">
        <v>193</v>
      </c>
      <c r="H6349" s="101"/>
      <c r="I6349" s="97">
        <f t="shared" si="1775"/>
        <v>0</v>
      </c>
      <c r="J6349" s="102"/>
      <c r="K6349" s="102"/>
      <c r="L6349" s="97">
        <f t="shared" si="1777"/>
        <v>0</v>
      </c>
      <c r="M6349" s="102"/>
      <c r="N6349" s="102"/>
      <c r="R6349" s="352">
        <f>L6349-[1]გადასახდელები!L6119</f>
        <v>0</v>
      </c>
    </row>
    <row r="6350" spans="2:18" ht="20.25" hidden="1" customHeight="1">
      <c r="B6350" s="36" t="str">
        <f t="shared" si="1776"/>
        <v>b</v>
      </c>
      <c r="C6350" s="42">
        <v>2</v>
      </c>
      <c r="D6350" s="42"/>
      <c r="E6350" s="24">
        <v>70411</v>
      </c>
      <c r="F6350" s="342" t="s">
        <v>574</v>
      </c>
      <c r="G6350" s="59" t="s">
        <v>292</v>
      </c>
      <c r="H6350" s="86">
        <f>H6351+H6398+H6406+H6405</f>
        <v>0</v>
      </c>
      <c r="I6350" s="87">
        <f t="shared" si="1775"/>
        <v>0</v>
      </c>
      <c r="J6350" s="88">
        <f>J6351+J6398+J6406+J6405</f>
        <v>0</v>
      </c>
      <c r="K6350" s="88">
        <f>K6351+K6398+K6406+K6405</f>
        <v>0</v>
      </c>
      <c r="L6350" s="87">
        <f t="shared" si="1777"/>
        <v>0</v>
      </c>
      <c r="M6350" s="88">
        <f>M6351+M6398+M6406+M6405</f>
        <v>0</v>
      </c>
      <c r="N6350" s="88">
        <f>N6351+N6398+N6406+N6405</f>
        <v>0</v>
      </c>
      <c r="O6350" s="82" t="s">
        <v>146</v>
      </c>
      <c r="P6350" s="35" t="s">
        <v>145</v>
      </c>
      <c r="R6350" s="352">
        <f>L6350-[1]გადასახდელები!L6120</f>
        <v>0</v>
      </c>
    </row>
    <row r="6351" spans="2:18" ht="20.25" hidden="1" customHeight="1">
      <c r="B6351" s="36" t="str">
        <f t="shared" si="1776"/>
        <v>b</v>
      </c>
      <c r="C6351" s="42">
        <v>3</v>
      </c>
      <c r="D6351" s="42"/>
      <c r="F6351" s="342" t="s">
        <v>575</v>
      </c>
      <c r="G6351" s="51" t="s">
        <v>293</v>
      </c>
      <c r="H6351" s="89">
        <f>H6352+H6364+H6393</f>
        <v>0</v>
      </c>
      <c r="I6351" s="90">
        <f t="shared" si="1775"/>
        <v>0</v>
      </c>
      <c r="J6351" s="89">
        <f>J6352+J6364+J6393</f>
        <v>0</v>
      </c>
      <c r="K6351" s="89">
        <f>K6352+K6364+K6393</f>
        <v>0</v>
      </c>
      <c r="L6351" s="90">
        <f t="shared" si="1777"/>
        <v>0</v>
      </c>
      <c r="M6351" s="89">
        <f>M6352+M6364+M6393</f>
        <v>0</v>
      </c>
      <c r="N6351" s="89">
        <f>N6352+N6364+N6393</f>
        <v>0</v>
      </c>
      <c r="O6351" s="82" t="s">
        <v>146</v>
      </c>
      <c r="P6351" s="35" t="s">
        <v>145</v>
      </c>
      <c r="R6351" s="352">
        <f>L6351-[1]გადასახდელები!L6121</f>
        <v>0</v>
      </c>
    </row>
    <row r="6352" spans="2:18" ht="20.25" hidden="1" customHeight="1">
      <c r="B6352" s="36" t="str">
        <f t="shared" si="1776"/>
        <v>b</v>
      </c>
      <c r="C6352" s="42">
        <v>4</v>
      </c>
      <c r="D6352" s="42"/>
      <c r="F6352" s="342" t="s">
        <v>576</v>
      </c>
      <c r="G6352" s="47" t="s">
        <v>294</v>
      </c>
      <c r="H6352" s="93">
        <f>H6353+H6354+H6355+H6356+H6357+H6358+H6359+H6360+H6361+H6362+H6363</f>
        <v>0</v>
      </c>
      <c r="I6352" s="94">
        <f t="shared" si="1775"/>
        <v>0</v>
      </c>
      <c r="J6352" s="93">
        <f>J6353+J6354+J6355+J6356+J6357+J6358+J6359+J6360+J6361+J6362+J6363</f>
        <v>0</v>
      </c>
      <c r="K6352" s="93">
        <f>K6353+K6354+K6355+K6356+K6357+K6358+K6359+K6360+K6361+K6362+K6363</f>
        <v>0</v>
      </c>
      <c r="L6352" s="94">
        <f t="shared" si="1777"/>
        <v>0</v>
      </c>
      <c r="M6352" s="93">
        <f>M6353+M6354+M6355+M6356+M6357+M6358+M6359+M6360+M6361+M6362+M6363</f>
        <v>0</v>
      </c>
      <c r="N6352" s="93">
        <f>N6353+N6354+N6355+N6356+N6357+N6358+N6359+N6360+N6361+N6362+N6363</f>
        <v>0</v>
      </c>
      <c r="O6352" s="82" t="s">
        <v>146</v>
      </c>
      <c r="P6352" s="35" t="s">
        <v>145</v>
      </c>
      <c r="R6352" s="352">
        <f>L6352-[1]გადასახდელები!L6122</f>
        <v>0</v>
      </c>
    </row>
    <row r="6353" spans="2:18" ht="20.25" hidden="1" customHeight="1">
      <c r="B6353" s="36" t="str">
        <f t="shared" si="1776"/>
        <v>b</v>
      </c>
      <c r="C6353" s="42">
        <v>5</v>
      </c>
      <c r="D6353" s="42"/>
      <c r="F6353" s="343" t="s">
        <v>577</v>
      </c>
      <c r="G6353" s="48" t="s">
        <v>295</v>
      </c>
      <c r="H6353" s="101"/>
      <c r="I6353" s="97">
        <f t="shared" si="1775"/>
        <v>0</v>
      </c>
      <c r="J6353" s="102"/>
      <c r="K6353" s="102"/>
      <c r="L6353" s="97">
        <f t="shared" si="1777"/>
        <v>0</v>
      </c>
      <c r="M6353" s="102"/>
      <c r="N6353" s="102"/>
      <c r="O6353" s="115"/>
      <c r="P6353" s="35" t="s">
        <v>145</v>
      </c>
      <c r="R6353" s="352">
        <f>L6353-[1]გადასახდელები!L6123</f>
        <v>0</v>
      </c>
    </row>
    <row r="6354" spans="2:18" ht="20.25" hidden="1" customHeight="1">
      <c r="B6354" s="36" t="str">
        <f t="shared" si="1776"/>
        <v>b</v>
      </c>
      <c r="C6354" s="42">
        <v>5</v>
      </c>
      <c r="D6354" s="42"/>
      <c r="F6354" s="343" t="s">
        <v>578</v>
      </c>
      <c r="G6354" s="48" t="s">
        <v>296</v>
      </c>
      <c r="H6354" s="101"/>
      <c r="I6354" s="97">
        <f t="shared" si="1775"/>
        <v>0</v>
      </c>
      <c r="J6354" s="102"/>
      <c r="K6354" s="102"/>
      <c r="L6354" s="97">
        <f t="shared" si="1777"/>
        <v>0</v>
      </c>
      <c r="M6354" s="102"/>
      <c r="N6354" s="102"/>
      <c r="O6354" s="115"/>
      <c r="P6354" s="35" t="s">
        <v>145</v>
      </c>
      <c r="R6354" s="352">
        <f>L6354-[1]გადასახდელები!L6124</f>
        <v>0</v>
      </c>
    </row>
    <row r="6355" spans="2:18" ht="30.75" hidden="1" customHeight="1">
      <c r="B6355" s="36" t="str">
        <f t="shared" si="1776"/>
        <v>b</v>
      </c>
      <c r="C6355" s="42">
        <v>5</v>
      </c>
      <c r="D6355" s="42"/>
      <c r="F6355" s="343" t="s">
        <v>674</v>
      </c>
      <c r="G6355" s="52" t="s">
        <v>297</v>
      </c>
      <c r="H6355" s="101"/>
      <c r="I6355" s="97">
        <f t="shared" si="1775"/>
        <v>0</v>
      </c>
      <c r="J6355" s="102"/>
      <c r="K6355" s="102"/>
      <c r="L6355" s="97">
        <f t="shared" si="1777"/>
        <v>0</v>
      </c>
      <c r="M6355" s="102"/>
      <c r="N6355" s="102"/>
      <c r="O6355" s="115"/>
      <c r="P6355" s="35" t="s">
        <v>145</v>
      </c>
      <c r="R6355" s="352">
        <f>L6355-[1]გადასახდელები!L6125</f>
        <v>0</v>
      </c>
    </row>
    <row r="6356" spans="2:18" ht="20.25" hidden="1" customHeight="1">
      <c r="B6356" s="36" t="str">
        <f t="shared" si="1776"/>
        <v>b</v>
      </c>
      <c r="C6356" s="42">
        <v>5</v>
      </c>
      <c r="D6356" s="42"/>
      <c r="F6356" s="343" t="s">
        <v>579</v>
      </c>
      <c r="G6356" s="48" t="s">
        <v>298</v>
      </c>
      <c r="H6356" s="101"/>
      <c r="I6356" s="97">
        <f t="shared" si="1775"/>
        <v>0</v>
      </c>
      <c r="J6356" s="102"/>
      <c r="K6356" s="102"/>
      <c r="L6356" s="97">
        <f t="shared" si="1777"/>
        <v>0</v>
      </c>
      <c r="M6356" s="102"/>
      <c r="N6356" s="102"/>
      <c r="O6356" s="115"/>
      <c r="P6356" s="35" t="s">
        <v>145</v>
      </c>
      <c r="R6356" s="352">
        <f>L6356-[1]გადასახდელები!L6126</f>
        <v>0</v>
      </c>
    </row>
    <row r="6357" spans="2:18" ht="20.25" hidden="1" customHeight="1">
      <c r="B6357" s="36" t="str">
        <f t="shared" si="1776"/>
        <v>b</v>
      </c>
      <c r="C6357" s="42">
        <v>5</v>
      </c>
      <c r="D6357" s="42"/>
      <c r="F6357" s="343" t="s">
        <v>580</v>
      </c>
      <c r="G6357" s="48" t="s">
        <v>299</v>
      </c>
      <c r="H6357" s="101"/>
      <c r="I6357" s="97">
        <f t="shared" si="1775"/>
        <v>0</v>
      </c>
      <c r="J6357" s="102"/>
      <c r="K6357" s="102"/>
      <c r="L6357" s="97">
        <f t="shared" si="1777"/>
        <v>0</v>
      </c>
      <c r="M6357" s="102"/>
      <c r="N6357" s="102"/>
      <c r="O6357" s="115"/>
      <c r="P6357" s="35" t="s">
        <v>145</v>
      </c>
      <c r="R6357" s="352">
        <f>L6357-[1]გადასახდელები!L6127</f>
        <v>0</v>
      </c>
    </row>
    <row r="6358" spans="2:18" ht="30.75" hidden="1" customHeight="1">
      <c r="B6358" s="36" t="str">
        <f t="shared" si="1776"/>
        <v>b</v>
      </c>
      <c r="C6358" s="42">
        <v>5</v>
      </c>
      <c r="D6358" s="42"/>
      <c r="F6358" s="343" t="s">
        <v>581</v>
      </c>
      <c r="G6358" s="48" t="s">
        <v>300</v>
      </c>
      <c r="H6358" s="101"/>
      <c r="I6358" s="97">
        <f t="shared" si="1775"/>
        <v>0</v>
      </c>
      <c r="J6358" s="102"/>
      <c r="K6358" s="102"/>
      <c r="L6358" s="97">
        <f t="shared" si="1777"/>
        <v>0</v>
      </c>
      <c r="M6358" s="102"/>
      <c r="N6358" s="102"/>
      <c r="O6358" s="115"/>
      <c r="P6358" s="35" t="s">
        <v>145</v>
      </c>
      <c r="R6358" s="352">
        <f>L6358-[1]გადასახდელები!L6128</f>
        <v>0</v>
      </c>
    </row>
    <row r="6359" spans="2:18" ht="20.25" hidden="1" customHeight="1">
      <c r="B6359" s="36" t="str">
        <f t="shared" si="1776"/>
        <v>b</v>
      </c>
      <c r="C6359" s="42">
        <v>5</v>
      </c>
      <c r="D6359" s="42"/>
      <c r="F6359" s="343" t="s">
        <v>675</v>
      </c>
      <c r="G6359" s="48" t="s">
        <v>301</v>
      </c>
      <c r="H6359" s="101"/>
      <c r="I6359" s="97">
        <f t="shared" si="1775"/>
        <v>0</v>
      </c>
      <c r="J6359" s="102"/>
      <c r="K6359" s="102"/>
      <c r="L6359" s="97">
        <f t="shared" si="1777"/>
        <v>0</v>
      </c>
      <c r="M6359" s="102"/>
      <c r="N6359" s="102"/>
      <c r="O6359" s="115"/>
      <c r="P6359" s="35" t="s">
        <v>145</v>
      </c>
      <c r="R6359" s="352">
        <f>L6359-[1]გადასახდელები!L6129</f>
        <v>0</v>
      </c>
    </row>
    <row r="6360" spans="2:18" ht="20.25" hidden="1" customHeight="1">
      <c r="B6360" s="36" t="str">
        <f t="shared" si="1776"/>
        <v>b</v>
      </c>
      <c r="C6360" s="42">
        <v>5</v>
      </c>
      <c r="D6360" s="42"/>
      <c r="F6360" s="343" t="s">
        <v>582</v>
      </c>
      <c r="G6360" s="48" t="s">
        <v>302</v>
      </c>
      <c r="H6360" s="101"/>
      <c r="I6360" s="97">
        <f t="shared" si="1775"/>
        <v>0</v>
      </c>
      <c r="J6360" s="102"/>
      <c r="K6360" s="102"/>
      <c r="L6360" s="97">
        <f t="shared" si="1777"/>
        <v>0</v>
      </c>
      <c r="M6360" s="102"/>
      <c r="N6360" s="102"/>
      <c r="O6360" s="115"/>
      <c r="P6360" s="35" t="s">
        <v>145</v>
      </c>
      <c r="R6360" s="352">
        <f>L6360-[1]გადასახდელები!L6130</f>
        <v>0</v>
      </c>
    </row>
    <row r="6361" spans="2:18" ht="20.25" hidden="1" customHeight="1">
      <c r="B6361" s="36" t="str">
        <f t="shared" si="1776"/>
        <v>b</v>
      </c>
      <c r="C6361" s="42">
        <v>5</v>
      </c>
      <c r="D6361" s="42"/>
      <c r="F6361" s="343" t="s">
        <v>676</v>
      </c>
      <c r="G6361" s="48" t="s">
        <v>303</v>
      </c>
      <c r="H6361" s="101"/>
      <c r="I6361" s="97">
        <f t="shared" si="1775"/>
        <v>0</v>
      </c>
      <c r="J6361" s="102"/>
      <c r="K6361" s="102"/>
      <c r="L6361" s="97">
        <f t="shared" si="1777"/>
        <v>0</v>
      </c>
      <c r="M6361" s="102"/>
      <c r="N6361" s="102"/>
      <c r="O6361" s="115"/>
      <c r="P6361" s="35" t="s">
        <v>145</v>
      </c>
      <c r="R6361" s="352">
        <f>L6361-[1]გადასახდელები!L6131</f>
        <v>0</v>
      </c>
    </row>
    <row r="6362" spans="2:18" ht="20.25" hidden="1" customHeight="1">
      <c r="B6362" s="36" t="str">
        <f t="shared" si="1776"/>
        <v>b</v>
      </c>
      <c r="C6362" s="42">
        <v>5</v>
      </c>
      <c r="D6362" s="42"/>
      <c r="F6362" s="343" t="s">
        <v>677</v>
      </c>
      <c r="G6362" s="48" t="s">
        <v>304</v>
      </c>
      <c r="H6362" s="101"/>
      <c r="I6362" s="97">
        <f t="shared" si="1775"/>
        <v>0</v>
      </c>
      <c r="J6362" s="102"/>
      <c r="K6362" s="102"/>
      <c r="L6362" s="97">
        <f t="shared" si="1777"/>
        <v>0</v>
      </c>
      <c r="M6362" s="102"/>
      <c r="N6362" s="102"/>
      <c r="O6362" s="115"/>
      <c r="P6362" s="35" t="s">
        <v>145</v>
      </c>
      <c r="R6362" s="352">
        <f>L6362-[1]გადასახდელები!L6132</f>
        <v>0</v>
      </c>
    </row>
    <row r="6363" spans="2:18" ht="20.25" hidden="1" customHeight="1">
      <c r="B6363" s="36" t="str">
        <f t="shared" si="1776"/>
        <v>b</v>
      </c>
      <c r="C6363" s="42">
        <v>5</v>
      </c>
      <c r="D6363" s="42"/>
      <c r="F6363" s="343" t="s">
        <v>583</v>
      </c>
      <c r="G6363" s="48" t="s">
        <v>305</v>
      </c>
      <c r="H6363" s="101"/>
      <c r="I6363" s="97">
        <f t="shared" si="1775"/>
        <v>0</v>
      </c>
      <c r="J6363" s="102"/>
      <c r="K6363" s="102"/>
      <c r="L6363" s="97">
        <f t="shared" si="1777"/>
        <v>0</v>
      </c>
      <c r="M6363" s="102"/>
      <c r="N6363" s="102"/>
      <c r="O6363" s="115"/>
      <c r="P6363" s="35" t="s">
        <v>145</v>
      </c>
      <c r="R6363" s="352">
        <f>L6363-[1]გადასახდელები!L6133</f>
        <v>0</v>
      </c>
    </row>
    <row r="6364" spans="2:18" ht="20.25" hidden="1" customHeight="1">
      <c r="B6364" s="36" t="str">
        <f t="shared" si="1776"/>
        <v>b</v>
      </c>
      <c r="C6364" s="42">
        <v>4</v>
      </c>
      <c r="D6364" s="42"/>
      <c r="F6364" s="342" t="s">
        <v>584</v>
      </c>
      <c r="G6364" s="47" t="s">
        <v>306</v>
      </c>
      <c r="H6364" s="93">
        <f>H6365+H6372</f>
        <v>0</v>
      </c>
      <c r="I6364" s="94">
        <f t="shared" si="1775"/>
        <v>0</v>
      </c>
      <c r="J6364" s="93">
        <f>J6365+J6372</f>
        <v>0</v>
      </c>
      <c r="K6364" s="93">
        <f>K6365+K6372</f>
        <v>0</v>
      </c>
      <c r="L6364" s="94">
        <f t="shared" si="1777"/>
        <v>0</v>
      </c>
      <c r="M6364" s="93">
        <f>M6365+M6372</f>
        <v>0</v>
      </c>
      <c r="N6364" s="93">
        <f>N6365+N6372</f>
        <v>0</v>
      </c>
      <c r="O6364" s="82" t="s">
        <v>146</v>
      </c>
      <c r="P6364" s="35" t="s">
        <v>145</v>
      </c>
      <c r="R6364" s="352">
        <f>L6364-[1]გადასახდელები!L6134</f>
        <v>0</v>
      </c>
    </row>
    <row r="6365" spans="2:18" ht="20.25" hidden="1" customHeight="1">
      <c r="B6365" s="36" t="str">
        <f t="shared" si="1776"/>
        <v>b</v>
      </c>
      <c r="C6365" s="42">
        <v>5</v>
      </c>
      <c r="D6365" s="42"/>
      <c r="F6365" s="342" t="s">
        <v>585</v>
      </c>
      <c r="G6365" s="48" t="s">
        <v>307</v>
      </c>
      <c r="H6365" s="96">
        <f>SUM(H6366:H6371)</f>
        <v>0</v>
      </c>
      <c r="I6365" s="97">
        <f t="shared" si="1775"/>
        <v>0</v>
      </c>
      <c r="J6365" s="96">
        <f>SUM(J6366:J6371)</f>
        <v>0</v>
      </c>
      <c r="K6365" s="96">
        <f>SUM(K6366:K6371)</f>
        <v>0</v>
      </c>
      <c r="L6365" s="97">
        <f t="shared" si="1777"/>
        <v>0</v>
      </c>
      <c r="M6365" s="96">
        <f>SUM(M6366:M6371)</f>
        <v>0</v>
      </c>
      <c r="N6365" s="96">
        <f>SUM(N6366:N6371)</f>
        <v>0</v>
      </c>
      <c r="O6365" s="82" t="s">
        <v>146</v>
      </c>
      <c r="P6365" s="35" t="s">
        <v>145</v>
      </c>
      <c r="R6365" s="352">
        <f>L6365-[1]გადასახდელები!L6135</f>
        <v>0</v>
      </c>
    </row>
    <row r="6366" spans="2:18" ht="20.25" hidden="1" customHeight="1">
      <c r="B6366" s="36" t="str">
        <f t="shared" si="1776"/>
        <v>b</v>
      </c>
      <c r="C6366" s="42">
        <v>6</v>
      </c>
      <c r="D6366" s="42"/>
      <c r="F6366" s="343" t="s">
        <v>586</v>
      </c>
      <c r="G6366" s="53" t="s">
        <v>308</v>
      </c>
      <c r="H6366" s="99"/>
      <c r="I6366" s="105">
        <f t="shared" si="1775"/>
        <v>0</v>
      </c>
      <c r="J6366" s="100"/>
      <c r="K6366" s="100"/>
      <c r="L6366" s="105">
        <f t="shared" si="1777"/>
        <v>0</v>
      </c>
      <c r="M6366" s="100"/>
      <c r="N6366" s="100"/>
      <c r="O6366" s="115"/>
      <c r="P6366" s="35" t="s">
        <v>145</v>
      </c>
      <c r="R6366" s="352">
        <f>L6366-[1]გადასახდელები!L6136</f>
        <v>0</v>
      </c>
    </row>
    <row r="6367" spans="2:18" ht="20.25" hidden="1" customHeight="1">
      <c r="B6367" s="36" t="str">
        <f t="shared" si="1776"/>
        <v>b</v>
      </c>
      <c r="C6367" s="42">
        <v>6</v>
      </c>
      <c r="D6367" s="42"/>
      <c r="F6367" s="343" t="s">
        <v>678</v>
      </c>
      <c r="G6367" s="53" t="s">
        <v>309</v>
      </c>
      <c r="H6367" s="99"/>
      <c r="I6367" s="105">
        <f t="shared" si="1775"/>
        <v>0</v>
      </c>
      <c r="J6367" s="100"/>
      <c r="K6367" s="100"/>
      <c r="L6367" s="105">
        <f t="shared" si="1777"/>
        <v>0</v>
      </c>
      <c r="M6367" s="100"/>
      <c r="N6367" s="100"/>
      <c r="O6367" s="115"/>
      <c r="P6367" s="35" t="s">
        <v>145</v>
      </c>
      <c r="R6367" s="352">
        <f>L6367-[1]გადასახდელები!L6137</f>
        <v>0</v>
      </c>
    </row>
    <row r="6368" spans="2:18" ht="20.25" hidden="1" customHeight="1">
      <c r="B6368" s="36" t="str">
        <f t="shared" si="1776"/>
        <v>b</v>
      </c>
      <c r="C6368" s="42">
        <v>6</v>
      </c>
      <c r="D6368" s="42"/>
      <c r="F6368" s="343" t="s">
        <v>679</v>
      </c>
      <c r="G6368" s="53" t="s">
        <v>310</v>
      </c>
      <c r="H6368" s="99"/>
      <c r="I6368" s="105">
        <f t="shared" si="1775"/>
        <v>0</v>
      </c>
      <c r="J6368" s="100"/>
      <c r="K6368" s="100"/>
      <c r="L6368" s="105">
        <f t="shared" si="1777"/>
        <v>0</v>
      </c>
      <c r="M6368" s="100"/>
      <c r="N6368" s="100"/>
      <c r="O6368" s="115"/>
      <c r="P6368" s="35" t="s">
        <v>145</v>
      </c>
      <c r="R6368" s="352">
        <f>L6368-[1]გადასახდელები!L6138</f>
        <v>0</v>
      </c>
    </row>
    <row r="6369" spans="2:18" ht="20.25" hidden="1" customHeight="1">
      <c r="B6369" s="36" t="str">
        <f t="shared" si="1776"/>
        <v>b</v>
      </c>
      <c r="C6369" s="42">
        <v>6</v>
      </c>
      <c r="D6369" s="42"/>
      <c r="F6369" s="343" t="s">
        <v>680</v>
      </c>
      <c r="G6369" s="53" t="s">
        <v>311</v>
      </c>
      <c r="H6369" s="99"/>
      <c r="I6369" s="105">
        <f t="shared" si="1775"/>
        <v>0</v>
      </c>
      <c r="J6369" s="100"/>
      <c r="K6369" s="100"/>
      <c r="L6369" s="105">
        <f t="shared" si="1777"/>
        <v>0</v>
      </c>
      <c r="M6369" s="100"/>
      <c r="N6369" s="100"/>
      <c r="O6369" s="115"/>
      <c r="P6369" s="35" t="s">
        <v>145</v>
      </c>
      <c r="R6369" s="352">
        <f>L6369-[1]გადასახდელები!L6139</f>
        <v>0</v>
      </c>
    </row>
    <row r="6370" spans="2:18" ht="20.25" hidden="1" customHeight="1">
      <c r="B6370" s="36" t="str">
        <f t="shared" si="1776"/>
        <v>b</v>
      </c>
      <c r="C6370" s="42">
        <v>6</v>
      </c>
      <c r="D6370" s="42"/>
      <c r="F6370" s="343" t="s">
        <v>681</v>
      </c>
      <c r="G6370" s="53" t="s">
        <v>312</v>
      </c>
      <c r="H6370" s="99"/>
      <c r="I6370" s="105">
        <f t="shared" si="1775"/>
        <v>0</v>
      </c>
      <c r="J6370" s="100"/>
      <c r="K6370" s="100"/>
      <c r="L6370" s="105">
        <f t="shared" si="1777"/>
        <v>0</v>
      </c>
      <c r="M6370" s="100"/>
      <c r="N6370" s="100"/>
      <c r="O6370" s="115"/>
      <c r="P6370" s="35" t="s">
        <v>145</v>
      </c>
      <c r="R6370" s="352">
        <f>L6370-[1]გადასახდელები!L6140</f>
        <v>0</v>
      </c>
    </row>
    <row r="6371" spans="2:18" ht="20.25" hidden="1" customHeight="1">
      <c r="B6371" s="36" t="str">
        <f t="shared" si="1776"/>
        <v>b</v>
      </c>
      <c r="C6371" s="42">
        <v>6</v>
      </c>
      <c r="D6371" s="42"/>
      <c r="F6371" s="343" t="s">
        <v>682</v>
      </c>
      <c r="G6371" s="53" t="s">
        <v>313</v>
      </c>
      <c r="H6371" s="99"/>
      <c r="I6371" s="105">
        <f t="shared" si="1775"/>
        <v>0</v>
      </c>
      <c r="J6371" s="100"/>
      <c r="K6371" s="100"/>
      <c r="L6371" s="105">
        <f t="shared" si="1777"/>
        <v>0</v>
      </c>
      <c r="M6371" s="100"/>
      <c r="N6371" s="100"/>
      <c r="O6371" s="115"/>
      <c r="P6371" s="35" t="s">
        <v>145</v>
      </c>
      <c r="R6371" s="352">
        <f>L6371-[1]გადასახდელები!L6141</f>
        <v>0</v>
      </c>
    </row>
    <row r="6372" spans="2:18" ht="20.25" hidden="1" customHeight="1">
      <c r="B6372" s="36" t="str">
        <f t="shared" si="1776"/>
        <v>b</v>
      </c>
      <c r="C6372" s="42">
        <v>5</v>
      </c>
      <c r="D6372" s="42"/>
      <c r="F6372" s="342" t="s">
        <v>587</v>
      </c>
      <c r="G6372" s="48" t="s">
        <v>314</v>
      </c>
      <c r="H6372" s="96">
        <f>SUM(H6373:H6392)</f>
        <v>0</v>
      </c>
      <c r="I6372" s="97">
        <f t="shared" si="1775"/>
        <v>0</v>
      </c>
      <c r="J6372" s="96">
        <f>SUM(J6373:J6392)</f>
        <v>0</v>
      </c>
      <c r="K6372" s="96">
        <f>SUM(K6373:K6392)</f>
        <v>0</v>
      </c>
      <c r="L6372" s="97">
        <f t="shared" si="1777"/>
        <v>0</v>
      </c>
      <c r="M6372" s="96">
        <f>SUM(M6373:M6392)</f>
        <v>0</v>
      </c>
      <c r="N6372" s="96">
        <f>SUM(N6373:N6392)</f>
        <v>0</v>
      </c>
      <c r="O6372" s="82" t="s">
        <v>146</v>
      </c>
      <c r="P6372" s="35" t="s">
        <v>145</v>
      </c>
      <c r="R6372" s="352">
        <f>L6372-[1]გადასახდელები!L6142</f>
        <v>0</v>
      </c>
    </row>
    <row r="6373" spans="2:18" ht="20.25" hidden="1" customHeight="1">
      <c r="B6373" s="36" t="str">
        <f t="shared" si="1776"/>
        <v>b</v>
      </c>
      <c r="C6373" s="42">
        <v>6</v>
      </c>
      <c r="D6373" s="42"/>
      <c r="F6373" s="343" t="s">
        <v>683</v>
      </c>
      <c r="G6373" s="54" t="s">
        <v>315</v>
      </c>
      <c r="H6373" s="116"/>
      <c r="I6373" s="105">
        <f t="shared" si="1775"/>
        <v>0</v>
      </c>
      <c r="J6373" s="117"/>
      <c r="K6373" s="117"/>
      <c r="L6373" s="105">
        <f t="shared" si="1777"/>
        <v>0</v>
      </c>
      <c r="M6373" s="117"/>
      <c r="N6373" s="117"/>
      <c r="P6373" s="35" t="s">
        <v>145</v>
      </c>
      <c r="R6373" s="352">
        <f>L6373-[1]გადასახდელები!L6143</f>
        <v>0</v>
      </c>
    </row>
    <row r="6374" spans="2:18" ht="20.25" hidden="1" customHeight="1">
      <c r="B6374" s="36" t="str">
        <f t="shared" si="1776"/>
        <v>b</v>
      </c>
      <c r="C6374" s="42">
        <v>6</v>
      </c>
      <c r="D6374" s="42"/>
      <c r="F6374" s="343" t="s">
        <v>684</v>
      </c>
      <c r="G6374" s="54" t="s">
        <v>316</v>
      </c>
      <c r="H6374" s="116"/>
      <c r="I6374" s="105">
        <f t="shared" ref="I6374:I6438" si="1778">J6374+K6374</f>
        <v>0</v>
      </c>
      <c r="J6374" s="117"/>
      <c r="K6374" s="117"/>
      <c r="L6374" s="105">
        <f t="shared" si="1777"/>
        <v>0</v>
      </c>
      <c r="M6374" s="117"/>
      <c r="N6374" s="117"/>
      <c r="P6374" s="35" t="s">
        <v>145</v>
      </c>
      <c r="R6374" s="352">
        <f>L6374-[1]გადასახდელები!L6144</f>
        <v>0</v>
      </c>
    </row>
    <row r="6375" spans="2:18" ht="30.75" hidden="1" customHeight="1">
      <c r="B6375" s="36" t="str">
        <f t="shared" si="1776"/>
        <v>b</v>
      </c>
      <c r="C6375" s="42">
        <v>6</v>
      </c>
      <c r="D6375" s="42"/>
      <c r="F6375" s="343" t="s">
        <v>588</v>
      </c>
      <c r="G6375" s="54" t="s">
        <v>317</v>
      </c>
      <c r="H6375" s="116"/>
      <c r="I6375" s="105">
        <f t="shared" si="1778"/>
        <v>0</v>
      </c>
      <c r="J6375" s="117"/>
      <c r="K6375" s="117"/>
      <c r="L6375" s="105">
        <f t="shared" si="1777"/>
        <v>0</v>
      </c>
      <c r="M6375" s="117"/>
      <c r="N6375" s="117"/>
      <c r="P6375" s="35" t="s">
        <v>145</v>
      </c>
      <c r="R6375" s="352">
        <f>L6375-[1]გადასახდელები!L6145</f>
        <v>0</v>
      </c>
    </row>
    <row r="6376" spans="2:18" ht="30.75" hidden="1" customHeight="1">
      <c r="B6376" s="36" t="str">
        <f t="shared" si="1776"/>
        <v>b</v>
      </c>
      <c r="C6376" s="42">
        <v>6</v>
      </c>
      <c r="D6376" s="42"/>
      <c r="F6376" s="343" t="s">
        <v>685</v>
      </c>
      <c r="G6376" s="54" t="s">
        <v>318</v>
      </c>
      <c r="H6376" s="116"/>
      <c r="I6376" s="105">
        <f t="shared" si="1778"/>
        <v>0</v>
      </c>
      <c r="J6376" s="117"/>
      <c r="K6376" s="117"/>
      <c r="L6376" s="105">
        <f t="shared" si="1777"/>
        <v>0</v>
      </c>
      <c r="M6376" s="117"/>
      <c r="N6376" s="117"/>
      <c r="P6376" s="35" t="s">
        <v>145</v>
      </c>
      <c r="R6376" s="352">
        <f>L6376-[1]გადასახდელები!L6146</f>
        <v>0</v>
      </c>
    </row>
    <row r="6377" spans="2:18" ht="20.25" hidden="1" customHeight="1">
      <c r="B6377" s="36" t="str">
        <f t="shared" si="1776"/>
        <v>b</v>
      </c>
      <c r="C6377" s="42">
        <v>6</v>
      </c>
      <c r="D6377" s="42"/>
      <c r="F6377" s="343" t="s">
        <v>589</v>
      </c>
      <c r="G6377" s="54" t="s">
        <v>319</v>
      </c>
      <c r="H6377" s="116"/>
      <c r="I6377" s="105">
        <f t="shared" si="1778"/>
        <v>0</v>
      </c>
      <c r="J6377" s="117"/>
      <c r="K6377" s="117"/>
      <c r="L6377" s="105">
        <f t="shared" si="1777"/>
        <v>0</v>
      </c>
      <c r="M6377" s="117"/>
      <c r="N6377" s="117"/>
      <c r="P6377" s="35" t="s">
        <v>145</v>
      </c>
      <c r="R6377" s="352">
        <f>L6377-[1]გადასახდელები!L6147</f>
        <v>0</v>
      </c>
    </row>
    <row r="6378" spans="2:18" ht="20.25" hidden="1" customHeight="1">
      <c r="B6378" s="36" t="str">
        <f t="shared" si="1776"/>
        <v>b</v>
      </c>
      <c r="C6378" s="42">
        <v>6</v>
      </c>
      <c r="D6378" s="42"/>
      <c r="F6378" s="343" t="s">
        <v>686</v>
      </c>
      <c r="G6378" s="54" t="s">
        <v>320</v>
      </c>
      <c r="H6378" s="116"/>
      <c r="I6378" s="105">
        <f t="shared" si="1778"/>
        <v>0</v>
      </c>
      <c r="J6378" s="117"/>
      <c r="K6378" s="117"/>
      <c r="L6378" s="105">
        <f t="shared" si="1777"/>
        <v>0</v>
      </c>
      <c r="M6378" s="117"/>
      <c r="N6378" s="117"/>
      <c r="P6378" s="35" t="s">
        <v>145</v>
      </c>
      <c r="R6378" s="352">
        <f>L6378-[1]გადასახდელები!L6148</f>
        <v>0</v>
      </c>
    </row>
    <row r="6379" spans="2:18" ht="30.75" hidden="1" customHeight="1">
      <c r="B6379" s="36" t="str">
        <f t="shared" si="1776"/>
        <v>b</v>
      </c>
      <c r="C6379" s="42">
        <v>6</v>
      </c>
      <c r="D6379" s="42"/>
      <c r="F6379" s="343" t="s">
        <v>687</v>
      </c>
      <c r="G6379" s="54" t="s">
        <v>321</v>
      </c>
      <c r="H6379" s="116"/>
      <c r="I6379" s="105">
        <f t="shared" si="1778"/>
        <v>0</v>
      </c>
      <c r="J6379" s="117"/>
      <c r="K6379" s="117"/>
      <c r="L6379" s="105">
        <f t="shared" si="1777"/>
        <v>0</v>
      </c>
      <c r="M6379" s="117"/>
      <c r="N6379" s="117"/>
      <c r="P6379" s="35" t="s">
        <v>145</v>
      </c>
      <c r="R6379" s="352">
        <f>L6379-[1]გადასახდელები!L6149</f>
        <v>0</v>
      </c>
    </row>
    <row r="6380" spans="2:18" ht="20.25" hidden="1" customHeight="1">
      <c r="B6380" s="36" t="str">
        <f t="shared" si="1776"/>
        <v>b</v>
      </c>
      <c r="C6380" s="42">
        <v>6</v>
      </c>
      <c r="D6380" s="42"/>
      <c r="F6380" s="343" t="s">
        <v>590</v>
      </c>
      <c r="G6380" s="54" t="s">
        <v>322</v>
      </c>
      <c r="H6380" s="116"/>
      <c r="I6380" s="105">
        <f t="shared" si="1778"/>
        <v>0</v>
      </c>
      <c r="J6380" s="117"/>
      <c r="K6380" s="117"/>
      <c r="L6380" s="105">
        <f t="shared" si="1777"/>
        <v>0</v>
      </c>
      <c r="M6380" s="117"/>
      <c r="N6380" s="117"/>
      <c r="P6380" s="35" t="s">
        <v>145</v>
      </c>
      <c r="R6380" s="352">
        <f>L6380-[1]გადასახდელები!L6150</f>
        <v>0</v>
      </c>
    </row>
    <row r="6381" spans="2:18" ht="20.25" hidden="1" customHeight="1">
      <c r="B6381" s="36" t="str">
        <f t="shared" ref="B6381:B6444" si="1779">IF(H6381+I6381+L6381&gt;0,"a","b")</f>
        <v>b</v>
      </c>
      <c r="C6381" s="42">
        <v>6</v>
      </c>
      <c r="D6381" s="42"/>
      <c r="F6381" s="343" t="s">
        <v>688</v>
      </c>
      <c r="G6381" s="54" t="s">
        <v>323</v>
      </c>
      <c r="H6381" s="116"/>
      <c r="I6381" s="105">
        <f t="shared" si="1778"/>
        <v>0</v>
      </c>
      <c r="J6381" s="117"/>
      <c r="K6381" s="117"/>
      <c r="L6381" s="105">
        <f t="shared" si="1777"/>
        <v>0</v>
      </c>
      <c r="M6381" s="117"/>
      <c r="N6381" s="117"/>
      <c r="P6381" s="35" t="s">
        <v>145</v>
      </c>
      <c r="R6381" s="352">
        <f>L6381-[1]გადასახდელები!L6151</f>
        <v>0</v>
      </c>
    </row>
    <row r="6382" spans="2:18" ht="20.25" hidden="1" customHeight="1">
      <c r="B6382" s="36" t="str">
        <f t="shared" si="1779"/>
        <v>b</v>
      </c>
      <c r="C6382" s="42">
        <v>6</v>
      </c>
      <c r="D6382" s="42"/>
      <c r="F6382" s="343" t="s">
        <v>689</v>
      </c>
      <c r="G6382" s="54" t="s">
        <v>324</v>
      </c>
      <c r="H6382" s="116"/>
      <c r="I6382" s="105">
        <f t="shared" si="1778"/>
        <v>0</v>
      </c>
      <c r="J6382" s="117"/>
      <c r="K6382" s="117"/>
      <c r="L6382" s="105">
        <f t="shared" si="1777"/>
        <v>0</v>
      </c>
      <c r="M6382" s="117"/>
      <c r="N6382" s="117"/>
      <c r="P6382" s="35" t="s">
        <v>145</v>
      </c>
      <c r="R6382" s="352">
        <f>L6382-[1]გადასახდელები!L6152</f>
        <v>0</v>
      </c>
    </row>
    <row r="6383" spans="2:18" ht="20.25" hidden="1" customHeight="1">
      <c r="B6383" s="36" t="str">
        <f t="shared" si="1779"/>
        <v>b</v>
      </c>
      <c r="C6383" s="42">
        <v>6</v>
      </c>
      <c r="D6383" s="42"/>
      <c r="F6383" s="343" t="s">
        <v>690</v>
      </c>
      <c r="G6383" s="54" t="s">
        <v>325</v>
      </c>
      <c r="H6383" s="116"/>
      <c r="I6383" s="105">
        <f t="shared" si="1778"/>
        <v>0</v>
      </c>
      <c r="J6383" s="117"/>
      <c r="K6383" s="117"/>
      <c r="L6383" s="105">
        <f t="shared" ref="L6383:L6446" si="1780">M6383+N6383</f>
        <v>0</v>
      </c>
      <c r="M6383" s="117"/>
      <c r="N6383" s="117"/>
      <c r="P6383" s="35" t="s">
        <v>145</v>
      </c>
      <c r="R6383" s="352">
        <f>L6383-[1]გადასახდელები!L6153</f>
        <v>0</v>
      </c>
    </row>
    <row r="6384" spans="2:18" ht="20.25" hidden="1" customHeight="1">
      <c r="B6384" s="36" t="str">
        <f t="shared" si="1779"/>
        <v>b</v>
      </c>
      <c r="C6384" s="42">
        <v>6</v>
      </c>
      <c r="D6384" s="42"/>
      <c r="F6384" s="343" t="s">
        <v>691</v>
      </c>
      <c r="G6384" s="54" t="s">
        <v>326</v>
      </c>
      <c r="H6384" s="116"/>
      <c r="I6384" s="105">
        <f t="shared" si="1778"/>
        <v>0</v>
      </c>
      <c r="J6384" s="117"/>
      <c r="K6384" s="117"/>
      <c r="L6384" s="105">
        <f t="shared" si="1780"/>
        <v>0</v>
      </c>
      <c r="M6384" s="117"/>
      <c r="N6384" s="117"/>
      <c r="P6384" s="35" t="s">
        <v>145</v>
      </c>
      <c r="R6384" s="352">
        <f>L6384-[1]გადასახდელები!L6154</f>
        <v>0</v>
      </c>
    </row>
    <row r="6385" spans="2:18" ht="20.25" hidden="1" customHeight="1">
      <c r="B6385" s="36" t="str">
        <f t="shared" si="1779"/>
        <v>b</v>
      </c>
      <c r="C6385" s="42">
        <v>6</v>
      </c>
      <c r="D6385" s="42"/>
      <c r="F6385" s="343" t="s">
        <v>692</v>
      </c>
      <c r="G6385" s="54" t="s">
        <v>327</v>
      </c>
      <c r="H6385" s="116"/>
      <c r="I6385" s="105">
        <f t="shared" si="1778"/>
        <v>0</v>
      </c>
      <c r="J6385" s="117"/>
      <c r="K6385" s="117"/>
      <c r="L6385" s="105">
        <f t="shared" si="1780"/>
        <v>0</v>
      </c>
      <c r="M6385" s="117"/>
      <c r="N6385" s="117"/>
      <c r="P6385" s="35" t="s">
        <v>145</v>
      </c>
      <c r="R6385" s="352">
        <f>L6385-[1]გადასახდელები!L6155</f>
        <v>0</v>
      </c>
    </row>
    <row r="6386" spans="2:18" ht="20.25" hidden="1" customHeight="1">
      <c r="B6386" s="36" t="str">
        <f t="shared" si="1779"/>
        <v>b</v>
      </c>
      <c r="C6386" s="42">
        <v>6</v>
      </c>
      <c r="D6386" s="42"/>
      <c r="F6386" s="343" t="s">
        <v>693</v>
      </c>
      <c r="G6386" s="54" t="s">
        <v>328</v>
      </c>
      <c r="H6386" s="116"/>
      <c r="I6386" s="105">
        <f t="shared" si="1778"/>
        <v>0</v>
      </c>
      <c r="J6386" s="117"/>
      <c r="K6386" s="117"/>
      <c r="L6386" s="105">
        <f t="shared" si="1780"/>
        <v>0</v>
      </c>
      <c r="M6386" s="117"/>
      <c r="N6386" s="117"/>
      <c r="P6386" s="35" t="s">
        <v>145</v>
      </c>
      <c r="R6386" s="352">
        <f>L6386-[1]გადასახდელები!L6156</f>
        <v>0</v>
      </c>
    </row>
    <row r="6387" spans="2:18" ht="20.25" hidden="1" customHeight="1">
      <c r="B6387" s="36" t="str">
        <f t="shared" si="1779"/>
        <v>b</v>
      </c>
      <c r="C6387" s="42">
        <v>6</v>
      </c>
      <c r="D6387" s="42"/>
      <c r="F6387" s="343" t="s">
        <v>694</v>
      </c>
      <c r="G6387" s="54" t="s">
        <v>329</v>
      </c>
      <c r="H6387" s="116"/>
      <c r="I6387" s="105">
        <f t="shared" si="1778"/>
        <v>0</v>
      </c>
      <c r="J6387" s="117"/>
      <c r="K6387" s="117"/>
      <c r="L6387" s="105">
        <f t="shared" si="1780"/>
        <v>0</v>
      </c>
      <c r="M6387" s="117"/>
      <c r="N6387" s="117"/>
      <c r="P6387" s="35" t="s">
        <v>145</v>
      </c>
      <c r="R6387" s="352">
        <f>L6387-[1]გადასახდელები!L6157</f>
        <v>0</v>
      </c>
    </row>
    <row r="6388" spans="2:18" ht="20.25" hidden="1" customHeight="1">
      <c r="B6388" s="36" t="str">
        <f t="shared" si="1779"/>
        <v>b</v>
      </c>
      <c r="C6388" s="42">
        <v>6</v>
      </c>
      <c r="D6388" s="42"/>
      <c r="F6388" s="343" t="s">
        <v>695</v>
      </c>
      <c r="G6388" s="54" t="s">
        <v>330</v>
      </c>
      <c r="H6388" s="116"/>
      <c r="I6388" s="105">
        <f t="shared" si="1778"/>
        <v>0</v>
      </c>
      <c r="J6388" s="117"/>
      <c r="K6388" s="117"/>
      <c r="L6388" s="105">
        <f t="shared" si="1780"/>
        <v>0</v>
      </c>
      <c r="M6388" s="117"/>
      <c r="N6388" s="117"/>
      <c r="P6388" s="35" t="s">
        <v>145</v>
      </c>
      <c r="R6388" s="352">
        <f>L6388-[1]გადასახდელები!L6158</f>
        <v>0</v>
      </c>
    </row>
    <row r="6389" spans="2:18" ht="20.25" hidden="1" customHeight="1">
      <c r="B6389" s="36" t="str">
        <f t="shared" si="1779"/>
        <v>b</v>
      </c>
      <c r="C6389" s="42">
        <v>6</v>
      </c>
      <c r="D6389" s="42"/>
      <c r="F6389" s="343" t="s">
        <v>696</v>
      </c>
      <c r="G6389" s="54" t="s">
        <v>331</v>
      </c>
      <c r="H6389" s="116"/>
      <c r="I6389" s="105">
        <f t="shared" si="1778"/>
        <v>0</v>
      </c>
      <c r="J6389" s="117"/>
      <c r="K6389" s="117"/>
      <c r="L6389" s="105">
        <f t="shared" si="1780"/>
        <v>0</v>
      </c>
      <c r="M6389" s="117"/>
      <c r="N6389" s="117"/>
      <c r="P6389" s="35" t="s">
        <v>145</v>
      </c>
      <c r="R6389" s="352">
        <f>L6389-[1]გადასახდელები!L6159</f>
        <v>0</v>
      </c>
    </row>
    <row r="6390" spans="2:18" ht="20.25" hidden="1" customHeight="1">
      <c r="B6390" s="36" t="str">
        <f t="shared" si="1779"/>
        <v>b</v>
      </c>
      <c r="C6390" s="42">
        <v>6</v>
      </c>
      <c r="D6390" s="42"/>
      <c r="F6390" s="343" t="s">
        <v>697</v>
      </c>
      <c r="G6390" s="55" t="s">
        <v>332</v>
      </c>
      <c r="H6390" s="116"/>
      <c r="I6390" s="105">
        <f t="shared" si="1778"/>
        <v>0</v>
      </c>
      <c r="J6390" s="117"/>
      <c r="K6390" s="117"/>
      <c r="L6390" s="105">
        <f t="shared" si="1780"/>
        <v>0</v>
      </c>
      <c r="M6390" s="117"/>
      <c r="N6390" s="117"/>
      <c r="P6390" s="35" t="s">
        <v>145</v>
      </c>
      <c r="R6390" s="352">
        <f>L6390-[1]გადასახდელები!L6160</f>
        <v>0</v>
      </c>
    </row>
    <row r="6391" spans="2:18" ht="20.25" hidden="1" customHeight="1">
      <c r="B6391" s="36" t="str">
        <f t="shared" si="1779"/>
        <v>b</v>
      </c>
      <c r="C6391" s="42">
        <v>6</v>
      </c>
      <c r="D6391" s="42"/>
      <c r="F6391" s="343" t="s">
        <v>698</v>
      </c>
      <c r="G6391" s="54" t="s">
        <v>333</v>
      </c>
      <c r="H6391" s="116"/>
      <c r="I6391" s="105">
        <f t="shared" si="1778"/>
        <v>0</v>
      </c>
      <c r="J6391" s="117"/>
      <c r="K6391" s="117"/>
      <c r="L6391" s="105">
        <f t="shared" si="1780"/>
        <v>0</v>
      </c>
      <c r="M6391" s="117"/>
      <c r="N6391" s="117"/>
      <c r="P6391" s="35" t="s">
        <v>145</v>
      </c>
      <c r="R6391" s="352">
        <f>L6391-[1]გადასახდელები!L6161</f>
        <v>0</v>
      </c>
    </row>
    <row r="6392" spans="2:18" ht="30.75" hidden="1" customHeight="1">
      <c r="B6392" s="36" t="str">
        <f t="shared" si="1779"/>
        <v>b</v>
      </c>
      <c r="C6392" s="42">
        <v>6</v>
      </c>
      <c r="D6392" s="42"/>
      <c r="F6392" s="343" t="s">
        <v>591</v>
      </c>
      <c r="G6392" s="54" t="s">
        <v>334</v>
      </c>
      <c r="H6392" s="116"/>
      <c r="I6392" s="105">
        <f t="shared" si="1778"/>
        <v>0</v>
      </c>
      <c r="J6392" s="117"/>
      <c r="K6392" s="117"/>
      <c r="L6392" s="105">
        <f t="shared" si="1780"/>
        <v>0</v>
      </c>
      <c r="M6392" s="117"/>
      <c r="N6392" s="117"/>
      <c r="P6392" s="35" t="s">
        <v>145</v>
      </c>
      <c r="R6392" s="352">
        <f>L6392-[1]გადასახდელები!L6162</f>
        <v>0</v>
      </c>
    </row>
    <row r="6393" spans="2:18" ht="20.25" hidden="1" customHeight="1">
      <c r="B6393" s="36" t="str">
        <f t="shared" si="1779"/>
        <v>b</v>
      </c>
      <c r="C6393" s="42">
        <v>4</v>
      </c>
      <c r="D6393" s="42"/>
      <c r="F6393" s="342" t="s">
        <v>699</v>
      </c>
      <c r="G6393" s="47" t="s">
        <v>335</v>
      </c>
      <c r="H6393" s="93">
        <f>H6394+H6395</f>
        <v>0</v>
      </c>
      <c r="I6393" s="94">
        <f t="shared" si="1778"/>
        <v>0</v>
      </c>
      <c r="J6393" s="93">
        <f>J6394+J6395</f>
        <v>0</v>
      </c>
      <c r="K6393" s="93">
        <f>K6394+K6395</f>
        <v>0</v>
      </c>
      <c r="L6393" s="94">
        <f t="shared" si="1780"/>
        <v>0</v>
      </c>
      <c r="M6393" s="93">
        <f>M6394+M6395</f>
        <v>0</v>
      </c>
      <c r="N6393" s="93">
        <f>N6394+N6395</f>
        <v>0</v>
      </c>
      <c r="O6393" s="82" t="s">
        <v>146</v>
      </c>
      <c r="P6393" s="35" t="s">
        <v>145</v>
      </c>
      <c r="R6393" s="352">
        <f>L6393-[1]გადასახდელები!L6163</f>
        <v>0</v>
      </c>
    </row>
    <row r="6394" spans="2:18" ht="20.25" hidden="1" customHeight="1">
      <c r="B6394" s="36" t="str">
        <f t="shared" si="1779"/>
        <v>b</v>
      </c>
      <c r="C6394" s="42">
        <v>5</v>
      </c>
      <c r="D6394" s="42"/>
      <c r="F6394" s="343" t="s">
        <v>700</v>
      </c>
      <c r="G6394" s="48" t="s">
        <v>336</v>
      </c>
      <c r="H6394" s="101"/>
      <c r="I6394" s="97">
        <f t="shared" si="1778"/>
        <v>0</v>
      </c>
      <c r="J6394" s="102"/>
      <c r="K6394" s="102"/>
      <c r="L6394" s="97">
        <f t="shared" si="1780"/>
        <v>0</v>
      </c>
      <c r="M6394" s="102"/>
      <c r="N6394" s="102"/>
      <c r="O6394" s="115"/>
      <c r="P6394" s="35" t="s">
        <v>145</v>
      </c>
      <c r="R6394" s="352">
        <f>L6394-[1]გადასახდელები!L6164</f>
        <v>0</v>
      </c>
    </row>
    <row r="6395" spans="2:18" ht="20.25" hidden="1" customHeight="1">
      <c r="B6395" s="36" t="str">
        <f t="shared" si="1779"/>
        <v>b</v>
      </c>
      <c r="C6395" s="42">
        <v>5</v>
      </c>
      <c r="D6395" s="42"/>
      <c r="F6395" s="342" t="s">
        <v>701</v>
      </c>
      <c r="G6395" s="48" t="s">
        <v>337</v>
      </c>
      <c r="H6395" s="119">
        <f>H6396+H6397</f>
        <v>0</v>
      </c>
      <c r="I6395" s="105">
        <f t="shared" si="1778"/>
        <v>0</v>
      </c>
      <c r="J6395" s="119">
        <f>J6396+J6397</f>
        <v>0</v>
      </c>
      <c r="K6395" s="119">
        <f>K6396+K6397</f>
        <v>0</v>
      </c>
      <c r="L6395" s="105">
        <f t="shared" si="1780"/>
        <v>0</v>
      </c>
      <c r="M6395" s="119">
        <f>M6396+M6397</f>
        <v>0</v>
      </c>
      <c r="N6395" s="119">
        <f>N6396+N6397</f>
        <v>0</v>
      </c>
      <c r="O6395" s="82" t="s">
        <v>146</v>
      </c>
      <c r="P6395" s="35" t="s">
        <v>145</v>
      </c>
      <c r="R6395" s="352">
        <f>L6395-[1]გადასახდელები!L6165</f>
        <v>0</v>
      </c>
    </row>
    <row r="6396" spans="2:18" ht="20.25" hidden="1" customHeight="1">
      <c r="B6396" s="36" t="str">
        <f t="shared" si="1779"/>
        <v>b</v>
      </c>
      <c r="C6396" s="42">
        <v>6</v>
      </c>
      <c r="D6396" s="42"/>
      <c r="F6396" s="343" t="s">
        <v>702</v>
      </c>
      <c r="G6396" s="54" t="s">
        <v>338</v>
      </c>
      <c r="H6396" s="116"/>
      <c r="I6396" s="105">
        <f t="shared" si="1778"/>
        <v>0</v>
      </c>
      <c r="J6396" s="117"/>
      <c r="K6396" s="117"/>
      <c r="L6396" s="105">
        <f t="shared" si="1780"/>
        <v>0</v>
      </c>
      <c r="M6396" s="117"/>
      <c r="N6396" s="117"/>
      <c r="P6396" s="35" t="s">
        <v>145</v>
      </c>
      <c r="R6396" s="352">
        <f>L6396-[1]გადასახდელები!L6166</f>
        <v>0</v>
      </c>
    </row>
    <row r="6397" spans="2:18" ht="20.25" hidden="1" customHeight="1">
      <c r="B6397" s="36" t="str">
        <f t="shared" si="1779"/>
        <v>b</v>
      </c>
      <c r="C6397" s="42">
        <v>6</v>
      </c>
      <c r="D6397" s="42"/>
      <c r="F6397" s="343" t="s">
        <v>703</v>
      </c>
      <c r="G6397" s="54" t="s">
        <v>339</v>
      </c>
      <c r="H6397" s="116"/>
      <c r="I6397" s="105">
        <f t="shared" si="1778"/>
        <v>0</v>
      </c>
      <c r="J6397" s="117"/>
      <c r="K6397" s="117"/>
      <c r="L6397" s="105">
        <f t="shared" si="1780"/>
        <v>0</v>
      </c>
      <c r="M6397" s="117"/>
      <c r="N6397" s="117"/>
      <c r="P6397" s="35" t="s">
        <v>145</v>
      </c>
      <c r="R6397" s="352">
        <f>L6397-[1]გადასახდელები!L6167</f>
        <v>0</v>
      </c>
    </row>
    <row r="6398" spans="2:18" ht="30.75" hidden="1" customHeight="1">
      <c r="B6398" s="36" t="str">
        <f t="shared" si="1779"/>
        <v>b</v>
      </c>
      <c r="C6398" s="42">
        <v>3</v>
      </c>
      <c r="D6398" s="42"/>
      <c r="F6398" s="342" t="s">
        <v>704</v>
      </c>
      <c r="G6398" s="51" t="s">
        <v>340</v>
      </c>
      <c r="H6398" s="89">
        <f>H6399+H6400</f>
        <v>0</v>
      </c>
      <c r="I6398" s="90">
        <f t="shared" si="1778"/>
        <v>0</v>
      </c>
      <c r="J6398" s="89">
        <f>J6399+J6400</f>
        <v>0</v>
      </c>
      <c r="K6398" s="89">
        <f>K6399+K6400</f>
        <v>0</v>
      </c>
      <c r="L6398" s="90">
        <f t="shared" si="1780"/>
        <v>0</v>
      </c>
      <c r="M6398" s="89">
        <f>M6399+M6400</f>
        <v>0</v>
      </c>
      <c r="N6398" s="89">
        <f>N6399+N6400</f>
        <v>0</v>
      </c>
      <c r="O6398" s="82" t="s">
        <v>146</v>
      </c>
      <c r="P6398" s="35" t="s">
        <v>145</v>
      </c>
      <c r="R6398" s="352">
        <f>L6398-[1]გადასახდელები!L6168</f>
        <v>0</v>
      </c>
    </row>
    <row r="6399" spans="2:18" ht="30.75" hidden="1" customHeight="1">
      <c r="B6399" s="36" t="str">
        <f t="shared" si="1779"/>
        <v>b</v>
      </c>
      <c r="C6399" s="42">
        <v>4</v>
      </c>
      <c r="D6399" s="42"/>
      <c r="F6399" s="343" t="s">
        <v>705</v>
      </c>
      <c r="G6399" s="47" t="s">
        <v>341</v>
      </c>
      <c r="H6399" s="103"/>
      <c r="I6399" s="94">
        <f t="shared" si="1778"/>
        <v>0</v>
      </c>
      <c r="J6399" s="104"/>
      <c r="K6399" s="104"/>
      <c r="L6399" s="94">
        <f t="shared" si="1780"/>
        <v>0</v>
      </c>
      <c r="M6399" s="104"/>
      <c r="N6399" s="104"/>
      <c r="P6399" s="35" t="s">
        <v>145</v>
      </c>
      <c r="R6399" s="352">
        <f>L6399-[1]გადასახდელები!L6169</f>
        <v>0</v>
      </c>
    </row>
    <row r="6400" spans="2:18" ht="30.75" hidden="1" customHeight="1">
      <c r="B6400" s="36" t="str">
        <f t="shared" si="1779"/>
        <v>b</v>
      </c>
      <c r="C6400" s="42">
        <v>4</v>
      </c>
      <c r="D6400" s="42"/>
      <c r="F6400" s="342" t="s">
        <v>706</v>
      </c>
      <c r="G6400" s="47" t="s">
        <v>342</v>
      </c>
      <c r="H6400" s="93">
        <f>H6401+H6402+H6403+H6404</f>
        <v>0</v>
      </c>
      <c r="I6400" s="94">
        <f t="shared" si="1778"/>
        <v>0</v>
      </c>
      <c r="J6400" s="93">
        <f>J6401+J6402+J6403+J6404</f>
        <v>0</v>
      </c>
      <c r="K6400" s="93">
        <f>K6401+K6402+K6403+K6404</f>
        <v>0</v>
      </c>
      <c r="L6400" s="94">
        <f t="shared" si="1780"/>
        <v>0</v>
      </c>
      <c r="M6400" s="93">
        <f>M6401+M6402+M6403+M6404</f>
        <v>0</v>
      </c>
      <c r="N6400" s="93">
        <f>N6401+N6402+N6403+N6404</f>
        <v>0</v>
      </c>
      <c r="O6400" s="82" t="s">
        <v>146</v>
      </c>
      <c r="P6400" s="35" t="s">
        <v>145</v>
      </c>
      <c r="R6400" s="352">
        <f>L6400-[1]გადასახდელები!L6170</f>
        <v>0</v>
      </c>
    </row>
    <row r="6401" spans="2:18" ht="30.75" hidden="1" customHeight="1">
      <c r="B6401" s="36" t="str">
        <f t="shared" si="1779"/>
        <v>b</v>
      </c>
      <c r="C6401" s="42">
        <v>5</v>
      </c>
      <c r="D6401" s="42"/>
      <c r="F6401" s="343" t="s">
        <v>707</v>
      </c>
      <c r="G6401" s="48" t="s">
        <v>343</v>
      </c>
      <c r="H6401" s="101"/>
      <c r="I6401" s="97">
        <f t="shared" si="1778"/>
        <v>0</v>
      </c>
      <c r="J6401" s="102"/>
      <c r="K6401" s="102"/>
      <c r="L6401" s="97">
        <f t="shared" si="1780"/>
        <v>0</v>
      </c>
      <c r="M6401" s="102"/>
      <c r="N6401" s="102"/>
      <c r="P6401" s="35" t="s">
        <v>145</v>
      </c>
      <c r="R6401" s="352">
        <f>L6401-[1]გადასახდელები!L6171</f>
        <v>0</v>
      </c>
    </row>
    <row r="6402" spans="2:18" ht="20.25" hidden="1" customHeight="1">
      <c r="B6402" s="36" t="str">
        <f t="shared" si="1779"/>
        <v>b</v>
      </c>
      <c r="C6402" s="42">
        <v>5</v>
      </c>
      <c r="D6402" s="42"/>
      <c r="F6402" s="343" t="s">
        <v>708</v>
      </c>
      <c r="G6402" s="48" t="s">
        <v>344</v>
      </c>
      <c r="H6402" s="101"/>
      <c r="I6402" s="97">
        <f t="shared" si="1778"/>
        <v>0</v>
      </c>
      <c r="J6402" s="102"/>
      <c r="K6402" s="102"/>
      <c r="L6402" s="97">
        <f t="shared" si="1780"/>
        <v>0</v>
      </c>
      <c r="M6402" s="102"/>
      <c r="N6402" s="102"/>
      <c r="P6402" s="35" t="s">
        <v>145</v>
      </c>
      <c r="R6402" s="352">
        <f>L6402-[1]გადასახდელები!L6172</f>
        <v>0</v>
      </c>
    </row>
    <row r="6403" spans="2:18" ht="20.25" hidden="1" customHeight="1">
      <c r="B6403" s="36" t="str">
        <f t="shared" si="1779"/>
        <v>b</v>
      </c>
      <c r="C6403" s="42">
        <v>5</v>
      </c>
      <c r="D6403" s="42"/>
      <c r="F6403" s="343" t="s">
        <v>709</v>
      </c>
      <c r="G6403" s="48" t="s">
        <v>345</v>
      </c>
      <c r="H6403" s="101"/>
      <c r="I6403" s="97">
        <f t="shared" si="1778"/>
        <v>0</v>
      </c>
      <c r="J6403" s="102"/>
      <c r="K6403" s="102"/>
      <c r="L6403" s="97">
        <f t="shared" si="1780"/>
        <v>0</v>
      </c>
      <c r="M6403" s="102"/>
      <c r="N6403" s="102"/>
      <c r="P6403" s="35" t="s">
        <v>145</v>
      </c>
      <c r="R6403" s="352">
        <f>L6403-[1]გადასახდელები!L6173</f>
        <v>0</v>
      </c>
    </row>
    <row r="6404" spans="2:18" ht="20.25" hidden="1" customHeight="1">
      <c r="B6404" s="36" t="str">
        <f t="shared" si="1779"/>
        <v>b</v>
      </c>
      <c r="C6404" s="42">
        <v>5</v>
      </c>
      <c r="D6404" s="42"/>
      <c r="F6404" s="343" t="s">
        <v>710</v>
      </c>
      <c r="G6404" s="48" t="s">
        <v>214</v>
      </c>
      <c r="H6404" s="101"/>
      <c r="I6404" s="97">
        <f t="shared" si="1778"/>
        <v>0</v>
      </c>
      <c r="J6404" s="102"/>
      <c r="K6404" s="102"/>
      <c r="L6404" s="97">
        <f t="shared" si="1780"/>
        <v>0</v>
      </c>
      <c r="M6404" s="102"/>
      <c r="N6404" s="102"/>
      <c r="P6404" s="35" t="s">
        <v>145</v>
      </c>
      <c r="R6404" s="352">
        <f>L6404-[1]გადასახდელები!L6174</f>
        <v>0</v>
      </c>
    </row>
    <row r="6405" spans="2:18" ht="20.25" hidden="1" customHeight="1">
      <c r="B6405" s="36" t="str">
        <f t="shared" si="1779"/>
        <v>b</v>
      </c>
      <c r="C6405" s="42">
        <v>3</v>
      </c>
      <c r="D6405" s="42"/>
      <c r="F6405" s="343" t="s">
        <v>711</v>
      </c>
      <c r="G6405" s="51" t="s">
        <v>346</v>
      </c>
      <c r="H6405" s="111"/>
      <c r="I6405" s="90">
        <f t="shared" si="1778"/>
        <v>0</v>
      </c>
      <c r="J6405" s="112"/>
      <c r="K6405" s="112"/>
      <c r="L6405" s="90">
        <f t="shared" si="1780"/>
        <v>0</v>
      </c>
      <c r="M6405" s="112"/>
      <c r="N6405" s="112"/>
      <c r="P6405" s="35" t="s">
        <v>145</v>
      </c>
      <c r="R6405" s="352">
        <f>L6405-[1]გადასახდელები!L6175</f>
        <v>0</v>
      </c>
    </row>
    <row r="6406" spans="2:18" ht="20.25" hidden="1" customHeight="1">
      <c r="B6406" s="36" t="str">
        <f t="shared" si="1779"/>
        <v>b</v>
      </c>
      <c r="C6406" s="42">
        <v>3</v>
      </c>
      <c r="D6406" s="42"/>
      <c r="F6406" s="342" t="s">
        <v>712</v>
      </c>
      <c r="G6406" s="51" t="s">
        <v>347</v>
      </c>
      <c r="H6406" s="89">
        <f>H6407+H6408+H6409+H6412</f>
        <v>0</v>
      </c>
      <c r="I6406" s="90">
        <f t="shared" si="1778"/>
        <v>0</v>
      </c>
      <c r="J6406" s="89">
        <f>J6407+J6408+J6409+J6412</f>
        <v>0</v>
      </c>
      <c r="K6406" s="89">
        <f>K6407+K6408+K6409+K6412</f>
        <v>0</v>
      </c>
      <c r="L6406" s="90">
        <f t="shared" si="1780"/>
        <v>0</v>
      </c>
      <c r="M6406" s="89">
        <f>M6407+M6408+M6409+M6412</f>
        <v>0</v>
      </c>
      <c r="N6406" s="89">
        <f>N6407+N6408+N6409+N6412</f>
        <v>0</v>
      </c>
      <c r="O6406" s="82" t="s">
        <v>146</v>
      </c>
      <c r="P6406" s="35" t="s">
        <v>145</v>
      </c>
      <c r="R6406" s="352">
        <f>L6406-[1]გადასახდელები!L6176</f>
        <v>0</v>
      </c>
    </row>
    <row r="6407" spans="2:18" ht="30.75" hidden="1" customHeight="1">
      <c r="B6407" s="36" t="str">
        <f t="shared" si="1779"/>
        <v>b</v>
      </c>
      <c r="C6407" s="42">
        <v>4</v>
      </c>
      <c r="D6407" s="42"/>
      <c r="F6407" s="343" t="s">
        <v>713</v>
      </c>
      <c r="G6407" s="47" t="s">
        <v>348</v>
      </c>
      <c r="H6407" s="103"/>
      <c r="I6407" s="94">
        <f t="shared" si="1778"/>
        <v>0</v>
      </c>
      <c r="J6407" s="104"/>
      <c r="K6407" s="104"/>
      <c r="L6407" s="94">
        <f t="shared" si="1780"/>
        <v>0</v>
      </c>
      <c r="M6407" s="104"/>
      <c r="N6407" s="104"/>
      <c r="O6407" s="115"/>
      <c r="P6407" s="35" t="s">
        <v>145</v>
      </c>
      <c r="R6407" s="352">
        <f>L6407-[1]გადასახდელები!L6177</f>
        <v>0</v>
      </c>
    </row>
    <row r="6408" spans="2:18" ht="20.25" hidden="1" customHeight="1">
      <c r="B6408" s="36" t="str">
        <f t="shared" si="1779"/>
        <v>b</v>
      </c>
      <c r="C6408" s="42">
        <v>4</v>
      </c>
      <c r="D6408" s="42"/>
      <c r="F6408" s="343" t="s">
        <v>714</v>
      </c>
      <c r="G6408" s="47" t="s">
        <v>349</v>
      </c>
      <c r="H6408" s="103"/>
      <c r="I6408" s="94">
        <f t="shared" si="1778"/>
        <v>0</v>
      </c>
      <c r="J6408" s="104"/>
      <c r="K6408" s="104"/>
      <c r="L6408" s="94">
        <f t="shared" si="1780"/>
        <v>0</v>
      </c>
      <c r="M6408" s="104"/>
      <c r="N6408" s="104"/>
      <c r="O6408" s="115"/>
      <c r="P6408" s="35" t="s">
        <v>145</v>
      </c>
      <c r="R6408" s="352">
        <f>L6408-[1]გადასახდელები!L6178</f>
        <v>0</v>
      </c>
    </row>
    <row r="6409" spans="2:18" ht="20.25" hidden="1" customHeight="1">
      <c r="B6409" s="36" t="str">
        <f t="shared" si="1779"/>
        <v>b</v>
      </c>
      <c r="C6409" s="42">
        <v>4</v>
      </c>
      <c r="D6409" s="42"/>
      <c r="F6409" s="342" t="s">
        <v>715</v>
      </c>
      <c r="G6409" s="47" t="s">
        <v>350</v>
      </c>
      <c r="H6409" s="93">
        <f>H6410+H6411</f>
        <v>0</v>
      </c>
      <c r="I6409" s="94">
        <f t="shared" si="1778"/>
        <v>0</v>
      </c>
      <c r="J6409" s="93">
        <f>J6410+J6411</f>
        <v>0</v>
      </c>
      <c r="K6409" s="93">
        <f>K6410+K6411</f>
        <v>0</v>
      </c>
      <c r="L6409" s="94">
        <f t="shared" si="1780"/>
        <v>0</v>
      </c>
      <c r="M6409" s="93">
        <f>M6410+M6411</f>
        <v>0</v>
      </c>
      <c r="N6409" s="93">
        <f>N6410+N6411</f>
        <v>0</v>
      </c>
      <c r="O6409" s="82" t="s">
        <v>146</v>
      </c>
      <c r="P6409" s="35" t="s">
        <v>145</v>
      </c>
      <c r="R6409" s="352">
        <f>L6409-[1]გადასახდელები!L6179</f>
        <v>0</v>
      </c>
    </row>
    <row r="6410" spans="2:18" ht="30.75" hidden="1" customHeight="1">
      <c r="B6410" s="36" t="str">
        <f t="shared" si="1779"/>
        <v>b</v>
      </c>
      <c r="C6410" s="42">
        <v>5</v>
      </c>
      <c r="D6410" s="42"/>
      <c r="F6410" s="343" t="s">
        <v>716</v>
      </c>
      <c r="G6410" s="48" t="s">
        <v>351</v>
      </c>
      <c r="H6410" s="101"/>
      <c r="I6410" s="97">
        <f t="shared" si="1778"/>
        <v>0</v>
      </c>
      <c r="J6410" s="102"/>
      <c r="K6410" s="102"/>
      <c r="L6410" s="97">
        <f t="shared" si="1780"/>
        <v>0</v>
      </c>
      <c r="M6410" s="102"/>
      <c r="N6410" s="102"/>
      <c r="P6410" s="35" t="s">
        <v>145</v>
      </c>
      <c r="R6410" s="352">
        <f>L6410-[1]გადასახდელები!L6180</f>
        <v>0</v>
      </c>
    </row>
    <row r="6411" spans="2:18" ht="20.25" hidden="1" customHeight="1">
      <c r="B6411" s="36" t="str">
        <f t="shared" si="1779"/>
        <v>b</v>
      </c>
      <c r="C6411" s="42">
        <v>5</v>
      </c>
      <c r="D6411" s="42"/>
      <c r="F6411" s="343" t="s">
        <v>717</v>
      </c>
      <c r="G6411" s="48" t="s">
        <v>352</v>
      </c>
      <c r="H6411" s="101"/>
      <c r="I6411" s="97">
        <f t="shared" si="1778"/>
        <v>0</v>
      </c>
      <c r="J6411" s="102"/>
      <c r="K6411" s="102"/>
      <c r="L6411" s="97">
        <f t="shared" si="1780"/>
        <v>0</v>
      </c>
      <c r="M6411" s="102"/>
      <c r="N6411" s="102"/>
      <c r="P6411" s="35" t="s">
        <v>145</v>
      </c>
      <c r="R6411" s="352">
        <f>L6411-[1]გადასახდელები!L6181</f>
        <v>0</v>
      </c>
    </row>
    <row r="6412" spans="2:18" ht="20.25" hidden="1" customHeight="1">
      <c r="B6412" s="36" t="str">
        <f t="shared" si="1779"/>
        <v>b</v>
      </c>
      <c r="C6412" s="42">
        <v>4</v>
      </c>
      <c r="D6412" s="42"/>
      <c r="F6412" s="343" t="s">
        <v>718</v>
      </c>
      <c r="G6412" s="47" t="s">
        <v>353</v>
      </c>
      <c r="H6412" s="103"/>
      <c r="I6412" s="94">
        <f t="shared" si="1778"/>
        <v>0</v>
      </c>
      <c r="J6412" s="104"/>
      <c r="K6412" s="104"/>
      <c r="L6412" s="94">
        <f t="shared" si="1780"/>
        <v>0</v>
      </c>
      <c r="M6412" s="104"/>
      <c r="N6412" s="104"/>
      <c r="P6412" s="35" t="s">
        <v>145</v>
      </c>
      <c r="R6412" s="352">
        <f>L6412-[1]გადასახდელები!L6182</f>
        <v>0</v>
      </c>
    </row>
    <row r="6413" spans="2:18" ht="20.25" hidden="1" customHeight="1">
      <c r="B6413" s="36" t="str">
        <f t="shared" si="1779"/>
        <v>b</v>
      </c>
      <c r="C6413" s="42">
        <v>2</v>
      </c>
      <c r="D6413" s="42"/>
      <c r="F6413" s="30"/>
      <c r="G6413" s="60" t="s">
        <v>354</v>
      </c>
      <c r="H6413" s="86">
        <f>H6414+H6421+H6428</f>
        <v>0</v>
      </c>
      <c r="I6413" s="87">
        <f t="shared" si="1778"/>
        <v>0</v>
      </c>
      <c r="J6413" s="88">
        <f>J6414+J6421+J6428</f>
        <v>0</v>
      </c>
      <c r="K6413" s="88">
        <f>K6414+K6421+K6428</f>
        <v>0</v>
      </c>
      <c r="L6413" s="87">
        <f t="shared" si="1780"/>
        <v>0</v>
      </c>
      <c r="M6413" s="88">
        <f>M6414+M6421+M6428</f>
        <v>0</v>
      </c>
      <c r="N6413" s="88">
        <f>N6414+N6421+N6428</f>
        <v>0</v>
      </c>
      <c r="O6413" s="82" t="s">
        <v>146</v>
      </c>
      <c r="R6413" s="352">
        <f>L6413-[1]გადასახდელები!L6183</f>
        <v>0</v>
      </c>
    </row>
    <row r="6414" spans="2:18" ht="20.25" hidden="1" customHeight="1">
      <c r="B6414" s="36" t="str">
        <f t="shared" si="1779"/>
        <v>b</v>
      </c>
      <c r="C6414" s="42">
        <v>3</v>
      </c>
      <c r="D6414" s="42"/>
      <c r="F6414" s="31"/>
      <c r="G6414" s="51" t="s">
        <v>355</v>
      </c>
      <c r="H6414" s="120">
        <f>SUM(H6415:H6420)</f>
        <v>0</v>
      </c>
      <c r="I6414" s="118">
        <f t="shared" si="1778"/>
        <v>0</v>
      </c>
      <c r="J6414" s="121">
        <f>SUM(J6415:J6420)</f>
        <v>0</v>
      </c>
      <c r="K6414" s="121">
        <f>SUM(K6415:K6420)</f>
        <v>0</v>
      </c>
      <c r="L6414" s="118">
        <f t="shared" si="1780"/>
        <v>0</v>
      </c>
      <c r="M6414" s="121">
        <f>SUM(M6415:M6420)</f>
        <v>0</v>
      </c>
      <c r="N6414" s="121">
        <f>SUM(N6415:N6420)</f>
        <v>0</v>
      </c>
      <c r="O6414" s="82" t="s">
        <v>146</v>
      </c>
      <c r="R6414" s="352">
        <f>L6414-[1]გადასახდელები!L6184</f>
        <v>0</v>
      </c>
    </row>
    <row r="6415" spans="2:18" ht="20.25" hidden="1" customHeight="1">
      <c r="B6415" s="36" t="str">
        <f t="shared" si="1779"/>
        <v>b</v>
      </c>
      <c r="C6415" s="42">
        <v>4</v>
      </c>
      <c r="D6415" s="42"/>
      <c r="F6415" s="31"/>
      <c r="G6415" s="47" t="s">
        <v>356</v>
      </c>
      <c r="H6415" s="103"/>
      <c r="I6415" s="94">
        <f t="shared" si="1778"/>
        <v>0</v>
      </c>
      <c r="J6415" s="104"/>
      <c r="K6415" s="104"/>
      <c r="L6415" s="94">
        <f t="shared" si="1780"/>
        <v>0</v>
      </c>
      <c r="M6415" s="104"/>
      <c r="N6415" s="104"/>
      <c r="R6415" s="352">
        <f>L6415-[1]გადასახდელები!L6185</f>
        <v>0</v>
      </c>
    </row>
    <row r="6416" spans="2:18" ht="20.25" hidden="1" customHeight="1">
      <c r="B6416" s="36" t="str">
        <f t="shared" si="1779"/>
        <v>b</v>
      </c>
      <c r="C6416" s="42">
        <v>4</v>
      </c>
      <c r="D6416" s="42"/>
      <c r="F6416" s="31"/>
      <c r="G6416" s="47" t="s">
        <v>357</v>
      </c>
      <c r="H6416" s="103"/>
      <c r="I6416" s="94">
        <f t="shared" si="1778"/>
        <v>0</v>
      </c>
      <c r="J6416" s="104"/>
      <c r="K6416" s="104"/>
      <c r="L6416" s="94">
        <f t="shared" si="1780"/>
        <v>0</v>
      </c>
      <c r="M6416" s="104"/>
      <c r="N6416" s="104"/>
      <c r="R6416" s="352">
        <f>L6416-[1]გადასახდელები!L6186</f>
        <v>0</v>
      </c>
    </row>
    <row r="6417" spans="2:18" ht="20.25" hidden="1" customHeight="1">
      <c r="B6417" s="36" t="str">
        <f t="shared" si="1779"/>
        <v>b</v>
      </c>
      <c r="C6417" s="42">
        <v>4</v>
      </c>
      <c r="D6417" s="42"/>
      <c r="F6417" s="31"/>
      <c r="G6417" s="47" t="s">
        <v>212</v>
      </c>
      <c r="H6417" s="103"/>
      <c r="I6417" s="94">
        <f t="shared" si="1778"/>
        <v>0</v>
      </c>
      <c r="J6417" s="104"/>
      <c r="K6417" s="104"/>
      <c r="L6417" s="94">
        <f t="shared" si="1780"/>
        <v>0</v>
      </c>
      <c r="M6417" s="104"/>
      <c r="N6417" s="104"/>
      <c r="R6417" s="352">
        <f>L6417-[1]გადასახდელები!L6187</f>
        <v>0</v>
      </c>
    </row>
    <row r="6418" spans="2:18" ht="20.25" hidden="1" customHeight="1">
      <c r="B6418" s="36" t="str">
        <f t="shared" si="1779"/>
        <v>b</v>
      </c>
      <c r="C6418" s="42">
        <v>4</v>
      </c>
      <c r="D6418" s="42"/>
      <c r="F6418" s="31"/>
      <c r="G6418" s="47" t="s">
        <v>358</v>
      </c>
      <c r="H6418" s="103"/>
      <c r="I6418" s="94">
        <f t="shared" si="1778"/>
        <v>0</v>
      </c>
      <c r="J6418" s="104"/>
      <c r="K6418" s="104"/>
      <c r="L6418" s="94">
        <f t="shared" si="1780"/>
        <v>0</v>
      </c>
      <c r="M6418" s="104"/>
      <c r="N6418" s="104"/>
      <c r="R6418" s="352">
        <f>L6418-[1]გადასახდელები!L6188</f>
        <v>0</v>
      </c>
    </row>
    <row r="6419" spans="2:18" ht="20.25" hidden="1" customHeight="1">
      <c r="B6419" s="36" t="str">
        <f t="shared" si="1779"/>
        <v>b</v>
      </c>
      <c r="C6419" s="42">
        <v>4</v>
      </c>
      <c r="D6419" s="42"/>
      <c r="F6419" s="31"/>
      <c r="G6419" s="47" t="s">
        <v>359</v>
      </c>
      <c r="H6419" s="103"/>
      <c r="I6419" s="94">
        <f t="shared" si="1778"/>
        <v>0</v>
      </c>
      <c r="J6419" s="104"/>
      <c r="K6419" s="104"/>
      <c r="L6419" s="94">
        <f t="shared" si="1780"/>
        <v>0</v>
      </c>
      <c r="M6419" s="104"/>
      <c r="N6419" s="104"/>
      <c r="R6419" s="352">
        <f>L6419-[1]გადასახდელები!L6189</f>
        <v>0</v>
      </c>
    </row>
    <row r="6420" spans="2:18" ht="20.25" hidden="1" customHeight="1">
      <c r="B6420" s="36" t="str">
        <f t="shared" si="1779"/>
        <v>b</v>
      </c>
      <c r="C6420" s="42">
        <v>4</v>
      </c>
      <c r="D6420" s="42"/>
      <c r="F6420" s="31"/>
      <c r="G6420" s="47" t="s">
        <v>360</v>
      </c>
      <c r="H6420" s="103"/>
      <c r="I6420" s="94">
        <f t="shared" si="1778"/>
        <v>0</v>
      </c>
      <c r="J6420" s="104"/>
      <c r="K6420" s="104"/>
      <c r="L6420" s="94">
        <f t="shared" si="1780"/>
        <v>0</v>
      </c>
      <c r="M6420" s="104"/>
      <c r="N6420" s="104"/>
      <c r="R6420" s="352">
        <f>L6420-[1]გადასახდელები!L6190</f>
        <v>0</v>
      </c>
    </row>
    <row r="6421" spans="2:18" ht="20.25" hidden="1" customHeight="1">
      <c r="B6421" s="36" t="str">
        <f t="shared" si="1779"/>
        <v>b</v>
      </c>
      <c r="C6421" s="42">
        <v>3</v>
      </c>
      <c r="D6421" s="42"/>
      <c r="F6421" s="31"/>
      <c r="G6421" s="51" t="s">
        <v>211</v>
      </c>
      <c r="H6421" s="120">
        <f>SUM(H6422:H6427)</f>
        <v>0</v>
      </c>
      <c r="I6421" s="118">
        <f t="shared" si="1778"/>
        <v>0</v>
      </c>
      <c r="J6421" s="121">
        <f>SUM(J6422:J6427)</f>
        <v>0</v>
      </c>
      <c r="K6421" s="121">
        <f>SUM(K6422:K6427)</f>
        <v>0</v>
      </c>
      <c r="L6421" s="118">
        <f t="shared" si="1780"/>
        <v>0</v>
      </c>
      <c r="M6421" s="121">
        <f>SUM(M6422:M6427)</f>
        <v>0</v>
      </c>
      <c r="N6421" s="121">
        <f>SUM(N6422:N6427)</f>
        <v>0</v>
      </c>
      <c r="O6421" s="82" t="s">
        <v>146</v>
      </c>
      <c r="R6421" s="352">
        <f>L6421-[1]გადასახდელები!L6191</f>
        <v>0</v>
      </c>
    </row>
    <row r="6422" spans="2:18" ht="20.25" hidden="1" customHeight="1">
      <c r="B6422" s="36" t="str">
        <f t="shared" si="1779"/>
        <v>b</v>
      </c>
      <c r="C6422" s="42">
        <v>4</v>
      </c>
      <c r="D6422" s="42"/>
      <c r="F6422" s="31"/>
      <c r="G6422" s="47" t="s">
        <v>356</v>
      </c>
      <c r="H6422" s="103"/>
      <c r="I6422" s="94">
        <f t="shared" si="1778"/>
        <v>0</v>
      </c>
      <c r="J6422" s="104"/>
      <c r="K6422" s="104"/>
      <c r="L6422" s="94">
        <f t="shared" si="1780"/>
        <v>0</v>
      </c>
      <c r="M6422" s="104"/>
      <c r="N6422" s="104"/>
      <c r="R6422" s="352">
        <f>L6422-[1]გადასახდელები!L6192</f>
        <v>0</v>
      </c>
    </row>
    <row r="6423" spans="2:18" ht="20.25" hidden="1" customHeight="1">
      <c r="B6423" s="36" t="str">
        <f t="shared" si="1779"/>
        <v>b</v>
      </c>
      <c r="C6423" s="42">
        <v>4</v>
      </c>
      <c r="D6423" s="42"/>
      <c r="F6423" s="31"/>
      <c r="G6423" s="47" t="s">
        <v>357</v>
      </c>
      <c r="H6423" s="103"/>
      <c r="I6423" s="94">
        <f t="shared" si="1778"/>
        <v>0</v>
      </c>
      <c r="J6423" s="104"/>
      <c r="K6423" s="104"/>
      <c r="L6423" s="94">
        <f t="shared" si="1780"/>
        <v>0</v>
      </c>
      <c r="M6423" s="104"/>
      <c r="N6423" s="104"/>
      <c r="R6423" s="352">
        <f>L6423-[1]გადასახდელები!L6193</f>
        <v>0</v>
      </c>
    </row>
    <row r="6424" spans="2:18" ht="20.25" hidden="1" customHeight="1">
      <c r="B6424" s="36" t="str">
        <f t="shared" si="1779"/>
        <v>b</v>
      </c>
      <c r="C6424" s="42">
        <v>4</v>
      </c>
      <c r="D6424" s="42"/>
      <c r="F6424" s="31"/>
      <c r="G6424" s="47" t="s">
        <v>212</v>
      </c>
      <c r="H6424" s="103"/>
      <c r="I6424" s="94">
        <f t="shared" si="1778"/>
        <v>0</v>
      </c>
      <c r="J6424" s="104"/>
      <c r="K6424" s="104"/>
      <c r="L6424" s="94">
        <f t="shared" si="1780"/>
        <v>0</v>
      </c>
      <c r="M6424" s="104"/>
      <c r="N6424" s="104"/>
      <c r="R6424" s="352">
        <f>L6424-[1]გადასახდელები!L6194</f>
        <v>0</v>
      </c>
    </row>
    <row r="6425" spans="2:18" ht="20.25" hidden="1" customHeight="1">
      <c r="B6425" s="36" t="str">
        <f t="shared" si="1779"/>
        <v>b</v>
      </c>
      <c r="C6425" s="42">
        <v>4</v>
      </c>
      <c r="D6425" s="42"/>
      <c r="F6425" s="31"/>
      <c r="G6425" s="47" t="s">
        <v>361</v>
      </c>
      <c r="H6425" s="103"/>
      <c r="I6425" s="94">
        <f t="shared" si="1778"/>
        <v>0</v>
      </c>
      <c r="J6425" s="104"/>
      <c r="K6425" s="104"/>
      <c r="L6425" s="94">
        <f t="shared" si="1780"/>
        <v>0</v>
      </c>
      <c r="M6425" s="104"/>
      <c r="N6425" s="104"/>
      <c r="R6425" s="352">
        <f>L6425-[1]გადასახდელები!L6195</f>
        <v>0</v>
      </c>
    </row>
    <row r="6426" spans="2:18" ht="20.25" hidden="1" customHeight="1">
      <c r="B6426" s="36" t="str">
        <f t="shared" si="1779"/>
        <v>b</v>
      </c>
      <c r="C6426" s="42">
        <v>4</v>
      </c>
      <c r="D6426" s="42"/>
      <c r="F6426" s="31"/>
      <c r="G6426" s="47" t="s">
        <v>359</v>
      </c>
      <c r="H6426" s="103"/>
      <c r="I6426" s="94">
        <f t="shared" si="1778"/>
        <v>0</v>
      </c>
      <c r="J6426" s="104"/>
      <c r="K6426" s="104"/>
      <c r="L6426" s="94">
        <f t="shared" si="1780"/>
        <v>0</v>
      </c>
      <c r="M6426" s="104"/>
      <c r="N6426" s="104"/>
      <c r="R6426" s="352">
        <f>L6426-[1]გადასახდელები!L6196</f>
        <v>0</v>
      </c>
    </row>
    <row r="6427" spans="2:18" ht="20.25" hidden="1" customHeight="1">
      <c r="B6427" s="36" t="str">
        <f t="shared" si="1779"/>
        <v>b</v>
      </c>
      <c r="C6427" s="42">
        <v>4</v>
      </c>
      <c r="D6427" s="42"/>
      <c r="F6427" s="31"/>
      <c r="G6427" s="47" t="s">
        <v>360</v>
      </c>
      <c r="H6427" s="103"/>
      <c r="I6427" s="94">
        <f t="shared" si="1778"/>
        <v>0</v>
      </c>
      <c r="J6427" s="104"/>
      <c r="K6427" s="104"/>
      <c r="L6427" s="94">
        <f t="shared" si="1780"/>
        <v>0</v>
      </c>
      <c r="M6427" s="104"/>
      <c r="N6427" s="104"/>
      <c r="R6427" s="352">
        <f>L6427-[1]გადასახდელები!L6197</f>
        <v>0</v>
      </c>
    </row>
    <row r="6428" spans="2:18" ht="20.25" hidden="1" customHeight="1">
      <c r="B6428" s="36" t="str">
        <f t="shared" si="1779"/>
        <v>b</v>
      </c>
      <c r="C6428" s="42">
        <v>3</v>
      </c>
      <c r="D6428" s="42"/>
      <c r="F6428" s="29"/>
      <c r="G6428" s="56" t="s">
        <v>213</v>
      </c>
      <c r="H6428" s="122"/>
      <c r="I6428" s="118">
        <f t="shared" si="1778"/>
        <v>0</v>
      </c>
      <c r="J6428" s="123"/>
      <c r="K6428" s="123"/>
      <c r="L6428" s="118">
        <f t="shared" si="1780"/>
        <v>0</v>
      </c>
      <c r="M6428" s="123"/>
      <c r="N6428" s="123"/>
      <c r="R6428" s="352">
        <f>L6428-[1]გადასახდელები!L6198</f>
        <v>0</v>
      </c>
    </row>
    <row r="6429" spans="2:18" ht="20.25" hidden="1" customHeight="1">
      <c r="B6429" s="36" t="str">
        <f t="shared" si="1779"/>
        <v>b</v>
      </c>
      <c r="C6429" s="42">
        <v>2</v>
      </c>
      <c r="D6429" s="42"/>
      <c r="F6429" s="28"/>
      <c r="G6429" s="60" t="s">
        <v>362</v>
      </c>
      <c r="H6429" s="86">
        <f>H6430+H6438</f>
        <v>0</v>
      </c>
      <c r="I6429" s="87">
        <f t="shared" si="1778"/>
        <v>0</v>
      </c>
      <c r="J6429" s="88">
        <f>J6430+J6438</f>
        <v>0</v>
      </c>
      <c r="K6429" s="88">
        <f>K6430+K6438</f>
        <v>0</v>
      </c>
      <c r="L6429" s="87">
        <f t="shared" si="1780"/>
        <v>0</v>
      </c>
      <c r="M6429" s="88">
        <f>M6430+M6438</f>
        <v>0</v>
      </c>
      <c r="N6429" s="88">
        <f>N6430+N6438</f>
        <v>0</v>
      </c>
      <c r="O6429" s="82" t="s">
        <v>146</v>
      </c>
      <c r="R6429" s="352">
        <f>L6429-[1]გადასახდელები!L6199</f>
        <v>0</v>
      </c>
    </row>
    <row r="6430" spans="2:18" ht="20.25" hidden="1" customHeight="1">
      <c r="B6430" s="36" t="str">
        <f t="shared" si="1779"/>
        <v>b</v>
      </c>
      <c r="C6430" s="42">
        <v>3</v>
      </c>
      <c r="D6430" s="42"/>
      <c r="F6430" s="29"/>
      <c r="G6430" s="51" t="s">
        <v>355</v>
      </c>
      <c r="H6430" s="120">
        <f>SUM(H6431:H6437)</f>
        <v>0</v>
      </c>
      <c r="I6430" s="118">
        <f t="shared" si="1778"/>
        <v>0</v>
      </c>
      <c r="J6430" s="121">
        <f>SUM(J6431:J6437)</f>
        <v>0</v>
      </c>
      <c r="K6430" s="121">
        <f>SUM(K6431:K6437)</f>
        <v>0</v>
      </c>
      <c r="L6430" s="118">
        <f t="shared" si="1780"/>
        <v>0</v>
      </c>
      <c r="M6430" s="121">
        <f>SUM(M6431:M6437)</f>
        <v>0</v>
      </c>
      <c r="N6430" s="121">
        <f>SUM(N6431:N6437)</f>
        <v>0</v>
      </c>
      <c r="O6430" s="82" t="s">
        <v>146</v>
      </c>
      <c r="R6430" s="352">
        <f>L6430-[1]გადასახდელები!L6200</f>
        <v>0</v>
      </c>
    </row>
    <row r="6431" spans="2:18" ht="20.25" hidden="1" customHeight="1">
      <c r="B6431" s="36" t="str">
        <f t="shared" si="1779"/>
        <v>b</v>
      </c>
      <c r="C6431" s="42">
        <v>4</v>
      </c>
      <c r="D6431" s="42"/>
      <c r="F6431" s="29"/>
      <c r="G6431" s="47" t="s">
        <v>363</v>
      </c>
      <c r="H6431" s="103"/>
      <c r="I6431" s="94">
        <f t="shared" si="1778"/>
        <v>0</v>
      </c>
      <c r="J6431" s="104"/>
      <c r="K6431" s="104"/>
      <c r="L6431" s="94">
        <f t="shared" si="1780"/>
        <v>0</v>
      </c>
      <c r="M6431" s="104"/>
      <c r="N6431" s="104"/>
      <c r="R6431" s="352">
        <f>L6431-[1]გადასახდელები!L6201</f>
        <v>0</v>
      </c>
    </row>
    <row r="6432" spans="2:18" ht="20.25" hidden="1" customHeight="1">
      <c r="B6432" s="36" t="str">
        <f t="shared" si="1779"/>
        <v>b</v>
      </c>
      <c r="C6432" s="42">
        <v>4</v>
      </c>
      <c r="D6432" s="42"/>
      <c r="F6432" s="29"/>
      <c r="G6432" s="47" t="s">
        <v>210</v>
      </c>
      <c r="H6432" s="103"/>
      <c r="I6432" s="94">
        <f t="shared" si="1778"/>
        <v>0</v>
      </c>
      <c r="J6432" s="104"/>
      <c r="K6432" s="104"/>
      <c r="L6432" s="94">
        <f t="shared" si="1780"/>
        <v>0</v>
      </c>
      <c r="M6432" s="104"/>
      <c r="N6432" s="104"/>
      <c r="R6432" s="352">
        <f>L6432-[1]გადასახდელები!L6202</f>
        <v>0</v>
      </c>
    </row>
    <row r="6433" spans="2:18" ht="20.25" hidden="1" customHeight="1">
      <c r="B6433" s="36" t="str">
        <f t="shared" si="1779"/>
        <v>b</v>
      </c>
      <c r="C6433" s="42">
        <v>4</v>
      </c>
      <c r="D6433" s="42"/>
      <c r="F6433" s="29"/>
      <c r="G6433" s="47" t="s">
        <v>357</v>
      </c>
      <c r="H6433" s="103"/>
      <c r="I6433" s="94">
        <f t="shared" si="1778"/>
        <v>0</v>
      </c>
      <c r="J6433" s="104"/>
      <c r="K6433" s="104"/>
      <c r="L6433" s="94">
        <f t="shared" si="1780"/>
        <v>0</v>
      </c>
      <c r="M6433" s="104"/>
      <c r="N6433" s="104"/>
      <c r="R6433" s="352">
        <f>L6433-[1]გადასახდელები!L6203</f>
        <v>0</v>
      </c>
    </row>
    <row r="6434" spans="2:18" ht="30.75" hidden="1" customHeight="1">
      <c r="B6434" s="36" t="str">
        <f t="shared" si="1779"/>
        <v>b</v>
      </c>
      <c r="C6434" s="42">
        <v>4</v>
      </c>
      <c r="D6434" s="42"/>
      <c r="F6434" s="29"/>
      <c r="G6434" s="47" t="s">
        <v>364</v>
      </c>
      <c r="H6434" s="103"/>
      <c r="I6434" s="94">
        <f t="shared" si="1778"/>
        <v>0</v>
      </c>
      <c r="J6434" s="104"/>
      <c r="K6434" s="104"/>
      <c r="L6434" s="94">
        <f t="shared" si="1780"/>
        <v>0</v>
      </c>
      <c r="M6434" s="104"/>
      <c r="N6434" s="104"/>
      <c r="R6434" s="352">
        <f>L6434-[1]გადასახდელები!L6204</f>
        <v>0</v>
      </c>
    </row>
    <row r="6435" spans="2:18" ht="20.25" hidden="1" customHeight="1">
      <c r="B6435" s="36" t="str">
        <f t="shared" si="1779"/>
        <v>b</v>
      </c>
      <c r="C6435" s="42">
        <v>4</v>
      </c>
      <c r="D6435" s="42"/>
      <c r="F6435" s="29"/>
      <c r="G6435" s="47" t="s">
        <v>358</v>
      </c>
      <c r="H6435" s="103"/>
      <c r="I6435" s="94">
        <f t="shared" si="1778"/>
        <v>0</v>
      </c>
      <c r="J6435" s="104"/>
      <c r="K6435" s="104"/>
      <c r="L6435" s="94">
        <f t="shared" si="1780"/>
        <v>0</v>
      </c>
      <c r="M6435" s="104"/>
      <c r="N6435" s="104"/>
      <c r="R6435" s="352">
        <f>L6435-[1]გადასახდელები!L6205</f>
        <v>0</v>
      </c>
    </row>
    <row r="6436" spans="2:18" ht="20.25" hidden="1" customHeight="1">
      <c r="B6436" s="36" t="str">
        <f t="shared" si="1779"/>
        <v>b</v>
      </c>
      <c r="C6436" s="42">
        <v>4</v>
      </c>
      <c r="D6436" s="42"/>
      <c r="F6436" s="29"/>
      <c r="G6436" s="47" t="s">
        <v>359</v>
      </c>
      <c r="H6436" s="103"/>
      <c r="I6436" s="94">
        <f t="shared" si="1778"/>
        <v>0</v>
      </c>
      <c r="J6436" s="104"/>
      <c r="K6436" s="104"/>
      <c r="L6436" s="94">
        <f t="shared" si="1780"/>
        <v>0</v>
      </c>
      <c r="M6436" s="104"/>
      <c r="N6436" s="104"/>
      <c r="R6436" s="352">
        <f>L6436-[1]გადასახდელები!L6206</f>
        <v>0</v>
      </c>
    </row>
    <row r="6437" spans="2:18" ht="20.25" hidden="1" customHeight="1">
      <c r="B6437" s="36" t="str">
        <f t="shared" si="1779"/>
        <v>b</v>
      </c>
      <c r="C6437" s="42">
        <v>4</v>
      </c>
      <c r="D6437" s="42"/>
      <c r="F6437" s="29"/>
      <c r="G6437" s="47" t="s">
        <v>365</v>
      </c>
      <c r="H6437" s="122"/>
      <c r="I6437" s="94">
        <f t="shared" si="1778"/>
        <v>0</v>
      </c>
      <c r="J6437" s="123"/>
      <c r="K6437" s="123"/>
      <c r="L6437" s="94">
        <f t="shared" si="1780"/>
        <v>0</v>
      </c>
      <c r="M6437" s="123"/>
      <c r="N6437" s="123"/>
      <c r="R6437" s="352">
        <f>L6437-[1]გადასახდელები!L6207</f>
        <v>0</v>
      </c>
    </row>
    <row r="6438" spans="2:18" ht="20.25" hidden="1" customHeight="1">
      <c r="B6438" s="36" t="str">
        <f t="shared" si="1779"/>
        <v>b</v>
      </c>
      <c r="C6438" s="42">
        <v>3</v>
      </c>
      <c r="D6438" s="42"/>
      <c r="F6438" s="29"/>
      <c r="G6438" s="51" t="s">
        <v>211</v>
      </c>
      <c r="H6438" s="120">
        <f>SUM(H6439:H6445)</f>
        <v>0</v>
      </c>
      <c r="I6438" s="118">
        <f t="shared" si="1778"/>
        <v>0</v>
      </c>
      <c r="J6438" s="121">
        <f>SUM(J6439:J6445)</f>
        <v>0</v>
      </c>
      <c r="K6438" s="121">
        <f>SUM(K6439:K6445)</f>
        <v>0</v>
      </c>
      <c r="L6438" s="118">
        <f t="shared" si="1780"/>
        <v>0</v>
      </c>
      <c r="M6438" s="121">
        <f>SUM(M6439:M6445)</f>
        <v>0</v>
      </c>
      <c r="N6438" s="121">
        <f>SUM(N6439:N6445)</f>
        <v>0</v>
      </c>
      <c r="O6438" s="82" t="s">
        <v>146</v>
      </c>
      <c r="R6438" s="352">
        <f>L6438-[1]გადასახდელები!L6208</f>
        <v>0</v>
      </c>
    </row>
    <row r="6439" spans="2:18" ht="20.25" hidden="1" customHeight="1">
      <c r="B6439" s="36" t="str">
        <f t="shared" si="1779"/>
        <v>b</v>
      </c>
      <c r="C6439" s="42">
        <v>4</v>
      </c>
      <c r="D6439" s="42"/>
      <c r="F6439" s="29"/>
      <c r="G6439" s="47" t="s">
        <v>363</v>
      </c>
      <c r="H6439" s="103"/>
      <c r="I6439" s="94">
        <f t="shared" ref="I6439:I6502" si="1781">J6439+K6439</f>
        <v>0</v>
      </c>
      <c r="J6439" s="104"/>
      <c r="K6439" s="104"/>
      <c r="L6439" s="94">
        <f t="shared" si="1780"/>
        <v>0</v>
      </c>
      <c r="M6439" s="104"/>
      <c r="N6439" s="104"/>
      <c r="R6439" s="352">
        <f>L6439-[1]გადასახდელები!L6209</f>
        <v>0</v>
      </c>
    </row>
    <row r="6440" spans="2:18" ht="20.25" hidden="1" customHeight="1">
      <c r="B6440" s="36" t="str">
        <f t="shared" si="1779"/>
        <v>b</v>
      </c>
      <c r="C6440" s="42">
        <v>4</v>
      </c>
      <c r="D6440" s="42"/>
      <c r="F6440" s="29"/>
      <c r="G6440" s="47" t="s">
        <v>210</v>
      </c>
      <c r="H6440" s="103"/>
      <c r="I6440" s="94">
        <f t="shared" si="1781"/>
        <v>0</v>
      </c>
      <c r="J6440" s="104"/>
      <c r="K6440" s="104"/>
      <c r="L6440" s="94">
        <f t="shared" si="1780"/>
        <v>0</v>
      </c>
      <c r="M6440" s="104"/>
      <c r="N6440" s="104"/>
      <c r="R6440" s="352">
        <f>L6440-[1]გადასახდელები!L6210</f>
        <v>0</v>
      </c>
    </row>
    <row r="6441" spans="2:18" ht="20.25" hidden="1" customHeight="1">
      <c r="B6441" s="36" t="str">
        <f t="shared" si="1779"/>
        <v>b</v>
      </c>
      <c r="C6441" s="42">
        <v>4</v>
      </c>
      <c r="D6441" s="42"/>
      <c r="F6441" s="29"/>
      <c r="G6441" s="47" t="s">
        <v>357</v>
      </c>
      <c r="H6441" s="103"/>
      <c r="I6441" s="94">
        <f t="shared" si="1781"/>
        <v>0</v>
      </c>
      <c r="J6441" s="104"/>
      <c r="K6441" s="104"/>
      <c r="L6441" s="94">
        <f t="shared" si="1780"/>
        <v>0</v>
      </c>
      <c r="M6441" s="104"/>
      <c r="N6441" s="104"/>
      <c r="R6441" s="352">
        <f>L6441-[1]გადასახდელები!L6211</f>
        <v>0</v>
      </c>
    </row>
    <row r="6442" spans="2:18" ht="30.75" hidden="1" customHeight="1">
      <c r="B6442" s="36" t="str">
        <f t="shared" si="1779"/>
        <v>b</v>
      </c>
      <c r="C6442" s="42">
        <v>4</v>
      </c>
      <c r="D6442" s="42"/>
      <c r="F6442" s="29"/>
      <c r="G6442" s="47" t="s">
        <v>364</v>
      </c>
      <c r="H6442" s="103"/>
      <c r="I6442" s="94">
        <f t="shared" si="1781"/>
        <v>0</v>
      </c>
      <c r="J6442" s="104"/>
      <c r="K6442" s="104"/>
      <c r="L6442" s="94">
        <f t="shared" si="1780"/>
        <v>0</v>
      </c>
      <c r="M6442" s="104"/>
      <c r="N6442" s="104"/>
      <c r="R6442" s="352">
        <f>L6442-[1]გადასახდელები!L6212</f>
        <v>0</v>
      </c>
    </row>
    <row r="6443" spans="2:18" ht="20.25" hidden="1" customHeight="1">
      <c r="B6443" s="36" t="str">
        <f t="shared" si="1779"/>
        <v>b</v>
      </c>
      <c r="C6443" s="42">
        <v>4</v>
      </c>
      <c r="D6443" s="42"/>
      <c r="F6443" s="29"/>
      <c r="G6443" s="47" t="s">
        <v>366</v>
      </c>
      <c r="H6443" s="103"/>
      <c r="I6443" s="94">
        <f t="shared" si="1781"/>
        <v>0</v>
      </c>
      <c r="J6443" s="104"/>
      <c r="K6443" s="104"/>
      <c r="L6443" s="94">
        <f t="shared" si="1780"/>
        <v>0</v>
      </c>
      <c r="M6443" s="104"/>
      <c r="N6443" s="104"/>
      <c r="R6443" s="352">
        <f>L6443-[1]გადასახდელები!L6213</f>
        <v>0</v>
      </c>
    </row>
    <row r="6444" spans="2:18" ht="20.25" hidden="1" customHeight="1">
      <c r="B6444" s="36" t="str">
        <f t="shared" si="1779"/>
        <v>b</v>
      </c>
      <c r="C6444" s="42">
        <v>4</v>
      </c>
      <c r="D6444" s="42"/>
      <c r="F6444" s="29"/>
      <c r="G6444" s="47" t="s">
        <v>359</v>
      </c>
      <c r="H6444" s="103"/>
      <c r="I6444" s="94">
        <f t="shared" si="1781"/>
        <v>0</v>
      </c>
      <c r="J6444" s="104"/>
      <c r="K6444" s="104"/>
      <c r="L6444" s="94">
        <f t="shared" si="1780"/>
        <v>0</v>
      </c>
      <c r="M6444" s="104"/>
      <c r="N6444" s="104"/>
      <c r="R6444" s="352">
        <f>L6444-[1]გადასახდელები!L6214</f>
        <v>0</v>
      </c>
    </row>
    <row r="6445" spans="2:18" ht="21" hidden="1" customHeight="1" thickBot="1">
      <c r="B6445" s="36" t="str">
        <f t="shared" ref="B6445:B6508" si="1782">IF(H6445+I6445+L6445&gt;0,"a","b")</f>
        <v>b</v>
      </c>
      <c r="C6445" s="42">
        <v>4</v>
      </c>
      <c r="D6445" s="42"/>
      <c r="F6445" s="29"/>
      <c r="G6445" s="47" t="s">
        <v>365</v>
      </c>
      <c r="H6445" s="103"/>
      <c r="I6445" s="94">
        <f t="shared" si="1781"/>
        <v>0</v>
      </c>
      <c r="J6445" s="104"/>
      <c r="K6445" s="104"/>
      <c r="L6445" s="94">
        <f t="shared" si="1780"/>
        <v>0</v>
      </c>
      <c r="M6445" s="104"/>
      <c r="N6445" s="104"/>
      <c r="R6445" s="352">
        <f>L6445-[1]გადასახდელები!L6215</f>
        <v>0</v>
      </c>
    </row>
    <row r="6446" spans="2:18" ht="63" customHeight="1" thickBot="1">
      <c r="B6446" s="36" t="str">
        <f t="shared" si="1782"/>
        <v>a</v>
      </c>
      <c r="C6446" s="42">
        <v>1</v>
      </c>
      <c r="D6446" s="42"/>
      <c r="E6446" s="24"/>
      <c r="F6446" s="32" t="s">
        <v>112</v>
      </c>
      <c r="G6446" s="326" t="s">
        <v>523</v>
      </c>
      <c r="H6446" s="79">
        <f>H6448+H6580+H6643+H6659</f>
        <v>3196.6</v>
      </c>
      <c r="I6446" s="80">
        <f t="shared" si="1781"/>
        <v>295.75864999999999</v>
      </c>
      <c r="J6446" s="81">
        <f>J6448+J6580+J6643+J6659</f>
        <v>295.75864999999999</v>
      </c>
      <c r="K6446" s="81">
        <f>K6448+K6580+K6643+K6659</f>
        <v>0</v>
      </c>
      <c r="L6446" s="80">
        <f t="shared" si="1780"/>
        <v>236.51100000000002</v>
      </c>
      <c r="M6446" s="81">
        <f>M6448+M6580+M6643+M6659</f>
        <v>236.51100000000002</v>
      </c>
      <c r="N6446" s="81">
        <f>N6448+N6580+N6643+N6659</f>
        <v>0</v>
      </c>
      <c r="O6446" s="82" t="s">
        <v>146</v>
      </c>
      <c r="P6446" s="43">
        <v>1</v>
      </c>
      <c r="R6446" s="352">
        <f>L6446-[1]გადასახდელები!L6216</f>
        <v>233.61100000000002</v>
      </c>
    </row>
    <row r="6447" spans="2:18" ht="21" hidden="1" customHeight="1" thickTop="1">
      <c r="B6447" s="36" t="str">
        <f t="shared" si="1782"/>
        <v>b</v>
      </c>
      <c r="C6447" s="42">
        <v>2</v>
      </c>
      <c r="D6447" s="42"/>
      <c r="F6447" s="26"/>
      <c r="G6447" s="46" t="s">
        <v>162</v>
      </c>
      <c r="H6447" s="83"/>
      <c r="I6447" s="84">
        <f t="shared" si="1781"/>
        <v>0</v>
      </c>
      <c r="J6447" s="85"/>
      <c r="K6447" s="85"/>
      <c r="L6447" s="84">
        <f t="shared" ref="L6447:L6510" si="1783">M6447+N6447</f>
        <v>0</v>
      </c>
      <c r="M6447" s="85"/>
      <c r="N6447" s="85"/>
      <c r="R6447" s="352">
        <f>L6447-[1]გადასახდელები!L6217</f>
        <v>0</v>
      </c>
    </row>
    <row r="6448" spans="2:18" ht="20.25" customHeight="1" thickTop="1">
      <c r="B6448" s="36" t="str">
        <f t="shared" si="1782"/>
        <v>a</v>
      </c>
      <c r="C6448" s="42">
        <v>2</v>
      </c>
      <c r="D6448" s="42"/>
      <c r="E6448" s="24">
        <v>7049</v>
      </c>
      <c r="F6448" s="341" t="s">
        <v>524</v>
      </c>
      <c r="G6448" s="58" t="s">
        <v>163</v>
      </c>
      <c r="H6448" s="86">
        <f>H6449+H6460+H6528+H6536+H6537+H6547+H6557</f>
        <v>3196.6</v>
      </c>
      <c r="I6448" s="87">
        <f t="shared" si="1781"/>
        <v>49.101819999999996</v>
      </c>
      <c r="J6448" s="88">
        <f>J6449+J6460+J6528+J6536+J6537+J6547+J6557+J6527</f>
        <v>49.101819999999996</v>
      </c>
      <c r="K6448" s="88">
        <f>K6449+K6460+K6528+K6536+K6537+K6547+K6557</f>
        <v>0</v>
      </c>
      <c r="L6448" s="87">
        <f t="shared" si="1783"/>
        <v>0</v>
      </c>
      <c r="M6448" s="88">
        <f>M6449+M6460+M6528+M6536+M6537+M6547+M6557+M6527</f>
        <v>0</v>
      </c>
      <c r="N6448" s="88">
        <f>N6449+N6460+N6528+N6536+N6537+N6547+N6557</f>
        <v>0</v>
      </c>
      <c r="O6448" s="82" t="s">
        <v>146</v>
      </c>
      <c r="R6448" s="352">
        <f>L6448-[1]გადასახდელები!L6218</f>
        <v>-2.9</v>
      </c>
    </row>
    <row r="6449" spans="2:18" ht="20.25" hidden="1" customHeight="1">
      <c r="B6449" s="36" t="str">
        <f t="shared" si="1782"/>
        <v>b</v>
      </c>
      <c r="C6449" s="42">
        <v>31</v>
      </c>
      <c r="D6449" s="42"/>
      <c r="F6449" s="341" t="s">
        <v>525</v>
      </c>
      <c r="G6449" s="57" t="s">
        <v>164</v>
      </c>
      <c r="H6449" s="89">
        <f>H6450+H6459</f>
        <v>0</v>
      </c>
      <c r="I6449" s="90">
        <f t="shared" si="1781"/>
        <v>0</v>
      </c>
      <c r="J6449" s="92">
        <f>J6450+J6459</f>
        <v>0</v>
      </c>
      <c r="K6449" s="92">
        <f>K6450+K6459</f>
        <v>0</v>
      </c>
      <c r="L6449" s="90">
        <f t="shared" si="1783"/>
        <v>0</v>
      </c>
      <c r="M6449" s="92">
        <f>M6450+M6459</f>
        <v>0</v>
      </c>
      <c r="N6449" s="92">
        <f>N6450+N6459</f>
        <v>0</v>
      </c>
      <c r="O6449" s="82" t="s">
        <v>146</v>
      </c>
      <c r="R6449" s="352">
        <f>L6449-[1]გადასახდელები!L6219</f>
        <v>0</v>
      </c>
    </row>
    <row r="6450" spans="2:18" ht="20.25" hidden="1" customHeight="1">
      <c r="B6450" s="36" t="str">
        <f t="shared" si="1782"/>
        <v>b</v>
      </c>
      <c r="C6450" s="42">
        <v>4</v>
      </c>
      <c r="D6450" s="42"/>
      <c r="F6450" s="341" t="s">
        <v>526</v>
      </c>
      <c r="G6450" s="47" t="s">
        <v>165</v>
      </c>
      <c r="H6450" s="93">
        <f>H6451+H6458</f>
        <v>0</v>
      </c>
      <c r="I6450" s="94">
        <f t="shared" si="1781"/>
        <v>0</v>
      </c>
      <c r="J6450" s="95">
        <f>J6451+J6458</f>
        <v>0</v>
      </c>
      <c r="K6450" s="95">
        <f>K6451+K6458</f>
        <v>0</v>
      </c>
      <c r="L6450" s="94">
        <f t="shared" si="1783"/>
        <v>0</v>
      </c>
      <c r="M6450" s="95">
        <f>M6451+M6458</f>
        <v>0</v>
      </c>
      <c r="N6450" s="95">
        <f>N6451+N6458</f>
        <v>0</v>
      </c>
      <c r="O6450" s="82" t="s">
        <v>146</v>
      </c>
      <c r="R6450" s="352">
        <f>L6450-[1]გადასახდელები!L6220</f>
        <v>0</v>
      </c>
    </row>
    <row r="6451" spans="2:18" ht="20.25" hidden="1" customHeight="1">
      <c r="B6451" s="36" t="str">
        <f t="shared" si="1782"/>
        <v>b</v>
      </c>
      <c r="C6451" s="42">
        <v>5</v>
      </c>
      <c r="D6451" s="42"/>
      <c r="F6451" s="342" t="s">
        <v>527</v>
      </c>
      <c r="G6451" s="48" t="s">
        <v>166</v>
      </c>
      <c r="H6451" s="96">
        <f>SUM(H6452:H6457)</f>
        <v>0</v>
      </c>
      <c r="I6451" s="97">
        <f t="shared" si="1781"/>
        <v>0</v>
      </c>
      <c r="J6451" s="98">
        <f>SUM(J6452:J6457)</f>
        <v>0</v>
      </c>
      <c r="K6451" s="98">
        <f>SUM(K6452:K6457)</f>
        <v>0</v>
      </c>
      <c r="L6451" s="97">
        <f t="shared" si="1783"/>
        <v>0</v>
      </c>
      <c r="M6451" s="98">
        <f>SUM(M6452:M6457)</f>
        <v>0</v>
      </c>
      <c r="N6451" s="98">
        <f>SUM(N6452:N6457)</f>
        <v>0</v>
      </c>
      <c r="O6451" s="82" t="s">
        <v>146</v>
      </c>
      <c r="R6451" s="352">
        <f>L6451-[1]გადასახდელები!L6221</f>
        <v>0</v>
      </c>
    </row>
    <row r="6452" spans="2:18" ht="20.25" hidden="1" customHeight="1">
      <c r="B6452" s="36" t="str">
        <f t="shared" si="1782"/>
        <v>b</v>
      </c>
      <c r="C6452" s="42">
        <v>6</v>
      </c>
      <c r="D6452" s="42"/>
      <c r="F6452" s="343" t="s">
        <v>528</v>
      </c>
      <c r="G6452" s="45" t="s">
        <v>167</v>
      </c>
      <c r="H6452" s="99"/>
      <c r="I6452" s="91">
        <f t="shared" si="1781"/>
        <v>0</v>
      </c>
      <c r="J6452" s="100"/>
      <c r="K6452" s="100"/>
      <c r="L6452" s="91">
        <f t="shared" si="1783"/>
        <v>0</v>
      </c>
      <c r="M6452" s="100"/>
      <c r="N6452" s="100"/>
      <c r="R6452" s="352">
        <f>L6452-[1]გადასახდელები!L6222</f>
        <v>0</v>
      </c>
    </row>
    <row r="6453" spans="2:18" ht="20.25" hidden="1" customHeight="1">
      <c r="B6453" s="36" t="str">
        <f t="shared" si="1782"/>
        <v>b</v>
      </c>
      <c r="C6453" s="42">
        <v>6</v>
      </c>
      <c r="D6453" s="42"/>
      <c r="F6453" s="343" t="s">
        <v>592</v>
      </c>
      <c r="G6453" s="45" t="s">
        <v>168</v>
      </c>
      <c r="H6453" s="99"/>
      <c r="I6453" s="91">
        <f t="shared" si="1781"/>
        <v>0</v>
      </c>
      <c r="J6453" s="100"/>
      <c r="K6453" s="100"/>
      <c r="L6453" s="91">
        <f t="shared" si="1783"/>
        <v>0</v>
      </c>
      <c r="M6453" s="100"/>
      <c r="N6453" s="100"/>
      <c r="R6453" s="352">
        <f>L6453-[1]გადასახდელები!L6223</f>
        <v>0</v>
      </c>
    </row>
    <row r="6454" spans="2:18" ht="20.25" hidden="1" customHeight="1">
      <c r="B6454" s="36" t="str">
        <f t="shared" si="1782"/>
        <v>b</v>
      </c>
      <c r="C6454" s="42">
        <v>6</v>
      </c>
      <c r="D6454" s="42"/>
      <c r="F6454" s="343" t="s">
        <v>529</v>
      </c>
      <c r="G6454" s="45" t="s">
        <v>169</v>
      </c>
      <c r="H6454" s="99"/>
      <c r="I6454" s="91">
        <f t="shared" si="1781"/>
        <v>0</v>
      </c>
      <c r="J6454" s="100"/>
      <c r="K6454" s="100"/>
      <c r="L6454" s="91">
        <f t="shared" si="1783"/>
        <v>0</v>
      </c>
      <c r="M6454" s="100"/>
      <c r="N6454" s="100"/>
      <c r="R6454" s="352">
        <f>L6454-[1]გადასახდელები!L6224</f>
        <v>0</v>
      </c>
    </row>
    <row r="6455" spans="2:18" ht="20.25" hidden="1" customHeight="1">
      <c r="B6455" s="36" t="str">
        <f t="shared" si="1782"/>
        <v>b</v>
      </c>
      <c r="C6455" s="42">
        <v>6</v>
      </c>
      <c r="D6455" s="42"/>
      <c r="F6455" s="343" t="s">
        <v>593</v>
      </c>
      <c r="G6455" s="45" t="s">
        <v>170</v>
      </c>
      <c r="H6455" s="99"/>
      <c r="I6455" s="91">
        <f t="shared" si="1781"/>
        <v>0</v>
      </c>
      <c r="J6455" s="100"/>
      <c r="K6455" s="100"/>
      <c r="L6455" s="91">
        <f t="shared" si="1783"/>
        <v>0</v>
      </c>
      <c r="M6455" s="100"/>
      <c r="N6455" s="100"/>
      <c r="R6455" s="352">
        <f>L6455-[1]გადასახდელები!L6225</f>
        <v>0</v>
      </c>
    </row>
    <row r="6456" spans="2:18" ht="20.25" hidden="1" customHeight="1">
      <c r="B6456" s="36" t="str">
        <f t="shared" si="1782"/>
        <v>b</v>
      </c>
      <c r="C6456" s="42">
        <v>6</v>
      </c>
      <c r="D6456" s="42"/>
      <c r="F6456" s="343" t="s">
        <v>594</v>
      </c>
      <c r="G6456" s="45" t="s">
        <v>171</v>
      </c>
      <c r="H6456" s="99"/>
      <c r="I6456" s="91">
        <f t="shared" si="1781"/>
        <v>0</v>
      </c>
      <c r="J6456" s="100"/>
      <c r="K6456" s="100"/>
      <c r="L6456" s="91">
        <f t="shared" si="1783"/>
        <v>0</v>
      </c>
      <c r="M6456" s="100"/>
      <c r="N6456" s="100"/>
      <c r="R6456" s="352">
        <f>L6456-[1]გადასახდელები!L6226</f>
        <v>0</v>
      </c>
    </row>
    <row r="6457" spans="2:18" ht="20.25" hidden="1" customHeight="1">
      <c r="B6457" s="36" t="str">
        <f t="shared" si="1782"/>
        <v>b</v>
      </c>
      <c r="C6457" s="42">
        <v>6</v>
      </c>
      <c r="D6457" s="42"/>
      <c r="F6457" s="343" t="s">
        <v>595</v>
      </c>
      <c r="G6457" s="45" t="s">
        <v>172</v>
      </c>
      <c r="H6457" s="99"/>
      <c r="I6457" s="91">
        <f t="shared" si="1781"/>
        <v>0</v>
      </c>
      <c r="J6457" s="100"/>
      <c r="K6457" s="100"/>
      <c r="L6457" s="91">
        <f t="shared" si="1783"/>
        <v>0</v>
      </c>
      <c r="M6457" s="100"/>
      <c r="N6457" s="100"/>
      <c r="R6457" s="352">
        <f>L6457-[1]გადასახდელები!L6227</f>
        <v>0</v>
      </c>
    </row>
    <row r="6458" spans="2:18" ht="20.25" hidden="1" customHeight="1">
      <c r="B6458" s="36" t="str">
        <f t="shared" si="1782"/>
        <v>b</v>
      </c>
      <c r="C6458" s="42">
        <v>5</v>
      </c>
      <c r="D6458" s="42"/>
      <c r="F6458" s="343" t="s">
        <v>596</v>
      </c>
      <c r="G6458" s="48" t="s">
        <v>173</v>
      </c>
      <c r="H6458" s="101"/>
      <c r="I6458" s="97">
        <f t="shared" si="1781"/>
        <v>0</v>
      </c>
      <c r="J6458" s="102"/>
      <c r="K6458" s="102"/>
      <c r="L6458" s="97">
        <f t="shared" si="1783"/>
        <v>0</v>
      </c>
      <c r="M6458" s="102"/>
      <c r="N6458" s="102"/>
      <c r="R6458" s="352">
        <f>L6458-[1]გადასახდელები!L6228</f>
        <v>0</v>
      </c>
    </row>
    <row r="6459" spans="2:18" ht="20.25" hidden="1" customHeight="1">
      <c r="B6459" s="36" t="str">
        <f t="shared" si="1782"/>
        <v>b</v>
      </c>
      <c r="C6459" s="42">
        <v>4</v>
      </c>
      <c r="D6459" s="42"/>
      <c r="F6459" s="343" t="s">
        <v>597</v>
      </c>
      <c r="G6459" s="47" t="s">
        <v>174</v>
      </c>
      <c r="H6459" s="103"/>
      <c r="I6459" s="94">
        <f t="shared" si="1781"/>
        <v>0</v>
      </c>
      <c r="J6459" s="104"/>
      <c r="K6459" s="104"/>
      <c r="L6459" s="94">
        <f t="shared" si="1783"/>
        <v>0</v>
      </c>
      <c r="M6459" s="104"/>
      <c r="N6459" s="104"/>
      <c r="R6459" s="352">
        <f>L6459-[1]გადასახდელები!L6229</f>
        <v>0</v>
      </c>
    </row>
    <row r="6460" spans="2:18" ht="20.25" customHeight="1">
      <c r="B6460" s="36" t="str">
        <f t="shared" si="1782"/>
        <v>a</v>
      </c>
      <c r="C6460" s="42">
        <v>3</v>
      </c>
      <c r="D6460" s="42"/>
      <c r="F6460" s="342" t="s">
        <v>530</v>
      </c>
      <c r="G6460" s="57" t="s">
        <v>175</v>
      </c>
      <c r="H6460" s="89">
        <f>H6461+H6462+H6465+H6501+H6502+H6503+H6504+H6505+H6512+H6513</f>
        <v>3196.6</v>
      </c>
      <c r="I6460" s="90">
        <f t="shared" si="1781"/>
        <v>0</v>
      </c>
      <c r="J6460" s="92">
        <f>J6461+J6462+J6465+J6501+J6502+J6503+J6504+J6505+J6512+J6513</f>
        <v>0</v>
      </c>
      <c r="K6460" s="92">
        <f>K6461+K6462+K6465+K6501+K6502+K6503+K6504+K6505+K6512+K6513</f>
        <v>0</v>
      </c>
      <c r="L6460" s="90">
        <f t="shared" si="1783"/>
        <v>0</v>
      </c>
      <c r="M6460" s="92">
        <f>M6461+M6462+M6465+M6501+M6502+M6503+M6504+M6505+M6512+M6513</f>
        <v>0</v>
      </c>
      <c r="N6460" s="92">
        <f>N6461+N6462+N6465+N6501+N6502+N6503+N6504+N6505+N6512+N6513</f>
        <v>0</v>
      </c>
      <c r="O6460" s="82" t="s">
        <v>146</v>
      </c>
      <c r="R6460" s="352">
        <f>L6460-[1]გადასახდელები!L6230</f>
        <v>0</v>
      </c>
    </row>
    <row r="6461" spans="2:18" ht="20.25" hidden="1" customHeight="1">
      <c r="B6461" s="36" t="str">
        <f t="shared" si="1782"/>
        <v>b</v>
      </c>
      <c r="C6461" s="42">
        <v>4</v>
      </c>
      <c r="D6461" s="42"/>
      <c r="F6461" s="343" t="s">
        <v>531</v>
      </c>
      <c r="G6461" s="47" t="s">
        <v>176</v>
      </c>
      <c r="H6461" s="103"/>
      <c r="I6461" s="94">
        <f t="shared" si="1781"/>
        <v>0</v>
      </c>
      <c r="J6461" s="104"/>
      <c r="K6461" s="104"/>
      <c r="L6461" s="94">
        <f t="shared" si="1783"/>
        <v>0</v>
      </c>
      <c r="M6461" s="104"/>
      <c r="N6461" s="104"/>
      <c r="R6461" s="352">
        <f>L6461-[1]გადასახდელები!L6231</f>
        <v>0</v>
      </c>
    </row>
    <row r="6462" spans="2:18" ht="20.25" hidden="1" customHeight="1">
      <c r="B6462" s="36" t="str">
        <f t="shared" si="1782"/>
        <v>b</v>
      </c>
      <c r="C6462" s="42">
        <v>4</v>
      </c>
      <c r="D6462" s="42"/>
      <c r="F6462" s="342" t="s">
        <v>532</v>
      </c>
      <c r="G6462" s="47" t="s">
        <v>177</v>
      </c>
      <c r="H6462" s="93">
        <f>SUM(H6463:H6464)</f>
        <v>0</v>
      </c>
      <c r="I6462" s="94">
        <f t="shared" si="1781"/>
        <v>0</v>
      </c>
      <c r="J6462" s="95">
        <f>SUM(J6463:J6464)</f>
        <v>0</v>
      </c>
      <c r="K6462" s="95">
        <f>SUM(K6463:K6464)</f>
        <v>0</v>
      </c>
      <c r="L6462" s="94">
        <f t="shared" si="1783"/>
        <v>0</v>
      </c>
      <c r="M6462" s="95">
        <f>SUM(M6463:M6464)</f>
        <v>0</v>
      </c>
      <c r="N6462" s="95">
        <f>SUM(N6463:N6464)</f>
        <v>0</v>
      </c>
      <c r="O6462" s="82" t="s">
        <v>146</v>
      </c>
      <c r="R6462" s="352">
        <f>L6462-[1]გადასახდელები!L6232</f>
        <v>0</v>
      </c>
    </row>
    <row r="6463" spans="2:18" ht="20.25" hidden="1" customHeight="1">
      <c r="B6463" s="36" t="str">
        <f t="shared" si="1782"/>
        <v>b</v>
      </c>
      <c r="C6463" s="42">
        <v>5</v>
      </c>
      <c r="D6463" s="42"/>
      <c r="F6463" s="343" t="s">
        <v>533</v>
      </c>
      <c r="G6463" s="48" t="s">
        <v>178</v>
      </c>
      <c r="H6463" s="101"/>
      <c r="I6463" s="97">
        <f t="shared" si="1781"/>
        <v>0</v>
      </c>
      <c r="J6463" s="102"/>
      <c r="K6463" s="102"/>
      <c r="L6463" s="97">
        <f t="shared" si="1783"/>
        <v>0</v>
      </c>
      <c r="M6463" s="102"/>
      <c r="N6463" s="102"/>
      <c r="R6463" s="352">
        <f>L6463-[1]გადასახდელები!L6233</f>
        <v>0</v>
      </c>
    </row>
    <row r="6464" spans="2:18" ht="20.25" hidden="1" customHeight="1">
      <c r="B6464" s="36" t="str">
        <f t="shared" si="1782"/>
        <v>b</v>
      </c>
      <c r="C6464" s="42">
        <v>5</v>
      </c>
      <c r="D6464" s="42"/>
      <c r="F6464" s="343" t="s">
        <v>598</v>
      </c>
      <c r="G6464" s="48" t="s">
        <v>179</v>
      </c>
      <c r="H6464" s="101"/>
      <c r="I6464" s="97">
        <f t="shared" si="1781"/>
        <v>0</v>
      </c>
      <c r="J6464" s="102"/>
      <c r="K6464" s="102"/>
      <c r="L6464" s="97">
        <f t="shared" si="1783"/>
        <v>0</v>
      </c>
      <c r="M6464" s="102"/>
      <c r="N6464" s="102"/>
      <c r="R6464" s="352">
        <f>L6464-[1]გადასახდელები!L6234</f>
        <v>0</v>
      </c>
    </row>
    <row r="6465" spans="2:18" ht="20.25" hidden="1" customHeight="1">
      <c r="B6465" s="36" t="str">
        <f t="shared" si="1782"/>
        <v>b</v>
      </c>
      <c r="C6465" s="42">
        <v>4</v>
      </c>
      <c r="D6465" s="42"/>
      <c r="F6465" s="342" t="s">
        <v>534</v>
      </c>
      <c r="G6465" s="47" t="s">
        <v>180</v>
      </c>
      <c r="H6465" s="93">
        <f>H6466+H6467+H6468+H6469+H6481+H6485+H6486+H6487+H6488+H6489+H6490+H6491+H6499+H6500</f>
        <v>0</v>
      </c>
      <c r="I6465" s="94">
        <f t="shared" si="1781"/>
        <v>0</v>
      </c>
      <c r="J6465" s="95">
        <f>J6466+J6467+J6468+J6469+J6481+J6485+J6486+J6487+J6488+J6489+J6490+J6491+J6499+J6500</f>
        <v>0</v>
      </c>
      <c r="K6465" s="95">
        <f>K6466+K6467+K6468+K6469+K6481+K6485+K6486+K6487+K6488+K6489+K6490+K6491+K6499+K6500</f>
        <v>0</v>
      </c>
      <c r="L6465" s="94">
        <f t="shared" si="1783"/>
        <v>0</v>
      </c>
      <c r="M6465" s="95">
        <f>M6466+M6467+M6468+M6469+M6481+M6485+M6486+M6487+M6488+M6489+M6490+M6491+M6499+M6500</f>
        <v>0</v>
      </c>
      <c r="N6465" s="95">
        <f>N6466+N6467+N6468+N6469+N6481+N6485+N6486+N6487+N6488+N6489+N6490+N6491+N6499+N6500</f>
        <v>0</v>
      </c>
      <c r="O6465" s="82" t="s">
        <v>146</v>
      </c>
      <c r="R6465" s="352">
        <f>L6465-[1]გადასახდელები!L6235</f>
        <v>0</v>
      </c>
    </row>
    <row r="6466" spans="2:18" ht="42.75" hidden="1" customHeight="1">
      <c r="B6466" s="36" t="str">
        <f t="shared" si="1782"/>
        <v>b</v>
      </c>
      <c r="C6466" s="42">
        <v>5</v>
      </c>
      <c r="D6466" s="42"/>
      <c r="F6466" s="343" t="s">
        <v>535</v>
      </c>
      <c r="G6466" s="48" t="s">
        <v>229</v>
      </c>
      <c r="H6466" s="101"/>
      <c r="I6466" s="97">
        <f t="shared" si="1781"/>
        <v>0</v>
      </c>
      <c r="J6466" s="102"/>
      <c r="K6466" s="102"/>
      <c r="L6466" s="97">
        <f t="shared" si="1783"/>
        <v>0</v>
      </c>
      <c r="M6466" s="102"/>
      <c r="N6466" s="102"/>
      <c r="R6466" s="352">
        <f>L6466-[1]გადასახდელები!L6236</f>
        <v>0</v>
      </c>
    </row>
    <row r="6467" spans="2:18" ht="30.75" hidden="1" customHeight="1">
      <c r="B6467" s="36" t="str">
        <f t="shared" si="1782"/>
        <v>b</v>
      </c>
      <c r="C6467" s="42">
        <v>5</v>
      </c>
      <c r="D6467" s="42"/>
      <c r="F6467" s="343" t="s">
        <v>599</v>
      </c>
      <c r="G6467" s="49" t="s">
        <v>196</v>
      </c>
      <c r="H6467" s="101"/>
      <c r="I6467" s="97">
        <f t="shared" si="1781"/>
        <v>0</v>
      </c>
      <c r="J6467" s="102"/>
      <c r="K6467" s="102"/>
      <c r="L6467" s="97">
        <f t="shared" si="1783"/>
        <v>0</v>
      </c>
      <c r="M6467" s="102"/>
      <c r="N6467" s="102"/>
      <c r="R6467" s="352">
        <f>L6467-[1]გადასახდელები!L6237</f>
        <v>0</v>
      </c>
    </row>
    <row r="6468" spans="2:18" ht="60.75" hidden="1" customHeight="1">
      <c r="B6468" s="36" t="str">
        <f t="shared" si="1782"/>
        <v>b</v>
      </c>
      <c r="C6468" s="42">
        <v>5</v>
      </c>
      <c r="D6468" s="42"/>
      <c r="F6468" s="343" t="s">
        <v>536</v>
      </c>
      <c r="G6468" s="49" t="s">
        <v>230</v>
      </c>
      <c r="H6468" s="101"/>
      <c r="I6468" s="97">
        <f t="shared" si="1781"/>
        <v>0</v>
      </c>
      <c r="J6468" s="102"/>
      <c r="K6468" s="102"/>
      <c r="L6468" s="97">
        <f t="shared" si="1783"/>
        <v>0</v>
      </c>
      <c r="M6468" s="102"/>
      <c r="N6468" s="102"/>
      <c r="R6468" s="352">
        <f>L6468-[1]გადასახდელები!L6238</f>
        <v>0</v>
      </c>
    </row>
    <row r="6469" spans="2:18" ht="30.75" hidden="1" customHeight="1">
      <c r="B6469" s="36" t="str">
        <f t="shared" si="1782"/>
        <v>b</v>
      </c>
      <c r="C6469" s="42">
        <v>5</v>
      </c>
      <c r="D6469" s="42"/>
      <c r="F6469" s="342" t="s">
        <v>537</v>
      </c>
      <c r="G6469" s="48" t="s">
        <v>195</v>
      </c>
      <c r="H6469" s="96">
        <f>SUM(H6470:H6480)</f>
        <v>0</v>
      </c>
      <c r="I6469" s="97">
        <f t="shared" si="1781"/>
        <v>0</v>
      </c>
      <c r="J6469" s="98">
        <f>SUM(J6470:J6480)</f>
        <v>0</v>
      </c>
      <c r="K6469" s="98">
        <f>SUM(K6470:K6480)</f>
        <v>0</v>
      </c>
      <c r="L6469" s="97">
        <f t="shared" si="1783"/>
        <v>0</v>
      </c>
      <c r="M6469" s="98">
        <f>SUM(M6470:M6480)</f>
        <v>0</v>
      </c>
      <c r="N6469" s="98">
        <f>SUM(N6470:N6480)</f>
        <v>0</v>
      </c>
      <c r="O6469" s="82" t="s">
        <v>146</v>
      </c>
      <c r="R6469" s="352">
        <f>L6469-[1]გადასახდელები!L6239</f>
        <v>0</v>
      </c>
    </row>
    <row r="6470" spans="2:18" ht="20.25" hidden="1" customHeight="1">
      <c r="B6470" s="36" t="str">
        <f t="shared" si="1782"/>
        <v>b</v>
      </c>
      <c r="C6470" s="42">
        <v>6</v>
      </c>
      <c r="D6470" s="42"/>
      <c r="F6470" s="343" t="s">
        <v>600</v>
      </c>
      <c r="G6470" s="45" t="s">
        <v>181</v>
      </c>
      <c r="H6470" s="106"/>
      <c r="I6470" s="105">
        <f t="shared" si="1781"/>
        <v>0</v>
      </c>
      <c r="J6470" s="107"/>
      <c r="K6470" s="107"/>
      <c r="L6470" s="105">
        <f t="shared" si="1783"/>
        <v>0</v>
      </c>
      <c r="M6470" s="107"/>
      <c r="N6470" s="107"/>
      <c r="R6470" s="352">
        <f>L6470-[1]გადასახდელები!L6240</f>
        <v>0</v>
      </c>
    </row>
    <row r="6471" spans="2:18" ht="20.25" hidden="1" customHeight="1">
      <c r="B6471" s="36" t="str">
        <f t="shared" si="1782"/>
        <v>b</v>
      </c>
      <c r="C6471" s="42">
        <v>6</v>
      </c>
      <c r="D6471" s="42"/>
      <c r="F6471" s="343" t="s">
        <v>601</v>
      </c>
      <c r="G6471" s="45" t="s">
        <v>182</v>
      </c>
      <c r="H6471" s="106"/>
      <c r="I6471" s="105">
        <f t="shared" si="1781"/>
        <v>0</v>
      </c>
      <c r="J6471" s="107"/>
      <c r="K6471" s="107"/>
      <c r="L6471" s="105">
        <f t="shared" si="1783"/>
        <v>0</v>
      </c>
      <c r="M6471" s="107"/>
      <c r="N6471" s="107"/>
      <c r="R6471" s="352">
        <f>L6471-[1]გადასახდელები!L6241</f>
        <v>0</v>
      </c>
    </row>
    <row r="6472" spans="2:18" ht="20.25" hidden="1" customHeight="1">
      <c r="B6472" s="36" t="str">
        <f t="shared" si="1782"/>
        <v>b</v>
      </c>
      <c r="C6472" s="42">
        <v>6</v>
      </c>
      <c r="D6472" s="42"/>
      <c r="F6472" s="343" t="s">
        <v>602</v>
      </c>
      <c r="G6472" s="45" t="s">
        <v>183</v>
      </c>
      <c r="H6472" s="106"/>
      <c r="I6472" s="105">
        <f t="shared" si="1781"/>
        <v>0</v>
      </c>
      <c r="J6472" s="107"/>
      <c r="K6472" s="107"/>
      <c r="L6472" s="105">
        <f t="shared" si="1783"/>
        <v>0</v>
      </c>
      <c r="M6472" s="107"/>
      <c r="N6472" s="107"/>
      <c r="R6472" s="352">
        <f>L6472-[1]გადასახდელები!L6242</f>
        <v>0</v>
      </c>
    </row>
    <row r="6473" spans="2:18" ht="20.25" hidden="1" customHeight="1">
      <c r="B6473" s="36" t="str">
        <f t="shared" si="1782"/>
        <v>b</v>
      </c>
      <c r="C6473" s="42">
        <v>6</v>
      </c>
      <c r="D6473" s="42"/>
      <c r="F6473" s="343" t="s">
        <v>603</v>
      </c>
      <c r="G6473" s="45" t="s">
        <v>184</v>
      </c>
      <c r="H6473" s="106"/>
      <c r="I6473" s="105">
        <f t="shared" si="1781"/>
        <v>0</v>
      </c>
      <c r="J6473" s="107"/>
      <c r="K6473" s="107"/>
      <c r="L6473" s="105">
        <f t="shared" si="1783"/>
        <v>0</v>
      </c>
      <c r="M6473" s="107"/>
      <c r="N6473" s="107"/>
      <c r="R6473" s="352">
        <f>L6473-[1]გადასახდელები!L6243</f>
        <v>0</v>
      </c>
    </row>
    <row r="6474" spans="2:18" ht="20.25" hidden="1" customHeight="1">
      <c r="B6474" s="36" t="str">
        <f t="shared" si="1782"/>
        <v>b</v>
      </c>
      <c r="C6474" s="42">
        <v>6</v>
      </c>
      <c r="D6474" s="42"/>
      <c r="F6474" s="343" t="s">
        <v>538</v>
      </c>
      <c r="G6474" s="45" t="s">
        <v>185</v>
      </c>
      <c r="H6474" s="106"/>
      <c r="I6474" s="105">
        <f t="shared" si="1781"/>
        <v>0</v>
      </c>
      <c r="J6474" s="107"/>
      <c r="K6474" s="107"/>
      <c r="L6474" s="105">
        <f t="shared" si="1783"/>
        <v>0</v>
      </c>
      <c r="M6474" s="107"/>
      <c r="N6474" s="107"/>
      <c r="R6474" s="352">
        <f>L6474-[1]გადასახდელები!L6244</f>
        <v>0</v>
      </c>
    </row>
    <row r="6475" spans="2:18" ht="20.25" hidden="1" customHeight="1">
      <c r="B6475" s="36" t="str">
        <f t="shared" si="1782"/>
        <v>b</v>
      </c>
      <c r="C6475" s="42">
        <v>6</v>
      </c>
      <c r="D6475" s="42"/>
      <c r="F6475" s="343" t="s">
        <v>604</v>
      </c>
      <c r="G6475" s="45" t="s">
        <v>186</v>
      </c>
      <c r="H6475" s="106"/>
      <c r="I6475" s="105">
        <f t="shared" si="1781"/>
        <v>0</v>
      </c>
      <c r="J6475" s="107"/>
      <c r="K6475" s="107"/>
      <c r="L6475" s="105">
        <f t="shared" si="1783"/>
        <v>0</v>
      </c>
      <c r="M6475" s="107"/>
      <c r="N6475" s="107"/>
      <c r="R6475" s="352">
        <f>L6475-[1]გადასახდელები!L6245</f>
        <v>0</v>
      </c>
    </row>
    <row r="6476" spans="2:18" ht="20.25" hidden="1" customHeight="1">
      <c r="B6476" s="36" t="str">
        <f t="shared" si="1782"/>
        <v>b</v>
      </c>
      <c r="C6476" s="42">
        <v>6</v>
      </c>
      <c r="D6476" s="42"/>
      <c r="F6476" s="343" t="s">
        <v>605</v>
      </c>
      <c r="G6476" s="45" t="s">
        <v>187</v>
      </c>
      <c r="H6476" s="106"/>
      <c r="I6476" s="105">
        <f t="shared" si="1781"/>
        <v>0</v>
      </c>
      <c r="J6476" s="107"/>
      <c r="K6476" s="107"/>
      <c r="L6476" s="105">
        <f t="shared" si="1783"/>
        <v>0</v>
      </c>
      <c r="M6476" s="107"/>
      <c r="N6476" s="107"/>
      <c r="R6476" s="352">
        <f>L6476-[1]გადასახდელები!L6246</f>
        <v>0</v>
      </c>
    </row>
    <row r="6477" spans="2:18" ht="20.25" hidden="1" customHeight="1">
      <c r="B6477" s="36" t="str">
        <f t="shared" si="1782"/>
        <v>b</v>
      </c>
      <c r="C6477" s="42">
        <v>6</v>
      </c>
      <c r="D6477" s="42"/>
      <c r="F6477" s="343" t="s">
        <v>606</v>
      </c>
      <c r="G6477" s="45" t="s">
        <v>188</v>
      </c>
      <c r="H6477" s="106"/>
      <c r="I6477" s="105">
        <f t="shared" si="1781"/>
        <v>0</v>
      </c>
      <c r="J6477" s="107"/>
      <c r="K6477" s="107"/>
      <c r="L6477" s="105">
        <f t="shared" si="1783"/>
        <v>0</v>
      </c>
      <c r="M6477" s="107"/>
      <c r="N6477" s="107"/>
      <c r="R6477" s="352">
        <f>L6477-[1]გადასახდელები!L6247</f>
        <v>0</v>
      </c>
    </row>
    <row r="6478" spans="2:18" ht="20.25" hidden="1" customHeight="1">
      <c r="B6478" s="36" t="str">
        <f t="shared" si="1782"/>
        <v>b</v>
      </c>
      <c r="C6478" s="42">
        <v>6</v>
      </c>
      <c r="D6478" s="42"/>
      <c r="F6478" s="343" t="s">
        <v>607</v>
      </c>
      <c r="G6478" s="45" t="s">
        <v>189</v>
      </c>
      <c r="H6478" s="106"/>
      <c r="I6478" s="105">
        <f t="shared" si="1781"/>
        <v>0</v>
      </c>
      <c r="J6478" s="107"/>
      <c r="K6478" s="107"/>
      <c r="L6478" s="105">
        <f t="shared" si="1783"/>
        <v>0</v>
      </c>
      <c r="M6478" s="107"/>
      <c r="N6478" s="107"/>
      <c r="R6478" s="352">
        <f>L6478-[1]გადასახდელები!L6248</f>
        <v>0</v>
      </c>
    </row>
    <row r="6479" spans="2:18" ht="20.25" hidden="1" customHeight="1">
      <c r="B6479" s="36" t="str">
        <f t="shared" si="1782"/>
        <v>b</v>
      </c>
      <c r="C6479" s="42">
        <v>6</v>
      </c>
      <c r="D6479" s="42"/>
      <c r="F6479" s="343" t="s">
        <v>608</v>
      </c>
      <c r="G6479" s="45" t="s">
        <v>190</v>
      </c>
      <c r="H6479" s="106"/>
      <c r="I6479" s="105">
        <f t="shared" si="1781"/>
        <v>0</v>
      </c>
      <c r="J6479" s="107"/>
      <c r="K6479" s="107"/>
      <c r="L6479" s="105">
        <f t="shared" si="1783"/>
        <v>0</v>
      </c>
      <c r="M6479" s="107"/>
      <c r="N6479" s="107"/>
      <c r="R6479" s="352">
        <f>L6479-[1]გადასახდელები!L6249</f>
        <v>0</v>
      </c>
    </row>
    <row r="6480" spans="2:18" ht="30.75" hidden="1" customHeight="1">
      <c r="B6480" s="36" t="str">
        <f t="shared" si="1782"/>
        <v>b</v>
      </c>
      <c r="C6480" s="42">
        <v>6</v>
      </c>
      <c r="D6480" s="42"/>
      <c r="F6480" s="343" t="s">
        <v>539</v>
      </c>
      <c r="G6480" s="45" t="s">
        <v>231</v>
      </c>
      <c r="H6480" s="106"/>
      <c r="I6480" s="105">
        <f t="shared" si="1781"/>
        <v>0</v>
      </c>
      <c r="J6480" s="107"/>
      <c r="K6480" s="107"/>
      <c r="L6480" s="105">
        <f t="shared" si="1783"/>
        <v>0</v>
      </c>
      <c r="M6480" s="107"/>
      <c r="N6480" s="107"/>
      <c r="R6480" s="352">
        <f>L6480-[1]გადასახდელები!L6250</f>
        <v>0</v>
      </c>
    </row>
    <row r="6481" spans="2:18" ht="20.25" hidden="1" customHeight="1">
      <c r="B6481" s="36" t="str">
        <f t="shared" si="1782"/>
        <v>b</v>
      </c>
      <c r="C6481" s="42">
        <v>5</v>
      </c>
      <c r="D6481" s="42"/>
      <c r="F6481" s="342" t="s">
        <v>609</v>
      </c>
      <c r="G6481" s="48" t="s">
        <v>197</v>
      </c>
      <c r="H6481" s="96">
        <f>SUM(H6482:H6484)</f>
        <v>0</v>
      </c>
      <c r="I6481" s="97">
        <f t="shared" si="1781"/>
        <v>0</v>
      </c>
      <c r="J6481" s="98">
        <f>SUM(J6482:J6484)</f>
        <v>0</v>
      </c>
      <c r="K6481" s="98">
        <f>SUM(K6482:K6484)</f>
        <v>0</v>
      </c>
      <c r="L6481" s="97">
        <f t="shared" si="1783"/>
        <v>0</v>
      </c>
      <c r="M6481" s="98">
        <f>SUM(M6482:M6484)</f>
        <v>0</v>
      </c>
      <c r="N6481" s="98">
        <f>SUM(N6482:N6484)</f>
        <v>0</v>
      </c>
      <c r="O6481" s="82" t="s">
        <v>146</v>
      </c>
      <c r="R6481" s="352">
        <f>L6481-[1]გადასახდელები!L6251</f>
        <v>0</v>
      </c>
    </row>
    <row r="6482" spans="2:18" ht="20.25" hidden="1" customHeight="1">
      <c r="B6482" s="36" t="str">
        <f t="shared" si="1782"/>
        <v>b</v>
      </c>
      <c r="C6482" s="42">
        <v>6</v>
      </c>
      <c r="D6482" s="42"/>
      <c r="F6482" s="343" t="s">
        <v>610</v>
      </c>
      <c r="G6482" s="45" t="s">
        <v>191</v>
      </c>
      <c r="H6482" s="106"/>
      <c r="I6482" s="105">
        <f t="shared" si="1781"/>
        <v>0</v>
      </c>
      <c r="J6482" s="107"/>
      <c r="K6482" s="107"/>
      <c r="L6482" s="105">
        <f t="shared" si="1783"/>
        <v>0</v>
      </c>
      <c r="M6482" s="107"/>
      <c r="N6482" s="107"/>
      <c r="R6482" s="352">
        <f>L6482-[1]გადასახდელები!L6252</f>
        <v>0</v>
      </c>
    </row>
    <row r="6483" spans="2:18" ht="20.25" hidden="1" customHeight="1">
      <c r="B6483" s="36" t="str">
        <f t="shared" si="1782"/>
        <v>b</v>
      </c>
      <c r="C6483" s="42">
        <v>6</v>
      </c>
      <c r="D6483" s="42"/>
      <c r="F6483" s="343" t="s">
        <v>611</v>
      </c>
      <c r="G6483" s="45" t="s">
        <v>192</v>
      </c>
      <c r="H6483" s="106"/>
      <c r="I6483" s="105">
        <f t="shared" si="1781"/>
        <v>0</v>
      </c>
      <c r="J6483" s="107"/>
      <c r="K6483" s="107"/>
      <c r="L6483" s="105">
        <f t="shared" si="1783"/>
        <v>0</v>
      </c>
      <c r="M6483" s="107"/>
      <c r="N6483" s="107"/>
      <c r="R6483" s="352">
        <f>L6483-[1]გადასახდელები!L6253</f>
        <v>0</v>
      </c>
    </row>
    <row r="6484" spans="2:18" ht="30.75" hidden="1" customHeight="1">
      <c r="B6484" s="36" t="str">
        <f t="shared" si="1782"/>
        <v>b</v>
      </c>
      <c r="C6484" s="42">
        <v>6</v>
      </c>
      <c r="D6484" s="42"/>
      <c r="F6484" s="343" t="s">
        <v>612</v>
      </c>
      <c r="G6484" s="45" t="s">
        <v>232</v>
      </c>
      <c r="H6484" s="106"/>
      <c r="I6484" s="105">
        <f t="shared" si="1781"/>
        <v>0</v>
      </c>
      <c r="J6484" s="107"/>
      <c r="K6484" s="107"/>
      <c r="L6484" s="105">
        <f t="shared" si="1783"/>
        <v>0</v>
      </c>
      <c r="M6484" s="107"/>
      <c r="N6484" s="107"/>
      <c r="R6484" s="352">
        <f>L6484-[1]გადასახდელები!L6254</f>
        <v>0</v>
      </c>
    </row>
    <row r="6485" spans="2:18" ht="30.75" hidden="1" customHeight="1">
      <c r="B6485" s="36" t="str">
        <f t="shared" si="1782"/>
        <v>b</v>
      </c>
      <c r="C6485" s="42">
        <v>5</v>
      </c>
      <c r="D6485" s="42"/>
      <c r="F6485" s="343" t="s">
        <v>613</v>
      </c>
      <c r="G6485" s="48" t="s">
        <v>233</v>
      </c>
      <c r="H6485" s="101"/>
      <c r="I6485" s="97">
        <f t="shared" si="1781"/>
        <v>0</v>
      </c>
      <c r="J6485" s="102"/>
      <c r="K6485" s="102"/>
      <c r="L6485" s="97">
        <f t="shared" si="1783"/>
        <v>0</v>
      </c>
      <c r="M6485" s="102"/>
      <c r="N6485" s="102"/>
      <c r="R6485" s="352">
        <f>L6485-[1]გადასახდელები!L6255</f>
        <v>0</v>
      </c>
    </row>
    <row r="6486" spans="2:18" ht="34.5" hidden="1" customHeight="1">
      <c r="B6486" s="36" t="str">
        <f t="shared" si="1782"/>
        <v>b</v>
      </c>
      <c r="C6486" s="42">
        <v>5</v>
      </c>
      <c r="D6486" s="42"/>
      <c r="F6486" s="343" t="s">
        <v>614</v>
      </c>
      <c r="G6486" s="50" t="s">
        <v>367</v>
      </c>
      <c r="H6486" s="101"/>
      <c r="I6486" s="97">
        <f t="shared" si="1781"/>
        <v>0</v>
      </c>
      <c r="J6486" s="102"/>
      <c r="K6486" s="102"/>
      <c r="L6486" s="97">
        <f t="shared" si="1783"/>
        <v>0</v>
      </c>
      <c r="M6486" s="102"/>
      <c r="N6486" s="102"/>
      <c r="R6486" s="352">
        <f>L6486-[1]გადასახდელები!L6256</f>
        <v>0</v>
      </c>
    </row>
    <row r="6487" spans="2:18" ht="34.5" hidden="1" customHeight="1">
      <c r="B6487" s="36" t="str">
        <f t="shared" si="1782"/>
        <v>b</v>
      </c>
      <c r="C6487" s="42">
        <v>5</v>
      </c>
      <c r="D6487" s="42"/>
      <c r="F6487" s="343" t="s">
        <v>540</v>
      </c>
      <c r="G6487" s="48" t="s">
        <v>234</v>
      </c>
      <c r="H6487" s="101"/>
      <c r="I6487" s="97">
        <f t="shared" si="1781"/>
        <v>0</v>
      </c>
      <c r="J6487" s="102"/>
      <c r="K6487" s="102"/>
      <c r="L6487" s="97">
        <f t="shared" si="1783"/>
        <v>0</v>
      </c>
      <c r="M6487" s="102"/>
      <c r="N6487" s="102"/>
      <c r="R6487" s="352">
        <f>L6487-[1]გადასახდელები!L6257</f>
        <v>0</v>
      </c>
    </row>
    <row r="6488" spans="2:18" ht="50.25" hidden="1" customHeight="1">
      <c r="B6488" s="36" t="str">
        <f t="shared" si="1782"/>
        <v>b</v>
      </c>
      <c r="C6488" s="42">
        <v>5</v>
      </c>
      <c r="D6488" s="42"/>
      <c r="F6488" s="343" t="s">
        <v>541</v>
      </c>
      <c r="G6488" s="48" t="s">
        <v>235</v>
      </c>
      <c r="H6488" s="101"/>
      <c r="I6488" s="97">
        <f t="shared" si="1781"/>
        <v>0</v>
      </c>
      <c r="J6488" s="102"/>
      <c r="K6488" s="102"/>
      <c r="L6488" s="97">
        <f t="shared" si="1783"/>
        <v>0</v>
      </c>
      <c r="M6488" s="102"/>
      <c r="N6488" s="102"/>
      <c r="R6488" s="352">
        <f>L6488-[1]გადასახდელები!L6258</f>
        <v>0</v>
      </c>
    </row>
    <row r="6489" spans="2:18" ht="20.25" hidden="1" customHeight="1">
      <c r="B6489" s="36" t="str">
        <f t="shared" si="1782"/>
        <v>b</v>
      </c>
      <c r="C6489" s="42">
        <v>5</v>
      </c>
      <c r="D6489" s="42"/>
      <c r="F6489" s="343" t="s">
        <v>542</v>
      </c>
      <c r="G6489" s="48" t="s">
        <v>236</v>
      </c>
      <c r="H6489" s="101"/>
      <c r="I6489" s="97">
        <f t="shared" si="1781"/>
        <v>0</v>
      </c>
      <c r="J6489" s="102"/>
      <c r="K6489" s="102"/>
      <c r="L6489" s="97">
        <f t="shared" si="1783"/>
        <v>0</v>
      </c>
      <c r="M6489" s="102"/>
      <c r="N6489" s="102"/>
      <c r="R6489" s="352">
        <f>L6489-[1]გადასახდელები!L6259</f>
        <v>0</v>
      </c>
    </row>
    <row r="6490" spans="2:18" ht="20.25" hidden="1" customHeight="1">
      <c r="B6490" s="36" t="str">
        <f t="shared" si="1782"/>
        <v>b</v>
      </c>
      <c r="C6490" s="42">
        <v>5</v>
      </c>
      <c r="D6490" s="42"/>
      <c r="F6490" s="343" t="s">
        <v>543</v>
      </c>
      <c r="G6490" s="48" t="s">
        <v>237</v>
      </c>
      <c r="H6490" s="101"/>
      <c r="I6490" s="97">
        <f t="shared" si="1781"/>
        <v>0</v>
      </c>
      <c r="J6490" s="102"/>
      <c r="K6490" s="102"/>
      <c r="L6490" s="97">
        <f t="shared" si="1783"/>
        <v>0</v>
      </c>
      <c r="M6490" s="102"/>
      <c r="N6490" s="102"/>
      <c r="R6490" s="352">
        <f>L6490-[1]გადასახდელები!L6260</f>
        <v>0</v>
      </c>
    </row>
    <row r="6491" spans="2:18" ht="20.25" hidden="1" customHeight="1">
      <c r="B6491" s="36" t="str">
        <f t="shared" si="1782"/>
        <v>b</v>
      </c>
      <c r="C6491" s="42">
        <v>5</v>
      </c>
      <c r="D6491" s="42"/>
      <c r="F6491" s="342" t="s">
        <v>544</v>
      </c>
      <c r="G6491" s="48" t="s">
        <v>238</v>
      </c>
      <c r="H6491" s="96">
        <f>SUM(H6492:H6498)</f>
        <v>0</v>
      </c>
      <c r="I6491" s="97">
        <f t="shared" si="1781"/>
        <v>0</v>
      </c>
      <c r="J6491" s="98">
        <f>SUM(J6492:J6498)</f>
        <v>0</v>
      </c>
      <c r="K6491" s="98">
        <f>SUM(K6492:K6498)</f>
        <v>0</v>
      </c>
      <c r="L6491" s="97">
        <f t="shared" si="1783"/>
        <v>0</v>
      </c>
      <c r="M6491" s="98">
        <f>SUM(M6492:M6498)</f>
        <v>0</v>
      </c>
      <c r="N6491" s="98">
        <f>SUM(N6492:N6498)</f>
        <v>0</v>
      </c>
      <c r="O6491" s="82" t="s">
        <v>146</v>
      </c>
      <c r="R6491" s="352">
        <f>L6491-[1]გადასახდელები!L6261</f>
        <v>0</v>
      </c>
    </row>
    <row r="6492" spans="2:18" ht="23.25" hidden="1" customHeight="1">
      <c r="B6492" s="36" t="str">
        <f t="shared" si="1782"/>
        <v>b</v>
      </c>
      <c r="C6492" s="42">
        <v>6</v>
      </c>
      <c r="D6492" s="42"/>
      <c r="F6492" s="343" t="s">
        <v>545</v>
      </c>
      <c r="G6492" s="45" t="s">
        <v>198</v>
      </c>
      <c r="H6492" s="106"/>
      <c r="I6492" s="105">
        <f t="shared" si="1781"/>
        <v>0</v>
      </c>
      <c r="J6492" s="107"/>
      <c r="K6492" s="107"/>
      <c r="L6492" s="105">
        <f t="shared" si="1783"/>
        <v>0</v>
      </c>
      <c r="M6492" s="107"/>
      <c r="N6492" s="107"/>
      <c r="R6492" s="352">
        <f>L6492-[1]გადასახდელები!L6262</f>
        <v>0</v>
      </c>
    </row>
    <row r="6493" spans="2:18" ht="20.25" hidden="1" customHeight="1">
      <c r="B6493" s="36" t="str">
        <f t="shared" si="1782"/>
        <v>b</v>
      </c>
      <c r="C6493" s="42">
        <v>6</v>
      </c>
      <c r="D6493" s="42"/>
      <c r="F6493" s="343" t="s">
        <v>546</v>
      </c>
      <c r="G6493" s="45" t="s">
        <v>199</v>
      </c>
      <c r="H6493" s="106"/>
      <c r="I6493" s="105">
        <f t="shared" si="1781"/>
        <v>0</v>
      </c>
      <c r="J6493" s="107"/>
      <c r="K6493" s="107"/>
      <c r="L6493" s="105">
        <f t="shared" si="1783"/>
        <v>0</v>
      </c>
      <c r="M6493" s="107"/>
      <c r="N6493" s="107"/>
      <c r="R6493" s="352">
        <f>L6493-[1]გადასახდელები!L6263</f>
        <v>0</v>
      </c>
    </row>
    <row r="6494" spans="2:18" ht="23.25" hidden="1" customHeight="1">
      <c r="B6494" s="36" t="str">
        <f t="shared" si="1782"/>
        <v>b</v>
      </c>
      <c r="C6494" s="42">
        <v>6</v>
      </c>
      <c r="D6494" s="42"/>
      <c r="F6494" s="343" t="s">
        <v>547</v>
      </c>
      <c r="G6494" s="45" t="s">
        <v>200</v>
      </c>
      <c r="H6494" s="106"/>
      <c r="I6494" s="105">
        <f t="shared" si="1781"/>
        <v>0</v>
      </c>
      <c r="J6494" s="107"/>
      <c r="K6494" s="107"/>
      <c r="L6494" s="105">
        <f t="shared" si="1783"/>
        <v>0</v>
      </c>
      <c r="M6494" s="107"/>
      <c r="N6494" s="107"/>
      <c r="R6494" s="352">
        <f>L6494-[1]გადასახდელები!L6264</f>
        <v>0</v>
      </c>
    </row>
    <row r="6495" spans="2:18" ht="31.5" hidden="1" customHeight="1">
      <c r="B6495" s="36" t="str">
        <f t="shared" si="1782"/>
        <v>b</v>
      </c>
      <c r="C6495" s="42">
        <v>6</v>
      </c>
      <c r="D6495" s="42"/>
      <c r="F6495" s="343" t="s">
        <v>615</v>
      </c>
      <c r="G6495" s="45" t="s">
        <v>201</v>
      </c>
      <c r="H6495" s="106"/>
      <c r="I6495" s="105">
        <f t="shared" si="1781"/>
        <v>0</v>
      </c>
      <c r="J6495" s="107"/>
      <c r="K6495" s="107"/>
      <c r="L6495" s="105">
        <f t="shared" si="1783"/>
        <v>0</v>
      </c>
      <c r="M6495" s="107"/>
      <c r="N6495" s="107"/>
      <c r="R6495" s="352">
        <f>L6495-[1]გადასახდელები!L6265</f>
        <v>0</v>
      </c>
    </row>
    <row r="6496" spans="2:18" ht="33.75" hidden="1" customHeight="1">
      <c r="B6496" s="36" t="str">
        <f t="shared" si="1782"/>
        <v>b</v>
      </c>
      <c r="C6496" s="42">
        <v>6</v>
      </c>
      <c r="D6496" s="42"/>
      <c r="F6496" s="343" t="s">
        <v>548</v>
      </c>
      <c r="G6496" s="45" t="s">
        <v>239</v>
      </c>
      <c r="H6496" s="106"/>
      <c r="I6496" s="105">
        <f t="shared" si="1781"/>
        <v>0</v>
      </c>
      <c r="J6496" s="107"/>
      <c r="K6496" s="107"/>
      <c r="L6496" s="105">
        <f t="shared" si="1783"/>
        <v>0</v>
      </c>
      <c r="M6496" s="107"/>
      <c r="N6496" s="107"/>
      <c r="R6496" s="352">
        <f>L6496-[1]გადასახდელები!L6266</f>
        <v>0</v>
      </c>
    </row>
    <row r="6497" spans="2:18" ht="34.5" hidden="1" customHeight="1">
      <c r="B6497" s="36" t="str">
        <f t="shared" si="1782"/>
        <v>b</v>
      </c>
      <c r="C6497" s="42">
        <v>6</v>
      </c>
      <c r="D6497" s="42"/>
      <c r="F6497" s="343" t="s">
        <v>616</v>
      </c>
      <c r="G6497" s="45" t="s">
        <v>240</v>
      </c>
      <c r="H6497" s="106"/>
      <c r="I6497" s="105">
        <f t="shared" si="1781"/>
        <v>0</v>
      </c>
      <c r="J6497" s="107"/>
      <c r="K6497" s="107"/>
      <c r="L6497" s="105">
        <f t="shared" si="1783"/>
        <v>0</v>
      </c>
      <c r="M6497" s="107"/>
      <c r="N6497" s="107"/>
      <c r="R6497" s="352">
        <f>L6497-[1]გადასახდელები!L6267</f>
        <v>0</v>
      </c>
    </row>
    <row r="6498" spans="2:18" ht="33.75" hidden="1" customHeight="1">
      <c r="B6498" s="36" t="str">
        <f t="shared" si="1782"/>
        <v>b</v>
      </c>
      <c r="C6498" s="42">
        <v>6</v>
      </c>
      <c r="D6498" s="42"/>
      <c r="F6498" s="343" t="s">
        <v>617</v>
      </c>
      <c r="G6498" s="45" t="s">
        <v>241</v>
      </c>
      <c r="H6498" s="106"/>
      <c r="I6498" s="105">
        <f t="shared" si="1781"/>
        <v>0</v>
      </c>
      <c r="J6498" s="107"/>
      <c r="K6498" s="107"/>
      <c r="L6498" s="105">
        <f t="shared" si="1783"/>
        <v>0</v>
      </c>
      <c r="M6498" s="107"/>
      <c r="N6498" s="107"/>
      <c r="R6498" s="352">
        <f>L6498-[1]გადასახდელები!L6268</f>
        <v>0</v>
      </c>
    </row>
    <row r="6499" spans="2:18" ht="34.5" hidden="1" customHeight="1">
      <c r="B6499" s="36" t="str">
        <f t="shared" si="1782"/>
        <v>b</v>
      </c>
      <c r="C6499" s="42">
        <v>5</v>
      </c>
      <c r="D6499" s="42"/>
      <c r="F6499" s="343" t="s">
        <v>618</v>
      </c>
      <c r="G6499" s="48" t="s">
        <v>242</v>
      </c>
      <c r="H6499" s="109"/>
      <c r="I6499" s="97">
        <f t="shared" si="1781"/>
        <v>0</v>
      </c>
      <c r="J6499" s="110"/>
      <c r="K6499" s="110"/>
      <c r="L6499" s="97">
        <f t="shared" si="1783"/>
        <v>0</v>
      </c>
      <c r="M6499" s="110"/>
      <c r="N6499" s="110"/>
      <c r="R6499" s="352">
        <f>L6499-[1]გადასახდელები!L6269</f>
        <v>0</v>
      </c>
    </row>
    <row r="6500" spans="2:18" ht="24.75" hidden="1" customHeight="1">
      <c r="B6500" s="36" t="str">
        <f t="shared" si="1782"/>
        <v>b</v>
      </c>
      <c r="C6500" s="42">
        <v>5</v>
      </c>
      <c r="D6500" s="42"/>
      <c r="F6500" s="343" t="s">
        <v>549</v>
      </c>
      <c r="G6500" s="48" t="s">
        <v>243</v>
      </c>
      <c r="H6500" s="109"/>
      <c r="I6500" s="97">
        <f t="shared" si="1781"/>
        <v>0</v>
      </c>
      <c r="J6500" s="110"/>
      <c r="K6500" s="110"/>
      <c r="L6500" s="97">
        <f t="shared" si="1783"/>
        <v>0</v>
      </c>
      <c r="M6500" s="110"/>
      <c r="N6500" s="110"/>
      <c r="R6500" s="352">
        <f>L6500-[1]გადასახდელები!L6270</f>
        <v>0</v>
      </c>
    </row>
    <row r="6501" spans="2:18" ht="27.75" hidden="1" customHeight="1">
      <c r="B6501" s="36" t="str">
        <f t="shared" si="1782"/>
        <v>b</v>
      </c>
      <c r="C6501" s="42">
        <v>4</v>
      </c>
      <c r="D6501" s="42"/>
      <c r="F6501" s="343" t="s">
        <v>550</v>
      </c>
      <c r="G6501" s="47" t="s">
        <v>244</v>
      </c>
      <c r="H6501" s="103"/>
      <c r="I6501" s="108">
        <f t="shared" si="1781"/>
        <v>0</v>
      </c>
      <c r="J6501" s="104"/>
      <c r="K6501" s="104"/>
      <c r="L6501" s="108">
        <f t="shared" si="1783"/>
        <v>0</v>
      </c>
      <c r="M6501" s="104"/>
      <c r="N6501" s="104"/>
      <c r="R6501" s="352">
        <f>L6501-[1]გადასახდელები!L6271</f>
        <v>0</v>
      </c>
    </row>
    <row r="6502" spans="2:18" ht="23.25" hidden="1" customHeight="1">
      <c r="B6502" s="36" t="str">
        <f t="shared" si="1782"/>
        <v>b</v>
      </c>
      <c r="C6502" s="42">
        <v>4</v>
      </c>
      <c r="D6502" s="42"/>
      <c r="F6502" s="343" t="s">
        <v>619</v>
      </c>
      <c r="G6502" s="47" t="s">
        <v>245</v>
      </c>
      <c r="H6502" s="103"/>
      <c r="I6502" s="108">
        <f t="shared" si="1781"/>
        <v>0</v>
      </c>
      <c r="J6502" s="104"/>
      <c r="K6502" s="104"/>
      <c r="L6502" s="108">
        <f t="shared" si="1783"/>
        <v>0</v>
      </c>
      <c r="M6502" s="104"/>
      <c r="N6502" s="104"/>
      <c r="R6502" s="352">
        <f>L6502-[1]გადასახდელები!L6272</f>
        <v>0</v>
      </c>
    </row>
    <row r="6503" spans="2:18" ht="24" hidden="1" customHeight="1">
      <c r="B6503" s="36" t="str">
        <f t="shared" si="1782"/>
        <v>b</v>
      </c>
      <c r="C6503" s="42">
        <v>4</v>
      </c>
      <c r="D6503" s="42"/>
      <c r="F6503" s="343" t="s">
        <v>620</v>
      </c>
      <c r="G6503" s="47" t="s">
        <v>246</v>
      </c>
      <c r="H6503" s="103"/>
      <c r="I6503" s="108">
        <f t="shared" ref="I6503:I6566" si="1784">J6503+K6503</f>
        <v>0</v>
      </c>
      <c r="J6503" s="104"/>
      <c r="K6503" s="104"/>
      <c r="L6503" s="108">
        <f t="shared" si="1783"/>
        <v>0</v>
      </c>
      <c r="M6503" s="104"/>
      <c r="N6503" s="104"/>
      <c r="R6503" s="352">
        <f>L6503-[1]გადასახდელები!L6273</f>
        <v>0</v>
      </c>
    </row>
    <row r="6504" spans="2:18" ht="34.5" hidden="1" customHeight="1">
      <c r="B6504" s="36" t="str">
        <f t="shared" si="1782"/>
        <v>b</v>
      </c>
      <c r="C6504" s="42">
        <v>4</v>
      </c>
      <c r="D6504" s="42"/>
      <c r="F6504" s="343" t="s">
        <v>551</v>
      </c>
      <c r="G6504" s="47" t="s">
        <v>247</v>
      </c>
      <c r="H6504" s="103"/>
      <c r="I6504" s="108">
        <f t="shared" si="1784"/>
        <v>0</v>
      </c>
      <c r="J6504" s="104"/>
      <c r="K6504" s="104"/>
      <c r="L6504" s="108">
        <f t="shared" si="1783"/>
        <v>0</v>
      </c>
      <c r="M6504" s="104"/>
      <c r="N6504" s="104"/>
      <c r="R6504" s="352">
        <f>L6504-[1]გადასახდელები!L6274</f>
        <v>0</v>
      </c>
    </row>
    <row r="6505" spans="2:18" ht="33" hidden="1" customHeight="1">
      <c r="B6505" s="36" t="str">
        <f t="shared" si="1782"/>
        <v>b</v>
      </c>
      <c r="C6505" s="42">
        <v>4</v>
      </c>
      <c r="D6505" s="42"/>
      <c r="F6505" s="342" t="s">
        <v>552</v>
      </c>
      <c r="G6505" s="47" t="s">
        <v>248</v>
      </c>
      <c r="H6505" s="93">
        <f>SUM(H6506:H6511)</f>
        <v>0</v>
      </c>
      <c r="I6505" s="94">
        <f t="shared" si="1784"/>
        <v>0</v>
      </c>
      <c r="J6505" s="95">
        <f>SUM(J6506:J6511)</f>
        <v>0</v>
      </c>
      <c r="K6505" s="95">
        <f>SUM(K6506:K6511)</f>
        <v>0</v>
      </c>
      <c r="L6505" s="94">
        <f t="shared" si="1783"/>
        <v>0</v>
      </c>
      <c r="M6505" s="95">
        <f>SUM(M6506:M6511)</f>
        <v>0</v>
      </c>
      <c r="N6505" s="95">
        <f>SUM(N6506:N6511)</f>
        <v>0</v>
      </c>
      <c r="O6505" s="82" t="s">
        <v>146</v>
      </c>
      <c r="R6505" s="352">
        <f>L6505-[1]გადასახდელები!L6275</f>
        <v>0</v>
      </c>
    </row>
    <row r="6506" spans="2:18" ht="20.25" hidden="1" customHeight="1">
      <c r="B6506" s="36" t="str">
        <f t="shared" si="1782"/>
        <v>b</v>
      </c>
      <c r="C6506" s="42">
        <v>5</v>
      </c>
      <c r="D6506" s="42"/>
      <c r="F6506" s="343" t="s">
        <v>553</v>
      </c>
      <c r="G6506" s="48" t="s">
        <v>249</v>
      </c>
      <c r="H6506" s="109"/>
      <c r="I6506" s="97">
        <f t="shared" si="1784"/>
        <v>0</v>
      </c>
      <c r="J6506" s="110"/>
      <c r="K6506" s="110"/>
      <c r="L6506" s="97">
        <f t="shared" si="1783"/>
        <v>0</v>
      </c>
      <c r="M6506" s="110"/>
      <c r="N6506" s="110"/>
      <c r="Q6506" s="17">
        <f>82+55</f>
        <v>137</v>
      </c>
      <c r="R6506" s="352">
        <f>L6506-[1]გადასახდელები!L6276</f>
        <v>0</v>
      </c>
    </row>
    <row r="6507" spans="2:18" ht="20.25" hidden="1" customHeight="1">
      <c r="B6507" s="36" t="str">
        <f t="shared" si="1782"/>
        <v>b</v>
      </c>
      <c r="C6507" s="42">
        <v>5</v>
      </c>
      <c r="D6507" s="42"/>
      <c r="F6507" s="343" t="s">
        <v>554</v>
      </c>
      <c r="G6507" s="48" t="s">
        <v>250</v>
      </c>
      <c r="H6507" s="109"/>
      <c r="I6507" s="97">
        <f t="shared" si="1784"/>
        <v>0</v>
      </c>
      <c r="J6507" s="110"/>
      <c r="K6507" s="110"/>
      <c r="L6507" s="97">
        <f t="shared" si="1783"/>
        <v>0</v>
      </c>
      <c r="M6507" s="110"/>
      <c r="N6507" s="110"/>
      <c r="R6507" s="352">
        <f>L6507-[1]გადასახდელები!L6277</f>
        <v>0</v>
      </c>
    </row>
    <row r="6508" spans="2:18" ht="35.25" hidden="1" customHeight="1">
      <c r="B6508" s="36" t="str">
        <f t="shared" si="1782"/>
        <v>b</v>
      </c>
      <c r="C6508" s="42">
        <v>5</v>
      </c>
      <c r="D6508" s="42"/>
      <c r="F6508" s="343" t="s">
        <v>555</v>
      </c>
      <c r="G6508" s="48" t="s">
        <v>251</v>
      </c>
      <c r="H6508" s="109"/>
      <c r="I6508" s="97">
        <f t="shared" si="1784"/>
        <v>0</v>
      </c>
      <c r="J6508" s="110"/>
      <c r="K6508" s="110"/>
      <c r="L6508" s="97">
        <f t="shared" si="1783"/>
        <v>0</v>
      </c>
      <c r="M6508" s="110"/>
      <c r="N6508" s="110"/>
      <c r="R6508" s="352">
        <f>L6508-[1]გადასახდელები!L6278</f>
        <v>0</v>
      </c>
    </row>
    <row r="6509" spans="2:18" ht="20.25" hidden="1" customHeight="1">
      <c r="B6509" s="36" t="str">
        <f t="shared" ref="B6509:B6572" si="1785">IF(H6509+I6509+L6509&gt;0,"a","b")</f>
        <v>b</v>
      </c>
      <c r="C6509" s="42">
        <v>5</v>
      </c>
      <c r="D6509" s="42"/>
      <c r="F6509" s="343" t="s">
        <v>621</v>
      </c>
      <c r="G6509" s="48" t="s">
        <v>252</v>
      </c>
      <c r="H6509" s="109"/>
      <c r="I6509" s="97">
        <f t="shared" si="1784"/>
        <v>0</v>
      </c>
      <c r="J6509" s="110"/>
      <c r="K6509" s="110"/>
      <c r="L6509" s="97">
        <f t="shared" si="1783"/>
        <v>0</v>
      </c>
      <c r="M6509" s="110"/>
      <c r="N6509" s="110"/>
      <c r="R6509" s="352">
        <f>L6509-[1]გადასახდელები!L6279</f>
        <v>0</v>
      </c>
    </row>
    <row r="6510" spans="2:18" ht="30.75" hidden="1" customHeight="1">
      <c r="B6510" s="36" t="str">
        <f t="shared" si="1785"/>
        <v>b</v>
      </c>
      <c r="C6510" s="42">
        <v>5</v>
      </c>
      <c r="D6510" s="42"/>
      <c r="F6510" s="343" t="s">
        <v>622</v>
      </c>
      <c r="G6510" s="48" t="s">
        <v>253</v>
      </c>
      <c r="H6510" s="109"/>
      <c r="I6510" s="97">
        <f t="shared" si="1784"/>
        <v>0</v>
      </c>
      <c r="J6510" s="110"/>
      <c r="K6510" s="110"/>
      <c r="L6510" s="97">
        <f t="shared" si="1783"/>
        <v>0</v>
      </c>
      <c r="M6510" s="110"/>
      <c r="N6510" s="110"/>
      <c r="R6510" s="352">
        <f>L6510-[1]გადასახდელები!L6280</f>
        <v>0</v>
      </c>
    </row>
    <row r="6511" spans="2:18" ht="30.75" hidden="1" customHeight="1">
      <c r="B6511" s="36" t="str">
        <f t="shared" si="1785"/>
        <v>b</v>
      </c>
      <c r="C6511" s="42">
        <v>5</v>
      </c>
      <c r="D6511" s="42"/>
      <c r="F6511" s="343" t="s">
        <v>556</v>
      </c>
      <c r="G6511" s="48" t="s">
        <v>254</v>
      </c>
      <c r="H6511" s="109"/>
      <c r="I6511" s="97">
        <f t="shared" si="1784"/>
        <v>0</v>
      </c>
      <c r="J6511" s="110"/>
      <c r="K6511" s="110"/>
      <c r="L6511" s="97">
        <f t="shared" ref="L6511:L6574" si="1786">M6511+N6511</f>
        <v>0</v>
      </c>
      <c r="M6511" s="110"/>
      <c r="N6511" s="110"/>
      <c r="R6511" s="352">
        <f>L6511-[1]გადასახდელები!L6281</f>
        <v>0</v>
      </c>
    </row>
    <row r="6512" spans="2:18" ht="20.25" hidden="1" customHeight="1">
      <c r="B6512" s="36" t="str">
        <f t="shared" si="1785"/>
        <v>b</v>
      </c>
      <c r="C6512" s="42">
        <v>4</v>
      </c>
      <c r="D6512" s="42"/>
      <c r="F6512" s="343" t="s">
        <v>623</v>
      </c>
      <c r="G6512" s="47" t="s">
        <v>255</v>
      </c>
      <c r="H6512" s="103"/>
      <c r="I6512" s="94">
        <f t="shared" si="1784"/>
        <v>0</v>
      </c>
      <c r="J6512" s="104"/>
      <c r="K6512" s="104"/>
      <c r="L6512" s="94">
        <f t="shared" si="1786"/>
        <v>0</v>
      </c>
      <c r="M6512" s="104"/>
      <c r="N6512" s="104"/>
      <c r="R6512" s="352">
        <f>L6512-[1]გადასახდელები!L6282</f>
        <v>0</v>
      </c>
    </row>
    <row r="6513" spans="2:18" ht="20.25" customHeight="1">
      <c r="B6513" s="36" t="str">
        <f t="shared" si="1785"/>
        <v>a</v>
      </c>
      <c r="C6513" s="42">
        <v>4</v>
      </c>
      <c r="D6513" s="42"/>
      <c r="F6513" s="342" t="s">
        <v>557</v>
      </c>
      <c r="G6513" s="47" t="s">
        <v>256</v>
      </c>
      <c r="H6513" s="93">
        <f>SUM(H6514:H6526)</f>
        <v>3196.6</v>
      </c>
      <c r="I6513" s="94">
        <f t="shared" si="1784"/>
        <v>0</v>
      </c>
      <c r="J6513" s="95">
        <f>SUM(J6514:J6526)</f>
        <v>0</v>
      </c>
      <c r="K6513" s="95">
        <f>SUM(K6514:K6526)</f>
        <v>0</v>
      </c>
      <c r="L6513" s="94">
        <f t="shared" si="1786"/>
        <v>0</v>
      </c>
      <c r="M6513" s="95">
        <f>SUM(M6514:M6526)</f>
        <v>0</v>
      </c>
      <c r="N6513" s="95">
        <f>SUM(N6514:N6526)</f>
        <v>0</v>
      </c>
      <c r="O6513" s="82" t="s">
        <v>146</v>
      </c>
      <c r="R6513" s="352">
        <f>L6513-[1]გადასახდელები!L6283</f>
        <v>0</v>
      </c>
    </row>
    <row r="6514" spans="2:18" ht="20.25" hidden="1" customHeight="1">
      <c r="B6514" s="36" t="str">
        <f t="shared" si="1785"/>
        <v>b</v>
      </c>
      <c r="C6514" s="42">
        <v>5</v>
      </c>
      <c r="D6514" s="42"/>
      <c r="F6514" s="343" t="s">
        <v>624</v>
      </c>
      <c r="G6514" s="48" t="s">
        <v>257</v>
      </c>
      <c r="H6514" s="109"/>
      <c r="I6514" s="97">
        <f t="shared" si="1784"/>
        <v>0</v>
      </c>
      <c r="J6514" s="110"/>
      <c r="K6514" s="110"/>
      <c r="L6514" s="97">
        <f t="shared" si="1786"/>
        <v>0</v>
      </c>
      <c r="M6514" s="110"/>
      <c r="N6514" s="110"/>
      <c r="R6514" s="352">
        <f>L6514-[1]გადასახდელები!L6284</f>
        <v>0</v>
      </c>
    </row>
    <row r="6515" spans="2:18" ht="30" hidden="1" customHeight="1">
      <c r="B6515" s="36" t="str">
        <f t="shared" si="1785"/>
        <v>b</v>
      </c>
      <c r="C6515" s="42">
        <v>5</v>
      </c>
      <c r="D6515" s="42"/>
      <c r="F6515" s="343" t="s">
        <v>625</v>
      </c>
      <c r="G6515" s="48" t="s">
        <v>258</v>
      </c>
      <c r="H6515" s="109"/>
      <c r="I6515" s="97">
        <f t="shared" si="1784"/>
        <v>0</v>
      </c>
      <c r="J6515" s="110"/>
      <c r="K6515" s="110"/>
      <c r="L6515" s="97">
        <f t="shared" si="1786"/>
        <v>0</v>
      </c>
      <c r="M6515" s="110"/>
      <c r="N6515" s="110"/>
      <c r="R6515" s="352">
        <f>L6515-[1]გადასახდელები!L6285</f>
        <v>0</v>
      </c>
    </row>
    <row r="6516" spans="2:18" ht="22.5" hidden="1" customHeight="1">
      <c r="B6516" s="36" t="str">
        <f t="shared" si="1785"/>
        <v>b</v>
      </c>
      <c r="C6516" s="42">
        <v>5</v>
      </c>
      <c r="D6516" s="42"/>
      <c r="F6516" s="343" t="s">
        <v>558</v>
      </c>
      <c r="G6516" s="48" t="s">
        <v>259</v>
      </c>
      <c r="H6516" s="109"/>
      <c r="I6516" s="97">
        <f t="shared" si="1784"/>
        <v>0</v>
      </c>
      <c r="J6516" s="110"/>
      <c r="K6516" s="110"/>
      <c r="L6516" s="97">
        <f t="shared" si="1786"/>
        <v>0</v>
      </c>
      <c r="M6516" s="110"/>
      <c r="N6516" s="110"/>
      <c r="R6516" s="352">
        <f>L6516-[1]გადასახდელები!L6286</f>
        <v>0</v>
      </c>
    </row>
    <row r="6517" spans="2:18" ht="33.75" hidden="1" customHeight="1">
      <c r="B6517" s="36" t="str">
        <f t="shared" si="1785"/>
        <v>b</v>
      </c>
      <c r="C6517" s="42">
        <v>5</v>
      </c>
      <c r="D6517" s="42"/>
      <c r="F6517" s="343" t="s">
        <v>626</v>
      </c>
      <c r="G6517" s="48" t="s">
        <v>260</v>
      </c>
      <c r="H6517" s="109"/>
      <c r="I6517" s="97">
        <f t="shared" si="1784"/>
        <v>0</v>
      </c>
      <c r="J6517" s="110"/>
      <c r="K6517" s="110"/>
      <c r="L6517" s="97">
        <f t="shared" si="1786"/>
        <v>0</v>
      </c>
      <c r="M6517" s="110"/>
      <c r="N6517" s="110"/>
      <c r="R6517" s="352">
        <f>L6517-[1]გადასახდელები!L6287</f>
        <v>0</v>
      </c>
    </row>
    <row r="6518" spans="2:18" ht="24.75" hidden="1" customHeight="1">
      <c r="B6518" s="36" t="str">
        <f t="shared" si="1785"/>
        <v>b</v>
      </c>
      <c r="C6518" s="42">
        <v>5</v>
      </c>
      <c r="D6518" s="42"/>
      <c r="F6518" s="343" t="s">
        <v>627</v>
      </c>
      <c r="G6518" s="48" t="s">
        <v>261</v>
      </c>
      <c r="H6518" s="109"/>
      <c r="I6518" s="97">
        <f t="shared" si="1784"/>
        <v>0</v>
      </c>
      <c r="J6518" s="110"/>
      <c r="K6518" s="110"/>
      <c r="L6518" s="97">
        <f t="shared" si="1786"/>
        <v>0</v>
      </c>
      <c r="M6518" s="110"/>
      <c r="N6518" s="110"/>
      <c r="R6518" s="352">
        <f>L6518-[1]გადასახდელები!L6288</f>
        <v>0</v>
      </c>
    </row>
    <row r="6519" spans="2:18" ht="35.25" hidden="1" customHeight="1">
      <c r="B6519" s="36" t="str">
        <f t="shared" si="1785"/>
        <v>b</v>
      </c>
      <c r="C6519" s="42">
        <v>5</v>
      </c>
      <c r="D6519" s="42"/>
      <c r="F6519" s="343" t="s">
        <v>628</v>
      </c>
      <c r="G6519" s="48" t="s">
        <v>262</v>
      </c>
      <c r="H6519" s="109"/>
      <c r="I6519" s="97">
        <f t="shared" si="1784"/>
        <v>0</v>
      </c>
      <c r="J6519" s="110"/>
      <c r="K6519" s="110"/>
      <c r="L6519" s="97">
        <f t="shared" si="1786"/>
        <v>0</v>
      </c>
      <c r="M6519" s="110"/>
      <c r="N6519" s="110"/>
      <c r="R6519" s="352">
        <f>L6519-[1]გადასახდელები!L6289</f>
        <v>0</v>
      </c>
    </row>
    <row r="6520" spans="2:18" ht="33.75" hidden="1" customHeight="1">
      <c r="B6520" s="36" t="str">
        <f t="shared" si="1785"/>
        <v>b</v>
      </c>
      <c r="C6520" s="42">
        <v>5</v>
      </c>
      <c r="D6520" s="42"/>
      <c r="F6520" s="343" t="s">
        <v>629</v>
      </c>
      <c r="G6520" s="48" t="s">
        <v>263</v>
      </c>
      <c r="H6520" s="109"/>
      <c r="I6520" s="97">
        <f t="shared" si="1784"/>
        <v>0</v>
      </c>
      <c r="J6520" s="110"/>
      <c r="K6520" s="110"/>
      <c r="L6520" s="97">
        <f t="shared" si="1786"/>
        <v>0</v>
      </c>
      <c r="M6520" s="110"/>
      <c r="N6520" s="110"/>
      <c r="R6520" s="352">
        <f>L6520-[1]გადასახდელები!L6290</f>
        <v>0</v>
      </c>
    </row>
    <row r="6521" spans="2:18" ht="20.25" hidden="1" customHeight="1">
      <c r="B6521" s="36" t="str">
        <f t="shared" si="1785"/>
        <v>b</v>
      </c>
      <c r="C6521" s="42">
        <v>5</v>
      </c>
      <c r="D6521" s="42"/>
      <c r="F6521" s="343" t="s">
        <v>630</v>
      </c>
      <c r="G6521" s="48" t="s">
        <v>264</v>
      </c>
      <c r="H6521" s="109"/>
      <c r="I6521" s="97">
        <f t="shared" si="1784"/>
        <v>0</v>
      </c>
      <c r="J6521" s="110"/>
      <c r="K6521" s="110"/>
      <c r="L6521" s="97">
        <f t="shared" si="1786"/>
        <v>0</v>
      </c>
      <c r="M6521" s="110"/>
      <c r="N6521" s="110"/>
      <c r="R6521" s="352">
        <f>L6521-[1]გადასახდელები!L6291</f>
        <v>0</v>
      </c>
    </row>
    <row r="6522" spans="2:18" ht="20.25" hidden="1" customHeight="1">
      <c r="B6522" s="36" t="str">
        <f t="shared" si="1785"/>
        <v>b</v>
      </c>
      <c r="C6522" s="42">
        <v>5</v>
      </c>
      <c r="D6522" s="42"/>
      <c r="F6522" s="343" t="s">
        <v>631</v>
      </c>
      <c r="G6522" s="48" t="s">
        <v>265</v>
      </c>
      <c r="H6522" s="109"/>
      <c r="I6522" s="97">
        <f t="shared" si="1784"/>
        <v>0</v>
      </c>
      <c r="J6522" s="110"/>
      <c r="K6522" s="110"/>
      <c r="L6522" s="97">
        <f t="shared" si="1786"/>
        <v>0</v>
      </c>
      <c r="M6522" s="110"/>
      <c r="N6522" s="110"/>
      <c r="R6522" s="352">
        <f>L6522-[1]გადასახდელები!L6292</f>
        <v>0</v>
      </c>
    </row>
    <row r="6523" spans="2:18" ht="20.25" hidden="1" customHeight="1">
      <c r="B6523" s="36" t="str">
        <f t="shared" si="1785"/>
        <v>b</v>
      </c>
      <c r="C6523" s="42">
        <v>5</v>
      </c>
      <c r="D6523" s="42"/>
      <c r="F6523" s="343" t="s">
        <v>559</v>
      </c>
      <c r="G6523" s="48" t="s">
        <v>266</v>
      </c>
      <c r="H6523" s="109"/>
      <c r="I6523" s="97">
        <f t="shared" si="1784"/>
        <v>0</v>
      </c>
      <c r="J6523" s="110"/>
      <c r="K6523" s="110"/>
      <c r="L6523" s="97">
        <f t="shared" si="1786"/>
        <v>0</v>
      </c>
      <c r="M6523" s="110"/>
      <c r="N6523" s="110"/>
      <c r="R6523" s="352">
        <f>L6523-[1]გადასახდელები!L6293</f>
        <v>0</v>
      </c>
    </row>
    <row r="6524" spans="2:18" ht="20.25" hidden="1" customHeight="1">
      <c r="B6524" s="36" t="str">
        <f t="shared" si="1785"/>
        <v>b</v>
      </c>
      <c r="C6524" s="42">
        <v>5</v>
      </c>
      <c r="D6524" s="42"/>
      <c r="F6524" s="343" t="s">
        <v>632</v>
      </c>
      <c r="G6524" s="48" t="s">
        <v>267</v>
      </c>
      <c r="H6524" s="109"/>
      <c r="I6524" s="97">
        <f t="shared" si="1784"/>
        <v>0</v>
      </c>
      <c r="J6524" s="110"/>
      <c r="K6524" s="110"/>
      <c r="L6524" s="97">
        <f t="shared" si="1786"/>
        <v>0</v>
      </c>
      <c r="M6524" s="110"/>
      <c r="N6524" s="110"/>
      <c r="R6524" s="352">
        <f>L6524-[1]გადასახდელები!L6294</f>
        <v>0</v>
      </c>
    </row>
    <row r="6525" spans="2:18" ht="34.5" hidden="1" customHeight="1">
      <c r="B6525" s="36" t="str">
        <f t="shared" si="1785"/>
        <v>b</v>
      </c>
      <c r="C6525" s="42">
        <v>5</v>
      </c>
      <c r="D6525" s="42"/>
      <c r="F6525" s="343" t="s">
        <v>633</v>
      </c>
      <c r="G6525" s="48" t="s">
        <v>268</v>
      </c>
      <c r="H6525" s="109"/>
      <c r="I6525" s="97">
        <f t="shared" si="1784"/>
        <v>0</v>
      </c>
      <c r="J6525" s="110"/>
      <c r="K6525" s="110"/>
      <c r="L6525" s="97">
        <f t="shared" si="1786"/>
        <v>0</v>
      </c>
      <c r="M6525" s="110"/>
      <c r="N6525" s="110"/>
      <c r="R6525" s="352">
        <f>L6525-[1]გადასახდელები!L6295</f>
        <v>0</v>
      </c>
    </row>
    <row r="6526" spans="2:18" ht="30.75" customHeight="1">
      <c r="B6526" s="36" t="str">
        <f t="shared" si="1785"/>
        <v>a</v>
      </c>
      <c r="C6526" s="42">
        <v>5</v>
      </c>
      <c r="D6526" s="42"/>
      <c r="F6526" s="343" t="s">
        <v>560</v>
      </c>
      <c r="G6526" s="48" t="s">
        <v>269</v>
      </c>
      <c r="H6526" s="109">
        <v>3196.6</v>
      </c>
      <c r="I6526" s="97">
        <f t="shared" si="1784"/>
        <v>0</v>
      </c>
      <c r="J6526" s="110"/>
      <c r="K6526" s="110"/>
      <c r="L6526" s="97">
        <f t="shared" si="1786"/>
        <v>0</v>
      </c>
      <c r="M6526" s="110"/>
      <c r="N6526" s="110"/>
      <c r="R6526" s="352">
        <f>L6526-[1]გადასახდელები!L6296</f>
        <v>0</v>
      </c>
    </row>
    <row r="6527" spans="2:18" ht="20.25" hidden="1" customHeight="1">
      <c r="B6527" s="36" t="str">
        <f t="shared" si="1785"/>
        <v>b</v>
      </c>
      <c r="C6527" s="42">
        <v>3</v>
      </c>
      <c r="D6527" s="42"/>
      <c r="F6527" s="343" t="s">
        <v>634</v>
      </c>
      <c r="G6527" s="57" t="s">
        <v>209</v>
      </c>
      <c r="H6527" s="111"/>
      <c r="I6527" s="90">
        <f t="shared" si="1784"/>
        <v>0</v>
      </c>
      <c r="J6527" s="112"/>
      <c r="K6527" s="112"/>
      <c r="L6527" s="90">
        <f t="shared" si="1786"/>
        <v>0</v>
      </c>
      <c r="M6527" s="112"/>
      <c r="N6527" s="112"/>
      <c r="R6527" s="352">
        <f>L6527-[1]გადასახდელები!L6297</f>
        <v>0</v>
      </c>
    </row>
    <row r="6528" spans="2:18" ht="20.25" hidden="1" customHeight="1">
      <c r="B6528" s="36" t="str">
        <f t="shared" si="1785"/>
        <v>b</v>
      </c>
      <c r="C6528" s="42">
        <v>3</v>
      </c>
      <c r="D6528" s="42"/>
      <c r="F6528" s="342" t="s">
        <v>635</v>
      </c>
      <c r="G6528" s="57" t="s">
        <v>208</v>
      </c>
      <c r="H6528" s="89">
        <f>H6529+H6534+H6535</f>
        <v>0</v>
      </c>
      <c r="I6528" s="90">
        <f t="shared" si="1784"/>
        <v>0</v>
      </c>
      <c r="J6528" s="92">
        <f>J6529+J6534+J6535</f>
        <v>0</v>
      </c>
      <c r="K6528" s="92">
        <f>K6529+K6534+K6535</f>
        <v>0</v>
      </c>
      <c r="L6528" s="90">
        <f t="shared" si="1786"/>
        <v>0</v>
      </c>
      <c r="M6528" s="92">
        <f>M6529+M6534+M6535</f>
        <v>0</v>
      </c>
      <c r="N6528" s="92">
        <f>N6529+N6534+N6535</f>
        <v>0</v>
      </c>
      <c r="O6528" s="82" t="s">
        <v>146</v>
      </c>
      <c r="R6528" s="352">
        <f>L6528-[1]გადასახდელები!L6298</f>
        <v>0</v>
      </c>
    </row>
    <row r="6529" spans="2:18" ht="20.25" hidden="1" customHeight="1">
      <c r="B6529" s="36" t="str">
        <f t="shared" si="1785"/>
        <v>b</v>
      </c>
      <c r="C6529" s="42">
        <v>4</v>
      </c>
      <c r="D6529" s="42"/>
      <c r="F6529" s="342" t="s">
        <v>636</v>
      </c>
      <c r="G6529" s="47" t="s">
        <v>270</v>
      </c>
      <c r="H6529" s="93">
        <f>SUM(H6530:H6533)</f>
        <v>0</v>
      </c>
      <c r="I6529" s="94">
        <f t="shared" si="1784"/>
        <v>0</v>
      </c>
      <c r="J6529" s="95">
        <f>SUM(J6530:J6533)</f>
        <v>0</v>
      </c>
      <c r="K6529" s="95">
        <f>SUM(K6530:K6533)</f>
        <v>0</v>
      </c>
      <c r="L6529" s="94">
        <f t="shared" si="1786"/>
        <v>0</v>
      </c>
      <c r="M6529" s="95">
        <f>SUM(M6530:M6533)</f>
        <v>0</v>
      </c>
      <c r="N6529" s="95">
        <f>SUM(N6530:N6533)</f>
        <v>0</v>
      </c>
      <c r="O6529" s="82" t="s">
        <v>146</v>
      </c>
      <c r="R6529" s="352">
        <f>L6529-[1]გადასახდელები!L6299</f>
        <v>0</v>
      </c>
    </row>
    <row r="6530" spans="2:18" ht="20.25" hidden="1" customHeight="1">
      <c r="B6530" s="36" t="str">
        <f t="shared" si="1785"/>
        <v>b</v>
      </c>
      <c r="C6530" s="42">
        <v>5</v>
      </c>
      <c r="D6530" s="42"/>
      <c r="F6530" s="343" t="s">
        <v>637</v>
      </c>
      <c r="G6530" s="48" t="s">
        <v>271</v>
      </c>
      <c r="H6530" s="101"/>
      <c r="I6530" s="97">
        <f t="shared" si="1784"/>
        <v>0</v>
      </c>
      <c r="J6530" s="102"/>
      <c r="K6530" s="102"/>
      <c r="L6530" s="97">
        <f t="shared" si="1786"/>
        <v>0</v>
      </c>
      <c r="M6530" s="102"/>
      <c r="N6530" s="102"/>
      <c r="R6530" s="352">
        <f>L6530-[1]გადასახდელები!L6300</f>
        <v>0</v>
      </c>
    </row>
    <row r="6531" spans="2:18" ht="20.25" hidden="1" customHeight="1">
      <c r="B6531" s="36" t="str">
        <f t="shared" si="1785"/>
        <v>b</v>
      </c>
      <c r="C6531" s="42">
        <v>5</v>
      </c>
      <c r="D6531" s="42"/>
      <c r="F6531" s="343" t="s">
        <v>638</v>
      </c>
      <c r="G6531" s="48" t="s">
        <v>272</v>
      </c>
      <c r="H6531" s="101"/>
      <c r="I6531" s="97">
        <f t="shared" si="1784"/>
        <v>0</v>
      </c>
      <c r="J6531" s="102"/>
      <c r="K6531" s="102"/>
      <c r="L6531" s="97">
        <f t="shared" si="1786"/>
        <v>0</v>
      </c>
      <c r="M6531" s="102"/>
      <c r="N6531" s="102"/>
      <c r="R6531" s="352">
        <f>L6531-[1]გადასახდელები!L6301</f>
        <v>0</v>
      </c>
    </row>
    <row r="6532" spans="2:18" ht="20.25" hidden="1" customHeight="1">
      <c r="B6532" s="36" t="str">
        <f t="shared" si="1785"/>
        <v>b</v>
      </c>
      <c r="C6532" s="42">
        <v>5</v>
      </c>
      <c r="D6532" s="42"/>
      <c r="F6532" s="343" t="s">
        <v>639</v>
      </c>
      <c r="G6532" s="48" t="s">
        <v>273</v>
      </c>
      <c r="H6532" s="101"/>
      <c r="I6532" s="97">
        <f t="shared" si="1784"/>
        <v>0</v>
      </c>
      <c r="J6532" s="102"/>
      <c r="K6532" s="102"/>
      <c r="L6532" s="97">
        <f t="shared" si="1786"/>
        <v>0</v>
      </c>
      <c r="M6532" s="102"/>
      <c r="N6532" s="102"/>
      <c r="R6532" s="352">
        <f>L6532-[1]გადასახდელები!L6302</f>
        <v>0</v>
      </c>
    </row>
    <row r="6533" spans="2:18" ht="20.25" hidden="1" customHeight="1">
      <c r="B6533" s="36" t="str">
        <f t="shared" si="1785"/>
        <v>b</v>
      </c>
      <c r="C6533" s="42">
        <v>5</v>
      </c>
      <c r="D6533" s="42"/>
      <c r="F6533" s="343" t="s">
        <v>640</v>
      </c>
      <c r="G6533" s="48" t="s">
        <v>274</v>
      </c>
      <c r="H6533" s="101"/>
      <c r="I6533" s="97">
        <f t="shared" si="1784"/>
        <v>0</v>
      </c>
      <c r="J6533" s="102"/>
      <c r="K6533" s="102"/>
      <c r="L6533" s="97">
        <f t="shared" si="1786"/>
        <v>0</v>
      </c>
      <c r="M6533" s="102"/>
      <c r="N6533" s="102"/>
      <c r="R6533" s="352">
        <f>L6533-[1]გადასახდელები!L6303</f>
        <v>0</v>
      </c>
    </row>
    <row r="6534" spans="2:18" ht="20.25" hidden="1" customHeight="1">
      <c r="B6534" s="36" t="str">
        <f t="shared" si="1785"/>
        <v>b</v>
      </c>
      <c r="C6534" s="42">
        <v>4</v>
      </c>
      <c r="D6534" s="42"/>
      <c r="F6534" s="343" t="s">
        <v>641</v>
      </c>
      <c r="G6534" s="47" t="s">
        <v>275</v>
      </c>
      <c r="H6534" s="103"/>
      <c r="I6534" s="94">
        <f t="shared" si="1784"/>
        <v>0</v>
      </c>
      <c r="J6534" s="104"/>
      <c r="K6534" s="104"/>
      <c r="L6534" s="94">
        <f t="shared" si="1786"/>
        <v>0</v>
      </c>
      <c r="M6534" s="104"/>
      <c r="N6534" s="104"/>
      <c r="R6534" s="352">
        <f>L6534-[1]გადასახდელები!L6304</f>
        <v>0</v>
      </c>
    </row>
    <row r="6535" spans="2:18" ht="36" hidden="1" customHeight="1">
      <c r="B6535" s="36" t="str">
        <f t="shared" si="1785"/>
        <v>b</v>
      </c>
      <c r="C6535" s="42">
        <v>4</v>
      </c>
      <c r="D6535" s="42"/>
      <c r="F6535" s="343" t="s">
        <v>642</v>
      </c>
      <c r="G6535" s="47" t="s">
        <v>276</v>
      </c>
      <c r="H6535" s="103"/>
      <c r="I6535" s="94">
        <f t="shared" si="1784"/>
        <v>0</v>
      </c>
      <c r="J6535" s="104"/>
      <c r="K6535" s="104"/>
      <c r="L6535" s="94">
        <f t="shared" si="1786"/>
        <v>0</v>
      </c>
      <c r="M6535" s="104"/>
      <c r="N6535" s="104"/>
      <c r="R6535" s="352">
        <f>L6535-[1]გადასახდელები!L6305</f>
        <v>0</v>
      </c>
    </row>
    <row r="6536" spans="2:18" ht="20.25" hidden="1" customHeight="1">
      <c r="B6536" s="36" t="str">
        <f t="shared" si="1785"/>
        <v>b</v>
      </c>
      <c r="C6536" s="42">
        <v>3</v>
      </c>
      <c r="D6536" s="42"/>
      <c r="F6536" s="343" t="s">
        <v>561</v>
      </c>
      <c r="G6536" s="57" t="s">
        <v>202</v>
      </c>
      <c r="H6536" s="111"/>
      <c r="I6536" s="90">
        <f t="shared" si="1784"/>
        <v>0</v>
      </c>
      <c r="J6536" s="112"/>
      <c r="K6536" s="112"/>
      <c r="L6536" s="90">
        <f t="shared" si="1786"/>
        <v>0</v>
      </c>
      <c r="M6536" s="112"/>
      <c r="N6536" s="112"/>
      <c r="R6536" s="352">
        <f>L6536-[1]გადასახდელები!L6306</f>
        <v>-2.9</v>
      </c>
    </row>
    <row r="6537" spans="2:18" ht="20.25" hidden="1" customHeight="1">
      <c r="B6537" s="36" t="str">
        <f t="shared" si="1785"/>
        <v>b</v>
      </c>
      <c r="C6537" s="42">
        <v>3</v>
      </c>
      <c r="D6537" s="42"/>
      <c r="F6537" s="342" t="s">
        <v>562</v>
      </c>
      <c r="G6537" s="57" t="s">
        <v>203</v>
      </c>
      <c r="H6537" s="89">
        <f>H6538+H6541+H6544</f>
        <v>0</v>
      </c>
      <c r="I6537" s="90">
        <f t="shared" si="1784"/>
        <v>0</v>
      </c>
      <c r="J6537" s="92">
        <f>J6538+J6541+J6544</f>
        <v>0</v>
      </c>
      <c r="K6537" s="92">
        <f>K6538+K6541+K6544</f>
        <v>0</v>
      </c>
      <c r="L6537" s="90">
        <f t="shared" si="1786"/>
        <v>0</v>
      </c>
      <c r="M6537" s="92">
        <f>M6538+M6541+M6544</f>
        <v>0</v>
      </c>
      <c r="N6537" s="92">
        <f>N6538+N6541+N6544</f>
        <v>0</v>
      </c>
      <c r="O6537" s="82" t="s">
        <v>146</v>
      </c>
      <c r="R6537" s="352">
        <f>L6537-[1]გადასახდელები!L6307</f>
        <v>0</v>
      </c>
    </row>
    <row r="6538" spans="2:18" ht="20.25" hidden="1" customHeight="1">
      <c r="B6538" s="36" t="str">
        <f t="shared" si="1785"/>
        <v>b</v>
      </c>
      <c r="C6538" s="42">
        <v>4</v>
      </c>
      <c r="D6538" s="42"/>
      <c r="F6538" s="342" t="s">
        <v>643</v>
      </c>
      <c r="G6538" s="47" t="s">
        <v>277</v>
      </c>
      <c r="H6538" s="93">
        <f>SUM(H6539:H6540)</f>
        <v>0</v>
      </c>
      <c r="I6538" s="94">
        <f t="shared" si="1784"/>
        <v>0</v>
      </c>
      <c r="J6538" s="95">
        <f>SUM(J6539:J6540)</f>
        <v>0</v>
      </c>
      <c r="K6538" s="95">
        <f>SUM(K6539:K6540)</f>
        <v>0</v>
      </c>
      <c r="L6538" s="94">
        <f t="shared" si="1786"/>
        <v>0</v>
      </c>
      <c r="M6538" s="95">
        <f>SUM(M6539:M6540)</f>
        <v>0</v>
      </c>
      <c r="N6538" s="95">
        <f>SUM(N6539:N6540)</f>
        <v>0</v>
      </c>
      <c r="O6538" s="82" t="s">
        <v>146</v>
      </c>
      <c r="R6538" s="352">
        <f>L6538-[1]გადასახდელები!L6308</f>
        <v>0</v>
      </c>
    </row>
    <row r="6539" spans="2:18" ht="20.25" hidden="1" customHeight="1">
      <c r="B6539" s="36" t="str">
        <f t="shared" si="1785"/>
        <v>b</v>
      </c>
      <c r="C6539" s="42">
        <v>5</v>
      </c>
      <c r="D6539" s="42"/>
      <c r="F6539" s="343" t="s">
        <v>644</v>
      </c>
      <c r="G6539" s="48" t="s">
        <v>278</v>
      </c>
      <c r="H6539" s="101"/>
      <c r="I6539" s="97">
        <f t="shared" si="1784"/>
        <v>0</v>
      </c>
      <c r="J6539" s="102"/>
      <c r="K6539" s="102"/>
      <c r="L6539" s="97">
        <f t="shared" si="1786"/>
        <v>0</v>
      </c>
      <c r="M6539" s="102"/>
      <c r="N6539" s="102"/>
      <c r="R6539" s="352">
        <f>L6539-[1]გადასახდელები!L6309</f>
        <v>0</v>
      </c>
    </row>
    <row r="6540" spans="2:18" ht="20.25" hidden="1" customHeight="1">
      <c r="B6540" s="36" t="str">
        <f t="shared" si="1785"/>
        <v>b</v>
      </c>
      <c r="C6540" s="42">
        <v>5</v>
      </c>
      <c r="D6540" s="42"/>
      <c r="F6540" s="343" t="s">
        <v>645</v>
      </c>
      <c r="G6540" s="48" t="s">
        <v>204</v>
      </c>
      <c r="H6540" s="101"/>
      <c r="I6540" s="97">
        <f t="shared" si="1784"/>
        <v>0</v>
      </c>
      <c r="J6540" s="102"/>
      <c r="K6540" s="102"/>
      <c r="L6540" s="97">
        <f t="shared" si="1786"/>
        <v>0</v>
      </c>
      <c r="M6540" s="102"/>
      <c r="N6540" s="102"/>
      <c r="R6540" s="352">
        <f>L6540-[1]გადასახდელები!L6310</f>
        <v>0</v>
      </c>
    </row>
    <row r="6541" spans="2:18" ht="20.25" hidden="1" customHeight="1">
      <c r="B6541" s="36" t="str">
        <f t="shared" si="1785"/>
        <v>b</v>
      </c>
      <c r="C6541" s="42">
        <v>4</v>
      </c>
      <c r="D6541" s="42"/>
      <c r="F6541" s="342" t="s">
        <v>646</v>
      </c>
      <c r="G6541" s="47" t="s">
        <v>279</v>
      </c>
      <c r="H6541" s="93">
        <f>SUM(H6542:H6543)</f>
        <v>0</v>
      </c>
      <c r="I6541" s="94">
        <f t="shared" si="1784"/>
        <v>0</v>
      </c>
      <c r="J6541" s="95">
        <f>SUM(J6542:J6543)</f>
        <v>0</v>
      </c>
      <c r="K6541" s="95">
        <f>SUM(K6542:K6543)</f>
        <v>0</v>
      </c>
      <c r="L6541" s="94">
        <f t="shared" si="1786"/>
        <v>0</v>
      </c>
      <c r="M6541" s="95">
        <f>SUM(M6542:M6543)</f>
        <v>0</v>
      </c>
      <c r="N6541" s="95">
        <f>SUM(N6542:N6543)</f>
        <v>0</v>
      </c>
      <c r="O6541" s="82" t="s">
        <v>146</v>
      </c>
      <c r="R6541" s="352">
        <f>L6541-[1]გადასახდელები!L6311</f>
        <v>0</v>
      </c>
    </row>
    <row r="6542" spans="2:18" ht="20.25" hidden="1" customHeight="1">
      <c r="B6542" s="36" t="str">
        <f t="shared" si="1785"/>
        <v>b</v>
      </c>
      <c r="C6542" s="42">
        <v>5</v>
      </c>
      <c r="D6542" s="42"/>
      <c r="F6542" s="343" t="s">
        <v>647</v>
      </c>
      <c r="G6542" s="48" t="s">
        <v>278</v>
      </c>
      <c r="H6542" s="101"/>
      <c r="I6542" s="97">
        <f t="shared" si="1784"/>
        <v>0</v>
      </c>
      <c r="J6542" s="102"/>
      <c r="K6542" s="102"/>
      <c r="L6542" s="97">
        <f t="shared" si="1786"/>
        <v>0</v>
      </c>
      <c r="M6542" s="102"/>
      <c r="N6542" s="102"/>
      <c r="R6542" s="352">
        <f>L6542-[1]გადასახდელები!L6312</f>
        <v>0</v>
      </c>
    </row>
    <row r="6543" spans="2:18" ht="20.25" hidden="1" customHeight="1">
      <c r="B6543" s="36" t="str">
        <f t="shared" si="1785"/>
        <v>b</v>
      </c>
      <c r="C6543" s="42">
        <v>5</v>
      </c>
      <c r="D6543" s="42"/>
      <c r="F6543" s="343" t="s">
        <v>648</v>
      </c>
      <c r="G6543" s="48" t="s">
        <v>204</v>
      </c>
      <c r="H6543" s="101"/>
      <c r="I6543" s="97">
        <f t="shared" si="1784"/>
        <v>0</v>
      </c>
      <c r="J6543" s="102"/>
      <c r="K6543" s="102"/>
      <c r="L6543" s="97">
        <f t="shared" si="1786"/>
        <v>0</v>
      </c>
      <c r="M6543" s="102"/>
      <c r="N6543" s="102"/>
      <c r="R6543" s="352">
        <f>L6543-[1]გადასახდელები!L6313</f>
        <v>0</v>
      </c>
    </row>
    <row r="6544" spans="2:18" ht="20.25" hidden="1" customHeight="1">
      <c r="B6544" s="36" t="str">
        <f t="shared" si="1785"/>
        <v>b</v>
      </c>
      <c r="C6544" s="42">
        <v>4</v>
      </c>
      <c r="D6544" s="42"/>
      <c r="F6544" s="342" t="s">
        <v>563</v>
      </c>
      <c r="G6544" s="47" t="s">
        <v>280</v>
      </c>
      <c r="H6544" s="93">
        <f>SUM(H6545:H6546)</f>
        <v>0</v>
      </c>
      <c r="I6544" s="94">
        <f t="shared" si="1784"/>
        <v>0</v>
      </c>
      <c r="J6544" s="95">
        <f>SUM(J6545:J6546)</f>
        <v>0</v>
      </c>
      <c r="K6544" s="95">
        <f>SUM(K6545:K6546)</f>
        <v>0</v>
      </c>
      <c r="L6544" s="94">
        <f t="shared" si="1786"/>
        <v>0</v>
      </c>
      <c r="M6544" s="95">
        <f>SUM(M6545:M6546)</f>
        <v>0</v>
      </c>
      <c r="N6544" s="95">
        <f>SUM(N6545:N6546)</f>
        <v>0</v>
      </c>
      <c r="O6544" s="82" t="s">
        <v>146</v>
      </c>
      <c r="R6544" s="352">
        <f>L6544-[1]გადასახდელები!L6314</f>
        <v>0</v>
      </c>
    </row>
    <row r="6545" spans="2:18" ht="20.25" hidden="1" customHeight="1">
      <c r="B6545" s="36" t="str">
        <f t="shared" si="1785"/>
        <v>b</v>
      </c>
      <c r="C6545" s="42">
        <v>5</v>
      </c>
      <c r="D6545" s="42"/>
      <c r="F6545" s="343" t="s">
        <v>649</v>
      </c>
      <c r="G6545" s="48" t="s">
        <v>278</v>
      </c>
      <c r="H6545" s="101"/>
      <c r="I6545" s="97">
        <f t="shared" si="1784"/>
        <v>0</v>
      </c>
      <c r="J6545" s="102"/>
      <c r="K6545" s="102"/>
      <c r="L6545" s="97">
        <f t="shared" si="1786"/>
        <v>0</v>
      </c>
      <c r="M6545" s="102"/>
      <c r="N6545" s="102"/>
      <c r="R6545" s="352">
        <f>L6545-[1]გადასახდელები!L6315</f>
        <v>0</v>
      </c>
    </row>
    <row r="6546" spans="2:18" ht="20.25" hidden="1" customHeight="1">
      <c r="B6546" s="36" t="str">
        <f t="shared" si="1785"/>
        <v>b</v>
      </c>
      <c r="C6546" s="42">
        <v>5</v>
      </c>
      <c r="D6546" s="42"/>
      <c r="F6546" s="343" t="s">
        <v>564</v>
      </c>
      <c r="G6546" s="48" t="s">
        <v>204</v>
      </c>
      <c r="H6546" s="101"/>
      <c r="I6546" s="97">
        <f t="shared" si="1784"/>
        <v>0</v>
      </c>
      <c r="J6546" s="102"/>
      <c r="K6546" s="102"/>
      <c r="L6546" s="97">
        <f t="shared" si="1786"/>
        <v>0</v>
      </c>
      <c r="M6546" s="102"/>
      <c r="N6546" s="102"/>
      <c r="R6546" s="352">
        <f>L6546-[1]გადასახდელები!L6316</f>
        <v>0</v>
      </c>
    </row>
    <row r="6547" spans="2:18" ht="20.25" hidden="1" customHeight="1">
      <c r="B6547" s="36" t="str">
        <f t="shared" si="1785"/>
        <v>b</v>
      </c>
      <c r="C6547" s="42">
        <v>3</v>
      </c>
      <c r="D6547" s="42"/>
      <c r="F6547" s="342" t="s">
        <v>565</v>
      </c>
      <c r="G6547" s="57" t="s">
        <v>206</v>
      </c>
      <c r="H6547" s="89">
        <f>H6548+H6551+H6554</f>
        <v>0</v>
      </c>
      <c r="I6547" s="90">
        <f t="shared" si="1784"/>
        <v>0</v>
      </c>
      <c r="J6547" s="92">
        <f>J6548+J6551+J6554</f>
        <v>0</v>
      </c>
      <c r="K6547" s="92">
        <f>K6548+K6551+K6554</f>
        <v>0</v>
      </c>
      <c r="L6547" s="90">
        <f t="shared" si="1786"/>
        <v>0</v>
      </c>
      <c r="M6547" s="92">
        <f>M6548+M6551+M6554</f>
        <v>0</v>
      </c>
      <c r="N6547" s="92">
        <f>N6548+N6551+N6554</f>
        <v>0</v>
      </c>
      <c r="O6547" s="82" t="s">
        <v>146</v>
      </c>
      <c r="R6547" s="352">
        <f>L6547-[1]გადასახდელები!L6317</f>
        <v>0</v>
      </c>
    </row>
    <row r="6548" spans="2:18" ht="20.25" hidden="1" customHeight="1">
      <c r="B6548" s="36" t="str">
        <f t="shared" si="1785"/>
        <v>b</v>
      </c>
      <c r="C6548" s="42">
        <v>4</v>
      </c>
      <c r="D6548" s="42"/>
      <c r="F6548" s="342" t="s">
        <v>650</v>
      </c>
      <c r="G6548" s="47" t="s">
        <v>281</v>
      </c>
      <c r="H6548" s="93">
        <f>SUM(H6549:H6550)</f>
        <v>0</v>
      </c>
      <c r="I6548" s="94">
        <f t="shared" si="1784"/>
        <v>0</v>
      </c>
      <c r="J6548" s="95">
        <f>SUM(J6549:J6550)</f>
        <v>0</v>
      </c>
      <c r="K6548" s="95">
        <f>SUM(K6549:K6550)</f>
        <v>0</v>
      </c>
      <c r="L6548" s="94">
        <f t="shared" si="1786"/>
        <v>0</v>
      </c>
      <c r="M6548" s="95">
        <f>SUM(M6549:M6550)</f>
        <v>0</v>
      </c>
      <c r="N6548" s="95">
        <f>SUM(N6549:N6550)</f>
        <v>0</v>
      </c>
      <c r="O6548" s="82" t="s">
        <v>146</v>
      </c>
      <c r="R6548" s="352">
        <f>L6548-[1]გადასახდელები!L6318</f>
        <v>0</v>
      </c>
    </row>
    <row r="6549" spans="2:18" ht="20.25" hidden="1" customHeight="1">
      <c r="B6549" s="36" t="str">
        <f t="shared" si="1785"/>
        <v>b</v>
      </c>
      <c r="C6549" s="42">
        <v>5</v>
      </c>
      <c r="D6549" s="42"/>
      <c r="F6549" s="343" t="s">
        <v>651</v>
      </c>
      <c r="G6549" s="48" t="s">
        <v>282</v>
      </c>
      <c r="H6549" s="101"/>
      <c r="I6549" s="97">
        <f t="shared" si="1784"/>
        <v>0</v>
      </c>
      <c r="J6549" s="102"/>
      <c r="K6549" s="102"/>
      <c r="L6549" s="97">
        <f t="shared" si="1786"/>
        <v>0</v>
      </c>
      <c r="M6549" s="102"/>
      <c r="N6549" s="102"/>
      <c r="R6549" s="352">
        <f>L6549-[1]გადასახდელები!L6319</f>
        <v>0</v>
      </c>
    </row>
    <row r="6550" spans="2:18" ht="20.25" hidden="1" customHeight="1">
      <c r="B6550" s="36" t="str">
        <f t="shared" si="1785"/>
        <v>b</v>
      </c>
      <c r="C6550" s="42">
        <v>5</v>
      </c>
      <c r="D6550" s="42"/>
      <c r="F6550" s="343" t="s">
        <v>652</v>
      </c>
      <c r="G6550" s="48" t="s">
        <v>283</v>
      </c>
      <c r="H6550" s="101"/>
      <c r="I6550" s="97">
        <f t="shared" si="1784"/>
        <v>0</v>
      </c>
      <c r="J6550" s="102"/>
      <c r="K6550" s="102"/>
      <c r="L6550" s="97">
        <f t="shared" si="1786"/>
        <v>0</v>
      </c>
      <c r="M6550" s="102"/>
      <c r="N6550" s="102"/>
      <c r="R6550" s="352">
        <f>L6550-[1]გადასახდელები!L6320</f>
        <v>0</v>
      </c>
    </row>
    <row r="6551" spans="2:18" ht="20.25" hidden="1" customHeight="1">
      <c r="B6551" s="36" t="str">
        <f t="shared" si="1785"/>
        <v>b</v>
      </c>
      <c r="C6551" s="42">
        <v>4</v>
      </c>
      <c r="D6551" s="42"/>
      <c r="F6551" s="342" t="s">
        <v>566</v>
      </c>
      <c r="G6551" s="47" t="s">
        <v>284</v>
      </c>
      <c r="H6551" s="93">
        <f>SUM(H6552:H6553)</f>
        <v>0</v>
      </c>
      <c r="I6551" s="94">
        <f t="shared" si="1784"/>
        <v>0</v>
      </c>
      <c r="J6551" s="95">
        <f>SUM(J6552:J6553)</f>
        <v>0</v>
      </c>
      <c r="K6551" s="95">
        <f>SUM(K6552:K6553)</f>
        <v>0</v>
      </c>
      <c r="L6551" s="94">
        <f t="shared" si="1786"/>
        <v>0</v>
      </c>
      <c r="M6551" s="95">
        <f>SUM(M6552:M6553)</f>
        <v>0</v>
      </c>
      <c r="N6551" s="95">
        <f>SUM(N6552:N6553)</f>
        <v>0</v>
      </c>
      <c r="O6551" s="82" t="s">
        <v>146</v>
      </c>
      <c r="R6551" s="352">
        <f>L6551-[1]გადასახდელები!L6321</f>
        <v>0</v>
      </c>
    </row>
    <row r="6552" spans="2:18" ht="20.25" hidden="1" customHeight="1">
      <c r="B6552" s="36" t="str">
        <f t="shared" si="1785"/>
        <v>b</v>
      </c>
      <c r="C6552" s="42">
        <v>5</v>
      </c>
      <c r="D6552" s="42"/>
      <c r="F6552" s="343" t="s">
        <v>567</v>
      </c>
      <c r="G6552" s="48" t="s">
        <v>282</v>
      </c>
      <c r="H6552" s="101"/>
      <c r="I6552" s="97">
        <f t="shared" si="1784"/>
        <v>0</v>
      </c>
      <c r="J6552" s="102"/>
      <c r="K6552" s="102"/>
      <c r="L6552" s="97">
        <f t="shared" si="1786"/>
        <v>0</v>
      </c>
      <c r="M6552" s="102"/>
      <c r="N6552" s="102"/>
      <c r="R6552" s="352">
        <f>L6552-[1]გადასახდელები!L6322</f>
        <v>0</v>
      </c>
    </row>
    <row r="6553" spans="2:18" ht="20.25" hidden="1" customHeight="1">
      <c r="B6553" s="36" t="str">
        <f t="shared" si="1785"/>
        <v>b</v>
      </c>
      <c r="C6553" s="42">
        <v>5</v>
      </c>
      <c r="D6553" s="42"/>
      <c r="F6553" s="343" t="s">
        <v>653</v>
      </c>
      <c r="G6553" s="48" t="s">
        <v>283</v>
      </c>
      <c r="H6553" s="101"/>
      <c r="I6553" s="97">
        <f t="shared" si="1784"/>
        <v>0</v>
      </c>
      <c r="J6553" s="102"/>
      <c r="K6553" s="102"/>
      <c r="L6553" s="97">
        <f t="shared" si="1786"/>
        <v>0</v>
      </c>
      <c r="M6553" s="102"/>
      <c r="N6553" s="102"/>
      <c r="R6553" s="352">
        <f>L6553-[1]გადასახდელები!L6323</f>
        <v>0</v>
      </c>
    </row>
    <row r="6554" spans="2:18" ht="20.25" hidden="1" customHeight="1">
      <c r="B6554" s="36" t="str">
        <f t="shared" si="1785"/>
        <v>b</v>
      </c>
      <c r="C6554" s="42">
        <v>4</v>
      </c>
      <c r="D6554" s="42"/>
      <c r="F6554" s="342" t="s">
        <v>654</v>
      </c>
      <c r="G6554" s="47" t="s">
        <v>207</v>
      </c>
      <c r="H6554" s="93">
        <f>SUM(H6555:H6556)</f>
        <v>0</v>
      </c>
      <c r="I6554" s="94">
        <f t="shared" si="1784"/>
        <v>0</v>
      </c>
      <c r="J6554" s="95">
        <f>SUM(J6555:J6556)</f>
        <v>0</v>
      </c>
      <c r="K6554" s="95">
        <f>SUM(K6555:K6556)</f>
        <v>0</v>
      </c>
      <c r="L6554" s="94">
        <f t="shared" si="1786"/>
        <v>0</v>
      </c>
      <c r="M6554" s="95">
        <f>SUM(M6555:M6556)</f>
        <v>0</v>
      </c>
      <c r="N6554" s="95">
        <f>SUM(N6555:N6556)</f>
        <v>0</v>
      </c>
      <c r="O6554" s="82" t="s">
        <v>146</v>
      </c>
      <c r="R6554" s="352">
        <f>L6554-[1]გადასახდელები!L6324</f>
        <v>0</v>
      </c>
    </row>
    <row r="6555" spans="2:18" ht="20.25" hidden="1" customHeight="1">
      <c r="B6555" s="36" t="str">
        <f t="shared" si="1785"/>
        <v>b</v>
      </c>
      <c r="C6555" s="42">
        <v>5</v>
      </c>
      <c r="D6555" s="42"/>
      <c r="F6555" s="343" t="s">
        <v>655</v>
      </c>
      <c r="G6555" s="48" t="s">
        <v>282</v>
      </c>
      <c r="H6555" s="101"/>
      <c r="I6555" s="97">
        <f t="shared" si="1784"/>
        <v>0</v>
      </c>
      <c r="J6555" s="102"/>
      <c r="K6555" s="102"/>
      <c r="L6555" s="97">
        <f t="shared" si="1786"/>
        <v>0</v>
      </c>
      <c r="M6555" s="102"/>
      <c r="N6555" s="102"/>
      <c r="R6555" s="352">
        <f>L6555-[1]გადასახდელები!L6325</f>
        <v>0</v>
      </c>
    </row>
    <row r="6556" spans="2:18" ht="20.25" hidden="1" customHeight="1">
      <c r="B6556" s="36" t="str">
        <f t="shared" si="1785"/>
        <v>b</v>
      </c>
      <c r="C6556" s="42">
        <v>5</v>
      </c>
      <c r="D6556" s="42"/>
      <c r="F6556" s="343" t="s">
        <v>656</v>
      </c>
      <c r="G6556" s="48" t="s">
        <v>283</v>
      </c>
      <c r="H6556" s="101"/>
      <c r="I6556" s="97">
        <f t="shared" si="1784"/>
        <v>0</v>
      </c>
      <c r="J6556" s="102"/>
      <c r="K6556" s="102"/>
      <c r="L6556" s="97">
        <f t="shared" si="1786"/>
        <v>0</v>
      </c>
      <c r="M6556" s="102"/>
      <c r="N6556" s="102"/>
      <c r="R6556" s="352">
        <f>L6556-[1]გადასახდელები!L6326</f>
        <v>0</v>
      </c>
    </row>
    <row r="6557" spans="2:18" ht="20.25" customHeight="1">
      <c r="B6557" s="36" t="str">
        <f t="shared" si="1785"/>
        <v>a</v>
      </c>
      <c r="C6557" s="42">
        <v>3</v>
      </c>
      <c r="D6557" s="42"/>
      <c r="F6557" s="342" t="s">
        <v>568</v>
      </c>
      <c r="G6557" s="57" t="s">
        <v>205</v>
      </c>
      <c r="H6557" s="89">
        <f>H6558+H6559</f>
        <v>0</v>
      </c>
      <c r="I6557" s="90">
        <f t="shared" si="1784"/>
        <v>49.101819999999996</v>
      </c>
      <c r="J6557" s="92">
        <f>J6558+J6559</f>
        <v>49.101819999999996</v>
      </c>
      <c r="K6557" s="92">
        <f>K6558+K6559</f>
        <v>0</v>
      </c>
      <c r="L6557" s="90">
        <f t="shared" si="1786"/>
        <v>0</v>
      </c>
      <c r="M6557" s="92">
        <f>M6558+M6559</f>
        <v>0</v>
      </c>
      <c r="N6557" s="92">
        <f>N6558+N6559</f>
        <v>0</v>
      </c>
      <c r="O6557" s="82" t="s">
        <v>146</v>
      </c>
      <c r="R6557" s="352">
        <f>L6557-[1]გადასახდელები!L6327</f>
        <v>0</v>
      </c>
    </row>
    <row r="6558" spans="2:18" ht="20.25" hidden="1" customHeight="1">
      <c r="B6558" s="36" t="str">
        <f t="shared" si="1785"/>
        <v>b</v>
      </c>
      <c r="C6558" s="42">
        <v>4</v>
      </c>
      <c r="D6558" s="42"/>
      <c r="F6558" s="343" t="s">
        <v>657</v>
      </c>
      <c r="G6558" s="47" t="s">
        <v>285</v>
      </c>
      <c r="H6558" s="103"/>
      <c r="I6558" s="94">
        <f t="shared" si="1784"/>
        <v>0</v>
      </c>
      <c r="J6558" s="104"/>
      <c r="K6558" s="104"/>
      <c r="L6558" s="94">
        <f t="shared" si="1786"/>
        <v>0</v>
      </c>
      <c r="M6558" s="104"/>
      <c r="N6558" s="104"/>
      <c r="R6558" s="352">
        <f>L6558-[1]გადასახდელები!L6328</f>
        <v>0</v>
      </c>
    </row>
    <row r="6559" spans="2:18" ht="20.25" customHeight="1">
      <c r="B6559" s="36" t="str">
        <f t="shared" si="1785"/>
        <v>a</v>
      </c>
      <c r="C6559" s="42">
        <v>4</v>
      </c>
      <c r="D6559" s="42"/>
      <c r="F6559" s="342" t="s">
        <v>570</v>
      </c>
      <c r="G6559" s="47" t="s">
        <v>286</v>
      </c>
      <c r="H6559" s="93">
        <f>H6560+H6579</f>
        <v>0</v>
      </c>
      <c r="I6559" s="94">
        <f t="shared" si="1784"/>
        <v>49.101819999999996</v>
      </c>
      <c r="J6559" s="95">
        <f>J6560+J6579</f>
        <v>49.101819999999996</v>
      </c>
      <c r="K6559" s="95">
        <f>K6560+K6579</f>
        <v>0</v>
      </c>
      <c r="L6559" s="94">
        <f t="shared" si="1786"/>
        <v>0</v>
      </c>
      <c r="M6559" s="95">
        <f>M6560+M6579</f>
        <v>0</v>
      </c>
      <c r="N6559" s="95">
        <f>N6560+N6579</f>
        <v>0</v>
      </c>
      <c r="O6559" s="82" t="s">
        <v>146</v>
      </c>
      <c r="R6559" s="352">
        <f>L6559-[1]გადასახდელები!L6329</f>
        <v>0</v>
      </c>
    </row>
    <row r="6560" spans="2:18" ht="20.25" hidden="1" customHeight="1">
      <c r="B6560" s="36" t="str">
        <f t="shared" si="1785"/>
        <v>b</v>
      </c>
      <c r="C6560" s="42">
        <v>5</v>
      </c>
      <c r="D6560" s="42"/>
      <c r="F6560" s="342" t="s">
        <v>569</v>
      </c>
      <c r="G6560" s="48" t="s">
        <v>287</v>
      </c>
      <c r="H6560" s="113">
        <f>SUM(H6561:H6578)</f>
        <v>0</v>
      </c>
      <c r="I6560" s="97">
        <f t="shared" si="1784"/>
        <v>0</v>
      </c>
      <c r="J6560" s="114">
        <f>SUM(J6561:J6578)</f>
        <v>0</v>
      </c>
      <c r="K6560" s="114">
        <f>SUM(K6561:K6578)</f>
        <v>0</v>
      </c>
      <c r="L6560" s="97">
        <f t="shared" si="1786"/>
        <v>0</v>
      </c>
      <c r="M6560" s="114">
        <f>SUM(M6561:M6578)</f>
        <v>0</v>
      </c>
      <c r="N6560" s="114">
        <f>SUM(N6561:N6578)</f>
        <v>0</v>
      </c>
      <c r="O6560" s="82" t="s">
        <v>146</v>
      </c>
      <c r="R6560" s="352">
        <f>L6560-[1]გადასახდელები!L6330</f>
        <v>0</v>
      </c>
    </row>
    <row r="6561" spans="2:18" ht="45" hidden="1" customHeight="1">
      <c r="B6561" s="36" t="str">
        <f t="shared" si="1785"/>
        <v>b</v>
      </c>
      <c r="C6561" s="42">
        <v>6</v>
      </c>
      <c r="D6561" s="42"/>
      <c r="F6561" s="343" t="s">
        <v>658</v>
      </c>
      <c r="G6561" s="45" t="s">
        <v>215</v>
      </c>
      <c r="H6561" s="99"/>
      <c r="I6561" s="105">
        <f t="shared" si="1784"/>
        <v>0</v>
      </c>
      <c r="J6561" s="100"/>
      <c r="K6561" s="100"/>
      <c r="L6561" s="105">
        <f t="shared" si="1786"/>
        <v>0</v>
      </c>
      <c r="M6561" s="100"/>
      <c r="N6561" s="100"/>
      <c r="R6561" s="352">
        <f>L6561-[1]გადასახდელები!L6331</f>
        <v>0</v>
      </c>
    </row>
    <row r="6562" spans="2:18" ht="20.25" hidden="1" customHeight="1">
      <c r="B6562" s="36" t="str">
        <f t="shared" si="1785"/>
        <v>b</v>
      </c>
      <c r="C6562" s="42">
        <v>6</v>
      </c>
      <c r="D6562" s="42"/>
      <c r="F6562" s="343" t="s">
        <v>659</v>
      </c>
      <c r="G6562" s="45" t="s">
        <v>288</v>
      </c>
      <c r="H6562" s="99"/>
      <c r="I6562" s="105">
        <f t="shared" si="1784"/>
        <v>0</v>
      </c>
      <c r="J6562" s="100"/>
      <c r="K6562" s="100"/>
      <c r="L6562" s="105">
        <f t="shared" si="1786"/>
        <v>0</v>
      </c>
      <c r="M6562" s="100"/>
      <c r="N6562" s="100"/>
      <c r="R6562" s="352">
        <f>L6562-[1]გადასახდელები!L6332</f>
        <v>0</v>
      </c>
    </row>
    <row r="6563" spans="2:18" ht="20.25" hidden="1" customHeight="1">
      <c r="B6563" s="36" t="str">
        <f t="shared" si="1785"/>
        <v>b</v>
      </c>
      <c r="C6563" s="42">
        <v>6</v>
      </c>
      <c r="D6563" s="42"/>
      <c r="F6563" s="343" t="s">
        <v>660</v>
      </c>
      <c r="G6563" s="45" t="s">
        <v>289</v>
      </c>
      <c r="H6563" s="99"/>
      <c r="I6563" s="105">
        <f t="shared" si="1784"/>
        <v>0</v>
      </c>
      <c r="J6563" s="100"/>
      <c r="K6563" s="100"/>
      <c r="L6563" s="105">
        <f t="shared" si="1786"/>
        <v>0</v>
      </c>
      <c r="M6563" s="100"/>
      <c r="N6563" s="100"/>
      <c r="R6563" s="352">
        <f>L6563-[1]გადასახდელები!L6333</f>
        <v>0</v>
      </c>
    </row>
    <row r="6564" spans="2:18" ht="20.25" hidden="1" customHeight="1">
      <c r="B6564" s="36" t="str">
        <f t="shared" si="1785"/>
        <v>b</v>
      </c>
      <c r="C6564" s="42">
        <v>6</v>
      </c>
      <c r="D6564" s="42"/>
      <c r="F6564" s="343" t="s">
        <v>661</v>
      </c>
      <c r="G6564" s="45" t="s">
        <v>216</v>
      </c>
      <c r="H6564" s="99"/>
      <c r="I6564" s="105">
        <f t="shared" si="1784"/>
        <v>0</v>
      </c>
      <c r="J6564" s="100"/>
      <c r="K6564" s="100"/>
      <c r="L6564" s="105">
        <f t="shared" si="1786"/>
        <v>0</v>
      </c>
      <c r="M6564" s="100"/>
      <c r="N6564" s="100"/>
      <c r="R6564" s="352">
        <f>L6564-[1]გადასახდელები!L6334</f>
        <v>0</v>
      </c>
    </row>
    <row r="6565" spans="2:18" ht="20.25" hidden="1" customHeight="1">
      <c r="B6565" s="36" t="str">
        <f t="shared" si="1785"/>
        <v>b</v>
      </c>
      <c r="C6565" s="42">
        <v>6</v>
      </c>
      <c r="D6565" s="42"/>
      <c r="F6565" s="343" t="s">
        <v>662</v>
      </c>
      <c r="G6565" s="45" t="s">
        <v>217</v>
      </c>
      <c r="H6565" s="99"/>
      <c r="I6565" s="105">
        <f t="shared" si="1784"/>
        <v>0</v>
      </c>
      <c r="J6565" s="100"/>
      <c r="K6565" s="100"/>
      <c r="L6565" s="105">
        <f t="shared" si="1786"/>
        <v>0</v>
      </c>
      <c r="M6565" s="100"/>
      <c r="N6565" s="100"/>
      <c r="R6565" s="352">
        <f>L6565-[1]გადასახდელები!L6335</f>
        <v>0</v>
      </c>
    </row>
    <row r="6566" spans="2:18" ht="20.25" hidden="1" customHeight="1">
      <c r="B6566" s="36" t="str">
        <f t="shared" si="1785"/>
        <v>b</v>
      </c>
      <c r="C6566" s="42">
        <v>6</v>
      </c>
      <c r="D6566" s="42"/>
      <c r="F6566" s="343" t="s">
        <v>571</v>
      </c>
      <c r="G6566" s="45" t="s">
        <v>290</v>
      </c>
      <c r="H6566" s="99"/>
      <c r="I6566" s="105">
        <f t="shared" si="1784"/>
        <v>0</v>
      </c>
      <c r="J6566" s="100"/>
      <c r="K6566" s="100"/>
      <c r="L6566" s="105">
        <f t="shared" si="1786"/>
        <v>0</v>
      </c>
      <c r="M6566" s="100"/>
      <c r="N6566" s="100"/>
      <c r="R6566" s="352">
        <f>L6566-[1]გადასახდელები!L6336</f>
        <v>0</v>
      </c>
    </row>
    <row r="6567" spans="2:18" ht="20.25" hidden="1" customHeight="1">
      <c r="B6567" s="36" t="str">
        <f t="shared" si="1785"/>
        <v>b</v>
      </c>
      <c r="C6567" s="42">
        <v>6</v>
      </c>
      <c r="D6567" s="42"/>
      <c r="F6567" s="343" t="s">
        <v>663</v>
      </c>
      <c r="G6567" s="45" t="s">
        <v>291</v>
      </c>
      <c r="H6567" s="99"/>
      <c r="I6567" s="105">
        <f t="shared" ref="I6567:I6630" si="1787">J6567+K6567</f>
        <v>0</v>
      </c>
      <c r="J6567" s="100"/>
      <c r="K6567" s="100"/>
      <c r="L6567" s="105">
        <f t="shared" si="1786"/>
        <v>0</v>
      </c>
      <c r="M6567" s="100"/>
      <c r="N6567" s="100"/>
      <c r="R6567" s="352">
        <f>L6567-[1]გადასახდელები!L6337</f>
        <v>0</v>
      </c>
    </row>
    <row r="6568" spans="2:18" ht="20.25" hidden="1" customHeight="1">
      <c r="B6568" s="36" t="str">
        <f t="shared" si="1785"/>
        <v>b</v>
      </c>
      <c r="C6568" s="42">
        <v>6</v>
      </c>
      <c r="D6568" s="42"/>
      <c r="F6568" s="343" t="s">
        <v>664</v>
      </c>
      <c r="G6568" s="45" t="s">
        <v>218</v>
      </c>
      <c r="H6568" s="99"/>
      <c r="I6568" s="105">
        <f t="shared" si="1787"/>
        <v>0</v>
      </c>
      <c r="J6568" s="100"/>
      <c r="K6568" s="100"/>
      <c r="L6568" s="105">
        <f t="shared" si="1786"/>
        <v>0</v>
      </c>
      <c r="M6568" s="100"/>
      <c r="N6568" s="100"/>
      <c r="R6568" s="352">
        <f>L6568-[1]გადასახდელები!L6338</f>
        <v>0</v>
      </c>
    </row>
    <row r="6569" spans="2:18" ht="20.25" hidden="1" customHeight="1">
      <c r="B6569" s="36" t="str">
        <f t="shared" si="1785"/>
        <v>b</v>
      </c>
      <c r="C6569" s="42">
        <v>6</v>
      </c>
      <c r="D6569" s="42"/>
      <c r="F6569" s="343" t="s">
        <v>665</v>
      </c>
      <c r="G6569" s="45" t="s">
        <v>219</v>
      </c>
      <c r="H6569" s="99"/>
      <c r="I6569" s="105">
        <f t="shared" si="1787"/>
        <v>0</v>
      </c>
      <c r="J6569" s="100"/>
      <c r="K6569" s="100"/>
      <c r="L6569" s="105">
        <f t="shared" si="1786"/>
        <v>0</v>
      </c>
      <c r="M6569" s="100"/>
      <c r="N6569" s="100"/>
      <c r="R6569" s="352">
        <f>L6569-[1]გადასახდელები!L6339</f>
        <v>0</v>
      </c>
    </row>
    <row r="6570" spans="2:18" ht="20.25" hidden="1" customHeight="1">
      <c r="B6570" s="36" t="str">
        <f t="shared" si="1785"/>
        <v>b</v>
      </c>
      <c r="C6570" s="42">
        <v>6</v>
      </c>
      <c r="D6570" s="42"/>
      <c r="F6570" s="343" t="s">
        <v>666</v>
      </c>
      <c r="G6570" s="45" t="s">
        <v>220</v>
      </c>
      <c r="H6570" s="99"/>
      <c r="I6570" s="105">
        <f t="shared" si="1787"/>
        <v>0</v>
      </c>
      <c r="J6570" s="100"/>
      <c r="K6570" s="100"/>
      <c r="L6570" s="105">
        <f t="shared" si="1786"/>
        <v>0</v>
      </c>
      <c r="M6570" s="100"/>
      <c r="N6570" s="100"/>
      <c r="R6570" s="352">
        <f>L6570-[1]გადასახდელები!L6340</f>
        <v>0</v>
      </c>
    </row>
    <row r="6571" spans="2:18" ht="20.25" hidden="1" customHeight="1">
      <c r="B6571" s="36" t="str">
        <f t="shared" si="1785"/>
        <v>b</v>
      </c>
      <c r="C6571" s="42">
        <v>6</v>
      </c>
      <c r="D6571" s="42"/>
      <c r="F6571" s="343" t="s">
        <v>667</v>
      </c>
      <c r="G6571" s="45" t="s">
        <v>221</v>
      </c>
      <c r="H6571" s="99"/>
      <c r="I6571" s="105">
        <f t="shared" si="1787"/>
        <v>0</v>
      </c>
      <c r="J6571" s="100"/>
      <c r="K6571" s="100"/>
      <c r="L6571" s="105">
        <f t="shared" si="1786"/>
        <v>0</v>
      </c>
      <c r="M6571" s="100"/>
      <c r="N6571" s="100"/>
      <c r="R6571" s="352">
        <f>L6571-[1]გადასახდელები!L6341</f>
        <v>0</v>
      </c>
    </row>
    <row r="6572" spans="2:18" ht="20.25" hidden="1" customHeight="1">
      <c r="B6572" s="36" t="str">
        <f t="shared" si="1785"/>
        <v>b</v>
      </c>
      <c r="C6572" s="42">
        <v>6</v>
      </c>
      <c r="D6572" s="42"/>
      <c r="F6572" s="343" t="s">
        <v>668</v>
      </c>
      <c r="G6572" s="45" t="s">
        <v>222</v>
      </c>
      <c r="H6572" s="99"/>
      <c r="I6572" s="105">
        <f t="shared" si="1787"/>
        <v>0</v>
      </c>
      <c r="J6572" s="100"/>
      <c r="K6572" s="100"/>
      <c r="L6572" s="105">
        <f t="shared" si="1786"/>
        <v>0</v>
      </c>
      <c r="M6572" s="100"/>
      <c r="N6572" s="100"/>
      <c r="R6572" s="352">
        <f>L6572-[1]გადასახდელები!L6342</f>
        <v>0</v>
      </c>
    </row>
    <row r="6573" spans="2:18" ht="20.25" hidden="1" customHeight="1">
      <c r="B6573" s="36" t="str">
        <f t="shared" ref="B6573:B6636" si="1788">IF(H6573+I6573+L6573&gt;0,"a","b")</f>
        <v>b</v>
      </c>
      <c r="C6573" s="42">
        <v>6</v>
      </c>
      <c r="D6573" s="42"/>
      <c r="F6573" s="343" t="s">
        <v>669</v>
      </c>
      <c r="G6573" s="45" t="s">
        <v>223</v>
      </c>
      <c r="H6573" s="99"/>
      <c r="I6573" s="105">
        <f t="shared" si="1787"/>
        <v>0</v>
      </c>
      <c r="J6573" s="100"/>
      <c r="K6573" s="100"/>
      <c r="L6573" s="105">
        <f t="shared" si="1786"/>
        <v>0</v>
      </c>
      <c r="M6573" s="100"/>
      <c r="N6573" s="100"/>
      <c r="R6573" s="352">
        <f>L6573-[1]გადასახდელები!L6343</f>
        <v>0</v>
      </c>
    </row>
    <row r="6574" spans="2:18" ht="36" hidden="1" customHeight="1">
      <c r="B6574" s="36" t="str">
        <f t="shared" si="1788"/>
        <v>b</v>
      </c>
      <c r="C6574" s="42">
        <v>6</v>
      </c>
      <c r="D6574" s="42"/>
      <c r="F6574" s="343" t="s">
        <v>670</v>
      </c>
      <c r="G6574" s="45" t="s">
        <v>224</v>
      </c>
      <c r="H6574" s="99"/>
      <c r="I6574" s="105">
        <f t="shared" si="1787"/>
        <v>0</v>
      </c>
      <c r="J6574" s="100"/>
      <c r="K6574" s="100"/>
      <c r="L6574" s="105">
        <f t="shared" si="1786"/>
        <v>0</v>
      </c>
      <c r="M6574" s="100"/>
      <c r="N6574" s="100"/>
      <c r="R6574" s="352">
        <f>L6574-[1]გადასახდელები!L6344</f>
        <v>0</v>
      </c>
    </row>
    <row r="6575" spans="2:18" ht="48.75" hidden="1" customHeight="1">
      <c r="B6575" s="36" t="str">
        <f t="shared" si="1788"/>
        <v>b</v>
      </c>
      <c r="C6575" s="42">
        <v>6</v>
      </c>
      <c r="D6575" s="42"/>
      <c r="F6575" s="343" t="s">
        <v>671</v>
      </c>
      <c r="G6575" s="45" t="s">
        <v>225</v>
      </c>
      <c r="H6575" s="99"/>
      <c r="I6575" s="105">
        <f t="shared" si="1787"/>
        <v>0</v>
      </c>
      <c r="J6575" s="100"/>
      <c r="K6575" s="100"/>
      <c r="L6575" s="105">
        <f t="shared" ref="L6575:L6639" si="1789">M6575+N6575</f>
        <v>0</v>
      </c>
      <c r="M6575" s="100"/>
      <c r="N6575" s="100"/>
      <c r="R6575" s="352">
        <f>L6575-[1]გადასახდელები!L6345</f>
        <v>0</v>
      </c>
    </row>
    <row r="6576" spans="2:18" ht="24.75" hidden="1" customHeight="1">
      <c r="B6576" s="36" t="str">
        <f t="shared" si="1788"/>
        <v>b</v>
      </c>
      <c r="C6576" s="42">
        <v>6</v>
      </c>
      <c r="D6576" s="42"/>
      <c r="F6576" s="343" t="s">
        <v>672</v>
      </c>
      <c r="G6576" s="45" t="s">
        <v>226</v>
      </c>
      <c r="H6576" s="99"/>
      <c r="I6576" s="105">
        <f t="shared" si="1787"/>
        <v>0</v>
      </c>
      <c r="J6576" s="100"/>
      <c r="K6576" s="100"/>
      <c r="L6576" s="105">
        <f t="shared" si="1789"/>
        <v>0</v>
      </c>
      <c r="M6576" s="100"/>
      <c r="N6576" s="100"/>
      <c r="R6576" s="352">
        <f>L6576-[1]გადასახდელები!L6346</f>
        <v>0</v>
      </c>
    </row>
    <row r="6577" spans="2:18" ht="24" hidden="1" customHeight="1">
      <c r="B6577" s="36" t="str">
        <f t="shared" si="1788"/>
        <v>b</v>
      </c>
      <c r="C6577" s="42">
        <v>6</v>
      </c>
      <c r="D6577" s="42"/>
      <c r="F6577" s="343" t="s">
        <v>673</v>
      </c>
      <c r="G6577" s="45" t="s">
        <v>227</v>
      </c>
      <c r="H6577" s="99"/>
      <c r="I6577" s="105">
        <f t="shared" si="1787"/>
        <v>0</v>
      </c>
      <c r="J6577" s="100"/>
      <c r="K6577" s="100"/>
      <c r="L6577" s="105">
        <f t="shared" si="1789"/>
        <v>0</v>
      </c>
      <c r="M6577" s="100"/>
      <c r="N6577" s="100"/>
      <c r="R6577" s="352">
        <f>L6577-[1]გადასახდელები!L6347</f>
        <v>0</v>
      </c>
    </row>
    <row r="6578" spans="2:18" ht="36.75" hidden="1" customHeight="1">
      <c r="B6578" s="36" t="str">
        <f t="shared" si="1788"/>
        <v>b</v>
      </c>
      <c r="C6578" s="42">
        <v>6</v>
      </c>
      <c r="D6578" s="42"/>
      <c r="F6578" s="343" t="s">
        <v>572</v>
      </c>
      <c r="G6578" s="45" t="s">
        <v>228</v>
      </c>
      <c r="H6578" s="99"/>
      <c r="I6578" s="105">
        <f t="shared" si="1787"/>
        <v>0</v>
      </c>
      <c r="J6578" s="100"/>
      <c r="K6578" s="100"/>
      <c r="L6578" s="105">
        <f t="shared" si="1789"/>
        <v>0</v>
      </c>
      <c r="M6578" s="100"/>
      <c r="N6578" s="100"/>
      <c r="R6578" s="352">
        <f>L6578-[1]გადასახდელები!L6348</f>
        <v>0</v>
      </c>
    </row>
    <row r="6579" spans="2:18" ht="24.75" customHeight="1">
      <c r="B6579" s="36" t="str">
        <f t="shared" si="1788"/>
        <v>a</v>
      </c>
      <c r="C6579" s="42">
        <v>5</v>
      </c>
      <c r="D6579" s="42"/>
      <c r="F6579" s="343" t="s">
        <v>573</v>
      </c>
      <c r="G6579" s="48" t="s">
        <v>193</v>
      </c>
      <c r="H6579" s="101"/>
      <c r="I6579" s="97">
        <f t="shared" si="1787"/>
        <v>49.101819999999996</v>
      </c>
      <c r="J6579" s="102">
        <f>49.10182</f>
        <v>49.101819999999996</v>
      </c>
      <c r="K6579" s="102"/>
      <c r="L6579" s="97">
        <f t="shared" si="1789"/>
        <v>0</v>
      </c>
      <c r="M6579" s="102"/>
      <c r="N6579" s="102"/>
      <c r="R6579" s="352">
        <f>L6579-[1]გადასახდელები!L6349</f>
        <v>0</v>
      </c>
    </row>
    <row r="6580" spans="2:18" ht="20.25" customHeight="1">
      <c r="B6580" s="36" t="str">
        <f t="shared" si="1788"/>
        <v>a</v>
      </c>
      <c r="C6580" s="42">
        <v>2</v>
      </c>
      <c r="D6580" s="42"/>
      <c r="E6580" s="24">
        <v>7049</v>
      </c>
      <c r="F6580" s="342" t="s">
        <v>574</v>
      </c>
      <c r="G6580" s="59" t="s">
        <v>292</v>
      </c>
      <c r="H6580" s="86">
        <f>H6581+H6628+H6636+H6635</f>
        <v>0</v>
      </c>
      <c r="I6580" s="87">
        <f t="shared" si="1787"/>
        <v>246.65683000000001</v>
      </c>
      <c r="J6580" s="88">
        <f>J6581+J6628+J6636+J6635</f>
        <v>246.65683000000001</v>
      </c>
      <c r="K6580" s="88">
        <f>K6581+K6628+K6636+K6635</f>
        <v>0</v>
      </c>
      <c r="L6580" s="87">
        <f t="shared" si="1789"/>
        <v>236.51100000000002</v>
      </c>
      <c r="M6580" s="88">
        <f>M6581+M6628+M6636+M6635</f>
        <v>236.51100000000002</v>
      </c>
      <c r="N6580" s="88">
        <f>N6581+N6628+N6636+N6635</f>
        <v>0</v>
      </c>
      <c r="O6580" s="82" t="s">
        <v>146</v>
      </c>
      <c r="P6580" s="35" t="s">
        <v>145</v>
      </c>
      <c r="R6580" s="352">
        <f>L6580-[1]გადასახდელები!L6350</f>
        <v>236.51100000000002</v>
      </c>
    </row>
    <row r="6581" spans="2:18" ht="20.25" customHeight="1">
      <c r="B6581" s="36" t="str">
        <f t="shared" si="1788"/>
        <v>a</v>
      </c>
      <c r="C6581" s="42">
        <v>3</v>
      </c>
      <c r="D6581" s="42"/>
      <c r="F6581" s="342" t="s">
        <v>575</v>
      </c>
      <c r="G6581" s="51" t="s">
        <v>293</v>
      </c>
      <c r="H6581" s="89">
        <f>H6582+H6594+H6623</f>
        <v>0</v>
      </c>
      <c r="I6581" s="90">
        <f t="shared" si="1787"/>
        <v>246.65683000000001</v>
      </c>
      <c r="J6581" s="89">
        <f>J6582+J6594+J6623</f>
        <v>246.65683000000001</v>
      </c>
      <c r="K6581" s="89">
        <f>K6582+K6594+K6623</f>
        <v>0</v>
      </c>
      <c r="L6581" s="90">
        <f t="shared" si="1789"/>
        <v>236.51100000000002</v>
      </c>
      <c r="M6581" s="89">
        <f>M6582+M6594+M6623</f>
        <v>236.51100000000002</v>
      </c>
      <c r="N6581" s="89">
        <f>N6582+N6594+N6623</f>
        <v>0</v>
      </c>
      <c r="O6581" s="82" t="s">
        <v>146</v>
      </c>
      <c r="P6581" s="35" t="s">
        <v>145</v>
      </c>
      <c r="R6581" s="352">
        <f>L6581-[1]გადასახდელები!L6351</f>
        <v>236.51100000000002</v>
      </c>
    </row>
    <row r="6582" spans="2:18" ht="20.25" customHeight="1">
      <c r="B6582" s="36" t="str">
        <f t="shared" si="1788"/>
        <v>a</v>
      </c>
      <c r="C6582" s="42">
        <v>4</v>
      </c>
      <c r="D6582" s="42"/>
      <c r="F6582" s="342" t="s">
        <v>576</v>
      </c>
      <c r="G6582" s="47" t="s">
        <v>294</v>
      </c>
      <c r="H6582" s="93">
        <f>H6583+H6584+H6585+H6586+H6587+H6588+H6589+H6590+H6591+H6592+H6593</f>
        <v>0</v>
      </c>
      <c r="I6582" s="94">
        <f t="shared" si="1787"/>
        <v>246.65683000000001</v>
      </c>
      <c r="J6582" s="93">
        <f>J6583+J6584+J6585+J6586+J6587+J6588+J6589+J6590+J6591+J6592+J6593</f>
        <v>246.65683000000001</v>
      </c>
      <c r="K6582" s="93">
        <f>K6583+K6584+K6585+K6586+K6587+K6588+K6589+K6590+K6591+K6592+K6593</f>
        <v>0</v>
      </c>
      <c r="L6582" s="94">
        <f t="shared" si="1789"/>
        <v>236.51100000000002</v>
      </c>
      <c r="M6582" s="93">
        <f>M6583+M6584+M6585+M6586+M6587+M6588+M6589+M6590+M6591+M6592+M6593</f>
        <v>236.51100000000002</v>
      </c>
      <c r="N6582" s="93">
        <f>N6583+N6584+N6585+N6586+N6587+N6588+N6589+N6590+N6591+N6592+N6593</f>
        <v>0</v>
      </c>
      <c r="O6582" s="82" t="s">
        <v>146</v>
      </c>
      <c r="P6582" s="35" t="s">
        <v>145</v>
      </c>
      <c r="R6582" s="352">
        <f>L6582-[1]გადასახდელები!L6352</f>
        <v>236.51100000000002</v>
      </c>
    </row>
    <row r="6583" spans="2:18" ht="20.25" hidden="1" customHeight="1">
      <c r="B6583" s="36" t="str">
        <f t="shared" si="1788"/>
        <v>b</v>
      </c>
      <c r="C6583" s="42">
        <v>5</v>
      </c>
      <c r="D6583" s="42"/>
      <c r="F6583" s="343" t="s">
        <v>577</v>
      </c>
      <c r="G6583" s="48" t="s">
        <v>295</v>
      </c>
      <c r="H6583" s="101"/>
      <c r="I6583" s="97">
        <f t="shared" si="1787"/>
        <v>0</v>
      </c>
      <c r="J6583" s="102"/>
      <c r="K6583" s="102"/>
      <c r="L6583" s="97">
        <f t="shared" si="1789"/>
        <v>0</v>
      </c>
      <c r="M6583" s="102"/>
      <c r="N6583" s="102"/>
      <c r="O6583" s="115"/>
      <c r="P6583" s="35" t="s">
        <v>145</v>
      </c>
      <c r="R6583" s="352">
        <f>L6583-[1]გადასახდელები!L6353</f>
        <v>0</v>
      </c>
    </row>
    <row r="6584" spans="2:18" ht="20.25" hidden="1" customHeight="1">
      <c r="B6584" s="36" t="str">
        <f t="shared" si="1788"/>
        <v>b</v>
      </c>
      <c r="C6584" s="42">
        <v>5</v>
      </c>
      <c r="D6584" s="42"/>
      <c r="F6584" s="343" t="s">
        <v>578</v>
      </c>
      <c r="G6584" s="48" t="s">
        <v>296</v>
      </c>
      <c r="H6584" s="101"/>
      <c r="I6584" s="97">
        <f t="shared" si="1787"/>
        <v>0</v>
      </c>
      <c r="J6584" s="102"/>
      <c r="K6584" s="102"/>
      <c r="L6584" s="97">
        <f t="shared" si="1789"/>
        <v>0</v>
      </c>
      <c r="M6584" s="102"/>
      <c r="N6584" s="102"/>
      <c r="O6584" s="115"/>
      <c r="P6584" s="35" t="s">
        <v>145</v>
      </c>
      <c r="R6584" s="352">
        <f>L6584-[1]გადასახდელები!L6354</f>
        <v>0</v>
      </c>
    </row>
    <row r="6585" spans="2:18" ht="30.75" hidden="1" customHeight="1">
      <c r="B6585" s="36" t="str">
        <f t="shared" si="1788"/>
        <v>b</v>
      </c>
      <c r="C6585" s="42">
        <v>5</v>
      </c>
      <c r="D6585" s="42"/>
      <c r="F6585" s="343" t="s">
        <v>674</v>
      </c>
      <c r="G6585" s="52" t="s">
        <v>297</v>
      </c>
      <c r="H6585" s="101"/>
      <c r="I6585" s="97">
        <f t="shared" si="1787"/>
        <v>0</v>
      </c>
      <c r="J6585" s="102"/>
      <c r="K6585" s="102"/>
      <c r="L6585" s="97">
        <f t="shared" si="1789"/>
        <v>0</v>
      </c>
      <c r="M6585" s="102"/>
      <c r="N6585" s="102"/>
      <c r="O6585" s="115"/>
      <c r="P6585" s="35" t="s">
        <v>145</v>
      </c>
      <c r="R6585" s="352">
        <f>L6585-[1]გადასახდელები!L6355</f>
        <v>0</v>
      </c>
    </row>
    <row r="6586" spans="2:18" ht="20.25" hidden="1" customHeight="1">
      <c r="B6586" s="36" t="str">
        <f t="shared" si="1788"/>
        <v>b</v>
      </c>
      <c r="C6586" s="42">
        <v>5</v>
      </c>
      <c r="D6586" s="42"/>
      <c r="F6586" s="343" t="s">
        <v>579</v>
      </c>
      <c r="G6586" s="48" t="s">
        <v>298</v>
      </c>
      <c r="H6586" s="101"/>
      <c r="I6586" s="97">
        <f t="shared" si="1787"/>
        <v>0</v>
      </c>
      <c r="J6586" s="102"/>
      <c r="K6586" s="102"/>
      <c r="L6586" s="97">
        <f t="shared" si="1789"/>
        <v>0</v>
      </c>
      <c r="M6586" s="102"/>
      <c r="N6586" s="102"/>
      <c r="O6586" s="115"/>
      <c r="P6586" s="35" t="s">
        <v>145</v>
      </c>
      <c r="R6586" s="352">
        <f>L6586-[1]გადასახდელები!L6356</f>
        <v>0</v>
      </c>
    </row>
    <row r="6587" spans="2:18" ht="20.25" customHeight="1">
      <c r="B6587" s="36" t="str">
        <f t="shared" si="1788"/>
        <v>a</v>
      </c>
      <c r="C6587" s="42">
        <v>5</v>
      </c>
      <c r="D6587" s="42"/>
      <c r="F6587" s="343" t="s">
        <v>580</v>
      </c>
      <c r="G6587" s="48" t="s">
        <v>299</v>
      </c>
      <c r="H6587" s="101"/>
      <c r="I6587" s="97">
        <f t="shared" si="1787"/>
        <v>29.58</v>
      </c>
      <c r="J6587" s="102">
        <v>29.58</v>
      </c>
      <c r="K6587" s="102"/>
      <c r="L6587" s="97">
        <f t="shared" si="1789"/>
        <v>0</v>
      </c>
      <c r="M6587" s="102"/>
      <c r="N6587" s="102"/>
      <c r="O6587" s="115"/>
      <c r="P6587" s="35" t="s">
        <v>145</v>
      </c>
      <c r="R6587" s="352">
        <f>L6587-[1]გადასახდელები!L6357</f>
        <v>0</v>
      </c>
    </row>
    <row r="6588" spans="2:18" ht="30.75" hidden="1" customHeight="1">
      <c r="B6588" s="36" t="str">
        <f t="shared" si="1788"/>
        <v>b</v>
      </c>
      <c r="C6588" s="42">
        <v>5</v>
      </c>
      <c r="D6588" s="42"/>
      <c r="F6588" s="343" t="s">
        <v>581</v>
      </c>
      <c r="G6588" s="48" t="s">
        <v>300</v>
      </c>
      <c r="H6588" s="101"/>
      <c r="I6588" s="97">
        <f t="shared" si="1787"/>
        <v>0</v>
      </c>
      <c r="J6588" s="102"/>
      <c r="K6588" s="102"/>
      <c r="L6588" s="97">
        <f t="shared" si="1789"/>
        <v>0</v>
      </c>
      <c r="M6588" s="102"/>
      <c r="N6588" s="102"/>
      <c r="O6588" s="115"/>
      <c r="P6588" s="35" t="s">
        <v>145</v>
      </c>
      <c r="R6588" s="352">
        <f>L6588-[1]გადასახდელები!L6358</f>
        <v>0</v>
      </c>
    </row>
    <row r="6589" spans="2:18" ht="20.25" hidden="1" customHeight="1">
      <c r="B6589" s="36" t="str">
        <f t="shared" si="1788"/>
        <v>b</v>
      </c>
      <c r="C6589" s="42">
        <v>5</v>
      </c>
      <c r="D6589" s="42"/>
      <c r="F6589" s="343" t="s">
        <v>675</v>
      </c>
      <c r="G6589" s="48" t="s">
        <v>301</v>
      </c>
      <c r="H6589" s="101"/>
      <c r="I6589" s="97">
        <f t="shared" si="1787"/>
        <v>0</v>
      </c>
      <c r="J6589" s="102"/>
      <c r="K6589" s="102"/>
      <c r="L6589" s="97">
        <f t="shared" si="1789"/>
        <v>0</v>
      </c>
      <c r="M6589" s="102"/>
      <c r="N6589" s="102"/>
      <c r="O6589" s="115"/>
      <c r="P6589" s="35" t="s">
        <v>145</v>
      </c>
      <c r="R6589" s="352">
        <f>L6589-[1]გადასახდელები!L6359</f>
        <v>0</v>
      </c>
    </row>
    <row r="6590" spans="2:18" ht="20.25" hidden="1" customHeight="1">
      <c r="B6590" s="36" t="str">
        <f t="shared" si="1788"/>
        <v>b</v>
      </c>
      <c r="C6590" s="42">
        <v>5</v>
      </c>
      <c r="D6590" s="42"/>
      <c r="F6590" s="343" t="s">
        <v>582</v>
      </c>
      <c r="G6590" s="48" t="s">
        <v>302</v>
      </c>
      <c r="H6590" s="101"/>
      <c r="I6590" s="97">
        <f t="shared" si="1787"/>
        <v>0</v>
      </c>
      <c r="J6590" s="102"/>
      <c r="K6590" s="102"/>
      <c r="L6590" s="97">
        <f t="shared" si="1789"/>
        <v>0</v>
      </c>
      <c r="M6590" s="102"/>
      <c r="N6590" s="102"/>
      <c r="O6590" s="115"/>
      <c r="P6590" s="35" t="s">
        <v>145</v>
      </c>
      <c r="R6590" s="352">
        <f>L6590-[1]გადასახდელები!L6360</f>
        <v>0</v>
      </c>
    </row>
    <row r="6591" spans="2:18" ht="20.25" hidden="1" customHeight="1">
      <c r="B6591" s="36" t="str">
        <f t="shared" si="1788"/>
        <v>b</v>
      </c>
      <c r="C6591" s="42">
        <v>5</v>
      </c>
      <c r="D6591" s="42"/>
      <c r="F6591" s="343" t="s">
        <v>676</v>
      </c>
      <c r="G6591" s="48" t="s">
        <v>303</v>
      </c>
      <c r="H6591" s="101"/>
      <c r="I6591" s="97">
        <f t="shared" si="1787"/>
        <v>0</v>
      </c>
      <c r="J6591" s="102"/>
      <c r="K6591" s="102"/>
      <c r="L6591" s="97">
        <f t="shared" si="1789"/>
        <v>0</v>
      </c>
      <c r="M6591" s="102"/>
      <c r="N6591" s="102"/>
      <c r="O6591" s="115"/>
      <c r="P6591" s="35" t="s">
        <v>145</v>
      </c>
      <c r="R6591" s="352">
        <f>L6591-[1]გადასახდელები!L6361</f>
        <v>0</v>
      </c>
    </row>
    <row r="6592" spans="2:18" ht="20.25" hidden="1" customHeight="1">
      <c r="B6592" s="36" t="str">
        <f t="shared" si="1788"/>
        <v>b</v>
      </c>
      <c r="C6592" s="42">
        <v>5</v>
      </c>
      <c r="D6592" s="42"/>
      <c r="F6592" s="343" t="s">
        <v>677</v>
      </c>
      <c r="G6592" s="48" t="s">
        <v>304</v>
      </c>
      <c r="H6592" s="101"/>
      <c r="I6592" s="97">
        <f t="shared" si="1787"/>
        <v>0</v>
      </c>
      <c r="J6592" s="102"/>
      <c r="K6592" s="102"/>
      <c r="L6592" s="97">
        <f t="shared" si="1789"/>
        <v>0</v>
      </c>
      <c r="M6592" s="102"/>
      <c r="N6592" s="102"/>
      <c r="O6592" s="115"/>
      <c r="P6592" s="35" t="s">
        <v>145</v>
      </c>
      <c r="R6592" s="352">
        <f>L6592-[1]გადასახდელები!L6362</f>
        <v>0</v>
      </c>
    </row>
    <row r="6593" spans="2:18" ht="20.25" customHeight="1" thickBot="1">
      <c r="B6593" s="36" t="str">
        <f t="shared" si="1788"/>
        <v>a</v>
      </c>
      <c r="C6593" s="42">
        <v>5</v>
      </c>
      <c r="D6593" s="42"/>
      <c r="F6593" s="343" t="s">
        <v>583</v>
      </c>
      <c r="G6593" s="48" t="s">
        <v>305</v>
      </c>
      <c r="H6593" s="101"/>
      <c r="I6593" s="97">
        <f t="shared" si="1787"/>
        <v>217.07683</v>
      </c>
      <c r="J6593" s="102">
        <f>6.87892+192.89791+17.3</f>
        <v>217.07683</v>
      </c>
      <c r="K6593" s="102"/>
      <c r="L6593" s="97">
        <f t="shared" si="1789"/>
        <v>236.51100000000002</v>
      </c>
      <c r="M6593" s="102">
        <f>47.52+39.369+43.973+45.01+22.22+14.381+21.686+2.352</f>
        <v>236.51100000000002</v>
      </c>
      <c r="N6593" s="102"/>
      <c r="O6593" s="115"/>
      <c r="P6593" s="35" t="s">
        <v>145</v>
      </c>
      <c r="R6593" s="352">
        <f>L6593-[1]გადასახდელები!L6363</f>
        <v>236.51100000000002</v>
      </c>
    </row>
    <row r="6594" spans="2:18" ht="20.25" hidden="1" customHeight="1">
      <c r="B6594" s="36" t="str">
        <f t="shared" si="1788"/>
        <v>b</v>
      </c>
      <c r="C6594" s="42">
        <v>4</v>
      </c>
      <c r="D6594" s="42"/>
      <c r="F6594" s="342" t="s">
        <v>584</v>
      </c>
      <c r="G6594" s="47" t="s">
        <v>306</v>
      </c>
      <c r="H6594" s="93">
        <f>H6595+H6602</f>
        <v>0</v>
      </c>
      <c r="I6594" s="94">
        <f t="shared" si="1787"/>
        <v>0</v>
      </c>
      <c r="J6594" s="93">
        <f>J6595+J6602</f>
        <v>0</v>
      </c>
      <c r="K6594" s="93">
        <f>K6595+K6602</f>
        <v>0</v>
      </c>
      <c r="L6594" s="94">
        <f t="shared" si="1789"/>
        <v>0</v>
      </c>
      <c r="M6594" s="93">
        <f>M6595+M6602</f>
        <v>0</v>
      </c>
      <c r="N6594" s="93">
        <f>N6595+N6602</f>
        <v>0</v>
      </c>
      <c r="O6594" s="82" t="s">
        <v>146</v>
      </c>
      <c r="P6594" s="35" t="s">
        <v>145</v>
      </c>
      <c r="R6594" s="352">
        <f>L6594-[1]გადასახდელები!L6364</f>
        <v>0</v>
      </c>
    </row>
    <row r="6595" spans="2:18" ht="20.25" hidden="1" customHeight="1">
      <c r="B6595" s="36" t="str">
        <f t="shared" si="1788"/>
        <v>b</v>
      </c>
      <c r="C6595" s="42">
        <v>5</v>
      </c>
      <c r="D6595" s="42"/>
      <c r="F6595" s="342" t="s">
        <v>585</v>
      </c>
      <c r="G6595" s="48" t="s">
        <v>307</v>
      </c>
      <c r="H6595" s="96">
        <f>SUM(H6596:H6601)</f>
        <v>0</v>
      </c>
      <c r="I6595" s="97">
        <f t="shared" si="1787"/>
        <v>0</v>
      </c>
      <c r="J6595" s="96">
        <f>SUM(J6596:J6601)</f>
        <v>0</v>
      </c>
      <c r="K6595" s="96">
        <f>SUM(K6596:K6601)</f>
        <v>0</v>
      </c>
      <c r="L6595" s="97">
        <f t="shared" si="1789"/>
        <v>0</v>
      </c>
      <c r="M6595" s="96">
        <f>SUM(M6596:M6601)</f>
        <v>0</v>
      </c>
      <c r="N6595" s="96">
        <f>SUM(N6596:N6601)</f>
        <v>0</v>
      </c>
      <c r="O6595" s="82" t="s">
        <v>146</v>
      </c>
      <c r="P6595" s="35" t="s">
        <v>145</v>
      </c>
      <c r="R6595" s="352">
        <f>L6595-[1]გადასახდელები!L6365</f>
        <v>0</v>
      </c>
    </row>
    <row r="6596" spans="2:18" ht="20.25" hidden="1" customHeight="1">
      <c r="B6596" s="36" t="str">
        <f t="shared" si="1788"/>
        <v>b</v>
      </c>
      <c r="C6596" s="42">
        <v>6</v>
      </c>
      <c r="D6596" s="42"/>
      <c r="F6596" s="343" t="s">
        <v>586</v>
      </c>
      <c r="G6596" s="53" t="s">
        <v>308</v>
      </c>
      <c r="H6596" s="99"/>
      <c r="I6596" s="105">
        <f t="shared" si="1787"/>
        <v>0</v>
      </c>
      <c r="J6596" s="100"/>
      <c r="K6596" s="100"/>
      <c r="L6596" s="105">
        <f t="shared" si="1789"/>
        <v>0</v>
      </c>
      <c r="M6596" s="100"/>
      <c r="N6596" s="100"/>
      <c r="O6596" s="115"/>
      <c r="P6596" s="35" t="s">
        <v>145</v>
      </c>
      <c r="R6596" s="352">
        <f>L6596-[1]გადასახდელები!L6366</f>
        <v>0</v>
      </c>
    </row>
    <row r="6597" spans="2:18" ht="20.25" hidden="1" customHeight="1">
      <c r="B6597" s="36" t="str">
        <f t="shared" si="1788"/>
        <v>b</v>
      </c>
      <c r="C6597" s="42">
        <v>6</v>
      </c>
      <c r="D6597" s="42"/>
      <c r="F6597" s="343" t="s">
        <v>678</v>
      </c>
      <c r="G6597" s="53" t="s">
        <v>309</v>
      </c>
      <c r="H6597" s="99"/>
      <c r="I6597" s="105">
        <f t="shared" si="1787"/>
        <v>0</v>
      </c>
      <c r="J6597" s="100"/>
      <c r="K6597" s="100"/>
      <c r="L6597" s="105">
        <f t="shared" si="1789"/>
        <v>0</v>
      </c>
      <c r="M6597" s="100"/>
      <c r="N6597" s="100"/>
      <c r="O6597" s="115"/>
      <c r="P6597" s="35" t="s">
        <v>145</v>
      </c>
      <c r="R6597" s="352">
        <f>L6597-[1]გადასახდელები!L6367</f>
        <v>0</v>
      </c>
    </row>
    <row r="6598" spans="2:18" ht="20.25" hidden="1" customHeight="1">
      <c r="B6598" s="36" t="str">
        <f t="shared" si="1788"/>
        <v>b</v>
      </c>
      <c r="C6598" s="42">
        <v>6</v>
      </c>
      <c r="D6598" s="42"/>
      <c r="F6598" s="343" t="s">
        <v>679</v>
      </c>
      <c r="G6598" s="53" t="s">
        <v>310</v>
      </c>
      <c r="H6598" s="99"/>
      <c r="I6598" s="105">
        <f t="shared" si="1787"/>
        <v>0</v>
      </c>
      <c r="J6598" s="100"/>
      <c r="K6598" s="100"/>
      <c r="L6598" s="105">
        <f t="shared" si="1789"/>
        <v>0</v>
      </c>
      <c r="M6598" s="100"/>
      <c r="N6598" s="100"/>
      <c r="O6598" s="115"/>
      <c r="P6598" s="35" t="s">
        <v>145</v>
      </c>
      <c r="R6598" s="352">
        <f>L6598-[1]გადასახდელები!L6368</f>
        <v>0</v>
      </c>
    </row>
    <row r="6599" spans="2:18" ht="20.25" hidden="1" customHeight="1">
      <c r="B6599" s="36" t="str">
        <f t="shared" si="1788"/>
        <v>b</v>
      </c>
      <c r="C6599" s="42">
        <v>6</v>
      </c>
      <c r="D6599" s="42"/>
      <c r="F6599" s="343" t="s">
        <v>680</v>
      </c>
      <c r="G6599" s="53" t="s">
        <v>311</v>
      </c>
      <c r="H6599" s="99"/>
      <c r="I6599" s="105">
        <f t="shared" si="1787"/>
        <v>0</v>
      </c>
      <c r="J6599" s="100"/>
      <c r="K6599" s="100"/>
      <c r="L6599" s="105">
        <f t="shared" si="1789"/>
        <v>0</v>
      </c>
      <c r="M6599" s="100"/>
      <c r="N6599" s="100"/>
      <c r="O6599" s="115"/>
      <c r="P6599" s="35" t="s">
        <v>145</v>
      </c>
      <c r="R6599" s="352">
        <f>L6599-[1]გადასახდელები!L6369</f>
        <v>0</v>
      </c>
    </row>
    <row r="6600" spans="2:18" ht="20.25" hidden="1" customHeight="1">
      <c r="B6600" s="36" t="str">
        <f t="shared" si="1788"/>
        <v>b</v>
      </c>
      <c r="C6600" s="42">
        <v>6</v>
      </c>
      <c r="D6600" s="42"/>
      <c r="F6600" s="343" t="s">
        <v>681</v>
      </c>
      <c r="G6600" s="53" t="s">
        <v>312</v>
      </c>
      <c r="H6600" s="99"/>
      <c r="I6600" s="105">
        <f t="shared" si="1787"/>
        <v>0</v>
      </c>
      <c r="J6600" s="100"/>
      <c r="K6600" s="100"/>
      <c r="L6600" s="105">
        <f t="shared" si="1789"/>
        <v>0</v>
      </c>
      <c r="M6600" s="100"/>
      <c r="N6600" s="100"/>
      <c r="O6600" s="115"/>
      <c r="P6600" s="35" t="s">
        <v>145</v>
      </c>
      <c r="R6600" s="352">
        <f>L6600-[1]გადასახდელები!L6370</f>
        <v>0</v>
      </c>
    </row>
    <row r="6601" spans="2:18" ht="20.25" hidden="1" customHeight="1">
      <c r="B6601" s="36" t="str">
        <f t="shared" si="1788"/>
        <v>b</v>
      </c>
      <c r="C6601" s="42">
        <v>6</v>
      </c>
      <c r="D6601" s="42"/>
      <c r="F6601" s="343" t="s">
        <v>682</v>
      </c>
      <c r="G6601" s="53" t="s">
        <v>313</v>
      </c>
      <c r="H6601" s="99"/>
      <c r="I6601" s="105">
        <f t="shared" si="1787"/>
        <v>0</v>
      </c>
      <c r="J6601" s="100"/>
      <c r="K6601" s="100"/>
      <c r="L6601" s="105">
        <f t="shared" si="1789"/>
        <v>0</v>
      </c>
      <c r="M6601" s="100"/>
      <c r="N6601" s="100"/>
      <c r="O6601" s="115"/>
      <c r="P6601" s="35" t="s">
        <v>145</v>
      </c>
      <c r="R6601" s="352">
        <f>L6601-[1]გადასახდელები!L6371</f>
        <v>0</v>
      </c>
    </row>
    <row r="6602" spans="2:18" ht="20.25" hidden="1" customHeight="1">
      <c r="B6602" s="36" t="str">
        <f t="shared" si="1788"/>
        <v>b</v>
      </c>
      <c r="C6602" s="42">
        <v>5</v>
      </c>
      <c r="D6602" s="42"/>
      <c r="F6602" s="342" t="s">
        <v>587</v>
      </c>
      <c r="G6602" s="48" t="s">
        <v>314</v>
      </c>
      <c r="H6602" s="96">
        <f>SUM(H6603:H6622)</f>
        <v>0</v>
      </c>
      <c r="I6602" s="97">
        <f t="shared" si="1787"/>
        <v>0</v>
      </c>
      <c r="J6602" s="96">
        <f>SUM(J6603:J6622)</f>
        <v>0</v>
      </c>
      <c r="K6602" s="96">
        <f>SUM(K6603:K6622)</f>
        <v>0</v>
      </c>
      <c r="L6602" s="97">
        <f t="shared" si="1789"/>
        <v>0</v>
      </c>
      <c r="M6602" s="96">
        <f>SUM(M6603:M6622)</f>
        <v>0</v>
      </c>
      <c r="N6602" s="96">
        <f>SUM(N6603:N6622)</f>
        <v>0</v>
      </c>
      <c r="O6602" s="82" t="s">
        <v>146</v>
      </c>
      <c r="P6602" s="35" t="s">
        <v>145</v>
      </c>
      <c r="R6602" s="352">
        <f>L6602-[1]გადასახდელები!L6372</f>
        <v>0</v>
      </c>
    </row>
    <row r="6603" spans="2:18" ht="20.25" hidden="1" customHeight="1">
      <c r="B6603" s="36" t="str">
        <f t="shared" si="1788"/>
        <v>b</v>
      </c>
      <c r="C6603" s="42">
        <v>6</v>
      </c>
      <c r="D6603" s="42"/>
      <c r="F6603" s="343" t="s">
        <v>683</v>
      </c>
      <c r="G6603" s="54" t="s">
        <v>315</v>
      </c>
      <c r="H6603" s="116"/>
      <c r="I6603" s="105">
        <f t="shared" si="1787"/>
        <v>0</v>
      </c>
      <c r="J6603" s="117"/>
      <c r="K6603" s="117"/>
      <c r="L6603" s="105">
        <f t="shared" si="1789"/>
        <v>0</v>
      </c>
      <c r="M6603" s="117"/>
      <c r="N6603" s="117"/>
      <c r="P6603" s="35" t="s">
        <v>145</v>
      </c>
      <c r="R6603" s="352">
        <f>L6603-[1]გადასახდელები!L6373</f>
        <v>0</v>
      </c>
    </row>
    <row r="6604" spans="2:18" ht="20.25" hidden="1" customHeight="1">
      <c r="B6604" s="36" t="str">
        <f t="shared" si="1788"/>
        <v>b</v>
      </c>
      <c r="C6604" s="42">
        <v>6</v>
      </c>
      <c r="D6604" s="42"/>
      <c r="F6604" s="343" t="s">
        <v>684</v>
      </c>
      <c r="G6604" s="54" t="s">
        <v>316</v>
      </c>
      <c r="H6604" s="116"/>
      <c r="I6604" s="105">
        <f t="shared" si="1787"/>
        <v>0</v>
      </c>
      <c r="J6604" s="117"/>
      <c r="K6604" s="117"/>
      <c r="L6604" s="105">
        <f t="shared" si="1789"/>
        <v>0</v>
      </c>
      <c r="M6604" s="117"/>
      <c r="N6604" s="117"/>
      <c r="P6604" s="35" t="s">
        <v>145</v>
      </c>
      <c r="R6604" s="352">
        <f>L6604-[1]გადასახდელები!L6374</f>
        <v>0</v>
      </c>
    </row>
    <row r="6605" spans="2:18" ht="30.75" hidden="1" customHeight="1">
      <c r="B6605" s="36" t="str">
        <f t="shared" si="1788"/>
        <v>b</v>
      </c>
      <c r="C6605" s="42">
        <v>6</v>
      </c>
      <c r="D6605" s="42"/>
      <c r="F6605" s="343" t="s">
        <v>588</v>
      </c>
      <c r="G6605" s="54" t="s">
        <v>317</v>
      </c>
      <c r="H6605" s="116"/>
      <c r="I6605" s="105">
        <f t="shared" si="1787"/>
        <v>0</v>
      </c>
      <c r="J6605" s="117"/>
      <c r="K6605" s="117"/>
      <c r="L6605" s="105">
        <f t="shared" si="1789"/>
        <v>0</v>
      </c>
      <c r="M6605" s="117"/>
      <c r="N6605" s="117"/>
      <c r="P6605" s="35" t="s">
        <v>145</v>
      </c>
      <c r="R6605" s="352">
        <f>L6605-[1]გადასახდელები!L6375</f>
        <v>0</v>
      </c>
    </row>
    <row r="6606" spans="2:18" ht="30.75" hidden="1" customHeight="1">
      <c r="B6606" s="36" t="str">
        <f t="shared" si="1788"/>
        <v>b</v>
      </c>
      <c r="C6606" s="42">
        <v>6</v>
      </c>
      <c r="D6606" s="42"/>
      <c r="F6606" s="343" t="s">
        <v>685</v>
      </c>
      <c r="G6606" s="54" t="s">
        <v>318</v>
      </c>
      <c r="H6606" s="116"/>
      <c r="I6606" s="105">
        <f t="shared" si="1787"/>
        <v>0</v>
      </c>
      <c r="J6606" s="117"/>
      <c r="K6606" s="117"/>
      <c r="L6606" s="105">
        <f t="shared" si="1789"/>
        <v>0</v>
      </c>
      <c r="M6606" s="117"/>
      <c r="N6606" s="117"/>
      <c r="P6606" s="35" t="s">
        <v>145</v>
      </c>
      <c r="R6606" s="352">
        <f>L6606-[1]გადასახდელები!L6376</f>
        <v>0</v>
      </c>
    </row>
    <row r="6607" spans="2:18" ht="20.25" hidden="1" customHeight="1">
      <c r="B6607" s="36" t="str">
        <f t="shared" si="1788"/>
        <v>b</v>
      </c>
      <c r="C6607" s="42">
        <v>6</v>
      </c>
      <c r="D6607" s="42"/>
      <c r="F6607" s="343" t="s">
        <v>589</v>
      </c>
      <c r="G6607" s="54" t="s">
        <v>319</v>
      </c>
      <c r="H6607" s="116"/>
      <c r="I6607" s="105">
        <f t="shared" si="1787"/>
        <v>0</v>
      </c>
      <c r="J6607" s="117"/>
      <c r="K6607" s="117"/>
      <c r="L6607" s="105">
        <f t="shared" si="1789"/>
        <v>0</v>
      </c>
      <c r="M6607" s="117"/>
      <c r="N6607" s="117"/>
      <c r="P6607" s="35" t="s">
        <v>145</v>
      </c>
      <c r="R6607" s="352">
        <f>L6607-[1]გადასახდელები!L6377</f>
        <v>0</v>
      </c>
    </row>
    <row r="6608" spans="2:18" ht="20.25" hidden="1" customHeight="1">
      <c r="B6608" s="36" t="str">
        <f t="shared" si="1788"/>
        <v>b</v>
      </c>
      <c r="C6608" s="42">
        <v>6</v>
      </c>
      <c r="D6608" s="42"/>
      <c r="F6608" s="343" t="s">
        <v>686</v>
      </c>
      <c r="G6608" s="54" t="s">
        <v>320</v>
      </c>
      <c r="H6608" s="116"/>
      <c r="I6608" s="105">
        <f t="shared" si="1787"/>
        <v>0</v>
      </c>
      <c r="J6608" s="117"/>
      <c r="K6608" s="117"/>
      <c r="L6608" s="105">
        <f t="shared" si="1789"/>
        <v>0</v>
      </c>
      <c r="M6608" s="117"/>
      <c r="N6608" s="117"/>
      <c r="P6608" s="35" t="s">
        <v>145</v>
      </c>
      <c r="R6608" s="352">
        <f>L6608-[1]გადასახდელები!L6378</f>
        <v>0</v>
      </c>
    </row>
    <row r="6609" spans="2:18" ht="30.75" hidden="1" customHeight="1">
      <c r="B6609" s="36" t="str">
        <f t="shared" si="1788"/>
        <v>b</v>
      </c>
      <c r="C6609" s="42">
        <v>6</v>
      </c>
      <c r="D6609" s="42"/>
      <c r="F6609" s="343" t="s">
        <v>687</v>
      </c>
      <c r="G6609" s="54" t="s">
        <v>321</v>
      </c>
      <c r="H6609" s="116"/>
      <c r="I6609" s="105">
        <f t="shared" si="1787"/>
        <v>0</v>
      </c>
      <c r="J6609" s="117"/>
      <c r="K6609" s="117"/>
      <c r="L6609" s="105">
        <f t="shared" si="1789"/>
        <v>0</v>
      </c>
      <c r="M6609" s="117"/>
      <c r="N6609" s="117"/>
      <c r="P6609" s="35" t="s">
        <v>145</v>
      </c>
      <c r="R6609" s="352">
        <f>L6609-[1]გადასახდელები!L6379</f>
        <v>0</v>
      </c>
    </row>
    <row r="6610" spans="2:18" ht="20.25" hidden="1" customHeight="1">
      <c r="B6610" s="36" t="str">
        <f t="shared" si="1788"/>
        <v>b</v>
      </c>
      <c r="C6610" s="42">
        <v>6</v>
      </c>
      <c r="D6610" s="42"/>
      <c r="F6610" s="343" t="s">
        <v>590</v>
      </c>
      <c r="G6610" s="54" t="s">
        <v>322</v>
      </c>
      <c r="H6610" s="116"/>
      <c r="I6610" s="105">
        <f t="shared" si="1787"/>
        <v>0</v>
      </c>
      <c r="J6610" s="117"/>
      <c r="K6610" s="117"/>
      <c r="L6610" s="105">
        <f t="shared" si="1789"/>
        <v>0</v>
      </c>
      <c r="M6610" s="117"/>
      <c r="N6610" s="117"/>
      <c r="P6610" s="35" t="s">
        <v>145</v>
      </c>
      <c r="R6610" s="352">
        <f>L6610-[1]გადასახდელები!L6380</f>
        <v>0</v>
      </c>
    </row>
    <row r="6611" spans="2:18" ht="20.25" hidden="1" customHeight="1">
      <c r="B6611" s="36" t="str">
        <f t="shared" si="1788"/>
        <v>b</v>
      </c>
      <c r="C6611" s="42">
        <v>6</v>
      </c>
      <c r="D6611" s="42"/>
      <c r="F6611" s="343" t="s">
        <v>688</v>
      </c>
      <c r="G6611" s="54" t="s">
        <v>323</v>
      </c>
      <c r="H6611" s="116"/>
      <c r="I6611" s="105">
        <f t="shared" si="1787"/>
        <v>0</v>
      </c>
      <c r="J6611" s="117"/>
      <c r="K6611" s="117"/>
      <c r="L6611" s="105">
        <f t="shared" si="1789"/>
        <v>0</v>
      </c>
      <c r="M6611" s="117"/>
      <c r="N6611" s="117"/>
      <c r="P6611" s="35" t="s">
        <v>145</v>
      </c>
      <c r="R6611" s="352">
        <f>L6611-[1]გადასახდელები!L6381</f>
        <v>0</v>
      </c>
    </row>
    <row r="6612" spans="2:18" ht="20.25" hidden="1" customHeight="1">
      <c r="B6612" s="36" t="str">
        <f t="shared" si="1788"/>
        <v>b</v>
      </c>
      <c r="C6612" s="42">
        <v>6</v>
      </c>
      <c r="D6612" s="42"/>
      <c r="F6612" s="343" t="s">
        <v>689</v>
      </c>
      <c r="G6612" s="54" t="s">
        <v>324</v>
      </c>
      <c r="H6612" s="116"/>
      <c r="I6612" s="105">
        <f t="shared" si="1787"/>
        <v>0</v>
      </c>
      <c r="J6612" s="117"/>
      <c r="K6612" s="117"/>
      <c r="L6612" s="105">
        <f t="shared" si="1789"/>
        <v>0</v>
      </c>
      <c r="M6612" s="117"/>
      <c r="N6612" s="117"/>
      <c r="P6612" s="35" t="s">
        <v>145</v>
      </c>
      <c r="R6612" s="352">
        <f>L6612-[1]გადასახდელები!L6382</f>
        <v>0</v>
      </c>
    </row>
    <row r="6613" spans="2:18" ht="20.25" hidden="1" customHeight="1">
      <c r="B6613" s="36" t="str">
        <f t="shared" si="1788"/>
        <v>b</v>
      </c>
      <c r="C6613" s="42">
        <v>6</v>
      </c>
      <c r="D6613" s="42"/>
      <c r="F6613" s="343" t="s">
        <v>690</v>
      </c>
      <c r="G6613" s="54" t="s">
        <v>325</v>
      </c>
      <c r="H6613" s="116"/>
      <c r="I6613" s="105">
        <f t="shared" si="1787"/>
        <v>0</v>
      </c>
      <c r="J6613" s="117"/>
      <c r="K6613" s="117"/>
      <c r="L6613" s="105">
        <f t="shared" si="1789"/>
        <v>0</v>
      </c>
      <c r="M6613" s="117"/>
      <c r="N6613" s="117"/>
      <c r="P6613" s="35" t="s">
        <v>145</v>
      </c>
      <c r="R6613" s="352">
        <f>L6613-[1]გადასახდელები!L6383</f>
        <v>0</v>
      </c>
    </row>
    <row r="6614" spans="2:18" ht="20.25" hidden="1" customHeight="1">
      <c r="B6614" s="36" t="str">
        <f t="shared" si="1788"/>
        <v>b</v>
      </c>
      <c r="C6614" s="42">
        <v>6</v>
      </c>
      <c r="D6614" s="42"/>
      <c r="F6614" s="343" t="s">
        <v>691</v>
      </c>
      <c r="G6614" s="54" t="s">
        <v>326</v>
      </c>
      <c r="H6614" s="116"/>
      <c r="I6614" s="105">
        <f t="shared" si="1787"/>
        <v>0</v>
      </c>
      <c r="J6614" s="117"/>
      <c r="K6614" s="117"/>
      <c r="L6614" s="105">
        <f t="shared" si="1789"/>
        <v>0</v>
      </c>
      <c r="M6614" s="117"/>
      <c r="N6614" s="117"/>
      <c r="P6614" s="35" t="s">
        <v>145</v>
      </c>
      <c r="R6614" s="352">
        <f>L6614-[1]გადასახდელები!L6384</f>
        <v>0</v>
      </c>
    </row>
    <row r="6615" spans="2:18" ht="20.25" hidden="1" customHeight="1">
      <c r="B6615" s="36" t="str">
        <f t="shared" si="1788"/>
        <v>b</v>
      </c>
      <c r="C6615" s="42">
        <v>6</v>
      </c>
      <c r="D6615" s="42"/>
      <c r="F6615" s="343" t="s">
        <v>692</v>
      </c>
      <c r="G6615" s="54" t="s">
        <v>327</v>
      </c>
      <c r="H6615" s="116"/>
      <c r="I6615" s="105">
        <f t="shared" si="1787"/>
        <v>0</v>
      </c>
      <c r="J6615" s="117"/>
      <c r="K6615" s="117"/>
      <c r="L6615" s="105">
        <f t="shared" si="1789"/>
        <v>0</v>
      </c>
      <c r="M6615" s="117"/>
      <c r="N6615" s="117"/>
      <c r="P6615" s="35" t="s">
        <v>145</v>
      </c>
      <c r="R6615" s="352">
        <f>L6615-[1]გადასახდელები!L6385</f>
        <v>0</v>
      </c>
    </row>
    <row r="6616" spans="2:18" ht="20.25" hidden="1" customHeight="1">
      <c r="B6616" s="36" t="str">
        <f t="shared" si="1788"/>
        <v>b</v>
      </c>
      <c r="C6616" s="42">
        <v>6</v>
      </c>
      <c r="D6616" s="42"/>
      <c r="F6616" s="343" t="s">
        <v>693</v>
      </c>
      <c r="G6616" s="54" t="s">
        <v>328</v>
      </c>
      <c r="H6616" s="116"/>
      <c r="I6616" s="105">
        <f t="shared" si="1787"/>
        <v>0</v>
      </c>
      <c r="J6616" s="117"/>
      <c r="K6616" s="117"/>
      <c r="L6616" s="105">
        <f t="shared" si="1789"/>
        <v>0</v>
      </c>
      <c r="M6616" s="117"/>
      <c r="N6616" s="117"/>
      <c r="P6616" s="35" t="s">
        <v>145</v>
      </c>
      <c r="R6616" s="352">
        <f>L6616-[1]გადასახდელები!L6386</f>
        <v>0</v>
      </c>
    </row>
    <row r="6617" spans="2:18" ht="20.25" hidden="1" customHeight="1">
      <c r="B6617" s="36" t="str">
        <f t="shared" si="1788"/>
        <v>b</v>
      </c>
      <c r="C6617" s="42">
        <v>6</v>
      </c>
      <c r="D6617" s="42"/>
      <c r="F6617" s="343" t="s">
        <v>694</v>
      </c>
      <c r="G6617" s="54" t="s">
        <v>329</v>
      </c>
      <c r="H6617" s="116"/>
      <c r="I6617" s="105">
        <f t="shared" si="1787"/>
        <v>0</v>
      </c>
      <c r="J6617" s="117"/>
      <c r="K6617" s="117"/>
      <c r="L6617" s="105">
        <f t="shared" si="1789"/>
        <v>0</v>
      </c>
      <c r="M6617" s="117"/>
      <c r="N6617" s="117"/>
      <c r="P6617" s="35" t="s">
        <v>145</v>
      </c>
      <c r="R6617" s="352">
        <f>L6617-[1]გადასახდელები!L6387</f>
        <v>0</v>
      </c>
    </row>
    <row r="6618" spans="2:18" ht="20.25" hidden="1" customHeight="1">
      <c r="B6618" s="36" t="str">
        <f t="shared" si="1788"/>
        <v>b</v>
      </c>
      <c r="C6618" s="42">
        <v>6</v>
      </c>
      <c r="D6618" s="42"/>
      <c r="F6618" s="343" t="s">
        <v>695</v>
      </c>
      <c r="G6618" s="54" t="s">
        <v>330</v>
      </c>
      <c r="H6618" s="116"/>
      <c r="I6618" s="105">
        <f t="shared" si="1787"/>
        <v>0</v>
      </c>
      <c r="J6618" s="117"/>
      <c r="K6618" s="117"/>
      <c r="L6618" s="105">
        <f t="shared" si="1789"/>
        <v>0</v>
      </c>
      <c r="M6618" s="117"/>
      <c r="N6618" s="117"/>
      <c r="P6618" s="35" t="s">
        <v>145</v>
      </c>
      <c r="R6618" s="352">
        <f>L6618-[1]გადასახდელები!L6388</f>
        <v>0</v>
      </c>
    </row>
    <row r="6619" spans="2:18" ht="20.25" hidden="1" customHeight="1">
      <c r="B6619" s="36" t="str">
        <f t="shared" si="1788"/>
        <v>b</v>
      </c>
      <c r="C6619" s="42">
        <v>6</v>
      </c>
      <c r="D6619" s="42"/>
      <c r="F6619" s="343" t="s">
        <v>696</v>
      </c>
      <c r="G6619" s="54" t="s">
        <v>331</v>
      </c>
      <c r="H6619" s="116"/>
      <c r="I6619" s="105">
        <f t="shared" si="1787"/>
        <v>0</v>
      </c>
      <c r="J6619" s="117"/>
      <c r="K6619" s="117"/>
      <c r="L6619" s="105">
        <f t="shared" si="1789"/>
        <v>0</v>
      </c>
      <c r="M6619" s="117"/>
      <c r="N6619" s="117"/>
      <c r="P6619" s="35" t="s">
        <v>145</v>
      </c>
      <c r="R6619" s="352">
        <f>L6619-[1]გადასახდელები!L6389</f>
        <v>0</v>
      </c>
    </row>
    <row r="6620" spans="2:18" ht="20.25" hidden="1" customHeight="1">
      <c r="B6620" s="36" t="str">
        <f t="shared" si="1788"/>
        <v>b</v>
      </c>
      <c r="C6620" s="42">
        <v>6</v>
      </c>
      <c r="D6620" s="42"/>
      <c r="F6620" s="343" t="s">
        <v>697</v>
      </c>
      <c r="G6620" s="55" t="s">
        <v>332</v>
      </c>
      <c r="H6620" s="116"/>
      <c r="I6620" s="105">
        <f t="shared" si="1787"/>
        <v>0</v>
      </c>
      <c r="J6620" s="117"/>
      <c r="K6620" s="117"/>
      <c r="L6620" s="105">
        <f t="shared" si="1789"/>
        <v>0</v>
      </c>
      <c r="M6620" s="117"/>
      <c r="N6620" s="117"/>
      <c r="P6620" s="35" t="s">
        <v>145</v>
      </c>
      <c r="R6620" s="352">
        <f>L6620-[1]გადასახდელები!L6390</f>
        <v>0</v>
      </c>
    </row>
    <row r="6621" spans="2:18" ht="20.25" hidden="1" customHeight="1">
      <c r="B6621" s="36" t="str">
        <f t="shared" si="1788"/>
        <v>b</v>
      </c>
      <c r="C6621" s="42">
        <v>6</v>
      </c>
      <c r="D6621" s="42"/>
      <c r="F6621" s="343" t="s">
        <v>698</v>
      </c>
      <c r="G6621" s="54" t="s">
        <v>333</v>
      </c>
      <c r="H6621" s="116"/>
      <c r="I6621" s="105">
        <f t="shared" si="1787"/>
        <v>0</v>
      </c>
      <c r="J6621" s="117"/>
      <c r="K6621" s="117"/>
      <c r="L6621" s="105">
        <f t="shared" si="1789"/>
        <v>0</v>
      </c>
      <c r="M6621" s="117"/>
      <c r="N6621" s="117"/>
      <c r="P6621" s="35" t="s">
        <v>145</v>
      </c>
      <c r="R6621" s="352">
        <f>L6621-[1]გადასახდელები!L6391</f>
        <v>0</v>
      </c>
    </row>
    <row r="6622" spans="2:18" ht="30.75" hidden="1" customHeight="1">
      <c r="B6622" s="36" t="str">
        <f t="shared" si="1788"/>
        <v>b</v>
      </c>
      <c r="C6622" s="42">
        <v>6</v>
      </c>
      <c r="D6622" s="42"/>
      <c r="F6622" s="343" t="s">
        <v>591</v>
      </c>
      <c r="G6622" s="54" t="s">
        <v>334</v>
      </c>
      <c r="H6622" s="116"/>
      <c r="I6622" s="105">
        <f t="shared" si="1787"/>
        <v>0</v>
      </c>
      <c r="J6622" s="117"/>
      <c r="K6622" s="117"/>
      <c r="L6622" s="105">
        <f t="shared" si="1789"/>
        <v>0</v>
      </c>
      <c r="M6622" s="117"/>
      <c r="N6622" s="117"/>
      <c r="P6622" s="35" t="s">
        <v>145</v>
      </c>
      <c r="R6622" s="352">
        <f>L6622-[1]გადასახდელები!L6392</f>
        <v>0</v>
      </c>
    </row>
    <row r="6623" spans="2:18" ht="20.25" hidden="1" customHeight="1">
      <c r="B6623" s="36" t="str">
        <f t="shared" si="1788"/>
        <v>b</v>
      </c>
      <c r="C6623" s="42">
        <v>4</v>
      </c>
      <c r="D6623" s="42"/>
      <c r="F6623" s="342" t="s">
        <v>699</v>
      </c>
      <c r="G6623" s="47" t="s">
        <v>335</v>
      </c>
      <c r="H6623" s="93">
        <f>H6624+H6625</f>
        <v>0</v>
      </c>
      <c r="I6623" s="94">
        <f t="shared" si="1787"/>
        <v>0</v>
      </c>
      <c r="J6623" s="93">
        <f>J6624+J6625</f>
        <v>0</v>
      </c>
      <c r="K6623" s="93">
        <f>K6624+K6625</f>
        <v>0</v>
      </c>
      <c r="L6623" s="94">
        <f t="shared" si="1789"/>
        <v>0</v>
      </c>
      <c r="M6623" s="93">
        <f>M6624+M6625</f>
        <v>0</v>
      </c>
      <c r="N6623" s="93">
        <f>N6624+N6625</f>
        <v>0</v>
      </c>
      <c r="O6623" s="82" t="s">
        <v>146</v>
      </c>
      <c r="P6623" s="35" t="s">
        <v>145</v>
      </c>
      <c r="R6623" s="352">
        <f>L6623-[1]გადასახდელები!L6393</f>
        <v>0</v>
      </c>
    </row>
    <row r="6624" spans="2:18" ht="20.25" hidden="1" customHeight="1">
      <c r="B6624" s="36" t="str">
        <f t="shared" si="1788"/>
        <v>b</v>
      </c>
      <c r="C6624" s="42">
        <v>5</v>
      </c>
      <c r="D6624" s="42"/>
      <c r="F6624" s="343" t="s">
        <v>700</v>
      </c>
      <c r="G6624" s="48" t="s">
        <v>336</v>
      </c>
      <c r="H6624" s="101"/>
      <c r="I6624" s="97">
        <f t="shared" si="1787"/>
        <v>0</v>
      </c>
      <c r="J6624" s="102"/>
      <c r="K6624" s="102"/>
      <c r="L6624" s="97">
        <f t="shared" si="1789"/>
        <v>0</v>
      </c>
      <c r="M6624" s="102"/>
      <c r="N6624" s="102"/>
      <c r="O6624" s="115"/>
      <c r="P6624" s="35" t="s">
        <v>145</v>
      </c>
      <c r="R6624" s="352">
        <f>L6624-[1]გადასახდელები!L6394</f>
        <v>0</v>
      </c>
    </row>
    <row r="6625" spans="2:18" ht="20.25" hidden="1" customHeight="1">
      <c r="B6625" s="36" t="str">
        <f t="shared" si="1788"/>
        <v>b</v>
      </c>
      <c r="C6625" s="42">
        <v>5</v>
      </c>
      <c r="D6625" s="42"/>
      <c r="F6625" s="342" t="s">
        <v>701</v>
      </c>
      <c r="G6625" s="48" t="s">
        <v>337</v>
      </c>
      <c r="H6625" s="119">
        <f>H6626+H6627</f>
        <v>0</v>
      </c>
      <c r="I6625" s="105">
        <f t="shared" si="1787"/>
        <v>0</v>
      </c>
      <c r="J6625" s="119">
        <f>J6626+J6627</f>
        <v>0</v>
      </c>
      <c r="K6625" s="119">
        <f>K6626+K6627</f>
        <v>0</v>
      </c>
      <c r="L6625" s="105">
        <f t="shared" si="1789"/>
        <v>0</v>
      </c>
      <c r="M6625" s="119">
        <f>M6626+M6627</f>
        <v>0</v>
      </c>
      <c r="N6625" s="119">
        <f>N6626+N6627</f>
        <v>0</v>
      </c>
      <c r="O6625" s="82" t="s">
        <v>146</v>
      </c>
      <c r="P6625" s="35" t="s">
        <v>145</v>
      </c>
      <c r="R6625" s="352">
        <f>L6625-[1]გადასახდელები!L6395</f>
        <v>0</v>
      </c>
    </row>
    <row r="6626" spans="2:18" ht="20.25" hidden="1" customHeight="1">
      <c r="B6626" s="36" t="str">
        <f t="shared" si="1788"/>
        <v>b</v>
      </c>
      <c r="C6626" s="42">
        <v>6</v>
      </c>
      <c r="D6626" s="42"/>
      <c r="F6626" s="343" t="s">
        <v>702</v>
      </c>
      <c r="G6626" s="54" t="s">
        <v>338</v>
      </c>
      <c r="H6626" s="116"/>
      <c r="I6626" s="105">
        <f t="shared" si="1787"/>
        <v>0</v>
      </c>
      <c r="J6626" s="117"/>
      <c r="K6626" s="117"/>
      <c r="L6626" s="105">
        <f t="shared" si="1789"/>
        <v>0</v>
      </c>
      <c r="M6626" s="117"/>
      <c r="N6626" s="117"/>
      <c r="P6626" s="35" t="s">
        <v>145</v>
      </c>
      <c r="R6626" s="352">
        <f>L6626-[1]გადასახდელები!L6396</f>
        <v>0</v>
      </c>
    </row>
    <row r="6627" spans="2:18" ht="20.25" hidden="1" customHeight="1">
      <c r="B6627" s="36" t="str">
        <f t="shared" si="1788"/>
        <v>b</v>
      </c>
      <c r="C6627" s="42">
        <v>6</v>
      </c>
      <c r="D6627" s="42"/>
      <c r="F6627" s="343" t="s">
        <v>703</v>
      </c>
      <c r="G6627" s="54" t="s">
        <v>339</v>
      </c>
      <c r="H6627" s="116"/>
      <c r="I6627" s="105">
        <f t="shared" si="1787"/>
        <v>0</v>
      </c>
      <c r="J6627" s="117"/>
      <c r="K6627" s="117"/>
      <c r="L6627" s="105">
        <f t="shared" si="1789"/>
        <v>0</v>
      </c>
      <c r="M6627" s="117"/>
      <c r="N6627" s="117"/>
      <c r="P6627" s="35" t="s">
        <v>145</v>
      </c>
      <c r="R6627" s="352">
        <f>L6627-[1]გადასახდელები!L6397</f>
        <v>0</v>
      </c>
    </row>
    <row r="6628" spans="2:18" ht="30.75" hidden="1" customHeight="1">
      <c r="B6628" s="36" t="str">
        <f t="shared" si="1788"/>
        <v>b</v>
      </c>
      <c r="C6628" s="42">
        <v>3</v>
      </c>
      <c r="D6628" s="42"/>
      <c r="F6628" s="342" t="s">
        <v>704</v>
      </c>
      <c r="G6628" s="51" t="s">
        <v>340</v>
      </c>
      <c r="H6628" s="89">
        <f>H6629+H6630</f>
        <v>0</v>
      </c>
      <c r="I6628" s="90">
        <f t="shared" si="1787"/>
        <v>0</v>
      </c>
      <c r="J6628" s="89">
        <f>J6629+J6630</f>
        <v>0</v>
      </c>
      <c r="K6628" s="89">
        <f>K6629+K6630</f>
        <v>0</v>
      </c>
      <c r="L6628" s="90">
        <f t="shared" si="1789"/>
        <v>0</v>
      </c>
      <c r="M6628" s="89">
        <f>M6629+M6630</f>
        <v>0</v>
      </c>
      <c r="N6628" s="89">
        <f>N6629+N6630</f>
        <v>0</v>
      </c>
      <c r="O6628" s="82" t="s">
        <v>146</v>
      </c>
      <c r="P6628" s="35" t="s">
        <v>145</v>
      </c>
      <c r="R6628" s="352">
        <f>L6628-[1]გადასახდელები!L6398</f>
        <v>0</v>
      </c>
    </row>
    <row r="6629" spans="2:18" ht="30.75" hidden="1" customHeight="1">
      <c r="B6629" s="36" t="str">
        <f t="shared" si="1788"/>
        <v>b</v>
      </c>
      <c r="C6629" s="42">
        <v>4</v>
      </c>
      <c r="D6629" s="42"/>
      <c r="F6629" s="343" t="s">
        <v>705</v>
      </c>
      <c r="G6629" s="47" t="s">
        <v>341</v>
      </c>
      <c r="H6629" s="103"/>
      <c r="I6629" s="94">
        <f t="shared" si="1787"/>
        <v>0</v>
      </c>
      <c r="J6629" s="104"/>
      <c r="K6629" s="104"/>
      <c r="L6629" s="94">
        <f t="shared" si="1789"/>
        <v>0</v>
      </c>
      <c r="M6629" s="104"/>
      <c r="N6629" s="104"/>
      <c r="P6629" s="35" t="s">
        <v>145</v>
      </c>
      <c r="R6629" s="352">
        <f>L6629-[1]გადასახდელები!L6399</f>
        <v>0</v>
      </c>
    </row>
    <row r="6630" spans="2:18" ht="30.75" hidden="1" customHeight="1">
      <c r="B6630" s="36" t="str">
        <f t="shared" si="1788"/>
        <v>b</v>
      </c>
      <c r="C6630" s="42">
        <v>4</v>
      </c>
      <c r="D6630" s="42"/>
      <c r="F6630" s="342" t="s">
        <v>706</v>
      </c>
      <c r="G6630" s="47" t="s">
        <v>342</v>
      </c>
      <c r="H6630" s="93">
        <f>H6631+H6632+H6633+H6634</f>
        <v>0</v>
      </c>
      <c r="I6630" s="94">
        <f t="shared" si="1787"/>
        <v>0</v>
      </c>
      <c r="J6630" s="93">
        <f>J6631+J6632+J6633+J6634</f>
        <v>0</v>
      </c>
      <c r="K6630" s="93">
        <f>K6631+K6632+K6633+K6634</f>
        <v>0</v>
      </c>
      <c r="L6630" s="94">
        <f t="shared" si="1789"/>
        <v>0</v>
      </c>
      <c r="M6630" s="93">
        <f>M6631+M6632+M6633+M6634</f>
        <v>0</v>
      </c>
      <c r="N6630" s="93">
        <f>N6631+N6632+N6633+N6634</f>
        <v>0</v>
      </c>
      <c r="O6630" s="82" t="s">
        <v>146</v>
      </c>
      <c r="P6630" s="35" t="s">
        <v>145</v>
      </c>
      <c r="R6630" s="352">
        <f>L6630-[1]გადასახდელები!L6400</f>
        <v>0</v>
      </c>
    </row>
    <row r="6631" spans="2:18" ht="30.75" hidden="1" customHeight="1">
      <c r="B6631" s="36" t="str">
        <f t="shared" si="1788"/>
        <v>b</v>
      </c>
      <c r="C6631" s="42">
        <v>5</v>
      </c>
      <c r="D6631" s="42"/>
      <c r="F6631" s="343" t="s">
        <v>707</v>
      </c>
      <c r="G6631" s="48" t="s">
        <v>343</v>
      </c>
      <c r="H6631" s="101"/>
      <c r="I6631" s="97">
        <f t="shared" ref="I6631:I6695" si="1790">J6631+K6631</f>
        <v>0</v>
      </c>
      <c r="J6631" s="102"/>
      <c r="K6631" s="102"/>
      <c r="L6631" s="97">
        <f t="shared" si="1789"/>
        <v>0</v>
      </c>
      <c r="M6631" s="102"/>
      <c r="N6631" s="102"/>
      <c r="P6631" s="35" t="s">
        <v>145</v>
      </c>
      <c r="R6631" s="352">
        <f>L6631-[1]გადასახდელები!L6401</f>
        <v>0</v>
      </c>
    </row>
    <row r="6632" spans="2:18" ht="20.25" hidden="1" customHeight="1">
      <c r="B6632" s="36" t="str">
        <f t="shared" si="1788"/>
        <v>b</v>
      </c>
      <c r="C6632" s="42">
        <v>5</v>
      </c>
      <c r="D6632" s="42"/>
      <c r="F6632" s="343" t="s">
        <v>708</v>
      </c>
      <c r="G6632" s="48" t="s">
        <v>344</v>
      </c>
      <c r="H6632" s="101"/>
      <c r="I6632" s="97">
        <f t="shared" si="1790"/>
        <v>0</v>
      </c>
      <c r="J6632" s="102"/>
      <c r="K6632" s="102"/>
      <c r="L6632" s="97">
        <f t="shared" si="1789"/>
        <v>0</v>
      </c>
      <c r="M6632" s="102"/>
      <c r="N6632" s="102"/>
      <c r="P6632" s="35" t="s">
        <v>145</v>
      </c>
      <c r="R6632" s="352">
        <f>L6632-[1]გადასახდელები!L6402</f>
        <v>0</v>
      </c>
    </row>
    <row r="6633" spans="2:18" ht="20.25" hidden="1" customHeight="1">
      <c r="B6633" s="36" t="str">
        <f t="shared" si="1788"/>
        <v>b</v>
      </c>
      <c r="C6633" s="42">
        <v>5</v>
      </c>
      <c r="D6633" s="42"/>
      <c r="F6633" s="343" t="s">
        <v>709</v>
      </c>
      <c r="G6633" s="48" t="s">
        <v>345</v>
      </c>
      <c r="H6633" s="101"/>
      <c r="I6633" s="97">
        <f t="shared" si="1790"/>
        <v>0</v>
      </c>
      <c r="J6633" s="102"/>
      <c r="K6633" s="102"/>
      <c r="L6633" s="97">
        <f t="shared" si="1789"/>
        <v>0</v>
      </c>
      <c r="M6633" s="102"/>
      <c r="N6633" s="102"/>
      <c r="P6633" s="35" t="s">
        <v>145</v>
      </c>
      <c r="R6633" s="352">
        <f>L6633-[1]გადასახდელები!L6403</f>
        <v>0</v>
      </c>
    </row>
    <row r="6634" spans="2:18" ht="20.25" hidden="1" customHeight="1">
      <c r="B6634" s="36" t="str">
        <f t="shared" si="1788"/>
        <v>b</v>
      </c>
      <c r="C6634" s="42">
        <v>5</v>
      </c>
      <c r="D6634" s="42"/>
      <c r="F6634" s="343" t="s">
        <v>710</v>
      </c>
      <c r="G6634" s="48" t="s">
        <v>214</v>
      </c>
      <c r="H6634" s="101"/>
      <c r="I6634" s="97">
        <f t="shared" si="1790"/>
        <v>0</v>
      </c>
      <c r="J6634" s="102"/>
      <c r="K6634" s="102"/>
      <c r="L6634" s="97">
        <f t="shared" si="1789"/>
        <v>0</v>
      </c>
      <c r="M6634" s="102"/>
      <c r="N6634" s="102"/>
      <c r="P6634" s="35" t="s">
        <v>145</v>
      </c>
      <c r="R6634" s="352">
        <f>L6634-[1]გადასახდელები!L6404</f>
        <v>0</v>
      </c>
    </row>
    <row r="6635" spans="2:18" ht="20.25" hidden="1" customHeight="1">
      <c r="B6635" s="36" t="str">
        <f t="shared" si="1788"/>
        <v>b</v>
      </c>
      <c r="C6635" s="42">
        <v>3</v>
      </c>
      <c r="D6635" s="42"/>
      <c r="F6635" s="343" t="s">
        <v>711</v>
      </c>
      <c r="G6635" s="51" t="s">
        <v>346</v>
      </c>
      <c r="H6635" s="111"/>
      <c r="I6635" s="90">
        <f t="shared" si="1790"/>
        <v>0</v>
      </c>
      <c r="J6635" s="112"/>
      <c r="K6635" s="112"/>
      <c r="L6635" s="90">
        <f t="shared" si="1789"/>
        <v>0</v>
      </c>
      <c r="M6635" s="112"/>
      <c r="N6635" s="112"/>
      <c r="P6635" s="35" t="s">
        <v>145</v>
      </c>
      <c r="R6635" s="352">
        <f>L6635-[1]გადასახდელები!L6405</f>
        <v>0</v>
      </c>
    </row>
    <row r="6636" spans="2:18" ht="20.25" hidden="1" customHeight="1">
      <c r="B6636" s="36" t="str">
        <f t="shared" si="1788"/>
        <v>b</v>
      </c>
      <c r="C6636" s="42">
        <v>3</v>
      </c>
      <c r="D6636" s="42"/>
      <c r="F6636" s="342" t="s">
        <v>712</v>
      </c>
      <c r="G6636" s="51" t="s">
        <v>347</v>
      </c>
      <c r="H6636" s="89">
        <f>H6637+H6638+H6639+H6642</f>
        <v>0</v>
      </c>
      <c r="I6636" s="90">
        <f t="shared" si="1790"/>
        <v>0</v>
      </c>
      <c r="J6636" s="89">
        <f>J6637+J6638+J6639+J6642</f>
        <v>0</v>
      </c>
      <c r="K6636" s="89">
        <f>K6637+K6638+K6639+K6642</f>
        <v>0</v>
      </c>
      <c r="L6636" s="90">
        <f t="shared" si="1789"/>
        <v>0</v>
      </c>
      <c r="M6636" s="89">
        <f>M6637+M6638+M6639+M6642</f>
        <v>0</v>
      </c>
      <c r="N6636" s="89">
        <f>N6637+N6638+N6639+N6642</f>
        <v>0</v>
      </c>
      <c r="O6636" s="82" t="s">
        <v>146</v>
      </c>
      <c r="P6636" s="35" t="s">
        <v>145</v>
      </c>
      <c r="R6636" s="352">
        <f>L6636-[1]გადასახდელები!L6406</f>
        <v>0</v>
      </c>
    </row>
    <row r="6637" spans="2:18" ht="30.75" hidden="1" customHeight="1">
      <c r="B6637" s="36" t="str">
        <f t="shared" ref="B6637:B6700" si="1791">IF(H6637+I6637+L6637&gt;0,"a","b")</f>
        <v>b</v>
      </c>
      <c r="C6637" s="42">
        <v>4</v>
      </c>
      <c r="D6637" s="42"/>
      <c r="F6637" s="343" t="s">
        <v>713</v>
      </c>
      <c r="G6637" s="47" t="s">
        <v>348</v>
      </c>
      <c r="H6637" s="103"/>
      <c r="I6637" s="94">
        <f t="shared" si="1790"/>
        <v>0</v>
      </c>
      <c r="J6637" s="104"/>
      <c r="K6637" s="104"/>
      <c r="L6637" s="94">
        <f t="shared" si="1789"/>
        <v>0</v>
      </c>
      <c r="M6637" s="104"/>
      <c r="N6637" s="104"/>
      <c r="O6637" s="115"/>
      <c r="P6637" s="35" t="s">
        <v>145</v>
      </c>
      <c r="R6637" s="352">
        <f>L6637-[1]გადასახდელები!L6407</f>
        <v>0</v>
      </c>
    </row>
    <row r="6638" spans="2:18" ht="20.25" hidden="1" customHeight="1">
      <c r="B6638" s="36" t="str">
        <f t="shared" si="1791"/>
        <v>b</v>
      </c>
      <c r="C6638" s="42">
        <v>4</v>
      </c>
      <c r="D6638" s="42"/>
      <c r="F6638" s="343" t="s">
        <v>714</v>
      </c>
      <c r="G6638" s="47" t="s">
        <v>349</v>
      </c>
      <c r="H6638" s="103"/>
      <c r="I6638" s="94">
        <f t="shared" si="1790"/>
        <v>0</v>
      </c>
      <c r="J6638" s="104"/>
      <c r="K6638" s="104"/>
      <c r="L6638" s="94">
        <f t="shared" si="1789"/>
        <v>0</v>
      </c>
      <c r="M6638" s="104"/>
      <c r="N6638" s="104"/>
      <c r="O6638" s="115"/>
      <c r="P6638" s="35" t="s">
        <v>145</v>
      </c>
      <c r="R6638" s="352">
        <f>L6638-[1]გადასახდელები!L6408</f>
        <v>0</v>
      </c>
    </row>
    <row r="6639" spans="2:18" ht="20.25" hidden="1" customHeight="1">
      <c r="B6639" s="36" t="str">
        <f t="shared" si="1791"/>
        <v>b</v>
      </c>
      <c r="C6639" s="42">
        <v>4</v>
      </c>
      <c r="D6639" s="42"/>
      <c r="F6639" s="342" t="s">
        <v>715</v>
      </c>
      <c r="G6639" s="47" t="s">
        <v>350</v>
      </c>
      <c r="H6639" s="93">
        <f>H6640+H6641</f>
        <v>0</v>
      </c>
      <c r="I6639" s="94">
        <f t="shared" si="1790"/>
        <v>0</v>
      </c>
      <c r="J6639" s="93">
        <f>J6640+J6641</f>
        <v>0</v>
      </c>
      <c r="K6639" s="93">
        <f>K6640+K6641</f>
        <v>0</v>
      </c>
      <c r="L6639" s="94">
        <f t="shared" si="1789"/>
        <v>0</v>
      </c>
      <c r="M6639" s="93">
        <f>M6640+M6641</f>
        <v>0</v>
      </c>
      <c r="N6639" s="93">
        <f>N6640+N6641</f>
        <v>0</v>
      </c>
      <c r="O6639" s="82" t="s">
        <v>146</v>
      </c>
      <c r="P6639" s="35" t="s">
        <v>145</v>
      </c>
      <c r="R6639" s="352">
        <f>L6639-[1]გადასახდელები!L6409</f>
        <v>0</v>
      </c>
    </row>
    <row r="6640" spans="2:18" ht="30.75" hidden="1" customHeight="1">
      <c r="B6640" s="36" t="str">
        <f t="shared" si="1791"/>
        <v>b</v>
      </c>
      <c r="C6640" s="42">
        <v>5</v>
      </c>
      <c r="D6640" s="42"/>
      <c r="F6640" s="343" t="s">
        <v>716</v>
      </c>
      <c r="G6640" s="48" t="s">
        <v>351</v>
      </c>
      <c r="H6640" s="101"/>
      <c r="I6640" s="97">
        <f t="shared" si="1790"/>
        <v>0</v>
      </c>
      <c r="J6640" s="102"/>
      <c r="K6640" s="102"/>
      <c r="L6640" s="97">
        <f t="shared" ref="L6640:L6703" si="1792">M6640+N6640</f>
        <v>0</v>
      </c>
      <c r="M6640" s="102"/>
      <c r="N6640" s="102"/>
      <c r="P6640" s="35" t="s">
        <v>145</v>
      </c>
      <c r="R6640" s="352">
        <f>L6640-[1]გადასახდელები!L6410</f>
        <v>0</v>
      </c>
    </row>
    <row r="6641" spans="2:18" ht="20.25" hidden="1" customHeight="1">
      <c r="B6641" s="36" t="str">
        <f t="shared" si="1791"/>
        <v>b</v>
      </c>
      <c r="C6641" s="42">
        <v>5</v>
      </c>
      <c r="D6641" s="42"/>
      <c r="F6641" s="343" t="s">
        <v>717</v>
      </c>
      <c r="G6641" s="48" t="s">
        <v>352</v>
      </c>
      <c r="H6641" s="101"/>
      <c r="I6641" s="97">
        <f t="shared" si="1790"/>
        <v>0</v>
      </c>
      <c r="J6641" s="102"/>
      <c r="K6641" s="102"/>
      <c r="L6641" s="97">
        <f t="shared" si="1792"/>
        <v>0</v>
      </c>
      <c r="M6641" s="102"/>
      <c r="N6641" s="102"/>
      <c r="P6641" s="35" t="s">
        <v>145</v>
      </c>
      <c r="R6641" s="352">
        <f>L6641-[1]გადასახდელები!L6411</f>
        <v>0</v>
      </c>
    </row>
    <row r="6642" spans="2:18" ht="20.25" hidden="1" customHeight="1">
      <c r="B6642" s="36" t="str">
        <f t="shared" si="1791"/>
        <v>b</v>
      </c>
      <c r="C6642" s="42">
        <v>4</v>
      </c>
      <c r="D6642" s="42"/>
      <c r="F6642" s="343" t="s">
        <v>718</v>
      </c>
      <c r="G6642" s="47" t="s">
        <v>353</v>
      </c>
      <c r="H6642" s="103"/>
      <c r="I6642" s="94">
        <f t="shared" si="1790"/>
        <v>0</v>
      </c>
      <c r="J6642" s="104"/>
      <c r="K6642" s="104"/>
      <c r="L6642" s="94">
        <f t="shared" si="1792"/>
        <v>0</v>
      </c>
      <c r="M6642" s="104"/>
      <c r="N6642" s="104"/>
      <c r="P6642" s="35" t="s">
        <v>145</v>
      </c>
      <c r="R6642" s="352">
        <f>L6642-[1]გადასახდელები!L6412</f>
        <v>0</v>
      </c>
    </row>
    <row r="6643" spans="2:18" ht="20.25" hidden="1" customHeight="1">
      <c r="B6643" s="36" t="str">
        <f t="shared" si="1791"/>
        <v>b</v>
      </c>
      <c r="C6643" s="42">
        <v>2</v>
      </c>
      <c r="D6643" s="42"/>
      <c r="F6643" s="30"/>
      <c r="G6643" s="60" t="s">
        <v>354</v>
      </c>
      <c r="H6643" s="86">
        <f>H6644+H6651+H6658</f>
        <v>0</v>
      </c>
      <c r="I6643" s="87">
        <f t="shared" si="1790"/>
        <v>0</v>
      </c>
      <c r="J6643" s="88">
        <f>J6644+J6651+J6658</f>
        <v>0</v>
      </c>
      <c r="K6643" s="88">
        <f>K6644+K6651+K6658</f>
        <v>0</v>
      </c>
      <c r="L6643" s="87">
        <f t="shared" si="1792"/>
        <v>0</v>
      </c>
      <c r="M6643" s="88">
        <f>M6644+M6651+M6658</f>
        <v>0</v>
      </c>
      <c r="N6643" s="88">
        <f>N6644+N6651+N6658</f>
        <v>0</v>
      </c>
      <c r="O6643" s="82" t="s">
        <v>146</v>
      </c>
      <c r="R6643" s="352">
        <f>L6643-[1]გადასახდელები!L6413</f>
        <v>0</v>
      </c>
    </row>
    <row r="6644" spans="2:18" ht="20.25" hidden="1" customHeight="1">
      <c r="B6644" s="36" t="str">
        <f t="shared" si="1791"/>
        <v>b</v>
      </c>
      <c r="C6644" s="42">
        <v>3</v>
      </c>
      <c r="D6644" s="42"/>
      <c r="F6644" s="31"/>
      <c r="G6644" s="51" t="s">
        <v>355</v>
      </c>
      <c r="H6644" s="120">
        <f>SUM(H6645:H6650)</f>
        <v>0</v>
      </c>
      <c r="I6644" s="118">
        <f t="shared" si="1790"/>
        <v>0</v>
      </c>
      <c r="J6644" s="121">
        <f>SUM(J6645:J6650)</f>
        <v>0</v>
      </c>
      <c r="K6644" s="121">
        <f>SUM(K6645:K6650)</f>
        <v>0</v>
      </c>
      <c r="L6644" s="118">
        <f t="shared" si="1792"/>
        <v>0</v>
      </c>
      <c r="M6644" s="121">
        <f>SUM(M6645:M6650)</f>
        <v>0</v>
      </c>
      <c r="N6644" s="121">
        <f>SUM(N6645:N6650)</f>
        <v>0</v>
      </c>
      <c r="O6644" s="82" t="s">
        <v>146</v>
      </c>
      <c r="R6644" s="352">
        <f>L6644-[1]გადასახდელები!L6414</f>
        <v>0</v>
      </c>
    </row>
    <row r="6645" spans="2:18" ht="20.25" hidden="1" customHeight="1">
      <c r="B6645" s="36" t="str">
        <f t="shared" si="1791"/>
        <v>b</v>
      </c>
      <c r="C6645" s="42">
        <v>4</v>
      </c>
      <c r="D6645" s="42"/>
      <c r="F6645" s="31"/>
      <c r="G6645" s="47" t="s">
        <v>356</v>
      </c>
      <c r="H6645" s="103"/>
      <c r="I6645" s="94">
        <f t="shared" si="1790"/>
        <v>0</v>
      </c>
      <c r="J6645" s="104"/>
      <c r="K6645" s="104"/>
      <c r="L6645" s="94">
        <f t="shared" si="1792"/>
        <v>0</v>
      </c>
      <c r="M6645" s="104"/>
      <c r="N6645" s="104"/>
      <c r="R6645" s="352">
        <f>L6645-[1]გადასახდელები!L6415</f>
        <v>0</v>
      </c>
    </row>
    <row r="6646" spans="2:18" ht="20.25" hidden="1" customHeight="1">
      <c r="B6646" s="36" t="str">
        <f t="shared" si="1791"/>
        <v>b</v>
      </c>
      <c r="C6646" s="42">
        <v>4</v>
      </c>
      <c r="D6646" s="42"/>
      <c r="F6646" s="31"/>
      <c r="G6646" s="47" t="s">
        <v>357</v>
      </c>
      <c r="H6646" s="103"/>
      <c r="I6646" s="94">
        <f t="shared" si="1790"/>
        <v>0</v>
      </c>
      <c r="J6646" s="104"/>
      <c r="K6646" s="104"/>
      <c r="L6646" s="94">
        <f t="shared" si="1792"/>
        <v>0</v>
      </c>
      <c r="M6646" s="104"/>
      <c r="N6646" s="104"/>
      <c r="R6646" s="352">
        <f>L6646-[1]გადასახდელები!L6416</f>
        <v>0</v>
      </c>
    </row>
    <row r="6647" spans="2:18" ht="20.25" hidden="1" customHeight="1">
      <c r="B6647" s="36" t="str">
        <f t="shared" si="1791"/>
        <v>b</v>
      </c>
      <c r="C6647" s="42">
        <v>4</v>
      </c>
      <c r="D6647" s="42"/>
      <c r="F6647" s="31"/>
      <c r="G6647" s="47" t="s">
        <v>212</v>
      </c>
      <c r="H6647" s="103"/>
      <c r="I6647" s="94">
        <f t="shared" si="1790"/>
        <v>0</v>
      </c>
      <c r="J6647" s="104"/>
      <c r="K6647" s="104"/>
      <c r="L6647" s="94">
        <f t="shared" si="1792"/>
        <v>0</v>
      </c>
      <c r="M6647" s="104"/>
      <c r="N6647" s="104"/>
      <c r="R6647" s="352">
        <f>L6647-[1]გადასახდელები!L6417</f>
        <v>0</v>
      </c>
    </row>
    <row r="6648" spans="2:18" ht="20.25" hidden="1" customHeight="1">
      <c r="B6648" s="36" t="str">
        <f t="shared" si="1791"/>
        <v>b</v>
      </c>
      <c r="C6648" s="42">
        <v>4</v>
      </c>
      <c r="D6648" s="42"/>
      <c r="F6648" s="31"/>
      <c r="G6648" s="47" t="s">
        <v>358</v>
      </c>
      <c r="H6648" s="103"/>
      <c r="I6648" s="94">
        <f t="shared" si="1790"/>
        <v>0</v>
      </c>
      <c r="J6648" s="104"/>
      <c r="K6648" s="104"/>
      <c r="L6648" s="94">
        <f t="shared" si="1792"/>
        <v>0</v>
      </c>
      <c r="M6648" s="104"/>
      <c r="N6648" s="104"/>
      <c r="R6648" s="352">
        <f>L6648-[1]გადასახდელები!L6418</f>
        <v>0</v>
      </c>
    </row>
    <row r="6649" spans="2:18" ht="20.25" hidden="1" customHeight="1">
      <c r="B6649" s="36" t="str">
        <f t="shared" si="1791"/>
        <v>b</v>
      </c>
      <c r="C6649" s="42">
        <v>4</v>
      </c>
      <c r="D6649" s="42"/>
      <c r="F6649" s="31"/>
      <c r="G6649" s="47" t="s">
        <v>359</v>
      </c>
      <c r="H6649" s="103"/>
      <c r="I6649" s="94">
        <f t="shared" si="1790"/>
        <v>0</v>
      </c>
      <c r="J6649" s="104"/>
      <c r="K6649" s="104"/>
      <c r="L6649" s="94">
        <f t="shared" si="1792"/>
        <v>0</v>
      </c>
      <c r="M6649" s="104"/>
      <c r="N6649" s="104"/>
      <c r="R6649" s="352">
        <f>L6649-[1]გადასახდელები!L6419</f>
        <v>0</v>
      </c>
    </row>
    <row r="6650" spans="2:18" ht="20.25" hidden="1" customHeight="1">
      <c r="B6650" s="36" t="str">
        <f t="shared" si="1791"/>
        <v>b</v>
      </c>
      <c r="C6650" s="42">
        <v>4</v>
      </c>
      <c r="D6650" s="42"/>
      <c r="F6650" s="31"/>
      <c r="G6650" s="47" t="s">
        <v>360</v>
      </c>
      <c r="H6650" s="103"/>
      <c r="I6650" s="94">
        <f t="shared" si="1790"/>
        <v>0</v>
      </c>
      <c r="J6650" s="104"/>
      <c r="K6650" s="104"/>
      <c r="L6650" s="94">
        <f t="shared" si="1792"/>
        <v>0</v>
      </c>
      <c r="M6650" s="104"/>
      <c r="N6650" s="104"/>
      <c r="R6650" s="352">
        <f>L6650-[1]გადასახდელები!L6420</f>
        <v>0</v>
      </c>
    </row>
    <row r="6651" spans="2:18" ht="20.25" hidden="1" customHeight="1">
      <c r="B6651" s="36" t="str">
        <f t="shared" si="1791"/>
        <v>b</v>
      </c>
      <c r="C6651" s="42">
        <v>3</v>
      </c>
      <c r="D6651" s="42"/>
      <c r="F6651" s="31"/>
      <c r="G6651" s="51" t="s">
        <v>211</v>
      </c>
      <c r="H6651" s="120">
        <f>SUM(H6652:H6657)</f>
        <v>0</v>
      </c>
      <c r="I6651" s="118">
        <f t="shared" si="1790"/>
        <v>0</v>
      </c>
      <c r="J6651" s="121">
        <f>SUM(J6652:J6657)</f>
        <v>0</v>
      </c>
      <c r="K6651" s="121">
        <f>SUM(K6652:K6657)</f>
        <v>0</v>
      </c>
      <c r="L6651" s="118">
        <f t="shared" si="1792"/>
        <v>0</v>
      </c>
      <c r="M6651" s="121">
        <f>SUM(M6652:M6657)</f>
        <v>0</v>
      </c>
      <c r="N6651" s="121">
        <f>SUM(N6652:N6657)</f>
        <v>0</v>
      </c>
      <c r="O6651" s="82" t="s">
        <v>146</v>
      </c>
      <c r="R6651" s="352">
        <f>L6651-[1]გადასახდელები!L6421</f>
        <v>0</v>
      </c>
    </row>
    <row r="6652" spans="2:18" ht="20.25" hidden="1" customHeight="1">
      <c r="B6652" s="36" t="str">
        <f t="shared" si="1791"/>
        <v>b</v>
      </c>
      <c r="C6652" s="42">
        <v>4</v>
      </c>
      <c r="D6652" s="42"/>
      <c r="F6652" s="31"/>
      <c r="G6652" s="47" t="s">
        <v>356</v>
      </c>
      <c r="H6652" s="103"/>
      <c r="I6652" s="94">
        <f t="shared" si="1790"/>
        <v>0</v>
      </c>
      <c r="J6652" s="104"/>
      <c r="K6652" s="104"/>
      <c r="L6652" s="94">
        <f t="shared" si="1792"/>
        <v>0</v>
      </c>
      <c r="M6652" s="104"/>
      <c r="N6652" s="104"/>
      <c r="R6652" s="352">
        <f>L6652-[1]გადასახდელები!L6422</f>
        <v>0</v>
      </c>
    </row>
    <row r="6653" spans="2:18" ht="20.25" hidden="1" customHeight="1">
      <c r="B6653" s="36" t="str">
        <f t="shared" si="1791"/>
        <v>b</v>
      </c>
      <c r="C6653" s="42">
        <v>4</v>
      </c>
      <c r="D6653" s="42"/>
      <c r="F6653" s="31"/>
      <c r="G6653" s="47" t="s">
        <v>357</v>
      </c>
      <c r="H6653" s="103"/>
      <c r="I6653" s="94">
        <f t="shared" si="1790"/>
        <v>0</v>
      </c>
      <c r="J6653" s="104"/>
      <c r="K6653" s="104"/>
      <c r="L6653" s="94">
        <f t="shared" si="1792"/>
        <v>0</v>
      </c>
      <c r="M6653" s="104"/>
      <c r="N6653" s="104"/>
      <c r="R6653" s="352">
        <f>L6653-[1]გადასახდელები!L6423</f>
        <v>0</v>
      </c>
    </row>
    <row r="6654" spans="2:18" ht="20.25" hidden="1" customHeight="1">
      <c r="B6654" s="36" t="str">
        <f t="shared" si="1791"/>
        <v>b</v>
      </c>
      <c r="C6654" s="42">
        <v>4</v>
      </c>
      <c r="D6654" s="42"/>
      <c r="F6654" s="31"/>
      <c r="G6654" s="47" t="s">
        <v>212</v>
      </c>
      <c r="H6654" s="103"/>
      <c r="I6654" s="94">
        <f t="shared" si="1790"/>
        <v>0</v>
      </c>
      <c r="J6654" s="104"/>
      <c r="K6654" s="104"/>
      <c r="L6654" s="94">
        <f t="shared" si="1792"/>
        <v>0</v>
      </c>
      <c r="M6654" s="104"/>
      <c r="N6654" s="104"/>
      <c r="R6654" s="352">
        <f>L6654-[1]გადასახდელები!L6424</f>
        <v>0</v>
      </c>
    </row>
    <row r="6655" spans="2:18" ht="20.25" hidden="1" customHeight="1">
      <c r="B6655" s="36" t="str">
        <f t="shared" si="1791"/>
        <v>b</v>
      </c>
      <c r="C6655" s="42">
        <v>4</v>
      </c>
      <c r="D6655" s="42"/>
      <c r="F6655" s="31"/>
      <c r="G6655" s="47" t="s">
        <v>361</v>
      </c>
      <c r="H6655" s="103"/>
      <c r="I6655" s="94">
        <f t="shared" si="1790"/>
        <v>0</v>
      </c>
      <c r="J6655" s="104"/>
      <c r="K6655" s="104"/>
      <c r="L6655" s="94">
        <f t="shared" si="1792"/>
        <v>0</v>
      </c>
      <c r="M6655" s="104"/>
      <c r="N6655" s="104"/>
      <c r="R6655" s="352">
        <f>L6655-[1]გადასახდელები!L6425</f>
        <v>0</v>
      </c>
    </row>
    <row r="6656" spans="2:18" ht="20.25" hidden="1" customHeight="1">
      <c r="B6656" s="36" t="str">
        <f t="shared" si="1791"/>
        <v>b</v>
      </c>
      <c r="C6656" s="42">
        <v>4</v>
      </c>
      <c r="D6656" s="42"/>
      <c r="F6656" s="31"/>
      <c r="G6656" s="47" t="s">
        <v>359</v>
      </c>
      <c r="H6656" s="103"/>
      <c r="I6656" s="94">
        <f t="shared" si="1790"/>
        <v>0</v>
      </c>
      <c r="J6656" s="104"/>
      <c r="K6656" s="104"/>
      <c r="L6656" s="94">
        <f t="shared" si="1792"/>
        <v>0</v>
      </c>
      <c r="M6656" s="104"/>
      <c r="N6656" s="104"/>
      <c r="R6656" s="352">
        <f>L6656-[1]გადასახდელები!L6426</f>
        <v>0</v>
      </c>
    </row>
    <row r="6657" spans="2:18" ht="20.25" hidden="1" customHeight="1">
      <c r="B6657" s="36" t="str">
        <f t="shared" si="1791"/>
        <v>b</v>
      </c>
      <c r="C6657" s="42">
        <v>4</v>
      </c>
      <c r="D6657" s="42"/>
      <c r="F6657" s="31"/>
      <c r="G6657" s="47" t="s">
        <v>360</v>
      </c>
      <c r="H6657" s="103"/>
      <c r="I6657" s="94">
        <f t="shared" si="1790"/>
        <v>0</v>
      </c>
      <c r="J6657" s="104"/>
      <c r="K6657" s="104"/>
      <c r="L6657" s="94">
        <f t="shared" si="1792"/>
        <v>0</v>
      </c>
      <c r="M6657" s="104"/>
      <c r="N6657" s="104"/>
      <c r="R6657" s="352">
        <f>L6657-[1]გადასახდელები!L6427</f>
        <v>0</v>
      </c>
    </row>
    <row r="6658" spans="2:18" ht="20.25" hidden="1" customHeight="1">
      <c r="B6658" s="36" t="str">
        <f t="shared" si="1791"/>
        <v>b</v>
      </c>
      <c r="C6658" s="42">
        <v>3</v>
      </c>
      <c r="D6658" s="42"/>
      <c r="F6658" s="29"/>
      <c r="G6658" s="56" t="s">
        <v>213</v>
      </c>
      <c r="H6658" s="122"/>
      <c r="I6658" s="118">
        <f t="shared" si="1790"/>
        <v>0</v>
      </c>
      <c r="J6658" s="123"/>
      <c r="K6658" s="123"/>
      <c r="L6658" s="118">
        <f t="shared" si="1792"/>
        <v>0</v>
      </c>
      <c r="M6658" s="123"/>
      <c r="N6658" s="123"/>
      <c r="R6658" s="352">
        <f>L6658-[1]გადასახდელები!L6428</f>
        <v>0</v>
      </c>
    </row>
    <row r="6659" spans="2:18" ht="20.25" hidden="1" customHeight="1">
      <c r="B6659" s="36" t="str">
        <f t="shared" si="1791"/>
        <v>b</v>
      </c>
      <c r="C6659" s="42">
        <v>2</v>
      </c>
      <c r="D6659" s="42"/>
      <c r="F6659" s="28"/>
      <c r="G6659" s="60" t="s">
        <v>362</v>
      </c>
      <c r="H6659" s="86">
        <f>H6660+H6668</f>
        <v>0</v>
      </c>
      <c r="I6659" s="87">
        <f t="shared" si="1790"/>
        <v>0</v>
      </c>
      <c r="J6659" s="88">
        <f>J6660+J6668</f>
        <v>0</v>
      </c>
      <c r="K6659" s="88">
        <f>K6660+K6668</f>
        <v>0</v>
      </c>
      <c r="L6659" s="87">
        <f t="shared" si="1792"/>
        <v>0</v>
      </c>
      <c r="M6659" s="88">
        <f>M6660+M6668</f>
        <v>0</v>
      </c>
      <c r="N6659" s="88">
        <f>N6660+N6668</f>
        <v>0</v>
      </c>
      <c r="O6659" s="82" t="s">
        <v>146</v>
      </c>
      <c r="R6659" s="352">
        <f>L6659-[1]გადასახდელები!L6429</f>
        <v>0</v>
      </c>
    </row>
    <row r="6660" spans="2:18" ht="20.25" hidden="1" customHeight="1">
      <c r="B6660" s="36" t="str">
        <f t="shared" si="1791"/>
        <v>b</v>
      </c>
      <c r="C6660" s="42">
        <v>3</v>
      </c>
      <c r="D6660" s="42"/>
      <c r="F6660" s="29"/>
      <c r="G6660" s="51" t="s">
        <v>355</v>
      </c>
      <c r="H6660" s="120">
        <f>SUM(H6661:H6667)</f>
        <v>0</v>
      </c>
      <c r="I6660" s="118">
        <f t="shared" si="1790"/>
        <v>0</v>
      </c>
      <c r="J6660" s="121">
        <f>SUM(J6661:J6667)</f>
        <v>0</v>
      </c>
      <c r="K6660" s="121">
        <f>SUM(K6661:K6667)</f>
        <v>0</v>
      </c>
      <c r="L6660" s="118">
        <f t="shared" si="1792"/>
        <v>0</v>
      </c>
      <c r="M6660" s="121">
        <f>SUM(M6661:M6667)</f>
        <v>0</v>
      </c>
      <c r="N6660" s="121">
        <f>SUM(N6661:N6667)</f>
        <v>0</v>
      </c>
      <c r="O6660" s="82" t="s">
        <v>146</v>
      </c>
      <c r="R6660" s="352">
        <f>L6660-[1]გადასახდელები!L6430</f>
        <v>0</v>
      </c>
    </row>
    <row r="6661" spans="2:18" ht="20.25" hidden="1" customHeight="1">
      <c r="B6661" s="36" t="str">
        <f t="shared" si="1791"/>
        <v>b</v>
      </c>
      <c r="C6661" s="42">
        <v>4</v>
      </c>
      <c r="D6661" s="42"/>
      <c r="F6661" s="29"/>
      <c r="G6661" s="47" t="s">
        <v>363</v>
      </c>
      <c r="H6661" s="103"/>
      <c r="I6661" s="94">
        <f t="shared" si="1790"/>
        <v>0</v>
      </c>
      <c r="J6661" s="104"/>
      <c r="K6661" s="104"/>
      <c r="L6661" s="94">
        <f t="shared" si="1792"/>
        <v>0</v>
      </c>
      <c r="M6661" s="104"/>
      <c r="N6661" s="104"/>
      <c r="R6661" s="352">
        <f>L6661-[1]გადასახდელები!L6431</f>
        <v>0</v>
      </c>
    </row>
    <row r="6662" spans="2:18" ht="20.25" hidden="1" customHeight="1">
      <c r="B6662" s="36" t="str">
        <f t="shared" si="1791"/>
        <v>b</v>
      </c>
      <c r="C6662" s="42">
        <v>4</v>
      </c>
      <c r="D6662" s="42"/>
      <c r="F6662" s="29"/>
      <c r="G6662" s="47" t="s">
        <v>210</v>
      </c>
      <c r="H6662" s="103"/>
      <c r="I6662" s="94">
        <f t="shared" si="1790"/>
        <v>0</v>
      </c>
      <c r="J6662" s="104"/>
      <c r="K6662" s="104"/>
      <c r="L6662" s="94">
        <f t="shared" si="1792"/>
        <v>0</v>
      </c>
      <c r="M6662" s="104"/>
      <c r="N6662" s="104"/>
      <c r="R6662" s="352">
        <f>L6662-[1]გადასახდელები!L6432</f>
        <v>0</v>
      </c>
    </row>
    <row r="6663" spans="2:18" ht="20.25" hidden="1" customHeight="1">
      <c r="B6663" s="36" t="str">
        <f t="shared" si="1791"/>
        <v>b</v>
      </c>
      <c r="C6663" s="42">
        <v>4</v>
      </c>
      <c r="D6663" s="42"/>
      <c r="F6663" s="29"/>
      <c r="G6663" s="47" t="s">
        <v>357</v>
      </c>
      <c r="H6663" s="103"/>
      <c r="I6663" s="94">
        <f t="shared" si="1790"/>
        <v>0</v>
      </c>
      <c r="J6663" s="104"/>
      <c r="K6663" s="104"/>
      <c r="L6663" s="94">
        <f t="shared" si="1792"/>
        <v>0</v>
      </c>
      <c r="M6663" s="104"/>
      <c r="N6663" s="104"/>
      <c r="R6663" s="352">
        <f>L6663-[1]გადასახდელები!L6433</f>
        <v>0</v>
      </c>
    </row>
    <row r="6664" spans="2:18" ht="30.75" hidden="1" customHeight="1">
      <c r="B6664" s="36" t="str">
        <f t="shared" si="1791"/>
        <v>b</v>
      </c>
      <c r="C6664" s="42">
        <v>4</v>
      </c>
      <c r="D6664" s="42"/>
      <c r="F6664" s="29"/>
      <c r="G6664" s="47" t="s">
        <v>364</v>
      </c>
      <c r="H6664" s="103"/>
      <c r="I6664" s="94">
        <f t="shared" si="1790"/>
        <v>0</v>
      </c>
      <c r="J6664" s="104"/>
      <c r="K6664" s="104"/>
      <c r="L6664" s="94">
        <f t="shared" si="1792"/>
        <v>0</v>
      </c>
      <c r="M6664" s="104"/>
      <c r="N6664" s="104"/>
      <c r="R6664" s="352">
        <f>L6664-[1]გადასახდელები!L6434</f>
        <v>0</v>
      </c>
    </row>
    <row r="6665" spans="2:18" ht="20.25" hidden="1" customHeight="1">
      <c r="B6665" s="36" t="str">
        <f t="shared" si="1791"/>
        <v>b</v>
      </c>
      <c r="C6665" s="42">
        <v>4</v>
      </c>
      <c r="D6665" s="42"/>
      <c r="F6665" s="29"/>
      <c r="G6665" s="47" t="s">
        <v>358</v>
      </c>
      <c r="H6665" s="103"/>
      <c r="I6665" s="94">
        <f t="shared" si="1790"/>
        <v>0</v>
      </c>
      <c r="J6665" s="104"/>
      <c r="K6665" s="104"/>
      <c r="L6665" s="94">
        <f t="shared" si="1792"/>
        <v>0</v>
      </c>
      <c r="M6665" s="104"/>
      <c r="N6665" s="104"/>
      <c r="R6665" s="352">
        <f>L6665-[1]გადასახდელები!L6435</f>
        <v>0</v>
      </c>
    </row>
    <row r="6666" spans="2:18" ht="20.25" hidden="1" customHeight="1">
      <c r="B6666" s="36" t="str">
        <f t="shared" si="1791"/>
        <v>b</v>
      </c>
      <c r="C6666" s="42">
        <v>4</v>
      </c>
      <c r="D6666" s="42"/>
      <c r="F6666" s="29"/>
      <c r="G6666" s="47" t="s">
        <v>359</v>
      </c>
      <c r="H6666" s="103"/>
      <c r="I6666" s="94">
        <f t="shared" si="1790"/>
        <v>0</v>
      </c>
      <c r="J6666" s="104"/>
      <c r="K6666" s="104"/>
      <c r="L6666" s="94">
        <f t="shared" si="1792"/>
        <v>0</v>
      </c>
      <c r="M6666" s="104"/>
      <c r="N6666" s="104"/>
      <c r="R6666" s="352">
        <f>L6666-[1]გადასახდელები!L6436</f>
        <v>0</v>
      </c>
    </row>
    <row r="6667" spans="2:18" ht="20.25" hidden="1" customHeight="1">
      <c r="B6667" s="36" t="str">
        <f t="shared" si="1791"/>
        <v>b</v>
      </c>
      <c r="C6667" s="42">
        <v>4</v>
      </c>
      <c r="D6667" s="42"/>
      <c r="F6667" s="29"/>
      <c r="G6667" s="47" t="s">
        <v>365</v>
      </c>
      <c r="H6667" s="122"/>
      <c r="I6667" s="94">
        <f t="shared" si="1790"/>
        <v>0</v>
      </c>
      <c r="J6667" s="123"/>
      <c r="K6667" s="123"/>
      <c r="L6667" s="94">
        <f t="shared" si="1792"/>
        <v>0</v>
      </c>
      <c r="M6667" s="123"/>
      <c r="N6667" s="123"/>
      <c r="R6667" s="352">
        <f>L6667-[1]გადასახდელები!L6437</f>
        <v>0</v>
      </c>
    </row>
    <row r="6668" spans="2:18" ht="20.25" hidden="1" customHeight="1">
      <c r="B6668" s="36" t="str">
        <f t="shared" si="1791"/>
        <v>b</v>
      </c>
      <c r="C6668" s="42">
        <v>3</v>
      </c>
      <c r="D6668" s="42"/>
      <c r="F6668" s="29"/>
      <c r="G6668" s="51" t="s">
        <v>211</v>
      </c>
      <c r="H6668" s="120">
        <f>SUM(H6669:H6675)</f>
        <v>0</v>
      </c>
      <c r="I6668" s="118">
        <f t="shared" si="1790"/>
        <v>0</v>
      </c>
      <c r="J6668" s="121">
        <f>SUM(J6669:J6675)</f>
        <v>0</v>
      </c>
      <c r="K6668" s="121">
        <f>SUM(K6669:K6675)</f>
        <v>0</v>
      </c>
      <c r="L6668" s="118">
        <f t="shared" si="1792"/>
        <v>0</v>
      </c>
      <c r="M6668" s="121">
        <f>SUM(M6669:M6675)</f>
        <v>0</v>
      </c>
      <c r="N6668" s="121">
        <f>SUM(N6669:N6675)</f>
        <v>0</v>
      </c>
      <c r="O6668" s="82" t="s">
        <v>146</v>
      </c>
      <c r="R6668" s="352">
        <f>L6668-[1]გადასახდელები!L6438</f>
        <v>0</v>
      </c>
    </row>
    <row r="6669" spans="2:18" ht="20.25" hidden="1" customHeight="1">
      <c r="B6669" s="36" t="str">
        <f t="shared" si="1791"/>
        <v>b</v>
      </c>
      <c r="C6669" s="42">
        <v>4</v>
      </c>
      <c r="D6669" s="42"/>
      <c r="F6669" s="29"/>
      <c r="G6669" s="47" t="s">
        <v>363</v>
      </c>
      <c r="H6669" s="103"/>
      <c r="I6669" s="94">
        <f t="shared" si="1790"/>
        <v>0</v>
      </c>
      <c r="J6669" s="104"/>
      <c r="K6669" s="104"/>
      <c r="L6669" s="94">
        <f t="shared" si="1792"/>
        <v>0</v>
      </c>
      <c r="M6669" s="104"/>
      <c r="N6669" s="104"/>
      <c r="R6669" s="352">
        <f>L6669-[1]გადასახდელები!L6439</f>
        <v>0</v>
      </c>
    </row>
    <row r="6670" spans="2:18" ht="20.25" hidden="1" customHeight="1">
      <c r="B6670" s="36" t="str">
        <f t="shared" si="1791"/>
        <v>b</v>
      </c>
      <c r="C6670" s="42">
        <v>4</v>
      </c>
      <c r="D6670" s="42"/>
      <c r="F6670" s="29"/>
      <c r="G6670" s="47" t="s">
        <v>210</v>
      </c>
      <c r="H6670" s="103"/>
      <c r="I6670" s="94">
        <f t="shared" si="1790"/>
        <v>0</v>
      </c>
      <c r="J6670" s="104"/>
      <c r="K6670" s="104"/>
      <c r="L6670" s="94">
        <f t="shared" si="1792"/>
        <v>0</v>
      </c>
      <c r="M6670" s="104"/>
      <c r="N6670" s="104"/>
      <c r="R6670" s="352">
        <f>L6670-[1]გადასახდელები!L6440</f>
        <v>0</v>
      </c>
    </row>
    <row r="6671" spans="2:18" ht="20.25" hidden="1" customHeight="1">
      <c r="B6671" s="36" t="str">
        <f t="shared" si="1791"/>
        <v>b</v>
      </c>
      <c r="C6671" s="42">
        <v>4</v>
      </c>
      <c r="D6671" s="42"/>
      <c r="F6671" s="29"/>
      <c r="G6671" s="47" t="s">
        <v>357</v>
      </c>
      <c r="H6671" s="103"/>
      <c r="I6671" s="94">
        <f t="shared" si="1790"/>
        <v>0</v>
      </c>
      <c r="J6671" s="104"/>
      <c r="K6671" s="104"/>
      <c r="L6671" s="94">
        <f t="shared" si="1792"/>
        <v>0</v>
      </c>
      <c r="M6671" s="104"/>
      <c r="N6671" s="104"/>
      <c r="R6671" s="352">
        <f>L6671-[1]გადასახდელები!L6441</f>
        <v>0</v>
      </c>
    </row>
    <row r="6672" spans="2:18" ht="30.75" hidden="1" customHeight="1">
      <c r="B6672" s="36" t="str">
        <f t="shared" si="1791"/>
        <v>b</v>
      </c>
      <c r="C6672" s="42">
        <v>4</v>
      </c>
      <c r="D6672" s="42"/>
      <c r="F6672" s="29"/>
      <c r="G6672" s="47" t="s">
        <v>364</v>
      </c>
      <c r="H6672" s="103"/>
      <c r="I6672" s="94">
        <f t="shared" si="1790"/>
        <v>0</v>
      </c>
      <c r="J6672" s="104"/>
      <c r="K6672" s="104"/>
      <c r="L6672" s="94">
        <f t="shared" si="1792"/>
        <v>0</v>
      </c>
      <c r="M6672" s="104"/>
      <c r="N6672" s="104"/>
      <c r="R6672" s="352">
        <f>L6672-[1]გადასახდელები!L6442</f>
        <v>0</v>
      </c>
    </row>
    <row r="6673" spans="2:18" ht="20.25" hidden="1" customHeight="1">
      <c r="B6673" s="36" t="str">
        <f t="shared" si="1791"/>
        <v>b</v>
      </c>
      <c r="C6673" s="42">
        <v>4</v>
      </c>
      <c r="D6673" s="42"/>
      <c r="F6673" s="29"/>
      <c r="G6673" s="47" t="s">
        <v>366</v>
      </c>
      <c r="H6673" s="103"/>
      <c r="I6673" s="94">
        <f t="shared" si="1790"/>
        <v>0</v>
      </c>
      <c r="J6673" s="104"/>
      <c r="K6673" s="104"/>
      <c r="L6673" s="94">
        <f t="shared" si="1792"/>
        <v>0</v>
      </c>
      <c r="M6673" s="104"/>
      <c r="N6673" s="104"/>
      <c r="R6673" s="352">
        <f>L6673-[1]გადასახდელები!L6443</f>
        <v>0</v>
      </c>
    </row>
    <row r="6674" spans="2:18" ht="20.25" hidden="1" customHeight="1">
      <c r="B6674" s="36" t="str">
        <f t="shared" si="1791"/>
        <v>b</v>
      </c>
      <c r="C6674" s="42">
        <v>4</v>
      </c>
      <c r="D6674" s="42"/>
      <c r="F6674" s="29"/>
      <c r="G6674" s="47" t="s">
        <v>359</v>
      </c>
      <c r="H6674" s="103"/>
      <c r="I6674" s="94">
        <f t="shared" si="1790"/>
        <v>0</v>
      </c>
      <c r="J6674" s="104"/>
      <c r="K6674" s="104"/>
      <c r="L6674" s="94">
        <f t="shared" si="1792"/>
        <v>0</v>
      </c>
      <c r="M6674" s="104"/>
      <c r="N6674" s="104"/>
      <c r="R6674" s="352">
        <f>L6674-[1]გადასახდელები!L6444</f>
        <v>0</v>
      </c>
    </row>
    <row r="6675" spans="2:18" ht="21" hidden="1" customHeight="1" thickBot="1">
      <c r="B6675" s="36" t="str">
        <f t="shared" si="1791"/>
        <v>b</v>
      </c>
      <c r="C6675" s="42">
        <v>4</v>
      </c>
      <c r="D6675" s="42"/>
      <c r="F6675" s="29"/>
      <c r="G6675" s="47" t="s">
        <v>365</v>
      </c>
      <c r="H6675" s="103"/>
      <c r="I6675" s="94">
        <f t="shared" si="1790"/>
        <v>0</v>
      </c>
      <c r="J6675" s="104"/>
      <c r="K6675" s="104"/>
      <c r="L6675" s="94">
        <f t="shared" si="1792"/>
        <v>0</v>
      </c>
      <c r="M6675" s="104"/>
      <c r="N6675" s="104"/>
      <c r="R6675" s="352">
        <f>L6675-[1]გადასახდელები!L6445</f>
        <v>0</v>
      </c>
    </row>
    <row r="6676" spans="2:18" ht="63" customHeight="1" thickBot="1">
      <c r="B6676" s="36" t="str">
        <f t="shared" si="1791"/>
        <v>a</v>
      </c>
      <c r="C6676" s="42">
        <v>1</v>
      </c>
      <c r="D6676" s="42"/>
      <c r="E6676" s="24"/>
      <c r="F6676" s="32" t="s">
        <v>113</v>
      </c>
      <c r="G6676" s="326" t="s">
        <v>772</v>
      </c>
      <c r="H6676" s="79">
        <f>H6678+H6810+H6873+H6889</f>
        <v>73.599999999999994</v>
      </c>
      <c r="I6676" s="80">
        <f t="shared" si="1790"/>
        <v>170</v>
      </c>
      <c r="J6676" s="81">
        <f>J6678+J6810+J6873+J6889</f>
        <v>0</v>
      </c>
      <c r="K6676" s="81">
        <f>K6678+K6810+K6873+K6889</f>
        <v>170</v>
      </c>
      <c r="L6676" s="80">
        <f t="shared" si="1792"/>
        <v>25.780999999999999</v>
      </c>
      <c r="M6676" s="81">
        <f>M6678+M6810+M6873+M6889</f>
        <v>0</v>
      </c>
      <c r="N6676" s="81">
        <f>N6678+N6810+N6873+N6889</f>
        <v>25.780999999999999</v>
      </c>
      <c r="O6676" s="82" t="s">
        <v>146</v>
      </c>
      <c r="P6676" s="43">
        <v>1</v>
      </c>
      <c r="R6676" s="352">
        <f>L6676-[1]გადასახდელები!L6446</f>
        <v>25.780999999999999</v>
      </c>
    </row>
    <row r="6677" spans="2:18" ht="21" hidden="1" customHeight="1" thickTop="1">
      <c r="B6677" s="36" t="str">
        <f t="shared" si="1791"/>
        <v>b</v>
      </c>
      <c r="C6677" s="42">
        <v>2</v>
      </c>
      <c r="D6677" s="42"/>
      <c r="F6677" s="26"/>
      <c r="G6677" s="46" t="s">
        <v>162</v>
      </c>
      <c r="H6677" s="83"/>
      <c r="I6677" s="84">
        <f t="shared" si="1790"/>
        <v>0</v>
      </c>
      <c r="J6677" s="85"/>
      <c r="K6677" s="85"/>
      <c r="L6677" s="84">
        <f t="shared" si="1792"/>
        <v>0</v>
      </c>
      <c r="M6677" s="85"/>
      <c r="N6677" s="85"/>
      <c r="R6677" s="352">
        <f>L6677-[1]გადასახდელები!L6447</f>
        <v>0</v>
      </c>
    </row>
    <row r="6678" spans="2:18" ht="20.25" customHeight="1" thickTop="1">
      <c r="B6678" s="36" t="str">
        <f t="shared" si="1791"/>
        <v>a</v>
      </c>
      <c r="C6678" s="42">
        <v>2</v>
      </c>
      <c r="D6678" s="42"/>
      <c r="E6678" s="24">
        <v>7049</v>
      </c>
      <c r="F6678" s="341" t="s">
        <v>524</v>
      </c>
      <c r="G6678" s="58" t="s">
        <v>163</v>
      </c>
      <c r="H6678" s="86">
        <f>H6679+H6690+H6758+H6766+H6767+H6777+H6787</f>
        <v>73.599999999999994</v>
      </c>
      <c r="I6678" s="87">
        <f t="shared" si="1790"/>
        <v>170</v>
      </c>
      <c r="J6678" s="88">
        <f>J6679+J6690+J6758+J6766+J6767+J6777+J6787+J6757</f>
        <v>0</v>
      </c>
      <c r="K6678" s="88">
        <f>K6679+K6690+K6758+K6766+K6767+K6777+K6787</f>
        <v>170</v>
      </c>
      <c r="L6678" s="87">
        <f t="shared" si="1792"/>
        <v>25.780999999999999</v>
      </c>
      <c r="M6678" s="88">
        <f>M6679+M6690+M6758+M6766+M6767+M6777+M6787+M6757</f>
        <v>0</v>
      </c>
      <c r="N6678" s="88">
        <f>N6679+N6690+N6758+N6766+N6767+N6777+N6787</f>
        <v>25.780999999999999</v>
      </c>
      <c r="O6678" s="82" t="s">
        <v>146</v>
      </c>
      <c r="R6678" s="352">
        <f>L6678-[1]გადასახდელები!L6448</f>
        <v>25.780999999999999</v>
      </c>
    </row>
    <row r="6679" spans="2:18" ht="20.25" hidden="1" customHeight="1">
      <c r="B6679" s="36" t="str">
        <f t="shared" si="1791"/>
        <v>b</v>
      </c>
      <c r="C6679" s="42">
        <v>31</v>
      </c>
      <c r="D6679" s="42"/>
      <c r="F6679" s="341" t="s">
        <v>525</v>
      </c>
      <c r="G6679" s="57" t="s">
        <v>164</v>
      </c>
      <c r="H6679" s="89">
        <f>H6680+H6689</f>
        <v>0</v>
      </c>
      <c r="I6679" s="90">
        <f t="shared" si="1790"/>
        <v>0</v>
      </c>
      <c r="J6679" s="92">
        <f>J6680+J6689</f>
        <v>0</v>
      </c>
      <c r="K6679" s="92">
        <f>K6680+K6689</f>
        <v>0</v>
      </c>
      <c r="L6679" s="90">
        <f t="shared" si="1792"/>
        <v>0</v>
      </c>
      <c r="M6679" s="92">
        <f>M6680+M6689</f>
        <v>0</v>
      </c>
      <c r="N6679" s="92">
        <f>N6680+N6689</f>
        <v>0</v>
      </c>
      <c r="O6679" s="82" t="s">
        <v>146</v>
      </c>
      <c r="R6679" s="352">
        <f>L6679-[1]გადასახდელები!L6449</f>
        <v>0</v>
      </c>
    </row>
    <row r="6680" spans="2:18" ht="20.25" hidden="1" customHeight="1">
      <c r="B6680" s="36" t="str">
        <f t="shared" si="1791"/>
        <v>b</v>
      </c>
      <c r="C6680" s="42">
        <v>4</v>
      </c>
      <c r="D6680" s="42"/>
      <c r="F6680" s="341" t="s">
        <v>526</v>
      </c>
      <c r="G6680" s="47" t="s">
        <v>165</v>
      </c>
      <c r="H6680" s="93">
        <f>H6681+H6688</f>
        <v>0</v>
      </c>
      <c r="I6680" s="94">
        <f t="shared" si="1790"/>
        <v>0</v>
      </c>
      <c r="J6680" s="95">
        <f>J6681+J6688</f>
        <v>0</v>
      </c>
      <c r="K6680" s="95">
        <f>K6681+K6688</f>
        <v>0</v>
      </c>
      <c r="L6680" s="94">
        <f t="shared" si="1792"/>
        <v>0</v>
      </c>
      <c r="M6680" s="95">
        <f>M6681+M6688</f>
        <v>0</v>
      </c>
      <c r="N6680" s="95">
        <f>N6681+N6688</f>
        <v>0</v>
      </c>
      <c r="O6680" s="82" t="s">
        <v>146</v>
      </c>
      <c r="R6680" s="352">
        <f>L6680-[1]გადასახდელები!L6450</f>
        <v>0</v>
      </c>
    </row>
    <row r="6681" spans="2:18" ht="20.25" hidden="1" customHeight="1">
      <c r="B6681" s="36" t="str">
        <f t="shared" si="1791"/>
        <v>b</v>
      </c>
      <c r="C6681" s="42">
        <v>5</v>
      </c>
      <c r="D6681" s="42"/>
      <c r="F6681" s="342" t="s">
        <v>527</v>
      </c>
      <c r="G6681" s="48" t="s">
        <v>166</v>
      </c>
      <c r="H6681" s="96">
        <f>SUM(H6682:H6687)</f>
        <v>0</v>
      </c>
      <c r="I6681" s="97">
        <f t="shared" si="1790"/>
        <v>0</v>
      </c>
      <c r="J6681" s="98">
        <f>SUM(J6682:J6687)</f>
        <v>0</v>
      </c>
      <c r="K6681" s="98">
        <f>SUM(K6682:K6687)</f>
        <v>0</v>
      </c>
      <c r="L6681" s="97">
        <f t="shared" si="1792"/>
        <v>0</v>
      </c>
      <c r="M6681" s="98">
        <f>SUM(M6682:M6687)</f>
        <v>0</v>
      </c>
      <c r="N6681" s="98">
        <f>SUM(N6682:N6687)</f>
        <v>0</v>
      </c>
      <c r="O6681" s="82" t="s">
        <v>146</v>
      </c>
      <c r="R6681" s="352">
        <f>L6681-[1]გადასახდელები!L6451</f>
        <v>0</v>
      </c>
    </row>
    <row r="6682" spans="2:18" ht="20.25" hidden="1" customHeight="1">
      <c r="B6682" s="36" t="str">
        <f t="shared" si="1791"/>
        <v>b</v>
      </c>
      <c r="C6682" s="42">
        <v>6</v>
      </c>
      <c r="D6682" s="42"/>
      <c r="F6682" s="343" t="s">
        <v>528</v>
      </c>
      <c r="G6682" s="45" t="s">
        <v>167</v>
      </c>
      <c r="H6682" s="99"/>
      <c r="I6682" s="91">
        <f t="shared" si="1790"/>
        <v>0</v>
      </c>
      <c r="J6682" s="100"/>
      <c r="K6682" s="100"/>
      <c r="L6682" s="91">
        <f t="shared" si="1792"/>
        <v>0</v>
      </c>
      <c r="M6682" s="100"/>
      <c r="N6682" s="100"/>
      <c r="R6682" s="352">
        <f>L6682-[1]გადასახდელები!L6452</f>
        <v>0</v>
      </c>
    </row>
    <row r="6683" spans="2:18" ht="20.25" hidden="1" customHeight="1">
      <c r="B6683" s="36" t="str">
        <f t="shared" si="1791"/>
        <v>b</v>
      </c>
      <c r="C6683" s="42">
        <v>6</v>
      </c>
      <c r="D6683" s="42"/>
      <c r="F6683" s="343" t="s">
        <v>592</v>
      </c>
      <c r="G6683" s="45" t="s">
        <v>168</v>
      </c>
      <c r="H6683" s="99"/>
      <c r="I6683" s="91">
        <f t="shared" si="1790"/>
        <v>0</v>
      </c>
      <c r="J6683" s="100"/>
      <c r="K6683" s="100"/>
      <c r="L6683" s="91">
        <f t="shared" si="1792"/>
        <v>0</v>
      </c>
      <c r="M6683" s="100"/>
      <c r="N6683" s="100"/>
      <c r="R6683" s="352">
        <f>L6683-[1]გადასახდელები!L6453</f>
        <v>0</v>
      </c>
    </row>
    <row r="6684" spans="2:18" ht="20.25" hidden="1" customHeight="1">
      <c r="B6684" s="36" t="str">
        <f t="shared" si="1791"/>
        <v>b</v>
      </c>
      <c r="C6684" s="42">
        <v>6</v>
      </c>
      <c r="D6684" s="42"/>
      <c r="F6684" s="343" t="s">
        <v>529</v>
      </c>
      <c r="G6684" s="45" t="s">
        <v>169</v>
      </c>
      <c r="H6684" s="99"/>
      <c r="I6684" s="91">
        <f t="shared" si="1790"/>
        <v>0</v>
      </c>
      <c r="J6684" s="100"/>
      <c r="K6684" s="100"/>
      <c r="L6684" s="91">
        <f t="shared" si="1792"/>
        <v>0</v>
      </c>
      <c r="M6684" s="100"/>
      <c r="N6684" s="100"/>
      <c r="R6684" s="352">
        <f>L6684-[1]გადასახდელები!L6454</f>
        <v>0</v>
      </c>
    </row>
    <row r="6685" spans="2:18" ht="20.25" hidden="1" customHeight="1">
      <c r="B6685" s="36" t="str">
        <f t="shared" si="1791"/>
        <v>b</v>
      </c>
      <c r="C6685" s="42">
        <v>6</v>
      </c>
      <c r="D6685" s="42"/>
      <c r="F6685" s="343" t="s">
        <v>593</v>
      </c>
      <c r="G6685" s="45" t="s">
        <v>170</v>
      </c>
      <c r="H6685" s="99"/>
      <c r="I6685" s="91">
        <f t="shared" si="1790"/>
        <v>0</v>
      </c>
      <c r="J6685" s="100"/>
      <c r="K6685" s="100"/>
      <c r="L6685" s="91">
        <f t="shared" si="1792"/>
        <v>0</v>
      </c>
      <c r="M6685" s="100"/>
      <c r="N6685" s="100"/>
      <c r="R6685" s="352">
        <f>L6685-[1]გადასახდელები!L6455</f>
        <v>0</v>
      </c>
    </row>
    <row r="6686" spans="2:18" ht="20.25" hidden="1" customHeight="1">
      <c r="B6686" s="36" t="str">
        <f t="shared" si="1791"/>
        <v>b</v>
      </c>
      <c r="C6686" s="42">
        <v>6</v>
      </c>
      <c r="D6686" s="42"/>
      <c r="F6686" s="343" t="s">
        <v>594</v>
      </c>
      <c r="G6686" s="45" t="s">
        <v>171</v>
      </c>
      <c r="H6686" s="99"/>
      <c r="I6686" s="91">
        <f t="shared" si="1790"/>
        <v>0</v>
      </c>
      <c r="J6686" s="100"/>
      <c r="K6686" s="100"/>
      <c r="L6686" s="91">
        <f t="shared" si="1792"/>
        <v>0</v>
      </c>
      <c r="M6686" s="100"/>
      <c r="N6686" s="100"/>
      <c r="R6686" s="352">
        <f>L6686-[1]გადასახდელები!L6456</f>
        <v>0</v>
      </c>
    </row>
    <row r="6687" spans="2:18" ht="20.25" hidden="1" customHeight="1">
      <c r="B6687" s="36" t="str">
        <f t="shared" si="1791"/>
        <v>b</v>
      </c>
      <c r="C6687" s="42">
        <v>6</v>
      </c>
      <c r="D6687" s="42"/>
      <c r="F6687" s="343" t="s">
        <v>595</v>
      </c>
      <c r="G6687" s="45" t="s">
        <v>172</v>
      </c>
      <c r="H6687" s="99"/>
      <c r="I6687" s="91">
        <f t="shared" si="1790"/>
        <v>0</v>
      </c>
      <c r="J6687" s="100"/>
      <c r="K6687" s="100"/>
      <c r="L6687" s="91">
        <f t="shared" si="1792"/>
        <v>0</v>
      </c>
      <c r="M6687" s="100"/>
      <c r="N6687" s="100"/>
      <c r="R6687" s="352">
        <f>L6687-[1]გადასახდელები!L6457</f>
        <v>0</v>
      </c>
    </row>
    <row r="6688" spans="2:18" ht="20.25" hidden="1" customHeight="1">
      <c r="B6688" s="36" t="str">
        <f t="shared" si="1791"/>
        <v>b</v>
      </c>
      <c r="C6688" s="42">
        <v>5</v>
      </c>
      <c r="D6688" s="42"/>
      <c r="F6688" s="343" t="s">
        <v>596</v>
      </c>
      <c r="G6688" s="48" t="s">
        <v>173</v>
      </c>
      <c r="H6688" s="101"/>
      <c r="I6688" s="97">
        <f t="shared" si="1790"/>
        <v>0</v>
      </c>
      <c r="J6688" s="102"/>
      <c r="K6688" s="102"/>
      <c r="L6688" s="97">
        <f t="shared" si="1792"/>
        <v>0</v>
      </c>
      <c r="M6688" s="102"/>
      <c r="N6688" s="102"/>
      <c r="R6688" s="352">
        <f>L6688-[1]გადასახდელები!L6458</f>
        <v>0</v>
      </c>
    </row>
    <row r="6689" spans="2:18" ht="20.25" hidden="1" customHeight="1">
      <c r="B6689" s="36" t="str">
        <f t="shared" si="1791"/>
        <v>b</v>
      </c>
      <c r="C6689" s="42">
        <v>4</v>
      </c>
      <c r="D6689" s="42"/>
      <c r="F6689" s="343" t="s">
        <v>597</v>
      </c>
      <c r="G6689" s="47" t="s">
        <v>174</v>
      </c>
      <c r="H6689" s="103"/>
      <c r="I6689" s="94">
        <f t="shared" si="1790"/>
        <v>0</v>
      </c>
      <c r="J6689" s="104"/>
      <c r="K6689" s="104"/>
      <c r="L6689" s="94">
        <f t="shared" si="1792"/>
        <v>0</v>
      </c>
      <c r="M6689" s="104"/>
      <c r="N6689" s="104"/>
      <c r="R6689" s="352">
        <f>L6689-[1]გადასახდელები!L6459</f>
        <v>0</v>
      </c>
    </row>
    <row r="6690" spans="2:18" ht="20.25" hidden="1" customHeight="1">
      <c r="B6690" s="36" t="str">
        <f t="shared" si="1791"/>
        <v>b</v>
      </c>
      <c r="C6690" s="42">
        <v>3</v>
      </c>
      <c r="D6690" s="42"/>
      <c r="F6690" s="342" t="s">
        <v>530</v>
      </c>
      <c r="G6690" s="57" t="s">
        <v>175</v>
      </c>
      <c r="H6690" s="89">
        <f>H6691+H6692+H6695+H6731+H6732+H6733+H6734+H6735+H6742+H6743</f>
        <v>0</v>
      </c>
      <c r="I6690" s="90">
        <f t="shared" si="1790"/>
        <v>0</v>
      </c>
      <c r="J6690" s="92">
        <f>J6691+J6692+J6695+J6731+J6732+J6733+J6734+J6735+J6742+J6743</f>
        <v>0</v>
      </c>
      <c r="K6690" s="92">
        <f>K6691+K6692+K6695+K6731+K6732+K6733+K6734+K6735+K6742+K6743</f>
        <v>0</v>
      </c>
      <c r="L6690" s="90">
        <f t="shared" si="1792"/>
        <v>0</v>
      </c>
      <c r="M6690" s="92">
        <f>M6691+M6692+M6695+M6731+M6732+M6733+M6734+M6735+M6742+M6743</f>
        <v>0</v>
      </c>
      <c r="N6690" s="92">
        <f>N6691+N6692+N6695+N6731+N6732+N6733+N6734+N6735+N6742+N6743</f>
        <v>0</v>
      </c>
      <c r="O6690" s="82" t="s">
        <v>146</v>
      </c>
      <c r="R6690" s="352">
        <f>L6690-[1]გადასახდელები!L6460</f>
        <v>0</v>
      </c>
    </row>
    <row r="6691" spans="2:18" ht="20.25" hidden="1" customHeight="1">
      <c r="B6691" s="36" t="str">
        <f t="shared" si="1791"/>
        <v>b</v>
      </c>
      <c r="C6691" s="42">
        <v>4</v>
      </c>
      <c r="D6691" s="42"/>
      <c r="F6691" s="343" t="s">
        <v>531</v>
      </c>
      <c r="G6691" s="47" t="s">
        <v>176</v>
      </c>
      <c r="H6691" s="103"/>
      <c r="I6691" s="94">
        <f t="shared" si="1790"/>
        <v>0</v>
      </c>
      <c r="J6691" s="104"/>
      <c r="K6691" s="104"/>
      <c r="L6691" s="94">
        <f t="shared" si="1792"/>
        <v>0</v>
      </c>
      <c r="M6691" s="104"/>
      <c r="N6691" s="104"/>
      <c r="R6691" s="352">
        <f>L6691-[1]გადასახდელები!L6461</f>
        <v>0</v>
      </c>
    </row>
    <row r="6692" spans="2:18" ht="20.25" hidden="1" customHeight="1">
      <c r="B6692" s="36" t="str">
        <f t="shared" si="1791"/>
        <v>b</v>
      </c>
      <c r="C6692" s="42">
        <v>4</v>
      </c>
      <c r="D6692" s="42"/>
      <c r="F6692" s="342" t="s">
        <v>532</v>
      </c>
      <c r="G6692" s="47" t="s">
        <v>177</v>
      </c>
      <c r="H6692" s="93">
        <f>SUM(H6693:H6694)</f>
        <v>0</v>
      </c>
      <c r="I6692" s="94">
        <f t="shared" si="1790"/>
        <v>0</v>
      </c>
      <c r="J6692" s="95">
        <f>SUM(J6693:J6694)</f>
        <v>0</v>
      </c>
      <c r="K6692" s="95">
        <f>SUM(K6693:K6694)</f>
        <v>0</v>
      </c>
      <c r="L6692" s="94">
        <f t="shared" si="1792"/>
        <v>0</v>
      </c>
      <c r="M6692" s="95">
        <f>SUM(M6693:M6694)</f>
        <v>0</v>
      </c>
      <c r="N6692" s="95">
        <f>SUM(N6693:N6694)</f>
        <v>0</v>
      </c>
      <c r="O6692" s="82" t="s">
        <v>146</v>
      </c>
      <c r="R6692" s="352">
        <f>L6692-[1]გადასახდელები!L6462</f>
        <v>0</v>
      </c>
    </row>
    <row r="6693" spans="2:18" ht="20.25" hidden="1" customHeight="1">
      <c r="B6693" s="36" t="str">
        <f t="shared" si="1791"/>
        <v>b</v>
      </c>
      <c r="C6693" s="42">
        <v>5</v>
      </c>
      <c r="D6693" s="42"/>
      <c r="F6693" s="343" t="s">
        <v>533</v>
      </c>
      <c r="G6693" s="48" t="s">
        <v>178</v>
      </c>
      <c r="H6693" s="101"/>
      <c r="I6693" s="97">
        <f t="shared" si="1790"/>
        <v>0</v>
      </c>
      <c r="J6693" s="102"/>
      <c r="K6693" s="102"/>
      <c r="L6693" s="97">
        <f t="shared" si="1792"/>
        <v>0</v>
      </c>
      <c r="M6693" s="102"/>
      <c r="N6693" s="102"/>
      <c r="R6693" s="352">
        <f>L6693-[1]გადასახდელები!L6463</f>
        <v>0</v>
      </c>
    </row>
    <row r="6694" spans="2:18" ht="20.25" hidden="1" customHeight="1">
      <c r="B6694" s="36" t="str">
        <f t="shared" si="1791"/>
        <v>b</v>
      </c>
      <c r="C6694" s="42">
        <v>5</v>
      </c>
      <c r="D6694" s="42"/>
      <c r="F6694" s="343" t="s">
        <v>598</v>
      </c>
      <c r="G6694" s="48" t="s">
        <v>179</v>
      </c>
      <c r="H6694" s="101"/>
      <c r="I6694" s="97">
        <f t="shared" si="1790"/>
        <v>0</v>
      </c>
      <c r="J6694" s="102"/>
      <c r="K6694" s="102"/>
      <c r="L6694" s="97">
        <f t="shared" si="1792"/>
        <v>0</v>
      </c>
      <c r="M6694" s="102"/>
      <c r="N6694" s="102"/>
      <c r="R6694" s="352">
        <f>L6694-[1]გადასახდელები!L6464</f>
        <v>0</v>
      </c>
    </row>
    <row r="6695" spans="2:18" ht="20.25" hidden="1" customHeight="1">
      <c r="B6695" s="36" t="str">
        <f t="shared" si="1791"/>
        <v>b</v>
      </c>
      <c r="C6695" s="42">
        <v>4</v>
      </c>
      <c r="D6695" s="42"/>
      <c r="F6695" s="342" t="s">
        <v>534</v>
      </c>
      <c r="G6695" s="47" t="s">
        <v>180</v>
      </c>
      <c r="H6695" s="93">
        <f>H6696+H6697+H6698+H6699+H6711+H6715+H6716+H6717+H6718+H6719+H6720+H6721+H6729+H6730</f>
        <v>0</v>
      </c>
      <c r="I6695" s="94">
        <f t="shared" si="1790"/>
        <v>0</v>
      </c>
      <c r="J6695" s="95">
        <f>J6696+J6697+J6698+J6699+J6711+J6715+J6716+J6717+J6718+J6719+J6720+J6721+J6729+J6730</f>
        <v>0</v>
      </c>
      <c r="K6695" s="95">
        <f>K6696+K6697+K6698+K6699+K6711+K6715+K6716+K6717+K6718+K6719+K6720+K6721+K6729+K6730</f>
        <v>0</v>
      </c>
      <c r="L6695" s="94">
        <f t="shared" si="1792"/>
        <v>0</v>
      </c>
      <c r="M6695" s="95">
        <f>M6696+M6697+M6698+M6699+M6711+M6715+M6716+M6717+M6718+M6719+M6720+M6721+M6729+M6730</f>
        <v>0</v>
      </c>
      <c r="N6695" s="95">
        <f>N6696+N6697+N6698+N6699+N6711+N6715+N6716+N6717+N6718+N6719+N6720+N6721+N6729+N6730</f>
        <v>0</v>
      </c>
      <c r="O6695" s="82" t="s">
        <v>146</v>
      </c>
      <c r="R6695" s="352">
        <f>L6695-[1]გადასახდელები!L6465</f>
        <v>0</v>
      </c>
    </row>
    <row r="6696" spans="2:18" ht="42.75" hidden="1" customHeight="1">
      <c r="B6696" s="36" t="str">
        <f t="shared" si="1791"/>
        <v>b</v>
      </c>
      <c r="C6696" s="42">
        <v>5</v>
      </c>
      <c r="D6696" s="42"/>
      <c r="F6696" s="343" t="s">
        <v>535</v>
      </c>
      <c r="G6696" s="48" t="s">
        <v>229</v>
      </c>
      <c r="H6696" s="101"/>
      <c r="I6696" s="97">
        <f t="shared" ref="I6696:I6759" si="1793">J6696+K6696</f>
        <v>0</v>
      </c>
      <c r="J6696" s="102"/>
      <c r="K6696" s="102"/>
      <c r="L6696" s="97">
        <f t="shared" si="1792"/>
        <v>0</v>
      </c>
      <c r="M6696" s="102"/>
      <c r="N6696" s="102"/>
      <c r="R6696" s="352">
        <f>L6696-[1]გადასახდელები!L6466</f>
        <v>0</v>
      </c>
    </row>
    <row r="6697" spans="2:18" ht="30.75" hidden="1" customHeight="1">
      <c r="B6697" s="36" t="str">
        <f t="shared" si="1791"/>
        <v>b</v>
      </c>
      <c r="C6697" s="42">
        <v>5</v>
      </c>
      <c r="D6697" s="42"/>
      <c r="F6697" s="343" t="s">
        <v>599</v>
      </c>
      <c r="G6697" s="49" t="s">
        <v>196</v>
      </c>
      <c r="H6697" s="101"/>
      <c r="I6697" s="97">
        <f t="shared" si="1793"/>
        <v>0</v>
      </c>
      <c r="J6697" s="102"/>
      <c r="K6697" s="102"/>
      <c r="L6697" s="97">
        <f t="shared" si="1792"/>
        <v>0</v>
      </c>
      <c r="M6697" s="102"/>
      <c r="N6697" s="102"/>
      <c r="R6697" s="352">
        <f>L6697-[1]გადასახდელები!L6467</f>
        <v>0</v>
      </c>
    </row>
    <row r="6698" spans="2:18" ht="60.75" hidden="1" customHeight="1">
      <c r="B6698" s="36" t="str">
        <f t="shared" si="1791"/>
        <v>b</v>
      </c>
      <c r="C6698" s="42">
        <v>5</v>
      </c>
      <c r="D6698" s="42"/>
      <c r="F6698" s="343" t="s">
        <v>536</v>
      </c>
      <c r="G6698" s="49" t="s">
        <v>230</v>
      </c>
      <c r="H6698" s="101"/>
      <c r="I6698" s="97">
        <f t="shared" si="1793"/>
        <v>0</v>
      </c>
      <c r="J6698" s="102"/>
      <c r="K6698" s="102"/>
      <c r="L6698" s="97">
        <f t="shared" si="1792"/>
        <v>0</v>
      </c>
      <c r="M6698" s="102"/>
      <c r="N6698" s="102"/>
      <c r="R6698" s="352">
        <f>L6698-[1]გადასახდელები!L6468</f>
        <v>0</v>
      </c>
    </row>
    <row r="6699" spans="2:18" ht="30.75" hidden="1" customHeight="1">
      <c r="B6699" s="36" t="str">
        <f t="shared" si="1791"/>
        <v>b</v>
      </c>
      <c r="C6699" s="42">
        <v>5</v>
      </c>
      <c r="D6699" s="42"/>
      <c r="F6699" s="342" t="s">
        <v>537</v>
      </c>
      <c r="G6699" s="48" t="s">
        <v>195</v>
      </c>
      <c r="H6699" s="96">
        <f>SUM(H6700:H6710)</f>
        <v>0</v>
      </c>
      <c r="I6699" s="97">
        <f t="shared" si="1793"/>
        <v>0</v>
      </c>
      <c r="J6699" s="98">
        <f>SUM(J6700:J6710)</f>
        <v>0</v>
      </c>
      <c r="K6699" s="98">
        <f>SUM(K6700:K6710)</f>
        <v>0</v>
      </c>
      <c r="L6699" s="97">
        <f t="shared" si="1792"/>
        <v>0</v>
      </c>
      <c r="M6699" s="98">
        <f>SUM(M6700:M6710)</f>
        <v>0</v>
      </c>
      <c r="N6699" s="98">
        <f>SUM(N6700:N6710)</f>
        <v>0</v>
      </c>
      <c r="O6699" s="82" t="s">
        <v>146</v>
      </c>
      <c r="R6699" s="352">
        <f>L6699-[1]გადასახდელები!L6469</f>
        <v>0</v>
      </c>
    </row>
    <row r="6700" spans="2:18" ht="20.25" hidden="1" customHeight="1">
      <c r="B6700" s="36" t="str">
        <f t="shared" si="1791"/>
        <v>b</v>
      </c>
      <c r="C6700" s="42">
        <v>6</v>
      </c>
      <c r="D6700" s="42"/>
      <c r="F6700" s="343" t="s">
        <v>600</v>
      </c>
      <c r="G6700" s="45" t="s">
        <v>181</v>
      </c>
      <c r="H6700" s="106"/>
      <c r="I6700" s="105">
        <f t="shared" si="1793"/>
        <v>0</v>
      </c>
      <c r="J6700" s="107"/>
      <c r="K6700" s="107"/>
      <c r="L6700" s="105">
        <f t="shared" si="1792"/>
        <v>0</v>
      </c>
      <c r="M6700" s="107"/>
      <c r="N6700" s="107"/>
      <c r="R6700" s="352">
        <f>L6700-[1]გადასახდელები!L6470</f>
        <v>0</v>
      </c>
    </row>
    <row r="6701" spans="2:18" ht="20.25" hidden="1" customHeight="1">
      <c r="B6701" s="36" t="str">
        <f t="shared" ref="B6701:B6764" si="1794">IF(H6701+I6701+L6701&gt;0,"a","b")</f>
        <v>b</v>
      </c>
      <c r="C6701" s="42">
        <v>6</v>
      </c>
      <c r="D6701" s="42"/>
      <c r="F6701" s="343" t="s">
        <v>601</v>
      </c>
      <c r="G6701" s="45" t="s">
        <v>182</v>
      </c>
      <c r="H6701" s="106"/>
      <c r="I6701" s="105">
        <f t="shared" si="1793"/>
        <v>0</v>
      </c>
      <c r="J6701" s="107"/>
      <c r="K6701" s="107"/>
      <c r="L6701" s="105">
        <f t="shared" si="1792"/>
        <v>0</v>
      </c>
      <c r="M6701" s="107"/>
      <c r="N6701" s="107"/>
      <c r="R6701" s="352">
        <f>L6701-[1]გადასახდელები!L6471</f>
        <v>0</v>
      </c>
    </row>
    <row r="6702" spans="2:18" ht="20.25" hidden="1" customHeight="1">
      <c r="B6702" s="36" t="str">
        <f t="shared" si="1794"/>
        <v>b</v>
      </c>
      <c r="C6702" s="42">
        <v>6</v>
      </c>
      <c r="D6702" s="42"/>
      <c r="F6702" s="343" t="s">
        <v>602</v>
      </c>
      <c r="G6702" s="45" t="s">
        <v>183</v>
      </c>
      <c r="H6702" s="106"/>
      <c r="I6702" s="105">
        <f t="shared" si="1793"/>
        <v>0</v>
      </c>
      <c r="J6702" s="107"/>
      <c r="K6702" s="107"/>
      <c r="L6702" s="105">
        <f t="shared" si="1792"/>
        <v>0</v>
      </c>
      <c r="M6702" s="107"/>
      <c r="N6702" s="107"/>
      <c r="R6702" s="352">
        <f>L6702-[1]გადასახდელები!L6472</f>
        <v>0</v>
      </c>
    </row>
    <row r="6703" spans="2:18" ht="20.25" hidden="1" customHeight="1">
      <c r="B6703" s="36" t="str">
        <f t="shared" si="1794"/>
        <v>b</v>
      </c>
      <c r="C6703" s="42">
        <v>6</v>
      </c>
      <c r="D6703" s="42"/>
      <c r="F6703" s="343" t="s">
        <v>603</v>
      </c>
      <c r="G6703" s="45" t="s">
        <v>184</v>
      </c>
      <c r="H6703" s="106"/>
      <c r="I6703" s="105">
        <f t="shared" si="1793"/>
        <v>0</v>
      </c>
      <c r="J6703" s="107"/>
      <c r="K6703" s="107"/>
      <c r="L6703" s="105">
        <f t="shared" si="1792"/>
        <v>0</v>
      </c>
      <c r="M6703" s="107"/>
      <c r="N6703" s="107"/>
      <c r="R6703" s="352">
        <f>L6703-[1]გადასახდელები!L6473</f>
        <v>0</v>
      </c>
    </row>
    <row r="6704" spans="2:18" ht="20.25" hidden="1" customHeight="1">
      <c r="B6704" s="36" t="str">
        <f t="shared" si="1794"/>
        <v>b</v>
      </c>
      <c r="C6704" s="42">
        <v>6</v>
      </c>
      <c r="D6704" s="42"/>
      <c r="F6704" s="343" t="s">
        <v>538</v>
      </c>
      <c r="G6704" s="45" t="s">
        <v>185</v>
      </c>
      <c r="H6704" s="106"/>
      <c r="I6704" s="105">
        <f t="shared" si="1793"/>
        <v>0</v>
      </c>
      <c r="J6704" s="107"/>
      <c r="K6704" s="107"/>
      <c r="L6704" s="105">
        <f t="shared" ref="L6704:L6767" si="1795">M6704+N6704</f>
        <v>0</v>
      </c>
      <c r="M6704" s="107"/>
      <c r="N6704" s="107"/>
      <c r="R6704" s="352">
        <f>L6704-[1]გადასახდელები!L6474</f>
        <v>0</v>
      </c>
    </row>
    <row r="6705" spans="2:18" ht="20.25" hidden="1" customHeight="1">
      <c r="B6705" s="36" t="str">
        <f t="shared" si="1794"/>
        <v>b</v>
      </c>
      <c r="C6705" s="42">
        <v>6</v>
      </c>
      <c r="D6705" s="42"/>
      <c r="F6705" s="343" t="s">
        <v>604</v>
      </c>
      <c r="G6705" s="45" t="s">
        <v>186</v>
      </c>
      <c r="H6705" s="106"/>
      <c r="I6705" s="105">
        <f t="shared" si="1793"/>
        <v>0</v>
      </c>
      <c r="J6705" s="107"/>
      <c r="K6705" s="107"/>
      <c r="L6705" s="105">
        <f t="shared" si="1795"/>
        <v>0</v>
      </c>
      <c r="M6705" s="107"/>
      <c r="N6705" s="107"/>
      <c r="R6705" s="352">
        <f>L6705-[1]გადასახდელები!L6475</f>
        <v>0</v>
      </c>
    </row>
    <row r="6706" spans="2:18" ht="20.25" hidden="1" customHeight="1">
      <c r="B6706" s="36" t="str">
        <f t="shared" si="1794"/>
        <v>b</v>
      </c>
      <c r="C6706" s="42">
        <v>6</v>
      </c>
      <c r="D6706" s="42"/>
      <c r="F6706" s="343" t="s">
        <v>605</v>
      </c>
      <c r="G6706" s="45" t="s">
        <v>187</v>
      </c>
      <c r="H6706" s="106"/>
      <c r="I6706" s="105">
        <f t="shared" si="1793"/>
        <v>0</v>
      </c>
      <c r="J6706" s="107"/>
      <c r="K6706" s="107"/>
      <c r="L6706" s="105">
        <f t="shared" si="1795"/>
        <v>0</v>
      </c>
      <c r="M6706" s="107"/>
      <c r="N6706" s="107"/>
      <c r="R6706" s="352">
        <f>L6706-[1]გადასახდელები!L6476</f>
        <v>0</v>
      </c>
    </row>
    <row r="6707" spans="2:18" ht="20.25" hidden="1" customHeight="1">
      <c r="B6707" s="36" t="str">
        <f t="shared" si="1794"/>
        <v>b</v>
      </c>
      <c r="C6707" s="42">
        <v>6</v>
      </c>
      <c r="D6707" s="42"/>
      <c r="F6707" s="343" t="s">
        <v>606</v>
      </c>
      <c r="G6707" s="45" t="s">
        <v>188</v>
      </c>
      <c r="H6707" s="106"/>
      <c r="I6707" s="105">
        <f t="shared" si="1793"/>
        <v>0</v>
      </c>
      <c r="J6707" s="107"/>
      <c r="K6707" s="107"/>
      <c r="L6707" s="105">
        <f t="shared" si="1795"/>
        <v>0</v>
      </c>
      <c r="M6707" s="107"/>
      <c r="N6707" s="107"/>
      <c r="R6707" s="352">
        <f>L6707-[1]გადასახდელები!L6477</f>
        <v>0</v>
      </c>
    </row>
    <row r="6708" spans="2:18" ht="20.25" hidden="1" customHeight="1">
      <c r="B6708" s="36" t="str">
        <f t="shared" si="1794"/>
        <v>b</v>
      </c>
      <c r="C6708" s="42">
        <v>6</v>
      </c>
      <c r="D6708" s="42"/>
      <c r="F6708" s="343" t="s">
        <v>607</v>
      </c>
      <c r="G6708" s="45" t="s">
        <v>189</v>
      </c>
      <c r="H6708" s="106"/>
      <c r="I6708" s="105">
        <f t="shared" si="1793"/>
        <v>0</v>
      </c>
      <c r="J6708" s="107"/>
      <c r="K6708" s="107"/>
      <c r="L6708" s="105">
        <f t="shared" si="1795"/>
        <v>0</v>
      </c>
      <c r="M6708" s="107"/>
      <c r="N6708" s="107"/>
      <c r="R6708" s="352">
        <f>L6708-[1]გადასახდელები!L6478</f>
        <v>0</v>
      </c>
    </row>
    <row r="6709" spans="2:18" ht="20.25" hidden="1" customHeight="1">
      <c r="B6709" s="36" t="str">
        <f t="shared" si="1794"/>
        <v>b</v>
      </c>
      <c r="C6709" s="42">
        <v>6</v>
      </c>
      <c r="D6709" s="42"/>
      <c r="F6709" s="343" t="s">
        <v>608</v>
      </c>
      <c r="G6709" s="45" t="s">
        <v>190</v>
      </c>
      <c r="H6709" s="106"/>
      <c r="I6709" s="105">
        <f t="shared" si="1793"/>
        <v>0</v>
      </c>
      <c r="J6709" s="107"/>
      <c r="K6709" s="107"/>
      <c r="L6709" s="105">
        <f t="shared" si="1795"/>
        <v>0</v>
      </c>
      <c r="M6709" s="107"/>
      <c r="N6709" s="107"/>
      <c r="R6709" s="352">
        <f>L6709-[1]გადასახდელები!L6479</f>
        <v>0</v>
      </c>
    </row>
    <row r="6710" spans="2:18" ht="30.75" hidden="1" customHeight="1">
      <c r="B6710" s="36" t="str">
        <f t="shared" si="1794"/>
        <v>b</v>
      </c>
      <c r="C6710" s="42">
        <v>6</v>
      </c>
      <c r="D6710" s="42"/>
      <c r="F6710" s="343" t="s">
        <v>539</v>
      </c>
      <c r="G6710" s="45" t="s">
        <v>231</v>
      </c>
      <c r="H6710" s="106"/>
      <c r="I6710" s="105">
        <f t="shared" si="1793"/>
        <v>0</v>
      </c>
      <c r="J6710" s="107"/>
      <c r="K6710" s="107"/>
      <c r="L6710" s="105">
        <f t="shared" si="1795"/>
        <v>0</v>
      </c>
      <c r="M6710" s="107"/>
      <c r="N6710" s="107"/>
      <c r="R6710" s="352">
        <f>L6710-[1]გადასახდელები!L6480</f>
        <v>0</v>
      </c>
    </row>
    <row r="6711" spans="2:18" ht="20.25" hidden="1" customHeight="1">
      <c r="B6711" s="36" t="str">
        <f t="shared" si="1794"/>
        <v>b</v>
      </c>
      <c r="C6711" s="42">
        <v>5</v>
      </c>
      <c r="D6711" s="42"/>
      <c r="F6711" s="342" t="s">
        <v>609</v>
      </c>
      <c r="G6711" s="48" t="s">
        <v>197</v>
      </c>
      <c r="H6711" s="96">
        <f>SUM(H6712:H6714)</f>
        <v>0</v>
      </c>
      <c r="I6711" s="97">
        <f t="shared" si="1793"/>
        <v>0</v>
      </c>
      <c r="J6711" s="98">
        <f>SUM(J6712:J6714)</f>
        <v>0</v>
      </c>
      <c r="K6711" s="98">
        <f>SUM(K6712:K6714)</f>
        <v>0</v>
      </c>
      <c r="L6711" s="97">
        <f t="shared" si="1795"/>
        <v>0</v>
      </c>
      <c r="M6711" s="98">
        <f>SUM(M6712:M6714)</f>
        <v>0</v>
      </c>
      <c r="N6711" s="98">
        <f>SUM(N6712:N6714)</f>
        <v>0</v>
      </c>
      <c r="O6711" s="82" t="s">
        <v>146</v>
      </c>
      <c r="R6711" s="352">
        <f>L6711-[1]გადასახდელები!L6481</f>
        <v>0</v>
      </c>
    </row>
    <row r="6712" spans="2:18" ht="20.25" hidden="1" customHeight="1">
      <c r="B6712" s="36" t="str">
        <f t="shared" si="1794"/>
        <v>b</v>
      </c>
      <c r="C6712" s="42">
        <v>6</v>
      </c>
      <c r="D6712" s="42"/>
      <c r="F6712" s="343" t="s">
        <v>610</v>
      </c>
      <c r="G6712" s="45" t="s">
        <v>191</v>
      </c>
      <c r="H6712" s="106"/>
      <c r="I6712" s="105">
        <f t="shared" si="1793"/>
        <v>0</v>
      </c>
      <c r="J6712" s="107"/>
      <c r="K6712" s="107"/>
      <c r="L6712" s="105">
        <f t="shared" si="1795"/>
        <v>0</v>
      </c>
      <c r="M6712" s="107"/>
      <c r="N6712" s="107"/>
      <c r="R6712" s="352">
        <f>L6712-[1]გადასახდელები!L6482</f>
        <v>0</v>
      </c>
    </row>
    <row r="6713" spans="2:18" ht="20.25" hidden="1" customHeight="1">
      <c r="B6713" s="36" t="str">
        <f t="shared" si="1794"/>
        <v>b</v>
      </c>
      <c r="C6713" s="42">
        <v>6</v>
      </c>
      <c r="D6713" s="42"/>
      <c r="F6713" s="343" t="s">
        <v>611</v>
      </c>
      <c r="G6713" s="45" t="s">
        <v>192</v>
      </c>
      <c r="H6713" s="106"/>
      <c r="I6713" s="105">
        <f t="shared" si="1793"/>
        <v>0</v>
      </c>
      <c r="J6713" s="107"/>
      <c r="K6713" s="107"/>
      <c r="L6713" s="105">
        <f t="shared" si="1795"/>
        <v>0</v>
      </c>
      <c r="M6713" s="107"/>
      <c r="N6713" s="107"/>
      <c r="R6713" s="352">
        <f>L6713-[1]გადასახდელები!L6483</f>
        <v>0</v>
      </c>
    </row>
    <row r="6714" spans="2:18" ht="30.75" hidden="1" customHeight="1">
      <c r="B6714" s="36" t="str">
        <f t="shared" si="1794"/>
        <v>b</v>
      </c>
      <c r="C6714" s="42">
        <v>6</v>
      </c>
      <c r="D6714" s="42"/>
      <c r="F6714" s="343" t="s">
        <v>612</v>
      </c>
      <c r="G6714" s="45" t="s">
        <v>232</v>
      </c>
      <c r="H6714" s="106"/>
      <c r="I6714" s="105">
        <f t="shared" si="1793"/>
        <v>0</v>
      </c>
      <c r="J6714" s="107"/>
      <c r="K6714" s="107"/>
      <c r="L6714" s="105">
        <f t="shared" si="1795"/>
        <v>0</v>
      </c>
      <c r="M6714" s="107"/>
      <c r="N6714" s="107"/>
      <c r="R6714" s="352">
        <f>L6714-[1]გადასახდელები!L6484</f>
        <v>0</v>
      </c>
    </row>
    <row r="6715" spans="2:18" ht="30.75" hidden="1" customHeight="1">
      <c r="B6715" s="36" t="str">
        <f t="shared" si="1794"/>
        <v>b</v>
      </c>
      <c r="C6715" s="42">
        <v>5</v>
      </c>
      <c r="D6715" s="42"/>
      <c r="F6715" s="343" t="s">
        <v>613</v>
      </c>
      <c r="G6715" s="48" t="s">
        <v>233</v>
      </c>
      <c r="H6715" s="101"/>
      <c r="I6715" s="97">
        <f t="shared" si="1793"/>
        <v>0</v>
      </c>
      <c r="J6715" s="102"/>
      <c r="K6715" s="102"/>
      <c r="L6715" s="97">
        <f t="shared" si="1795"/>
        <v>0</v>
      </c>
      <c r="M6715" s="102"/>
      <c r="N6715" s="102"/>
      <c r="R6715" s="352">
        <f>L6715-[1]გადასახდელები!L6485</f>
        <v>0</v>
      </c>
    </row>
    <row r="6716" spans="2:18" ht="34.5" hidden="1" customHeight="1">
      <c r="B6716" s="36" t="str">
        <f t="shared" si="1794"/>
        <v>b</v>
      </c>
      <c r="C6716" s="42">
        <v>5</v>
      </c>
      <c r="D6716" s="42"/>
      <c r="F6716" s="343" t="s">
        <v>614</v>
      </c>
      <c r="G6716" s="50" t="s">
        <v>367</v>
      </c>
      <c r="H6716" s="101"/>
      <c r="I6716" s="97">
        <f t="shared" si="1793"/>
        <v>0</v>
      </c>
      <c r="J6716" s="102"/>
      <c r="K6716" s="102"/>
      <c r="L6716" s="97">
        <f t="shared" si="1795"/>
        <v>0</v>
      </c>
      <c r="M6716" s="102"/>
      <c r="N6716" s="102"/>
      <c r="R6716" s="352">
        <f>L6716-[1]გადასახდელები!L6486</f>
        <v>0</v>
      </c>
    </row>
    <row r="6717" spans="2:18" ht="34.5" hidden="1" customHeight="1">
      <c r="B6717" s="36" t="str">
        <f t="shared" si="1794"/>
        <v>b</v>
      </c>
      <c r="C6717" s="42">
        <v>5</v>
      </c>
      <c r="D6717" s="42"/>
      <c r="F6717" s="343" t="s">
        <v>540</v>
      </c>
      <c r="G6717" s="48" t="s">
        <v>234</v>
      </c>
      <c r="H6717" s="101"/>
      <c r="I6717" s="97">
        <f t="shared" si="1793"/>
        <v>0</v>
      </c>
      <c r="J6717" s="102"/>
      <c r="K6717" s="102"/>
      <c r="L6717" s="97">
        <f t="shared" si="1795"/>
        <v>0</v>
      </c>
      <c r="M6717" s="102"/>
      <c r="N6717" s="102"/>
      <c r="R6717" s="352">
        <f>L6717-[1]გადასახდელები!L6487</f>
        <v>0</v>
      </c>
    </row>
    <row r="6718" spans="2:18" ht="50.25" hidden="1" customHeight="1">
      <c r="B6718" s="36" t="str">
        <f t="shared" si="1794"/>
        <v>b</v>
      </c>
      <c r="C6718" s="42">
        <v>5</v>
      </c>
      <c r="D6718" s="42"/>
      <c r="F6718" s="343" t="s">
        <v>541</v>
      </c>
      <c r="G6718" s="48" t="s">
        <v>235</v>
      </c>
      <c r="H6718" s="101"/>
      <c r="I6718" s="97">
        <f t="shared" si="1793"/>
        <v>0</v>
      </c>
      <c r="J6718" s="102"/>
      <c r="K6718" s="102"/>
      <c r="L6718" s="97">
        <f t="shared" si="1795"/>
        <v>0</v>
      </c>
      <c r="M6718" s="102"/>
      <c r="N6718" s="102"/>
      <c r="R6718" s="352">
        <f>L6718-[1]გადასახდელები!L6488</f>
        <v>0</v>
      </c>
    </row>
    <row r="6719" spans="2:18" ht="20.25" hidden="1" customHeight="1">
      <c r="B6719" s="36" t="str">
        <f t="shared" si="1794"/>
        <v>b</v>
      </c>
      <c r="C6719" s="42">
        <v>5</v>
      </c>
      <c r="D6719" s="42"/>
      <c r="F6719" s="343" t="s">
        <v>542</v>
      </c>
      <c r="G6719" s="48" t="s">
        <v>236</v>
      </c>
      <c r="H6719" s="101"/>
      <c r="I6719" s="97">
        <f t="shared" si="1793"/>
        <v>0</v>
      </c>
      <c r="J6719" s="102"/>
      <c r="K6719" s="102"/>
      <c r="L6719" s="97">
        <f t="shared" si="1795"/>
        <v>0</v>
      </c>
      <c r="M6719" s="102"/>
      <c r="N6719" s="102"/>
      <c r="R6719" s="352">
        <f>L6719-[1]გადასახდელები!L6489</f>
        <v>0</v>
      </c>
    </row>
    <row r="6720" spans="2:18" ht="20.25" hidden="1" customHeight="1">
      <c r="B6720" s="36" t="str">
        <f t="shared" si="1794"/>
        <v>b</v>
      </c>
      <c r="C6720" s="42">
        <v>5</v>
      </c>
      <c r="D6720" s="42"/>
      <c r="F6720" s="343" t="s">
        <v>543</v>
      </c>
      <c r="G6720" s="48" t="s">
        <v>237</v>
      </c>
      <c r="H6720" s="101"/>
      <c r="I6720" s="97">
        <f t="shared" si="1793"/>
        <v>0</v>
      </c>
      <c r="J6720" s="102"/>
      <c r="K6720" s="102"/>
      <c r="L6720" s="97">
        <f t="shared" si="1795"/>
        <v>0</v>
      </c>
      <c r="M6720" s="102"/>
      <c r="N6720" s="102"/>
      <c r="R6720" s="352">
        <f>L6720-[1]გადასახდელები!L6490</f>
        <v>0</v>
      </c>
    </row>
    <row r="6721" spans="2:18" ht="20.25" hidden="1" customHeight="1">
      <c r="B6721" s="36" t="str">
        <f t="shared" si="1794"/>
        <v>b</v>
      </c>
      <c r="C6721" s="42">
        <v>5</v>
      </c>
      <c r="D6721" s="42"/>
      <c r="F6721" s="342" t="s">
        <v>544</v>
      </c>
      <c r="G6721" s="48" t="s">
        <v>238</v>
      </c>
      <c r="H6721" s="96">
        <f>SUM(H6722:H6728)</f>
        <v>0</v>
      </c>
      <c r="I6721" s="97">
        <f t="shared" si="1793"/>
        <v>0</v>
      </c>
      <c r="J6721" s="98">
        <f>SUM(J6722:J6728)</f>
        <v>0</v>
      </c>
      <c r="K6721" s="98">
        <f>SUM(K6722:K6728)</f>
        <v>0</v>
      </c>
      <c r="L6721" s="97">
        <f t="shared" si="1795"/>
        <v>0</v>
      </c>
      <c r="M6721" s="98">
        <f>SUM(M6722:M6728)</f>
        <v>0</v>
      </c>
      <c r="N6721" s="98">
        <f>SUM(N6722:N6728)</f>
        <v>0</v>
      </c>
      <c r="O6721" s="82" t="s">
        <v>146</v>
      </c>
      <c r="R6721" s="352">
        <f>L6721-[1]გადასახდელები!L6491</f>
        <v>0</v>
      </c>
    </row>
    <row r="6722" spans="2:18" ht="23.25" hidden="1" customHeight="1">
      <c r="B6722" s="36" t="str">
        <f t="shared" si="1794"/>
        <v>b</v>
      </c>
      <c r="C6722" s="42">
        <v>6</v>
      </c>
      <c r="D6722" s="42"/>
      <c r="F6722" s="343" t="s">
        <v>545</v>
      </c>
      <c r="G6722" s="45" t="s">
        <v>198</v>
      </c>
      <c r="H6722" s="106"/>
      <c r="I6722" s="105">
        <f t="shared" si="1793"/>
        <v>0</v>
      </c>
      <c r="J6722" s="107"/>
      <c r="K6722" s="107"/>
      <c r="L6722" s="105">
        <f t="shared" si="1795"/>
        <v>0</v>
      </c>
      <c r="M6722" s="107"/>
      <c r="N6722" s="107"/>
      <c r="R6722" s="352">
        <f>L6722-[1]გადასახდელები!L6492</f>
        <v>0</v>
      </c>
    </row>
    <row r="6723" spans="2:18" ht="20.25" hidden="1" customHeight="1">
      <c r="B6723" s="36" t="str">
        <f t="shared" si="1794"/>
        <v>b</v>
      </c>
      <c r="C6723" s="42">
        <v>6</v>
      </c>
      <c r="D6723" s="42"/>
      <c r="F6723" s="343" t="s">
        <v>546</v>
      </c>
      <c r="G6723" s="45" t="s">
        <v>199</v>
      </c>
      <c r="H6723" s="106"/>
      <c r="I6723" s="105">
        <f t="shared" si="1793"/>
        <v>0</v>
      </c>
      <c r="J6723" s="107"/>
      <c r="K6723" s="107"/>
      <c r="L6723" s="105">
        <f t="shared" si="1795"/>
        <v>0</v>
      </c>
      <c r="M6723" s="107"/>
      <c r="N6723" s="107"/>
      <c r="R6723" s="352">
        <f>L6723-[1]გადასახდელები!L6493</f>
        <v>0</v>
      </c>
    </row>
    <row r="6724" spans="2:18" ht="23.25" hidden="1" customHeight="1">
      <c r="B6724" s="36" t="str">
        <f t="shared" si="1794"/>
        <v>b</v>
      </c>
      <c r="C6724" s="42">
        <v>6</v>
      </c>
      <c r="D6724" s="42"/>
      <c r="F6724" s="343" t="s">
        <v>547</v>
      </c>
      <c r="G6724" s="45" t="s">
        <v>200</v>
      </c>
      <c r="H6724" s="106"/>
      <c r="I6724" s="105">
        <f t="shared" si="1793"/>
        <v>0</v>
      </c>
      <c r="J6724" s="107"/>
      <c r="K6724" s="107"/>
      <c r="L6724" s="105">
        <f t="shared" si="1795"/>
        <v>0</v>
      </c>
      <c r="M6724" s="107"/>
      <c r="N6724" s="107"/>
      <c r="R6724" s="352">
        <f>L6724-[1]გადასახდელები!L6494</f>
        <v>0</v>
      </c>
    </row>
    <row r="6725" spans="2:18" ht="31.5" hidden="1" customHeight="1">
      <c r="B6725" s="36" t="str">
        <f t="shared" si="1794"/>
        <v>b</v>
      </c>
      <c r="C6725" s="42">
        <v>6</v>
      </c>
      <c r="D6725" s="42"/>
      <c r="F6725" s="343" t="s">
        <v>615</v>
      </c>
      <c r="G6725" s="45" t="s">
        <v>201</v>
      </c>
      <c r="H6725" s="106"/>
      <c r="I6725" s="105">
        <f t="shared" si="1793"/>
        <v>0</v>
      </c>
      <c r="J6725" s="107"/>
      <c r="K6725" s="107"/>
      <c r="L6725" s="105">
        <f t="shared" si="1795"/>
        <v>0</v>
      </c>
      <c r="M6725" s="107"/>
      <c r="N6725" s="107"/>
      <c r="R6725" s="352">
        <f>L6725-[1]გადასახდელები!L6495</f>
        <v>0</v>
      </c>
    </row>
    <row r="6726" spans="2:18" ht="33.75" hidden="1" customHeight="1">
      <c r="B6726" s="36" t="str">
        <f t="shared" si="1794"/>
        <v>b</v>
      </c>
      <c r="C6726" s="42">
        <v>6</v>
      </c>
      <c r="D6726" s="42"/>
      <c r="F6726" s="343" t="s">
        <v>548</v>
      </c>
      <c r="G6726" s="45" t="s">
        <v>239</v>
      </c>
      <c r="H6726" s="106"/>
      <c r="I6726" s="105">
        <f t="shared" si="1793"/>
        <v>0</v>
      </c>
      <c r="J6726" s="107"/>
      <c r="K6726" s="107"/>
      <c r="L6726" s="105">
        <f t="shared" si="1795"/>
        <v>0</v>
      </c>
      <c r="M6726" s="107"/>
      <c r="N6726" s="107"/>
      <c r="R6726" s="352">
        <f>L6726-[1]გადასახდელები!L6496</f>
        <v>0</v>
      </c>
    </row>
    <row r="6727" spans="2:18" ht="34.5" hidden="1" customHeight="1">
      <c r="B6727" s="36" t="str">
        <f t="shared" si="1794"/>
        <v>b</v>
      </c>
      <c r="C6727" s="42">
        <v>6</v>
      </c>
      <c r="D6727" s="42"/>
      <c r="F6727" s="343" t="s">
        <v>616</v>
      </c>
      <c r="G6727" s="45" t="s">
        <v>240</v>
      </c>
      <c r="H6727" s="106"/>
      <c r="I6727" s="105">
        <f t="shared" si="1793"/>
        <v>0</v>
      </c>
      <c r="J6727" s="107"/>
      <c r="K6727" s="107"/>
      <c r="L6727" s="105">
        <f t="shared" si="1795"/>
        <v>0</v>
      </c>
      <c r="M6727" s="107"/>
      <c r="N6727" s="107"/>
      <c r="R6727" s="352">
        <f>L6727-[1]გადასახდელები!L6497</f>
        <v>0</v>
      </c>
    </row>
    <row r="6728" spans="2:18" ht="33.75" hidden="1" customHeight="1">
      <c r="B6728" s="36" t="str">
        <f t="shared" si="1794"/>
        <v>b</v>
      </c>
      <c r="C6728" s="42">
        <v>6</v>
      </c>
      <c r="D6728" s="42"/>
      <c r="F6728" s="343" t="s">
        <v>617</v>
      </c>
      <c r="G6728" s="45" t="s">
        <v>241</v>
      </c>
      <c r="H6728" s="106"/>
      <c r="I6728" s="105">
        <f t="shared" si="1793"/>
        <v>0</v>
      </c>
      <c r="J6728" s="107"/>
      <c r="K6728" s="107"/>
      <c r="L6728" s="105">
        <f t="shared" si="1795"/>
        <v>0</v>
      </c>
      <c r="M6728" s="107"/>
      <c r="N6728" s="107"/>
      <c r="R6728" s="352">
        <f>L6728-[1]გადასახდელები!L6498</f>
        <v>0</v>
      </c>
    </row>
    <row r="6729" spans="2:18" ht="34.5" hidden="1" customHeight="1">
      <c r="B6729" s="36" t="str">
        <f t="shared" si="1794"/>
        <v>b</v>
      </c>
      <c r="C6729" s="42">
        <v>5</v>
      </c>
      <c r="D6729" s="42"/>
      <c r="F6729" s="343" t="s">
        <v>618</v>
      </c>
      <c r="G6729" s="48" t="s">
        <v>242</v>
      </c>
      <c r="H6729" s="109"/>
      <c r="I6729" s="97">
        <f t="shared" si="1793"/>
        <v>0</v>
      </c>
      <c r="J6729" s="110"/>
      <c r="K6729" s="110"/>
      <c r="L6729" s="97">
        <f t="shared" si="1795"/>
        <v>0</v>
      </c>
      <c r="M6729" s="110"/>
      <c r="N6729" s="110"/>
      <c r="R6729" s="352">
        <f>L6729-[1]გადასახდელები!L6499</f>
        <v>0</v>
      </c>
    </row>
    <row r="6730" spans="2:18" ht="24.75" hidden="1" customHeight="1">
      <c r="B6730" s="36" t="str">
        <f t="shared" si="1794"/>
        <v>b</v>
      </c>
      <c r="C6730" s="42">
        <v>5</v>
      </c>
      <c r="D6730" s="42"/>
      <c r="F6730" s="343" t="s">
        <v>549</v>
      </c>
      <c r="G6730" s="48" t="s">
        <v>243</v>
      </c>
      <c r="H6730" s="109"/>
      <c r="I6730" s="97">
        <f t="shared" si="1793"/>
        <v>0</v>
      </c>
      <c r="J6730" s="110"/>
      <c r="K6730" s="110"/>
      <c r="L6730" s="97">
        <f t="shared" si="1795"/>
        <v>0</v>
      </c>
      <c r="M6730" s="110"/>
      <c r="N6730" s="110"/>
      <c r="R6730" s="352">
        <f>L6730-[1]გადასახდელები!L6500</f>
        <v>0</v>
      </c>
    </row>
    <row r="6731" spans="2:18" ht="27.75" hidden="1" customHeight="1">
      <c r="B6731" s="36" t="str">
        <f t="shared" si="1794"/>
        <v>b</v>
      </c>
      <c r="C6731" s="42">
        <v>4</v>
      </c>
      <c r="D6731" s="42"/>
      <c r="F6731" s="343" t="s">
        <v>550</v>
      </c>
      <c r="G6731" s="47" t="s">
        <v>244</v>
      </c>
      <c r="H6731" s="103"/>
      <c r="I6731" s="108">
        <f t="shared" si="1793"/>
        <v>0</v>
      </c>
      <c r="J6731" s="104"/>
      <c r="K6731" s="104"/>
      <c r="L6731" s="108">
        <f t="shared" si="1795"/>
        <v>0</v>
      </c>
      <c r="M6731" s="104"/>
      <c r="N6731" s="104"/>
      <c r="R6731" s="352">
        <f>L6731-[1]გადასახდელები!L6501</f>
        <v>0</v>
      </c>
    </row>
    <row r="6732" spans="2:18" ht="23.25" hidden="1" customHeight="1">
      <c r="B6732" s="36" t="str">
        <f t="shared" si="1794"/>
        <v>b</v>
      </c>
      <c r="C6732" s="42">
        <v>4</v>
      </c>
      <c r="D6732" s="42"/>
      <c r="F6732" s="343" t="s">
        <v>619</v>
      </c>
      <c r="G6732" s="47" t="s">
        <v>245</v>
      </c>
      <c r="H6732" s="103"/>
      <c r="I6732" s="108">
        <f t="shared" si="1793"/>
        <v>0</v>
      </c>
      <c r="J6732" s="104"/>
      <c r="K6732" s="104"/>
      <c r="L6732" s="108">
        <f t="shared" si="1795"/>
        <v>0</v>
      </c>
      <c r="M6732" s="104"/>
      <c r="N6732" s="104"/>
      <c r="R6732" s="352">
        <f>L6732-[1]გადასახდელები!L6502</f>
        <v>0</v>
      </c>
    </row>
    <row r="6733" spans="2:18" ht="24" hidden="1" customHeight="1">
      <c r="B6733" s="36" t="str">
        <f t="shared" si="1794"/>
        <v>b</v>
      </c>
      <c r="C6733" s="42">
        <v>4</v>
      </c>
      <c r="D6733" s="42"/>
      <c r="F6733" s="343" t="s">
        <v>620</v>
      </c>
      <c r="G6733" s="47" t="s">
        <v>246</v>
      </c>
      <c r="H6733" s="103"/>
      <c r="I6733" s="108">
        <f t="shared" si="1793"/>
        <v>0</v>
      </c>
      <c r="J6733" s="104"/>
      <c r="K6733" s="104"/>
      <c r="L6733" s="108">
        <f t="shared" si="1795"/>
        <v>0</v>
      </c>
      <c r="M6733" s="104"/>
      <c r="N6733" s="104"/>
      <c r="R6733" s="352">
        <f>L6733-[1]გადასახდელები!L6503</f>
        <v>0</v>
      </c>
    </row>
    <row r="6734" spans="2:18" ht="34.5" hidden="1" customHeight="1">
      <c r="B6734" s="36" t="str">
        <f t="shared" si="1794"/>
        <v>b</v>
      </c>
      <c r="C6734" s="42">
        <v>4</v>
      </c>
      <c r="D6734" s="42"/>
      <c r="F6734" s="343" t="s">
        <v>551</v>
      </c>
      <c r="G6734" s="47" t="s">
        <v>247</v>
      </c>
      <c r="H6734" s="103"/>
      <c r="I6734" s="108">
        <f t="shared" si="1793"/>
        <v>0</v>
      </c>
      <c r="J6734" s="104"/>
      <c r="K6734" s="104"/>
      <c r="L6734" s="108">
        <f t="shared" si="1795"/>
        <v>0</v>
      </c>
      <c r="M6734" s="104"/>
      <c r="N6734" s="104"/>
      <c r="R6734" s="352">
        <f>L6734-[1]გადასახდელები!L6504</f>
        <v>0</v>
      </c>
    </row>
    <row r="6735" spans="2:18" ht="33" hidden="1" customHeight="1">
      <c r="B6735" s="36" t="str">
        <f t="shared" si="1794"/>
        <v>b</v>
      </c>
      <c r="C6735" s="42">
        <v>4</v>
      </c>
      <c r="D6735" s="42"/>
      <c r="F6735" s="342" t="s">
        <v>552</v>
      </c>
      <c r="G6735" s="47" t="s">
        <v>248</v>
      </c>
      <c r="H6735" s="93">
        <f>SUM(H6736:H6741)</f>
        <v>0</v>
      </c>
      <c r="I6735" s="94">
        <f t="shared" si="1793"/>
        <v>0</v>
      </c>
      <c r="J6735" s="95">
        <f>SUM(J6736:J6741)</f>
        <v>0</v>
      </c>
      <c r="K6735" s="95">
        <f>SUM(K6736:K6741)</f>
        <v>0</v>
      </c>
      <c r="L6735" s="94">
        <f t="shared" si="1795"/>
        <v>0</v>
      </c>
      <c r="M6735" s="95">
        <f>SUM(M6736:M6741)</f>
        <v>0</v>
      </c>
      <c r="N6735" s="95">
        <f>SUM(N6736:N6741)</f>
        <v>0</v>
      </c>
      <c r="O6735" s="82" t="s">
        <v>146</v>
      </c>
      <c r="R6735" s="352">
        <f>L6735-[1]გადასახდელები!L6505</f>
        <v>0</v>
      </c>
    </row>
    <row r="6736" spans="2:18" ht="20.25" hidden="1" customHeight="1">
      <c r="B6736" s="36" t="str">
        <f t="shared" si="1794"/>
        <v>b</v>
      </c>
      <c r="C6736" s="42">
        <v>5</v>
      </c>
      <c r="D6736" s="42"/>
      <c r="F6736" s="343" t="s">
        <v>553</v>
      </c>
      <c r="G6736" s="48" t="s">
        <v>249</v>
      </c>
      <c r="H6736" s="109"/>
      <c r="I6736" s="97">
        <f t="shared" si="1793"/>
        <v>0</v>
      </c>
      <c r="J6736" s="110"/>
      <c r="K6736" s="110"/>
      <c r="L6736" s="97">
        <f t="shared" si="1795"/>
        <v>0</v>
      </c>
      <c r="M6736" s="110"/>
      <c r="N6736" s="110"/>
      <c r="Q6736" s="17">
        <f>82+55</f>
        <v>137</v>
      </c>
      <c r="R6736" s="352">
        <f>L6736-[1]გადასახდელები!L6506</f>
        <v>0</v>
      </c>
    </row>
    <row r="6737" spans="2:18" ht="20.25" hidden="1" customHeight="1">
      <c r="B6737" s="36" t="str">
        <f t="shared" si="1794"/>
        <v>b</v>
      </c>
      <c r="C6737" s="42">
        <v>5</v>
      </c>
      <c r="D6737" s="42"/>
      <c r="F6737" s="343" t="s">
        <v>554</v>
      </c>
      <c r="G6737" s="48" t="s">
        <v>250</v>
      </c>
      <c r="H6737" s="109"/>
      <c r="I6737" s="97">
        <f t="shared" si="1793"/>
        <v>0</v>
      </c>
      <c r="J6737" s="110"/>
      <c r="K6737" s="110"/>
      <c r="L6737" s="97">
        <f t="shared" si="1795"/>
        <v>0</v>
      </c>
      <c r="M6737" s="110"/>
      <c r="N6737" s="110"/>
      <c r="R6737" s="352">
        <f>L6737-[1]გადასახდელები!L6507</f>
        <v>0</v>
      </c>
    </row>
    <row r="6738" spans="2:18" ht="35.25" hidden="1" customHeight="1">
      <c r="B6738" s="36" t="str">
        <f t="shared" si="1794"/>
        <v>b</v>
      </c>
      <c r="C6738" s="42">
        <v>5</v>
      </c>
      <c r="D6738" s="42"/>
      <c r="F6738" s="343" t="s">
        <v>555</v>
      </c>
      <c r="G6738" s="48" t="s">
        <v>251</v>
      </c>
      <c r="H6738" s="109"/>
      <c r="I6738" s="97">
        <f t="shared" si="1793"/>
        <v>0</v>
      </c>
      <c r="J6738" s="110"/>
      <c r="K6738" s="110"/>
      <c r="L6738" s="97">
        <f t="shared" si="1795"/>
        <v>0</v>
      </c>
      <c r="M6738" s="110"/>
      <c r="N6738" s="110"/>
      <c r="R6738" s="352">
        <f>L6738-[1]გადასახდელები!L6508</f>
        <v>0</v>
      </c>
    </row>
    <row r="6739" spans="2:18" ht="20.25" hidden="1" customHeight="1">
      <c r="B6739" s="36" t="str">
        <f t="shared" si="1794"/>
        <v>b</v>
      </c>
      <c r="C6739" s="42">
        <v>5</v>
      </c>
      <c r="D6739" s="42"/>
      <c r="F6739" s="343" t="s">
        <v>621</v>
      </c>
      <c r="G6739" s="48" t="s">
        <v>252</v>
      </c>
      <c r="H6739" s="109"/>
      <c r="I6739" s="97">
        <f t="shared" si="1793"/>
        <v>0</v>
      </c>
      <c r="J6739" s="110"/>
      <c r="K6739" s="110"/>
      <c r="L6739" s="97">
        <f t="shared" si="1795"/>
        <v>0</v>
      </c>
      <c r="M6739" s="110"/>
      <c r="N6739" s="110"/>
      <c r="R6739" s="352">
        <f>L6739-[1]გადასახდელები!L6509</f>
        <v>0</v>
      </c>
    </row>
    <row r="6740" spans="2:18" ht="30.75" hidden="1" customHeight="1">
      <c r="B6740" s="36" t="str">
        <f t="shared" si="1794"/>
        <v>b</v>
      </c>
      <c r="C6740" s="42">
        <v>5</v>
      </c>
      <c r="D6740" s="42"/>
      <c r="F6740" s="343" t="s">
        <v>622</v>
      </c>
      <c r="G6740" s="48" t="s">
        <v>253</v>
      </c>
      <c r="H6740" s="109"/>
      <c r="I6740" s="97">
        <f t="shared" si="1793"/>
        <v>0</v>
      </c>
      <c r="J6740" s="110"/>
      <c r="K6740" s="110"/>
      <c r="L6740" s="97">
        <f t="shared" si="1795"/>
        <v>0</v>
      </c>
      <c r="M6740" s="110"/>
      <c r="N6740" s="110"/>
      <c r="R6740" s="352">
        <f>L6740-[1]გადასახდელები!L6510</f>
        <v>0</v>
      </c>
    </row>
    <row r="6741" spans="2:18" ht="30.75" hidden="1" customHeight="1">
      <c r="B6741" s="36" t="str">
        <f t="shared" si="1794"/>
        <v>b</v>
      </c>
      <c r="C6741" s="42">
        <v>5</v>
      </c>
      <c r="D6741" s="42"/>
      <c r="F6741" s="343" t="s">
        <v>556</v>
      </c>
      <c r="G6741" s="48" t="s">
        <v>254</v>
      </c>
      <c r="H6741" s="109"/>
      <c r="I6741" s="97">
        <f t="shared" si="1793"/>
        <v>0</v>
      </c>
      <c r="J6741" s="110"/>
      <c r="K6741" s="110"/>
      <c r="L6741" s="97">
        <f t="shared" si="1795"/>
        <v>0</v>
      </c>
      <c r="M6741" s="110"/>
      <c r="N6741" s="110"/>
      <c r="R6741" s="352">
        <f>L6741-[1]გადასახდელები!L6511</f>
        <v>0</v>
      </c>
    </row>
    <row r="6742" spans="2:18" ht="20.25" hidden="1" customHeight="1">
      <c r="B6742" s="36" t="str">
        <f t="shared" si="1794"/>
        <v>b</v>
      </c>
      <c r="C6742" s="42">
        <v>4</v>
      </c>
      <c r="D6742" s="42"/>
      <c r="F6742" s="343" t="s">
        <v>623</v>
      </c>
      <c r="G6742" s="47" t="s">
        <v>255</v>
      </c>
      <c r="H6742" s="103"/>
      <c r="I6742" s="94">
        <f t="shared" si="1793"/>
        <v>0</v>
      </c>
      <c r="J6742" s="104"/>
      <c r="K6742" s="104"/>
      <c r="L6742" s="94">
        <f t="shared" si="1795"/>
        <v>0</v>
      </c>
      <c r="M6742" s="104"/>
      <c r="N6742" s="104"/>
      <c r="R6742" s="352">
        <f>L6742-[1]გადასახდელები!L6512</f>
        <v>0</v>
      </c>
    </row>
    <row r="6743" spans="2:18" ht="20.25" hidden="1" customHeight="1">
      <c r="B6743" s="36" t="str">
        <f t="shared" si="1794"/>
        <v>b</v>
      </c>
      <c r="C6743" s="42">
        <v>4</v>
      </c>
      <c r="D6743" s="42"/>
      <c r="F6743" s="342" t="s">
        <v>557</v>
      </c>
      <c r="G6743" s="47" t="s">
        <v>256</v>
      </c>
      <c r="H6743" s="93">
        <f>SUM(H6744:H6756)</f>
        <v>0</v>
      </c>
      <c r="I6743" s="94">
        <f t="shared" si="1793"/>
        <v>0</v>
      </c>
      <c r="J6743" s="95">
        <f>SUM(J6744:J6756)</f>
        <v>0</v>
      </c>
      <c r="K6743" s="95">
        <f>SUM(K6744:K6756)</f>
        <v>0</v>
      </c>
      <c r="L6743" s="94">
        <f t="shared" si="1795"/>
        <v>0</v>
      </c>
      <c r="M6743" s="95">
        <f>SUM(M6744:M6756)</f>
        <v>0</v>
      </c>
      <c r="N6743" s="95">
        <f>SUM(N6744:N6756)</f>
        <v>0</v>
      </c>
      <c r="O6743" s="82" t="s">
        <v>146</v>
      </c>
      <c r="R6743" s="352">
        <f>L6743-[1]გადასახდელები!L6513</f>
        <v>0</v>
      </c>
    </row>
    <row r="6744" spans="2:18" ht="20.25" hidden="1" customHeight="1">
      <c r="B6744" s="36" t="str">
        <f t="shared" si="1794"/>
        <v>b</v>
      </c>
      <c r="C6744" s="42">
        <v>5</v>
      </c>
      <c r="D6744" s="42"/>
      <c r="F6744" s="343" t="s">
        <v>624</v>
      </c>
      <c r="G6744" s="48" t="s">
        <v>257</v>
      </c>
      <c r="H6744" s="109"/>
      <c r="I6744" s="97">
        <f t="shared" si="1793"/>
        <v>0</v>
      </c>
      <c r="J6744" s="110"/>
      <c r="K6744" s="110"/>
      <c r="L6744" s="97">
        <f t="shared" si="1795"/>
        <v>0</v>
      </c>
      <c r="M6744" s="110"/>
      <c r="N6744" s="110"/>
      <c r="R6744" s="352">
        <f>L6744-[1]გადასახდელები!L6514</f>
        <v>0</v>
      </c>
    </row>
    <row r="6745" spans="2:18" ht="30" hidden="1" customHeight="1">
      <c r="B6745" s="36" t="str">
        <f t="shared" si="1794"/>
        <v>b</v>
      </c>
      <c r="C6745" s="42">
        <v>5</v>
      </c>
      <c r="D6745" s="42"/>
      <c r="F6745" s="343" t="s">
        <v>625</v>
      </c>
      <c r="G6745" s="48" t="s">
        <v>258</v>
      </c>
      <c r="H6745" s="109"/>
      <c r="I6745" s="97">
        <f t="shared" si="1793"/>
        <v>0</v>
      </c>
      <c r="J6745" s="110"/>
      <c r="K6745" s="110"/>
      <c r="L6745" s="97">
        <f t="shared" si="1795"/>
        <v>0</v>
      </c>
      <c r="M6745" s="110"/>
      <c r="N6745" s="110"/>
      <c r="R6745" s="352">
        <f>L6745-[1]გადასახდელები!L6515</f>
        <v>0</v>
      </c>
    </row>
    <row r="6746" spans="2:18" ht="22.5" hidden="1" customHeight="1">
      <c r="B6746" s="36" t="str">
        <f t="shared" si="1794"/>
        <v>b</v>
      </c>
      <c r="C6746" s="42">
        <v>5</v>
      </c>
      <c r="D6746" s="42"/>
      <c r="F6746" s="343" t="s">
        <v>558</v>
      </c>
      <c r="G6746" s="48" t="s">
        <v>259</v>
      </c>
      <c r="H6746" s="109"/>
      <c r="I6746" s="97">
        <f t="shared" si="1793"/>
        <v>0</v>
      </c>
      <c r="J6746" s="110"/>
      <c r="K6746" s="110"/>
      <c r="L6746" s="97">
        <f t="shared" si="1795"/>
        <v>0</v>
      </c>
      <c r="M6746" s="110"/>
      <c r="N6746" s="110"/>
      <c r="R6746" s="352">
        <f>L6746-[1]გადასახდელები!L6516</f>
        <v>0</v>
      </c>
    </row>
    <row r="6747" spans="2:18" ht="33.75" hidden="1" customHeight="1">
      <c r="B6747" s="36" t="str">
        <f t="shared" si="1794"/>
        <v>b</v>
      </c>
      <c r="C6747" s="42">
        <v>5</v>
      </c>
      <c r="D6747" s="42"/>
      <c r="F6747" s="343" t="s">
        <v>626</v>
      </c>
      <c r="G6747" s="48" t="s">
        <v>260</v>
      </c>
      <c r="H6747" s="109"/>
      <c r="I6747" s="97">
        <f t="shared" si="1793"/>
        <v>0</v>
      </c>
      <c r="J6747" s="110"/>
      <c r="K6747" s="110"/>
      <c r="L6747" s="97">
        <f t="shared" si="1795"/>
        <v>0</v>
      </c>
      <c r="M6747" s="110"/>
      <c r="N6747" s="110"/>
      <c r="R6747" s="352">
        <f>L6747-[1]გადასახდელები!L6517</f>
        <v>0</v>
      </c>
    </row>
    <row r="6748" spans="2:18" ht="24.75" hidden="1" customHeight="1">
      <c r="B6748" s="36" t="str">
        <f t="shared" si="1794"/>
        <v>b</v>
      </c>
      <c r="C6748" s="42">
        <v>5</v>
      </c>
      <c r="D6748" s="42"/>
      <c r="F6748" s="343" t="s">
        <v>627</v>
      </c>
      <c r="G6748" s="48" t="s">
        <v>261</v>
      </c>
      <c r="H6748" s="109"/>
      <c r="I6748" s="97">
        <f t="shared" si="1793"/>
        <v>0</v>
      </c>
      <c r="J6748" s="110"/>
      <c r="K6748" s="110"/>
      <c r="L6748" s="97">
        <f t="shared" si="1795"/>
        <v>0</v>
      </c>
      <c r="M6748" s="110"/>
      <c r="N6748" s="110"/>
      <c r="R6748" s="352">
        <f>L6748-[1]გადასახდელები!L6518</f>
        <v>0</v>
      </c>
    </row>
    <row r="6749" spans="2:18" ht="35.25" hidden="1" customHeight="1">
      <c r="B6749" s="36" t="str">
        <f t="shared" si="1794"/>
        <v>b</v>
      </c>
      <c r="C6749" s="42">
        <v>5</v>
      </c>
      <c r="D6749" s="42"/>
      <c r="F6749" s="343" t="s">
        <v>628</v>
      </c>
      <c r="G6749" s="48" t="s">
        <v>262</v>
      </c>
      <c r="H6749" s="109"/>
      <c r="I6749" s="97">
        <f t="shared" si="1793"/>
        <v>0</v>
      </c>
      <c r="J6749" s="110"/>
      <c r="K6749" s="110"/>
      <c r="L6749" s="97">
        <f t="shared" si="1795"/>
        <v>0</v>
      </c>
      <c r="M6749" s="110"/>
      <c r="N6749" s="110"/>
      <c r="R6749" s="352">
        <f>L6749-[1]გადასახდელები!L6519</f>
        <v>0</v>
      </c>
    </row>
    <row r="6750" spans="2:18" ht="33.75" hidden="1" customHeight="1">
      <c r="B6750" s="36" t="str">
        <f t="shared" si="1794"/>
        <v>b</v>
      </c>
      <c r="C6750" s="42">
        <v>5</v>
      </c>
      <c r="D6750" s="42"/>
      <c r="F6750" s="343" t="s">
        <v>629</v>
      </c>
      <c r="G6750" s="48" t="s">
        <v>263</v>
      </c>
      <c r="H6750" s="109"/>
      <c r="I6750" s="97">
        <f t="shared" si="1793"/>
        <v>0</v>
      </c>
      <c r="J6750" s="110"/>
      <c r="K6750" s="110"/>
      <c r="L6750" s="97">
        <f t="shared" si="1795"/>
        <v>0</v>
      </c>
      <c r="M6750" s="110"/>
      <c r="N6750" s="110"/>
      <c r="R6750" s="352">
        <f>L6750-[1]გადასახდელები!L6520</f>
        <v>0</v>
      </c>
    </row>
    <row r="6751" spans="2:18" ht="20.25" hidden="1" customHeight="1">
      <c r="B6751" s="36" t="str">
        <f t="shared" si="1794"/>
        <v>b</v>
      </c>
      <c r="C6751" s="42">
        <v>5</v>
      </c>
      <c r="D6751" s="42"/>
      <c r="F6751" s="343" t="s">
        <v>630</v>
      </c>
      <c r="G6751" s="48" t="s">
        <v>264</v>
      </c>
      <c r="H6751" s="109"/>
      <c r="I6751" s="97">
        <f t="shared" si="1793"/>
        <v>0</v>
      </c>
      <c r="J6751" s="110"/>
      <c r="K6751" s="110"/>
      <c r="L6751" s="97">
        <f t="shared" si="1795"/>
        <v>0</v>
      </c>
      <c r="M6751" s="110"/>
      <c r="N6751" s="110"/>
      <c r="R6751" s="352">
        <f>L6751-[1]გადასახდელები!L6521</f>
        <v>0</v>
      </c>
    </row>
    <row r="6752" spans="2:18" ht="20.25" hidden="1" customHeight="1">
      <c r="B6752" s="36" t="str">
        <f t="shared" si="1794"/>
        <v>b</v>
      </c>
      <c r="C6752" s="42">
        <v>5</v>
      </c>
      <c r="D6752" s="42"/>
      <c r="F6752" s="343" t="s">
        <v>631</v>
      </c>
      <c r="G6752" s="48" t="s">
        <v>265</v>
      </c>
      <c r="H6752" s="109"/>
      <c r="I6752" s="97">
        <f t="shared" si="1793"/>
        <v>0</v>
      </c>
      <c r="J6752" s="110"/>
      <c r="K6752" s="110"/>
      <c r="L6752" s="97">
        <f t="shared" si="1795"/>
        <v>0</v>
      </c>
      <c r="M6752" s="110"/>
      <c r="N6752" s="110"/>
      <c r="R6752" s="352">
        <f>L6752-[1]გადასახდელები!L6522</f>
        <v>0</v>
      </c>
    </row>
    <row r="6753" spans="2:18" ht="20.25" hidden="1" customHeight="1">
      <c r="B6753" s="36" t="str">
        <f t="shared" si="1794"/>
        <v>b</v>
      </c>
      <c r="C6753" s="42">
        <v>5</v>
      </c>
      <c r="D6753" s="42"/>
      <c r="F6753" s="343" t="s">
        <v>559</v>
      </c>
      <c r="G6753" s="48" t="s">
        <v>266</v>
      </c>
      <c r="H6753" s="109"/>
      <c r="I6753" s="97">
        <f t="shared" si="1793"/>
        <v>0</v>
      </c>
      <c r="J6753" s="110"/>
      <c r="K6753" s="110"/>
      <c r="L6753" s="97">
        <f t="shared" si="1795"/>
        <v>0</v>
      </c>
      <c r="M6753" s="110"/>
      <c r="N6753" s="110"/>
      <c r="R6753" s="352">
        <f>L6753-[1]გადასახდელები!L6523</f>
        <v>0</v>
      </c>
    </row>
    <row r="6754" spans="2:18" ht="20.25" hidden="1" customHeight="1">
      <c r="B6754" s="36" t="str">
        <f t="shared" si="1794"/>
        <v>b</v>
      </c>
      <c r="C6754" s="42">
        <v>5</v>
      </c>
      <c r="D6754" s="42"/>
      <c r="F6754" s="343" t="s">
        <v>632</v>
      </c>
      <c r="G6754" s="48" t="s">
        <v>267</v>
      </c>
      <c r="H6754" s="109"/>
      <c r="I6754" s="97">
        <f t="shared" si="1793"/>
        <v>0</v>
      </c>
      <c r="J6754" s="110"/>
      <c r="K6754" s="110"/>
      <c r="L6754" s="97">
        <f t="shared" si="1795"/>
        <v>0</v>
      </c>
      <c r="M6754" s="110"/>
      <c r="N6754" s="110"/>
      <c r="R6754" s="352">
        <f>L6754-[1]გადასახდელები!L6524</f>
        <v>0</v>
      </c>
    </row>
    <row r="6755" spans="2:18" ht="34.5" hidden="1" customHeight="1">
      <c r="B6755" s="36" t="str">
        <f t="shared" si="1794"/>
        <v>b</v>
      </c>
      <c r="C6755" s="42">
        <v>5</v>
      </c>
      <c r="D6755" s="42"/>
      <c r="F6755" s="343" t="s">
        <v>633</v>
      </c>
      <c r="G6755" s="48" t="s">
        <v>268</v>
      </c>
      <c r="H6755" s="109"/>
      <c r="I6755" s="97">
        <f t="shared" si="1793"/>
        <v>0</v>
      </c>
      <c r="J6755" s="110"/>
      <c r="K6755" s="110"/>
      <c r="L6755" s="97">
        <f t="shared" si="1795"/>
        <v>0</v>
      </c>
      <c r="M6755" s="110"/>
      <c r="N6755" s="110"/>
      <c r="R6755" s="352">
        <f>L6755-[1]გადასახდელები!L6525</f>
        <v>0</v>
      </c>
    </row>
    <row r="6756" spans="2:18" ht="30.75" hidden="1" customHeight="1">
      <c r="B6756" s="36" t="str">
        <f t="shared" si="1794"/>
        <v>b</v>
      </c>
      <c r="C6756" s="42">
        <v>5</v>
      </c>
      <c r="D6756" s="42"/>
      <c r="F6756" s="343" t="s">
        <v>560</v>
      </c>
      <c r="G6756" s="48" t="s">
        <v>269</v>
      </c>
      <c r="H6756" s="109"/>
      <c r="I6756" s="97">
        <f t="shared" si="1793"/>
        <v>0</v>
      </c>
      <c r="J6756" s="110"/>
      <c r="K6756" s="110"/>
      <c r="L6756" s="97">
        <f t="shared" si="1795"/>
        <v>0</v>
      </c>
      <c r="M6756" s="110"/>
      <c r="N6756" s="110"/>
      <c r="R6756" s="352">
        <f>L6756-[1]გადასახდელები!L6526</f>
        <v>0</v>
      </c>
    </row>
    <row r="6757" spans="2:18" ht="20.25" hidden="1" customHeight="1">
      <c r="B6757" s="36" t="str">
        <f t="shared" si="1794"/>
        <v>b</v>
      </c>
      <c r="C6757" s="42">
        <v>3</v>
      </c>
      <c r="D6757" s="42"/>
      <c r="F6757" s="343" t="s">
        <v>634</v>
      </c>
      <c r="G6757" s="57" t="s">
        <v>209</v>
      </c>
      <c r="H6757" s="111"/>
      <c r="I6757" s="90">
        <f t="shared" si="1793"/>
        <v>0</v>
      </c>
      <c r="J6757" s="112"/>
      <c r="K6757" s="112"/>
      <c r="L6757" s="90">
        <f t="shared" si="1795"/>
        <v>0</v>
      </c>
      <c r="M6757" s="112"/>
      <c r="N6757" s="112"/>
      <c r="R6757" s="352">
        <f>L6757-[1]გადასახდელები!L6527</f>
        <v>0</v>
      </c>
    </row>
    <row r="6758" spans="2:18" ht="20.25" hidden="1" customHeight="1">
      <c r="B6758" s="36" t="str">
        <f t="shared" si="1794"/>
        <v>b</v>
      </c>
      <c r="C6758" s="42">
        <v>3</v>
      </c>
      <c r="D6758" s="42"/>
      <c r="F6758" s="342" t="s">
        <v>635</v>
      </c>
      <c r="G6758" s="57" t="s">
        <v>208</v>
      </c>
      <c r="H6758" s="89">
        <f>H6759+H6764+H6765</f>
        <v>0</v>
      </c>
      <c r="I6758" s="90">
        <f t="shared" si="1793"/>
        <v>0</v>
      </c>
      <c r="J6758" s="92">
        <f>J6759+J6764+J6765</f>
        <v>0</v>
      </c>
      <c r="K6758" s="92">
        <f>K6759+K6764+K6765</f>
        <v>0</v>
      </c>
      <c r="L6758" s="90">
        <f t="shared" si="1795"/>
        <v>0</v>
      </c>
      <c r="M6758" s="92">
        <f>M6759+M6764+M6765</f>
        <v>0</v>
      </c>
      <c r="N6758" s="92">
        <f>N6759+N6764+N6765</f>
        <v>0</v>
      </c>
      <c r="O6758" s="82" t="s">
        <v>146</v>
      </c>
      <c r="R6758" s="352">
        <f>L6758-[1]გადასახდელები!L6528</f>
        <v>0</v>
      </c>
    </row>
    <row r="6759" spans="2:18" ht="20.25" hidden="1" customHeight="1">
      <c r="B6759" s="36" t="str">
        <f t="shared" si="1794"/>
        <v>b</v>
      </c>
      <c r="C6759" s="42">
        <v>4</v>
      </c>
      <c r="D6759" s="42"/>
      <c r="F6759" s="342" t="s">
        <v>636</v>
      </c>
      <c r="G6759" s="47" t="s">
        <v>270</v>
      </c>
      <c r="H6759" s="93">
        <f>SUM(H6760:H6763)</f>
        <v>0</v>
      </c>
      <c r="I6759" s="94">
        <f t="shared" si="1793"/>
        <v>0</v>
      </c>
      <c r="J6759" s="95">
        <f>SUM(J6760:J6763)</f>
        <v>0</v>
      </c>
      <c r="K6759" s="95">
        <f>SUM(K6760:K6763)</f>
        <v>0</v>
      </c>
      <c r="L6759" s="94">
        <f t="shared" si="1795"/>
        <v>0</v>
      </c>
      <c r="M6759" s="95">
        <f>SUM(M6760:M6763)</f>
        <v>0</v>
      </c>
      <c r="N6759" s="95">
        <f>SUM(N6760:N6763)</f>
        <v>0</v>
      </c>
      <c r="O6759" s="82" t="s">
        <v>146</v>
      </c>
      <c r="R6759" s="352">
        <f>L6759-[1]გადასახდელები!L6529</f>
        <v>0</v>
      </c>
    </row>
    <row r="6760" spans="2:18" ht="20.25" hidden="1" customHeight="1">
      <c r="B6760" s="36" t="str">
        <f t="shared" si="1794"/>
        <v>b</v>
      </c>
      <c r="C6760" s="42">
        <v>5</v>
      </c>
      <c r="D6760" s="42"/>
      <c r="F6760" s="343" t="s">
        <v>637</v>
      </c>
      <c r="G6760" s="48" t="s">
        <v>271</v>
      </c>
      <c r="H6760" s="101"/>
      <c r="I6760" s="97">
        <f t="shared" ref="I6760:I6823" si="1796">J6760+K6760</f>
        <v>0</v>
      </c>
      <c r="J6760" s="102"/>
      <c r="K6760" s="102"/>
      <c r="L6760" s="97">
        <f t="shared" si="1795"/>
        <v>0</v>
      </c>
      <c r="M6760" s="102"/>
      <c r="N6760" s="102"/>
      <c r="R6760" s="352">
        <f>L6760-[1]გადასახდელები!L6530</f>
        <v>0</v>
      </c>
    </row>
    <row r="6761" spans="2:18" ht="20.25" hidden="1" customHeight="1">
      <c r="B6761" s="36" t="str">
        <f t="shared" si="1794"/>
        <v>b</v>
      </c>
      <c r="C6761" s="42">
        <v>5</v>
      </c>
      <c r="D6761" s="42"/>
      <c r="F6761" s="343" t="s">
        <v>638</v>
      </c>
      <c r="G6761" s="48" t="s">
        <v>272</v>
      </c>
      <c r="H6761" s="101"/>
      <c r="I6761" s="97">
        <f t="shared" si="1796"/>
        <v>0</v>
      </c>
      <c r="J6761" s="102"/>
      <c r="K6761" s="102"/>
      <c r="L6761" s="97">
        <f t="shared" si="1795"/>
        <v>0</v>
      </c>
      <c r="M6761" s="102"/>
      <c r="N6761" s="102"/>
      <c r="R6761" s="352">
        <f>L6761-[1]გადასახდელები!L6531</f>
        <v>0</v>
      </c>
    </row>
    <row r="6762" spans="2:18" ht="20.25" hidden="1" customHeight="1">
      <c r="B6762" s="36" t="str">
        <f t="shared" si="1794"/>
        <v>b</v>
      </c>
      <c r="C6762" s="42">
        <v>5</v>
      </c>
      <c r="D6762" s="42"/>
      <c r="F6762" s="343" t="s">
        <v>639</v>
      </c>
      <c r="G6762" s="48" t="s">
        <v>273</v>
      </c>
      <c r="H6762" s="101"/>
      <c r="I6762" s="97">
        <f t="shared" si="1796"/>
        <v>0</v>
      </c>
      <c r="J6762" s="102"/>
      <c r="K6762" s="102"/>
      <c r="L6762" s="97">
        <f t="shared" si="1795"/>
        <v>0</v>
      </c>
      <c r="M6762" s="102"/>
      <c r="N6762" s="102"/>
      <c r="R6762" s="352">
        <f>L6762-[1]გადასახდელები!L6532</f>
        <v>0</v>
      </c>
    </row>
    <row r="6763" spans="2:18" ht="20.25" hidden="1" customHeight="1">
      <c r="B6763" s="36" t="str">
        <f t="shared" si="1794"/>
        <v>b</v>
      </c>
      <c r="C6763" s="42">
        <v>5</v>
      </c>
      <c r="D6763" s="42"/>
      <c r="F6763" s="343" t="s">
        <v>640</v>
      </c>
      <c r="G6763" s="48" t="s">
        <v>274</v>
      </c>
      <c r="H6763" s="101"/>
      <c r="I6763" s="97">
        <f t="shared" si="1796"/>
        <v>0</v>
      </c>
      <c r="J6763" s="102"/>
      <c r="K6763" s="102"/>
      <c r="L6763" s="97">
        <f t="shared" si="1795"/>
        <v>0</v>
      </c>
      <c r="M6763" s="102"/>
      <c r="N6763" s="102"/>
      <c r="R6763" s="352">
        <f>L6763-[1]გადასახდელები!L6533</f>
        <v>0</v>
      </c>
    </row>
    <row r="6764" spans="2:18" ht="20.25" hidden="1" customHeight="1">
      <c r="B6764" s="36" t="str">
        <f t="shared" si="1794"/>
        <v>b</v>
      </c>
      <c r="C6764" s="42">
        <v>4</v>
      </c>
      <c r="D6764" s="42"/>
      <c r="F6764" s="343" t="s">
        <v>641</v>
      </c>
      <c r="G6764" s="47" t="s">
        <v>275</v>
      </c>
      <c r="H6764" s="103"/>
      <c r="I6764" s="94">
        <f t="shared" si="1796"/>
        <v>0</v>
      </c>
      <c r="J6764" s="104"/>
      <c r="K6764" s="104"/>
      <c r="L6764" s="94">
        <f t="shared" si="1795"/>
        <v>0</v>
      </c>
      <c r="M6764" s="104"/>
      <c r="N6764" s="104"/>
      <c r="R6764" s="352">
        <f>L6764-[1]გადასახდელები!L6534</f>
        <v>0</v>
      </c>
    </row>
    <row r="6765" spans="2:18" ht="36" hidden="1" customHeight="1">
      <c r="B6765" s="36" t="str">
        <f t="shared" ref="B6765:B6828" si="1797">IF(H6765+I6765+L6765&gt;0,"a","b")</f>
        <v>b</v>
      </c>
      <c r="C6765" s="42">
        <v>4</v>
      </c>
      <c r="D6765" s="42"/>
      <c r="F6765" s="343" t="s">
        <v>642</v>
      </c>
      <c r="G6765" s="47" t="s">
        <v>276</v>
      </c>
      <c r="H6765" s="103"/>
      <c r="I6765" s="94">
        <f t="shared" si="1796"/>
        <v>0</v>
      </c>
      <c r="J6765" s="104"/>
      <c r="K6765" s="104"/>
      <c r="L6765" s="94">
        <f t="shared" si="1795"/>
        <v>0</v>
      </c>
      <c r="M6765" s="104"/>
      <c r="N6765" s="104"/>
      <c r="R6765" s="352">
        <f>L6765-[1]გადასახდელები!L6535</f>
        <v>0</v>
      </c>
    </row>
    <row r="6766" spans="2:18" ht="20.25" customHeight="1" thickBot="1">
      <c r="B6766" s="36" t="str">
        <f t="shared" si="1797"/>
        <v>a</v>
      </c>
      <c r="C6766" s="42">
        <v>3</v>
      </c>
      <c r="D6766" s="42"/>
      <c r="F6766" s="343" t="s">
        <v>561</v>
      </c>
      <c r="G6766" s="57" t="s">
        <v>202</v>
      </c>
      <c r="H6766" s="111">
        <v>73.599999999999994</v>
      </c>
      <c r="I6766" s="90">
        <f t="shared" si="1796"/>
        <v>170</v>
      </c>
      <c r="J6766" s="112"/>
      <c r="K6766" s="112">
        <v>170</v>
      </c>
      <c r="L6766" s="90">
        <f t="shared" si="1795"/>
        <v>25.780999999999999</v>
      </c>
      <c r="M6766" s="112"/>
      <c r="N6766" s="112">
        <f>0.065+8.188+0.358+0.2+0.69+0.2+15.8+0.1+0.18</f>
        <v>25.780999999999999</v>
      </c>
      <c r="R6766" s="352">
        <f>L6766-[1]გადასახდელები!L6536</f>
        <v>25.780999999999999</v>
      </c>
    </row>
    <row r="6767" spans="2:18" ht="20.25" hidden="1" customHeight="1">
      <c r="B6767" s="36" t="str">
        <f t="shared" si="1797"/>
        <v>b</v>
      </c>
      <c r="C6767" s="42">
        <v>3</v>
      </c>
      <c r="D6767" s="42"/>
      <c r="F6767" s="342" t="s">
        <v>562</v>
      </c>
      <c r="G6767" s="57" t="s">
        <v>203</v>
      </c>
      <c r="H6767" s="89">
        <f>H6768+H6771+H6774</f>
        <v>0</v>
      </c>
      <c r="I6767" s="90">
        <f t="shared" si="1796"/>
        <v>0</v>
      </c>
      <c r="J6767" s="92">
        <f>J6768+J6771+J6774</f>
        <v>0</v>
      </c>
      <c r="K6767" s="92">
        <f>K6768+K6771+K6774</f>
        <v>0</v>
      </c>
      <c r="L6767" s="90">
        <f t="shared" si="1795"/>
        <v>0</v>
      </c>
      <c r="M6767" s="92">
        <f>M6768+M6771+M6774</f>
        <v>0</v>
      </c>
      <c r="N6767" s="92">
        <f>N6768+N6771+N6774</f>
        <v>0</v>
      </c>
      <c r="O6767" s="82" t="s">
        <v>146</v>
      </c>
      <c r="R6767" s="352">
        <f>L6767-[1]გადასახდელები!L6537</f>
        <v>0</v>
      </c>
    </row>
    <row r="6768" spans="2:18" ht="20.25" hidden="1" customHeight="1">
      <c r="B6768" s="36" t="str">
        <f t="shared" si="1797"/>
        <v>b</v>
      </c>
      <c r="C6768" s="42">
        <v>4</v>
      </c>
      <c r="D6768" s="42"/>
      <c r="F6768" s="342" t="s">
        <v>643</v>
      </c>
      <c r="G6768" s="47" t="s">
        <v>277</v>
      </c>
      <c r="H6768" s="93">
        <f>SUM(H6769:H6770)</f>
        <v>0</v>
      </c>
      <c r="I6768" s="94">
        <f t="shared" si="1796"/>
        <v>0</v>
      </c>
      <c r="J6768" s="95">
        <f>SUM(J6769:J6770)</f>
        <v>0</v>
      </c>
      <c r="K6768" s="95">
        <f>SUM(K6769:K6770)</f>
        <v>0</v>
      </c>
      <c r="L6768" s="94">
        <f t="shared" ref="L6768:L6831" si="1798">M6768+N6768</f>
        <v>0</v>
      </c>
      <c r="M6768" s="95">
        <f>SUM(M6769:M6770)</f>
        <v>0</v>
      </c>
      <c r="N6768" s="95">
        <f>SUM(N6769:N6770)</f>
        <v>0</v>
      </c>
      <c r="O6768" s="82" t="s">
        <v>146</v>
      </c>
      <c r="R6768" s="352">
        <f>L6768-[1]გადასახდელები!L6538</f>
        <v>0</v>
      </c>
    </row>
    <row r="6769" spans="2:18" ht="20.25" hidden="1" customHeight="1">
      <c r="B6769" s="36" t="str">
        <f t="shared" si="1797"/>
        <v>b</v>
      </c>
      <c r="C6769" s="42">
        <v>5</v>
      </c>
      <c r="D6769" s="42"/>
      <c r="F6769" s="343" t="s">
        <v>644</v>
      </c>
      <c r="G6769" s="48" t="s">
        <v>278</v>
      </c>
      <c r="H6769" s="101"/>
      <c r="I6769" s="97">
        <f t="shared" si="1796"/>
        <v>0</v>
      </c>
      <c r="J6769" s="102"/>
      <c r="K6769" s="102"/>
      <c r="L6769" s="97">
        <f t="shared" si="1798"/>
        <v>0</v>
      </c>
      <c r="M6769" s="102"/>
      <c r="N6769" s="102"/>
      <c r="R6769" s="352">
        <f>L6769-[1]გადასახდელები!L6539</f>
        <v>0</v>
      </c>
    </row>
    <row r="6770" spans="2:18" ht="20.25" hidden="1" customHeight="1">
      <c r="B6770" s="36" t="str">
        <f t="shared" si="1797"/>
        <v>b</v>
      </c>
      <c r="C6770" s="42">
        <v>5</v>
      </c>
      <c r="D6770" s="42"/>
      <c r="F6770" s="343" t="s">
        <v>645</v>
      </c>
      <c r="G6770" s="48" t="s">
        <v>204</v>
      </c>
      <c r="H6770" s="101"/>
      <c r="I6770" s="97">
        <f t="shared" si="1796"/>
        <v>0</v>
      </c>
      <c r="J6770" s="102"/>
      <c r="K6770" s="102"/>
      <c r="L6770" s="97">
        <f t="shared" si="1798"/>
        <v>0</v>
      </c>
      <c r="M6770" s="102"/>
      <c r="N6770" s="102"/>
      <c r="R6770" s="352">
        <f>L6770-[1]გადასახდელები!L6540</f>
        <v>0</v>
      </c>
    </row>
    <row r="6771" spans="2:18" ht="20.25" hidden="1" customHeight="1">
      <c r="B6771" s="36" t="str">
        <f t="shared" si="1797"/>
        <v>b</v>
      </c>
      <c r="C6771" s="42">
        <v>4</v>
      </c>
      <c r="D6771" s="42"/>
      <c r="F6771" s="342" t="s">
        <v>646</v>
      </c>
      <c r="G6771" s="47" t="s">
        <v>279</v>
      </c>
      <c r="H6771" s="93">
        <f>SUM(H6772:H6773)</f>
        <v>0</v>
      </c>
      <c r="I6771" s="94">
        <f t="shared" si="1796"/>
        <v>0</v>
      </c>
      <c r="J6771" s="95">
        <f>SUM(J6772:J6773)</f>
        <v>0</v>
      </c>
      <c r="K6771" s="95">
        <f>SUM(K6772:K6773)</f>
        <v>0</v>
      </c>
      <c r="L6771" s="94">
        <f t="shared" si="1798"/>
        <v>0</v>
      </c>
      <c r="M6771" s="95">
        <f>SUM(M6772:M6773)</f>
        <v>0</v>
      </c>
      <c r="N6771" s="95">
        <f>SUM(N6772:N6773)</f>
        <v>0</v>
      </c>
      <c r="O6771" s="82" t="s">
        <v>146</v>
      </c>
      <c r="R6771" s="352">
        <f>L6771-[1]გადასახდელები!L6541</f>
        <v>0</v>
      </c>
    </row>
    <row r="6772" spans="2:18" ht="20.25" hidden="1" customHeight="1">
      <c r="B6772" s="36" t="str">
        <f t="shared" si="1797"/>
        <v>b</v>
      </c>
      <c r="C6772" s="42">
        <v>5</v>
      </c>
      <c r="D6772" s="42"/>
      <c r="F6772" s="343" t="s">
        <v>647</v>
      </c>
      <c r="G6772" s="48" t="s">
        <v>278</v>
      </c>
      <c r="H6772" s="101"/>
      <c r="I6772" s="97">
        <f t="shared" si="1796"/>
        <v>0</v>
      </c>
      <c r="J6772" s="102"/>
      <c r="K6772" s="102"/>
      <c r="L6772" s="97">
        <f t="shared" si="1798"/>
        <v>0</v>
      </c>
      <c r="M6772" s="102"/>
      <c r="N6772" s="102"/>
      <c r="R6772" s="352">
        <f>L6772-[1]გადასახდელები!L6542</f>
        <v>0</v>
      </c>
    </row>
    <row r="6773" spans="2:18" ht="20.25" hidden="1" customHeight="1">
      <c r="B6773" s="36" t="str">
        <f t="shared" si="1797"/>
        <v>b</v>
      </c>
      <c r="C6773" s="42">
        <v>5</v>
      </c>
      <c r="D6773" s="42"/>
      <c r="F6773" s="343" t="s">
        <v>648</v>
      </c>
      <c r="G6773" s="48" t="s">
        <v>204</v>
      </c>
      <c r="H6773" s="101"/>
      <c r="I6773" s="97">
        <f t="shared" si="1796"/>
        <v>0</v>
      </c>
      <c r="J6773" s="102"/>
      <c r="K6773" s="102"/>
      <c r="L6773" s="97">
        <f t="shared" si="1798"/>
        <v>0</v>
      </c>
      <c r="M6773" s="102"/>
      <c r="N6773" s="102"/>
      <c r="R6773" s="352">
        <f>L6773-[1]გადასახდელები!L6543</f>
        <v>0</v>
      </c>
    </row>
    <row r="6774" spans="2:18" ht="20.25" hidden="1" customHeight="1">
      <c r="B6774" s="36" t="str">
        <f t="shared" si="1797"/>
        <v>b</v>
      </c>
      <c r="C6774" s="42">
        <v>4</v>
      </c>
      <c r="D6774" s="42"/>
      <c r="F6774" s="342" t="s">
        <v>563</v>
      </c>
      <c r="G6774" s="47" t="s">
        <v>280</v>
      </c>
      <c r="H6774" s="93">
        <f>SUM(H6775:H6776)</f>
        <v>0</v>
      </c>
      <c r="I6774" s="94">
        <f t="shared" si="1796"/>
        <v>0</v>
      </c>
      <c r="J6774" s="95">
        <f>SUM(J6775:J6776)</f>
        <v>0</v>
      </c>
      <c r="K6774" s="95">
        <f>SUM(K6775:K6776)</f>
        <v>0</v>
      </c>
      <c r="L6774" s="94">
        <f t="shared" si="1798"/>
        <v>0</v>
      </c>
      <c r="M6774" s="95">
        <f>SUM(M6775:M6776)</f>
        <v>0</v>
      </c>
      <c r="N6774" s="95">
        <f>SUM(N6775:N6776)</f>
        <v>0</v>
      </c>
      <c r="O6774" s="82" t="s">
        <v>146</v>
      </c>
      <c r="R6774" s="352">
        <f>L6774-[1]გადასახდელები!L6544</f>
        <v>0</v>
      </c>
    </row>
    <row r="6775" spans="2:18" ht="20.25" hidden="1" customHeight="1">
      <c r="B6775" s="36" t="str">
        <f t="shared" si="1797"/>
        <v>b</v>
      </c>
      <c r="C6775" s="42">
        <v>5</v>
      </c>
      <c r="D6775" s="42"/>
      <c r="F6775" s="343" t="s">
        <v>649</v>
      </c>
      <c r="G6775" s="48" t="s">
        <v>278</v>
      </c>
      <c r="H6775" s="101"/>
      <c r="I6775" s="97">
        <f t="shared" si="1796"/>
        <v>0</v>
      </c>
      <c r="J6775" s="102"/>
      <c r="K6775" s="102"/>
      <c r="L6775" s="97">
        <f t="shared" si="1798"/>
        <v>0</v>
      </c>
      <c r="M6775" s="102"/>
      <c r="N6775" s="102"/>
      <c r="R6775" s="352">
        <f>L6775-[1]გადასახდელები!L6545</f>
        <v>0</v>
      </c>
    </row>
    <row r="6776" spans="2:18" ht="20.25" hidden="1" customHeight="1">
      <c r="B6776" s="36" t="str">
        <f t="shared" si="1797"/>
        <v>b</v>
      </c>
      <c r="C6776" s="42">
        <v>5</v>
      </c>
      <c r="D6776" s="42"/>
      <c r="F6776" s="343" t="s">
        <v>564</v>
      </c>
      <c r="G6776" s="48" t="s">
        <v>204</v>
      </c>
      <c r="H6776" s="101"/>
      <c r="I6776" s="97">
        <f t="shared" si="1796"/>
        <v>0</v>
      </c>
      <c r="J6776" s="102"/>
      <c r="K6776" s="102"/>
      <c r="L6776" s="97">
        <f t="shared" si="1798"/>
        <v>0</v>
      </c>
      <c r="M6776" s="102"/>
      <c r="N6776" s="102"/>
      <c r="R6776" s="352">
        <f>L6776-[1]გადასახდელები!L6546</f>
        <v>0</v>
      </c>
    </row>
    <row r="6777" spans="2:18" ht="20.25" hidden="1" customHeight="1">
      <c r="B6777" s="36" t="str">
        <f t="shared" si="1797"/>
        <v>b</v>
      </c>
      <c r="C6777" s="42">
        <v>3</v>
      </c>
      <c r="D6777" s="42"/>
      <c r="F6777" s="342" t="s">
        <v>565</v>
      </c>
      <c r="G6777" s="57" t="s">
        <v>206</v>
      </c>
      <c r="H6777" s="89">
        <f>H6778+H6781+H6784</f>
        <v>0</v>
      </c>
      <c r="I6777" s="90">
        <f t="shared" si="1796"/>
        <v>0</v>
      </c>
      <c r="J6777" s="92">
        <f>J6778+J6781+J6784</f>
        <v>0</v>
      </c>
      <c r="K6777" s="92">
        <f>K6778+K6781+K6784</f>
        <v>0</v>
      </c>
      <c r="L6777" s="90">
        <f t="shared" si="1798"/>
        <v>0</v>
      </c>
      <c r="M6777" s="92">
        <f>M6778+M6781+M6784</f>
        <v>0</v>
      </c>
      <c r="N6777" s="92">
        <f>N6778+N6781+N6784</f>
        <v>0</v>
      </c>
      <c r="O6777" s="82" t="s">
        <v>146</v>
      </c>
      <c r="R6777" s="352">
        <f>L6777-[1]გადასახდელები!L6547</f>
        <v>0</v>
      </c>
    </row>
    <row r="6778" spans="2:18" ht="20.25" hidden="1" customHeight="1">
      <c r="B6778" s="36" t="str">
        <f t="shared" si="1797"/>
        <v>b</v>
      </c>
      <c r="C6778" s="42">
        <v>4</v>
      </c>
      <c r="D6778" s="42"/>
      <c r="F6778" s="342" t="s">
        <v>650</v>
      </c>
      <c r="G6778" s="47" t="s">
        <v>281</v>
      </c>
      <c r="H6778" s="93">
        <f>SUM(H6779:H6780)</f>
        <v>0</v>
      </c>
      <c r="I6778" s="94">
        <f t="shared" si="1796"/>
        <v>0</v>
      </c>
      <c r="J6778" s="95">
        <f>SUM(J6779:J6780)</f>
        <v>0</v>
      </c>
      <c r="K6778" s="95">
        <f>SUM(K6779:K6780)</f>
        <v>0</v>
      </c>
      <c r="L6778" s="94">
        <f t="shared" si="1798"/>
        <v>0</v>
      </c>
      <c r="M6778" s="95">
        <f>SUM(M6779:M6780)</f>
        <v>0</v>
      </c>
      <c r="N6778" s="95">
        <f>SUM(N6779:N6780)</f>
        <v>0</v>
      </c>
      <c r="O6778" s="82" t="s">
        <v>146</v>
      </c>
      <c r="R6778" s="352">
        <f>L6778-[1]გადასახდელები!L6548</f>
        <v>0</v>
      </c>
    </row>
    <row r="6779" spans="2:18" ht="20.25" hidden="1" customHeight="1">
      <c r="B6779" s="36" t="str">
        <f t="shared" si="1797"/>
        <v>b</v>
      </c>
      <c r="C6779" s="42">
        <v>5</v>
      </c>
      <c r="D6779" s="42"/>
      <c r="F6779" s="343" t="s">
        <v>651</v>
      </c>
      <c r="G6779" s="48" t="s">
        <v>282</v>
      </c>
      <c r="H6779" s="101"/>
      <c r="I6779" s="97">
        <f t="shared" si="1796"/>
        <v>0</v>
      </c>
      <c r="J6779" s="102"/>
      <c r="K6779" s="102"/>
      <c r="L6779" s="97">
        <f t="shared" si="1798"/>
        <v>0</v>
      </c>
      <c r="M6779" s="102"/>
      <c r="N6779" s="102"/>
      <c r="R6779" s="352">
        <f>L6779-[1]გადასახდელები!L6549</f>
        <v>0</v>
      </c>
    </row>
    <row r="6780" spans="2:18" ht="20.25" hidden="1" customHeight="1">
      <c r="B6780" s="36" t="str">
        <f t="shared" si="1797"/>
        <v>b</v>
      </c>
      <c r="C6780" s="42">
        <v>5</v>
      </c>
      <c r="D6780" s="42"/>
      <c r="F6780" s="343" t="s">
        <v>652</v>
      </c>
      <c r="G6780" s="48" t="s">
        <v>283</v>
      </c>
      <c r="H6780" s="101"/>
      <c r="I6780" s="97">
        <f t="shared" si="1796"/>
        <v>0</v>
      </c>
      <c r="J6780" s="102"/>
      <c r="K6780" s="102"/>
      <c r="L6780" s="97">
        <f t="shared" si="1798"/>
        <v>0</v>
      </c>
      <c r="M6780" s="102"/>
      <c r="N6780" s="102"/>
      <c r="R6780" s="352">
        <f>L6780-[1]გადასახდელები!L6550</f>
        <v>0</v>
      </c>
    </row>
    <row r="6781" spans="2:18" ht="20.25" hidden="1" customHeight="1">
      <c r="B6781" s="36" t="str">
        <f t="shared" si="1797"/>
        <v>b</v>
      </c>
      <c r="C6781" s="42">
        <v>4</v>
      </c>
      <c r="D6781" s="42"/>
      <c r="F6781" s="342" t="s">
        <v>566</v>
      </c>
      <c r="G6781" s="47" t="s">
        <v>284</v>
      </c>
      <c r="H6781" s="93">
        <f>SUM(H6782:H6783)</f>
        <v>0</v>
      </c>
      <c r="I6781" s="94">
        <f t="shared" si="1796"/>
        <v>0</v>
      </c>
      <c r="J6781" s="95">
        <f>SUM(J6782:J6783)</f>
        <v>0</v>
      </c>
      <c r="K6781" s="95">
        <f>SUM(K6782:K6783)</f>
        <v>0</v>
      </c>
      <c r="L6781" s="94">
        <f t="shared" si="1798"/>
        <v>0</v>
      </c>
      <c r="M6781" s="95">
        <f>SUM(M6782:M6783)</f>
        <v>0</v>
      </c>
      <c r="N6781" s="95">
        <f>SUM(N6782:N6783)</f>
        <v>0</v>
      </c>
      <c r="O6781" s="82" t="s">
        <v>146</v>
      </c>
      <c r="R6781" s="352">
        <f>L6781-[1]გადასახდელები!L6551</f>
        <v>0</v>
      </c>
    </row>
    <row r="6782" spans="2:18" ht="20.25" hidden="1" customHeight="1">
      <c r="B6782" s="36" t="str">
        <f t="shared" si="1797"/>
        <v>b</v>
      </c>
      <c r="C6782" s="42">
        <v>5</v>
      </c>
      <c r="D6782" s="42"/>
      <c r="F6782" s="343" t="s">
        <v>567</v>
      </c>
      <c r="G6782" s="48" t="s">
        <v>282</v>
      </c>
      <c r="H6782" s="101"/>
      <c r="I6782" s="97">
        <f t="shared" si="1796"/>
        <v>0</v>
      </c>
      <c r="J6782" s="102"/>
      <c r="K6782" s="102"/>
      <c r="L6782" s="97">
        <f t="shared" si="1798"/>
        <v>0</v>
      </c>
      <c r="M6782" s="102"/>
      <c r="N6782" s="102"/>
      <c r="R6782" s="352">
        <f>L6782-[1]გადასახდელები!L6552</f>
        <v>0</v>
      </c>
    </row>
    <row r="6783" spans="2:18" ht="20.25" hidden="1" customHeight="1">
      <c r="B6783" s="36" t="str">
        <f t="shared" si="1797"/>
        <v>b</v>
      </c>
      <c r="C6783" s="42">
        <v>5</v>
      </c>
      <c r="D6783" s="42"/>
      <c r="F6783" s="343" t="s">
        <v>653</v>
      </c>
      <c r="G6783" s="48" t="s">
        <v>283</v>
      </c>
      <c r="H6783" s="101"/>
      <c r="I6783" s="97">
        <f t="shared" si="1796"/>
        <v>0</v>
      </c>
      <c r="J6783" s="102"/>
      <c r="K6783" s="102"/>
      <c r="L6783" s="97">
        <f t="shared" si="1798"/>
        <v>0</v>
      </c>
      <c r="M6783" s="102"/>
      <c r="N6783" s="102"/>
      <c r="R6783" s="352">
        <f>L6783-[1]გადასახდელები!L6553</f>
        <v>0</v>
      </c>
    </row>
    <row r="6784" spans="2:18" ht="20.25" hidden="1" customHeight="1">
      <c r="B6784" s="36" t="str">
        <f t="shared" si="1797"/>
        <v>b</v>
      </c>
      <c r="C6784" s="42">
        <v>4</v>
      </c>
      <c r="D6784" s="42"/>
      <c r="F6784" s="342" t="s">
        <v>654</v>
      </c>
      <c r="G6784" s="47" t="s">
        <v>207</v>
      </c>
      <c r="H6784" s="93">
        <f>SUM(H6785:H6786)</f>
        <v>0</v>
      </c>
      <c r="I6784" s="94">
        <f t="shared" si="1796"/>
        <v>0</v>
      </c>
      <c r="J6784" s="95">
        <f>SUM(J6785:J6786)</f>
        <v>0</v>
      </c>
      <c r="K6784" s="95">
        <f>SUM(K6785:K6786)</f>
        <v>0</v>
      </c>
      <c r="L6784" s="94">
        <f t="shared" si="1798"/>
        <v>0</v>
      </c>
      <c r="M6784" s="95">
        <f>SUM(M6785:M6786)</f>
        <v>0</v>
      </c>
      <c r="N6784" s="95">
        <f>SUM(N6785:N6786)</f>
        <v>0</v>
      </c>
      <c r="O6784" s="82" t="s">
        <v>146</v>
      </c>
      <c r="R6784" s="352">
        <f>L6784-[1]გადასახდელები!L6554</f>
        <v>0</v>
      </c>
    </row>
    <row r="6785" spans="2:18" ht="20.25" hidden="1" customHeight="1">
      <c r="B6785" s="36" t="str">
        <f t="shared" si="1797"/>
        <v>b</v>
      </c>
      <c r="C6785" s="42">
        <v>5</v>
      </c>
      <c r="D6785" s="42"/>
      <c r="F6785" s="343" t="s">
        <v>655</v>
      </c>
      <c r="G6785" s="48" t="s">
        <v>282</v>
      </c>
      <c r="H6785" s="101"/>
      <c r="I6785" s="97">
        <f t="shared" si="1796"/>
        <v>0</v>
      </c>
      <c r="J6785" s="102"/>
      <c r="K6785" s="102"/>
      <c r="L6785" s="97">
        <f t="shared" si="1798"/>
        <v>0</v>
      </c>
      <c r="M6785" s="102"/>
      <c r="N6785" s="102"/>
      <c r="R6785" s="352">
        <f>L6785-[1]გადასახდელები!L6555</f>
        <v>0</v>
      </c>
    </row>
    <row r="6786" spans="2:18" ht="20.25" hidden="1" customHeight="1">
      <c r="B6786" s="36" t="str">
        <f t="shared" si="1797"/>
        <v>b</v>
      </c>
      <c r="C6786" s="42">
        <v>5</v>
      </c>
      <c r="D6786" s="42"/>
      <c r="F6786" s="343" t="s">
        <v>656</v>
      </c>
      <c r="G6786" s="48" t="s">
        <v>283</v>
      </c>
      <c r="H6786" s="101"/>
      <c r="I6786" s="97">
        <f t="shared" si="1796"/>
        <v>0</v>
      </c>
      <c r="J6786" s="102"/>
      <c r="K6786" s="102"/>
      <c r="L6786" s="97">
        <f t="shared" si="1798"/>
        <v>0</v>
      </c>
      <c r="M6786" s="102"/>
      <c r="N6786" s="102"/>
      <c r="R6786" s="352">
        <f>L6786-[1]გადასახდელები!L6556</f>
        <v>0</v>
      </c>
    </row>
    <row r="6787" spans="2:18" ht="20.25" hidden="1" customHeight="1">
      <c r="B6787" s="36" t="str">
        <f t="shared" si="1797"/>
        <v>b</v>
      </c>
      <c r="C6787" s="42">
        <v>3</v>
      </c>
      <c r="D6787" s="42"/>
      <c r="F6787" s="342" t="s">
        <v>568</v>
      </c>
      <c r="G6787" s="57" t="s">
        <v>205</v>
      </c>
      <c r="H6787" s="89">
        <f>H6788+H6789</f>
        <v>0</v>
      </c>
      <c r="I6787" s="90">
        <f t="shared" si="1796"/>
        <v>0</v>
      </c>
      <c r="J6787" s="92">
        <f>J6788+J6789</f>
        <v>0</v>
      </c>
      <c r="K6787" s="92">
        <f>K6788+K6789</f>
        <v>0</v>
      </c>
      <c r="L6787" s="90">
        <f t="shared" si="1798"/>
        <v>0</v>
      </c>
      <c r="M6787" s="92">
        <f>M6788+M6789</f>
        <v>0</v>
      </c>
      <c r="N6787" s="92">
        <f>N6788+N6789</f>
        <v>0</v>
      </c>
      <c r="O6787" s="82" t="s">
        <v>146</v>
      </c>
      <c r="R6787" s="352">
        <f>L6787-[1]გადასახდელები!L6557</f>
        <v>0</v>
      </c>
    </row>
    <row r="6788" spans="2:18" ht="20.25" hidden="1" customHeight="1">
      <c r="B6788" s="36" t="str">
        <f t="shared" si="1797"/>
        <v>b</v>
      </c>
      <c r="C6788" s="42">
        <v>4</v>
      </c>
      <c r="D6788" s="42"/>
      <c r="F6788" s="343" t="s">
        <v>657</v>
      </c>
      <c r="G6788" s="47" t="s">
        <v>285</v>
      </c>
      <c r="H6788" s="103"/>
      <c r="I6788" s="94">
        <f t="shared" si="1796"/>
        <v>0</v>
      </c>
      <c r="J6788" s="104"/>
      <c r="K6788" s="104"/>
      <c r="L6788" s="94">
        <f t="shared" si="1798"/>
        <v>0</v>
      </c>
      <c r="M6788" s="104"/>
      <c r="N6788" s="104"/>
      <c r="R6788" s="352">
        <f>L6788-[1]გადასახდელები!L6558</f>
        <v>0</v>
      </c>
    </row>
    <row r="6789" spans="2:18" ht="20.25" hidden="1" customHeight="1">
      <c r="B6789" s="36" t="str">
        <f t="shared" si="1797"/>
        <v>b</v>
      </c>
      <c r="C6789" s="42">
        <v>4</v>
      </c>
      <c r="D6789" s="42"/>
      <c r="F6789" s="342" t="s">
        <v>570</v>
      </c>
      <c r="G6789" s="47" t="s">
        <v>286</v>
      </c>
      <c r="H6789" s="93">
        <f>H6790+H6809</f>
        <v>0</v>
      </c>
      <c r="I6789" s="94">
        <f t="shared" si="1796"/>
        <v>0</v>
      </c>
      <c r="J6789" s="95">
        <f>J6790+J6809</f>
        <v>0</v>
      </c>
      <c r="K6789" s="95">
        <f>K6790+K6809</f>
        <v>0</v>
      </c>
      <c r="L6789" s="94">
        <f t="shared" si="1798"/>
        <v>0</v>
      </c>
      <c r="M6789" s="95">
        <f>M6790+M6809</f>
        <v>0</v>
      </c>
      <c r="N6789" s="95">
        <f>N6790+N6809</f>
        <v>0</v>
      </c>
      <c r="O6789" s="82" t="s">
        <v>146</v>
      </c>
      <c r="R6789" s="352">
        <f>L6789-[1]გადასახდელები!L6559</f>
        <v>0</v>
      </c>
    </row>
    <row r="6790" spans="2:18" ht="20.25" hidden="1" customHeight="1">
      <c r="B6790" s="36" t="str">
        <f t="shared" si="1797"/>
        <v>b</v>
      </c>
      <c r="C6790" s="42">
        <v>5</v>
      </c>
      <c r="D6790" s="42"/>
      <c r="F6790" s="342" t="s">
        <v>569</v>
      </c>
      <c r="G6790" s="48" t="s">
        <v>287</v>
      </c>
      <c r="H6790" s="113">
        <f>SUM(H6791:H6808)</f>
        <v>0</v>
      </c>
      <c r="I6790" s="97">
        <f t="shared" si="1796"/>
        <v>0</v>
      </c>
      <c r="J6790" s="114">
        <f>SUM(J6791:J6808)</f>
        <v>0</v>
      </c>
      <c r="K6790" s="114">
        <f>SUM(K6791:K6808)</f>
        <v>0</v>
      </c>
      <c r="L6790" s="97">
        <f t="shared" si="1798"/>
        <v>0</v>
      </c>
      <c r="M6790" s="114">
        <f>SUM(M6791:M6808)</f>
        <v>0</v>
      </c>
      <c r="N6790" s="114">
        <f>SUM(N6791:N6808)</f>
        <v>0</v>
      </c>
      <c r="O6790" s="82" t="s">
        <v>146</v>
      </c>
      <c r="R6790" s="352">
        <f>L6790-[1]გადასახდელები!L6560</f>
        <v>0</v>
      </c>
    </row>
    <row r="6791" spans="2:18" ht="45" hidden="1" customHeight="1">
      <c r="B6791" s="36" t="str">
        <f t="shared" si="1797"/>
        <v>b</v>
      </c>
      <c r="C6791" s="42">
        <v>6</v>
      </c>
      <c r="D6791" s="42"/>
      <c r="F6791" s="343" t="s">
        <v>658</v>
      </c>
      <c r="G6791" s="45" t="s">
        <v>215</v>
      </c>
      <c r="H6791" s="99"/>
      <c r="I6791" s="105">
        <f t="shared" si="1796"/>
        <v>0</v>
      </c>
      <c r="J6791" s="100"/>
      <c r="K6791" s="100"/>
      <c r="L6791" s="105">
        <f t="shared" si="1798"/>
        <v>0</v>
      </c>
      <c r="M6791" s="100"/>
      <c r="N6791" s="100"/>
      <c r="R6791" s="352">
        <f>L6791-[1]გადასახდელები!L6561</f>
        <v>0</v>
      </c>
    </row>
    <row r="6792" spans="2:18" ht="20.25" hidden="1" customHeight="1">
      <c r="B6792" s="36" t="str">
        <f t="shared" si="1797"/>
        <v>b</v>
      </c>
      <c r="C6792" s="42">
        <v>6</v>
      </c>
      <c r="D6792" s="42"/>
      <c r="F6792" s="343" t="s">
        <v>659</v>
      </c>
      <c r="G6792" s="45" t="s">
        <v>288</v>
      </c>
      <c r="H6792" s="99"/>
      <c r="I6792" s="105">
        <f t="shared" si="1796"/>
        <v>0</v>
      </c>
      <c r="J6792" s="100"/>
      <c r="K6792" s="100"/>
      <c r="L6792" s="105">
        <f t="shared" si="1798"/>
        <v>0</v>
      </c>
      <c r="M6792" s="100"/>
      <c r="N6792" s="100"/>
      <c r="R6792" s="352">
        <f>L6792-[1]გადასახდელები!L6562</f>
        <v>0</v>
      </c>
    </row>
    <row r="6793" spans="2:18" ht="20.25" hidden="1" customHeight="1">
      <c r="B6793" s="36" t="str">
        <f t="shared" si="1797"/>
        <v>b</v>
      </c>
      <c r="C6793" s="42">
        <v>6</v>
      </c>
      <c r="D6793" s="42"/>
      <c r="F6793" s="343" t="s">
        <v>660</v>
      </c>
      <c r="G6793" s="45" t="s">
        <v>289</v>
      </c>
      <c r="H6793" s="99"/>
      <c r="I6793" s="105">
        <f t="shared" si="1796"/>
        <v>0</v>
      </c>
      <c r="J6793" s="100"/>
      <c r="K6793" s="100"/>
      <c r="L6793" s="105">
        <f t="shared" si="1798"/>
        <v>0</v>
      </c>
      <c r="M6793" s="100"/>
      <c r="N6793" s="100"/>
      <c r="R6793" s="352">
        <f>L6793-[1]გადასახდელები!L6563</f>
        <v>0</v>
      </c>
    </row>
    <row r="6794" spans="2:18" ht="20.25" hidden="1" customHeight="1">
      <c r="B6794" s="36" t="str">
        <f t="shared" si="1797"/>
        <v>b</v>
      </c>
      <c r="C6794" s="42">
        <v>6</v>
      </c>
      <c r="D6794" s="42"/>
      <c r="F6794" s="343" t="s">
        <v>661</v>
      </c>
      <c r="G6794" s="45" t="s">
        <v>216</v>
      </c>
      <c r="H6794" s="99"/>
      <c r="I6794" s="105">
        <f t="shared" si="1796"/>
        <v>0</v>
      </c>
      <c r="J6794" s="100"/>
      <c r="K6794" s="100"/>
      <c r="L6794" s="105">
        <f t="shared" si="1798"/>
        <v>0</v>
      </c>
      <c r="M6794" s="100"/>
      <c r="N6794" s="100"/>
      <c r="R6794" s="352">
        <f>L6794-[1]გადასახდელები!L6564</f>
        <v>0</v>
      </c>
    </row>
    <row r="6795" spans="2:18" ht="20.25" hidden="1" customHeight="1">
      <c r="B6795" s="36" t="str">
        <f t="shared" si="1797"/>
        <v>b</v>
      </c>
      <c r="C6795" s="42">
        <v>6</v>
      </c>
      <c r="D6795" s="42"/>
      <c r="F6795" s="343" t="s">
        <v>662</v>
      </c>
      <c r="G6795" s="45" t="s">
        <v>217</v>
      </c>
      <c r="H6795" s="99"/>
      <c r="I6795" s="105">
        <f t="shared" si="1796"/>
        <v>0</v>
      </c>
      <c r="J6795" s="100"/>
      <c r="K6795" s="100"/>
      <c r="L6795" s="105">
        <f t="shared" si="1798"/>
        <v>0</v>
      </c>
      <c r="M6795" s="100"/>
      <c r="N6795" s="100"/>
      <c r="R6795" s="352">
        <f>L6795-[1]გადასახდელები!L6565</f>
        <v>0</v>
      </c>
    </row>
    <row r="6796" spans="2:18" ht="20.25" hidden="1" customHeight="1">
      <c r="B6796" s="36" t="str">
        <f t="shared" si="1797"/>
        <v>b</v>
      </c>
      <c r="C6796" s="42">
        <v>6</v>
      </c>
      <c r="D6796" s="42"/>
      <c r="F6796" s="343" t="s">
        <v>571</v>
      </c>
      <c r="G6796" s="45" t="s">
        <v>290</v>
      </c>
      <c r="H6796" s="99"/>
      <c r="I6796" s="105">
        <f t="shared" si="1796"/>
        <v>0</v>
      </c>
      <c r="J6796" s="100"/>
      <c r="K6796" s="100"/>
      <c r="L6796" s="105">
        <f t="shared" si="1798"/>
        <v>0</v>
      </c>
      <c r="M6796" s="100"/>
      <c r="N6796" s="100"/>
      <c r="R6796" s="352">
        <f>L6796-[1]გადასახდელები!L6566</f>
        <v>0</v>
      </c>
    </row>
    <row r="6797" spans="2:18" ht="20.25" hidden="1" customHeight="1">
      <c r="B6797" s="36" t="str">
        <f t="shared" si="1797"/>
        <v>b</v>
      </c>
      <c r="C6797" s="42">
        <v>6</v>
      </c>
      <c r="D6797" s="42"/>
      <c r="F6797" s="343" t="s">
        <v>663</v>
      </c>
      <c r="G6797" s="45" t="s">
        <v>291</v>
      </c>
      <c r="H6797" s="99"/>
      <c r="I6797" s="105">
        <f t="shared" si="1796"/>
        <v>0</v>
      </c>
      <c r="J6797" s="100"/>
      <c r="K6797" s="100"/>
      <c r="L6797" s="105">
        <f t="shared" si="1798"/>
        <v>0</v>
      </c>
      <c r="M6797" s="100"/>
      <c r="N6797" s="100"/>
      <c r="R6797" s="352">
        <f>L6797-[1]გადასახდელები!L6567</f>
        <v>0</v>
      </c>
    </row>
    <row r="6798" spans="2:18" ht="20.25" hidden="1" customHeight="1">
      <c r="B6798" s="36" t="str">
        <f t="shared" si="1797"/>
        <v>b</v>
      </c>
      <c r="C6798" s="42">
        <v>6</v>
      </c>
      <c r="D6798" s="42"/>
      <c r="F6798" s="343" t="s">
        <v>664</v>
      </c>
      <c r="G6798" s="45" t="s">
        <v>218</v>
      </c>
      <c r="H6798" s="99"/>
      <c r="I6798" s="105">
        <f t="shared" si="1796"/>
        <v>0</v>
      </c>
      <c r="J6798" s="100"/>
      <c r="K6798" s="100"/>
      <c r="L6798" s="105">
        <f t="shared" si="1798"/>
        <v>0</v>
      </c>
      <c r="M6798" s="100"/>
      <c r="N6798" s="100"/>
      <c r="R6798" s="352">
        <f>L6798-[1]გადასახდელები!L6568</f>
        <v>0</v>
      </c>
    </row>
    <row r="6799" spans="2:18" ht="20.25" hidden="1" customHeight="1">
      <c r="B6799" s="36" t="str">
        <f t="shared" si="1797"/>
        <v>b</v>
      </c>
      <c r="C6799" s="42">
        <v>6</v>
      </c>
      <c r="D6799" s="42"/>
      <c r="F6799" s="343" t="s">
        <v>665</v>
      </c>
      <c r="G6799" s="45" t="s">
        <v>219</v>
      </c>
      <c r="H6799" s="99"/>
      <c r="I6799" s="105">
        <f t="shared" si="1796"/>
        <v>0</v>
      </c>
      <c r="J6799" s="100"/>
      <c r="K6799" s="100"/>
      <c r="L6799" s="105">
        <f t="shared" si="1798"/>
        <v>0</v>
      </c>
      <c r="M6799" s="100"/>
      <c r="N6799" s="100"/>
      <c r="R6799" s="352">
        <f>L6799-[1]გადასახდელები!L6569</f>
        <v>0</v>
      </c>
    </row>
    <row r="6800" spans="2:18" ht="20.25" hidden="1" customHeight="1">
      <c r="B6800" s="36" t="str">
        <f t="shared" si="1797"/>
        <v>b</v>
      </c>
      <c r="C6800" s="42">
        <v>6</v>
      </c>
      <c r="D6800" s="42"/>
      <c r="F6800" s="343" t="s">
        <v>666</v>
      </c>
      <c r="G6800" s="45" t="s">
        <v>220</v>
      </c>
      <c r="H6800" s="99"/>
      <c r="I6800" s="105">
        <f t="shared" si="1796"/>
        <v>0</v>
      </c>
      <c r="J6800" s="100"/>
      <c r="K6800" s="100"/>
      <c r="L6800" s="105">
        <f t="shared" si="1798"/>
        <v>0</v>
      </c>
      <c r="M6800" s="100"/>
      <c r="N6800" s="100"/>
      <c r="R6800" s="352">
        <f>L6800-[1]გადასახდელები!L6570</f>
        <v>0</v>
      </c>
    </row>
    <row r="6801" spans="2:18" ht="20.25" hidden="1" customHeight="1">
      <c r="B6801" s="36" t="str">
        <f t="shared" si="1797"/>
        <v>b</v>
      </c>
      <c r="C6801" s="42">
        <v>6</v>
      </c>
      <c r="D6801" s="42"/>
      <c r="F6801" s="343" t="s">
        <v>667</v>
      </c>
      <c r="G6801" s="45" t="s">
        <v>221</v>
      </c>
      <c r="H6801" s="99"/>
      <c r="I6801" s="105">
        <f t="shared" si="1796"/>
        <v>0</v>
      </c>
      <c r="J6801" s="100"/>
      <c r="K6801" s="100"/>
      <c r="L6801" s="105">
        <f t="shared" si="1798"/>
        <v>0</v>
      </c>
      <c r="M6801" s="100"/>
      <c r="N6801" s="100"/>
      <c r="R6801" s="352">
        <f>L6801-[1]გადასახდელები!L6571</f>
        <v>0</v>
      </c>
    </row>
    <row r="6802" spans="2:18" ht="20.25" hidden="1" customHeight="1">
      <c r="B6802" s="36" t="str">
        <f t="shared" si="1797"/>
        <v>b</v>
      </c>
      <c r="C6802" s="42">
        <v>6</v>
      </c>
      <c r="D6802" s="42"/>
      <c r="F6802" s="343" t="s">
        <v>668</v>
      </c>
      <c r="G6802" s="45" t="s">
        <v>222</v>
      </c>
      <c r="H6802" s="99"/>
      <c r="I6802" s="105">
        <f t="shared" si="1796"/>
        <v>0</v>
      </c>
      <c r="J6802" s="100"/>
      <c r="K6802" s="100"/>
      <c r="L6802" s="105">
        <f t="shared" si="1798"/>
        <v>0</v>
      </c>
      <c r="M6802" s="100"/>
      <c r="N6802" s="100"/>
      <c r="R6802" s="352">
        <f>L6802-[1]გადასახდელები!L6572</f>
        <v>0</v>
      </c>
    </row>
    <row r="6803" spans="2:18" ht="20.25" hidden="1" customHeight="1">
      <c r="B6803" s="36" t="str">
        <f t="shared" si="1797"/>
        <v>b</v>
      </c>
      <c r="C6803" s="42">
        <v>6</v>
      </c>
      <c r="D6803" s="42"/>
      <c r="F6803" s="343" t="s">
        <v>669</v>
      </c>
      <c r="G6803" s="45" t="s">
        <v>223</v>
      </c>
      <c r="H6803" s="99"/>
      <c r="I6803" s="105">
        <f t="shared" si="1796"/>
        <v>0</v>
      </c>
      <c r="J6803" s="100"/>
      <c r="K6803" s="100"/>
      <c r="L6803" s="105">
        <f t="shared" si="1798"/>
        <v>0</v>
      </c>
      <c r="M6803" s="100"/>
      <c r="N6803" s="100"/>
      <c r="R6803" s="352">
        <f>L6803-[1]გადასახდელები!L6573</f>
        <v>0</v>
      </c>
    </row>
    <row r="6804" spans="2:18" ht="36" hidden="1" customHeight="1">
      <c r="B6804" s="36" t="str">
        <f t="shared" si="1797"/>
        <v>b</v>
      </c>
      <c r="C6804" s="42">
        <v>6</v>
      </c>
      <c r="D6804" s="42"/>
      <c r="F6804" s="343" t="s">
        <v>670</v>
      </c>
      <c r="G6804" s="45" t="s">
        <v>224</v>
      </c>
      <c r="H6804" s="99"/>
      <c r="I6804" s="105">
        <f t="shared" si="1796"/>
        <v>0</v>
      </c>
      <c r="J6804" s="100"/>
      <c r="K6804" s="100"/>
      <c r="L6804" s="105">
        <f t="shared" si="1798"/>
        <v>0</v>
      </c>
      <c r="M6804" s="100"/>
      <c r="N6804" s="100"/>
      <c r="R6804" s="352">
        <f>L6804-[1]გადასახდელები!L6574</f>
        <v>0</v>
      </c>
    </row>
    <row r="6805" spans="2:18" ht="48.75" hidden="1" customHeight="1">
      <c r="B6805" s="36" t="str">
        <f t="shared" si="1797"/>
        <v>b</v>
      </c>
      <c r="C6805" s="42">
        <v>6</v>
      </c>
      <c r="D6805" s="42"/>
      <c r="F6805" s="343" t="s">
        <v>671</v>
      </c>
      <c r="G6805" s="45" t="s">
        <v>225</v>
      </c>
      <c r="H6805" s="99"/>
      <c r="I6805" s="105">
        <f t="shared" si="1796"/>
        <v>0</v>
      </c>
      <c r="J6805" s="100"/>
      <c r="K6805" s="100"/>
      <c r="L6805" s="105">
        <f t="shared" si="1798"/>
        <v>0</v>
      </c>
      <c r="M6805" s="100"/>
      <c r="N6805" s="100"/>
      <c r="R6805" s="352">
        <f>L6805-[1]გადასახდელები!L6575</f>
        <v>0</v>
      </c>
    </row>
    <row r="6806" spans="2:18" ht="24.75" hidden="1" customHeight="1">
      <c r="B6806" s="36" t="str">
        <f t="shared" si="1797"/>
        <v>b</v>
      </c>
      <c r="C6806" s="42">
        <v>6</v>
      </c>
      <c r="D6806" s="42"/>
      <c r="F6806" s="343" t="s">
        <v>672</v>
      </c>
      <c r="G6806" s="45" t="s">
        <v>226</v>
      </c>
      <c r="H6806" s="99"/>
      <c r="I6806" s="105">
        <f t="shared" si="1796"/>
        <v>0</v>
      </c>
      <c r="J6806" s="100"/>
      <c r="K6806" s="100"/>
      <c r="L6806" s="105">
        <f t="shared" si="1798"/>
        <v>0</v>
      </c>
      <c r="M6806" s="100"/>
      <c r="N6806" s="100"/>
      <c r="R6806" s="352">
        <f>L6806-[1]გადასახდელები!L6576</f>
        <v>0</v>
      </c>
    </row>
    <row r="6807" spans="2:18" ht="24" hidden="1" customHeight="1">
      <c r="B6807" s="36" t="str">
        <f t="shared" si="1797"/>
        <v>b</v>
      </c>
      <c r="C6807" s="42">
        <v>6</v>
      </c>
      <c r="D6807" s="42"/>
      <c r="F6807" s="343" t="s">
        <v>673</v>
      </c>
      <c r="G6807" s="45" t="s">
        <v>227</v>
      </c>
      <c r="H6807" s="99"/>
      <c r="I6807" s="105">
        <f t="shared" si="1796"/>
        <v>0</v>
      </c>
      <c r="J6807" s="100"/>
      <c r="K6807" s="100"/>
      <c r="L6807" s="105">
        <f t="shared" si="1798"/>
        <v>0</v>
      </c>
      <c r="M6807" s="100"/>
      <c r="N6807" s="100"/>
      <c r="R6807" s="352">
        <f>L6807-[1]გადასახდელები!L6577</f>
        <v>0</v>
      </c>
    </row>
    <row r="6808" spans="2:18" ht="36.75" hidden="1" customHeight="1">
      <c r="B6808" s="36" t="str">
        <f t="shared" si="1797"/>
        <v>b</v>
      </c>
      <c r="C6808" s="42">
        <v>6</v>
      </c>
      <c r="D6808" s="42"/>
      <c r="F6808" s="343" t="s">
        <v>572</v>
      </c>
      <c r="G6808" s="45" t="s">
        <v>228</v>
      </c>
      <c r="H6808" s="99"/>
      <c r="I6808" s="105">
        <f t="shared" si="1796"/>
        <v>0</v>
      </c>
      <c r="J6808" s="100"/>
      <c r="K6808" s="100"/>
      <c r="L6808" s="105">
        <f t="shared" si="1798"/>
        <v>0</v>
      </c>
      <c r="M6808" s="100"/>
      <c r="N6808" s="100"/>
      <c r="R6808" s="352">
        <f>L6808-[1]გადასახდელები!L6578</f>
        <v>0</v>
      </c>
    </row>
    <row r="6809" spans="2:18" ht="24.75" hidden="1" customHeight="1">
      <c r="B6809" s="36" t="str">
        <f t="shared" si="1797"/>
        <v>b</v>
      </c>
      <c r="C6809" s="42">
        <v>5</v>
      </c>
      <c r="D6809" s="42"/>
      <c r="F6809" s="343" t="s">
        <v>573</v>
      </c>
      <c r="G6809" s="48" t="s">
        <v>193</v>
      </c>
      <c r="H6809" s="101"/>
      <c r="I6809" s="97">
        <f t="shared" si="1796"/>
        <v>0</v>
      </c>
      <c r="J6809" s="102"/>
      <c r="K6809" s="102"/>
      <c r="L6809" s="97">
        <f t="shared" si="1798"/>
        <v>0</v>
      </c>
      <c r="M6809" s="102"/>
      <c r="N6809" s="102"/>
      <c r="R6809" s="352">
        <f>L6809-[1]გადასახდელები!L6579</f>
        <v>0</v>
      </c>
    </row>
    <row r="6810" spans="2:18" ht="20.25" hidden="1" customHeight="1">
      <c r="B6810" s="36" t="str">
        <f t="shared" si="1797"/>
        <v>b</v>
      </c>
      <c r="C6810" s="42">
        <v>2</v>
      </c>
      <c r="D6810" s="42"/>
      <c r="E6810" s="24">
        <v>7049</v>
      </c>
      <c r="F6810" s="342" t="s">
        <v>574</v>
      </c>
      <c r="G6810" s="59" t="s">
        <v>292</v>
      </c>
      <c r="H6810" s="86">
        <f>H6811+H6858+H6866+H6865</f>
        <v>0</v>
      </c>
      <c r="I6810" s="87">
        <f t="shared" si="1796"/>
        <v>0</v>
      </c>
      <c r="J6810" s="88">
        <f>J6811+J6858+J6866+J6865</f>
        <v>0</v>
      </c>
      <c r="K6810" s="88">
        <f>K6811+K6858+K6866+K6865</f>
        <v>0</v>
      </c>
      <c r="L6810" s="87">
        <f t="shared" si="1798"/>
        <v>0</v>
      </c>
      <c r="M6810" s="88">
        <f>M6811+M6858+M6866+M6865</f>
        <v>0</v>
      </c>
      <c r="N6810" s="88">
        <f>N6811+N6858+N6866+N6865</f>
        <v>0</v>
      </c>
      <c r="O6810" s="82" t="s">
        <v>146</v>
      </c>
      <c r="P6810" s="35" t="s">
        <v>145</v>
      </c>
      <c r="R6810" s="352">
        <f>L6810-[1]გადასახდელები!L6580</f>
        <v>0</v>
      </c>
    </row>
    <row r="6811" spans="2:18" ht="20.25" hidden="1" customHeight="1">
      <c r="B6811" s="36" t="str">
        <f t="shared" si="1797"/>
        <v>b</v>
      </c>
      <c r="C6811" s="42">
        <v>3</v>
      </c>
      <c r="D6811" s="42"/>
      <c r="F6811" s="342" t="s">
        <v>575</v>
      </c>
      <c r="G6811" s="51" t="s">
        <v>293</v>
      </c>
      <c r="H6811" s="89">
        <f>H6812+H6824+H6853</f>
        <v>0</v>
      </c>
      <c r="I6811" s="90">
        <f t="shared" si="1796"/>
        <v>0</v>
      </c>
      <c r="J6811" s="89">
        <f>J6812+J6824+J6853</f>
        <v>0</v>
      </c>
      <c r="K6811" s="89">
        <f>K6812+K6824+K6853</f>
        <v>0</v>
      </c>
      <c r="L6811" s="90">
        <f t="shared" si="1798"/>
        <v>0</v>
      </c>
      <c r="M6811" s="89">
        <f>M6812+M6824+M6853</f>
        <v>0</v>
      </c>
      <c r="N6811" s="89">
        <f>N6812+N6824+N6853</f>
        <v>0</v>
      </c>
      <c r="O6811" s="82" t="s">
        <v>146</v>
      </c>
      <c r="P6811" s="35" t="s">
        <v>145</v>
      </c>
      <c r="R6811" s="352">
        <f>L6811-[1]გადასახდელები!L6581</f>
        <v>0</v>
      </c>
    </row>
    <row r="6812" spans="2:18" ht="20.25" hidden="1" customHeight="1">
      <c r="B6812" s="36" t="str">
        <f t="shared" si="1797"/>
        <v>b</v>
      </c>
      <c r="C6812" s="42">
        <v>4</v>
      </c>
      <c r="D6812" s="42"/>
      <c r="F6812" s="342" t="s">
        <v>576</v>
      </c>
      <c r="G6812" s="47" t="s">
        <v>294</v>
      </c>
      <c r="H6812" s="93">
        <f>H6813+H6814+H6815+H6816+H6817+H6818+H6819+H6820+H6821+H6822+H6823</f>
        <v>0</v>
      </c>
      <c r="I6812" s="94">
        <f t="shared" si="1796"/>
        <v>0</v>
      </c>
      <c r="J6812" s="93">
        <f>J6813+J6814+J6815+J6816+J6817+J6818+J6819+J6820+J6821+J6822+J6823</f>
        <v>0</v>
      </c>
      <c r="K6812" s="93">
        <f>K6813+K6814+K6815+K6816+K6817+K6818+K6819+K6820+K6821+K6822+K6823</f>
        <v>0</v>
      </c>
      <c r="L6812" s="94">
        <f t="shared" si="1798"/>
        <v>0</v>
      </c>
      <c r="M6812" s="93">
        <f>M6813+M6814+M6815+M6816+M6817+M6818+M6819+M6820+M6821+M6822+M6823</f>
        <v>0</v>
      </c>
      <c r="N6812" s="93">
        <f>N6813+N6814+N6815+N6816+N6817+N6818+N6819+N6820+N6821+N6822+N6823</f>
        <v>0</v>
      </c>
      <c r="O6812" s="82" t="s">
        <v>146</v>
      </c>
      <c r="P6812" s="35" t="s">
        <v>145</v>
      </c>
      <c r="R6812" s="352">
        <f>L6812-[1]გადასახდელები!L6582</f>
        <v>0</v>
      </c>
    </row>
    <row r="6813" spans="2:18" ht="20.25" hidden="1" customHeight="1">
      <c r="B6813" s="36" t="str">
        <f t="shared" si="1797"/>
        <v>b</v>
      </c>
      <c r="C6813" s="42">
        <v>5</v>
      </c>
      <c r="D6813" s="42"/>
      <c r="F6813" s="343" t="s">
        <v>577</v>
      </c>
      <c r="G6813" s="48" t="s">
        <v>295</v>
      </c>
      <c r="H6813" s="101"/>
      <c r="I6813" s="97">
        <f t="shared" si="1796"/>
        <v>0</v>
      </c>
      <c r="J6813" s="102"/>
      <c r="K6813" s="102"/>
      <c r="L6813" s="97">
        <f t="shared" si="1798"/>
        <v>0</v>
      </c>
      <c r="M6813" s="102"/>
      <c r="N6813" s="102"/>
      <c r="O6813" s="115"/>
      <c r="P6813" s="35" t="s">
        <v>145</v>
      </c>
      <c r="R6813" s="352">
        <f>L6813-[1]გადასახდელები!L6583</f>
        <v>0</v>
      </c>
    </row>
    <row r="6814" spans="2:18" ht="20.25" hidden="1" customHeight="1">
      <c r="B6814" s="36" t="str">
        <f t="shared" si="1797"/>
        <v>b</v>
      </c>
      <c r="C6814" s="42">
        <v>5</v>
      </c>
      <c r="D6814" s="42"/>
      <c r="F6814" s="343" t="s">
        <v>578</v>
      </c>
      <c r="G6814" s="48" t="s">
        <v>296</v>
      </c>
      <c r="H6814" s="101"/>
      <c r="I6814" s="97">
        <f t="shared" si="1796"/>
        <v>0</v>
      </c>
      <c r="J6814" s="102"/>
      <c r="K6814" s="102"/>
      <c r="L6814" s="97">
        <f t="shared" si="1798"/>
        <v>0</v>
      </c>
      <c r="M6814" s="102"/>
      <c r="N6814" s="102"/>
      <c r="O6814" s="115"/>
      <c r="P6814" s="35" t="s">
        <v>145</v>
      </c>
      <c r="R6814" s="352">
        <f>L6814-[1]გადასახდელები!L6584</f>
        <v>0</v>
      </c>
    </row>
    <row r="6815" spans="2:18" ht="30.75" hidden="1" customHeight="1">
      <c r="B6815" s="36" t="str">
        <f t="shared" si="1797"/>
        <v>b</v>
      </c>
      <c r="C6815" s="42">
        <v>5</v>
      </c>
      <c r="D6815" s="42"/>
      <c r="F6815" s="343" t="s">
        <v>674</v>
      </c>
      <c r="G6815" s="52" t="s">
        <v>297</v>
      </c>
      <c r="H6815" s="101"/>
      <c r="I6815" s="97">
        <f t="shared" si="1796"/>
        <v>0</v>
      </c>
      <c r="J6815" s="102"/>
      <c r="K6815" s="102"/>
      <c r="L6815" s="97">
        <f t="shared" si="1798"/>
        <v>0</v>
      </c>
      <c r="M6815" s="102"/>
      <c r="N6815" s="102"/>
      <c r="O6815" s="115"/>
      <c r="P6815" s="35" t="s">
        <v>145</v>
      </c>
      <c r="R6815" s="352">
        <f>L6815-[1]გადასახდელები!L6585</f>
        <v>0</v>
      </c>
    </row>
    <row r="6816" spans="2:18" ht="20.25" hidden="1" customHeight="1">
      <c r="B6816" s="36" t="str">
        <f t="shared" si="1797"/>
        <v>b</v>
      </c>
      <c r="C6816" s="42">
        <v>5</v>
      </c>
      <c r="D6816" s="42"/>
      <c r="F6816" s="343" t="s">
        <v>579</v>
      </c>
      <c r="G6816" s="48" t="s">
        <v>298</v>
      </c>
      <c r="H6816" s="101"/>
      <c r="I6816" s="97">
        <f t="shared" si="1796"/>
        <v>0</v>
      </c>
      <c r="J6816" s="102"/>
      <c r="K6816" s="102"/>
      <c r="L6816" s="97">
        <f t="shared" si="1798"/>
        <v>0</v>
      </c>
      <c r="M6816" s="102"/>
      <c r="N6816" s="102"/>
      <c r="O6816" s="115"/>
      <c r="P6816" s="35" t="s">
        <v>145</v>
      </c>
      <c r="R6816" s="352">
        <f>L6816-[1]გადასახდელები!L6586</f>
        <v>0</v>
      </c>
    </row>
    <row r="6817" spans="2:18" ht="20.25" hidden="1" customHeight="1">
      <c r="B6817" s="36" t="str">
        <f t="shared" si="1797"/>
        <v>b</v>
      </c>
      <c r="C6817" s="42">
        <v>5</v>
      </c>
      <c r="D6817" s="42"/>
      <c r="F6817" s="343" t="s">
        <v>580</v>
      </c>
      <c r="G6817" s="48" t="s">
        <v>299</v>
      </c>
      <c r="H6817" s="101"/>
      <c r="I6817" s="97">
        <f t="shared" si="1796"/>
        <v>0</v>
      </c>
      <c r="J6817" s="102"/>
      <c r="K6817" s="102"/>
      <c r="L6817" s="97">
        <f t="shared" si="1798"/>
        <v>0</v>
      </c>
      <c r="M6817" s="102"/>
      <c r="N6817" s="102"/>
      <c r="O6817" s="115"/>
      <c r="P6817" s="35" t="s">
        <v>145</v>
      </c>
      <c r="R6817" s="352">
        <f>L6817-[1]გადასახდელები!L6587</f>
        <v>0</v>
      </c>
    </row>
    <row r="6818" spans="2:18" ht="30.75" hidden="1" customHeight="1">
      <c r="B6818" s="36" t="str">
        <f t="shared" si="1797"/>
        <v>b</v>
      </c>
      <c r="C6818" s="42">
        <v>5</v>
      </c>
      <c r="D6818" s="42"/>
      <c r="F6818" s="343" t="s">
        <v>581</v>
      </c>
      <c r="G6818" s="48" t="s">
        <v>300</v>
      </c>
      <c r="H6818" s="101"/>
      <c r="I6818" s="97">
        <f t="shared" si="1796"/>
        <v>0</v>
      </c>
      <c r="J6818" s="102"/>
      <c r="K6818" s="102"/>
      <c r="L6818" s="97">
        <f t="shared" si="1798"/>
        <v>0</v>
      </c>
      <c r="M6818" s="102"/>
      <c r="N6818" s="102"/>
      <c r="O6818" s="115"/>
      <c r="P6818" s="35" t="s">
        <v>145</v>
      </c>
      <c r="R6818" s="352">
        <f>L6818-[1]გადასახდელები!L6588</f>
        <v>0</v>
      </c>
    </row>
    <row r="6819" spans="2:18" ht="20.25" hidden="1" customHeight="1">
      <c r="B6819" s="36" t="str">
        <f t="shared" si="1797"/>
        <v>b</v>
      </c>
      <c r="C6819" s="42">
        <v>5</v>
      </c>
      <c r="D6819" s="42"/>
      <c r="F6819" s="343" t="s">
        <v>675</v>
      </c>
      <c r="G6819" s="48" t="s">
        <v>301</v>
      </c>
      <c r="H6819" s="101"/>
      <c r="I6819" s="97">
        <f t="shared" si="1796"/>
        <v>0</v>
      </c>
      <c r="J6819" s="102"/>
      <c r="K6819" s="102"/>
      <c r="L6819" s="97">
        <f t="shared" si="1798"/>
        <v>0</v>
      </c>
      <c r="M6819" s="102"/>
      <c r="N6819" s="102"/>
      <c r="O6819" s="115"/>
      <c r="P6819" s="35" t="s">
        <v>145</v>
      </c>
      <c r="R6819" s="352">
        <f>L6819-[1]გადასახდელები!L6589</f>
        <v>0</v>
      </c>
    </row>
    <row r="6820" spans="2:18" ht="20.25" hidden="1" customHeight="1">
      <c r="B6820" s="36" t="str">
        <f t="shared" si="1797"/>
        <v>b</v>
      </c>
      <c r="C6820" s="42">
        <v>5</v>
      </c>
      <c r="D6820" s="42"/>
      <c r="F6820" s="343" t="s">
        <v>582</v>
      </c>
      <c r="G6820" s="48" t="s">
        <v>302</v>
      </c>
      <c r="H6820" s="101"/>
      <c r="I6820" s="97">
        <f t="shared" si="1796"/>
        <v>0</v>
      </c>
      <c r="J6820" s="102"/>
      <c r="K6820" s="102"/>
      <c r="L6820" s="97">
        <f t="shared" si="1798"/>
        <v>0</v>
      </c>
      <c r="M6820" s="102"/>
      <c r="N6820" s="102"/>
      <c r="O6820" s="115"/>
      <c r="P6820" s="35" t="s">
        <v>145</v>
      </c>
      <c r="R6820" s="352">
        <f>L6820-[1]გადასახდელები!L6590</f>
        <v>0</v>
      </c>
    </row>
    <row r="6821" spans="2:18" ht="20.25" hidden="1" customHeight="1">
      <c r="B6821" s="36" t="str">
        <f t="shared" si="1797"/>
        <v>b</v>
      </c>
      <c r="C6821" s="42">
        <v>5</v>
      </c>
      <c r="D6821" s="42"/>
      <c r="F6821" s="343" t="s">
        <v>676</v>
      </c>
      <c r="G6821" s="48" t="s">
        <v>303</v>
      </c>
      <c r="H6821" s="101"/>
      <c r="I6821" s="97">
        <f t="shared" si="1796"/>
        <v>0</v>
      </c>
      <c r="J6821" s="102"/>
      <c r="K6821" s="102"/>
      <c r="L6821" s="97">
        <f t="shared" si="1798"/>
        <v>0</v>
      </c>
      <c r="M6821" s="102"/>
      <c r="N6821" s="102"/>
      <c r="O6821" s="115"/>
      <c r="P6821" s="35" t="s">
        <v>145</v>
      </c>
      <c r="R6821" s="352">
        <f>L6821-[1]გადასახდელები!L6591</f>
        <v>0</v>
      </c>
    </row>
    <row r="6822" spans="2:18" ht="20.25" hidden="1" customHeight="1">
      <c r="B6822" s="36" t="str">
        <f t="shared" si="1797"/>
        <v>b</v>
      </c>
      <c r="C6822" s="42">
        <v>5</v>
      </c>
      <c r="D6822" s="42"/>
      <c r="F6822" s="343" t="s">
        <v>677</v>
      </c>
      <c r="G6822" s="48" t="s">
        <v>304</v>
      </c>
      <c r="H6822" s="101"/>
      <c r="I6822" s="97">
        <f t="shared" si="1796"/>
        <v>0</v>
      </c>
      <c r="J6822" s="102"/>
      <c r="K6822" s="102"/>
      <c r="L6822" s="97">
        <f t="shared" si="1798"/>
        <v>0</v>
      </c>
      <c r="M6822" s="102"/>
      <c r="N6822" s="102"/>
      <c r="O6822" s="115"/>
      <c r="P6822" s="35" t="s">
        <v>145</v>
      </c>
      <c r="R6822" s="352">
        <f>L6822-[1]გადასახდელები!L6592</f>
        <v>0</v>
      </c>
    </row>
    <row r="6823" spans="2:18" ht="20.25" hidden="1" customHeight="1">
      <c r="B6823" s="36" t="str">
        <f t="shared" si="1797"/>
        <v>b</v>
      </c>
      <c r="C6823" s="42">
        <v>5</v>
      </c>
      <c r="D6823" s="42"/>
      <c r="F6823" s="343" t="s">
        <v>583</v>
      </c>
      <c r="G6823" s="48" t="s">
        <v>305</v>
      </c>
      <c r="H6823" s="101"/>
      <c r="I6823" s="97">
        <f t="shared" si="1796"/>
        <v>0</v>
      </c>
      <c r="J6823" s="102"/>
      <c r="K6823" s="102"/>
      <c r="L6823" s="97">
        <f t="shared" si="1798"/>
        <v>0</v>
      </c>
      <c r="M6823" s="102"/>
      <c r="N6823" s="102"/>
      <c r="O6823" s="115"/>
      <c r="P6823" s="35" t="s">
        <v>145</v>
      </c>
      <c r="R6823" s="352">
        <f>L6823-[1]გადასახდელები!L6593</f>
        <v>0</v>
      </c>
    </row>
    <row r="6824" spans="2:18" ht="20.25" hidden="1" customHeight="1">
      <c r="B6824" s="36" t="str">
        <f t="shared" si="1797"/>
        <v>b</v>
      </c>
      <c r="C6824" s="42">
        <v>4</v>
      </c>
      <c r="D6824" s="42"/>
      <c r="F6824" s="342" t="s">
        <v>584</v>
      </c>
      <c r="G6824" s="47" t="s">
        <v>306</v>
      </c>
      <c r="H6824" s="93">
        <f>H6825+H6832</f>
        <v>0</v>
      </c>
      <c r="I6824" s="94">
        <f t="shared" ref="I6824:I6887" si="1799">J6824+K6824</f>
        <v>0</v>
      </c>
      <c r="J6824" s="93">
        <f>J6825+J6832</f>
        <v>0</v>
      </c>
      <c r="K6824" s="93">
        <f>K6825+K6832</f>
        <v>0</v>
      </c>
      <c r="L6824" s="94">
        <f t="shared" si="1798"/>
        <v>0</v>
      </c>
      <c r="M6824" s="93">
        <f>M6825+M6832</f>
        <v>0</v>
      </c>
      <c r="N6824" s="93">
        <f>N6825+N6832</f>
        <v>0</v>
      </c>
      <c r="O6824" s="82" t="s">
        <v>146</v>
      </c>
      <c r="P6824" s="35" t="s">
        <v>145</v>
      </c>
      <c r="R6824" s="352">
        <f>L6824-[1]გადასახდელები!L6594</f>
        <v>0</v>
      </c>
    </row>
    <row r="6825" spans="2:18" ht="20.25" hidden="1" customHeight="1">
      <c r="B6825" s="36" t="str">
        <f t="shared" si="1797"/>
        <v>b</v>
      </c>
      <c r="C6825" s="42">
        <v>5</v>
      </c>
      <c r="D6825" s="42"/>
      <c r="F6825" s="342" t="s">
        <v>585</v>
      </c>
      <c r="G6825" s="48" t="s">
        <v>307</v>
      </c>
      <c r="H6825" s="96">
        <f>SUM(H6826:H6831)</f>
        <v>0</v>
      </c>
      <c r="I6825" s="97">
        <f t="shared" si="1799"/>
        <v>0</v>
      </c>
      <c r="J6825" s="96">
        <f>SUM(J6826:J6831)</f>
        <v>0</v>
      </c>
      <c r="K6825" s="96">
        <f>SUM(K6826:K6831)</f>
        <v>0</v>
      </c>
      <c r="L6825" s="97">
        <f t="shared" si="1798"/>
        <v>0</v>
      </c>
      <c r="M6825" s="96">
        <f>SUM(M6826:M6831)</f>
        <v>0</v>
      </c>
      <c r="N6825" s="96">
        <f>SUM(N6826:N6831)</f>
        <v>0</v>
      </c>
      <c r="O6825" s="82" t="s">
        <v>146</v>
      </c>
      <c r="P6825" s="35" t="s">
        <v>145</v>
      </c>
      <c r="R6825" s="352">
        <f>L6825-[1]გადასახდელები!L6595</f>
        <v>0</v>
      </c>
    </row>
    <row r="6826" spans="2:18" ht="20.25" hidden="1" customHeight="1">
      <c r="B6826" s="36" t="str">
        <f t="shared" si="1797"/>
        <v>b</v>
      </c>
      <c r="C6826" s="42">
        <v>6</v>
      </c>
      <c r="D6826" s="42"/>
      <c r="F6826" s="343" t="s">
        <v>586</v>
      </c>
      <c r="G6826" s="53" t="s">
        <v>308</v>
      </c>
      <c r="H6826" s="99"/>
      <c r="I6826" s="105">
        <f t="shared" si="1799"/>
        <v>0</v>
      </c>
      <c r="J6826" s="100"/>
      <c r="K6826" s="100"/>
      <c r="L6826" s="105">
        <f t="shared" si="1798"/>
        <v>0</v>
      </c>
      <c r="M6826" s="100"/>
      <c r="N6826" s="100"/>
      <c r="O6826" s="115"/>
      <c r="P6826" s="35" t="s">
        <v>145</v>
      </c>
      <c r="R6826" s="352">
        <f>L6826-[1]გადასახდელები!L6596</f>
        <v>0</v>
      </c>
    </row>
    <row r="6827" spans="2:18" ht="20.25" hidden="1" customHeight="1">
      <c r="B6827" s="36" t="str">
        <f t="shared" si="1797"/>
        <v>b</v>
      </c>
      <c r="C6827" s="42">
        <v>6</v>
      </c>
      <c r="D6827" s="42"/>
      <c r="F6827" s="343" t="s">
        <v>678</v>
      </c>
      <c r="G6827" s="53" t="s">
        <v>309</v>
      </c>
      <c r="H6827" s="99"/>
      <c r="I6827" s="105">
        <f t="shared" si="1799"/>
        <v>0</v>
      </c>
      <c r="J6827" s="100"/>
      <c r="K6827" s="100"/>
      <c r="L6827" s="105">
        <f t="shared" si="1798"/>
        <v>0</v>
      </c>
      <c r="M6827" s="100"/>
      <c r="N6827" s="100"/>
      <c r="O6827" s="115"/>
      <c r="P6827" s="35" t="s">
        <v>145</v>
      </c>
      <c r="R6827" s="352">
        <f>L6827-[1]გადასახდელები!L6597</f>
        <v>0</v>
      </c>
    </row>
    <row r="6828" spans="2:18" ht="20.25" hidden="1" customHeight="1">
      <c r="B6828" s="36" t="str">
        <f t="shared" si="1797"/>
        <v>b</v>
      </c>
      <c r="C6828" s="42">
        <v>6</v>
      </c>
      <c r="D6828" s="42"/>
      <c r="F6828" s="343" t="s">
        <v>679</v>
      </c>
      <c r="G6828" s="53" t="s">
        <v>310</v>
      </c>
      <c r="H6828" s="99"/>
      <c r="I6828" s="105">
        <f t="shared" si="1799"/>
        <v>0</v>
      </c>
      <c r="J6828" s="100"/>
      <c r="K6828" s="100"/>
      <c r="L6828" s="105">
        <f t="shared" si="1798"/>
        <v>0</v>
      </c>
      <c r="M6828" s="100"/>
      <c r="N6828" s="100"/>
      <c r="O6828" s="115"/>
      <c r="P6828" s="35" t="s">
        <v>145</v>
      </c>
      <c r="R6828" s="352">
        <f>L6828-[1]გადასახდელები!L6598</f>
        <v>0</v>
      </c>
    </row>
    <row r="6829" spans="2:18" ht="20.25" hidden="1" customHeight="1">
      <c r="B6829" s="36" t="str">
        <f t="shared" ref="B6829:B6892" si="1800">IF(H6829+I6829+L6829&gt;0,"a","b")</f>
        <v>b</v>
      </c>
      <c r="C6829" s="42">
        <v>6</v>
      </c>
      <c r="D6829" s="42"/>
      <c r="F6829" s="343" t="s">
        <v>680</v>
      </c>
      <c r="G6829" s="53" t="s">
        <v>311</v>
      </c>
      <c r="H6829" s="99"/>
      <c r="I6829" s="105">
        <f t="shared" si="1799"/>
        <v>0</v>
      </c>
      <c r="J6829" s="100"/>
      <c r="K6829" s="100"/>
      <c r="L6829" s="105">
        <f t="shared" si="1798"/>
        <v>0</v>
      </c>
      <c r="M6829" s="100"/>
      <c r="N6829" s="100"/>
      <c r="O6829" s="115"/>
      <c r="P6829" s="35" t="s">
        <v>145</v>
      </c>
      <c r="R6829" s="352">
        <f>L6829-[1]გადასახდელები!L6599</f>
        <v>0</v>
      </c>
    </row>
    <row r="6830" spans="2:18" ht="20.25" hidden="1" customHeight="1">
      <c r="B6830" s="36" t="str">
        <f t="shared" si="1800"/>
        <v>b</v>
      </c>
      <c r="C6830" s="42">
        <v>6</v>
      </c>
      <c r="D6830" s="42"/>
      <c r="F6830" s="343" t="s">
        <v>681</v>
      </c>
      <c r="G6830" s="53" t="s">
        <v>312</v>
      </c>
      <c r="H6830" s="99"/>
      <c r="I6830" s="105">
        <f t="shared" si="1799"/>
        <v>0</v>
      </c>
      <c r="J6830" s="100"/>
      <c r="K6830" s="100"/>
      <c r="L6830" s="105">
        <f t="shared" si="1798"/>
        <v>0</v>
      </c>
      <c r="M6830" s="100"/>
      <c r="N6830" s="100"/>
      <c r="O6830" s="115"/>
      <c r="P6830" s="35" t="s">
        <v>145</v>
      </c>
      <c r="R6830" s="352">
        <f>L6830-[1]გადასახდელები!L6600</f>
        <v>0</v>
      </c>
    </row>
    <row r="6831" spans="2:18" ht="20.25" hidden="1" customHeight="1">
      <c r="B6831" s="36" t="str">
        <f t="shared" si="1800"/>
        <v>b</v>
      </c>
      <c r="C6831" s="42">
        <v>6</v>
      </c>
      <c r="D6831" s="42"/>
      <c r="F6831" s="343" t="s">
        <v>682</v>
      </c>
      <c r="G6831" s="53" t="s">
        <v>313</v>
      </c>
      <c r="H6831" s="99"/>
      <c r="I6831" s="105">
        <f t="shared" si="1799"/>
        <v>0</v>
      </c>
      <c r="J6831" s="100"/>
      <c r="K6831" s="100"/>
      <c r="L6831" s="105">
        <f t="shared" si="1798"/>
        <v>0</v>
      </c>
      <c r="M6831" s="100"/>
      <c r="N6831" s="100"/>
      <c r="O6831" s="115"/>
      <c r="P6831" s="35" t="s">
        <v>145</v>
      </c>
      <c r="R6831" s="352">
        <f>L6831-[1]გადასახდელები!L6601</f>
        <v>0</v>
      </c>
    </row>
    <row r="6832" spans="2:18" ht="20.25" hidden="1" customHeight="1">
      <c r="B6832" s="36" t="str">
        <f t="shared" si="1800"/>
        <v>b</v>
      </c>
      <c r="C6832" s="42">
        <v>5</v>
      </c>
      <c r="D6832" s="42"/>
      <c r="F6832" s="342" t="s">
        <v>587</v>
      </c>
      <c r="G6832" s="48" t="s">
        <v>314</v>
      </c>
      <c r="H6832" s="96">
        <f>SUM(H6833:H6852)</f>
        <v>0</v>
      </c>
      <c r="I6832" s="97">
        <f t="shared" si="1799"/>
        <v>0</v>
      </c>
      <c r="J6832" s="96">
        <f>SUM(J6833:J6852)</f>
        <v>0</v>
      </c>
      <c r="K6832" s="96">
        <f>SUM(K6833:K6852)</f>
        <v>0</v>
      </c>
      <c r="L6832" s="97">
        <f t="shared" ref="L6832:L6896" si="1801">M6832+N6832</f>
        <v>0</v>
      </c>
      <c r="M6832" s="96">
        <f>SUM(M6833:M6852)</f>
        <v>0</v>
      </c>
      <c r="N6832" s="96">
        <f>SUM(N6833:N6852)</f>
        <v>0</v>
      </c>
      <c r="O6832" s="82" t="s">
        <v>146</v>
      </c>
      <c r="P6832" s="35" t="s">
        <v>145</v>
      </c>
      <c r="R6832" s="352">
        <f>L6832-[1]გადასახდელები!L6602</f>
        <v>0</v>
      </c>
    </row>
    <row r="6833" spans="2:18" ht="20.25" hidden="1" customHeight="1">
      <c r="B6833" s="36" t="str">
        <f t="shared" si="1800"/>
        <v>b</v>
      </c>
      <c r="C6833" s="42">
        <v>6</v>
      </c>
      <c r="D6833" s="42"/>
      <c r="F6833" s="343" t="s">
        <v>683</v>
      </c>
      <c r="G6833" s="54" t="s">
        <v>315</v>
      </c>
      <c r="H6833" s="116"/>
      <c r="I6833" s="105">
        <f t="shared" si="1799"/>
        <v>0</v>
      </c>
      <c r="J6833" s="117"/>
      <c r="K6833" s="117"/>
      <c r="L6833" s="105">
        <f t="shared" si="1801"/>
        <v>0</v>
      </c>
      <c r="M6833" s="117"/>
      <c r="N6833" s="117"/>
      <c r="P6833" s="35" t="s">
        <v>145</v>
      </c>
      <c r="R6833" s="352">
        <f>L6833-[1]გადასახდელები!L6603</f>
        <v>0</v>
      </c>
    </row>
    <row r="6834" spans="2:18" ht="20.25" hidden="1" customHeight="1">
      <c r="B6834" s="36" t="str">
        <f t="shared" si="1800"/>
        <v>b</v>
      </c>
      <c r="C6834" s="42">
        <v>6</v>
      </c>
      <c r="D6834" s="42"/>
      <c r="F6834" s="343" t="s">
        <v>684</v>
      </c>
      <c r="G6834" s="54" t="s">
        <v>316</v>
      </c>
      <c r="H6834" s="116"/>
      <c r="I6834" s="105">
        <f t="shared" si="1799"/>
        <v>0</v>
      </c>
      <c r="J6834" s="117"/>
      <c r="K6834" s="117"/>
      <c r="L6834" s="105">
        <f t="shared" si="1801"/>
        <v>0</v>
      </c>
      <c r="M6834" s="117"/>
      <c r="N6834" s="117"/>
      <c r="P6834" s="35" t="s">
        <v>145</v>
      </c>
      <c r="R6834" s="352">
        <f>L6834-[1]გადასახდელები!L6604</f>
        <v>0</v>
      </c>
    </row>
    <row r="6835" spans="2:18" ht="30.75" hidden="1" customHeight="1">
      <c r="B6835" s="36" t="str">
        <f t="shared" si="1800"/>
        <v>b</v>
      </c>
      <c r="C6835" s="42">
        <v>6</v>
      </c>
      <c r="D6835" s="42"/>
      <c r="F6835" s="343" t="s">
        <v>588</v>
      </c>
      <c r="G6835" s="54" t="s">
        <v>317</v>
      </c>
      <c r="H6835" s="116"/>
      <c r="I6835" s="105">
        <f t="shared" si="1799"/>
        <v>0</v>
      </c>
      <c r="J6835" s="117"/>
      <c r="K6835" s="117"/>
      <c r="L6835" s="105">
        <f t="shared" si="1801"/>
        <v>0</v>
      </c>
      <c r="M6835" s="117"/>
      <c r="N6835" s="117"/>
      <c r="P6835" s="35" t="s">
        <v>145</v>
      </c>
      <c r="R6835" s="352">
        <f>L6835-[1]გადასახდელები!L6605</f>
        <v>0</v>
      </c>
    </row>
    <row r="6836" spans="2:18" ht="30.75" hidden="1" customHeight="1">
      <c r="B6836" s="36" t="str">
        <f t="shared" si="1800"/>
        <v>b</v>
      </c>
      <c r="C6836" s="42">
        <v>6</v>
      </c>
      <c r="D6836" s="42"/>
      <c r="F6836" s="343" t="s">
        <v>685</v>
      </c>
      <c r="G6836" s="54" t="s">
        <v>318</v>
      </c>
      <c r="H6836" s="116"/>
      <c r="I6836" s="105">
        <f t="shared" si="1799"/>
        <v>0</v>
      </c>
      <c r="J6836" s="117"/>
      <c r="K6836" s="117"/>
      <c r="L6836" s="105">
        <f t="shared" si="1801"/>
        <v>0</v>
      </c>
      <c r="M6836" s="117"/>
      <c r="N6836" s="117"/>
      <c r="P6836" s="35" t="s">
        <v>145</v>
      </c>
      <c r="R6836" s="352">
        <f>L6836-[1]გადასახდელები!L6606</f>
        <v>0</v>
      </c>
    </row>
    <row r="6837" spans="2:18" ht="20.25" hidden="1" customHeight="1">
      <c r="B6837" s="36" t="str">
        <f t="shared" si="1800"/>
        <v>b</v>
      </c>
      <c r="C6837" s="42">
        <v>6</v>
      </c>
      <c r="D6837" s="42"/>
      <c r="F6837" s="343" t="s">
        <v>589</v>
      </c>
      <c r="G6837" s="54" t="s">
        <v>319</v>
      </c>
      <c r="H6837" s="116"/>
      <c r="I6837" s="105">
        <f t="shared" si="1799"/>
        <v>0</v>
      </c>
      <c r="J6837" s="117"/>
      <c r="K6837" s="117"/>
      <c r="L6837" s="105">
        <f t="shared" si="1801"/>
        <v>0</v>
      </c>
      <c r="M6837" s="117"/>
      <c r="N6837" s="117"/>
      <c r="P6837" s="35" t="s">
        <v>145</v>
      </c>
      <c r="R6837" s="352">
        <f>L6837-[1]გადასახდელები!L6607</f>
        <v>0</v>
      </c>
    </row>
    <row r="6838" spans="2:18" ht="20.25" hidden="1" customHeight="1">
      <c r="B6838" s="36" t="str">
        <f t="shared" si="1800"/>
        <v>b</v>
      </c>
      <c r="C6838" s="42">
        <v>6</v>
      </c>
      <c r="D6838" s="42"/>
      <c r="F6838" s="343" t="s">
        <v>686</v>
      </c>
      <c r="G6838" s="54" t="s">
        <v>320</v>
      </c>
      <c r="H6838" s="116"/>
      <c r="I6838" s="105">
        <f t="shared" si="1799"/>
        <v>0</v>
      </c>
      <c r="J6838" s="117"/>
      <c r="K6838" s="117"/>
      <c r="L6838" s="105">
        <f t="shared" si="1801"/>
        <v>0</v>
      </c>
      <c r="M6838" s="117"/>
      <c r="N6838" s="117"/>
      <c r="P6838" s="35" t="s">
        <v>145</v>
      </c>
      <c r="R6838" s="352">
        <f>L6838-[1]გადასახდელები!L6608</f>
        <v>0</v>
      </c>
    </row>
    <row r="6839" spans="2:18" ht="30.75" hidden="1" customHeight="1">
      <c r="B6839" s="36" t="str">
        <f t="shared" si="1800"/>
        <v>b</v>
      </c>
      <c r="C6839" s="42">
        <v>6</v>
      </c>
      <c r="D6839" s="42"/>
      <c r="F6839" s="343" t="s">
        <v>687</v>
      </c>
      <c r="G6839" s="54" t="s">
        <v>321</v>
      </c>
      <c r="H6839" s="116"/>
      <c r="I6839" s="105">
        <f t="shared" si="1799"/>
        <v>0</v>
      </c>
      <c r="J6839" s="117"/>
      <c r="K6839" s="117"/>
      <c r="L6839" s="105">
        <f t="shared" si="1801"/>
        <v>0</v>
      </c>
      <c r="M6839" s="117"/>
      <c r="N6839" s="117"/>
      <c r="P6839" s="35" t="s">
        <v>145</v>
      </c>
      <c r="R6839" s="352">
        <f>L6839-[1]გადასახდელები!L6609</f>
        <v>0</v>
      </c>
    </row>
    <row r="6840" spans="2:18" ht="20.25" hidden="1" customHeight="1">
      <c r="B6840" s="36" t="str">
        <f t="shared" si="1800"/>
        <v>b</v>
      </c>
      <c r="C6840" s="42">
        <v>6</v>
      </c>
      <c r="D6840" s="42"/>
      <c r="F6840" s="343" t="s">
        <v>590</v>
      </c>
      <c r="G6840" s="54" t="s">
        <v>322</v>
      </c>
      <c r="H6840" s="116"/>
      <c r="I6840" s="105">
        <f t="shared" si="1799"/>
        <v>0</v>
      </c>
      <c r="J6840" s="117"/>
      <c r="K6840" s="117"/>
      <c r="L6840" s="105">
        <f t="shared" si="1801"/>
        <v>0</v>
      </c>
      <c r="M6840" s="117"/>
      <c r="N6840" s="117"/>
      <c r="P6840" s="35" t="s">
        <v>145</v>
      </c>
      <c r="R6840" s="352">
        <f>L6840-[1]გადასახდელები!L6610</f>
        <v>0</v>
      </c>
    </row>
    <row r="6841" spans="2:18" ht="20.25" hidden="1" customHeight="1">
      <c r="B6841" s="36" t="str">
        <f t="shared" si="1800"/>
        <v>b</v>
      </c>
      <c r="C6841" s="42">
        <v>6</v>
      </c>
      <c r="D6841" s="42"/>
      <c r="F6841" s="343" t="s">
        <v>688</v>
      </c>
      <c r="G6841" s="54" t="s">
        <v>323</v>
      </c>
      <c r="H6841" s="116"/>
      <c r="I6841" s="105">
        <f t="shared" si="1799"/>
        <v>0</v>
      </c>
      <c r="J6841" s="117"/>
      <c r="K6841" s="117"/>
      <c r="L6841" s="105">
        <f t="shared" si="1801"/>
        <v>0</v>
      </c>
      <c r="M6841" s="117"/>
      <c r="N6841" s="117"/>
      <c r="P6841" s="35" t="s">
        <v>145</v>
      </c>
      <c r="R6841" s="352">
        <f>L6841-[1]გადასახდელები!L6611</f>
        <v>0</v>
      </c>
    </row>
    <row r="6842" spans="2:18" ht="20.25" hidden="1" customHeight="1">
      <c r="B6842" s="36" t="str">
        <f t="shared" si="1800"/>
        <v>b</v>
      </c>
      <c r="C6842" s="42">
        <v>6</v>
      </c>
      <c r="D6842" s="42"/>
      <c r="F6842" s="343" t="s">
        <v>689</v>
      </c>
      <c r="G6842" s="54" t="s">
        <v>324</v>
      </c>
      <c r="H6842" s="116"/>
      <c r="I6842" s="105">
        <f t="shared" si="1799"/>
        <v>0</v>
      </c>
      <c r="J6842" s="117"/>
      <c r="K6842" s="117"/>
      <c r="L6842" s="105">
        <f t="shared" si="1801"/>
        <v>0</v>
      </c>
      <c r="M6842" s="117"/>
      <c r="N6842" s="117"/>
      <c r="P6842" s="35" t="s">
        <v>145</v>
      </c>
      <c r="R6842" s="352">
        <f>L6842-[1]გადასახდელები!L6612</f>
        <v>0</v>
      </c>
    </row>
    <row r="6843" spans="2:18" ht="20.25" hidden="1" customHeight="1">
      <c r="B6843" s="36" t="str">
        <f t="shared" si="1800"/>
        <v>b</v>
      </c>
      <c r="C6843" s="42">
        <v>6</v>
      </c>
      <c r="D6843" s="42"/>
      <c r="F6843" s="343" t="s">
        <v>690</v>
      </c>
      <c r="G6843" s="54" t="s">
        <v>325</v>
      </c>
      <c r="H6843" s="116"/>
      <c r="I6843" s="105">
        <f t="shared" si="1799"/>
        <v>0</v>
      </c>
      <c r="J6843" s="117"/>
      <c r="K6843" s="117"/>
      <c r="L6843" s="105">
        <f t="shared" si="1801"/>
        <v>0</v>
      </c>
      <c r="M6843" s="117"/>
      <c r="N6843" s="117"/>
      <c r="P6843" s="35" t="s">
        <v>145</v>
      </c>
      <c r="R6843" s="352">
        <f>L6843-[1]გადასახდელები!L6613</f>
        <v>0</v>
      </c>
    </row>
    <row r="6844" spans="2:18" ht="20.25" hidden="1" customHeight="1">
      <c r="B6844" s="36" t="str">
        <f t="shared" si="1800"/>
        <v>b</v>
      </c>
      <c r="C6844" s="42">
        <v>6</v>
      </c>
      <c r="D6844" s="42"/>
      <c r="F6844" s="343" t="s">
        <v>691</v>
      </c>
      <c r="G6844" s="54" t="s">
        <v>326</v>
      </c>
      <c r="H6844" s="116"/>
      <c r="I6844" s="105">
        <f t="shared" si="1799"/>
        <v>0</v>
      </c>
      <c r="J6844" s="117"/>
      <c r="K6844" s="117"/>
      <c r="L6844" s="105">
        <f t="shared" si="1801"/>
        <v>0</v>
      </c>
      <c r="M6844" s="117"/>
      <c r="N6844" s="117"/>
      <c r="P6844" s="35" t="s">
        <v>145</v>
      </c>
      <c r="R6844" s="352">
        <f>L6844-[1]გადასახდელები!L6614</f>
        <v>0</v>
      </c>
    </row>
    <row r="6845" spans="2:18" ht="20.25" hidden="1" customHeight="1">
      <c r="B6845" s="36" t="str">
        <f t="shared" si="1800"/>
        <v>b</v>
      </c>
      <c r="C6845" s="42">
        <v>6</v>
      </c>
      <c r="D6845" s="42"/>
      <c r="F6845" s="343" t="s">
        <v>692</v>
      </c>
      <c r="G6845" s="54" t="s">
        <v>327</v>
      </c>
      <c r="H6845" s="116"/>
      <c r="I6845" s="105">
        <f t="shared" si="1799"/>
        <v>0</v>
      </c>
      <c r="J6845" s="117"/>
      <c r="K6845" s="117"/>
      <c r="L6845" s="105">
        <f t="shared" si="1801"/>
        <v>0</v>
      </c>
      <c r="M6845" s="117"/>
      <c r="N6845" s="117"/>
      <c r="P6845" s="35" t="s">
        <v>145</v>
      </c>
      <c r="R6845" s="352">
        <f>L6845-[1]გადასახდელები!L6615</f>
        <v>0</v>
      </c>
    </row>
    <row r="6846" spans="2:18" ht="20.25" hidden="1" customHeight="1">
      <c r="B6846" s="36" t="str">
        <f t="shared" si="1800"/>
        <v>b</v>
      </c>
      <c r="C6846" s="42">
        <v>6</v>
      </c>
      <c r="D6846" s="42"/>
      <c r="F6846" s="343" t="s">
        <v>693</v>
      </c>
      <c r="G6846" s="54" t="s">
        <v>328</v>
      </c>
      <c r="H6846" s="116"/>
      <c r="I6846" s="105">
        <f t="shared" si="1799"/>
        <v>0</v>
      </c>
      <c r="J6846" s="117"/>
      <c r="K6846" s="117"/>
      <c r="L6846" s="105">
        <f t="shared" si="1801"/>
        <v>0</v>
      </c>
      <c r="M6846" s="117"/>
      <c r="N6846" s="117"/>
      <c r="P6846" s="35" t="s">
        <v>145</v>
      </c>
      <c r="R6846" s="352">
        <f>L6846-[1]გადასახდელები!L6616</f>
        <v>0</v>
      </c>
    </row>
    <row r="6847" spans="2:18" ht="20.25" hidden="1" customHeight="1">
      <c r="B6847" s="36" t="str">
        <f t="shared" si="1800"/>
        <v>b</v>
      </c>
      <c r="C6847" s="42">
        <v>6</v>
      </c>
      <c r="D6847" s="42"/>
      <c r="F6847" s="343" t="s">
        <v>694</v>
      </c>
      <c r="G6847" s="54" t="s">
        <v>329</v>
      </c>
      <c r="H6847" s="116"/>
      <c r="I6847" s="105">
        <f t="shared" si="1799"/>
        <v>0</v>
      </c>
      <c r="J6847" s="117"/>
      <c r="K6847" s="117"/>
      <c r="L6847" s="105">
        <f t="shared" si="1801"/>
        <v>0</v>
      </c>
      <c r="M6847" s="117"/>
      <c r="N6847" s="117"/>
      <c r="P6847" s="35" t="s">
        <v>145</v>
      </c>
      <c r="R6847" s="352">
        <f>L6847-[1]გადასახდელები!L6617</f>
        <v>0</v>
      </c>
    </row>
    <row r="6848" spans="2:18" ht="20.25" hidden="1" customHeight="1">
      <c r="B6848" s="36" t="str">
        <f t="shared" si="1800"/>
        <v>b</v>
      </c>
      <c r="C6848" s="42">
        <v>6</v>
      </c>
      <c r="D6848" s="42"/>
      <c r="F6848" s="343" t="s">
        <v>695</v>
      </c>
      <c r="G6848" s="54" t="s">
        <v>330</v>
      </c>
      <c r="H6848" s="116"/>
      <c r="I6848" s="105">
        <f t="shared" si="1799"/>
        <v>0</v>
      </c>
      <c r="J6848" s="117"/>
      <c r="K6848" s="117"/>
      <c r="L6848" s="105">
        <f t="shared" si="1801"/>
        <v>0</v>
      </c>
      <c r="M6848" s="117"/>
      <c r="N6848" s="117"/>
      <c r="P6848" s="35" t="s">
        <v>145</v>
      </c>
      <c r="R6848" s="352">
        <f>L6848-[1]გადასახდელები!L6618</f>
        <v>0</v>
      </c>
    </row>
    <row r="6849" spans="2:18" ht="20.25" hidden="1" customHeight="1">
      <c r="B6849" s="36" t="str">
        <f t="shared" si="1800"/>
        <v>b</v>
      </c>
      <c r="C6849" s="42">
        <v>6</v>
      </c>
      <c r="D6849" s="42"/>
      <c r="F6849" s="343" t="s">
        <v>696</v>
      </c>
      <c r="G6849" s="54" t="s">
        <v>331</v>
      </c>
      <c r="H6849" s="116"/>
      <c r="I6849" s="105">
        <f t="shared" si="1799"/>
        <v>0</v>
      </c>
      <c r="J6849" s="117"/>
      <c r="K6849" s="117"/>
      <c r="L6849" s="105">
        <f t="shared" si="1801"/>
        <v>0</v>
      </c>
      <c r="M6849" s="117"/>
      <c r="N6849" s="117"/>
      <c r="P6849" s="35" t="s">
        <v>145</v>
      </c>
      <c r="R6849" s="352">
        <f>L6849-[1]გადასახდელები!L6619</f>
        <v>0</v>
      </c>
    </row>
    <row r="6850" spans="2:18" ht="20.25" hidden="1" customHeight="1">
      <c r="B6850" s="36" t="str">
        <f t="shared" si="1800"/>
        <v>b</v>
      </c>
      <c r="C6850" s="42">
        <v>6</v>
      </c>
      <c r="D6850" s="42"/>
      <c r="F6850" s="343" t="s">
        <v>697</v>
      </c>
      <c r="G6850" s="55" t="s">
        <v>332</v>
      </c>
      <c r="H6850" s="116"/>
      <c r="I6850" s="105">
        <f t="shared" si="1799"/>
        <v>0</v>
      </c>
      <c r="J6850" s="117"/>
      <c r="K6850" s="117"/>
      <c r="L6850" s="105">
        <f t="shared" si="1801"/>
        <v>0</v>
      </c>
      <c r="M6850" s="117"/>
      <c r="N6850" s="117"/>
      <c r="P6850" s="35" t="s">
        <v>145</v>
      </c>
      <c r="R6850" s="352">
        <f>L6850-[1]გადასახდელები!L6620</f>
        <v>0</v>
      </c>
    </row>
    <row r="6851" spans="2:18" ht="20.25" hidden="1" customHeight="1">
      <c r="B6851" s="36" t="str">
        <f t="shared" si="1800"/>
        <v>b</v>
      </c>
      <c r="C6851" s="42">
        <v>6</v>
      </c>
      <c r="D6851" s="42"/>
      <c r="F6851" s="343" t="s">
        <v>698</v>
      </c>
      <c r="G6851" s="54" t="s">
        <v>333</v>
      </c>
      <c r="H6851" s="116"/>
      <c r="I6851" s="105">
        <f t="shared" si="1799"/>
        <v>0</v>
      </c>
      <c r="J6851" s="117"/>
      <c r="K6851" s="117"/>
      <c r="L6851" s="105">
        <f t="shared" si="1801"/>
        <v>0</v>
      </c>
      <c r="M6851" s="117"/>
      <c r="N6851" s="117"/>
      <c r="P6851" s="35" t="s">
        <v>145</v>
      </c>
      <c r="R6851" s="352">
        <f>L6851-[1]გადასახდელები!L6621</f>
        <v>0</v>
      </c>
    </row>
    <row r="6852" spans="2:18" ht="30.75" hidden="1" customHeight="1">
      <c r="B6852" s="36" t="str">
        <f t="shared" si="1800"/>
        <v>b</v>
      </c>
      <c r="C6852" s="42">
        <v>6</v>
      </c>
      <c r="D6852" s="42"/>
      <c r="F6852" s="343" t="s">
        <v>591</v>
      </c>
      <c r="G6852" s="54" t="s">
        <v>334</v>
      </c>
      <c r="H6852" s="116"/>
      <c r="I6852" s="105">
        <f t="shared" si="1799"/>
        <v>0</v>
      </c>
      <c r="J6852" s="117"/>
      <c r="K6852" s="117"/>
      <c r="L6852" s="105">
        <f t="shared" si="1801"/>
        <v>0</v>
      </c>
      <c r="M6852" s="117"/>
      <c r="N6852" s="117"/>
      <c r="P6852" s="35" t="s">
        <v>145</v>
      </c>
      <c r="R6852" s="352">
        <f>L6852-[1]გადასახდელები!L6622</f>
        <v>0</v>
      </c>
    </row>
    <row r="6853" spans="2:18" ht="20.25" hidden="1" customHeight="1">
      <c r="B6853" s="36" t="str">
        <f t="shared" si="1800"/>
        <v>b</v>
      </c>
      <c r="C6853" s="42">
        <v>4</v>
      </c>
      <c r="D6853" s="42"/>
      <c r="F6853" s="342" t="s">
        <v>699</v>
      </c>
      <c r="G6853" s="47" t="s">
        <v>335</v>
      </c>
      <c r="H6853" s="93">
        <f>H6854+H6855</f>
        <v>0</v>
      </c>
      <c r="I6853" s="94">
        <f t="shared" si="1799"/>
        <v>0</v>
      </c>
      <c r="J6853" s="93">
        <f>J6854+J6855</f>
        <v>0</v>
      </c>
      <c r="K6853" s="93">
        <f>K6854+K6855</f>
        <v>0</v>
      </c>
      <c r="L6853" s="94">
        <f t="shared" si="1801"/>
        <v>0</v>
      </c>
      <c r="M6853" s="93">
        <f>M6854+M6855</f>
        <v>0</v>
      </c>
      <c r="N6853" s="93">
        <f>N6854+N6855</f>
        <v>0</v>
      </c>
      <c r="O6853" s="82" t="s">
        <v>146</v>
      </c>
      <c r="P6853" s="35" t="s">
        <v>145</v>
      </c>
      <c r="R6853" s="352">
        <f>L6853-[1]გადასახდელები!L6623</f>
        <v>0</v>
      </c>
    </row>
    <row r="6854" spans="2:18" ht="20.25" hidden="1" customHeight="1">
      <c r="B6854" s="36" t="str">
        <f t="shared" si="1800"/>
        <v>b</v>
      </c>
      <c r="C6854" s="42">
        <v>5</v>
      </c>
      <c r="D6854" s="42"/>
      <c r="F6854" s="343" t="s">
        <v>700</v>
      </c>
      <c r="G6854" s="48" t="s">
        <v>336</v>
      </c>
      <c r="H6854" s="101"/>
      <c r="I6854" s="97">
        <f t="shared" si="1799"/>
        <v>0</v>
      </c>
      <c r="J6854" s="102"/>
      <c r="K6854" s="102"/>
      <c r="L6854" s="97">
        <f t="shared" si="1801"/>
        <v>0</v>
      </c>
      <c r="M6854" s="102"/>
      <c r="N6854" s="102"/>
      <c r="O6854" s="115"/>
      <c r="P6854" s="35" t="s">
        <v>145</v>
      </c>
      <c r="R6854" s="352">
        <f>L6854-[1]გადასახდელები!L6624</f>
        <v>0</v>
      </c>
    </row>
    <row r="6855" spans="2:18" ht="20.25" hidden="1" customHeight="1">
      <c r="B6855" s="36" t="str">
        <f t="shared" si="1800"/>
        <v>b</v>
      </c>
      <c r="C6855" s="42">
        <v>5</v>
      </c>
      <c r="D6855" s="42"/>
      <c r="F6855" s="342" t="s">
        <v>701</v>
      </c>
      <c r="G6855" s="48" t="s">
        <v>337</v>
      </c>
      <c r="H6855" s="119">
        <f>H6856+H6857</f>
        <v>0</v>
      </c>
      <c r="I6855" s="105">
        <f t="shared" si="1799"/>
        <v>0</v>
      </c>
      <c r="J6855" s="119">
        <f>J6856+J6857</f>
        <v>0</v>
      </c>
      <c r="K6855" s="119">
        <f>K6856+K6857</f>
        <v>0</v>
      </c>
      <c r="L6855" s="105">
        <f t="shared" si="1801"/>
        <v>0</v>
      </c>
      <c r="M6855" s="119">
        <f>M6856+M6857</f>
        <v>0</v>
      </c>
      <c r="N6855" s="119">
        <f>N6856+N6857</f>
        <v>0</v>
      </c>
      <c r="O6855" s="82" t="s">
        <v>146</v>
      </c>
      <c r="P6855" s="35" t="s">
        <v>145</v>
      </c>
      <c r="R6855" s="352">
        <f>L6855-[1]გადასახდელები!L6625</f>
        <v>0</v>
      </c>
    </row>
    <row r="6856" spans="2:18" ht="20.25" hidden="1" customHeight="1">
      <c r="B6856" s="36" t="str">
        <f t="shared" si="1800"/>
        <v>b</v>
      </c>
      <c r="C6856" s="42">
        <v>6</v>
      </c>
      <c r="D6856" s="42"/>
      <c r="F6856" s="343" t="s">
        <v>702</v>
      </c>
      <c r="G6856" s="54" t="s">
        <v>338</v>
      </c>
      <c r="H6856" s="116"/>
      <c r="I6856" s="105">
        <f t="shared" si="1799"/>
        <v>0</v>
      </c>
      <c r="J6856" s="117"/>
      <c r="K6856" s="117"/>
      <c r="L6856" s="105">
        <f t="shared" si="1801"/>
        <v>0</v>
      </c>
      <c r="M6856" s="117"/>
      <c r="N6856" s="117"/>
      <c r="P6856" s="35" t="s">
        <v>145</v>
      </c>
      <c r="R6856" s="352">
        <f>L6856-[1]გადასახდელები!L6626</f>
        <v>0</v>
      </c>
    </row>
    <row r="6857" spans="2:18" ht="20.25" hidden="1" customHeight="1">
      <c r="B6857" s="36" t="str">
        <f t="shared" si="1800"/>
        <v>b</v>
      </c>
      <c r="C6857" s="42">
        <v>6</v>
      </c>
      <c r="D6857" s="42"/>
      <c r="F6857" s="343" t="s">
        <v>703</v>
      </c>
      <c r="G6857" s="54" t="s">
        <v>339</v>
      </c>
      <c r="H6857" s="116"/>
      <c r="I6857" s="105">
        <f t="shared" si="1799"/>
        <v>0</v>
      </c>
      <c r="J6857" s="117"/>
      <c r="K6857" s="117"/>
      <c r="L6857" s="105">
        <f t="shared" si="1801"/>
        <v>0</v>
      </c>
      <c r="M6857" s="117"/>
      <c r="N6857" s="117"/>
      <c r="P6857" s="35" t="s">
        <v>145</v>
      </c>
      <c r="R6857" s="352">
        <f>L6857-[1]გადასახდელები!L6627</f>
        <v>0</v>
      </c>
    </row>
    <row r="6858" spans="2:18" ht="30.75" hidden="1" customHeight="1">
      <c r="B6858" s="36" t="str">
        <f t="shared" si="1800"/>
        <v>b</v>
      </c>
      <c r="C6858" s="42">
        <v>3</v>
      </c>
      <c r="D6858" s="42"/>
      <c r="F6858" s="342" t="s">
        <v>704</v>
      </c>
      <c r="G6858" s="51" t="s">
        <v>340</v>
      </c>
      <c r="H6858" s="89">
        <f>H6859+H6860</f>
        <v>0</v>
      </c>
      <c r="I6858" s="90">
        <f t="shared" si="1799"/>
        <v>0</v>
      </c>
      <c r="J6858" s="89">
        <f>J6859+J6860</f>
        <v>0</v>
      </c>
      <c r="K6858" s="89">
        <f>K6859+K6860</f>
        <v>0</v>
      </c>
      <c r="L6858" s="90">
        <f t="shared" si="1801"/>
        <v>0</v>
      </c>
      <c r="M6858" s="89">
        <f>M6859+M6860</f>
        <v>0</v>
      </c>
      <c r="N6858" s="89">
        <f>N6859+N6860</f>
        <v>0</v>
      </c>
      <c r="O6858" s="82" t="s">
        <v>146</v>
      </c>
      <c r="P6858" s="35" t="s">
        <v>145</v>
      </c>
      <c r="R6858" s="352">
        <f>L6858-[1]გადასახდელები!L6628</f>
        <v>0</v>
      </c>
    </row>
    <row r="6859" spans="2:18" ht="30.75" hidden="1" customHeight="1">
      <c r="B6859" s="36" t="str">
        <f t="shared" si="1800"/>
        <v>b</v>
      </c>
      <c r="C6859" s="42">
        <v>4</v>
      </c>
      <c r="D6859" s="42"/>
      <c r="F6859" s="343" t="s">
        <v>705</v>
      </c>
      <c r="G6859" s="47" t="s">
        <v>341</v>
      </c>
      <c r="H6859" s="103"/>
      <c r="I6859" s="94">
        <f t="shared" si="1799"/>
        <v>0</v>
      </c>
      <c r="J6859" s="104"/>
      <c r="K6859" s="104"/>
      <c r="L6859" s="94">
        <f t="shared" si="1801"/>
        <v>0</v>
      </c>
      <c r="M6859" s="104"/>
      <c r="N6859" s="104"/>
      <c r="P6859" s="35" t="s">
        <v>145</v>
      </c>
      <c r="R6859" s="352">
        <f>L6859-[1]გადასახდელები!L6629</f>
        <v>0</v>
      </c>
    </row>
    <row r="6860" spans="2:18" ht="30.75" hidden="1" customHeight="1">
      <c r="B6860" s="36" t="str">
        <f t="shared" si="1800"/>
        <v>b</v>
      </c>
      <c r="C6860" s="42">
        <v>4</v>
      </c>
      <c r="D6860" s="42"/>
      <c r="F6860" s="342" t="s">
        <v>706</v>
      </c>
      <c r="G6860" s="47" t="s">
        <v>342</v>
      </c>
      <c r="H6860" s="93">
        <f>H6861+H6862+H6863+H6864</f>
        <v>0</v>
      </c>
      <c r="I6860" s="94">
        <f t="shared" si="1799"/>
        <v>0</v>
      </c>
      <c r="J6860" s="93">
        <f>J6861+J6862+J6863+J6864</f>
        <v>0</v>
      </c>
      <c r="K6860" s="93">
        <f>K6861+K6862+K6863+K6864</f>
        <v>0</v>
      </c>
      <c r="L6860" s="94">
        <f t="shared" si="1801"/>
        <v>0</v>
      </c>
      <c r="M6860" s="93">
        <f>M6861+M6862+M6863+M6864</f>
        <v>0</v>
      </c>
      <c r="N6860" s="93">
        <f>N6861+N6862+N6863+N6864</f>
        <v>0</v>
      </c>
      <c r="O6860" s="82" t="s">
        <v>146</v>
      </c>
      <c r="P6860" s="35" t="s">
        <v>145</v>
      </c>
      <c r="R6860" s="352">
        <f>L6860-[1]გადასახდელები!L6630</f>
        <v>0</v>
      </c>
    </row>
    <row r="6861" spans="2:18" ht="30.75" hidden="1" customHeight="1">
      <c r="B6861" s="36" t="str">
        <f t="shared" si="1800"/>
        <v>b</v>
      </c>
      <c r="C6861" s="42">
        <v>5</v>
      </c>
      <c r="D6861" s="42"/>
      <c r="F6861" s="343" t="s">
        <v>707</v>
      </c>
      <c r="G6861" s="48" t="s">
        <v>343</v>
      </c>
      <c r="H6861" s="101"/>
      <c r="I6861" s="97">
        <f t="shared" si="1799"/>
        <v>0</v>
      </c>
      <c r="J6861" s="102"/>
      <c r="K6861" s="102"/>
      <c r="L6861" s="97">
        <f t="shared" si="1801"/>
        <v>0</v>
      </c>
      <c r="M6861" s="102"/>
      <c r="N6861" s="102"/>
      <c r="P6861" s="35" t="s">
        <v>145</v>
      </c>
      <c r="R6861" s="352">
        <f>L6861-[1]გადასახდელები!L6631</f>
        <v>0</v>
      </c>
    </row>
    <row r="6862" spans="2:18" ht="20.25" hidden="1" customHeight="1">
      <c r="B6862" s="36" t="str">
        <f t="shared" si="1800"/>
        <v>b</v>
      </c>
      <c r="C6862" s="42">
        <v>5</v>
      </c>
      <c r="D6862" s="42"/>
      <c r="F6862" s="343" t="s">
        <v>708</v>
      </c>
      <c r="G6862" s="48" t="s">
        <v>344</v>
      </c>
      <c r="H6862" s="101"/>
      <c r="I6862" s="97">
        <f t="shared" si="1799"/>
        <v>0</v>
      </c>
      <c r="J6862" s="102"/>
      <c r="K6862" s="102"/>
      <c r="L6862" s="97">
        <f t="shared" si="1801"/>
        <v>0</v>
      </c>
      <c r="M6862" s="102"/>
      <c r="N6862" s="102"/>
      <c r="P6862" s="35" t="s">
        <v>145</v>
      </c>
      <c r="R6862" s="352">
        <f>L6862-[1]გადასახდელები!L6632</f>
        <v>0</v>
      </c>
    </row>
    <row r="6863" spans="2:18" ht="20.25" hidden="1" customHeight="1">
      <c r="B6863" s="36" t="str">
        <f t="shared" si="1800"/>
        <v>b</v>
      </c>
      <c r="C6863" s="42">
        <v>5</v>
      </c>
      <c r="D6863" s="42"/>
      <c r="F6863" s="343" t="s">
        <v>709</v>
      </c>
      <c r="G6863" s="48" t="s">
        <v>345</v>
      </c>
      <c r="H6863" s="101"/>
      <c r="I6863" s="97">
        <f t="shared" si="1799"/>
        <v>0</v>
      </c>
      <c r="J6863" s="102"/>
      <c r="K6863" s="102"/>
      <c r="L6863" s="97">
        <f t="shared" si="1801"/>
        <v>0</v>
      </c>
      <c r="M6863" s="102"/>
      <c r="N6863" s="102"/>
      <c r="P6863" s="35" t="s">
        <v>145</v>
      </c>
      <c r="R6863" s="352">
        <f>L6863-[1]გადასახდელები!L6633</f>
        <v>0</v>
      </c>
    </row>
    <row r="6864" spans="2:18" ht="20.25" hidden="1" customHeight="1">
      <c r="B6864" s="36" t="str">
        <f t="shared" si="1800"/>
        <v>b</v>
      </c>
      <c r="C6864" s="42">
        <v>5</v>
      </c>
      <c r="D6864" s="42"/>
      <c r="F6864" s="343" t="s">
        <v>710</v>
      </c>
      <c r="G6864" s="48" t="s">
        <v>214</v>
      </c>
      <c r="H6864" s="101"/>
      <c r="I6864" s="97">
        <f t="shared" si="1799"/>
        <v>0</v>
      </c>
      <c r="J6864" s="102"/>
      <c r="K6864" s="102"/>
      <c r="L6864" s="97">
        <f t="shared" si="1801"/>
        <v>0</v>
      </c>
      <c r="M6864" s="102"/>
      <c r="N6864" s="102"/>
      <c r="P6864" s="35" t="s">
        <v>145</v>
      </c>
      <c r="R6864" s="352">
        <f>L6864-[1]გადასახდელები!L6634</f>
        <v>0</v>
      </c>
    </row>
    <row r="6865" spans="2:18" ht="20.25" hidden="1" customHeight="1">
      <c r="B6865" s="36" t="str">
        <f t="shared" si="1800"/>
        <v>b</v>
      </c>
      <c r="C6865" s="42">
        <v>3</v>
      </c>
      <c r="D6865" s="42"/>
      <c r="F6865" s="343" t="s">
        <v>711</v>
      </c>
      <c r="G6865" s="51" t="s">
        <v>346</v>
      </c>
      <c r="H6865" s="111"/>
      <c r="I6865" s="90">
        <f t="shared" si="1799"/>
        <v>0</v>
      </c>
      <c r="J6865" s="112"/>
      <c r="K6865" s="112"/>
      <c r="L6865" s="90">
        <f t="shared" si="1801"/>
        <v>0</v>
      </c>
      <c r="M6865" s="112"/>
      <c r="N6865" s="112"/>
      <c r="P6865" s="35" t="s">
        <v>145</v>
      </c>
      <c r="R6865" s="352">
        <f>L6865-[1]გადასახდელები!L6635</f>
        <v>0</v>
      </c>
    </row>
    <row r="6866" spans="2:18" ht="20.25" hidden="1" customHeight="1">
      <c r="B6866" s="36" t="str">
        <f t="shared" si="1800"/>
        <v>b</v>
      </c>
      <c r="C6866" s="42">
        <v>3</v>
      </c>
      <c r="D6866" s="42"/>
      <c r="F6866" s="342" t="s">
        <v>712</v>
      </c>
      <c r="G6866" s="51" t="s">
        <v>347</v>
      </c>
      <c r="H6866" s="89">
        <f>H6867+H6868+H6869+H6872</f>
        <v>0</v>
      </c>
      <c r="I6866" s="90">
        <f t="shared" si="1799"/>
        <v>0</v>
      </c>
      <c r="J6866" s="89">
        <f>J6867+J6868+J6869+J6872</f>
        <v>0</v>
      </c>
      <c r="K6866" s="89">
        <f>K6867+K6868+K6869+K6872</f>
        <v>0</v>
      </c>
      <c r="L6866" s="90">
        <f t="shared" si="1801"/>
        <v>0</v>
      </c>
      <c r="M6866" s="89">
        <f>M6867+M6868+M6869+M6872</f>
        <v>0</v>
      </c>
      <c r="N6866" s="89">
        <f>N6867+N6868+N6869+N6872</f>
        <v>0</v>
      </c>
      <c r="O6866" s="82" t="s">
        <v>146</v>
      </c>
      <c r="P6866" s="35" t="s">
        <v>145</v>
      </c>
      <c r="R6866" s="352">
        <f>L6866-[1]გადასახდელები!L6636</f>
        <v>0</v>
      </c>
    </row>
    <row r="6867" spans="2:18" ht="30.75" hidden="1" customHeight="1">
      <c r="B6867" s="36" t="str">
        <f t="shared" si="1800"/>
        <v>b</v>
      </c>
      <c r="C6867" s="42">
        <v>4</v>
      </c>
      <c r="D6867" s="42"/>
      <c r="F6867" s="343" t="s">
        <v>713</v>
      </c>
      <c r="G6867" s="47" t="s">
        <v>348</v>
      </c>
      <c r="H6867" s="103"/>
      <c r="I6867" s="94">
        <f t="shared" si="1799"/>
        <v>0</v>
      </c>
      <c r="J6867" s="104"/>
      <c r="K6867" s="104"/>
      <c r="L6867" s="94">
        <f t="shared" si="1801"/>
        <v>0</v>
      </c>
      <c r="M6867" s="104"/>
      <c r="N6867" s="104"/>
      <c r="O6867" s="115"/>
      <c r="P6867" s="35" t="s">
        <v>145</v>
      </c>
      <c r="R6867" s="352">
        <f>L6867-[1]გადასახდელები!L6637</f>
        <v>0</v>
      </c>
    </row>
    <row r="6868" spans="2:18" ht="20.25" hidden="1" customHeight="1">
      <c r="B6868" s="36" t="str">
        <f t="shared" si="1800"/>
        <v>b</v>
      </c>
      <c r="C6868" s="42">
        <v>4</v>
      </c>
      <c r="D6868" s="42"/>
      <c r="F6868" s="343" t="s">
        <v>714</v>
      </c>
      <c r="G6868" s="47" t="s">
        <v>349</v>
      </c>
      <c r="H6868" s="103"/>
      <c r="I6868" s="94">
        <f t="shared" si="1799"/>
        <v>0</v>
      </c>
      <c r="J6868" s="104"/>
      <c r="K6868" s="104"/>
      <c r="L6868" s="94">
        <f t="shared" si="1801"/>
        <v>0</v>
      </c>
      <c r="M6868" s="104"/>
      <c r="N6868" s="104"/>
      <c r="O6868" s="115"/>
      <c r="P6868" s="35" t="s">
        <v>145</v>
      </c>
      <c r="R6868" s="352">
        <f>L6868-[1]გადასახდელები!L6638</f>
        <v>0</v>
      </c>
    </row>
    <row r="6869" spans="2:18" ht="20.25" hidden="1" customHeight="1">
      <c r="B6869" s="36" t="str">
        <f t="shared" si="1800"/>
        <v>b</v>
      </c>
      <c r="C6869" s="42">
        <v>4</v>
      </c>
      <c r="D6869" s="42"/>
      <c r="F6869" s="342" t="s">
        <v>715</v>
      </c>
      <c r="G6869" s="47" t="s">
        <v>350</v>
      </c>
      <c r="H6869" s="93">
        <f>H6870+H6871</f>
        <v>0</v>
      </c>
      <c r="I6869" s="94">
        <f t="shared" si="1799"/>
        <v>0</v>
      </c>
      <c r="J6869" s="93">
        <f>J6870+J6871</f>
        <v>0</v>
      </c>
      <c r="K6869" s="93">
        <f>K6870+K6871</f>
        <v>0</v>
      </c>
      <c r="L6869" s="94">
        <f t="shared" si="1801"/>
        <v>0</v>
      </c>
      <c r="M6869" s="93">
        <f>M6870+M6871</f>
        <v>0</v>
      </c>
      <c r="N6869" s="93">
        <f>N6870+N6871</f>
        <v>0</v>
      </c>
      <c r="O6869" s="82" t="s">
        <v>146</v>
      </c>
      <c r="P6869" s="35" t="s">
        <v>145</v>
      </c>
      <c r="R6869" s="352">
        <f>L6869-[1]გადასახდელები!L6639</f>
        <v>0</v>
      </c>
    </row>
    <row r="6870" spans="2:18" ht="30.75" hidden="1" customHeight="1">
      <c r="B6870" s="36" t="str">
        <f t="shared" si="1800"/>
        <v>b</v>
      </c>
      <c r="C6870" s="42">
        <v>5</v>
      </c>
      <c r="D6870" s="42"/>
      <c r="F6870" s="343" t="s">
        <v>716</v>
      </c>
      <c r="G6870" s="48" t="s">
        <v>351</v>
      </c>
      <c r="H6870" s="101"/>
      <c r="I6870" s="97">
        <f t="shared" si="1799"/>
        <v>0</v>
      </c>
      <c r="J6870" s="102"/>
      <c r="K6870" s="102"/>
      <c r="L6870" s="97">
        <f t="shared" si="1801"/>
        <v>0</v>
      </c>
      <c r="M6870" s="102"/>
      <c r="N6870" s="102"/>
      <c r="P6870" s="35" t="s">
        <v>145</v>
      </c>
      <c r="R6870" s="352">
        <f>L6870-[1]გადასახდელები!L6640</f>
        <v>0</v>
      </c>
    </row>
    <row r="6871" spans="2:18" ht="20.25" hidden="1" customHeight="1">
      <c r="B6871" s="36" t="str">
        <f t="shared" si="1800"/>
        <v>b</v>
      </c>
      <c r="C6871" s="42">
        <v>5</v>
      </c>
      <c r="D6871" s="42"/>
      <c r="F6871" s="343" t="s">
        <v>717</v>
      </c>
      <c r="G6871" s="48" t="s">
        <v>352</v>
      </c>
      <c r="H6871" s="101"/>
      <c r="I6871" s="97">
        <f t="shared" si="1799"/>
        <v>0</v>
      </c>
      <c r="J6871" s="102"/>
      <c r="K6871" s="102"/>
      <c r="L6871" s="97">
        <f t="shared" si="1801"/>
        <v>0</v>
      </c>
      <c r="M6871" s="102"/>
      <c r="N6871" s="102"/>
      <c r="P6871" s="35" t="s">
        <v>145</v>
      </c>
      <c r="R6871" s="352">
        <f>L6871-[1]გადასახდელები!L6641</f>
        <v>0</v>
      </c>
    </row>
    <row r="6872" spans="2:18" ht="20.25" hidden="1" customHeight="1">
      <c r="B6872" s="36" t="str">
        <f t="shared" si="1800"/>
        <v>b</v>
      </c>
      <c r="C6872" s="42">
        <v>4</v>
      </c>
      <c r="D6872" s="42"/>
      <c r="F6872" s="343" t="s">
        <v>718</v>
      </c>
      <c r="G6872" s="47" t="s">
        <v>353</v>
      </c>
      <c r="H6872" s="103"/>
      <c r="I6872" s="94">
        <f t="shared" si="1799"/>
        <v>0</v>
      </c>
      <c r="J6872" s="104"/>
      <c r="K6872" s="104"/>
      <c r="L6872" s="94">
        <f t="shared" si="1801"/>
        <v>0</v>
      </c>
      <c r="M6872" s="104"/>
      <c r="N6872" s="104"/>
      <c r="P6872" s="35" t="s">
        <v>145</v>
      </c>
      <c r="R6872" s="352">
        <f>L6872-[1]გადასახდელები!L6642</f>
        <v>0</v>
      </c>
    </row>
    <row r="6873" spans="2:18" ht="20.25" hidden="1" customHeight="1">
      <c r="B6873" s="36" t="str">
        <f t="shared" si="1800"/>
        <v>b</v>
      </c>
      <c r="C6873" s="42">
        <v>2</v>
      </c>
      <c r="D6873" s="42"/>
      <c r="F6873" s="30"/>
      <c r="G6873" s="60" t="s">
        <v>354</v>
      </c>
      <c r="H6873" s="86">
        <f>H6874+H6881+H6888</f>
        <v>0</v>
      </c>
      <c r="I6873" s="87">
        <f t="shared" si="1799"/>
        <v>0</v>
      </c>
      <c r="J6873" s="88">
        <f>J6874+J6881+J6888</f>
        <v>0</v>
      </c>
      <c r="K6873" s="88">
        <f>K6874+K6881+K6888</f>
        <v>0</v>
      </c>
      <c r="L6873" s="87">
        <f t="shared" si="1801"/>
        <v>0</v>
      </c>
      <c r="M6873" s="88">
        <f>M6874+M6881+M6888</f>
        <v>0</v>
      </c>
      <c r="N6873" s="88">
        <f>N6874+N6881+N6888</f>
        <v>0</v>
      </c>
      <c r="O6873" s="82" t="s">
        <v>146</v>
      </c>
      <c r="R6873" s="352">
        <f>L6873-[1]გადასახდელები!L6643</f>
        <v>0</v>
      </c>
    </row>
    <row r="6874" spans="2:18" ht="20.25" hidden="1" customHeight="1">
      <c r="B6874" s="36" t="str">
        <f t="shared" si="1800"/>
        <v>b</v>
      </c>
      <c r="C6874" s="42">
        <v>3</v>
      </c>
      <c r="D6874" s="42"/>
      <c r="F6874" s="31"/>
      <c r="G6874" s="51" t="s">
        <v>355</v>
      </c>
      <c r="H6874" s="120">
        <f>SUM(H6875:H6880)</f>
        <v>0</v>
      </c>
      <c r="I6874" s="118">
        <f t="shared" si="1799"/>
        <v>0</v>
      </c>
      <c r="J6874" s="121">
        <f>SUM(J6875:J6880)</f>
        <v>0</v>
      </c>
      <c r="K6874" s="121">
        <f>SUM(K6875:K6880)</f>
        <v>0</v>
      </c>
      <c r="L6874" s="118">
        <f t="shared" si="1801"/>
        <v>0</v>
      </c>
      <c r="M6874" s="121">
        <f>SUM(M6875:M6880)</f>
        <v>0</v>
      </c>
      <c r="N6874" s="121">
        <f>SUM(N6875:N6880)</f>
        <v>0</v>
      </c>
      <c r="O6874" s="82" t="s">
        <v>146</v>
      </c>
      <c r="R6874" s="352">
        <f>L6874-[1]გადასახდელები!L6644</f>
        <v>0</v>
      </c>
    </row>
    <row r="6875" spans="2:18" ht="20.25" hidden="1" customHeight="1">
      <c r="B6875" s="36" t="str">
        <f t="shared" si="1800"/>
        <v>b</v>
      </c>
      <c r="C6875" s="42">
        <v>4</v>
      </c>
      <c r="D6875" s="42"/>
      <c r="F6875" s="31"/>
      <c r="G6875" s="47" t="s">
        <v>356</v>
      </c>
      <c r="H6875" s="103"/>
      <c r="I6875" s="94">
        <f t="shared" si="1799"/>
        <v>0</v>
      </c>
      <c r="J6875" s="104"/>
      <c r="K6875" s="104"/>
      <c r="L6875" s="94">
        <f t="shared" si="1801"/>
        <v>0</v>
      </c>
      <c r="M6875" s="104"/>
      <c r="N6875" s="104"/>
      <c r="R6875" s="352">
        <f>L6875-[1]გადასახდელები!L6645</f>
        <v>0</v>
      </c>
    </row>
    <row r="6876" spans="2:18" ht="20.25" hidden="1" customHeight="1">
      <c r="B6876" s="36" t="str">
        <f t="shared" si="1800"/>
        <v>b</v>
      </c>
      <c r="C6876" s="42">
        <v>4</v>
      </c>
      <c r="D6876" s="42"/>
      <c r="F6876" s="31"/>
      <c r="G6876" s="47" t="s">
        <v>357</v>
      </c>
      <c r="H6876" s="103"/>
      <c r="I6876" s="94">
        <f t="shared" si="1799"/>
        <v>0</v>
      </c>
      <c r="J6876" s="104"/>
      <c r="K6876" s="104"/>
      <c r="L6876" s="94">
        <f t="shared" si="1801"/>
        <v>0</v>
      </c>
      <c r="M6876" s="104"/>
      <c r="N6876" s="104"/>
      <c r="R6876" s="352">
        <f>L6876-[1]გადასახდელები!L6646</f>
        <v>0</v>
      </c>
    </row>
    <row r="6877" spans="2:18" ht="20.25" hidden="1" customHeight="1">
      <c r="B6877" s="36" t="str">
        <f t="shared" si="1800"/>
        <v>b</v>
      </c>
      <c r="C6877" s="42">
        <v>4</v>
      </c>
      <c r="D6877" s="42"/>
      <c r="F6877" s="31"/>
      <c r="G6877" s="47" t="s">
        <v>212</v>
      </c>
      <c r="H6877" s="103"/>
      <c r="I6877" s="94">
        <f t="shared" si="1799"/>
        <v>0</v>
      </c>
      <c r="J6877" s="104"/>
      <c r="K6877" s="104"/>
      <c r="L6877" s="94">
        <f t="shared" si="1801"/>
        <v>0</v>
      </c>
      <c r="M6877" s="104"/>
      <c r="N6877" s="104"/>
      <c r="R6877" s="352">
        <f>L6877-[1]გადასახდელები!L6647</f>
        <v>0</v>
      </c>
    </row>
    <row r="6878" spans="2:18" ht="20.25" hidden="1" customHeight="1">
      <c r="B6878" s="36" t="str">
        <f t="shared" si="1800"/>
        <v>b</v>
      </c>
      <c r="C6878" s="42">
        <v>4</v>
      </c>
      <c r="D6878" s="42"/>
      <c r="F6878" s="31"/>
      <c r="G6878" s="47" t="s">
        <v>358</v>
      </c>
      <c r="H6878" s="103"/>
      <c r="I6878" s="94">
        <f t="shared" si="1799"/>
        <v>0</v>
      </c>
      <c r="J6878" s="104"/>
      <c r="K6878" s="104"/>
      <c r="L6878" s="94">
        <f t="shared" si="1801"/>
        <v>0</v>
      </c>
      <c r="M6878" s="104"/>
      <c r="N6878" s="104"/>
      <c r="R6878" s="352">
        <f>L6878-[1]გადასახდელები!L6648</f>
        <v>0</v>
      </c>
    </row>
    <row r="6879" spans="2:18" ht="20.25" hidden="1" customHeight="1">
      <c r="B6879" s="36" t="str">
        <f t="shared" si="1800"/>
        <v>b</v>
      </c>
      <c r="C6879" s="42">
        <v>4</v>
      </c>
      <c r="D6879" s="42"/>
      <c r="F6879" s="31"/>
      <c r="G6879" s="47" t="s">
        <v>359</v>
      </c>
      <c r="H6879" s="103"/>
      <c r="I6879" s="94">
        <f t="shared" si="1799"/>
        <v>0</v>
      </c>
      <c r="J6879" s="104"/>
      <c r="K6879" s="104"/>
      <c r="L6879" s="94">
        <f t="shared" si="1801"/>
        <v>0</v>
      </c>
      <c r="M6879" s="104"/>
      <c r="N6879" s="104"/>
      <c r="R6879" s="352">
        <f>L6879-[1]გადასახდელები!L6649</f>
        <v>0</v>
      </c>
    </row>
    <row r="6880" spans="2:18" ht="20.25" hidden="1" customHeight="1">
      <c r="B6880" s="36" t="str">
        <f t="shared" si="1800"/>
        <v>b</v>
      </c>
      <c r="C6880" s="42">
        <v>4</v>
      </c>
      <c r="D6880" s="42"/>
      <c r="F6880" s="31"/>
      <c r="G6880" s="47" t="s">
        <v>360</v>
      </c>
      <c r="H6880" s="103"/>
      <c r="I6880" s="94">
        <f t="shared" si="1799"/>
        <v>0</v>
      </c>
      <c r="J6880" s="104"/>
      <c r="K6880" s="104"/>
      <c r="L6880" s="94">
        <f t="shared" si="1801"/>
        <v>0</v>
      </c>
      <c r="M6880" s="104"/>
      <c r="N6880" s="104"/>
      <c r="R6880" s="352">
        <f>L6880-[1]გადასახდელები!L6650</f>
        <v>0</v>
      </c>
    </row>
    <row r="6881" spans="2:18" ht="20.25" hidden="1" customHeight="1">
      <c r="B6881" s="36" t="str">
        <f t="shared" si="1800"/>
        <v>b</v>
      </c>
      <c r="C6881" s="42">
        <v>3</v>
      </c>
      <c r="D6881" s="42"/>
      <c r="F6881" s="31"/>
      <c r="G6881" s="51" t="s">
        <v>211</v>
      </c>
      <c r="H6881" s="120">
        <f>SUM(H6882:H6887)</f>
        <v>0</v>
      </c>
      <c r="I6881" s="118">
        <f t="shared" si="1799"/>
        <v>0</v>
      </c>
      <c r="J6881" s="121">
        <f>SUM(J6882:J6887)</f>
        <v>0</v>
      </c>
      <c r="K6881" s="121">
        <f>SUM(K6882:K6887)</f>
        <v>0</v>
      </c>
      <c r="L6881" s="118">
        <f t="shared" si="1801"/>
        <v>0</v>
      </c>
      <c r="M6881" s="121">
        <f>SUM(M6882:M6887)</f>
        <v>0</v>
      </c>
      <c r="N6881" s="121">
        <f>SUM(N6882:N6887)</f>
        <v>0</v>
      </c>
      <c r="O6881" s="82" t="s">
        <v>146</v>
      </c>
      <c r="R6881" s="352">
        <f>L6881-[1]გადასახდელები!L6651</f>
        <v>0</v>
      </c>
    </row>
    <row r="6882" spans="2:18" ht="20.25" hidden="1" customHeight="1">
      <c r="B6882" s="36" t="str">
        <f t="shared" si="1800"/>
        <v>b</v>
      </c>
      <c r="C6882" s="42">
        <v>4</v>
      </c>
      <c r="D6882" s="42"/>
      <c r="F6882" s="31"/>
      <c r="G6882" s="47" t="s">
        <v>356</v>
      </c>
      <c r="H6882" s="103"/>
      <c r="I6882" s="94">
        <f t="shared" si="1799"/>
        <v>0</v>
      </c>
      <c r="J6882" s="104"/>
      <c r="K6882" s="104"/>
      <c r="L6882" s="94">
        <f t="shared" si="1801"/>
        <v>0</v>
      </c>
      <c r="M6882" s="104"/>
      <c r="N6882" s="104"/>
      <c r="R6882" s="352">
        <f>L6882-[1]გადასახდელები!L6652</f>
        <v>0</v>
      </c>
    </row>
    <row r="6883" spans="2:18" ht="20.25" hidden="1" customHeight="1">
      <c r="B6883" s="36" t="str">
        <f t="shared" si="1800"/>
        <v>b</v>
      </c>
      <c r="C6883" s="42">
        <v>4</v>
      </c>
      <c r="D6883" s="42"/>
      <c r="F6883" s="31"/>
      <c r="G6883" s="47" t="s">
        <v>357</v>
      </c>
      <c r="H6883" s="103"/>
      <c r="I6883" s="94">
        <f t="shared" si="1799"/>
        <v>0</v>
      </c>
      <c r="J6883" s="104"/>
      <c r="K6883" s="104"/>
      <c r="L6883" s="94">
        <f t="shared" si="1801"/>
        <v>0</v>
      </c>
      <c r="M6883" s="104"/>
      <c r="N6883" s="104"/>
      <c r="R6883" s="352">
        <f>L6883-[1]გადასახდელები!L6653</f>
        <v>0</v>
      </c>
    </row>
    <row r="6884" spans="2:18" ht="20.25" hidden="1" customHeight="1">
      <c r="B6884" s="36" t="str">
        <f t="shared" si="1800"/>
        <v>b</v>
      </c>
      <c r="C6884" s="42">
        <v>4</v>
      </c>
      <c r="D6884" s="42"/>
      <c r="F6884" s="31"/>
      <c r="G6884" s="47" t="s">
        <v>212</v>
      </c>
      <c r="H6884" s="103"/>
      <c r="I6884" s="94">
        <f t="shared" si="1799"/>
        <v>0</v>
      </c>
      <c r="J6884" s="104"/>
      <c r="K6884" s="104"/>
      <c r="L6884" s="94">
        <f t="shared" si="1801"/>
        <v>0</v>
      </c>
      <c r="M6884" s="104"/>
      <c r="N6884" s="104"/>
      <c r="R6884" s="352">
        <f>L6884-[1]გადასახდელები!L6654</f>
        <v>0</v>
      </c>
    </row>
    <row r="6885" spans="2:18" ht="20.25" hidden="1" customHeight="1">
      <c r="B6885" s="36" t="str">
        <f t="shared" si="1800"/>
        <v>b</v>
      </c>
      <c r="C6885" s="42">
        <v>4</v>
      </c>
      <c r="D6885" s="42"/>
      <c r="F6885" s="31"/>
      <c r="G6885" s="47" t="s">
        <v>361</v>
      </c>
      <c r="H6885" s="103"/>
      <c r="I6885" s="94">
        <f t="shared" si="1799"/>
        <v>0</v>
      </c>
      <c r="J6885" s="104"/>
      <c r="K6885" s="104"/>
      <c r="L6885" s="94">
        <f t="shared" si="1801"/>
        <v>0</v>
      </c>
      <c r="M6885" s="104"/>
      <c r="N6885" s="104"/>
      <c r="R6885" s="352">
        <f>L6885-[1]გადასახდელები!L6655</f>
        <v>0</v>
      </c>
    </row>
    <row r="6886" spans="2:18" ht="20.25" hidden="1" customHeight="1">
      <c r="B6886" s="36" t="str">
        <f t="shared" si="1800"/>
        <v>b</v>
      </c>
      <c r="C6886" s="42">
        <v>4</v>
      </c>
      <c r="D6886" s="42"/>
      <c r="F6886" s="31"/>
      <c r="G6886" s="47" t="s">
        <v>359</v>
      </c>
      <c r="H6886" s="103"/>
      <c r="I6886" s="94">
        <f t="shared" si="1799"/>
        <v>0</v>
      </c>
      <c r="J6886" s="104"/>
      <c r="K6886" s="104"/>
      <c r="L6886" s="94">
        <f t="shared" si="1801"/>
        <v>0</v>
      </c>
      <c r="M6886" s="104"/>
      <c r="N6886" s="104"/>
      <c r="R6886" s="352">
        <f>L6886-[1]გადასახდელები!L6656</f>
        <v>0</v>
      </c>
    </row>
    <row r="6887" spans="2:18" ht="20.25" hidden="1" customHeight="1">
      <c r="B6887" s="36" t="str">
        <f t="shared" si="1800"/>
        <v>b</v>
      </c>
      <c r="C6887" s="42">
        <v>4</v>
      </c>
      <c r="D6887" s="42"/>
      <c r="F6887" s="31"/>
      <c r="G6887" s="47" t="s">
        <v>360</v>
      </c>
      <c r="H6887" s="103"/>
      <c r="I6887" s="94">
        <f t="shared" si="1799"/>
        <v>0</v>
      </c>
      <c r="J6887" s="104"/>
      <c r="K6887" s="104"/>
      <c r="L6887" s="94">
        <f t="shared" si="1801"/>
        <v>0</v>
      </c>
      <c r="M6887" s="104"/>
      <c r="N6887" s="104"/>
      <c r="R6887" s="352">
        <f>L6887-[1]გადასახდელები!L6657</f>
        <v>0</v>
      </c>
    </row>
    <row r="6888" spans="2:18" ht="20.25" hidden="1" customHeight="1">
      <c r="B6888" s="36" t="str">
        <f t="shared" si="1800"/>
        <v>b</v>
      </c>
      <c r="C6888" s="42">
        <v>3</v>
      </c>
      <c r="D6888" s="42"/>
      <c r="F6888" s="29"/>
      <c r="G6888" s="56" t="s">
        <v>213</v>
      </c>
      <c r="H6888" s="122"/>
      <c r="I6888" s="118">
        <f t="shared" ref="I6888:I6952" si="1802">J6888+K6888</f>
        <v>0</v>
      </c>
      <c r="J6888" s="123"/>
      <c r="K6888" s="123"/>
      <c r="L6888" s="118">
        <f t="shared" si="1801"/>
        <v>0</v>
      </c>
      <c r="M6888" s="123"/>
      <c r="N6888" s="123"/>
      <c r="R6888" s="352">
        <f>L6888-[1]გადასახდელები!L6658</f>
        <v>0</v>
      </c>
    </row>
    <row r="6889" spans="2:18" ht="20.25" hidden="1" customHeight="1">
      <c r="B6889" s="36" t="str">
        <f t="shared" si="1800"/>
        <v>b</v>
      </c>
      <c r="C6889" s="42">
        <v>2</v>
      </c>
      <c r="D6889" s="42"/>
      <c r="F6889" s="28"/>
      <c r="G6889" s="60" t="s">
        <v>362</v>
      </c>
      <c r="H6889" s="86">
        <f>H6890+H6898</f>
        <v>0</v>
      </c>
      <c r="I6889" s="87">
        <f t="shared" si="1802"/>
        <v>0</v>
      </c>
      <c r="J6889" s="88">
        <f>J6890+J6898</f>
        <v>0</v>
      </c>
      <c r="K6889" s="88">
        <f>K6890+K6898</f>
        <v>0</v>
      </c>
      <c r="L6889" s="87">
        <f t="shared" si="1801"/>
        <v>0</v>
      </c>
      <c r="M6889" s="88">
        <f>M6890+M6898</f>
        <v>0</v>
      </c>
      <c r="N6889" s="88">
        <f>N6890+N6898</f>
        <v>0</v>
      </c>
      <c r="O6889" s="82" t="s">
        <v>146</v>
      </c>
      <c r="R6889" s="352">
        <f>L6889-[1]გადასახდელები!L6659</f>
        <v>0</v>
      </c>
    </row>
    <row r="6890" spans="2:18" ht="20.25" hidden="1" customHeight="1">
      <c r="B6890" s="36" t="str">
        <f t="shared" si="1800"/>
        <v>b</v>
      </c>
      <c r="C6890" s="42">
        <v>3</v>
      </c>
      <c r="D6890" s="42"/>
      <c r="F6890" s="29"/>
      <c r="G6890" s="51" t="s">
        <v>355</v>
      </c>
      <c r="H6890" s="120">
        <f>SUM(H6891:H6897)</f>
        <v>0</v>
      </c>
      <c r="I6890" s="118">
        <f t="shared" si="1802"/>
        <v>0</v>
      </c>
      <c r="J6890" s="121">
        <f>SUM(J6891:J6897)</f>
        <v>0</v>
      </c>
      <c r="K6890" s="121">
        <f>SUM(K6891:K6897)</f>
        <v>0</v>
      </c>
      <c r="L6890" s="118">
        <f t="shared" si="1801"/>
        <v>0</v>
      </c>
      <c r="M6890" s="121">
        <f>SUM(M6891:M6897)</f>
        <v>0</v>
      </c>
      <c r="N6890" s="121">
        <f>SUM(N6891:N6897)</f>
        <v>0</v>
      </c>
      <c r="O6890" s="82" t="s">
        <v>146</v>
      </c>
      <c r="R6890" s="352">
        <f>L6890-[1]გადასახდელები!L6660</f>
        <v>0</v>
      </c>
    </row>
    <row r="6891" spans="2:18" ht="20.25" hidden="1" customHeight="1">
      <c r="B6891" s="36" t="str">
        <f t="shared" si="1800"/>
        <v>b</v>
      </c>
      <c r="C6891" s="42">
        <v>4</v>
      </c>
      <c r="D6891" s="42"/>
      <c r="F6891" s="29"/>
      <c r="G6891" s="47" t="s">
        <v>363</v>
      </c>
      <c r="H6891" s="103"/>
      <c r="I6891" s="94">
        <f t="shared" si="1802"/>
        <v>0</v>
      </c>
      <c r="J6891" s="104"/>
      <c r="K6891" s="104"/>
      <c r="L6891" s="94">
        <f t="shared" si="1801"/>
        <v>0</v>
      </c>
      <c r="M6891" s="104"/>
      <c r="N6891" s="104"/>
      <c r="R6891" s="352">
        <f>L6891-[1]გადასახდელები!L6661</f>
        <v>0</v>
      </c>
    </row>
    <row r="6892" spans="2:18" ht="20.25" hidden="1" customHeight="1">
      <c r="B6892" s="36" t="str">
        <f t="shared" si="1800"/>
        <v>b</v>
      </c>
      <c r="C6892" s="42">
        <v>4</v>
      </c>
      <c r="D6892" s="42"/>
      <c r="F6892" s="29"/>
      <c r="G6892" s="47" t="s">
        <v>210</v>
      </c>
      <c r="H6892" s="103"/>
      <c r="I6892" s="94">
        <f t="shared" si="1802"/>
        <v>0</v>
      </c>
      <c r="J6892" s="104"/>
      <c r="K6892" s="104"/>
      <c r="L6892" s="94">
        <f t="shared" si="1801"/>
        <v>0</v>
      </c>
      <c r="M6892" s="104"/>
      <c r="N6892" s="104"/>
      <c r="R6892" s="352">
        <f>L6892-[1]გადასახდელები!L6662</f>
        <v>0</v>
      </c>
    </row>
    <row r="6893" spans="2:18" ht="20.25" hidden="1" customHeight="1">
      <c r="B6893" s="36" t="str">
        <f t="shared" ref="B6893:B6956" si="1803">IF(H6893+I6893+L6893&gt;0,"a","b")</f>
        <v>b</v>
      </c>
      <c r="C6893" s="42">
        <v>4</v>
      </c>
      <c r="D6893" s="42"/>
      <c r="F6893" s="29"/>
      <c r="G6893" s="47" t="s">
        <v>357</v>
      </c>
      <c r="H6893" s="103"/>
      <c r="I6893" s="94">
        <f t="shared" si="1802"/>
        <v>0</v>
      </c>
      <c r="J6893" s="104"/>
      <c r="K6893" s="104"/>
      <c r="L6893" s="94">
        <f t="shared" si="1801"/>
        <v>0</v>
      </c>
      <c r="M6893" s="104"/>
      <c r="N6893" s="104"/>
      <c r="R6893" s="352">
        <f>L6893-[1]გადასახდელები!L6663</f>
        <v>0</v>
      </c>
    </row>
    <row r="6894" spans="2:18" ht="30.75" hidden="1" customHeight="1">
      <c r="B6894" s="36" t="str">
        <f t="shared" si="1803"/>
        <v>b</v>
      </c>
      <c r="C6894" s="42">
        <v>4</v>
      </c>
      <c r="D6894" s="42"/>
      <c r="F6894" s="29"/>
      <c r="G6894" s="47" t="s">
        <v>364</v>
      </c>
      <c r="H6894" s="103"/>
      <c r="I6894" s="94">
        <f t="shared" si="1802"/>
        <v>0</v>
      </c>
      <c r="J6894" s="104"/>
      <c r="K6894" s="104"/>
      <c r="L6894" s="94">
        <f t="shared" si="1801"/>
        <v>0</v>
      </c>
      <c r="M6894" s="104"/>
      <c r="N6894" s="104"/>
      <c r="R6894" s="352">
        <f>L6894-[1]გადასახდელები!L6664</f>
        <v>0</v>
      </c>
    </row>
    <row r="6895" spans="2:18" ht="20.25" hidden="1" customHeight="1">
      <c r="B6895" s="36" t="str">
        <f t="shared" si="1803"/>
        <v>b</v>
      </c>
      <c r="C6895" s="42">
        <v>4</v>
      </c>
      <c r="D6895" s="42"/>
      <c r="F6895" s="29"/>
      <c r="G6895" s="47" t="s">
        <v>358</v>
      </c>
      <c r="H6895" s="103"/>
      <c r="I6895" s="94">
        <f t="shared" si="1802"/>
        <v>0</v>
      </c>
      <c r="J6895" s="104"/>
      <c r="K6895" s="104"/>
      <c r="L6895" s="94">
        <f t="shared" si="1801"/>
        <v>0</v>
      </c>
      <c r="M6895" s="104"/>
      <c r="N6895" s="104"/>
      <c r="R6895" s="352">
        <f>L6895-[1]გადასახდელები!L6665</f>
        <v>0</v>
      </c>
    </row>
    <row r="6896" spans="2:18" ht="20.25" hidden="1" customHeight="1">
      <c r="B6896" s="36" t="str">
        <f t="shared" si="1803"/>
        <v>b</v>
      </c>
      <c r="C6896" s="42">
        <v>4</v>
      </c>
      <c r="D6896" s="42"/>
      <c r="F6896" s="29"/>
      <c r="G6896" s="47" t="s">
        <v>359</v>
      </c>
      <c r="H6896" s="103"/>
      <c r="I6896" s="94">
        <f t="shared" si="1802"/>
        <v>0</v>
      </c>
      <c r="J6896" s="104"/>
      <c r="K6896" s="104"/>
      <c r="L6896" s="94">
        <f t="shared" si="1801"/>
        <v>0</v>
      </c>
      <c r="M6896" s="104"/>
      <c r="N6896" s="104"/>
      <c r="R6896" s="352">
        <f>L6896-[1]გადასახდელები!L6666</f>
        <v>0</v>
      </c>
    </row>
    <row r="6897" spans="2:18" ht="20.25" hidden="1" customHeight="1">
      <c r="B6897" s="36" t="str">
        <f t="shared" si="1803"/>
        <v>b</v>
      </c>
      <c r="C6897" s="42">
        <v>4</v>
      </c>
      <c r="D6897" s="42"/>
      <c r="F6897" s="29"/>
      <c r="G6897" s="47" t="s">
        <v>365</v>
      </c>
      <c r="H6897" s="122"/>
      <c r="I6897" s="94">
        <f t="shared" si="1802"/>
        <v>0</v>
      </c>
      <c r="J6897" s="123"/>
      <c r="K6897" s="123"/>
      <c r="L6897" s="94">
        <f t="shared" ref="L6897:L6960" si="1804">M6897+N6897</f>
        <v>0</v>
      </c>
      <c r="M6897" s="123"/>
      <c r="N6897" s="123"/>
      <c r="R6897" s="352">
        <f>L6897-[1]გადასახდელები!L6667</f>
        <v>0</v>
      </c>
    </row>
    <row r="6898" spans="2:18" ht="20.25" hidden="1" customHeight="1">
      <c r="B6898" s="36" t="str">
        <f t="shared" si="1803"/>
        <v>b</v>
      </c>
      <c r="C6898" s="42">
        <v>3</v>
      </c>
      <c r="D6898" s="42"/>
      <c r="F6898" s="29"/>
      <c r="G6898" s="51" t="s">
        <v>211</v>
      </c>
      <c r="H6898" s="120">
        <f>SUM(H6899:H6905)</f>
        <v>0</v>
      </c>
      <c r="I6898" s="118">
        <f t="shared" si="1802"/>
        <v>0</v>
      </c>
      <c r="J6898" s="121">
        <f>SUM(J6899:J6905)</f>
        <v>0</v>
      </c>
      <c r="K6898" s="121">
        <f>SUM(K6899:K6905)</f>
        <v>0</v>
      </c>
      <c r="L6898" s="118">
        <f t="shared" si="1804"/>
        <v>0</v>
      </c>
      <c r="M6898" s="121">
        <f>SUM(M6899:M6905)</f>
        <v>0</v>
      </c>
      <c r="N6898" s="121">
        <f>SUM(N6899:N6905)</f>
        <v>0</v>
      </c>
      <c r="O6898" s="82" t="s">
        <v>146</v>
      </c>
      <c r="R6898" s="352">
        <f>L6898-[1]გადასახდელები!L6668</f>
        <v>0</v>
      </c>
    </row>
    <row r="6899" spans="2:18" ht="20.25" hidden="1" customHeight="1">
      <c r="B6899" s="36" t="str">
        <f t="shared" si="1803"/>
        <v>b</v>
      </c>
      <c r="C6899" s="42">
        <v>4</v>
      </c>
      <c r="D6899" s="42"/>
      <c r="F6899" s="29"/>
      <c r="G6899" s="47" t="s">
        <v>363</v>
      </c>
      <c r="H6899" s="103"/>
      <c r="I6899" s="94">
        <f t="shared" si="1802"/>
        <v>0</v>
      </c>
      <c r="J6899" s="104"/>
      <c r="K6899" s="104"/>
      <c r="L6899" s="94">
        <f t="shared" si="1804"/>
        <v>0</v>
      </c>
      <c r="M6899" s="104"/>
      <c r="N6899" s="104"/>
      <c r="R6899" s="352">
        <f>L6899-[1]გადასახდელები!L6669</f>
        <v>0</v>
      </c>
    </row>
    <row r="6900" spans="2:18" ht="20.25" hidden="1" customHeight="1">
      <c r="B6900" s="36" t="str">
        <f t="shared" si="1803"/>
        <v>b</v>
      </c>
      <c r="C6900" s="42">
        <v>4</v>
      </c>
      <c r="D6900" s="42"/>
      <c r="F6900" s="29"/>
      <c r="G6900" s="47" t="s">
        <v>210</v>
      </c>
      <c r="H6900" s="103"/>
      <c r="I6900" s="94">
        <f t="shared" si="1802"/>
        <v>0</v>
      </c>
      <c r="J6900" s="104"/>
      <c r="K6900" s="104"/>
      <c r="L6900" s="94">
        <f t="shared" si="1804"/>
        <v>0</v>
      </c>
      <c r="M6900" s="104"/>
      <c r="N6900" s="104"/>
      <c r="R6900" s="352">
        <f>L6900-[1]გადასახდელები!L6670</f>
        <v>0</v>
      </c>
    </row>
    <row r="6901" spans="2:18" ht="20.25" hidden="1" customHeight="1">
      <c r="B6901" s="36" t="str">
        <f t="shared" si="1803"/>
        <v>b</v>
      </c>
      <c r="C6901" s="42">
        <v>4</v>
      </c>
      <c r="D6901" s="42"/>
      <c r="F6901" s="29"/>
      <c r="G6901" s="47" t="s">
        <v>357</v>
      </c>
      <c r="H6901" s="103"/>
      <c r="I6901" s="94">
        <f t="shared" si="1802"/>
        <v>0</v>
      </c>
      <c r="J6901" s="104"/>
      <c r="K6901" s="104"/>
      <c r="L6901" s="94">
        <f t="shared" si="1804"/>
        <v>0</v>
      </c>
      <c r="M6901" s="104"/>
      <c r="N6901" s="104"/>
      <c r="R6901" s="352">
        <f>L6901-[1]გადასახდელები!L6671</f>
        <v>0</v>
      </c>
    </row>
    <row r="6902" spans="2:18" ht="30.75" hidden="1" customHeight="1">
      <c r="B6902" s="36" t="str">
        <f t="shared" si="1803"/>
        <v>b</v>
      </c>
      <c r="C6902" s="42">
        <v>4</v>
      </c>
      <c r="D6902" s="42"/>
      <c r="F6902" s="29"/>
      <c r="G6902" s="47" t="s">
        <v>364</v>
      </c>
      <c r="H6902" s="103"/>
      <c r="I6902" s="94">
        <f t="shared" si="1802"/>
        <v>0</v>
      </c>
      <c r="J6902" s="104"/>
      <c r="K6902" s="104"/>
      <c r="L6902" s="94">
        <f t="shared" si="1804"/>
        <v>0</v>
      </c>
      <c r="M6902" s="104"/>
      <c r="N6902" s="104"/>
      <c r="R6902" s="352">
        <f>L6902-[1]გადასახდელები!L6672</f>
        <v>0</v>
      </c>
    </row>
    <row r="6903" spans="2:18" ht="20.25" hidden="1" customHeight="1">
      <c r="B6903" s="36" t="str">
        <f t="shared" si="1803"/>
        <v>b</v>
      </c>
      <c r="C6903" s="42">
        <v>4</v>
      </c>
      <c r="D6903" s="42"/>
      <c r="F6903" s="29"/>
      <c r="G6903" s="47" t="s">
        <v>366</v>
      </c>
      <c r="H6903" s="103"/>
      <c r="I6903" s="94">
        <f t="shared" si="1802"/>
        <v>0</v>
      </c>
      <c r="J6903" s="104"/>
      <c r="K6903" s="104"/>
      <c r="L6903" s="94">
        <f t="shared" si="1804"/>
        <v>0</v>
      </c>
      <c r="M6903" s="104"/>
      <c r="N6903" s="104"/>
      <c r="R6903" s="352">
        <f>L6903-[1]გადასახდელები!L6673</f>
        <v>0</v>
      </c>
    </row>
    <row r="6904" spans="2:18" ht="20.25" hidden="1" customHeight="1">
      <c r="B6904" s="36" t="str">
        <f t="shared" si="1803"/>
        <v>b</v>
      </c>
      <c r="C6904" s="42">
        <v>4</v>
      </c>
      <c r="D6904" s="42"/>
      <c r="F6904" s="29"/>
      <c r="G6904" s="47" t="s">
        <v>359</v>
      </c>
      <c r="H6904" s="103"/>
      <c r="I6904" s="94">
        <f t="shared" si="1802"/>
        <v>0</v>
      </c>
      <c r="J6904" s="104"/>
      <c r="K6904" s="104"/>
      <c r="L6904" s="94">
        <f t="shared" si="1804"/>
        <v>0</v>
      </c>
      <c r="M6904" s="104"/>
      <c r="N6904" s="104"/>
      <c r="R6904" s="352">
        <f>L6904-[1]გადასახდელები!L6674</f>
        <v>0</v>
      </c>
    </row>
    <row r="6905" spans="2:18" ht="21" hidden="1" customHeight="1" thickBot="1">
      <c r="B6905" s="36" t="str">
        <f t="shared" si="1803"/>
        <v>b</v>
      </c>
      <c r="C6905" s="42">
        <v>4</v>
      </c>
      <c r="D6905" s="42"/>
      <c r="F6905" s="29"/>
      <c r="G6905" s="47" t="s">
        <v>365</v>
      </c>
      <c r="H6905" s="103"/>
      <c r="I6905" s="94">
        <f t="shared" si="1802"/>
        <v>0</v>
      </c>
      <c r="J6905" s="104"/>
      <c r="K6905" s="104"/>
      <c r="L6905" s="94">
        <f t="shared" si="1804"/>
        <v>0</v>
      </c>
      <c r="M6905" s="104"/>
      <c r="N6905" s="104"/>
      <c r="R6905" s="352">
        <f>L6905-[1]გადასახდელები!L6675</f>
        <v>0</v>
      </c>
    </row>
    <row r="6906" spans="2:18" ht="63" hidden="1" customHeight="1" thickBot="1">
      <c r="B6906" s="36" t="str">
        <f t="shared" si="1803"/>
        <v>b</v>
      </c>
      <c r="C6906" s="42">
        <v>1</v>
      </c>
      <c r="D6906" s="42"/>
      <c r="E6906" s="24"/>
      <c r="F6906" s="32" t="s">
        <v>522</v>
      </c>
      <c r="G6906" s="326" t="s">
        <v>523</v>
      </c>
      <c r="H6906" s="79">
        <f>H6908+H7040+H7103+H7119</f>
        <v>0</v>
      </c>
      <c r="I6906" s="80">
        <f t="shared" si="1802"/>
        <v>0</v>
      </c>
      <c r="J6906" s="81">
        <f>J6908+J7040+J7103+J7119</f>
        <v>0</v>
      </c>
      <c r="K6906" s="81">
        <f>K6908+K7040+K7103+K7119</f>
        <v>0</v>
      </c>
      <c r="L6906" s="80">
        <f t="shared" si="1804"/>
        <v>0</v>
      </c>
      <c r="M6906" s="81">
        <f>M6908+M7040+M7103+M7119</f>
        <v>0</v>
      </c>
      <c r="N6906" s="81">
        <f>N6908+N7040+N7103+N7119</f>
        <v>0</v>
      </c>
      <c r="O6906" s="82" t="s">
        <v>146</v>
      </c>
      <c r="P6906" s="43">
        <v>1</v>
      </c>
      <c r="R6906" s="352">
        <f>L6906-[1]გადასახდელები!L6676</f>
        <v>-450</v>
      </c>
    </row>
    <row r="6907" spans="2:18" ht="21" hidden="1" customHeight="1" thickTop="1">
      <c r="B6907" s="36" t="str">
        <f t="shared" si="1803"/>
        <v>b</v>
      </c>
      <c r="C6907" s="42">
        <v>2</v>
      </c>
      <c r="D6907" s="42"/>
      <c r="F6907" s="26"/>
      <c r="G6907" s="46" t="s">
        <v>162</v>
      </c>
      <c r="H6907" s="83"/>
      <c r="I6907" s="84">
        <f t="shared" si="1802"/>
        <v>0</v>
      </c>
      <c r="J6907" s="85"/>
      <c r="K6907" s="85"/>
      <c r="L6907" s="84">
        <f t="shared" si="1804"/>
        <v>0</v>
      </c>
      <c r="M6907" s="85"/>
      <c r="N6907" s="85"/>
      <c r="R6907" s="352">
        <f>L6907-[1]გადასახდელები!L6677</f>
        <v>0</v>
      </c>
    </row>
    <row r="6908" spans="2:18" ht="20.25" hidden="1" customHeight="1">
      <c r="B6908" s="36" t="str">
        <f t="shared" si="1803"/>
        <v>b</v>
      </c>
      <c r="C6908" s="42">
        <v>2</v>
      </c>
      <c r="D6908" s="42"/>
      <c r="E6908" s="24">
        <v>7049</v>
      </c>
      <c r="F6908" s="341" t="s">
        <v>524</v>
      </c>
      <c r="G6908" s="58" t="s">
        <v>163</v>
      </c>
      <c r="H6908" s="86">
        <f>H6909+H6920+H6988+H6996+H6997+H7007+H7017</f>
        <v>0</v>
      </c>
      <c r="I6908" s="87">
        <f t="shared" si="1802"/>
        <v>0</v>
      </c>
      <c r="J6908" s="88">
        <f>J6909+J6920+J6988+J6996+J6997+J7007+J7017+J6987</f>
        <v>0</v>
      </c>
      <c r="K6908" s="88">
        <f>K6909+K6920+K6988+K6996+K6997+K7007+K7017</f>
        <v>0</v>
      </c>
      <c r="L6908" s="87">
        <f t="shared" si="1804"/>
        <v>0</v>
      </c>
      <c r="M6908" s="88">
        <f>M6909+M6920+M6988+M6996+M6997+M7007+M7017+M6987</f>
        <v>0</v>
      </c>
      <c r="N6908" s="88">
        <f>N6909+N6920+N6988+N6996+N6997+N7007+N7017</f>
        <v>0</v>
      </c>
      <c r="O6908" s="82" t="s">
        <v>146</v>
      </c>
      <c r="R6908" s="352">
        <f>L6908-[1]გადასახდელები!L6678</f>
        <v>-450</v>
      </c>
    </row>
    <row r="6909" spans="2:18" ht="20.25" hidden="1" customHeight="1">
      <c r="B6909" s="36" t="str">
        <f t="shared" si="1803"/>
        <v>b</v>
      </c>
      <c r="C6909" s="42">
        <v>31</v>
      </c>
      <c r="D6909" s="42"/>
      <c r="F6909" s="341" t="s">
        <v>525</v>
      </c>
      <c r="G6909" s="57" t="s">
        <v>164</v>
      </c>
      <c r="H6909" s="89">
        <f>H6910+H6919</f>
        <v>0</v>
      </c>
      <c r="I6909" s="90">
        <f t="shared" si="1802"/>
        <v>0</v>
      </c>
      <c r="J6909" s="92">
        <f>J6910+J6919</f>
        <v>0</v>
      </c>
      <c r="K6909" s="92">
        <f>K6910+K6919</f>
        <v>0</v>
      </c>
      <c r="L6909" s="90">
        <f t="shared" si="1804"/>
        <v>0</v>
      </c>
      <c r="M6909" s="92">
        <f>M6910+M6919</f>
        <v>0</v>
      </c>
      <c r="N6909" s="92">
        <f>N6910+N6919</f>
        <v>0</v>
      </c>
      <c r="O6909" s="82" t="s">
        <v>146</v>
      </c>
      <c r="R6909" s="352">
        <f>L6909-[1]გადასახდელები!L6679</f>
        <v>0</v>
      </c>
    </row>
    <row r="6910" spans="2:18" ht="20.25" hidden="1" customHeight="1">
      <c r="B6910" s="36" t="str">
        <f t="shared" si="1803"/>
        <v>b</v>
      </c>
      <c r="C6910" s="42">
        <v>4</v>
      </c>
      <c r="D6910" s="42"/>
      <c r="F6910" s="341" t="s">
        <v>526</v>
      </c>
      <c r="G6910" s="47" t="s">
        <v>165</v>
      </c>
      <c r="H6910" s="93">
        <f>H6911+H6918</f>
        <v>0</v>
      </c>
      <c r="I6910" s="94">
        <f t="shared" si="1802"/>
        <v>0</v>
      </c>
      <c r="J6910" s="95">
        <f>J6911+J6918</f>
        <v>0</v>
      </c>
      <c r="K6910" s="95">
        <f>K6911+K6918</f>
        <v>0</v>
      </c>
      <c r="L6910" s="94">
        <f t="shared" si="1804"/>
        <v>0</v>
      </c>
      <c r="M6910" s="95">
        <f>M6911+M6918</f>
        <v>0</v>
      </c>
      <c r="N6910" s="95">
        <f>N6911+N6918</f>
        <v>0</v>
      </c>
      <c r="O6910" s="82" t="s">
        <v>146</v>
      </c>
      <c r="R6910" s="352">
        <f>L6910-[1]გადასახდელები!L6680</f>
        <v>0</v>
      </c>
    </row>
    <row r="6911" spans="2:18" ht="20.25" hidden="1" customHeight="1">
      <c r="B6911" s="36" t="str">
        <f t="shared" si="1803"/>
        <v>b</v>
      </c>
      <c r="C6911" s="42">
        <v>5</v>
      </c>
      <c r="D6911" s="42"/>
      <c r="F6911" s="342" t="s">
        <v>527</v>
      </c>
      <c r="G6911" s="48" t="s">
        <v>166</v>
      </c>
      <c r="H6911" s="96">
        <f>SUM(H6912:H6917)</f>
        <v>0</v>
      </c>
      <c r="I6911" s="97">
        <f t="shared" si="1802"/>
        <v>0</v>
      </c>
      <c r="J6911" s="98">
        <f>SUM(J6912:J6917)</f>
        <v>0</v>
      </c>
      <c r="K6911" s="98">
        <f>SUM(K6912:K6917)</f>
        <v>0</v>
      </c>
      <c r="L6911" s="97">
        <f t="shared" si="1804"/>
        <v>0</v>
      </c>
      <c r="M6911" s="98">
        <f>SUM(M6912:M6917)</f>
        <v>0</v>
      </c>
      <c r="N6911" s="98">
        <f>SUM(N6912:N6917)</f>
        <v>0</v>
      </c>
      <c r="O6911" s="82" t="s">
        <v>146</v>
      </c>
      <c r="R6911" s="352">
        <f>L6911-[1]გადასახდელები!L6681</f>
        <v>0</v>
      </c>
    </row>
    <row r="6912" spans="2:18" ht="20.25" hidden="1" customHeight="1">
      <c r="B6912" s="36" t="str">
        <f t="shared" si="1803"/>
        <v>b</v>
      </c>
      <c r="C6912" s="42">
        <v>6</v>
      </c>
      <c r="D6912" s="42"/>
      <c r="F6912" s="343" t="s">
        <v>528</v>
      </c>
      <c r="G6912" s="45" t="s">
        <v>167</v>
      </c>
      <c r="H6912" s="99"/>
      <c r="I6912" s="91">
        <f t="shared" si="1802"/>
        <v>0</v>
      </c>
      <c r="J6912" s="100"/>
      <c r="K6912" s="100"/>
      <c r="L6912" s="91">
        <f t="shared" si="1804"/>
        <v>0</v>
      </c>
      <c r="M6912" s="100"/>
      <c r="N6912" s="100"/>
      <c r="R6912" s="352">
        <f>L6912-[1]გადასახდელები!L6682</f>
        <v>0</v>
      </c>
    </row>
    <row r="6913" spans="2:18" ht="20.25" hidden="1" customHeight="1">
      <c r="B6913" s="36" t="str">
        <f t="shared" si="1803"/>
        <v>b</v>
      </c>
      <c r="C6913" s="42">
        <v>6</v>
      </c>
      <c r="D6913" s="42"/>
      <c r="F6913" s="343" t="s">
        <v>592</v>
      </c>
      <c r="G6913" s="45" t="s">
        <v>168</v>
      </c>
      <c r="H6913" s="99"/>
      <c r="I6913" s="91">
        <f t="shared" si="1802"/>
        <v>0</v>
      </c>
      <c r="J6913" s="100"/>
      <c r="K6913" s="100"/>
      <c r="L6913" s="91">
        <f t="shared" si="1804"/>
        <v>0</v>
      </c>
      <c r="M6913" s="100"/>
      <c r="N6913" s="100"/>
      <c r="R6913" s="352">
        <f>L6913-[1]გადასახდელები!L6683</f>
        <v>0</v>
      </c>
    </row>
    <row r="6914" spans="2:18" ht="20.25" hidden="1" customHeight="1">
      <c r="B6914" s="36" t="str">
        <f t="shared" si="1803"/>
        <v>b</v>
      </c>
      <c r="C6914" s="42">
        <v>6</v>
      </c>
      <c r="D6914" s="42"/>
      <c r="F6914" s="343" t="s">
        <v>529</v>
      </c>
      <c r="G6914" s="45" t="s">
        <v>169</v>
      </c>
      <c r="H6914" s="99"/>
      <c r="I6914" s="91">
        <f t="shared" si="1802"/>
        <v>0</v>
      </c>
      <c r="J6914" s="100"/>
      <c r="K6914" s="100"/>
      <c r="L6914" s="91">
        <f t="shared" si="1804"/>
        <v>0</v>
      </c>
      <c r="M6914" s="100"/>
      <c r="N6914" s="100"/>
      <c r="R6914" s="352">
        <f>L6914-[1]გადასახდელები!L6684</f>
        <v>0</v>
      </c>
    </row>
    <row r="6915" spans="2:18" ht="20.25" hidden="1" customHeight="1">
      <c r="B6915" s="36" t="str">
        <f t="shared" si="1803"/>
        <v>b</v>
      </c>
      <c r="C6915" s="42">
        <v>6</v>
      </c>
      <c r="D6915" s="42"/>
      <c r="F6915" s="343" t="s">
        <v>593</v>
      </c>
      <c r="G6915" s="45" t="s">
        <v>170</v>
      </c>
      <c r="H6915" s="99"/>
      <c r="I6915" s="91">
        <f t="shared" si="1802"/>
        <v>0</v>
      </c>
      <c r="J6915" s="100"/>
      <c r="K6915" s="100"/>
      <c r="L6915" s="91">
        <f t="shared" si="1804"/>
        <v>0</v>
      </c>
      <c r="M6915" s="100"/>
      <c r="N6915" s="100"/>
      <c r="R6915" s="352">
        <f>L6915-[1]გადასახდელები!L6685</f>
        <v>0</v>
      </c>
    </row>
    <row r="6916" spans="2:18" ht="20.25" hidden="1" customHeight="1">
      <c r="B6916" s="36" t="str">
        <f t="shared" si="1803"/>
        <v>b</v>
      </c>
      <c r="C6916" s="42">
        <v>6</v>
      </c>
      <c r="D6916" s="42"/>
      <c r="F6916" s="343" t="s">
        <v>594</v>
      </c>
      <c r="G6916" s="45" t="s">
        <v>171</v>
      </c>
      <c r="H6916" s="99"/>
      <c r="I6916" s="91">
        <f t="shared" si="1802"/>
        <v>0</v>
      </c>
      <c r="J6916" s="100"/>
      <c r="K6916" s="100"/>
      <c r="L6916" s="91">
        <f t="shared" si="1804"/>
        <v>0</v>
      </c>
      <c r="M6916" s="100"/>
      <c r="N6916" s="100"/>
      <c r="R6916" s="352">
        <f>L6916-[1]გადასახდელები!L6686</f>
        <v>0</v>
      </c>
    </row>
    <row r="6917" spans="2:18" ht="20.25" hidden="1" customHeight="1">
      <c r="B6917" s="36" t="str">
        <f t="shared" si="1803"/>
        <v>b</v>
      </c>
      <c r="C6917" s="42">
        <v>6</v>
      </c>
      <c r="D6917" s="42"/>
      <c r="F6917" s="343" t="s">
        <v>595</v>
      </c>
      <c r="G6917" s="45" t="s">
        <v>172</v>
      </c>
      <c r="H6917" s="99"/>
      <c r="I6917" s="91">
        <f t="shared" si="1802"/>
        <v>0</v>
      </c>
      <c r="J6917" s="100"/>
      <c r="K6917" s="100"/>
      <c r="L6917" s="91">
        <f t="shared" si="1804"/>
        <v>0</v>
      </c>
      <c r="M6917" s="100"/>
      <c r="N6917" s="100"/>
      <c r="R6917" s="352">
        <f>L6917-[1]გადასახდელები!L6687</f>
        <v>0</v>
      </c>
    </row>
    <row r="6918" spans="2:18" ht="20.25" hidden="1" customHeight="1">
      <c r="B6918" s="36" t="str">
        <f t="shared" si="1803"/>
        <v>b</v>
      </c>
      <c r="C6918" s="42">
        <v>5</v>
      </c>
      <c r="D6918" s="42"/>
      <c r="F6918" s="343" t="s">
        <v>596</v>
      </c>
      <c r="G6918" s="48" t="s">
        <v>173</v>
      </c>
      <c r="H6918" s="101"/>
      <c r="I6918" s="97">
        <f t="shared" si="1802"/>
        <v>0</v>
      </c>
      <c r="J6918" s="102"/>
      <c r="K6918" s="102"/>
      <c r="L6918" s="97">
        <f t="shared" si="1804"/>
        <v>0</v>
      </c>
      <c r="M6918" s="102"/>
      <c r="N6918" s="102"/>
      <c r="R6918" s="352">
        <f>L6918-[1]გადასახდელები!L6688</f>
        <v>0</v>
      </c>
    </row>
    <row r="6919" spans="2:18" ht="20.25" hidden="1" customHeight="1">
      <c r="B6919" s="36" t="str">
        <f t="shared" si="1803"/>
        <v>b</v>
      </c>
      <c r="C6919" s="42">
        <v>4</v>
      </c>
      <c r="D6919" s="42"/>
      <c r="F6919" s="343" t="s">
        <v>597</v>
      </c>
      <c r="G6919" s="47" t="s">
        <v>174</v>
      </c>
      <c r="H6919" s="103"/>
      <c r="I6919" s="94">
        <f t="shared" si="1802"/>
        <v>0</v>
      </c>
      <c r="J6919" s="104"/>
      <c r="K6919" s="104"/>
      <c r="L6919" s="94">
        <f t="shared" si="1804"/>
        <v>0</v>
      </c>
      <c r="M6919" s="104"/>
      <c r="N6919" s="104"/>
      <c r="R6919" s="352">
        <f>L6919-[1]გადასახდელები!L6689</f>
        <v>0</v>
      </c>
    </row>
    <row r="6920" spans="2:18" ht="20.25" hidden="1" customHeight="1">
      <c r="B6920" s="36" t="str">
        <f t="shared" si="1803"/>
        <v>b</v>
      </c>
      <c r="C6920" s="42">
        <v>3</v>
      </c>
      <c r="D6920" s="42"/>
      <c r="F6920" s="342" t="s">
        <v>530</v>
      </c>
      <c r="G6920" s="57" t="s">
        <v>175</v>
      </c>
      <c r="H6920" s="89">
        <f>H6921+H6922+H6925+H6961+H6962+H6963+H6964+H6965+H6972+H6973</f>
        <v>0</v>
      </c>
      <c r="I6920" s="90">
        <f t="shared" si="1802"/>
        <v>0</v>
      </c>
      <c r="J6920" s="92">
        <f>J6921+J6922+J6925+J6961+J6962+J6963+J6964+J6965+J6972+J6973</f>
        <v>0</v>
      </c>
      <c r="K6920" s="92">
        <f>K6921+K6922+K6925+K6961+K6962+K6963+K6964+K6965+K6972+K6973</f>
        <v>0</v>
      </c>
      <c r="L6920" s="90">
        <f t="shared" si="1804"/>
        <v>0</v>
      </c>
      <c r="M6920" s="92">
        <f>M6921+M6922+M6925+M6961+M6962+M6963+M6964+M6965+M6972+M6973</f>
        <v>0</v>
      </c>
      <c r="N6920" s="92">
        <f>N6921+N6922+N6925+N6961+N6962+N6963+N6964+N6965+N6972+N6973</f>
        <v>0</v>
      </c>
      <c r="O6920" s="82" t="s">
        <v>146</v>
      </c>
      <c r="R6920" s="352">
        <f>L6920-[1]გადასახდელები!L6690</f>
        <v>0</v>
      </c>
    </row>
    <row r="6921" spans="2:18" ht="20.25" hidden="1" customHeight="1">
      <c r="B6921" s="36" t="str">
        <f t="shared" si="1803"/>
        <v>b</v>
      </c>
      <c r="C6921" s="42">
        <v>4</v>
      </c>
      <c r="D6921" s="42"/>
      <c r="F6921" s="343" t="s">
        <v>531</v>
      </c>
      <c r="G6921" s="47" t="s">
        <v>176</v>
      </c>
      <c r="H6921" s="103"/>
      <c r="I6921" s="94">
        <f t="shared" si="1802"/>
        <v>0</v>
      </c>
      <c r="J6921" s="104"/>
      <c r="K6921" s="104"/>
      <c r="L6921" s="94">
        <f t="shared" si="1804"/>
        <v>0</v>
      </c>
      <c r="M6921" s="104"/>
      <c r="N6921" s="104"/>
      <c r="R6921" s="352">
        <f>L6921-[1]გადასახდელები!L6691</f>
        <v>0</v>
      </c>
    </row>
    <row r="6922" spans="2:18" ht="20.25" hidden="1" customHeight="1">
      <c r="B6922" s="36" t="str">
        <f t="shared" si="1803"/>
        <v>b</v>
      </c>
      <c r="C6922" s="42">
        <v>4</v>
      </c>
      <c r="D6922" s="42"/>
      <c r="F6922" s="342" t="s">
        <v>532</v>
      </c>
      <c r="G6922" s="47" t="s">
        <v>177</v>
      </c>
      <c r="H6922" s="93">
        <f>SUM(H6923:H6924)</f>
        <v>0</v>
      </c>
      <c r="I6922" s="94">
        <f t="shared" si="1802"/>
        <v>0</v>
      </c>
      <c r="J6922" s="95">
        <f>SUM(J6923:J6924)</f>
        <v>0</v>
      </c>
      <c r="K6922" s="95">
        <f>SUM(K6923:K6924)</f>
        <v>0</v>
      </c>
      <c r="L6922" s="94">
        <f t="shared" si="1804"/>
        <v>0</v>
      </c>
      <c r="M6922" s="95">
        <f>SUM(M6923:M6924)</f>
        <v>0</v>
      </c>
      <c r="N6922" s="95">
        <f>SUM(N6923:N6924)</f>
        <v>0</v>
      </c>
      <c r="O6922" s="82" t="s">
        <v>146</v>
      </c>
      <c r="R6922" s="352">
        <f>L6922-[1]გადასახდელები!L6692</f>
        <v>0</v>
      </c>
    </row>
    <row r="6923" spans="2:18" ht="20.25" hidden="1" customHeight="1">
      <c r="B6923" s="36" t="str">
        <f t="shared" si="1803"/>
        <v>b</v>
      </c>
      <c r="C6923" s="42">
        <v>5</v>
      </c>
      <c r="D6923" s="42"/>
      <c r="F6923" s="343" t="s">
        <v>533</v>
      </c>
      <c r="G6923" s="48" t="s">
        <v>178</v>
      </c>
      <c r="H6923" s="101"/>
      <c r="I6923" s="97">
        <f t="shared" si="1802"/>
        <v>0</v>
      </c>
      <c r="J6923" s="102"/>
      <c r="K6923" s="102"/>
      <c r="L6923" s="97">
        <f t="shared" si="1804"/>
        <v>0</v>
      </c>
      <c r="M6923" s="102"/>
      <c r="N6923" s="102"/>
      <c r="R6923" s="352">
        <f>L6923-[1]გადასახდელები!L6693</f>
        <v>0</v>
      </c>
    </row>
    <row r="6924" spans="2:18" ht="20.25" hidden="1" customHeight="1">
      <c r="B6924" s="36" t="str">
        <f t="shared" si="1803"/>
        <v>b</v>
      </c>
      <c r="C6924" s="42">
        <v>5</v>
      </c>
      <c r="D6924" s="42"/>
      <c r="F6924" s="343" t="s">
        <v>598</v>
      </c>
      <c r="G6924" s="48" t="s">
        <v>179</v>
      </c>
      <c r="H6924" s="101"/>
      <c r="I6924" s="97">
        <f t="shared" si="1802"/>
        <v>0</v>
      </c>
      <c r="J6924" s="102"/>
      <c r="K6924" s="102"/>
      <c r="L6924" s="97">
        <f t="shared" si="1804"/>
        <v>0</v>
      </c>
      <c r="M6924" s="102"/>
      <c r="N6924" s="102"/>
      <c r="R6924" s="352">
        <f>L6924-[1]გადასახდელები!L6694</f>
        <v>0</v>
      </c>
    </row>
    <row r="6925" spans="2:18" ht="20.25" hidden="1" customHeight="1">
      <c r="B6925" s="36" t="str">
        <f t="shared" si="1803"/>
        <v>b</v>
      </c>
      <c r="C6925" s="42">
        <v>4</v>
      </c>
      <c r="D6925" s="42"/>
      <c r="F6925" s="342" t="s">
        <v>534</v>
      </c>
      <c r="G6925" s="47" t="s">
        <v>180</v>
      </c>
      <c r="H6925" s="93">
        <f>H6926+H6927+H6928+H6929+H6941+H6945+H6946+H6947+H6948+H6949+H6950+H6951+H6959+H6960</f>
        <v>0</v>
      </c>
      <c r="I6925" s="94">
        <f t="shared" si="1802"/>
        <v>0</v>
      </c>
      <c r="J6925" s="95">
        <f>J6926+J6927+J6928+J6929+J6941+J6945+J6946+J6947+J6948+J6949+J6950+J6951+J6959+J6960</f>
        <v>0</v>
      </c>
      <c r="K6925" s="95">
        <f>K6926+K6927+K6928+K6929+K6941+K6945+K6946+K6947+K6948+K6949+K6950+K6951+K6959+K6960</f>
        <v>0</v>
      </c>
      <c r="L6925" s="94">
        <f t="shared" si="1804"/>
        <v>0</v>
      </c>
      <c r="M6925" s="95">
        <f>M6926+M6927+M6928+M6929+M6941+M6945+M6946+M6947+M6948+M6949+M6950+M6951+M6959+M6960</f>
        <v>0</v>
      </c>
      <c r="N6925" s="95">
        <f>N6926+N6927+N6928+N6929+N6941+N6945+N6946+N6947+N6948+N6949+N6950+N6951+N6959+N6960</f>
        <v>0</v>
      </c>
      <c r="O6925" s="82" t="s">
        <v>146</v>
      </c>
      <c r="R6925" s="352">
        <f>L6925-[1]გადასახდელები!L6695</f>
        <v>0</v>
      </c>
    </row>
    <row r="6926" spans="2:18" ht="42.75" hidden="1" customHeight="1">
      <c r="B6926" s="36" t="str">
        <f t="shared" si="1803"/>
        <v>b</v>
      </c>
      <c r="C6926" s="42">
        <v>5</v>
      </c>
      <c r="D6926" s="42"/>
      <c r="F6926" s="343" t="s">
        <v>535</v>
      </c>
      <c r="G6926" s="48" t="s">
        <v>229</v>
      </c>
      <c r="H6926" s="101"/>
      <c r="I6926" s="97">
        <f t="shared" si="1802"/>
        <v>0</v>
      </c>
      <c r="J6926" s="102"/>
      <c r="K6926" s="102"/>
      <c r="L6926" s="97">
        <f t="shared" si="1804"/>
        <v>0</v>
      </c>
      <c r="M6926" s="102"/>
      <c r="N6926" s="102"/>
      <c r="R6926" s="352">
        <f>L6926-[1]გადასახდელები!L6696</f>
        <v>0</v>
      </c>
    </row>
    <row r="6927" spans="2:18" ht="30.75" hidden="1" customHeight="1">
      <c r="B6927" s="36" t="str">
        <f t="shared" si="1803"/>
        <v>b</v>
      </c>
      <c r="C6927" s="42">
        <v>5</v>
      </c>
      <c r="D6927" s="42"/>
      <c r="F6927" s="343" t="s">
        <v>599</v>
      </c>
      <c r="G6927" s="49" t="s">
        <v>196</v>
      </c>
      <c r="H6927" s="101"/>
      <c r="I6927" s="97">
        <f t="shared" si="1802"/>
        <v>0</v>
      </c>
      <c r="J6927" s="102"/>
      <c r="K6927" s="102"/>
      <c r="L6927" s="97">
        <f t="shared" si="1804"/>
        <v>0</v>
      </c>
      <c r="M6927" s="102"/>
      <c r="N6927" s="102"/>
      <c r="R6927" s="352">
        <f>L6927-[1]გადასახდელები!L6697</f>
        <v>0</v>
      </c>
    </row>
    <row r="6928" spans="2:18" ht="60.75" hidden="1" customHeight="1">
      <c r="B6928" s="36" t="str">
        <f t="shared" si="1803"/>
        <v>b</v>
      </c>
      <c r="C6928" s="42">
        <v>5</v>
      </c>
      <c r="D6928" s="42"/>
      <c r="F6928" s="343" t="s">
        <v>536</v>
      </c>
      <c r="G6928" s="49" t="s">
        <v>230</v>
      </c>
      <c r="H6928" s="101"/>
      <c r="I6928" s="97">
        <f t="shared" si="1802"/>
        <v>0</v>
      </c>
      <c r="J6928" s="102"/>
      <c r="K6928" s="102"/>
      <c r="L6928" s="97">
        <f t="shared" si="1804"/>
        <v>0</v>
      </c>
      <c r="M6928" s="102"/>
      <c r="N6928" s="102"/>
      <c r="R6928" s="352">
        <f>L6928-[1]გადასახდელები!L6698</f>
        <v>0</v>
      </c>
    </row>
    <row r="6929" spans="2:18" ht="30.75" hidden="1" customHeight="1">
      <c r="B6929" s="36" t="str">
        <f t="shared" si="1803"/>
        <v>b</v>
      </c>
      <c r="C6929" s="42">
        <v>5</v>
      </c>
      <c r="D6929" s="42"/>
      <c r="F6929" s="342" t="s">
        <v>537</v>
      </c>
      <c r="G6929" s="48" t="s">
        <v>195</v>
      </c>
      <c r="H6929" s="96">
        <f>SUM(H6930:H6940)</f>
        <v>0</v>
      </c>
      <c r="I6929" s="97">
        <f t="shared" si="1802"/>
        <v>0</v>
      </c>
      <c r="J6929" s="98">
        <f>SUM(J6930:J6940)</f>
        <v>0</v>
      </c>
      <c r="K6929" s="98">
        <f>SUM(K6930:K6940)</f>
        <v>0</v>
      </c>
      <c r="L6929" s="97">
        <f t="shared" si="1804"/>
        <v>0</v>
      </c>
      <c r="M6929" s="98">
        <f>SUM(M6930:M6940)</f>
        <v>0</v>
      </c>
      <c r="N6929" s="98">
        <f>SUM(N6930:N6940)</f>
        <v>0</v>
      </c>
      <c r="O6929" s="82" t="s">
        <v>146</v>
      </c>
      <c r="R6929" s="352">
        <f>L6929-[1]გადასახდელები!L6699</f>
        <v>0</v>
      </c>
    </row>
    <row r="6930" spans="2:18" ht="20.25" hidden="1" customHeight="1">
      <c r="B6930" s="36" t="str">
        <f t="shared" si="1803"/>
        <v>b</v>
      </c>
      <c r="C6930" s="42">
        <v>6</v>
      </c>
      <c r="D6930" s="42"/>
      <c r="F6930" s="343" t="s">
        <v>600</v>
      </c>
      <c r="G6930" s="45" t="s">
        <v>181</v>
      </c>
      <c r="H6930" s="106"/>
      <c r="I6930" s="105">
        <f t="shared" si="1802"/>
        <v>0</v>
      </c>
      <c r="J6930" s="107"/>
      <c r="K6930" s="107"/>
      <c r="L6930" s="105">
        <f t="shared" si="1804"/>
        <v>0</v>
      </c>
      <c r="M6930" s="107"/>
      <c r="N6930" s="107"/>
      <c r="R6930" s="352">
        <f>L6930-[1]გადასახდელები!L6700</f>
        <v>0</v>
      </c>
    </row>
    <row r="6931" spans="2:18" ht="20.25" hidden="1" customHeight="1">
      <c r="B6931" s="36" t="str">
        <f t="shared" si="1803"/>
        <v>b</v>
      </c>
      <c r="C6931" s="42">
        <v>6</v>
      </c>
      <c r="D6931" s="42"/>
      <c r="F6931" s="343" t="s">
        <v>601</v>
      </c>
      <c r="G6931" s="45" t="s">
        <v>182</v>
      </c>
      <c r="H6931" s="106"/>
      <c r="I6931" s="105">
        <f t="shared" si="1802"/>
        <v>0</v>
      </c>
      <c r="J6931" s="107"/>
      <c r="K6931" s="107"/>
      <c r="L6931" s="105">
        <f t="shared" si="1804"/>
        <v>0</v>
      </c>
      <c r="M6931" s="107"/>
      <c r="N6931" s="107"/>
      <c r="R6931" s="352">
        <f>L6931-[1]გადასახდელები!L6701</f>
        <v>0</v>
      </c>
    </row>
    <row r="6932" spans="2:18" ht="20.25" hidden="1" customHeight="1">
      <c r="B6932" s="36" t="str">
        <f t="shared" si="1803"/>
        <v>b</v>
      </c>
      <c r="C6932" s="42">
        <v>6</v>
      </c>
      <c r="D6932" s="42"/>
      <c r="F6932" s="343" t="s">
        <v>602</v>
      </c>
      <c r="G6932" s="45" t="s">
        <v>183</v>
      </c>
      <c r="H6932" s="106"/>
      <c r="I6932" s="105">
        <f t="shared" si="1802"/>
        <v>0</v>
      </c>
      <c r="J6932" s="107"/>
      <c r="K6932" s="107"/>
      <c r="L6932" s="105">
        <f t="shared" si="1804"/>
        <v>0</v>
      </c>
      <c r="M6932" s="107"/>
      <c r="N6932" s="107"/>
      <c r="R6932" s="352">
        <f>L6932-[1]გადასახდელები!L6702</f>
        <v>0</v>
      </c>
    </row>
    <row r="6933" spans="2:18" ht="20.25" hidden="1" customHeight="1">
      <c r="B6933" s="36" t="str">
        <f t="shared" si="1803"/>
        <v>b</v>
      </c>
      <c r="C6933" s="42">
        <v>6</v>
      </c>
      <c r="D6933" s="42"/>
      <c r="F6933" s="343" t="s">
        <v>603</v>
      </c>
      <c r="G6933" s="45" t="s">
        <v>184</v>
      </c>
      <c r="H6933" s="106"/>
      <c r="I6933" s="105">
        <f t="shared" si="1802"/>
        <v>0</v>
      </c>
      <c r="J6933" s="107"/>
      <c r="K6933" s="107"/>
      <c r="L6933" s="105">
        <f t="shared" si="1804"/>
        <v>0</v>
      </c>
      <c r="M6933" s="107"/>
      <c r="N6933" s="107"/>
      <c r="R6933" s="352">
        <f>L6933-[1]გადასახდელები!L6703</f>
        <v>0</v>
      </c>
    </row>
    <row r="6934" spans="2:18" ht="20.25" hidden="1" customHeight="1">
      <c r="B6934" s="36" t="str">
        <f t="shared" si="1803"/>
        <v>b</v>
      </c>
      <c r="C6934" s="42">
        <v>6</v>
      </c>
      <c r="D6934" s="42"/>
      <c r="F6934" s="343" t="s">
        <v>538</v>
      </c>
      <c r="G6934" s="45" t="s">
        <v>185</v>
      </c>
      <c r="H6934" s="106"/>
      <c r="I6934" s="105">
        <f t="shared" si="1802"/>
        <v>0</v>
      </c>
      <c r="J6934" s="107"/>
      <c r="K6934" s="107"/>
      <c r="L6934" s="105">
        <f t="shared" si="1804"/>
        <v>0</v>
      </c>
      <c r="M6934" s="107"/>
      <c r="N6934" s="107"/>
      <c r="R6934" s="352">
        <f>L6934-[1]გადასახდელები!L6704</f>
        <v>0</v>
      </c>
    </row>
    <row r="6935" spans="2:18" ht="20.25" hidden="1" customHeight="1">
      <c r="B6935" s="36" t="str">
        <f t="shared" si="1803"/>
        <v>b</v>
      </c>
      <c r="C6935" s="42">
        <v>6</v>
      </c>
      <c r="D6935" s="42"/>
      <c r="F6935" s="343" t="s">
        <v>604</v>
      </c>
      <c r="G6935" s="45" t="s">
        <v>186</v>
      </c>
      <c r="H6935" s="106"/>
      <c r="I6935" s="105">
        <f t="shared" si="1802"/>
        <v>0</v>
      </c>
      <c r="J6935" s="107"/>
      <c r="K6935" s="107"/>
      <c r="L6935" s="105">
        <f t="shared" si="1804"/>
        <v>0</v>
      </c>
      <c r="M6935" s="107"/>
      <c r="N6935" s="107"/>
      <c r="R6935" s="352">
        <f>L6935-[1]გადასახდელები!L6705</f>
        <v>0</v>
      </c>
    </row>
    <row r="6936" spans="2:18" ht="20.25" hidden="1" customHeight="1">
      <c r="B6936" s="36" t="str">
        <f t="shared" si="1803"/>
        <v>b</v>
      </c>
      <c r="C6936" s="42">
        <v>6</v>
      </c>
      <c r="D6936" s="42"/>
      <c r="F6936" s="343" t="s">
        <v>605</v>
      </c>
      <c r="G6936" s="45" t="s">
        <v>187</v>
      </c>
      <c r="H6936" s="106"/>
      <c r="I6936" s="105">
        <f t="shared" si="1802"/>
        <v>0</v>
      </c>
      <c r="J6936" s="107"/>
      <c r="K6936" s="107"/>
      <c r="L6936" s="105">
        <f t="shared" si="1804"/>
        <v>0</v>
      </c>
      <c r="M6936" s="107"/>
      <c r="N6936" s="107"/>
      <c r="R6936" s="352">
        <f>L6936-[1]გადასახდელები!L6706</f>
        <v>0</v>
      </c>
    </row>
    <row r="6937" spans="2:18" ht="20.25" hidden="1" customHeight="1">
      <c r="B6937" s="36" t="str">
        <f t="shared" si="1803"/>
        <v>b</v>
      </c>
      <c r="C6937" s="42">
        <v>6</v>
      </c>
      <c r="D6937" s="42"/>
      <c r="F6937" s="343" t="s">
        <v>606</v>
      </c>
      <c r="G6937" s="45" t="s">
        <v>188</v>
      </c>
      <c r="H6937" s="106"/>
      <c r="I6937" s="105">
        <f t="shared" si="1802"/>
        <v>0</v>
      </c>
      <c r="J6937" s="107"/>
      <c r="K6937" s="107"/>
      <c r="L6937" s="105">
        <f t="shared" si="1804"/>
        <v>0</v>
      </c>
      <c r="M6937" s="107"/>
      <c r="N6937" s="107"/>
      <c r="R6937" s="352">
        <f>L6937-[1]გადასახდელები!L6707</f>
        <v>0</v>
      </c>
    </row>
    <row r="6938" spans="2:18" ht="20.25" hidden="1" customHeight="1">
      <c r="B6938" s="36" t="str">
        <f t="shared" si="1803"/>
        <v>b</v>
      </c>
      <c r="C6938" s="42">
        <v>6</v>
      </c>
      <c r="D6938" s="42"/>
      <c r="F6938" s="343" t="s">
        <v>607</v>
      </c>
      <c r="G6938" s="45" t="s">
        <v>189</v>
      </c>
      <c r="H6938" s="106"/>
      <c r="I6938" s="105">
        <f t="shared" si="1802"/>
        <v>0</v>
      </c>
      <c r="J6938" s="107"/>
      <c r="K6938" s="107"/>
      <c r="L6938" s="105">
        <f t="shared" si="1804"/>
        <v>0</v>
      </c>
      <c r="M6938" s="107"/>
      <c r="N6938" s="107"/>
      <c r="R6938" s="352">
        <f>L6938-[1]გადასახდელები!L6708</f>
        <v>0</v>
      </c>
    </row>
    <row r="6939" spans="2:18" ht="20.25" hidden="1" customHeight="1">
      <c r="B6939" s="36" t="str">
        <f t="shared" si="1803"/>
        <v>b</v>
      </c>
      <c r="C6939" s="42">
        <v>6</v>
      </c>
      <c r="D6939" s="42"/>
      <c r="F6939" s="343" t="s">
        <v>608</v>
      </c>
      <c r="G6939" s="45" t="s">
        <v>190</v>
      </c>
      <c r="H6939" s="106"/>
      <c r="I6939" s="105">
        <f t="shared" si="1802"/>
        <v>0</v>
      </c>
      <c r="J6939" s="107"/>
      <c r="K6939" s="107"/>
      <c r="L6939" s="105">
        <f t="shared" si="1804"/>
        <v>0</v>
      </c>
      <c r="M6939" s="107"/>
      <c r="N6939" s="107"/>
      <c r="R6939" s="352">
        <f>L6939-[1]გადასახდელები!L6709</f>
        <v>0</v>
      </c>
    </row>
    <row r="6940" spans="2:18" ht="30.75" hidden="1" customHeight="1">
      <c r="B6940" s="36" t="str">
        <f t="shared" si="1803"/>
        <v>b</v>
      </c>
      <c r="C6940" s="42">
        <v>6</v>
      </c>
      <c r="D6940" s="42"/>
      <c r="F6940" s="343" t="s">
        <v>539</v>
      </c>
      <c r="G6940" s="45" t="s">
        <v>231</v>
      </c>
      <c r="H6940" s="106"/>
      <c r="I6940" s="105">
        <f t="shared" si="1802"/>
        <v>0</v>
      </c>
      <c r="J6940" s="107"/>
      <c r="K6940" s="107"/>
      <c r="L6940" s="105">
        <f t="shared" si="1804"/>
        <v>0</v>
      </c>
      <c r="M6940" s="107"/>
      <c r="N6940" s="107"/>
      <c r="R6940" s="352">
        <f>L6940-[1]გადასახდელები!L6710</f>
        <v>0</v>
      </c>
    </row>
    <row r="6941" spans="2:18" ht="20.25" hidden="1" customHeight="1">
      <c r="B6941" s="36" t="str">
        <f t="shared" si="1803"/>
        <v>b</v>
      </c>
      <c r="C6941" s="42">
        <v>5</v>
      </c>
      <c r="D6941" s="42"/>
      <c r="F6941" s="342" t="s">
        <v>609</v>
      </c>
      <c r="G6941" s="48" t="s">
        <v>197</v>
      </c>
      <c r="H6941" s="96">
        <f>SUM(H6942:H6944)</f>
        <v>0</v>
      </c>
      <c r="I6941" s="97">
        <f t="shared" si="1802"/>
        <v>0</v>
      </c>
      <c r="J6941" s="98">
        <f>SUM(J6942:J6944)</f>
        <v>0</v>
      </c>
      <c r="K6941" s="98">
        <f>SUM(K6942:K6944)</f>
        <v>0</v>
      </c>
      <c r="L6941" s="97">
        <f t="shared" si="1804"/>
        <v>0</v>
      </c>
      <c r="M6941" s="98">
        <f>SUM(M6942:M6944)</f>
        <v>0</v>
      </c>
      <c r="N6941" s="98">
        <f>SUM(N6942:N6944)</f>
        <v>0</v>
      </c>
      <c r="O6941" s="82" t="s">
        <v>146</v>
      </c>
      <c r="R6941" s="352">
        <f>L6941-[1]გადასახდელები!L6711</f>
        <v>0</v>
      </c>
    </row>
    <row r="6942" spans="2:18" ht="20.25" hidden="1" customHeight="1">
      <c r="B6942" s="36" t="str">
        <f t="shared" si="1803"/>
        <v>b</v>
      </c>
      <c r="C6942" s="42">
        <v>6</v>
      </c>
      <c r="D6942" s="42"/>
      <c r="F6942" s="343" t="s">
        <v>610</v>
      </c>
      <c r="G6942" s="45" t="s">
        <v>191</v>
      </c>
      <c r="H6942" s="106"/>
      <c r="I6942" s="105">
        <f t="shared" si="1802"/>
        <v>0</v>
      </c>
      <c r="J6942" s="107"/>
      <c r="K6942" s="107"/>
      <c r="L6942" s="105">
        <f t="shared" si="1804"/>
        <v>0</v>
      </c>
      <c r="M6942" s="107"/>
      <c r="N6942" s="107"/>
      <c r="R6942" s="352">
        <f>L6942-[1]გადასახდელები!L6712</f>
        <v>0</v>
      </c>
    </row>
    <row r="6943" spans="2:18" ht="20.25" hidden="1" customHeight="1">
      <c r="B6943" s="36" t="str">
        <f t="shared" si="1803"/>
        <v>b</v>
      </c>
      <c r="C6943" s="42">
        <v>6</v>
      </c>
      <c r="D6943" s="42"/>
      <c r="F6943" s="343" t="s">
        <v>611</v>
      </c>
      <c r="G6943" s="45" t="s">
        <v>192</v>
      </c>
      <c r="H6943" s="106"/>
      <c r="I6943" s="105">
        <f t="shared" si="1802"/>
        <v>0</v>
      </c>
      <c r="J6943" s="107"/>
      <c r="K6943" s="107"/>
      <c r="L6943" s="105">
        <f t="shared" si="1804"/>
        <v>0</v>
      </c>
      <c r="M6943" s="107"/>
      <c r="N6943" s="107"/>
      <c r="R6943" s="352">
        <f>L6943-[1]გადასახდელები!L6713</f>
        <v>0</v>
      </c>
    </row>
    <row r="6944" spans="2:18" ht="30.75" hidden="1" customHeight="1">
      <c r="B6944" s="36" t="str">
        <f t="shared" si="1803"/>
        <v>b</v>
      </c>
      <c r="C6944" s="42">
        <v>6</v>
      </c>
      <c r="D6944" s="42"/>
      <c r="F6944" s="343" t="s">
        <v>612</v>
      </c>
      <c r="G6944" s="45" t="s">
        <v>232</v>
      </c>
      <c r="H6944" s="106"/>
      <c r="I6944" s="105">
        <f t="shared" si="1802"/>
        <v>0</v>
      </c>
      <c r="J6944" s="107"/>
      <c r="K6944" s="107"/>
      <c r="L6944" s="105">
        <f t="shared" si="1804"/>
        <v>0</v>
      </c>
      <c r="M6944" s="107"/>
      <c r="N6944" s="107"/>
      <c r="R6944" s="352">
        <f>L6944-[1]გადასახდელები!L6714</f>
        <v>0</v>
      </c>
    </row>
    <row r="6945" spans="2:18" ht="30.75" hidden="1" customHeight="1">
      <c r="B6945" s="36" t="str">
        <f t="shared" si="1803"/>
        <v>b</v>
      </c>
      <c r="C6945" s="42">
        <v>5</v>
      </c>
      <c r="D6945" s="42"/>
      <c r="F6945" s="343" t="s">
        <v>613</v>
      </c>
      <c r="G6945" s="48" t="s">
        <v>233</v>
      </c>
      <c r="H6945" s="101"/>
      <c r="I6945" s="97">
        <f t="shared" si="1802"/>
        <v>0</v>
      </c>
      <c r="J6945" s="102"/>
      <c r="K6945" s="102"/>
      <c r="L6945" s="97">
        <f t="shared" si="1804"/>
        <v>0</v>
      </c>
      <c r="M6945" s="102"/>
      <c r="N6945" s="102"/>
      <c r="R6945" s="352">
        <f>L6945-[1]გადასახდელები!L6715</f>
        <v>0</v>
      </c>
    </row>
    <row r="6946" spans="2:18" ht="34.5" hidden="1" customHeight="1">
      <c r="B6946" s="36" t="str">
        <f t="shared" si="1803"/>
        <v>b</v>
      </c>
      <c r="C6946" s="42">
        <v>5</v>
      </c>
      <c r="D6946" s="42"/>
      <c r="F6946" s="343" t="s">
        <v>614</v>
      </c>
      <c r="G6946" s="50" t="s">
        <v>367</v>
      </c>
      <c r="H6946" s="101"/>
      <c r="I6946" s="97">
        <f t="shared" si="1802"/>
        <v>0</v>
      </c>
      <c r="J6946" s="102"/>
      <c r="K6946" s="102"/>
      <c r="L6946" s="97">
        <f t="shared" si="1804"/>
        <v>0</v>
      </c>
      <c r="M6946" s="102"/>
      <c r="N6946" s="102"/>
      <c r="R6946" s="352">
        <f>L6946-[1]გადასახდელები!L6716</f>
        <v>0</v>
      </c>
    </row>
    <row r="6947" spans="2:18" ht="34.5" hidden="1" customHeight="1">
      <c r="B6947" s="36" t="str">
        <f t="shared" si="1803"/>
        <v>b</v>
      </c>
      <c r="C6947" s="42">
        <v>5</v>
      </c>
      <c r="D6947" s="42"/>
      <c r="F6947" s="343" t="s">
        <v>540</v>
      </c>
      <c r="G6947" s="48" t="s">
        <v>234</v>
      </c>
      <c r="H6947" s="101"/>
      <c r="I6947" s="97">
        <f t="shared" si="1802"/>
        <v>0</v>
      </c>
      <c r="J6947" s="102"/>
      <c r="K6947" s="102"/>
      <c r="L6947" s="97">
        <f t="shared" si="1804"/>
        <v>0</v>
      </c>
      <c r="M6947" s="102"/>
      <c r="N6947" s="102"/>
      <c r="R6947" s="352">
        <f>L6947-[1]გადასახდელები!L6717</f>
        <v>0</v>
      </c>
    </row>
    <row r="6948" spans="2:18" ht="50.25" hidden="1" customHeight="1">
      <c r="B6948" s="36" t="str">
        <f t="shared" si="1803"/>
        <v>b</v>
      </c>
      <c r="C6948" s="42">
        <v>5</v>
      </c>
      <c r="D6948" s="42"/>
      <c r="F6948" s="343" t="s">
        <v>541</v>
      </c>
      <c r="G6948" s="48" t="s">
        <v>235</v>
      </c>
      <c r="H6948" s="101"/>
      <c r="I6948" s="97">
        <f t="shared" si="1802"/>
        <v>0</v>
      </c>
      <c r="J6948" s="102"/>
      <c r="K6948" s="102"/>
      <c r="L6948" s="97">
        <f t="shared" si="1804"/>
        <v>0</v>
      </c>
      <c r="M6948" s="102"/>
      <c r="N6948" s="102"/>
      <c r="R6948" s="352">
        <f>L6948-[1]გადასახდელები!L6718</f>
        <v>0</v>
      </c>
    </row>
    <row r="6949" spans="2:18" ht="20.25" hidden="1" customHeight="1">
      <c r="B6949" s="36" t="str">
        <f t="shared" si="1803"/>
        <v>b</v>
      </c>
      <c r="C6949" s="42">
        <v>5</v>
      </c>
      <c r="D6949" s="42"/>
      <c r="F6949" s="343" t="s">
        <v>542</v>
      </c>
      <c r="G6949" s="48" t="s">
        <v>236</v>
      </c>
      <c r="H6949" s="101"/>
      <c r="I6949" s="97">
        <f t="shared" si="1802"/>
        <v>0</v>
      </c>
      <c r="J6949" s="102"/>
      <c r="K6949" s="102"/>
      <c r="L6949" s="97">
        <f t="shared" si="1804"/>
        <v>0</v>
      </c>
      <c r="M6949" s="102"/>
      <c r="N6949" s="102"/>
      <c r="R6949" s="352">
        <f>L6949-[1]გადასახდელები!L6719</f>
        <v>0</v>
      </c>
    </row>
    <row r="6950" spans="2:18" ht="20.25" hidden="1" customHeight="1">
      <c r="B6950" s="36" t="str">
        <f t="shared" si="1803"/>
        <v>b</v>
      </c>
      <c r="C6950" s="42">
        <v>5</v>
      </c>
      <c r="D6950" s="42"/>
      <c r="F6950" s="343" t="s">
        <v>543</v>
      </c>
      <c r="G6950" s="48" t="s">
        <v>237</v>
      </c>
      <c r="H6950" s="101"/>
      <c r="I6950" s="97">
        <f t="shared" si="1802"/>
        <v>0</v>
      </c>
      <c r="J6950" s="102"/>
      <c r="K6950" s="102"/>
      <c r="L6950" s="97">
        <f t="shared" si="1804"/>
        <v>0</v>
      </c>
      <c r="M6950" s="102"/>
      <c r="N6950" s="102"/>
      <c r="R6950" s="352">
        <f>L6950-[1]გადასახდელები!L6720</f>
        <v>0</v>
      </c>
    </row>
    <row r="6951" spans="2:18" ht="20.25" hidden="1" customHeight="1">
      <c r="B6951" s="36" t="str">
        <f t="shared" si="1803"/>
        <v>b</v>
      </c>
      <c r="C6951" s="42">
        <v>5</v>
      </c>
      <c r="D6951" s="42"/>
      <c r="F6951" s="342" t="s">
        <v>544</v>
      </c>
      <c r="G6951" s="48" t="s">
        <v>238</v>
      </c>
      <c r="H6951" s="96">
        <f>SUM(H6952:H6958)</f>
        <v>0</v>
      </c>
      <c r="I6951" s="97">
        <f t="shared" si="1802"/>
        <v>0</v>
      </c>
      <c r="J6951" s="98">
        <f>SUM(J6952:J6958)</f>
        <v>0</v>
      </c>
      <c r="K6951" s="98">
        <f>SUM(K6952:K6958)</f>
        <v>0</v>
      </c>
      <c r="L6951" s="97">
        <f t="shared" si="1804"/>
        <v>0</v>
      </c>
      <c r="M6951" s="98">
        <f>SUM(M6952:M6958)</f>
        <v>0</v>
      </c>
      <c r="N6951" s="98">
        <f>SUM(N6952:N6958)</f>
        <v>0</v>
      </c>
      <c r="O6951" s="82" t="s">
        <v>146</v>
      </c>
      <c r="R6951" s="352">
        <f>L6951-[1]გადასახდელები!L6721</f>
        <v>0</v>
      </c>
    </row>
    <row r="6952" spans="2:18" ht="23.25" hidden="1" customHeight="1">
      <c r="B6952" s="36" t="str">
        <f t="shared" si="1803"/>
        <v>b</v>
      </c>
      <c r="C6952" s="42">
        <v>6</v>
      </c>
      <c r="D6952" s="42"/>
      <c r="F6952" s="343" t="s">
        <v>545</v>
      </c>
      <c r="G6952" s="45" t="s">
        <v>198</v>
      </c>
      <c r="H6952" s="106"/>
      <c r="I6952" s="105">
        <f t="shared" si="1802"/>
        <v>0</v>
      </c>
      <c r="J6952" s="107"/>
      <c r="K6952" s="107"/>
      <c r="L6952" s="105">
        <f t="shared" si="1804"/>
        <v>0</v>
      </c>
      <c r="M6952" s="107"/>
      <c r="N6952" s="107"/>
      <c r="R6952" s="352">
        <f>L6952-[1]გადასახდელები!L6722</f>
        <v>0</v>
      </c>
    </row>
    <row r="6953" spans="2:18" ht="20.25" hidden="1" customHeight="1">
      <c r="B6953" s="36" t="str">
        <f t="shared" si="1803"/>
        <v>b</v>
      </c>
      <c r="C6953" s="42">
        <v>6</v>
      </c>
      <c r="D6953" s="42"/>
      <c r="F6953" s="343" t="s">
        <v>546</v>
      </c>
      <c r="G6953" s="45" t="s">
        <v>199</v>
      </c>
      <c r="H6953" s="106"/>
      <c r="I6953" s="105">
        <f t="shared" ref="I6953:I7016" si="1805">J6953+K6953</f>
        <v>0</v>
      </c>
      <c r="J6953" s="107"/>
      <c r="K6953" s="107"/>
      <c r="L6953" s="105">
        <f t="shared" si="1804"/>
        <v>0</v>
      </c>
      <c r="M6953" s="107"/>
      <c r="N6953" s="107"/>
      <c r="R6953" s="352">
        <f>L6953-[1]გადასახდელები!L6723</f>
        <v>0</v>
      </c>
    </row>
    <row r="6954" spans="2:18" ht="23.25" hidden="1" customHeight="1">
      <c r="B6954" s="36" t="str">
        <f t="shared" si="1803"/>
        <v>b</v>
      </c>
      <c r="C6954" s="42">
        <v>6</v>
      </c>
      <c r="D6954" s="42"/>
      <c r="F6954" s="343" t="s">
        <v>547</v>
      </c>
      <c r="G6954" s="45" t="s">
        <v>200</v>
      </c>
      <c r="H6954" s="106"/>
      <c r="I6954" s="105">
        <f t="shared" si="1805"/>
        <v>0</v>
      </c>
      <c r="J6954" s="107"/>
      <c r="K6954" s="107"/>
      <c r="L6954" s="105">
        <f t="shared" si="1804"/>
        <v>0</v>
      </c>
      <c r="M6954" s="107"/>
      <c r="N6954" s="107"/>
      <c r="R6954" s="352">
        <f>L6954-[1]გადასახდელები!L6724</f>
        <v>0</v>
      </c>
    </row>
    <row r="6955" spans="2:18" ht="31.5" hidden="1" customHeight="1">
      <c r="B6955" s="36" t="str">
        <f t="shared" si="1803"/>
        <v>b</v>
      </c>
      <c r="C6955" s="42">
        <v>6</v>
      </c>
      <c r="D6955" s="42"/>
      <c r="F6955" s="343" t="s">
        <v>615</v>
      </c>
      <c r="G6955" s="45" t="s">
        <v>201</v>
      </c>
      <c r="H6955" s="106"/>
      <c r="I6955" s="105">
        <f t="shared" si="1805"/>
        <v>0</v>
      </c>
      <c r="J6955" s="107"/>
      <c r="K6955" s="107"/>
      <c r="L6955" s="105">
        <f t="shared" si="1804"/>
        <v>0</v>
      </c>
      <c r="M6955" s="107"/>
      <c r="N6955" s="107"/>
      <c r="R6955" s="352">
        <f>L6955-[1]გადასახდელები!L6725</f>
        <v>0</v>
      </c>
    </row>
    <row r="6956" spans="2:18" ht="33.75" hidden="1" customHeight="1">
      <c r="B6956" s="36" t="str">
        <f t="shared" si="1803"/>
        <v>b</v>
      </c>
      <c r="C6956" s="42">
        <v>6</v>
      </c>
      <c r="D6956" s="42"/>
      <c r="F6956" s="343" t="s">
        <v>548</v>
      </c>
      <c r="G6956" s="45" t="s">
        <v>239</v>
      </c>
      <c r="H6956" s="106"/>
      <c r="I6956" s="105">
        <f t="shared" si="1805"/>
        <v>0</v>
      </c>
      <c r="J6956" s="107"/>
      <c r="K6956" s="107"/>
      <c r="L6956" s="105">
        <f t="shared" si="1804"/>
        <v>0</v>
      </c>
      <c r="M6956" s="107"/>
      <c r="N6956" s="107"/>
      <c r="R6956" s="352">
        <f>L6956-[1]გადასახდელები!L6726</f>
        <v>0</v>
      </c>
    </row>
    <row r="6957" spans="2:18" ht="34.5" hidden="1" customHeight="1">
      <c r="B6957" s="36" t="str">
        <f t="shared" ref="B6957:B7020" si="1806">IF(H6957+I6957+L6957&gt;0,"a","b")</f>
        <v>b</v>
      </c>
      <c r="C6957" s="42">
        <v>6</v>
      </c>
      <c r="D6957" s="42"/>
      <c r="F6957" s="343" t="s">
        <v>616</v>
      </c>
      <c r="G6957" s="45" t="s">
        <v>240</v>
      </c>
      <c r="H6957" s="106"/>
      <c r="I6957" s="105">
        <f t="shared" si="1805"/>
        <v>0</v>
      </c>
      <c r="J6957" s="107"/>
      <c r="K6957" s="107"/>
      <c r="L6957" s="105">
        <f t="shared" si="1804"/>
        <v>0</v>
      </c>
      <c r="M6957" s="107"/>
      <c r="N6957" s="107"/>
      <c r="R6957" s="352">
        <f>L6957-[1]გადასახდელები!L6727</f>
        <v>0</v>
      </c>
    </row>
    <row r="6958" spans="2:18" ht="33.75" hidden="1" customHeight="1">
      <c r="B6958" s="36" t="str">
        <f t="shared" si="1806"/>
        <v>b</v>
      </c>
      <c r="C6958" s="42">
        <v>6</v>
      </c>
      <c r="D6958" s="42"/>
      <c r="F6958" s="343" t="s">
        <v>617</v>
      </c>
      <c r="G6958" s="45" t="s">
        <v>241</v>
      </c>
      <c r="H6958" s="106"/>
      <c r="I6958" s="105">
        <f t="shared" si="1805"/>
        <v>0</v>
      </c>
      <c r="J6958" s="107"/>
      <c r="K6958" s="107"/>
      <c r="L6958" s="105">
        <f t="shared" si="1804"/>
        <v>0</v>
      </c>
      <c r="M6958" s="107"/>
      <c r="N6958" s="107"/>
      <c r="R6958" s="352">
        <f>L6958-[1]გადასახდელები!L6728</f>
        <v>0</v>
      </c>
    </row>
    <row r="6959" spans="2:18" ht="34.5" hidden="1" customHeight="1">
      <c r="B6959" s="36" t="str">
        <f t="shared" si="1806"/>
        <v>b</v>
      </c>
      <c r="C6959" s="42">
        <v>5</v>
      </c>
      <c r="D6959" s="42"/>
      <c r="F6959" s="343" t="s">
        <v>618</v>
      </c>
      <c r="G6959" s="48" t="s">
        <v>242</v>
      </c>
      <c r="H6959" s="109"/>
      <c r="I6959" s="97">
        <f t="shared" si="1805"/>
        <v>0</v>
      </c>
      <c r="J6959" s="110"/>
      <c r="K6959" s="110"/>
      <c r="L6959" s="97">
        <f t="shared" si="1804"/>
        <v>0</v>
      </c>
      <c r="M6959" s="110"/>
      <c r="N6959" s="110"/>
      <c r="R6959" s="352">
        <f>L6959-[1]გადასახდელები!L6729</f>
        <v>0</v>
      </c>
    </row>
    <row r="6960" spans="2:18" ht="24.75" hidden="1" customHeight="1">
      <c r="B6960" s="36" t="str">
        <f t="shared" si="1806"/>
        <v>b</v>
      </c>
      <c r="C6960" s="42">
        <v>5</v>
      </c>
      <c r="D6960" s="42"/>
      <c r="F6960" s="343" t="s">
        <v>549</v>
      </c>
      <c r="G6960" s="48" t="s">
        <v>243</v>
      </c>
      <c r="H6960" s="109"/>
      <c r="I6960" s="97">
        <f t="shared" si="1805"/>
        <v>0</v>
      </c>
      <c r="J6960" s="110"/>
      <c r="K6960" s="110"/>
      <c r="L6960" s="97">
        <f t="shared" si="1804"/>
        <v>0</v>
      </c>
      <c r="M6960" s="110"/>
      <c r="N6960" s="110"/>
      <c r="R6960" s="352">
        <f>L6960-[1]გადასახდელები!L6730</f>
        <v>0</v>
      </c>
    </row>
    <row r="6961" spans="2:18" ht="27.75" hidden="1" customHeight="1">
      <c r="B6961" s="36" t="str">
        <f t="shared" si="1806"/>
        <v>b</v>
      </c>
      <c r="C6961" s="42">
        <v>4</v>
      </c>
      <c r="D6961" s="42"/>
      <c r="F6961" s="343" t="s">
        <v>550</v>
      </c>
      <c r="G6961" s="47" t="s">
        <v>244</v>
      </c>
      <c r="H6961" s="103"/>
      <c r="I6961" s="108">
        <f t="shared" si="1805"/>
        <v>0</v>
      </c>
      <c r="J6961" s="104"/>
      <c r="K6961" s="104"/>
      <c r="L6961" s="108">
        <f t="shared" ref="L6961:L7024" si="1807">M6961+N6961</f>
        <v>0</v>
      </c>
      <c r="M6961" s="104"/>
      <c r="N6961" s="104"/>
      <c r="R6961" s="352">
        <f>L6961-[1]გადასახდელები!L6731</f>
        <v>0</v>
      </c>
    </row>
    <row r="6962" spans="2:18" ht="23.25" hidden="1" customHeight="1">
      <c r="B6962" s="36" t="str">
        <f t="shared" si="1806"/>
        <v>b</v>
      </c>
      <c r="C6962" s="42">
        <v>4</v>
      </c>
      <c r="D6962" s="42"/>
      <c r="F6962" s="343" t="s">
        <v>619</v>
      </c>
      <c r="G6962" s="47" t="s">
        <v>245</v>
      </c>
      <c r="H6962" s="103"/>
      <c r="I6962" s="108">
        <f t="shared" si="1805"/>
        <v>0</v>
      </c>
      <c r="J6962" s="104"/>
      <c r="K6962" s="104"/>
      <c r="L6962" s="108">
        <f t="shared" si="1807"/>
        <v>0</v>
      </c>
      <c r="M6962" s="104"/>
      <c r="N6962" s="104"/>
      <c r="R6962" s="352">
        <f>L6962-[1]გადასახდელები!L6732</f>
        <v>0</v>
      </c>
    </row>
    <row r="6963" spans="2:18" ht="24" hidden="1" customHeight="1">
      <c r="B6963" s="36" t="str">
        <f t="shared" si="1806"/>
        <v>b</v>
      </c>
      <c r="C6963" s="42">
        <v>4</v>
      </c>
      <c r="D6963" s="42"/>
      <c r="F6963" s="343" t="s">
        <v>620</v>
      </c>
      <c r="G6963" s="47" t="s">
        <v>246</v>
      </c>
      <c r="H6963" s="103"/>
      <c r="I6963" s="108">
        <f t="shared" si="1805"/>
        <v>0</v>
      </c>
      <c r="J6963" s="104"/>
      <c r="K6963" s="104"/>
      <c r="L6963" s="108">
        <f t="shared" si="1807"/>
        <v>0</v>
      </c>
      <c r="M6963" s="104"/>
      <c r="N6963" s="104"/>
      <c r="R6963" s="352">
        <f>L6963-[1]გადასახდელები!L6733</f>
        <v>0</v>
      </c>
    </row>
    <row r="6964" spans="2:18" ht="34.5" hidden="1" customHeight="1">
      <c r="B6964" s="36" t="str">
        <f t="shared" si="1806"/>
        <v>b</v>
      </c>
      <c r="C6964" s="42">
        <v>4</v>
      </c>
      <c r="D6964" s="42"/>
      <c r="F6964" s="343" t="s">
        <v>551</v>
      </c>
      <c r="G6964" s="47" t="s">
        <v>247</v>
      </c>
      <c r="H6964" s="103"/>
      <c r="I6964" s="108">
        <f t="shared" si="1805"/>
        <v>0</v>
      </c>
      <c r="J6964" s="104"/>
      <c r="K6964" s="104"/>
      <c r="L6964" s="108">
        <f t="shared" si="1807"/>
        <v>0</v>
      </c>
      <c r="M6964" s="104"/>
      <c r="N6964" s="104"/>
      <c r="R6964" s="352">
        <f>L6964-[1]გადასახდელები!L6734</f>
        <v>0</v>
      </c>
    </row>
    <row r="6965" spans="2:18" ht="33" hidden="1" customHeight="1">
      <c r="B6965" s="36" t="str">
        <f t="shared" si="1806"/>
        <v>b</v>
      </c>
      <c r="C6965" s="42">
        <v>4</v>
      </c>
      <c r="D6965" s="42"/>
      <c r="F6965" s="342" t="s">
        <v>552</v>
      </c>
      <c r="G6965" s="47" t="s">
        <v>248</v>
      </c>
      <c r="H6965" s="93">
        <f>SUM(H6966:H6971)</f>
        <v>0</v>
      </c>
      <c r="I6965" s="94">
        <f t="shared" si="1805"/>
        <v>0</v>
      </c>
      <c r="J6965" s="95">
        <f>SUM(J6966:J6971)</f>
        <v>0</v>
      </c>
      <c r="K6965" s="95">
        <f>SUM(K6966:K6971)</f>
        <v>0</v>
      </c>
      <c r="L6965" s="94">
        <f t="shared" si="1807"/>
        <v>0</v>
      </c>
      <c r="M6965" s="95">
        <f>SUM(M6966:M6971)</f>
        <v>0</v>
      </c>
      <c r="N6965" s="95">
        <f>SUM(N6966:N6971)</f>
        <v>0</v>
      </c>
      <c r="O6965" s="82" t="s">
        <v>146</v>
      </c>
      <c r="R6965" s="352">
        <f>L6965-[1]გადასახდელები!L6735</f>
        <v>0</v>
      </c>
    </row>
    <row r="6966" spans="2:18" ht="20.25" hidden="1" customHeight="1">
      <c r="B6966" s="36" t="str">
        <f t="shared" si="1806"/>
        <v>b</v>
      </c>
      <c r="C6966" s="42">
        <v>5</v>
      </c>
      <c r="D6966" s="42"/>
      <c r="F6966" s="343" t="s">
        <v>553</v>
      </c>
      <c r="G6966" s="48" t="s">
        <v>249</v>
      </c>
      <c r="H6966" s="109"/>
      <c r="I6966" s="97">
        <f t="shared" si="1805"/>
        <v>0</v>
      </c>
      <c r="J6966" s="110"/>
      <c r="K6966" s="110"/>
      <c r="L6966" s="97">
        <f t="shared" si="1807"/>
        <v>0</v>
      </c>
      <c r="M6966" s="110"/>
      <c r="N6966" s="110"/>
      <c r="Q6966" s="17">
        <f>82+55</f>
        <v>137</v>
      </c>
      <c r="R6966" s="352">
        <f>L6966-[1]გადასახდელები!L6736</f>
        <v>0</v>
      </c>
    </row>
    <row r="6967" spans="2:18" ht="20.25" hidden="1" customHeight="1">
      <c r="B6967" s="36" t="str">
        <f t="shared" si="1806"/>
        <v>b</v>
      </c>
      <c r="C6967" s="42">
        <v>5</v>
      </c>
      <c r="D6967" s="42"/>
      <c r="F6967" s="343" t="s">
        <v>554</v>
      </c>
      <c r="G6967" s="48" t="s">
        <v>250</v>
      </c>
      <c r="H6967" s="109"/>
      <c r="I6967" s="97">
        <f t="shared" si="1805"/>
        <v>0</v>
      </c>
      <c r="J6967" s="110"/>
      <c r="K6967" s="110"/>
      <c r="L6967" s="97">
        <f t="shared" si="1807"/>
        <v>0</v>
      </c>
      <c r="M6967" s="110"/>
      <c r="N6967" s="110"/>
      <c r="R6967" s="352">
        <f>L6967-[1]გადასახდელები!L6737</f>
        <v>0</v>
      </c>
    </row>
    <row r="6968" spans="2:18" ht="35.25" hidden="1" customHeight="1">
      <c r="B6968" s="36" t="str">
        <f t="shared" si="1806"/>
        <v>b</v>
      </c>
      <c r="C6968" s="42">
        <v>5</v>
      </c>
      <c r="D6968" s="42"/>
      <c r="F6968" s="343" t="s">
        <v>555</v>
      </c>
      <c r="G6968" s="48" t="s">
        <v>251</v>
      </c>
      <c r="H6968" s="109"/>
      <c r="I6968" s="97">
        <f t="shared" si="1805"/>
        <v>0</v>
      </c>
      <c r="J6968" s="110"/>
      <c r="K6968" s="110"/>
      <c r="L6968" s="97">
        <f t="shared" si="1807"/>
        <v>0</v>
      </c>
      <c r="M6968" s="110"/>
      <c r="N6968" s="110"/>
      <c r="R6968" s="352">
        <f>L6968-[1]გადასახდელები!L6738</f>
        <v>0</v>
      </c>
    </row>
    <row r="6969" spans="2:18" ht="20.25" hidden="1" customHeight="1">
      <c r="B6969" s="36" t="str">
        <f t="shared" si="1806"/>
        <v>b</v>
      </c>
      <c r="C6969" s="42">
        <v>5</v>
      </c>
      <c r="D6969" s="42"/>
      <c r="F6969" s="343" t="s">
        <v>621</v>
      </c>
      <c r="G6969" s="48" t="s">
        <v>252</v>
      </c>
      <c r="H6969" s="109"/>
      <c r="I6969" s="97">
        <f t="shared" si="1805"/>
        <v>0</v>
      </c>
      <c r="J6969" s="110"/>
      <c r="K6969" s="110"/>
      <c r="L6969" s="97">
        <f t="shared" si="1807"/>
        <v>0</v>
      </c>
      <c r="M6969" s="110"/>
      <c r="N6969" s="110"/>
      <c r="R6969" s="352">
        <f>L6969-[1]გადასახდელები!L6739</f>
        <v>0</v>
      </c>
    </row>
    <row r="6970" spans="2:18" ht="30.75" hidden="1" customHeight="1">
      <c r="B6970" s="36" t="str">
        <f t="shared" si="1806"/>
        <v>b</v>
      </c>
      <c r="C6970" s="42">
        <v>5</v>
      </c>
      <c r="D6970" s="42"/>
      <c r="F6970" s="343" t="s">
        <v>622</v>
      </c>
      <c r="G6970" s="48" t="s">
        <v>253</v>
      </c>
      <c r="H6970" s="109"/>
      <c r="I6970" s="97">
        <f t="shared" si="1805"/>
        <v>0</v>
      </c>
      <c r="J6970" s="110"/>
      <c r="K6970" s="110"/>
      <c r="L6970" s="97">
        <f t="shared" si="1807"/>
        <v>0</v>
      </c>
      <c r="M6970" s="110"/>
      <c r="N6970" s="110"/>
      <c r="R6970" s="352">
        <f>L6970-[1]გადასახდელები!L6740</f>
        <v>0</v>
      </c>
    </row>
    <row r="6971" spans="2:18" ht="30.75" hidden="1" customHeight="1">
      <c r="B6971" s="36" t="str">
        <f t="shared" si="1806"/>
        <v>b</v>
      </c>
      <c r="C6971" s="42">
        <v>5</v>
      </c>
      <c r="D6971" s="42"/>
      <c r="F6971" s="343" t="s">
        <v>556</v>
      </c>
      <c r="G6971" s="48" t="s">
        <v>254</v>
      </c>
      <c r="H6971" s="109"/>
      <c r="I6971" s="97">
        <f t="shared" si="1805"/>
        <v>0</v>
      </c>
      <c r="J6971" s="110"/>
      <c r="K6971" s="110"/>
      <c r="L6971" s="97">
        <f t="shared" si="1807"/>
        <v>0</v>
      </c>
      <c r="M6971" s="110"/>
      <c r="N6971" s="110"/>
      <c r="R6971" s="352">
        <f>L6971-[1]გადასახდელები!L6741</f>
        <v>0</v>
      </c>
    </row>
    <row r="6972" spans="2:18" ht="20.25" hidden="1" customHeight="1">
      <c r="B6972" s="36" t="str">
        <f t="shared" si="1806"/>
        <v>b</v>
      </c>
      <c r="C6972" s="42">
        <v>4</v>
      </c>
      <c r="D6972" s="42"/>
      <c r="F6972" s="343" t="s">
        <v>623</v>
      </c>
      <c r="G6972" s="47" t="s">
        <v>255</v>
      </c>
      <c r="H6972" s="103"/>
      <c r="I6972" s="94">
        <f t="shared" si="1805"/>
        <v>0</v>
      </c>
      <c r="J6972" s="104"/>
      <c r="K6972" s="104"/>
      <c r="L6972" s="94">
        <f t="shared" si="1807"/>
        <v>0</v>
      </c>
      <c r="M6972" s="104"/>
      <c r="N6972" s="104"/>
      <c r="R6972" s="352">
        <f>L6972-[1]გადასახდელები!L6742</f>
        <v>0</v>
      </c>
    </row>
    <row r="6973" spans="2:18" ht="20.25" hidden="1" customHeight="1">
      <c r="B6973" s="36" t="str">
        <f t="shared" si="1806"/>
        <v>b</v>
      </c>
      <c r="C6973" s="42">
        <v>4</v>
      </c>
      <c r="D6973" s="42"/>
      <c r="F6973" s="342" t="s">
        <v>557</v>
      </c>
      <c r="G6973" s="47" t="s">
        <v>256</v>
      </c>
      <c r="H6973" s="93">
        <f>SUM(H6974:H6986)</f>
        <v>0</v>
      </c>
      <c r="I6973" s="94">
        <f t="shared" si="1805"/>
        <v>0</v>
      </c>
      <c r="J6973" s="95">
        <f>SUM(J6974:J6986)</f>
        <v>0</v>
      </c>
      <c r="K6973" s="95">
        <f>SUM(K6974:K6986)</f>
        <v>0</v>
      </c>
      <c r="L6973" s="94">
        <f t="shared" si="1807"/>
        <v>0</v>
      </c>
      <c r="M6973" s="95">
        <f>SUM(M6974:M6986)</f>
        <v>0</v>
      </c>
      <c r="N6973" s="95">
        <f>SUM(N6974:N6986)</f>
        <v>0</v>
      </c>
      <c r="O6973" s="82" t="s">
        <v>146</v>
      </c>
      <c r="R6973" s="352">
        <f>L6973-[1]გადასახდელები!L6743</f>
        <v>0</v>
      </c>
    </row>
    <row r="6974" spans="2:18" ht="20.25" hidden="1" customHeight="1">
      <c r="B6974" s="36" t="str">
        <f t="shared" si="1806"/>
        <v>b</v>
      </c>
      <c r="C6974" s="42">
        <v>5</v>
      </c>
      <c r="D6974" s="42"/>
      <c r="F6974" s="343" t="s">
        <v>624</v>
      </c>
      <c r="G6974" s="48" t="s">
        <v>257</v>
      </c>
      <c r="H6974" s="109"/>
      <c r="I6974" s="97">
        <f t="shared" si="1805"/>
        <v>0</v>
      </c>
      <c r="J6974" s="110"/>
      <c r="K6974" s="110"/>
      <c r="L6974" s="97">
        <f t="shared" si="1807"/>
        <v>0</v>
      </c>
      <c r="M6974" s="110"/>
      <c r="N6974" s="110"/>
      <c r="R6974" s="352">
        <f>L6974-[1]გადასახდელები!L6744</f>
        <v>0</v>
      </c>
    </row>
    <row r="6975" spans="2:18" ht="30" hidden="1" customHeight="1">
      <c r="B6975" s="36" t="str">
        <f t="shared" si="1806"/>
        <v>b</v>
      </c>
      <c r="C6975" s="42">
        <v>5</v>
      </c>
      <c r="D6975" s="42"/>
      <c r="F6975" s="343" t="s">
        <v>625</v>
      </c>
      <c r="G6975" s="48" t="s">
        <v>258</v>
      </c>
      <c r="H6975" s="109"/>
      <c r="I6975" s="97">
        <f t="shared" si="1805"/>
        <v>0</v>
      </c>
      <c r="J6975" s="110"/>
      <c r="K6975" s="110"/>
      <c r="L6975" s="97">
        <f t="shared" si="1807"/>
        <v>0</v>
      </c>
      <c r="M6975" s="110"/>
      <c r="N6975" s="110"/>
      <c r="R6975" s="352">
        <f>L6975-[1]გადასახდელები!L6745</f>
        <v>0</v>
      </c>
    </row>
    <row r="6976" spans="2:18" ht="22.5" hidden="1" customHeight="1">
      <c r="B6976" s="36" t="str">
        <f t="shared" si="1806"/>
        <v>b</v>
      </c>
      <c r="C6976" s="42">
        <v>5</v>
      </c>
      <c r="D6976" s="42"/>
      <c r="F6976" s="343" t="s">
        <v>558</v>
      </c>
      <c r="G6976" s="48" t="s">
        <v>259</v>
      </c>
      <c r="H6976" s="109"/>
      <c r="I6976" s="97">
        <f t="shared" si="1805"/>
        <v>0</v>
      </c>
      <c r="J6976" s="110"/>
      <c r="K6976" s="110"/>
      <c r="L6976" s="97">
        <f t="shared" si="1807"/>
        <v>0</v>
      </c>
      <c r="M6976" s="110"/>
      <c r="N6976" s="110"/>
      <c r="R6976" s="352">
        <f>L6976-[1]გადასახდელები!L6746</f>
        <v>0</v>
      </c>
    </row>
    <row r="6977" spans="2:18" ht="33.75" hidden="1" customHeight="1">
      <c r="B6977" s="36" t="str">
        <f t="shared" si="1806"/>
        <v>b</v>
      </c>
      <c r="C6977" s="42">
        <v>5</v>
      </c>
      <c r="D6977" s="42"/>
      <c r="F6977" s="343" t="s">
        <v>626</v>
      </c>
      <c r="G6977" s="48" t="s">
        <v>260</v>
      </c>
      <c r="H6977" s="109"/>
      <c r="I6977" s="97">
        <f t="shared" si="1805"/>
        <v>0</v>
      </c>
      <c r="J6977" s="110"/>
      <c r="K6977" s="110"/>
      <c r="L6977" s="97">
        <f t="shared" si="1807"/>
        <v>0</v>
      </c>
      <c r="M6977" s="110"/>
      <c r="N6977" s="110"/>
      <c r="R6977" s="352">
        <f>L6977-[1]გადასახდელები!L6747</f>
        <v>0</v>
      </c>
    </row>
    <row r="6978" spans="2:18" ht="24.75" hidden="1" customHeight="1">
      <c r="B6978" s="36" t="str">
        <f t="shared" si="1806"/>
        <v>b</v>
      </c>
      <c r="C6978" s="42">
        <v>5</v>
      </c>
      <c r="D6978" s="42"/>
      <c r="F6978" s="343" t="s">
        <v>627</v>
      </c>
      <c r="G6978" s="48" t="s">
        <v>261</v>
      </c>
      <c r="H6978" s="109"/>
      <c r="I6978" s="97">
        <f t="shared" si="1805"/>
        <v>0</v>
      </c>
      <c r="J6978" s="110"/>
      <c r="K6978" s="110"/>
      <c r="L6978" s="97">
        <f t="shared" si="1807"/>
        <v>0</v>
      </c>
      <c r="M6978" s="110"/>
      <c r="N6978" s="110"/>
      <c r="R6978" s="352">
        <f>L6978-[1]გადასახდელები!L6748</f>
        <v>0</v>
      </c>
    </row>
    <row r="6979" spans="2:18" ht="35.25" hidden="1" customHeight="1">
      <c r="B6979" s="36" t="str">
        <f t="shared" si="1806"/>
        <v>b</v>
      </c>
      <c r="C6979" s="42">
        <v>5</v>
      </c>
      <c r="D6979" s="42"/>
      <c r="F6979" s="343" t="s">
        <v>628</v>
      </c>
      <c r="G6979" s="48" t="s">
        <v>262</v>
      </c>
      <c r="H6979" s="109"/>
      <c r="I6979" s="97">
        <f t="shared" si="1805"/>
        <v>0</v>
      </c>
      <c r="J6979" s="110"/>
      <c r="K6979" s="110"/>
      <c r="L6979" s="97">
        <f t="shared" si="1807"/>
        <v>0</v>
      </c>
      <c r="M6979" s="110"/>
      <c r="N6979" s="110"/>
      <c r="R6979" s="352">
        <f>L6979-[1]გადასახდელები!L6749</f>
        <v>0</v>
      </c>
    </row>
    <row r="6980" spans="2:18" ht="33.75" hidden="1" customHeight="1">
      <c r="B6980" s="36" t="str">
        <f t="shared" si="1806"/>
        <v>b</v>
      </c>
      <c r="C6980" s="42">
        <v>5</v>
      </c>
      <c r="D6980" s="42"/>
      <c r="F6980" s="343" t="s">
        <v>629</v>
      </c>
      <c r="G6980" s="48" t="s">
        <v>263</v>
      </c>
      <c r="H6980" s="109"/>
      <c r="I6980" s="97">
        <f t="shared" si="1805"/>
        <v>0</v>
      </c>
      <c r="J6980" s="110"/>
      <c r="K6980" s="110"/>
      <c r="L6980" s="97">
        <f t="shared" si="1807"/>
        <v>0</v>
      </c>
      <c r="M6980" s="110"/>
      <c r="N6980" s="110"/>
      <c r="R6980" s="352">
        <f>L6980-[1]გადასახდელები!L6750</f>
        <v>0</v>
      </c>
    </row>
    <row r="6981" spans="2:18" ht="20.25" hidden="1" customHeight="1">
      <c r="B6981" s="36" t="str">
        <f t="shared" si="1806"/>
        <v>b</v>
      </c>
      <c r="C6981" s="42">
        <v>5</v>
      </c>
      <c r="D6981" s="42"/>
      <c r="F6981" s="343" t="s">
        <v>630</v>
      </c>
      <c r="G6981" s="48" t="s">
        <v>264</v>
      </c>
      <c r="H6981" s="109"/>
      <c r="I6981" s="97">
        <f t="shared" si="1805"/>
        <v>0</v>
      </c>
      <c r="J6981" s="110"/>
      <c r="K6981" s="110"/>
      <c r="L6981" s="97">
        <f t="shared" si="1807"/>
        <v>0</v>
      </c>
      <c r="M6981" s="110"/>
      <c r="N6981" s="110"/>
      <c r="R6981" s="352">
        <f>L6981-[1]გადასახდელები!L6751</f>
        <v>0</v>
      </c>
    </row>
    <row r="6982" spans="2:18" ht="20.25" hidden="1" customHeight="1">
      <c r="B6982" s="36" t="str">
        <f t="shared" si="1806"/>
        <v>b</v>
      </c>
      <c r="C6982" s="42">
        <v>5</v>
      </c>
      <c r="D6982" s="42"/>
      <c r="F6982" s="343" t="s">
        <v>631</v>
      </c>
      <c r="G6982" s="48" t="s">
        <v>265</v>
      </c>
      <c r="H6982" s="109"/>
      <c r="I6982" s="97">
        <f t="shared" si="1805"/>
        <v>0</v>
      </c>
      <c r="J6982" s="110"/>
      <c r="K6982" s="110"/>
      <c r="L6982" s="97">
        <f t="shared" si="1807"/>
        <v>0</v>
      </c>
      <c r="M6982" s="110"/>
      <c r="N6982" s="110"/>
      <c r="R6982" s="352">
        <f>L6982-[1]გადასახდელები!L6752</f>
        <v>0</v>
      </c>
    </row>
    <row r="6983" spans="2:18" ht="20.25" hidden="1" customHeight="1">
      <c r="B6983" s="36" t="str">
        <f t="shared" si="1806"/>
        <v>b</v>
      </c>
      <c r="C6983" s="42">
        <v>5</v>
      </c>
      <c r="D6983" s="42"/>
      <c r="F6983" s="343" t="s">
        <v>559</v>
      </c>
      <c r="G6983" s="48" t="s">
        <v>266</v>
      </c>
      <c r="H6983" s="109"/>
      <c r="I6983" s="97">
        <f t="shared" si="1805"/>
        <v>0</v>
      </c>
      <c r="J6983" s="110"/>
      <c r="K6983" s="110"/>
      <c r="L6983" s="97">
        <f t="shared" si="1807"/>
        <v>0</v>
      </c>
      <c r="M6983" s="110"/>
      <c r="N6983" s="110"/>
      <c r="R6983" s="352">
        <f>L6983-[1]გადასახდელები!L6753</f>
        <v>0</v>
      </c>
    </row>
    <row r="6984" spans="2:18" ht="20.25" hidden="1" customHeight="1">
      <c r="B6984" s="36" t="str">
        <f t="shared" si="1806"/>
        <v>b</v>
      </c>
      <c r="C6984" s="42">
        <v>5</v>
      </c>
      <c r="D6984" s="42"/>
      <c r="F6984" s="343" t="s">
        <v>632</v>
      </c>
      <c r="G6984" s="48" t="s">
        <v>267</v>
      </c>
      <c r="H6984" s="109"/>
      <c r="I6984" s="97">
        <f t="shared" si="1805"/>
        <v>0</v>
      </c>
      <c r="J6984" s="110"/>
      <c r="K6984" s="110"/>
      <c r="L6984" s="97">
        <f t="shared" si="1807"/>
        <v>0</v>
      </c>
      <c r="M6984" s="110"/>
      <c r="N6984" s="110"/>
      <c r="R6984" s="352">
        <f>L6984-[1]გადასახდელები!L6754</f>
        <v>0</v>
      </c>
    </row>
    <row r="6985" spans="2:18" ht="34.5" hidden="1" customHeight="1">
      <c r="B6985" s="36" t="str">
        <f t="shared" si="1806"/>
        <v>b</v>
      </c>
      <c r="C6985" s="42">
        <v>5</v>
      </c>
      <c r="D6985" s="42"/>
      <c r="F6985" s="343" t="s">
        <v>633</v>
      </c>
      <c r="G6985" s="48" t="s">
        <v>268</v>
      </c>
      <c r="H6985" s="109"/>
      <c r="I6985" s="97">
        <f t="shared" si="1805"/>
        <v>0</v>
      </c>
      <c r="J6985" s="110"/>
      <c r="K6985" s="110"/>
      <c r="L6985" s="97">
        <f t="shared" si="1807"/>
        <v>0</v>
      </c>
      <c r="M6985" s="110"/>
      <c r="N6985" s="110"/>
      <c r="R6985" s="352">
        <f>L6985-[1]გადასახდელები!L6755</f>
        <v>0</v>
      </c>
    </row>
    <row r="6986" spans="2:18" ht="30.75" hidden="1" customHeight="1">
      <c r="B6986" s="36" t="str">
        <f t="shared" si="1806"/>
        <v>b</v>
      </c>
      <c r="C6986" s="42">
        <v>5</v>
      </c>
      <c r="D6986" s="42"/>
      <c r="F6986" s="343" t="s">
        <v>560</v>
      </c>
      <c r="G6986" s="48" t="s">
        <v>269</v>
      </c>
      <c r="H6986" s="109"/>
      <c r="I6986" s="97">
        <f t="shared" si="1805"/>
        <v>0</v>
      </c>
      <c r="J6986" s="110"/>
      <c r="K6986" s="110"/>
      <c r="L6986" s="97">
        <f t="shared" si="1807"/>
        <v>0</v>
      </c>
      <c r="M6986" s="110"/>
      <c r="N6986" s="110"/>
      <c r="R6986" s="352">
        <f>L6986-[1]გადასახდელები!L6756</f>
        <v>0</v>
      </c>
    </row>
    <row r="6987" spans="2:18" ht="20.25" hidden="1" customHeight="1">
      <c r="B6987" s="36" t="str">
        <f t="shared" si="1806"/>
        <v>b</v>
      </c>
      <c r="C6987" s="42">
        <v>3</v>
      </c>
      <c r="D6987" s="42"/>
      <c r="F6987" s="343" t="s">
        <v>634</v>
      </c>
      <c r="G6987" s="57" t="s">
        <v>209</v>
      </c>
      <c r="H6987" s="111"/>
      <c r="I6987" s="90">
        <f t="shared" si="1805"/>
        <v>0</v>
      </c>
      <c r="J6987" s="112"/>
      <c r="K6987" s="112"/>
      <c r="L6987" s="90">
        <f t="shared" si="1807"/>
        <v>0</v>
      </c>
      <c r="M6987" s="112"/>
      <c r="N6987" s="112"/>
      <c r="R6987" s="352">
        <f>L6987-[1]გადასახდელები!L6757</f>
        <v>0</v>
      </c>
    </row>
    <row r="6988" spans="2:18" ht="20.25" hidden="1" customHeight="1">
      <c r="B6988" s="36" t="str">
        <f t="shared" si="1806"/>
        <v>b</v>
      </c>
      <c r="C6988" s="42">
        <v>3</v>
      </c>
      <c r="D6988" s="42"/>
      <c r="F6988" s="342" t="s">
        <v>635</v>
      </c>
      <c r="G6988" s="57" t="s">
        <v>208</v>
      </c>
      <c r="H6988" s="89">
        <f>H6989+H6994+H6995</f>
        <v>0</v>
      </c>
      <c r="I6988" s="90">
        <f t="shared" si="1805"/>
        <v>0</v>
      </c>
      <c r="J6988" s="92">
        <f>J6989+J6994+J6995</f>
        <v>0</v>
      </c>
      <c r="K6988" s="92">
        <f>K6989+K6994+K6995</f>
        <v>0</v>
      </c>
      <c r="L6988" s="90">
        <f t="shared" si="1807"/>
        <v>0</v>
      </c>
      <c r="M6988" s="92">
        <f>M6989+M6994+M6995</f>
        <v>0</v>
      </c>
      <c r="N6988" s="92">
        <f>N6989+N6994+N6995</f>
        <v>0</v>
      </c>
      <c r="O6988" s="82" t="s">
        <v>146</v>
      </c>
      <c r="R6988" s="352">
        <f>L6988-[1]გადასახდელები!L6758</f>
        <v>0</v>
      </c>
    </row>
    <row r="6989" spans="2:18" ht="20.25" hidden="1" customHeight="1">
      <c r="B6989" s="36" t="str">
        <f t="shared" si="1806"/>
        <v>b</v>
      </c>
      <c r="C6989" s="42">
        <v>4</v>
      </c>
      <c r="D6989" s="42"/>
      <c r="F6989" s="342" t="s">
        <v>636</v>
      </c>
      <c r="G6989" s="47" t="s">
        <v>270</v>
      </c>
      <c r="H6989" s="93">
        <f>SUM(H6990:H6993)</f>
        <v>0</v>
      </c>
      <c r="I6989" s="94">
        <f t="shared" si="1805"/>
        <v>0</v>
      </c>
      <c r="J6989" s="95">
        <f>SUM(J6990:J6993)</f>
        <v>0</v>
      </c>
      <c r="K6989" s="95">
        <f>SUM(K6990:K6993)</f>
        <v>0</v>
      </c>
      <c r="L6989" s="94">
        <f t="shared" si="1807"/>
        <v>0</v>
      </c>
      <c r="M6989" s="95">
        <f>SUM(M6990:M6993)</f>
        <v>0</v>
      </c>
      <c r="N6989" s="95">
        <f>SUM(N6990:N6993)</f>
        <v>0</v>
      </c>
      <c r="O6989" s="82" t="s">
        <v>146</v>
      </c>
      <c r="R6989" s="352">
        <f>L6989-[1]გადასახდელები!L6759</f>
        <v>0</v>
      </c>
    </row>
    <row r="6990" spans="2:18" ht="20.25" hidden="1" customHeight="1">
      <c r="B6990" s="36" t="str">
        <f t="shared" si="1806"/>
        <v>b</v>
      </c>
      <c r="C6990" s="42">
        <v>5</v>
      </c>
      <c r="D6990" s="42"/>
      <c r="F6990" s="343" t="s">
        <v>637</v>
      </c>
      <c r="G6990" s="48" t="s">
        <v>271</v>
      </c>
      <c r="H6990" s="101"/>
      <c r="I6990" s="97">
        <f t="shared" si="1805"/>
        <v>0</v>
      </c>
      <c r="J6990" s="102"/>
      <c r="K6990" s="102"/>
      <c r="L6990" s="97">
        <f t="shared" si="1807"/>
        <v>0</v>
      </c>
      <c r="M6990" s="102"/>
      <c r="N6990" s="102"/>
      <c r="R6990" s="352">
        <f>L6990-[1]გადასახდელები!L6760</f>
        <v>0</v>
      </c>
    </row>
    <row r="6991" spans="2:18" ht="20.25" hidden="1" customHeight="1">
      <c r="B6991" s="36" t="str">
        <f t="shared" si="1806"/>
        <v>b</v>
      </c>
      <c r="C6991" s="42">
        <v>5</v>
      </c>
      <c r="D6991" s="42"/>
      <c r="F6991" s="343" t="s">
        <v>638</v>
      </c>
      <c r="G6991" s="48" t="s">
        <v>272</v>
      </c>
      <c r="H6991" s="101"/>
      <c r="I6991" s="97">
        <f t="shared" si="1805"/>
        <v>0</v>
      </c>
      <c r="J6991" s="102"/>
      <c r="K6991" s="102"/>
      <c r="L6991" s="97">
        <f t="shared" si="1807"/>
        <v>0</v>
      </c>
      <c r="M6991" s="102"/>
      <c r="N6991" s="102"/>
      <c r="R6991" s="352">
        <f>L6991-[1]გადასახდელები!L6761</f>
        <v>0</v>
      </c>
    </row>
    <row r="6992" spans="2:18" ht="20.25" hidden="1" customHeight="1">
      <c r="B6992" s="36" t="str">
        <f t="shared" si="1806"/>
        <v>b</v>
      </c>
      <c r="C6992" s="42">
        <v>5</v>
      </c>
      <c r="D6992" s="42"/>
      <c r="F6992" s="343" t="s">
        <v>639</v>
      </c>
      <c r="G6992" s="48" t="s">
        <v>273</v>
      </c>
      <c r="H6992" s="101"/>
      <c r="I6992" s="97">
        <f t="shared" si="1805"/>
        <v>0</v>
      </c>
      <c r="J6992" s="102"/>
      <c r="K6992" s="102"/>
      <c r="L6992" s="97">
        <f t="shared" si="1807"/>
        <v>0</v>
      </c>
      <c r="M6992" s="102"/>
      <c r="N6992" s="102"/>
      <c r="R6992" s="352">
        <f>L6992-[1]გადასახდელები!L6762</f>
        <v>0</v>
      </c>
    </row>
    <row r="6993" spans="2:18" ht="20.25" hidden="1" customHeight="1">
      <c r="B6993" s="36" t="str">
        <f t="shared" si="1806"/>
        <v>b</v>
      </c>
      <c r="C6993" s="42">
        <v>5</v>
      </c>
      <c r="D6993" s="42"/>
      <c r="F6993" s="343" t="s">
        <v>640</v>
      </c>
      <c r="G6993" s="48" t="s">
        <v>274</v>
      </c>
      <c r="H6993" s="101"/>
      <c r="I6993" s="97">
        <f t="shared" si="1805"/>
        <v>0</v>
      </c>
      <c r="J6993" s="102"/>
      <c r="K6993" s="102"/>
      <c r="L6993" s="97">
        <f t="shared" si="1807"/>
        <v>0</v>
      </c>
      <c r="M6993" s="102"/>
      <c r="N6993" s="102"/>
      <c r="R6993" s="352">
        <f>L6993-[1]გადასახდელები!L6763</f>
        <v>0</v>
      </c>
    </row>
    <row r="6994" spans="2:18" ht="20.25" hidden="1" customHeight="1">
      <c r="B6994" s="36" t="str">
        <f t="shared" si="1806"/>
        <v>b</v>
      </c>
      <c r="C6994" s="42">
        <v>4</v>
      </c>
      <c r="D6994" s="42"/>
      <c r="F6994" s="343" t="s">
        <v>641</v>
      </c>
      <c r="G6994" s="47" t="s">
        <v>275</v>
      </c>
      <c r="H6994" s="103"/>
      <c r="I6994" s="94">
        <f t="shared" si="1805"/>
        <v>0</v>
      </c>
      <c r="J6994" s="104"/>
      <c r="K6994" s="104"/>
      <c r="L6994" s="94">
        <f t="shared" si="1807"/>
        <v>0</v>
      </c>
      <c r="M6994" s="104"/>
      <c r="N6994" s="104"/>
      <c r="R6994" s="352">
        <f>L6994-[1]გადასახდელები!L6764</f>
        <v>0</v>
      </c>
    </row>
    <row r="6995" spans="2:18" ht="36" hidden="1" customHeight="1">
      <c r="B6995" s="36" t="str">
        <f t="shared" si="1806"/>
        <v>b</v>
      </c>
      <c r="C6995" s="42">
        <v>4</v>
      </c>
      <c r="D6995" s="42"/>
      <c r="F6995" s="343" t="s">
        <v>642</v>
      </c>
      <c r="G6995" s="47" t="s">
        <v>276</v>
      </c>
      <c r="H6995" s="103"/>
      <c r="I6995" s="94">
        <f t="shared" si="1805"/>
        <v>0</v>
      </c>
      <c r="J6995" s="104"/>
      <c r="K6995" s="104"/>
      <c r="L6995" s="94">
        <f t="shared" si="1807"/>
        <v>0</v>
      </c>
      <c r="M6995" s="104"/>
      <c r="N6995" s="104"/>
      <c r="R6995" s="352">
        <f>L6995-[1]გადასახდელები!L6765</f>
        <v>0</v>
      </c>
    </row>
    <row r="6996" spans="2:18" ht="20.25" hidden="1" customHeight="1">
      <c r="B6996" s="36" t="str">
        <f t="shared" si="1806"/>
        <v>b</v>
      </c>
      <c r="C6996" s="42">
        <v>3</v>
      </c>
      <c r="D6996" s="42"/>
      <c r="F6996" s="343" t="s">
        <v>561</v>
      </c>
      <c r="G6996" s="57" t="s">
        <v>202</v>
      </c>
      <c r="H6996" s="111"/>
      <c r="I6996" s="90">
        <f t="shared" si="1805"/>
        <v>0</v>
      </c>
      <c r="J6996" s="112"/>
      <c r="K6996" s="112"/>
      <c r="L6996" s="90">
        <f t="shared" si="1807"/>
        <v>0</v>
      </c>
      <c r="M6996" s="112"/>
      <c r="N6996" s="112"/>
      <c r="R6996" s="352">
        <f>L6996-[1]გადასახდელები!L6766</f>
        <v>0</v>
      </c>
    </row>
    <row r="6997" spans="2:18" ht="20.25" hidden="1" customHeight="1">
      <c r="B6997" s="36" t="str">
        <f t="shared" si="1806"/>
        <v>b</v>
      </c>
      <c r="C6997" s="42">
        <v>3</v>
      </c>
      <c r="D6997" s="42"/>
      <c r="F6997" s="342" t="s">
        <v>562</v>
      </c>
      <c r="G6997" s="57" t="s">
        <v>203</v>
      </c>
      <c r="H6997" s="89">
        <f>H6998+H7001+H7004</f>
        <v>0</v>
      </c>
      <c r="I6997" s="90">
        <f t="shared" si="1805"/>
        <v>0</v>
      </c>
      <c r="J6997" s="92">
        <f>J6998+J7001+J7004</f>
        <v>0</v>
      </c>
      <c r="K6997" s="92">
        <f>K6998+K7001+K7004</f>
        <v>0</v>
      </c>
      <c r="L6997" s="90">
        <f t="shared" si="1807"/>
        <v>0</v>
      </c>
      <c r="M6997" s="92">
        <f>M6998+M7001+M7004</f>
        <v>0</v>
      </c>
      <c r="N6997" s="92">
        <f>N6998+N7001+N7004</f>
        <v>0</v>
      </c>
      <c r="O6997" s="82" t="s">
        <v>146</v>
      </c>
      <c r="R6997" s="352">
        <f>L6997-[1]გადასახდელები!L6767</f>
        <v>0</v>
      </c>
    </row>
    <row r="6998" spans="2:18" ht="20.25" hidden="1" customHeight="1">
      <c r="B6998" s="36" t="str">
        <f t="shared" si="1806"/>
        <v>b</v>
      </c>
      <c r="C6998" s="42">
        <v>4</v>
      </c>
      <c r="D6998" s="42"/>
      <c r="F6998" s="342" t="s">
        <v>643</v>
      </c>
      <c r="G6998" s="47" t="s">
        <v>277</v>
      </c>
      <c r="H6998" s="93">
        <f>SUM(H6999:H7000)</f>
        <v>0</v>
      </c>
      <c r="I6998" s="94">
        <f t="shared" si="1805"/>
        <v>0</v>
      </c>
      <c r="J6998" s="95">
        <f>SUM(J6999:J7000)</f>
        <v>0</v>
      </c>
      <c r="K6998" s="95">
        <f>SUM(K6999:K7000)</f>
        <v>0</v>
      </c>
      <c r="L6998" s="94">
        <f t="shared" si="1807"/>
        <v>0</v>
      </c>
      <c r="M6998" s="95">
        <f>SUM(M6999:M7000)</f>
        <v>0</v>
      </c>
      <c r="N6998" s="95">
        <f>SUM(N6999:N7000)</f>
        <v>0</v>
      </c>
      <c r="O6998" s="82" t="s">
        <v>146</v>
      </c>
      <c r="R6998" s="352">
        <f>L6998-[1]გადასახდელები!L6768</f>
        <v>0</v>
      </c>
    </row>
    <row r="6999" spans="2:18" ht="20.25" hidden="1" customHeight="1">
      <c r="B6999" s="36" t="str">
        <f t="shared" si="1806"/>
        <v>b</v>
      </c>
      <c r="C6999" s="42">
        <v>5</v>
      </c>
      <c r="D6999" s="42"/>
      <c r="F6999" s="343" t="s">
        <v>644</v>
      </c>
      <c r="G6999" s="48" t="s">
        <v>278</v>
      </c>
      <c r="H6999" s="101"/>
      <c r="I6999" s="97">
        <f t="shared" si="1805"/>
        <v>0</v>
      </c>
      <c r="J6999" s="102"/>
      <c r="K6999" s="102"/>
      <c r="L6999" s="97">
        <f t="shared" si="1807"/>
        <v>0</v>
      </c>
      <c r="M6999" s="102"/>
      <c r="N6999" s="102"/>
      <c r="R6999" s="352">
        <f>L6999-[1]გადასახდელები!L6769</f>
        <v>0</v>
      </c>
    </row>
    <row r="7000" spans="2:18" ht="20.25" hidden="1" customHeight="1">
      <c r="B7000" s="36" t="str">
        <f t="shared" si="1806"/>
        <v>b</v>
      </c>
      <c r="C7000" s="42">
        <v>5</v>
      </c>
      <c r="D7000" s="42"/>
      <c r="F7000" s="343" t="s">
        <v>645</v>
      </c>
      <c r="G7000" s="48" t="s">
        <v>204</v>
      </c>
      <c r="H7000" s="101"/>
      <c r="I7000" s="97">
        <f t="shared" si="1805"/>
        <v>0</v>
      </c>
      <c r="J7000" s="102"/>
      <c r="K7000" s="102"/>
      <c r="L7000" s="97">
        <f t="shared" si="1807"/>
        <v>0</v>
      </c>
      <c r="M7000" s="102"/>
      <c r="N7000" s="102"/>
      <c r="R7000" s="352">
        <f>L7000-[1]გადასახდელები!L6770</f>
        <v>0</v>
      </c>
    </row>
    <row r="7001" spans="2:18" ht="20.25" hidden="1" customHeight="1">
      <c r="B7001" s="36" t="str">
        <f t="shared" si="1806"/>
        <v>b</v>
      </c>
      <c r="C7001" s="42">
        <v>4</v>
      </c>
      <c r="D7001" s="42"/>
      <c r="F7001" s="342" t="s">
        <v>646</v>
      </c>
      <c r="G7001" s="47" t="s">
        <v>279</v>
      </c>
      <c r="H7001" s="93">
        <f>SUM(H7002:H7003)</f>
        <v>0</v>
      </c>
      <c r="I7001" s="94">
        <f t="shared" si="1805"/>
        <v>0</v>
      </c>
      <c r="J7001" s="95">
        <f>SUM(J7002:J7003)</f>
        <v>0</v>
      </c>
      <c r="K7001" s="95">
        <f>SUM(K7002:K7003)</f>
        <v>0</v>
      </c>
      <c r="L7001" s="94">
        <f t="shared" si="1807"/>
        <v>0</v>
      </c>
      <c r="M7001" s="95">
        <f>SUM(M7002:M7003)</f>
        <v>0</v>
      </c>
      <c r="N7001" s="95">
        <f>SUM(N7002:N7003)</f>
        <v>0</v>
      </c>
      <c r="O7001" s="82" t="s">
        <v>146</v>
      </c>
      <c r="R7001" s="352">
        <f>L7001-[1]გადასახდელები!L6771</f>
        <v>0</v>
      </c>
    </row>
    <row r="7002" spans="2:18" ht="20.25" hidden="1" customHeight="1">
      <c r="B7002" s="36" t="str">
        <f t="shared" si="1806"/>
        <v>b</v>
      </c>
      <c r="C7002" s="42">
        <v>5</v>
      </c>
      <c r="D7002" s="42"/>
      <c r="F7002" s="343" t="s">
        <v>647</v>
      </c>
      <c r="G7002" s="48" t="s">
        <v>278</v>
      </c>
      <c r="H7002" s="101"/>
      <c r="I7002" s="97">
        <f t="shared" si="1805"/>
        <v>0</v>
      </c>
      <c r="J7002" s="102"/>
      <c r="K7002" s="102"/>
      <c r="L7002" s="97">
        <f t="shared" si="1807"/>
        <v>0</v>
      </c>
      <c r="M7002" s="102"/>
      <c r="N7002" s="102"/>
      <c r="R7002" s="352">
        <f>L7002-[1]გადასახდელები!L6772</f>
        <v>0</v>
      </c>
    </row>
    <row r="7003" spans="2:18" ht="20.25" hidden="1" customHeight="1">
      <c r="B7003" s="36" t="str">
        <f t="shared" si="1806"/>
        <v>b</v>
      </c>
      <c r="C7003" s="42">
        <v>5</v>
      </c>
      <c r="D7003" s="42"/>
      <c r="F7003" s="343" t="s">
        <v>648</v>
      </c>
      <c r="G7003" s="48" t="s">
        <v>204</v>
      </c>
      <c r="H7003" s="101"/>
      <c r="I7003" s="97">
        <f t="shared" si="1805"/>
        <v>0</v>
      </c>
      <c r="J7003" s="102"/>
      <c r="K7003" s="102"/>
      <c r="L7003" s="97">
        <f t="shared" si="1807"/>
        <v>0</v>
      </c>
      <c r="M7003" s="102"/>
      <c r="N7003" s="102"/>
      <c r="R7003" s="352">
        <f>L7003-[1]გადასახდელები!L6773</f>
        <v>0</v>
      </c>
    </row>
    <row r="7004" spans="2:18" ht="20.25" hidden="1" customHeight="1">
      <c r="B7004" s="36" t="str">
        <f t="shared" si="1806"/>
        <v>b</v>
      </c>
      <c r="C7004" s="42">
        <v>4</v>
      </c>
      <c r="D7004" s="42"/>
      <c r="F7004" s="342" t="s">
        <v>563</v>
      </c>
      <c r="G7004" s="47" t="s">
        <v>280</v>
      </c>
      <c r="H7004" s="93">
        <f>SUM(H7005:H7006)</f>
        <v>0</v>
      </c>
      <c r="I7004" s="94">
        <f t="shared" si="1805"/>
        <v>0</v>
      </c>
      <c r="J7004" s="95">
        <f>SUM(J7005:J7006)</f>
        <v>0</v>
      </c>
      <c r="K7004" s="95">
        <f>SUM(K7005:K7006)</f>
        <v>0</v>
      </c>
      <c r="L7004" s="94">
        <f t="shared" si="1807"/>
        <v>0</v>
      </c>
      <c r="M7004" s="95">
        <f>SUM(M7005:M7006)</f>
        <v>0</v>
      </c>
      <c r="N7004" s="95">
        <f>SUM(N7005:N7006)</f>
        <v>0</v>
      </c>
      <c r="O7004" s="82" t="s">
        <v>146</v>
      </c>
      <c r="R7004" s="352">
        <f>L7004-[1]გადასახდელები!L6774</f>
        <v>0</v>
      </c>
    </row>
    <row r="7005" spans="2:18" ht="20.25" hidden="1" customHeight="1">
      <c r="B7005" s="36" t="str">
        <f t="shared" si="1806"/>
        <v>b</v>
      </c>
      <c r="C7005" s="42">
        <v>5</v>
      </c>
      <c r="D7005" s="42"/>
      <c r="F7005" s="343" t="s">
        <v>649</v>
      </c>
      <c r="G7005" s="48" t="s">
        <v>278</v>
      </c>
      <c r="H7005" s="101"/>
      <c r="I7005" s="97">
        <f t="shared" si="1805"/>
        <v>0</v>
      </c>
      <c r="J7005" s="102"/>
      <c r="K7005" s="102"/>
      <c r="L7005" s="97">
        <f t="shared" si="1807"/>
        <v>0</v>
      </c>
      <c r="M7005" s="102"/>
      <c r="N7005" s="102"/>
      <c r="R7005" s="352">
        <f>L7005-[1]გადასახდელები!L6775</f>
        <v>0</v>
      </c>
    </row>
    <row r="7006" spans="2:18" ht="20.25" hidden="1" customHeight="1">
      <c r="B7006" s="36" t="str">
        <f t="shared" si="1806"/>
        <v>b</v>
      </c>
      <c r="C7006" s="42">
        <v>5</v>
      </c>
      <c r="D7006" s="42"/>
      <c r="F7006" s="343" t="s">
        <v>564</v>
      </c>
      <c r="G7006" s="48" t="s">
        <v>204</v>
      </c>
      <c r="H7006" s="101"/>
      <c r="I7006" s="97">
        <f t="shared" si="1805"/>
        <v>0</v>
      </c>
      <c r="J7006" s="102"/>
      <c r="K7006" s="102"/>
      <c r="L7006" s="97">
        <f t="shared" si="1807"/>
        <v>0</v>
      </c>
      <c r="M7006" s="102"/>
      <c r="N7006" s="102"/>
      <c r="R7006" s="352">
        <f>L7006-[1]გადასახდელები!L6776</f>
        <v>0</v>
      </c>
    </row>
    <row r="7007" spans="2:18" ht="20.25" hidden="1" customHeight="1">
      <c r="B7007" s="36" t="str">
        <f t="shared" si="1806"/>
        <v>b</v>
      </c>
      <c r="C7007" s="42">
        <v>3</v>
      </c>
      <c r="D7007" s="42"/>
      <c r="F7007" s="342" t="s">
        <v>565</v>
      </c>
      <c r="G7007" s="57" t="s">
        <v>206</v>
      </c>
      <c r="H7007" s="89">
        <f>H7008+H7011+H7014</f>
        <v>0</v>
      </c>
      <c r="I7007" s="90">
        <f t="shared" si="1805"/>
        <v>0</v>
      </c>
      <c r="J7007" s="92">
        <f>J7008+J7011+J7014</f>
        <v>0</v>
      </c>
      <c r="K7007" s="92">
        <f>K7008+K7011+K7014</f>
        <v>0</v>
      </c>
      <c r="L7007" s="90">
        <f t="shared" si="1807"/>
        <v>0</v>
      </c>
      <c r="M7007" s="92">
        <f>M7008+M7011+M7014</f>
        <v>0</v>
      </c>
      <c r="N7007" s="92">
        <f>N7008+N7011+N7014</f>
        <v>0</v>
      </c>
      <c r="O7007" s="82" t="s">
        <v>146</v>
      </c>
      <c r="R7007" s="352">
        <f>L7007-[1]გადასახდელები!L6777</f>
        <v>0</v>
      </c>
    </row>
    <row r="7008" spans="2:18" ht="20.25" hidden="1" customHeight="1">
      <c r="B7008" s="36" t="str">
        <f t="shared" si="1806"/>
        <v>b</v>
      </c>
      <c r="C7008" s="42">
        <v>4</v>
      </c>
      <c r="D7008" s="42"/>
      <c r="F7008" s="342" t="s">
        <v>650</v>
      </c>
      <c r="G7008" s="47" t="s">
        <v>281</v>
      </c>
      <c r="H7008" s="93">
        <f>SUM(H7009:H7010)</f>
        <v>0</v>
      </c>
      <c r="I7008" s="94">
        <f t="shared" si="1805"/>
        <v>0</v>
      </c>
      <c r="J7008" s="95">
        <f>SUM(J7009:J7010)</f>
        <v>0</v>
      </c>
      <c r="K7008" s="95">
        <f>SUM(K7009:K7010)</f>
        <v>0</v>
      </c>
      <c r="L7008" s="94">
        <f t="shared" si="1807"/>
        <v>0</v>
      </c>
      <c r="M7008" s="95">
        <f>SUM(M7009:M7010)</f>
        <v>0</v>
      </c>
      <c r="N7008" s="95">
        <f>SUM(N7009:N7010)</f>
        <v>0</v>
      </c>
      <c r="O7008" s="82" t="s">
        <v>146</v>
      </c>
      <c r="R7008" s="352">
        <f>L7008-[1]გადასახდელები!L6778</f>
        <v>0</v>
      </c>
    </row>
    <row r="7009" spans="2:18" ht="20.25" hidden="1" customHeight="1">
      <c r="B7009" s="36" t="str">
        <f t="shared" si="1806"/>
        <v>b</v>
      </c>
      <c r="C7009" s="42">
        <v>5</v>
      </c>
      <c r="D7009" s="42"/>
      <c r="F7009" s="343" t="s">
        <v>651</v>
      </c>
      <c r="G7009" s="48" t="s">
        <v>282</v>
      </c>
      <c r="H7009" s="101"/>
      <c r="I7009" s="97">
        <f t="shared" si="1805"/>
        <v>0</v>
      </c>
      <c r="J7009" s="102"/>
      <c r="K7009" s="102"/>
      <c r="L7009" s="97">
        <f t="shared" si="1807"/>
        <v>0</v>
      </c>
      <c r="M7009" s="102"/>
      <c r="N7009" s="102"/>
      <c r="R7009" s="352">
        <f>L7009-[1]გადასახდელები!L6779</f>
        <v>0</v>
      </c>
    </row>
    <row r="7010" spans="2:18" ht="20.25" hidden="1" customHeight="1">
      <c r="B7010" s="36" t="str">
        <f t="shared" si="1806"/>
        <v>b</v>
      </c>
      <c r="C7010" s="42">
        <v>5</v>
      </c>
      <c r="D7010" s="42"/>
      <c r="F7010" s="343" t="s">
        <v>652</v>
      </c>
      <c r="G7010" s="48" t="s">
        <v>283</v>
      </c>
      <c r="H7010" s="101"/>
      <c r="I7010" s="97">
        <f t="shared" si="1805"/>
        <v>0</v>
      </c>
      <c r="J7010" s="102"/>
      <c r="K7010" s="102"/>
      <c r="L7010" s="97">
        <f t="shared" si="1807"/>
        <v>0</v>
      </c>
      <c r="M7010" s="102"/>
      <c r="N7010" s="102"/>
      <c r="R7010" s="352">
        <f>L7010-[1]გადასახდელები!L6780</f>
        <v>0</v>
      </c>
    </row>
    <row r="7011" spans="2:18" ht="20.25" hidden="1" customHeight="1">
      <c r="B7011" s="36" t="str">
        <f t="shared" si="1806"/>
        <v>b</v>
      </c>
      <c r="C7011" s="42">
        <v>4</v>
      </c>
      <c r="D7011" s="42"/>
      <c r="F7011" s="342" t="s">
        <v>566</v>
      </c>
      <c r="G7011" s="47" t="s">
        <v>284</v>
      </c>
      <c r="H7011" s="93">
        <f>SUM(H7012:H7013)</f>
        <v>0</v>
      </c>
      <c r="I7011" s="94">
        <f t="shared" si="1805"/>
        <v>0</v>
      </c>
      <c r="J7011" s="95">
        <f>SUM(J7012:J7013)</f>
        <v>0</v>
      </c>
      <c r="K7011" s="95">
        <f>SUM(K7012:K7013)</f>
        <v>0</v>
      </c>
      <c r="L7011" s="94">
        <f t="shared" si="1807"/>
        <v>0</v>
      </c>
      <c r="M7011" s="95">
        <f>SUM(M7012:M7013)</f>
        <v>0</v>
      </c>
      <c r="N7011" s="95">
        <f>SUM(N7012:N7013)</f>
        <v>0</v>
      </c>
      <c r="O7011" s="82" t="s">
        <v>146</v>
      </c>
      <c r="R7011" s="352">
        <f>L7011-[1]გადასახდელები!L6781</f>
        <v>0</v>
      </c>
    </row>
    <row r="7012" spans="2:18" ht="20.25" hidden="1" customHeight="1">
      <c r="B7012" s="36" t="str">
        <f t="shared" si="1806"/>
        <v>b</v>
      </c>
      <c r="C7012" s="42">
        <v>5</v>
      </c>
      <c r="D7012" s="42"/>
      <c r="F7012" s="343" t="s">
        <v>567</v>
      </c>
      <c r="G7012" s="48" t="s">
        <v>282</v>
      </c>
      <c r="H7012" s="101"/>
      <c r="I7012" s="97">
        <f t="shared" si="1805"/>
        <v>0</v>
      </c>
      <c r="J7012" s="102"/>
      <c r="K7012" s="102"/>
      <c r="L7012" s="97">
        <f t="shared" si="1807"/>
        <v>0</v>
      </c>
      <c r="M7012" s="102"/>
      <c r="N7012" s="102"/>
      <c r="R7012" s="352">
        <f>L7012-[1]გადასახდელები!L6782</f>
        <v>0</v>
      </c>
    </row>
    <row r="7013" spans="2:18" ht="20.25" hidden="1" customHeight="1">
      <c r="B7013" s="36" t="str">
        <f t="shared" si="1806"/>
        <v>b</v>
      </c>
      <c r="C7013" s="42">
        <v>5</v>
      </c>
      <c r="D7013" s="42"/>
      <c r="F7013" s="343" t="s">
        <v>653</v>
      </c>
      <c r="G7013" s="48" t="s">
        <v>283</v>
      </c>
      <c r="H7013" s="101"/>
      <c r="I7013" s="97">
        <f t="shared" si="1805"/>
        <v>0</v>
      </c>
      <c r="J7013" s="102"/>
      <c r="K7013" s="102"/>
      <c r="L7013" s="97">
        <f t="shared" si="1807"/>
        <v>0</v>
      </c>
      <c r="M7013" s="102"/>
      <c r="N7013" s="102"/>
      <c r="R7013" s="352">
        <f>L7013-[1]გადასახდელები!L6783</f>
        <v>0</v>
      </c>
    </row>
    <row r="7014" spans="2:18" ht="20.25" hidden="1" customHeight="1">
      <c r="B7014" s="36" t="str">
        <f t="shared" si="1806"/>
        <v>b</v>
      </c>
      <c r="C7014" s="42">
        <v>4</v>
      </c>
      <c r="D7014" s="42"/>
      <c r="F7014" s="342" t="s">
        <v>654</v>
      </c>
      <c r="G7014" s="47" t="s">
        <v>207</v>
      </c>
      <c r="H7014" s="93">
        <f>SUM(H7015:H7016)</f>
        <v>0</v>
      </c>
      <c r="I7014" s="94">
        <f t="shared" si="1805"/>
        <v>0</v>
      </c>
      <c r="J7014" s="95">
        <f>SUM(J7015:J7016)</f>
        <v>0</v>
      </c>
      <c r="K7014" s="95">
        <f>SUM(K7015:K7016)</f>
        <v>0</v>
      </c>
      <c r="L7014" s="94">
        <f t="shared" si="1807"/>
        <v>0</v>
      </c>
      <c r="M7014" s="95">
        <f>SUM(M7015:M7016)</f>
        <v>0</v>
      </c>
      <c r="N7014" s="95">
        <f>SUM(N7015:N7016)</f>
        <v>0</v>
      </c>
      <c r="O7014" s="82" t="s">
        <v>146</v>
      </c>
      <c r="R7014" s="352">
        <f>L7014-[1]გადასახდელები!L6784</f>
        <v>0</v>
      </c>
    </row>
    <row r="7015" spans="2:18" ht="20.25" hidden="1" customHeight="1">
      <c r="B7015" s="36" t="str">
        <f t="shared" si="1806"/>
        <v>b</v>
      </c>
      <c r="C7015" s="42">
        <v>5</v>
      </c>
      <c r="D7015" s="42"/>
      <c r="F7015" s="343" t="s">
        <v>655</v>
      </c>
      <c r="G7015" s="48" t="s">
        <v>282</v>
      </c>
      <c r="H7015" s="101"/>
      <c r="I7015" s="97">
        <f t="shared" si="1805"/>
        <v>0</v>
      </c>
      <c r="J7015" s="102"/>
      <c r="K7015" s="102"/>
      <c r="L7015" s="97">
        <f t="shared" si="1807"/>
        <v>0</v>
      </c>
      <c r="M7015" s="102"/>
      <c r="N7015" s="102"/>
      <c r="R7015" s="352">
        <f>L7015-[1]გადასახდელები!L6785</f>
        <v>0</v>
      </c>
    </row>
    <row r="7016" spans="2:18" ht="20.25" hidden="1" customHeight="1">
      <c r="B7016" s="36" t="str">
        <f t="shared" si="1806"/>
        <v>b</v>
      </c>
      <c r="C7016" s="42">
        <v>5</v>
      </c>
      <c r="D7016" s="42"/>
      <c r="F7016" s="343" t="s">
        <v>656</v>
      </c>
      <c r="G7016" s="48" t="s">
        <v>283</v>
      </c>
      <c r="H7016" s="101"/>
      <c r="I7016" s="97">
        <f t="shared" si="1805"/>
        <v>0</v>
      </c>
      <c r="J7016" s="102"/>
      <c r="K7016" s="102"/>
      <c r="L7016" s="97">
        <f t="shared" si="1807"/>
        <v>0</v>
      </c>
      <c r="M7016" s="102"/>
      <c r="N7016" s="102"/>
      <c r="R7016" s="352">
        <f>L7016-[1]გადასახდელები!L6786</f>
        <v>0</v>
      </c>
    </row>
    <row r="7017" spans="2:18" ht="20.25" hidden="1" customHeight="1">
      <c r="B7017" s="36" t="str">
        <f t="shared" si="1806"/>
        <v>b</v>
      </c>
      <c r="C7017" s="42">
        <v>3</v>
      </c>
      <c r="D7017" s="42"/>
      <c r="F7017" s="342" t="s">
        <v>568</v>
      </c>
      <c r="G7017" s="57" t="s">
        <v>205</v>
      </c>
      <c r="H7017" s="89">
        <f>H7018+H7019</f>
        <v>0</v>
      </c>
      <c r="I7017" s="90">
        <f t="shared" ref="I7017:I7080" si="1808">J7017+K7017</f>
        <v>0</v>
      </c>
      <c r="J7017" s="92">
        <f>J7018+J7019</f>
        <v>0</v>
      </c>
      <c r="K7017" s="92">
        <f>K7018+K7019</f>
        <v>0</v>
      </c>
      <c r="L7017" s="90">
        <f t="shared" si="1807"/>
        <v>0</v>
      </c>
      <c r="M7017" s="92">
        <f>M7018+M7019</f>
        <v>0</v>
      </c>
      <c r="N7017" s="92">
        <f>N7018+N7019</f>
        <v>0</v>
      </c>
      <c r="O7017" s="82" t="s">
        <v>146</v>
      </c>
      <c r="R7017" s="352">
        <f>L7017-[1]გადასახდელები!L6787</f>
        <v>-450</v>
      </c>
    </row>
    <row r="7018" spans="2:18" ht="20.25" hidden="1" customHeight="1">
      <c r="B7018" s="36" t="str">
        <f t="shared" si="1806"/>
        <v>b</v>
      </c>
      <c r="C7018" s="42">
        <v>4</v>
      </c>
      <c r="D7018" s="42"/>
      <c r="F7018" s="343" t="s">
        <v>657</v>
      </c>
      <c r="G7018" s="47" t="s">
        <v>285</v>
      </c>
      <c r="H7018" s="103"/>
      <c r="I7018" s="94">
        <f t="shared" si="1808"/>
        <v>0</v>
      </c>
      <c r="J7018" s="104"/>
      <c r="K7018" s="104"/>
      <c r="L7018" s="94">
        <f t="shared" si="1807"/>
        <v>0</v>
      </c>
      <c r="M7018" s="104"/>
      <c r="N7018" s="104"/>
      <c r="R7018" s="352">
        <f>L7018-[1]გადასახდელები!L6788</f>
        <v>0</v>
      </c>
    </row>
    <row r="7019" spans="2:18" ht="20.25" hidden="1" customHeight="1">
      <c r="B7019" s="36" t="str">
        <f t="shared" si="1806"/>
        <v>b</v>
      </c>
      <c r="C7019" s="42">
        <v>4</v>
      </c>
      <c r="D7019" s="42"/>
      <c r="F7019" s="342" t="s">
        <v>570</v>
      </c>
      <c r="G7019" s="47" t="s">
        <v>286</v>
      </c>
      <c r="H7019" s="93">
        <f>H7020+H7039</f>
        <v>0</v>
      </c>
      <c r="I7019" s="94">
        <f t="shared" si="1808"/>
        <v>0</v>
      </c>
      <c r="J7019" s="95">
        <f>J7020+J7039</f>
        <v>0</v>
      </c>
      <c r="K7019" s="95">
        <f>K7020+K7039</f>
        <v>0</v>
      </c>
      <c r="L7019" s="94">
        <f t="shared" si="1807"/>
        <v>0</v>
      </c>
      <c r="M7019" s="95">
        <f>M7020+M7039</f>
        <v>0</v>
      </c>
      <c r="N7019" s="95">
        <f>N7020+N7039</f>
        <v>0</v>
      </c>
      <c r="O7019" s="82" t="s">
        <v>146</v>
      </c>
      <c r="R7019" s="352">
        <f>L7019-[1]გადასახდელები!L6789</f>
        <v>-450</v>
      </c>
    </row>
    <row r="7020" spans="2:18" ht="20.25" hidden="1" customHeight="1">
      <c r="B7020" s="36" t="str">
        <f t="shared" si="1806"/>
        <v>b</v>
      </c>
      <c r="C7020" s="42">
        <v>5</v>
      </c>
      <c r="D7020" s="42"/>
      <c r="F7020" s="342" t="s">
        <v>569</v>
      </c>
      <c r="G7020" s="48" t="s">
        <v>287</v>
      </c>
      <c r="H7020" s="113">
        <f>SUM(H7021:H7038)</f>
        <v>0</v>
      </c>
      <c r="I7020" s="97">
        <f t="shared" si="1808"/>
        <v>0</v>
      </c>
      <c r="J7020" s="114">
        <f>SUM(J7021:J7038)</f>
        <v>0</v>
      </c>
      <c r="K7020" s="114">
        <f>SUM(K7021:K7038)</f>
        <v>0</v>
      </c>
      <c r="L7020" s="97">
        <f t="shared" si="1807"/>
        <v>0</v>
      </c>
      <c r="M7020" s="114">
        <f>SUM(M7021:M7038)</f>
        <v>0</v>
      </c>
      <c r="N7020" s="114">
        <f>SUM(N7021:N7038)</f>
        <v>0</v>
      </c>
      <c r="O7020" s="82" t="s">
        <v>146</v>
      </c>
      <c r="R7020" s="352">
        <f>L7020-[1]გადასახდელები!L6790</f>
        <v>0</v>
      </c>
    </row>
    <row r="7021" spans="2:18" ht="45" hidden="1" customHeight="1">
      <c r="B7021" s="36" t="str">
        <f t="shared" ref="B7021:B7084" si="1809">IF(H7021+I7021+L7021&gt;0,"a","b")</f>
        <v>b</v>
      </c>
      <c r="C7021" s="42">
        <v>6</v>
      </c>
      <c r="D7021" s="42"/>
      <c r="F7021" s="343" t="s">
        <v>658</v>
      </c>
      <c r="G7021" s="45" t="s">
        <v>215</v>
      </c>
      <c r="H7021" s="99"/>
      <c r="I7021" s="105">
        <f t="shared" si="1808"/>
        <v>0</v>
      </c>
      <c r="J7021" s="100"/>
      <c r="K7021" s="100"/>
      <c r="L7021" s="105">
        <f t="shared" si="1807"/>
        <v>0</v>
      </c>
      <c r="M7021" s="100"/>
      <c r="N7021" s="100"/>
      <c r="R7021" s="352">
        <f>L7021-[1]გადასახდელები!L6791</f>
        <v>0</v>
      </c>
    </row>
    <row r="7022" spans="2:18" ht="20.25" hidden="1" customHeight="1">
      <c r="B7022" s="36" t="str">
        <f t="shared" si="1809"/>
        <v>b</v>
      </c>
      <c r="C7022" s="42">
        <v>6</v>
      </c>
      <c r="D7022" s="42"/>
      <c r="F7022" s="343" t="s">
        <v>659</v>
      </c>
      <c r="G7022" s="45" t="s">
        <v>288</v>
      </c>
      <c r="H7022" s="99"/>
      <c r="I7022" s="105">
        <f t="shared" si="1808"/>
        <v>0</v>
      </c>
      <c r="J7022" s="100"/>
      <c r="K7022" s="100"/>
      <c r="L7022" s="105">
        <f t="shared" si="1807"/>
        <v>0</v>
      </c>
      <c r="M7022" s="100"/>
      <c r="N7022" s="100"/>
      <c r="R7022" s="352">
        <f>L7022-[1]გადასახდელები!L6792</f>
        <v>0</v>
      </c>
    </row>
    <row r="7023" spans="2:18" ht="20.25" hidden="1" customHeight="1">
      <c r="B7023" s="36" t="str">
        <f t="shared" si="1809"/>
        <v>b</v>
      </c>
      <c r="C7023" s="42">
        <v>6</v>
      </c>
      <c r="D7023" s="42"/>
      <c r="F7023" s="343" t="s">
        <v>660</v>
      </c>
      <c r="G7023" s="45" t="s">
        <v>289</v>
      </c>
      <c r="H7023" s="99"/>
      <c r="I7023" s="105">
        <f t="shared" si="1808"/>
        <v>0</v>
      </c>
      <c r="J7023" s="100"/>
      <c r="K7023" s="100"/>
      <c r="L7023" s="105">
        <f t="shared" si="1807"/>
        <v>0</v>
      </c>
      <c r="M7023" s="100"/>
      <c r="N7023" s="100"/>
      <c r="R7023" s="352">
        <f>L7023-[1]გადასახდელები!L6793</f>
        <v>0</v>
      </c>
    </row>
    <row r="7024" spans="2:18" ht="20.25" hidden="1" customHeight="1">
      <c r="B7024" s="36" t="str">
        <f t="shared" si="1809"/>
        <v>b</v>
      </c>
      <c r="C7024" s="42">
        <v>6</v>
      </c>
      <c r="D7024" s="42"/>
      <c r="F7024" s="343" t="s">
        <v>661</v>
      </c>
      <c r="G7024" s="45" t="s">
        <v>216</v>
      </c>
      <c r="H7024" s="99"/>
      <c r="I7024" s="105">
        <f t="shared" si="1808"/>
        <v>0</v>
      </c>
      <c r="J7024" s="100"/>
      <c r="K7024" s="100"/>
      <c r="L7024" s="105">
        <f t="shared" si="1807"/>
        <v>0</v>
      </c>
      <c r="M7024" s="100"/>
      <c r="N7024" s="100"/>
      <c r="R7024" s="352">
        <f>L7024-[1]გადასახდელები!L6794</f>
        <v>0</v>
      </c>
    </row>
    <row r="7025" spans="2:18" ht="20.25" hidden="1" customHeight="1">
      <c r="B7025" s="36" t="str">
        <f t="shared" si="1809"/>
        <v>b</v>
      </c>
      <c r="C7025" s="42">
        <v>6</v>
      </c>
      <c r="D7025" s="42"/>
      <c r="F7025" s="343" t="s">
        <v>662</v>
      </c>
      <c r="G7025" s="45" t="s">
        <v>217</v>
      </c>
      <c r="H7025" s="99"/>
      <c r="I7025" s="105">
        <f t="shared" si="1808"/>
        <v>0</v>
      </c>
      <c r="J7025" s="100"/>
      <c r="K7025" s="100"/>
      <c r="L7025" s="105">
        <f t="shared" ref="L7025:L7088" si="1810">M7025+N7025</f>
        <v>0</v>
      </c>
      <c r="M7025" s="100"/>
      <c r="N7025" s="100"/>
      <c r="R7025" s="352">
        <f>L7025-[1]გადასახდელები!L6795</f>
        <v>0</v>
      </c>
    </row>
    <row r="7026" spans="2:18" ht="20.25" hidden="1" customHeight="1">
      <c r="B7026" s="36" t="str">
        <f t="shared" si="1809"/>
        <v>b</v>
      </c>
      <c r="C7026" s="42">
        <v>6</v>
      </c>
      <c r="D7026" s="42"/>
      <c r="F7026" s="343" t="s">
        <v>571</v>
      </c>
      <c r="G7026" s="45" t="s">
        <v>290</v>
      </c>
      <c r="H7026" s="99"/>
      <c r="I7026" s="105">
        <f t="shared" si="1808"/>
        <v>0</v>
      </c>
      <c r="J7026" s="100"/>
      <c r="K7026" s="100"/>
      <c r="L7026" s="105">
        <f t="shared" si="1810"/>
        <v>0</v>
      </c>
      <c r="M7026" s="100"/>
      <c r="N7026" s="100"/>
      <c r="R7026" s="352">
        <f>L7026-[1]გადასახდელები!L6796</f>
        <v>0</v>
      </c>
    </row>
    <row r="7027" spans="2:18" ht="20.25" hidden="1" customHeight="1">
      <c r="B7027" s="36" t="str">
        <f t="shared" si="1809"/>
        <v>b</v>
      </c>
      <c r="C7027" s="42">
        <v>6</v>
      </c>
      <c r="D7027" s="42"/>
      <c r="F7027" s="343" t="s">
        <v>663</v>
      </c>
      <c r="G7027" s="45" t="s">
        <v>291</v>
      </c>
      <c r="H7027" s="99"/>
      <c r="I7027" s="105">
        <f t="shared" si="1808"/>
        <v>0</v>
      </c>
      <c r="J7027" s="100"/>
      <c r="K7027" s="100"/>
      <c r="L7027" s="105">
        <f t="shared" si="1810"/>
        <v>0</v>
      </c>
      <c r="M7027" s="100"/>
      <c r="N7027" s="100"/>
      <c r="R7027" s="352">
        <f>L7027-[1]გადასახდელები!L6797</f>
        <v>0</v>
      </c>
    </row>
    <row r="7028" spans="2:18" ht="20.25" hidden="1" customHeight="1">
      <c r="B7028" s="36" t="str">
        <f t="shared" si="1809"/>
        <v>b</v>
      </c>
      <c r="C7028" s="42">
        <v>6</v>
      </c>
      <c r="D7028" s="42"/>
      <c r="F7028" s="343" t="s">
        <v>664</v>
      </c>
      <c r="G7028" s="45" t="s">
        <v>218</v>
      </c>
      <c r="H7028" s="99"/>
      <c r="I7028" s="105">
        <f t="shared" si="1808"/>
        <v>0</v>
      </c>
      <c r="J7028" s="100"/>
      <c r="K7028" s="100"/>
      <c r="L7028" s="105">
        <f t="shared" si="1810"/>
        <v>0</v>
      </c>
      <c r="M7028" s="100"/>
      <c r="N7028" s="100"/>
      <c r="R7028" s="352">
        <f>L7028-[1]გადასახდელები!L6798</f>
        <v>0</v>
      </c>
    </row>
    <row r="7029" spans="2:18" ht="20.25" hidden="1" customHeight="1">
      <c r="B7029" s="36" t="str">
        <f t="shared" si="1809"/>
        <v>b</v>
      </c>
      <c r="C7029" s="42">
        <v>6</v>
      </c>
      <c r="D7029" s="42"/>
      <c r="F7029" s="343" t="s">
        <v>665</v>
      </c>
      <c r="G7029" s="45" t="s">
        <v>219</v>
      </c>
      <c r="H7029" s="99"/>
      <c r="I7029" s="105">
        <f t="shared" si="1808"/>
        <v>0</v>
      </c>
      <c r="J7029" s="100"/>
      <c r="K7029" s="100"/>
      <c r="L7029" s="105">
        <f t="shared" si="1810"/>
        <v>0</v>
      </c>
      <c r="M7029" s="100"/>
      <c r="N7029" s="100"/>
      <c r="R7029" s="352">
        <f>L7029-[1]გადასახდელები!L6799</f>
        <v>0</v>
      </c>
    </row>
    <row r="7030" spans="2:18" ht="20.25" hidden="1" customHeight="1">
      <c r="B7030" s="36" t="str">
        <f t="shared" si="1809"/>
        <v>b</v>
      </c>
      <c r="C7030" s="42">
        <v>6</v>
      </c>
      <c r="D7030" s="42"/>
      <c r="F7030" s="343" t="s">
        <v>666</v>
      </c>
      <c r="G7030" s="45" t="s">
        <v>220</v>
      </c>
      <c r="H7030" s="99"/>
      <c r="I7030" s="105">
        <f t="shared" si="1808"/>
        <v>0</v>
      </c>
      <c r="J7030" s="100"/>
      <c r="K7030" s="100"/>
      <c r="L7030" s="105">
        <f t="shared" si="1810"/>
        <v>0</v>
      </c>
      <c r="M7030" s="100"/>
      <c r="N7030" s="100"/>
      <c r="R7030" s="352">
        <f>L7030-[1]გადასახდელები!L6800</f>
        <v>0</v>
      </c>
    </row>
    <row r="7031" spans="2:18" ht="20.25" hidden="1" customHeight="1">
      <c r="B7031" s="36" t="str">
        <f t="shared" si="1809"/>
        <v>b</v>
      </c>
      <c r="C7031" s="42">
        <v>6</v>
      </c>
      <c r="D7031" s="42"/>
      <c r="F7031" s="343" t="s">
        <v>667</v>
      </c>
      <c r="G7031" s="45" t="s">
        <v>221</v>
      </c>
      <c r="H7031" s="99"/>
      <c r="I7031" s="105">
        <f t="shared" si="1808"/>
        <v>0</v>
      </c>
      <c r="J7031" s="100"/>
      <c r="K7031" s="100"/>
      <c r="L7031" s="105">
        <f t="shared" si="1810"/>
        <v>0</v>
      </c>
      <c r="M7031" s="100"/>
      <c r="N7031" s="100"/>
      <c r="R7031" s="352">
        <f>L7031-[1]გადასახდელები!L6801</f>
        <v>0</v>
      </c>
    </row>
    <row r="7032" spans="2:18" ht="20.25" hidden="1" customHeight="1">
      <c r="B7032" s="36" t="str">
        <f t="shared" si="1809"/>
        <v>b</v>
      </c>
      <c r="C7032" s="42">
        <v>6</v>
      </c>
      <c r="D7032" s="42"/>
      <c r="F7032" s="343" t="s">
        <v>668</v>
      </c>
      <c r="G7032" s="45" t="s">
        <v>222</v>
      </c>
      <c r="H7032" s="99"/>
      <c r="I7032" s="105">
        <f t="shared" si="1808"/>
        <v>0</v>
      </c>
      <c r="J7032" s="100"/>
      <c r="K7032" s="100"/>
      <c r="L7032" s="105">
        <f t="shared" si="1810"/>
        <v>0</v>
      </c>
      <c r="M7032" s="100"/>
      <c r="N7032" s="100"/>
      <c r="R7032" s="352">
        <f>L7032-[1]გადასახდელები!L6802</f>
        <v>0</v>
      </c>
    </row>
    <row r="7033" spans="2:18" ht="20.25" hidden="1" customHeight="1">
      <c r="B7033" s="36" t="str">
        <f t="shared" si="1809"/>
        <v>b</v>
      </c>
      <c r="C7033" s="42">
        <v>6</v>
      </c>
      <c r="D7033" s="42"/>
      <c r="F7033" s="343" t="s">
        <v>669</v>
      </c>
      <c r="G7033" s="45" t="s">
        <v>223</v>
      </c>
      <c r="H7033" s="99"/>
      <c r="I7033" s="105">
        <f t="shared" si="1808"/>
        <v>0</v>
      </c>
      <c r="J7033" s="100"/>
      <c r="K7033" s="100"/>
      <c r="L7033" s="105">
        <f t="shared" si="1810"/>
        <v>0</v>
      </c>
      <c r="M7033" s="100"/>
      <c r="N7033" s="100"/>
      <c r="R7033" s="352">
        <f>L7033-[1]გადასახდელები!L6803</f>
        <v>0</v>
      </c>
    </row>
    <row r="7034" spans="2:18" ht="36" hidden="1" customHeight="1">
      <c r="B7034" s="36" t="str">
        <f t="shared" si="1809"/>
        <v>b</v>
      </c>
      <c r="C7034" s="42">
        <v>6</v>
      </c>
      <c r="D7034" s="42"/>
      <c r="F7034" s="343" t="s">
        <v>670</v>
      </c>
      <c r="G7034" s="45" t="s">
        <v>224</v>
      </c>
      <c r="H7034" s="99"/>
      <c r="I7034" s="105">
        <f t="shared" si="1808"/>
        <v>0</v>
      </c>
      <c r="J7034" s="100"/>
      <c r="K7034" s="100"/>
      <c r="L7034" s="105">
        <f t="shared" si="1810"/>
        <v>0</v>
      </c>
      <c r="M7034" s="100"/>
      <c r="N7034" s="100"/>
      <c r="R7034" s="352">
        <f>L7034-[1]გადასახდელები!L6804</f>
        <v>0</v>
      </c>
    </row>
    <row r="7035" spans="2:18" ht="48.75" hidden="1" customHeight="1">
      <c r="B7035" s="36" t="str">
        <f t="shared" si="1809"/>
        <v>b</v>
      </c>
      <c r="C7035" s="42">
        <v>6</v>
      </c>
      <c r="D7035" s="42"/>
      <c r="F7035" s="343" t="s">
        <v>671</v>
      </c>
      <c r="G7035" s="45" t="s">
        <v>225</v>
      </c>
      <c r="H7035" s="99"/>
      <c r="I7035" s="105">
        <f t="shared" si="1808"/>
        <v>0</v>
      </c>
      <c r="J7035" s="100"/>
      <c r="K7035" s="100"/>
      <c r="L7035" s="105">
        <f t="shared" si="1810"/>
        <v>0</v>
      </c>
      <c r="M7035" s="100"/>
      <c r="N7035" s="100"/>
      <c r="R7035" s="352">
        <f>L7035-[1]გადასახდელები!L6805</f>
        <v>0</v>
      </c>
    </row>
    <row r="7036" spans="2:18" ht="24.75" hidden="1" customHeight="1">
      <c r="B7036" s="36" t="str">
        <f t="shared" si="1809"/>
        <v>b</v>
      </c>
      <c r="C7036" s="42">
        <v>6</v>
      </c>
      <c r="D7036" s="42"/>
      <c r="F7036" s="343" t="s">
        <v>672</v>
      </c>
      <c r="G7036" s="45" t="s">
        <v>226</v>
      </c>
      <c r="H7036" s="99"/>
      <c r="I7036" s="105">
        <f t="shared" si="1808"/>
        <v>0</v>
      </c>
      <c r="J7036" s="100"/>
      <c r="K7036" s="100"/>
      <c r="L7036" s="105">
        <f t="shared" si="1810"/>
        <v>0</v>
      </c>
      <c r="M7036" s="100"/>
      <c r="N7036" s="100"/>
      <c r="R7036" s="352">
        <f>L7036-[1]გადასახდელები!L6806</f>
        <v>0</v>
      </c>
    </row>
    <row r="7037" spans="2:18" ht="24" hidden="1" customHeight="1">
      <c r="B7037" s="36" t="str">
        <f t="shared" si="1809"/>
        <v>b</v>
      </c>
      <c r="C7037" s="42">
        <v>6</v>
      </c>
      <c r="D7037" s="42"/>
      <c r="F7037" s="343" t="s">
        <v>673</v>
      </c>
      <c r="G7037" s="45" t="s">
        <v>227</v>
      </c>
      <c r="H7037" s="99"/>
      <c r="I7037" s="105">
        <f t="shared" si="1808"/>
        <v>0</v>
      </c>
      <c r="J7037" s="100"/>
      <c r="K7037" s="100"/>
      <c r="L7037" s="105">
        <f t="shared" si="1810"/>
        <v>0</v>
      </c>
      <c r="M7037" s="100"/>
      <c r="N7037" s="100"/>
      <c r="R7037" s="352">
        <f>L7037-[1]გადასახდელები!L6807</f>
        <v>0</v>
      </c>
    </row>
    <row r="7038" spans="2:18" ht="36.75" hidden="1" customHeight="1">
      <c r="B7038" s="36" t="str">
        <f t="shared" si="1809"/>
        <v>b</v>
      </c>
      <c r="C7038" s="42">
        <v>6</v>
      </c>
      <c r="D7038" s="42"/>
      <c r="F7038" s="343" t="s">
        <v>572</v>
      </c>
      <c r="G7038" s="45" t="s">
        <v>228</v>
      </c>
      <c r="H7038" s="99"/>
      <c r="I7038" s="105">
        <f t="shared" si="1808"/>
        <v>0</v>
      </c>
      <c r="J7038" s="100"/>
      <c r="K7038" s="100"/>
      <c r="L7038" s="105">
        <f t="shared" si="1810"/>
        <v>0</v>
      </c>
      <c r="M7038" s="100"/>
      <c r="N7038" s="100"/>
      <c r="R7038" s="352">
        <f>L7038-[1]გადასახდელები!L6808</f>
        <v>0</v>
      </c>
    </row>
    <row r="7039" spans="2:18" ht="24.75" hidden="1" customHeight="1">
      <c r="B7039" s="36" t="str">
        <f t="shared" si="1809"/>
        <v>b</v>
      </c>
      <c r="C7039" s="42">
        <v>5</v>
      </c>
      <c r="D7039" s="42"/>
      <c r="F7039" s="343" t="s">
        <v>573</v>
      </c>
      <c r="G7039" s="48" t="s">
        <v>193</v>
      </c>
      <c r="H7039" s="101"/>
      <c r="I7039" s="97">
        <f t="shared" si="1808"/>
        <v>0</v>
      </c>
      <c r="J7039" s="102"/>
      <c r="K7039" s="102"/>
      <c r="L7039" s="97">
        <f t="shared" si="1810"/>
        <v>0</v>
      </c>
      <c r="M7039" s="102"/>
      <c r="N7039" s="102"/>
      <c r="R7039" s="352">
        <f>L7039-[1]გადასახდელები!L6809</f>
        <v>-450</v>
      </c>
    </row>
    <row r="7040" spans="2:18" ht="20.25" hidden="1" customHeight="1">
      <c r="B7040" s="36" t="str">
        <f t="shared" si="1809"/>
        <v>b</v>
      </c>
      <c r="C7040" s="42">
        <v>2</v>
      </c>
      <c r="D7040" s="42"/>
      <c r="E7040" s="24">
        <v>7049</v>
      </c>
      <c r="F7040" s="342" t="s">
        <v>574</v>
      </c>
      <c r="G7040" s="59" t="s">
        <v>292</v>
      </c>
      <c r="H7040" s="86">
        <f>H7041+H7088+H7096+H7095</f>
        <v>0</v>
      </c>
      <c r="I7040" s="87">
        <f t="shared" si="1808"/>
        <v>0</v>
      </c>
      <c r="J7040" s="88">
        <f>J7041+J7088+J7096+J7095</f>
        <v>0</v>
      </c>
      <c r="K7040" s="88">
        <f>K7041+K7088+K7096+K7095</f>
        <v>0</v>
      </c>
      <c r="L7040" s="87">
        <f t="shared" si="1810"/>
        <v>0</v>
      </c>
      <c r="M7040" s="88">
        <f>M7041+M7088+M7096+M7095</f>
        <v>0</v>
      </c>
      <c r="N7040" s="88">
        <f>N7041+N7088+N7096+N7095</f>
        <v>0</v>
      </c>
      <c r="O7040" s="82" t="s">
        <v>146</v>
      </c>
      <c r="P7040" s="35" t="s">
        <v>145</v>
      </c>
      <c r="R7040" s="352">
        <f>L7040-[1]გადასახდელები!L6810</f>
        <v>0</v>
      </c>
    </row>
    <row r="7041" spans="2:18" ht="20.25" hidden="1" customHeight="1">
      <c r="B7041" s="36" t="str">
        <f t="shared" si="1809"/>
        <v>b</v>
      </c>
      <c r="C7041" s="42">
        <v>3</v>
      </c>
      <c r="D7041" s="42"/>
      <c r="F7041" s="342" t="s">
        <v>575</v>
      </c>
      <c r="G7041" s="51" t="s">
        <v>293</v>
      </c>
      <c r="H7041" s="89">
        <f>H7042+H7054+H7083</f>
        <v>0</v>
      </c>
      <c r="I7041" s="90">
        <f t="shared" si="1808"/>
        <v>0</v>
      </c>
      <c r="J7041" s="89">
        <f>J7042+J7054+J7083</f>
        <v>0</v>
      </c>
      <c r="K7041" s="89">
        <f>K7042+K7054+K7083</f>
        <v>0</v>
      </c>
      <c r="L7041" s="90">
        <f t="shared" si="1810"/>
        <v>0</v>
      </c>
      <c r="M7041" s="89">
        <f>M7042+M7054+M7083</f>
        <v>0</v>
      </c>
      <c r="N7041" s="89">
        <f>N7042+N7054+N7083</f>
        <v>0</v>
      </c>
      <c r="O7041" s="82" t="s">
        <v>146</v>
      </c>
      <c r="P7041" s="35" t="s">
        <v>145</v>
      </c>
      <c r="R7041" s="352">
        <f>L7041-[1]გადასახდელები!L6811</f>
        <v>0</v>
      </c>
    </row>
    <row r="7042" spans="2:18" ht="20.25" hidden="1" customHeight="1">
      <c r="B7042" s="36" t="str">
        <f t="shared" si="1809"/>
        <v>b</v>
      </c>
      <c r="C7042" s="42">
        <v>4</v>
      </c>
      <c r="D7042" s="42"/>
      <c r="F7042" s="342" t="s">
        <v>576</v>
      </c>
      <c r="G7042" s="47" t="s">
        <v>294</v>
      </c>
      <c r="H7042" s="93">
        <f>H7043+H7044+H7045+H7046+H7047+H7048+H7049+H7050+H7051+H7052+H7053</f>
        <v>0</v>
      </c>
      <c r="I7042" s="94">
        <f t="shared" si="1808"/>
        <v>0</v>
      </c>
      <c r="J7042" s="93">
        <f>J7043+J7044+J7045+J7046+J7047+J7048+J7049+J7050+J7051+J7052+J7053</f>
        <v>0</v>
      </c>
      <c r="K7042" s="93">
        <f>K7043+K7044+K7045+K7046+K7047+K7048+K7049+K7050+K7051+K7052+K7053</f>
        <v>0</v>
      </c>
      <c r="L7042" s="94">
        <f t="shared" si="1810"/>
        <v>0</v>
      </c>
      <c r="M7042" s="93">
        <f>M7043+M7044+M7045+M7046+M7047+M7048+M7049+M7050+M7051+M7052+M7053</f>
        <v>0</v>
      </c>
      <c r="N7042" s="93">
        <f>N7043+N7044+N7045+N7046+N7047+N7048+N7049+N7050+N7051+N7052+N7053</f>
        <v>0</v>
      </c>
      <c r="O7042" s="82" t="s">
        <v>146</v>
      </c>
      <c r="P7042" s="35" t="s">
        <v>145</v>
      </c>
      <c r="R7042" s="352">
        <f>L7042-[1]გადასახდელები!L6812</f>
        <v>0</v>
      </c>
    </row>
    <row r="7043" spans="2:18" ht="20.25" hidden="1" customHeight="1">
      <c r="B7043" s="36" t="str">
        <f t="shared" si="1809"/>
        <v>b</v>
      </c>
      <c r="C7043" s="42">
        <v>5</v>
      </c>
      <c r="D7043" s="42"/>
      <c r="F7043" s="343" t="s">
        <v>577</v>
      </c>
      <c r="G7043" s="48" t="s">
        <v>295</v>
      </c>
      <c r="H7043" s="101"/>
      <c r="I7043" s="97">
        <f t="shared" si="1808"/>
        <v>0</v>
      </c>
      <c r="J7043" s="102"/>
      <c r="K7043" s="102"/>
      <c r="L7043" s="97">
        <f t="shared" si="1810"/>
        <v>0</v>
      </c>
      <c r="M7043" s="102"/>
      <c r="N7043" s="102"/>
      <c r="O7043" s="115"/>
      <c r="P7043" s="35" t="s">
        <v>145</v>
      </c>
      <c r="R7043" s="352">
        <f>L7043-[1]გადასახდელები!L6813</f>
        <v>0</v>
      </c>
    </row>
    <row r="7044" spans="2:18" ht="20.25" hidden="1" customHeight="1">
      <c r="B7044" s="36" t="str">
        <f t="shared" si="1809"/>
        <v>b</v>
      </c>
      <c r="C7044" s="42">
        <v>5</v>
      </c>
      <c r="D7044" s="42"/>
      <c r="F7044" s="343" t="s">
        <v>578</v>
      </c>
      <c r="G7044" s="48" t="s">
        <v>296</v>
      </c>
      <c r="H7044" s="101"/>
      <c r="I7044" s="97">
        <f t="shared" si="1808"/>
        <v>0</v>
      </c>
      <c r="J7044" s="102"/>
      <c r="K7044" s="102"/>
      <c r="L7044" s="97">
        <f t="shared" si="1810"/>
        <v>0</v>
      </c>
      <c r="M7044" s="102"/>
      <c r="N7044" s="102"/>
      <c r="O7044" s="115"/>
      <c r="P7044" s="35" t="s">
        <v>145</v>
      </c>
      <c r="R7044" s="352">
        <f>L7044-[1]გადასახდელები!L6814</f>
        <v>0</v>
      </c>
    </row>
    <row r="7045" spans="2:18" ht="30.75" hidden="1" customHeight="1">
      <c r="B7045" s="36" t="str">
        <f t="shared" si="1809"/>
        <v>b</v>
      </c>
      <c r="C7045" s="42">
        <v>5</v>
      </c>
      <c r="D7045" s="42"/>
      <c r="F7045" s="343" t="s">
        <v>674</v>
      </c>
      <c r="G7045" s="52" t="s">
        <v>297</v>
      </c>
      <c r="H7045" s="101"/>
      <c r="I7045" s="97">
        <f t="shared" si="1808"/>
        <v>0</v>
      </c>
      <c r="J7045" s="102"/>
      <c r="K7045" s="102"/>
      <c r="L7045" s="97">
        <f t="shared" si="1810"/>
        <v>0</v>
      </c>
      <c r="M7045" s="102"/>
      <c r="N7045" s="102"/>
      <c r="O7045" s="115"/>
      <c r="P7045" s="35" t="s">
        <v>145</v>
      </c>
      <c r="R7045" s="352">
        <f>L7045-[1]გადასახდელები!L6815</f>
        <v>0</v>
      </c>
    </row>
    <row r="7046" spans="2:18" ht="20.25" hidden="1" customHeight="1">
      <c r="B7046" s="36" t="str">
        <f t="shared" si="1809"/>
        <v>b</v>
      </c>
      <c r="C7046" s="42">
        <v>5</v>
      </c>
      <c r="D7046" s="42"/>
      <c r="F7046" s="343" t="s">
        <v>579</v>
      </c>
      <c r="G7046" s="48" t="s">
        <v>298</v>
      </c>
      <c r="H7046" s="101"/>
      <c r="I7046" s="97">
        <f t="shared" si="1808"/>
        <v>0</v>
      </c>
      <c r="J7046" s="102"/>
      <c r="K7046" s="102"/>
      <c r="L7046" s="97">
        <f t="shared" si="1810"/>
        <v>0</v>
      </c>
      <c r="M7046" s="102"/>
      <c r="N7046" s="102"/>
      <c r="O7046" s="115"/>
      <c r="P7046" s="35" t="s">
        <v>145</v>
      </c>
      <c r="R7046" s="352">
        <f>L7046-[1]გადასახდელები!L6816</f>
        <v>0</v>
      </c>
    </row>
    <row r="7047" spans="2:18" ht="20.25" hidden="1" customHeight="1">
      <c r="B7047" s="36" t="str">
        <f t="shared" si="1809"/>
        <v>b</v>
      </c>
      <c r="C7047" s="42">
        <v>5</v>
      </c>
      <c r="D7047" s="42"/>
      <c r="F7047" s="343" t="s">
        <v>580</v>
      </c>
      <c r="G7047" s="48" t="s">
        <v>299</v>
      </c>
      <c r="H7047" s="101"/>
      <c r="I7047" s="97">
        <f t="shared" si="1808"/>
        <v>0</v>
      </c>
      <c r="J7047" s="102"/>
      <c r="K7047" s="102"/>
      <c r="L7047" s="97">
        <f t="shared" si="1810"/>
        <v>0</v>
      </c>
      <c r="M7047" s="102"/>
      <c r="N7047" s="102"/>
      <c r="O7047" s="115"/>
      <c r="P7047" s="35" t="s">
        <v>145</v>
      </c>
      <c r="R7047" s="352">
        <f>L7047-[1]გადასახდელები!L6817</f>
        <v>0</v>
      </c>
    </row>
    <row r="7048" spans="2:18" ht="30.75" hidden="1" customHeight="1">
      <c r="B7048" s="36" t="str">
        <f t="shared" si="1809"/>
        <v>b</v>
      </c>
      <c r="C7048" s="42">
        <v>5</v>
      </c>
      <c r="D7048" s="42"/>
      <c r="F7048" s="343" t="s">
        <v>581</v>
      </c>
      <c r="G7048" s="48" t="s">
        <v>300</v>
      </c>
      <c r="H7048" s="101"/>
      <c r="I7048" s="97">
        <f t="shared" si="1808"/>
        <v>0</v>
      </c>
      <c r="J7048" s="102"/>
      <c r="K7048" s="102"/>
      <c r="L7048" s="97">
        <f t="shared" si="1810"/>
        <v>0</v>
      </c>
      <c r="M7048" s="102"/>
      <c r="N7048" s="102"/>
      <c r="O7048" s="115"/>
      <c r="P7048" s="35" t="s">
        <v>145</v>
      </c>
      <c r="R7048" s="352">
        <f>L7048-[1]გადასახდელები!L6818</f>
        <v>0</v>
      </c>
    </row>
    <row r="7049" spans="2:18" ht="20.25" hidden="1" customHeight="1">
      <c r="B7049" s="36" t="str">
        <f t="shared" si="1809"/>
        <v>b</v>
      </c>
      <c r="C7049" s="42">
        <v>5</v>
      </c>
      <c r="D7049" s="42"/>
      <c r="F7049" s="343" t="s">
        <v>675</v>
      </c>
      <c r="G7049" s="48" t="s">
        <v>301</v>
      </c>
      <c r="H7049" s="101"/>
      <c r="I7049" s="97">
        <f t="shared" si="1808"/>
        <v>0</v>
      </c>
      <c r="J7049" s="102"/>
      <c r="K7049" s="102"/>
      <c r="L7049" s="97">
        <f t="shared" si="1810"/>
        <v>0</v>
      </c>
      <c r="M7049" s="102"/>
      <c r="N7049" s="102"/>
      <c r="O7049" s="115"/>
      <c r="P7049" s="35" t="s">
        <v>145</v>
      </c>
      <c r="R7049" s="352">
        <f>L7049-[1]გადასახდელები!L6819</f>
        <v>0</v>
      </c>
    </row>
    <row r="7050" spans="2:18" ht="20.25" hidden="1" customHeight="1">
      <c r="B7050" s="36" t="str">
        <f t="shared" si="1809"/>
        <v>b</v>
      </c>
      <c r="C7050" s="42">
        <v>5</v>
      </c>
      <c r="D7050" s="42"/>
      <c r="F7050" s="343" t="s">
        <v>582</v>
      </c>
      <c r="G7050" s="48" t="s">
        <v>302</v>
      </c>
      <c r="H7050" s="101"/>
      <c r="I7050" s="97">
        <f t="shared" si="1808"/>
        <v>0</v>
      </c>
      <c r="J7050" s="102"/>
      <c r="K7050" s="102"/>
      <c r="L7050" s="97">
        <f t="shared" si="1810"/>
        <v>0</v>
      </c>
      <c r="M7050" s="102"/>
      <c r="N7050" s="102"/>
      <c r="O7050" s="115"/>
      <c r="P7050" s="35" t="s">
        <v>145</v>
      </c>
      <c r="R7050" s="352">
        <f>L7050-[1]გადასახდელები!L6820</f>
        <v>0</v>
      </c>
    </row>
    <row r="7051" spans="2:18" ht="20.25" hidden="1" customHeight="1">
      <c r="B7051" s="36" t="str">
        <f t="shared" si="1809"/>
        <v>b</v>
      </c>
      <c r="C7051" s="42">
        <v>5</v>
      </c>
      <c r="D7051" s="42"/>
      <c r="F7051" s="343" t="s">
        <v>676</v>
      </c>
      <c r="G7051" s="48" t="s">
        <v>303</v>
      </c>
      <c r="H7051" s="101"/>
      <c r="I7051" s="97">
        <f t="shared" si="1808"/>
        <v>0</v>
      </c>
      <c r="J7051" s="102"/>
      <c r="K7051" s="102"/>
      <c r="L7051" s="97">
        <f t="shared" si="1810"/>
        <v>0</v>
      </c>
      <c r="M7051" s="102"/>
      <c r="N7051" s="102"/>
      <c r="O7051" s="115"/>
      <c r="P7051" s="35" t="s">
        <v>145</v>
      </c>
      <c r="R7051" s="352">
        <f>L7051-[1]გადასახდელები!L6821</f>
        <v>0</v>
      </c>
    </row>
    <row r="7052" spans="2:18" ht="20.25" hidden="1" customHeight="1">
      <c r="B7052" s="36" t="str">
        <f t="shared" si="1809"/>
        <v>b</v>
      </c>
      <c r="C7052" s="42">
        <v>5</v>
      </c>
      <c r="D7052" s="42"/>
      <c r="F7052" s="343" t="s">
        <v>677</v>
      </c>
      <c r="G7052" s="48" t="s">
        <v>304</v>
      </c>
      <c r="H7052" s="101"/>
      <c r="I7052" s="97">
        <f t="shared" si="1808"/>
        <v>0</v>
      </c>
      <c r="J7052" s="102"/>
      <c r="K7052" s="102"/>
      <c r="L7052" s="97">
        <f t="shared" si="1810"/>
        <v>0</v>
      </c>
      <c r="M7052" s="102"/>
      <c r="N7052" s="102"/>
      <c r="O7052" s="115"/>
      <c r="P7052" s="35" t="s">
        <v>145</v>
      </c>
      <c r="R7052" s="352">
        <f>L7052-[1]გადასახდელები!L6822</f>
        <v>0</v>
      </c>
    </row>
    <row r="7053" spans="2:18" ht="20.25" hidden="1" customHeight="1">
      <c r="B7053" s="36" t="str">
        <f t="shared" si="1809"/>
        <v>b</v>
      </c>
      <c r="C7053" s="42">
        <v>5</v>
      </c>
      <c r="D7053" s="42"/>
      <c r="F7053" s="343" t="s">
        <v>583</v>
      </c>
      <c r="G7053" s="48" t="s">
        <v>305</v>
      </c>
      <c r="H7053" s="101"/>
      <c r="I7053" s="97">
        <f t="shared" si="1808"/>
        <v>0</v>
      </c>
      <c r="J7053" s="102"/>
      <c r="K7053" s="102"/>
      <c r="L7053" s="97">
        <f t="shared" si="1810"/>
        <v>0</v>
      </c>
      <c r="M7053" s="102"/>
      <c r="N7053" s="102"/>
      <c r="O7053" s="115"/>
      <c r="P7053" s="35" t="s">
        <v>145</v>
      </c>
      <c r="R7053" s="352">
        <f>L7053-[1]გადასახდელები!L6823</f>
        <v>0</v>
      </c>
    </row>
    <row r="7054" spans="2:18" ht="20.25" hidden="1" customHeight="1">
      <c r="B7054" s="36" t="str">
        <f t="shared" si="1809"/>
        <v>b</v>
      </c>
      <c r="C7054" s="42">
        <v>4</v>
      </c>
      <c r="D7054" s="42"/>
      <c r="F7054" s="342" t="s">
        <v>584</v>
      </c>
      <c r="G7054" s="47" t="s">
        <v>306</v>
      </c>
      <c r="H7054" s="93">
        <f>H7055+H7062</f>
        <v>0</v>
      </c>
      <c r="I7054" s="94">
        <f t="shared" si="1808"/>
        <v>0</v>
      </c>
      <c r="J7054" s="93">
        <f>J7055+J7062</f>
        <v>0</v>
      </c>
      <c r="K7054" s="93">
        <f>K7055+K7062</f>
        <v>0</v>
      </c>
      <c r="L7054" s="94">
        <f t="shared" si="1810"/>
        <v>0</v>
      </c>
      <c r="M7054" s="93">
        <f>M7055+M7062</f>
        <v>0</v>
      </c>
      <c r="N7054" s="93">
        <f>N7055+N7062</f>
        <v>0</v>
      </c>
      <c r="O7054" s="82" t="s">
        <v>146</v>
      </c>
      <c r="P7054" s="35" t="s">
        <v>145</v>
      </c>
      <c r="R7054" s="352">
        <f>L7054-[1]გადასახდელები!L6824</f>
        <v>0</v>
      </c>
    </row>
    <row r="7055" spans="2:18" ht="20.25" hidden="1" customHeight="1">
      <c r="B7055" s="36" t="str">
        <f t="shared" si="1809"/>
        <v>b</v>
      </c>
      <c r="C7055" s="42">
        <v>5</v>
      </c>
      <c r="D7055" s="42"/>
      <c r="F7055" s="342" t="s">
        <v>585</v>
      </c>
      <c r="G7055" s="48" t="s">
        <v>307</v>
      </c>
      <c r="H7055" s="96">
        <f>SUM(H7056:H7061)</f>
        <v>0</v>
      </c>
      <c r="I7055" s="97">
        <f t="shared" si="1808"/>
        <v>0</v>
      </c>
      <c r="J7055" s="96">
        <f>SUM(J7056:J7061)</f>
        <v>0</v>
      </c>
      <c r="K7055" s="96">
        <f>SUM(K7056:K7061)</f>
        <v>0</v>
      </c>
      <c r="L7055" s="97">
        <f t="shared" si="1810"/>
        <v>0</v>
      </c>
      <c r="M7055" s="96">
        <f>SUM(M7056:M7061)</f>
        <v>0</v>
      </c>
      <c r="N7055" s="96">
        <f>SUM(N7056:N7061)</f>
        <v>0</v>
      </c>
      <c r="O7055" s="82" t="s">
        <v>146</v>
      </c>
      <c r="P7055" s="35" t="s">
        <v>145</v>
      </c>
      <c r="R7055" s="352">
        <f>L7055-[1]გადასახდელები!L6825</f>
        <v>0</v>
      </c>
    </row>
    <row r="7056" spans="2:18" ht="20.25" hidden="1" customHeight="1">
      <c r="B7056" s="36" t="str">
        <f t="shared" si="1809"/>
        <v>b</v>
      </c>
      <c r="C7056" s="42">
        <v>6</v>
      </c>
      <c r="D7056" s="42"/>
      <c r="F7056" s="343" t="s">
        <v>586</v>
      </c>
      <c r="G7056" s="53" t="s">
        <v>308</v>
      </c>
      <c r="H7056" s="99"/>
      <c r="I7056" s="105">
        <f t="shared" si="1808"/>
        <v>0</v>
      </c>
      <c r="J7056" s="100"/>
      <c r="K7056" s="100"/>
      <c r="L7056" s="105">
        <f t="shared" si="1810"/>
        <v>0</v>
      </c>
      <c r="M7056" s="100"/>
      <c r="N7056" s="100"/>
      <c r="O7056" s="115"/>
      <c r="P7056" s="35" t="s">
        <v>145</v>
      </c>
      <c r="R7056" s="352">
        <f>L7056-[1]გადასახდელები!L6826</f>
        <v>0</v>
      </c>
    </row>
    <row r="7057" spans="2:18" ht="20.25" hidden="1" customHeight="1">
      <c r="B7057" s="36" t="str">
        <f t="shared" si="1809"/>
        <v>b</v>
      </c>
      <c r="C7057" s="42">
        <v>6</v>
      </c>
      <c r="D7057" s="42"/>
      <c r="F7057" s="343" t="s">
        <v>678</v>
      </c>
      <c r="G7057" s="53" t="s">
        <v>309</v>
      </c>
      <c r="H7057" s="99"/>
      <c r="I7057" s="105">
        <f t="shared" si="1808"/>
        <v>0</v>
      </c>
      <c r="J7057" s="100"/>
      <c r="K7057" s="100"/>
      <c r="L7057" s="105">
        <f t="shared" si="1810"/>
        <v>0</v>
      </c>
      <c r="M7057" s="100"/>
      <c r="N7057" s="100"/>
      <c r="O7057" s="115"/>
      <c r="P7057" s="35" t="s">
        <v>145</v>
      </c>
      <c r="R7057" s="352">
        <f>L7057-[1]გადასახდელები!L6827</f>
        <v>0</v>
      </c>
    </row>
    <row r="7058" spans="2:18" ht="20.25" hidden="1" customHeight="1">
      <c r="B7058" s="36" t="str">
        <f t="shared" si="1809"/>
        <v>b</v>
      </c>
      <c r="C7058" s="42">
        <v>6</v>
      </c>
      <c r="D7058" s="42"/>
      <c r="F7058" s="343" t="s">
        <v>679</v>
      </c>
      <c r="G7058" s="53" t="s">
        <v>310</v>
      </c>
      <c r="H7058" s="99"/>
      <c r="I7058" s="105">
        <f t="shared" si="1808"/>
        <v>0</v>
      </c>
      <c r="J7058" s="100"/>
      <c r="K7058" s="100"/>
      <c r="L7058" s="105">
        <f t="shared" si="1810"/>
        <v>0</v>
      </c>
      <c r="M7058" s="100"/>
      <c r="N7058" s="100"/>
      <c r="O7058" s="115"/>
      <c r="P7058" s="35" t="s">
        <v>145</v>
      </c>
      <c r="R7058" s="352">
        <f>L7058-[1]გადასახდელები!L6828</f>
        <v>0</v>
      </c>
    </row>
    <row r="7059" spans="2:18" ht="20.25" hidden="1" customHeight="1">
      <c r="B7059" s="36" t="str">
        <f t="shared" si="1809"/>
        <v>b</v>
      </c>
      <c r="C7059" s="42">
        <v>6</v>
      </c>
      <c r="D7059" s="42"/>
      <c r="F7059" s="343" t="s">
        <v>680</v>
      </c>
      <c r="G7059" s="53" t="s">
        <v>311</v>
      </c>
      <c r="H7059" s="99"/>
      <c r="I7059" s="105">
        <f t="shared" si="1808"/>
        <v>0</v>
      </c>
      <c r="J7059" s="100"/>
      <c r="K7059" s="100"/>
      <c r="L7059" s="105">
        <f t="shared" si="1810"/>
        <v>0</v>
      </c>
      <c r="M7059" s="100"/>
      <c r="N7059" s="100"/>
      <c r="O7059" s="115"/>
      <c r="P7059" s="35" t="s">
        <v>145</v>
      </c>
      <c r="R7059" s="352">
        <f>L7059-[1]გადასახდელები!L6829</f>
        <v>0</v>
      </c>
    </row>
    <row r="7060" spans="2:18" ht="20.25" hidden="1" customHeight="1">
      <c r="B7060" s="36" t="str">
        <f t="shared" si="1809"/>
        <v>b</v>
      </c>
      <c r="C7060" s="42">
        <v>6</v>
      </c>
      <c r="D7060" s="42"/>
      <c r="F7060" s="343" t="s">
        <v>681</v>
      </c>
      <c r="G7060" s="53" t="s">
        <v>312</v>
      </c>
      <c r="H7060" s="99"/>
      <c r="I7060" s="105">
        <f t="shared" si="1808"/>
        <v>0</v>
      </c>
      <c r="J7060" s="100"/>
      <c r="K7060" s="100"/>
      <c r="L7060" s="105">
        <f t="shared" si="1810"/>
        <v>0</v>
      </c>
      <c r="M7060" s="100"/>
      <c r="N7060" s="100"/>
      <c r="O7060" s="115"/>
      <c r="P7060" s="35" t="s">
        <v>145</v>
      </c>
      <c r="R7060" s="352">
        <f>L7060-[1]გადასახდელები!L6830</f>
        <v>0</v>
      </c>
    </row>
    <row r="7061" spans="2:18" ht="20.25" hidden="1" customHeight="1">
      <c r="B7061" s="36" t="str">
        <f t="shared" si="1809"/>
        <v>b</v>
      </c>
      <c r="C7061" s="42">
        <v>6</v>
      </c>
      <c r="D7061" s="42"/>
      <c r="F7061" s="343" t="s">
        <v>682</v>
      </c>
      <c r="G7061" s="53" t="s">
        <v>313</v>
      </c>
      <c r="H7061" s="99"/>
      <c r="I7061" s="105">
        <f t="shared" si="1808"/>
        <v>0</v>
      </c>
      <c r="J7061" s="100"/>
      <c r="K7061" s="100"/>
      <c r="L7061" s="105">
        <f t="shared" si="1810"/>
        <v>0</v>
      </c>
      <c r="M7061" s="100"/>
      <c r="N7061" s="100"/>
      <c r="O7061" s="115"/>
      <c r="P7061" s="35" t="s">
        <v>145</v>
      </c>
      <c r="R7061" s="352">
        <f>L7061-[1]გადასახდელები!L6831</f>
        <v>0</v>
      </c>
    </row>
    <row r="7062" spans="2:18" ht="20.25" hidden="1" customHeight="1">
      <c r="B7062" s="36" t="str">
        <f t="shared" si="1809"/>
        <v>b</v>
      </c>
      <c r="C7062" s="42">
        <v>5</v>
      </c>
      <c r="D7062" s="42"/>
      <c r="F7062" s="342" t="s">
        <v>587</v>
      </c>
      <c r="G7062" s="48" t="s">
        <v>314</v>
      </c>
      <c r="H7062" s="96">
        <f>SUM(H7063:H7082)</f>
        <v>0</v>
      </c>
      <c r="I7062" s="97">
        <f t="shared" si="1808"/>
        <v>0</v>
      </c>
      <c r="J7062" s="96">
        <f>SUM(J7063:J7082)</f>
        <v>0</v>
      </c>
      <c r="K7062" s="96">
        <f>SUM(K7063:K7082)</f>
        <v>0</v>
      </c>
      <c r="L7062" s="97">
        <f t="shared" si="1810"/>
        <v>0</v>
      </c>
      <c r="M7062" s="96">
        <f>SUM(M7063:M7082)</f>
        <v>0</v>
      </c>
      <c r="N7062" s="96">
        <f>SUM(N7063:N7082)</f>
        <v>0</v>
      </c>
      <c r="O7062" s="82" t="s">
        <v>146</v>
      </c>
      <c r="P7062" s="35" t="s">
        <v>145</v>
      </c>
      <c r="R7062" s="352">
        <f>L7062-[1]გადასახდელები!L6832</f>
        <v>0</v>
      </c>
    </row>
    <row r="7063" spans="2:18" ht="20.25" hidden="1" customHeight="1">
      <c r="B7063" s="36" t="str">
        <f t="shared" si="1809"/>
        <v>b</v>
      </c>
      <c r="C7063" s="42">
        <v>6</v>
      </c>
      <c r="D7063" s="42"/>
      <c r="F7063" s="343" t="s">
        <v>683</v>
      </c>
      <c r="G7063" s="54" t="s">
        <v>315</v>
      </c>
      <c r="H7063" s="116"/>
      <c r="I7063" s="105">
        <f t="shared" si="1808"/>
        <v>0</v>
      </c>
      <c r="J7063" s="117"/>
      <c r="K7063" s="117"/>
      <c r="L7063" s="105">
        <f t="shared" si="1810"/>
        <v>0</v>
      </c>
      <c r="M7063" s="117"/>
      <c r="N7063" s="117"/>
      <c r="P7063" s="35" t="s">
        <v>145</v>
      </c>
      <c r="R7063" s="352">
        <f>L7063-[1]გადასახდელები!L6833</f>
        <v>0</v>
      </c>
    </row>
    <row r="7064" spans="2:18" ht="20.25" hidden="1" customHeight="1">
      <c r="B7064" s="36" t="str">
        <f t="shared" si="1809"/>
        <v>b</v>
      </c>
      <c r="C7064" s="42">
        <v>6</v>
      </c>
      <c r="D7064" s="42"/>
      <c r="F7064" s="343" t="s">
        <v>684</v>
      </c>
      <c r="G7064" s="54" t="s">
        <v>316</v>
      </c>
      <c r="H7064" s="116"/>
      <c r="I7064" s="105">
        <f t="shared" si="1808"/>
        <v>0</v>
      </c>
      <c r="J7064" s="117"/>
      <c r="K7064" s="117"/>
      <c r="L7064" s="105">
        <f t="shared" si="1810"/>
        <v>0</v>
      </c>
      <c r="M7064" s="117"/>
      <c r="N7064" s="117"/>
      <c r="P7064" s="35" t="s">
        <v>145</v>
      </c>
      <c r="R7064" s="352">
        <f>L7064-[1]გადასახდელები!L6834</f>
        <v>0</v>
      </c>
    </row>
    <row r="7065" spans="2:18" ht="30.75" hidden="1" customHeight="1">
      <c r="B7065" s="36" t="str">
        <f t="shared" si="1809"/>
        <v>b</v>
      </c>
      <c r="C7065" s="42">
        <v>6</v>
      </c>
      <c r="D7065" s="42"/>
      <c r="F7065" s="343" t="s">
        <v>588</v>
      </c>
      <c r="G7065" s="54" t="s">
        <v>317</v>
      </c>
      <c r="H7065" s="116"/>
      <c r="I7065" s="105">
        <f t="shared" si="1808"/>
        <v>0</v>
      </c>
      <c r="J7065" s="117"/>
      <c r="K7065" s="117"/>
      <c r="L7065" s="105">
        <f t="shared" si="1810"/>
        <v>0</v>
      </c>
      <c r="M7065" s="117"/>
      <c r="N7065" s="117"/>
      <c r="P7065" s="35" t="s">
        <v>145</v>
      </c>
      <c r="R7065" s="352">
        <f>L7065-[1]გადასახდელები!L6835</f>
        <v>0</v>
      </c>
    </row>
    <row r="7066" spans="2:18" ht="30.75" hidden="1" customHeight="1">
      <c r="B7066" s="36" t="str">
        <f t="shared" si="1809"/>
        <v>b</v>
      </c>
      <c r="C7066" s="42">
        <v>6</v>
      </c>
      <c r="D7066" s="42"/>
      <c r="F7066" s="343" t="s">
        <v>685</v>
      </c>
      <c r="G7066" s="54" t="s">
        <v>318</v>
      </c>
      <c r="H7066" s="116"/>
      <c r="I7066" s="105">
        <f t="shared" si="1808"/>
        <v>0</v>
      </c>
      <c r="J7066" s="117"/>
      <c r="K7066" s="117"/>
      <c r="L7066" s="105">
        <f t="shared" si="1810"/>
        <v>0</v>
      </c>
      <c r="M7066" s="117"/>
      <c r="N7066" s="117"/>
      <c r="P7066" s="35" t="s">
        <v>145</v>
      </c>
      <c r="R7066" s="352">
        <f>L7066-[1]გადასახდელები!L6836</f>
        <v>0</v>
      </c>
    </row>
    <row r="7067" spans="2:18" ht="20.25" hidden="1" customHeight="1">
      <c r="B7067" s="36" t="str">
        <f t="shared" si="1809"/>
        <v>b</v>
      </c>
      <c r="C7067" s="42">
        <v>6</v>
      </c>
      <c r="D7067" s="42"/>
      <c r="F7067" s="343" t="s">
        <v>589</v>
      </c>
      <c r="G7067" s="54" t="s">
        <v>319</v>
      </c>
      <c r="H7067" s="116"/>
      <c r="I7067" s="105">
        <f t="shared" si="1808"/>
        <v>0</v>
      </c>
      <c r="J7067" s="117"/>
      <c r="K7067" s="117"/>
      <c r="L7067" s="105">
        <f t="shared" si="1810"/>
        <v>0</v>
      </c>
      <c r="M7067" s="117"/>
      <c r="N7067" s="117"/>
      <c r="P7067" s="35" t="s">
        <v>145</v>
      </c>
      <c r="R7067" s="352">
        <f>L7067-[1]გადასახდელები!L6837</f>
        <v>0</v>
      </c>
    </row>
    <row r="7068" spans="2:18" ht="20.25" hidden="1" customHeight="1">
      <c r="B7068" s="36" t="str">
        <f t="shared" si="1809"/>
        <v>b</v>
      </c>
      <c r="C7068" s="42">
        <v>6</v>
      </c>
      <c r="D7068" s="42"/>
      <c r="F7068" s="343" t="s">
        <v>686</v>
      </c>
      <c r="G7068" s="54" t="s">
        <v>320</v>
      </c>
      <c r="H7068" s="116"/>
      <c r="I7068" s="105">
        <f t="shared" si="1808"/>
        <v>0</v>
      </c>
      <c r="J7068" s="117"/>
      <c r="K7068" s="117"/>
      <c r="L7068" s="105">
        <f t="shared" si="1810"/>
        <v>0</v>
      </c>
      <c r="M7068" s="117"/>
      <c r="N7068" s="117"/>
      <c r="P7068" s="35" t="s">
        <v>145</v>
      </c>
      <c r="R7068" s="352">
        <f>L7068-[1]გადასახდელები!L6838</f>
        <v>0</v>
      </c>
    </row>
    <row r="7069" spans="2:18" ht="30.75" hidden="1" customHeight="1">
      <c r="B7069" s="36" t="str">
        <f t="shared" si="1809"/>
        <v>b</v>
      </c>
      <c r="C7069" s="42">
        <v>6</v>
      </c>
      <c r="D7069" s="42"/>
      <c r="F7069" s="343" t="s">
        <v>687</v>
      </c>
      <c r="G7069" s="54" t="s">
        <v>321</v>
      </c>
      <c r="H7069" s="116"/>
      <c r="I7069" s="105">
        <f t="shared" si="1808"/>
        <v>0</v>
      </c>
      <c r="J7069" s="117"/>
      <c r="K7069" s="117"/>
      <c r="L7069" s="105">
        <f t="shared" si="1810"/>
        <v>0</v>
      </c>
      <c r="M7069" s="117"/>
      <c r="N7069" s="117"/>
      <c r="P7069" s="35" t="s">
        <v>145</v>
      </c>
      <c r="R7069" s="352">
        <f>L7069-[1]გადასახდელები!L6839</f>
        <v>0</v>
      </c>
    </row>
    <row r="7070" spans="2:18" ht="20.25" hidden="1" customHeight="1">
      <c r="B7070" s="36" t="str">
        <f t="shared" si="1809"/>
        <v>b</v>
      </c>
      <c r="C7070" s="42">
        <v>6</v>
      </c>
      <c r="D7070" s="42"/>
      <c r="F7070" s="343" t="s">
        <v>590</v>
      </c>
      <c r="G7070" s="54" t="s">
        <v>322</v>
      </c>
      <c r="H7070" s="116"/>
      <c r="I7070" s="105">
        <f t="shared" si="1808"/>
        <v>0</v>
      </c>
      <c r="J7070" s="117"/>
      <c r="K7070" s="117"/>
      <c r="L7070" s="105">
        <f t="shared" si="1810"/>
        <v>0</v>
      </c>
      <c r="M7070" s="117"/>
      <c r="N7070" s="117"/>
      <c r="P7070" s="35" t="s">
        <v>145</v>
      </c>
      <c r="R7070" s="352">
        <f>L7070-[1]გადასახდელები!L6840</f>
        <v>0</v>
      </c>
    </row>
    <row r="7071" spans="2:18" ht="20.25" hidden="1" customHeight="1">
      <c r="B7071" s="36" t="str">
        <f t="shared" si="1809"/>
        <v>b</v>
      </c>
      <c r="C7071" s="42">
        <v>6</v>
      </c>
      <c r="D7071" s="42"/>
      <c r="F7071" s="343" t="s">
        <v>688</v>
      </c>
      <c r="G7071" s="54" t="s">
        <v>323</v>
      </c>
      <c r="H7071" s="116"/>
      <c r="I7071" s="105">
        <f t="shared" si="1808"/>
        <v>0</v>
      </c>
      <c r="J7071" s="117"/>
      <c r="K7071" s="117"/>
      <c r="L7071" s="105">
        <f t="shared" si="1810"/>
        <v>0</v>
      </c>
      <c r="M7071" s="117"/>
      <c r="N7071" s="117"/>
      <c r="P7071" s="35" t="s">
        <v>145</v>
      </c>
      <c r="R7071" s="352">
        <f>L7071-[1]გადასახდელები!L6841</f>
        <v>0</v>
      </c>
    </row>
    <row r="7072" spans="2:18" ht="20.25" hidden="1" customHeight="1">
      <c r="B7072" s="36" t="str">
        <f t="shared" si="1809"/>
        <v>b</v>
      </c>
      <c r="C7072" s="42">
        <v>6</v>
      </c>
      <c r="D7072" s="42"/>
      <c r="F7072" s="343" t="s">
        <v>689</v>
      </c>
      <c r="G7072" s="54" t="s">
        <v>324</v>
      </c>
      <c r="H7072" s="116"/>
      <c r="I7072" s="105">
        <f t="shared" si="1808"/>
        <v>0</v>
      </c>
      <c r="J7072" s="117"/>
      <c r="K7072" s="117"/>
      <c r="L7072" s="105">
        <f t="shared" si="1810"/>
        <v>0</v>
      </c>
      <c r="M7072" s="117"/>
      <c r="N7072" s="117"/>
      <c r="P7072" s="35" t="s">
        <v>145</v>
      </c>
      <c r="R7072" s="352">
        <f>L7072-[1]გადასახდელები!L6842</f>
        <v>0</v>
      </c>
    </row>
    <row r="7073" spans="2:18" ht="20.25" hidden="1" customHeight="1">
      <c r="B7073" s="36" t="str">
        <f t="shared" si="1809"/>
        <v>b</v>
      </c>
      <c r="C7073" s="42">
        <v>6</v>
      </c>
      <c r="D7073" s="42"/>
      <c r="F7073" s="343" t="s">
        <v>690</v>
      </c>
      <c r="G7073" s="54" t="s">
        <v>325</v>
      </c>
      <c r="H7073" s="116"/>
      <c r="I7073" s="105">
        <f t="shared" si="1808"/>
        <v>0</v>
      </c>
      <c r="J7073" s="117"/>
      <c r="K7073" s="117"/>
      <c r="L7073" s="105">
        <f t="shared" si="1810"/>
        <v>0</v>
      </c>
      <c r="M7073" s="117"/>
      <c r="N7073" s="117"/>
      <c r="P7073" s="35" t="s">
        <v>145</v>
      </c>
      <c r="R7073" s="352">
        <f>L7073-[1]გადასახდელები!L6843</f>
        <v>0</v>
      </c>
    </row>
    <row r="7074" spans="2:18" ht="20.25" hidden="1" customHeight="1">
      <c r="B7074" s="36" t="str">
        <f t="shared" si="1809"/>
        <v>b</v>
      </c>
      <c r="C7074" s="42">
        <v>6</v>
      </c>
      <c r="D7074" s="42"/>
      <c r="F7074" s="343" t="s">
        <v>691</v>
      </c>
      <c r="G7074" s="54" t="s">
        <v>326</v>
      </c>
      <c r="H7074" s="116"/>
      <c r="I7074" s="105">
        <f t="shared" si="1808"/>
        <v>0</v>
      </c>
      <c r="J7074" s="117"/>
      <c r="K7074" s="117"/>
      <c r="L7074" s="105">
        <f t="shared" si="1810"/>
        <v>0</v>
      </c>
      <c r="M7074" s="117"/>
      <c r="N7074" s="117"/>
      <c r="P7074" s="35" t="s">
        <v>145</v>
      </c>
      <c r="R7074" s="352">
        <f>L7074-[1]გადასახდელები!L6844</f>
        <v>0</v>
      </c>
    </row>
    <row r="7075" spans="2:18" ht="20.25" hidden="1" customHeight="1">
      <c r="B7075" s="36" t="str">
        <f t="shared" si="1809"/>
        <v>b</v>
      </c>
      <c r="C7075" s="42">
        <v>6</v>
      </c>
      <c r="D7075" s="42"/>
      <c r="F7075" s="343" t="s">
        <v>692</v>
      </c>
      <c r="G7075" s="54" t="s">
        <v>327</v>
      </c>
      <c r="H7075" s="116"/>
      <c r="I7075" s="105">
        <f t="shared" si="1808"/>
        <v>0</v>
      </c>
      <c r="J7075" s="117"/>
      <c r="K7075" s="117"/>
      <c r="L7075" s="105">
        <f t="shared" si="1810"/>
        <v>0</v>
      </c>
      <c r="M7075" s="117"/>
      <c r="N7075" s="117"/>
      <c r="P7075" s="35" t="s">
        <v>145</v>
      </c>
      <c r="R7075" s="352">
        <f>L7075-[1]გადასახდელები!L6845</f>
        <v>0</v>
      </c>
    </row>
    <row r="7076" spans="2:18" ht="20.25" hidden="1" customHeight="1">
      <c r="B7076" s="36" t="str">
        <f t="shared" si="1809"/>
        <v>b</v>
      </c>
      <c r="C7076" s="42">
        <v>6</v>
      </c>
      <c r="D7076" s="42"/>
      <c r="F7076" s="343" t="s">
        <v>693</v>
      </c>
      <c r="G7076" s="54" t="s">
        <v>328</v>
      </c>
      <c r="H7076" s="116"/>
      <c r="I7076" s="105">
        <f t="shared" si="1808"/>
        <v>0</v>
      </c>
      <c r="J7076" s="117"/>
      <c r="K7076" s="117"/>
      <c r="L7076" s="105">
        <f t="shared" si="1810"/>
        <v>0</v>
      </c>
      <c r="M7076" s="117"/>
      <c r="N7076" s="117"/>
      <c r="P7076" s="35" t="s">
        <v>145</v>
      </c>
      <c r="R7076" s="352">
        <f>L7076-[1]გადასახდელები!L6846</f>
        <v>0</v>
      </c>
    </row>
    <row r="7077" spans="2:18" ht="20.25" hidden="1" customHeight="1">
      <c r="B7077" s="36" t="str">
        <f t="shared" si="1809"/>
        <v>b</v>
      </c>
      <c r="C7077" s="42">
        <v>6</v>
      </c>
      <c r="D7077" s="42"/>
      <c r="F7077" s="343" t="s">
        <v>694</v>
      </c>
      <c r="G7077" s="54" t="s">
        <v>329</v>
      </c>
      <c r="H7077" s="116"/>
      <c r="I7077" s="105">
        <f t="shared" si="1808"/>
        <v>0</v>
      </c>
      <c r="J7077" s="117"/>
      <c r="K7077" s="117"/>
      <c r="L7077" s="105">
        <f t="shared" si="1810"/>
        <v>0</v>
      </c>
      <c r="M7077" s="117"/>
      <c r="N7077" s="117"/>
      <c r="P7077" s="35" t="s">
        <v>145</v>
      </c>
      <c r="R7077" s="352">
        <f>L7077-[1]გადასახდელები!L6847</f>
        <v>0</v>
      </c>
    </row>
    <row r="7078" spans="2:18" ht="20.25" hidden="1" customHeight="1">
      <c r="B7078" s="36" t="str">
        <f t="shared" si="1809"/>
        <v>b</v>
      </c>
      <c r="C7078" s="42">
        <v>6</v>
      </c>
      <c r="D7078" s="42"/>
      <c r="F7078" s="343" t="s">
        <v>695</v>
      </c>
      <c r="G7078" s="54" t="s">
        <v>330</v>
      </c>
      <c r="H7078" s="116"/>
      <c r="I7078" s="105">
        <f t="shared" si="1808"/>
        <v>0</v>
      </c>
      <c r="J7078" s="117"/>
      <c r="K7078" s="117"/>
      <c r="L7078" s="105">
        <f t="shared" si="1810"/>
        <v>0</v>
      </c>
      <c r="M7078" s="117"/>
      <c r="N7078" s="117"/>
      <c r="P7078" s="35" t="s">
        <v>145</v>
      </c>
      <c r="R7078" s="352">
        <f>L7078-[1]გადასახდელები!L6848</f>
        <v>0</v>
      </c>
    </row>
    <row r="7079" spans="2:18" ht="20.25" hidden="1" customHeight="1">
      <c r="B7079" s="36" t="str">
        <f t="shared" si="1809"/>
        <v>b</v>
      </c>
      <c r="C7079" s="42">
        <v>6</v>
      </c>
      <c r="D7079" s="42"/>
      <c r="F7079" s="343" t="s">
        <v>696</v>
      </c>
      <c r="G7079" s="54" t="s">
        <v>331</v>
      </c>
      <c r="H7079" s="116"/>
      <c r="I7079" s="105">
        <f t="shared" si="1808"/>
        <v>0</v>
      </c>
      <c r="J7079" s="117"/>
      <c r="K7079" s="117"/>
      <c r="L7079" s="105">
        <f t="shared" si="1810"/>
        <v>0</v>
      </c>
      <c r="M7079" s="117"/>
      <c r="N7079" s="117"/>
      <c r="P7079" s="35" t="s">
        <v>145</v>
      </c>
      <c r="R7079" s="352">
        <f>L7079-[1]გადასახდელები!L6849</f>
        <v>0</v>
      </c>
    </row>
    <row r="7080" spans="2:18" ht="20.25" hidden="1" customHeight="1">
      <c r="B7080" s="36" t="str">
        <f t="shared" si="1809"/>
        <v>b</v>
      </c>
      <c r="C7080" s="42">
        <v>6</v>
      </c>
      <c r="D7080" s="42"/>
      <c r="F7080" s="343" t="s">
        <v>697</v>
      </c>
      <c r="G7080" s="55" t="s">
        <v>332</v>
      </c>
      <c r="H7080" s="116"/>
      <c r="I7080" s="105">
        <f t="shared" si="1808"/>
        <v>0</v>
      </c>
      <c r="J7080" s="117"/>
      <c r="K7080" s="117"/>
      <c r="L7080" s="105">
        <f t="shared" si="1810"/>
        <v>0</v>
      </c>
      <c r="M7080" s="117"/>
      <c r="N7080" s="117"/>
      <c r="P7080" s="35" t="s">
        <v>145</v>
      </c>
      <c r="R7080" s="352">
        <f>L7080-[1]გადასახდელები!L6850</f>
        <v>0</v>
      </c>
    </row>
    <row r="7081" spans="2:18" ht="20.25" hidden="1" customHeight="1">
      <c r="B7081" s="36" t="str">
        <f t="shared" si="1809"/>
        <v>b</v>
      </c>
      <c r="C7081" s="42">
        <v>6</v>
      </c>
      <c r="D7081" s="42"/>
      <c r="F7081" s="343" t="s">
        <v>698</v>
      </c>
      <c r="G7081" s="54" t="s">
        <v>333</v>
      </c>
      <c r="H7081" s="116"/>
      <c r="I7081" s="105">
        <f t="shared" ref="I7081:I7144" si="1811">J7081+K7081</f>
        <v>0</v>
      </c>
      <c r="J7081" s="117"/>
      <c r="K7081" s="117"/>
      <c r="L7081" s="105">
        <f t="shared" si="1810"/>
        <v>0</v>
      </c>
      <c r="M7081" s="117"/>
      <c r="N7081" s="117"/>
      <c r="P7081" s="35" t="s">
        <v>145</v>
      </c>
      <c r="R7081" s="352">
        <f>L7081-[1]გადასახდელები!L6851</f>
        <v>0</v>
      </c>
    </row>
    <row r="7082" spans="2:18" ht="30.75" hidden="1" customHeight="1">
      <c r="B7082" s="36" t="str">
        <f t="shared" si="1809"/>
        <v>b</v>
      </c>
      <c r="C7082" s="42">
        <v>6</v>
      </c>
      <c r="D7082" s="42"/>
      <c r="F7082" s="343" t="s">
        <v>591</v>
      </c>
      <c r="G7082" s="54" t="s">
        <v>334</v>
      </c>
      <c r="H7082" s="116"/>
      <c r="I7082" s="105">
        <f t="shared" si="1811"/>
        <v>0</v>
      </c>
      <c r="J7082" s="117"/>
      <c r="K7082" s="117"/>
      <c r="L7082" s="105">
        <f t="shared" si="1810"/>
        <v>0</v>
      </c>
      <c r="M7082" s="117"/>
      <c r="N7082" s="117"/>
      <c r="P7082" s="35" t="s">
        <v>145</v>
      </c>
      <c r="R7082" s="352">
        <f>L7082-[1]გადასახდელები!L6852</f>
        <v>0</v>
      </c>
    </row>
    <row r="7083" spans="2:18" ht="20.25" hidden="1" customHeight="1">
      <c r="B7083" s="36" t="str">
        <f t="shared" si="1809"/>
        <v>b</v>
      </c>
      <c r="C7083" s="42">
        <v>4</v>
      </c>
      <c r="D7083" s="42"/>
      <c r="F7083" s="342" t="s">
        <v>699</v>
      </c>
      <c r="G7083" s="47" t="s">
        <v>335</v>
      </c>
      <c r="H7083" s="93">
        <f>H7084+H7085</f>
        <v>0</v>
      </c>
      <c r="I7083" s="94">
        <f t="shared" si="1811"/>
        <v>0</v>
      </c>
      <c r="J7083" s="93">
        <f>J7084+J7085</f>
        <v>0</v>
      </c>
      <c r="K7083" s="93">
        <f>K7084+K7085</f>
        <v>0</v>
      </c>
      <c r="L7083" s="94">
        <f t="shared" si="1810"/>
        <v>0</v>
      </c>
      <c r="M7083" s="93">
        <f>M7084+M7085</f>
        <v>0</v>
      </c>
      <c r="N7083" s="93">
        <f>N7084+N7085</f>
        <v>0</v>
      </c>
      <c r="O7083" s="82" t="s">
        <v>146</v>
      </c>
      <c r="P7083" s="35" t="s">
        <v>145</v>
      </c>
      <c r="R7083" s="352">
        <f>L7083-[1]გადასახდელები!L6853</f>
        <v>0</v>
      </c>
    </row>
    <row r="7084" spans="2:18" ht="20.25" hidden="1" customHeight="1">
      <c r="B7084" s="36" t="str">
        <f t="shared" si="1809"/>
        <v>b</v>
      </c>
      <c r="C7084" s="42">
        <v>5</v>
      </c>
      <c r="D7084" s="42"/>
      <c r="F7084" s="343" t="s">
        <v>700</v>
      </c>
      <c r="G7084" s="48" t="s">
        <v>336</v>
      </c>
      <c r="H7084" s="101"/>
      <c r="I7084" s="97">
        <f t="shared" si="1811"/>
        <v>0</v>
      </c>
      <c r="J7084" s="102"/>
      <c r="K7084" s="102"/>
      <c r="L7084" s="97">
        <f t="shared" si="1810"/>
        <v>0</v>
      </c>
      <c r="M7084" s="102"/>
      <c r="N7084" s="102"/>
      <c r="O7084" s="115"/>
      <c r="P7084" s="35" t="s">
        <v>145</v>
      </c>
      <c r="R7084" s="352">
        <f>L7084-[1]გადასახდელები!L6854</f>
        <v>0</v>
      </c>
    </row>
    <row r="7085" spans="2:18" ht="20.25" hidden="1" customHeight="1">
      <c r="B7085" s="36" t="str">
        <f t="shared" ref="B7085:B7148" si="1812">IF(H7085+I7085+L7085&gt;0,"a","b")</f>
        <v>b</v>
      </c>
      <c r="C7085" s="42">
        <v>5</v>
      </c>
      <c r="D7085" s="42"/>
      <c r="F7085" s="342" t="s">
        <v>701</v>
      </c>
      <c r="G7085" s="48" t="s">
        <v>337</v>
      </c>
      <c r="H7085" s="119">
        <f>H7086+H7087</f>
        <v>0</v>
      </c>
      <c r="I7085" s="105">
        <f t="shared" si="1811"/>
        <v>0</v>
      </c>
      <c r="J7085" s="119">
        <f>J7086+J7087</f>
        <v>0</v>
      </c>
      <c r="K7085" s="119">
        <f>K7086+K7087</f>
        <v>0</v>
      </c>
      <c r="L7085" s="105">
        <f t="shared" si="1810"/>
        <v>0</v>
      </c>
      <c r="M7085" s="119">
        <f>M7086+M7087</f>
        <v>0</v>
      </c>
      <c r="N7085" s="119">
        <f>N7086+N7087</f>
        <v>0</v>
      </c>
      <c r="O7085" s="82" t="s">
        <v>146</v>
      </c>
      <c r="P7085" s="35" t="s">
        <v>145</v>
      </c>
      <c r="R7085" s="352">
        <f>L7085-[1]გადასახდელები!L6855</f>
        <v>0</v>
      </c>
    </row>
    <row r="7086" spans="2:18" ht="20.25" hidden="1" customHeight="1">
      <c r="B7086" s="36" t="str">
        <f t="shared" si="1812"/>
        <v>b</v>
      </c>
      <c r="C7086" s="42">
        <v>6</v>
      </c>
      <c r="D7086" s="42"/>
      <c r="F7086" s="343" t="s">
        <v>702</v>
      </c>
      <c r="G7086" s="54" t="s">
        <v>338</v>
      </c>
      <c r="H7086" s="116"/>
      <c r="I7086" s="105">
        <f t="shared" si="1811"/>
        <v>0</v>
      </c>
      <c r="J7086" s="117"/>
      <c r="K7086" s="117"/>
      <c r="L7086" s="105">
        <f t="shared" si="1810"/>
        <v>0</v>
      </c>
      <c r="M7086" s="117"/>
      <c r="N7086" s="117"/>
      <c r="P7086" s="35" t="s">
        <v>145</v>
      </c>
      <c r="R7086" s="352">
        <f>L7086-[1]გადასახდელები!L6856</f>
        <v>0</v>
      </c>
    </row>
    <row r="7087" spans="2:18" ht="20.25" hidden="1" customHeight="1">
      <c r="B7087" s="36" t="str">
        <f t="shared" si="1812"/>
        <v>b</v>
      </c>
      <c r="C7087" s="42">
        <v>6</v>
      </c>
      <c r="D7087" s="42"/>
      <c r="F7087" s="343" t="s">
        <v>703</v>
      </c>
      <c r="G7087" s="54" t="s">
        <v>339</v>
      </c>
      <c r="H7087" s="116"/>
      <c r="I7087" s="105">
        <f t="shared" si="1811"/>
        <v>0</v>
      </c>
      <c r="J7087" s="117"/>
      <c r="K7087" s="117"/>
      <c r="L7087" s="105">
        <f t="shared" si="1810"/>
        <v>0</v>
      </c>
      <c r="M7087" s="117"/>
      <c r="N7087" s="117"/>
      <c r="P7087" s="35" t="s">
        <v>145</v>
      </c>
      <c r="R7087" s="352">
        <f>L7087-[1]გადასახდელები!L6857</f>
        <v>0</v>
      </c>
    </row>
    <row r="7088" spans="2:18" ht="30.75" hidden="1" customHeight="1">
      <c r="B7088" s="36" t="str">
        <f t="shared" si="1812"/>
        <v>b</v>
      </c>
      <c r="C7088" s="42">
        <v>3</v>
      </c>
      <c r="D7088" s="42"/>
      <c r="F7088" s="342" t="s">
        <v>704</v>
      </c>
      <c r="G7088" s="51" t="s">
        <v>340</v>
      </c>
      <c r="H7088" s="89">
        <f>H7089+H7090</f>
        <v>0</v>
      </c>
      <c r="I7088" s="90">
        <f t="shared" si="1811"/>
        <v>0</v>
      </c>
      <c r="J7088" s="89">
        <f>J7089+J7090</f>
        <v>0</v>
      </c>
      <c r="K7088" s="89">
        <f>K7089+K7090</f>
        <v>0</v>
      </c>
      <c r="L7088" s="90">
        <f t="shared" si="1810"/>
        <v>0</v>
      </c>
      <c r="M7088" s="89">
        <f>M7089+M7090</f>
        <v>0</v>
      </c>
      <c r="N7088" s="89">
        <f>N7089+N7090</f>
        <v>0</v>
      </c>
      <c r="O7088" s="82" t="s">
        <v>146</v>
      </c>
      <c r="P7088" s="35" t="s">
        <v>145</v>
      </c>
      <c r="R7088" s="352">
        <f>L7088-[1]გადასახდელები!L6858</f>
        <v>0</v>
      </c>
    </row>
    <row r="7089" spans="2:18" ht="30.75" hidden="1" customHeight="1">
      <c r="B7089" s="36" t="str">
        <f t="shared" si="1812"/>
        <v>b</v>
      </c>
      <c r="C7089" s="42">
        <v>4</v>
      </c>
      <c r="D7089" s="42"/>
      <c r="F7089" s="343" t="s">
        <v>705</v>
      </c>
      <c r="G7089" s="47" t="s">
        <v>341</v>
      </c>
      <c r="H7089" s="103"/>
      <c r="I7089" s="94">
        <f t="shared" si="1811"/>
        <v>0</v>
      </c>
      <c r="J7089" s="104"/>
      <c r="K7089" s="104"/>
      <c r="L7089" s="94">
        <f t="shared" ref="L7089:L7135" si="1813">M7089+N7089</f>
        <v>0</v>
      </c>
      <c r="M7089" s="104"/>
      <c r="N7089" s="104"/>
      <c r="P7089" s="35" t="s">
        <v>145</v>
      </c>
      <c r="R7089" s="352">
        <f>L7089-[1]გადასახდელები!L6859</f>
        <v>0</v>
      </c>
    </row>
    <row r="7090" spans="2:18" ht="30.75" hidden="1" customHeight="1">
      <c r="B7090" s="36" t="str">
        <f t="shared" si="1812"/>
        <v>b</v>
      </c>
      <c r="C7090" s="42">
        <v>4</v>
      </c>
      <c r="D7090" s="42"/>
      <c r="F7090" s="342" t="s">
        <v>706</v>
      </c>
      <c r="G7090" s="47" t="s">
        <v>342</v>
      </c>
      <c r="H7090" s="93">
        <f>H7091+H7092+H7093+H7094</f>
        <v>0</v>
      </c>
      <c r="I7090" s="94">
        <f t="shared" si="1811"/>
        <v>0</v>
      </c>
      <c r="J7090" s="93">
        <f>J7091+J7092+J7093+J7094</f>
        <v>0</v>
      </c>
      <c r="K7090" s="93">
        <f>K7091+K7092+K7093+K7094</f>
        <v>0</v>
      </c>
      <c r="L7090" s="94">
        <f t="shared" si="1813"/>
        <v>0</v>
      </c>
      <c r="M7090" s="93">
        <f>M7091+M7092+M7093+M7094</f>
        <v>0</v>
      </c>
      <c r="N7090" s="93">
        <f>N7091+N7092+N7093+N7094</f>
        <v>0</v>
      </c>
      <c r="O7090" s="82" t="s">
        <v>146</v>
      </c>
      <c r="P7090" s="35" t="s">
        <v>145</v>
      </c>
      <c r="R7090" s="352">
        <f>L7090-[1]გადასახდელები!L6860</f>
        <v>0</v>
      </c>
    </row>
    <row r="7091" spans="2:18" ht="30.75" hidden="1" customHeight="1">
      <c r="B7091" s="36" t="str">
        <f t="shared" si="1812"/>
        <v>b</v>
      </c>
      <c r="C7091" s="42">
        <v>5</v>
      </c>
      <c r="D7091" s="42"/>
      <c r="F7091" s="343" t="s">
        <v>707</v>
      </c>
      <c r="G7091" s="48" t="s">
        <v>343</v>
      </c>
      <c r="H7091" s="101"/>
      <c r="I7091" s="97">
        <f t="shared" si="1811"/>
        <v>0</v>
      </c>
      <c r="J7091" s="102"/>
      <c r="K7091" s="102"/>
      <c r="L7091" s="97">
        <f t="shared" si="1813"/>
        <v>0</v>
      </c>
      <c r="M7091" s="102"/>
      <c r="N7091" s="102"/>
      <c r="P7091" s="35" t="s">
        <v>145</v>
      </c>
      <c r="R7091" s="352">
        <f>L7091-[1]გადასახდელები!L6861</f>
        <v>0</v>
      </c>
    </row>
    <row r="7092" spans="2:18" ht="20.25" hidden="1" customHeight="1">
      <c r="B7092" s="36" t="str">
        <f t="shared" si="1812"/>
        <v>b</v>
      </c>
      <c r="C7092" s="42">
        <v>5</v>
      </c>
      <c r="D7092" s="42"/>
      <c r="F7092" s="343" t="s">
        <v>708</v>
      </c>
      <c r="G7092" s="48" t="s">
        <v>344</v>
      </c>
      <c r="H7092" s="101"/>
      <c r="I7092" s="97">
        <f t="shared" si="1811"/>
        <v>0</v>
      </c>
      <c r="J7092" s="102"/>
      <c r="K7092" s="102"/>
      <c r="L7092" s="97">
        <f t="shared" si="1813"/>
        <v>0</v>
      </c>
      <c r="M7092" s="102"/>
      <c r="N7092" s="102"/>
      <c r="P7092" s="35" t="s">
        <v>145</v>
      </c>
      <c r="R7092" s="352">
        <f>L7092-[1]გადასახდელები!L6862</f>
        <v>0</v>
      </c>
    </row>
    <row r="7093" spans="2:18" ht="20.25" hidden="1" customHeight="1">
      <c r="B7093" s="36" t="str">
        <f t="shared" si="1812"/>
        <v>b</v>
      </c>
      <c r="C7093" s="42">
        <v>5</v>
      </c>
      <c r="D7093" s="42"/>
      <c r="F7093" s="343" t="s">
        <v>709</v>
      </c>
      <c r="G7093" s="48" t="s">
        <v>345</v>
      </c>
      <c r="H7093" s="101"/>
      <c r="I7093" s="97">
        <f t="shared" si="1811"/>
        <v>0</v>
      </c>
      <c r="J7093" s="102"/>
      <c r="K7093" s="102"/>
      <c r="L7093" s="97">
        <f t="shared" si="1813"/>
        <v>0</v>
      </c>
      <c r="M7093" s="102"/>
      <c r="N7093" s="102"/>
      <c r="P7093" s="35" t="s">
        <v>145</v>
      </c>
      <c r="R7093" s="352">
        <f>L7093-[1]გადასახდელები!L6863</f>
        <v>0</v>
      </c>
    </row>
    <row r="7094" spans="2:18" ht="20.25" hidden="1" customHeight="1">
      <c r="B7094" s="36" t="str">
        <f t="shared" si="1812"/>
        <v>b</v>
      </c>
      <c r="C7094" s="42">
        <v>5</v>
      </c>
      <c r="D7094" s="42"/>
      <c r="F7094" s="343" t="s">
        <v>710</v>
      </c>
      <c r="G7094" s="48" t="s">
        <v>214</v>
      </c>
      <c r="H7094" s="101"/>
      <c r="I7094" s="97">
        <f t="shared" si="1811"/>
        <v>0</v>
      </c>
      <c r="J7094" s="102"/>
      <c r="K7094" s="102"/>
      <c r="L7094" s="97">
        <f t="shared" si="1813"/>
        <v>0</v>
      </c>
      <c r="M7094" s="102"/>
      <c r="N7094" s="102"/>
      <c r="P7094" s="35" t="s">
        <v>145</v>
      </c>
      <c r="R7094" s="352">
        <f>L7094-[1]გადასახდელები!L6864</f>
        <v>0</v>
      </c>
    </row>
    <row r="7095" spans="2:18" ht="20.25" hidden="1" customHeight="1">
      <c r="B7095" s="36" t="str">
        <f t="shared" si="1812"/>
        <v>b</v>
      </c>
      <c r="C7095" s="42">
        <v>3</v>
      </c>
      <c r="D7095" s="42"/>
      <c r="F7095" s="343" t="s">
        <v>711</v>
      </c>
      <c r="G7095" s="51" t="s">
        <v>346</v>
      </c>
      <c r="H7095" s="111"/>
      <c r="I7095" s="90">
        <f t="shared" si="1811"/>
        <v>0</v>
      </c>
      <c r="J7095" s="112"/>
      <c r="K7095" s="112"/>
      <c r="L7095" s="90">
        <f t="shared" si="1813"/>
        <v>0</v>
      </c>
      <c r="M7095" s="112"/>
      <c r="N7095" s="112"/>
      <c r="P7095" s="35" t="s">
        <v>145</v>
      </c>
      <c r="R7095" s="352">
        <f>L7095-[1]გადასახდელები!L6865</f>
        <v>0</v>
      </c>
    </row>
    <row r="7096" spans="2:18" ht="20.25" hidden="1" customHeight="1">
      <c r="B7096" s="36" t="str">
        <f t="shared" si="1812"/>
        <v>b</v>
      </c>
      <c r="C7096" s="42">
        <v>3</v>
      </c>
      <c r="D7096" s="42"/>
      <c r="F7096" s="342" t="s">
        <v>712</v>
      </c>
      <c r="G7096" s="51" t="s">
        <v>347</v>
      </c>
      <c r="H7096" s="89">
        <f>H7097+H7098+H7099+H7102</f>
        <v>0</v>
      </c>
      <c r="I7096" s="90">
        <f t="shared" si="1811"/>
        <v>0</v>
      </c>
      <c r="J7096" s="89">
        <f>J7097+J7098+J7099+J7102</f>
        <v>0</v>
      </c>
      <c r="K7096" s="89">
        <f>K7097+K7098+K7099+K7102</f>
        <v>0</v>
      </c>
      <c r="L7096" s="90">
        <f t="shared" si="1813"/>
        <v>0</v>
      </c>
      <c r="M7096" s="89">
        <f>M7097+M7098+M7099+M7102</f>
        <v>0</v>
      </c>
      <c r="N7096" s="89">
        <f>N7097+N7098+N7099+N7102</f>
        <v>0</v>
      </c>
      <c r="O7096" s="82" t="s">
        <v>146</v>
      </c>
      <c r="P7096" s="35" t="s">
        <v>145</v>
      </c>
      <c r="R7096" s="352">
        <f>L7096-[1]გადასახდელები!L6866</f>
        <v>0</v>
      </c>
    </row>
    <row r="7097" spans="2:18" ht="30.75" hidden="1" customHeight="1">
      <c r="B7097" s="36" t="str">
        <f t="shared" si="1812"/>
        <v>b</v>
      </c>
      <c r="C7097" s="42">
        <v>4</v>
      </c>
      <c r="D7097" s="42"/>
      <c r="F7097" s="343" t="s">
        <v>713</v>
      </c>
      <c r="G7097" s="47" t="s">
        <v>348</v>
      </c>
      <c r="H7097" s="103"/>
      <c r="I7097" s="94">
        <f t="shared" si="1811"/>
        <v>0</v>
      </c>
      <c r="J7097" s="104"/>
      <c r="K7097" s="104"/>
      <c r="L7097" s="94">
        <f t="shared" si="1813"/>
        <v>0</v>
      </c>
      <c r="M7097" s="104"/>
      <c r="N7097" s="104"/>
      <c r="O7097" s="115"/>
      <c r="P7097" s="35" t="s">
        <v>145</v>
      </c>
      <c r="R7097" s="352">
        <f>L7097-[1]გადასახდელები!L6867</f>
        <v>0</v>
      </c>
    </row>
    <row r="7098" spans="2:18" ht="20.25" hidden="1" customHeight="1">
      <c r="B7098" s="36" t="str">
        <f t="shared" si="1812"/>
        <v>b</v>
      </c>
      <c r="C7098" s="42">
        <v>4</v>
      </c>
      <c r="D7098" s="42"/>
      <c r="F7098" s="343" t="s">
        <v>714</v>
      </c>
      <c r="G7098" s="47" t="s">
        <v>349</v>
      </c>
      <c r="H7098" s="103"/>
      <c r="I7098" s="94">
        <f t="shared" si="1811"/>
        <v>0</v>
      </c>
      <c r="J7098" s="104"/>
      <c r="K7098" s="104"/>
      <c r="L7098" s="94">
        <f t="shared" si="1813"/>
        <v>0</v>
      </c>
      <c r="M7098" s="104"/>
      <c r="N7098" s="104"/>
      <c r="O7098" s="115"/>
      <c r="P7098" s="35" t="s">
        <v>145</v>
      </c>
      <c r="R7098" s="352">
        <f>L7098-[1]გადასახდელები!L6868</f>
        <v>0</v>
      </c>
    </row>
    <row r="7099" spans="2:18" ht="20.25" hidden="1" customHeight="1">
      <c r="B7099" s="36" t="str">
        <f t="shared" si="1812"/>
        <v>b</v>
      </c>
      <c r="C7099" s="42">
        <v>4</v>
      </c>
      <c r="D7099" s="42"/>
      <c r="F7099" s="342" t="s">
        <v>715</v>
      </c>
      <c r="G7099" s="47" t="s">
        <v>350</v>
      </c>
      <c r="H7099" s="93">
        <f>H7100+H7101</f>
        <v>0</v>
      </c>
      <c r="I7099" s="94">
        <f t="shared" si="1811"/>
        <v>0</v>
      </c>
      <c r="J7099" s="93">
        <f>J7100+J7101</f>
        <v>0</v>
      </c>
      <c r="K7099" s="93">
        <f>K7100+K7101</f>
        <v>0</v>
      </c>
      <c r="L7099" s="94">
        <f t="shared" si="1813"/>
        <v>0</v>
      </c>
      <c r="M7099" s="93">
        <f>M7100+M7101</f>
        <v>0</v>
      </c>
      <c r="N7099" s="93">
        <f>N7100+N7101</f>
        <v>0</v>
      </c>
      <c r="O7099" s="82" t="s">
        <v>146</v>
      </c>
      <c r="P7099" s="35" t="s">
        <v>145</v>
      </c>
      <c r="R7099" s="352">
        <f>L7099-[1]გადასახდელები!L6869</f>
        <v>0</v>
      </c>
    </row>
    <row r="7100" spans="2:18" ht="30.75" hidden="1" customHeight="1">
      <c r="B7100" s="36" t="str">
        <f t="shared" si="1812"/>
        <v>b</v>
      </c>
      <c r="C7100" s="42">
        <v>5</v>
      </c>
      <c r="D7100" s="42"/>
      <c r="F7100" s="343" t="s">
        <v>716</v>
      </c>
      <c r="G7100" s="48" t="s">
        <v>351</v>
      </c>
      <c r="H7100" s="101"/>
      <c r="I7100" s="97">
        <f t="shared" si="1811"/>
        <v>0</v>
      </c>
      <c r="J7100" s="102"/>
      <c r="K7100" s="102"/>
      <c r="L7100" s="97">
        <f t="shared" si="1813"/>
        <v>0</v>
      </c>
      <c r="M7100" s="102"/>
      <c r="N7100" s="102"/>
      <c r="P7100" s="35" t="s">
        <v>145</v>
      </c>
      <c r="R7100" s="352">
        <f>L7100-[1]გადასახდელები!L6870</f>
        <v>0</v>
      </c>
    </row>
    <row r="7101" spans="2:18" ht="20.25" hidden="1" customHeight="1">
      <c r="B7101" s="36" t="str">
        <f t="shared" si="1812"/>
        <v>b</v>
      </c>
      <c r="C7101" s="42">
        <v>5</v>
      </c>
      <c r="D7101" s="42"/>
      <c r="F7101" s="343" t="s">
        <v>717</v>
      </c>
      <c r="G7101" s="48" t="s">
        <v>352</v>
      </c>
      <c r="H7101" s="101"/>
      <c r="I7101" s="97">
        <f t="shared" si="1811"/>
        <v>0</v>
      </c>
      <c r="J7101" s="102"/>
      <c r="K7101" s="102"/>
      <c r="L7101" s="97">
        <f t="shared" si="1813"/>
        <v>0</v>
      </c>
      <c r="M7101" s="102"/>
      <c r="N7101" s="102"/>
      <c r="P7101" s="35" t="s">
        <v>145</v>
      </c>
      <c r="R7101" s="352">
        <f>L7101-[1]გადასახდელები!L6871</f>
        <v>0</v>
      </c>
    </row>
    <row r="7102" spans="2:18" ht="20.25" hidden="1" customHeight="1">
      <c r="B7102" s="36" t="str">
        <f t="shared" si="1812"/>
        <v>b</v>
      </c>
      <c r="C7102" s="42">
        <v>4</v>
      </c>
      <c r="D7102" s="42"/>
      <c r="F7102" s="343" t="s">
        <v>718</v>
      </c>
      <c r="G7102" s="47" t="s">
        <v>353</v>
      </c>
      <c r="H7102" s="103"/>
      <c r="I7102" s="94">
        <f t="shared" si="1811"/>
        <v>0</v>
      </c>
      <c r="J7102" s="104"/>
      <c r="K7102" s="104"/>
      <c r="L7102" s="94">
        <f t="shared" si="1813"/>
        <v>0</v>
      </c>
      <c r="M7102" s="104"/>
      <c r="N7102" s="104"/>
      <c r="P7102" s="35" t="s">
        <v>145</v>
      </c>
      <c r="R7102" s="352">
        <f>L7102-[1]გადასახდელები!L6872</f>
        <v>0</v>
      </c>
    </row>
    <row r="7103" spans="2:18" ht="20.25" hidden="1" customHeight="1">
      <c r="B7103" s="36" t="str">
        <f t="shared" si="1812"/>
        <v>b</v>
      </c>
      <c r="C7103" s="42">
        <v>2</v>
      </c>
      <c r="D7103" s="42"/>
      <c r="F7103" s="30"/>
      <c r="G7103" s="60" t="s">
        <v>354</v>
      </c>
      <c r="H7103" s="86">
        <f>H7104+H7111+H7118</f>
        <v>0</v>
      </c>
      <c r="I7103" s="87">
        <f t="shared" si="1811"/>
        <v>0</v>
      </c>
      <c r="J7103" s="88">
        <f>J7104+J7111+J7118</f>
        <v>0</v>
      </c>
      <c r="K7103" s="88">
        <f>K7104+K7111+K7118</f>
        <v>0</v>
      </c>
      <c r="L7103" s="87">
        <f t="shared" si="1813"/>
        <v>0</v>
      </c>
      <c r="M7103" s="88">
        <f>M7104+M7111+M7118</f>
        <v>0</v>
      </c>
      <c r="N7103" s="88">
        <f>N7104+N7111+N7118</f>
        <v>0</v>
      </c>
      <c r="O7103" s="82" t="s">
        <v>146</v>
      </c>
      <c r="R7103" s="352">
        <f>L7103-[1]გადასახდელები!L6873</f>
        <v>0</v>
      </c>
    </row>
    <row r="7104" spans="2:18" ht="20.25" hidden="1" customHeight="1">
      <c r="B7104" s="36" t="str">
        <f t="shared" si="1812"/>
        <v>b</v>
      </c>
      <c r="C7104" s="42">
        <v>3</v>
      </c>
      <c r="D7104" s="42"/>
      <c r="F7104" s="31"/>
      <c r="G7104" s="51" t="s">
        <v>355</v>
      </c>
      <c r="H7104" s="120">
        <f>SUM(H7105:H7110)</f>
        <v>0</v>
      </c>
      <c r="I7104" s="118">
        <f t="shared" si="1811"/>
        <v>0</v>
      </c>
      <c r="J7104" s="121">
        <f>SUM(J7105:J7110)</f>
        <v>0</v>
      </c>
      <c r="K7104" s="121">
        <f>SUM(K7105:K7110)</f>
        <v>0</v>
      </c>
      <c r="L7104" s="118">
        <f t="shared" si="1813"/>
        <v>0</v>
      </c>
      <c r="M7104" s="121">
        <f>SUM(M7105:M7110)</f>
        <v>0</v>
      </c>
      <c r="N7104" s="121">
        <f>SUM(N7105:N7110)</f>
        <v>0</v>
      </c>
      <c r="O7104" s="82" t="s">
        <v>146</v>
      </c>
      <c r="R7104" s="352">
        <f>L7104-[1]გადასახდელები!L6874</f>
        <v>0</v>
      </c>
    </row>
    <row r="7105" spans="2:18" ht="20.25" hidden="1" customHeight="1">
      <c r="B7105" s="36" t="str">
        <f t="shared" si="1812"/>
        <v>b</v>
      </c>
      <c r="C7105" s="42">
        <v>4</v>
      </c>
      <c r="D7105" s="42"/>
      <c r="F7105" s="31"/>
      <c r="G7105" s="47" t="s">
        <v>356</v>
      </c>
      <c r="H7105" s="103"/>
      <c r="I7105" s="94">
        <f t="shared" si="1811"/>
        <v>0</v>
      </c>
      <c r="J7105" s="104"/>
      <c r="K7105" s="104"/>
      <c r="L7105" s="94">
        <f t="shared" si="1813"/>
        <v>0</v>
      </c>
      <c r="M7105" s="104"/>
      <c r="N7105" s="104"/>
      <c r="R7105" s="352">
        <f>L7105-[1]გადასახდელები!L6875</f>
        <v>0</v>
      </c>
    </row>
    <row r="7106" spans="2:18" ht="20.25" hidden="1" customHeight="1">
      <c r="B7106" s="36" t="str">
        <f t="shared" si="1812"/>
        <v>b</v>
      </c>
      <c r="C7106" s="42">
        <v>4</v>
      </c>
      <c r="D7106" s="42"/>
      <c r="F7106" s="31"/>
      <c r="G7106" s="47" t="s">
        <v>357</v>
      </c>
      <c r="H7106" s="103"/>
      <c r="I7106" s="94">
        <f t="shared" si="1811"/>
        <v>0</v>
      </c>
      <c r="J7106" s="104"/>
      <c r="K7106" s="104"/>
      <c r="L7106" s="94">
        <f t="shared" si="1813"/>
        <v>0</v>
      </c>
      <c r="M7106" s="104"/>
      <c r="N7106" s="104"/>
      <c r="R7106" s="352">
        <f>L7106-[1]გადასახდელები!L6876</f>
        <v>0</v>
      </c>
    </row>
    <row r="7107" spans="2:18" ht="20.25" hidden="1" customHeight="1">
      <c r="B7107" s="36" t="str">
        <f t="shared" si="1812"/>
        <v>b</v>
      </c>
      <c r="C7107" s="42">
        <v>4</v>
      </c>
      <c r="D7107" s="42"/>
      <c r="F7107" s="31"/>
      <c r="G7107" s="47" t="s">
        <v>212</v>
      </c>
      <c r="H7107" s="103"/>
      <c r="I7107" s="94">
        <f t="shared" si="1811"/>
        <v>0</v>
      </c>
      <c r="J7107" s="104"/>
      <c r="K7107" s="104"/>
      <c r="L7107" s="94">
        <f t="shared" si="1813"/>
        <v>0</v>
      </c>
      <c r="M7107" s="104"/>
      <c r="N7107" s="104"/>
      <c r="R7107" s="352">
        <f>L7107-[1]გადასახდელები!L6877</f>
        <v>0</v>
      </c>
    </row>
    <row r="7108" spans="2:18" ht="20.25" hidden="1" customHeight="1">
      <c r="B7108" s="36" t="str">
        <f t="shared" si="1812"/>
        <v>b</v>
      </c>
      <c r="C7108" s="42">
        <v>4</v>
      </c>
      <c r="D7108" s="42"/>
      <c r="F7108" s="31"/>
      <c r="G7108" s="47" t="s">
        <v>358</v>
      </c>
      <c r="H7108" s="103"/>
      <c r="I7108" s="94">
        <f t="shared" si="1811"/>
        <v>0</v>
      </c>
      <c r="J7108" s="104"/>
      <c r="K7108" s="104"/>
      <c r="L7108" s="94">
        <f t="shared" si="1813"/>
        <v>0</v>
      </c>
      <c r="M7108" s="104"/>
      <c r="N7108" s="104"/>
      <c r="R7108" s="352">
        <f>L7108-[1]გადასახდელები!L6878</f>
        <v>0</v>
      </c>
    </row>
    <row r="7109" spans="2:18" ht="20.25" hidden="1" customHeight="1">
      <c r="B7109" s="36" t="str">
        <f t="shared" si="1812"/>
        <v>b</v>
      </c>
      <c r="C7109" s="42">
        <v>4</v>
      </c>
      <c r="D7109" s="42"/>
      <c r="F7109" s="31"/>
      <c r="G7109" s="47" t="s">
        <v>359</v>
      </c>
      <c r="H7109" s="103"/>
      <c r="I7109" s="94">
        <f t="shared" si="1811"/>
        <v>0</v>
      </c>
      <c r="J7109" s="104"/>
      <c r="K7109" s="104"/>
      <c r="L7109" s="94">
        <f t="shared" si="1813"/>
        <v>0</v>
      </c>
      <c r="M7109" s="104"/>
      <c r="N7109" s="104"/>
      <c r="R7109" s="352">
        <f>L7109-[1]გადასახდელები!L6879</f>
        <v>0</v>
      </c>
    </row>
    <row r="7110" spans="2:18" ht="20.25" hidden="1" customHeight="1">
      <c r="B7110" s="36" t="str">
        <f t="shared" si="1812"/>
        <v>b</v>
      </c>
      <c r="C7110" s="42">
        <v>4</v>
      </c>
      <c r="D7110" s="42"/>
      <c r="F7110" s="31"/>
      <c r="G7110" s="47" t="s">
        <v>360</v>
      </c>
      <c r="H7110" s="103"/>
      <c r="I7110" s="94">
        <f t="shared" si="1811"/>
        <v>0</v>
      </c>
      <c r="J7110" s="104"/>
      <c r="K7110" s="104"/>
      <c r="L7110" s="94">
        <f t="shared" si="1813"/>
        <v>0</v>
      </c>
      <c r="M7110" s="104"/>
      <c r="N7110" s="104"/>
      <c r="R7110" s="352">
        <f>L7110-[1]გადასახდელები!L6880</f>
        <v>0</v>
      </c>
    </row>
    <row r="7111" spans="2:18" ht="20.25" hidden="1" customHeight="1">
      <c r="B7111" s="36" t="str">
        <f t="shared" si="1812"/>
        <v>b</v>
      </c>
      <c r="C7111" s="42">
        <v>3</v>
      </c>
      <c r="D7111" s="42"/>
      <c r="F7111" s="31"/>
      <c r="G7111" s="51" t="s">
        <v>211</v>
      </c>
      <c r="H7111" s="120">
        <f>SUM(H7112:H7117)</f>
        <v>0</v>
      </c>
      <c r="I7111" s="118">
        <f t="shared" si="1811"/>
        <v>0</v>
      </c>
      <c r="J7111" s="121">
        <f>SUM(J7112:J7117)</f>
        <v>0</v>
      </c>
      <c r="K7111" s="121">
        <f>SUM(K7112:K7117)</f>
        <v>0</v>
      </c>
      <c r="L7111" s="118">
        <f t="shared" si="1813"/>
        <v>0</v>
      </c>
      <c r="M7111" s="121">
        <f>SUM(M7112:M7117)</f>
        <v>0</v>
      </c>
      <c r="N7111" s="121">
        <f>SUM(N7112:N7117)</f>
        <v>0</v>
      </c>
      <c r="O7111" s="82" t="s">
        <v>146</v>
      </c>
      <c r="R7111" s="352">
        <f>L7111-[1]გადასახდელები!L6881</f>
        <v>0</v>
      </c>
    </row>
    <row r="7112" spans="2:18" ht="20.25" hidden="1" customHeight="1">
      <c r="B7112" s="36" t="str">
        <f t="shared" si="1812"/>
        <v>b</v>
      </c>
      <c r="C7112" s="42">
        <v>4</v>
      </c>
      <c r="D7112" s="42"/>
      <c r="F7112" s="31"/>
      <c r="G7112" s="47" t="s">
        <v>356</v>
      </c>
      <c r="H7112" s="103"/>
      <c r="I7112" s="94">
        <f t="shared" si="1811"/>
        <v>0</v>
      </c>
      <c r="J7112" s="104"/>
      <c r="K7112" s="104"/>
      <c r="L7112" s="94">
        <f t="shared" si="1813"/>
        <v>0</v>
      </c>
      <c r="M7112" s="104"/>
      <c r="N7112" s="104"/>
      <c r="R7112" s="352">
        <f>L7112-[1]გადასახდელები!L6882</f>
        <v>0</v>
      </c>
    </row>
    <row r="7113" spans="2:18" ht="20.25" hidden="1" customHeight="1">
      <c r="B7113" s="36" t="str">
        <f t="shared" si="1812"/>
        <v>b</v>
      </c>
      <c r="C7113" s="42">
        <v>4</v>
      </c>
      <c r="D7113" s="42"/>
      <c r="F7113" s="31"/>
      <c r="G7113" s="47" t="s">
        <v>357</v>
      </c>
      <c r="H7113" s="103"/>
      <c r="I7113" s="94">
        <f t="shared" si="1811"/>
        <v>0</v>
      </c>
      <c r="J7113" s="104"/>
      <c r="K7113" s="104"/>
      <c r="L7113" s="94">
        <f t="shared" si="1813"/>
        <v>0</v>
      </c>
      <c r="M7113" s="104"/>
      <c r="N7113" s="104"/>
      <c r="R7113" s="352">
        <f>L7113-[1]გადასახდელები!L6883</f>
        <v>0</v>
      </c>
    </row>
    <row r="7114" spans="2:18" ht="20.25" hidden="1" customHeight="1">
      <c r="B7114" s="36" t="str">
        <f t="shared" si="1812"/>
        <v>b</v>
      </c>
      <c r="C7114" s="42">
        <v>4</v>
      </c>
      <c r="D7114" s="42"/>
      <c r="F7114" s="31"/>
      <c r="G7114" s="47" t="s">
        <v>212</v>
      </c>
      <c r="H7114" s="103"/>
      <c r="I7114" s="94">
        <f t="shared" si="1811"/>
        <v>0</v>
      </c>
      <c r="J7114" s="104"/>
      <c r="K7114" s="104"/>
      <c r="L7114" s="94">
        <f t="shared" si="1813"/>
        <v>0</v>
      </c>
      <c r="M7114" s="104"/>
      <c r="N7114" s="104"/>
      <c r="R7114" s="352">
        <f>L7114-[1]გადასახდელები!L6884</f>
        <v>0</v>
      </c>
    </row>
    <row r="7115" spans="2:18" ht="20.25" hidden="1" customHeight="1">
      <c r="B7115" s="36" t="str">
        <f t="shared" si="1812"/>
        <v>b</v>
      </c>
      <c r="C7115" s="42">
        <v>4</v>
      </c>
      <c r="D7115" s="42"/>
      <c r="F7115" s="31"/>
      <c r="G7115" s="47" t="s">
        <v>361</v>
      </c>
      <c r="H7115" s="103"/>
      <c r="I7115" s="94">
        <f t="shared" si="1811"/>
        <v>0</v>
      </c>
      <c r="J7115" s="104"/>
      <c r="K7115" s="104"/>
      <c r="L7115" s="94">
        <f t="shared" si="1813"/>
        <v>0</v>
      </c>
      <c r="M7115" s="104"/>
      <c r="N7115" s="104"/>
      <c r="R7115" s="352">
        <f>L7115-[1]გადასახდელები!L6885</f>
        <v>0</v>
      </c>
    </row>
    <row r="7116" spans="2:18" ht="20.25" hidden="1" customHeight="1">
      <c r="B7116" s="36" t="str">
        <f t="shared" si="1812"/>
        <v>b</v>
      </c>
      <c r="C7116" s="42">
        <v>4</v>
      </c>
      <c r="D7116" s="42"/>
      <c r="F7116" s="31"/>
      <c r="G7116" s="47" t="s">
        <v>359</v>
      </c>
      <c r="H7116" s="103"/>
      <c r="I7116" s="94">
        <f t="shared" si="1811"/>
        <v>0</v>
      </c>
      <c r="J7116" s="104"/>
      <c r="K7116" s="104"/>
      <c r="L7116" s="94">
        <f t="shared" si="1813"/>
        <v>0</v>
      </c>
      <c r="M7116" s="104"/>
      <c r="N7116" s="104"/>
      <c r="R7116" s="352">
        <f>L7116-[1]გადასახდელები!L6886</f>
        <v>0</v>
      </c>
    </row>
    <row r="7117" spans="2:18" ht="20.25" hidden="1" customHeight="1">
      <c r="B7117" s="36" t="str">
        <f t="shared" si="1812"/>
        <v>b</v>
      </c>
      <c r="C7117" s="42">
        <v>4</v>
      </c>
      <c r="D7117" s="42"/>
      <c r="F7117" s="31"/>
      <c r="G7117" s="47" t="s">
        <v>360</v>
      </c>
      <c r="H7117" s="103"/>
      <c r="I7117" s="94">
        <f t="shared" si="1811"/>
        <v>0</v>
      </c>
      <c r="J7117" s="104"/>
      <c r="K7117" s="104"/>
      <c r="L7117" s="94">
        <f t="shared" si="1813"/>
        <v>0</v>
      </c>
      <c r="M7117" s="104"/>
      <c r="N7117" s="104"/>
      <c r="R7117" s="352">
        <f>L7117-[1]გადასახდელები!L6887</f>
        <v>0</v>
      </c>
    </row>
    <row r="7118" spans="2:18" ht="20.25" hidden="1" customHeight="1">
      <c r="B7118" s="36" t="str">
        <f t="shared" si="1812"/>
        <v>b</v>
      </c>
      <c r="C7118" s="42">
        <v>3</v>
      </c>
      <c r="D7118" s="42"/>
      <c r="F7118" s="29"/>
      <c r="G7118" s="56" t="s">
        <v>213</v>
      </c>
      <c r="H7118" s="122"/>
      <c r="I7118" s="118">
        <f t="shared" si="1811"/>
        <v>0</v>
      </c>
      <c r="J7118" s="123"/>
      <c r="K7118" s="123"/>
      <c r="L7118" s="118">
        <f t="shared" si="1813"/>
        <v>0</v>
      </c>
      <c r="M7118" s="123"/>
      <c r="N7118" s="123"/>
      <c r="R7118" s="352">
        <f>L7118-[1]გადასახდელები!L6888</f>
        <v>0</v>
      </c>
    </row>
    <row r="7119" spans="2:18" ht="20.25" hidden="1" customHeight="1">
      <c r="B7119" s="36" t="str">
        <f t="shared" si="1812"/>
        <v>b</v>
      </c>
      <c r="C7119" s="42">
        <v>2</v>
      </c>
      <c r="D7119" s="42"/>
      <c r="F7119" s="28"/>
      <c r="G7119" s="60" t="s">
        <v>362</v>
      </c>
      <c r="H7119" s="86">
        <f>H7120+H7128</f>
        <v>0</v>
      </c>
      <c r="I7119" s="87">
        <f t="shared" si="1811"/>
        <v>0</v>
      </c>
      <c r="J7119" s="88">
        <f>J7120+J7128</f>
        <v>0</v>
      </c>
      <c r="K7119" s="88">
        <f>K7120+K7128</f>
        <v>0</v>
      </c>
      <c r="L7119" s="87">
        <f t="shared" si="1813"/>
        <v>0</v>
      </c>
      <c r="M7119" s="88">
        <f>M7120+M7128</f>
        <v>0</v>
      </c>
      <c r="N7119" s="88">
        <f>N7120+N7128</f>
        <v>0</v>
      </c>
      <c r="O7119" s="82" t="s">
        <v>146</v>
      </c>
      <c r="R7119" s="352">
        <f>L7119-[1]გადასახდელები!L6889</f>
        <v>0</v>
      </c>
    </row>
    <row r="7120" spans="2:18" ht="20.25" hidden="1" customHeight="1">
      <c r="B7120" s="36" t="str">
        <f t="shared" si="1812"/>
        <v>b</v>
      </c>
      <c r="C7120" s="42">
        <v>3</v>
      </c>
      <c r="D7120" s="42"/>
      <c r="F7120" s="29"/>
      <c r="G7120" s="51" t="s">
        <v>355</v>
      </c>
      <c r="H7120" s="120">
        <f>SUM(H7121:H7127)</f>
        <v>0</v>
      </c>
      <c r="I7120" s="118">
        <f t="shared" si="1811"/>
        <v>0</v>
      </c>
      <c r="J7120" s="121">
        <f>SUM(J7121:J7127)</f>
        <v>0</v>
      </c>
      <c r="K7120" s="121">
        <f>SUM(K7121:K7127)</f>
        <v>0</v>
      </c>
      <c r="L7120" s="118">
        <f t="shared" si="1813"/>
        <v>0</v>
      </c>
      <c r="M7120" s="121">
        <f>SUM(M7121:M7127)</f>
        <v>0</v>
      </c>
      <c r="N7120" s="121">
        <f>SUM(N7121:N7127)</f>
        <v>0</v>
      </c>
      <c r="O7120" s="82" t="s">
        <v>146</v>
      </c>
      <c r="R7120" s="352">
        <f>L7120-[1]გადასახდელები!L6890</f>
        <v>0</v>
      </c>
    </row>
    <row r="7121" spans="2:24" ht="20.25" hidden="1" customHeight="1">
      <c r="B7121" s="36" t="str">
        <f t="shared" si="1812"/>
        <v>b</v>
      </c>
      <c r="C7121" s="42">
        <v>4</v>
      </c>
      <c r="D7121" s="42"/>
      <c r="F7121" s="29"/>
      <c r="G7121" s="47" t="s">
        <v>363</v>
      </c>
      <c r="H7121" s="103"/>
      <c r="I7121" s="94">
        <f t="shared" si="1811"/>
        <v>0</v>
      </c>
      <c r="J7121" s="104"/>
      <c r="K7121" s="104"/>
      <c r="L7121" s="94">
        <f t="shared" si="1813"/>
        <v>0</v>
      </c>
      <c r="M7121" s="104"/>
      <c r="N7121" s="104"/>
      <c r="R7121" s="352">
        <f>L7121-[1]გადასახდელები!L6891</f>
        <v>0</v>
      </c>
    </row>
    <row r="7122" spans="2:24" ht="20.25" hidden="1" customHeight="1">
      <c r="B7122" s="36" t="str">
        <f t="shared" si="1812"/>
        <v>b</v>
      </c>
      <c r="C7122" s="42">
        <v>4</v>
      </c>
      <c r="D7122" s="42"/>
      <c r="F7122" s="29"/>
      <c r="G7122" s="47" t="s">
        <v>210</v>
      </c>
      <c r="H7122" s="103"/>
      <c r="I7122" s="94">
        <f t="shared" si="1811"/>
        <v>0</v>
      </c>
      <c r="J7122" s="104"/>
      <c r="K7122" s="104"/>
      <c r="L7122" s="94">
        <f t="shared" si="1813"/>
        <v>0</v>
      </c>
      <c r="M7122" s="104"/>
      <c r="N7122" s="104"/>
      <c r="R7122" s="352">
        <f>L7122-[1]გადასახდელები!L6892</f>
        <v>0</v>
      </c>
    </row>
    <row r="7123" spans="2:24" ht="20.25" hidden="1" customHeight="1">
      <c r="B7123" s="36" t="str">
        <f t="shared" si="1812"/>
        <v>b</v>
      </c>
      <c r="C7123" s="42">
        <v>4</v>
      </c>
      <c r="D7123" s="42"/>
      <c r="F7123" s="29"/>
      <c r="G7123" s="47" t="s">
        <v>357</v>
      </c>
      <c r="H7123" s="103"/>
      <c r="I7123" s="94">
        <f t="shared" si="1811"/>
        <v>0</v>
      </c>
      <c r="J7123" s="104"/>
      <c r="K7123" s="104"/>
      <c r="L7123" s="94">
        <f t="shared" si="1813"/>
        <v>0</v>
      </c>
      <c r="M7123" s="104"/>
      <c r="N7123" s="104"/>
      <c r="R7123" s="352">
        <f>L7123-[1]გადასახდელები!L6893</f>
        <v>0</v>
      </c>
    </row>
    <row r="7124" spans="2:24" ht="30.75" hidden="1" customHeight="1">
      <c r="B7124" s="36" t="str">
        <f t="shared" si="1812"/>
        <v>b</v>
      </c>
      <c r="C7124" s="42">
        <v>4</v>
      </c>
      <c r="D7124" s="42"/>
      <c r="F7124" s="29"/>
      <c r="G7124" s="47" t="s">
        <v>364</v>
      </c>
      <c r="H7124" s="103"/>
      <c r="I7124" s="94">
        <f t="shared" si="1811"/>
        <v>0</v>
      </c>
      <c r="J7124" s="104"/>
      <c r="K7124" s="104"/>
      <c r="L7124" s="94">
        <f t="shared" si="1813"/>
        <v>0</v>
      </c>
      <c r="M7124" s="104"/>
      <c r="N7124" s="104"/>
      <c r="R7124" s="352">
        <f>L7124-[1]გადასახდელები!L6894</f>
        <v>0</v>
      </c>
    </row>
    <row r="7125" spans="2:24" ht="20.25" hidden="1" customHeight="1">
      <c r="B7125" s="36" t="str">
        <f t="shared" si="1812"/>
        <v>b</v>
      </c>
      <c r="C7125" s="42">
        <v>4</v>
      </c>
      <c r="D7125" s="42"/>
      <c r="F7125" s="29"/>
      <c r="G7125" s="47" t="s">
        <v>358</v>
      </c>
      <c r="H7125" s="103"/>
      <c r="I7125" s="94">
        <f t="shared" si="1811"/>
        <v>0</v>
      </c>
      <c r="J7125" s="104"/>
      <c r="K7125" s="104"/>
      <c r="L7125" s="94">
        <f t="shared" si="1813"/>
        <v>0</v>
      </c>
      <c r="M7125" s="104"/>
      <c r="N7125" s="104"/>
      <c r="R7125" s="352">
        <f>L7125-[1]გადასახდელები!L6895</f>
        <v>0</v>
      </c>
    </row>
    <row r="7126" spans="2:24" ht="20.25" hidden="1" customHeight="1">
      <c r="B7126" s="36" t="str">
        <f t="shared" si="1812"/>
        <v>b</v>
      </c>
      <c r="C7126" s="42">
        <v>4</v>
      </c>
      <c r="D7126" s="42"/>
      <c r="F7126" s="29"/>
      <c r="G7126" s="47" t="s">
        <v>359</v>
      </c>
      <c r="H7126" s="103"/>
      <c r="I7126" s="94">
        <f t="shared" si="1811"/>
        <v>0</v>
      </c>
      <c r="J7126" s="104"/>
      <c r="K7126" s="104"/>
      <c r="L7126" s="94">
        <f t="shared" si="1813"/>
        <v>0</v>
      </c>
      <c r="M7126" s="104"/>
      <c r="N7126" s="104"/>
      <c r="R7126" s="352">
        <f>L7126-[1]გადასახდელები!L6896</f>
        <v>0</v>
      </c>
    </row>
    <row r="7127" spans="2:24" ht="20.25" hidden="1" customHeight="1">
      <c r="B7127" s="36" t="str">
        <f t="shared" si="1812"/>
        <v>b</v>
      </c>
      <c r="C7127" s="42">
        <v>4</v>
      </c>
      <c r="D7127" s="42"/>
      <c r="F7127" s="29"/>
      <c r="G7127" s="47" t="s">
        <v>365</v>
      </c>
      <c r="H7127" s="122"/>
      <c r="I7127" s="94">
        <f t="shared" si="1811"/>
        <v>0</v>
      </c>
      <c r="J7127" s="123"/>
      <c r="K7127" s="123"/>
      <c r="L7127" s="94">
        <f t="shared" si="1813"/>
        <v>0</v>
      </c>
      <c r="M7127" s="123"/>
      <c r="N7127" s="123"/>
      <c r="R7127" s="352">
        <f>L7127-[1]გადასახდელები!L6897</f>
        <v>0</v>
      </c>
    </row>
    <row r="7128" spans="2:24" ht="20.25" hidden="1" customHeight="1">
      <c r="B7128" s="36" t="str">
        <f t="shared" si="1812"/>
        <v>b</v>
      </c>
      <c r="C7128" s="42">
        <v>3</v>
      </c>
      <c r="D7128" s="42"/>
      <c r="F7128" s="29"/>
      <c r="G7128" s="51" t="s">
        <v>211</v>
      </c>
      <c r="H7128" s="120">
        <f>SUM(H7129:H7135)</f>
        <v>0</v>
      </c>
      <c r="I7128" s="118">
        <f t="shared" si="1811"/>
        <v>0</v>
      </c>
      <c r="J7128" s="121">
        <f>SUM(J7129:J7135)</f>
        <v>0</v>
      </c>
      <c r="K7128" s="121">
        <f>SUM(K7129:K7135)</f>
        <v>0</v>
      </c>
      <c r="L7128" s="118">
        <f t="shared" si="1813"/>
        <v>0</v>
      </c>
      <c r="M7128" s="121">
        <f>SUM(M7129:M7135)</f>
        <v>0</v>
      </c>
      <c r="N7128" s="121">
        <f>SUM(N7129:N7135)</f>
        <v>0</v>
      </c>
      <c r="O7128" s="82" t="s">
        <v>146</v>
      </c>
      <c r="R7128" s="352">
        <f>L7128-[1]გადასახდელები!L6898</f>
        <v>0</v>
      </c>
    </row>
    <row r="7129" spans="2:24" ht="20.25" hidden="1" customHeight="1">
      <c r="B7129" s="36" t="str">
        <f t="shared" si="1812"/>
        <v>b</v>
      </c>
      <c r="C7129" s="42">
        <v>4</v>
      </c>
      <c r="D7129" s="42"/>
      <c r="F7129" s="29"/>
      <c r="G7129" s="47" t="s">
        <v>363</v>
      </c>
      <c r="H7129" s="103"/>
      <c r="I7129" s="94">
        <f t="shared" si="1811"/>
        <v>0</v>
      </c>
      <c r="J7129" s="104"/>
      <c r="K7129" s="104"/>
      <c r="L7129" s="94">
        <f t="shared" si="1813"/>
        <v>0</v>
      </c>
      <c r="M7129" s="104"/>
      <c r="N7129" s="104"/>
      <c r="R7129" s="352">
        <f>L7129-[1]გადასახდელები!L6899</f>
        <v>0</v>
      </c>
    </row>
    <row r="7130" spans="2:24" ht="20.25" hidden="1" customHeight="1">
      <c r="B7130" s="36" t="str">
        <f t="shared" si="1812"/>
        <v>b</v>
      </c>
      <c r="C7130" s="42">
        <v>4</v>
      </c>
      <c r="D7130" s="42"/>
      <c r="F7130" s="29"/>
      <c r="G7130" s="47" t="s">
        <v>210</v>
      </c>
      <c r="H7130" s="103"/>
      <c r="I7130" s="94">
        <f t="shared" si="1811"/>
        <v>0</v>
      </c>
      <c r="J7130" s="104"/>
      <c r="K7130" s="104"/>
      <c r="L7130" s="94">
        <f t="shared" si="1813"/>
        <v>0</v>
      </c>
      <c r="M7130" s="104"/>
      <c r="N7130" s="104"/>
      <c r="R7130" s="352">
        <f>L7130-[1]გადასახდელები!L6900</f>
        <v>0</v>
      </c>
    </row>
    <row r="7131" spans="2:24" ht="20.25" hidden="1" customHeight="1">
      <c r="B7131" s="36" t="str">
        <f t="shared" si="1812"/>
        <v>b</v>
      </c>
      <c r="C7131" s="42">
        <v>4</v>
      </c>
      <c r="D7131" s="42"/>
      <c r="F7131" s="29"/>
      <c r="G7131" s="47" t="s">
        <v>357</v>
      </c>
      <c r="H7131" s="103"/>
      <c r="I7131" s="94">
        <f t="shared" si="1811"/>
        <v>0</v>
      </c>
      <c r="J7131" s="104"/>
      <c r="K7131" s="104"/>
      <c r="L7131" s="94">
        <f t="shared" si="1813"/>
        <v>0</v>
      </c>
      <c r="M7131" s="104"/>
      <c r="N7131" s="104"/>
      <c r="R7131" s="352">
        <f>L7131-[1]გადასახდელები!L6901</f>
        <v>0</v>
      </c>
    </row>
    <row r="7132" spans="2:24" ht="30.75" hidden="1" customHeight="1">
      <c r="B7132" s="36" t="str">
        <f t="shared" si="1812"/>
        <v>b</v>
      </c>
      <c r="C7132" s="42">
        <v>4</v>
      </c>
      <c r="D7132" s="42"/>
      <c r="F7132" s="29"/>
      <c r="G7132" s="47" t="s">
        <v>364</v>
      </c>
      <c r="H7132" s="103"/>
      <c r="I7132" s="94">
        <f t="shared" si="1811"/>
        <v>0</v>
      </c>
      <c r="J7132" s="104"/>
      <c r="K7132" s="104"/>
      <c r="L7132" s="94">
        <f t="shared" si="1813"/>
        <v>0</v>
      </c>
      <c r="M7132" s="104"/>
      <c r="N7132" s="104"/>
      <c r="R7132" s="352">
        <f>L7132-[1]გადასახდელები!L6902</f>
        <v>0</v>
      </c>
    </row>
    <row r="7133" spans="2:24" ht="20.25" hidden="1" customHeight="1">
      <c r="B7133" s="36" t="str">
        <f t="shared" si="1812"/>
        <v>b</v>
      </c>
      <c r="C7133" s="42">
        <v>4</v>
      </c>
      <c r="D7133" s="42"/>
      <c r="F7133" s="29"/>
      <c r="G7133" s="47" t="s">
        <v>366</v>
      </c>
      <c r="H7133" s="103"/>
      <c r="I7133" s="94">
        <f t="shared" si="1811"/>
        <v>0</v>
      </c>
      <c r="J7133" s="104"/>
      <c r="K7133" s="104"/>
      <c r="L7133" s="94">
        <f t="shared" si="1813"/>
        <v>0</v>
      </c>
      <c r="M7133" s="104"/>
      <c r="N7133" s="104"/>
      <c r="R7133" s="352">
        <f>L7133-[1]გადასახდელები!L6903</f>
        <v>0</v>
      </c>
    </row>
    <row r="7134" spans="2:24" ht="20.25" hidden="1" customHeight="1">
      <c r="B7134" s="36" t="str">
        <f t="shared" si="1812"/>
        <v>b</v>
      </c>
      <c r="C7134" s="42">
        <v>4</v>
      </c>
      <c r="D7134" s="42"/>
      <c r="F7134" s="29"/>
      <c r="G7134" s="47" t="s">
        <v>359</v>
      </c>
      <c r="H7134" s="103"/>
      <c r="I7134" s="94">
        <f t="shared" si="1811"/>
        <v>0</v>
      </c>
      <c r="J7134" s="104"/>
      <c r="K7134" s="104"/>
      <c r="L7134" s="94">
        <f t="shared" si="1813"/>
        <v>0</v>
      </c>
      <c r="M7134" s="104"/>
      <c r="N7134" s="104"/>
      <c r="R7134" s="352">
        <f>L7134-[1]გადასახდელები!L6904</f>
        <v>0</v>
      </c>
    </row>
    <row r="7135" spans="2:24" ht="21" hidden="1" customHeight="1" thickBot="1">
      <c r="B7135" s="36" t="str">
        <f t="shared" si="1812"/>
        <v>b</v>
      </c>
      <c r="C7135" s="42">
        <v>4</v>
      </c>
      <c r="D7135" s="42"/>
      <c r="F7135" s="29"/>
      <c r="G7135" s="47" t="s">
        <v>365</v>
      </c>
      <c r="H7135" s="103"/>
      <c r="I7135" s="94">
        <f t="shared" si="1811"/>
        <v>0</v>
      </c>
      <c r="J7135" s="104"/>
      <c r="K7135" s="104"/>
      <c r="L7135" s="94">
        <f t="shared" si="1813"/>
        <v>0</v>
      </c>
      <c r="M7135" s="104"/>
      <c r="N7135" s="104"/>
      <c r="R7135" s="352">
        <f>L7135-[1]გადასახდელები!L6905</f>
        <v>0</v>
      </c>
    </row>
    <row r="7136" spans="2:24" ht="63" customHeight="1" thickBot="1">
      <c r="B7136" s="36" t="str">
        <f t="shared" si="1812"/>
        <v>a</v>
      </c>
      <c r="C7136" s="42">
        <v>1</v>
      </c>
      <c r="D7136" s="42"/>
      <c r="E7136" s="24"/>
      <c r="F7136" s="32" t="s">
        <v>156</v>
      </c>
      <c r="G7136" s="61" t="s">
        <v>48</v>
      </c>
      <c r="H7136" s="79">
        <f t="shared" ref="H7136:H7199" si="1814">H7366+H7596+H7826</f>
        <v>1061.701</v>
      </c>
      <c r="I7136" s="80">
        <f t="shared" si="1811"/>
        <v>1930.5</v>
      </c>
      <c r="J7136" s="79">
        <f t="shared" ref="J7136:K7136" si="1815">J7366+J7596+J7826</f>
        <v>0</v>
      </c>
      <c r="K7136" s="79">
        <f t="shared" si="1815"/>
        <v>1930.5</v>
      </c>
      <c r="L7136" s="80">
        <f t="shared" ref="L7136:L7153" si="1816">M7136+N7136</f>
        <v>434.58499999999998</v>
      </c>
      <c r="M7136" s="79">
        <f t="shared" ref="M7136:N7155" si="1817">M7366+M7596+M7826</f>
        <v>0</v>
      </c>
      <c r="N7136" s="79">
        <f t="shared" si="1817"/>
        <v>434.58499999999998</v>
      </c>
      <c r="O7136" s="82" t="s">
        <v>146</v>
      </c>
      <c r="P7136" s="43">
        <v>1</v>
      </c>
      <c r="R7136" s="352">
        <f>L7136-[1]გადასახდელები!L6906</f>
        <v>-1091.5150000000001</v>
      </c>
      <c r="X7136" s="17">
        <v>8</v>
      </c>
    </row>
    <row r="7137" spans="2:18" ht="21" hidden="1" customHeight="1" thickTop="1">
      <c r="B7137" s="36" t="str">
        <f t="shared" si="1812"/>
        <v>b</v>
      </c>
      <c r="C7137" s="42">
        <v>2</v>
      </c>
      <c r="D7137" s="42"/>
      <c r="F7137" s="26"/>
      <c r="G7137" s="46" t="s">
        <v>162</v>
      </c>
      <c r="H7137" s="324">
        <f t="shared" si="1814"/>
        <v>0</v>
      </c>
      <c r="I7137" s="84">
        <f t="shared" si="1811"/>
        <v>0</v>
      </c>
      <c r="J7137" s="324">
        <f t="shared" ref="J7137:K7137" si="1818">J7367+J7597+J7827</f>
        <v>0</v>
      </c>
      <c r="K7137" s="324">
        <f t="shared" si="1818"/>
        <v>0</v>
      </c>
      <c r="L7137" s="84">
        <f t="shared" si="1816"/>
        <v>0</v>
      </c>
      <c r="M7137" s="324">
        <f t="shared" si="1817"/>
        <v>0</v>
      </c>
      <c r="N7137" s="324">
        <f t="shared" si="1817"/>
        <v>0</v>
      </c>
      <c r="O7137" s="82" t="s">
        <v>146</v>
      </c>
      <c r="R7137" s="352">
        <f>L7137-[1]გადასახდელები!L6907</f>
        <v>0</v>
      </c>
    </row>
    <row r="7138" spans="2:18" ht="20.25" customHeight="1" thickTop="1">
      <c r="B7138" s="36" t="str">
        <f t="shared" si="1812"/>
        <v>a</v>
      </c>
      <c r="C7138" s="42">
        <v>2</v>
      </c>
      <c r="D7138" s="42"/>
      <c r="E7138" s="24"/>
      <c r="F7138" s="341" t="s">
        <v>524</v>
      </c>
      <c r="G7138" s="58" t="s">
        <v>163</v>
      </c>
      <c r="H7138" s="86">
        <f t="shared" si="1814"/>
        <v>1061.701</v>
      </c>
      <c r="I7138" s="87">
        <f t="shared" si="1811"/>
        <v>1930.5</v>
      </c>
      <c r="J7138" s="86">
        <f t="shared" ref="J7138:K7138" si="1819">J7368+J7598+J7828</f>
        <v>0</v>
      </c>
      <c r="K7138" s="86">
        <f t="shared" si="1819"/>
        <v>1930.5</v>
      </c>
      <c r="L7138" s="87">
        <f t="shared" si="1816"/>
        <v>434.58499999999998</v>
      </c>
      <c r="M7138" s="86">
        <f t="shared" si="1817"/>
        <v>0</v>
      </c>
      <c r="N7138" s="86">
        <f t="shared" si="1817"/>
        <v>434.58499999999998</v>
      </c>
      <c r="O7138" s="82" t="s">
        <v>146</v>
      </c>
      <c r="R7138" s="352">
        <f>L7138-[1]გადასახდელები!L6908</f>
        <v>-1091.5150000000001</v>
      </c>
    </row>
    <row r="7139" spans="2:18" ht="20.25" hidden="1" customHeight="1">
      <c r="B7139" s="36" t="str">
        <f t="shared" si="1812"/>
        <v>b</v>
      </c>
      <c r="C7139" s="42">
        <v>31</v>
      </c>
      <c r="D7139" s="42"/>
      <c r="F7139" s="341" t="s">
        <v>525</v>
      </c>
      <c r="G7139" s="57" t="s">
        <v>164</v>
      </c>
      <c r="H7139" s="89">
        <f t="shared" si="1814"/>
        <v>0</v>
      </c>
      <c r="I7139" s="90">
        <f t="shared" si="1811"/>
        <v>0</v>
      </c>
      <c r="J7139" s="89">
        <f t="shared" ref="J7139:K7139" si="1820">J7369+J7599+J7829</f>
        <v>0</v>
      </c>
      <c r="K7139" s="89">
        <f t="shared" si="1820"/>
        <v>0</v>
      </c>
      <c r="L7139" s="90">
        <f t="shared" si="1816"/>
        <v>0</v>
      </c>
      <c r="M7139" s="89">
        <f t="shared" si="1817"/>
        <v>0</v>
      </c>
      <c r="N7139" s="89">
        <f t="shared" si="1817"/>
        <v>0</v>
      </c>
      <c r="O7139" s="82" t="s">
        <v>146</v>
      </c>
      <c r="R7139" s="352">
        <f>L7139-[1]გადასახდელები!L6909</f>
        <v>0</v>
      </c>
    </row>
    <row r="7140" spans="2:18" ht="20.25" hidden="1" customHeight="1">
      <c r="B7140" s="36" t="str">
        <f t="shared" si="1812"/>
        <v>b</v>
      </c>
      <c r="C7140" s="42">
        <v>4</v>
      </c>
      <c r="D7140" s="42"/>
      <c r="F7140" s="341" t="s">
        <v>526</v>
      </c>
      <c r="G7140" s="47" t="s">
        <v>165</v>
      </c>
      <c r="H7140" s="93">
        <f t="shared" si="1814"/>
        <v>0</v>
      </c>
      <c r="I7140" s="94">
        <f t="shared" si="1811"/>
        <v>0</v>
      </c>
      <c r="J7140" s="93">
        <f t="shared" ref="J7140:K7140" si="1821">J7370+J7600+J7830</f>
        <v>0</v>
      </c>
      <c r="K7140" s="93">
        <f t="shared" si="1821"/>
        <v>0</v>
      </c>
      <c r="L7140" s="94">
        <f t="shared" si="1816"/>
        <v>0</v>
      </c>
      <c r="M7140" s="93">
        <f t="shared" si="1817"/>
        <v>0</v>
      </c>
      <c r="N7140" s="93">
        <f t="shared" si="1817"/>
        <v>0</v>
      </c>
      <c r="O7140" s="82" t="s">
        <v>146</v>
      </c>
      <c r="R7140" s="352">
        <f>L7140-[1]გადასახდელები!L6910</f>
        <v>0</v>
      </c>
    </row>
    <row r="7141" spans="2:18" ht="20.25" hidden="1" customHeight="1">
      <c r="B7141" s="36" t="str">
        <f t="shared" si="1812"/>
        <v>b</v>
      </c>
      <c r="C7141" s="42">
        <v>5</v>
      </c>
      <c r="D7141" s="42"/>
      <c r="F7141" s="342" t="s">
        <v>527</v>
      </c>
      <c r="G7141" s="48" t="s">
        <v>166</v>
      </c>
      <c r="H7141" s="96">
        <f t="shared" si="1814"/>
        <v>0</v>
      </c>
      <c r="I7141" s="97">
        <f t="shared" si="1811"/>
        <v>0</v>
      </c>
      <c r="J7141" s="96">
        <f t="shared" ref="J7141:K7141" si="1822">J7371+J7601+J7831</f>
        <v>0</v>
      </c>
      <c r="K7141" s="96">
        <f t="shared" si="1822"/>
        <v>0</v>
      </c>
      <c r="L7141" s="97">
        <f t="shared" si="1816"/>
        <v>0</v>
      </c>
      <c r="M7141" s="96">
        <f t="shared" si="1817"/>
        <v>0</v>
      </c>
      <c r="N7141" s="96">
        <f t="shared" si="1817"/>
        <v>0</v>
      </c>
      <c r="O7141" s="82" t="s">
        <v>146</v>
      </c>
      <c r="R7141" s="352">
        <f>L7141-[1]გადასახდელები!L6911</f>
        <v>0</v>
      </c>
    </row>
    <row r="7142" spans="2:18" ht="20.25" hidden="1" customHeight="1">
      <c r="B7142" s="36" t="str">
        <f t="shared" si="1812"/>
        <v>b</v>
      </c>
      <c r="C7142" s="42">
        <v>6</v>
      </c>
      <c r="D7142" s="42"/>
      <c r="F7142" s="343" t="s">
        <v>528</v>
      </c>
      <c r="G7142" s="45" t="s">
        <v>167</v>
      </c>
      <c r="H7142" s="119">
        <f t="shared" si="1814"/>
        <v>0</v>
      </c>
      <c r="I7142" s="91">
        <f t="shared" si="1811"/>
        <v>0</v>
      </c>
      <c r="J7142" s="119">
        <f t="shared" ref="J7142:K7142" si="1823">J7372+J7602+J7832</f>
        <v>0</v>
      </c>
      <c r="K7142" s="119">
        <f t="shared" si="1823"/>
        <v>0</v>
      </c>
      <c r="L7142" s="91">
        <f t="shared" si="1816"/>
        <v>0</v>
      </c>
      <c r="M7142" s="119">
        <f t="shared" si="1817"/>
        <v>0</v>
      </c>
      <c r="N7142" s="119">
        <f t="shared" si="1817"/>
        <v>0</v>
      </c>
      <c r="O7142" s="82" t="s">
        <v>146</v>
      </c>
      <c r="R7142" s="352">
        <f>L7142-[1]გადასახდელები!L6912</f>
        <v>0</v>
      </c>
    </row>
    <row r="7143" spans="2:18" ht="20.25" hidden="1" customHeight="1">
      <c r="B7143" s="36" t="str">
        <f t="shared" si="1812"/>
        <v>b</v>
      </c>
      <c r="C7143" s="42">
        <v>6</v>
      </c>
      <c r="D7143" s="42"/>
      <c r="F7143" s="343" t="s">
        <v>592</v>
      </c>
      <c r="G7143" s="45" t="s">
        <v>168</v>
      </c>
      <c r="H7143" s="119">
        <f t="shared" si="1814"/>
        <v>0</v>
      </c>
      <c r="I7143" s="91">
        <f t="shared" si="1811"/>
        <v>0</v>
      </c>
      <c r="J7143" s="119">
        <f t="shared" ref="J7143:K7143" si="1824">J7373+J7603+J7833</f>
        <v>0</v>
      </c>
      <c r="K7143" s="119">
        <f t="shared" si="1824"/>
        <v>0</v>
      </c>
      <c r="L7143" s="91">
        <f t="shared" si="1816"/>
        <v>0</v>
      </c>
      <c r="M7143" s="119">
        <f t="shared" si="1817"/>
        <v>0</v>
      </c>
      <c r="N7143" s="119">
        <f t="shared" si="1817"/>
        <v>0</v>
      </c>
      <c r="O7143" s="82" t="s">
        <v>146</v>
      </c>
      <c r="R7143" s="352">
        <f>L7143-[1]გადასახდელები!L6913</f>
        <v>0</v>
      </c>
    </row>
    <row r="7144" spans="2:18" ht="20.25" hidden="1" customHeight="1">
      <c r="B7144" s="36" t="str">
        <f t="shared" si="1812"/>
        <v>b</v>
      </c>
      <c r="C7144" s="42">
        <v>6</v>
      </c>
      <c r="D7144" s="42"/>
      <c r="F7144" s="343" t="s">
        <v>529</v>
      </c>
      <c r="G7144" s="45" t="s">
        <v>169</v>
      </c>
      <c r="H7144" s="119">
        <f t="shared" si="1814"/>
        <v>0</v>
      </c>
      <c r="I7144" s="91">
        <f t="shared" si="1811"/>
        <v>0</v>
      </c>
      <c r="J7144" s="119">
        <f t="shared" ref="J7144:K7144" si="1825">J7374+J7604+J7834</f>
        <v>0</v>
      </c>
      <c r="K7144" s="119">
        <f t="shared" si="1825"/>
        <v>0</v>
      </c>
      <c r="L7144" s="91">
        <f t="shared" si="1816"/>
        <v>0</v>
      </c>
      <c r="M7144" s="119">
        <f t="shared" si="1817"/>
        <v>0</v>
      </c>
      <c r="N7144" s="119">
        <f t="shared" si="1817"/>
        <v>0</v>
      </c>
      <c r="O7144" s="82" t="s">
        <v>146</v>
      </c>
      <c r="R7144" s="352">
        <f>L7144-[1]გადასახდელები!L6914</f>
        <v>0</v>
      </c>
    </row>
    <row r="7145" spans="2:18" ht="20.25" hidden="1" customHeight="1">
      <c r="B7145" s="36" t="str">
        <f t="shared" si="1812"/>
        <v>b</v>
      </c>
      <c r="C7145" s="42">
        <v>6</v>
      </c>
      <c r="D7145" s="42"/>
      <c r="F7145" s="343" t="s">
        <v>593</v>
      </c>
      <c r="G7145" s="45" t="s">
        <v>170</v>
      </c>
      <c r="H7145" s="119">
        <f t="shared" si="1814"/>
        <v>0</v>
      </c>
      <c r="I7145" s="91">
        <f t="shared" ref="I7145:I7208" si="1826">J7145+K7145</f>
        <v>0</v>
      </c>
      <c r="J7145" s="119">
        <f t="shared" ref="J7145:K7145" si="1827">J7375+J7605+J7835</f>
        <v>0</v>
      </c>
      <c r="K7145" s="119">
        <f t="shared" si="1827"/>
        <v>0</v>
      </c>
      <c r="L7145" s="91">
        <f t="shared" si="1816"/>
        <v>0</v>
      </c>
      <c r="M7145" s="119">
        <f t="shared" si="1817"/>
        <v>0</v>
      </c>
      <c r="N7145" s="119">
        <f t="shared" si="1817"/>
        <v>0</v>
      </c>
      <c r="O7145" s="82" t="s">
        <v>146</v>
      </c>
      <c r="R7145" s="352">
        <f>L7145-[1]გადასახდელები!L6915</f>
        <v>0</v>
      </c>
    </row>
    <row r="7146" spans="2:18" ht="20.25" hidden="1" customHeight="1">
      <c r="B7146" s="36" t="str">
        <f t="shared" si="1812"/>
        <v>b</v>
      </c>
      <c r="C7146" s="42">
        <v>6</v>
      </c>
      <c r="D7146" s="42"/>
      <c r="F7146" s="343" t="s">
        <v>594</v>
      </c>
      <c r="G7146" s="45" t="s">
        <v>171</v>
      </c>
      <c r="H7146" s="119">
        <f t="shared" si="1814"/>
        <v>0</v>
      </c>
      <c r="I7146" s="91">
        <f t="shared" si="1826"/>
        <v>0</v>
      </c>
      <c r="J7146" s="119">
        <f t="shared" ref="J7146:K7146" si="1828">J7376+J7606+J7836</f>
        <v>0</v>
      </c>
      <c r="K7146" s="119">
        <f t="shared" si="1828"/>
        <v>0</v>
      </c>
      <c r="L7146" s="91">
        <f t="shared" si="1816"/>
        <v>0</v>
      </c>
      <c r="M7146" s="119">
        <f t="shared" si="1817"/>
        <v>0</v>
      </c>
      <c r="N7146" s="119">
        <f t="shared" si="1817"/>
        <v>0</v>
      </c>
      <c r="O7146" s="82" t="s">
        <v>146</v>
      </c>
      <c r="R7146" s="352">
        <f>L7146-[1]გადასახდელები!L6916</f>
        <v>0</v>
      </c>
    </row>
    <row r="7147" spans="2:18" ht="20.25" hidden="1" customHeight="1">
      <c r="B7147" s="36" t="str">
        <f t="shared" si="1812"/>
        <v>b</v>
      </c>
      <c r="C7147" s="42">
        <v>6</v>
      </c>
      <c r="D7147" s="42"/>
      <c r="F7147" s="343" t="s">
        <v>595</v>
      </c>
      <c r="G7147" s="45" t="s">
        <v>172</v>
      </c>
      <c r="H7147" s="119">
        <f t="shared" si="1814"/>
        <v>0</v>
      </c>
      <c r="I7147" s="91">
        <f t="shared" si="1826"/>
        <v>0</v>
      </c>
      <c r="J7147" s="119">
        <f t="shared" ref="J7147:K7147" si="1829">J7377+J7607+J7837</f>
        <v>0</v>
      </c>
      <c r="K7147" s="119">
        <f t="shared" si="1829"/>
        <v>0</v>
      </c>
      <c r="L7147" s="91">
        <f t="shared" si="1816"/>
        <v>0</v>
      </c>
      <c r="M7147" s="119">
        <f t="shared" si="1817"/>
        <v>0</v>
      </c>
      <c r="N7147" s="119">
        <f t="shared" si="1817"/>
        <v>0</v>
      </c>
      <c r="O7147" s="82" t="s">
        <v>146</v>
      </c>
      <c r="R7147" s="352">
        <f>L7147-[1]გადასახდელები!L6917</f>
        <v>0</v>
      </c>
    </row>
    <row r="7148" spans="2:18" ht="20.25" hidden="1" customHeight="1">
      <c r="B7148" s="36" t="str">
        <f t="shared" si="1812"/>
        <v>b</v>
      </c>
      <c r="C7148" s="42">
        <v>5</v>
      </c>
      <c r="D7148" s="42"/>
      <c r="F7148" s="343" t="s">
        <v>596</v>
      </c>
      <c r="G7148" s="48" t="s">
        <v>173</v>
      </c>
      <c r="H7148" s="96">
        <f t="shared" si="1814"/>
        <v>0</v>
      </c>
      <c r="I7148" s="97">
        <f t="shared" si="1826"/>
        <v>0</v>
      </c>
      <c r="J7148" s="96">
        <f t="shared" ref="J7148:K7148" si="1830">J7378+J7608+J7838</f>
        <v>0</v>
      </c>
      <c r="K7148" s="96">
        <f t="shared" si="1830"/>
        <v>0</v>
      </c>
      <c r="L7148" s="97">
        <f t="shared" si="1816"/>
        <v>0</v>
      </c>
      <c r="M7148" s="96">
        <f t="shared" si="1817"/>
        <v>0</v>
      </c>
      <c r="N7148" s="96">
        <f t="shared" si="1817"/>
        <v>0</v>
      </c>
      <c r="O7148" s="82" t="s">
        <v>146</v>
      </c>
      <c r="R7148" s="352">
        <f>L7148-[1]გადასახდელები!L6918</f>
        <v>0</v>
      </c>
    </row>
    <row r="7149" spans="2:18" ht="20.25" hidden="1" customHeight="1">
      <c r="B7149" s="36" t="str">
        <f t="shared" ref="B7149:B7212" si="1831">IF(H7149+I7149+L7149&gt;0,"a","b")</f>
        <v>b</v>
      </c>
      <c r="C7149" s="42">
        <v>4</v>
      </c>
      <c r="D7149" s="42"/>
      <c r="F7149" s="343" t="s">
        <v>597</v>
      </c>
      <c r="G7149" s="47" t="s">
        <v>174</v>
      </c>
      <c r="H7149" s="93">
        <f t="shared" si="1814"/>
        <v>0</v>
      </c>
      <c r="I7149" s="94">
        <f t="shared" si="1826"/>
        <v>0</v>
      </c>
      <c r="J7149" s="93">
        <f t="shared" ref="J7149:K7149" si="1832">J7379+J7609+J7839</f>
        <v>0</v>
      </c>
      <c r="K7149" s="93">
        <f t="shared" si="1832"/>
        <v>0</v>
      </c>
      <c r="L7149" s="94">
        <f t="shared" si="1816"/>
        <v>0</v>
      </c>
      <c r="M7149" s="93">
        <f t="shared" si="1817"/>
        <v>0</v>
      </c>
      <c r="N7149" s="93">
        <f t="shared" si="1817"/>
        <v>0</v>
      </c>
      <c r="O7149" s="82" t="s">
        <v>146</v>
      </c>
      <c r="R7149" s="352">
        <f>L7149-[1]გადასახდელები!L6919</f>
        <v>0</v>
      </c>
    </row>
    <row r="7150" spans="2:18" ht="20.25" customHeight="1">
      <c r="B7150" s="36" t="str">
        <f t="shared" si="1831"/>
        <v>a</v>
      </c>
      <c r="C7150" s="42">
        <v>3</v>
      </c>
      <c r="D7150" s="42"/>
      <c r="F7150" s="342" t="s">
        <v>530</v>
      </c>
      <c r="G7150" s="57" t="s">
        <v>175</v>
      </c>
      <c r="H7150" s="89">
        <f t="shared" si="1814"/>
        <v>1E-3</v>
      </c>
      <c r="I7150" s="90">
        <f t="shared" si="1826"/>
        <v>21.3</v>
      </c>
      <c r="J7150" s="89">
        <f t="shared" ref="J7150:K7150" si="1833">J7380+J7610+J7840</f>
        <v>0</v>
      </c>
      <c r="K7150" s="89">
        <f t="shared" si="1833"/>
        <v>21.3</v>
      </c>
      <c r="L7150" s="90">
        <f t="shared" si="1816"/>
        <v>0</v>
      </c>
      <c r="M7150" s="89">
        <f t="shared" si="1817"/>
        <v>0</v>
      </c>
      <c r="N7150" s="89">
        <f t="shared" si="1817"/>
        <v>0</v>
      </c>
      <c r="O7150" s="82" t="s">
        <v>146</v>
      </c>
      <c r="R7150" s="352">
        <f>L7150-[1]გადასახდელები!L6920</f>
        <v>0</v>
      </c>
    </row>
    <row r="7151" spans="2:18" ht="20.25" hidden="1" customHeight="1">
      <c r="B7151" s="36" t="str">
        <f t="shared" si="1831"/>
        <v>b</v>
      </c>
      <c r="C7151" s="42">
        <v>4</v>
      </c>
      <c r="D7151" s="42"/>
      <c r="F7151" s="343" t="s">
        <v>531</v>
      </c>
      <c r="G7151" s="47" t="s">
        <v>176</v>
      </c>
      <c r="H7151" s="93">
        <f t="shared" si="1814"/>
        <v>0</v>
      </c>
      <c r="I7151" s="94">
        <f t="shared" si="1826"/>
        <v>0</v>
      </c>
      <c r="J7151" s="93">
        <f t="shared" ref="J7151:K7151" si="1834">J7381+J7611+J7841</f>
        <v>0</v>
      </c>
      <c r="K7151" s="93">
        <f t="shared" si="1834"/>
        <v>0</v>
      </c>
      <c r="L7151" s="94">
        <f t="shared" si="1816"/>
        <v>0</v>
      </c>
      <c r="M7151" s="93">
        <f t="shared" si="1817"/>
        <v>0</v>
      </c>
      <c r="N7151" s="93">
        <f t="shared" si="1817"/>
        <v>0</v>
      </c>
      <c r="O7151" s="82" t="s">
        <v>146</v>
      </c>
      <c r="R7151" s="352">
        <f>L7151-[1]გადასახდელები!L6921</f>
        <v>0</v>
      </c>
    </row>
    <row r="7152" spans="2:18" ht="20.25" hidden="1" customHeight="1">
      <c r="B7152" s="36" t="str">
        <f t="shared" si="1831"/>
        <v>b</v>
      </c>
      <c r="C7152" s="42">
        <v>4</v>
      </c>
      <c r="D7152" s="42"/>
      <c r="F7152" s="342" t="s">
        <v>532</v>
      </c>
      <c r="G7152" s="47" t="s">
        <v>177</v>
      </c>
      <c r="H7152" s="93">
        <f t="shared" si="1814"/>
        <v>0</v>
      </c>
      <c r="I7152" s="94">
        <f t="shared" si="1826"/>
        <v>0</v>
      </c>
      <c r="J7152" s="93">
        <f t="shared" ref="J7152:K7152" si="1835">J7382+J7612+J7842</f>
        <v>0</v>
      </c>
      <c r="K7152" s="93">
        <f t="shared" si="1835"/>
        <v>0</v>
      </c>
      <c r="L7152" s="94">
        <f t="shared" si="1816"/>
        <v>0</v>
      </c>
      <c r="M7152" s="93">
        <f t="shared" si="1817"/>
        <v>0</v>
      </c>
      <c r="N7152" s="93">
        <f t="shared" si="1817"/>
        <v>0</v>
      </c>
      <c r="O7152" s="82" t="s">
        <v>146</v>
      </c>
      <c r="R7152" s="352">
        <f>L7152-[1]გადასახდელები!L6922</f>
        <v>0</v>
      </c>
    </row>
    <row r="7153" spans="2:18" ht="20.25" hidden="1" customHeight="1">
      <c r="B7153" s="36" t="str">
        <f t="shared" si="1831"/>
        <v>b</v>
      </c>
      <c r="C7153" s="42">
        <v>5</v>
      </c>
      <c r="D7153" s="42"/>
      <c r="F7153" s="343" t="s">
        <v>533</v>
      </c>
      <c r="G7153" s="48" t="s">
        <v>178</v>
      </c>
      <c r="H7153" s="96">
        <f t="shared" si="1814"/>
        <v>0</v>
      </c>
      <c r="I7153" s="97">
        <f t="shared" si="1826"/>
        <v>0</v>
      </c>
      <c r="J7153" s="96">
        <f t="shared" ref="J7153:K7153" si="1836">J7383+J7613+J7843</f>
        <v>0</v>
      </c>
      <c r="K7153" s="96">
        <f t="shared" si="1836"/>
        <v>0</v>
      </c>
      <c r="L7153" s="97">
        <f t="shared" si="1816"/>
        <v>0</v>
      </c>
      <c r="M7153" s="96">
        <f t="shared" si="1817"/>
        <v>0</v>
      </c>
      <c r="N7153" s="96">
        <f t="shared" si="1817"/>
        <v>0</v>
      </c>
      <c r="O7153" s="82" t="s">
        <v>146</v>
      </c>
      <c r="R7153" s="352">
        <f>L7153-[1]გადასახდელები!L6923</f>
        <v>0</v>
      </c>
    </row>
    <row r="7154" spans="2:18" ht="20.25" hidden="1" customHeight="1">
      <c r="B7154" s="36" t="str">
        <f t="shared" si="1831"/>
        <v>b</v>
      </c>
      <c r="C7154" s="42">
        <v>5</v>
      </c>
      <c r="D7154" s="42"/>
      <c r="F7154" s="343" t="s">
        <v>598</v>
      </c>
      <c r="G7154" s="48" t="s">
        <v>179</v>
      </c>
      <c r="H7154" s="96">
        <f t="shared" si="1814"/>
        <v>0</v>
      </c>
      <c r="I7154" s="97">
        <f t="shared" si="1826"/>
        <v>0</v>
      </c>
      <c r="J7154" s="96">
        <f t="shared" ref="J7154:K7154" si="1837">J7384+J7614+J7844</f>
        <v>0</v>
      </c>
      <c r="K7154" s="96">
        <f t="shared" si="1837"/>
        <v>0</v>
      </c>
      <c r="L7154" s="97">
        <f t="shared" ref="L7154:L7217" si="1838">M7154+N7154</f>
        <v>0</v>
      </c>
      <c r="M7154" s="96">
        <f t="shared" si="1817"/>
        <v>0</v>
      </c>
      <c r="N7154" s="96">
        <f t="shared" si="1817"/>
        <v>0</v>
      </c>
      <c r="O7154" s="82" t="s">
        <v>146</v>
      </c>
      <c r="R7154" s="352">
        <f>L7154-[1]გადასახდელები!L6924</f>
        <v>0</v>
      </c>
    </row>
    <row r="7155" spans="2:18" ht="20.25" hidden="1" customHeight="1">
      <c r="B7155" s="36" t="str">
        <f t="shared" si="1831"/>
        <v>b</v>
      </c>
      <c r="C7155" s="42">
        <v>4</v>
      </c>
      <c r="D7155" s="42"/>
      <c r="F7155" s="342" t="s">
        <v>534</v>
      </c>
      <c r="G7155" s="47" t="s">
        <v>180</v>
      </c>
      <c r="H7155" s="93">
        <f t="shared" si="1814"/>
        <v>0</v>
      </c>
      <c r="I7155" s="94">
        <f t="shared" si="1826"/>
        <v>0</v>
      </c>
      <c r="J7155" s="93">
        <f t="shared" ref="J7155:K7155" si="1839">J7385+J7615+J7845</f>
        <v>0</v>
      </c>
      <c r="K7155" s="93">
        <f t="shared" si="1839"/>
        <v>0</v>
      </c>
      <c r="L7155" s="94">
        <f t="shared" si="1838"/>
        <v>0</v>
      </c>
      <c r="M7155" s="93">
        <f t="shared" si="1817"/>
        <v>0</v>
      </c>
      <c r="N7155" s="93">
        <f t="shared" si="1817"/>
        <v>0</v>
      </c>
      <c r="O7155" s="82" t="s">
        <v>146</v>
      </c>
      <c r="R7155" s="352">
        <f>L7155-[1]გადასახდელები!L6925</f>
        <v>0</v>
      </c>
    </row>
    <row r="7156" spans="2:18" ht="42.75" hidden="1" customHeight="1">
      <c r="B7156" s="36" t="str">
        <f t="shared" si="1831"/>
        <v>b</v>
      </c>
      <c r="C7156" s="42">
        <v>5</v>
      </c>
      <c r="D7156" s="42"/>
      <c r="F7156" s="343" t="s">
        <v>535</v>
      </c>
      <c r="G7156" s="48" t="s">
        <v>229</v>
      </c>
      <c r="H7156" s="96">
        <f t="shared" si="1814"/>
        <v>0</v>
      </c>
      <c r="I7156" s="97">
        <f t="shared" si="1826"/>
        <v>0</v>
      </c>
      <c r="J7156" s="96">
        <f t="shared" ref="J7156:K7156" si="1840">J7386+J7616+J7846</f>
        <v>0</v>
      </c>
      <c r="K7156" s="96">
        <f t="shared" si="1840"/>
        <v>0</v>
      </c>
      <c r="L7156" s="97">
        <f t="shared" si="1838"/>
        <v>0</v>
      </c>
      <c r="M7156" s="96">
        <f t="shared" ref="M7156:N7175" si="1841">M7386+M7616+M7846</f>
        <v>0</v>
      </c>
      <c r="N7156" s="96">
        <f t="shared" si="1841"/>
        <v>0</v>
      </c>
      <c r="O7156" s="82" t="s">
        <v>146</v>
      </c>
      <c r="R7156" s="352">
        <f>L7156-[1]გადასახდელები!L6926</f>
        <v>0</v>
      </c>
    </row>
    <row r="7157" spans="2:18" ht="30.75" hidden="1" customHeight="1">
      <c r="B7157" s="36" t="str">
        <f t="shared" si="1831"/>
        <v>b</v>
      </c>
      <c r="C7157" s="42">
        <v>5</v>
      </c>
      <c r="D7157" s="42"/>
      <c r="F7157" s="343" t="s">
        <v>599</v>
      </c>
      <c r="G7157" s="49" t="s">
        <v>196</v>
      </c>
      <c r="H7157" s="96">
        <f t="shared" si="1814"/>
        <v>0</v>
      </c>
      <c r="I7157" s="97">
        <f t="shared" si="1826"/>
        <v>0</v>
      </c>
      <c r="J7157" s="96">
        <f t="shared" ref="J7157:K7157" si="1842">J7387+J7617+J7847</f>
        <v>0</v>
      </c>
      <c r="K7157" s="96">
        <f t="shared" si="1842"/>
        <v>0</v>
      </c>
      <c r="L7157" s="97">
        <f t="shared" si="1838"/>
        <v>0</v>
      </c>
      <c r="M7157" s="96">
        <f t="shared" si="1841"/>
        <v>0</v>
      </c>
      <c r="N7157" s="96">
        <f t="shared" si="1841"/>
        <v>0</v>
      </c>
      <c r="O7157" s="82" t="s">
        <v>146</v>
      </c>
      <c r="R7157" s="352">
        <f>L7157-[1]გადასახდელები!L6927</f>
        <v>0</v>
      </c>
    </row>
    <row r="7158" spans="2:18" ht="60.75" hidden="1" customHeight="1">
      <c r="B7158" s="36" t="str">
        <f t="shared" si="1831"/>
        <v>b</v>
      </c>
      <c r="C7158" s="42">
        <v>5</v>
      </c>
      <c r="D7158" s="42"/>
      <c r="F7158" s="343" t="s">
        <v>536</v>
      </c>
      <c r="G7158" s="49" t="s">
        <v>230</v>
      </c>
      <c r="H7158" s="96">
        <f t="shared" si="1814"/>
        <v>0</v>
      </c>
      <c r="I7158" s="97">
        <f t="shared" si="1826"/>
        <v>0</v>
      </c>
      <c r="J7158" s="96">
        <f t="shared" ref="J7158:K7158" si="1843">J7388+J7618+J7848</f>
        <v>0</v>
      </c>
      <c r="K7158" s="96">
        <f t="shared" si="1843"/>
        <v>0</v>
      </c>
      <c r="L7158" s="97">
        <f t="shared" si="1838"/>
        <v>0</v>
      </c>
      <c r="M7158" s="96">
        <f t="shared" si="1841"/>
        <v>0</v>
      </c>
      <c r="N7158" s="96">
        <f t="shared" si="1841"/>
        <v>0</v>
      </c>
      <c r="O7158" s="82" t="s">
        <v>146</v>
      </c>
      <c r="R7158" s="352">
        <f>L7158-[1]გადასახდელები!L6928</f>
        <v>0</v>
      </c>
    </row>
    <row r="7159" spans="2:18" ht="30.75" hidden="1" customHeight="1">
      <c r="B7159" s="36" t="str">
        <f t="shared" si="1831"/>
        <v>b</v>
      </c>
      <c r="C7159" s="42">
        <v>5</v>
      </c>
      <c r="D7159" s="42"/>
      <c r="F7159" s="342" t="s">
        <v>537</v>
      </c>
      <c r="G7159" s="48" t="s">
        <v>195</v>
      </c>
      <c r="H7159" s="96">
        <f t="shared" si="1814"/>
        <v>0</v>
      </c>
      <c r="I7159" s="97">
        <f t="shared" si="1826"/>
        <v>0</v>
      </c>
      <c r="J7159" s="96">
        <f t="shared" ref="J7159:K7159" si="1844">J7389+J7619+J7849</f>
        <v>0</v>
      </c>
      <c r="K7159" s="96">
        <f t="shared" si="1844"/>
        <v>0</v>
      </c>
      <c r="L7159" s="97">
        <f t="shared" si="1838"/>
        <v>0</v>
      </c>
      <c r="M7159" s="96">
        <f t="shared" si="1841"/>
        <v>0</v>
      </c>
      <c r="N7159" s="96">
        <f t="shared" si="1841"/>
        <v>0</v>
      </c>
      <c r="O7159" s="82" t="s">
        <v>146</v>
      </c>
      <c r="R7159" s="352">
        <f>L7159-[1]გადასახდელები!L6929</f>
        <v>0</v>
      </c>
    </row>
    <row r="7160" spans="2:18" ht="20.25" hidden="1" customHeight="1">
      <c r="B7160" s="36" t="str">
        <f t="shared" si="1831"/>
        <v>b</v>
      </c>
      <c r="C7160" s="42">
        <v>6</v>
      </c>
      <c r="D7160" s="42"/>
      <c r="F7160" s="343" t="s">
        <v>600</v>
      </c>
      <c r="G7160" s="45" t="s">
        <v>181</v>
      </c>
      <c r="H7160" s="323">
        <f t="shared" si="1814"/>
        <v>0</v>
      </c>
      <c r="I7160" s="105">
        <f t="shared" si="1826"/>
        <v>0</v>
      </c>
      <c r="J7160" s="323">
        <f t="shared" ref="J7160:K7160" si="1845">J7390+J7620+J7850</f>
        <v>0</v>
      </c>
      <c r="K7160" s="323">
        <f t="shared" si="1845"/>
        <v>0</v>
      </c>
      <c r="L7160" s="105">
        <f t="shared" si="1838"/>
        <v>0</v>
      </c>
      <c r="M7160" s="323">
        <f t="shared" si="1841"/>
        <v>0</v>
      </c>
      <c r="N7160" s="323">
        <f t="shared" si="1841"/>
        <v>0</v>
      </c>
      <c r="O7160" s="82" t="s">
        <v>146</v>
      </c>
      <c r="R7160" s="352">
        <f>L7160-[1]გადასახდელები!L6930</f>
        <v>0</v>
      </c>
    </row>
    <row r="7161" spans="2:18" ht="20.25" hidden="1" customHeight="1">
      <c r="B7161" s="36" t="str">
        <f t="shared" si="1831"/>
        <v>b</v>
      </c>
      <c r="C7161" s="42">
        <v>6</v>
      </c>
      <c r="D7161" s="42"/>
      <c r="F7161" s="343" t="s">
        <v>601</v>
      </c>
      <c r="G7161" s="45" t="s">
        <v>182</v>
      </c>
      <c r="H7161" s="323">
        <f t="shared" si="1814"/>
        <v>0</v>
      </c>
      <c r="I7161" s="105">
        <f t="shared" si="1826"/>
        <v>0</v>
      </c>
      <c r="J7161" s="323">
        <f t="shared" ref="J7161:K7161" si="1846">J7391+J7621+J7851</f>
        <v>0</v>
      </c>
      <c r="K7161" s="323">
        <f t="shared" si="1846"/>
        <v>0</v>
      </c>
      <c r="L7161" s="105">
        <f t="shared" si="1838"/>
        <v>0</v>
      </c>
      <c r="M7161" s="323">
        <f t="shared" si="1841"/>
        <v>0</v>
      </c>
      <c r="N7161" s="323">
        <f t="shared" si="1841"/>
        <v>0</v>
      </c>
      <c r="O7161" s="82" t="s">
        <v>146</v>
      </c>
      <c r="R7161" s="352">
        <f>L7161-[1]გადასახდელები!L6931</f>
        <v>0</v>
      </c>
    </row>
    <row r="7162" spans="2:18" ht="20.25" hidden="1" customHeight="1">
      <c r="B7162" s="36" t="str">
        <f t="shared" si="1831"/>
        <v>b</v>
      </c>
      <c r="C7162" s="42">
        <v>6</v>
      </c>
      <c r="D7162" s="42"/>
      <c r="F7162" s="343" t="s">
        <v>602</v>
      </c>
      <c r="G7162" s="45" t="s">
        <v>183</v>
      </c>
      <c r="H7162" s="323">
        <f t="shared" si="1814"/>
        <v>0</v>
      </c>
      <c r="I7162" s="105">
        <f t="shared" si="1826"/>
        <v>0</v>
      </c>
      <c r="J7162" s="323">
        <f t="shared" ref="J7162:K7162" si="1847">J7392+J7622+J7852</f>
        <v>0</v>
      </c>
      <c r="K7162" s="323">
        <f t="shared" si="1847"/>
        <v>0</v>
      </c>
      <c r="L7162" s="105">
        <f t="shared" si="1838"/>
        <v>0</v>
      </c>
      <c r="M7162" s="323">
        <f t="shared" si="1841"/>
        <v>0</v>
      </c>
      <c r="N7162" s="323">
        <f t="shared" si="1841"/>
        <v>0</v>
      </c>
      <c r="O7162" s="82" t="s">
        <v>146</v>
      </c>
      <c r="R7162" s="352">
        <f>L7162-[1]გადასახდელები!L6932</f>
        <v>0</v>
      </c>
    </row>
    <row r="7163" spans="2:18" ht="20.25" hidden="1" customHeight="1">
      <c r="B7163" s="36" t="str">
        <f t="shared" si="1831"/>
        <v>b</v>
      </c>
      <c r="C7163" s="42">
        <v>6</v>
      </c>
      <c r="D7163" s="42"/>
      <c r="F7163" s="343" t="s">
        <v>603</v>
      </c>
      <c r="G7163" s="45" t="s">
        <v>184</v>
      </c>
      <c r="H7163" s="323">
        <f t="shared" si="1814"/>
        <v>0</v>
      </c>
      <c r="I7163" s="105">
        <f t="shared" si="1826"/>
        <v>0</v>
      </c>
      <c r="J7163" s="323">
        <f t="shared" ref="J7163:K7163" si="1848">J7393+J7623+J7853</f>
        <v>0</v>
      </c>
      <c r="K7163" s="323">
        <f t="shared" si="1848"/>
        <v>0</v>
      </c>
      <c r="L7163" s="105">
        <f t="shared" si="1838"/>
        <v>0</v>
      </c>
      <c r="M7163" s="323">
        <f t="shared" si="1841"/>
        <v>0</v>
      </c>
      <c r="N7163" s="323">
        <f t="shared" si="1841"/>
        <v>0</v>
      </c>
      <c r="O7163" s="82" t="s">
        <v>146</v>
      </c>
      <c r="R7163" s="352">
        <f>L7163-[1]გადასახდელები!L6933</f>
        <v>0</v>
      </c>
    </row>
    <row r="7164" spans="2:18" ht="20.25" hidden="1" customHeight="1">
      <c r="B7164" s="36" t="str">
        <f t="shared" si="1831"/>
        <v>b</v>
      </c>
      <c r="C7164" s="42">
        <v>6</v>
      </c>
      <c r="D7164" s="42"/>
      <c r="F7164" s="343" t="s">
        <v>538</v>
      </c>
      <c r="G7164" s="45" t="s">
        <v>185</v>
      </c>
      <c r="H7164" s="323">
        <f t="shared" si="1814"/>
        <v>0</v>
      </c>
      <c r="I7164" s="105">
        <f t="shared" si="1826"/>
        <v>0</v>
      </c>
      <c r="J7164" s="323">
        <f t="shared" ref="J7164:K7164" si="1849">J7394+J7624+J7854</f>
        <v>0</v>
      </c>
      <c r="K7164" s="323">
        <f t="shared" si="1849"/>
        <v>0</v>
      </c>
      <c r="L7164" s="105">
        <f t="shared" si="1838"/>
        <v>0</v>
      </c>
      <c r="M7164" s="323">
        <f t="shared" si="1841"/>
        <v>0</v>
      </c>
      <c r="N7164" s="323">
        <f t="shared" si="1841"/>
        <v>0</v>
      </c>
      <c r="O7164" s="82" t="s">
        <v>146</v>
      </c>
      <c r="R7164" s="352">
        <f>L7164-[1]გადასახდელები!L6934</f>
        <v>0</v>
      </c>
    </row>
    <row r="7165" spans="2:18" ht="20.25" hidden="1" customHeight="1">
      <c r="B7165" s="36" t="str">
        <f t="shared" si="1831"/>
        <v>b</v>
      </c>
      <c r="C7165" s="42">
        <v>6</v>
      </c>
      <c r="D7165" s="42"/>
      <c r="F7165" s="343" t="s">
        <v>604</v>
      </c>
      <c r="G7165" s="45" t="s">
        <v>186</v>
      </c>
      <c r="H7165" s="323">
        <f t="shared" si="1814"/>
        <v>0</v>
      </c>
      <c r="I7165" s="105">
        <f t="shared" si="1826"/>
        <v>0</v>
      </c>
      <c r="J7165" s="323">
        <f t="shared" ref="J7165:K7165" si="1850">J7395+J7625+J7855</f>
        <v>0</v>
      </c>
      <c r="K7165" s="323">
        <f t="shared" si="1850"/>
        <v>0</v>
      </c>
      <c r="L7165" s="105">
        <f t="shared" si="1838"/>
        <v>0</v>
      </c>
      <c r="M7165" s="323">
        <f t="shared" si="1841"/>
        <v>0</v>
      </c>
      <c r="N7165" s="323">
        <f t="shared" si="1841"/>
        <v>0</v>
      </c>
      <c r="O7165" s="82" t="s">
        <v>146</v>
      </c>
      <c r="R7165" s="352">
        <f>L7165-[1]გადასახდელები!L6935</f>
        <v>0</v>
      </c>
    </row>
    <row r="7166" spans="2:18" ht="20.25" hidden="1" customHeight="1">
      <c r="B7166" s="36" t="str">
        <f t="shared" si="1831"/>
        <v>b</v>
      </c>
      <c r="C7166" s="42">
        <v>6</v>
      </c>
      <c r="D7166" s="42"/>
      <c r="F7166" s="343" t="s">
        <v>605</v>
      </c>
      <c r="G7166" s="45" t="s">
        <v>187</v>
      </c>
      <c r="H7166" s="323">
        <f t="shared" si="1814"/>
        <v>0</v>
      </c>
      <c r="I7166" s="105">
        <f t="shared" si="1826"/>
        <v>0</v>
      </c>
      <c r="J7166" s="323">
        <f t="shared" ref="J7166:K7166" si="1851">J7396+J7626+J7856</f>
        <v>0</v>
      </c>
      <c r="K7166" s="323">
        <f t="shared" si="1851"/>
        <v>0</v>
      </c>
      <c r="L7166" s="105">
        <f t="shared" si="1838"/>
        <v>0</v>
      </c>
      <c r="M7166" s="323">
        <f t="shared" si="1841"/>
        <v>0</v>
      </c>
      <c r="N7166" s="323">
        <f t="shared" si="1841"/>
        <v>0</v>
      </c>
      <c r="O7166" s="82" t="s">
        <v>146</v>
      </c>
      <c r="R7166" s="352">
        <f>L7166-[1]გადასახდელები!L6936</f>
        <v>0</v>
      </c>
    </row>
    <row r="7167" spans="2:18" ht="20.25" hidden="1" customHeight="1">
      <c r="B7167" s="36" t="str">
        <f t="shared" si="1831"/>
        <v>b</v>
      </c>
      <c r="C7167" s="42">
        <v>6</v>
      </c>
      <c r="D7167" s="42"/>
      <c r="F7167" s="343" t="s">
        <v>606</v>
      </c>
      <c r="G7167" s="45" t="s">
        <v>188</v>
      </c>
      <c r="H7167" s="323">
        <f t="shared" si="1814"/>
        <v>0</v>
      </c>
      <c r="I7167" s="105">
        <f t="shared" si="1826"/>
        <v>0</v>
      </c>
      <c r="J7167" s="323">
        <f t="shared" ref="J7167:K7167" si="1852">J7397+J7627+J7857</f>
        <v>0</v>
      </c>
      <c r="K7167" s="323">
        <f t="shared" si="1852"/>
        <v>0</v>
      </c>
      <c r="L7167" s="105">
        <f t="shared" si="1838"/>
        <v>0</v>
      </c>
      <c r="M7167" s="323">
        <f t="shared" si="1841"/>
        <v>0</v>
      </c>
      <c r="N7167" s="323">
        <f t="shared" si="1841"/>
        <v>0</v>
      </c>
      <c r="O7167" s="82" t="s">
        <v>146</v>
      </c>
      <c r="R7167" s="352">
        <f>L7167-[1]გადასახდელები!L6937</f>
        <v>0</v>
      </c>
    </row>
    <row r="7168" spans="2:18" ht="20.25" hidden="1" customHeight="1">
      <c r="B7168" s="36" t="str">
        <f t="shared" si="1831"/>
        <v>b</v>
      </c>
      <c r="C7168" s="42">
        <v>6</v>
      </c>
      <c r="D7168" s="42"/>
      <c r="F7168" s="343" t="s">
        <v>607</v>
      </c>
      <c r="G7168" s="45" t="s">
        <v>189</v>
      </c>
      <c r="H7168" s="323">
        <f t="shared" si="1814"/>
        <v>0</v>
      </c>
      <c r="I7168" s="105">
        <f t="shared" si="1826"/>
        <v>0</v>
      </c>
      <c r="J7168" s="323">
        <f t="shared" ref="J7168:K7168" si="1853">J7398+J7628+J7858</f>
        <v>0</v>
      </c>
      <c r="K7168" s="323">
        <f t="shared" si="1853"/>
        <v>0</v>
      </c>
      <c r="L7168" s="105">
        <f t="shared" si="1838"/>
        <v>0</v>
      </c>
      <c r="M7168" s="323">
        <f t="shared" si="1841"/>
        <v>0</v>
      </c>
      <c r="N7168" s="323">
        <f t="shared" si="1841"/>
        <v>0</v>
      </c>
      <c r="O7168" s="82" t="s">
        <v>146</v>
      </c>
      <c r="R7168" s="352">
        <f>L7168-[1]გადასახდელები!L6938</f>
        <v>0</v>
      </c>
    </row>
    <row r="7169" spans="2:18" ht="20.25" hidden="1" customHeight="1">
      <c r="B7169" s="36" t="str">
        <f t="shared" si="1831"/>
        <v>b</v>
      </c>
      <c r="C7169" s="42">
        <v>6</v>
      </c>
      <c r="D7169" s="42"/>
      <c r="F7169" s="343" t="s">
        <v>608</v>
      </c>
      <c r="G7169" s="45" t="s">
        <v>190</v>
      </c>
      <c r="H7169" s="323">
        <f t="shared" si="1814"/>
        <v>0</v>
      </c>
      <c r="I7169" s="105">
        <f t="shared" si="1826"/>
        <v>0</v>
      </c>
      <c r="J7169" s="323">
        <f t="shared" ref="J7169:K7169" si="1854">J7399+J7629+J7859</f>
        <v>0</v>
      </c>
      <c r="K7169" s="323">
        <f t="shared" si="1854"/>
        <v>0</v>
      </c>
      <c r="L7169" s="105">
        <f t="shared" si="1838"/>
        <v>0</v>
      </c>
      <c r="M7169" s="323">
        <f t="shared" si="1841"/>
        <v>0</v>
      </c>
      <c r="N7169" s="323">
        <f t="shared" si="1841"/>
        <v>0</v>
      </c>
      <c r="O7169" s="82" t="s">
        <v>146</v>
      </c>
      <c r="R7169" s="352">
        <f>L7169-[1]გადასახდელები!L6939</f>
        <v>0</v>
      </c>
    </row>
    <row r="7170" spans="2:18" ht="30.75" hidden="1" customHeight="1">
      <c r="B7170" s="36" t="str">
        <f t="shared" si="1831"/>
        <v>b</v>
      </c>
      <c r="C7170" s="42">
        <v>6</v>
      </c>
      <c r="D7170" s="42"/>
      <c r="F7170" s="343" t="s">
        <v>539</v>
      </c>
      <c r="G7170" s="45" t="s">
        <v>231</v>
      </c>
      <c r="H7170" s="323">
        <f t="shared" si="1814"/>
        <v>0</v>
      </c>
      <c r="I7170" s="105">
        <f t="shared" si="1826"/>
        <v>0</v>
      </c>
      <c r="J7170" s="323">
        <f t="shared" ref="J7170:K7170" si="1855">J7400+J7630+J7860</f>
        <v>0</v>
      </c>
      <c r="K7170" s="323">
        <f t="shared" si="1855"/>
        <v>0</v>
      </c>
      <c r="L7170" s="105">
        <f t="shared" si="1838"/>
        <v>0</v>
      </c>
      <c r="M7170" s="323">
        <f t="shared" si="1841"/>
        <v>0</v>
      </c>
      <c r="N7170" s="323">
        <f t="shared" si="1841"/>
        <v>0</v>
      </c>
      <c r="O7170" s="82" t="s">
        <v>146</v>
      </c>
      <c r="R7170" s="352">
        <f>L7170-[1]გადასახდელები!L6940</f>
        <v>0</v>
      </c>
    </row>
    <row r="7171" spans="2:18" ht="20.25" hidden="1" customHeight="1">
      <c r="B7171" s="36" t="str">
        <f t="shared" si="1831"/>
        <v>b</v>
      </c>
      <c r="C7171" s="42">
        <v>5</v>
      </c>
      <c r="D7171" s="42"/>
      <c r="F7171" s="342" t="s">
        <v>609</v>
      </c>
      <c r="G7171" s="48" t="s">
        <v>197</v>
      </c>
      <c r="H7171" s="96">
        <f t="shared" si="1814"/>
        <v>0</v>
      </c>
      <c r="I7171" s="97">
        <f t="shared" si="1826"/>
        <v>0</v>
      </c>
      <c r="J7171" s="96">
        <f t="shared" ref="J7171:K7171" si="1856">J7401+J7631+J7861</f>
        <v>0</v>
      </c>
      <c r="K7171" s="96">
        <f t="shared" si="1856"/>
        <v>0</v>
      </c>
      <c r="L7171" s="97">
        <f t="shared" si="1838"/>
        <v>0</v>
      </c>
      <c r="M7171" s="96">
        <f t="shared" si="1841"/>
        <v>0</v>
      </c>
      <c r="N7171" s="96">
        <f t="shared" si="1841"/>
        <v>0</v>
      </c>
      <c r="O7171" s="82" t="s">
        <v>146</v>
      </c>
      <c r="R7171" s="352">
        <f>L7171-[1]გადასახდელები!L6941</f>
        <v>0</v>
      </c>
    </row>
    <row r="7172" spans="2:18" ht="20.25" hidden="1" customHeight="1">
      <c r="B7172" s="36" t="str">
        <f t="shared" si="1831"/>
        <v>b</v>
      </c>
      <c r="C7172" s="42">
        <v>6</v>
      </c>
      <c r="D7172" s="42"/>
      <c r="F7172" s="343" t="s">
        <v>610</v>
      </c>
      <c r="G7172" s="45" t="s">
        <v>191</v>
      </c>
      <c r="H7172" s="323">
        <f t="shared" si="1814"/>
        <v>0</v>
      </c>
      <c r="I7172" s="105">
        <f t="shared" si="1826"/>
        <v>0</v>
      </c>
      <c r="J7172" s="323">
        <f t="shared" ref="J7172:K7172" si="1857">J7402+J7632+J7862</f>
        <v>0</v>
      </c>
      <c r="K7172" s="323">
        <f t="shared" si="1857"/>
        <v>0</v>
      </c>
      <c r="L7172" s="105">
        <f t="shared" si="1838"/>
        <v>0</v>
      </c>
      <c r="M7172" s="323">
        <f t="shared" si="1841"/>
        <v>0</v>
      </c>
      <c r="N7172" s="323">
        <f t="shared" si="1841"/>
        <v>0</v>
      </c>
      <c r="O7172" s="82" t="s">
        <v>146</v>
      </c>
      <c r="R7172" s="352">
        <f>L7172-[1]გადასახდელები!L6942</f>
        <v>0</v>
      </c>
    </row>
    <row r="7173" spans="2:18" ht="20.25" hidden="1" customHeight="1">
      <c r="B7173" s="36" t="str">
        <f t="shared" si="1831"/>
        <v>b</v>
      </c>
      <c r="C7173" s="42">
        <v>6</v>
      </c>
      <c r="D7173" s="42"/>
      <c r="F7173" s="343" t="s">
        <v>611</v>
      </c>
      <c r="G7173" s="45" t="s">
        <v>192</v>
      </c>
      <c r="H7173" s="323">
        <f t="shared" si="1814"/>
        <v>0</v>
      </c>
      <c r="I7173" s="105">
        <f t="shared" si="1826"/>
        <v>0</v>
      </c>
      <c r="J7173" s="323">
        <f t="shared" ref="J7173:K7173" si="1858">J7403+J7633+J7863</f>
        <v>0</v>
      </c>
      <c r="K7173" s="323">
        <f t="shared" si="1858"/>
        <v>0</v>
      </c>
      <c r="L7173" s="105">
        <f t="shared" si="1838"/>
        <v>0</v>
      </c>
      <c r="M7173" s="323">
        <f t="shared" si="1841"/>
        <v>0</v>
      </c>
      <c r="N7173" s="323">
        <f t="shared" si="1841"/>
        <v>0</v>
      </c>
      <c r="O7173" s="82" t="s">
        <v>146</v>
      </c>
      <c r="R7173" s="352">
        <f>L7173-[1]გადასახდელები!L6943</f>
        <v>0</v>
      </c>
    </row>
    <row r="7174" spans="2:18" ht="30.75" hidden="1" customHeight="1">
      <c r="B7174" s="36" t="str">
        <f t="shared" si="1831"/>
        <v>b</v>
      </c>
      <c r="C7174" s="42">
        <v>6</v>
      </c>
      <c r="D7174" s="42"/>
      <c r="F7174" s="343" t="s">
        <v>612</v>
      </c>
      <c r="G7174" s="45" t="s">
        <v>232</v>
      </c>
      <c r="H7174" s="323">
        <f t="shared" si="1814"/>
        <v>0</v>
      </c>
      <c r="I7174" s="105">
        <f t="shared" si="1826"/>
        <v>0</v>
      </c>
      <c r="J7174" s="323">
        <f t="shared" ref="J7174:K7174" si="1859">J7404+J7634+J7864</f>
        <v>0</v>
      </c>
      <c r="K7174" s="323">
        <f t="shared" si="1859"/>
        <v>0</v>
      </c>
      <c r="L7174" s="105">
        <f t="shared" si="1838"/>
        <v>0</v>
      </c>
      <c r="M7174" s="323">
        <f t="shared" si="1841"/>
        <v>0</v>
      </c>
      <c r="N7174" s="323">
        <f t="shared" si="1841"/>
        <v>0</v>
      </c>
      <c r="O7174" s="82" t="s">
        <v>146</v>
      </c>
      <c r="R7174" s="352">
        <f>L7174-[1]გადასახდელები!L6944</f>
        <v>0</v>
      </c>
    </row>
    <row r="7175" spans="2:18" ht="30.75" hidden="1" customHeight="1">
      <c r="B7175" s="36" t="str">
        <f t="shared" si="1831"/>
        <v>b</v>
      </c>
      <c r="C7175" s="42">
        <v>5</v>
      </c>
      <c r="D7175" s="42"/>
      <c r="F7175" s="343" t="s">
        <v>613</v>
      </c>
      <c r="G7175" s="48" t="s">
        <v>233</v>
      </c>
      <c r="H7175" s="96">
        <f t="shared" si="1814"/>
        <v>0</v>
      </c>
      <c r="I7175" s="97">
        <f t="shared" si="1826"/>
        <v>0</v>
      </c>
      <c r="J7175" s="96">
        <f t="shared" ref="J7175:K7175" si="1860">J7405+J7635+J7865</f>
        <v>0</v>
      </c>
      <c r="K7175" s="96">
        <f t="shared" si="1860"/>
        <v>0</v>
      </c>
      <c r="L7175" s="97">
        <f t="shared" si="1838"/>
        <v>0</v>
      </c>
      <c r="M7175" s="96">
        <f t="shared" si="1841"/>
        <v>0</v>
      </c>
      <c r="N7175" s="96">
        <f t="shared" si="1841"/>
        <v>0</v>
      </c>
      <c r="O7175" s="82" t="s">
        <v>146</v>
      </c>
      <c r="R7175" s="352">
        <f>L7175-[1]გადასახდელები!L6945</f>
        <v>0</v>
      </c>
    </row>
    <row r="7176" spans="2:18" ht="34.5" hidden="1" customHeight="1">
      <c r="B7176" s="36" t="str">
        <f t="shared" si="1831"/>
        <v>b</v>
      </c>
      <c r="C7176" s="42">
        <v>5</v>
      </c>
      <c r="D7176" s="42"/>
      <c r="F7176" s="343" t="s">
        <v>614</v>
      </c>
      <c r="G7176" s="50" t="s">
        <v>367</v>
      </c>
      <c r="H7176" s="96">
        <f t="shared" si="1814"/>
        <v>0</v>
      </c>
      <c r="I7176" s="97">
        <f t="shared" si="1826"/>
        <v>0</v>
      </c>
      <c r="J7176" s="96">
        <f t="shared" ref="J7176:K7176" si="1861">J7406+J7636+J7866</f>
        <v>0</v>
      </c>
      <c r="K7176" s="96">
        <f t="shared" si="1861"/>
        <v>0</v>
      </c>
      <c r="L7176" s="97">
        <f t="shared" si="1838"/>
        <v>0</v>
      </c>
      <c r="M7176" s="96">
        <f t="shared" ref="M7176:N7195" si="1862">M7406+M7636+M7866</f>
        <v>0</v>
      </c>
      <c r="N7176" s="96">
        <f t="shared" si="1862"/>
        <v>0</v>
      </c>
      <c r="O7176" s="82" t="s">
        <v>146</v>
      </c>
      <c r="R7176" s="352">
        <f>L7176-[1]გადასახდელები!L6946</f>
        <v>0</v>
      </c>
    </row>
    <row r="7177" spans="2:18" ht="34.5" hidden="1" customHeight="1">
      <c r="B7177" s="36" t="str">
        <f t="shared" si="1831"/>
        <v>b</v>
      </c>
      <c r="C7177" s="42">
        <v>5</v>
      </c>
      <c r="D7177" s="42"/>
      <c r="F7177" s="343" t="s">
        <v>540</v>
      </c>
      <c r="G7177" s="48" t="s">
        <v>234</v>
      </c>
      <c r="H7177" s="96">
        <f t="shared" si="1814"/>
        <v>0</v>
      </c>
      <c r="I7177" s="97">
        <f t="shared" si="1826"/>
        <v>0</v>
      </c>
      <c r="J7177" s="96">
        <f t="shared" ref="J7177:K7177" si="1863">J7407+J7637+J7867</f>
        <v>0</v>
      </c>
      <c r="K7177" s="96">
        <f t="shared" si="1863"/>
        <v>0</v>
      </c>
      <c r="L7177" s="97">
        <f t="shared" si="1838"/>
        <v>0</v>
      </c>
      <c r="M7177" s="96">
        <f t="shared" si="1862"/>
        <v>0</v>
      </c>
      <c r="N7177" s="96">
        <f t="shared" si="1862"/>
        <v>0</v>
      </c>
      <c r="O7177" s="82" t="s">
        <v>146</v>
      </c>
      <c r="R7177" s="352">
        <f>L7177-[1]გადასახდელები!L6947</f>
        <v>0</v>
      </c>
    </row>
    <row r="7178" spans="2:18" ht="50.25" hidden="1" customHeight="1">
      <c r="B7178" s="36" t="str">
        <f t="shared" si="1831"/>
        <v>b</v>
      </c>
      <c r="C7178" s="42">
        <v>5</v>
      </c>
      <c r="D7178" s="42"/>
      <c r="F7178" s="343" t="s">
        <v>541</v>
      </c>
      <c r="G7178" s="48" t="s">
        <v>235</v>
      </c>
      <c r="H7178" s="96">
        <f t="shared" si="1814"/>
        <v>0</v>
      </c>
      <c r="I7178" s="97">
        <f t="shared" si="1826"/>
        <v>0</v>
      </c>
      <c r="J7178" s="96">
        <f t="shared" ref="J7178:K7178" si="1864">J7408+J7638+J7868</f>
        <v>0</v>
      </c>
      <c r="K7178" s="96">
        <f t="shared" si="1864"/>
        <v>0</v>
      </c>
      <c r="L7178" s="97">
        <f t="shared" si="1838"/>
        <v>0</v>
      </c>
      <c r="M7178" s="96">
        <f t="shared" si="1862"/>
        <v>0</v>
      </c>
      <c r="N7178" s="96">
        <f t="shared" si="1862"/>
        <v>0</v>
      </c>
      <c r="O7178" s="82" t="s">
        <v>146</v>
      </c>
      <c r="R7178" s="352">
        <f>L7178-[1]გადასახდელები!L6948</f>
        <v>0</v>
      </c>
    </row>
    <row r="7179" spans="2:18" ht="20.25" hidden="1" customHeight="1">
      <c r="B7179" s="36" t="str">
        <f t="shared" si="1831"/>
        <v>b</v>
      </c>
      <c r="C7179" s="42">
        <v>5</v>
      </c>
      <c r="D7179" s="42"/>
      <c r="F7179" s="343" t="s">
        <v>542</v>
      </c>
      <c r="G7179" s="48" t="s">
        <v>236</v>
      </c>
      <c r="H7179" s="96">
        <f t="shared" si="1814"/>
        <v>0</v>
      </c>
      <c r="I7179" s="97">
        <f t="shared" si="1826"/>
        <v>0</v>
      </c>
      <c r="J7179" s="96">
        <f t="shared" ref="J7179:K7179" si="1865">J7409+J7639+J7869</f>
        <v>0</v>
      </c>
      <c r="K7179" s="96">
        <f t="shared" si="1865"/>
        <v>0</v>
      </c>
      <c r="L7179" s="97">
        <f t="shared" si="1838"/>
        <v>0</v>
      </c>
      <c r="M7179" s="96">
        <f t="shared" si="1862"/>
        <v>0</v>
      </c>
      <c r="N7179" s="96">
        <f t="shared" si="1862"/>
        <v>0</v>
      </c>
      <c r="O7179" s="82" t="s">
        <v>146</v>
      </c>
      <c r="R7179" s="352">
        <f>L7179-[1]გადასახდელები!L6949</f>
        <v>0</v>
      </c>
    </row>
    <row r="7180" spans="2:18" ht="20.25" hidden="1" customHeight="1">
      <c r="B7180" s="36" t="str">
        <f t="shared" si="1831"/>
        <v>b</v>
      </c>
      <c r="C7180" s="42">
        <v>5</v>
      </c>
      <c r="D7180" s="42"/>
      <c r="F7180" s="343" t="s">
        <v>543</v>
      </c>
      <c r="G7180" s="48" t="s">
        <v>237</v>
      </c>
      <c r="H7180" s="96">
        <f t="shared" si="1814"/>
        <v>0</v>
      </c>
      <c r="I7180" s="97">
        <f t="shared" si="1826"/>
        <v>0</v>
      </c>
      <c r="J7180" s="96">
        <f t="shared" ref="J7180:K7180" si="1866">J7410+J7640+J7870</f>
        <v>0</v>
      </c>
      <c r="K7180" s="96">
        <f t="shared" si="1866"/>
        <v>0</v>
      </c>
      <c r="L7180" s="97">
        <f t="shared" si="1838"/>
        <v>0</v>
      </c>
      <c r="M7180" s="96">
        <f t="shared" si="1862"/>
        <v>0</v>
      </c>
      <c r="N7180" s="96">
        <f t="shared" si="1862"/>
        <v>0</v>
      </c>
      <c r="O7180" s="82" t="s">
        <v>146</v>
      </c>
      <c r="R7180" s="352">
        <f>L7180-[1]გადასახდელები!L6950</f>
        <v>0</v>
      </c>
    </row>
    <row r="7181" spans="2:18" ht="20.25" hidden="1" customHeight="1">
      <c r="B7181" s="36" t="str">
        <f t="shared" si="1831"/>
        <v>b</v>
      </c>
      <c r="C7181" s="42">
        <v>5</v>
      </c>
      <c r="D7181" s="42"/>
      <c r="F7181" s="342" t="s">
        <v>544</v>
      </c>
      <c r="G7181" s="48" t="s">
        <v>238</v>
      </c>
      <c r="H7181" s="96">
        <f t="shared" si="1814"/>
        <v>0</v>
      </c>
      <c r="I7181" s="97">
        <f t="shared" si="1826"/>
        <v>0</v>
      </c>
      <c r="J7181" s="96">
        <f t="shared" ref="J7181:K7181" si="1867">J7411+J7641+J7871</f>
        <v>0</v>
      </c>
      <c r="K7181" s="96">
        <f t="shared" si="1867"/>
        <v>0</v>
      </c>
      <c r="L7181" s="97">
        <f t="shared" si="1838"/>
        <v>0</v>
      </c>
      <c r="M7181" s="96">
        <f t="shared" si="1862"/>
        <v>0</v>
      </c>
      <c r="N7181" s="96">
        <f t="shared" si="1862"/>
        <v>0</v>
      </c>
      <c r="O7181" s="82" t="s">
        <v>146</v>
      </c>
      <c r="R7181" s="352">
        <f>L7181-[1]გადასახდელები!L6951</f>
        <v>0</v>
      </c>
    </row>
    <row r="7182" spans="2:18" ht="23.25" hidden="1" customHeight="1">
      <c r="B7182" s="36" t="str">
        <f t="shared" si="1831"/>
        <v>b</v>
      </c>
      <c r="C7182" s="42">
        <v>6</v>
      </c>
      <c r="D7182" s="42"/>
      <c r="F7182" s="343" t="s">
        <v>545</v>
      </c>
      <c r="G7182" s="45" t="s">
        <v>198</v>
      </c>
      <c r="H7182" s="323">
        <f t="shared" si="1814"/>
        <v>0</v>
      </c>
      <c r="I7182" s="105">
        <f t="shared" si="1826"/>
        <v>0</v>
      </c>
      <c r="J7182" s="323">
        <f t="shared" ref="J7182:K7182" si="1868">J7412+J7642+J7872</f>
        <v>0</v>
      </c>
      <c r="K7182" s="323">
        <f t="shared" si="1868"/>
        <v>0</v>
      </c>
      <c r="L7182" s="105">
        <f t="shared" si="1838"/>
        <v>0</v>
      </c>
      <c r="M7182" s="323">
        <f t="shared" si="1862"/>
        <v>0</v>
      </c>
      <c r="N7182" s="323">
        <f t="shared" si="1862"/>
        <v>0</v>
      </c>
      <c r="O7182" s="82" t="s">
        <v>146</v>
      </c>
      <c r="R7182" s="352">
        <f>L7182-[1]გადასახდელები!L6952</f>
        <v>0</v>
      </c>
    </row>
    <row r="7183" spans="2:18" ht="20.25" hidden="1" customHeight="1">
      <c r="B7183" s="36" t="str">
        <f t="shared" si="1831"/>
        <v>b</v>
      </c>
      <c r="C7183" s="42">
        <v>6</v>
      </c>
      <c r="D7183" s="42"/>
      <c r="F7183" s="343" t="s">
        <v>546</v>
      </c>
      <c r="G7183" s="45" t="s">
        <v>199</v>
      </c>
      <c r="H7183" s="323">
        <f t="shared" si="1814"/>
        <v>0</v>
      </c>
      <c r="I7183" s="105">
        <f t="shared" si="1826"/>
        <v>0</v>
      </c>
      <c r="J7183" s="323">
        <f t="shared" ref="J7183:K7183" si="1869">J7413+J7643+J7873</f>
        <v>0</v>
      </c>
      <c r="K7183" s="323">
        <f t="shared" si="1869"/>
        <v>0</v>
      </c>
      <c r="L7183" s="105">
        <f t="shared" si="1838"/>
        <v>0</v>
      </c>
      <c r="M7183" s="323">
        <f t="shared" si="1862"/>
        <v>0</v>
      </c>
      <c r="N7183" s="323">
        <f t="shared" si="1862"/>
        <v>0</v>
      </c>
      <c r="O7183" s="82" t="s">
        <v>146</v>
      </c>
      <c r="R7183" s="352">
        <f>L7183-[1]გადასახდელები!L6953</f>
        <v>0</v>
      </c>
    </row>
    <row r="7184" spans="2:18" ht="23.25" hidden="1" customHeight="1">
      <c r="B7184" s="36" t="str">
        <f t="shared" si="1831"/>
        <v>b</v>
      </c>
      <c r="C7184" s="42">
        <v>6</v>
      </c>
      <c r="D7184" s="42"/>
      <c r="F7184" s="343" t="s">
        <v>547</v>
      </c>
      <c r="G7184" s="45" t="s">
        <v>200</v>
      </c>
      <c r="H7184" s="323">
        <f t="shared" si="1814"/>
        <v>0</v>
      </c>
      <c r="I7184" s="105">
        <f t="shared" si="1826"/>
        <v>0</v>
      </c>
      <c r="J7184" s="323">
        <f t="shared" ref="J7184:K7184" si="1870">J7414+J7644+J7874</f>
        <v>0</v>
      </c>
      <c r="K7184" s="323">
        <f t="shared" si="1870"/>
        <v>0</v>
      </c>
      <c r="L7184" s="105">
        <f t="shared" si="1838"/>
        <v>0</v>
      </c>
      <c r="M7184" s="323">
        <f t="shared" si="1862"/>
        <v>0</v>
      </c>
      <c r="N7184" s="323">
        <f t="shared" si="1862"/>
        <v>0</v>
      </c>
      <c r="O7184" s="82" t="s">
        <v>146</v>
      </c>
      <c r="R7184" s="352">
        <f>L7184-[1]გადასახდელები!L6954</f>
        <v>0</v>
      </c>
    </row>
    <row r="7185" spans="2:18" ht="31.5" hidden="1" customHeight="1">
      <c r="B7185" s="36" t="str">
        <f t="shared" si="1831"/>
        <v>b</v>
      </c>
      <c r="C7185" s="42">
        <v>6</v>
      </c>
      <c r="D7185" s="42"/>
      <c r="F7185" s="343" t="s">
        <v>615</v>
      </c>
      <c r="G7185" s="45" t="s">
        <v>201</v>
      </c>
      <c r="H7185" s="323">
        <f t="shared" si="1814"/>
        <v>0</v>
      </c>
      <c r="I7185" s="105">
        <f t="shared" si="1826"/>
        <v>0</v>
      </c>
      <c r="J7185" s="323">
        <f t="shared" ref="J7185:K7185" si="1871">J7415+J7645+J7875</f>
        <v>0</v>
      </c>
      <c r="K7185" s="323">
        <f t="shared" si="1871"/>
        <v>0</v>
      </c>
      <c r="L7185" s="105">
        <f t="shared" si="1838"/>
        <v>0</v>
      </c>
      <c r="M7185" s="323">
        <f t="shared" si="1862"/>
        <v>0</v>
      </c>
      <c r="N7185" s="323">
        <f t="shared" si="1862"/>
        <v>0</v>
      </c>
      <c r="O7185" s="82" t="s">
        <v>146</v>
      </c>
      <c r="R7185" s="352">
        <f>L7185-[1]გადასახდელები!L6955</f>
        <v>0</v>
      </c>
    </row>
    <row r="7186" spans="2:18" ht="33.75" hidden="1" customHeight="1">
      <c r="B7186" s="36" t="str">
        <f t="shared" si="1831"/>
        <v>b</v>
      </c>
      <c r="C7186" s="42">
        <v>6</v>
      </c>
      <c r="D7186" s="42"/>
      <c r="F7186" s="343" t="s">
        <v>548</v>
      </c>
      <c r="G7186" s="45" t="s">
        <v>239</v>
      </c>
      <c r="H7186" s="323">
        <f t="shared" si="1814"/>
        <v>0</v>
      </c>
      <c r="I7186" s="105">
        <f t="shared" si="1826"/>
        <v>0</v>
      </c>
      <c r="J7186" s="323">
        <f t="shared" ref="J7186:K7186" si="1872">J7416+J7646+J7876</f>
        <v>0</v>
      </c>
      <c r="K7186" s="323">
        <f t="shared" si="1872"/>
        <v>0</v>
      </c>
      <c r="L7186" s="105">
        <f t="shared" si="1838"/>
        <v>0</v>
      </c>
      <c r="M7186" s="323">
        <f t="shared" si="1862"/>
        <v>0</v>
      </c>
      <c r="N7186" s="323">
        <f t="shared" si="1862"/>
        <v>0</v>
      </c>
      <c r="O7186" s="82" t="s">
        <v>146</v>
      </c>
      <c r="R7186" s="352">
        <f>L7186-[1]გადასახდელები!L6956</f>
        <v>0</v>
      </c>
    </row>
    <row r="7187" spans="2:18" ht="34.5" hidden="1" customHeight="1">
      <c r="B7187" s="36" t="str">
        <f t="shared" si="1831"/>
        <v>b</v>
      </c>
      <c r="C7187" s="42">
        <v>6</v>
      </c>
      <c r="D7187" s="42"/>
      <c r="F7187" s="343" t="s">
        <v>616</v>
      </c>
      <c r="G7187" s="45" t="s">
        <v>240</v>
      </c>
      <c r="H7187" s="323">
        <f t="shared" si="1814"/>
        <v>0</v>
      </c>
      <c r="I7187" s="105">
        <f t="shared" si="1826"/>
        <v>0</v>
      </c>
      <c r="J7187" s="323">
        <f t="shared" ref="J7187:K7187" si="1873">J7417+J7647+J7877</f>
        <v>0</v>
      </c>
      <c r="K7187" s="323">
        <f t="shared" si="1873"/>
        <v>0</v>
      </c>
      <c r="L7187" s="105">
        <f t="shared" si="1838"/>
        <v>0</v>
      </c>
      <c r="M7187" s="323">
        <f t="shared" si="1862"/>
        <v>0</v>
      </c>
      <c r="N7187" s="323">
        <f t="shared" si="1862"/>
        <v>0</v>
      </c>
      <c r="O7187" s="82" t="s">
        <v>146</v>
      </c>
      <c r="R7187" s="352">
        <f>L7187-[1]გადასახდელები!L6957</f>
        <v>0</v>
      </c>
    </row>
    <row r="7188" spans="2:18" ht="33.75" hidden="1" customHeight="1">
      <c r="B7188" s="36" t="str">
        <f t="shared" si="1831"/>
        <v>b</v>
      </c>
      <c r="C7188" s="42">
        <v>6</v>
      </c>
      <c r="D7188" s="42"/>
      <c r="F7188" s="343" t="s">
        <v>617</v>
      </c>
      <c r="G7188" s="45" t="s">
        <v>241</v>
      </c>
      <c r="H7188" s="323">
        <f t="shared" si="1814"/>
        <v>0</v>
      </c>
      <c r="I7188" s="105">
        <f t="shared" si="1826"/>
        <v>0</v>
      </c>
      <c r="J7188" s="323">
        <f t="shared" ref="J7188:K7188" si="1874">J7418+J7648+J7878</f>
        <v>0</v>
      </c>
      <c r="K7188" s="323">
        <f t="shared" si="1874"/>
        <v>0</v>
      </c>
      <c r="L7188" s="105">
        <f t="shared" si="1838"/>
        <v>0</v>
      </c>
      <c r="M7188" s="323">
        <f t="shared" si="1862"/>
        <v>0</v>
      </c>
      <c r="N7188" s="323">
        <f t="shared" si="1862"/>
        <v>0</v>
      </c>
      <c r="O7188" s="82" t="s">
        <v>146</v>
      </c>
      <c r="R7188" s="352">
        <f>L7188-[1]გადასახდელები!L6958</f>
        <v>0</v>
      </c>
    </row>
    <row r="7189" spans="2:18" ht="34.5" hidden="1" customHeight="1">
      <c r="B7189" s="36" t="str">
        <f t="shared" si="1831"/>
        <v>b</v>
      </c>
      <c r="C7189" s="42">
        <v>5</v>
      </c>
      <c r="D7189" s="42"/>
      <c r="F7189" s="343" t="s">
        <v>618</v>
      </c>
      <c r="G7189" s="48" t="s">
        <v>242</v>
      </c>
      <c r="H7189" s="113">
        <f t="shared" si="1814"/>
        <v>0</v>
      </c>
      <c r="I7189" s="97">
        <f t="shared" si="1826"/>
        <v>0</v>
      </c>
      <c r="J7189" s="113">
        <f t="shared" ref="J7189:K7189" si="1875">J7419+J7649+J7879</f>
        <v>0</v>
      </c>
      <c r="K7189" s="113">
        <f t="shared" si="1875"/>
        <v>0</v>
      </c>
      <c r="L7189" s="97">
        <f t="shared" si="1838"/>
        <v>0</v>
      </c>
      <c r="M7189" s="113">
        <f t="shared" si="1862"/>
        <v>0</v>
      </c>
      <c r="N7189" s="113">
        <f t="shared" si="1862"/>
        <v>0</v>
      </c>
      <c r="O7189" s="82" t="s">
        <v>146</v>
      </c>
      <c r="R7189" s="352">
        <f>L7189-[1]გადასახდელები!L6959</f>
        <v>0</v>
      </c>
    </row>
    <row r="7190" spans="2:18" ht="24.75" hidden="1" customHeight="1">
      <c r="B7190" s="36" t="str">
        <f t="shared" si="1831"/>
        <v>b</v>
      </c>
      <c r="C7190" s="42">
        <v>5</v>
      </c>
      <c r="D7190" s="42"/>
      <c r="F7190" s="343" t="s">
        <v>549</v>
      </c>
      <c r="G7190" s="48" t="s">
        <v>243</v>
      </c>
      <c r="H7190" s="113">
        <f t="shared" si="1814"/>
        <v>0</v>
      </c>
      <c r="I7190" s="97">
        <f t="shared" si="1826"/>
        <v>0</v>
      </c>
      <c r="J7190" s="113">
        <f t="shared" ref="J7190:K7190" si="1876">J7420+J7650+J7880</f>
        <v>0</v>
      </c>
      <c r="K7190" s="113">
        <f t="shared" si="1876"/>
        <v>0</v>
      </c>
      <c r="L7190" s="97">
        <f t="shared" si="1838"/>
        <v>0</v>
      </c>
      <c r="M7190" s="113">
        <f t="shared" si="1862"/>
        <v>0</v>
      </c>
      <c r="N7190" s="113">
        <f t="shared" si="1862"/>
        <v>0</v>
      </c>
      <c r="O7190" s="82" t="s">
        <v>146</v>
      </c>
      <c r="R7190" s="352">
        <f>L7190-[1]გადასახდელები!L6960</f>
        <v>0</v>
      </c>
    </row>
    <row r="7191" spans="2:18" ht="27.75" hidden="1" customHeight="1">
      <c r="B7191" s="36" t="str">
        <f t="shared" si="1831"/>
        <v>b</v>
      </c>
      <c r="C7191" s="42">
        <v>4</v>
      </c>
      <c r="D7191" s="42"/>
      <c r="F7191" s="343" t="s">
        <v>550</v>
      </c>
      <c r="G7191" s="47" t="s">
        <v>244</v>
      </c>
      <c r="H7191" s="93">
        <f t="shared" si="1814"/>
        <v>0</v>
      </c>
      <c r="I7191" s="108">
        <f t="shared" si="1826"/>
        <v>0</v>
      </c>
      <c r="J7191" s="93">
        <f t="shared" ref="J7191:K7191" si="1877">J7421+J7651+J7881</f>
        <v>0</v>
      </c>
      <c r="K7191" s="93">
        <f t="shared" si="1877"/>
        <v>0</v>
      </c>
      <c r="L7191" s="108">
        <f t="shared" si="1838"/>
        <v>0</v>
      </c>
      <c r="M7191" s="93">
        <f t="shared" si="1862"/>
        <v>0</v>
      </c>
      <c r="N7191" s="93">
        <f t="shared" si="1862"/>
        <v>0</v>
      </c>
      <c r="O7191" s="82" t="s">
        <v>146</v>
      </c>
      <c r="R7191" s="352">
        <f>L7191-[1]გადასახდელები!L6961</f>
        <v>0</v>
      </c>
    </row>
    <row r="7192" spans="2:18" ht="23.25" hidden="1" customHeight="1">
      <c r="B7192" s="36" t="str">
        <f t="shared" si="1831"/>
        <v>b</v>
      </c>
      <c r="C7192" s="42">
        <v>4</v>
      </c>
      <c r="D7192" s="42"/>
      <c r="F7192" s="343" t="s">
        <v>619</v>
      </c>
      <c r="G7192" s="47" t="s">
        <v>245</v>
      </c>
      <c r="H7192" s="93">
        <f t="shared" si="1814"/>
        <v>0</v>
      </c>
      <c r="I7192" s="108">
        <f t="shared" si="1826"/>
        <v>0</v>
      </c>
      <c r="J7192" s="93">
        <f t="shared" ref="J7192:K7192" si="1878">J7422+J7652+J7882</f>
        <v>0</v>
      </c>
      <c r="K7192" s="93">
        <f t="shared" si="1878"/>
        <v>0</v>
      </c>
      <c r="L7192" s="108">
        <f t="shared" si="1838"/>
        <v>0</v>
      </c>
      <c r="M7192" s="93">
        <f t="shared" si="1862"/>
        <v>0</v>
      </c>
      <c r="N7192" s="93">
        <f t="shared" si="1862"/>
        <v>0</v>
      </c>
      <c r="O7192" s="82" t="s">
        <v>146</v>
      </c>
      <c r="R7192" s="352">
        <f>L7192-[1]გადასახდელები!L6962</f>
        <v>0</v>
      </c>
    </row>
    <row r="7193" spans="2:18" ht="24" hidden="1" customHeight="1">
      <c r="B7193" s="36" t="str">
        <f t="shared" si="1831"/>
        <v>b</v>
      </c>
      <c r="C7193" s="42">
        <v>4</v>
      </c>
      <c r="D7193" s="42"/>
      <c r="F7193" s="343" t="s">
        <v>620</v>
      </c>
      <c r="G7193" s="47" t="s">
        <v>246</v>
      </c>
      <c r="H7193" s="93">
        <f t="shared" si="1814"/>
        <v>0</v>
      </c>
      <c r="I7193" s="108">
        <f t="shared" si="1826"/>
        <v>0</v>
      </c>
      <c r="J7193" s="93">
        <f t="shared" ref="J7193:K7193" si="1879">J7423+J7653+J7883</f>
        <v>0</v>
      </c>
      <c r="K7193" s="93">
        <f t="shared" si="1879"/>
        <v>0</v>
      </c>
      <c r="L7193" s="108">
        <f t="shared" si="1838"/>
        <v>0</v>
      </c>
      <c r="M7193" s="93">
        <f t="shared" si="1862"/>
        <v>0</v>
      </c>
      <c r="N7193" s="93">
        <f t="shared" si="1862"/>
        <v>0</v>
      </c>
      <c r="O7193" s="82" t="s">
        <v>146</v>
      </c>
      <c r="R7193" s="352">
        <f>L7193-[1]გადასახდელები!L6963</f>
        <v>0</v>
      </c>
    </row>
    <row r="7194" spans="2:18" ht="34.5" hidden="1" customHeight="1">
      <c r="B7194" s="36" t="str">
        <f t="shared" si="1831"/>
        <v>b</v>
      </c>
      <c r="C7194" s="42">
        <v>4</v>
      </c>
      <c r="D7194" s="42"/>
      <c r="F7194" s="343" t="s">
        <v>551</v>
      </c>
      <c r="G7194" s="47" t="s">
        <v>247</v>
      </c>
      <c r="H7194" s="93">
        <f t="shared" si="1814"/>
        <v>0</v>
      </c>
      <c r="I7194" s="108">
        <f t="shared" si="1826"/>
        <v>0</v>
      </c>
      <c r="J7194" s="93">
        <f t="shared" ref="J7194:K7194" si="1880">J7424+J7654+J7884</f>
        <v>0</v>
      </c>
      <c r="K7194" s="93">
        <f t="shared" si="1880"/>
        <v>0</v>
      </c>
      <c r="L7194" s="108">
        <f t="shared" si="1838"/>
        <v>0</v>
      </c>
      <c r="M7194" s="93">
        <f t="shared" si="1862"/>
        <v>0</v>
      </c>
      <c r="N7194" s="93">
        <f t="shared" si="1862"/>
        <v>0</v>
      </c>
      <c r="O7194" s="82" t="s">
        <v>146</v>
      </c>
      <c r="R7194" s="352">
        <f>L7194-[1]გადასახდელები!L6964</f>
        <v>0</v>
      </c>
    </row>
    <row r="7195" spans="2:18" ht="33" hidden="1" customHeight="1">
      <c r="B7195" s="36" t="str">
        <f t="shared" si="1831"/>
        <v>b</v>
      </c>
      <c r="C7195" s="42">
        <v>4</v>
      </c>
      <c r="D7195" s="42"/>
      <c r="F7195" s="342" t="s">
        <v>552</v>
      </c>
      <c r="G7195" s="47" t="s">
        <v>248</v>
      </c>
      <c r="H7195" s="93">
        <f t="shared" si="1814"/>
        <v>0</v>
      </c>
      <c r="I7195" s="94">
        <f t="shared" si="1826"/>
        <v>0</v>
      </c>
      <c r="J7195" s="93">
        <f t="shared" ref="J7195:K7195" si="1881">J7425+J7655+J7885</f>
        <v>0</v>
      </c>
      <c r="K7195" s="93">
        <f t="shared" si="1881"/>
        <v>0</v>
      </c>
      <c r="L7195" s="94">
        <f t="shared" si="1838"/>
        <v>0</v>
      </c>
      <c r="M7195" s="93">
        <f t="shared" si="1862"/>
        <v>0</v>
      </c>
      <c r="N7195" s="93">
        <f t="shared" si="1862"/>
        <v>0</v>
      </c>
      <c r="O7195" s="82" t="s">
        <v>146</v>
      </c>
      <c r="R7195" s="352">
        <f>L7195-[1]გადასახდელები!L6965</f>
        <v>0</v>
      </c>
    </row>
    <row r="7196" spans="2:18" ht="20.25" hidden="1" customHeight="1">
      <c r="B7196" s="36" t="str">
        <f t="shared" si="1831"/>
        <v>b</v>
      </c>
      <c r="C7196" s="42">
        <v>5</v>
      </c>
      <c r="D7196" s="42"/>
      <c r="F7196" s="343" t="s">
        <v>553</v>
      </c>
      <c r="G7196" s="48" t="s">
        <v>249</v>
      </c>
      <c r="H7196" s="113">
        <f t="shared" si="1814"/>
        <v>0</v>
      </c>
      <c r="I7196" s="97">
        <f t="shared" si="1826"/>
        <v>0</v>
      </c>
      <c r="J7196" s="113">
        <f t="shared" ref="J7196:K7196" si="1882">J7426+J7656+J7886</f>
        <v>0</v>
      </c>
      <c r="K7196" s="113">
        <f t="shared" si="1882"/>
        <v>0</v>
      </c>
      <c r="L7196" s="97">
        <f t="shared" si="1838"/>
        <v>0</v>
      </c>
      <c r="M7196" s="113">
        <f t="shared" ref="M7196:N7215" si="1883">M7426+M7656+M7886</f>
        <v>0</v>
      </c>
      <c r="N7196" s="113">
        <f t="shared" si="1883"/>
        <v>0</v>
      </c>
      <c r="O7196" s="82" t="s">
        <v>146</v>
      </c>
      <c r="Q7196" s="17">
        <f>82+55</f>
        <v>137</v>
      </c>
      <c r="R7196" s="352">
        <f>L7196-[1]გადასახდელები!L6966</f>
        <v>0</v>
      </c>
    </row>
    <row r="7197" spans="2:18" ht="20.25" hidden="1" customHeight="1">
      <c r="B7197" s="36" t="str">
        <f t="shared" si="1831"/>
        <v>b</v>
      </c>
      <c r="C7197" s="42">
        <v>5</v>
      </c>
      <c r="D7197" s="42"/>
      <c r="F7197" s="343" t="s">
        <v>554</v>
      </c>
      <c r="G7197" s="48" t="s">
        <v>250</v>
      </c>
      <c r="H7197" s="113">
        <f t="shared" si="1814"/>
        <v>0</v>
      </c>
      <c r="I7197" s="97">
        <f t="shared" si="1826"/>
        <v>0</v>
      </c>
      <c r="J7197" s="113">
        <f t="shared" ref="J7197:K7197" si="1884">J7427+J7657+J7887</f>
        <v>0</v>
      </c>
      <c r="K7197" s="113">
        <f t="shared" si="1884"/>
        <v>0</v>
      </c>
      <c r="L7197" s="97">
        <f t="shared" si="1838"/>
        <v>0</v>
      </c>
      <c r="M7197" s="113">
        <f t="shared" si="1883"/>
        <v>0</v>
      </c>
      <c r="N7197" s="113">
        <f t="shared" si="1883"/>
        <v>0</v>
      </c>
      <c r="O7197" s="82" t="s">
        <v>146</v>
      </c>
      <c r="R7197" s="352">
        <f>L7197-[1]გადასახდელები!L6967</f>
        <v>0</v>
      </c>
    </row>
    <row r="7198" spans="2:18" ht="35.25" hidden="1" customHeight="1">
      <c r="B7198" s="36" t="str">
        <f t="shared" si="1831"/>
        <v>b</v>
      </c>
      <c r="C7198" s="42">
        <v>5</v>
      </c>
      <c r="D7198" s="42"/>
      <c r="F7198" s="343" t="s">
        <v>555</v>
      </c>
      <c r="G7198" s="48" t="s">
        <v>251</v>
      </c>
      <c r="H7198" s="113">
        <f t="shared" si="1814"/>
        <v>0</v>
      </c>
      <c r="I7198" s="97">
        <f t="shared" si="1826"/>
        <v>0</v>
      </c>
      <c r="J7198" s="113">
        <f t="shared" ref="J7198:K7198" si="1885">J7428+J7658+J7888</f>
        <v>0</v>
      </c>
      <c r="K7198" s="113">
        <f t="shared" si="1885"/>
        <v>0</v>
      </c>
      <c r="L7198" s="97">
        <f t="shared" si="1838"/>
        <v>0</v>
      </c>
      <c r="M7198" s="113">
        <f t="shared" si="1883"/>
        <v>0</v>
      </c>
      <c r="N7198" s="113">
        <f t="shared" si="1883"/>
        <v>0</v>
      </c>
      <c r="O7198" s="82" t="s">
        <v>146</v>
      </c>
      <c r="R7198" s="352">
        <f>L7198-[1]გადასახდელები!L6968</f>
        <v>0</v>
      </c>
    </row>
    <row r="7199" spans="2:18" ht="20.25" hidden="1" customHeight="1">
      <c r="B7199" s="36" t="str">
        <f t="shared" si="1831"/>
        <v>b</v>
      </c>
      <c r="C7199" s="42">
        <v>5</v>
      </c>
      <c r="D7199" s="42"/>
      <c r="F7199" s="343" t="s">
        <v>621</v>
      </c>
      <c r="G7199" s="48" t="s">
        <v>252</v>
      </c>
      <c r="H7199" s="113">
        <f t="shared" si="1814"/>
        <v>0</v>
      </c>
      <c r="I7199" s="97">
        <f t="shared" si="1826"/>
        <v>0</v>
      </c>
      <c r="J7199" s="113">
        <f t="shared" ref="J7199:K7199" si="1886">J7429+J7659+J7889</f>
        <v>0</v>
      </c>
      <c r="K7199" s="113">
        <f t="shared" si="1886"/>
        <v>0</v>
      </c>
      <c r="L7199" s="97">
        <f t="shared" si="1838"/>
        <v>0</v>
      </c>
      <c r="M7199" s="113">
        <f t="shared" si="1883"/>
        <v>0</v>
      </c>
      <c r="N7199" s="113">
        <f t="shared" si="1883"/>
        <v>0</v>
      </c>
      <c r="O7199" s="82" t="s">
        <v>146</v>
      </c>
      <c r="R7199" s="352">
        <f>L7199-[1]გადასახდელები!L6969</f>
        <v>0</v>
      </c>
    </row>
    <row r="7200" spans="2:18" ht="30.75" hidden="1" customHeight="1">
      <c r="B7200" s="36" t="str">
        <f t="shared" si="1831"/>
        <v>b</v>
      </c>
      <c r="C7200" s="42">
        <v>5</v>
      </c>
      <c r="D7200" s="42"/>
      <c r="F7200" s="343" t="s">
        <v>622</v>
      </c>
      <c r="G7200" s="48" t="s">
        <v>253</v>
      </c>
      <c r="H7200" s="113">
        <f t="shared" ref="H7200:H7263" si="1887">H7430+H7660+H7890</f>
        <v>0</v>
      </c>
      <c r="I7200" s="97">
        <f t="shared" si="1826"/>
        <v>0</v>
      </c>
      <c r="J7200" s="113">
        <f t="shared" ref="J7200:K7200" si="1888">J7430+J7660+J7890</f>
        <v>0</v>
      </c>
      <c r="K7200" s="113">
        <f t="shared" si="1888"/>
        <v>0</v>
      </c>
      <c r="L7200" s="97">
        <f t="shared" si="1838"/>
        <v>0</v>
      </c>
      <c r="M7200" s="113">
        <f t="shared" si="1883"/>
        <v>0</v>
      </c>
      <c r="N7200" s="113">
        <f t="shared" si="1883"/>
        <v>0</v>
      </c>
      <c r="O7200" s="82" t="s">
        <v>146</v>
      </c>
      <c r="R7200" s="352">
        <f>L7200-[1]გადასახდელები!L6970</f>
        <v>0</v>
      </c>
    </row>
    <row r="7201" spans="2:18" ht="30.75" hidden="1" customHeight="1">
      <c r="B7201" s="36" t="str">
        <f t="shared" si="1831"/>
        <v>b</v>
      </c>
      <c r="C7201" s="42">
        <v>5</v>
      </c>
      <c r="D7201" s="42"/>
      <c r="F7201" s="343" t="s">
        <v>556</v>
      </c>
      <c r="G7201" s="48" t="s">
        <v>254</v>
      </c>
      <c r="H7201" s="113">
        <f t="shared" si="1887"/>
        <v>0</v>
      </c>
      <c r="I7201" s="97">
        <f t="shared" si="1826"/>
        <v>0</v>
      </c>
      <c r="J7201" s="113">
        <f t="shared" ref="J7201:K7201" si="1889">J7431+J7661+J7891</f>
        <v>0</v>
      </c>
      <c r="K7201" s="113">
        <f t="shared" si="1889"/>
        <v>0</v>
      </c>
      <c r="L7201" s="97">
        <f t="shared" si="1838"/>
        <v>0</v>
      </c>
      <c r="M7201" s="113">
        <f t="shared" si="1883"/>
        <v>0</v>
      </c>
      <c r="N7201" s="113">
        <f t="shared" si="1883"/>
        <v>0</v>
      </c>
      <c r="O7201" s="82" t="s">
        <v>146</v>
      </c>
      <c r="R7201" s="352">
        <f>L7201-[1]გადასახდელები!L6971</f>
        <v>0</v>
      </c>
    </row>
    <row r="7202" spans="2:18" ht="20.25" hidden="1" customHeight="1">
      <c r="B7202" s="36" t="str">
        <f t="shared" si="1831"/>
        <v>b</v>
      </c>
      <c r="C7202" s="42">
        <v>4</v>
      </c>
      <c r="D7202" s="42"/>
      <c r="F7202" s="343" t="s">
        <v>623</v>
      </c>
      <c r="G7202" s="47" t="s">
        <v>255</v>
      </c>
      <c r="H7202" s="93">
        <f t="shared" si="1887"/>
        <v>0</v>
      </c>
      <c r="I7202" s="94">
        <f t="shared" si="1826"/>
        <v>0</v>
      </c>
      <c r="J7202" s="93">
        <f t="shared" ref="J7202:K7202" si="1890">J7432+J7662+J7892</f>
        <v>0</v>
      </c>
      <c r="K7202" s="93">
        <f t="shared" si="1890"/>
        <v>0</v>
      </c>
      <c r="L7202" s="94">
        <f t="shared" si="1838"/>
        <v>0</v>
      </c>
      <c r="M7202" s="93">
        <f t="shared" si="1883"/>
        <v>0</v>
      </c>
      <c r="N7202" s="93">
        <f t="shared" si="1883"/>
        <v>0</v>
      </c>
      <c r="O7202" s="82" t="s">
        <v>146</v>
      </c>
      <c r="R7202" s="352">
        <f>L7202-[1]გადასახდელები!L6972</f>
        <v>0</v>
      </c>
    </row>
    <row r="7203" spans="2:18" ht="20.25" customHeight="1">
      <c r="B7203" s="36" t="str">
        <f t="shared" si="1831"/>
        <v>a</v>
      </c>
      <c r="C7203" s="42">
        <v>4</v>
      </c>
      <c r="D7203" s="42"/>
      <c r="F7203" s="342" t="s">
        <v>557</v>
      </c>
      <c r="G7203" s="47" t="s">
        <v>256</v>
      </c>
      <c r="H7203" s="93">
        <f t="shared" si="1887"/>
        <v>1E-3</v>
      </c>
      <c r="I7203" s="94">
        <f t="shared" si="1826"/>
        <v>21.3</v>
      </c>
      <c r="J7203" s="93">
        <f t="shared" ref="J7203:K7203" si="1891">J7433+J7663+J7893</f>
        <v>0</v>
      </c>
      <c r="K7203" s="93">
        <f t="shared" si="1891"/>
        <v>21.3</v>
      </c>
      <c r="L7203" s="94">
        <f t="shared" si="1838"/>
        <v>0</v>
      </c>
      <c r="M7203" s="93">
        <f t="shared" si="1883"/>
        <v>0</v>
      </c>
      <c r="N7203" s="93">
        <f t="shared" si="1883"/>
        <v>0</v>
      </c>
      <c r="O7203" s="82" t="s">
        <v>146</v>
      </c>
      <c r="R7203" s="352">
        <f>L7203-[1]გადასახდელები!L6973</f>
        <v>0</v>
      </c>
    </row>
    <row r="7204" spans="2:18" ht="20.25" hidden="1" customHeight="1">
      <c r="B7204" s="36" t="str">
        <f t="shared" si="1831"/>
        <v>b</v>
      </c>
      <c r="C7204" s="42">
        <v>5</v>
      </c>
      <c r="D7204" s="42"/>
      <c r="F7204" s="343" t="s">
        <v>624</v>
      </c>
      <c r="G7204" s="48" t="s">
        <v>257</v>
      </c>
      <c r="H7204" s="113">
        <f t="shared" si="1887"/>
        <v>0</v>
      </c>
      <c r="I7204" s="97">
        <f t="shared" si="1826"/>
        <v>0</v>
      </c>
      <c r="J7204" s="113">
        <f t="shared" ref="J7204:K7204" si="1892">J7434+J7664+J7894</f>
        <v>0</v>
      </c>
      <c r="K7204" s="113">
        <f t="shared" si="1892"/>
        <v>0</v>
      </c>
      <c r="L7204" s="97">
        <f t="shared" si="1838"/>
        <v>0</v>
      </c>
      <c r="M7204" s="113">
        <f t="shared" si="1883"/>
        <v>0</v>
      </c>
      <c r="N7204" s="113">
        <f t="shared" si="1883"/>
        <v>0</v>
      </c>
      <c r="O7204" s="82" t="s">
        <v>146</v>
      </c>
      <c r="R7204" s="352">
        <f>L7204-[1]გადასახდელები!L6974</f>
        <v>0</v>
      </c>
    </row>
    <row r="7205" spans="2:18" ht="30" hidden="1" customHeight="1">
      <c r="B7205" s="36" t="str">
        <f t="shared" si="1831"/>
        <v>b</v>
      </c>
      <c r="C7205" s="42">
        <v>5</v>
      </c>
      <c r="D7205" s="42"/>
      <c r="F7205" s="343" t="s">
        <v>625</v>
      </c>
      <c r="G7205" s="48" t="s">
        <v>258</v>
      </c>
      <c r="H7205" s="113">
        <f t="shared" si="1887"/>
        <v>0</v>
      </c>
      <c r="I7205" s="97">
        <f t="shared" si="1826"/>
        <v>0</v>
      </c>
      <c r="J7205" s="113">
        <f t="shared" ref="J7205:K7205" si="1893">J7435+J7665+J7895</f>
        <v>0</v>
      </c>
      <c r="K7205" s="113">
        <f t="shared" si="1893"/>
        <v>0</v>
      </c>
      <c r="L7205" s="97">
        <f t="shared" si="1838"/>
        <v>0</v>
      </c>
      <c r="M7205" s="113">
        <f t="shared" si="1883"/>
        <v>0</v>
      </c>
      <c r="N7205" s="113">
        <f t="shared" si="1883"/>
        <v>0</v>
      </c>
      <c r="O7205" s="82" t="s">
        <v>146</v>
      </c>
      <c r="R7205" s="352">
        <f>L7205-[1]გადასახდელები!L6975</f>
        <v>0</v>
      </c>
    </row>
    <row r="7206" spans="2:18" ht="22.5" hidden="1" customHeight="1">
      <c r="B7206" s="36" t="str">
        <f t="shared" si="1831"/>
        <v>b</v>
      </c>
      <c r="C7206" s="42">
        <v>5</v>
      </c>
      <c r="D7206" s="42"/>
      <c r="F7206" s="343" t="s">
        <v>558</v>
      </c>
      <c r="G7206" s="48" t="s">
        <v>259</v>
      </c>
      <c r="H7206" s="113">
        <f t="shared" si="1887"/>
        <v>0</v>
      </c>
      <c r="I7206" s="97">
        <f t="shared" si="1826"/>
        <v>0</v>
      </c>
      <c r="J7206" s="113">
        <f t="shared" ref="J7206:K7206" si="1894">J7436+J7666+J7896</f>
        <v>0</v>
      </c>
      <c r="K7206" s="113">
        <f t="shared" si="1894"/>
        <v>0</v>
      </c>
      <c r="L7206" s="97">
        <f t="shared" si="1838"/>
        <v>0</v>
      </c>
      <c r="M7206" s="113">
        <f t="shared" si="1883"/>
        <v>0</v>
      </c>
      <c r="N7206" s="113">
        <f t="shared" si="1883"/>
        <v>0</v>
      </c>
      <c r="O7206" s="82" t="s">
        <v>146</v>
      </c>
      <c r="R7206" s="352">
        <f>L7206-[1]გადასახდელები!L6976</f>
        <v>0</v>
      </c>
    </row>
    <row r="7207" spans="2:18" ht="33.75" hidden="1" customHeight="1">
      <c r="B7207" s="36" t="str">
        <f t="shared" si="1831"/>
        <v>b</v>
      </c>
      <c r="C7207" s="42">
        <v>5</v>
      </c>
      <c r="D7207" s="42"/>
      <c r="F7207" s="343" t="s">
        <v>626</v>
      </c>
      <c r="G7207" s="48" t="s">
        <v>260</v>
      </c>
      <c r="H7207" s="113">
        <f t="shared" si="1887"/>
        <v>0</v>
      </c>
      <c r="I7207" s="97">
        <f t="shared" si="1826"/>
        <v>0</v>
      </c>
      <c r="J7207" s="113">
        <f t="shared" ref="J7207:K7207" si="1895">J7437+J7667+J7897</f>
        <v>0</v>
      </c>
      <c r="K7207" s="113">
        <f t="shared" si="1895"/>
        <v>0</v>
      </c>
      <c r="L7207" s="97">
        <f t="shared" si="1838"/>
        <v>0</v>
      </c>
      <c r="M7207" s="113">
        <f t="shared" si="1883"/>
        <v>0</v>
      </c>
      <c r="N7207" s="113">
        <f t="shared" si="1883"/>
        <v>0</v>
      </c>
      <c r="O7207" s="82" t="s">
        <v>146</v>
      </c>
      <c r="R7207" s="352">
        <f>L7207-[1]გადასახდელები!L6977</f>
        <v>0</v>
      </c>
    </row>
    <row r="7208" spans="2:18" ht="24.75" hidden="1" customHeight="1">
      <c r="B7208" s="36" t="str">
        <f t="shared" si="1831"/>
        <v>b</v>
      </c>
      <c r="C7208" s="42">
        <v>5</v>
      </c>
      <c r="D7208" s="42"/>
      <c r="F7208" s="343" t="s">
        <v>627</v>
      </c>
      <c r="G7208" s="48" t="s">
        <v>261</v>
      </c>
      <c r="H7208" s="113">
        <f t="shared" si="1887"/>
        <v>0</v>
      </c>
      <c r="I7208" s="97">
        <f t="shared" si="1826"/>
        <v>0</v>
      </c>
      <c r="J7208" s="113">
        <f t="shared" ref="J7208:K7208" si="1896">J7438+J7668+J7898</f>
        <v>0</v>
      </c>
      <c r="K7208" s="113">
        <f t="shared" si="1896"/>
        <v>0</v>
      </c>
      <c r="L7208" s="97">
        <f t="shared" si="1838"/>
        <v>0</v>
      </c>
      <c r="M7208" s="113">
        <f t="shared" si="1883"/>
        <v>0</v>
      </c>
      <c r="N7208" s="113">
        <f t="shared" si="1883"/>
        <v>0</v>
      </c>
      <c r="O7208" s="82" t="s">
        <v>146</v>
      </c>
      <c r="R7208" s="352">
        <f>L7208-[1]გადასახდელები!L6978</f>
        <v>0</v>
      </c>
    </row>
    <row r="7209" spans="2:18" ht="35.25" hidden="1" customHeight="1">
      <c r="B7209" s="36" t="str">
        <f t="shared" si="1831"/>
        <v>b</v>
      </c>
      <c r="C7209" s="42">
        <v>5</v>
      </c>
      <c r="D7209" s="42"/>
      <c r="F7209" s="343" t="s">
        <v>628</v>
      </c>
      <c r="G7209" s="48" t="s">
        <v>262</v>
      </c>
      <c r="H7209" s="113">
        <f t="shared" si="1887"/>
        <v>0</v>
      </c>
      <c r="I7209" s="97">
        <f t="shared" ref="I7209:I7272" si="1897">J7209+K7209</f>
        <v>0</v>
      </c>
      <c r="J7209" s="113">
        <f t="shared" ref="J7209:K7209" si="1898">J7439+J7669+J7899</f>
        <v>0</v>
      </c>
      <c r="K7209" s="113">
        <f t="shared" si="1898"/>
        <v>0</v>
      </c>
      <c r="L7209" s="97">
        <f t="shared" si="1838"/>
        <v>0</v>
      </c>
      <c r="M7209" s="113">
        <f t="shared" si="1883"/>
        <v>0</v>
      </c>
      <c r="N7209" s="113">
        <f t="shared" si="1883"/>
        <v>0</v>
      </c>
      <c r="O7209" s="82" t="s">
        <v>146</v>
      </c>
      <c r="R7209" s="352">
        <f>L7209-[1]გადასახდელები!L6979</f>
        <v>0</v>
      </c>
    </row>
    <row r="7210" spans="2:18" ht="33.75" hidden="1" customHeight="1">
      <c r="B7210" s="36" t="str">
        <f t="shared" si="1831"/>
        <v>b</v>
      </c>
      <c r="C7210" s="42">
        <v>5</v>
      </c>
      <c r="D7210" s="42"/>
      <c r="F7210" s="343" t="s">
        <v>629</v>
      </c>
      <c r="G7210" s="48" t="s">
        <v>263</v>
      </c>
      <c r="H7210" s="113">
        <f t="shared" si="1887"/>
        <v>0</v>
      </c>
      <c r="I7210" s="97">
        <f t="shared" si="1897"/>
        <v>0</v>
      </c>
      <c r="J7210" s="113">
        <f t="shared" ref="J7210:K7210" si="1899">J7440+J7670+J7900</f>
        <v>0</v>
      </c>
      <c r="K7210" s="113">
        <f t="shared" si="1899"/>
        <v>0</v>
      </c>
      <c r="L7210" s="97">
        <f t="shared" si="1838"/>
        <v>0</v>
      </c>
      <c r="M7210" s="113">
        <f t="shared" si="1883"/>
        <v>0</v>
      </c>
      <c r="N7210" s="113">
        <f t="shared" si="1883"/>
        <v>0</v>
      </c>
      <c r="O7210" s="82" t="s">
        <v>146</v>
      </c>
      <c r="R7210" s="352">
        <f>L7210-[1]გადასახდელები!L6980</f>
        <v>0</v>
      </c>
    </row>
    <row r="7211" spans="2:18" ht="20.25" hidden="1" customHeight="1">
      <c r="B7211" s="36" t="str">
        <f t="shared" si="1831"/>
        <v>b</v>
      </c>
      <c r="C7211" s="42">
        <v>5</v>
      </c>
      <c r="D7211" s="42"/>
      <c r="F7211" s="343" t="s">
        <v>630</v>
      </c>
      <c r="G7211" s="48" t="s">
        <v>264</v>
      </c>
      <c r="H7211" s="113">
        <f t="shared" si="1887"/>
        <v>0</v>
      </c>
      <c r="I7211" s="97">
        <f t="shared" si="1897"/>
        <v>0</v>
      </c>
      <c r="J7211" s="113">
        <f t="shared" ref="J7211:K7211" si="1900">J7441+J7671+J7901</f>
        <v>0</v>
      </c>
      <c r="K7211" s="113">
        <f t="shared" si="1900"/>
        <v>0</v>
      </c>
      <c r="L7211" s="97">
        <f t="shared" si="1838"/>
        <v>0</v>
      </c>
      <c r="M7211" s="113">
        <f t="shared" si="1883"/>
        <v>0</v>
      </c>
      <c r="N7211" s="113">
        <f t="shared" si="1883"/>
        <v>0</v>
      </c>
      <c r="O7211" s="82" t="s">
        <v>146</v>
      </c>
      <c r="R7211" s="352">
        <f>L7211-[1]გადასახდელები!L6981</f>
        <v>0</v>
      </c>
    </row>
    <row r="7212" spans="2:18" ht="20.25" hidden="1" customHeight="1">
      <c r="B7212" s="36" t="str">
        <f t="shared" si="1831"/>
        <v>b</v>
      </c>
      <c r="C7212" s="42">
        <v>5</v>
      </c>
      <c r="D7212" s="42"/>
      <c r="F7212" s="343" t="s">
        <v>631</v>
      </c>
      <c r="G7212" s="48" t="s">
        <v>265</v>
      </c>
      <c r="H7212" s="113">
        <f t="shared" si="1887"/>
        <v>0</v>
      </c>
      <c r="I7212" s="97">
        <f t="shared" si="1897"/>
        <v>0</v>
      </c>
      <c r="J7212" s="113">
        <f t="shared" ref="J7212:K7212" si="1901">J7442+J7672+J7902</f>
        <v>0</v>
      </c>
      <c r="K7212" s="113">
        <f t="shared" si="1901"/>
        <v>0</v>
      </c>
      <c r="L7212" s="97">
        <f t="shared" si="1838"/>
        <v>0</v>
      </c>
      <c r="M7212" s="113">
        <f t="shared" si="1883"/>
        <v>0</v>
      </c>
      <c r="N7212" s="113">
        <f t="shared" si="1883"/>
        <v>0</v>
      </c>
      <c r="O7212" s="82" t="s">
        <v>146</v>
      </c>
      <c r="R7212" s="352">
        <f>L7212-[1]გადასახდელები!L6982</f>
        <v>0</v>
      </c>
    </row>
    <row r="7213" spans="2:18" ht="20.25" hidden="1" customHeight="1">
      <c r="B7213" s="36" t="str">
        <f t="shared" ref="B7213:B7276" si="1902">IF(H7213+I7213+L7213&gt;0,"a","b")</f>
        <v>b</v>
      </c>
      <c r="C7213" s="42">
        <v>5</v>
      </c>
      <c r="D7213" s="42"/>
      <c r="F7213" s="343" t="s">
        <v>559</v>
      </c>
      <c r="G7213" s="48" t="s">
        <v>266</v>
      </c>
      <c r="H7213" s="113">
        <f t="shared" si="1887"/>
        <v>0</v>
      </c>
      <c r="I7213" s="97">
        <f t="shared" si="1897"/>
        <v>0</v>
      </c>
      <c r="J7213" s="113">
        <f t="shared" ref="J7213:K7213" si="1903">J7443+J7673+J7903</f>
        <v>0</v>
      </c>
      <c r="K7213" s="113">
        <f t="shared" si="1903"/>
        <v>0</v>
      </c>
      <c r="L7213" s="97">
        <f t="shared" si="1838"/>
        <v>0</v>
      </c>
      <c r="M7213" s="113">
        <f t="shared" si="1883"/>
        <v>0</v>
      </c>
      <c r="N7213" s="113">
        <f t="shared" si="1883"/>
        <v>0</v>
      </c>
      <c r="O7213" s="82" t="s">
        <v>146</v>
      </c>
      <c r="R7213" s="352">
        <f>L7213-[1]გადასახდელები!L6983</f>
        <v>0</v>
      </c>
    </row>
    <row r="7214" spans="2:18" ht="20.25" hidden="1" customHeight="1">
      <c r="B7214" s="36" t="str">
        <f t="shared" si="1902"/>
        <v>b</v>
      </c>
      <c r="C7214" s="42">
        <v>5</v>
      </c>
      <c r="D7214" s="42"/>
      <c r="F7214" s="343" t="s">
        <v>632</v>
      </c>
      <c r="G7214" s="48" t="s">
        <v>267</v>
      </c>
      <c r="H7214" s="113">
        <f t="shared" si="1887"/>
        <v>0</v>
      </c>
      <c r="I7214" s="97">
        <f t="shared" si="1897"/>
        <v>0</v>
      </c>
      <c r="J7214" s="113">
        <f t="shared" ref="J7214:K7214" si="1904">J7444+J7674+J7904</f>
        <v>0</v>
      </c>
      <c r="K7214" s="113">
        <f t="shared" si="1904"/>
        <v>0</v>
      </c>
      <c r="L7214" s="97">
        <f t="shared" si="1838"/>
        <v>0</v>
      </c>
      <c r="M7214" s="113">
        <f t="shared" si="1883"/>
        <v>0</v>
      </c>
      <c r="N7214" s="113">
        <f t="shared" si="1883"/>
        <v>0</v>
      </c>
      <c r="O7214" s="82" t="s">
        <v>146</v>
      </c>
      <c r="R7214" s="352">
        <f>L7214-[1]გადასახდელები!L6984</f>
        <v>0</v>
      </c>
    </row>
    <row r="7215" spans="2:18" ht="34.5" customHeight="1">
      <c r="B7215" s="36" t="str">
        <f t="shared" si="1902"/>
        <v>a</v>
      </c>
      <c r="C7215" s="42">
        <v>5</v>
      </c>
      <c r="D7215" s="42"/>
      <c r="F7215" s="343" t="s">
        <v>633</v>
      </c>
      <c r="G7215" s="48" t="s">
        <v>268</v>
      </c>
      <c r="H7215" s="113">
        <f t="shared" si="1887"/>
        <v>0</v>
      </c>
      <c r="I7215" s="97">
        <f t="shared" si="1897"/>
        <v>7.5</v>
      </c>
      <c r="J7215" s="113">
        <f t="shared" ref="J7215:K7215" si="1905">J7445+J7675+J7905</f>
        <v>0</v>
      </c>
      <c r="K7215" s="113">
        <f t="shared" si="1905"/>
        <v>7.5</v>
      </c>
      <c r="L7215" s="97">
        <f t="shared" si="1838"/>
        <v>0</v>
      </c>
      <c r="M7215" s="113">
        <f t="shared" si="1883"/>
        <v>0</v>
      </c>
      <c r="N7215" s="113">
        <f t="shared" si="1883"/>
        <v>0</v>
      </c>
      <c r="O7215" s="82" t="s">
        <v>146</v>
      </c>
      <c r="R7215" s="352">
        <f>L7215-[1]გადასახდელები!L6985</f>
        <v>0</v>
      </c>
    </row>
    <row r="7216" spans="2:18" ht="30.75" customHeight="1">
      <c r="B7216" s="36" t="str">
        <f t="shared" si="1902"/>
        <v>a</v>
      </c>
      <c r="C7216" s="42">
        <v>5</v>
      </c>
      <c r="D7216" s="42"/>
      <c r="F7216" s="343" t="s">
        <v>560</v>
      </c>
      <c r="G7216" s="48" t="s">
        <v>269</v>
      </c>
      <c r="H7216" s="113">
        <f t="shared" si="1887"/>
        <v>1E-3</v>
      </c>
      <c r="I7216" s="97">
        <f t="shared" si="1897"/>
        <v>13.8</v>
      </c>
      <c r="J7216" s="113">
        <f t="shared" ref="J7216:K7216" si="1906">J7446+J7676+J7906</f>
        <v>0</v>
      </c>
      <c r="K7216" s="113">
        <f t="shared" si="1906"/>
        <v>13.8</v>
      </c>
      <c r="L7216" s="97">
        <f t="shared" si="1838"/>
        <v>0</v>
      </c>
      <c r="M7216" s="113">
        <f t="shared" ref="M7216:N7235" si="1907">M7446+M7676+M7906</f>
        <v>0</v>
      </c>
      <c r="N7216" s="113">
        <f t="shared" si="1907"/>
        <v>0</v>
      </c>
      <c r="O7216" s="82" t="s">
        <v>146</v>
      </c>
      <c r="R7216" s="352">
        <f>L7216-[1]გადასახდელები!L6986</f>
        <v>0</v>
      </c>
    </row>
    <row r="7217" spans="2:18" ht="20.25" hidden="1" customHeight="1">
      <c r="B7217" s="36" t="str">
        <f t="shared" si="1902"/>
        <v>b</v>
      </c>
      <c r="C7217" s="42">
        <v>3</v>
      </c>
      <c r="D7217" s="42"/>
      <c r="F7217" s="343" t="s">
        <v>634</v>
      </c>
      <c r="G7217" s="57" t="s">
        <v>209</v>
      </c>
      <c r="H7217" s="89">
        <f t="shared" si="1887"/>
        <v>0</v>
      </c>
      <c r="I7217" s="90">
        <f t="shared" si="1897"/>
        <v>0</v>
      </c>
      <c r="J7217" s="89">
        <f t="shared" ref="J7217:K7217" si="1908">J7447+J7677+J7907</f>
        <v>0</v>
      </c>
      <c r="K7217" s="89">
        <f t="shared" si="1908"/>
        <v>0</v>
      </c>
      <c r="L7217" s="90">
        <f t="shared" si="1838"/>
        <v>0</v>
      </c>
      <c r="M7217" s="89">
        <f t="shared" si="1907"/>
        <v>0</v>
      </c>
      <c r="N7217" s="89">
        <f t="shared" si="1907"/>
        <v>0</v>
      </c>
      <c r="O7217" s="82" t="s">
        <v>146</v>
      </c>
      <c r="R7217" s="352">
        <f>L7217-[1]გადასახდელები!L6987</f>
        <v>0</v>
      </c>
    </row>
    <row r="7218" spans="2:18" ht="20.25" hidden="1" customHeight="1">
      <c r="B7218" s="36" t="str">
        <f t="shared" si="1902"/>
        <v>b</v>
      </c>
      <c r="C7218" s="42">
        <v>3</v>
      </c>
      <c r="D7218" s="42"/>
      <c r="F7218" s="342" t="s">
        <v>635</v>
      </c>
      <c r="G7218" s="57" t="s">
        <v>208</v>
      </c>
      <c r="H7218" s="89">
        <f t="shared" si="1887"/>
        <v>0</v>
      </c>
      <c r="I7218" s="90">
        <f t="shared" si="1897"/>
        <v>0</v>
      </c>
      <c r="J7218" s="89">
        <f t="shared" ref="J7218:K7218" si="1909">J7448+J7678+J7908</f>
        <v>0</v>
      </c>
      <c r="K7218" s="89">
        <f t="shared" si="1909"/>
        <v>0</v>
      </c>
      <c r="L7218" s="90">
        <f t="shared" ref="L7218:L7281" si="1910">M7218+N7218</f>
        <v>0</v>
      </c>
      <c r="M7218" s="89">
        <f t="shared" si="1907"/>
        <v>0</v>
      </c>
      <c r="N7218" s="89">
        <f t="shared" si="1907"/>
        <v>0</v>
      </c>
      <c r="O7218" s="82" t="s">
        <v>146</v>
      </c>
      <c r="R7218" s="352">
        <f>L7218-[1]გადასახდელები!L6988</f>
        <v>0</v>
      </c>
    </row>
    <row r="7219" spans="2:18" ht="20.25" hidden="1" customHeight="1">
      <c r="B7219" s="36" t="str">
        <f t="shared" si="1902"/>
        <v>b</v>
      </c>
      <c r="C7219" s="42">
        <v>4</v>
      </c>
      <c r="D7219" s="42"/>
      <c r="F7219" s="342" t="s">
        <v>636</v>
      </c>
      <c r="G7219" s="47" t="s">
        <v>270</v>
      </c>
      <c r="H7219" s="93">
        <f t="shared" si="1887"/>
        <v>0</v>
      </c>
      <c r="I7219" s="94">
        <f t="shared" si="1897"/>
        <v>0</v>
      </c>
      <c r="J7219" s="93">
        <f t="shared" ref="J7219:K7219" si="1911">J7449+J7679+J7909</f>
        <v>0</v>
      </c>
      <c r="K7219" s="93">
        <f t="shared" si="1911"/>
        <v>0</v>
      </c>
      <c r="L7219" s="94">
        <f t="shared" si="1910"/>
        <v>0</v>
      </c>
      <c r="M7219" s="93">
        <f t="shared" si="1907"/>
        <v>0</v>
      </c>
      <c r="N7219" s="93">
        <f t="shared" si="1907"/>
        <v>0</v>
      </c>
      <c r="O7219" s="82" t="s">
        <v>146</v>
      </c>
      <c r="R7219" s="352">
        <f>L7219-[1]გადასახდელები!L6989</f>
        <v>0</v>
      </c>
    </row>
    <row r="7220" spans="2:18" ht="20.25" hidden="1" customHeight="1">
      <c r="B7220" s="36" t="str">
        <f t="shared" si="1902"/>
        <v>b</v>
      </c>
      <c r="C7220" s="42">
        <v>5</v>
      </c>
      <c r="D7220" s="42"/>
      <c r="F7220" s="343" t="s">
        <v>637</v>
      </c>
      <c r="G7220" s="48" t="s">
        <v>271</v>
      </c>
      <c r="H7220" s="96">
        <f t="shared" si="1887"/>
        <v>0</v>
      </c>
      <c r="I7220" s="97">
        <f t="shared" si="1897"/>
        <v>0</v>
      </c>
      <c r="J7220" s="96">
        <f t="shared" ref="J7220:K7220" si="1912">J7450+J7680+J7910</f>
        <v>0</v>
      </c>
      <c r="K7220" s="96">
        <f t="shared" si="1912"/>
        <v>0</v>
      </c>
      <c r="L7220" s="97">
        <f t="shared" si="1910"/>
        <v>0</v>
      </c>
      <c r="M7220" s="96">
        <f t="shared" si="1907"/>
        <v>0</v>
      </c>
      <c r="N7220" s="96">
        <f t="shared" si="1907"/>
        <v>0</v>
      </c>
      <c r="O7220" s="82" t="s">
        <v>146</v>
      </c>
      <c r="R7220" s="352">
        <f>L7220-[1]გადასახდელები!L6990</f>
        <v>0</v>
      </c>
    </row>
    <row r="7221" spans="2:18" ht="20.25" hidden="1" customHeight="1">
      <c r="B7221" s="36" t="str">
        <f t="shared" si="1902"/>
        <v>b</v>
      </c>
      <c r="C7221" s="42">
        <v>5</v>
      </c>
      <c r="D7221" s="42"/>
      <c r="F7221" s="343" t="s">
        <v>638</v>
      </c>
      <c r="G7221" s="48" t="s">
        <v>272</v>
      </c>
      <c r="H7221" s="96">
        <f t="shared" si="1887"/>
        <v>0</v>
      </c>
      <c r="I7221" s="97">
        <f t="shared" si="1897"/>
        <v>0</v>
      </c>
      <c r="J7221" s="96">
        <f t="shared" ref="J7221:K7221" si="1913">J7451+J7681+J7911</f>
        <v>0</v>
      </c>
      <c r="K7221" s="96">
        <f t="shared" si="1913"/>
        <v>0</v>
      </c>
      <c r="L7221" s="97">
        <f t="shared" si="1910"/>
        <v>0</v>
      </c>
      <c r="M7221" s="96">
        <f t="shared" si="1907"/>
        <v>0</v>
      </c>
      <c r="N7221" s="96">
        <f t="shared" si="1907"/>
        <v>0</v>
      </c>
      <c r="O7221" s="82" t="s">
        <v>146</v>
      </c>
      <c r="R7221" s="352">
        <f>L7221-[1]გადასახდელები!L6991</f>
        <v>0</v>
      </c>
    </row>
    <row r="7222" spans="2:18" ht="20.25" hidden="1" customHeight="1">
      <c r="B7222" s="36" t="str">
        <f t="shared" si="1902"/>
        <v>b</v>
      </c>
      <c r="C7222" s="42">
        <v>5</v>
      </c>
      <c r="D7222" s="42"/>
      <c r="F7222" s="343" t="s">
        <v>639</v>
      </c>
      <c r="G7222" s="48" t="s">
        <v>273</v>
      </c>
      <c r="H7222" s="96">
        <f t="shared" si="1887"/>
        <v>0</v>
      </c>
      <c r="I7222" s="97">
        <f t="shared" si="1897"/>
        <v>0</v>
      </c>
      <c r="J7222" s="96">
        <f t="shared" ref="J7222:K7222" si="1914">J7452+J7682+J7912</f>
        <v>0</v>
      </c>
      <c r="K7222" s="96">
        <f t="shared" si="1914"/>
        <v>0</v>
      </c>
      <c r="L7222" s="97">
        <f t="shared" si="1910"/>
        <v>0</v>
      </c>
      <c r="M7222" s="96">
        <f t="shared" si="1907"/>
        <v>0</v>
      </c>
      <c r="N7222" s="96">
        <f t="shared" si="1907"/>
        <v>0</v>
      </c>
      <c r="O7222" s="82" t="s">
        <v>146</v>
      </c>
      <c r="R7222" s="352">
        <f>L7222-[1]გადასახდელები!L6992</f>
        <v>0</v>
      </c>
    </row>
    <row r="7223" spans="2:18" ht="20.25" hidden="1" customHeight="1">
      <c r="B7223" s="36" t="str">
        <f t="shared" si="1902"/>
        <v>b</v>
      </c>
      <c r="C7223" s="42">
        <v>5</v>
      </c>
      <c r="D7223" s="42"/>
      <c r="F7223" s="343" t="s">
        <v>640</v>
      </c>
      <c r="G7223" s="48" t="s">
        <v>274</v>
      </c>
      <c r="H7223" s="96">
        <f t="shared" si="1887"/>
        <v>0</v>
      </c>
      <c r="I7223" s="97">
        <f t="shared" si="1897"/>
        <v>0</v>
      </c>
      <c r="J7223" s="96">
        <f t="shared" ref="J7223:K7223" si="1915">J7453+J7683+J7913</f>
        <v>0</v>
      </c>
      <c r="K7223" s="96">
        <f t="shared" si="1915"/>
        <v>0</v>
      </c>
      <c r="L7223" s="97">
        <f t="shared" si="1910"/>
        <v>0</v>
      </c>
      <c r="M7223" s="96">
        <f t="shared" si="1907"/>
        <v>0</v>
      </c>
      <c r="N7223" s="96">
        <f t="shared" si="1907"/>
        <v>0</v>
      </c>
      <c r="O7223" s="82" t="s">
        <v>146</v>
      </c>
      <c r="R7223" s="352">
        <f>L7223-[1]გადასახდელები!L6993</f>
        <v>0</v>
      </c>
    </row>
    <row r="7224" spans="2:18" ht="20.25" hidden="1" customHeight="1">
      <c r="B7224" s="36" t="str">
        <f t="shared" si="1902"/>
        <v>b</v>
      </c>
      <c r="C7224" s="42">
        <v>4</v>
      </c>
      <c r="D7224" s="42"/>
      <c r="F7224" s="343" t="s">
        <v>641</v>
      </c>
      <c r="G7224" s="47" t="s">
        <v>275</v>
      </c>
      <c r="H7224" s="93">
        <f t="shared" si="1887"/>
        <v>0</v>
      </c>
      <c r="I7224" s="94">
        <f t="shared" si="1897"/>
        <v>0</v>
      </c>
      <c r="J7224" s="93">
        <f t="shared" ref="J7224:K7224" si="1916">J7454+J7684+J7914</f>
        <v>0</v>
      </c>
      <c r="K7224" s="93">
        <f t="shared" si="1916"/>
        <v>0</v>
      </c>
      <c r="L7224" s="94">
        <f t="shared" si="1910"/>
        <v>0</v>
      </c>
      <c r="M7224" s="93">
        <f t="shared" si="1907"/>
        <v>0</v>
      </c>
      <c r="N7224" s="93">
        <f t="shared" si="1907"/>
        <v>0</v>
      </c>
      <c r="O7224" s="82" t="s">
        <v>146</v>
      </c>
      <c r="R7224" s="352">
        <f>L7224-[1]გადასახდელები!L6994</f>
        <v>0</v>
      </c>
    </row>
    <row r="7225" spans="2:18" ht="36" hidden="1" customHeight="1">
      <c r="B7225" s="36" t="str">
        <f t="shared" si="1902"/>
        <v>b</v>
      </c>
      <c r="C7225" s="42">
        <v>4</v>
      </c>
      <c r="D7225" s="42"/>
      <c r="F7225" s="343" t="s">
        <v>642</v>
      </c>
      <c r="G7225" s="47" t="s">
        <v>276</v>
      </c>
      <c r="H7225" s="93">
        <f t="shared" si="1887"/>
        <v>0</v>
      </c>
      <c r="I7225" s="94">
        <f t="shared" si="1897"/>
        <v>0</v>
      </c>
      <c r="J7225" s="93">
        <f t="shared" ref="J7225:K7225" si="1917">J7455+J7685+J7915</f>
        <v>0</v>
      </c>
      <c r="K7225" s="93">
        <f t="shared" si="1917"/>
        <v>0</v>
      </c>
      <c r="L7225" s="94">
        <f t="shared" si="1910"/>
        <v>0</v>
      </c>
      <c r="M7225" s="93">
        <f t="shared" si="1907"/>
        <v>0</v>
      </c>
      <c r="N7225" s="93">
        <f t="shared" si="1907"/>
        <v>0</v>
      </c>
      <c r="O7225" s="82" t="s">
        <v>146</v>
      </c>
      <c r="R7225" s="352">
        <f>L7225-[1]გადასახდელები!L6995</f>
        <v>0</v>
      </c>
    </row>
    <row r="7226" spans="2:18" ht="20.25" customHeight="1">
      <c r="B7226" s="36" t="str">
        <f t="shared" si="1902"/>
        <v>a</v>
      </c>
      <c r="C7226" s="42">
        <v>3</v>
      </c>
      <c r="D7226" s="42"/>
      <c r="F7226" s="343" t="s">
        <v>561</v>
      </c>
      <c r="G7226" s="57" t="s">
        <v>202</v>
      </c>
      <c r="H7226" s="89">
        <f t="shared" si="1887"/>
        <v>1061.7</v>
      </c>
      <c r="I7226" s="90">
        <f t="shared" si="1897"/>
        <v>1829.2</v>
      </c>
      <c r="J7226" s="89">
        <f t="shared" ref="J7226:K7226" si="1918">J7456+J7686+J7916</f>
        <v>0</v>
      </c>
      <c r="K7226" s="89">
        <f t="shared" si="1918"/>
        <v>1829.2</v>
      </c>
      <c r="L7226" s="90">
        <f t="shared" si="1910"/>
        <v>429.29499999999996</v>
      </c>
      <c r="M7226" s="89">
        <f t="shared" si="1907"/>
        <v>0</v>
      </c>
      <c r="N7226" s="89">
        <f t="shared" si="1907"/>
        <v>429.29499999999996</v>
      </c>
      <c r="O7226" s="82" t="s">
        <v>146</v>
      </c>
      <c r="R7226" s="352">
        <f>L7226-[1]გადასახდელები!L6996</f>
        <v>-1096.8050000000003</v>
      </c>
    </row>
    <row r="7227" spans="2:18" ht="20.25" hidden="1" customHeight="1">
      <c r="B7227" s="36" t="str">
        <f t="shared" si="1902"/>
        <v>b</v>
      </c>
      <c r="C7227" s="42">
        <v>3</v>
      </c>
      <c r="D7227" s="42"/>
      <c r="F7227" s="342" t="s">
        <v>562</v>
      </c>
      <c r="G7227" s="57" t="s">
        <v>203</v>
      </c>
      <c r="H7227" s="89">
        <f t="shared" si="1887"/>
        <v>0</v>
      </c>
      <c r="I7227" s="90">
        <f t="shared" si="1897"/>
        <v>0</v>
      </c>
      <c r="J7227" s="89">
        <f t="shared" ref="J7227:K7227" si="1919">J7457+J7687+J7917</f>
        <v>0</v>
      </c>
      <c r="K7227" s="89">
        <f t="shared" si="1919"/>
        <v>0</v>
      </c>
      <c r="L7227" s="90">
        <f t="shared" si="1910"/>
        <v>0</v>
      </c>
      <c r="M7227" s="89">
        <f t="shared" si="1907"/>
        <v>0</v>
      </c>
      <c r="N7227" s="89">
        <f t="shared" si="1907"/>
        <v>0</v>
      </c>
      <c r="O7227" s="82" t="s">
        <v>146</v>
      </c>
      <c r="R7227" s="352">
        <f>L7227-[1]გადასახდელები!L6997</f>
        <v>0</v>
      </c>
    </row>
    <row r="7228" spans="2:18" ht="20.25" hidden="1" customHeight="1">
      <c r="B7228" s="36" t="str">
        <f t="shared" si="1902"/>
        <v>b</v>
      </c>
      <c r="C7228" s="42">
        <v>4</v>
      </c>
      <c r="D7228" s="42"/>
      <c r="F7228" s="342" t="s">
        <v>643</v>
      </c>
      <c r="G7228" s="47" t="s">
        <v>277</v>
      </c>
      <c r="H7228" s="93">
        <f t="shared" si="1887"/>
        <v>0</v>
      </c>
      <c r="I7228" s="94">
        <f t="shared" si="1897"/>
        <v>0</v>
      </c>
      <c r="J7228" s="93">
        <f t="shared" ref="J7228:K7228" si="1920">J7458+J7688+J7918</f>
        <v>0</v>
      </c>
      <c r="K7228" s="93">
        <f t="shared" si="1920"/>
        <v>0</v>
      </c>
      <c r="L7228" s="94">
        <f t="shared" si="1910"/>
        <v>0</v>
      </c>
      <c r="M7228" s="93">
        <f t="shared" si="1907"/>
        <v>0</v>
      </c>
      <c r="N7228" s="93">
        <f t="shared" si="1907"/>
        <v>0</v>
      </c>
      <c r="O7228" s="82" t="s">
        <v>146</v>
      </c>
      <c r="R7228" s="352">
        <f>L7228-[1]გადასახდელები!L6998</f>
        <v>0</v>
      </c>
    </row>
    <row r="7229" spans="2:18" ht="20.25" hidden="1" customHeight="1">
      <c r="B7229" s="36" t="str">
        <f t="shared" si="1902"/>
        <v>b</v>
      </c>
      <c r="C7229" s="42">
        <v>5</v>
      </c>
      <c r="D7229" s="42"/>
      <c r="F7229" s="343" t="s">
        <v>644</v>
      </c>
      <c r="G7229" s="48" t="s">
        <v>278</v>
      </c>
      <c r="H7229" s="96">
        <f t="shared" si="1887"/>
        <v>0</v>
      </c>
      <c r="I7229" s="97">
        <f t="shared" si="1897"/>
        <v>0</v>
      </c>
      <c r="J7229" s="96">
        <f t="shared" ref="J7229:K7229" si="1921">J7459+J7689+J7919</f>
        <v>0</v>
      </c>
      <c r="K7229" s="96">
        <f t="shared" si="1921"/>
        <v>0</v>
      </c>
      <c r="L7229" s="97">
        <f t="shared" si="1910"/>
        <v>0</v>
      </c>
      <c r="M7229" s="96">
        <f t="shared" si="1907"/>
        <v>0</v>
      </c>
      <c r="N7229" s="96">
        <f t="shared" si="1907"/>
        <v>0</v>
      </c>
      <c r="O7229" s="82" t="s">
        <v>146</v>
      </c>
      <c r="R7229" s="352">
        <f>L7229-[1]გადასახდელები!L6999</f>
        <v>0</v>
      </c>
    </row>
    <row r="7230" spans="2:18" ht="20.25" hidden="1" customHeight="1">
      <c r="B7230" s="36" t="str">
        <f t="shared" si="1902"/>
        <v>b</v>
      </c>
      <c r="C7230" s="42">
        <v>5</v>
      </c>
      <c r="D7230" s="42"/>
      <c r="F7230" s="343" t="s">
        <v>645</v>
      </c>
      <c r="G7230" s="48" t="s">
        <v>204</v>
      </c>
      <c r="H7230" s="96">
        <f t="shared" si="1887"/>
        <v>0</v>
      </c>
      <c r="I7230" s="97">
        <f t="shared" si="1897"/>
        <v>0</v>
      </c>
      <c r="J7230" s="96">
        <f t="shared" ref="J7230:K7230" si="1922">J7460+J7690+J7920</f>
        <v>0</v>
      </c>
      <c r="K7230" s="96">
        <f t="shared" si="1922"/>
        <v>0</v>
      </c>
      <c r="L7230" s="97">
        <f t="shared" si="1910"/>
        <v>0</v>
      </c>
      <c r="M7230" s="96">
        <f t="shared" si="1907"/>
        <v>0</v>
      </c>
      <c r="N7230" s="96">
        <f t="shared" si="1907"/>
        <v>0</v>
      </c>
      <c r="O7230" s="82" t="s">
        <v>146</v>
      </c>
      <c r="R7230" s="352">
        <f>L7230-[1]გადასახდელები!L7000</f>
        <v>0</v>
      </c>
    </row>
    <row r="7231" spans="2:18" ht="20.25" hidden="1" customHeight="1">
      <c r="B7231" s="36" t="str">
        <f t="shared" si="1902"/>
        <v>b</v>
      </c>
      <c r="C7231" s="42">
        <v>4</v>
      </c>
      <c r="D7231" s="42"/>
      <c r="F7231" s="342" t="s">
        <v>646</v>
      </c>
      <c r="G7231" s="47" t="s">
        <v>279</v>
      </c>
      <c r="H7231" s="93">
        <f t="shared" si="1887"/>
        <v>0</v>
      </c>
      <c r="I7231" s="94">
        <f t="shared" si="1897"/>
        <v>0</v>
      </c>
      <c r="J7231" s="93">
        <f t="shared" ref="J7231:K7231" si="1923">J7461+J7691+J7921</f>
        <v>0</v>
      </c>
      <c r="K7231" s="93">
        <f t="shared" si="1923"/>
        <v>0</v>
      </c>
      <c r="L7231" s="94">
        <f t="shared" si="1910"/>
        <v>0</v>
      </c>
      <c r="M7231" s="93">
        <f t="shared" si="1907"/>
        <v>0</v>
      </c>
      <c r="N7231" s="93">
        <f t="shared" si="1907"/>
        <v>0</v>
      </c>
      <c r="O7231" s="82" t="s">
        <v>146</v>
      </c>
      <c r="R7231" s="352">
        <f>L7231-[1]გადასახდელები!L7001</f>
        <v>0</v>
      </c>
    </row>
    <row r="7232" spans="2:18" ht="20.25" hidden="1" customHeight="1">
      <c r="B7232" s="36" t="str">
        <f t="shared" si="1902"/>
        <v>b</v>
      </c>
      <c r="C7232" s="42">
        <v>5</v>
      </c>
      <c r="D7232" s="42"/>
      <c r="F7232" s="343" t="s">
        <v>647</v>
      </c>
      <c r="G7232" s="48" t="s">
        <v>278</v>
      </c>
      <c r="H7232" s="96">
        <f t="shared" si="1887"/>
        <v>0</v>
      </c>
      <c r="I7232" s="97">
        <f t="shared" si="1897"/>
        <v>0</v>
      </c>
      <c r="J7232" s="96">
        <f t="shared" ref="J7232:K7232" si="1924">J7462+J7692+J7922</f>
        <v>0</v>
      </c>
      <c r="K7232" s="96">
        <f t="shared" si="1924"/>
        <v>0</v>
      </c>
      <c r="L7232" s="97">
        <f t="shared" si="1910"/>
        <v>0</v>
      </c>
      <c r="M7232" s="96">
        <f t="shared" si="1907"/>
        <v>0</v>
      </c>
      <c r="N7232" s="96">
        <f t="shared" si="1907"/>
        <v>0</v>
      </c>
      <c r="O7232" s="82" t="s">
        <v>146</v>
      </c>
      <c r="R7232" s="352">
        <f>L7232-[1]გადასახდელები!L7002</f>
        <v>0</v>
      </c>
    </row>
    <row r="7233" spans="2:18" ht="20.25" hidden="1" customHeight="1">
      <c r="B7233" s="36" t="str">
        <f t="shared" si="1902"/>
        <v>b</v>
      </c>
      <c r="C7233" s="42">
        <v>5</v>
      </c>
      <c r="D7233" s="42"/>
      <c r="F7233" s="343" t="s">
        <v>648</v>
      </c>
      <c r="G7233" s="48" t="s">
        <v>204</v>
      </c>
      <c r="H7233" s="96">
        <f t="shared" si="1887"/>
        <v>0</v>
      </c>
      <c r="I7233" s="97">
        <f t="shared" si="1897"/>
        <v>0</v>
      </c>
      <c r="J7233" s="96">
        <f t="shared" ref="J7233:K7233" si="1925">J7463+J7693+J7923</f>
        <v>0</v>
      </c>
      <c r="K7233" s="96">
        <f t="shared" si="1925"/>
        <v>0</v>
      </c>
      <c r="L7233" s="97">
        <f t="shared" si="1910"/>
        <v>0</v>
      </c>
      <c r="M7233" s="96">
        <f t="shared" si="1907"/>
        <v>0</v>
      </c>
      <c r="N7233" s="96">
        <f t="shared" si="1907"/>
        <v>0</v>
      </c>
      <c r="O7233" s="82" t="s">
        <v>146</v>
      </c>
      <c r="R7233" s="352">
        <f>L7233-[1]გადასახდელები!L7003</f>
        <v>0</v>
      </c>
    </row>
    <row r="7234" spans="2:18" ht="20.25" hidden="1" customHeight="1">
      <c r="B7234" s="36" t="str">
        <f t="shared" si="1902"/>
        <v>b</v>
      </c>
      <c r="C7234" s="42">
        <v>4</v>
      </c>
      <c r="D7234" s="42"/>
      <c r="F7234" s="342" t="s">
        <v>563</v>
      </c>
      <c r="G7234" s="47" t="s">
        <v>280</v>
      </c>
      <c r="H7234" s="93">
        <f t="shared" si="1887"/>
        <v>0</v>
      </c>
      <c r="I7234" s="94">
        <f t="shared" si="1897"/>
        <v>0</v>
      </c>
      <c r="J7234" s="93">
        <f t="shared" ref="J7234:K7234" si="1926">J7464+J7694+J7924</f>
        <v>0</v>
      </c>
      <c r="K7234" s="93">
        <f t="shared" si="1926"/>
        <v>0</v>
      </c>
      <c r="L7234" s="94">
        <f t="shared" si="1910"/>
        <v>0</v>
      </c>
      <c r="M7234" s="93">
        <f t="shared" si="1907"/>
        <v>0</v>
      </c>
      <c r="N7234" s="93">
        <f t="shared" si="1907"/>
        <v>0</v>
      </c>
      <c r="O7234" s="82" t="s">
        <v>146</v>
      </c>
      <c r="R7234" s="352">
        <f>L7234-[1]გადასახდელები!L7004</f>
        <v>0</v>
      </c>
    </row>
    <row r="7235" spans="2:18" ht="20.25" hidden="1" customHeight="1">
      <c r="B7235" s="36" t="str">
        <f t="shared" si="1902"/>
        <v>b</v>
      </c>
      <c r="C7235" s="42">
        <v>5</v>
      </c>
      <c r="D7235" s="42"/>
      <c r="F7235" s="343" t="s">
        <v>649</v>
      </c>
      <c r="G7235" s="48" t="s">
        <v>278</v>
      </c>
      <c r="H7235" s="96">
        <f t="shared" si="1887"/>
        <v>0</v>
      </c>
      <c r="I7235" s="97">
        <f t="shared" si="1897"/>
        <v>0</v>
      </c>
      <c r="J7235" s="96">
        <f t="shared" ref="J7235:K7235" si="1927">J7465+J7695+J7925</f>
        <v>0</v>
      </c>
      <c r="K7235" s="96">
        <f t="shared" si="1927"/>
        <v>0</v>
      </c>
      <c r="L7235" s="97">
        <f t="shared" si="1910"/>
        <v>0</v>
      </c>
      <c r="M7235" s="96">
        <f t="shared" si="1907"/>
        <v>0</v>
      </c>
      <c r="N7235" s="96">
        <f t="shared" si="1907"/>
        <v>0</v>
      </c>
      <c r="O7235" s="82" t="s">
        <v>146</v>
      </c>
      <c r="R7235" s="352">
        <f>L7235-[1]გადასახდელები!L7005</f>
        <v>0</v>
      </c>
    </row>
    <row r="7236" spans="2:18" ht="20.25" hidden="1" customHeight="1">
      <c r="B7236" s="36" t="str">
        <f t="shared" si="1902"/>
        <v>b</v>
      </c>
      <c r="C7236" s="42">
        <v>5</v>
      </c>
      <c r="D7236" s="42"/>
      <c r="F7236" s="343" t="s">
        <v>564</v>
      </c>
      <c r="G7236" s="48" t="s">
        <v>204</v>
      </c>
      <c r="H7236" s="96">
        <f t="shared" si="1887"/>
        <v>0</v>
      </c>
      <c r="I7236" s="97">
        <f t="shared" si="1897"/>
        <v>0</v>
      </c>
      <c r="J7236" s="96">
        <f t="shared" ref="J7236:K7236" si="1928">J7466+J7696+J7926</f>
        <v>0</v>
      </c>
      <c r="K7236" s="96">
        <f t="shared" si="1928"/>
        <v>0</v>
      </c>
      <c r="L7236" s="97">
        <f t="shared" si="1910"/>
        <v>0</v>
      </c>
      <c r="M7236" s="96">
        <f t="shared" ref="M7236:N7255" si="1929">M7466+M7696+M7926</f>
        <v>0</v>
      </c>
      <c r="N7236" s="96">
        <f t="shared" si="1929"/>
        <v>0</v>
      </c>
      <c r="O7236" s="82" t="s">
        <v>146</v>
      </c>
      <c r="R7236" s="352">
        <f>L7236-[1]გადასახდელები!L7006</f>
        <v>0</v>
      </c>
    </row>
    <row r="7237" spans="2:18" ht="20.25" hidden="1" customHeight="1">
      <c r="B7237" s="36" t="str">
        <f t="shared" si="1902"/>
        <v>b</v>
      </c>
      <c r="C7237" s="42">
        <v>3</v>
      </c>
      <c r="D7237" s="42"/>
      <c r="F7237" s="342" t="s">
        <v>565</v>
      </c>
      <c r="G7237" s="57" t="s">
        <v>206</v>
      </c>
      <c r="H7237" s="89">
        <f t="shared" si="1887"/>
        <v>0</v>
      </c>
      <c r="I7237" s="90">
        <f t="shared" si="1897"/>
        <v>0</v>
      </c>
      <c r="J7237" s="89">
        <f t="shared" ref="J7237:K7237" si="1930">J7467+J7697+J7927</f>
        <v>0</v>
      </c>
      <c r="K7237" s="89">
        <f t="shared" si="1930"/>
        <v>0</v>
      </c>
      <c r="L7237" s="90">
        <f t="shared" si="1910"/>
        <v>0</v>
      </c>
      <c r="M7237" s="89">
        <f t="shared" si="1929"/>
        <v>0</v>
      </c>
      <c r="N7237" s="89">
        <f t="shared" si="1929"/>
        <v>0</v>
      </c>
      <c r="O7237" s="82" t="s">
        <v>146</v>
      </c>
      <c r="R7237" s="352">
        <f>L7237-[1]გადასახდელები!L7007</f>
        <v>0</v>
      </c>
    </row>
    <row r="7238" spans="2:18" ht="20.25" hidden="1" customHeight="1">
      <c r="B7238" s="36" t="str">
        <f t="shared" si="1902"/>
        <v>b</v>
      </c>
      <c r="C7238" s="42">
        <v>4</v>
      </c>
      <c r="D7238" s="42"/>
      <c r="F7238" s="342" t="s">
        <v>650</v>
      </c>
      <c r="G7238" s="47" t="s">
        <v>281</v>
      </c>
      <c r="H7238" s="93">
        <f t="shared" si="1887"/>
        <v>0</v>
      </c>
      <c r="I7238" s="94">
        <f t="shared" si="1897"/>
        <v>0</v>
      </c>
      <c r="J7238" s="93">
        <f t="shared" ref="J7238:K7238" si="1931">J7468+J7698+J7928</f>
        <v>0</v>
      </c>
      <c r="K7238" s="93">
        <f t="shared" si="1931"/>
        <v>0</v>
      </c>
      <c r="L7238" s="94">
        <f t="shared" si="1910"/>
        <v>0</v>
      </c>
      <c r="M7238" s="93">
        <f t="shared" si="1929"/>
        <v>0</v>
      </c>
      <c r="N7238" s="93">
        <f t="shared" si="1929"/>
        <v>0</v>
      </c>
      <c r="O7238" s="82" t="s">
        <v>146</v>
      </c>
      <c r="R7238" s="352">
        <f>L7238-[1]გადასახდელები!L7008</f>
        <v>0</v>
      </c>
    </row>
    <row r="7239" spans="2:18" ht="20.25" hidden="1" customHeight="1">
      <c r="B7239" s="36" t="str">
        <f t="shared" si="1902"/>
        <v>b</v>
      </c>
      <c r="C7239" s="42">
        <v>5</v>
      </c>
      <c r="D7239" s="42"/>
      <c r="F7239" s="343" t="s">
        <v>651</v>
      </c>
      <c r="G7239" s="48" t="s">
        <v>282</v>
      </c>
      <c r="H7239" s="96">
        <f t="shared" si="1887"/>
        <v>0</v>
      </c>
      <c r="I7239" s="97">
        <f t="shared" si="1897"/>
        <v>0</v>
      </c>
      <c r="J7239" s="96">
        <f t="shared" ref="J7239:K7239" si="1932">J7469+J7699+J7929</f>
        <v>0</v>
      </c>
      <c r="K7239" s="96">
        <f t="shared" si="1932"/>
        <v>0</v>
      </c>
      <c r="L7239" s="97">
        <f t="shared" si="1910"/>
        <v>0</v>
      </c>
      <c r="M7239" s="96">
        <f t="shared" si="1929"/>
        <v>0</v>
      </c>
      <c r="N7239" s="96">
        <f t="shared" si="1929"/>
        <v>0</v>
      </c>
      <c r="O7239" s="82" t="s">
        <v>146</v>
      </c>
      <c r="R7239" s="352">
        <f>L7239-[1]გადასახდელები!L7009</f>
        <v>0</v>
      </c>
    </row>
    <row r="7240" spans="2:18" ht="20.25" hidden="1" customHeight="1">
      <c r="B7240" s="36" t="str">
        <f t="shared" si="1902"/>
        <v>b</v>
      </c>
      <c r="C7240" s="42">
        <v>5</v>
      </c>
      <c r="D7240" s="42"/>
      <c r="F7240" s="343" t="s">
        <v>652</v>
      </c>
      <c r="G7240" s="48" t="s">
        <v>283</v>
      </c>
      <c r="H7240" s="96">
        <f t="shared" si="1887"/>
        <v>0</v>
      </c>
      <c r="I7240" s="97">
        <f t="shared" si="1897"/>
        <v>0</v>
      </c>
      <c r="J7240" s="96">
        <f t="shared" ref="J7240:K7240" si="1933">J7470+J7700+J7930</f>
        <v>0</v>
      </c>
      <c r="K7240" s="96">
        <f t="shared" si="1933"/>
        <v>0</v>
      </c>
      <c r="L7240" s="97">
        <f t="shared" si="1910"/>
        <v>0</v>
      </c>
      <c r="M7240" s="96">
        <f t="shared" si="1929"/>
        <v>0</v>
      </c>
      <c r="N7240" s="96">
        <f t="shared" si="1929"/>
        <v>0</v>
      </c>
      <c r="O7240" s="82" t="s">
        <v>146</v>
      </c>
      <c r="R7240" s="352">
        <f>L7240-[1]გადასახდელები!L7010</f>
        <v>0</v>
      </c>
    </row>
    <row r="7241" spans="2:18" ht="20.25" hidden="1" customHeight="1">
      <c r="B7241" s="36" t="str">
        <f t="shared" si="1902"/>
        <v>b</v>
      </c>
      <c r="C7241" s="42">
        <v>4</v>
      </c>
      <c r="D7241" s="42"/>
      <c r="F7241" s="342" t="s">
        <v>566</v>
      </c>
      <c r="G7241" s="47" t="s">
        <v>284</v>
      </c>
      <c r="H7241" s="93">
        <f t="shared" si="1887"/>
        <v>0</v>
      </c>
      <c r="I7241" s="94">
        <f t="shared" si="1897"/>
        <v>0</v>
      </c>
      <c r="J7241" s="93">
        <f t="shared" ref="J7241:K7241" si="1934">J7471+J7701+J7931</f>
        <v>0</v>
      </c>
      <c r="K7241" s="93">
        <f t="shared" si="1934"/>
        <v>0</v>
      </c>
      <c r="L7241" s="94">
        <f t="shared" si="1910"/>
        <v>0</v>
      </c>
      <c r="M7241" s="93">
        <f t="shared" si="1929"/>
        <v>0</v>
      </c>
      <c r="N7241" s="93">
        <f t="shared" si="1929"/>
        <v>0</v>
      </c>
      <c r="O7241" s="82" t="s">
        <v>146</v>
      </c>
      <c r="R7241" s="352">
        <f>L7241-[1]გადასახდელები!L7011</f>
        <v>0</v>
      </c>
    </row>
    <row r="7242" spans="2:18" ht="20.25" hidden="1" customHeight="1">
      <c r="B7242" s="36" t="str">
        <f t="shared" si="1902"/>
        <v>b</v>
      </c>
      <c r="C7242" s="42">
        <v>5</v>
      </c>
      <c r="D7242" s="42"/>
      <c r="F7242" s="343" t="s">
        <v>567</v>
      </c>
      <c r="G7242" s="48" t="s">
        <v>282</v>
      </c>
      <c r="H7242" s="96">
        <f t="shared" si="1887"/>
        <v>0</v>
      </c>
      <c r="I7242" s="97">
        <f t="shared" si="1897"/>
        <v>0</v>
      </c>
      <c r="J7242" s="96">
        <f t="shared" ref="J7242:K7242" si="1935">J7472+J7702+J7932</f>
        <v>0</v>
      </c>
      <c r="K7242" s="96">
        <f t="shared" si="1935"/>
        <v>0</v>
      </c>
      <c r="L7242" s="97">
        <f t="shared" si="1910"/>
        <v>0</v>
      </c>
      <c r="M7242" s="96">
        <f t="shared" si="1929"/>
        <v>0</v>
      </c>
      <c r="N7242" s="96">
        <f t="shared" si="1929"/>
        <v>0</v>
      </c>
      <c r="O7242" s="82" t="s">
        <v>146</v>
      </c>
      <c r="R7242" s="352">
        <f>L7242-[1]გადასახდელები!L7012</f>
        <v>0</v>
      </c>
    </row>
    <row r="7243" spans="2:18" ht="20.25" hidden="1" customHeight="1">
      <c r="B7243" s="36" t="str">
        <f t="shared" si="1902"/>
        <v>b</v>
      </c>
      <c r="C7243" s="42">
        <v>5</v>
      </c>
      <c r="D7243" s="42"/>
      <c r="F7243" s="343" t="s">
        <v>653</v>
      </c>
      <c r="G7243" s="48" t="s">
        <v>283</v>
      </c>
      <c r="H7243" s="96">
        <f t="shared" si="1887"/>
        <v>0</v>
      </c>
      <c r="I7243" s="97">
        <f t="shared" si="1897"/>
        <v>0</v>
      </c>
      <c r="J7243" s="96">
        <f t="shared" ref="J7243:K7243" si="1936">J7473+J7703+J7933</f>
        <v>0</v>
      </c>
      <c r="K7243" s="96">
        <f t="shared" si="1936"/>
        <v>0</v>
      </c>
      <c r="L7243" s="97">
        <f t="shared" si="1910"/>
        <v>0</v>
      </c>
      <c r="M7243" s="96">
        <f t="shared" si="1929"/>
        <v>0</v>
      </c>
      <c r="N7243" s="96">
        <f t="shared" si="1929"/>
        <v>0</v>
      </c>
      <c r="O7243" s="82" t="s">
        <v>146</v>
      </c>
      <c r="R7243" s="352">
        <f>L7243-[1]გადასახდელები!L7013</f>
        <v>0</v>
      </c>
    </row>
    <row r="7244" spans="2:18" ht="20.25" hidden="1" customHeight="1">
      <c r="B7244" s="36" t="str">
        <f t="shared" si="1902"/>
        <v>b</v>
      </c>
      <c r="C7244" s="42">
        <v>4</v>
      </c>
      <c r="D7244" s="42"/>
      <c r="F7244" s="342" t="s">
        <v>654</v>
      </c>
      <c r="G7244" s="47" t="s">
        <v>207</v>
      </c>
      <c r="H7244" s="93">
        <f t="shared" si="1887"/>
        <v>0</v>
      </c>
      <c r="I7244" s="94">
        <f t="shared" si="1897"/>
        <v>0</v>
      </c>
      <c r="J7244" s="93">
        <f t="shared" ref="J7244:K7244" si="1937">J7474+J7704+J7934</f>
        <v>0</v>
      </c>
      <c r="K7244" s="93">
        <f t="shared" si="1937"/>
        <v>0</v>
      </c>
      <c r="L7244" s="94">
        <f t="shared" si="1910"/>
        <v>0</v>
      </c>
      <c r="M7244" s="93">
        <f t="shared" si="1929"/>
        <v>0</v>
      </c>
      <c r="N7244" s="93">
        <f t="shared" si="1929"/>
        <v>0</v>
      </c>
      <c r="O7244" s="82" t="s">
        <v>146</v>
      </c>
      <c r="R7244" s="352">
        <f>L7244-[1]გადასახდელები!L7014</f>
        <v>0</v>
      </c>
    </row>
    <row r="7245" spans="2:18" ht="20.25" hidden="1" customHeight="1">
      <c r="B7245" s="36" t="str">
        <f t="shared" si="1902"/>
        <v>b</v>
      </c>
      <c r="C7245" s="42">
        <v>5</v>
      </c>
      <c r="D7245" s="42"/>
      <c r="F7245" s="343" t="s">
        <v>655</v>
      </c>
      <c r="G7245" s="48" t="s">
        <v>282</v>
      </c>
      <c r="H7245" s="96">
        <f t="shared" si="1887"/>
        <v>0</v>
      </c>
      <c r="I7245" s="97">
        <f t="shared" si="1897"/>
        <v>0</v>
      </c>
      <c r="J7245" s="96">
        <f t="shared" ref="J7245:K7245" si="1938">J7475+J7705+J7935</f>
        <v>0</v>
      </c>
      <c r="K7245" s="96">
        <f t="shared" si="1938"/>
        <v>0</v>
      </c>
      <c r="L7245" s="97">
        <f t="shared" si="1910"/>
        <v>0</v>
      </c>
      <c r="M7245" s="96">
        <f t="shared" si="1929"/>
        <v>0</v>
      </c>
      <c r="N7245" s="96">
        <f t="shared" si="1929"/>
        <v>0</v>
      </c>
      <c r="O7245" s="82" t="s">
        <v>146</v>
      </c>
      <c r="R7245" s="352">
        <f>L7245-[1]გადასახდელები!L7015</f>
        <v>0</v>
      </c>
    </row>
    <row r="7246" spans="2:18" ht="20.25" hidden="1" customHeight="1">
      <c r="B7246" s="36" t="str">
        <f t="shared" si="1902"/>
        <v>b</v>
      </c>
      <c r="C7246" s="42">
        <v>5</v>
      </c>
      <c r="D7246" s="42"/>
      <c r="F7246" s="343" t="s">
        <v>656</v>
      </c>
      <c r="G7246" s="48" t="s">
        <v>283</v>
      </c>
      <c r="H7246" s="96">
        <f t="shared" si="1887"/>
        <v>0</v>
      </c>
      <c r="I7246" s="97">
        <f t="shared" si="1897"/>
        <v>0</v>
      </c>
      <c r="J7246" s="96">
        <f t="shared" ref="J7246:K7246" si="1939">J7476+J7706+J7936</f>
        <v>0</v>
      </c>
      <c r="K7246" s="96">
        <f t="shared" si="1939"/>
        <v>0</v>
      </c>
      <c r="L7246" s="97">
        <f t="shared" si="1910"/>
        <v>0</v>
      </c>
      <c r="M7246" s="96">
        <f t="shared" si="1929"/>
        <v>0</v>
      </c>
      <c r="N7246" s="96">
        <f t="shared" si="1929"/>
        <v>0</v>
      </c>
      <c r="O7246" s="82" t="s">
        <v>146</v>
      </c>
      <c r="R7246" s="352">
        <f>L7246-[1]გადასახდელები!L7016</f>
        <v>0</v>
      </c>
    </row>
    <row r="7247" spans="2:18" ht="20.25" customHeight="1">
      <c r="B7247" s="36" t="str">
        <f t="shared" si="1902"/>
        <v>a</v>
      </c>
      <c r="C7247" s="42">
        <v>3</v>
      </c>
      <c r="D7247" s="42"/>
      <c r="F7247" s="342" t="s">
        <v>568</v>
      </c>
      <c r="G7247" s="57" t="s">
        <v>205</v>
      </c>
      <c r="H7247" s="89">
        <f t="shared" si="1887"/>
        <v>0</v>
      </c>
      <c r="I7247" s="90">
        <f t="shared" si="1897"/>
        <v>80</v>
      </c>
      <c r="J7247" s="89">
        <f t="shared" ref="J7247:K7247" si="1940">J7477+J7707+J7937</f>
        <v>0</v>
      </c>
      <c r="K7247" s="89">
        <f t="shared" si="1940"/>
        <v>80</v>
      </c>
      <c r="L7247" s="90">
        <f t="shared" si="1910"/>
        <v>5.29</v>
      </c>
      <c r="M7247" s="89">
        <f t="shared" si="1929"/>
        <v>0</v>
      </c>
      <c r="N7247" s="89">
        <f t="shared" si="1929"/>
        <v>5.29</v>
      </c>
      <c r="O7247" s="82" t="s">
        <v>146</v>
      </c>
      <c r="R7247" s="352">
        <f>L7247-[1]გადასახდელები!L7017</f>
        <v>5.29</v>
      </c>
    </row>
    <row r="7248" spans="2:18" ht="20.25" hidden="1" customHeight="1">
      <c r="B7248" s="36" t="str">
        <f t="shared" si="1902"/>
        <v>b</v>
      </c>
      <c r="C7248" s="42">
        <v>4</v>
      </c>
      <c r="D7248" s="42"/>
      <c r="F7248" s="343" t="s">
        <v>657</v>
      </c>
      <c r="G7248" s="47" t="s">
        <v>285</v>
      </c>
      <c r="H7248" s="93">
        <f t="shared" si="1887"/>
        <v>0</v>
      </c>
      <c r="I7248" s="94">
        <f t="shared" si="1897"/>
        <v>0</v>
      </c>
      <c r="J7248" s="93">
        <f t="shared" ref="J7248:K7248" si="1941">J7478+J7708+J7938</f>
        <v>0</v>
      </c>
      <c r="K7248" s="93">
        <f t="shared" si="1941"/>
        <v>0</v>
      </c>
      <c r="L7248" s="94">
        <f t="shared" si="1910"/>
        <v>0</v>
      </c>
      <c r="M7248" s="93">
        <f t="shared" si="1929"/>
        <v>0</v>
      </c>
      <c r="N7248" s="93">
        <f t="shared" si="1929"/>
        <v>0</v>
      </c>
      <c r="O7248" s="82" t="s">
        <v>146</v>
      </c>
      <c r="R7248" s="352">
        <f>L7248-[1]გადასახდელები!L7018</f>
        <v>0</v>
      </c>
    </row>
    <row r="7249" spans="2:18" ht="20.25" customHeight="1">
      <c r="B7249" s="36" t="str">
        <f t="shared" si="1902"/>
        <v>a</v>
      </c>
      <c r="C7249" s="42">
        <v>4</v>
      </c>
      <c r="D7249" s="42"/>
      <c r="F7249" s="342" t="s">
        <v>570</v>
      </c>
      <c r="G7249" s="47" t="s">
        <v>286</v>
      </c>
      <c r="H7249" s="93">
        <f t="shared" si="1887"/>
        <v>0</v>
      </c>
      <c r="I7249" s="94">
        <f t="shared" si="1897"/>
        <v>80</v>
      </c>
      <c r="J7249" s="93">
        <f t="shared" ref="J7249:K7249" si="1942">J7479+J7709+J7939</f>
        <v>0</v>
      </c>
      <c r="K7249" s="93">
        <f t="shared" si="1942"/>
        <v>80</v>
      </c>
      <c r="L7249" s="94">
        <f t="shared" si="1910"/>
        <v>5.29</v>
      </c>
      <c r="M7249" s="93">
        <f t="shared" si="1929"/>
        <v>0</v>
      </c>
      <c r="N7249" s="93">
        <f t="shared" si="1929"/>
        <v>5.29</v>
      </c>
      <c r="O7249" s="82" t="s">
        <v>146</v>
      </c>
      <c r="R7249" s="352">
        <f>L7249-[1]გადასახდელები!L7019</f>
        <v>5.29</v>
      </c>
    </row>
    <row r="7250" spans="2:18" ht="20.25" customHeight="1">
      <c r="B7250" s="36" t="str">
        <f t="shared" si="1902"/>
        <v>a</v>
      </c>
      <c r="C7250" s="42">
        <v>5</v>
      </c>
      <c r="D7250" s="42"/>
      <c r="F7250" s="342" t="s">
        <v>569</v>
      </c>
      <c r="G7250" s="48" t="s">
        <v>287</v>
      </c>
      <c r="H7250" s="113">
        <f t="shared" si="1887"/>
        <v>0</v>
      </c>
      <c r="I7250" s="97">
        <f t="shared" si="1897"/>
        <v>80</v>
      </c>
      <c r="J7250" s="113">
        <f t="shared" ref="J7250:K7250" si="1943">J7480+J7710+J7940</f>
        <v>0</v>
      </c>
      <c r="K7250" s="113">
        <f t="shared" si="1943"/>
        <v>80</v>
      </c>
      <c r="L7250" s="97">
        <f t="shared" si="1910"/>
        <v>5.29</v>
      </c>
      <c r="M7250" s="113">
        <f t="shared" si="1929"/>
        <v>0</v>
      </c>
      <c r="N7250" s="113">
        <f t="shared" si="1929"/>
        <v>5.29</v>
      </c>
      <c r="O7250" s="82" t="s">
        <v>146</v>
      </c>
      <c r="R7250" s="352">
        <f>L7250-[1]გადასახდელები!L7020</f>
        <v>5.29</v>
      </c>
    </row>
    <row r="7251" spans="2:18" ht="45" hidden="1" customHeight="1">
      <c r="B7251" s="36" t="str">
        <f t="shared" si="1902"/>
        <v>b</v>
      </c>
      <c r="C7251" s="42">
        <v>6</v>
      </c>
      <c r="D7251" s="42"/>
      <c r="F7251" s="343" t="s">
        <v>658</v>
      </c>
      <c r="G7251" s="45" t="s">
        <v>215</v>
      </c>
      <c r="H7251" s="119">
        <f t="shared" si="1887"/>
        <v>0</v>
      </c>
      <c r="I7251" s="105">
        <f t="shared" si="1897"/>
        <v>0</v>
      </c>
      <c r="J7251" s="119">
        <f t="shared" ref="J7251:K7251" si="1944">J7481+J7711+J7941</f>
        <v>0</v>
      </c>
      <c r="K7251" s="119">
        <f t="shared" si="1944"/>
        <v>0</v>
      </c>
      <c r="L7251" s="105">
        <f t="shared" si="1910"/>
        <v>0</v>
      </c>
      <c r="M7251" s="119">
        <f t="shared" si="1929"/>
        <v>0</v>
      </c>
      <c r="N7251" s="119">
        <f t="shared" si="1929"/>
        <v>0</v>
      </c>
      <c r="O7251" s="82" t="s">
        <v>146</v>
      </c>
      <c r="R7251" s="352">
        <f>L7251-[1]გადასახდელები!L7021</f>
        <v>0</v>
      </c>
    </row>
    <row r="7252" spans="2:18" ht="20.25" hidden="1" customHeight="1">
      <c r="B7252" s="36" t="str">
        <f t="shared" si="1902"/>
        <v>b</v>
      </c>
      <c r="C7252" s="42">
        <v>6</v>
      </c>
      <c r="D7252" s="42"/>
      <c r="F7252" s="343" t="s">
        <v>659</v>
      </c>
      <c r="G7252" s="45" t="s">
        <v>288</v>
      </c>
      <c r="H7252" s="119">
        <f t="shared" si="1887"/>
        <v>0</v>
      </c>
      <c r="I7252" s="105">
        <f t="shared" si="1897"/>
        <v>0</v>
      </c>
      <c r="J7252" s="119">
        <f t="shared" ref="J7252:K7252" si="1945">J7482+J7712+J7942</f>
        <v>0</v>
      </c>
      <c r="K7252" s="119">
        <f t="shared" si="1945"/>
        <v>0</v>
      </c>
      <c r="L7252" s="105">
        <f t="shared" si="1910"/>
        <v>0</v>
      </c>
      <c r="M7252" s="119">
        <f t="shared" si="1929"/>
        <v>0</v>
      </c>
      <c r="N7252" s="119">
        <f t="shared" si="1929"/>
        <v>0</v>
      </c>
      <c r="O7252" s="82" t="s">
        <v>146</v>
      </c>
      <c r="R7252" s="352">
        <f>L7252-[1]გადასახდელები!L7022</f>
        <v>0</v>
      </c>
    </row>
    <row r="7253" spans="2:18" ht="20.25" hidden="1" customHeight="1">
      <c r="B7253" s="36" t="str">
        <f t="shared" si="1902"/>
        <v>b</v>
      </c>
      <c r="C7253" s="42">
        <v>6</v>
      </c>
      <c r="D7253" s="42"/>
      <c r="F7253" s="343" t="s">
        <v>660</v>
      </c>
      <c r="G7253" s="45" t="s">
        <v>289</v>
      </c>
      <c r="H7253" s="119">
        <f t="shared" si="1887"/>
        <v>0</v>
      </c>
      <c r="I7253" s="105">
        <f t="shared" si="1897"/>
        <v>0</v>
      </c>
      <c r="J7253" s="119">
        <f t="shared" ref="J7253:K7253" si="1946">J7483+J7713+J7943</f>
        <v>0</v>
      </c>
      <c r="K7253" s="119">
        <f t="shared" si="1946"/>
        <v>0</v>
      </c>
      <c r="L7253" s="105">
        <f t="shared" si="1910"/>
        <v>0</v>
      </c>
      <c r="M7253" s="119">
        <f t="shared" si="1929"/>
        <v>0</v>
      </c>
      <c r="N7253" s="119">
        <f t="shared" si="1929"/>
        <v>0</v>
      </c>
      <c r="O7253" s="82" t="s">
        <v>146</v>
      </c>
      <c r="R7253" s="352">
        <f>L7253-[1]გადასახდელები!L7023</f>
        <v>0</v>
      </c>
    </row>
    <row r="7254" spans="2:18" ht="20.25" hidden="1" customHeight="1">
      <c r="B7254" s="36" t="str">
        <f t="shared" si="1902"/>
        <v>b</v>
      </c>
      <c r="C7254" s="42">
        <v>6</v>
      </c>
      <c r="D7254" s="42"/>
      <c r="F7254" s="343" t="s">
        <v>661</v>
      </c>
      <c r="G7254" s="45" t="s">
        <v>216</v>
      </c>
      <c r="H7254" s="119">
        <f t="shared" si="1887"/>
        <v>0</v>
      </c>
      <c r="I7254" s="105">
        <f t="shared" si="1897"/>
        <v>0</v>
      </c>
      <c r="J7254" s="119">
        <f t="shared" ref="J7254:K7254" si="1947">J7484+J7714+J7944</f>
        <v>0</v>
      </c>
      <c r="K7254" s="119">
        <f t="shared" si="1947"/>
        <v>0</v>
      </c>
      <c r="L7254" s="105">
        <f t="shared" si="1910"/>
        <v>0</v>
      </c>
      <c r="M7254" s="119">
        <f t="shared" si="1929"/>
        <v>0</v>
      </c>
      <c r="N7254" s="119">
        <f t="shared" si="1929"/>
        <v>0</v>
      </c>
      <c r="O7254" s="82" t="s">
        <v>146</v>
      </c>
      <c r="R7254" s="352">
        <f>L7254-[1]გადასახდელები!L7024</f>
        <v>0</v>
      </c>
    </row>
    <row r="7255" spans="2:18" ht="20.25" hidden="1" customHeight="1">
      <c r="B7255" s="36" t="str">
        <f t="shared" si="1902"/>
        <v>b</v>
      </c>
      <c r="C7255" s="42">
        <v>6</v>
      </c>
      <c r="D7255" s="42"/>
      <c r="F7255" s="343" t="s">
        <v>662</v>
      </c>
      <c r="G7255" s="45" t="s">
        <v>217</v>
      </c>
      <c r="H7255" s="119">
        <f t="shared" si="1887"/>
        <v>0</v>
      </c>
      <c r="I7255" s="105">
        <f t="shared" si="1897"/>
        <v>0</v>
      </c>
      <c r="J7255" s="119">
        <f t="shared" ref="J7255:K7255" si="1948">J7485+J7715+J7945</f>
        <v>0</v>
      </c>
      <c r="K7255" s="119">
        <f t="shared" si="1948"/>
        <v>0</v>
      </c>
      <c r="L7255" s="105">
        <f t="shared" si="1910"/>
        <v>0</v>
      </c>
      <c r="M7255" s="119">
        <f t="shared" si="1929"/>
        <v>0</v>
      </c>
      <c r="N7255" s="119">
        <f t="shared" si="1929"/>
        <v>0</v>
      </c>
      <c r="O7255" s="82" t="s">
        <v>146</v>
      </c>
      <c r="R7255" s="352">
        <f>L7255-[1]გადასახდელები!L7025</f>
        <v>0</v>
      </c>
    </row>
    <row r="7256" spans="2:18" ht="20.25" hidden="1" customHeight="1">
      <c r="B7256" s="36" t="str">
        <f t="shared" si="1902"/>
        <v>b</v>
      </c>
      <c r="C7256" s="42">
        <v>6</v>
      </c>
      <c r="D7256" s="42"/>
      <c r="F7256" s="343" t="s">
        <v>571</v>
      </c>
      <c r="G7256" s="45" t="s">
        <v>290</v>
      </c>
      <c r="H7256" s="119">
        <f t="shared" si="1887"/>
        <v>0</v>
      </c>
      <c r="I7256" s="105">
        <f t="shared" si="1897"/>
        <v>0</v>
      </c>
      <c r="J7256" s="119">
        <f t="shared" ref="J7256:K7256" si="1949">J7486+J7716+J7946</f>
        <v>0</v>
      </c>
      <c r="K7256" s="119">
        <f t="shared" si="1949"/>
        <v>0</v>
      </c>
      <c r="L7256" s="105">
        <f t="shared" si="1910"/>
        <v>0</v>
      </c>
      <c r="M7256" s="119">
        <f t="shared" ref="M7256:N7275" si="1950">M7486+M7716+M7946</f>
        <v>0</v>
      </c>
      <c r="N7256" s="119">
        <f t="shared" si="1950"/>
        <v>0</v>
      </c>
      <c r="O7256" s="82" t="s">
        <v>146</v>
      </c>
      <c r="R7256" s="352">
        <f>L7256-[1]გადასახდელები!L7026</f>
        <v>0</v>
      </c>
    </row>
    <row r="7257" spans="2:18" ht="20.25" hidden="1" customHeight="1">
      <c r="B7257" s="36" t="str">
        <f t="shared" si="1902"/>
        <v>b</v>
      </c>
      <c r="C7257" s="42">
        <v>6</v>
      </c>
      <c r="D7257" s="42"/>
      <c r="F7257" s="343" t="s">
        <v>663</v>
      </c>
      <c r="G7257" s="45" t="s">
        <v>291</v>
      </c>
      <c r="H7257" s="119">
        <f t="shared" si="1887"/>
        <v>0</v>
      </c>
      <c r="I7257" s="105">
        <f t="shared" si="1897"/>
        <v>0</v>
      </c>
      <c r="J7257" s="119">
        <f t="shared" ref="J7257:K7257" si="1951">J7487+J7717+J7947</f>
        <v>0</v>
      </c>
      <c r="K7257" s="119">
        <f t="shared" si="1951"/>
        <v>0</v>
      </c>
      <c r="L7257" s="105">
        <f t="shared" si="1910"/>
        <v>0</v>
      </c>
      <c r="M7257" s="119">
        <f t="shared" si="1950"/>
        <v>0</v>
      </c>
      <c r="N7257" s="119">
        <f t="shared" si="1950"/>
        <v>0</v>
      </c>
      <c r="O7257" s="82" t="s">
        <v>146</v>
      </c>
      <c r="R7257" s="352">
        <f>L7257-[1]გადასახდელები!L7027</f>
        <v>0</v>
      </c>
    </row>
    <row r="7258" spans="2:18" ht="20.25" hidden="1" customHeight="1">
      <c r="B7258" s="36" t="str">
        <f t="shared" si="1902"/>
        <v>b</v>
      </c>
      <c r="C7258" s="42">
        <v>6</v>
      </c>
      <c r="D7258" s="42"/>
      <c r="F7258" s="343" t="s">
        <v>664</v>
      </c>
      <c r="G7258" s="45" t="s">
        <v>218</v>
      </c>
      <c r="H7258" s="119">
        <f t="shared" si="1887"/>
        <v>0</v>
      </c>
      <c r="I7258" s="105">
        <f t="shared" si="1897"/>
        <v>0</v>
      </c>
      <c r="J7258" s="119">
        <f t="shared" ref="J7258:K7258" si="1952">J7488+J7718+J7948</f>
        <v>0</v>
      </c>
      <c r="K7258" s="119">
        <f t="shared" si="1952"/>
        <v>0</v>
      </c>
      <c r="L7258" s="105">
        <f t="shared" si="1910"/>
        <v>0</v>
      </c>
      <c r="M7258" s="119">
        <f t="shared" si="1950"/>
        <v>0</v>
      </c>
      <c r="N7258" s="119">
        <f t="shared" si="1950"/>
        <v>0</v>
      </c>
      <c r="O7258" s="82" t="s">
        <v>146</v>
      </c>
      <c r="R7258" s="352">
        <f>L7258-[1]გადასახდელები!L7028</f>
        <v>0</v>
      </c>
    </row>
    <row r="7259" spans="2:18" ht="20.25" hidden="1" customHeight="1">
      <c r="B7259" s="36" t="str">
        <f t="shared" si="1902"/>
        <v>b</v>
      </c>
      <c r="C7259" s="42">
        <v>6</v>
      </c>
      <c r="D7259" s="42"/>
      <c r="F7259" s="343" t="s">
        <v>665</v>
      </c>
      <c r="G7259" s="45" t="s">
        <v>219</v>
      </c>
      <c r="H7259" s="119">
        <f t="shared" si="1887"/>
        <v>0</v>
      </c>
      <c r="I7259" s="105">
        <f t="shared" si="1897"/>
        <v>0</v>
      </c>
      <c r="J7259" s="119">
        <f t="shared" ref="J7259:K7259" si="1953">J7489+J7719+J7949</f>
        <v>0</v>
      </c>
      <c r="K7259" s="119">
        <f t="shared" si="1953"/>
        <v>0</v>
      </c>
      <c r="L7259" s="105">
        <f t="shared" si="1910"/>
        <v>0</v>
      </c>
      <c r="M7259" s="119">
        <f t="shared" si="1950"/>
        <v>0</v>
      </c>
      <c r="N7259" s="119">
        <f t="shared" si="1950"/>
        <v>0</v>
      </c>
      <c r="O7259" s="82" t="s">
        <v>146</v>
      </c>
      <c r="R7259" s="352">
        <f>L7259-[1]გადასახდელები!L7029</f>
        <v>0</v>
      </c>
    </row>
    <row r="7260" spans="2:18" ht="20.25" hidden="1" customHeight="1">
      <c r="B7260" s="36" t="str">
        <f t="shared" si="1902"/>
        <v>b</v>
      </c>
      <c r="C7260" s="42">
        <v>6</v>
      </c>
      <c r="D7260" s="42"/>
      <c r="F7260" s="343" t="s">
        <v>666</v>
      </c>
      <c r="G7260" s="45" t="s">
        <v>220</v>
      </c>
      <c r="H7260" s="119">
        <f t="shared" si="1887"/>
        <v>0</v>
      </c>
      <c r="I7260" s="105">
        <f t="shared" si="1897"/>
        <v>0</v>
      </c>
      <c r="J7260" s="119">
        <f t="shared" ref="J7260:K7260" si="1954">J7490+J7720+J7950</f>
        <v>0</v>
      </c>
      <c r="K7260" s="119">
        <f t="shared" si="1954"/>
        <v>0</v>
      </c>
      <c r="L7260" s="105">
        <f t="shared" si="1910"/>
        <v>0</v>
      </c>
      <c r="M7260" s="119">
        <f t="shared" si="1950"/>
        <v>0</v>
      </c>
      <c r="N7260" s="119">
        <f t="shared" si="1950"/>
        <v>0</v>
      </c>
      <c r="O7260" s="82" t="s">
        <v>146</v>
      </c>
      <c r="R7260" s="352">
        <f>L7260-[1]გადასახდელები!L7030</f>
        <v>0</v>
      </c>
    </row>
    <row r="7261" spans="2:18" ht="20.25" hidden="1" customHeight="1">
      <c r="B7261" s="36" t="str">
        <f t="shared" si="1902"/>
        <v>b</v>
      </c>
      <c r="C7261" s="42">
        <v>6</v>
      </c>
      <c r="D7261" s="42"/>
      <c r="F7261" s="343" t="s">
        <v>667</v>
      </c>
      <c r="G7261" s="45" t="s">
        <v>221</v>
      </c>
      <c r="H7261" s="119">
        <f t="shared" si="1887"/>
        <v>0</v>
      </c>
      <c r="I7261" s="105">
        <f t="shared" si="1897"/>
        <v>0</v>
      </c>
      <c r="J7261" s="119">
        <f t="shared" ref="J7261:K7261" si="1955">J7491+J7721+J7951</f>
        <v>0</v>
      </c>
      <c r="K7261" s="119">
        <f t="shared" si="1955"/>
        <v>0</v>
      </c>
      <c r="L7261" s="105">
        <f t="shared" si="1910"/>
        <v>0</v>
      </c>
      <c r="M7261" s="119">
        <f t="shared" si="1950"/>
        <v>0</v>
      </c>
      <c r="N7261" s="119">
        <f t="shared" si="1950"/>
        <v>0</v>
      </c>
      <c r="O7261" s="82" t="s">
        <v>146</v>
      </c>
      <c r="R7261" s="352">
        <f>L7261-[1]გადასახდელები!L7031</f>
        <v>0</v>
      </c>
    </row>
    <row r="7262" spans="2:18" ht="20.25" hidden="1" customHeight="1">
      <c r="B7262" s="36" t="str">
        <f t="shared" si="1902"/>
        <v>b</v>
      </c>
      <c r="C7262" s="42">
        <v>6</v>
      </c>
      <c r="D7262" s="42"/>
      <c r="F7262" s="343" t="s">
        <v>668</v>
      </c>
      <c r="G7262" s="45" t="s">
        <v>222</v>
      </c>
      <c r="H7262" s="119">
        <f t="shared" si="1887"/>
        <v>0</v>
      </c>
      <c r="I7262" s="105">
        <f t="shared" si="1897"/>
        <v>0</v>
      </c>
      <c r="J7262" s="119">
        <f t="shared" ref="J7262:K7262" si="1956">J7492+J7722+J7952</f>
        <v>0</v>
      </c>
      <c r="K7262" s="119">
        <f t="shared" si="1956"/>
        <v>0</v>
      </c>
      <c r="L7262" s="105">
        <f t="shared" si="1910"/>
        <v>0</v>
      </c>
      <c r="M7262" s="119">
        <f t="shared" si="1950"/>
        <v>0</v>
      </c>
      <c r="N7262" s="119">
        <f t="shared" si="1950"/>
        <v>0</v>
      </c>
      <c r="O7262" s="82" t="s">
        <v>146</v>
      </c>
      <c r="R7262" s="352">
        <f>L7262-[1]გადასახდელები!L7032</f>
        <v>0</v>
      </c>
    </row>
    <row r="7263" spans="2:18" ht="20.25" hidden="1" customHeight="1">
      <c r="B7263" s="36" t="str">
        <f t="shared" si="1902"/>
        <v>b</v>
      </c>
      <c r="C7263" s="42">
        <v>6</v>
      </c>
      <c r="D7263" s="42"/>
      <c r="F7263" s="343" t="s">
        <v>669</v>
      </c>
      <c r="G7263" s="45" t="s">
        <v>223</v>
      </c>
      <c r="H7263" s="119">
        <f t="shared" si="1887"/>
        <v>0</v>
      </c>
      <c r="I7263" s="105">
        <f t="shared" si="1897"/>
        <v>0</v>
      </c>
      <c r="J7263" s="119">
        <f t="shared" ref="J7263:K7263" si="1957">J7493+J7723+J7953</f>
        <v>0</v>
      </c>
      <c r="K7263" s="119">
        <f t="shared" si="1957"/>
        <v>0</v>
      </c>
      <c r="L7263" s="105">
        <f t="shared" si="1910"/>
        <v>0</v>
      </c>
      <c r="M7263" s="119">
        <f t="shared" si="1950"/>
        <v>0</v>
      </c>
      <c r="N7263" s="119">
        <f t="shared" si="1950"/>
        <v>0</v>
      </c>
      <c r="O7263" s="82" t="s">
        <v>146</v>
      </c>
      <c r="R7263" s="352">
        <f>L7263-[1]გადასახდელები!L7033</f>
        <v>0</v>
      </c>
    </row>
    <row r="7264" spans="2:18" ht="36" hidden="1" customHeight="1">
      <c r="B7264" s="36" t="str">
        <f t="shared" si="1902"/>
        <v>b</v>
      </c>
      <c r="C7264" s="42">
        <v>6</v>
      </c>
      <c r="D7264" s="42"/>
      <c r="F7264" s="343" t="s">
        <v>670</v>
      </c>
      <c r="G7264" s="45" t="s">
        <v>224</v>
      </c>
      <c r="H7264" s="119">
        <f t="shared" ref="H7264:H7327" si="1958">H7494+H7724+H7954</f>
        <v>0</v>
      </c>
      <c r="I7264" s="105">
        <f t="shared" si="1897"/>
        <v>0</v>
      </c>
      <c r="J7264" s="119">
        <f t="shared" ref="J7264:K7264" si="1959">J7494+J7724+J7954</f>
        <v>0</v>
      </c>
      <c r="K7264" s="119">
        <f t="shared" si="1959"/>
        <v>0</v>
      </c>
      <c r="L7264" s="105">
        <f t="shared" si="1910"/>
        <v>0</v>
      </c>
      <c r="M7264" s="119">
        <f t="shared" si="1950"/>
        <v>0</v>
      </c>
      <c r="N7264" s="119">
        <f t="shared" si="1950"/>
        <v>0</v>
      </c>
      <c r="O7264" s="82" t="s">
        <v>146</v>
      </c>
      <c r="R7264" s="352">
        <f>L7264-[1]გადასახდელები!L7034</f>
        <v>0</v>
      </c>
    </row>
    <row r="7265" spans="2:18" ht="48.75" hidden="1" customHeight="1">
      <c r="B7265" s="36" t="str">
        <f t="shared" si="1902"/>
        <v>b</v>
      </c>
      <c r="C7265" s="42">
        <v>6</v>
      </c>
      <c r="D7265" s="42"/>
      <c r="F7265" s="343" t="s">
        <v>671</v>
      </c>
      <c r="G7265" s="45" t="s">
        <v>225</v>
      </c>
      <c r="H7265" s="119">
        <f t="shared" si="1958"/>
        <v>0</v>
      </c>
      <c r="I7265" s="105">
        <f t="shared" si="1897"/>
        <v>0</v>
      </c>
      <c r="J7265" s="119">
        <f t="shared" ref="J7265:K7265" si="1960">J7495+J7725+J7955</f>
        <v>0</v>
      </c>
      <c r="K7265" s="119">
        <f t="shared" si="1960"/>
        <v>0</v>
      </c>
      <c r="L7265" s="105">
        <f t="shared" si="1910"/>
        <v>0</v>
      </c>
      <c r="M7265" s="119">
        <f t="shared" si="1950"/>
        <v>0</v>
      </c>
      <c r="N7265" s="119">
        <f t="shared" si="1950"/>
        <v>0</v>
      </c>
      <c r="O7265" s="82" t="s">
        <v>146</v>
      </c>
      <c r="R7265" s="352">
        <f>L7265-[1]გადასახდელები!L7035</f>
        <v>0</v>
      </c>
    </row>
    <row r="7266" spans="2:18" ht="24.75" hidden="1" customHeight="1">
      <c r="B7266" s="36" t="str">
        <f t="shared" si="1902"/>
        <v>b</v>
      </c>
      <c r="C7266" s="42">
        <v>6</v>
      </c>
      <c r="D7266" s="42"/>
      <c r="F7266" s="343" t="s">
        <v>672</v>
      </c>
      <c r="G7266" s="45" t="s">
        <v>226</v>
      </c>
      <c r="H7266" s="119">
        <f t="shared" si="1958"/>
        <v>0</v>
      </c>
      <c r="I7266" s="105">
        <f t="shared" si="1897"/>
        <v>0</v>
      </c>
      <c r="J7266" s="119">
        <f t="shared" ref="J7266:K7266" si="1961">J7496+J7726+J7956</f>
        <v>0</v>
      </c>
      <c r="K7266" s="119">
        <f t="shared" si="1961"/>
        <v>0</v>
      </c>
      <c r="L7266" s="105">
        <f t="shared" si="1910"/>
        <v>0</v>
      </c>
      <c r="M7266" s="119">
        <f t="shared" si="1950"/>
        <v>0</v>
      </c>
      <c r="N7266" s="119">
        <f t="shared" si="1950"/>
        <v>0</v>
      </c>
      <c r="O7266" s="82" t="s">
        <v>146</v>
      </c>
      <c r="R7266" s="352">
        <f>L7266-[1]გადასახდელები!L7036</f>
        <v>0</v>
      </c>
    </row>
    <row r="7267" spans="2:18" ht="24" hidden="1" customHeight="1">
      <c r="B7267" s="36" t="str">
        <f t="shared" si="1902"/>
        <v>b</v>
      </c>
      <c r="C7267" s="42">
        <v>6</v>
      </c>
      <c r="D7267" s="42"/>
      <c r="F7267" s="343" t="s">
        <v>673</v>
      </c>
      <c r="G7267" s="45" t="s">
        <v>227</v>
      </c>
      <c r="H7267" s="119">
        <f t="shared" si="1958"/>
        <v>0</v>
      </c>
      <c r="I7267" s="105">
        <f t="shared" si="1897"/>
        <v>0</v>
      </c>
      <c r="J7267" s="119">
        <f t="shared" ref="J7267:K7267" si="1962">J7497+J7727+J7957</f>
        <v>0</v>
      </c>
      <c r="K7267" s="119">
        <f t="shared" si="1962"/>
        <v>0</v>
      </c>
      <c r="L7267" s="105">
        <f t="shared" si="1910"/>
        <v>0</v>
      </c>
      <c r="M7267" s="119">
        <f t="shared" si="1950"/>
        <v>0</v>
      </c>
      <c r="N7267" s="119">
        <f t="shared" si="1950"/>
        <v>0</v>
      </c>
      <c r="O7267" s="82" t="s">
        <v>146</v>
      </c>
      <c r="R7267" s="352">
        <f>L7267-[1]გადასახდელები!L7037</f>
        <v>0</v>
      </c>
    </row>
    <row r="7268" spans="2:18" ht="36.75" customHeight="1" thickBot="1">
      <c r="B7268" s="36" t="str">
        <f t="shared" si="1902"/>
        <v>a</v>
      </c>
      <c r="C7268" s="42">
        <v>6</v>
      </c>
      <c r="D7268" s="42"/>
      <c r="F7268" s="343" t="s">
        <v>572</v>
      </c>
      <c r="G7268" s="45" t="s">
        <v>228</v>
      </c>
      <c r="H7268" s="119">
        <f t="shared" si="1958"/>
        <v>0</v>
      </c>
      <c r="I7268" s="105">
        <f t="shared" si="1897"/>
        <v>80</v>
      </c>
      <c r="J7268" s="119">
        <f t="shared" ref="J7268:K7268" si="1963">J7498+J7728+J7958</f>
        <v>0</v>
      </c>
      <c r="K7268" s="119">
        <f t="shared" si="1963"/>
        <v>80</v>
      </c>
      <c r="L7268" s="105">
        <f t="shared" si="1910"/>
        <v>5.29</v>
      </c>
      <c r="M7268" s="119">
        <f t="shared" si="1950"/>
        <v>0</v>
      </c>
      <c r="N7268" s="119">
        <f t="shared" si="1950"/>
        <v>5.29</v>
      </c>
      <c r="O7268" s="82" t="s">
        <v>146</v>
      </c>
      <c r="R7268" s="352">
        <f>L7268-[1]გადასახდელები!L7038</f>
        <v>5.29</v>
      </c>
    </row>
    <row r="7269" spans="2:18" ht="24.75" hidden="1" customHeight="1">
      <c r="B7269" s="36" t="str">
        <f t="shared" si="1902"/>
        <v>b</v>
      </c>
      <c r="C7269" s="42">
        <v>5</v>
      </c>
      <c r="D7269" s="42"/>
      <c r="F7269" s="343" t="s">
        <v>573</v>
      </c>
      <c r="G7269" s="48" t="s">
        <v>193</v>
      </c>
      <c r="H7269" s="96">
        <f t="shared" si="1958"/>
        <v>0</v>
      </c>
      <c r="I7269" s="97">
        <f t="shared" si="1897"/>
        <v>0</v>
      </c>
      <c r="J7269" s="96">
        <f t="shared" ref="J7269:K7269" si="1964">J7499+J7729+J7959</f>
        <v>0</v>
      </c>
      <c r="K7269" s="96">
        <f t="shared" si="1964"/>
        <v>0</v>
      </c>
      <c r="L7269" s="97">
        <f t="shared" si="1910"/>
        <v>0</v>
      </c>
      <c r="M7269" s="96">
        <f t="shared" si="1950"/>
        <v>0</v>
      </c>
      <c r="N7269" s="96">
        <f t="shared" si="1950"/>
        <v>0</v>
      </c>
      <c r="O7269" s="82" t="s">
        <v>146</v>
      </c>
      <c r="R7269" s="352">
        <f>L7269-[1]გადასახდელები!L7039</f>
        <v>0</v>
      </c>
    </row>
    <row r="7270" spans="2:18" ht="20.25" hidden="1" customHeight="1">
      <c r="B7270" s="36" t="str">
        <f t="shared" si="1902"/>
        <v>b</v>
      </c>
      <c r="C7270" s="42">
        <v>2</v>
      </c>
      <c r="D7270" s="42"/>
      <c r="E7270" s="24"/>
      <c r="F7270" s="342" t="s">
        <v>574</v>
      </c>
      <c r="G7270" s="59" t="s">
        <v>292</v>
      </c>
      <c r="H7270" s="86">
        <f t="shared" si="1958"/>
        <v>0</v>
      </c>
      <c r="I7270" s="87">
        <f t="shared" si="1897"/>
        <v>0</v>
      </c>
      <c r="J7270" s="86">
        <f t="shared" ref="J7270:K7270" si="1965">J7500+J7730+J7960</f>
        <v>0</v>
      </c>
      <c r="K7270" s="86">
        <f t="shared" si="1965"/>
        <v>0</v>
      </c>
      <c r="L7270" s="87">
        <f t="shared" si="1910"/>
        <v>0</v>
      </c>
      <c r="M7270" s="86">
        <f t="shared" si="1950"/>
        <v>0</v>
      </c>
      <c r="N7270" s="86">
        <f t="shared" si="1950"/>
        <v>0</v>
      </c>
      <c r="O7270" s="82" t="s">
        <v>146</v>
      </c>
      <c r="P7270" s="35" t="s">
        <v>145</v>
      </c>
      <c r="R7270" s="352">
        <f>L7270-[1]გადასახდელები!L7040</f>
        <v>0</v>
      </c>
    </row>
    <row r="7271" spans="2:18" ht="20.25" hidden="1" customHeight="1">
      <c r="B7271" s="36" t="str">
        <f t="shared" si="1902"/>
        <v>b</v>
      </c>
      <c r="C7271" s="42">
        <v>3</v>
      </c>
      <c r="D7271" s="42"/>
      <c r="F7271" s="342" t="s">
        <v>575</v>
      </c>
      <c r="G7271" s="51" t="s">
        <v>293</v>
      </c>
      <c r="H7271" s="89">
        <f t="shared" si="1958"/>
        <v>0</v>
      </c>
      <c r="I7271" s="90">
        <f t="shared" si="1897"/>
        <v>0</v>
      </c>
      <c r="J7271" s="89">
        <f t="shared" ref="J7271:K7271" si="1966">J7501+J7731+J7961</f>
        <v>0</v>
      </c>
      <c r="K7271" s="89">
        <f t="shared" si="1966"/>
        <v>0</v>
      </c>
      <c r="L7271" s="90">
        <f t="shared" si="1910"/>
        <v>0</v>
      </c>
      <c r="M7271" s="89">
        <f t="shared" si="1950"/>
        <v>0</v>
      </c>
      <c r="N7271" s="89">
        <f t="shared" si="1950"/>
        <v>0</v>
      </c>
      <c r="O7271" s="82" t="s">
        <v>146</v>
      </c>
      <c r="P7271" s="35" t="s">
        <v>145</v>
      </c>
      <c r="R7271" s="352">
        <f>L7271-[1]გადასახდელები!L7041</f>
        <v>0</v>
      </c>
    </row>
    <row r="7272" spans="2:18" ht="20.25" hidden="1" customHeight="1">
      <c r="B7272" s="36" t="str">
        <f t="shared" si="1902"/>
        <v>b</v>
      </c>
      <c r="C7272" s="42">
        <v>4</v>
      </c>
      <c r="D7272" s="42"/>
      <c r="F7272" s="342" t="s">
        <v>576</v>
      </c>
      <c r="G7272" s="47" t="s">
        <v>294</v>
      </c>
      <c r="H7272" s="93">
        <f t="shared" si="1958"/>
        <v>0</v>
      </c>
      <c r="I7272" s="94">
        <f t="shared" si="1897"/>
        <v>0</v>
      </c>
      <c r="J7272" s="93">
        <f t="shared" ref="J7272:K7272" si="1967">J7502+J7732+J7962</f>
        <v>0</v>
      </c>
      <c r="K7272" s="93">
        <f t="shared" si="1967"/>
        <v>0</v>
      </c>
      <c r="L7272" s="94">
        <f t="shared" si="1910"/>
        <v>0</v>
      </c>
      <c r="M7272" s="93">
        <f t="shared" si="1950"/>
        <v>0</v>
      </c>
      <c r="N7272" s="93">
        <f t="shared" si="1950"/>
        <v>0</v>
      </c>
      <c r="O7272" s="82" t="s">
        <v>146</v>
      </c>
      <c r="P7272" s="35" t="s">
        <v>145</v>
      </c>
      <c r="R7272" s="352">
        <f>L7272-[1]გადასახდელები!L7042</f>
        <v>0</v>
      </c>
    </row>
    <row r="7273" spans="2:18" ht="20.25" hidden="1" customHeight="1">
      <c r="B7273" s="36" t="str">
        <f t="shared" si="1902"/>
        <v>b</v>
      </c>
      <c r="C7273" s="42">
        <v>5</v>
      </c>
      <c r="D7273" s="42"/>
      <c r="F7273" s="343" t="s">
        <v>577</v>
      </c>
      <c r="G7273" s="48" t="s">
        <v>295</v>
      </c>
      <c r="H7273" s="96">
        <f t="shared" si="1958"/>
        <v>0</v>
      </c>
      <c r="I7273" s="97">
        <f t="shared" ref="I7273:I7336" si="1968">J7273+K7273</f>
        <v>0</v>
      </c>
      <c r="J7273" s="96">
        <f t="shared" ref="J7273:K7273" si="1969">J7503+J7733+J7963</f>
        <v>0</v>
      </c>
      <c r="K7273" s="96">
        <f t="shared" si="1969"/>
        <v>0</v>
      </c>
      <c r="L7273" s="97">
        <f t="shared" si="1910"/>
        <v>0</v>
      </c>
      <c r="M7273" s="96">
        <f t="shared" si="1950"/>
        <v>0</v>
      </c>
      <c r="N7273" s="96">
        <f t="shared" si="1950"/>
        <v>0</v>
      </c>
      <c r="O7273" s="82" t="s">
        <v>146</v>
      </c>
      <c r="P7273" s="35" t="s">
        <v>145</v>
      </c>
      <c r="R7273" s="352">
        <f>L7273-[1]გადასახდელები!L7043</f>
        <v>0</v>
      </c>
    </row>
    <row r="7274" spans="2:18" ht="20.25" hidden="1" customHeight="1">
      <c r="B7274" s="36" t="str">
        <f t="shared" si="1902"/>
        <v>b</v>
      </c>
      <c r="C7274" s="42">
        <v>5</v>
      </c>
      <c r="D7274" s="42"/>
      <c r="F7274" s="343" t="s">
        <v>578</v>
      </c>
      <c r="G7274" s="48" t="s">
        <v>296</v>
      </c>
      <c r="H7274" s="96">
        <f t="shared" si="1958"/>
        <v>0</v>
      </c>
      <c r="I7274" s="97">
        <f t="shared" si="1968"/>
        <v>0</v>
      </c>
      <c r="J7274" s="96">
        <f t="shared" ref="J7274:K7274" si="1970">J7504+J7734+J7964</f>
        <v>0</v>
      </c>
      <c r="K7274" s="96">
        <f t="shared" si="1970"/>
        <v>0</v>
      </c>
      <c r="L7274" s="97">
        <f t="shared" si="1910"/>
        <v>0</v>
      </c>
      <c r="M7274" s="96">
        <f t="shared" si="1950"/>
        <v>0</v>
      </c>
      <c r="N7274" s="96">
        <f t="shared" si="1950"/>
        <v>0</v>
      </c>
      <c r="O7274" s="82" t="s">
        <v>146</v>
      </c>
      <c r="P7274" s="35" t="s">
        <v>145</v>
      </c>
      <c r="R7274" s="352">
        <f>L7274-[1]გადასახდელები!L7044</f>
        <v>0</v>
      </c>
    </row>
    <row r="7275" spans="2:18" ht="30.75" hidden="1" customHeight="1">
      <c r="B7275" s="36" t="str">
        <f t="shared" si="1902"/>
        <v>b</v>
      </c>
      <c r="C7275" s="42">
        <v>5</v>
      </c>
      <c r="D7275" s="42"/>
      <c r="F7275" s="343" t="s">
        <v>674</v>
      </c>
      <c r="G7275" s="52" t="s">
        <v>297</v>
      </c>
      <c r="H7275" s="96">
        <f t="shared" si="1958"/>
        <v>0</v>
      </c>
      <c r="I7275" s="97">
        <f t="shared" si="1968"/>
        <v>0</v>
      </c>
      <c r="J7275" s="96">
        <f t="shared" ref="J7275:K7275" si="1971">J7505+J7735+J7965</f>
        <v>0</v>
      </c>
      <c r="K7275" s="96">
        <f t="shared" si="1971"/>
        <v>0</v>
      </c>
      <c r="L7275" s="97">
        <f t="shared" si="1910"/>
        <v>0</v>
      </c>
      <c r="M7275" s="96">
        <f t="shared" si="1950"/>
        <v>0</v>
      </c>
      <c r="N7275" s="96">
        <f t="shared" si="1950"/>
        <v>0</v>
      </c>
      <c r="O7275" s="82" t="s">
        <v>146</v>
      </c>
      <c r="P7275" s="35" t="s">
        <v>145</v>
      </c>
      <c r="R7275" s="352">
        <f>L7275-[1]გადასახდელები!L7045</f>
        <v>0</v>
      </c>
    </row>
    <row r="7276" spans="2:18" ht="20.25" hidden="1" customHeight="1">
      <c r="B7276" s="36" t="str">
        <f t="shared" si="1902"/>
        <v>b</v>
      </c>
      <c r="C7276" s="42">
        <v>5</v>
      </c>
      <c r="D7276" s="42"/>
      <c r="F7276" s="343" t="s">
        <v>579</v>
      </c>
      <c r="G7276" s="48" t="s">
        <v>298</v>
      </c>
      <c r="H7276" s="96">
        <f t="shared" si="1958"/>
        <v>0</v>
      </c>
      <c r="I7276" s="97">
        <f t="shared" si="1968"/>
        <v>0</v>
      </c>
      <c r="J7276" s="96">
        <f t="shared" ref="J7276:K7276" si="1972">J7506+J7736+J7966</f>
        <v>0</v>
      </c>
      <c r="K7276" s="96">
        <f t="shared" si="1972"/>
        <v>0</v>
      </c>
      <c r="L7276" s="97">
        <f t="shared" si="1910"/>
        <v>0</v>
      </c>
      <c r="M7276" s="96">
        <f t="shared" ref="M7276:N7295" si="1973">M7506+M7736+M7966</f>
        <v>0</v>
      </c>
      <c r="N7276" s="96">
        <f t="shared" si="1973"/>
        <v>0</v>
      </c>
      <c r="O7276" s="82" t="s">
        <v>146</v>
      </c>
      <c r="P7276" s="35" t="s">
        <v>145</v>
      </c>
      <c r="R7276" s="352">
        <f>L7276-[1]გადასახდელები!L7046</f>
        <v>0</v>
      </c>
    </row>
    <row r="7277" spans="2:18" ht="20.25" hidden="1" customHeight="1">
      <c r="B7277" s="36" t="str">
        <f t="shared" ref="B7277:B7340" si="1974">IF(H7277+I7277+L7277&gt;0,"a","b")</f>
        <v>b</v>
      </c>
      <c r="C7277" s="42">
        <v>5</v>
      </c>
      <c r="D7277" s="42"/>
      <c r="F7277" s="343" t="s">
        <v>580</v>
      </c>
      <c r="G7277" s="48" t="s">
        <v>299</v>
      </c>
      <c r="H7277" s="96">
        <f t="shared" si="1958"/>
        <v>0</v>
      </c>
      <c r="I7277" s="97">
        <f t="shared" si="1968"/>
        <v>0</v>
      </c>
      <c r="J7277" s="96">
        <f t="shared" ref="J7277:K7277" si="1975">J7507+J7737+J7967</f>
        <v>0</v>
      </c>
      <c r="K7277" s="96">
        <f t="shared" si="1975"/>
        <v>0</v>
      </c>
      <c r="L7277" s="97">
        <f t="shared" si="1910"/>
        <v>0</v>
      </c>
      <c r="M7277" s="96">
        <f t="shared" si="1973"/>
        <v>0</v>
      </c>
      <c r="N7277" s="96">
        <f t="shared" si="1973"/>
        <v>0</v>
      </c>
      <c r="O7277" s="82" t="s">
        <v>146</v>
      </c>
      <c r="P7277" s="35" t="s">
        <v>145</v>
      </c>
      <c r="R7277" s="352">
        <f>L7277-[1]გადასახდელები!L7047</f>
        <v>0</v>
      </c>
    </row>
    <row r="7278" spans="2:18" ht="30.75" hidden="1" customHeight="1">
      <c r="B7278" s="36" t="str">
        <f t="shared" si="1974"/>
        <v>b</v>
      </c>
      <c r="C7278" s="42">
        <v>5</v>
      </c>
      <c r="D7278" s="42"/>
      <c r="F7278" s="343" t="s">
        <v>581</v>
      </c>
      <c r="G7278" s="48" t="s">
        <v>300</v>
      </c>
      <c r="H7278" s="96">
        <f t="shared" si="1958"/>
        <v>0</v>
      </c>
      <c r="I7278" s="97">
        <f t="shared" si="1968"/>
        <v>0</v>
      </c>
      <c r="J7278" s="96">
        <f t="shared" ref="J7278:K7278" si="1976">J7508+J7738+J7968</f>
        <v>0</v>
      </c>
      <c r="K7278" s="96">
        <f t="shared" si="1976"/>
        <v>0</v>
      </c>
      <c r="L7278" s="97">
        <f t="shared" si="1910"/>
        <v>0</v>
      </c>
      <c r="M7278" s="96">
        <f t="shared" si="1973"/>
        <v>0</v>
      </c>
      <c r="N7278" s="96">
        <f t="shared" si="1973"/>
        <v>0</v>
      </c>
      <c r="O7278" s="82" t="s">
        <v>146</v>
      </c>
      <c r="P7278" s="35" t="s">
        <v>145</v>
      </c>
      <c r="R7278" s="352">
        <f>L7278-[1]გადასახდელები!L7048</f>
        <v>0</v>
      </c>
    </row>
    <row r="7279" spans="2:18" ht="20.25" hidden="1" customHeight="1">
      <c r="B7279" s="36" t="str">
        <f t="shared" si="1974"/>
        <v>b</v>
      </c>
      <c r="C7279" s="42">
        <v>5</v>
      </c>
      <c r="D7279" s="42"/>
      <c r="F7279" s="343" t="s">
        <v>675</v>
      </c>
      <c r="G7279" s="48" t="s">
        <v>301</v>
      </c>
      <c r="H7279" s="96">
        <f t="shared" si="1958"/>
        <v>0</v>
      </c>
      <c r="I7279" s="97">
        <f t="shared" si="1968"/>
        <v>0</v>
      </c>
      <c r="J7279" s="96">
        <f t="shared" ref="J7279:K7279" si="1977">J7509+J7739+J7969</f>
        <v>0</v>
      </c>
      <c r="K7279" s="96">
        <f t="shared" si="1977"/>
        <v>0</v>
      </c>
      <c r="L7279" s="97">
        <f t="shared" si="1910"/>
        <v>0</v>
      </c>
      <c r="M7279" s="96">
        <f t="shared" si="1973"/>
        <v>0</v>
      </c>
      <c r="N7279" s="96">
        <f t="shared" si="1973"/>
        <v>0</v>
      </c>
      <c r="O7279" s="82" t="s">
        <v>146</v>
      </c>
      <c r="P7279" s="35" t="s">
        <v>145</v>
      </c>
      <c r="R7279" s="352">
        <f>L7279-[1]გადასახდელები!L7049</f>
        <v>0</v>
      </c>
    </row>
    <row r="7280" spans="2:18" ht="20.25" hidden="1" customHeight="1">
      <c r="B7280" s="36" t="str">
        <f t="shared" si="1974"/>
        <v>b</v>
      </c>
      <c r="C7280" s="42">
        <v>5</v>
      </c>
      <c r="D7280" s="42"/>
      <c r="F7280" s="343" t="s">
        <v>582</v>
      </c>
      <c r="G7280" s="48" t="s">
        <v>302</v>
      </c>
      <c r="H7280" s="96">
        <f t="shared" si="1958"/>
        <v>0</v>
      </c>
      <c r="I7280" s="97">
        <f t="shared" si="1968"/>
        <v>0</v>
      </c>
      <c r="J7280" s="96">
        <f t="shared" ref="J7280:K7280" si="1978">J7510+J7740+J7970</f>
        <v>0</v>
      </c>
      <c r="K7280" s="96">
        <f t="shared" si="1978"/>
        <v>0</v>
      </c>
      <c r="L7280" s="97">
        <f t="shared" si="1910"/>
        <v>0</v>
      </c>
      <c r="M7280" s="96">
        <f t="shared" si="1973"/>
        <v>0</v>
      </c>
      <c r="N7280" s="96">
        <f t="shared" si="1973"/>
        <v>0</v>
      </c>
      <c r="O7280" s="82" t="s">
        <v>146</v>
      </c>
      <c r="P7280" s="35" t="s">
        <v>145</v>
      </c>
      <c r="R7280" s="352">
        <f>L7280-[1]გადასახდელები!L7050</f>
        <v>0</v>
      </c>
    </row>
    <row r="7281" spans="2:18" ht="20.25" hidden="1" customHeight="1">
      <c r="B7281" s="36" t="str">
        <f t="shared" si="1974"/>
        <v>b</v>
      </c>
      <c r="C7281" s="42">
        <v>5</v>
      </c>
      <c r="D7281" s="42"/>
      <c r="F7281" s="343" t="s">
        <v>676</v>
      </c>
      <c r="G7281" s="48" t="s">
        <v>303</v>
      </c>
      <c r="H7281" s="96">
        <f t="shared" si="1958"/>
        <v>0</v>
      </c>
      <c r="I7281" s="97">
        <f t="shared" si="1968"/>
        <v>0</v>
      </c>
      <c r="J7281" s="96">
        <f t="shared" ref="J7281:K7281" si="1979">J7511+J7741+J7971</f>
        <v>0</v>
      </c>
      <c r="K7281" s="96">
        <f t="shared" si="1979"/>
        <v>0</v>
      </c>
      <c r="L7281" s="97">
        <f t="shared" si="1910"/>
        <v>0</v>
      </c>
      <c r="M7281" s="96">
        <f t="shared" si="1973"/>
        <v>0</v>
      </c>
      <c r="N7281" s="96">
        <f t="shared" si="1973"/>
        <v>0</v>
      </c>
      <c r="O7281" s="82" t="s">
        <v>146</v>
      </c>
      <c r="P7281" s="35" t="s">
        <v>145</v>
      </c>
      <c r="R7281" s="352">
        <f>L7281-[1]გადასახდელები!L7051</f>
        <v>0</v>
      </c>
    </row>
    <row r="7282" spans="2:18" ht="20.25" hidden="1" customHeight="1">
      <c r="B7282" s="36" t="str">
        <f t="shared" si="1974"/>
        <v>b</v>
      </c>
      <c r="C7282" s="42">
        <v>5</v>
      </c>
      <c r="D7282" s="42"/>
      <c r="F7282" s="343" t="s">
        <v>677</v>
      </c>
      <c r="G7282" s="48" t="s">
        <v>304</v>
      </c>
      <c r="H7282" s="96">
        <f t="shared" si="1958"/>
        <v>0</v>
      </c>
      <c r="I7282" s="97">
        <f t="shared" si="1968"/>
        <v>0</v>
      </c>
      <c r="J7282" s="96">
        <f t="shared" ref="J7282:K7282" si="1980">J7512+J7742+J7972</f>
        <v>0</v>
      </c>
      <c r="K7282" s="96">
        <f t="shared" si="1980"/>
        <v>0</v>
      </c>
      <c r="L7282" s="97">
        <f t="shared" ref="L7282:L7346" si="1981">M7282+N7282</f>
        <v>0</v>
      </c>
      <c r="M7282" s="96">
        <f t="shared" si="1973"/>
        <v>0</v>
      </c>
      <c r="N7282" s="96">
        <f t="shared" si="1973"/>
        <v>0</v>
      </c>
      <c r="O7282" s="82" t="s">
        <v>146</v>
      </c>
      <c r="P7282" s="35" t="s">
        <v>145</v>
      </c>
      <c r="R7282" s="352">
        <f>L7282-[1]გადასახდელები!L7052</f>
        <v>0</v>
      </c>
    </row>
    <row r="7283" spans="2:18" ht="20.25" hidden="1" customHeight="1">
      <c r="B7283" s="36" t="str">
        <f t="shared" si="1974"/>
        <v>b</v>
      </c>
      <c r="C7283" s="42">
        <v>5</v>
      </c>
      <c r="D7283" s="42"/>
      <c r="F7283" s="343" t="s">
        <v>583</v>
      </c>
      <c r="G7283" s="48" t="s">
        <v>305</v>
      </c>
      <c r="H7283" s="96">
        <f t="shared" si="1958"/>
        <v>0</v>
      </c>
      <c r="I7283" s="97">
        <f t="shared" si="1968"/>
        <v>0</v>
      </c>
      <c r="J7283" s="96">
        <f t="shared" ref="J7283:K7283" si="1982">J7513+J7743+J7973</f>
        <v>0</v>
      </c>
      <c r="K7283" s="96">
        <f t="shared" si="1982"/>
        <v>0</v>
      </c>
      <c r="L7283" s="97">
        <f t="shared" si="1981"/>
        <v>0</v>
      </c>
      <c r="M7283" s="96">
        <f t="shared" si="1973"/>
        <v>0</v>
      </c>
      <c r="N7283" s="96">
        <f t="shared" si="1973"/>
        <v>0</v>
      </c>
      <c r="O7283" s="82" t="s">
        <v>146</v>
      </c>
      <c r="P7283" s="35" t="s">
        <v>145</v>
      </c>
      <c r="R7283" s="352">
        <f>L7283-[1]გადასახდელები!L7053</f>
        <v>0</v>
      </c>
    </row>
    <row r="7284" spans="2:18" ht="20.25" hidden="1" customHeight="1">
      <c r="B7284" s="36" t="str">
        <f t="shared" si="1974"/>
        <v>b</v>
      </c>
      <c r="C7284" s="42">
        <v>4</v>
      </c>
      <c r="D7284" s="42"/>
      <c r="F7284" s="342" t="s">
        <v>584</v>
      </c>
      <c r="G7284" s="47" t="s">
        <v>306</v>
      </c>
      <c r="H7284" s="93">
        <f t="shared" si="1958"/>
        <v>0</v>
      </c>
      <c r="I7284" s="94">
        <f t="shared" si="1968"/>
        <v>0</v>
      </c>
      <c r="J7284" s="93">
        <f t="shared" ref="J7284:K7284" si="1983">J7514+J7744+J7974</f>
        <v>0</v>
      </c>
      <c r="K7284" s="93">
        <f t="shared" si="1983"/>
        <v>0</v>
      </c>
      <c r="L7284" s="94">
        <f t="shared" si="1981"/>
        <v>0</v>
      </c>
      <c r="M7284" s="93">
        <f t="shared" si="1973"/>
        <v>0</v>
      </c>
      <c r="N7284" s="93">
        <f t="shared" si="1973"/>
        <v>0</v>
      </c>
      <c r="O7284" s="82" t="s">
        <v>146</v>
      </c>
      <c r="P7284" s="35" t="s">
        <v>145</v>
      </c>
      <c r="R7284" s="352">
        <f>L7284-[1]გადასახდელები!L7054</f>
        <v>0</v>
      </c>
    </row>
    <row r="7285" spans="2:18" ht="20.25" hidden="1" customHeight="1">
      <c r="B7285" s="36" t="str">
        <f t="shared" si="1974"/>
        <v>b</v>
      </c>
      <c r="C7285" s="42">
        <v>5</v>
      </c>
      <c r="D7285" s="42"/>
      <c r="F7285" s="342" t="s">
        <v>585</v>
      </c>
      <c r="G7285" s="48" t="s">
        <v>307</v>
      </c>
      <c r="H7285" s="96">
        <f t="shared" si="1958"/>
        <v>0</v>
      </c>
      <c r="I7285" s="97">
        <f t="shared" si="1968"/>
        <v>0</v>
      </c>
      <c r="J7285" s="96">
        <f t="shared" ref="J7285:K7285" si="1984">J7515+J7745+J7975</f>
        <v>0</v>
      </c>
      <c r="K7285" s="96">
        <f t="shared" si="1984"/>
        <v>0</v>
      </c>
      <c r="L7285" s="97">
        <f t="shared" si="1981"/>
        <v>0</v>
      </c>
      <c r="M7285" s="96">
        <f t="shared" si="1973"/>
        <v>0</v>
      </c>
      <c r="N7285" s="96">
        <f t="shared" si="1973"/>
        <v>0</v>
      </c>
      <c r="O7285" s="82" t="s">
        <v>146</v>
      </c>
      <c r="P7285" s="35" t="s">
        <v>145</v>
      </c>
      <c r="R7285" s="352">
        <f>L7285-[1]გადასახდელები!L7055</f>
        <v>0</v>
      </c>
    </row>
    <row r="7286" spans="2:18" ht="20.25" hidden="1" customHeight="1">
      <c r="B7286" s="36" t="str">
        <f t="shared" si="1974"/>
        <v>b</v>
      </c>
      <c r="C7286" s="42">
        <v>6</v>
      </c>
      <c r="D7286" s="42"/>
      <c r="F7286" s="343" t="s">
        <v>586</v>
      </c>
      <c r="G7286" s="53" t="s">
        <v>308</v>
      </c>
      <c r="H7286" s="119">
        <f t="shared" si="1958"/>
        <v>0</v>
      </c>
      <c r="I7286" s="105">
        <f t="shared" si="1968"/>
        <v>0</v>
      </c>
      <c r="J7286" s="119">
        <f t="shared" ref="J7286:K7286" si="1985">J7516+J7746+J7976</f>
        <v>0</v>
      </c>
      <c r="K7286" s="119">
        <f t="shared" si="1985"/>
        <v>0</v>
      </c>
      <c r="L7286" s="105">
        <f t="shared" si="1981"/>
        <v>0</v>
      </c>
      <c r="M7286" s="119">
        <f t="shared" si="1973"/>
        <v>0</v>
      </c>
      <c r="N7286" s="119">
        <f t="shared" si="1973"/>
        <v>0</v>
      </c>
      <c r="O7286" s="82" t="s">
        <v>146</v>
      </c>
      <c r="P7286" s="35" t="s">
        <v>145</v>
      </c>
      <c r="R7286" s="352">
        <f>L7286-[1]გადასახდელები!L7056</f>
        <v>0</v>
      </c>
    </row>
    <row r="7287" spans="2:18" ht="20.25" hidden="1" customHeight="1">
      <c r="B7287" s="36" t="str">
        <f t="shared" si="1974"/>
        <v>b</v>
      </c>
      <c r="C7287" s="42">
        <v>6</v>
      </c>
      <c r="D7287" s="42"/>
      <c r="F7287" s="343" t="s">
        <v>678</v>
      </c>
      <c r="G7287" s="53" t="s">
        <v>309</v>
      </c>
      <c r="H7287" s="119">
        <f t="shared" si="1958"/>
        <v>0</v>
      </c>
      <c r="I7287" s="105">
        <f t="shared" si="1968"/>
        <v>0</v>
      </c>
      <c r="J7287" s="119">
        <f t="shared" ref="J7287:K7287" si="1986">J7517+J7747+J7977</f>
        <v>0</v>
      </c>
      <c r="K7287" s="119">
        <f t="shared" si="1986"/>
        <v>0</v>
      </c>
      <c r="L7287" s="105">
        <f t="shared" si="1981"/>
        <v>0</v>
      </c>
      <c r="M7287" s="119">
        <f t="shared" si="1973"/>
        <v>0</v>
      </c>
      <c r="N7287" s="119">
        <f t="shared" si="1973"/>
        <v>0</v>
      </c>
      <c r="O7287" s="82" t="s">
        <v>146</v>
      </c>
      <c r="P7287" s="35" t="s">
        <v>145</v>
      </c>
      <c r="R7287" s="352">
        <f>L7287-[1]გადასახდელები!L7057</f>
        <v>0</v>
      </c>
    </row>
    <row r="7288" spans="2:18" ht="20.25" hidden="1" customHeight="1">
      <c r="B7288" s="36" t="str">
        <f t="shared" si="1974"/>
        <v>b</v>
      </c>
      <c r="C7288" s="42">
        <v>6</v>
      </c>
      <c r="D7288" s="42"/>
      <c r="F7288" s="343" t="s">
        <v>679</v>
      </c>
      <c r="G7288" s="53" t="s">
        <v>310</v>
      </c>
      <c r="H7288" s="119">
        <f t="shared" si="1958"/>
        <v>0</v>
      </c>
      <c r="I7288" s="105">
        <f t="shared" si="1968"/>
        <v>0</v>
      </c>
      <c r="J7288" s="119">
        <f t="shared" ref="J7288:K7288" si="1987">J7518+J7748+J7978</f>
        <v>0</v>
      </c>
      <c r="K7288" s="119">
        <f t="shared" si="1987"/>
        <v>0</v>
      </c>
      <c r="L7288" s="105">
        <f t="shared" si="1981"/>
        <v>0</v>
      </c>
      <c r="M7288" s="119">
        <f t="shared" si="1973"/>
        <v>0</v>
      </c>
      <c r="N7288" s="119">
        <f t="shared" si="1973"/>
        <v>0</v>
      </c>
      <c r="O7288" s="82" t="s">
        <v>146</v>
      </c>
      <c r="P7288" s="35" t="s">
        <v>145</v>
      </c>
      <c r="R7288" s="352">
        <f>L7288-[1]გადასახდელები!L7058</f>
        <v>0</v>
      </c>
    </row>
    <row r="7289" spans="2:18" ht="20.25" hidden="1" customHeight="1">
      <c r="B7289" s="36" t="str">
        <f t="shared" si="1974"/>
        <v>b</v>
      </c>
      <c r="C7289" s="42">
        <v>6</v>
      </c>
      <c r="D7289" s="42"/>
      <c r="F7289" s="343" t="s">
        <v>680</v>
      </c>
      <c r="G7289" s="53" t="s">
        <v>311</v>
      </c>
      <c r="H7289" s="119">
        <f t="shared" si="1958"/>
        <v>0</v>
      </c>
      <c r="I7289" s="105">
        <f t="shared" si="1968"/>
        <v>0</v>
      </c>
      <c r="J7289" s="119">
        <f t="shared" ref="J7289:K7289" si="1988">J7519+J7749+J7979</f>
        <v>0</v>
      </c>
      <c r="K7289" s="119">
        <f t="shared" si="1988"/>
        <v>0</v>
      </c>
      <c r="L7289" s="105">
        <f t="shared" si="1981"/>
        <v>0</v>
      </c>
      <c r="M7289" s="119">
        <f t="shared" si="1973"/>
        <v>0</v>
      </c>
      <c r="N7289" s="119">
        <f t="shared" si="1973"/>
        <v>0</v>
      </c>
      <c r="O7289" s="82" t="s">
        <v>146</v>
      </c>
      <c r="P7289" s="35" t="s">
        <v>145</v>
      </c>
      <c r="R7289" s="352">
        <f>L7289-[1]გადასახდელები!L7059</f>
        <v>0</v>
      </c>
    </row>
    <row r="7290" spans="2:18" ht="20.25" hidden="1" customHeight="1">
      <c r="B7290" s="36" t="str">
        <f t="shared" si="1974"/>
        <v>b</v>
      </c>
      <c r="C7290" s="42">
        <v>6</v>
      </c>
      <c r="D7290" s="42"/>
      <c r="F7290" s="343" t="s">
        <v>681</v>
      </c>
      <c r="G7290" s="53" t="s">
        <v>312</v>
      </c>
      <c r="H7290" s="119">
        <f t="shared" si="1958"/>
        <v>0</v>
      </c>
      <c r="I7290" s="105">
        <f t="shared" si="1968"/>
        <v>0</v>
      </c>
      <c r="J7290" s="119">
        <f t="shared" ref="J7290:K7290" si="1989">J7520+J7750+J7980</f>
        <v>0</v>
      </c>
      <c r="K7290" s="119">
        <f t="shared" si="1989"/>
        <v>0</v>
      </c>
      <c r="L7290" s="105">
        <f t="shared" si="1981"/>
        <v>0</v>
      </c>
      <c r="M7290" s="119">
        <f t="shared" si="1973"/>
        <v>0</v>
      </c>
      <c r="N7290" s="119">
        <f t="shared" si="1973"/>
        <v>0</v>
      </c>
      <c r="O7290" s="82" t="s">
        <v>146</v>
      </c>
      <c r="P7290" s="35" t="s">
        <v>145</v>
      </c>
      <c r="R7290" s="352">
        <f>L7290-[1]გადასახდელები!L7060</f>
        <v>0</v>
      </c>
    </row>
    <row r="7291" spans="2:18" ht="20.25" hidden="1" customHeight="1">
      <c r="B7291" s="36" t="str">
        <f t="shared" si="1974"/>
        <v>b</v>
      </c>
      <c r="C7291" s="42">
        <v>6</v>
      </c>
      <c r="D7291" s="42"/>
      <c r="F7291" s="343" t="s">
        <v>682</v>
      </c>
      <c r="G7291" s="53" t="s">
        <v>313</v>
      </c>
      <c r="H7291" s="119">
        <f t="shared" si="1958"/>
        <v>0</v>
      </c>
      <c r="I7291" s="105">
        <f t="shared" si="1968"/>
        <v>0</v>
      </c>
      <c r="J7291" s="119">
        <f t="shared" ref="J7291:K7291" si="1990">J7521+J7751+J7981</f>
        <v>0</v>
      </c>
      <c r="K7291" s="119">
        <f t="shared" si="1990"/>
        <v>0</v>
      </c>
      <c r="L7291" s="105">
        <f t="shared" si="1981"/>
        <v>0</v>
      </c>
      <c r="M7291" s="119">
        <f t="shared" si="1973"/>
        <v>0</v>
      </c>
      <c r="N7291" s="119">
        <f t="shared" si="1973"/>
        <v>0</v>
      </c>
      <c r="O7291" s="82" t="s">
        <v>146</v>
      </c>
      <c r="P7291" s="35" t="s">
        <v>145</v>
      </c>
      <c r="R7291" s="352">
        <f>L7291-[1]გადასახდელები!L7061</f>
        <v>0</v>
      </c>
    </row>
    <row r="7292" spans="2:18" ht="20.25" hidden="1" customHeight="1">
      <c r="B7292" s="36" t="str">
        <f t="shared" si="1974"/>
        <v>b</v>
      </c>
      <c r="C7292" s="42">
        <v>5</v>
      </c>
      <c r="D7292" s="42"/>
      <c r="F7292" s="342" t="s">
        <v>587</v>
      </c>
      <c r="G7292" s="48" t="s">
        <v>314</v>
      </c>
      <c r="H7292" s="96">
        <f t="shared" si="1958"/>
        <v>0</v>
      </c>
      <c r="I7292" s="97">
        <f t="shared" si="1968"/>
        <v>0</v>
      </c>
      <c r="J7292" s="96">
        <f t="shared" ref="J7292:K7292" si="1991">J7522+J7752+J7982</f>
        <v>0</v>
      </c>
      <c r="K7292" s="96">
        <f t="shared" si="1991"/>
        <v>0</v>
      </c>
      <c r="L7292" s="97">
        <f t="shared" si="1981"/>
        <v>0</v>
      </c>
      <c r="M7292" s="96">
        <f t="shared" si="1973"/>
        <v>0</v>
      </c>
      <c r="N7292" s="96">
        <f t="shared" si="1973"/>
        <v>0</v>
      </c>
      <c r="O7292" s="82" t="s">
        <v>146</v>
      </c>
      <c r="P7292" s="35" t="s">
        <v>145</v>
      </c>
      <c r="R7292" s="352">
        <f>L7292-[1]გადასახდელები!L7062</f>
        <v>0</v>
      </c>
    </row>
    <row r="7293" spans="2:18" ht="20.25" hidden="1" customHeight="1">
      <c r="B7293" s="36" t="str">
        <f t="shared" si="1974"/>
        <v>b</v>
      </c>
      <c r="C7293" s="42">
        <v>6</v>
      </c>
      <c r="D7293" s="42"/>
      <c r="F7293" s="343" t="s">
        <v>683</v>
      </c>
      <c r="G7293" s="54" t="s">
        <v>315</v>
      </c>
      <c r="H7293" s="325">
        <f t="shared" si="1958"/>
        <v>0</v>
      </c>
      <c r="I7293" s="105">
        <f t="shared" si="1968"/>
        <v>0</v>
      </c>
      <c r="J7293" s="325">
        <f t="shared" ref="J7293:K7293" si="1992">J7523+J7753+J7983</f>
        <v>0</v>
      </c>
      <c r="K7293" s="325">
        <f t="shared" si="1992"/>
        <v>0</v>
      </c>
      <c r="L7293" s="105">
        <f t="shared" si="1981"/>
        <v>0</v>
      </c>
      <c r="M7293" s="325">
        <f t="shared" si="1973"/>
        <v>0</v>
      </c>
      <c r="N7293" s="325">
        <f t="shared" si="1973"/>
        <v>0</v>
      </c>
      <c r="O7293" s="82" t="s">
        <v>146</v>
      </c>
      <c r="P7293" s="35" t="s">
        <v>145</v>
      </c>
      <c r="R7293" s="352">
        <f>L7293-[1]გადასახდელები!L7063</f>
        <v>0</v>
      </c>
    </row>
    <row r="7294" spans="2:18" ht="20.25" hidden="1" customHeight="1">
      <c r="B7294" s="36" t="str">
        <f t="shared" si="1974"/>
        <v>b</v>
      </c>
      <c r="C7294" s="42">
        <v>6</v>
      </c>
      <c r="D7294" s="42"/>
      <c r="F7294" s="343" t="s">
        <v>684</v>
      </c>
      <c r="G7294" s="54" t="s">
        <v>316</v>
      </c>
      <c r="H7294" s="325">
        <f t="shared" si="1958"/>
        <v>0</v>
      </c>
      <c r="I7294" s="105">
        <f t="shared" si="1968"/>
        <v>0</v>
      </c>
      <c r="J7294" s="325">
        <f t="shared" ref="J7294:K7294" si="1993">J7524+J7754+J7984</f>
        <v>0</v>
      </c>
      <c r="K7294" s="325">
        <f t="shared" si="1993"/>
        <v>0</v>
      </c>
      <c r="L7294" s="105">
        <f t="shared" si="1981"/>
        <v>0</v>
      </c>
      <c r="M7294" s="325">
        <f t="shared" si="1973"/>
        <v>0</v>
      </c>
      <c r="N7294" s="325">
        <f t="shared" si="1973"/>
        <v>0</v>
      </c>
      <c r="O7294" s="82" t="s">
        <v>146</v>
      </c>
      <c r="P7294" s="35" t="s">
        <v>145</v>
      </c>
      <c r="R7294" s="352">
        <f>L7294-[1]გადასახდელები!L7064</f>
        <v>0</v>
      </c>
    </row>
    <row r="7295" spans="2:18" ht="30.75" hidden="1" customHeight="1">
      <c r="B7295" s="36" t="str">
        <f t="shared" si="1974"/>
        <v>b</v>
      </c>
      <c r="C7295" s="42">
        <v>6</v>
      </c>
      <c r="D7295" s="42"/>
      <c r="F7295" s="343" t="s">
        <v>588</v>
      </c>
      <c r="G7295" s="54" t="s">
        <v>317</v>
      </c>
      <c r="H7295" s="325">
        <f t="shared" si="1958"/>
        <v>0</v>
      </c>
      <c r="I7295" s="105">
        <f t="shared" si="1968"/>
        <v>0</v>
      </c>
      <c r="J7295" s="325">
        <f t="shared" ref="J7295:K7295" si="1994">J7525+J7755+J7985</f>
        <v>0</v>
      </c>
      <c r="K7295" s="325">
        <f t="shared" si="1994"/>
        <v>0</v>
      </c>
      <c r="L7295" s="105">
        <f t="shared" si="1981"/>
        <v>0</v>
      </c>
      <c r="M7295" s="325">
        <f t="shared" si="1973"/>
        <v>0</v>
      </c>
      <c r="N7295" s="325">
        <f t="shared" si="1973"/>
        <v>0</v>
      </c>
      <c r="O7295" s="82" t="s">
        <v>146</v>
      </c>
      <c r="P7295" s="35" t="s">
        <v>145</v>
      </c>
      <c r="R7295" s="352">
        <f>L7295-[1]გადასახდელები!L7065</f>
        <v>0</v>
      </c>
    </row>
    <row r="7296" spans="2:18" ht="30.75" hidden="1" customHeight="1">
      <c r="B7296" s="36" t="str">
        <f t="shared" si="1974"/>
        <v>b</v>
      </c>
      <c r="C7296" s="42">
        <v>6</v>
      </c>
      <c r="D7296" s="42"/>
      <c r="F7296" s="343" t="s">
        <v>685</v>
      </c>
      <c r="G7296" s="54" t="s">
        <v>318</v>
      </c>
      <c r="H7296" s="325">
        <f t="shared" si="1958"/>
        <v>0</v>
      </c>
      <c r="I7296" s="105">
        <f t="shared" si="1968"/>
        <v>0</v>
      </c>
      <c r="J7296" s="325">
        <f t="shared" ref="J7296:K7296" si="1995">J7526+J7756+J7986</f>
        <v>0</v>
      </c>
      <c r="K7296" s="325">
        <f t="shared" si="1995"/>
        <v>0</v>
      </c>
      <c r="L7296" s="105">
        <f t="shared" si="1981"/>
        <v>0</v>
      </c>
      <c r="M7296" s="325">
        <f t="shared" ref="M7296:N7315" si="1996">M7526+M7756+M7986</f>
        <v>0</v>
      </c>
      <c r="N7296" s="325">
        <f t="shared" si="1996"/>
        <v>0</v>
      </c>
      <c r="O7296" s="82" t="s">
        <v>146</v>
      </c>
      <c r="P7296" s="35" t="s">
        <v>145</v>
      </c>
      <c r="R7296" s="352">
        <f>L7296-[1]გადასახდელები!L7066</f>
        <v>0</v>
      </c>
    </row>
    <row r="7297" spans="2:18" ht="20.25" hidden="1" customHeight="1">
      <c r="B7297" s="36" t="str">
        <f t="shared" si="1974"/>
        <v>b</v>
      </c>
      <c r="C7297" s="42">
        <v>6</v>
      </c>
      <c r="D7297" s="42"/>
      <c r="F7297" s="343" t="s">
        <v>589</v>
      </c>
      <c r="G7297" s="54" t="s">
        <v>319</v>
      </c>
      <c r="H7297" s="325">
        <f t="shared" si="1958"/>
        <v>0</v>
      </c>
      <c r="I7297" s="105">
        <f t="shared" si="1968"/>
        <v>0</v>
      </c>
      <c r="J7297" s="325">
        <f t="shared" ref="J7297:K7297" si="1997">J7527+J7757+J7987</f>
        <v>0</v>
      </c>
      <c r="K7297" s="325">
        <f t="shared" si="1997"/>
        <v>0</v>
      </c>
      <c r="L7297" s="105">
        <f t="shared" si="1981"/>
        <v>0</v>
      </c>
      <c r="M7297" s="325">
        <f t="shared" si="1996"/>
        <v>0</v>
      </c>
      <c r="N7297" s="325">
        <f t="shared" si="1996"/>
        <v>0</v>
      </c>
      <c r="O7297" s="82" t="s">
        <v>146</v>
      </c>
      <c r="P7297" s="35" t="s">
        <v>145</v>
      </c>
      <c r="R7297" s="352">
        <f>L7297-[1]გადასახდელები!L7067</f>
        <v>0</v>
      </c>
    </row>
    <row r="7298" spans="2:18" ht="20.25" hidden="1" customHeight="1">
      <c r="B7298" s="36" t="str">
        <f t="shared" si="1974"/>
        <v>b</v>
      </c>
      <c r="C7298" s="42">
        <v>6</v>
      </c>
      <c r="D7298" s="42"/>
      <c r="F7298" s="343" t="s">
        <v>686</v>
      </c>
      <c r="G7298" s="54" t="s">
        <v>320</v>
      </c>
      <c r="H7298" s="325">
        <f t="shared" si="1958"/>
        <v>0</v>
      </c>
      <c r="I7298" s="105">
        <f t="shared" si="1968"/>
        <v>0</v>
      </c>
      <c r="J7298" s="325">
        <f t="shared" ref="J7298:K7298" si="1998">J7528+J7758+J7988</f>
        <v>0</v>
      </c>
      <c r="K7298" s="325">
        <f t="shared" si="1998"/>
        <v>0</v>
      </c>
      <c r="L7298" s="105">
        <f t="shared" si="1981"/>
        <v>0</v>
      </c>
      <c r="M7298" s="325">
        <f t="shared" si="1996"/>
        <v>0</v>
      </c>
      <c r="N7298" s="325">
        <f t="shared" si="1996"/>
        <v>0</v>
      </c>
      <c r="O7298" s="82" t="s">
        <v>146</v>
      </c>
      <c r="P7298" s="35" t="s">
        <v>145</v>
      </c>
      <c r="R7298" s="352">
        <f>L7298-[1]გადასახდელები!L7068</f>
        <v>0</v>
      </c>
    </row>
    <row r="7299" spans="2:18" ht="30.75" hidden="1" customHeight="1">
      <c r="B7299" s="36" t="str">
        <f t="shared" si="1974"/>
        <v>b</v>
      </c>
      <c r="C7299" s="42">
        <v>6</v>
      </c>
      <c r="D7299" s="42"/>
      <c r="F7299" s="343" t="s">
        <v>687</v>
      </c>
      <c r="G7299" s="54" t="s">
        <v>321</v>
      </c>
      <c r="H7299" s="325">
        <f t="shared" si="1958"/>
        <v>0</v>
      </c>
      <c r="I7299" s="105">
        <f t="shared" si="1968"/>
        <v>0</v>
      </c>
      <c r="J7299" s="325">
        <f t="shared" ref="J7299:K7299" si="1999">J7529+J7759+J7989</f>
        <v>0</v>
      </c>
      <c r="K7299" s="325">
        <f t="shared" si="1999"/>
        <v>0</v>
      </c>
      <c r="L7299" s="105">
        <f t="shared" si="1981"/>
        <v>0</v>
      </c>
      <c r="M7299" s="325">
        <f t="shared" si="1996"/>
        <v>0</v>
      </c>
      <c r="N7299" s="325">
        <f t="shared" si="1996"/>
        <v>0</v>
      </c>
      <c r="O7299" s="82" t="s">
        <v>146</v>
      </c>
      <c r="P7299" s="35" t="s">
        <v>145</v>
      </c>
      <c r="R7299" s="352">
        <f>L7299-[1]გადასახდელები!L7069</f>
        <v>0</v>
      </c>
    </row>
    <row r="7300" spans="2:18" ht="20.25" hidden="1" customHeight="1">
      <c r="B7300" s="36" t="str">
        <f t="shared" si="1974"/>
        <v>b</v>
      </c>
      <c r="C7300" s="42">
        <v>6</v>
      </c>
      <c r="D7300" s="42"/>
      <c r="F7300" s="343" t="s">
        <v>590</v>
      </c>
      <c r="G7300" s="54" t="s">
        <v>322</v>
      </c>
      <c r="H7300" s="325">
        <f t="shared" si="1958"/>
        <v>0</v>
      </c>
      <c r="I7300" s="105">
        <f t="shared" si="1968"/>
        <v>0</v>
      </c>
      <c r="J7300" s="325">
        <f t="shared" ref="J7300:K7300" si="2000">J7530+J7760+J7990</f>
        <v>0</v>
      </c>
      <c r="K7300" s="325">
        <f t="shared" si="2000"/>
        <v>0</v>
      </c>
      <c r="L7300" s="105">
        <f t="shared" si="1981"/>
        <v>0</v>
      </c>
      <c r="M7300" s="325">
        <f t="shared" si="1996"/>
        <v>0</v>
      </c>
      <c r="N7300" s="325">
        <f t="shared" si="1996"/>
        <v>0</v>
      </c>
      <c r="O7300" s="82" t="s">
        <v>146</v>
      </c>
      <c r="P7300" s="35" t="s">
        <v>145</v>
      </c>
      <c r="R7300" s="352">
        <f>L7300-[1]გადასახდელები!L7070</f>
        <v>0</v>
      </c>
    </row>
    <row r="7301" spans="2:18" ht="20.25" hidden="1" customHeight="1">
      <c r="B7301" s="36" t="str">
        <f t="shared" si="1974"/>
        <v>b</v>
      </c>
      <c r="C7301" s="42">
        <v>6</v>
      </c>
      <c r="D7301" s="42"/>
      <c r="F7301" s="343" t="s">
        <v>688</v>
      </c>
      <c r="G7301" s="54" t="s">
        <v>323</v>
      </c>
      <c r="H7301" s="325">
        <f t="shared" si="1958"/>
        <v>0</v>
      </c>
      <c r="I7301" s="105">
        <f t="shared" si="1968"/>
        <v>0</v>
      </c>
      <c r="J7301" s="325">
        <f t="shared" ref="J7301:K7301" si="2001">J7531+J7761+J7991</f>
        <v>0</v>
      </c>
      <c r="K7301" s="325">
        <f t="shared" si="2001"/>
        <v>0</v>
      </c>
      <c r="L7301" s="105">
        <f t="shared" si="1981"/>
        <v>0</v>
      </c>
      <c r="M7301" s="325">
        <f t="shared" si="1996"/>
        <v>0</v>
      </c>
      <c r="N7301" s="325">
        <f t="shared" si="1996"/>
        <v>0</v>
      </c>
      <c r="O7301" s="82" t="s">
        <v>146</v>
      </c>
      <c r="P7301" s="35" t="s">
        <v>145</v>
      </c>
      <c r="R7301" s="352">
        <f>L7301-[1]გადასახდელები!L7071</f>
        <v>0</v>
      </c>
    </row>
    <row r="7302" spans="2:18" ht="20.25" hidden="1" customHeight="1">
      <c r="B7302" s="36" t="str">
        <f t="shared" si="1974"/>
        <v>b</v>
      </c>
      <c r="C7302" s="42">
        <v>6</v>
      </c>
      <c r="D7302" s="42"/>
      <c r="F7302" s="343" t="s">
        <v>689</v>
      </c>
      <c r="G7302" s="54" t="s">
        <v>324</v>
      </c>
      <c r="H7302" s="325">
        <f t="shared" si="1958"/>
        <v>0</v>
      </c>
      <c r="I7302" s="105">
        <f t="shared" si="1968"/>
        <v>0</v>
      </c>
      <c r="J7302" s="325">
        <f t="shared" ref="J7302:K7302" si="2002">J7532+J7762+J7992</f>
        <v>0</v>
      </c>
      <c r="K7302" s="325">
        <f t="shared" si="2002"/>
        <v>0</v>
      </c>
      <c r="L7302" s="105">
        <f t="shared" si="1981"/>
        <v>0</v>
      </c>
      <c r="M7302" s="325">
        <f t="shared" si="1996"/>
        <v>0</v>
      </c>
      <c r="N7302" s="325">
        <f t="shared" si="1996"/>
        <v>0</v>
      </c>
      <c r="O7302" s="82" t="s">
        <v>146</v>
      </c>
      <c r="P7302" s="35" t="s">
        <v>145</v>
      </c>
      <c r="R7302" s="352">
        <f>L7302-[1]გადასახდელები!L7072</f>
        <v>0</v>
      </c>
    </row>
    <row r="7303" spans="2:18" ht="20.25" hidden="1" customHeight="1">
      <c r="B7303" s="36" t="str">
        <f t="shared" si="1974"/>
        <v>b</v>
      </c>
      <c r="C7303" s="42">
        <v>6</v>
      </c>
      <c r="D7303" s="42"/>
      <c r="F7303" s="343" t="s">
        <v>690</v>
      </c>
      <c r="G7303" s="54" t="s">
        <v>325</v>
      </c>
      <c r="H7303" s="325">
        <f t="shared" si="1958"/>
        <v>0</v>
      </c>
      <c r="I7303" s="105">
        <f t="shared" si="1968"/>
        <v>0</v>
      </c>
      <c r="J7303" s="325">
        <f t="shared" ref="J7303:K7303" si="2003">J7533+J7763+J7993</f>
        <v>0</v>
      </c>
      <c r="K7303" s="325">
        <f t="shared" si="2003"/>
        <v>0</v>
      </c>
      <c r="L7303" s="105">
        <f t="shared" si="1981"/>
        <v>0</v>
      </c>
      <c r="M7303" s="325">
        <f t="shared" si="1996"/>
        <v>0</v>
      </c>
      <c r="N7303" s="325">
        <f t="shared" si="1996"/>
        <v>0</v>
      </c>
      <c r="O7303" s="82" t="s">
        <v>146</v>
      </c>
      <c r="P7303" s="35" t="s">
        <v>145</v>
      </c>
      <c r="R7303" s="352">
        <f>L7303-[1]გადასახდელები!L7073</f>
        <v>0</v>
      </c>
    </row>
    <row r="7304" spans="2:18" ht="20.25" hidden="1" customHeight="1">
      <c r="B7304" s="36" t="str">
        <f t="shared" si="1974"/>
        <v>b</v>
      </c>
      <c r="C7304" s="42">
        <v>6</v>
      </c>
      <c r="D7304" s="42"/>
      <c r="F7304" s="343" t="s">
        <v>691</v>
      </c>
      <c r="G7304" s="54" t="s">
        <v>326</v>
      </c>
      <c r="H7304" s="325">
        <f t="shared" si="1958"/>
        <v>0</v>
      </c>
      <c r="I7304" s="105">
        <f t="shared" si="1968"/>
        <v>0</v>
      </c>
      <c r="J7304" s="325">
        <f t="shared" ref="J7304:K7304" si="2004">J7534+J7764+J7994</f>
        <v>0</v>
      </c>
      <c r="K7304" s="325">
        <f t="shared" si="2004"/>
        <v>0</v>
      </c>
      <c r="L7304" s="105">
        <f t="shared" si="1981"/>
        <v>0</v>
      </c>
      <c r="M7304" s="325">
        <f t="shared" si="1996"/>
        <v>0</v>
      </c>
      <c r="N7304" s="325">
        <f t="shared" si="1996"/>
        <v>0</v>
      </c>
      <c r="O7304" s="82" t="s">
        <v>146</v>
      </c>
      <c r="P7304" s="35" t="s">
        <v>145</v>
      </c>
      <c r="R7304" s="352">
        <f>L7304-[1]გადასახდელები!L7074</f>
        <v>0</v>
      </c>
    </row>
    <row r="7305" spans="2:18" ht="20.25" hidden="1" customHeight="1">
      <c r="B7305" s="36" t="str">
        <f t="shared" si="1974"/>
        <v>b</v>
      </c>
      <c r="C7305" s="42">
        <v>6</v>
      </c>
      <c r="D7305" s="42"/>
      <c r="F7305" s="343" t="s">
        <v>692</v>
      </c>
      <c r="G7305" s="54" t="s">
        <v>327</v>
      </c>
      <c r="H7305" s="325">
        <f t="shared" si="1958"/>
        <v>0</v>
      </c>
      <c r="I7305" s="105">
        <f t="shared" si="1968"/>
        <v>0</v>
      </c>
      <c r="J7305" s="325">
        <f t="shared" ref="J7305:K7305" si="2005">J7535+J7765+J7995</f>
        <v>0</v>
      </c>
      <c r="K7305" s="325">
        <f t="shared" si="2005"/>
        <v>0</v>
      </c>
      <c r="L7305" s="105">
        <f t="shared" si="1981"/>
        <v>0</v>
      </c>
      <c r="M7305" s="325">
        <f t="shared" si="1996"/>
        <v>0</v>
      </c>
      <c r="N7305" s="325">
        <f t="shared" si="1996"/>
        <v>0</v>
      </c>
      <c r="O7305" s="82" t="s">
        <v>146</v>
      </c>
      <c r="P7305" s="35" t="s">
        <v>145</v>
      </c>
      <c r="R7305" s="352">
        <f>L7305-[1]გადასახდელები!L7075</f>
        <v>0</v>
      </c>
    </row>
    <row r="7306" spans="2:18" ht="20.25" hidden="1" customHeight="1">
      <c r="B7306" s="36" t="str">
        <f t="shared" si="1974"/>
        <v>b</v>
      </c>
      <c r="C7306" s="42">
        <v>6</v>
      </c>
      <c r="D7306" s="42"/>
      <c r="F7306" s="343" t="s">
        <v>693</v>
      </c>
      <c r="G7306" s="54" t="s">
        <v>328</v>
      </c>
      <c r="H7306" s="325">
        <f t="shared" si="1958"/>
        <v>0</v>
      </c>
      <c r="I7306" s="105">
        <f t="shared" si="1968"/>
        <v>0</v>
      </c>
      <c r="J7306" s="325">
        <f t="shared" ref="J7306:K7306" si="2006">J7536+J7766+J7996</f>
        <v>0</v>
      </c>
      <c r="K7306" s="325">
        <f t="shared" si="2006"/>
        <v>0</v>
      </c>
      <c r="L7306" s="105">
        <f t="shared" si="1981"/>
        <v>0</v>
      </c>
      <c r="M7306" s="325">
        <f t="shared" si="1996"/>
        <v>0</v>
      </c>
      <c r="N7306" s="325">
        <f t="shared" si="1996"/>
        <v>0</v>
      </c>
      <c r="O7306" s="82" t="s">
        <v>146</v>
      </c>
      <c r="P7306" s="35" t="s">
        <v>145</v>
      </c>
      <c r="R7306" s="352">
        <f>L7306-[1]გადასახდელები!L7076</f>
        <v>0</v>
      </c>
    </row>
    <row r="7307" spans="2:18" ht="20.25" hidden="1" customHeight="1">
      <c r="B7307" s="36" t="str">
        <f t="shared" si="1974"/>
        <v>b</v>
      </c>
      <c r="C7307" s="42">
        <v>6</v>
      </c>
      <c r="D7307" s="42"/>
      <c r="F7307" s="343" t="s">
        <v>694</v>
      </c>
      <c r="G7307" s="54" t="s">
        <v>329</v>
      </c>
      <c r="H7307" s="325">
        <f t="shared" si="1958"/>
        <v>0</v>
      </c>
      <c r="I7307" s="105">
        <f t="shared" si="1968"/>
        <v>0</v>
      </c>
      <c r="J7307" s="325">
        <f t="shared" ref="J7307:K7307" si="2007">J7537+J7767+J7997</f>
        <v>0</v>
      </c>
      <c r="K7307" s="325">
        <f t="shared" si="2007"/>
        <v>0</v>
      </c>
      <c r="L7307" s="105">
        <f t="shared" si="1981"/>
        <v>0</v>
      </c>
      <c r="M7307" s="325">
        <f t="shared" si="1996"/>
        <v>0</v>
      </c>
      <c r="N7307" s="325">
        <f t="shared" si="1996"/>
        <v>0</v>
      </c>
      <c r="O7307" s="82" t="s">
        <v>146</v>
      </c>
      <c r="P7307" s="35" t="s">
        <v>145</v>
      </c>
      <c r="R7307" s="352">
        <f>L7307-[1]გადასახდელები!L7077</f>
        <v>0</v>
      </c>
    </row>
    <row r="7308" spans="2:18" ht="20.25" hidden="1" customHeight="1">
      <c r="B7308" s="36" t="str">
        <f t="shared" si="1974"/>
        <v>b</v>
      </c>
      <c r="C7308" s="42">
        <v>6</v>
      </c>
      <c r="D7308" s="42"/>
      <c r="F7308" s="343" t="s">
        <v>695</v>
      </c>
      <c r="G7308" s="54" t="s">
        <v>330</v>
      </c>
      <c r="H7308" s="325">
        <f t="shared" si="1958"/>
        <v>0</v>
      </c>
      <c r="I7308" s="105">
        <f t="shared" si="1968"/>
        <v>0</v>
      </c>
      <c r="J7308" s="325">
        <f t="shared" ref="J7308:K7308" si="2008">J7538+J7768+J7998</f>
        <v>0</v>
      </c>
      <c r="K7308" s="325">
        <f t="shared" si="2008"/>
        <v>0</v>
      </c>
      <c r="L7308" s="105">
        <f t="shared" si="1981"/>
        <v>0</v>
      </c>
      <c r="M7308" s="325">
        <f t="shared" si="1996"/>
        <v>0</v>
      </c>
      <c r="N7308" s="325">
        <f t="shared" si="1996"/>
        <v>0</v>
      </c>
      <c r="O7308" s="82" t="s">
        <v>146</v>
      </c>
      <c r="P7308" s="35" t="s">
        <v>145</v>
      </c>
      <c r="R7308" s="352">
        <f>L7308-[1]გადასახდელები!L7078</f>
        <v>0</v>
      </c>
    </row>
    <row r="7309" spans="2:18" ht="20.25" hidden="1" customHeight="1">
      <c r="B7309" s="36" t="str">
        <f t="shared" si="1974"/>
        <v>b</v>
      </c>
      <c r="C7309" s="42">
        <v>6</v>
      </c>
      <c r="D7309" s="42"/>
      <c r="F7309" s="343" t="s">
        <v>696</v>
      </c>
      <c r="G7309" s="54" t="s">
        <v>331</v>
      </c>
      <c r="H7309" s="325">
        <f t="shared" si="1958"/>
        <v>0</v>
      </c>
      <c r="I7309" s="105">
        <f t="shared" si="1968"/>
        <v>0</v>
      </c>
      <c r="J7309" s="325">
        <f t="shared" ref="J7309:K7309" si="2009">J7539+J7769+J7999</f>
        <v>0</v>
      </c>
      <c r="K7309" s="325">
        <f t="shared" si="2009"/>
        <v>0</v>
      </c>
      <c r="L7309" s="105">
        <f t="shared" si="1981"/>
        <v>0</v>
      </c>
      <c r="M7309" s="325">
        <f t="shared" si="1996"/>
        <v>0</v>
      </c>
      <c r="N7309" s="325">
        <f t="shared" si="1996"/>
        <v>0</v>
      </c>
      <c r="O7309" s="82" t="s">
        <v>146</v>
      </c>
      <c r="P7309" s="35" t="s">
        <v>145</v>
      </c>
      <c r="R7309" s="352">
        <f>L7309-[1]გადასახდელები!L7079</f>
        <v>0</v>
      </c>
    </row>
    <row r="7310" spans="2:18" ht="20.25" hidden="1" customHeight="1">
      <c r="B7310" s="36" t="str">
        <f t="shared" si="1974"/>
        <v>b</v>
      </c>
      <c r="C7310" s="42">
        <v>6</v>
      </c>
      <c r="D7310" s="42"/>
      <c r="F7310" s="343" t="s">
        <v>697</v>
      </c>
      <c r="G7310" s="55" t="s">
        <v>332</v>
      </c>
      <c r="H7310" s="325">
        <f t="shared" si="1958"/>
        <v>0</v>
      </c>
      <c r="I7310" s="105">
        <f t="shared" si="1968"/>
        <v>0</v>
      </c>
      <c r="J7310" s="325">
        <f t="shared" ref="J7310:K7310" si="2010">J7540+J7770+J8000</f>
        <v>0</v>
      </c>
      <c r="K7310" s="325">
        <f t="shared" si="2010"/>
        <v>0</v>
      </c>
      <c r="L7310" s="105">
        <f t="shared" si="1981"/>
        <v>0</v>
      </c>
      <c r="M7310" s="325">
        <f t="shared" si="1996"/>
        <v>0</v>
      </c>
      <c r="N7310" s="325">
        <f t="shared" si="1996"/>
        <v>0</v>
      </c>
      <c r="O7310" s="82" t="s">
        <v>146</v>
      </c>
      <c r="P7310" s="35" t="s">
        <v>145</v>
      </c>
      <c r="R7310" s="352">
        <f>L7310-[1]გადასახდელები!L7080</f>
        <v>0</v>
      </c>
    </row>
    <row r="7311" spans="2:18" ht="20.25" hidden="1" customHeight="1">
      <c r="B7311" s="36" t="str">
        <f t="shared" si="1974"/>
        <v>b</v>
      </c>
      <c r="C7311" s="42">
        <v>6</v>
      </c>
      <c r="D7311" s="42"/>
      <c r="F7311" s="343" t="s">
        <v>698</v>
      </c>
      <c r="G7311" s="54" t="s">
        <v>333</v>
      </c>
      <c r="H7311" s="325">
        <f t="shared" si="1958"/>
        <v>0</v>
      </c>
      <c r="I7311" s="105">
        <f t="shared" si="1968"/>
        <v>0</v>
      </c>
      <c r="J7311" s="325">
        <f t="shared" ref="J7311:K7311" si="2011">J7541+J7771+J8001</f>
        <v>0</v>
      </c>
      <c r="K7311" s="325">
        <f t="shared" si="2011"/>
        <v>0</v>
      </c>
      <c r="L7311" s="105">
        <f t="shared" si="1981"/>
        <v>0</v>
      </c>
      <c r="M7311" s="325">
        <f t="shared" si="1996"/>
        <v>0</v>
      </c>
      <c r="N7311" s="325">
        <f t="shared" si="1996"/>
        <v>0</v>
      </c>
      <c r="O7311" s="82" t="s">
        <v>146</v>
      </c>
      <c r="P7311" s="35" t="s">
        <v>145</v>
      </c>
      <c r="R7311" s="352">
        <f>L7311-[1]გადასახდელები!L7081</f>
        <v>0</v>
      </c>
    </row>
    <row r="7312" spans="2:18" ht="30.75" hidden="1" customHeight="1">
      <c r="B7312" s="36" t="str">
        <f t="shared" si="1974"/>
        <v>b</v>
      </c>
      <c r="C7312" s="42">
        <v>6</v>
      </c>
      <c r="D7312" s="42"/>
      <c r="F7312" s="343" t="s">
        <v>591</v>
      </c>
      <c r="G7312" s="54" t="s">
        <v>334</v>
      </c>
      <c r="H7312" s="325">
        <f t="shared" si="1958"/>
        <v>0</v>
      </c>
      <c r="I7312" s="105">
        <f t="shared" si="1968"/>
        <v>0</v>
      </c>
      <c r="J7312" s="325">
        <f t="shared" ref="J7312:K7312" si="2012">J7542+J7772+J8002</f>
        <v>0</v>
      </c>
      <c r="K7312" s="325">
        <f t="shared" si="2012"/>
        <v>0</v>
      </c>
      <c r="L7312" s="105">
        <f t="shared" si="1981"/>
        <v>0</v>
      </c>
      <c r="M7312" s="325">
        <f t="shared" si="1996"/>
        <v>0</v>
      </c>
      <c r="N7312" s="325">
        <f t="shared" si="1996"/>
        <v>0</v>
      </c>
      <c r="O7312" s="82" t="s">
        <v>146</v>
      </c>
      <c r="P7312" s="35" t="s">
        <v>145</v>
      </c>
      <c r="R7312" s="352">
        <f>L7312-[1]გადასახდელები!L7082</f>
        <v>0</v>
      </c>
    </row>
    <row r="7313" spans="2:18" ht="20.25" hidden="1" customHeight="1">
      <c r="B7313" s="36" t="str">
        <f t="shared" si="1974"/>
        <v>b</v>
      </c>
      <c r="C7313" s="42">
        <v>4</v>
      </c>
      <c r="D7313" s="42"/>
      <c r="F7313" s="342" t="s">
        <v>699</v>
      </c>
      <c r="G7313" s="47" t="s">
        <v>335</v>
      </c>
      <c r="H7313" s="93">
        <f t="shared" si="1958"/>
        <v>0</v>
      </c>
      <c r="I7313" s="94">
        <f t="shared" si="1968"/>
        <v>0</v>
      </c>
      <c r="J7313" s="93">
        <f t="shared" ref="J7313:K7313" si="2013">J7543+J7773+J8003</f>
        <v>0</v>
      </c>
      <c r="K7313" s="93">
        <f t="shared" si="2013"/>
        <v>0</v>
      </c>
      <c r="L7313" s="94">
        <f t="shared" si="1981"/>
        <v>0</v>
      </c>
      <c r="M7313" s="93">
        <f t="shared" si="1996"/>
        <v>0</v>
      </c>
      <c r="N7313" s="93">
        <f t="shared" si="1996"/>
        <v>0</v>
      </c>
      <c r="O7313" s="82" t="s">
        <v>146</v>
      </c>
      <c r="P7313" s="35" t="s">
        <v>145</v>
      </c>
      <c r="R7313" s="352">
        <f>L7313-[1]გადასახდელები!L7083</f>
        <v>0</v>
      </c>
    </row>
    <row r="7314" spans="2:18" ht="20.25" hidden="1" customHeight="1">
      <c r="B7314" s="36" t="str">
        <f t="shared" si="1974"/>
        <v>b</v>
      </c>
      <c r="C7314" s="42">
        <v>5</v>
      </c>
      <c r="D7314" s="42"/>
      <c r="F7314" s="343" t="s">
        <v>700</v>
      </c>
      <c r="G7314" s="48" t="s">
        <v>336</v>
      </c>
      <c r="H7314" s="96">
        <f t="shared" si="1958"/>
        <v>0</v>
      </c>
      <c r="I7314" s="97">
        <f t="shared" si="1968"/>
        <v>0</v>
      </c>
      <c r="J7314" s="96">
        <f t="shared" ref="J7314:K7314" si="2014">J7544+J7774+J8004</f>
        <v>0</v>
      </c>
      <c r="K7314" s="96">
        <f t="shared" si="2014"/>
        <v>0</v>
      </c>
      <c r="L7314" s="97">
        <f t="shared" si="1981"/>
        <v>0</v>
      </c>
      <c r="M7314" s="96">
        <f t="shared" si="1996"/>
        <v>0</v>
      </c>
      <c r="N7314" s="96">
        <f t="shared" si="1996"/>
        <v>0</v>
      </c>
      <c r="O7314" s="82" t="s">
        <v>146</v>
      </c>
      <c r="P7314" s="35" t="s">
        <v>145</v>
      </c>
      <c r="R7314" s="352">
        <f>L7314-[1]გადასახდელები!L7084</f>
        <v>0</v>
      </c>
    </row>
    <row r="7315" spans="2:18" ht="20.25" hidden="1" customHeight="1">
      <c r="B7315" s="36" t="str">
        <f t="shared" si="1974"/>
        <v>b</v>
      </c>
      <c r="C7315" s="42">
        <v>5</v>
      </c>
      <c r="D7315" s="42"/>
      <c r="F7315" s="342" t="s">
        <v>701</v>
      </c>
      <c r="G7315" s="48" t="s">
        <v>337</v>
      </c>
      <c r="H7315" s="119">
        <f t="shared" si="1958"/>
        <v>0</v>
      </c>
      <c r="I7315" s="105">
        <f t="shared" si="1968"/>
        <v>0</v>
      </c>
      <c r="J7315" s="119">
        <f t="shared" ref="J7315:K7315" si="2015">J7545+J7775+J8005</f>
        <v>0</v>
      </c>
      <c r="K7315" s="119">
        <f t="shared" si="2015"/>
        <v>0</v>
      </c>
      <c r="L7315" s="105">
        <f t="shared" si="1981"/>
        <v>0</v>
      </c>
      <c r="M7315" s="119">
        <f t="shared" si="1996"/>
        <v>0</v>
      </c>
      <c r="N7315" s="119">
        <f t="shared" si="1996"/>
        <v>0</v>
      </c>
      <c r="O7315" s="82" t="s">
        <v>146</v>
      </c>
      <c r="P7315" s="35" t="s">
        <v>145</v>
      </c>
      <c r="R7315" s="352">
        <f>L7315-[1]გადასახდელები!L7085</f>
        <v>0</v>
      </c>
    </row>
    <row r="7316" spans="2:18" ht="20.25" hidden="1" customHeight="1">
      <c r="B7316" s="36" t="str">
        <f t="shared" si="1974"/>
        <v>b</v>
      </c>
      <c r="C7316" s="42">
        <v>6</v>
      </c>
      <c r="D7316" s="42"/>
      <c r="F7316" s="343" t="s">
        <v>702</v>
      </c>
      <c r="G7316" s="54" t="s">
        <v>338</v>
      </c>
      <c r="H7316" s="325">
        <f t="shared" si="1958"/>
        <v>0</v>
      </c>
      <c r="I7316" s="105">
        <f t="shared" si="1968"/>
        <v>0</v>
      </c>
      <c r="J7316" s="325">
        <f t="shared" ref="J7316:K7316" si="2016">J7546+J7776+J8006</f>
        <v>0</v>
      </c>
      <c r="K7316" s="325">
        <f t="shared" si="2016"/>
        <v>0</v>
      </c>
      <c r="L7316" s="105">
        <f t="shared" si="1981"/>
        <v>0</v>
      </c>
      <c r="M7316" s="325">
        <f t="shared" ref="M7316:N7335" si="2017">M7546+M7776+M8006</f>
        <v>0</v>
      </c>
      <c r="N7316" s="325">
        <f t="shared" si="2017"/>
        <v>0</v>
      </c>
      <c r="O7316" s="82" t="s">
        <v>146</v>
      </c>
      <c r="P7316" s="35" t="s">
        <v>145</v>
      </c>
      <c r="R7316" s="352">
        <f>L7316-[1]გადასახდელები!L7086</f>
        <v>0</v>
      </c>
    </row>
    <row r="7317" spans="2:18" ht="20.25" hidden="1" customHeight="1">
      <c r="B7317" s="36" t="str">
        <f t="shared" si="1974"/>
        <v>b</v>
      </c>
      <c r="C7317" s="42">
        <v>6</v>
      </c>
      <c r="D7317" s="42"/>
      <c r="F7317" s="343" t="s">
        <v>703</v>
      </c>
      <c r="G7317" s="54" t="s">
        <v>339</v>
      </c>
      <c r="H7317" s="325">
        <f t="shared" si="1958"/>
        <v>0</v>
      </c>
      <c r="I7317" s="105">
        <f t="shared" si="1968"/>
        <v>0</v>
      </c>
      <c r="J7317" s="325">
        <f t="shared" ref="J7317:K7317" si="2018">J7547+J7777+J8007</f>
        <v>0</v>
      </c>
      <c r="K7317" s="325">
        <f t="shared" si="2018"/>
        <v>0</v>
      </c>
      <c r="L7317" s="105">
        <f t="shared" si="1981"/>
        <v>0</v>
      </c>
      <c r="M7317" s="325">
        <f t="shared" si="2017"/>
        <v>0</v>
      </c>
      <c r="N7317" s="325">
        <f t="shared" si="2017"/>
        <v>0</v>
      </c>
      <c r="O7317" s="82" t="s">
        <v>146</v>
      </c>
      <c r="P7317" s="35" t="s">
        <v>145</v>
      </c>
      <c r="R7317" s="352">
        <f>L7317-[1]გადასახდელები!L7087</f>
        <v>0</v>
      </c>
    </row>
    <row r="7318" spans="2:18" ht="30.75" hidden="1" customHeight="1">
      <c r="B7318" s="36" t="str">
        <f t="shared" si="1974"/>
        <v>b</v>
      </c>
      <c r="C7318" s="42">
        <v>3</v>
      </c>
      <c r="D7318" s="42"/>
      <c r="F7318" s="342" t="s">
        <v>704</v>
      </c>
      <c r="G7318" s="51" t="s">
        <v>340</v>
      </c>
      <c r="H7318" s="89">
        <f t="shared" si="1958"/>
        <v>0</v>
      </c>
      <c r="I7318" s="90">
        <f t="shared" si="1968"/>
        <v>0</v>
      </c>
      <c r="J7318" s="89">
        <f t="shared" ref="J7318:K7318" si="2019">J7548+J7778+J8008</f>
        <v>0</v>
      </c>
      <c r="K7318" s="89">
        <f t="shared" si="2019"/>
        <v>0</v>
      </c>
      <c r="L7318" s="90">
        <f t="shared" si="1981"/>
        <v>0</v>
      </c>
      <c r="M7318" s="89">
        <f t="shared" si="2017"/>
        <v>0</v>
      </c>
      <c r="N7318" s="89">
        <f t="shared" si="2017"/>
        <v>0</v>
      </c>
      <c r="O7318" s="82" t="s">
        <v>146</v>
      </c>
      <c r="P7318" s="35" t="s">
        <v>145</v>
      </c>
      <c r="R7318" s="352">
        <f>L7318-[1]გადასახდელები!L7088</f>
        <v>0</v>
      </c>
    </row>
    <row r="7319" spans="2:18" ht="30.75" hidden="1" customHeight="1">
      <c r="B7319" s="36" t="str">
        <f t="shared" si="1974"/>
        <v>b</v>
      </c>
      <c r="C7319" s="42">
        <v>4</v>
      </c>
      <c r="D7319" s="42"/>
      <c r="F7319" s="343" t="s">
        <v>705</v>
      </c>
      <c r="G7319" s="47" t="s">
        <v>341</v>
      </c>
      <c r="H7319" s="93">
        <f t="shared" si="1958"/>
        <v>0</v>
      </c>
      <c r="I7319" s="94">
        <f t="shared" si="1968"/>
        <v>0</v>
      </c>
      <c r="J7319" s="93">
        <f t="shared" ref="J7319:K7319" si="2020">J7549+J7779+J8009</f>
        <v>0</v>
      </c>
      <c r="K7319" s="93">
        <f t="shared" si="2020"/>
        <v>0</v>
      </c>
      <c r="L7319" s="94">
        <f t="shared" si="1981"/>
        <v>0</v>
      </c>
      <c r="M7319" s="93">
        <f t="shared" si="2017"/>
        <v>0</v>
      </c>
      <c r="N7319" s="93">
        <f t="shared" si="2017"/>
        <v>0</v>
      </c>
      <c r="O7319" s="82" t="s">
        <v>146</v>
      </c>
      <c r="P7319" s="35" t="s">
        <v>145</v>
      </c>
      <c r="R7319" s="352">
        <f>L7319-[1]გადასახდელები!L7089</f>
        <v>0</v>
      </c>
    </row>
    <row r="7320" spans="2:18" ht="30.75" hidden="1" customHeight="1">
      <c r="B7320" s="36" t="str">
        <f t="shared" si="1974"/>
        <v>b</v>
      </c>
      <c r="C7320" s="42">
        <v>4</v>
      </c>
      <c r="D7320" s="42"/>
      <c r="F7320" s="342" t="s">
        <v>706</v>
      </c>
      <c r="G7320" s="47" t="s">
        <v>342</v>
      </c>
      <c r="H7320" s="93">
        <f t="shared" si="1958"/>
        <v>0</v>
      </c>
      <c r="I7320" s="94">
        <f t="shared" si="1968"/>
        <v>0</v>
      </c>
      <c r="J7320" s="93">
        <f t="shared" ref="J7320:K7320" si="2021">J7550+J7780+J8010</f>
        <v>0</v>
      </c>
      <c r="K7320" s="93">
        <f t="shared" si="2021"/>
        <v>0</v>
      </c>
      <c r="L7320" s="94">
        <f t="shared" si="1981"/>
        <v>0</v>
      </c>
      <c r="M7320" s="93">
        <f t="shared" si="2017"/>
        <v>0</v>
      </c>
      <c r="N7320" s="93">
        <f t="shared" si="2017"/>
        <v>0</v>
      </c>
      <c r="O7320" s="82" t="s">
        <v>146</v>
      </c>
      <c r="P7320" s="35" t="s">
        <v>145</v>
      </c>
      <c r="R7320" s="352">
        <f>L7320-[1]გადასახდელები!L7090</f>
        <v>0</v>
      </c>
    </row>
    <row r="7321" spans="2:18" ht="30.75" hidden="1" customHeight="1">
      <c r="B7321" s="36" t="str">
        <f t="shared" si="1974"/>
        <v>b</v>
      </c>
      <c r="C7321" s="42">
        <v>5</v>
      </c>
      <c r="D7321" s="42"/>
      <c r="F7321" s="343" t="s">
        <v>707</v>
      </c>
      <c r="G7321" s="48" t="s">
        <v>343</v>
      </c>
      <c r="H7321" s="96">
        <f t="shared" si="1958"/>
        <v>0</v>
      </c>
      <c r="I7321" s="97">
        <f t="shared" si="1968"/>
        <v>0</v>
      </c>
      <c r="J7321" s="96">
        <f t="shared" ref="J7321:K7321" si="2022">J7551+J7781+J8011</f>
        <v>0</v>
      </c>
      <c r="K7321" s="96">
        <f t="shared" si="2022"/>
        <v>0</v>
      </c>
      <c r="L7321" s="97">
        <f t="shared" si="1981"/>
        <v>0</v>
      </c>
      <c r="M7321" s="96">
        <f t="shared" si="2017"/>
        <v>0</v>
      </c>
      <c r="N7321" s="96">
        <f t="shared" si="2017"/>
        <v>0</v>
      </c>
      <c r="O7321" s="82" t="s">
        <v>146</v>
      </c>
      <c r="P7321" s="35" t="s">
        <v>145</v>
      </c>
      <c r="R7321" s="352">
        <f>L7321-[1]გადასახდელები!L7091</f>
        <v>0</v>
      </c>
    </row>
    <row r="7322" spans="2:18" ht="20.25" hidden="1" customHeight="1">
      <c r="B7322" s="36" t="str">
        <f t="shared" si="1974"/>
        <v>b</v>
      </c>
      <c r="C7322" s="42">
        <v>5</v>
      </c>
      <c r="D7322" s="42"/>
      <c r="F7322" s="343" t="s">
        <v>708</v>
      </c>
      <c r="G7322" s="48" t="s">
        <v>344</v>
      </c>
      <c r="H7322" s="96">
        <f t="shared" si="1958"/>
        <v>0</v>
      </c>
      <c r="I7322" s="97">
        <f t="shared" si="1968"/>
        <v>0</v>
      </c>
      <c r="J7322" s="96">
        <f t="shared" ref="J7322:K7322" si="2023">J7552+J7782+J8012</f>
        <v>0</v>
      </c>
      <c r="K7322" s="96">
        <f t="shared" si="2023"/>
        <v>0</v>
      </c>
      <c r="L7322" s="97">
        <f t="shared" si="1981"/>
        <v>0</v>
      </c>
      <c r="M7322" s="96">
        <f t="shared" si="2017"/>
        <v>0</v>
      </c>
      <c r="N7322" s="96">
        <f t="shared" si="2017"/>
        <v>0</v>
      </c>
      <c r="O7322" s="82" t="s">
        <v>146</v>
      </c>
      <c r="P7322" s="35" t="s">
        <v>145</v>
      </c>
      <c r="R7322" s="352">
        <f>L7322-[1]გადასახდელები!L7092</f>
        <v>0</v>
      </c>
    </row>
    <row r="7323" spans="2:18" ht="20.25" hidden="1" customHeight="1">
      <c r="B7323" s="36" t="str">
        <f t="shared" si="1974"/>
        <v>b</v>
      </c>
      <c r="C7323" s="42">
        <v>5</v>
      </c>
      <c r="D7323" s="42"/>
      <c r="F7323" s="343" t="s">
        <v>709</v>
      </c>
      <c r="G7323" s="48" t="s">
        <v>345</v>
      </c>
      <c r="H7323" s="96">
        <f t="shared" si="1958"/>
        <v>0</v>
      </c>
      <c r="I7323" s="97">
        <f t="shared" si="1968"/>
        <v>0</v>
      </c>
      <c r="J7323" s="96">
        <f t="shared" ref="J7323:K7323" si="2024">J7553+J7783+J8013</f>
        <v>0</v>
      </c>
      <c r="K7323" s="96">
        <f t="shared" si="2024"/>
        <v>0</v>
      </c>
      <c r="L7323" s="97">
        <f t="shared" si="1981"/>
        <v>0</v>
      </c>
      <c r="M7323" s="96">
        <f t="shared" si="2017"/>
        <v>0</v>
      </c>
      <c r="N7323" s="96">
        <f t="shared" si="2017"/>
        <v>0</v>
      </c>
      <c r="O7323" s="82" t="s">
        <v>146</v>
      </c>
      <c r="P7323" s="35" t="s">
        <v>145</v>
      </c>
      <c r="R7323" s="352">
        <f>L7323-[1]გადასახდელები!L7093</f>
        <v>0</v>
      </c>
    </row>
    <row r="7324" spans="2:18" ht="20.25" hidden="1" customHeight="1">
      <c r="B7324" s="36" t="str">
        <f t="shared" si="1974"/>
        <v>b</v>
      </c>
      <c r="C7324" s="42">
        <v>5</v>
      </c>
      <c r="D7324" s="42"/>
      <c r="F7324" s="343" t="s">
        <v>710</v>
      </c>
      <c r="G7324" s="48" t="s">
        <v>214</v>
      </c>
      <c r="H7324" s="96">
        <f t="shared" si="1958"/>
        <v>0</v>
      </c>
      <c r="I7324" s="97">
        <f t="shared" si="1968"/>
        <v>0</v>
      </c>
      <c r="J7324" s="96">
        <f t="shared" ref="J7324:K7324" si="2025">J7554+J7784+J8014</f>
        <v>0</v>
      </c>
      <c r="K7324" s="96">
        <f t="shared" si="2025"/>
        <v>0</v>
      </c>
      <c r="L7324" s="97">
        <f t="shared" si="1981"/>
        <v>0</v>
      </c>
      <c r="M7324" s="96">
        <f t="shared" si="2017"/>
        <v>0</v>
      </c>
      <c r="N7324" s="96">
        <f t="shared" si="2017"/>
        <v>0</v>
      </c>
      <c r="O7324" s="82" t="s">
        <v>146</v>
      </c>
      <c r="P7324" s="35" t="s">
        <v>145</v>
      </c>
      <c r="R7324" s="352">
        <f>L7324-[1]გადასახდელები!L7094</f>
        <v>0</v>
      </c>
    </row>
    <row r="7325" spans="2:18" ht="20.25" hidden="1" customHeight="1">
      <c r="B7325" s="36" t="str">
        <f t="shared" si="1974"/>
        <v>b</v>
      </c>
      <c r="C7325" s="42">
        <v>3</v>
      </c>
      <c r="D7325" s="42"/>
      <c r="F7325" s="343" t="s">
        <v>711</v>
      </c>
      <c r="G7325" s="51" t="s">
        <v>346</v>
      </c>
      <c r="H7325" s="89">
        <f t="shared" si="1958"/>
        <v>0</v>
      </c>
      <c r="I7325" s="90">
        <f t="shared" si="1968"/>
        <v>0</v>
      </c>
      <c r="J7325" s="89">
        <f t="shared" ref="J7325:K7325" si="2026">J7555+J7785+J8015</f>
        <v>0</v>
      </c>
      <c r="K7325" s="89">
        <f t="shared" si="2026"/>
        <v>0</v>
      </c>
      <c r="L7325" s="90">
        <f t="shared" si="1981"/>
        <v>0</v>
      </c>
      <c r="M7325" s="89">
        <f t="shared" si="2017"/>
        <v>0</v>
      </c>
      <c r="N7325" s="89">
        <f t="shared" si="2017"/>
        <v>0</v>
      </c>
      <c r="O7325" s="82" t="s">
        <v>146</v>
      </c>
      <c r="P7325" s="35" t="s">
        <v>145</v>
      </c>
      <c r="R7325" s="352">
        <f>L7325-[1]გადასახდელები!L7095</f>
        <v>0</v>
      </c>
    </row>
    <row r="7326" spans="2:18" ht="20.25" hidden="1" customHeight="1">
      <c r="B7326" s="36" t="str">
        <f t="shared" si="1974"/>
        <v>b</v>
      </c>
      <c r="C7326" s="42">
        <v>3</v>
      </c>
      <c r="D7326" s="42"/>
      <c r="F7326" s="342" t="s">
        <v>712</v>
      </c>
      <c r="G7326" s="51" t="s">
        <v>347</v>
      </c>
      <c r="H7326" s="89">
        <f t="shared" si="1958"/>
        <v>0</v>
      </c>
      <c r="I7326" s="90">
        <f t="shared" si="1968"/>
        <v>0</v>
      </c>
      <c r="J7326" s="89">
        <f t="shared" ref="J7326:K7326" si="2027">J7556+J7786+J8016</f>
        <v>0</v>
      </c>
      <c r="K7326" s="89">
        <f t="shared" si="2027"/>
        <v>0</v>
      </c>
      <c r="L7326" s="90">
        <f t="shared" si="1981"/>
        <v>0</v>
      </c>
      <c r="M7326" s="89">
        <f t="shared" si="2017"/>
        <v>0</v>
      </c>
      <c r="N7326" s="89">
        <f t="shared" si="2017"/>
        <v>0</v>
      </c>
      <c r="O7326" s="82" t="s">
        <v>146</v>
      </c>
      <c r="P7326" s="35" t="s">
        <v>145</v>
      </c>
      <c r="R7326" s="352">
        <f>L7326-[1]გადასახდელები!L7096</f>
        <v>0</v>
      </c>
    </row>
    <row r="7327" spans="2:18" ht="30.75" hidden="1" customHeight="1">
      <c r="B7327" s="36" t="str">
        <f t="shared" si="1974"/>
        <v>b</v>
      </c>
      <c r="C7327" s="42">
        <v>4</v>
      </c>
      <c r="D7327" s="42"/>
      <c r="F7327" s="343" t="s">
        <v>713</v>
      </c>
      <c r="G7327" s="47" t="s">
        <v>348</v>
      </c>
      <c r="H7327" s="93">
        <f t="shared" si="1958"/>
        <v>0</v>
      </c>
      <c r="I7327" s="94">
        <f t="shared" si="1968"/>
        <v>0</v>
      </c>
      <c r="J7327" s="93">
        <f t="shared" ref="J7327:K7327" si="2028">J7557+J7787+J8017</f>
        <v>0</v>
      </c>
      <c r="K7327" s="93">
        <f t="shared" si="2028"/>
        <v>0</v>
      </c>
      <c r="L7327" s="94">
        <f t="shared" si="1981"/>
        <v>0</v>
      </c>
      <c r="M7327" s="93">
        <f t="shared" si="2017"/>
        <v>0</v>
      </c>
      <c r="N7327" s="93">
        <f t="shared" si="2017"/>
        <v>0</v>
      </c>
      <c r="O7327" s="82" t="s">
        <v>146</v>
      </c>
      <c r="P7327" s="35" t="s">
        <v>145</v>
      </c>
      <c r="R7327" s="352">
        <f>L7327-[1]გადასახდელები!L7097</f>
        <v>0</v>
      </c>
    </row>
    <row r="7328" spans="2:18" ht="20.25" hidden="1" customHeight="1">
      <c r="B7328" s="36" t="str">
        <f t="shared" si="1974"/>
        <v>b</v>
      </c>
      <c r="C7328" s="42">
        <v>4</v>
      </c>
      <c r="D7328" s="42"/>
      <c r="F7328" s="343" t="s">
        <v>714</v>
      </c>
      <c r="G7328" s="47" t="s">
        <v>349</v>
      </c>
      <c r="H7328" s="93">
        <f t="shared" ref="H7328:H7365" si="2029">H7558+H7788+H8018</f>
        <v>0</v>
      </c>
      <c r="I7328" s="94">
        <f t="shared" si="1968"/>
        <v>0</v>
      </c>
      <c r="J7328" s="93">
        <f t="shared" ref="J7328:K7328" si="2030">J7558+J7788+J8018</f>
        <v>0</v>
      </c>
      <c r="K7328" s="93">
        <f t="shared" si="2030"/>
        <v>0</v>
      </c>
      <c r="L7328" s="94">
        <f t="shared" si="1981"/>
        <v>0</v>
      </c>
      <c r="M7328" s="93">
        <f t="shared" si="2017"/>
        <v>0</v>
      </c>
      <c r="N7328" s="93">
        <f t="shared" si="2017"/>
        <v>0</v>
      </c>
      <c r="O7328" s="82" t="s">
        <v>146</v>
      </c>
      <c r="P7328" s="35" t="s">
        <v>145</v>
      </c>
      <c r="R7328" s="352">
        <f>L7328-[1]გადასახდელები!L7098</f>
        <v>0</v>
      </c>
    </row>
    <row r="7329" spans="2:18" ht="20.25" hidden="1" customHeight="1">
      <c r="B7329" s="36" t="str">
        <f t="shared" si="1974"/>
        <v>b</v>
      </c>
      <c r="C7329" s="42">
        <v>4</v>
      </c>
      <c r="D7329" s="42"/>
      <c r="F7329" s="342" t="s">
        <v>715</v>
      </c>
      <c r="G7329" s="47" t="s">
        <v>350</v>
      </c>
      <c r="H7329" s="93">
        <f t="shared" si="2029"/>
        <v>0</v>
      </c>
      <c r="I7329" s="94">
        <f t="shared" si="1968"/>
        <v>0</v>
      </c>
      <c r="J7329" s="93">
        <f t="shared" ref="J7329:K7329" si="2031">J7559+J7789+J8019</f>
        <v>0</v>
      </c>
      <c r="K7329" s="93">
        <f t="shared" si="2031"/>
        <v>0</v>
      </c>
      <c r="L7329" s="94">
        <f t="shared" si="1981"/>
        <v>0</v>
      </c>
      <c r="M7329" s="93">
        <f t="shared" si="2017"/>
        <v>0</v>
      </c>
      <c r="N7329" s="93">
        <f t="shared" si="2017"/>
        <v>0</v>
      </c>
      <c r="O7329" s="82" t="s">
        <v>146</v>
      </c>
      <c r="P7329" s="35" t="s">
        <v>145</v>
      </c>
      <c r="R7329" s="352">
        <f>L7329-[1]გადასახდელები!L7099</f>
        <v>0</v>
      </c>
    </row>
    <row r="7330" spans="2:18" ht="30.75" hidden="1" customHeight="1">
      <c r="B7330" s="36" t="str">
        <f t="shared" si="1974"/>
        <v>b</v>
      </c>
      <c r="C7330" s="42">
        <v>5</v>
      </c>
      <c r="D7330" s="42"/>
      <c r="F7330" s="343" t="s">
        <v>716</v>
      </c>
      <c r="G7330" s="48" t="s">
        <v>351</v>
      </c>
      <c r="H7330" s="96">
        <f t="shared" si="2029"/>
        <v>0</v>
      </c>
      <c r="I7330" s="97">
        <f t="shared" si="1968"/>
        <v>0</v>
      </c>
      <c r="J7330" s="96">
        <f t="shared" ref="J7330:K7330" si="2032">J7560+J7790+J8020</f>
        <v>0</v>
      </c>
      <c r="K7330" s="96">
        <f t="shared" si="2032"/>
        <v>0</v>
      </c>
      <c r="L7330" s="97">
        <f t="shared" si="1981"/>
        <v>0</v>
      </c>
      <c r="M7330" s="96">
        <f t="shared" si="2017"/>
        <v>0</v>
      </c>
      <c r="N7330" s="96">
        <f t="shared" si="2017"/>
        <v>0</v>
      </c>
      <c r="O7330" s="82" t="s">
        <v>146</v>
      </c>
      <c r="P7330" s="35" t="s">
        <v>145</v>
      </c>
      <c r="R7330" s="352">
        <f>L7330-[1]გადასახდელები!L7100</f>
        <v>0</v>
      </c>
    </row>
    <row r="7331" spans="2:18" ht="20.25" hidden="1" customHeight="1">
      <c r="B7331" s="36" t="str">
        <f t="shared" si="1974"/>
        <v>b</v>
      </c>
      <c r="C7331" s="42">
        <v>5</v>
      </c>
      <c r="D7331" s="42"/>
      <c r="F7331" s="343" t="s">
        <v>717</v>
      </c>
      <c r="G7331" s="48" t="s">
        <v>352</v>
      </c>
      <c r="H7331" s="96">
        <f t="shared" si="2029"/>
        <v>0</v>
      </c>
      <c r="I7331" s="97">
        <f t="shared" si="1968"/>
        <v>0</v>
      </c>
      <c r="J7331" s="96">
        <f t="shared" ref="J7331:K7331" si="2033">J7561+J7791+J8021</f>
        <v>0</v>
      </c>
      <c r="K7331" s="96">
        <f t="shared" si="2033"/>
        <v>0</v>
      </c>
      <c r="L7331" s="97">
        <f t="shared" si="1981"/>
        <v>0</v>
      </c>
      <c r="M7331" s="96">
        <f t="shared" si="2017"/>
        <v>0</v>
      </c>
      <c r="N7331" s="96">
        <f t="shared" si="2017"/>
        <v>0</v>
      </c>
      <c r="O7331" s="82" t="s">
        <v>146</v>
      </c>
      <c r="P7331" s="35" t="s">
        <v>145</v>
      </c>
      <c r="R7331" s="352">
        <f>L7331-[1]გადასახდელები!L7101</f>
        <v>0</v>
      </c>
    </row>
    <row r="7332" spans="2:18" ht="20.25" hidden="1" customHeight="1">
      <c r="B7332" s="36" t="str">
        <f t="shared" si="1974"/>
        <v>b</v>
      </c>
      <c r="C7332" s="42">
        <v>4</v>
      </c>
      <c r="D7332" s="42"/>
      <c r="F7332" s="343" t="s">
        <v>718</v>
      </c>
      <c r="G7332" s="47" t="s">
        <v>353</v>
      </c>
      <c r="H7332" s="93">
        <f t="shared" si="2029"/>
        <v>0</v>
      </c>
      <c r="I7332" s="94">
        <f t="shared" si="1968"/>
        <v>0</v>
      </c>
      <c r="J7332" s="93">
        <f t="shared" ref="J7332:K7332" si="2034">J7562+J7792+J8022</f>
        <v>0</v>
      </c>
      <c r="K7332" s="93">
        <f t="shared" si="2034"/>
        <v>0</v>
      </c>
      <c r="L7332" s="94">
        <f t="shared" si="1981"/>
        <v>0</v>
      </c>
      <c r="M7332" s="93">
        <f t="shared" si="2017"/>
        <v>0</v>
      </c>
      <c r="N7332" s="93">
        <f t="shared" si="2017"/>
        <v>0</v>
      </c>
      <c r="O7332" s="82" t="s">
        <v>146</v>
      </c>
      <c r="P7332" s="35" t="s">
        <v>145</v>
      </c>
      <c r="R7332" s="352">
        <f>L7332-[1]გადასახდელები!L7102</f>
        <v>0</v>
      </c>
    </row>
    <row r="7333" spans="2:18" ht="20.25" hidden="1" customHeight="1">
      <c r="B7333" s="36" t="str">
        <f t="shared" si="1974"/>
        <v>b</v>
      </c>
      <c r="C7333" s="42">
        <v>2</v>
      </c>
      <c r="D7333" s="42"/>
      <c r="F7333" s="30"/>
      <c r="G7333" s="60" t="s">
        <v>354</v>
      </c>
      <c r="H7333" s="86">
        <f t="shared" si="2029"/>
        <v>0</v>
      </c>
      <c r="I7333" s="87">
        <f t="shared" si="1968"/>
        <v>0</v>
      </c>
      <c r="J7333" s="86">
        <f t="shared" ref="J7333:K7333" si="2035">J7563+J7793+J8023</f>
        <v>0</v>
      </c>
      <c r="K7333" s="86">
        <f t="shared" si="2035"/>
        <v>0</v>
      </c>
      <c r="L7333" s="87">
        <f t="shared" si="1981"/>
        <v>0</v>
      </c>
      <c r="M7333" s="86">
        <f t="shared" si="2017"/>
        <v>0</v>
      </c>
      <c r="N7333" s="86">
        <f t="shared" si="2017"/>
        <v>0</v>
      </c>
      <c r="O7333" s="82" t="s">
        <v>146</v>
      </c>
      <c r="R7333" s="352">
        <f>L7333-[1]გადასახდელები!L7103</f>
        <v>0</v>
      </c>
    </row>
    <row r="7334" spans="2:18" ht="20.25" hidden="1" customHeight="1">
      <c r="B7334" s="36" t="str">
        <f t="shared" si="1974"/>
        <v>b</v>
      </c>
      <c r="C7334" s="42">
        <v>3</v>
      </c>
      <c r="D7334" s="42"/>
      <c r="F7334" s="31"/>
      <c r="G7334" s="51" t="s">
        <v>355</v>
      </c>
      <c r="H7334" s="120">
        <f t="shared" si="2029"/>
        <v>0</v>
      </c>
      <c r="I7334" s="118">
        <f t="shared" si="1968"/>
        <v>0</v>
      </c>
      <c r="J7334" s="120">
        <f t="shared" ref="J7334:K7334" si="2036">J7564+J7794+J8024</f>
        <v>0</v>
      </c>
      <c r="K7334" s="120">
        <f t="shared" si="2036"/>
        <v>0</v>
      </c>
      <c r="L7334" s="118">
        <f t="shared" si="1981"/>
        <v>0</v>
      </c>
      <c r="M7334" s="120">
        <f t="shared" si="2017"/>
        <v>0</v>
      </c>
      <c r="N7334" s="120">
        <f t="shared" si="2017"/>
        <v>0</v>
      </c>
      <c r="O7334" s="82" t="s">
        <v>146</v>
      </c>
      <c r="R7334" s="352">
        <f>L7334-[1]გადასახდელები!L7104</f>
        <v>0</v>
      </c>
    </row>
    <row r="7335" spans="2:18" ht="20.25" hidden="1" customHeight="1">
      <c r="B7335" s="36" t="str">
        <f t="shared" si="1974"/>
        <v>b</v>
      </c>
      <c r="C7335" s="42">
        <v>4</v>
      </c>
      <c r="D7335" s="42"/>
      <c r="F7335" s="31"/>
      <c r="G7335" s="47" t="s">
        <v>356</v>
      </c>
      <c r="H7335" s="93">
        <f t="shared" si="2029"/>
        <v>0</v>
      </c>
      <c r="I7335" s="94">
        <f t="shared" si="1968"/>
        <v>0</v>
      </c>
      <c r="J7335" s="93">
        <f t="shared" ref="J7335:K7335" si="2037">J7565+J7795+J8025</f>
        <v>0</v>
      </c>
      <c r="K7335" s="93">
        <f t="shared" si="2037"/>
        <v>0</v>
      </c>
      <c r="L7335" s="94">
        <f t="shared" si="1981"/>
        <v>0</v>
      </c>
      <c r="M7335" s="93">
        <f t="shared" si="2017"/>
        <v>0</v>
      </c>
      <c r="N7335" s="93">
        <f t="shared" si="2017"/>
        <v>0</v>
      </c>
      <c r="O7335" s="82" t="s">
        <v>146</v>
      </c>
      <c r="R7335" s="352">
        <f>L7335-[1]გადასახდელები!L7105</f>
        <v>0</v>
      </c>
    </row>
    <row r="7336" spans="2:18" ht="20.25" hidden="1" customHeight="1">
      <c r="B7336" s="36" t="str">
        <f t="shared" si="1974"/>
        <v>b</v>
      </c>
      <c r="C7336" s="42">
        <v>4</v>
      </c>
      <c r="D7336" s="42"/>
      <c r="F7336" s="31"/>
      <c r="G7336" s="47" t="s">
        <v>357</v>
      </c>
      <c r="H7336" s="93">
        <f t="shared" si="2029"/>
        <v>0</v>
      </c>
      <c r="I7336" s="94">
        <f t="shared" si="1968"/>
        <v>0</v>
      </c>
      <c r="J7336" s="93">
        <f t="shared" ref="J7336:K7336" si="2038">J7566+J7796+J8026</f>
        <v>0</v>
      </c>
      <c r="K7336" s="93">
        <f t="shared" si="2038"/>
        <v>0</v>
      </c>
      <c r="L7336" s="94">
        <f t="shared" si="1981"/>
        <v>0</v>
      </c>
      <c r="M7336" s="93">
        <f t="shared" ref="M7336:N7355" si="2039">M7566+M7796+M8026</f>
        <v>0</v>
      </c>
      <c r="N7336" s="93">
        <f t="shared" si="2039"/>
        <v>0</v>
      </c>
      <c r="O7336" s="82" t="s">
        <v>146</v>
      </c>
      <c r="R7336" s="352">
        <f>L7336-[1]გადასახდელები!L7106</f>
        <v>0</v>
      </c>
    </row>
    <row r="7337" spans="2:18" ht="20.25" hidden="1" customHeight="1">
      <c r="B7337" s="36" t="str">
        <f t="shared" si="1974"/>
        <v>b</v>
      </c>
      <c r="C7337" s="42">
        <v>4</v>
      </c>
      <c r="D7337" s="42"/>
      <c r="F7337" s="31"/>
      <c r="G7337" s="47" t="s">
        <v>212</v>
      </c>
      <c r="H7337" s="93">
        <f t="shared" si="2029"/>
        <v>0</v>
      </c>
      <c r="I7337" s="94">
        <f t="shared" ref="I7337:I7401" si="2040">J7337+K7337</f>
        <v>0</v>
      </c>
      <c r="J7337" s="93">
        <f t="shared" ref="J7337:K7337" si="2041">J7567+J7797+J8027</f>
        <v>0</v>
      </c>
      <c r="K7337" s="93">
        <f t="shared" si="2041"/>
        <v>0</v>
      </c>
      <c r="L7337" s="94">
        <f t="shared" si="1981"/>
        <v>0</v>
      </c>
      <c r="M7337" s="93">
        <f t="shared" si="2039"/>
        <v>0</v>
      </c>
      <c r="N7337" s="93">
        <f t="shared" si="2039"/>
        <v>0</v>
      </c>
      <c r="O7337" s="82" t="s">
        <v>146</v>
      </c>
      <c r="R7337" s="352">
        <f>L7337-[1]გადასახდელები!L7107</f>
        <v>0</v>
      </c>
    </row>
    <row r="7338" spans="2:18" ht="20.25" hidden="1" customHeight="1">
      <c r="B7338" s="36" t="str">
        <f t="shared" si="1974"/>
        <v>b</v>
      </c>
      <c r="C7338" s="42">
        <v>4</v>
      </c>
      <c r="D7338" s="42"/>
      <c r="F7338" s="31"/>
      <c r="G7338" s="47" t="s">
        <v>358</v>
      </c>
      <c r="H7338" s="93">
        <f t="shared" si="2029"/>
        <v>0</v>
      </c>
      <c r="I7338" s="94">
        <f t="shared" si="2040"/>
        <v>0</v>
      </c>
      <c r="J7338" s="93">
        <f t="shared" ref="J7338:K7338" si="2042">J7568+J7798+J8028</f>
        <v>0</v>
      </c>
      <c r="K7338" s="93">
        <f t="shared" si="2042"/>
        <v>0</v>
      </c>
      <c r="L7338" s="94">
        <f t="shared" si="1981"/>
        <v>0</v>
      </c>
      <c r="M7338" s="93">
        <f t="shared" si="2039"/>
        <v>0</v>
      </c>
      <c r="N7338" s="93">
        <f t="shared" si="2039"/>
        <v>0</v>
      </c>
      <c r="O7338" s="82" t="s">
        <v>146</v>
      </c>
      <c r="R7338" s="352">
        <f>L7338-[1]გადასახდელები!L7108</f>
        <v>0</v>
      </c>
    </row>
    <row r="7339" spans="2:18" ht="20.25" hidden="1" customHeight="1">
      <c r="B7339" s="36" t="str">
        <f t="shared" si="1974"/>
        <v>b</v>
      </c>
      <c r="C7339" s="42">
        <v>4</v>
      </c>
      <c r="D7339" s="42"/>
      <c r="F7339" s="31"/>
      <c r="G7339" s="47" t="s">
        <v>359</v>
      </c>
      <c r="H7339" s="93">
        <f t="shared" si="2029"/>
        <v>0</v>
      </c>
      <c r="I7339" s="94">
        <f t="shared" si="2040"/>
        <v>0</v>
      </c>
      <c r="J7339" s="93">
        <f t="shared" ref="J7339:K7339" si="2043">J7569+J7799+J8029</f>
        <v>0</v>
      </c>
      <c r="K7339" s="93">
        <f t="shared" si="2043"/>
        <v>0</v>
      </c>
      <c r="L7339" s="94">
        <f t="shared" si="1981"/>
        <v>0</v>
      </c>
      <c r="M7339" s="93">
        <f t="shared" si="2039"/>
        <v>0</v>
      </c>
      <c r="N7339" s="93">
        <f t="shared" si="2039"/>
        <v>0</v>
      </c>
      <c r="O7339" s="82" t="s">
        <v>146</v>
      </c>
      <c r="R7339" s="352">
        <f>L7339-[1]გადასახდელები!L7109</f>
        <v>0</v>
      </c>
    </row>
    <row r="7340" spans="2:18" ht="20.25" hidden="1" customHeight="1">
      <c r="B7340" s="36" t="str">
        <f t="shared" si="1974"/>
        <v>b</v>
      </c>
      <c r="C7340" s="42">
        <v>4</v>
      </c>
      <c r="D7340" s="42"/>
      <c r="F7340" s="31"/>
      <c r="G7340" s="47" t="s">
        <v>360</v>
      </c>
      <c r="H7340" s="93">
        <f t="shared" si="2029"/>
        <v>0</v>
      </c>
      <c r="I7340" s="94">
        <f t="shared" si="2040"/>
        <v>0</v>
      </c>
      <c r="J7340" s="93">
        <f t="shared" ref="J7340:K7340" si="2044">J7570+J7800+J8030</f>
        <v>0</v>
      </c>
      <c r="K7340" s="93">
        <f t="shared" si="2044"/>
        <v>0</v>
      </c>
      <c r="L7340" s="94">
        <f t="shared" si="1981"/>
        <v>0</v>
      </c>
      <c r="M7340" s="93">
        <f t="shared" si="2039"/>
        <v>0</v>
      </c>
      <c r="N7340" s="93">
        <f t="shared" si="2039"/>
        <v>0</v>
      </c>
      <c r="O7340" s="82" t="s">
        <v>146</v>
      </c>
      <c r="R7340" s="352">
        <f>L7340-[1]გადასახდელები!L7110</f>
        <v>0</v>
      </c>
    </row>
    <row r="7341" spans="2:18" ht="20.25" hidden="1" customHeight="1">
      <c r="B7341" s="36" t="str">
        <f t="shared" ref="B7341:B7404" si="2045">IF(H7341+I7341+L7341&gt;0,"a","b")</f>
        <v>b</v>
      </c>
      <c r="C7341" s="42">
        <v>3</v>
      </c>
      <c r="D7341" s="42"/>
      <c r="F7341" s="31"/>
      <c r="G7341" s="51" t="s">
        <v>211</v>
      </c>
      <c r="H7341" s="120">
        <f t="shared" si="2029"/>
        <v>0</v>
      </c>
      <c r="I7341" s="118">
        <f t="shared" si="2040"/>
        <v>0</v>
      </c>
      <c r="J7341" s="120">
        <f t="shared" ref="J7341:K7341" si="2046">J7571+J7801+J8031</f>
        <v>0</v>
      </c>
      <c r="K7341" s="120">
        <f t="shared" si="2046"/>
        <v>0</v>
      </c>
      <c r="L7341" s="118">
        <f t="shared" si="1981"/>
        <v>0</v>
      </c>
      <c r="M7341" s="120">
        <f t="shared" si="2039"/>
        <v>0</v>
      </c>
      <c r="N7341" s="120">
        <f t="shared" si="2039"/>
        <v>0</v>
      </c>
      <c r="O7341" s="82" t="s">
        <v>146</v>
      </c>
      <c r="R7341" s="352">
        <f>L7341-[1]გადასახდელები!L7111</f>
        <v>0</v>
      </c>
    </row>
    <row r="7342" spans="2:18" ht="20.25" hidden="1" customHeight="1">
      <c r="B7342" s="36" t="str">
        <f t="shared" si="2045"/>
        <v>b</v>
      </c>
      <c r="C7342" s="42">
        <v>4</v>
      </c>
      <c r="D7342" s="42"/>
      <c r="F7342" s="31"/>
      <c r="G7342" s="47" t="s">
        <v>356</v>
      </c>
      <c r="H7342" s="93">
        <f t="shared" si="2029"/>
        <v>0</v>
      </c>
      <c r="I7342" s="94">
        <f t="shared" si="2040"/>
        <v>0</v>
      </c>
      <c r="J7342" s="93">
        <f t="shared" ref="J7342:K7342" si="2047">J7572+J7802+J8032</f>
        <v>0</v>
      </c>
      <c r="K7342" s="93">
        <f t="shared" si="2047"/>
        <v>0</v>
      </c>
      <c r="L7342" s="94">
        <f t="shared" si="1981"/>
        <v>0</v>
      </c>
      <c r="M7342" s="93">
        <f t="shared" si="2039"/>
        <v>0</v>
      </c>
      <c r="N7342" s="93">
        <f t="shared" si="2039"/>
        <v>0</v>
      </c>
      <c r="O7342" s="82" t="s">
        <v>146</v>
      </c>
      <c r="R7342" s="352">
        <f>L7342-[1]გადასახდელები!L7112</f>
        <v>0</v>
      </c>
    </row>
    <row r="7343" spans="2:18" ht="20.25" hidden="1" customHeight="1">
      <c r="B7343" s="36" t="str">
        <f t="shared" si="2045"/>
        <v>b</v>
      </c>
      <c r="C7343" s="42">
        <v>4</v>
      </c>
      <c r="D7343" s="42"/>
      <c r="F7343" s="31"/>
      <c r="G7343" s="47" t="s">
        <v>357</v>
      </c>
      <c r="H7343" s="93">
        <f t="shared" si="2029"/>
        <v>0</v>
      </c>
      <c r="I7343" s="94">
        <f t="shared" si="2040"/>
        <v>0</v>
      </c>
      <c r="J7343" s="93">
        <f t="shared" ref="J7343:K7343" si="2048">J7573+J7803+J8033</f>
        <v>0</v>
      </c>
      <c r="K7343" s="93">
        <f t="shared" si="2048"/>
        <v>0</v>
      </c>
      <c r="L7343" s="94">
        <f t="shared" si="1981"/>
        <v>0</v>
      </c>
      <c r="M7343" s="93">
        <f t="shared" si="2039"/>
        <v>0</v>
      </c>
      <c r="N7343" s="93">
        <f t="shared" si="2039"/>
        <v>0</v>
      </c>
      <c r="O7343" s="82" t="s">
        <v>146</v>
      </c>
      <c r="R7343" s="352">
        <f>L7343-[1]გადასახდელები!L7113</f>
        <v>0</v>
      </c>
    </row>
    <row r="7344" spans="2:18" ht="20.25" hidden="1" customHeight="1">
      <c r="B7344" s="36" t="str">
        <f t="shared" si="2045"/>
        <v>b</v>
      </c>
      <c r="C7344" s="42">
        <v>4</v>
      </c>
      <c r="D7344" s="42"/>
      <c r="F7344" s="31"/>
      <c r="G7344" s="47" t="s">
        <v>212</v>
      </c>
      <c r="H7344" s="93">
        <f t="shared" si="2029"/>
        <v>0</v>
      </c>
      <c r="I7344" s="94">
        <f t="shared" si="2040"/>
        <v>0</v>
      </c>
      <c r="J7344" s="93">
        <f t="shared" ref="J7344:K7344" si="2049">J7574+J7804+J8034</f>
        <v>0</v>
      </c>
      <c r="K7344" s="93">
        <f t="shared" si="2049"/>
        <v>0</v>
      </c>
      <c r="L7344" s="94">
        <f t="shared" si="1981"/>
        <v>0</v>
      </c>
      <c r="M7344" s="93">
        <f t="shared" si="2039"/>
        <v>0</v>
      </c>
      <c r="N7344" s="93">
        <f t="shared" si="2039"/>
        <v>0</v>
      </c>
      <c r="O7344" s="82" t="s">
        <v>146</v>
      </c>
      <c r="R7344" s="352">
        <f>L7344-[1]გადასახდელები!L7114</f>
        <v>0</v>
      </c>
    </row>
    <row r="7345" spans="2:18" ht="20.25" hidden="1" customHeight="1">
      <c r="B7345" s="36" t="str">
        <f t="shared" si="2045"/>
        <v>b</v>
      </c>
      <c r="C7345" s="42">
        <v>4</v>
      </c>
      <c r="D7345" s="42"/>
      <c r="F7345" s="31"/>
      <c r="G7345" s="47" t="s">
        <v>361</v>
      </c>
      <c r="H7345" s="93">
        <f t="shared" si="2029"/>
        <v>0</v>
      </c>
      <c r="I7345" s="94">
        <f t="shared" si="2040"/>
        <v>0</v>
      </c>
      <c r="J7345" s="93">
        <f t="shared" ref="J7345:K7345" si="2050">J7575+J7805+J8035</f>
        <v>0</v>
      </c>
      <c r="K7345" s="93">
        <f t="shared" si="2050"/>
        <v>0</v>
      </c>
      <c r="L7345" s="94">
        <f t="shared" si="1981"/>
        <v>0</v>
      </c>
      <c r="M7345" s="93">
        <f t="shared" si="2039"/>
        <v>0</v>
      </c>
      <c r="N7345" s="93">
        <f t="shared" si="2039"/>
        <v>0</v>
      </c>
      <c r="O7345" s="82" t="s">
        <v>146</v>
      </c>
      <c r="R7345" s="352">
        <f>L7345-[1]გადასახდელები!L7115</f>
        <v>0</v>
      </c>
    </row>
    <row r="7346" spans="2:18" ht="20.25" hidden="1" customHeight="1">
      <c r="B7346" s="36" t="str">
        <f t="shared" si="2045"/>
        <v>b</v>
      </c>
      <c r="C7346" s="42">
        <v>4</v>
      </c>
      <c r="D7346" s="42"/>
      <c r="F7346" s="31"/>
      <c r="G7346" s="47" t="s">
        <v>359</v>
      </c>
      <c r="H7346" s="93">
        <f t="shared" si="2029"/>
        <v>0</v>
      </c>
      <c r="I7346" s="94">
        <f t="shared" si="2040"/>
        <v>0</v>
      </c>
      <c r="J7346" s="93">
        <f t="shared" ref="J7346:K7346" si="2051">J7576+J7806+J8036</f>
        <v>0</v>
      </c>
      <c r="K7346" s="93">
        <f t="shared" si="2051"/>
        <v>0</v>
      </c>
      <c r="L7346" s="94">
        <f t="shared" si="1981"/>
        <v>0</v>
      </c>
      <c r="M7346" s="93">
        <f t="shared" si="2039"/>
        <v>0</v>
      </c>
      <c r="N7346" s="93">
        <f t="shared" si="2039"/>
        <v>0</v>
      </c>
      <c r="O7346" s="82" t="s">
        <v>146</v>
      </c>
      <c r="R7346" s="352">
        <f>L7346-[1]გადასახდელები!L7116</f>
        <v>0</v>
      </c>
    </row>
    <row r="7347" spans="2:18" ht="20.25" hidden="1" customHeight="1">
      <c r="B7347" s="36" t="str">
        <f t="shared" si="2045"/>
        <v>b</v>
      </c>
      <c r="C7347" s="42">
        <v>4</v>
      </c>
      <c r="D7347" s="42"/>
      <c r="F7347" s="31"/>
      <c r="G7347" s="47" t="s">
        <v>360</v>
      </c>
      <c r="H7347" s="93">
        <f t="shared" si="2029"/>
        <v>0</v>
      </c>
      <c r="I7347" s="94">
        <f t="shared" si="2040"/>
        <v>0</v>
      </c>
      <c r="J7347" s="93">
        <f t="shared" ref="J7347:K7347" si="2052">J7577+J7807+J8037</f>
        <v>0</v>
      </c>
      <c r="K7347" s="93">
        <f t="shared" si="2052"/>
        <v>0</v>
      </c>
      <c r="L7347" s="94">
        <f t="shared" ref="L7347:L7365" si="2053">M7347+N7347</f>
        <v>0</v>
      </c>
      <c r="M7347" s="93">
        <f t="shared" si="2039"/>
        <v>0</v>
      </c>
      <c r="N7347" s="93">
        <f t="shared" si="2039"/>
        <v>0</v>
      </c>
      <c r="O7347" s="82" t="s">
        <v>146</v>
      </c>
      <c r="R7347" s="352">
        <f>L7347-[1]გადასახდელები!L7117</f>
        <v>0</v>
      </c>
    </row>
    <row r="7348" spans="2:18" ht="20.25" hidden="1" customHeight="1">
      <c r="B7348" s="36" t="str">
        <f t="shared" si="2045"/>
        <v>b</v>
      </c>
      <c r="C7348" s="42">
        <v>3</v>
      </c>
      <c r="D7348" s="42"/>
      <c r="F7348" s="29"/>
      <c r="G7348" s="56" t="s">
        <v>213</v>
      </c>
      <c r="H7348" s="120">
        <f t="shared" si="2029"/>
        <v>0</v>
      </c>
      <c r="I7348" s="118">
        <f t="shared" si="2040"/>
        <v>0</v>
      </c>
      <c r="J7348" s="120">
        <f t="shared" ref="J7348:K7348" si="2054">J7578+J7808+J8038</f>
        <v>0</v>
      </c>
      <c r="K7348" s="120">
        <f t="shared" si="2054"/>
        <v>0</v>
      </c>
      <c r="L7348" s="118">
        <f t="shared" si="2053"/>
        <v>0</v>
      </c>
      <c r="M7348" s="120">
        <f t="shared" si="2039"/>
        <v>0</v>
      </c>
      <c r="N7348" s="120">
        <f t="shared" si="2039"/>
        <v>0</v>
      </c>
      <c r="O7348" s="82" t="s">
        <v>146</v>
      </c>
      <c r="R7348" s="352">
        <f>L7348-[1]გადასახდელები!L7118</f>
        <v>0</v>
      </c>
    </row>
    <row r="7349" spans="2:18" ht="20.25" hidden="1" customHeight="1">
      <c r="B7349" s="36" t="str">
        <f t="shared" si="2045"/>
        <v>b</v>
      </c>
      <c r="C7349" s="42">
        <v>2</v>
      </c>
      <c r="D7349" s="42"/>
      <c r="F7349" s="28"/>
      <c r="G7349" s="60" t="s">
        <v>362</v>
      </c>
      <c r="H7349" s="86">
        <f t="shared" si="2029"/>
        <v>0</v>
      </c>
      <c r="I7349" s="87">
        <f t="shared" si="2040"/>
        <v>0</v>
      </c>
      <c r="J7349" s="86">
        <f t="shared" ref="J7349:K7349" si="2055">J7579+J7809+J8039</f>
        <v>0</v>
      </c>
      <c r="K7349" s="86">
        <f t="shared" si="2055"/>
        <v>0</v>
      </c>
      <c r="L7349" s="87">
        <f t="shared" si="2053"/>
        <v>0</v>
      </c>
      <c r="M7349" s="86">
        <f t="shared" si="2039"/>
        <v>0</v>
      </c>
      <c r="N7349" s="86">
        <f t="shared" si="2039"/>
        <v>0</v>
      </c>
      <c r="O7349" s="82" t="s">
        <v>146</v>
      </c>
      <c r="R7349" s="352">
        <f>L7349-[1]გადასახდელები!L7119</f>
        <v>0</v>
      </c>
    </row>
    <row r="7350" spans="2:18" ht="20.25" hidden="1" customHeight="1">
      <c r="B7350" s="36" t="str">
        <f t="shared" si="2045"/>
        <v>b</v>
      </c>
      <c r="C7350" s="42">
        <v>3</v>
      </c>
      <c r="D7350" s="42"/>
      <c r="F7350" s="29"/>
      <c r="G7350" s="51" t="s">
        <v>355</v>
      </c>
      <c r="H7350" s="120">
        <f t="shared" si="2029"/>
        <v>0</v>
      </c>
      <c r="I7350" s="118">
        <f t="shared" si="2040"/>
        <v>0</v>
      </c>
      <c r="J7350" s="120">
        <f t="shared" ref="J7350:K7350" si="2056">J7580+J7810+J8040</f>
        <v>0</v>
      </c>
      <c r="K7350" s="120">
        <f t="shared" si="2056"/>
        <v>0</v>
      </c>
      <c r="L7350" s="118">
        <f t="shared" si="2053"/>
        <v>0</v>
      </c>
      <c r="M7350" s="120">
        <f t="shared" si="2039"/>
        <v>0</v>
      </c>
      <c r="N7350" s="120">
        <f t="shared" si="2039"/>
        <v>0</v>
      </c>
      <c r="O7350" s="82" t="s">
        <v>146</v>
      </c>
      <c r="R7350" s="352">
        <f>L7350-[1]გადასახდელები!L7120</f>
        <v>0</v>
      </c>
    </row>
    <row r="7351" spans="2:18" ht="20.25" hidden="1" customHeight="1">
      <c r="B7351" s="36" t="str">
        <f t="shared" si="2045"/>
        <v>b</v>
      </c>
      <c r="C7351" s="42">
        <v>4</v>
      </c>
      <c r="D7351" s="42"/>
      <c r="F7351" s="29"/>
      <c r="G7351" s="47" t="s">
        <v>363</v>
      </c>
      <c r="H7351" s="93">
        <f t="shared" si="2029"/>
        <v>0</v>
      </c>
      <c r="I7351" s="94">
        <f t="shared" si="2040"/>
        <v>0</v>
      </c>
      <c r="J7351" s="93">
        <f t="shared" ref="J7351:K7351" si="2057">J7581+J7811+J8041</f>
        <v>0</v>
      </c>
      <c r="K7351" s="93">
        <f t="shared" si="2057"/>
        <v>0</v>
      </c>
      <c r="L7351" s="94">
        <f t="shared" si="2053"/>
        <v>0</v>
      </c>
      <c r="M7351" s="93">
        <f t="shared" si="2039"/>
        <v>0</v>
      </c>
      <c r="N7351" s="93">
        <f t="shared" si="2039"/>
        <v>0</v>
      </c>
      <c r="O7351" s="82" t="s">
        <v>146</v>
      </c>
      <c r="R7351" s="352">
        <f>L7351-[1]გადასახდელები!L7121</f>
        <v>0</v>
      </c>
    </row>
    <row r="7352" spans="2:18" ht="20.25" hidden="1" customHeight="1">
      <c r="B7352" s="36" t="str">
        <f t="shared" si="2045"/>
        <v>b</v>
      </c>
      <c r="C7352" s="42">
        <v>4</v>
      </c>
      <c r="D7352" s="42"/>
      <c r="F7352" s="29"/>
      <c r="G7352" s="47" t="s">
        <v>210</v>
      </c>
      <c r="H7352" s="93">
        <f t="shared" si="2029"/>
        <v>0</v>
      </c>
      <c r="I7352" s="94">
        <f t="shared" si="2040"/>
        <v>0</v>
      </c>
      <c r="J7352" s="93">
        <f t="shared" ref="J7352:K7352" si="2058">J7582+J7812+J8042</f>
        <v>0</v>
      </c>
      <c r="K7352" s="93">
        <f t="shared" si="2058"/>
        <v>0</v>
      </c>
      <c r="L7352" s="94">
        <f t="shared" si="2053"/>
        <v>0</v>
      </c>
      <c r="M7352" s="93">
        <f t="shared" si="2039"/>
        <v>0</v>
      </c>
      <c r="N7352" s="93">
        <f t="shared" si="2039"/>
        <v>0</v>
      </c>
      <c r="O7352" s="82" t="s">
        <v>146</v>
      </c>
      <c r="R7352" s="352">
        <f>L7352-[1]გადასახდელები!L7122</f>
        <v>0</v>
      </c>
    </row>
    <row r="7353" spans="2:18" ht="20.25" hidden="1" customHeight="1">
      <c r="B7353" s="36" t="str">
        <f t="shared" si="2045"/>
        <v>b</v>
      </c>
      <c r="C7353" s="42">
        <v>4</v>
      </c>
      <c r="D7353" s="42"/>
      <c r="F7353" s="29"/>
      <c r="G7353" s="47" t="s">
        <v>357</v>
      </c>
      <c r="H7353" s="93">
        <f t="shared" si="2029"/>
        <v>0</v>
      </c>
      <c r="I7353" s="94">
        <f t="shared" si="2040"/>
        <v>0</v>
      </c>
      <c r="J7353" s="93">
        <f t="shared" ref="J7353:K7353" si="2059">J7583+J7813+J8043</f>
        <v>0</v>
      </c>
      <c r="K7353" s="93">
        <f t="shared" si="2059"/>
        <v>0</v>
      </c>
      <c r="L7353" s="94">
        <f t="shared" si="2053"/>
        <v>0</v>
      </c>
      <c r="M7353" s="93">
        <f t="shared" si="2039"/>
        <v>0</v>
      </c>
      <c r="N7353" s="93">
        <f t="shared" si="2039"/>
        <v>0</v>
      </c>
      <c r="O7353" s="82" t="s">
        <v>146</v>
      </c>
      <c r="R7353" s="352">
        <f>L7353-[1]გადასახდელები!L7123</f>
        <v>0</v>
      </c>
    </row>
    <row r="7354" spans="2:18" ht="30.75" hidden="1" customHeight="1">
      <c r="B7354" s="36" t="str">
        <f t="shared" si="2045"/>
        <v>b</v>
      </c>
      <c r="C7354" s="42">
        <v>4</v>
      </c>
      <c r="D7354" s="42"/>
      <c r="F7354" s="29"/>
      <c r="G7354" s="47" t="s">
        <v>364</v>
      </c>
      <c r="H7354" s="93">
        <f t="shared" si="2029"/>
        <v>0</v>
      </c>
      <c r="I7354" s="94">
        <f t="shared" si="2040"/>
        <v>0</v>
      </c>
      <c r="J7354" s="93">
        <f t="shared" ref="J7354:K7354" si="2060">J7584+J7814+J8044</f>
        <v>0</v>
      </c>
      <c r="K7354" s="93">
        <f t="shared" si="2060"/>
        <v>0</v>
      </c>
      <c r="L7354" s="94">
        <f t="shared" si="2053"/>
        <v>0</v>
      </c>
      <c r="M7354" s="93">
        <f t="shared" si="2039"/>
        <v>0</v>
      </c>
      <c r="N7354" s="93">
        <f t="shared" si="2039"/>
        <v>0</v>
      </c>
      <c r="O7354" s="82" t="s">
        <v>146</v>
      </c>
      <c r="R7354" s="352">
        <f>L7354-[1]გადასახდელები!L7124</f>
        <v>0</v>
      </c>
    </row>
    <row r="7355" spans="2:18" ht="20.25" hidden="1" customHeight="1">
      <c r="B7355" s="36" t="str">
        <f t="shared" si="2045"/>
        <v>b</v>
      </c>
      <c r="C7355" s="42">
        <v>4</v>
      </c>
      <c r="D7355" s="42"/>
      <c r="F7355" s="29"/>
      <c r="G7355" s="47" t="s">
        <v>358</v>
      </c>
      <c r="H7355" s="93">
        <f t="shared" si="2029"/>
        <v>0</v>
      </c>
      <c r="I7355" s="94">
        <f t="shared" si="2040"/>
        <v>0</v>
      </c>
      <c r="J7355" s="93">
        <f t="shared" ref="J7355:K7355" si="2061">J7585+J7815+J8045</f>
        <v>0</v>
      </c>
      <c r="K7355" s="93">
        <f t="shared" si="2061"/>
        <v>0</v>
      </c>
      <c r="L7355" s="94">
        <f t="shared" si="2053"/>
        <v>0</v>
      </c>
      <c r="M7355" s="93">
        <f t="shared" si="2039"/>
        <v>0</v>
      </c>
      <c r="N7355" s="93">
        <f t="shared" si="2039"/>
        <v>0</v>
      </c>
      <c r="O7355" s="82" t="s">
        <v>146</v>
      </c>
      <c r="R7355" s="352">
        <f>L7355-[1]გადასახდელები!L7125</f>
        <v>0</v>
      </c>
    </row>
    <row r="7356" spans="2:18" ht="20.25" hidden="1" customHeight="1">
      <c r="B7356" s="36" t="str">
        <f t="shared" si="2045"/>
        <v>b</v>
      </c>
      <c r="C7356" s="42">
        <v>4</v>
      </c>
      <c r="D7356" s="42"/>
      <c r="F7356" s="29"/>
      <c r="G7356" s="47" t="s">
        <v>359</v>
      </c>
      <c r="H7356" s="93">
        <f t="shared" si="2029"/>
        <v>0</v>
      </c>
      <c r="I7356" s="94">
        <f t="shared" si="2040"/>
        <v>0</v>
      </c>
      <c r="J7356" s="93">
        <f t="shared" ref="J7356:K7356" si="2062">J7586+J7816+J8046</f>
        <v>0</v>
      </c>
      <c r="K7356" s="93">
        <f t="shared" si="2062"/>
        <v>0</v>
      </c>
      <c r="L7356" s="94">
        <f t="shared" si="2053"/>
        <v>0</v>
      </c>
      <c r="M7356" s="93">
        <f t="shared" ref="M7356:N7365" si="2063">M7586+M7816+M8046</f>
        <v>0</v>
      </c>
      <c r="N7356" s="93">
        <f t="shared" si="2063"/>
        <v>0</v>
      </c>
      <c r="O7356" s="82" t="s">
        <v>146</v>
      </c>
      <c r="R7356" s="352">
        <f>L7356-[1]გადასახდელები!L7126</f>
        <v>0</v>
      </c>
    </row>
    <row r="7357" spans="2:18" ht="20.25" hidden="1" customHeight="1">
      <c r="B7357" s="36" t="str">
        <f t="shared" si="2045"/>
        <v>b</v>
      </c>
      <c r="C7357" s="42">
        <v>4</v>
      </c>
      <c r="D7357" s="42"/>
      <c r="F7357" s="29"/>
      <c r="G7357" s="47" t="s">
        <v>365</v>
      </c>
      <c r="H7357" s="120">
        <f t="shared" si="2029"/>
        <v>0</v>
      </c>
      <c r="I7357" s="94">
        <f t="shared" si="2040"/>
        <v>0</v>
      </c>
      <c r="J7357" s="120">
        <f t="shared" ref="J7357:K7357" si="2064">J7587+J7817+J8047</f>
        <v>0</v>
      </c>
      <c r="K7357" s="120">
        <f t="shared" si="2064"/>
        <v>0</v>
      </c>
      <c r="L7357" s="94">
        <f t="shared" si="2053"/>
        <v>0</v>
      </c>
      <c r="M7357" s="120">
        <f t="shared" si="2063"/>
        <v>0</v>
      </c>
      <c r="N7357" s="120">
        <f t="shared" si="2063"/>
        <v>0</v>
      </c>
      <c r="O7357" s="82" t="s">
        <v>146</v>
      </c>
      <c r="R7357" s="352">
        <f>L7357-[1]გადასახდელები!L7127</f>
        <v>0</v>
      </c>
    </row>
    <row r="7358" spans="2:18" ht="20.25" hidden="1" customHeight="1">
      <c r="B7358" s="36" t="str">
        <f t="shared" si="2045"/>
        <v>b</v>
      </c>
      <c r="C7358" s="42">
        <v>3</v>
      </c>
      <c r="D7358" s="42"/>
      <c r="F7358" s="29"/>
      <c r="G7358" s="51" t="s">
        <v>211</v>
      </c>
      <c r="H7358" s="120">
        <f t="shared" si="2029"/>
        <v>0</v>
      </c>
      <c r="I7358" s="118">
        <f t="shared" si="2040"/>
        <v>0</v>
      </c>
      <c r="J7358" s="120">
        <f t="shared" ref="J7358:K7358" si="2065">J7588+J7818+J8048</f>
        <v>0</v>
      </c>
      <c r="K7358" s="120">
        <f t="shared" si="2065"/>
        <v>0</v>
      </c>
      <c r="L7358" s="118">
        <f t="shared" si="2053"/>
        <v>0</v>
      </c>
      <c r="M7358" s="120">
        <f t="shared" si="2063"/>
        <v>0</v>
      </c>
      <c r="N7358" s="120">
        <f t="shared" si="2063"/>
        <v>0</v>
      </c>
      <c r="O7358" s="82" t="s">
        <v>146</v>
      </c>
      <c r="R7358" s="352">
        <f>L7358-[1]გადასახდელები!L7128</f>
        <v>0</v>
      </c>
    </row>
    <row r="7359" spans="2:18" ht="20.25" hidden="1" customHeight="1">
      <c r="B7359" s="36" t="str">
        <f t="shared" si="2045"/>
        <v>b</v>
      </c>
      <c r="C7359" s="42">
        <v>4</v>
      </c>
      <c r="D7359" s="42"/>
      <c r="F7359" s="29"/>
      <c r="G7359" s="47" t="s">
        <v>363</v>
      </c>
      <c r="H7359" s="93">
        <f t="shared" si="2029"/>
        <v>0</v>
      </c>
      <c r="I7359" s="94">
        <f t="shared" si="2040"/>
        <v>0</v>
      </c>
      <c r="J7359" s="93">
        <f t="shared" ref="J7359:K7359" si="2066">J7589+J7819+J8049</f>
        <v>0</v>
      </c>
      <c r="K7359" s="93">
        <f t="shared" si="2066"/>
        <v>0</v>
      </c>
      <c r="L7359" s="94">
        <f t="shared" si="2053"/>
        <v>0</v>
      </c>
      <c r="M7359" s="93">
        <f t="shared" si="2063"/>
        <v>0</v>
      </c>
      <c r="N7359" s="93">
        <f t="shared" si="2063"/>
        <v>0</v>
      </c>
      <c r="O7359" s="82" t="s">
        <v>146</v>
      </c>
      <c r="R7359" s="352">
        <f>L7359-[1]გადასახდელები!L7129</f>
        <v>0</v>
      </c>
    </row>
    <row r="7360" spans="2:18" ht="20.25" hidden="1" customHeight="1">
      <c r="B7360" s="36" t="str">
        <f t="shared" si="2045"/>
        <v>b</v>
      </c>
      <c r="C7360" s="42">
        <v>4</v>
      </c>
      <c r="D7360" s="42"/>
      <c r="F7360" s="29"/>
      <c r="G7360" s="47" t="s">
        <v>210</v>
      </c>
      <c r="H7360" s="93">
        <f t="shared" si="2029"/>
        <v>0</v>
      </c>
      <c r="I7360" s="94">
        <f t="shared" si="2040"/>
        <v>0</v>
      </c>
      <c r="J7360" s="93">
        <f t="shared" ref="J7360:K7360" si="2067">J7590+J7820+J8050</f>
        <v>0</v>
      </c>
      <c r="K7360" s="93">
        <f t="shared" si="2067"/>
        <v>0</v>
      </c>
      <c r="L7360" s="94">
        <f t="shared" si="2053"/>
        <v>0</v>
      </c>
      <c r="M7360" s="93">
        <f t="shared" si="2063"/>
        <v>0</v>
      </c>
      <c r="N7360" s="93">
        <f t="shared" si="2063"/>
        <v>0</v>
      </c>
      <c r="O7360" s="82" t="s">
        <v>146</v>
      </c>
      <c r="R7360" s="352">
        <f>L7360-[1]გადასახდელები!L7130</f>
        <v>0</v>
      </c>
    </row>
    <row r="7361" spans="2:18" ht="20.25" hidden="1" customHeight="1">
      <c r="B7361" s="36" t="str">
        <f t="shared" si="2045"/>
        <v>b</v>
      </c>
      <c r="C7361" s="42">
        <v>4</v>
      </c>
      <c r="D7361" s="42"/>
      <c r="F7361" s="29"/>
      <c r="G7361" s="47" t="s">
        <v>357</v>
      </c>
      <c r="H7361" s="93">
        <f t="shared" si="2029"/>
        <v>0</v>
      </c>
      <c r="I7361" s="94">
        <f t="shared" si="2040"/>
        <v>0</v>
      </c>
      <c r="J7361" s="93">
        <f t="shared" ref="J7361:K7361" si="2068">J7591+J7821+J8051</f>
        <v>0</v>
      </c>
      <c r="K7361" s="93">
        <f t="shared" si="2068"/>
        <v>0</v>
      </c>
      <c r="L7361" s="94">
        <f t="shared" si="2053"/>
        <v>0</v>
      </c>
      <c r="M7361" s="93">
        <f t="shared" si="2063"/>
        <v>0</v>
      </c>
      <c r="N7361" s="93">
        <f t="shared" si="2063"/>
        <v>0</v>
      </c>
      <c r="O7361" s="82" t="s">
        <v>146</v>
      </c>
      <c r="R7361" s="352">
        <f>L7361-[1]გადასახდელები!L7131</f>
        <v>0</v>
      </c>
    </row>
    <row r="7362" spans="2:18" ht="30.75" hidden="1" customHeight="1">
      <c r="B7362" s="36" t="str">
        <f t="shared" si="2045"/>
        <v>b</v>
      </c>
      <c r="C7362" s="42">
        <v>4</v>
      </c>
      <c r="D7362" s="42"/>
      <c r="F7362" s="29"/>
      <c r="G7362" s="47" t="s">
        <v>364</v>
      </c>
      <c r="H7362" s="93">
        <f t="shared" si="2029"/>
        <v>0</v>
      </c>
      <c r="I7362" s="94">
        <f t="shared" si="2040"/>
        <v>0</v>
      </c>
      <c r="J7362" s="93">
        <f t="shared" ref="J7362:K7362" si="2069">J7592+J7822+J8052</f>
        <v>0</v>
      </c>
      <c r="K7362" s="93">
        <f t="shared" si="2069"/>
        <v>0</v>
      </c>
      <c r="L7362" s="94">
        <f t="shared" si="2053"/>
        <v>0</v>
      </c>
      <c r="M7362" s="93">
        <f t="shared" si="2063"/>
        <v>0</v>
      </c>
      <c r="N7362" s="93">
        <f t="shared" si="2063"/>
        <v>0</v>
      </c>
      <c r="O7362" s="82" t="s">
        <v>146</v>
      </c>
      <c r="R7362" s="352">
        <f>L7362-[1]გადასახდელები!L7132</f>
        <v>0</v>
      </c>
    </row>
    <row r="7363" spans="2:18" ht="20.25" hidden="1" customHeight="1">
      <c r="B7363" s="36" t="str">
        <f t="shared" si="2045"/>
        <v>b</v>
      </c>
      <c r="C7363" s="42">
        <v>4</v>
      </c>
      <c r="D7363" s="42"/>
      <c r="F7363" s="29"/>
      <c r="G7363" s="47" t="s">
        <v>366</v>
      </c>
      <c r="H7363" s="93">
        <f t="shared" si="2029"/>
        <v>0</v>
      </c>
      <c r="I7363" s="94">
        <f t="shared" si="2040"/>
        <v>0</v>
      </c>
      <c r="J7363" s="93">
        <f t="shared" ref="J7363:K7363" si="2070">J7593+J7823+J8053</f>
        <v>0</v>
      </c>
      <c r="K7363" s="93">
        <f t="shared" si="2070"/>
        <v>0</v>
      </c>
      <c r="L7363" s="94">
        <f t="shared" si="2053"/>
        <v>0</v>
      </c>
      <c r="M7363" s="93">
        <f t="shared" si="2063"/>
        <v>0</v>
      </c>
      <c r="N7363" s="93">
        <f t="shared" si="2063"/>
        <v>0</v>
      </c>
      <c r="O7363" s="82" t="s">
        <v>146</v>
      </c>
      <c r="R7363" s="352">
        <f>L7363-[1]გადასახდელები!L7133</f>
        <v>0</v>
      </c>
    </row>
    <row r="7364" spans="2:18" ht="20.25" hidden="1" customHeight="1">
      <c r="B7364" s="36" t="str">
        <f t="shared" si="2045"/>
        <v>b</v>
      </c>
      <c r="C7364" s="42">
        <v>4</v>
      </c>
      <c r="D7364" s="42"/>
      <c r="F7364" s="29"/>
      <c r="G7364" s="47" t="s">
        <v>359</v>
      </c>
      <c r="H7364" s="93">
        <f t="shared" si="2029"/>
        <v>0</v>
      </c>
      <c r="I7364" s="94">
        <f t="shared" si="2040"/>
        <v>0</v>
      </c>
      <c r="J7364" s="93">
        <f t="shared" ref="J7364:K7364" si="2071">J7594+J7824+J8054</f>
        <v>0</v>
      </c>
      <c r="K7364" s="93">
        <f t="shared" si="2071"/>
        <v>0</v>
      </c>
      <c r="L7364" s="94">
        <f t="shared" si="2053"/>
        <v>0</v>
      </c>
      <c r="M7364" s="93">
        <f t="shared" si="2063"/>
        <v>0</v>
      </c>
      <c r="N7364" s="93">
        <f t="shared" si="2063"/>
        <v>0</v>
      </c>
      <c r="O7364" s="82" t="s">
        <v>146</v>
      </c>
      <c r="R7364" s="352">
        <f>L7364-[1]გადასახდელები!L7134</f>
        <v>0</v>
      </c>
    </row>
    <row r="7365" spans="2:18" ht="21" hidden="1" customHeight="1" thickBot="1">
      <c r="B7365" s="36" t="str">
        <f t="shared" si="2045"/>
        <v>b</v>
      </c>
      <c r="C7365" s="42">
        <v>4</v>
      </c>
      <c r="D7365" s="42"/>
      <c r="F7365" s="29"/>
      <c r="G7365" s="47" t="s">
        <v>365</v>
      </c>
      <c r="H7365" s="93">
        <f t="shared" si="2029"/>
        <v>0</v>
      </c>
      <c r="I7365" s="94">
        <f t="shared" si="2040"/>
        <v>0</v>
      </c>
      <c r="J7365" s="93">
        <f t="shared" ref="J7365:K7365" si="2072">J7595+J7825+J8055</f>
        <v>0</v>
      </c>
      <c r="K7365" s="93">
        <f t="shared" si="2072"/>
        <v>0</v>
      </c>
      <c r="L7365" s="94">
        <f t="shared" si="2053"/>
        <v>0</v>
      </c>
      <c r="M7365" s="93">
        <f t="shared" si="2063"/>
        <v>0</v>
      </c>
      <c r="N7365" s="93">
        <f t="shared" si="2063"/>
        <v>0</v>
      </c>
      <c r="O7365" s="82" t="s">
        <v>146</v>
      </c>
      <c r="R7365" s="352">
        <f>L7365-[1]გადასახდელები!L7135</f>
        <v>0</v>
      </c>
    </row>
    <row r="7366" spans="2:18" ht="63" customHeight="1" thickBot="1">
      <c r="B7366" s="36" t="str">
        <f t="shared" si="2045"/>
        <v>a</v>
      </c>
      <c r="C7366" s="42">
        <v>1</v>
      </c>
      <c r="D7366" s="42"/>
      <c r="E7366" s="24"/>
      <c r="F7366" s="32" t="s">
        <v>134</v>
      </c>
      <c r="G7366" s="61" t="s">
        <v>761</v>
      </c>
      <c r="H7366" s="79">
        <f>H7368+H7500+H7563+H7579</f>
        <v>1051.7</v>
      </c>
      <c r="I7366" s="80">
        <f t="shared" si="2040"/>
        <v>1824.3</v>
      </c>
      <c r="J7366" s="81">
        <f>J7368+J7500+J7563+J7579</f>
        <v>0</v>
      </c>
      <c r="K7366" s="81">
        <f>K7368+K7500+K7563+K7579</f>
        <v>1824.3</v>
      </c>
      <c r="L7366" s="80">
        <f t="shared" ref="L7366:L7372" si="2073">M7366+N7366</f>
        <v>429.29499999999996</v>
      </c>
      <c r="M7366" s="81">
        <f>M7368+M7500+M7563+M7579</f>
        <v>0</v>
      </c>
      <c r="N7366" s="81">
        <f>N7368+N7500+N7563+N7579</f>
        <v>429.29499999999996</v>
      </c>
      <c r="O7366" s="82" t="s">
        <v>146</v>
      </c>
      <c r="P7366" s="43">
        <v>1</v>
      </c>
      <c r="R7366" s="352">
        <f>L7366-[1]გადასახდელები!L7136</f>
        <v>-979.10500000000013</v>
      </c>
    </row>
    <row r="7367" spans="2:18" ht="21" hidden="1" customHeight="1" thickTop="1">
      <c r="B7367" s="36" t="str">
        <f t="shared" si="2045"/>
        <v>b</v>
      </c>
      <c r="C7367" s="42">
        <v>2</v>
      </c>
      <c r="D7367" s="42"/>
      <c r="F7367" s="26"/>
      <c r="G7367" s="46" t="s">
        <v>162</v>
      </c>
      <c r="H7367" s="83"/>
      <c r="I7367" s="84">
        <f t="shared" si="2040"/>
        <v>0</v>
      </c>
      <c r="J7367" s="85"/>
      <c r="K7367" s="85"/>
      <c r="L7367" s="84">
        <f t="shared" si="2073"/>
        <v>0</v>
      </c>
      <c r="M7367" s="85"/>
      <c r="N7367" s="85"/>
      <c r="R7367" s="352">
        <f>L7367-[1]გადასახდელები!L7137</f>
        <v>0</v>
      </c>
    </row>
    <row r="7368" spans="2:18" ht="20.25" customHeight="1" thickTop="1">
      <c r="B7368" s="36" t="str">
        <f t="shared" si="2045"/>
        <v>a</v>
      </c>
      <c r="C7368" s="42">
        <v>2</v>
      </c>
      <c r="D7368" s="42"/>
      <c r="E7368" s="24">
        <v>7091</v>
      </c>
      <c r="F7368" s="341" t="s">
        <v>524</v>
      </c>
      <c r="G7368" s="58" t="s">
        <v>163</v>
      </c>
      <c r="H7368" s="86">
        <f>H7369+H7380+H7448+H7456+H7457+H7467+H7477</f>
        <v>1051.7</v>
      </c>
      <c r="I7368" s="87">
        <f t="shared" si="2040"/>
        <v>1824.3</v>
      </c>
      <c r="J7368" s="88">
        <f>J7369+J7380+J7448+J7456+J7457+J7467+J7477+J7447</f>
        <v>0</v>
      </c>
      <c r="K7368" s="88">
        <f>K7369+K7380+K7448+K7456+K7457+K7467+K7477</f>
        <v>1824.3</v>
      </c>
      <c r="L7368" s="87">
        <f t="shared" si="2073"/>
        <v>429.29499999999996</v>
      </c>
      <c r="M7368" s="88">
        <f>M7369+M7380+M7448+M7456+M7457+M7467+M7477+M7447</f>
        <v>0</v>
      </c>
      <c r="N7368" s="88">
        <f>N7369+N7380+N7448+N7456+N7457+N7467+N7477</f>
        <v>429.29499999999996</v>
      </c>
      <c r="O7368" s="82" t="s">
        <v>146</v>
      </c>
      <c r="R7368" s="352">
        <f>L7368-[1]გადასახდელები!L7138</f>
        <v>-979.10500000000013</v>
      </c>
    </row>
    <row r="7369" spans="2:18" ht="20.25" hidden="1" customHeight="1">
      <c r="B7369" s="36" t="str">
        <f t="shared" si="2045"/>
        <v>b</v>
      </c>
      <c r="C7369" s="42">
        <v>31</v>
      </c>
      <c r="D7369" s="42"/>
      <c r="F7369" s="341" t="s">
        <v>525</v>
      </c>
      <c r="G7369" s="57" t="s">
        <v>164</v>
      </c>
      <c r="H7369" s="89">
        <f>H7370+H7379</f>
        <v>0</v>
      </c>
      <c r="I7369" s="90">
        <f t="shared" si="2040"/>
        <v>0</v>
      </c>
      <c r="J7369" s="92">
        <f>J7370+J7379</f>
        <v>0</v>
      </c>
      <c r="K7369" s="92">
        <f>K7370+K7379</f>
        <v>0</v>
      </c>
      <c r="L7369" s="90">
        <f t="shared" si="2073"/>
        <v>0</v>
      </c>
      <c r="M7369" s="92">
        <f>M7370+M7379</f>
        <v>0</v>
      </c>
      <c r="N7369" s="92">
        <f>N7370+N7379</f>
        <v>0</v>
      </c>
      <c r="O7369" s="82" t="s">
        <v>146</v>
      </c>
      <c r="R7369" s="352">
        <f>L7369-[1]გადასახდელები!L7139</f>
        <v>0</v>
      </c>
    </row>
    <row r="7370" spans="2:18" ht="20.25" hidden="1" customHeight="1">
      <c r="B7370" s="36" t="str">
        <f t="shared" si="2045"/>
        <v>b</v>
      </c>
      <c r="C7370" s="42">
        <v>4</v>
      </c>
      <c r="D7370" s="42"/>
      <c r="F7370" s="341" t="s">
        <v>526</v>
      </c>
      <c r="G7370" s="47" t="s">
        <v>165</v>
      </c>
      <c r="H7370" s="93">
        <f>H7371+H7378</f>
        <v>0</v>
      </c>
      <c r="I7370" s="94">
        <f t="shared" si="2040"/>
        <v>0</v>
      </c>
      <c r="J7370" s="95">
        <f>J7371+J7378</f>
        <v>0</v>
      </c>
      <c r="K7370" s="95">
        <f>K7371+K7378</f>
        <v>0</v>
      </c>
      <c r="L7370" s="94">
        <f t="shared" si="2073"/>
        <v>0</v>
      </c>
      <c r="M7370" s="95">
        <f>M7371+M7378</f>
        <v>0</v>
      </c>
      <c r="N7370" s="95">
        <f>N7371+N7378</f>
        <v>0</v>
      </c>
      <c r="O7370" s="82" t="s">
        <v>146</v>
      </c>
      <c r="R7370" s="352">
        <f>L7370-[1]გადასახდელები!L7140</f>
        <v>0</v>
      </c>
    </row>
    <row r="7371" spans="2:18" ht="20.25" hidden="1" customHeight="1">
      <c r="B7371" s="36" t="str">
        <f t="shared" si="2045"/>
        <v>b</v>
      </c>
      <c r="C7371" s="42">
        <v>5</v>
      </c>
      <c r="D7371" s="42"/>
      <c r="F7371" s="342" t="s">
        <v>527</v>
      </c>
      <c r="G7371" s="48" t="s">
        <v>166</v>
      </c>
      <c r="H7371" s="96">
        <f>SUM(H7372:H7377)</f>
        <v>0</v>
      </c>
      <c r="I7371" s="97">
        <f t="shared" si="2040"/>
        <v>0</v>
      </c>
      <c r="J7371" s="98">
        <f>SUM(J7372:J7377)</f>
        <v>0</v>
      </c>
      <c r="K7371" s="98">
        <f>SUM(K7372:K7377)</f>
        <v>0</v>
      </c>
      <c r="L7371" s="97">
        <f t="shared" si="2073"/>
        <v>0</v>
      </c>
      <c r="M7371" s="98">
        <f>SUM(M7372:M7377)</f>
        <v>0</v>
      </c>
      <c r="N7371" s="98">
        <f>SUM(N7372:N7377)</f>
        <v>0</v>
      </c>
      <c r="O7371" s="82" t="s">
        <v>146</v>
      </c>
      <c r="R7371" s="352">
        <f>L7371-[1]გადასახდელები!L7141</f>
        <v>0</v>
      </c>
    </row>
    <row r="7372" spans="2:18" ht="20.25" hidden="1" customHeight="1">
      <c r="B7372" s="36" t="str">
        <f t="shared" si="2045"/>
        <v>b</v>
      </c>
      <c r="C7372" s="42">
        <v>6</v>
      </c>
      <c r="D7372" s="42"/>
      <c r="F7372" s="343" t="s">
        <v>528</v>
      </c>
      <c r="G7372" s="45" t="s">
        <v>167</v>
      </c>
      <c r="H7372" s="99"/>
      <c r="I7372" s="91">
        <f t="shared" si="2040"/>
        <v>0</v>
      </c>
      <c r="J7372" s="100"/>
      <c r="K7372" s="100"/>
      <c r="L7372" s="91">
        <f t="shared" si="2073"/>
        <v>0</v>
      </c>
      <c r="M7372" s="100"/>
      <c r="N7372" s="100"/>
      <c r="R7372" s="352">
        <f>L7372-[1]გადასახდელები!L7142</f>
        <v>0</v>
      </c>
    </row>
    <row r="7373" spans="2:18" ht="20.25" hidden="1" customHeight="1">
      <c r="B7373" s="36" t="str">
        <f t="shared" si="2045"/>
        <v>b</v>
      </c>
      <c r="C7373" s="42">
        <v>6</v>
      </c>
      <c r="D7373" s="42"/>
      <c r="F7373" s="343" t="s">
        <v>592</v>
      </c>
      <c r="G7373" s="45" t="s">
        <v>168</v>
      </c>
      <c r="H7373" s="99"/>
      <c r="I7373" s="91">
        <f t="shared" si="2040"/>
        <v>0</v>
      </c>
      <c r="J7373" s="100"/>
      <c r="K7373" s="100"/>
      <c r="L7373" s="91">
        <f t="shared" ref="L7373:L7436" si="2074">M7373+N7373</f>
        <v>0</v>
      </c>
      <c r="M7373" s="100"/>
      <c r="N7373" s="100"/>
      <c r="R7373" s="352">
        <f>L7373-[1]გადასახდელები!L7143</f>
        <v>0</v>
      </c>
    </row>
    <row r="7374" spans="2:18" ht="20.25" hidden="1" customHeight="1">
      <c r="B7374" s="36" t="str">
        <f t="shared" si="2045"/>
        <v>b</v>
      </c>
      <c r="C7374" s="42">
        <v>6</v>
      </c>
      <c r="D7374" s="42"/>
      <c r="F7374" s="343" t="s">
        <v>529</v>
      </c>
      <c r="G7374" s="45" t="s">
        <v>169</v>
      </c>
      <c r="H7374" s="99"/>
      <c r="I7374" s="91">
        <f t="shared" si="2040"/>
        <v>0</v>
      </c>
      <c r="J7374" s="100"/>
      <c r="K7374" s="100"/>
      <c r="L7374" s="91">
        <f t="shared" si="2074"/>
        <v>0</v>
      </c>
      <c r="M7374" s="100"/>
      <c r="N7374" s="100"/>
      <c r="R7374" s="352">
        <f>L7374-[1]გადასახდელები!L7144</f>
        <v>0</v>
      </c>
    </row>
    <row r="7375" spans="2:18" ht="20.25" hidden="1" customHeight="1">
      <c r="B7375" s="36" t="str">
        <f t="shared" si="2045"/>
        <v>b</v>
      </c>
      <c r="C7375" s="42">
        <v>6</v>
      </c>
      <c r="D7375" s="42"/>
      <c r="F7375" s="343" t="s">
        <v>593</v>
      </c>
      <c r="G7375" s="45" t="s">
        <v>170</v>
      </c>
      <c r="H7375" s="99"/>
      <c r="I7375" s="91">
        <f t="shared" si="2040"/>
        <v>0</v>
      </c>
      <c r="J7375" s="100"/>
      <c r="K7375" s="100"/>
      <c r="L7375" s="91">
        <f t="shared" si="2074"/>
        <v>0</v>
      </c>
      <c r="M7375" s="100"/>
      <c r="N7375" s="100"/>
      <c r="R7375" s="352">
        <f>L7375-[1]გადასახდელები!L7145</f>
        <v>0</v>
      </c>
    </row>
    <row r="7376" spans="2:18" ht="20.25" hidden="1" customHeight="1">
      <c r="B7376" s="36" t="str">
        <f t="shared" si="2045"/>
        <v>b</v>
      </c>
      <c r="C7376" s="42">
        <v>6</v>
      </c>
      <c r="D7376" s="42"/>
      <c r="F7376" s="343" t="s">
        <v>594</v>
      </c>
      <c r="G7376" s="45" t="s">
        <v>171</v>
      </c>
      <c r="H7376" s="99"/>
      <c r="I7376" s="91">
        <f t="shared" si="2040"/>
        <v>0</v>
      </c>
      <c r="J7376" s="100"/>
      <c r="K7376" s="100"/>
      <c r="L7376" s="91">
        <f t="shared" si="2074"/>
        <v>0</v>
      </c>
      <c r="M7376" s="100"/>
      <c r="N7376" s="100"/>
      <c r="R7376" s="352">
        <f>L7376-[1]გადასახდელები!L7146</f>
        <v>0</v>
      </c>
    </row>
    <row r="7377" spans="2:18" ht="20.25" hidden="1" customHeight="1">
      <c r="B7377" s="36" t="str">
        <f t="shared" si="2045"/>
        <v>b</v>
      </c>
      <c r="C7377" s="42">
        <v>6</v>
      </c>
      <c r="D7377" s="42"/>
      <c r="F7377" s="343" t="s">
        <v>595</v>
      </c>
      <c r="G7377" s="45" t="s">
        <v>172</v>
      </c>
      <c r="H7377" s="99"/>
      <c r="I7377" s="91">
        <f t="shared" si="2040"/>
        <v>0</v>
      </c>
      <c r="J7377" s="100"/>
      <c r="K7377" s="100"/>
      <c r="L7377" s="91">
        <f t="shared" si="2074"/>
        <v>0</v>
      </c>
      <c r="M7377" s="100"/>
      <c r="N7377" s="100"/>
      <c r="R7377" s="352">
        <f>L7377-[1]გადასახდელები!L7147</f>
        <v>0</v>
      </c>
    </row>
    <row r="7378" spans="2:18" ht="20.25" hidden="1" customHeight="1">
      <c r="B7378" s="36" t="str">
        <f t="shared" si="2045"/>
        <v>b</v>
      </c>
      <c r="C7378" s="42">
        <v>5</v>
      </c>
      <c r="D7378" s="42"/>
      <c r="F7378" s="343" t="s">
        <v>596</v>
      </c>
      <c r="G7378" s="48" t="s">
        <v>173</v>
      </c>
      <c r="H7378" s="101"/>
      <c r="I7378" s="97">
        <f t="shared" si="2040"/>
        <v>0</v>
      </c>
      <c r="J7378" s="102"/>
      <c r="K7378" s="102"/>
      <c r="L7378" s="97">
        <f t="shared" si="2074"/>
        <v>0</v>
      </c>
      <c r="M7378" s="102"/>
      <c r="N7378" s="102"/>
      <c r="R7378" s="352">
        <f>L7378-[1]გადასახდელები!L7148</f>
        <v>0</v>
      </c>
    </row>
    <row r="7379" spans="2:18" ht="20.25" hidden="1" customHeight="1">
      <c r="B7379" s="36" t="str">
        <f t="shared" si="2045"/>
        <v>b</v>
      </c>
      <c r="C7379" s="42">
        <v>4</v>
      </c>
      <c r="D7379" s="42"/>
      <c r="F7379" s="343" t="s">
        <v>597</v>
      </c>
      <c r="G7379" s="47" t="s">
        <v>174</v>
      </c>
      <c r="H7379" s="103"/>
      <c r="I7379" s="94">
        <f t="shared" si="2040"/>
        <v>0</v>
      </c>
      <c r="J7379" s="104"/>
      <c r="K7379" s="104"/>
      <c r="L7379" s="94">
        <f t="shared" si="2074"/>
        <v>0</v>
      </c>
      <c r="M7379" s="104"/>
      <c r="N7379" s="104"/>
      <c r="R7379" s="352">
        <f>L7379-[1]გადასახდელები!L7149</f>
        <v>0</v>
      </c>
    </row>
    <row r="7380" spans="2:18" ht="20.25" hidden="1" customHeight="1">
      <c r="B7380" s="36" t="str">
        <f t="shared" si="2045"/>
        <v>b</v>
      </c>
      <c r="C7380" s="42">
        <v>3</v>
      </c>
      <c r="D7380" s="42"/>
      <c r="F7380" s="342" t="s">
        <v>530</v>
      </c>
      <c r="G7380" s="57" t="s">
        <v>175</v>
      </c>
      <c r="H7380" s="89">
        <f>H7381+H7382+H7385+H7421+H7422+H7423+H7424+H7425+H7432+H7433</f>
        <v>0</v>
      </c>
      <c r="I7380" s="90">
        <f t="shared" si="2040"/>
        <v>0</v>
      </c>
      <c r="J7380" s="92">
        <f>J7381+J7382+J7385+J7421+J7422+J7423+J7424+J7425+J7432+J7433</f>
        <v>0</v>
      </c>
      <c r="K7380" s="92">
        <f>K7381+K7382+K7385+K7421+K7422+K7423+K7424+K7425+K7432+K7433</f>
        <v>0</v>
      </c>
      <c r="L7380" s="90">
        <f t="shared" si="2074"/>
        <v>0</v>
      </c>
      <c r="M7380" s="92">
        <f>M7381+M7382+M7385+M7421+M7422+M7423+M7424+M7425+M7432+M7433</f>
        <v>0</v>
      </c>
      <c r="N7380" s="92">
        <f>N7381+N7382+N7385+N7421+N7422+N7423+N7424+N7425+N7432+N7433</f>
        <v>0</v>
      </c>
      <c r="O7380" s="82" t="s">
        <v>146</v>
      </c>
      <c r="R7380" s="352">
        <f>L7380-[1]გადასახდელები!L7150</f>
        <v>0</v>
      </c>
    </row>
    <row r="7381" spans="2:18" ht="20.25" hidden="1" customHeight="1">
      <c r="B7381" s="36" t="str">
        <f t="shared" si="2045"/>
        <v>b</v>
      </c>
      <c r="C7381" s="42">
        <v>4</v>
      </c>
      <c r="D7381" s="42"/>
      <c r="F7381" s="343" t="s">
        <v>531</v>
      </c>
      <c r="G7381" s="47" t="s">
        <v>176</v>
      </c>
      <c r="H7381" s="103"/>
      <c r="I7381" s="94">
        <f t="shared" si="2040"/>
        <v>0</v>
      </c>
      <c r="J7381" s="104"/>
      <c r="K7381" s="104"/>
      <c r="L7381" s="94">
        <f t="shared" si="2074"/>
        <v>0</v>
      </c>
      <c r="M7381" s="104"/>
      <c r="N7381" s="104"/>
      <c r="R7381" s="352">
        <f>L7381-[1]გადასახდელები!L7151</f>
        <v>0</v>
      </c>
    </row>
    <row r="7382" spans="2:18" ht="20.25" hidden="1" customHeight="1">
      <c r="B7382" s="36" t="str">
        <f t="shared" si="2045"/>
        <v>b</v>
      </c>
      <c r="C7382" s="42">
        <v>4</v>
      </c>
      <c r="D7382" s="42"/>
      <c r="F7382" s="342" t="s">
        <v>532</v>
      </c>
      <c r="G7382" s="47" t="s">
        <v>177</v>
      </c>
      <c r="H7382" s="93">
        <f>SUM(H7383:H7384)</f>
        <v>0</v>
      </c>
      <c r="I7382" s="94">
        <f t="shared" si="2040"/>
        <v>0</v>
      </c>
      <c r="J7382" s="95">
        <f>SUM(J7383:J7384)</f>
        <v>0</v>
      </c>
      <c r="K7382" s="95">
        <f>SUM(K7383:K7384)</f>
        <v>0</v>
      </c>
      <c r="L7382" s="94">
        <f t="shared" si="2074"/>
        <v>0</v>
      </c>
      <c r="M7382" s="95">
        <f>SUM(M7383:M7384)</f>
        <v>0</v>
      </c>
      <c r="N7382" s="95">
        <f>SUM(N7383:N7384)</f>
        <v>0</v>
      </c>
      <c r="O7382" s="82" t="s">
        <v>146</v>
      </c>
      <c r="R7382" s="352">
        <f>L7382-[1]გადასახდელები!L7152</f>
        <v>0</v>
      </c>
    </row>
    <row r="7383" spans="2:18" ht="20.25" hidden="1" customHeight="1">
      <c r="B7383" s="36" t="str">
        <f t="shared" si="2045"/>
        <v>b</v>
      </c>
      <c r="C7383" s="42">
        <v>5</v>
      </c>
      <c r="D7383" s="42"/>
      <c r="F7383" s="343" t="s">
        <v>533</v>
      </c>
      <c r="G7383" s="48" t="s">
        <v>178</v>
      </c>
      <c r="H7383" s="101"/>
      <c r="I7383" s="97">
        <f t="shared" si="2040"/>
        <v>0</v>
      </c>
      <c r="J7383" s="102"/>
      <c r="K7383" s="102"/>
      <c r="L7383" s="97">
        <f t="shared" si="2074"/>
        <v>0</v>
      </c>
      <c r="M7383" s="102"/>
      <c r="N7383" s="102"/>
      <c r="R7383" s="352">
        <f>L7383-[1]გადასახდელები!L7153</f>
        <v>0</v>
      </c>
    </row>
    <row r="7384" spans="2:18" ht="20.25" hidden="1" customHeight="1">
      <c r="B7384" s="36" t="str">
        <f t="shared" si="2045"/>
        <v>b</v>
      </c>
      <c r="C7384" s="42">
        <v>5</v>
      </c>
      <c r="D7384" s="42"/>
      <c r="F7384" s="343" t="s">
        <v>598</v>
      </c>
      <c r="G7384" s="48" t="s">
        <v>179</v>
      </c>
      <c r="H7384" s="101"/>
      <c r="I7384" s="97">
        <f t="shared" si="2040"/>
        <v>0</v>
      </c>
      <c r="J7384" s="102"/>
      <c r="K7384" s="102"/>
      <c r="L7384" s="97">
        <f t="shared" si="2074"/>
        <v>0</v>
      </c>
      <c r="M7384" s="102"/>
      <c r="N7384" s="102"/>
      <c r="R7384" s="352">
        <f>L7384-[1]გადასახდელები!L7154</f>
        <v>0</v>
      </c>
    </row>
    <row r="7385" spans="2:18" ht="20.25" hidden="1" customHeight="1">
      <c r="B7385" s="36" t="str">
        <f t="shared" si="2045"/>
        <v>b</v>
      </c>
      <c r="C7385" s="42">
        <v>4</v>
      </c>
      <c r="D7385" s="42"/>
      <c r="F7385" s="342" t="s">
        <v>534</v>
      </c>
      <c r="G7385" s="47" t="s">
        <v>180</v>
      </c>
      <c r="H7385" s="93">
        <f>H7386+H7387+H7388+H7389+H7401+H7405+H7406+H7407+H7408+H7409+H7410+H7411+H7419+H7420</f>
        <v>0</v>
      </c>
      <c r="I7385" s="94">
        <f t="shared" si="2040"/>
        <v>0</v>
      </c>
      <c r="J7385" s="95">
        <f>J7386+J7387+J7388+J7389+J7401+J7405+J7406+J7407+J7408+J7409+J7410+J7411+J7419+J7420</f>
        <v>0</v>
      </c>
      <c r="K7385" s="95">
        <f>K7386+K7387+K7388+K7389+K7401+K7405+K7406+K7407+K7408+K7409+K7410+K7411+K7419+K7420</f>
        <v>0</v>
      </c>
      <c r="L7385" s="94">
        <f t="shared" si="2074"/>
        <v>0</v>
      </c>
      <c r="M7385" s="95">
        <f>M7386+M7387+M7388+M7389+M7401+M7405+M7406+M7407+M7408+M7409+M7410+M7411+M7419+M7420</f>
        <v>0</v>
      </c>
      <c r="N7385" s="95">
        <f>N7386+N7387+N7388+N7389+N7401+N7405+N7406+N7407+N7408+N7409+N7410+N7411+N7419+N7420</f>
        <v>0</v>
      </c>
      <c r="O7385" s="82" t="s">
        <v>146</v>
      </c>
      <c r="R7385" s="352">
        <f>L7385-[1]გადასახდელები!L7155</f>
        <v>0</v>
      </c>
    </row>
    <row r="7386" spans="2:18" ht="42.75" hidden="1" customHeight="1">
      <c r="B7386" s="36" t="str">
        <f t="shared" si="2045"/>
        <v>b</v>
      </c>
      <c r="C7386" s="42">
        <v>5</v>
      </c>
      <c r="D7386" s="42"/>
      <c r="F7386" s="343" t="s">
        <v>535</v>
      </c>
      <c r="G7386" s="48" t="s">
        <v>229</v>
      </c>
      <c r="H7386" s="101"/>
      <c r="I7386" s="97">
        <f t="shared" si="2040"/>
        <v>0</v>
      </c>
      <c r="J7386" s="102"/>
      <c r="K7386" s="102"/>
      <c r="L7386" s="97">
        <f t="shared" si="2074"/>
        <v>0</v>
      </c>
      <c r="M7386" s="102"/>
      <c r="N7386" s="102"/>
      <c r="R7386" s="352">
        <f>L7386-[1]გადასახდელები!L7156</f>
        <v>0</v>
      </c>
    </row>
    <row r="7387" spans="2:18" ht="30.75" hidden="1" customHeight="1">
      <c r="B7387" s="36" t="str">
        <f t="shared" si="2045"/>
        <v>b</v>
      </c>
      <c r="C7387" s="42">
        <v>5</v>
      </c>
      <c r="D7387" s="42"/>
      <c r="F7387" s="343" t="s">
        <v>599</v>
      </c>
      <c r="G7387" s="49" t="s">
        <v>196</v>
      </c>
      <c r="H7387" s="101"/>
      <c r="I7387" s="97">
        <f t="shared" si="2040"/>
        <v>0</v>
      </c>
      <c r="J7387" s="102"/>
      <c r="K7387" s="102"/>
      <c r="L7387" s="97">
        <f t="shared" si="2074"/>
        <v>0</v>
      </c>
      <c r="M7387" s="102"/>
      <c r="N7387" s="102"/>
      <c r="R7387" s="352">
        <f>L7387-[1]გადასახდელები!L7157</f>
        <v>0</v>
      </c>
    </row>
    <row r="7388" spans="2:18" ht="60.75" hidden="1" customHeight="1">
      <c r="B7388" s="36" t="str">
        <f t="shared" si="2045"/>
        <v>b</v>
      </c>
      <c r="C7388" s="42">
        <v>5</v>
      </c>
      <c r="D7388" s="42"/>
      <c r="F7388" s="343" t="s">
        <v>536</v>
      </c>
      <c r="G7388" s="49" t="s">
        <v>230</v>
      </c>
      <c r="H7388" s="101"/>
      <c r="I7388" s="97">
        <f t="shared" si="2040"/>
        <v>0</v>
      </c>
      <c r="J7388" s="102"/>
      <c r="K7388" s="102"/>
      <c r="L7388" s="97">
        <f t="shared" si="2074"/>
        <v>0</v>
      </c>
      <c r="M7388" s="102"/>
      <c r="N7388" s="102"/>
      <c r="R7388" s="352">
        <f>L7388-[1]გადასახდელები!L7158</f>
        <v>0</v>
      </c>
    </row>
    <row r="7389" spans="2:18" ht="30.75" hidden="1" customHeight="1">
      <c r="B7389" s="36" t="str">
        <f t="shared" si="2045"/>
        <v>b</v>
      </c>
      <c r="C7389" s="42">
        <v>5</v>
      </c>
      <c r="D7389" s="42"/>
      <c r="F7389" s="342" t="s">
        <v>537</v>
      </c>
      <c r="G7389" s="48" t="s">
        <v>195</v>
      </c>
      <c r="H7389" s="96">
        <f>SUM(H7390:H7400)</f>
        <v>0</v>
      </c>
      <c r="I7389" s="97">
        <f t="shared" si="2040"/>
        <v>0</v>
      </c>
      <c r="J7389" s="98">
        <f>SUM(J7390:J7400)</f>
        <v>0</v>
      </c>
      <c r="K7389" s="98">
        <f>SUM(K7390:K7400)</f>
        <v>0</v>
      </c>
      <c r="L7389" s="97">
        <f t="shared" si="2074"/>
        <v>0</v>
      </c>
      <c r="M7389" s="98">
        <f>SUM(M7390:M7400)</f>
        <v>0</v>
      </c>
      <c r="N7389" s="98">
        <f>SUM(N7390:N7400)</f>
        <v>0</v>
      </c>
      <c r="O7389" s="82" t="s">
        <v>146</v>
      </c>
      <c r="R7389" s="352">
        <f>L7389-[1]გადასახდელები!L7159</f>
        <v>0</v>
      </c>
    </row>
    <row r="7390" spans="2:18" ht="20.25" hidden="1" customHeight="1">
      <c r="B7390" s="36" t="str">
        <f t="shared" si="2045"/>
        <v>b</v>
      </c>
      <c r="C7390" s="42">
        <v>6</v>
      </c>
      <c r="D7390" s="42"/>
      <c r="F7390" s="343" t="s">
        <v>600</v>
      </c>
      <c r="G7390" s="45" t="s">
        <v>181</v>
      </c>
      <c r="H7390" s="106"/>
      <c r="I7390" s="105">
        <f t="shared" si="2040"/>
        <v>0</v>
      </c>
      <c r="J7390" s="107"/>
      <c r="K7390" s="107"/>
      <c r="L7390" s="105">
        <f t="shared" si="2074"/>
        <v>0</v>
      </c>
      <c r="M7390" s="107"/>
      <c r="N7390" s="107"/>
      <c r="R7390" s="352">
        <f>L7390-[1]გადასახდელები!L7160</f>
        <v>0</v>
      </c>
    </row>
    <row r="7391" spans="2:18" ht="20.25" hidden="1" customHeight="1">
      <c r="B7391" s="36" t="str">
        <f t="shared" si="2045"/>
        <v>b</v>
      </c>
      <c r="C7391" s="42">
        <v>6</v>
      </c>
      <c r="D7391" s="42"/>
      <c r="F7391" s="343" t="s">
        <v>601</v>
      </c>
      <c r="G7391" s="45" t="s">
        <v>182</v>
      </c>
      <c r="H7391" s="106"/>
      <c r="I7391" s="105">
        <f t="shared" si="2040"/>
        <v>0</v>
      </c>
      <c r="J7391" s="107"/>
      <c r="K7391" s="107"/>
      <c r="L7391" s="105">
        <f t="shared" si="2074"/>
        <v>0</v>
      </c>
      <c r="M7391" s="107"/>
      <c r="N7391" s="107"/>
      <c r="R7391" s="352">
        <f>L7391-[1]გადასახდელები!L7161</f>
        <v>0</v>
      </c>
    </row>
    <row r="7392" spans="2:18" ht="20.25" hidden="1" customHeight="1">
      <c r="B7392" s="36" t="str">
        <f t="shared" si="2045"/>
        <v>b</v>
      </c>
      <c r="C7392" s="42">
        <v>6</v>
      </c>
      <c r="D7392" s="42"/>
      <c r="F7392" s="343" t="s">
        <v>602</v>
      </c>
      <c r="G7392" s="45" t="s">
        <v>183</v>
      </c>
      <c r="H7392" s="106"/>
      <c r="I7392" s="105">
        <f t="shared" si="2040"/>
        <v>0</v>
      </c>
      <c r="J7392" s="107"/>
      <c r="K7392" s="107"/>
      <c r="L7392" s="105">
        <f t="shared" si="2074"/>
        <v>0</v>
      </c>
      <c r="M7392" s="107"/>
      <c r="N7392" s="107"/>
      <c r="R7392" s="352">
        <f>L7392-[1]გადასახდელები!L7162</f>
        <v>0</v>
      </c>
    </row>
    <row r="7393" spans="2:18" ht="20.25" hidden="1" customHeight="1">
      <c r="B7393" s="36" t="str">
        <f t="shared" si="2045"/>
        <v>b</v>
      </c>
      <c r="C7393" s="42">
        <v>6</v>
      </c>
      <c r="D7393" s="42"/>
      <c r="F7393" s="343" t="s">
        <v>603</v>
      </c>
      <c r="G7393" s="45" t="s">
        <v>184</v>
      </c>
      <c r="H7393" s="106"/>
      <c r="I7393" s="105">
        <f t="shared" si="2040"/>
        <v>0</v>
      </c>
      <c r="J7393" s="107"/>
      <c r="K7393" s="107"/>
      <c r="L7393" s="105">
        <f t="shared" si="2074"/>
        <v>0</v>
      </c>
      <c r="M7393" s="107"/>
      <c r="N7393" s="107"/>
      <c r="R7393" s="352">
        <f>L7393-[1]გადასახდელები!L7163</f>
        <v>0</v>
      </c>
    </row>
    <row r="7394" spans="2:18" ht="20.25" hidden="1" customHeight="1">
      <c r="B7394" s="36" t="str">
        <f t="shared" si="2045"/>
        <v>b</v>
      </c>
      <c r="C7394" s="42">
        <v>6</v>
      </c>
      <c r="D7394" s="42"/>
      <c r="F7394" s="343" t="s">
        <v>538</v>
      </c>
      <c r="G7394" s="45" t="s">
        <v>185</v>
      </c>
      <c r="H7394" s="106"/>
      <c r="I7394" s="105">
        <f t="shared" si="2040"/>
        <v>0</v>
      </c>
      <c r="J7394" s="107"/>
      <c r="K7394" s="107"/>
      <c r="L7394" s="105">
        <f t="shared" si="2074"/>
        <v>0</v>
      </c>
      <c r="M7394" s="107"/>
      <c r="N7394" s="107"/>
      <c r="R7394" s="352">
        <f>L7394-[1]გადასახდელები!L7164</f>
        <v>0</v>
      </c>
    </row>
    <row r="7395" spans="2:18" ht="20.25" hidden="1" customHeight="1">
      <c r="B7395" s="36" t="str">
        <f t="shared" si="2045"/>
        <v>b</v>
      </c>
      <c r="C7395" s="42">
        <v>6</v>
      </c>
      <c r="D7395" s="42"/>
      <c r="F7395" s="343" t="s">
        <v>604</v>
      </c>
      <c r="G7395" s="45" t="s">
        <v>186</v>
      </c>
      <c r="H7395" s="106"/>
      <c r="I7395" s="105">
        <f t="shared" si="2040"/>
        <v>0</v>
      </c>
      <c r="J7395" s="107"/>
      <c r="K7395" s="107"/>
      <c r="L7395" s="105">
        <f t="shared" si="2074"/>
        <v>0</v>
      </c>
      <c r="M7395" s="107"/>
      <c r="N7395" s="107"/>
      <c r="R7395" s="352">
        <f>L7395-[1]გადასახდელები!L7165</f>
        <v>0</v>
      </c>
    </row>
    <row r="7396" spans="2:18" ht="20.25" hidden="1" customHeight="1">
      <c r="B7396" s="36" t="str">
        <f t="shared" si="2045"/>
        <v>b</v>
      </c>
      <c r="C7396" s="42">
        <v>6</v>
      </c>
      <c r="D7396" s="42"/>
      <c r="F7396" s="343" t="s">
        <v>605</v>
      </c>
      <c r="G7396" s="45" t="s">
        <v>187</v>
      </c>
      <c r="H7396" s="106"/>
      <c r="I7396" s="105">
        <f t="shared" si="2040"/>
        <v>0</v>
      </c>
      <c r="J7396" s="107"/>
      <c r="K7396" s="107"/>
      <c r="L7396" s="105">
        <f t="shared" si="2074"/>
        <v>0</v>
      </c>
      <c r="M7396" s="107"/>
      <c r="N7396" s="107"/>
      <c r="R7396" s="352">
        <f>L7396-[1]გადასახდელები!L7166</f>
        <v>0</v>
      </c>
    </row>
    <row r="7397" spans="2:18" ht="20.25" hidden="1" customHeight="1">
      <c r="B7397" s="36" t="str">
        <f t="shared" si="2045"/>
        <v>b</v>
      </c>
      <c r="C7397" s="42">
        <v>6</v>
      </c>
      <c r="D7397" s="42"/>
      <c r="F7397" s="343" t="s">
        <v>606</v>
      </c>
      <c r="G7397" s="45" t="s">
        <v>188</v>
      </c>
      <c r="H7397" s="106"/>
      <c r="I7397" s="105">
        <f t="shared" si="2040"/>
        <v>0</v>
      </c>
      <c r="J7397" s="107"/>
      <c r="K7397" s="107"/>
      <c r="L7397" s="105">
        <f t="shared" si="2074"/>
        <v>0</v>
      </c>
      <c r="M7397" s="107"/>
      <c r="N7397" s="107"/>
      <c r="R7397" s="352">
        <f>L7397-[1]გადასახდელები!L7167</f>
        <v>0</v>
      </c>
    </row>
    <row r="7398" spans="2:18" ht="20.25" hidden="1" customHeight="1">
      <c r="B7398" s="36" t="str">
        <f t="shared" si="2045"/>
        <v>b</v>
      </c>
      <c r="C7398" s="42">
        <v>6</v>
      </c>
      <c r="D7398" s="42"/>
      <c r="F7398" s="343" t="s">
        <v>607</v>
      </c>
      <c r="G7398" s="45" t="s">
        <v>189</v>
      </c>
      <c r="H7398" s="106"/>
      <c r="I7398" s="105">
        <f t="shared" si="2040"/>
        <v>0</v>
      </c>
      <c r="J7398" s="107"/>
      <c r="K7398" s="107"/>
      <c r="L7398" s="105">
        <f t="shared" si="2074"/>
        <v>0</v>
      </c>
      <c r="M7398" s="107"/>
      <c r="N7398" s="107"/>
      <c r="R7398" s="352">
        <f>L7398-[1]გადასახდელები!L7168</f>
        <v>0</v>
      </c>
    </row>
    <row r="7399" spans="2:18" ht="20.25" hidden="1" customHeight="1">
      <c r="B7399" s="36" t="str">
        <f t="shared" si="2045"/>
        <v>b</v>
      </c>
      <c r="C7399" s="42">
        <v>6</v>
      </c>
      <c r="D7399" s="42"/>
      <c r="F7399" s="343" t="s">
        <v>608</v>
      </c>
      <c r="G7399" s="45" t="s">
        <v>190</v>
      </c>
      <c r="H7399" s="106"/>
      <c r="I7399" s="105">
        <f t="shared" si="2040"/>
        <v>0</v>
      </c>
      <c r="J7399" s="107"/>
      <c r="K7399" s="107"/>
      <c r="L7399" s="105">
        <f t="shared" si="2074"/>
        <v>0</v>
      </c>
      <c r="M7399" s="107"/>
      <c r="N7399" s="107"/>
      <c r="R7399" s="352">
        <f>L7399-[1]გადასახდელები!L7169</f>
        <v>0</v>
      </c>
    </row>
    <row r="7400" spans="2:18" ht="30.75" hidden="1" customHeight="1">
      <c r="B7400" s="36" t="str">
        <f t="shared" si="2045"/>
        <v>b</v>
      </c>
      <c r="C7400" s="42">
        <v>6</v>
      </c>
      <c r="D7400" s="42"/>
      <c r="F7400" s="343" t="s">
        <v>539</v>
      </c>
      <c r="G7400" s="45" t="s">
        <v>231</v>
      </c>
      <c r="H7400" s="106"/>
      <c r="I7400" s="105">
        <f t="shared" si="2040"/>
        <v>0</v>
      </c>
      <c r="J7400" s="107"/>
      <c r="K7400" s="107"/>
      <c r="L7400" s="105">
        <f t="shared" si="2074"/>
        <v>0</v>
      </c>
      <c r="M7400" s="107"/>
      <c r="N7400" s="107"/>
      <c r="R7400" s="352">
        <f>L7400-[1]გადასახდელები!L7170</f>
        <v>0</v>
      </c>
    </row>
    <row r="7401" spans="2:18" ht="20.25" hidden="1" customHeight="1">
      <c r="B7401" s="36" t="str">
        <f t="shared" si="2045"/>
        <v>b</v>
      </c>
      <c r="C7401" s="42">
        <v>5</v>
      </c>
      <c r="D7401" s="42"/>
      <c r="F7401" s="342" t="s">
        <v>609</v>
      </c>
      <c r="G7401" s="48" t="s">
        <v>197</v>
      </c>
      <c r="H7401" s="96">
        <f>SUM(H7402:H7404)</f>
        <v>0</v>
      </c>
      <c r="I7401" s="97">
        <f t="shared" si="2040"/>
        <v>0</v>
      </c>
      <c r="J7401" s="98">
        <f>SUM(J7402:J7404)</f>
        <v>0</v>
      </c>
      <c r="K7401" s="98">
        <f>SUM(K7402:K7404)</f>
        <v>0</v>
      </c>
      <c r="L7401" s="97">
        <f t="shared" si="2074"/>
        <v>0</v>
      </c>
      <c r="M7401" s="98">
        <f>SUM(M7402:M7404)</f>
        <v>0</v>
      </c>
      <c r="N7401" s="98">
        <f>SUM(N7402:N7404)</f>
        <v>0</v>
      </c>
      <c r="O7401" s="82" t="s">
        <v>146</v>
      </c>
      <c r="R7401" s="352">
        <f>L7401-[1]გადასახდელები!L7171</f>
        <v>0</v>
      </c>
    </row>
    <row r="7402" spans="2:18" ht="20.25" hidden="1" customHeight="1">
      <c r="B7402" s="36" t="str">
        <f t="shared" si="2045"/>
        <v>b</v>
      </c>
      <c r="C7402" s="42">
        <v>6</v>
      </c>
      <c r="D7402" s="42"/>
      <c r="F7402" s="343" t="s">
        <v>610</v>
      </c>
      <c r="G7402" s="45" t="s">
        <v>191</v>
      </c>
      <c r="H7402" s="106"/>
      <c r="I7402" s="105">
        <f t="shared" ref="I7402:I7465" si="2075">J7402+K7402</f>
        <v>0</v>
      </c>
      <c r="J7402" s="107"/>
      <c r="K7402" s="107"/>
      <c r="L7402" s="105">
        <f t="shared" si="2074"/>
        <v>0</v>
      </c>
      <c r="M7402" s="107"/>
      <c r="N7402" s="107"/>
      <c r="R7402" s="352">
        <f>L7402-[1]გადასახდელები!L7172</f>
        <v>0</v>
      </c>
    </row>
    <row r="7403" spans="2:18" ht="20.25" hidden="1" customHeight="1">
      <c r="B7403" s="36" t="str">
        <f t="shared" si="2045"/>
        <v>b</v>
      </c>
      <c r="C7403" s="42">
        <v>6</v>
      </c>
      <c r="D7403" s="42"/>
      <c r="F7403" s="343" t="s">
        <v>611</v>
      </c>
      <c r="G7403" s="45" t="s">
        <v>192</v>
      </c>
      <c r="H7403" s="106"/>
      <c r="I7403" s="105">
        <f t="shared" si="2075"/>
        <v>0</v>
      </c>
      <c r="J7403" s="107"/>
      <c r="K7403" s="107"/>
      <c r="L7403" s="105">
        <f t="shared" si="2074"/>
        <v>0</v>
      </c>
      <c r="M7403" s="107"/>
      <c r="N7403" s="107"/>
      <c r="R7403" s="352">
        <f>L7403-[1]გადასახდელები!L7173</f>
        <v>0</v>
      </c>
    </row>
    <row r="7404" spans="2:18" ht="30.75" hidden="1" customHeight="1">
      <c r="B7404" s="36" t="str">
        <f t="shared" si="2045"/>
        <v>b</v>
      </c>
      <c r="C7404" s="42">
        <v>6</v>
      </c>
      <c r="D7404" s="42"/>
      <c r="F7404" s="343" t="s">
        <v>612</v>
      </c>
      <c r="G7404" s="45" t="s">
        <v>232</v>
      </c>
      <c r="H7404" s="106"/>
      <c r="I7404" s="105">
        <f t="shared" si="2075"/>
        <v>0</v>
      </c>
      <c r="J7404" s="107"/>
      <c r="K7404" s="107"/>
      <c r="L7404" s="105">
        <f t="shared" si="2074"/>
        <v>0</v>
      </c>
      <c r="M7404" s="107"/>
      <c r="N7404" s="107"/>
      <c r="R7404" s="352">
        <f>L7404-[1]გადასახდელები!L7174</f>
        <v>0</v>
      </c>
    </row>
    <row r="7405" spans="2:18" ht="30.75" hidden="1" customHeight="1">
      <c r="B7405" s="36" t="str">
        <f t="shared" ref="B7405:B7468" si="2076">IF(H7405+I7405+L7405&gt;0,"a","b")</f>
        <v>b</v>
      </c>
      <c r="C7405" s="42">
        <v>5</v>
      </c>
      <c r="D7405" s="42"/>
      <c r="F7405" s="343" t="s">
        <v>613</v>
      </c>
      <c r="G7405" s="48" t="s">
        <v>233</v>
      </c>
      <c r="H7405" s="101"/>
      <c r="I7405" s="97">
        <f t="shared" si="2075"/>
        <v>0</v>
      </c>
      <c r="J7405" s="102"/>
      <c r="K7405" s="102"/>
      <c r="L7405" s="97">
        <f t="shared" si="2074"/>
        <v>0</v>
      </c>
      <c r="M7405" s="102"/>
      <c r="N7405" s="102"/>
      <c r="R7405" s="352">
        <f>L7405-[1]გადასახდელები!L7175</f>
        <v>0</v>
      </c>
    </row>
    <row r="7406" spans="2:18" ht="34.5" hidden="1" customHeight="1">
      <c r="B7406" s="36" t="str">
        <f t="shared" si="2076"/>
        <v>b</v>
      </c>
      <c r="C7406" s="42">
        <v>5</v>
      </c>
      <c r="D7406" s="42"/>
      <c r="F7406" s="343" t="s">
        <v>614</v>
      </c>
      <c r="G7406" s="50" t="s">
        <v>367</v>
      </c>
      <c r="H7406" s="101"/>
      <c r="I7406" s="97">
        <f t="shared" si="2075"/>
        <v>0</v>
      </c>
      <c r="J7406" s="102"/>
      <c r="K7406" s="102"/>
      <c r="L7406" s="97">
        <f t="shared" si="2074"/>
        <v>0</v>
      </c>
      <c r="M7406" s="102"/>
      <c r="N7406" s="102"/>
      <c r="R7406" s="352">
        <f>L7406-[1]გადასახდელები!L7176</f>
        <v>0</v>
      </c>
    </row>
    <row r="7407" spans="2:18" ht="34.5" hidden="1" customHeight="1">
      <c r="B7407" s="36" t="str">
        <f t="shared" si="2076"/>
        <v>b</v>
      </c>
      <c r="C7407" s="42">
        <v>5</v>
      </c>
      <c r="D7407" s="42"/>
      <c r="F7407" s="343" t="s">
        <v>540</v>
      </c>
      <c r="G7407" s="48" t="s">
        <v>234</v>
      </c>
      <c r="H7407" s="101"/>
      <c r="I7407" s="97">
        <f t="shared" si="2075"/>
        <v>0</v>
      </c>
      <c r="J7407" s="102"/>
      <c r="K7407" s="102"/>
      <c r="L7407" s="97">
        <f t="shared" si="2074"/>
        <v>0</v>
      </c>
      <c r="M7407" s="102"/>
      <c r="N7407" s="102"/>
      <c r="R7407" s="352">
        <f>L7407-[1]გადასახდელები!L7177</f>
        <v>0</v>
      </c>
    </row>
    <row r="7408" spans="2:18" ht="50.25" hidden="1" customHeight="1">
      <c r="B7408" s="36" t="str">
        <f t="shared" si="2076"/>
        <v>b</v>
      </c>
      <c r="C7408" s="42">
        <v>5</v>
      </c>
      <c r="D7408" s="42"/>
      <c r="F7408" s="343" t="s">
        <v>541</v>
      </c>
      <c r="G7408" s="48" t="s">
        <v>235</v>
      </c>
      <c r="H7408" s="101"/>
      <c r="I7408" s="97">
        <f t="shared" si="2075"/>
        <v>0</v>
      </c>
      <c r="J7408" s="102"/>
      <c r="K7408" s="102"/>
      <c r="L7408" s="97">
        <f t="shared" si="2074"/>
        <v>0</v>
      </c>
      <c r="M7408" s="102"/>
      <c r="N7408" s="102"/>
      <c r="R7408" s="352">
        <f>L7408-[1]გადასახდელები!L7178</f>
        <v>0</v>
      </c>
    </row>
    <row r="7409" spans="2:18" ht="20.25" hidden="1" customHeight="1">
      <c r="B7409" s="36" t="str">
        <f t="shared" si="2076"/>
        <v>b</v>
      </c>
      <c r="C7409" s="42">
        <v>5</v>
      </c>
      <c r="D7409" s="42"/>
      <c r="F7409" s="343" t="s">
        <v>542</v>
      </c>
      <c r="G7409" s="48" t="s">
        <v>236</v>
      </c>
      <c r="H7409" s="101"/>
      <c r="I7409" s="97">
        <f t="shared" si="2075"/>
        <v>0</v>
      </c>
      <c r="J7409" s="102"/>
      <c r="K7409" s="102"/>
      <c r="L7409" s="97">
        <f t="shared" si="2074"/>
        <v>0</v>
      </c>
      <c r="M7409" s="102"/>
      <c r="N7409" s="102"/>
      <c r="R7409" s="352">
        <f>L7409-[1]გადასახდელები!L7179</f>
        <v>0</v>
      </c>
    </row>
    <row r="7410" spans="2:18" ht="20.25" hidden="1" customHeight="1">
      <c r="B7410" s="36" t="str">
        <f t="shared" si="2076"/>
        <v>b</v>
      </c>
      <c r="C7410" s="42">
        <v>5</v>
      </c>
      <c r="D7410" s="42"/>
      <c r="F7410" s="343" t="s">
        <v>543</v>
      </c>
      <c r="G7410" s="48" t="s">
        <v>237</v>
      </c>
      <c r="H7410" s="101"/>
      <c r="I7410" s="97">
        <f t="shared" si="2075"/>
        <v>0</v>
      </c>
      <c r="J7410" s="102"/>
      <c r="K7410" s="102"/>
      <c r="L7410" s="97">
        <f t="shared" si="2074"/>
        <v>0</v>
      </c>
      <c r="M7410" s="102"/>
      <c r="N7410" s="102"/>
      <c r="R7410" s="352">
        <f>L7410-[1]გადასახდელები!L7180</f>
        <v>0</v>
      </c>
    </row>
    <row r="7411" spans="2:18" ht="20.25" hidden="1" customHeight="1">
      <c r="B7411" s="36" t="str">
        <f t="shared" si="2076"/>
        <v>b</v>
      </c>
      <c r="C7411" s="42">
        <v>5</v>
      </c>
      <c r="D7411" s="42"/>
      <c r="F7411" s="342" t="s">
        <v>544</v>
      </c>
      <c r="G7411" s="48" t="s">
        <v>238</v>
      </c>
      <c r="H7411" s="96">
        <f>SUM(H7412:H7418)</f>
        <v>0</v>
      </c>
      <c r="I7411" s="97">
        <f t="shared" si="2075"/>
        <v>0</v>
      </c>
      <c r="J7411" s="98">
        <f>SUM(J7412:J7418)</f>
        <v>0</v>
      </c>
      <c r="K7411" s="98">
        <f>SUM(K7412:K7418)</f>
        <v>0</v>
      </c>
      <c r="L7411" s="97">
        <f t="shared" si="2074"/>
        <v>0</v>
      </c>
      <c r="M7411" s="98">
        <f>SUM(M7412:M7418)</f>
        <v>0</v>
      </c>
      <c r="N7411" s="98">
        <f>SUM(N7412:N7418)</f>
        <v>0</v>
      </c>
      <c r="O7411" s="82" t="s">
        <v>146</v>
      </c>
      <c r="R7411" s="352">
        <f>L7411-[1]გადასახდელები!L7181</f>
        <v>0</v>
      </c>
    </row>
    <row r="7412" spans="2:18" ht="23.25" hidden="1" customHeight="1">
      <c r="B7412" s="36" t="str">
        <f t="shared" si="2076"/>
        <v>b</v>
      </c>
      <c r="C7412" s="42">
        <v>6</v>
      </c>
      <c r="D7412" s="42"/>
      <c r="F7412" s="343" t="s">
        <v>545</v>
      </c>
      <c r="G7412" s="45" t="s">
        <v>198</v>
      </c>
      <c r="H7412" s="106"/>
      <c r="I7412" s="105">
        <f t="shared" si="2075"/>
        <v>0</v>
      </c>
      <c r="J7412" s="107"/>
      <c r="K7412" s="107"/>
      <c r="L7412" s="105">
        <f t="shared" si="2074"/>
        <v>0</v>
      </c>
      <c r="M7412" s="107"/>
      <c r="N7412" s="107"/>
      <c r="R7412" s="352">
        <f>L7412-[1]გადასახდელები!L7182</f>
        <v>0</v>
      </c>
    </row>
    <row r="7413" spans="2:18" ht="20.25" hidden="1" customHeight="1">
      <c r="B7413" s="36" t="str">
        <f t="shared" si="2076"/>
        <v>b</v>
      </c>
      <c r="C7413" s="42">
        <v>6</v>
      </c>
      <c r="D7413" s="42"/>
      <c r="F7413" s="343" t="s">
        <v>546</v>
      </c>
      <c r="G7413" s="45" t="s">
        <v>199</v>
      </c>
      <c r="H7413" s="106"/>
      <c r="I7413" s="105">
        <f t="shared" si="2075"/>
        <v>0</v>
      </c>
      <c r="J7413" s="107"/>
      <c r="K7413" s="107"/>
      <c r="L7413" s="105">
        <f t="shared" si="2074"/>
        <v>0</v>
      </c>
      <c r="M7413" s="107"/>
      <c r="N7413" s="107"/>
      <c r="R7413" s="352">
        <f>L7413-[1]გადასახდელები!L7183</f>
        <v>0</v>
      </c>
    </row>
    <row r="7414" spans="2:18" ht="23.25" hidden="1" customHeight="1">
      <c r="B7414" s="36" t="str">
        <f t="shared" si="2076"/>
        <v>b</v>
      </c>
      <c r="C7414" s="42">
        <v>6</v>
      </c>
      <c r="D7414" s="42"/>
      <c r="F7414" s="343" t="s">
        <v>547</v>
      </c>
      <c r="G7414" s="45" t="s">
        <v>200</v>
      </c>
      <c r="H7414" s="106"/>
      <c r="I7414" s="105">
        <f t="shared" si="2075"/>
        <v>0</v>
      </c>
      <c r="J7414" s="107"/>
      <c r="K7414" s="107"/>
      <c r="L7414" s="105">
        <f t="shared" si="2074"/>
        <v>0</v>
      </c>
      <c r="M7414" s="107"/>
      <c r="N7414" s="107"/>
      <c r="R7414" s="352">
        <f>L7414-[1]გადასახდელები!L7184</f>
        <v>0</v>
      </c>
    </row>
    <row r="7415" spans="2:18" ht="31.5" hidden="1" customHeight="1">
      <c r="B7415" s="36" t="str">
        <f t="shared" si="2076"/>
        <v>b</v>
      </c>
      <c r="C7415" s="42">
        <v>6</v>
      </c>
      <c r="D7415" s="42"/>
      <c r="F7415" s="343" t="s">
        <v>615</v>
      </c>
      <c r="G7415" s="45" t="s">
        <v>201</v>
      </c>
      <c r="H7415" s="106"/>
      <c r="I7415" s="105">
        <f t="shared" si="2075"/>
        <v>0</v>
      </c>
      <c r="J7415" s="107"/>
      <c r="K7415" s="107"/>
      <c r="L7415" s="105">
        <f t="shared" si="2074"/>
        <v>0</v>
      </c>
      <c r="M7415" s="107"/>
      <c r="N7415" s="107"/>
      <c r="R7415" s="352">
        <f>L7415-[1]გადასახდელები!L7185</f>
        <v>0</v>
      </c>
    </row>
    <row r="7416" spans="2:18" ht="33.75" hidden="1" customHeight="1">
      <c r="B7416" s="36" t="str">
        <f t="shared" si="2076"/>
        <v>b</v>
      </c>
      <c r="C7416" s="42">
        <v>6</v>
      </c>
      <c r="D7416" s="42"/>
      <c r="F7416" s="343" t="s">
        <v>548</v>
      </c>
      <c r="G7416" s="45" t="s">
        <v>239</v>
      </c>
      <c r="H7416" s="106"/>
      <c r="I7416" s="105">
        <f t="shared" si="2075"/>
        <v>0</v>
      </c>
      <c r="J7416" s="107"/>
      <c r="K7416" s="107"/>
      <c r="L7416" s="105">
        <f t="shared" si="2074"/>
        <v>0</v>
      </c>
      <c r="M7416" s="107"/>
      <c r="N7416" s="107"/>
      <c r="R7416" s="352">
        <f>L7416-[1]გადასახდელები!L7186</f>
        <v>0</v>
      </c>
    </row>
    <row r="7417" spans="2:18" ht="34.5" hidden="1" customHeight="1">
      <c r="B7417" s="36" t="str">
        <f t="shared" si="2076"/>
        <v>b</v>
      </c>
      <c r="C7417" s="42">
        <v>6</v>
      </c>
      <c r="D7417" s="42"/>
      <c r="F7417" s="343" t="s">
        <v>616</v>
      </c>
      <c r="G7417" s="45" t="s">
        <v>240</v>
      </c>
      <c r="H7417" s="106"/>
      <c r="I7417" s="105">
        <f t="shared" si="2075"/>
        <v>0</v>
      </c>
      <c r="J7417" s="107"/>
      <c r="K7417" s="107"/>
      <c r="L7417" s="105">
        <f t="shared" si="2074"/>
        <v>0</v>
      </c>
      <c r="M7417" s="107"/>
      <c r="N7417" s="107"/>
      <c r="R7417" s="352">
        <f>L7417-[1]გადასახდელები!L7187</f>
        <v>0</v>
      </c>
    </row>
    <row r="7418" spans="2:18" ht="33.75" hidden="1" customHeight="1">
      <c r="B7418" s="36" t="str">
        <f t="shared" si="2076"/>
        <v>b</v>
      </c>
      <c r="C7418" s="42">
        <v>6</v>
      </c>
      <c r="D7418" s="42"/>
      <c r="F7418" s="343" t="s">
        <v>617</v>
      </c>
      <c r="G7418" s="45" t="s">
        <v>241</v>
      </c>
      <c r="H7418" s="106"/>
      <c r="I7418" s="105">
        <f t="shared" si="2075"/>
        <v>0</v>
      </c>
      <c r="J7418" s="107"/>
      <c r="K7418" s="107"/>
      <c r="L7418" s="105">
        <f t="shared" si="2074"/>
        <v>0</v>
      </c>
      <c r="M7418" s="107"/>
      <c r="N7418" s="107"/>
      <c r="R7418" s="352">
        <f>L7418-[1]გადასახდელები!L7188</f>
        <v>0</v>
      </c>
    </row>
    <row r="7419" spans="2:18" ht="34.5" hidden="1" customHeight="1">
      <c r="B7419" s="36" t="str">
        <f t="shared" si="2076"/>
        <v>b</v>
      </c>
      <c r="C7419" s="42">
        <v>5</v>
      </c>
      <c r="D7419" s="42"/>
      <c r="F7419" s="343" t="s">
        <v>618</v>
      </c>
      <c r="G7419" s="48" t="s">
        <v>242</v>
      </c>
      <c r="H7419" s="109"/>
      <c r="I7419" s="97">
        <f t="shared" si="2075"/>
        <v>0</v>
      </c>
      <c r="J7419" s="110"/>
      <c r="K7419" s="110"/>
      <c r="L7419" s="97">
        <f t="shared" si="2074"/>
        <v>0</v>
      </c>
      <c r="M7419" s="110"/>
      <c r="N7419" s="110"/>
      <c r="R7419" s="352">
        <f>L7419-[1]გადასახდელები!L7189</f>
        <v>0</v>
      </c>
    </row>
    <row r="7420" spans="2:18" ht="24.75" hidden="1" customHeight="1">
      <c r="B7420" s="36" t="str">
        <f t="shared" si="2076"/>
        <v>b</v>
      </c>
      <c r="C7420" s="42">
        <v>5</v>
      </c>
      <c r="D7420" s="42"/>
      <c r="F7420" s="343" t="s">
        <v>549</v>
      </c>
      <c r="G7420" s="48" t="s">
        <v>243</v>
      </c>
      <c r="H7420" s="109"/>
      <c r="I7420" s="97">
        <f t="shared" si="2075"/>
        <v>0</v>
      </c>
      <c r="J7420" s="110"/>
      <c r="K7420" s="110"/>
      <c r="L7420" s="97">
        <f t="shared" si="2074"/>
        <v>0</v>
      </c>
      <c r="M7420" s="110"/>
      <c r="N7420" s="110"/>
      <c r="R7420" s="352">
        <f>L7420-[1]გადასახდელები!L7190</f>
        <v>0</v>
      </c>
    </row>
    <row r="7421" spans="2:18" ht="27.75" hidden="1" customHeight="1">
      <c r="B7421" s="36" t="str">
        <f t="shared" si="2076"/>
        <v>b</v>
      </c>
      <c r="C7421" s="42">
        <v>4</v>
      </c>
      <c r="D7421" s="42"/>
      <c r="F7421" s="343" t="s">
        <v>550</v>
      </c>
      <c r="G7421" s="47" t="s">
        <v>244</v>
      </c>
      <c r="H7421" s="103"/>
      <c r="I7421" s="108">
        <f t="shared" si="2075"/>
        <v>0</v>
      </c>
      <c r="J7421" s="104"/>
      <c r="K7421" s="104"/>
      <c r="L7421" s="108">
        <f t="shared" si="2074"/>
        <v>0</v>
      </c>
      <c r="M7421" s="104"/>
      <c r="N7421" s="104"/>
      <c r="R7421" s="352">
        <f>L7421-[1]გადასახდელები!L7191</f>
        <v>0</v>
      </c>
    </row>
    <row r="7422" spans="2:18" ht="23.25" hidden="1" customHeight="1">
      <c r="B7422" s="36" t="str">
        <f t="shared" si="2076"/>
        <v>b</v>
      </c>
      <c r="C7422" s="42">
        <v>4</v>
      </c>
      <c r="D7422" s="42"/>
      <c r="F7422" s="343" t="s">
        <v>619</v>
      </c>
      <c r="G7422" s="47" t="s">
        <v>245</v>
      </c>
      <c r="H7422" s="103"/>
      <c r="I7422" s="108">
        <f t="shared" si="2075"/>
        <v>0</v>
      </c>
      <c r="J7422" s="104"/>
      <c r="K7422" s="104"/>
      <c r="L7422" s="108">
        <f t="shared" si="2074"/>
        <v>0</v>
      </c>
      <c r="M7422" s="104"/>
      <c r="N7422" s="104"/>
      <c r="R7422" s="352">
        <f>L7422-[1]გადასახდელები!L7192</f>
        <v>0</v>
      </c>
    </row>
    <row r="7423" spans="2:18" ht="24" hidden="1" customHeight="1">
      <c r="B7423" s="36" t="str">
        <f t="shared" si="2076"/>
        <v>b</v>
      </c>
      <c r="C7423" s="42">
        <v>4</v>
      </c>
      <c r="D7423" s="42"/>
      <c r="F7423" s="343" t="s">
        <v>620</v>
      </c>
      <c r="G7423" s="47" t="s">
        <v>246</v>
      </c>
      <c r="H7423" s="103"/>
      <c r="I7423" s="108">
        <f t="shared" si="2075"/>
        <v>0</v>
      </c>
      <c r="J7423" s="104"/>
      <c r="K7423" s="104"/>
      <c r="L7423" s="108">
        <f t="shared" si="2074"/>
        <v>0</v>
      </c>
      <c r="M7423" s="104"/>
      <c r="N7423" s="104"/>
      <c r="R7423" s="352">
        <f>L7423-[1]გადასახდელები!L7193</f>
        <v>0</v>
      </c>
    </row>
    <row r="7424" spans="2:18" ht="34.5" hidden="1" customHeight="1">
      <c r="B7424" s="36" t="str">
        <f t="shared" si="2076"/>
        <v>b</v>
      </c>
      <c r="C7424" s="42">
        <v>4</v>
      </c>
      <c r="D7424" s="42"/>
      <c r="F7424" s="343" t="s">
        <v>551</v>
      </c>
      <c r="G7424" s="47" t="s">
        <v>247</v>
      </c>
      <c r="H7424" s="103"/>
      <c r="I7424" s="108">
        <f t="shared" si="2075"/>
        <v>0</v>
      </c>
      <c r="J7424" s="104"/>
      <c r="K7424" s="104"/>
      <c r="L7424" s="108">
        <f t="shared" si="2074"/>
        <v>0</v>
      </c>
      <c r="M7424" s="104"/>
      <c r="N7424" s="104"/>
      <c r="R7424" s="352">
        <f>L7424-[1]გადასახდელები!L7194</f>
        <v>0</v>
      </c>
    </row>
    <row r="7425" spans="2:18" ht="33" hidden="1" customHeight="1">
      <c r="B7425" s="36" t="str">
        <f t="shared" si="2076"/>
        <v>b</v>
      </c>
      <c r="C7425" s="42">
        <v>4</v>
      </c>
      <c r="D7425" s="42"/>
      <c r="F7425" s="342" t="s">
        <v>552</v>
      </c>
      <c r="G7425" s="47" t="s">
        <v>248</v>
      </c>
      <c r="H7425" s="93">
        <f>SUM(H7426:H7431)</f>
        <v>0</v>
      </c>
      <c r="I7425" s="94">
        <f t="shared" si="2075"/>
        <v>0</v>
      </c>
      <c r="J7425" s="95">
        <f>SUM(J7426:J7431)</f>
        <v>0</v>
      </c>
      <c r="K7425" s="95">
        <f>SUM(K7426:K7431)</f>
        <v>0</v>
      </c>
      <c r="L7425" s="94">
        <f t="shared" si="2074"/>
        <v>0</v>
      </c>
      <c r="M7425" s="95">
        <f>SUM(M7426:M7431)</f>
        <v>0</v>
      </c>
      <c r="N7425" s="95">
        <f>SUM(N7426:N7431)</f>
        <v>0</v>
      </c>
      <c r="O7425" s="82" t="s">
        <v>146</v>
      </c>
      <c r="R7425" s="352">
        <f>L7425-[1]გადასახდელები!L7195</f>
        <v>0</v>
      </c>
    </row>
    <row r="7426" spans="2:18" ht="20.25" hidden="1" customHeight="1">
      <c r="B7426" s="36" t="str">
        <f t="shared" si="2076"/>
        <v>b</v>
      </c>
      <c r="C7426" s="42">
        <v>5</v>
      </c>
      <c r="D7426" s="42"/>
      <c r="F7426" s="343" t="s">
        <v>553</v>
      </c>
      <c r="G7426" s="48" t="s">
        <v>249</v>
      </c>
      <c r="H7426" s="109"/>
      <c r="I7426" s="97">
        <f t="shared" si="2075"/>
        <v>0</v>
      </c>
      <c r="J7426" s="110"/>
      <c r="K7426" s="110"/>
      <c r="L7426" s="97">
        <f t="shared" si="2074"/>
        <v>0</v>
      </c>
      <c r="M7426" s="110"/>
      <c r="N7426" s="110"/>
      <c r="Q7426" s="17">
        <f>82+55</f>
        <v>137</v>
      </c>
      <c r="R7426" s="352">
        <f>L7426-[1]გადასახდელები!L7196</f>
        <v>0</v>
      </c>
    </row>
    <row r="7427" spans="2:18" ht="20.25" hidden="1" customHeight="1">
      <c r="B7427" s="36" t="str">
        <f t="shared" si="2076"/>
        <v>b</v>
      </c>
      <c r="C7427" s="42">
        <v>5</v>
      </c>
      <c r="D7427" s="42"/>
      <c r="F7427" s="343" t="s">
        <v>554</v>
      </c>
      <c r="G7427" s="48" t="s">
        <v>250</v>
      </c>
      <c r="H7427" s="109"/>
      <c r="I7427" s="97">
        <f t="shared" si="2075"/>
        <v>0</v>
      </c>
      <c r="J7427" s="110"/>
      <c r="K7427" s="110"/>
      <c r="L7427" s="97">
        <f t="shared" si="2074"/>
        <v>0</v>
      </c>
      <c r="M7427" s="110"/>
      <c r="N7427" s="110"/>
      <c r="R7427" s="352">
        <f>L7427-[1]გადასახდელები!L7197</f>
        <v>0</v>
      </c>
    </row>
    <row r="7428" spans="2:18" ht="35.25" hidden="1" customHeight="1">
      <c r="B7428" s="36" t="str">
        <f t="shared" si="2076"/>
        <v>b</v>
      </c>
      <c r="C7428" s="42">
        <v>5</v>
      </c>
      <c r="D7428" s="42"/>
      <c r="F7428" s="343" t="s">
        <v>555</v>
      </c>
      <c r="G7428" s="48" t="s">
        <v>251</v>
      </c>
      <c r="H7428" s="109"/>
      <c r="I7428" s="97">
        <f t="shared" si="2075"/>
        <v>0</v>
      </c>
      <c r="J7428" s="110"/>
      <c r="K7428" s="110"/>
      <c r="L7428" s="97">
        <f t="shared" si="2074"/>
        <v>0</v>
      </c>
      <c r="M7428" s="110"/>
      <c r="N7428" s="110"/>
      <c r="R7428" s="352">
        <f>L7428-[1]გადასახდელები!L7198</f>
        <v>0</v>
      </c>
    </row>
    <row r="7429" spans="2:18" ht="20.25" hidden="1" customHeight="1">
      <c r="B7429" s="36" t="str">
        <f t="shared" si="2076"/>
        <v>b</v>
      </c>
      <c r="C7429" s="42">
        <v>5</v>
      </c>
      <c r="D7429" s="42"/>
      <c r="F7429" s="343" t="s">
        <v>621</v>
      </c>
      <c r="G7429" s="48" t="s">
        <v>252</v>
      </c>
      <c r="H7429" s="109"/>
      <c r="I7429" s="97">
        <f t="shared" si="2075"/>
        <v>0</v>
      </c>
      <c r="J7429" s="110"/>
      <c r="K7429" s="110"/>
      <c r="L7429" s="97">
        <f t="shared" si="2074"/>
        <v>0</v>
      </c>
      <c r="M7429" s="110"/>
      <c r="N7429" s="110"/>
      <c r="R7429" s="352">
        <f>L7429-[1]გადასახდელები!L7199</f>
        <v>0</v>
      </c>
    </row>
    <row r="7430" spans="2:18" ht="30.75" hidden="1" customHeight="1">
      <c r="B7430" s="36" t="str">
        <f t="shared" si="2076"/>
        <v>b</v>
      </c>
      <c r="C7430" s="42">
        <v>5</v>
      </c>
      <c r="D7430" s="42"/>
      <c r="F7430" s="343" t="s">
        <v>622</v>
      </c>
      <c r="G7430" s="48" t="s">
        <v>253</v>
      </c>
      <c r="H7430" s="109"/>
      <c r="I7430" s="97">
        <f t="shared" si="2075"/>
        <v>0</v>
      </c>
      <c r="J7430" s="110"/>
      <c r="K7430" s="110"/>
      <c r="L7430" s="97">
        <f t="shared" si="2074"/>
        <v>0</v>
      </c>
      <c r="M7430" s="110"/>
      <c r="N7430" s="110"/>
      <c r="R7430" s="352">
        <f>L7430-[1]გადასახდელები!L7200</f>
        <v>0</v>
      </c>
    </row>
    <row r="7431" spans="2:18" ht="30.75" hidden="1" customHeight="1">
      <c r="B7431" s="36" t="str">
        <f t="shared" si="2076"/>
        <v>b</v>
      </c>
      <c r="C7431" s="42">
        <v>5</v>
      </c>
      <c r="D7431" s="42"/>
      <c r="F7431" s="343" t="s">
        <v>556</v>
      </c>
      <c r="G7431" s="48" t="s">
        <v>254</v>
      </c>
      <c r="H7431" s="109"/>
      <c r="I7431" s="97">
        <f t="shared" si="2075"/>
        <v>0</v>
      </c>
      <c r="J7431" s="110"/>
      <c r="K7431" s="110"/>
      <c r="L7431" s="97">
        <f t="shared" si="2074"/>
        <v>0</v>
      </c>
      <c r="M7431" s="110"/>
      <c r="N7431" s="110"/>
      <c r="R7431" s="352">
        <f>L7431-[1]გადასახდელები!L7201</f>
        <v>0</v>
      </c>
    </row>
    <row r="7432" spans="2:18" ht="20.25" hidden="1" customHeight="1">
      <c r="B7432" s="36" t="str">
        <f t="shared" si="2076"/>
        <v>b</v>
      </c>
      <c r="C7432" s="42">
        <v>4</v>
      </c>
      <c r="D7432" s="42"/>
      <c r="F7432" s="343" t="s">
        <v>623</v>
      </c>
      <c r="G7432" s="47" t="s">
        <v>255</v>
      </c>
      <c r="H7432" s="103"/>
      <c r="I7432" s="94">
        <f t="shared" si="2075"/>
        <v>0</v>
      </c>
      <c r="J7432" s="104"/>
      <c r="K7432" s="104"/>
      <c r="L7432" s="94">
        <f t="shared" si="2074"/>
        <v>0</v>
      </c>
      <c r="M7432" s="104"/>
      <c r="N7432" s="104"/>
      <c r="R7432" s="352">
        <f>L7432-[1]გადასახდელები!L7202</f>
        <v>0</v>
      </c>
    </row>
    <row r="7433" spans="2:18" ht="20.25" hidden="1" customHeight="1">
      <c r="B7433" s="36" t="str">
        <f t="shared" si="2076"/>
        <v>b</v>
      </c>
      <c r="C7433" s="42">
        <v>4</v>
      </c>
      <c r="D7433" s="42"/>
      <c r="F7433" s="342" t="s">
        <v>557</v>
      </c>
      <c r="G7433" s="47" t="s">
        <v>256</v>
      </c>
      <c r="H7433" s="93">
        <f>SUM(H7434:H7446)</f>
        <v>0</v>
      </c>
      <c r="I7433" s="94">
        <f t="shared" si="2075"/>
        <v>0</v>
      </c>
      <c r="J7433" s="95">
        <f>SUM(J7434:J7446)</f>
        <v>0</v>
      </c>
      <c r="K7433" s="95">
        <f>SUM(K7434:K7446)</f>
        <v>0</v>
      </c>
      <c r="L7433" s="94">
        <f t="shared" si="2074"/>
        <v>0</v>
      </c>
      <c r="M7433" s="95">
        <f>SUM(M7434:M7446)</f>
        <v>0</v>
      </c>
      <c r="N7433" s="95">
        <f>SUM(N7434:N7446)</f>
        <v>0</v>
      </c>
      <c r="O7433" s="82" t="s">
        <v>146</v>
      </c>
      <c r="R7433" s="352">
        <f>L7433-[1]გადასახდელები!L7203</f>
        <v>0</v>
      </c>
    </row>
    <row r="7434" spans="2:18" ht="20.25" hidden="1" customHeight="1">
      <c r="B7434" s="36" t="str">
        <f t="shared" si="2076"/>
        <v>b</v>
      </c>
      <c r="C7434" s="42">
        <v>5</v>
      </c>
      <c r="D7434" s="42"/>
      <c r="F7434" s="343" t="s">
        <v>624</v>
      </c>
      <c r="G7434" s="48" t="s">
        <v>257</v>
      </c>
      <c r="H7434" s="109"/>
      <c r="I7434" s="97">
        <f t="shared" si="2075"/>
        <v>0</v>
      </c>
      <c r="J7434" s="110"/>
      <c r="K7434" s="110"/>
      <c r="L7434" s="97">
        <f t="shared" si="2074"/>
        <v>0</v>
      </c>
      <c r="M7434" s="110"/>
      <c r="N7434" s="110"/>
      <c r="R7434" s="352">
        <f>L7434-[1]გადასახდელები!L7204</f>
        <v>0</v>
      </c>
    </row>
    <row r="7435" spans="2:18" ht="30" hidden="1" customHeight="1">
      <c r="B7435" s="36" t="str">
        <f t="shared" si="2076"/>
        <v>b</v>
      </c>
      <c r="C7435" s="42">
        <v>5</v>
      </c>
      <c r="D7435" s="42"/>
      <c r="F7435" s="343" t="s">
        <v>625</v>
      </c>
      <c r="G7435" s="48" t="s">
        <v>258</v>
      </c>
      <c r="H7435" s="109"/>
      <c r="I7435" s="97">
        <f t="shared" si="2075"/>
        <v>0</v>
      </c>
      <c r="J7435" s="110"/>
      <c r="K7435" s="110"/>
      <c r="L7435" s="97">
        <f t="shared" si="2074"/>
        <v>0</v>
      </c>
      <c r="M7435" s="110"/>
      <c r="N7435" s="110"/>
      <c r="R7435" s="352">
        <f>L7435-[1]გადასახდელები!L7205</f>
        <v>0</v>
      </c>
    </row>
    <row r="7436" spans="2:18" ht="22.5" hidden="1" customHeight="1">
      <c r="B7436" s="36" t="str">
        <f t="shared" si="2076"/>
        <v>b</v>
      </c>
      <c r="C7436" s="42">
        <v>5</v>
      </c>
      <c r="D7436" s="42"/>
      <c r="F7436" s="343" t="s">
        <v>558</v>
      </c>
      <c r="G7436" s="48" t="s">
        <v>259</v>
      </c>
      <c r="H7436" s="109"/>
      <c r="I7436" s="97">
        <f t="shared" si="2075"/>
        <v>0</v>
      </c>
      <c r="J7436" s="110"/>
      <c r="K7436" s="110"/>
      <c r="L7436" s="97">
        <f t="shared" si="2074"/>
        <v>0</v>
      </c>
      <c r="M7436" s="110"/>
      <c r="N7436" s="110"/>
      <c r="R7436" s="352">
        <f>L7436-[1]გადასახდელები!L7206</f>
        <v>0</v>
      </c>
    </row>
    <row r="7437" spans="2:18" ht="33.75" hidden="1" customHeight="1">
      <c r="B7437" s="36" t="str">
        <f t="shared" si="2076"/>
        <v>b</v>
      </c>
      <c r="C7437" s="42">
        <v>5</v>
      </c>
      <c r="D7437" s="42"/>
      <c r="F7437" s="343" t="s">
        <v>626</v>
      </c>
      <c r="G7437" s="48" t="s">
        <v>260</v>
      </c>
      <c r="H7437" s="109"/>
      <c r="I7437" s="97">
        <f t="shared" si="2075"/>
        <v>0</v>
      </c>
      <c r="J7437" s="110"/>
      <c r="K7437" s="110"/>
      <c r="L7437" s="97">
        <f t="shared" ref="L7437:L7500" si="2077">M7437+N7437</f>
        <v>0</v>
      </c>
      <c r="M7437" s="110"/>
      <c r="N7437" s="110"/>
      <c r="R7437" s="352">
        <f>L7437-[1]გადასახდელები!L7207</f>
        <v>0</v>
      </c>
    </row>
    <row r="7438" spans="2:18" ht="24.75" hidden="1" customHeight="1">
      <c r="B7438" s="36" t="str">
        <f t="shared" si="2076"/>
        <v>b</v>
      </c>
      <c r="C7438" s="42">
        <v>5</v>
      </c>
      <c r="D7438" s="42"/>
      <c r="F7438" s="343" t="s">
        <v>627</v>
      </c>
      <c r="G7438" s="48" t="s">
        <v>261</v>
      </c>
      <c r="H7438" s="109"/>
      <c r="I7438" s="97">
        <f t="shared" si="2075"/>
        <v>0</v>
      </c>
      <c r="J7438" s="110"/>
      <c r="K7438" s="110"/>
      <c r="L7438" s="97">
        <f t="shared" si="2077"/>
        <v>0</v>
      </c>
      <c r="M7438" s="110"/>
      <c r="N7438" s="110"/>
      <c r="R7438" s="352">
        <f>L7438-[1]გადასახდელები!L7208</f>
        <v>0</v>
      </c>
    </row>
    <row r="7439" spans="2:18" ht="35.25" hidden="1" customHeight="1">
      <c r="B7439" s="36" t="str">
        <f t="shared" si="2076"/>
        <v>b</v>
      </c>
      <c r="C7439" s="42">
        <v>5</v>
      </c>
      <c r="D7439" s="42"/>
      <c r="F7439" s="343" t="s">
        <v>628</v>
      </c>
      <c r="G7439" s="48" t="s">
        <v>262</v>
      </c>
      <c r="H7439" s="109"/>
      <c r="I7439" s="97">
        <f t="shared" si="2075"/>
        <v>0</v>
      </c>
      <c r="J7439" s="110"/>
      <c r="K7439" s="110"/>
      <c r="L7439" s="97">
        <f t="shared" si="2077"/>
        <v>0</v>
      </c>
      <c r="M7439" s="110"/>
      <c r="N7439" s="110"/>
      <c r="R7439" s="352">
        <f>L7439-[1]გადასახდელები!L7209</f>
        <v>0</v>
      </c>
    </row>
    <row r="7440" spans="2:18" ht="33.75" hidden="1" customHeight="1">
      <c r="B7440" s="36" t="str">
        <f t="shared" si="2076"/>
        <v>b</v>
      </c>
      <c r="C7440" s="42">
        <v>5</v>
      </c>
      <c r="D7440" s="42"/>
      <c r="F7440" s="343" t="s">
        <v>629</v>
      </c>
      <c r="G7440" s="48" t="s">
        <v>263</v>
      </c>
      <c r="H7440" s="109"/>
      <c r="I7440" s="97">
        <f t="shared" si="2075"/>
        <v>0</v>
      </c>
      <c r="J7440" s="110"/>
      <c r="K7440" s="110"/>
      <c r="L7440" s="97">
        <f t="shared" si="2077"/>
        <v>0</v>
      </c>
      <c r="M7440" s="110"/>
      <c r="N7440" s="110"/>
      <c r="R7440" s="352">
        <f>L7440-[1]გადასახდელები!L7210</f>
        <v>0</v>
      </c>
    </row>
    <row r="7441" spans="2:18" ht="20.25" hidden="1" customHeight="1">
      <c r="B7441" s="36" t="str">
        <f t="shared" si="2076"/>
        <v>b</v>
      </c>
      <c r="C7441" s="42">
        <v>5</v>
      </c>
      <c r="D7441" s="42"/>
      <c r="F7441" s="343" t="s">
        <v>630</v>
      </c>
      <c r="G7441" s="48" t="s">
        <v>264</v>
      </c>
      <c r="H7441" s="109"/>
      <c r="I7441" s="97">
        <f t="shared" si="2075"/>
        <v>0</v>
      </c>
      <c r="J7441" s="110"/>
      <c r="K7441" s="110"/>
      <c r="L7441" s="97">
        <f t="shared" si="2077"/>
        <v>0</v>
      </c>
      <c r="M7441" s="110"/>
      <c r="N7441" s="110"/>
      <c r="R7441" s="352">
        <f>L7441-[1]გადასახდელები!L7211</f>
        <v>0</v>
      </c>
    </row>
    <row r="7442" spans="2:18" ht="20.25" hidden="1" customHeight="1">
      <c r="B7442" s="36" t="str">
        <f t="shared" si="2076"/>
        <v>b</v>
      </c>
      <c r="C7442" s="42">
        <v>5</v>
      </c>
      <c r="D7442" s="42"/>
      <c r="F7442" s="343" t="s">
        <v>631</v>
      </c>
      <c r="G7442" s="48" t="s">
        <v>265</v>
      </c>
      <c r="H7442" s="109"/>
      <c r="I7442" s="97">
        <f t="shared" si="2075"/>
        <v>0</v>
      </c>
      <c r="J7442" s="110"/>
      <c r="K7442" s="110"/>
      <c r="L7442" s="97">
        <f t="shared" si="2077"/>
        <v>0</v>
      </c>
      <c r="M7442" s="110"/>
      <c r="N7442" s="110"/>
      <c r="R7442" s="352">
        <f>L7442-[1]გადასახდელები!L7212</f>
        <v>0</v>
      </c>
    </row>
    <row r="7443" spans="2:18" ht="20.25" hidden="1" customHeight="1">
      <c r="B7443" s="36" t="str">
        <f t="shared" si="2076"/>
        <v>b</v>
      </c>
      <c r="C7443" s="42">
        <v>5</v>
      </c>
      <c r="D7443" s="42"/>
      <c r="F7443" s="343" t="s">
        <v>559</v>
      </c>
      <c r="G7443" s="48" t="s">
        <v>266</v>
      </c>
      <c r="H7443" s="109"/>
      <c r="I7443" s="97">
        <f t="shared" si="2075"/>
        <v>0</v>
      </c>
      <c r="J7443" s="110"/>
      <c r="K7443" s="110"/>
      <c r="L7443" s="97">
        <f t="shared" si="2077"/>
        <v>0</v>
      </c>
      <c r="M7443" s="110"/>
      <c r="N7443" s="110"/>
      <c r="R7443" s="352">
        <f>L7443-[1]გადასახდელები!L7213</f>
        <v>0</v>
      </c>
    </row>
    <row r="7444" spans="2:18" ht="20.25" hidden="1" customHeight="1">
      <c r="B7444" s="36" t="str">
        <f t="shared" si="2076"/>
        <v>b</v>
      </c>
      <c r="C7444" s="42">
        <v>5</v>
      </c>
      <c r="D7444" s="42"/>
      <c r="F7444" s="343" t="s">
        <v>632</v>
      </c>
      <c r="G7444" s="48" t="s">
        <v>267</v>
      </c>
      <c r="H7444" s="109"/>
      <c r="I7444" s="97">
        <f t="shared" si="2075"/>
        <v>0</v>
      </c>
      <c r="J7444" s="110"/>
      <c r="K7444" s="110"/>
      <c r="L7444" s="97">
        <f t="shared" si="2077"/>
        <v>0</v>
      </c>
      <c r="M7444" s="110"/>
      <c r="N7444" s="110"/>
      <c r="R7444" s="352">
        <f>L7444-[1]გადასახდელები!L7214</f>
        <v>0</v>
      </c>
    </row>
    <row r="7445" spans="2:18" ht="34.5" hidden="1" customHeight="1">
      <c r="B7445" s="36" t="str">
        <f t="shared" si="2076"/>
        <v>b</v>
      </c>
      <c r="C7445" s="42">
        <v>5</v>
      </c>
      <c r="D7445" s="42"/>
      <c r="F7445" s="343" t="s">
        <v>633</v>
      </c>
      <c r="G7445" s="48" t="s">
        <v>268</v>
      </c>
      <c r="H7445" s="109"/>
      <c r="I7445" s="97">
        <f t="shared" si="2075"/>
        <v>0</v>
      </c>
      <c r="J7445" s="110"/>
      <c r="K7445" s="110"/>
      <c r="L7445" s="97">
        <f t="shared" si="2077"/>
        <v>0</v>
      </c>
      <c r="M7445" s="110"/>
      <c r="N7445" s="110"/>
      <c r="R7445" s="352">
        <f>L7445-[1]გადასახდელები!L7215</f>
        <v>0</v>
      </c>
    </row>
    <row r="7446" spans="2:18" ht="30.75" hidden="1" customHeight="1">
      <c r="B7446" s="36" t="str">
        <f t="shared" si="2076"/>
        <v>b</v>
      </c>
      <c r="C7446" s="42">
        <v>5</v>
      </c>
      <c r="D7446" s="42"/>
      <c r="F7446" s="343" t="s">
        <v>560</v>
      </c>
      <c r="G7446" s="48" t="s">
        <v>269</v>
      </c>
      <c r="H7446" s="109"/>
      <c r="I7446" s="97">
        <f t="shared" si="2075"/>
        <v>0</v>
      </c>
      <c r="J7446" s="110"/>
      <c r="K7446" s="110"/>
      <c r="L7446" s="97">
        <f t="shared" si="2077"/>
        <v>0</v>
      </c>
      <c r="M7446" s="110"/>
      <c r="N7446" s="110"/>
      <c r="R7446" s="352">
        <f>L7446-[1]გადასახდელები!L7216</f>
        <v>0</v>
      </c>
    </row>
    <row r="7447" spans="2:18" ht="20.25" hidden="1" customHeight="1">
      <c r="B7447" s="36" t="str">
        <f t="shared" si="2076"/>
        <v>b</v>
      </c>
      <c r="C7447" s="42">
        <v>3</v>
      </c>
      <c r="D7447" s="42"/>
      <c r="F7447" s="343" t="s">
        <v>634</v>
      </c>
      <c r="G7447" s="57" t="s">
        <v>209</v>
      </c>
      <c r="H7447" s="111"/>
      <c r="I7447" s="90">
        <f t="shared" si="2075"/>
        <v>0</v>
      </c>
      <c r="J7447" s="112"/>
      <c r="K7447" s="112"/>
      <c r="L7447" s="90">
        <f t="shared" si="2077"/>
        <v>0</v>
      </c>
      <c r="M7447" s="112"/>
      <c r="N7447" s="112"/>
      <c r="R7447" s="352">
        <f>L7447-[1]გადასახდელები!L7217</f>
        <v>0</v>
      </c>
    </row>
    <row r="7448" spans="2:18" ht="20.25" hidden="1" customHeight="1">
      <c r="B7448" s="36" t="str">
        <f t="shared" si="2076"/>
        <v>b</v>
      </c>
      <c r="C7448" s="42">
        <v>3</v>
      </c>
      <c r="D7448" s="42"/>
      <c r="F7448" s="342" t="s">
        <v>635</v>
      </c>
      <c r="G7448" s="57" t="s">
        <v>208</v>
      </c>
      <c r="H7448" s="89">
        <f>H7449+H7454+H7455</f>
        <v>0</v>
      </c>
      <c r="I7448" s="90">
        <f t="shared" si="2075"/>
        <v>0</v>
      </c>
      <c r="J7448" s="92">
        <f>J7449+J7454+J7455</f>
        <v>0</v>
      </c>
      <c r="K7448" s="92">
        <f>K7449+K7454+K7455</f>
        <v>0</v>
      </c>
      <c r="L7448" s="90">
        <f t="shared" si="2077"/>
        <v>0</v>
      </c>
      <c r="M7448" s="92">
        <f>M7449+M7454+M7455</f>
        <v>0</v>
      </c>
      <c r="N7448" s="92">
        <f>N7449+N7454+N7455</f>
        <v>0</v>
      </c>
      <c r="O7448" s="82" t="s">
        <v>146</v>
      </c>
      <c r="R7448" s="352">
        <f>L7448-[1]გადასახდელები!L7218</f>
        <v>0</v>
      </c>
    </row>
    <row r="7449" spans="2:18" ht="20.25" hidden="1" customHeight="1">
      <c r="B7449" s="36" t="str">
        <f t="shared" si="2076"/>
        <v>b</v>
      </c>
      <c r="C7449" s="42">
        <v>4</v>
      </c>
      <c r="D7449" s="42"/>
      <c r="F7449" s="342" t="s">
        <v>636</v>
      </c>
      <c r="G7449" s="47" t="s">
        <v>270</v>
      </c>
      <c r="H7449" s="93">
        <f>SUM(H7450:H7453)</f>
        <v>0</v>
      </c>
      <c r="I7449" s="94">
        <f t="shared" si="2075"/>
        <v>0</v>
      </c>
      <c r="J7449" s="95">
        <f>SUM(J7450:J7453)</f>
        <v>0</v>
      </c>
      <c r="K7449" s="95">
        <f>SUM(K7450:K7453)</f>
        <v>0</v>
      </c>
      <c r="L7449" s="94">
        <f t="shared" si="2077"/>
        <v>0</v>
      </c>
      <c r="M7449" s="95">
        <f>SUM(M7450:M7453)</f>
        <v>0</v>
      </c>
      <c r="N7449" s="95">
        <f>SUM(N7450:N7453)</f>
        <v>0</v>
      </c>
      <c r="O7449" s="82" t="s">
        <v>146</v>
      </c>
      <c r="R7449" s="352">
        <f>L7449-[1]გადასახდელები!L7219</f>
        <v>0</v>
      </c>
    </row>
    <row r="7450" spans="2:18" ht="20.25" hidden="1" customHeight="1">
      <c r="B7450" s="36" t="str">
        <f t="shared" si="2076"/>
        <v>b</v>
      </c>
      <c r="C7450" s="42">
        <v>5</v>
      </c>
      <c r="D7450" s="42"/>
      <c r="F7450" s="343" t="s">
        <v>637</v>
      </c>
      <c r="G7450" s="48" t="s">
        <v>271</v>
      </c>
      <c r="H7450" s="101"/>
      <c r="I7450" s="97">
        <f t="shared" si="2075"/>
        <v>0</v>
      </c>
      <c r="J7450" s="102"/>
      <c r="K7450" s="102"/>
      <c r="L7450" s="97">
        <f t="shared" si="2077"/>
        <v>0</v>
      </c>
      <c r="M7450" s="102"/>
      <c r="N7450" s="102"/>
      <c r="R7450" s="352">
        <f>L7450-[1]გადასახდელები!L7220</f>
        <v>0</v>
      </c>
    </row>
    <row r="7451" spans="2:18" ht="20.25" hidden="1" customHeight="1">
      <c r="B7451" s="36" t="str">
        <f t="shared" si="2076"/>
        <v>b</v>
      </c>
      <c r="C7451" s="42">
        <v>5</v>
      </c>
      <c r="D7451" s="42"/>
      <c r="F7451" s="343" t="s">
        <v>638</v>
      </c>
      <c r="G7451" s="48" t="s">
        <v>272</v>
      </c>
      <c r="H7451" s="101"/>
      <c r="I7451" s="97">
        <f t="shared" si="2075"/>
        <v>0</v>
      </c>
      <c r="J7451" s="102"/>
      <c r="K7451" s="102"/>
      <c r="L7451" s="97">
        <f t="shared" si="2077"/>
        <v>0</v>
      </c>
      <c r="M7451" s="102"/>
      <c r="N7451" s="102"/>
      <c r="R7451" s="352">
        <f>L7451-[1]გადასახდელები!L7221</f>
        <v>0</v>
      </c>
    </row>
    <row r="7452" spans="2:18" ht="20.25" hidden="1" customHeight="1">
      <c r="B7452" s="36" t="str">
        <f t="shared" si="2076"/>
        <v>b</v>
      </c>
      <c r="C7452" s="42">
        <v>5</v>
      </c>
      <c r="D7452" s="42"/>
      <c r="F7452" s="343" t="s">
        <v>639</v>
      </c>
      <c r="G7452" s="48" t="s">
        <v>273</v>
      </c>
      <c r="H7452" s="101"/>
      <c r="I7452" s="97">
        <f t="shared" si="2075"/>
        <v>0</v>
      </c>
      <c r="J7452" s="102"/>
      <c r="K7452" s="102"/>
      <c r="L7452" s="97">
        <f t="shared" si="2077"/>
        <v>0</v>
      </c>
      <c r="M7452" s="102"/>
      <c r="N7452" s="102"/>
      <c r="R7452" s="352">
        <f>L7452-[1]გადასახდელები!L7222</f>
        <v>0</v>
      </c>
    </row>
    <row r="7453" spans="2:18" ht="20.25" hidden="1" customHeight="1">
      <c r="B7453" s="36" t="str">
        <f t="shared" si="2076"/>
        <v>b</v>
      </c>
      <c r="C7453" s="42">
        <v>5</v>
      </c>
      <c r="D7453" s="42"/>
      <c r="F7453" s="343" t="s">
        <v>640</v>
      </c>
      <c r="G7453" s="48" t="s">
        <v>274</v>
      </c>
      <c r="H7453" s="101"/>
      <c r="I7453" s="97">
        <f t="shared" si="2075"/>
        <v>0</v>
      </c>
      <c r="J7453" s="102"/>
      <c r="K7453" s="102"/>
      <c r="L7453" s="97">
        <f t="shared" si="2077"/>
        <v>0</v>
      </c>
      <c r="M7453" s="102"/>
      <c r="N7453" s="102"/>
      <c r="R7453" s="352">
        <f>L7453-[1]გადასახდელები!L7223</f>
        <v>0</v>
      </c>
    </row>
    <row r="7454" spans="2:18" ht="20.25" hidden="1" customHeight="1">
      <c r="B7454" s="36" t="str">
        <f t="shared" si="2076"/>
        <v>b</v>
      </c>
      <c r="C7454" s="42">
        <v>4</v>
      </c>
      <c r="D7454" s="42"/>
      <c r="F7454" s="343" t="s">
        <v>641</v>
      </c>
      <c r="G7454" s="47" t="s">
        <v>275</v>
      </c>
      <c r="H7454" s="103"/>
      <c r="I7454" s="94">
        <f t="shared" si="2075"/>
        <v>0</v>
      </c>
      <c r="J7454" s="104"/>
      <c r="K7454" s="104"/>
      <c r="L7454" s="94">
        <f t="shared" si="2077"/>
        <v>0</v>
      </c>
      <c r="M7454" s="104"/>
      <c r="N7454" s="104"/>
      <c r="R7454" s="352">
        <f>L7454-[1]გადასახდელები!L7224</f>
        <v>0</v>
      </c>
    </row>
    <row r="7455" spans="2:18" ht="36" hidden="1" customHeight="1">
      <c r="B7455" s="36" t="str">
        <f t="shared" si="2076"/>
        <v>b</v>
      </c>
      <c r="C7455" s="42">
        <v>4</v>
      </c>
      <c r="D7455" s="42"/>
      <c r="F7455" s="343" t="s">
        <v>642</v>
      </c>
      <c r="G7455" s="47" t="s">
        <v>276</v>
      </c>
      <c r="H7455" s="103"/>
      <c r="I7455" s="94">
        <f t="shared" si="2075"/>
        <v>0</v>
      </c>
      <c r="J7455" s="104"/>
      <c r="K7455" s="104"/>
      <c r="L7455" s="94">
        <f t="shared" si="2077"/>
        <v>0</v>
      </c>
      <c r="M7455" s="104"/>
      <c r="N7455" s="104"/>
      <c r="R7455" s="352">
        <f>L7455-[1]გადასახდელები!L7225</f>
        <v>0</v>
      </c>
    </row>
    <row r="7456" spans="2:18" ht="20.25" customHeight="1" thickBot="1">
      <c r="B7456" s="36" t="str">
        <f t="shared" si="2076"/>
        <v>a</v>
      </c>
      <c r="C7456" s="42">
        <v>3</v>
      </c>
      <c r="D7456" s="42"/>
      <c r="F7456" s="343" t="s">
        <v>561</v>
      </c>
      <c r="G7456" s="57" t="s">
        <v>202</v>
      </c>
      <c r="H7456" s="111">
        <v>1051.7</v>
      </c>
      <c r="I7456" s="90">
        <f t="shared" si="2075"/>
        <v>1824.3</v>
      </c>
      <c r="J7456" s="112"/>
      <c r="K7456" s="112">
        <f>1789.3+35</f>
        <v>1824.3</v>
      </c>
      <c r="L7456" s="90">
        <f t="shared" si="2077"/>
        <v>429.29499999999996</v>
      </c>
      <c r="M7456" s="112"/>
      <c r="N7456" s="112">
        <f>95.535+0.7+0.27+2.231+29.357+2.551+20.066+2.594+96.4+9.433+0.7+0.148+12.768+1.025+8.217+4.896+2.051+16.064+4.82+7.125+97.967+2.277+6.893+5.207</f>
        <v>429.29499999999996</v>
      </c>
      <c r="R7456" s="352">
        <f>L7456-[1]გადასახდელები!L7226</f>
        <v>-979.10500000000013</v>
      </c>
    </row>
    <row r="7457" spans="2:18" ht="20.25" hidden="1" customHeight="1">
      <c r="B7457" s="36" t="str">
        <f t="shared" si="2076"/>
        <v>b</v>
      </c>
      <c r="C7457" s="42">
        <v>3</v>
      </c>
      <c r="D7457" s="42"/>
      <c r="F7457" s="342" t="s">
        <v>562</v>
      </c>
      <c r="G7457" s="57" t="s">
        <v>203</v>
      </c>
      <c r="H7457" s="89">
        <f>H7458+H7461+H7464</f>
        <v>0</v>
      </c>
      <c r="I7457" s="90">
        <f t="shared" si="2075"/>
        <v>0</v>
      </c>
      <c r="J7457" s="92">
        <f>J7458+J7461+J7464</f>
        <v>0</v>
      </c>
      <c r="K7457" s="92">
        <f>K7458+K7461+K7464</f>
        <v>0</v>
      </c>
      <c r="L7457" s="90">
        <f t="shared" si="2077"/>
        <v>0</v>
      </c>
      <c r="M7457" s="92">
        <f>M7458+M7461+M7464</f>
        <v>0</v>
      </c>
      <c r="N7457" s="92">
        <f>N7458+N7461+N7464</f>
        <v>0</v>
      </c>
      <c r="O7457" s="82" t="s">
        <v>146</v>
      </c>
      <c r="R7457" s="352">
        <f>L7457-[1]გადასახდელები!L7227</f>
        <v>0</v>
      </c>
    </row>
    <row r="7458" spans="2:18" ht="20.25" hidden="1" customHeight="1">
      <c r="B7458" s="36" t="str">
        <f t="shared" si="2076"/>
        <v>b</v>
      </c>
      <c r="C7458" s="42">
        <v>4</v>
      </c>
      <c r="D7458" s="42"/>
      <c r="F7458" s="342" t="s">
        <v>643</v>
      </c>
      <c r="G7458" s="47" t="s">
        <v>277</v>
      </c>
      <c r="H7458" s="93">
        <f>SUM(H7459:H7460)</f>
        <v>0</v>
      </c>
      <c r="I7458" s="94">
        <f t="shared" si="2075"/>
        <v>0</v>
      </c>
      <c r="J7458" s="95">
        <f>SUM(J7459:J7460)</f>
        <v>0</v>
      </c>
      <c r="K7458" s="95">
        <f>SUM(K7459:K7460)</f>
        <v>0</v>
      </c>
      <c r="L7458" s="94">
        <f t="shared" si="2077"/>
        <v>0</v>
      </c>
      <c r="M7458" s="95">
        <f>SUM(M7459:M7460)</f>
        <v>0</v>
      </c>
      <c r="N7458" s="95">
        <f>SUM(N7459:N7460)</f>
        <v>0</v>
      </c>
      <c r="O7458" s="82" t="s">
        <v>146</v>
      </c>
      <c r="R7458" s="352">
        <f>L7458-[1]გადასახდელები!L7228</f>
        <v>0</v>
      </c>
    </row>
    <row r="7459" spans="2:18" ht="20.25" hidden="1" customHeight="1">
      <c r="B7459" s="36" t="str">
        <f t="shared" si="2076"/>
        <v>b</v>
      </c>
      <c r="C7459" s="42">
        <v>5</v>
      </c>
      <c r="D7459" s="42"/>
      <c r="F7459" s="343" t="s">
        <v>644</v>
      </c>
      <c r="G7459" s="48" t="s">
        <v>278</v>
      </c>
      <c r="H7459" s="101"/>
      <c r="I7459" s="97">
        <f t="shared" si="2075"/>
        <v>0</v>
      </c>
      <c r="J7459" s="102"/>
      <c r="K7459" s="102"/>
      <c r="L7459" s="97">
        <f t="shared" si="2077"/>
        <v>0</v>
      </c>
      <c r="M7459" s="102"/>
      <c r="N7459" s="102"/>
      <c r="R7459" s="352">
        <f>L7459-[1]გადასახდელები!L7229</f>
        <v>0</v>
      </c>
    </row>
    <row r="7460" spans="2:18" ht="20.25" hidden="1" customHeight="1">
      <c r="B7460" s="36" t="str">
        <f t="shared" si="2076"/>
        <v>b</v>
      </c>
      <c r="C7460" s="42">
        <v>5</v>
      </c>
      <c r="D7460" s="42"/>
      <c r="F7460" s="343" t="s">
        <v>645</v>
      </c>
      <c r="G7460" s="48" t="s">
        <v>204</v>
      </c>
      <c r="H7460" s="101"/>
      <c r="I7460" s="97">
        <f t="shared" si="2075"/>
        <v>0</v>
      </c>
      <c r="J7460" s="102"/>
      <c r="K7460" s="102"/>
      <c r="L7460" s="97">
        <f t="shared" si="2077"/>
        <v>0</v>
      </c>
      <c r="M7460" s="102"/>
      <c r="N7460" s="102"/>
      <c r="R7460" s="352">
        <f>L7460-[1]გადასახდელები!L7230</f>
        <v>0</v>
      </c>
    </row>
    <row r="7461" spans="2:18" ht="20.25" hidden="1" customHeight="1">
      <c r="B7461" s="36" t="str">
        <f t="shared" si="2076"/>
        <v>b</v>
      </c>
      <c r="C7461" s="42">
        <v>4</v>
      </c>
      <c r="D7461" s="42"/>
      <c r="F7461" s="342" t="s">
        <v>646</v>
      </c>
      <c r="G7461" s="47" t="s">
        <v>279</v>
      </c>
      <c r="H7461" s="93">
        <f>SUM(H7462:H7463)</f>
        <v>0</v>
      </c>
      <c r="I7461" s="94">
        <f t="shared" si="2075"/>
        <v>0</v>
      </c>
      <c r="J7461" s="95">
        <f>SUM(J7462:J7463)</f>
        <v>0</v>
      </c>
      <c r="K7461" s="95">
        <f>SUM(K7462:K7463)</f>
        <v>0</v>
      </c>
      <c r="L7461" s="94">
        <f t="shared" si="2077"/>
        <v>0</v>
      </c>
      <c r="M7461" s="95">
        <f>SUM(M7462:M7463)</f>
        <v>0</v>
      </c>
      <c r="N7461" s="95">
        <f>SUM(N7462:N7463)</f>
        <v>0</v>
      </c>
      <c r="O7461" s="82" t="s">
        <v>146</v>
      </c>
      <c r="R7461" s="352">
        <f>L7461-[1]გადასახდელები!L7231</f>
        <v>0</v>
      </c>
    </row>
    <row r="7462" spans="2:18" ht="20.25" hidden="1" customHeight="1">
      <c r="B7462" s="36" t="str">
        <f t="shared" si="2076"/>
        <v>b</v>
      </c>
      <c r="C7462" s="42">
        <v>5</v>
      </c>
      <c r="D7462" s="42"/>
      <c r="F7462" s="343" t="s">
        <v>647</v>
      </c>
      <c r="G7462" s="48" t="s">
        <v>278</v>
      </c>
      <c r="H7462" s="101"/>
      <c r="I7462" s="97">
        <f t="shared" si="2075"/>
        <v>0</v>
      </c>
      <c r="J7462" s="102"/>
      <c r="K7462" s="102"/>
      <c r="L7462" s="97">
        <f t="shared" si="2077"/>
        <v>0</v>
      </c>
      <c r="M7462" s="102"/>
      <c r="N7462" s="102"/>
      <c r="R7462" s="352">
        <f>L7462-[1]გადასახდელები!L7232</f>
        <v>0</v>
      </c>
    </row>
    <row r="7463" spans="2:18" ht="20.25" hidden="1" customHeight="1">
      <c r="B7463" s="36" t="str">
        <f t="shared" si="2076"/>
        <v>b</v>
      </c>
      <c r="C7463" s="42">
        <v>5</v>
      </c>
      <c r="D7463" s="42"/>
      <c r="F7463" s="343" t="s">
        <v>648</v>
      </c>
      <c r="G7463" s="48" t="s">
        <v>204</v>
      </c>
      <c r="H7463" s="101"/>
      <c r="I7463" s="97">
        <f t="shared" si="2075"/>
        <v>0</v>
      </c>
      <c r="J7463" s="102"/>
      <c r="K7463" s="102"/>
      <c r="L7463" s="97">
        <f t="shared" si="2077"/>
        <v>0</v>
      </c>
      <c r="M7463" s="102"/>
      <c r="N7463" s="102"/>
      <c r="R7463" s="352">
        <f>L7463-[1]გადასახდელები!L7233</f>
        <v>0</v>
      </c>
    </row>
    <row r="7464" spans="2:18" ht="20.25" hidden="1" customHeight="1">
      <c r="B7464" s="36" t="str">
        <f t="shared" si="2076"/>
        <v>b</v>
      </c>
      <c r="C7464" s="42">
        <v>4</v>
      </c>
      <c r="D7464" s="42"/>
      <c r="F7464" s="342" t="s">
        <v>563</v>
      </c>
      <c r="G7464" s="47" t="s">
        <v>280</v>
      </c>
      <c r="H7464" s="93">
        <f>SUM(H7465:H7466)</f>
        <v>0</v>
      </c>
      <c r="I7464" s="94">
        <f t="shared" si="2075"/>
        <v>0</v>
      </c>
      <c r="J7464" s="95">
        <f>SUM(J7465:J7466)</f>
        <v>0</v>
      </c>
      <c r="K7464" s="95">
        <f>SUM(K7465:K7466)</f>
        <v>0</v>
      </c>
      <c r="L7464" s="94">
        <f t="shared" si="2077"/>
        <v>0</v>
      </c>
      <c r="M7464" s="95">
        <f>SUM(M7465:M7466)</f>
        <v>0</v>
      </c>
      <c r="N7464" s="95">
        <f>SUM(N7465:N7466)</f>
        <v>0</v>
      </c>
      <c r="O7464" s="82" t="s">
        <v>146</v>
      </c>
      <c r="R7464" s="352">
        <f>L7464-[1]გადასახდელები!L7234</f>
        <v>0</v>
      </c>
    </row>
    <row r="7465" spans="2:18" ht="20.25" hidden="1" customHeight="1">
      <c r="B7465" s="36" t="str">
        <f t="shared" si="2076"/>
        <v>b</v>
      </c>
      <c r="C7465" s="42">
        <v>5</v>
      </c>
      <c r="D7465" s="42"/>
      <c r="F7465" s="343" t="s">
        <v>649</v>
      </c>
      <c r="G7465" s="48" t="s">
        <v>278</v>
      </c>
      <c r="H7465" s="101"/>
      <c r="I7465" s="97">
        <f t="shared" si="2075"/>
        <v>0</v>
      </c>
      <c r="J7465" s="102"/>
      <c r="K7465" s="102"/>
      <c r="L7465" s="97">
        <f t="shared" si="2077"/>
        <v>0</v>
      </c>
      <c r="M7465" s="102"/>
      <c r="N7465" s="102"/>
      <c r="R7465" s="352">
        <f>L7465-[1]გადასახდელები!L7235</f>
        <v>0</v>
      </c>
    </row>
    <row r="7466" spans="2:18" ht="20.25" hidden="1" customHeight="1">
      <c r="B7466" s="36" t="str">
        <f t="shared" si="2076"/>
        <v>b</v>
      </c>
      <c r="C7466" s="42">
        <v>5</v>
      </c>
      <c r="D7466" s="42"/>
      <c r="F7466" s="343" t="s">
        <v>564</v>
      </c>
      <c r="G7466" s="48" t="s">
        <v>204</v>
      </c>
      <c r="H7466" s="101"/>
      <c r="I7466" s="97">
        <f t="shared" ref="I7466:I7529" si="2078">J7466+K7466</f>
        <v>0</v>
      </c>
      <c r="J7466" s="102"/>
      <c r="K7466" s="102"/>
      <c r="L7466" s="97">
        <f t="shared" si="2077"/>
        <v>0</v>
      </c>
      <c r="M7466" s="102"/>
      <c r="N7466" s="102"/>
      <c r="R7466" s="352">
        <f>L7466-[1]გადასახდელები!L7236</f>
        <v>0</v>
      </c>
    </row>
    <row r="7467" spans="2:18" ht="20.25" hidden="1" customHeight="1">
      <c r="B7467" s="36" t="str">
        <f t="shared" si="2076"/>
        <v>b</v>
      </c>
      <c r="C7467" s="42">
        <v>3</v>
      </c>
      <c r="D7467" s="42"/>
      <c r="F7467" s="342" t="s">
        <v>565</v>
      </c>
      <c r="G7467" s="57" t="s">
        <v>206</v>
      </c>
      <c r="H7467" s="89">
        <f>H7468+H7471+H7474</f>
        <v>0</v>
      </c>
      <c r="I7467" s="90">
        <f t="shared" si="2078"/>
        <v>0</v>
      </c>
      <c r="J7467" s="92">
        <f>J7468+J7471+J7474</f>
        <v>0</v>
      </c>
      <c r="K7467" s="92">
        <f>K7468+K7471+K7474</f>
        <v>0</v>
      </c>
      <c r="L7467" s="90">
        <f t="shared" si="2077"/>
        <v>0</v>
      </c>
      <c r="M7467" s="92">
        <f>M7468+M7471+M7474</f>
        <v>0</v>
      </c>
      <c r="N7467" s="92">
        <f>N7468+N7471+N7474</f>
        <v>0</v>
      </c>
      <c r="O7467" s="82" t="s">
        <v>146</v>
      </c>
      <c r="R7467" s="352">
        <f>L7467-[1]გადასახდელები!L7237</f>
        <v>0</v>
      </c>
    </row>
    <row r="7468" spans="2:18" ht="20.25" hidden="1" customHeight="1">
      <c r="B7468" s="36" t="str">
        <f t="shared" si="2076"/>
        <v>b</v>
      </c>
      <c r="C7468" s="42">
        <v>4</v>
      </c>
      <c r="D7468" s="42"/>
      <c r="F7468" s="342" t="s">
        <v>650</v>
      </c>
      <c r="G7468" s="47" t="s">
        <v>281</v>
      </c>
      <c r="H7468" s="93">
        <f>SUM(H7469:H7470)</f>
        <v>0</v>
      </c>
      <c r="I7468" s="94">
        <f t="shared" si="2078"/>
        <v>0</v>
      </c>
      <c r="J7468" s="95">
        <f>SUM(J7469:J7470)</f>
        <v>0</v>
      </c>
      <c r="K7468" s="95">
        <f>SUM(K7469:K7470)</f>
        <v>0</v>
      </c>
      <c r="L7468" s="94">
        <f t="shared" si="2077"/>
        <v>0</v>
      </c>
      <c r="M7468" s="95">
        <f>SUM(M7469:M7470)</f>
        <v>0</v>
      </c>
      <c r="N7468" s="95">
        <f>SUM(N7469:N7470)</f>
        <v>0</v>
      </c>
      <c r="O7468" s="82" t="s">
        <v>146</v>
      </c>
      <c r="R7468" s="352">
        <f>L7468-[1]გადასახდელები!L7238</f>
        <v>0</v>
      </c>
    </row>
    <row r="7469" spans="2:18" ht="20.25" hidden="1" customHeight="1">
      <c r="B7469" s="36" t="str">
        <f t="shared" ref="B7469:B7532" si="2079">IF(H7469+I7469+L7469&gt;0,"a","b")</f>
        <v>b</v>
      </c>
      <c r="C7469" s="42">
        <v>5</v>
      </c>
      <c r="D7469" s="42"/>
      <c r="F7469" s="343" t="s">
        <v>651</v>
      </c>
      <c r="G7469" s="48" t="s">
        <v>282</v>
      </c>
      <c r="H7469" s="101"/>
      <c r="I7469" s="97">
        <f t="shared" si="2078"/>
        <v>0</v>
      </c>
      <c r="J7469" s="102"/>
      <c r="K7469" s="102"/>
      <c r="L7469" s="97">
        <f t="shared" si="2077"/>
        <v>0</v>
      </c>
      <c r="M7469" s="102"/>
      <c r="N7469" s="102"/>
      <c r="R7469" s="352">
        <f>L7469-[1]გადასახდელები!L7239</f>
        <v>0</v>
      </c>
    </row>
    <row r="7470" spans="2:18" ht="20.25" hidden="1" customHeight="1">
      <c r="B7470" s="36" t="str">
        <f t="shared" si="2079"/>
        <v>b</v>
      </c>
      <c r="C7470" s="42">
        <v>5</v>
      </c>
      <c r="D7470" s="42"/>
      <c r="F7470" s="343" t="s">
        <v>652</v>
      </c>
      <c r="G7470" s="48" t="s">
        <v>283</v>
      </c>
      <c r="H7470" s="101"/>
      <c r="I7470" s="97">
        <f t="shared" si="2078"/>
        <v>0</v>
      </c>
      <c r="J7470" s="102"/>
      <c r="K7470" s="102"/>
      <c r="L7470" s="97">
        <f t="shared" si="2077"/>
        <v>0</v>
      </c>
      <c r="M7470" s="102"/>
      <c r="N7470" s="102"/>
      <c r="R7470" s="352">
        <f>L7470-[1]გადასახდელები!L7240</f>
        <v>0</v>
      </c>
    </row>
    <row r="7471" spans="2:18" ht="20.25" hidden="1" customHeight="1">
      <c r="B7471" s="36" t="str">
        <f t="shared" si="2079"/>
        <v>b</v>
      </c>
      <c r="C7471" s="42">
        <v>4</v>
      </c>
      <c r="D7471" s="42"/>
      <c r="F7471" s="342" t="s">
        <v>566</v>
      </c>
      <c r="G7471" s="47" t="s">
        <v>284</v>
      </c>
      <c r="H7471" s="93">
        <f>SUM(H7472:H7473)</f>
        <v>0</v>
      </c>
      <c r="I7471" s="94">
        <f t="shared" si="2078"/>
        <v>0</v>
      </c>
      <c r="J7471" s="95">
        <f>SUM(J7472:J7473)</f>
        <v>0</v>
      </c>
      <c r="K7471" s="95">
        <f>SUM(K7472:K7473)</f>
        <v>0</v>
      </c>
      <c r="L7471" s="94">
        <f t="shared" si="2077"/>
        <v>0</v>
      </c>
      <c r="M7471" s="95">
        <f>SUM(M7472:M7473)</f>
        <v>0</v>
      </c>
      <c r="N7471" s="95">
        <f>SUM(N7472:N7473)</f>
        <v>0</v>
      </c>
      <c r="O7471" s="82" t="s">
        <v>146</v>
      </c>
      <c r="R7471" s="352">
        <f>L7471-[1]გადასახდელები!L7241</f>
        <v>0</v>
      </c>
    </row>
    <row r="7472" spans="2:18" ht="20.25" hidden="1" customHeight="1">
      <c r="B7472" s="36" t="str">
        <f t="shared" si="2079"/>
        <v>b</v>
      </c>
      <c r="C7472" s="42">
        <v>5</v>
      </c>
      <c r="D7472" s="42"/>
      <c r="F7472" s="343" t="s">
        <v>567</v>
      </c>
      <c r="G7472" s="48" t="s">
        <v>282</v>
      </c>
      <c r="H7472" s="101"/>
      <c r="I7472" s="97">
        <f t="shared" si="2078"/>
        <v>0</v>
      </c>
      <c r="J7472" s="102"/>
      <c r="K7472" s="102"/>
      <c r="L7472" s="97">
        <f t="shared" si="2077"/>
        <v>0</v>
      </c>
      <c r="M7472" s="102"/>
      <c r="N7472" s="102"/>
      <c r="R7472" s="352">
        <f>L7472-[1]გადასახდელები!L7242</f>
        <v>0</v>
      </c>
    </row>
    <row r="7473" spans="2:18" ht="20.25" hidden="1" customHeight="1">
      <c r="B7473" s="36" t="str">
        <f t="shared" si="2079"/>
        <v>b</v>
      </c>
      <c r="C7473" s="42">
        <v>5</v>
      </c>
      <c r="D7473" s="42"/>
      <c r="F7473" s="343" t="s">
        <v>653</v>
      </c>
      <c r="G7473" s="48" t="s">
        <v>283</v>
      </c>
      <c r="H7473" s="101"/>
      <c r="I7473" s="97">
        <f t="shared" si="2078"/>
        <v>0</v>
      </c>
      <c r="J7473" s="102"/>
      <c r="K7473" s="102"/>
      <c r="L7473" s="97">
        <f t="shared" si="2077"/>
        <v>0</v>
      </c>
      <c r="M7473" s="102"/>
      <c r="N7473" s="102"/>
      <c r="R7473" s="352">
        <f>L7473-[1]გადასახდელები!L7243</f>
        <v>0</v>
      </c>
    </row>
    <row r="7474" spans="2:18" ht="20.25" hidden="1" customHeight="1">
      <c r="B7474" s="36" t="str">
        <f t="shared" si="2079"/>
        <v>b</v>
      </c>
      <c r="C7474" s="42">
        <v>4</v>
      </c>
      <c r="D7474" s="42"/>
      <c r="F7474" s="342" t="s">
        <v>654</v>
      </c>
      <c r="G7474" s="47" t="s">
        <v>207</v>
      </c>
      <c r="H7474" s="93">
        <f>SUM(H7475:H7476)</f>
        <v>0</v>
      </c>
      <c r="I7474" s="94">
        <f t="shared" si="2078"/>
        <v>0</v>
      </c>
      <c r="J7474" s="95">
        <f>SUM(J7475:J7476)</f>
        <v>0</v>
      </c>
      <c r="K7474" s="95">
        <f>SUM(K7475:K7476)</f>
        <v>0</v>
      </c>
      <c r="L7474" s="94">
        <f t="shared" si="2077"/>
        <v>0</v>
      </c>
      <c r="M7474" s="95">
        <f>SUM(M7475:M7476)</f>
        <v>0</v>
      </c>
      <c r="N7474" s="95">
        <f>SUM(N7475:N7476)</f>
        <v>0</v>
      </c>
      <c r="O7474" s="82" t="s">
        <v>146</v>
      </c>
      <c r="R7474" s="352">
        <f>L7474-[1]გადასახდელები!L7244</f>
        <v>0</v>
      </c>
    </row>
    <row r="7475" spans="2:18" ht="20.25" hidden="1" customHeight="1">
      <c r="B7475" s="36" t="str">
        <f t="shared" si="2079"/>
        <v>b</v>
      </c>
      <c r="C7475" s="42">
        <v>5</v>
      </c>
      <c r="D7475" s="42"/>
      <c r="F7475" s="343" t="s">
        <v>655</v>
      </c>
      <c r="G7475" s="48" t="s">
        <v>282</v>
      </c>
      <c r="H7475" s="101"/>
      <c r="I7475" s="97">
        <f t="shared" si="2078"/>
        <v>0</v>
      </c>
      <c r="J7475" s="102"/>
      <c r="K7475" s="102"/>
      <c r="L7475" s="97">
        <f t="shared" si="2077"/>
        <v>0</v>
      </c>
      <c r="M7475" s="102"/>
      <c r="N7475" s="102"/>
      <c r="R7475" s="352">
        <f>L7475-[1]გადასახდელები!L7245</f>
        <v>0</v>
      </c>
    </row>
    <row r="7476" spans="2:18" ht="20.25" hidden="1" customHeight="1">
      <c r="B7476" s="36" t="str">
        <f t="shared" si="2079"/>
        <v>b</v>
      </c>
      <c r="C7476" s="42">
        <v>5</v>
      </c>
      <c r="D7476" s="42"/>
      <c r="F7476" s="343" t="s">
        <v>656</v>
      </c>
      <c r="G7476" s="48" t="s">
        <v>283</v>
      </c>
      <c r="H7476" s="101"/>
      <c r="I7476" s="97">
        <f t="shared" si="2078"/>
        <v>0</v>
      </c>
      <c r="J7476" s="102"/>
      <c r="K7476" s="102"/>
      <c r="L7476" s="97">
        <f t="shared" si="2077"/>
        <v>0</v>
      </c>
      <c r="M7476" s="102"/>
      <c r="N7476" s="102"/>
      <c r="R7476" s="352">
        <f>L7476-[1]გადასახდელები!L7246</f>
        <v>0</v>
      </c>
    </row>
    <row r="7477" spans="2:18" ht="20.25" hidden="1" customHeight="1">
      <c r="B7477" s="36" t="str">
        <f t="shared" si="2079"/>
        <v>b</v>
      </c>
      <c r="C7477" s="42">
        <v>3</v>
      </c>
      <c r="D7477" s="42"/>
      <c r="F7477" s="342" t="s">
        <v>568</v>
      </c>
      <c r="G7477" s="57" t="s">
        <v>205</v>
      </c>
      <c r="H7477" s="89">
        <f>H7478+H7479</f>
        <v>0</v>
      </c>
      <c r="I7477" s="90">
        <f t="shared" si="2078"/>
        <v>0</v>
      </c>
      <c r="J7477" s="92">
        <f>J7478+J7479</f>
        <v>0</v>
      </c>
      <c r="K7477" s="92">
        <f>K7478+K7479</f>
        <v>0</v>
      </c>
      <c r="L7477" s="90">
        <f t="shared" si="2077"/>
        <v>0</v>
      </c>
      <c r="M7477" s="92">
        <f>M7478+M7479</f>
        <v>0</v>
      </c>
      <c r="N7477" s="92">
        <f>N7478+N7479</f>
        <v>0</v>
      </c>
      <c r="O7477" s="82" t="s">
        <v>146</v>
      </c>
      <c r="R7477" s="352">
        <f>L7477-[1]გადასახდელები!L7247</f>
        <v>0</v>
      </c>
    </row>
    <row r="7478" spans="2:18" ht="20.25" hidden="1" customHeight="1">
      <c r="B7478" s="36" t="str">
        <f t="shared" si="2079"/>
        <v>b</v>
      </c>
      <c r="C7478" s="42">
        <v>4</v>
      </c>
      <c r="D7478" s="42"/>
      <c r="F7478" s="343" t="s">
        <v>657</v>
      </c>
      <c r="G7478" s="47" t="s">
        <v>285</v>
      </c>
      <c r="H7478" s="103"/>
      <c r="I7478" s="94">
        <f t="shared" si="2078"/>
        <v>0</v>
      </c>
      <c r="J7478" s="104"/>
      <c r="K7478" s="104"/>
      <c r="L7478" s="94">
        <f t="shared" si="2077"/>
        <v>0</v>
      </c>
      <c r="M7478" s="104"/>
      <c r="N7478" s="104"/>
      <c r="R7478" s="352">
        <f>L7478-[1]გადასახდელები!L7248</f>
        <v>0</v>
      </c>
    </row>
    <row r="7479" spans="2:18" ht="20.25" hidden="1" customHeight="1">
      <c r="B7479" s="36" t="str">
        <f t="shared" si="2079"/>
        <v>b</v>
      </c>
      <c r="C7479" s="42">
        <v>4</v>
      </c>
      <c r="D7479" s="42"/>
      <c r="F7479" s="342" t="s">
        <v>570</v>
      </c>
      <c r="G7479" s="47" t="s">
        <v>286</v>
      </c>
      <c r="H7479" s="93">
        <f>H7480+H7499</f>
        <v>0</v>
      </c>
      <c r="I7479" s="94">
        <f t="shared" si="2078"/>
        <v>0</v>
      </c>
      <c r="J7479" s="95">
        <f>J7480+J7499</f>
        <v>0</v>
      </c>
      <c r="K7479" s="95">
        <f>K7480+K7499</f>
        <v>0</v>
      </c>
      <c r="L7479" s="94">
        <f t="shared" si="2077"/>
        <v>0</v>
      </c>
      <c r="M7479" s="95">
        <f>M7480+M7499</f>
        <v>0</v>
      </c>
      <c r="N7479" s="95">
        <f>N7480+N7499</f>
        <v>0</v>
      </c>
      <c r="O7479" s="82" t="s">
        <v>146</v>
      </c>
      <c r="R7479" s="352">
        <f>L7479-[1]გადასახდელები!L7249</f>
        <v>0</v>
      </c>
    </row>
    <row r="7480" spans="2:18" ht="20.25" hidden="1" customHeight="1">
      <c r="B7480" s="36" t="str">
        <f t="shared" si="2079"/>
        <v>b</v>
      </c>
      <c r="C7480" s="42">
        <v>5</v>
      </c>
      <c r="D7480" s="42"/>
      <c r="F7480" s="342" t="s">
        <v>569</v>
      </c>
      <c r="G7480" s="48" t="s">
        <v>287</v>
      </c>
      <c r="H7480" s="113">
        <f>SUM(H7481:H7498)</f>
        <v>0</v>
      </c>
      <c r="I7480" s="97">
        <f t="shared" si="2078"/>
        <v>0</v>
      </c>
      <c r="J7480" s="114">
        <f>SUM(J7481:J7498)</f>
        <v>0</v>
      </c>
      <c r="K7480" s="114">
        <f>SUM(K7481:K7498)</f>
        <v>0</v>
      </c>
      <c r="L7480" s="97">
        <f t="shared" si="2077"/>
        <v>0</v>
      </c>
      <c r="M7480" s="114">
        <f>SUM(M7481:M7498)</f>
        <v>0</v>
      </c>
      <c r="N7480" s="114">
        <f>SUM(N7481:N7498)</f>
        <v>0</v>
      </c>
      <c r="O7480" s="82" t="s">
        <v>146</v>
      </c>
      <c r="R7480" s="352">
        <f>L7480-[1]გადასახდელები!L7250</f>
        <v>0</v>
      </c>
    </row>
    <row r="7481" spans="2:18" ht="45" hidden="1" customHeight="1">
      <c r="B7481" s="36" t="str">
        <f t="shared" si="2079"/>
        <v>b</v>
      </c>
      <c r="C7481" s="42">
        <v>6</v>
      </c>
      <c r="D7481" s="42"/>
      <c r="F7481" s="343" t="s">
        <v>658</v>
      </c>
      <c r="G7481" s="45" t="s">
        <v>215</v>
      </c>
      <c r="H7481" s="99"/>
      <c r="I7481" s="105">
        <f t="shared" si="2078"/>
        <v>0</v>
      </c>
      <c r="J7481" s="100"/>
      <c r="K7481" s="100"/>
      <c r="L7481" s="105">
        <f t="shared" si="2077"/>
        <v>0</v>
      </c>
      <c r="M7481" s="100"/>
      <c r="N7481" s="100"/>
      <c r="R7481" s="352">
        <f>L7481-[1]გადასახდელები!L7251</f>
        <v>0</v>
      </c>
    </row>
    <row r="7482" spans="2:18" ht="20.25" hidden="1" customHeight="1">
      <c r="B7482" s="36" t="str">
        <f t="shared" si="2079"/>
        <v>b</v>
      </c>
      <c r="C7482" s="42">
        <v>6</v>
      </c>
      <c r="D7482" s="42"/>
      <c r="F7482" s="343" t="s">
        <v>659</v>
      </c>
      <c r="G7482" s="45" t="s">
        <v>288</v>
      </c>
      <c r="H7482" s="99"/>
      <c r="I7482" s="105">
        <f t="shared" si="2078"/>
        <v>0</v>
      </c>
      <c r="J7482" s="100"/>
      <c r="K7482" s="100"/>
      <c r="L7482" s="105">
        <f t="shared" si="2077"/>
        <v>0</v>
      </c>
      <c r="M7482" s="100"/>
      <c r="N7482" s="100"/>
      <c r="R7482" s="352">
        <f>L7482-[1]გადასახდელები!L7252</f>
        <v>0</v>
      </c>
    </row>
    <row r="7483" spans="2:18" ht="20.25" hidden="1" customHeight="1">
      <c r="B7483" s="36" t="str">
        <f t="shared" si="2079"/>
        <v>b</v>
      </c>
      <c r="C7483" s="42">
        <v>6</v>
      </c>
      <c r="D7483" s="42"/>
      <c r="F7483" s="343" t="s">
        <v>660</v>
      </c>
      <c r="G7483" s="45" t="s">
        <v>289</v>
      </c>
      <c r="H7483" s="99"/>
      <c r="I7483" s="105">
        <f t="shared" si="2078"/>
        <v>0</v>
      </c>
      <c r="J7483" s="100"/>
      <c r="K7483" s="100"/>
      <c r="L7483" s="105">
        <f t="shared" si="2077"/>
        <v>0</v>
      </c>
      <c r="M7483" s="100"/>
      <c r="N7483" s="100"/>
      <c r="R7483" s="352">
        <f>L7483-[1]გადასახდელები!L7253</f>
        <v>0</v>
      </c>
    </row>
    <row r="7484" spans="2:18" ht="20.25" hidden="1" customHeight="1">
      <c r="B7484" s="36" t="str">
        <f t="shared" si="2079"/>
        <v>b</v>
      </c>
      <c r="C7484" s="42">
        <v>6</v>
      </c>
      <c r="D7484" s="42"/>
      <c r="F7484" s="343" t="s">
        <v>661</v>
      </c>
      <c r="G7484" s="45" t="s">
        <v>216</v>
      </c>
      <c r="H7484" s="99"/>
      <c r="I7484" s="105">
        <f t="shared" si="2078"/>
        <v>0</v>
      </c>
      <c r="J7484" s="100"/>
      <c r="K7484" s="100"/>
      <c r="L7484" s="105">
        <f t="shared" si="2077"/>
        <v>0</v>
      </c>
      <c r="M7484" s="100"/>
      <c r="N7484" s="100"/>
      <c r="R7484" s="352">
        <f>L7484-[1]გადასახდელები!L7254</f>
        <v>0</v>
      </c>
    </row>
    <row r="7485" spans="2:18" ht="20.25" hidden="1" customHeight="1">
      <c r="B7485" s="36" t="str">
        <f t="shared" si="2079"/>
        <v>b</v>
      </c>
      <c r="C7485" s="42">
        <v>6</v>
      </c>
      <c r="D7485" s="42"/>
      <c r="F7485" s="343" t="s">
        <v>662</v>
      </c>
      <c r="G7485" s="45" t="s">
        <v>217</v>
      </c>
      <c r="H7485" s="99"/>
      <c r="I7485" s="105">
        <f t="shared" si="2078"/>
        <v>0</v>
      </c>
      <c r="J7485" s="100"/>
      <c r="K7485" s="100"/>
      <c r="L7485" s="105">
        <f t="shared" si="2077"/>
        <v>0</v>
      </c>
      <c r="M7485" s="100"/>
      <c r="N7485" s="100"/>
      <c r="R7485" s="352">
        <f>L7485-[1]გადასახდელები!L7255</f>
        <v>0</v>
      </c>
    </row>
    <row r="7486" spans="2:18" ht="20.25" hidden="1" customHeight="1">
      <c r="B7486" s="36" t="str">
        <f t="shared" si="2079"/>
        <v>b</v>
      </c>
      <c r="C7486" s="42">
        <v>6</v>
      </c>
      <c r="D7486" s="42"/>
      <c r="F7486" s="343" t="s">
        <v>571</v>
      </c>
      <c r="G7486" s="45" t="s">
        <v>290</v>
      </c>
      <c r="H7486" s="99"/>
      <c r="I7486" s="105">
        <f t="shared" si="2078"/>
        <v>0</v>
      </c>
      <c r="J7486" s="100"/>
      <c r="K7486" s="100"/>
      <c r="L7486" s="105">
        <f t="shared" si="2077"/>
        <v>0</v>
      </c>
      <c r="M7486" s="100"/>
      <c r="N7486" s="100"/>
      <c r="R7486" s="352">
        <f>L7486-[1]გადასახდელები!L7256</f>
        <v>0</v>
      </c>
    </row>
    <row r="7487" spans="2:18" ht="20.25" hidden="1" customHeight="1">
      <c r="B7487" s="36" t="str">
        <f t="shared" si="2079"/>
        <v>b</v>
      </c>
      <c r="C7487" s="42">
        <v>6</v>
      </c>
      <c r="D7487" s="42"/>
      <c r="F7487" s="343" t="s">
        <v>663</v>
      </c>
      <c r="G7487" s="45" t="s">
        <v>291</v>
      </c>
      <c r="H7487" s="99"/>
      <c r="I7487" s="105">
        <f t="shared" si="2078"/>
        <v>0</v>
      </c>
      <c r="J7487" s="100"/>
      <c r="K7487" s="100"/>
      <c r="L7487" s="105">
        <f t="shared" si="2077"/>
        <v>0</v>
      </c>
      <c r="M7487" s="100"/>
      <c r="N7487" s="100"/>
      <c r="R7487" s="352">
        <f>L7487-[1]გადასახდელები!L7257</f>
        <v>0</v>
      </c>
    </row>
    <row r="7488" spans="2:18" ht="20.25" hidden="1" customHeight="1">
      <c r="B7488" s="36" t="str">
        <f t="shared" si="2079"/>
        <v>b</v>
      </c>
      <c r="C7488" s="42">
        <v>6</v>
      </c>
      <c r="D7488" s="42"/>
      <c r="F7488" s="343" t="s">
        <v>664</v>
      </c>
      <c r="G7488" s="45" t="s">
        <v>218</v>
      </c>
      <c r="H7488" s="99"/>
      <c r="I7488" s="105">
        <f t="shared" si="2078"/>
        <v>0</v>
      </c>
      <c r="J7488" s="100"/>
      <c r="K7488" s="100"/>
      <c r="L7488" s="105">
        <f t="shared" si="2077"/>
        <v>0</v>
      </c>
      <c r="M7488" s="100"/>
      <c r="N7488" s="100"/>
      <c r="R7488" s="352">
        <f>L7488-[1]გადასახდელები!L7258</f>
        <v>0</v>
      </c>
    </row>
    <row r="7489" spans="2:18" ht="20.25" hidden="1" customHeight="1">
      <c r="B7489" s="36" t="str">
        <f t="shared" si="2079"/>
        <v>b</v>
      </c>
      <c r="C7489" s="42">
        <v>6</v>
      </c>
      <c r="D7489" s="42"/>
      <c r="F7489" s="343" t="s">
        <v>665</v>
      </c>
      <c r="G7489" s="45" t="s">
        <v>219</v>
      </c>
      <c r="H7489" s="99"/>
      <c r="I7489" s="105">
        <f t="shared" si="2078"/>
        <v>0</v>
      </c>
      <c r="J7489" s="100"/>
      <c r="K7489" s="100"/>
      <c r="L7489" s="105">
        <f t="shared" si="2077"/>
        <v>0</v>
      </c>
      <c r="M7489" s="100"/>
      <c r="N7489" s="100"/>
      <c r="R7489" s="352">
        <f>L7489-[1]გადასახდელები!L7259</f>
        <v>0</v>
      </c>
    </row>
    <row r="7490" spans="2:18" ht="20.25" hidden="1" customHeight="1">
      <c r="B7490" s="36" t="str">
        <f t="shared" si="2079"/>
        <v>b</v>
      </c>
      <c r="C7490" s="42">
        <v>6</v>
      </c>
      <c r="D7490" s="42"/>
      <c r="F7490" s="343" t="s">
        <v>666</v>
      </c>
      <c r="G7490" s="45" t="s">
        <v>220</v>
      </c>
      <c r="H7490" s="99"/>
      <c r="I7490" s="105">
        <f t="shared" si="2078"/>
        <v>0</v>
      </c>
      <c r="J7490" s="100"/>
      <c r="K7490" s="100"/>
      <c r="L7490" s="105">
        <f t="shared" si="2077"/>
        <v>0</v>
      </c>
      <c r="M7490" s="100"/>
      <c r="N7490" s="100"/>
      <c r="R7490" s="352">
        <f>L7490-[1]გადასახდელები!L7260</f>
        <v>0</v>
      </c>
    </row>
    <row r="7491" spans="2:18" ht="20.25" hidden="1" customHeight="1">
      <c r="B7491" s="36" t="str">
        <f t="shared" si="2079"/>
        <v>b</v>
      </c>
      <c r="C7491" s="42">
        <v>6</v>
      </c>
      <c r="D7491" s="42"/>
      <c r="F7491" s="343" t="s">
        <v>667</v>
      </c>
      <c r="G7491" s="45" t="s">
        <v>221</v>
      </c>
      <c r="H7491" s="99"/>
      <c r="I7491" s="105">
        <f t="shared" si="2078"/>
        <v>0</v>
      </c>
      <c r="J7491" s="100"/>
      <c r="K7491" s="100"/>
      <c r="L7491" s="105">
        <f t="shared" si="2077"/>
        <v>0</v>
      </c>
      <c r="M7491" s="100"/>
      <c r="N7491" s="100"/>
      <c r="R7491" s="352">
        <f>L7491-[1]გადასახდელები!L7261</f>
        <v>0</v>
      </c>
    </row>
    <row r="7492" spans="2:18" ht="20.25" hidden="1" customHeight="1">
      <c r="B7492" s="36" t="str">
        <f t="shared" si="2079"/>
        <v>b</v>
      </c>
      <c r="C7492" s="42">
        <v>6</v>
      </c>
      <c r="D7492" s="42"/>
      <c r="F7492" s="343" t="s">
        <v>668</v>
      </c>
      <c r="G7492" s="45" t="s">
        <v>222</v>
      </c>
      <c r="H7492" s="99"/>
      <c r="I7492" s="105">
        <f t="shared" si="2078"/>
        <v>0</v>
      </c>
      <c r="J7492" s="100"/>
      <c r="K7492" s="100"/>
      <c r="L7492" s="105">
        <f t="shared" si="2077"/>
        <v>0</v>
      </c>
      <c r="M7492" s="100"/>
      <c r="N7492" s="100"/>
      <c r="R7492" s="352">
        <f>L7492-[1]გადასახდელები!L7262</f>
        <v>0</v>
      </c>
    </row>
    <row r="7493" spans="2:18" ht="20.25" hidden="1" customHeight="1">
      <c r="B7493" s="36" t="str">
        <f t="shared" si="2079"/>
        <v>b</v>
      </c>
      <c r="C7493" s="42">
        <v>6</v>
      </c>
      <c r="D7493" s="42"/>
      <c r="F7493" s="343" t="s">
        <v>669</v>
      </c>
      <c r="G7493" s="45" t="s">
        <v>223</v>
      </c>
      <c r="H7493" s="99"/>
      <c r="I7493" s="105">
        <f t="shared" si="2078"/>
        <v>0</v>
      </c>
      <c r="J7493" s="100"/>
      <c r="K7493" s="100"/>
      <c r="L7493" s="105">
        <f t="shared" si="2077"/>
        <v>0</v>
      </c>
      <c r="M7493" s="100"/>
      <c r="N7493" s="100"/>
      <c r="R7493" s="352">
        <f>L7493-[1]გადასახდელები!L7263</f>
        <v>0</v>
      </c>
    </row>
    <row r="7494" spans="2:18" ht="36" hidden="1" customHeight="1">
      <c r="B7494" s="36" t="str">
        <f t="shared" si="2079"/>
        <v>b</v>
      </c>
      <c r="C7494" s="42">
        <v>6</v>
      </c>
      <c r="D7494" s="42"/>
      <c r="F7494" s="343" t="s">
        <v>670</v>
      </c>
      <c r="G7494" s="45" t="s">
        <v>224</v>
      </c>
      <c r="H7494" s="99"/>
      <c r="I7494" s="105">
        <f t="shared" si="2078"/>
        <v>0</v>
      </c>
      <c r="J7494" s="100"/>
      <c r="K7494" s="100"/>
      <c r="L7494" s="105">
        <f t="shared" si="2077"/>
        <v>0</v>
      </c>
      <c r="M7494" s="100"/>
      <c r="N7494" s="100"/>
      <c r="R7494" s="352">
        <f>L7494-[1]გადასახდელები!L7264</f>
        <v>0</v>
      </c>
    </row>
    <row r="7495" spans="2:18" ht="48.75" hidden="1" customHeight="1">
      <c r="B7495" s="36" t="str">
        <f t="shared" si="2079"/>
        <v>b</v>
      </c>
      <c r="C7495" s="42">
        <v>6</v>
      </c>
      <c r="D7495" s="42"/>
      <c r="F7495" s="343" t="s">
        <v>671</v>
      </c>
      <c r="G7495" s="45" t="s">
        <v>225</v>
      </c>
      <c r="H7495" s="99"/>
      <c r="I7495" s="105">
        <f t="shared" si="2078"/>
        <v>0</v>
      </c>
      <c r="J7495" s="100"/>
      <c r="K7495" s="100"/>
      <c r="L7495" s="105">
        <f t="shared" si="2077"/>
        <v>0</v>
      </c>
      <c r="M7495" s="100"/>
      <c r="N7495" s="100"/>
      <c r="R7495" s="352">
        <f>L7495-[1]გადასახდელები!L7265</f>
        <v>0</v>
      </c>
    </row>
    <row r="7496" spans="2:18" ht="24.75" hidden="1" customHeight="1">
      <c r="B7496" s="36" t="str">
        <f t="shared" si="2079"/>
        <v>b</v>
      </c>
      <c r="C7496" s="42">
        <v>6</v>
      </c>
      <c r="D7496" s="42"/>
      <c r="F7496" s="343" t="s">
        <v>672</v>
      </c>
      <c r="G7496" s="45" t="s">
        <v>226</v>
      </c>
      <c r="H7496" s="99"/>
      <c r="I7496" s="105">
        <f t="shared" si="2078"/>
        <v>0</v>
      </c>
      <c r="J7496" s="100"/>
      <c r="K7496" s="100"/>
      <c r="L7496" s="105">
        <f t="shared" si="2077"/>
        <v>0</v>
      </c>
      <c r="M7496" s="100"/>
      <c r="N7496" s="100"/>
      <c r="R7496" s="352">
        <f>L7496-[1]გადასახდელები!L7266</f>
        <v>0</v>
      </c>
    </row>
    <row r="7497" spans="2:18" ht="24" hidden="1" customHeight="1">
      <c r="B7497" s="36" t="str">
        <f t="shared" si="2079"/>
        <v>b</v>
      </c>
      <c r="C7497" s="42">
        <v>6</v>
      </c>
      <c r="D7497" s="42"/>
      <c r="F7497" s="343" t="s">
        <v>673</v>
      </c>
      <c r="G7497" s="45" t="s">
        <v>227</v>
      </c>
      <c r="H7497" s="99"/>
      <c r="I7497" s="105">
        <f t="shared" si="2078"/>
        <v>0</v>
      </c>
      <c r="J7497" s="100"/>
      <c r="K7497" s="100"/>
      <c r="L7497" s="105">
        <f t="shared" si="2077"/>
        <v>0</v>
      </c>
      <c r="M7497" s="100"/>
      <c r="N7497" s="100"/>
      <c r="R7497" s="352">
        <f>L7497-[1]გადასახდელები!L7267</f>
        <v>0</v>
      </c>
    </row>
    <row r="7498" spans="2:18" ht="36.75" hidden="1" customHeight="1">
      <c r="B7498" s="36" t="str">
        <f t="shared" si="2079"/>
        <v>b</v>
      </c>
      <c r="C7498" s="42">
        <v>6</v>
      </c>
      <c r="D7498" s="42"/>
      <c r="F7498" s="343" t="s">
        <v>572</v>
      </c>
      <c r="G7498" s="45" t="s">
        <v>228</v>
      </c>
      <c r="H7498" s="99"/>
      <c r="I7498" s="105">
        <f t="shared" si="2078"/>
        <v>0</v>
      </c>
      <c r="J7498" s="100"/>
      <c r="K7498" s="100"/>
      <c r="L7498" s="105">
        <f t="shared" si="2077"/>
        <v>0</v>
      </c>
      <c r="M7498" s="100"/>
      <c r="N7498" s="100"/>
      <c r="R7498" s="352">
        <f>L7498-[1]გადასახდელები!L7268</f>
        <v>0</v>
      </c>
    </row>
    <row r="7499" spans="2:18" ht="24.75" hidden="1" customHeight="1">
      <c r="B7499" s="36" t="str">
        <f t="shared" si="2079"/>
        <v>b</v>
      </c>
      <c r="C7499" s="42">
        <v>5</v>
      </c>
      <c r="D7499" s="42"/>
      <c r="F7499" s="343" t="s">
        <v>573</v>
      </c>
      <c r="G7499" s="48" t="s">
        <v>193</v>
      </c>
      <c r="H7499" s="101"/>
      <c r="I7499" s="97">
        <f t="shared" si="2078"/>
        <v>0</v>
      </c>
      <c r="J7499" s="102"/>
      <c r="K7499" s="102"/>
      <c r="L7499" s="97">
        <f t="shared" si="2077"/>
        <v>0</v>
      </c>
      <c r="M7499" s="102"/>
      <c r="N7499" s="102"/>
      <c r="R7499" s="352">
        <f>L7499-[1]გადასახდელები!L7269</f>
        <v>0</v>
      </c>
    </row>
    <row r="7500" spans="2:18" ht="20.25" hidden="1" customHeight="1">
      <c r="B7500" s="36" t="str">
        <f t="shared" si="2079"/>
        <v>b</v>
      </c>
      <c r="C7500" s="42">
        <v>2</v>
      </c>
      <c r="D7500" s="42"/>
      <c r="E7500" s="24">
        <v>7091</v>
      </c>
      <c r="F7500" s="342" t="s">
        <v>574</v>
      </c>
      <c r="G7500" s="59" t="s">
        <v>292</v>
      </c>
      <c r="H7500" s="86">
        <f>H7501+H7548+H7556+H7555</f>
        <v>0</v>
      </c>
      <c r="I7500" s="87">
        <f t="shared" si="2078"/>
        <v>0</v>
      </c>
      <c r="J7500" s="88">
        <f>J7501+J7548+J7556+J7555</f>
        <v>0</v>
      </c>
      <c r="K7500" s="88">
        <f>K7501+K7548+K7556+K7555</f>
        <v>0</v>
      </c>
      <c r="L7500" s="87">
        <f t="shared" si="2077"/>
        <v>0</v>
      </c>
      <c r="M7500" s="88">
        <f>M7501+M7548+M7556+M7555</f>
        <v>0</v>
      </c>
      <c r="N7500" s="88">
        <f>N7501+N7548+N7556+N7555</f>
        <v>0</v>
      </c>
      <c r="O7500" s="82" t="s">
        <v>146</v>
      </c>
      <c r="P7500" s="35" t="s">
        <v>145</v>
      </c>
      <c r="R7500" s="352">
        <f>L7500-[1]გადასახდელები!L7270</f>
        <v>0</v>
      </c>
    </row>
    <row r="7501" spans="2:18" ht="20.25" hidden="1" customHeight="1">
      <c r="B7501" s="36" t="str">
        <f t="shared" si="2079"/>
        <v>b</v>
      </c>
      <c r="C7501" s="42">
        <v>3</v>
      </c>
      <c r="D7501" s="42"/>
      <c r="F7501" s="342" t="s">
        <v>575</v>
      </c>
      <c r="G7501" s="51" t="s">
        <v>293</v>
      </c>
      <c r="H7501" s="89">
        <f>H7502+H7514+H7543</f>
        <v>0</v>
      </c>
      <c r="I7501" s="90">
        <f t="shared" si="2078"/>
        <v>0</v>
      </c>
      <c r="J7501" s="89">
        <f>J7502+J7514+J7543</f>
        <v>0</v>
      </c>
      <c r="K7501" s="89">
        <f>K7502+K7514+K7543</f>
        <v>0</v>
      </c>
      <c r="L7501" s="90">
        <f t="shared" ref="L7501:L7538" si="2080">M7501+N7501</f>
        <v>0</v>
      </c>
      <c r="M7501" s="89">
        <f>M7502+M7514+M7543</f>
        <v>0</v>
      </c>
      <c r="N7501" s="89">
        <f>N7502+N7514+N7543</f>
        <v>0</v>
      </c>
      <c r="O7501" s="82" t="s">
        <v>146</v>
      </c>
      <c r="P7501" s="35" t="s">
        <v>145</v>
      </c>
      <c r="R7501" s="352">
        <f>L7501-[1]გადასახდელები!L7271</f>
        <v>0</v>
      </c>
    </row>
    <row r="7502" spans="2:18" ht="20.25" hidden="1" customHeight="1">
      <c r="B7502" s="36" t="str">
        <f t="shared" si="2079"/>
        <v>b</v>
      </c>
      <c r="C7502" s="42">
        <v>4</v>
      </c>
      <c r="D7502" s="42"/>
      <c r="F7502" s="342" t="s">
        <v>576</v>
      </c>
      <c r="G7502" s="47" t="s">
        <v>294</v>
      </c>
      <c r="H7502" s="93">
        <f>H7503+H7504+H7505+H7506+H7507+H7508+H7509+H7510+H7511+H7512+H7513</f>
        <v>0</v>
      </c>
      <c r="I7502" s="94">
        <f t="shared" si="2078"/>
        <v>0</v>
      </c>
      <c r="J7502" s="93">
        <f>J7503+J7504+J7505+J7506+J7507+J7508+J7509+J7510+J7511+J7512+J7513</f>
        <v>0</v>
      </c>
      <c r="K7502" s="93">
        <f>K7503+K7504+K7505+K7506+K7507+K7508+K7509+K7510+K7511+K7512+K7513</f>
        <v>0</v>
      </c>
      <c r="L7502" s="94">
        <f t="shared" si="2080"/>
        <v>0</v>
      </c>
      <c r="M7502" s="93">
        <f>M7503+M7504+M7505+M7506+M7507+M7508+M7509+M7510+M7511+M7512+M7513</f>
        <v>0</v>
      </c>
      <c r="N7502" s="93">
        <f>N7503+N7504+N7505+N7506+N7507+N7508+N7509+N7510+N7511+N7512+N7513</f>
        <v>0</v>
      </c>
      <c r="O7502" s="82" t="s">
        <v>146</v>
      </c>
      <c r="P7502" s="35" t="s">
        <v>145</v>
      </c>
      <c r="R7502" s="352">
        <f>L7502-[1]გადასახდელები!L7272</f>
        <v>0</v>
      </c>
    </row>
    <row r="7503" spans="2:18" ht="20.25" hidden="1" customHeight="1">
      <c r="B7503" s="36" t="str">
        <f t="shared" si="2079"/>
        <v>b</v>
      </c>
      <c r="C7503" s="42">
        <v>5</v>
      </c>
      <c r="D7503" s="42"/>
      <c r="F7503" s="343" t="s">
        <v>577</v>
      </c>
      <c r="G7503" s="48" t="s">
        <v>295</v>
      </c>
      <c r="H7503" s="101"/>
      <c r="I7503" s="97">
        <f t="shared" si="2078"/>
        <v>0</v>
      </c>
      <c r="J7503" s="102"/>
      <c r="K7503" s="102"/>
      <c r="L7503" s="97">
        <f t="shared" si="2080"/>
        <v>0</v>
      </c>
      <c r="M7503" s="102"/>
      <c r="N7503" s="102"/>
      <c r="O7503" s="115"/>
      <c r="P7503" s="35" t="s">
        <v>145</v>
      </c>
      <c r="R7503" s="352">
        <f>L7503-[1]გადასახდელები!L7273</f>
        <v>0</v>
      </c>
    </row>
    <row r="7504" spans="2:18" ht="20.25" hidden="1" customHeight="1">
      <c r="B7504" s="36" t="str">
        <f t="shared" si="2079"/>
        <v>b</v>
      </c>
      <c r="C7504" s="42">
        <v>5</v>
      </c>
      <c r="D7504" s="42"/>
      <c r="F7504" s="343" t="s">
        <v>578</v>
      </c>
      <c r="G7504" s="48" t="s">
        <v>296</v>
      </c>
      <c r="H7504" s="101"/>
      <c r="I7504" s="97">
        <f t="shared" si="2078"/>
        <v>0</v>
      </c>
      <c r="J7504" s="102"/>
      <c r="K7504" s="102"/>
      <c r="L7504" s="97">
        <f t="shared" si="2080"/>
        <v>0</v>
      </c>
      <c r="M7504" s="102"/>
      <c r="N7504" s="102"/>
      <c r="O7504" s="115"/>
      <c r="P7504" s="35" t="s">
        <v>145</v>
      </c>
      <c r="R7504" s="352">
        <f>L7504-[1]გადასახდელები!L7274</f>
        <v>0</v>
      </c>
    </row>
    <row r="7505" spans="2:18" ht="30.75" hidden="1" customHeight="1">
      <c r="B7505" s="36" t="str">
        <f t="shared" si="2079"/>
        <v>b</v>
      </c>
      <c r="C7505" s="42">
        <v>5</v>
      </c>
      <c r="D7505" s="42"/>
      <c r="F7505" s="343" t="s">
        <v>674</v>
      </c>
      <c r="G7505" s="52" t="s">
        <v>297</v>
      </c>
      <c r="H7505" s="101"/>
      <c r="I7505" s="97">
        <f t="shared" si="2078"/>
        <v>0</v>
      </c>
      <c r="J7505" s="102"/>
      <c r="K7505" s="102"/>
      <c r="L7505" s="97">
        <f t="shared" si="2080"/>
        <v>0</v>
      </c>
      <c r="M7505" s="102"/>
      <c r="N7505" s="102"/>
      <c r="O7505" s="115"/>
      <c r="P7505" s="35" t="s">
        <v>145</v>
      </c>
      <c r="R7505" s="352">
        <f>L7505-[1]გადასახდელები!L7275</f>
        <v>0</v>
      </c>
    </row>
    <row r="7506" spans="2:18" ht="20.25" hidden="1" customHeight="1">
      <c r="B7506" s="36" t="str">
        <f t="shared" si="2079"/>
        <v>b</v>
      </c>
      <c r="C7506" s="42">
        <v>5</v>
      </c>
      <c r="D7506" s="42"/>
      <c r="F7506" s="343" t="s">
        <v>579</v>
      </c>
      <c r="G7506" s="48" t="s">
        <v>298</v>
      </c>
      <c r="H7506" s="101"/>
      <c r="I7506" s="97">
        <f t="shared" si="2078"/>
        <v>0</v>
      </c>
      <c r="J7506" s="102"/>
      <c r="K7506" s="102"/>
      <c r="L7506" s="97">
        <f t="shared" si="2080"/>
        <v>0</v>
      </c>
      <c r="M7506" s="102"/>
      <c r="N7506" s="102"/>
      <c r="O7506" s="115"/>
      <c r="P7506" s="35" t="s">
        <v>145</v>
      </c>
      <c r="R7506" s="352">
        <f>L7506-[1]გადასახდელები!L7276</f>
        <v>0</v>
      </c>
    </row>
    <row r="7507" spans="2:18" ht="20.25" hidden="1" customHeight="1">
      <c r="B7507" s="36" t="str">
        <f t="shared" si="2079"/>
        <v>b</v>
      </c>
      <c r="C7507" s="42">
        <v>5</v>
      </c>
      <c r="D7507" s="42"/>
      <c r="F7507" s="343" t="s">
        <v>580</v>
      </c>
      <c r="G7507" s="48" t="s">
        <v>299</v>
      </c>
      <c r="H7507" s="101"/>
      <c r="I7507" s="97">
        <f t="shared" si="2078"/>
        <v>0</v>
      </c>
      <c r="J7507" s="102"/>
      <c r="K7507" s="102"/>
      <c r="L7507" s="97">
        <f t="shared" si="2080"/>
        <v>0</v>
      </c>
      <c r="M7507" s="102"/>
      <c r="N7507" s="102"/>
      <c r="O7507" s="115"/>
      <c r="P7507" s="35" t="s">
        <v>145</v>
      </c>
      <c r="R7507" s="352">
        <f>L7507-[1]გადასახდელები!L7277</f>
        <v>0</v>
      </c>
    </row>
    <row r="7508" spans="2:18" ht="30.75" hidden="1" customHeight="1">
      <c r="B7508" s="36" t="str">
        <f t="shared" si="2079"/>
        <v>b</v>
      </c>
      <c r="C7508" s="42">
        <v>5</v>
      </c>
      <c r="D7508" s="42"/>
      <c r="F7508" s="343" t="s">
        <v>581</v>
      </c>
      <c r="G7508" s="48" t="s">
        <v>300</v>
      </c>
      <c r="H7508" s="101"/>
      <c r="I7508" s="97">
        <f t="shared" si="2078"/>
        <v>0</v>
      </c>
      <c r="J7508" s="102"/>
      <c r="K7508" s="102"/>
      <c r="L7508" s="97">
        <f t="shared" si="2080"/>
        <v>0</v>
      </c>
      <c r="M7508" s="102"/>
      <c r="N7508" s="102"/>
      <c r="O7508" s="115"/>
      <c r="P7508" s="35" t="s">
        <v>145</v>
      </c>
      <c r="R7508" s="352">
        <f>L7508-[1]გადასახდელები!L7278</f>
        <v>0</v>
      </c>
    </row>
    <row r="7509" spans="2:18" ht="20.25" hidden="1" customHeight="1">
      <c r="B7509" s="36" t="str">
        <f t="shared" si="2079"/>
        <v>b</v>
      </c>
      <c r="C7509" s="42">
        <v>5</v>
      </c>
      <c r="D7509" s="42"/>
      <c r="F7509" s="343" t="s">
        <v>675</v>
      </c>
      <c r="G7509" s="48" t="s">
        <v>301</v>
      </c>
      <c r="H7509" s="101"/>
      <c r="I7509" s="97">
        <f t="shared" si="2078"/>
        <v>0</v>
      </c>
      <c r="J7509" s="102"/>
      <c r="K7509" s="102"/>
      <c r="L7509" s="97">
        <f t="shared" si="2080"/>
        <v>0</v>
      </c>
      <c r="M7509" s="102"/>
      <c r="N7509" s="102"/>
      <c r="O7509" s="115"/>
      <c r="P7509" s="35" t="s">
        <v>145</v>
      </c>
      <c r="R7509" s="352">
        <f>L7509-[1]გადასახდელები!L7279</f>
        <v>0</v>
      </c>
    </row>
    <row r="7510" spans="2:18" ht="20.25" hidden="1" customHeight="1">
      <c r="B7510" s="36" t="str">
        <f t="shared" si="2079"/>
        <v>b</v>
      </c>
      <c r="C7510" s="42">
        <v>5</v>
      </c>
      <c r="D7510" s="42"/>
      <c r="F7510" s="343" t="s">
        <v>582</v>
      </c>
      <c r="G7510" s="48" t="s">
        <v>302</v>
      </c>
      <c r="H7510" s="101"/>
      <c r="I7510" s="97">
        <f t="shared" si="2078"/>
        <v>0</v>
      </c>
      <c r="J7510" s="102"/>
      <c r="K7510" s="102"/>
      <c r="L7510" s="97">
        <f t="shared" si="2080"/>
        <v>0</v>
      </c>
      <c r="M7510" s="102"/>
      <c r="N7510" s="102"/>
      <c r="O7510" s="115"/>
      <c r="P7510" s="35" t="s">
        <v>145</v>
      </c>
      <c r="R7510" s="352">
        <f>L7510-[1]გადასახდელები!L7280</f>
        <v>0</v>
      </c>
    </row>
    <row r="7511" spans="2:18" ht="20.25" hidden="1" customHeight="1">
      <c r="B7511" s="36" t="str">
        <f t="shared" si="2079"/>
        <v>b</v>
      </c>
      <c r="C7511" s="42">
        <v>5</v>
      </c>
      <c r="D7511" s="42"/>
      <c r="F7511" s="343" t="s">
        <v>676</v>
      </c>
      <c r="G7511" s="48" t="s">
        <v>303</v>
      </c>
      <c r="H7511" s="101"/>
      <c r="I7511" s="97">
        <f t="shared" si="2078"/>
        <v>0</v>
      </c>
      <c r="J7511" s="102"/>
      <c r="K7511" s="102"/>
      <c r="L7511" s="97">
        <f t="shared" si="2080"/>
        <v>0</v>
      </c>
      <c r="M7511" s="102"/>
      <c r="N7511" s="102"/>
      <c r="O7511" s="115"/>
      <c r="P7511" s="35" t="s">
        <v>145</v>
      </c>
      <c r="R7511" s="352">
        <f>L7511-[1]გადასახდელები!L7281</f>
        <v>0</v>
      </c>
    </row>
    <row r="7512" spans="2:18" ht="20.25" hidden="1" customHeight="1">
      <c r="B7512" s="36" t="str">
        <f t="shared" si="2079"/>
        <v>b</v>
      </c>
      <c r="C7512" s="42">
        <v>5</v>
      </c>
      <c r="D7512" s="42"/>
      <c r="F7512" s="343" t="s">
        <v>677</v>
      </c>
      <c r="G7512" s="48" t="s">
        <v>304</v>
      </c>
      <c r="H7512" s="101"/>
      <c r="I7512" s="97">
        <f t="shared" si="2078"/>
        <v>0</v>
      </c>
      <c r="J7512" s="102"/>
      <c r="K7512" s="102"/>
      <c r="L7512" s="97">
        <f t="shared" si="2080"/>
        <v>0</v>
      </c>
      <c r="M7512" s="102"/>
      <c r="N7512" s="102"/>
      <c r="O7512" s="115"/>
      <c r="P7512" s="35" t="s">
        <v>145</v>
      </c>
      <c r="R7512" s="352">
        <f>L7512-[1]გადასახდელები!L7282</f>
        <v>0</v>
      </c>
    </row>
    <row r="7513" spans="2:18" ht="20.25" hidden="1" customHeight="1">
      <c r="B7513" s="36" t="str">
        <f t="shared" si="2079"/>
        <v>b</v>
      </c>
      <c r="C7513" s="42">
        <v>5</v>
      </c>
      <c r="D7513" s="42"/>
      <c r="F7513" s="343" t="s">
        <v>583</v>
      </c>
      <c r="G7513" s="48" t="s">
        <v>305</v>
      </c>
      <c r="H7513" s="101"/>
      <c r="I7513" s="97">
        <f t="shared" si="2078"/>
        <v>0</v>
      </c>
      <c r="J7513" s="102"/>
      <c r="K7513" s="102"/>
      <c r="L7513" s="97">
        <f t="shared" si="2080"/>
        <v>0</v>
      </c>
      <c r="M7513" s="102"/>
      <c r="N7513" s="102"/>
      <c r="O7513" s="115"/>
      <c r="P7513" s="35" t="s">
        <v>145</v>
      </c>
      <c r="R7513" s="352">
        <f>L7513-[1]გადასახდელები!L7283</f>
        <v>0</v>
      </c>
    </row>
    <row r="7514" spans="2:18" ht="20.25" hidden="1" customHeight="1">
      <c r="B7514" s="36" t="str">
        <f t="shared" si="2079"/>
        <v>b</v>
      </c>
      <c r="C7514" s="42">
        <v>4</v>
      </c>
      <c r="D7514" s="42"/>
      <c r="F7514" s="342" t="s">
        <v>584</v>
      </c>
      <c r="G7514" s="47" t="s">
        <v>306</v>
      </c>
      <c r="H7514" s="93">
        <f>H7515+H7522</f>
        <v>0</v>
      </c>
      <c r="I7514" s="94">
        <f t="shared" si="2078"/>
        <v>0</v>
      </c>
      <c r="J7514" s="93">
        <f>J7515+J7522</f>
        <v>0</v>
      </c>
      <c r="K7514" s="93">
        <f>K7515+K7522</f>
        <v>0</v>
      </c>
      <c r="L7514" s="94">
        <f t="shared" si="2080"/>
        <v>0</v>
      </c>
      <c r="M7514" s="93">
        <f>M7515+M7522</f>
        <v>0</v>
      </c>
      <c r="N7514" s="93">
        <f>N7515+N7522</f>
        <v>0</v>
      </c>
      <c r="O7514" s="82" t="s">
        <v>146</v>
      </c>
      <c r="P7514" s="35" t="s">
        <v>145</v>
      </c>
      <c r="R7514" s="352">
        <f>L7514-[1]გადასახდელები!L7284</f>
        <v>0</v>
      </c>
    </row>
    <row r="7515" spans="2:18" ht="20.25" hidden="1" customHeight="1">
      <c r="B7515" s="36" t="str">
        <f t="shared" si="2079"/>
        <v>b</v>
      </c>
      <c r="C7515" s="42">
        <v>5</v>
      </c>
      <c r="D7515" s="42"/>
      <c r="F7515" s="342" t="s">
        <v>585</v>
      </c>
      <c r="G7515" s="48" t="s">
        <v>307</v>
      </c>
      <c r="H7515" s="96">
        <f>SUM(H7516:H7521)</f>
        <v>0</v>
      </c>
      <c r="I7515" s="97">
        <f t="shared" si="2078"/>
        <v>0</v>
      </c>
      <c r="J7515" s="96">
        <f>SUM(J7516:J7521)</f>
        <v>0</v>
      </c>
      <c r="K7515" s="96">
        <f>SUM(K7516:K7521)</f>
        <v>0</v>
      </c>
      <c r="L7515" s="97">
        <f t="shared" si="2080"/>
        <v>0</v>
      </c>
      <c r="M7515" s="96">
        <f>SUM(M7516:M7521)</f>
        <v>0</v>
      </c>
      <c r="N7515" s="96">
        <f>SUM(N7516:N7521)</f>
        <v>0</v>
      </c>
      <c r="O7515" s="82" t="s">
        <v>146</v>
      </c>
      <c r="P7515" s="35" t="s">
        <v>145</v>
      </c>
      <c r="R7515" s="352">
        <f>L7515-[1]გადასახდელები!L7285</f>
        <v>0</v>
      </c>
    </row>
    <row r="7516" spans="2:18" ht="20.25" hidden="1" customHeight="1">
      <c r="B7516" s="36" t="str">
        <f t="shared" si="2079"/>
        <v>b</v>
      </c>
      <c r="C7516" s="42">
        <v>6</v>
      </c>
      <c r="D7516" s="42"/>
      <c r="F7516" s="343" t="s">
        <v>586</v>
      </c>
      <c r="G7516" s="53" t="s">
        <v>308</v>
      </c>
      <c r="H7516" s="99"/>
      <c r="I7516" s="105">
        <f t="shared" si="2078"/>
        <v>0</v>
      </c>
      <c r="J7516" s="100"/>
      <c r="K7516" s="100"/>
      <c r="L7516" s="105">
        <f t="shared" si="2080"/>
        <v>0</v>
      </c>
      <c r="M7516" s="100"/>
      <c r="N7516" s="100"/>
      <c r="O7516" s="115"/>
      <c r="P7516" s="35" t="s">
        <v>145</v>
      </c>
      <c r="R7516" s="352">
        <f>L7516-[1]გადასახდელები!L7286</f>
        <v>0</v>
      </c>
    </row>
    <row r="7517" spans="2:18" ht="20.25" hidden="1" customHeight="1">
      <c r="B7517" s="36" t="str">
        <f t="shared" si="2079"/>
        <v>b</v>
      </c>
      <c r="C7517" s="42">
        <v>6</v>
      </c>
      <c r="D7517" s="42"/>
      <c r="F7517" s="343" t="s">
        <v>678</v>
      </c>
      <c r="G7517" s="53" t="s">
        <v>309</v>
      </c>
      <c r="H7517" s="99"/>
      <c r="I7517" s="105">
        <f t="shared" si="2078"/>
        <v>0</v>
      </c>
      <c r="J7517" s="100"/>
      <c r="K7517" s="100"/>
      <c r="L7517" s="105">
        <f t="shared" si="2080"/>
        <v>0</v>
      </c>
      <c r="M7517" s="100"/>
      <c r="N7517" s="100"/>
      <c r="O7517" s="115"/>
      <c r="P7517" s="35" t="s">
        <v>145</v>
      </c>
      <c r="R7517" s="352">
        <f>L7517-[1]გადასახდელები!L7287</f>
        <v>0</v>
      </c>
    </row>
    <row r="7518" spans="2:18" ht="20.25" hidden="1" customHeight="1">
      <c r="B7518" s="36" t="str">
        <f t="shared" si="2079"/>
        <v>b</v>
      </c>
      <c r="C7518" s="42">
        <v>6</v>
      </c>
      <c r="D7518" s="42"/>
      <c r="F7518" s="343" t="s">
        <v>679</v>
      </c>
      <c r="G7518" s="53" t="s">
        <v>310</v>
      </c>
      <c r="H7518" s="99"/>
      <c r="I7518" s="105">
        <f t="shared" si="2078"/>
        <v>0</v>
      </c>
      <c r="J7518" s="100"/>
      <c r="K7518" s="100"/>
      <c r="L7518" s="105">
        <f t="shared" si="2080"/>
        <v>0</v>
      </c>
      <c r="M7518" s="100"/>
      <c r="N7518" s="100"/>
      <c r="O7518" s="115"/>
      <c r="P7518" s="35" t="s">
        <v>145</v>
      </c>
      <c r="R7518" s="352">
        <f>L7518-[1]გადასახდელები!L7288</f>
        <v>0</v>
      </c>
    </row>
    <row r="7519" spans="2:18" ht="20.25" hidden="1" customHeight="1">
      <c r="B7519" s="36" t="str">
        <f t="shared" si="2079"/>
        <v>b</v>
      </c>
      <c r="C7519" s="42">
        <v>6</v>
      </c>
      <c r="D7519" s="42"/>
      <c r="F7519" s="343" t="s">
        <v>680</v>
      </c>
      <c r="G7519" s="53" t="s">
        <v>311</v>
      </c>
      <c r="H7519" s="99"/>
      <c r="I7519" s="105">
        <f t="shared" si="2078"/>
        <v>0</v>
      </c>
      <c r="J7519" s="100"/>
      <c r="K7519" s="100"/>
      <c r="L7519" s="105">
        <f t="shared" si="2080"/>
        <v>0</v>
      </c>
      <c r="M7519" s="100"/>
      <c r="N7519" s="100"/>
      <c r="O7519" s="115"/>
      <c r="P7519" s="35" t="s">
        <v>145</v>
      </c>
      <c r="R7519" s="352">
        <f>L7519-[1]გადასახდელები!L7289</f>
        <v>0</v>
      </c>
    </row>
    <row r="7520" spans="2:18" ht="20.25" hidden="1" customHeight="1">
      <c r="B7520" s="36" t="str">
        <f t="shared" si="2079"/>
        <v>b</v>
      </c>
      <c r="C7520" s="42">
        <v>6</v>
      </c>
      <c r="D7520" s="42"/>
      <c r="F7520" s="343" t="s">
        <v>681</v>
      </c>
      <c r="G7520" s="53" t="s">
        <v>312</v>
      </c>
      <c r="H7520" s="99"/>
      <c r="I7520" s="105">
        <f t="shared" si="2078"/>
        <v>0</v>
      </c>
      <c r="J7520" s="100"/>
      <c r="K7520" s="100"/>
      <c r="L7520" s="105">
        <f t="shared" si="2080"/>
        <v>0</v>
      </c>
      <c r="M7520" s="100"/>
      <c r="N7520" s="100"/>
      <c r="O7520" s="115"/>
      <c r="P7520" s="35" t="s">
        <v>145</v>
      </c>
      <c r="R7520" s="352">
        <f>L7520-[1]გადასახდელები!L7290</f>
        <v>0</v>
      </c>
    </row>
    <row r="7521" spans="2:18" ht="20.25" hidden="1" customHeight="1">
      <c r="B7521" s="36" t="str">
        <f t="shared" si="2079"/>
        <v>b</v>
      </c>
      <c r="C7521" s="42">
        <v>6</v>
      </c>
      <c r="D7521" s="42"/>
      <c r="F7521" s="343" t="s">
        <v>682</v>
      </c>
      <c r="G7521" s="53" t="s">
        <v>313</v>
      </c>
      <c r="H7521" s="99"/>
      <c r="I7521" s="105">
        <f t="shared" si="2078"/>
        <v>0</v>
      </c>
      <c r="J7521" s="100"/>
      <c r="K7521" s="100"/>
      <c r="L7521" s="105">
        <f t="shared" si="2080"/>
        <v>0</v>
      </c>
      <c r="M7521" s="100"/>
      <c r="N7521" s="100"/>
      <c r="O7521" s="115"/>
      <c r="P7521" s="35" t="s">
        <v>145</v>
      </c>
      <c r="R7521" s="352">
        <f>L7521-[1]გადასახდელები!L7291</f>
        <v>0</v>
      </c>
    </row>
    <row r="7522" spans="2:18" ht="20.25" hidden="1" customHeight="1">
      <c r="B7522" s="36" t="str">
        <f t="shared" si="2079"/>
        <v>b</v>
      </c>
      <c r="C7522" s="42">
        <v>5</v>
      </c>
      <c r="D7522" s="42"/>
      <c r="F7522" s="342" t="s">
        <v>587</v>
      </c>
      <c r="G7522" s="48" t="s">
        <v>314</v>
      </c>
      <c r="H7522" s="96">
        <f>SUM(H7523:H7542)</f>
        <v>0</v>
      </c>
      <c r="I7522" s="97">
        <f t="shared" si="2078"/>
        <v>0</v>
      </c>
      <c r="J7522" s="96">
        <f>SUM(J7523:J7542)</f>
        <v>0</v>
      </c>
      <c r="K7522" s="96">
        <f>SUM(K7523:K7542)</f>
        <v>0</v>
      </c>
      <c r="L7522" s="97">
        <f t="shared" si="2080"/>
        <v>0</v>
      </c>
      <c r="M7522" s="96">
        <f>SUM(M7523:M7542)</f>
        <v>0</v>
      </c>
      <c r="N7522" s="96">
        <f>SUM(N7523:N7542)</f>
        <v>0</v>
      </c>
      <c r="O7522" s="82" t="s">
        <v>146</v>
      </c>
      <c r="P7522" s="35" t="s">
        <v>145</v>
      </c>
      <c r="R7522" s="352">
        <f>L7522-[1]გადასახდელები!L7292</f>
        <v>0</v>
      </c>
    </row>
    <row r="7523" spans="2:18" ht="20.25" hidden="1" customHeight="1">
      <c r="B7523" s="36" t="str">
        <f t="shared" si="2079"/>
        <v>b</v>
      </c>
      <c r="C7523" s="42">
        <v>6</v>
      </c>
      <c r="D7523" s="42"/>
      <c r="F7523" s="343" t="s">
        <v>683</v>
      </c>
      <c r="G7523" s="54" t="s">
        <v>315</v>
      </c>
      <c r="H7523" s="116"/>
      <c r="I7523" s="105">
        <f t="shared" si="2078"/>
        <v>0</v>
      </c>
      <c r="J7523" s="117"/>
      <c r="K7523" s="117"/>
      <c r="L7523" s="105">
        <f t="shared" si="2080"/>
        <v>0</v>
      </c>
      <c r="M7523" s="117"/>
      <c r="N7523" s="117"/>
      <c r="P7523" s="35" t="s">
        <v>145</v>
      </c>
      <c r="R7523" s="352">
        <f>L7523-[1]გადასახდელები!L7293</f>
        <v>0</v>
      </c>
    </row>
    <row r="7524" spans="2:18" ht="20.25" hidden="1" customHeight="1">
      <c r="B7524" s="36" t="str">
        <f t="shared" si="2079"/>
        <v>b</v>
      </c>
      <c r="C7524" s="42">
        <v>6</v>
      </c>
      <c r="D7524" s="42"/>
      <c r="F7524" s="343" t="s">
        <v>684</v>
      </c>
      <c r="G7524" s="54" t="s">
        <v>316</v>
      </c>
      <c r="H7524" s="116"/>
      <c r="I7524" s="105">
        <f t="shared" si="2078"/>
        <v>0</v>
      </c>
      <c r="J7524" s="117"/>
      <c r="K7524" s="117"/>
      <c r="L7524" s="105">
        <f t="shared" si="2080"/>
        <v>0</v>
      </c>
      <c r="M7524" s="117"/>
      <c r="N7524" s="117"/>
      <c r="P7524" s="35" t="s">
        <v>145</v>
      </c>
      <c r="R7524" s="352">
        <f>L7524-[1]გადასახდელები!L7294</f>
        <v>0</v>
      </c>
    </row>
    <row r="7525" spans="2:18" ht="30.75" hidden="1" customHeight="1">
      <c r="B7525" s="36" t="str">
        <f t="shared" si="2079"/>
        <v>b</v>
      </c>
      <c r="C7525" s="42">
        <v>6</v>
      </c>
      <c r="D7525" s="42"/>
      <c r="F7525" s="343" t="s">
        <v>588</v>
      </c>
      <c r="G7525" s="54" t="s">
        <v>317</v>
      </c>
      <c r="H7525" s="116"/>
      <c r="I7525" s="105">
        <f t="shared" si="2078"/>
        <v>0</v>
      </c>
      <c r="J7525" s="117"/>
      <c r="K7525" s="117"/>
      <c r="L7525" s="105">
        <f t="shared" si="2080"/>
        <v>0</v>
      </c>
      <c r="M7525" s="117"/>
      <c r="N7525" s="117"/>
      <c r="P7525" s="35" t="s">
        <v>145</v>
      </c>
      <c r="R7525" s="352">
        <f>L7525-[1]გადასახდელები!L7295</f>
        <v>0</v>
      </c>
    </row>
    <row r="7526" spans="2:18" ht="30.75" hidden="1" customHeight="1">
      <c r="B7526" s="36" t="str">
        <f t="shared" si="2079"/>
        <v>b</v>
      </c>
      <c r="C7526" s="42">
        <v>6</v>
      </c>
      <c r="D7526" s="42"/>
      <c r="F7526" s="343" t="s">
        <v>685</v>
      </c>
      <c r="G7526" s="54" t="s">
        <v>318</v>
      </c>
      <c r="H7526" s="116"/>
      <c r="I7526" s="105">
        <f t="shared" si="2078"/>
        <v>0</v>
      </c>
      <c r="J7526" s="117"/>
      <c r="K7526" s="117"/>
      <c r="L7526" s="105">
        <f t="shared" si="2080"/>
        <v>0</v>
      </c>
      <c r="M7526" s="117"/>
      <c r="N7526" s="117"/>
      <c r="P7526" s="35" t="s">
        <v>145</v>
      </c>
      <c r="R7526" s="352">
        <f>L7526-[1]გადასახდელები!L7296</f>
        <v>0</v>
      </c>
    </row>
    <row r="7527" spans="2:18" ht="20.25" hidden="1" customHeight="1">
      <c r="B7527" s="36" t="str">
        <f t="shared" si="2079"/>
        <v>b</v>
      </c>
      <c r="C7527" s="42">
        <v>6</v>
      </c>
      <c r="D7527" s="42"/>
      <c r="F7527" s="343" t="s">
        <v>589</v>
      </c>
      <c r="G7527" s="54" t="s">
        <v>319</v>
      </c>
      <c r="H7527" s="116"/>
      <c r="I7527" s="105">
        <f t="shared" si="2078"/>
        <v>0</v>
      </c>
      <c r="J7527" s="117"/>
      <c r="K7527" s="117"/>
      <c r="L7527" s="105">
        <f t="shared" si="2080"/>
        <v>0</v>
      </c>
      <c r="M7527" s="117"/>
      <c r="N7527" s="117"/>
      <c r="P7527" s="35" t="s">
        <v>145</v>
      </c>
      <c r="R7527" s="352">
        <f>L7527-[1]გადასახდელები!L7297</f>
        <v>0</v>
      </c>
    </row>
    <row r="7528" spans="2:18" ht="20.25" hidden="1" customHeight="1">
      <c r="B7528" s="36" t="str">
        <f t="shared" si="2079"/>
        <v>b</v>
      </c>
      <c r="C7528" s="42">
        <v>6</v>
      </c>
      <c r="D7528" s="42"/>
      <c r="F7528" s="343" t="s">
        <v>686</v>
      </c>
      <c r="G7528" s="54" t="s">
        <v>320</v>
      </c>
      <c r="H7528" s="116"/>
      <c r="I7528" s="105">
        <f t="shared" si="2078"/>
        <v>0</v>
      </c>
      <c r="J7528" s="117"/>
      <c r="K7528" s="117"/>
      <c r="L7528" s="105">
        <f t="shared" si="2080"/>
        <v>0</v>
      </c>
      <c r="M7528" s="117"/>
      <c r="N7528" s="117"/>
      <c r="P7528" s="35" t="s">
        <v>145</v>
      </c>
      <c r="R7528" s="352">
        <f>L7528-[1]გადასახდელები!L7298</f>
        <v>0</v>
      </c>
    </row>
    <row r="7529" spans="2:18" ht="30.75" hidden="1" customHeight="1">
      <c r="B7529" s="36" t="str">
        <f t="shared" si="2079"/>
        <v>b</v>
      </c>
      <c r="C7529" s="42">
        <v>6</v>
      </c>
      <c r="D7529" s="42"/>
      <c r="F7529" s="343" t="s">
        <v>687</v>
      </c>
      <c r="G7529" s="54" t="s">
        <v>321</v>
      </c>
      <c r="H7529" s="116"/>
      <c r="I7529" s="105">
        <f t="shared" si="2078"/>
        <v>0</v>
      </c>
      <c r="J7529" s="117"/>
      <c r="K7529" s="117"/>
      <c r="L7529" s="105">
        <f t="shared" si="2080"/>
        <v>0</v>
      </c>
      <c r="M7529" s="117"/>
      <c r="N7529" s="117"/>
      <c r="P7529" s="35" t="s">
        <v>145</v>
      </c>
      <c r="R7529" s="352">
        <f>L7529-[1]გადასახდელები!L7299</f>
        <v>0</v>
      </c>
    </row>
    <row r="7530" spans="2:18" ht="20.25" hidden="1" customHeight="1">
      <c r="B7530" s="36" t="str">
        <f t="shared" si="2079"/>
        <v>b</v>
      </c>
      <c r="C7530" s="42">
        <v>6</v>
      </c>
      <c r="D7530" s="42"/>
      <c r="F7530" s="343" t="s">
        <v>590</v>
      </c>
      <c r="G7530" s="54" t="s">
        <v>322</v>
      </c>
      <c r="H7530" s="116"/>
      <c r="I7530" s="105">
        <f t="shared" ref="I7530:I7593" si="2081">J7530+K7530</f>
        <v>0</v>
      </c>
      <c r="J7530" s="117"/>
      <c r="K7530" s="117"/>
      <c r="L7530" s="105">
        <f t="shared" si="2080"/>
        <v>0</v>
      </c>
      <c r="M7530" s="117"/>
      <c r="N7530" s="117"/>
      <c r="P7530" s="35" t="s">
        <v>145</v>
      </c>
      <c r="R7530" s="352">
        <f>L7530-[1]გადასახდელები!L7300</f>
        <v>0</v>
      </c>
    </row>
    <row r="7531" spans="2:18" ht="20.25" hidden="1" customHeight="1">
      <c r="B7531" s="36" t="str">
        <f t="shared" si="2079"/>
        <v>b</v>
      </c>
      <c r="C7531" s="42">
        <v>6</v>
      </c>
      <c r="D7531" s="42"/>
      <c r="F7531" s="343" t="s">
        <v>688</v>
      </c>
      <c r="G7531" s="54" t="s">
        <v>323</v>
      </c>
      <c r="H7531" s="116"/>
      <c r="I7531" s="105">
        <f t="shared" si="2081"/>
        <v>0</v>
      </c>
      <c r="J7531" s="117"/>
      <c r="K7531" s="117"/>
      <c r="L7531" s="105">
        <f t="shared" si="2080"/>
        <v>0</v>
      </c>
      <c r="M7531" s="117"/>
      <c r="N7531" s="117"/>
      <c r="P7531" s="35" t="s">
        <v>145</v>
      </c>
      <c r="R7531" s="352">
        <f>L7531-[1]გადასახდელები!L7301</f>
        <v>0</v>
      </c>
    </row>
    <row r="7532" spans="2:18" ht="20.25" hidden="1" customHeight="1">
      <c r="B7532" s="36" t="str">
        <f t="shared" si="2079"/>
        <v>b</v>
      </c>
      <c r="C7532" s="42">
        <v>6</v>
      </c>
      <c r="D7532" s="42"/>
      <c r="F7532" s="343" t="s">
        <v>689</v>
      </c>
      <c r="G7532" s="54" t="s">
        <v>324</v>
      </c>
      <c r="H7532" s="116"/>
      <c r="I7532" s="105">
        <f t="shared" si="2081"/>
        <v>0</v>
      </c>
      <c r="J7532" s="117"/>
      <c r="K7532" s="117"/>
      <c r="L7532" s="105">
        <f t="shared" si="2080"/>
        <v>0</v>
      </c>
      <c r="M7532" s="117"/>
      <c r="N7532" s="117"/>
      <c r="P7532" s="35" t="s">
        <v>145</v>
      </c>
      <c r="R7532" s="352">
        <f>L7532-[1]გადასახდელები!L7302</f>
        <v>0</v>
      </c>
    </row>
    <row r="7533" spans="2:18" ht="20.25" hidden="1" customHeight="1">
      <c r="B7533" s="36" t="str">
        <f t="shared" ref="B7533:B7596" si="2082">IF(H7533+I7533+L7533&gt;0,"a","b")</f>
        <v>b</v>
      </c>
      <c r="C7533" s="42">
        <v>6</v>
      </c>
      <c r="D7533" s="42"/>
      <c r="F7533" s="343" t="s">
        <v>690</v>
      </c>
      <c r="G7533" s="54" t="s">
        <v>325</v>
      </c>
      <c r="H7533" s="116"/>
      <c r="I7533" s="105">
        <f t="shared" si="2081"/>
        <v>0</v>
      </c>
      <c r="J7533" s="117"/>
      <c r="K7533" s="117"/>
      <c r="L7533" s="105">
        <f t="shared" si="2080"/>
        <v>0</v>
      </c>
      <c r="M7533" s="117"/>
      <c r="N7533" s="117"/>
      <c r="P7533" s="35" t="s">
        <v>145</v>
      </c>
      <c r="R7533" s="352">
        <f>L7533-[1]გადასახდელები!L7303</f>
        <v>0</v>
      </c>
    </row>
    <row r="7534" spans="2:18" ht="20.25" hidden="1" customHeight="1">
      <c r="B7534" s="36" t="str">
        <f t="shared" si="2082"/>
        <v>b</v>
      </c>
      <c r="C7534" s="42">
        <v>6</v>
      </c>
      <c r="D7534" s="42"/>
      <c r="F7534" s="343" t="s">
        <v>691</v>
      </c>
      <c r="G7534" s="54" t="s">
        <v>326</v>
      </c>
      <c r="H7534" s="116"/>
      <c r="I7534" s="105">
        <f t="shared" si="2081"/>
        <v>0</v>
      </c>
      <c r="J7534" s="117"/>
      <c r="K7534" s="117"/>
      <c r="L7534" s="105">
        <f t="shared" si="2080"/>
        <v>0</v>
      </c>
      <c r="M7534" s="117"/>
      <c r="N7534" s="117"/>
      <c r="P7534" s="35" t="s">
        <v>145</v>
      </c>
      <c r="R7534" s="352">
        <f>L7534-[1]გადასახდელები!L7304</f>
        <v>0</v>
      </c>
    </row>
    <row r="7535" spans="2:18" ht="20.25" hidden="1" customHeight="1">
      <c r="B7535" s="36" t="str">
        <f t="shared" si="2082"/>
        <v>b</v>
      </c>
      <c r="C7535" s="42">
        <v>6</v>
      </c>
      <c r="D7535" s="42"/>
      <c r="F7535" s="343" t="s">
        <v>692</v>
      </c>
      <c r="G7535" s="54" t="s">
        <v>327</v>
      </c>
      <c r="H7535" s="116"/>
      <c r="I7535" s="105">
        <f t="shared" si="2081"/>
        <v>0</v>
      </c>
      <c r="J7535" s="117"/>
      <c r="K7535" s="117"/>
      <c r="L7535" s="105">
        <f t="shared" si="2080"/>
        <v>0</v>
      </c>
      <c r="M7535" s="117"/>
      <c r="N7535" s="117"/>
      <c r="P7535" s="35" t="s">
        <v>145</v>
      </c>
      <c r="R7535" s="352">
        <f>L7535-[1]გადასახდელები!L7305</f>
        <v>0</v>
      </c>
    </row>
    <row r="7536" spans="2:18" ht="20.25" hidden="1" customHeight="1">
      <c r="B7536" s="36" t="str">
        <f t="shared" si="2082"/>
        <v>b</v>
      </c>
      <c r="C7536" s="42">
        <v>6</v>
      </c>
      <c r="D7536" s="42"/>
      <c r="F7536" s="343" t="s">
        <v>693</v>
      </c>
      <c r="G7536" s="54" t="s">
        <v>328</v>
      </c>
      <c r="H7536" s="116"/>
      <c r="I7536" s="105">
        <f t="shared" si="2081"/>
        <v>0</v>
      </c>
      <c r="J7536" s="117"/>
      <c r="K7536" s="117"/>
      <c r="L7536" s="105">
        <f t="shared" si="2080"/>
        <v>0</v>
      </c>
      <c r="M7536" s="117"/>
      <c r="N7536" s="117"/>
      <c r="P7536" s="35" t="s">
        <v>145</v>
      </c>
      <c r="R7536" s="352">
        <f>L7536-[1]გადასახდელები!L7306</f>
        <v>0</v>
      </c>
    </row>
    <row r="7537" spans="2:18" ht="20.25" hidden="1" customHeight="1">
      <c r="B7537" s="36" t="str">
        <f t="shared" si="2082"/>
        <v>b</v>
      </c>
      <c r="C7537" s="42">
        <v>6</v>
      </c>
      <c r="D7537" s="42"/>
      <c r="F7537" s="343" t="s">
        <v>694</v>
      </c>
      <c r="G7537" s="54" t="s">
        <v>329</v>
      </c>
      <c r="H7537" s="116"/>
      <c r="I7537" s="105">
        <f t="shared" si="2081"/>
        <v>0</v>
      </c>
      <c r="J7537" s="117"/>
      <c r="K7537" s="117"/>
      <c r="L7537" s="105">
        <f t="shared" si="2080"/>
        <v>0</v>
      </c>
      <c r="M7537" s="117"/>
      <c r="N7537" s="117"/>
      <c r="P7537" s="35" t="s">
        <v>145</v>
      </c>
      <c r="R7537" s="352">
        <f>L7537-[1]გადასახდელები!L7307</f>
        <v>0</v>
      </c>
    </row>
    <row r="7538" spans="2:18" ht="20.25" hidden="1" customHeight="1">
      <c r="B7538" s="36" t="str">
        <f t="shared" si="2082"/>
        <v>b</v>
      </c>
      <c r="C7538" s="42">
        <v>6</v>
      </c>
      <c r="D7538" s="42"/>
      <c r="F7538" s="343" t="s">
        <v>695</v>
      </c>
      <c r="G7538" s="54" t="s">
        <v>330</v>
      </c>
      <c r="H7538" s="116"/>
      <c r="I7538" s="105">
        <f t="shared" si="2081"/>
        <v>0</v>
      </c>
      <c r="J7538" s="117"/>
      <c r="K7538" s="117"/>
      <c r="L7538" s="105">
        <f t="shared" si="2080"/>
        <v>0</v>
      </c>
      <c r="M7538" s="117"/>
      <c r="N7538" s="117"/>
      <c r="P7538" s="35" t="s">
        <v>145</v>
      </c>
      <c r="R7538" s="352">
        <f>L7538-[1]გადასახდელები!L7308</f>
        <v>0</v>
      </c>
    </row>
    <row r="7539" spans="2:18" ht="20.25" hidden="1" customHeight="1">
      <c r="B7539" s="36" t="str">
        <f t="shared" si="2082"/>
        <v>b</v>
      </c>
      <c r="C7539" s="42">
        <v>6</v>
      </c>
      <c r="D7539" s="42"/>
      <c r="F7539" s="343" t="s">
        <v>696</v>
      </c>
      <c r="G7539" s="54" t="s">
        <v>331</v>
      </c>
      <c r="H7539" s="116"/>
      <c r="I7539" s="105">
        <f t="shared" si="2081"/>
        <v>0</v>
      </c>
      <c r="J7539" s="117"/>
      <c r="K7539" s="117"/>
      <c r="L7539" s="105">
        <f t="shared" ref="L7539:L7602" si="2083">M7539+N7539</f>
        <v>0</v>
      </c>
      <c r="M7539" s="117"/>
      <c r="N7539" s="117"/>
      <c r="P7539" s="35" t="s">
        <v>145</v>
      </c>
      <c r="R7539" s="352">
        <f>L7539-[1]გადასახდელები!L7309</f>
        <v>0</v>
      </c>
    </row>
    <row r="7540" spans="2:18" ht="20.25" hidden="1" customHeight="1">
      <c r="B7540" s="36" t="str">
        <f t="shared" si="2082"/>
        <v>b</v>
      </c>
      <c r="C7540" s="42">
        <v>6</v>
      </c>
      <c r="D7540" s="42"/>
      <c r="F7540" s="343" t="s">
        <v>697</v>
      </c>
      <c r="G7540" s="55" t="s">
        <v>332</v>
      </c>
      <c r="H7540" s="116"/>
      <c r="I7540" s="105">
        <f t="shared" si="2081"/>
        <v>0</v>
      </c>
      <c r="J7540" s="117"/>
      <c r="K7540" s="117"/>
      <c r="L7540" s="105">
        <f t="shared" si="2083"/>
        <v>0</v>
      </c>
      <c r="M7540" s="117"/>
      <c r="N7540" s="117"/>
      <c r="P7540" s="35" t="s">
        <v>145</v>
      </c>
      <c r="R7540" s="352">
        <f>L7540-[1]გადასახდელები!L7310</f>
        <v>0</v>
      </c>
    </row>
    <row r="7541" spans="2:18" ht="20.25" hidden="1" customHeight="1">
      <c r="B7541" s="36" t="str">
        <f t="shared" si="2082"/>
        <v>b</v>
      </c>
      <c r="C7541" s="42">
        <v>6</v>
      </c>
      <c r="D7541" s="42"/>
      <c r="F7541" s="343" t="s">
        <v>698</v>
      </c>
      <c r="G7541" s="54" t="s">
        <v>333</v>
      </c>
      <c r="H7541" s="116"/>
      <c r="I7541" s="105">
        <f t="shared" si="2081"/>
        <v>0</v>
      </c>
      <c r="J7541" s="117"/>
      <c r="K7541" s="117"/>
      <c r="L7541" s="105">
        <f t="shared" si="2083"/>
        <v>0</v>
      </c>
      <c r="M7541" s="117"/>
      <c r="N7541" s="117"/>
      <c r="P7541" s="35" t="s">
        <v>145</v>
      </c>
      <c r="R7541" s="352">
        <f>L7541-[1]გადასახდელები!L7311</f>
        <v>0</v>
      </c>
    </row>
    <row r="7542" spans="2:18" ht="30.75" hidden="1" customHeight="1">
      <c r="B7542" s="36" t="str">
        <f t="shared" si="2082"/>
        <v>b</v>
      </c>
      <c r="C7542" s="42">
        <v>6</v>
      </c>
      <c r="D7542" s="42"/>
      <c r="F7542" s="343" t="s">
        <v>591</v>
      </c>
      <c r="G7542" s="54" t="s">
        <v>334</v>
      </c>
      <c r="H7542" s="116"/>
      <c r="I7542" s="105">
        <f t="shared" si="2081"/>
        <v>0</v>
      </c>
      <c r="J7542" s="117"/>
      <c r="K7542" s="117"/>
      <c r="L7542" s="105">
        <f t="shared" si="2083"/>
        <v>0</v>
      </c>
      <c r="M7542" s="117"/>
      <c r="N7542" s="117"/>
      <c r="P7542" s="35" t="s">
        <v>145</v>
      </c>
      <c r="R7542" s="352">
        <f>L7542-[1]გადასახდელები!L7312</f>
        <v>0</v>
      </c>
    </row>
    <row r="7543" spans="2:18" ht="20.25" hidden="1" customHeight="1">
      <c r="B7543" s="36" t="str">
        <f t="shared" si="2082"/>
        <v>b</v>
      </c>
      <c r="C7543" s="42">
        <v>4</v>
      </c>
      <c r="D7543" s="42"/>
      <c r="F7543" s="342" t="s">
        <v>699</v>
      </c>
      <c r="G7543" s="47" t="s">
        <v>335</v>
      </c>
      <c r="H7543" s="93">
        <f>H7544+H7545</f>
        <v>0</v>
      </c>
      <c r="I7543" s="94">
        <f t="shared" si="2081"/>
        <v>0</v>
      </c>
      <c r="J7543" s="93">
        <f>J7544+J7545</f>
        <v>0</v>
      </c>
      <c r="K7543" s="93">
        <f>K7544+K7545</f>
        <v>0</v>
      </c>
      <c r="L7543" s="94">
        <f t="shared" si="2083"/>
        <v>0</v>
      </c>
      <c r="M7543" s="93">
        <f>M7544+M7545</f>
        <v>0</v>
      </c>
      <c r="N7543" s="93">
        <f>N7544+N7545</f>
        <v>0</v>
      </c>
      <c r="O7543" s="82" t="s">
        <v>146</v>
      </c>
      <c r="P7543" s="35" t="s">
        <v>145</v>
      </c>
      <c r="R7543" s="352">
        <f>L7543-[1]გადასახდელები!L7313</f>
        <v>0</v>
      </c>
    </row>
    <row r="7544" spans="2:18" ht="20.25" hidden="1" customHeight="1">
      <c r="B7544" s="36" t="str">
        <f t="shared" si="2082"/>
        <v>b</v>
      </c>
      <c r="C7544" s="42">
        <v>5</v>
      </c>
      <c r="D7544" s="42"/>
      <c r="F7544" s="343" t="s">
        <v>700</v>
      </c>
      <c r="G7544" s="48" t="s">
        <v>336</v>
      </c>
      <c r="H7544" s="101"/>
      <c r="I7544" s="97">
        <f t="shared" si="2081"/>
        <v>0</v>
      </c>
      <c r="J7544" s="102"/>
      <c r="K7544" s="102"/>
      <c r="L7544" s="97">
        <f t="shared" si="2083"/>
        <v>0</v>
      </c>
      <c r="M7544" s="102"/>
      <c r="N7544" s="102"/>
      <c r="O7544" s="115"/>
      <c r="P7544" s="35" t="s">
        <v>145</v>
      </c>
      <c r="R7544" s="352">
        <f>L7544-[1]გადასახდელები!L7314</f>
        <v>0</v>
      </c>
    </row>
    <row r="7545" spans="2:18" ht="20.25" hidden="1" customHeight="1">
      <c r="B7545" s="36" t="str">
        <f t="shared" si="2082"/>
        <v>b</v>
      </c>
      <c r="C7545" s="42">
        <v>5</v>
      </c>
      <c r="D7545" s="42"/>
      <c r="F7545" s="342" t="s">
        <v>701</v>
      </c>
      <c r="G7545" s="48" t="s">
        <v>337</v>
      </c>
      <c r="H7545" s="119">
        <f>H7546+H7547</f>
        <v>0</v>
      </c>
      <c r="I7545" s="105">
        <f t="shared" si="2081"/>
        <v>0</v>
      </c>
      <c r="J7545" s="119">
        <f>J7546+J7547</f>
        <v>0</v>
      </c>
      <c r="K7545" s="119">
        <f>K7546+K7547</f>
        <v>0</v>
      </c>
      <c r="L7545" s="105">
        <f t="shared" si="2083"/>
        <v>0</v>
      </c>
      <c r="M7545" s="119">
        <f>M7546+M7547</f>
        <v>0</v>
      </c>
      <c r="N7545" s="119">
        <f>N7546+N7547</f>
        <v>0</v>
      </c>
      <c r="O7545" s="82" t="s">
        <v>146</v>
      </c>
      <c r="P7545" s="35" t="s">
        <v>145</v>
      </c>
      <c r="R7545" s="352">
        <f>L7545-[1]გადასახდელები!L7315</f>
        <v>0</v>
      </c>
    </row>
    <row r="7546" spans="2:18" ht="20.25" hidden="1" customHeight="1">
      <c r="B7546" s="36" t="str">
        <f t="shared" si="2082"/>
        <v>b</v>
      </c>
      <c r="C7546" s="42">
        <v>6</v>
      </c>
      <c r="D7546" s="42"/>
      <c r="F7546" s="343" t="s">
        <v>702</v>
      </c>
      <c r="G7546" s="54" t="s">
        <v>338</v>
      </c>
      <c r="H7546" s="116"/>
      <c r="I7546" s="105">
        <f t="shared" si="2081"/>
        <v>0</v>
      </c>
      <c r="J7546" s="117"/>
      <c r="K7546" s="117"/>
      <c r="L7546" s="105">
        <f t="shared" si="2083"/>
        <v>0</v>
      </c>
      <c r="M7546" s="117"/>
      <c r="N7546" s="117"/>
      <c r="P7546" s="35" t="s">
        <v>145</v>
      </c>
      <c r="R7546" s="352">
        <f>L7546-[1]გადასახდელები!L7316</f>
        <v>0</v>
      </c>
    </row>
    <row r="7547" spans="2:18" ht="20.25" hidden="1" customHeight="1">
      <c r="B7547" s="36" t="str">
        <f t="shared" si="2082"/>
        <v>b</v>
      </c>
      <c r="C7547" s="42">
        <v>6</v>
      </c>
      <c r="D7547" s="42"/>
      <c r="F7547" s="343" t="s">
        <v>703</v>
      </c>
      <c r="G7547" s="54" t="s">
        <v>339</v>
      </c>
      <c r="H7547" s="116"/>
      <c r="I7547" s="105">
        <f t="shared" si="2081"/>
        <v>0</v>
      </c>
      <c r="J7547" s="117"/>
      <c r="K7547" s="117"/>
      <c r="L7547" s="105">
        <f t="shared" si="2083"/>
        <v>0</v>
      </c>
      <c r="M7547" s="117"/>
      <c r="N7547" s="117"/>
      <c r="P7547" s="35" t="s">
        <v>145</v>
      </c>
      <c r="R7547" s="352">
        <f>L7547-[1]გადასახდელები!L7317</f>
        <v>0</v>
      </c>
    </row>
    <row r="7548" spans="2:18" ht="30.75" hidden="1" customHeight="1">
      <c r="B7548" s="36" t="str">
        <f t="shared" si="2082"/>
        <v>b</v>
      </c>
      <c r="C7548" s="42">
        <v>3</v>
      </c>
      <c r="D7548" s="42"/>
      <c r="F7548" s="342" t="s">
        <v>704</v>
      </c>
      <c r="G7548" s="51" t="s">
        <v>340</v>
      </c>
      <c r="H7548" s="89">
        <f>H7549+H7550</f>
        <v>0</v>
      </c>
      <c r="I7548" s="90">
        <f t="shared" si="2081"/>
        <v>0</v>
      </c>
      <c r="J7548" s="89">
        <f>J7549+J7550</f>
        <v>0</v>
      </c>
      <c r="K7548" s="89">
        <f>K7549+K7550</f>
        <v>0</v>
      </c>
      <c r="L7548" s="90">
        <f t="shared" si="2083"/>
        <v>0</v>
      </c>
      <c r="M7548" s="89">
        <f>M7549+M7550</f>
        <v>0</v>
      </c>
      <c r="N7548" s="89">
        <f>N7549+N7550</f>
        <v>0</v>
      </c>
      <c r="O7548" s="82" t="s">
        <v>146</v>
      </c>
      <c r="P7548" s="35" t="s">
        <v>145</v>
      </c>
      <c r="R7548" s="352">
        <f>L7548-[1]გადასახდელები!L7318</f>
        <v>0</v>
      </c>
    </row>
    <row r="7549" spans="2:18" ht="30.75" hidden="1" customHeight="1">
      <c r="B7549" s="36" t="str">
        <f t="shared" si="2082"/>
        <v>b</v>
      </c>
      <c r="C7549" s="42">
        <v>4</v>
      </c>
      <c r="D7549" s="42"/>
      <c r="F7549" s="343" t="s">
        <v>705</v>
      </c>
      <c r="G7549" s="47" t="s">
        <v>341</v>
      </c>
      <c r="H7549" s="103"/>
      <c r="I7549" s="94">
        <f t="shared" si="2081"/>
        <v>0</v>
      </c>
      <c r="J7549" s="104"/>
      <c r="K7549" s="104"/>
      <c r="L7549" s="94">
        <f t="shared" si="2083"/>
        <v>0</v>
      </c>
      <c r="M7549" s="104"/>
      <c r="N7549" s="104"/>
      <c r="P7549" s="35" t="s">
        <v>145</v>
      </c>
      <c r="R7549" s="352">
        <f>L7549-[1]გადასახდელები!L7319</f>
        <v>0</v>
      </c>
    </row>
    <row r="7550" spans="2:18" ht="30.75" hidden="1" customHeight="1">
      <c r="B7550" s="36" t="str">
        <f t="shared" si="2082"/>
        <v>b</v>
      </c>
      <c r="C7550" s="42">
        <v>4</v>
      </c>
      <c r="D7550" s="42"/>
      <c r="F7550" s="342" t="s">
        <v>706</v>
      </c>
      <c r="G7550" s="47" t="s">
        <v>342</v>
      </c>
      <c r="H7550" s="93">
        <f>H7551+H7552+H7553+H7554</f>
        <v>0</v>
      </c>
      <c r="I7550" s="94">
        <f t="shared" si="2081"/>
        <v>0</v>
      </c>
      <c r="J7550" s="93">
        <f>J7551+J7552+J7553+J7554</f>
        <v>0</v>
      </c>
      <c r="K7550" s="93">
        <f>K7551+K7552+K7553+K7554</f>
        <v>0</v>
      </c>
      <c r="L7550" s="94">
        <f t="shared" si="2083"/>
        <v>0</v>
      </c>
      <c r="M7550" s="93">
        <f>M7551+M7552+M7553+M7554</f>
        <v>0</v>
      </c>
      <c r="N7550" s="93">
        <f>N7551+N7552+N7553+N7554</f>
        <v>0</v>
      </c>
      <c r="O7550" s="82" t="s">
        <v>146</v>
      </c>
      <c r="P7550" s="35" t="s">
        <v>145</v>
      </c>
      <c r="R7550" s="352">
        <f>L7550-[1]გადასახდელები!L7320</f>
        <v>0</v>
      </c>
    </row>
    <row r="7551" spans="2:18" ht="30.75" hidden="1" customHeight="1">
      <c r="B7551" s="36" t="str">
        <f t="shared" si="2082"/>
        <v>b</v>
      </c>
      <c r="C7551" s="42">
        <v>5</v>
      </c>
      <c r="D7551" s="42"/>
      <c r="F7551" s="343" t="s">
        <v>707</v>
      </c>
      <c r="G7551" s="48" t="s">
        <v>343</v>
      </c>
      <c r="H7551" s="101"/>
      <c r="I7551" s="97">
        <f t="shared" si="2081"/>
        <v>0</v>
      </c>
      <c r="J7551" s="102"/>
      <c r="K7551" s="102"/>
      <c r="L7551" s="97">
        <f t="shared" si="2083"/>
        <v>0</v>
      </c>
      <c r="M7551" s="102"/>
      <c r="N7551" s="102"/>
      <c r="P7551" s="35" t="s">
        <v>145</v>
      </c>
      <c r="R7551" s="352">
        <f>L7551-[1]გადასახდელები!L7321</f>
        <v>0</v>
      </c>
    </row>
    <row r="7552" spans="2:18" ht="20.25" hidden="1" customHeight="1">
      <c r="B7552" s="36" t="str">
        <f t="shared" si="2082"/>
        <v>b</v>
      </c>
      <c r="C7552" s="42">
        <v>5</v>
      </c>
      <c r="D7552" s="42"/>
      <c r="F7552" s="343" t="s">
        <v>708</v>
      </c>
      <c r="G7552" s="48" t="s">
        <v>344</v>
      </c>
      <c r="H7552" s="101"/>
      <c r="I7552" s="97">
        <f t="shared" si="2081"/>
        <v>0</v>
      </c>
      <c r="J7552" s="102"/>
      <c r="K7552" s="102"/>
      <c r="L7552" s="97">
        <f t="shared" si="2083"/>
        <v>0</v>
      </c>
      <c r="M7552" s="102"/>
      <c r="N7552" s="102"/>
      <c r="P7552" s="35" t="s">
        <v>145</v>
      </c>
      <c r="R7552" s="352">
        <f>L7552-[1]გადასახდელები!L7322</f>
        <v>0</v>
      </c>
    </row>
    <row r="7553" spans="2:18" ht="20.25" hidden="1" customHeight="1">
      <c r="B7553" s="36" t="str">
        <f t="shared" si="2082"/>
        <v>b</v>
      </c>
      <c r="C7553" s="42">
        <v>5</v>
      </c>
      <c r="D7553" s="42"/>
      <c r="F7553" s="343" t="s">
        <v>709</v>
      </c>
      <c r="G7553" s="48" t="s">
        <v>345</v>
      </c>
      <c r="H7553" s="101"/>
      <c r="I7553" s="97">
        <f t="shared" si="2081"/>
        <v>0</v>
      </c>
      <c r="J7553" s="102"/>
      <c r="K7553" s="102"/>
      <c r="L7553" s="97">
        <f t="shared" si="2083"/>
        <v>0</v>
      </c>
      <c r="M7553" s="102"/>
      <c r="N7553" s="102"/>
      <c r="P7553" s="35" t="s">
        <v>145</v>
      </c>
      <c r="R7553" s="352">
        <f>L7553-[1]გადასახდელები!L7323</f>
        <v>0</v>
      </c>
    </row>
    <row r="7554" spans="2:18" ht="20.25" hidden="1" customHeight="1">
      <c r="B7554" s="36" t="str">
        <f t="shared" si="2082"/>
        <v>b</v>
      </c>
      <c r="C7554" s="42">
        <v>5</v>
      </c>
      <c r="D7554" s="42"/>
      <c r="F7554" s="343" t="s">
        <v>710</v>
      </c>
      <c r="G7554" s="48" t="s">
        <v>214</v>
      </c>
      <c r="H7554" s="101"/>
      <c r="I7554" s="97">
        <f t="shared" si="2081"/>
        <v>0</v>
      </c>
      <c r="J7554" s="102"/>
      <c r="K7554" s="102"/>
      <c r="L7554" s="97">
        <f t="shared" si="2083"/>
        <v>0</v>
      </c>
      <c r="M7554" s="102"/>
      <c r="N7554" s="102"/>
      <c r="P7554" s="35" t="s">
        <v>145</v>
      </c>
      <c r="R7554" s="352">
        <f>L7554-[1]გადასახდელები!L7324</f>
        <v>0</v>
      </c>
    </row>
    <row r="7555" spans="2:18" ht="20.25" hidden="1" customHeight="1">
      <c r="B7555" s="36" t="str">
        <f t="shared" si="2082"/>
        <v>b</v>
      </c>
      <c r="C7555" s="42">
        <v>3</v>
      </c>
      <c r="D7555" s="42"/>
      <c r="F7555" s="343" t="s">
        <v>711</v>
      </c>
      <c r="G7555" s="51" t="s">
        <v>346</v>
      </c>
      <c r="H7555" s="111"/>
      <c r="I7555" s="90">
        <f t="shared" si="2081"/>
        <v>0</v>
      </c>
      <c r="J7555" s="112"/>
      <c r="K7555" s="112"/>
      <c r="L7555" s="90">
        <f t="shared" si="2083"/>
        <v>0</v>
      </c>
      <c r="M7555" s="112"/>
      <c r="N7555" s="112"/>
      <c r="P7555" s="35" t="s">
        <v>145</v>
      </c>
      <c r="R7555" s="352">
        <f>L7555-[1]გადასახდელები!L7325</f>
        <v>0</v>
      </c>
    </row>
    <row r="7556" spans="2:18" ht="20.25" hidden="1" customHeight="1">
      <c r="B7556" s="36" t="str">
        <f t="shared" si="2082"/>
        <v>b</v>
      </c>
      <c r="C7556" s="42">
        <v>3</v>
      </c>
      <c r="D7556" s="42"/>
      <c r="F7556" s="342" t="s">
        <v>712</v>
      </c>
      <c r="G7556" s="51" t="s">
        <v>347</v>
      </c>
      <c r="H7556" s="89">
        <f>H7557+H7558+H7559+H7562</f>
        <v>0</v>
      </c>
      <c r="I7556" s="90">
        <f t="shared" si="2081"/>
        <v>0</v>
      </c>
      <c r="J7556" s="89">
        <f>J7557+J7558+J7559+J7562</f>
        <v>0</v>
      </c>
      <c r="K7556" s="89">
        <f>K7557+K7558+K7559+K7562</f>
        <v>0</v>
      </c>
      <c r="L7556" s="90">
        <f t="shared" si="2083"/>
        <v>0</v>
      </c>
      <c r="M7556" s="89">
        <f>M7557+M7558+M7559+M7562</f>
        <v>0</v>
      </c>
      <c r="N7556" s="89">
        <f>N7557+N7558+N7559+N7562</f>
        <v>0</v>
      </c>
      <c r="O7556" s="82" t="s">
        <v>146</v>
      </c>
      <c r="P7556" s="35" t="s">
        <v>145</v>
      </c>
      <c r="R7556" s="352">
        <f>L7556-[1]გადასახდელები!L7326</f>
        <v>0</v>
      </c>
    </row>
    <row r="7557" spans="2:18" ht="30.75" hidden="1" customHeight="1">
      <c r="B7557" s="36" t="str">
        <f t="shared" si="2082"/>
        <v>b</v>
      </c>
      <c r="C7557" s="42">
        <v>4</v>
      </c>
      <c r="D7557" s="42"/>
      <c r="F7557" s="343" t="s">
        <v>713</v>
      </c>
      <c r="G7557" s="47" t="s">
        <v>348</v>
      </c>
      <c r="H7557" s="103"/>
      <c r="I7557" s="94">
        <f t="shared" si="2081"/>
        <v>0</v>
      </c>
      <c r="J7557" s="104"/>
      <c r="K7557" s="104"/>
      <c r="L7557" s="94">
        <f t="shared" si="2083"/>
        <v>0</v>
      </c>
      <c r="M7557" s="104"/>
      <c r="N7557" s="104"/>
      <c r="O7557" s="115"/>
      <c r="P7557" s="35" t="s">
        <v>145</v>
      </c>
      <c r="R7557" s="352">
        <f>L7557-[1]გადასახდელები!L7327</f>
        <v>0</v>
      </c>
    </row>
    <row r="7558" spans="2:18" ht="20.25" hidden="1" customHeight="1">
      <c r="B7558" s="36" t="str">
        <f t="shared" si="2082"/>
        <v>b</v>
      </c>
      <c r="C7558" s="42">
        <v>4</v>
      </c>
      <c r="D7558" s="42"/>
      <c r="F7558" s="343" t="s">
        <v>714</v>
      </c>
      <c r="G7558" s="47" t="s">
        <v>349</v>
      </c>
      <c r="H7558" s="103"/>
      <c r="I7558" s="94">
        <f t="shared" si="2081"/>
        <v>0</v>
      </c>
      <c r="J7558" s="104"/>
      <c r="K7558" s="104"/>
      <c r="L7558" s="94">
        <f t="shared" si="2083"/>
        <v>0</v>
      </c>
      <c r="M7558" s="104"/>
      <c r="N7558" s="104"/>
      <c r="O7558" s="115"/>
      <c r="P7558" s="35" t="s">
        <v>145</v>
      </c>
      <c r="R7558" s="352">
        <f>L7558-[1]გადასახდელები!L7328</f>
        <v>0</v>
      </c>
    </row>
    <row r="7559" spans="2:18" ht="20.25" hidden="1" customHeight="1">
      <c r="B7559" s="36" t="str">
        <f t="shared" si="2082"/>
        <v>b</v>
      </c>
      <c r="C7559" s="42">
        <v>4</v>
      </c>
      <c r="D7559" s="42"/>
      <c r="F7559" s="342" t="s">
        <v>715</v>
      </c>
      <c r="G7559" s="47" t="s">
        <v>350</v>
      </c>
      <c r="H7559" s="93">
        <f>H7560+H7561</f>
        <v>0</v>
      </c>
      <c r="I7559" s="94">
        <f t="shared" si="2081"/>
        <v>0</v>
      </c>
      <c r="J7559" s="93">
        <f>J7560+J7561</f>
        <v>0</v>
      </c>
      <c r="K7559" s="93">
        <f>K7560+K7561</f>
        <v>0</v>
      </c>
      <c r="L7559" s="94">
        <f t="shared" si="2083"/>
        <v>0</v>
      </c>
      <c r="M7559" s="93">
        <f>M7560+M7561</f>
        <v>0</v>
      </c>
      <c r="N7559" s="93">
        <f>N7560+N7561</f>
        <v>0</v>
      </c>
      <c r="O7559" s="82" t="s">
        <v>146</v>
      </c>
      <c r="P7559" s="35" t="s">
        <v>145</v>
      </c>
      <c r="R7559" s="352">
        <f>L7559-[1]გადასახდელები!L7329</f>
        <v>0</v>
      </c>
    </row>
    <row r="7560" spans="2:18" ht="30.75" hidden="1" customHeight="1">
      <c r="B7560" s="36" t="str">
        <f t="shared" si="2082"/>
        <v>b</v>
      </c>
      <c r="C7560" s="42">
        <v>5</v>
      </c>
      <c r="D7560" s="42"/>
      <c r="F7560" s="343" t="s">
        <v>716</v>
      </c>
      <c r="G7560" s="48" t="s">
        <v>351</v>
      </c>
      <c r="H7560" s="101"/>
      <c r="I7560" s="97">
        <f t="shared" si="2081"/>
        <v>0</v>
      </c>
      <c r="J7560" s="102"/>
      <c r="K7560" s="102"/>
      <c r="L7560" s="97">
        <f t="shared" si="2083"/>
        <v>0</v>
      </c>
      <c r="M7560" s="102"/>
      <c r="N7560" s="102"/>
      <c r="P7560" s="35" t="s">
        <v>145</v>
      </c>
      <c r="R7560" s="352">
        <f>L7560-[1]გადასახდელები!L7330</f>
        <v>0</v>
      </c>
    </row>
    <row r="7561" spans="2:18" ht="20.25" hidden="1" customHeight="1">
      <c r="B7561" s="36" t="str">
        <f t="shared" si="2082"/>
        <v>b</v>
      </c>
      <c r="C7561" s="42">
        <v>5</v>
      </c>
      <c r="D7561" s="42"/>
      <c r="F7561" s="343" t="s">
        <v>717</v>
      </c>
      <c r="G7561" s="48" t="s">
        <v>352</v>
      </c>
      <c r="H7561" s="101"/>
      <c r="I7561" s="97">
        <f t="shared" si="2081"/>
        <v>0</v>
      </c>
      <c r="J7561" s="102"/>
      <c r="K7561" s="102"/>
      <c r="L7561" s="97">
        <f t="shared" si="2083"/>
        <v>0</v>
      </c>
      <c r="M7561" s="102"/>
      <c r="N7561" s="102"/>
      <c r="P7561" s="35" t="s">
        <v>145</v>
      </c>
      <c r="R7561" s="352">
        <f>L7561-[1]გადასახდელები!L7331</f>
        <v>0</v>
      </c>
    </row>
    <row r="7562" spans="2:18" ht="20.25" hidden="1" customHeight="1">
      <c r="B7562" s="36" t="str">
        <f t="shared" si="2082"/>
        <v>b</v>
      </c>
      <c r="C7562" s="42">
        <v>4</v>
      </c>
      <c r="D7562" s="42"/>
      <c r="F7562" s="343" t="s">
        <v>718</v>
      </c>
      <c r="G7562" s="47" t="s">
        <v>353</v>
      </c>
      <c r="H7562" s="103"/>
      <c r="I7562" s="94">
        <f t="shared" si="2081"/>
        <v>0</v>
      </c>
      <c r="J7562" s="104"/>
      <c r="K7562" s="104"/>
      <c r="L7562" s="94">
        <f t="shared" si="2083"/>
        <v>0</v>
      </c>
      <c r="M7562" s="104"/>
      <c r="N7562" s="104"/>
      <c r="P7562" s="35" t="s">
        <v>145</v>
      </c>
      <c r="R7562" s="352">
        <f>L7562-[1]გადასახდელები!L7332</f>
        <v>0</v>
      </c>
    </row>
    <row r="7563" spans="2:18" ht="20.25" hidden="1" customHeight="1">
      <c r="B7563" s="36" t="str">
        <f t="shared" si="2082"/>
        <v>b</v>
      </c>
      <c r="C7563" s="42">
        <v>2</v>
      </c>
      <c r="D7563" s="42"/>
      <c r="F7563" s="30"/>
      <c r="G7563" s="60" t="s">
        <v>354</v>
      </c>
      <c r="H7563" s="86">
        <f>H7564+H7571+H7578</f>
        <v>0</v>
      </c>
      <c r="I7563" s="87">
        <f t="shared" si="2081"/>
        <v>0</v>
      </c>
      <c r="J7563" s="88">
        <f>J7564+J7571+J7578</f>
        <v>0</v>
      </c>
      <c r="K7563" s="88">
        <f>K7564+K7571+K7578</f>
        <v>0</v>
      </c>
      <c r="L7563" s="87">
        <f t="shared" si="2083"/>
        <v>0</v>
      </c>
      <c r="M7563" s="88">
        <f>M7564+M7571+M7578</f>
        <v>0</v>
      </c>
      <c r="N7563" s="88">
        <f>N7564+N7571+N7578</f>
        <v>0</v>
      </c>
      <c r="O7563" s="82" t="s">
        <v>146</v>
      </c>
      <c r="R7563" s="352">
        <f>L7563-[1]გადასახდელები!L7333</f>
        <v>0</v>
      </c>
    </row>
    <row r="7564" spans="2:18" ht="20.25" hidden="1" customHeight="1">
      <c r="B7564" s="36" t="str">
        <f t="shared" si="2082"/>
        <v>b</v>
      </c>
      <c r="C7564" s="42">
        <v>3</v>
      </c>
      <c r="D7564" s="42"/>
      <c r="F7564" s="31"/>
      <c r="G7564" s="51" t="s">
        <v>355</v>
      </c>
      <c r="H7564" s="120">
        <f>SUM(H7565:H7570)</f>
        <v>0</v>
      </c>
      <c r="I7564" s="118">
        <f t="shared" si="2081"/>
        <v>0</v>
      </c>
      <c r="J7564" s="121">
        <f>SUM(J7565:J7570)</f>
        <v>0</v>
      </c>
      <c r="K7564" s="121">
        <f>SUM(K7565:K7570)</f>
        <v>0</v>
      </c>
      <c r="L7564" s="118">
        <f t="shared" si="2083"/>
        <v>0</v>
      </c>
      <c r="M7564" s="121">
        <f>SUM(M7565:M7570)</f>
        <v>0</v>
      </c>
      <c r="N7564" s="121">
        <f>SUM(N7565:N7570)</f>
        <v>0</v>
      </c>
      <c r="O7564" s="82" t="s">
        <v>146</v>
      </c>
      <c r="R7564" s="352">
        <f>L7564-[1]გადასახდელები!L7334</f>
        <v>0</v>
      </c>
    </row>
    <row r="7565" spans="2:18" ht="20.25" hidden="1" customHeight="1">
      <c r="B7565" s="36" t="str">
        <f t="shared" si="2082"/>
        <v>b</v>
      </c>
      <c r="C7565" s="42">
        <v>4</v>
      </c>
      <c r="D7565" s="42"/>
      <c r="F7565" s="31"/>
      <c r="G7565" s="47" t="s">
        <v>356</v>
      </c>
      <c r="H7565" s="103"/>
      <c r="I7565" s="94">
        <f t="shared" si="2081"/>
        <v>0</v>
      </c>
      <c r="J7565" s="104"/>
      <c r="K7565" s="104"/>
      <c r="L7565" s="94">
        <f t="shared" si="2083"/>
        <v>0</v>
      </c>
      <c r="M7565" s="104"/>
      <c r="N7565" s="104"/>
      <c r="R7565" s="352">
        <f>L7565-[1]გადასახდელები!L7335</f>
        <v>0</v>
      </c>
    </row>
    <row r="7566" spans="2:18" ht="20.25" hidden="1" customHeight="1">
      <c r="B7566" s="36" t="str">
        <f t="shared" si="2082"/>
        <v>b</v>
      </c>
      <c r="C7566" s="42">
        <v>4</v>
      </c>
      <c r="D7566" s="42"/>
      <c r="F7566" s="31"/>
      <c r="G7566" s="47" t="s">
        <v>357</v>
      </c>
      <c r="H7566" s="103"/>
      <c r="I7566" s="94">
        <f t="shared" si="2081"/>
        <v>0</v>
      </c>
      <c r="J7566" s="104"/>
      <c r="K7566" s="104"/>
      <c r="L7566" s="94">
        <f t="shared" si="2083"/>
        <v>0</v>
      </c>
      <c r="M7566" s="104"/>
      <c r="N7566" s="104"/>
      <c r="R7566" s="352">
        <f>L7566-[1]გადასახდელები!L7336</f>
        <v>0</v>
      </c>
    </row>
    <row r="7567" spans="2:18" ht="20.25" hidden="1" customHeight="1">
      <c r="B7567" s="36" t="str">
        <f t="shared" si="2082"/>
        <v>b</v>
      </c>
      <c r="C7567" s="42">
        <v>4</v>
      </c>
      <c r="D7567" s="42"/>
      <c r="F7567" s="31"/>
      <c r="G7567" s="47" t="s">
        <v>212</v>
      </c>
      <c r="H7567" s="103"/>
      <c r="I7567" s="94">
        <f t="shared" si="2081"/>
        <v>0</v>
      </c>
      <c r="J7567" s="104"/>
      <c r="K7567" s="104"/>
      <c r="L7567" s="94">
        <f t="shared" si="2083"/>
        <v>0</v>
      </c>
      <c r="M7567" s="104"/>
      <c r="N7567" s="104"/>
      <c r="R7567" s="352">
        <f>L7567-[1]გადასახდელები!L7337</f>
        <v>0</v>
      </c>
    </row>
    <row r="7568" spans="2:18" ht="20.25" hidden="1" customHeight="1">
      <c r="B7568" s="36" t="str">
        <f t="shared" si="2082"/>
        <v>b</v>
      </c>
      <c r="C7568" s="42">
        <v>4</v>
      </c>
      <c r="D7568" s="42"/>
      <c r="F7568" s="31"/>
      <c r="G7568" s="47" t="s">
        <v>358</v>
      </c>
      <c r="H7568" s="103"/>
      <c r="I7568" s="94">
        <f t="shared" si="2081"/>
        <v>0</v>
      </c>
      <c r="J7568" s="104"/>
      <c r="K7568" s="104"/>
      <c r="L7568" s="94">
        <f t="shared" si="2083"/>
        <v>0</v>
      </c>
      <c r="M7568" s="104"/>
      <c r="N7568" s="104"/>
      <c r="R7568" s="352">
        <f>L7568-[1]გადასახდელები!L7338</f>
        <v>0</v>
      </c>
    </row>
    <row r="7569" spans="2:18" ht="20.25" hidden="1" customHeight="1">
      <c r="B7569" s="36" t="str">
        <f t="shared" si="2082"/>
        <v>b</v>
      </c>
      <c r="C7569" s="42">
        <v>4</v>
      </c>
      <c r="D7569" s="42"/>
      <c r="F7569" s="31"/>
      <c r="G7569" s="47" t="s">
        <v>359</v>
      </c>
      <c r="H7569" s="103"/>
      <c r="I7569" s="94">
        <f t="shared" si="2081"/>
        <v>0</v>
      </c>
      <c r="J7569" s="104"/>
      <c r="K7569" s="104"/>
      <c r="L7569" s="94">
        <f t="shared" si="2083"/>
        <v>0</v>
      </c>
      <c r="M7569" s="104"/>
      <c r="N7569" s="104"/>
      <c r="R7569" s="352">
        <f>L7569-[1]გადასახდელები!L7339</f>
        <v>0</v>
      </c>
    </row>
    <row r="7570" spans="2:18" ht="20.25" hidden="1" customHeight="1">
      <c r="B7570" s="36" t="str">
        <f t="shared" si="2082"/>
        <v>b</v>
      </c>
      <c r="C7570" s="42">
        <v>4</v>
      </c>
      <c r="D7570" s="42"/>
      <c r="F7570" s="31"/>
      <c r="G7570" s="47" t="s">
        <v>360</v>
      </c>
      <c r="H7570" s="103"/>
      <c r="I7570" s="94">
        <f t="shared" si="2081"/>
        <v>0</v>
      </c>
      <c r="J7570" s="104"/>
      <c r="K7570" s="104"/>
      <c r="L7570" s="94">
        <f t="shared" si="2083"/>
        <v>0</v>
      </c>
      <c r="M7570" s="104"/>
      <c r="N7570" s="104"/>
      <c r="R7570" s="352">
        <f>L7570-[1]გადასახდელები!L7340</f>
        <v>0</v>
      </c>
    </row>
    <row r="7571" spans="2:18" ht="20.25" hidden="1" customHeight="1">
      <c r="B7571" s="36" t="str">
        <f t="shared" si="2082"/>
        <v>b</v>
      </c>
      <c r="C7571" s="42">
        <v>3</v>
      </c>
      <c r="D7571" s="42"/>
      <c r="F7571" s="31"/>
      <c r="G7571" s="51" t="s">
        <v>211</v>
      </c>
      <c r="H7571" s="120">
        <f>SUM(H7572:H7577)</f>
        <v>0</v>
      </c>
      <c r="I7571" s="118">
        <f t="shared" si="2081"/>
        <v>0</v>
      </c>
      <c r="J7571" s="121">
        <f>SUM(J7572:J7577)</f>
        <v>0</v>
      </c>
      <c r="K7571" s="121">
        <f>SUM(K7572:K7577)</f>
        <v>0</v>
      </c>
      <c r="L7571" s="118">
        <f t="shared" si="2083"/>
        <v>0</v>
      </c>
      <c r="M7571" s="121">
        <f>SUM(M7572:M7577)</f>
        <v>0</v>
      </c>
      <c r="N7571" s="121">
        <f>SUM(N7572:N7577)</f>
        <v>0</v>
      </c>
      <c r="O7571" s="82" t="s">
        <v>146</v>
      </c>
      <c r="R7571" s="352">
        <f>L7571-[1]გადასახდელები!L7341</f>
        <v>0</v>
      </c>
    </row>
    <row r="7572" spans="2:18" ht="20.25" hidden="1" customHeight="1">
      <c r="B7572" s="36" t="str">
        <f t="shared" si="2082"/>
        <v>b</v>
      </c>
      <c r="C7572" s="42">
        <v>4</v>
      </c>
      <c r="D7572" s="42"/>
      <c r="F7572" s="31"/>
      <c r="G7572" s="47" t="s">
        <v>356</v>
      </c>
      <c r="H7572" s="103"/>
      <c r="I7572" s="94">
        <f t="shared" si="2081"/>
        <v>0</v>
      </c>
      <c r="J7572" s="104"/>
      <c r="K7572" s="104"/>
      <c r="L7572" s="94">
        <f t="shared" si="2083"/>
        <v>0</v>
      </c>
      <c r="M7572" s="104"/>
      <c r="N7572" s="104"/>
      <c r="R7572" s="352">
        <f>L7572-[1]გადასახდელები!L7342</f>
        <v>0</v>
      </c>
    </row>
    <row r="7573" spans="2:18" ht="20.25" hidden="1" customHeight="1">
      <c r="B7573" s="36" t="str">
        <f t="shared" si="2082"/>
        <v>b</v>
      </c>
      <c r="C7573" s="42">
        <v>4</v>
      </c>
      <c r="D7573" s="42"/>
      <c r="F7573" s="31"/>
      <c r="G7573" s="47" t="s">
        <v>357</v>
      </c>
      <c r="H7573" s="103"/>
      <c r="I7573" s="94">
        <f t="shared" si="2081"/>
        <v>0</v>
      </c>
      <c r="J7573" s="104"/>
      <c r="K7573" s="104"/>
      <c r="L7573" s="94">
        <f t="shared" si="2083"/>
        <v>0</v>
      </c>
      <c r="M7573" s="104"/>
      <c r="N7573" s="104"/>
      <c r="R7573" s="352">
        <f>L7573-[1]გადასახდელები!L7343</f>
        <v>0</v>
      </c>
    </row>
    <row r="7574" spans="2:18" ht="20.25" hidden="1" customHeight="1">
      <c r="B7574" s="36" t="str">
        <f t="shared" si="2082"/>
        <v>b</v>
      </c>
      <c r="C7574" s="42">
        <v>4</v>
      </c>
      <c r="D7574" s="42"/>
      <c r="F7574" s="31"/>
      <c r="G7574" s="47" t="s">
        <v>212</v>
      </c>
      <c r="H7574" s="103"/>
      <c r="I7574" s="94">
        <f t="shared" si="2081"/>
        <v>0</v>
      </c>
      <c r="J7574" s="104"/>
      <c r="K7574" s="104"/>
      <c r="L7574" s="94">
        <f t="shared" si="2083"/>
        <v>0</v>
      </c>
      <c r="M7574" s="104"/>
      <c r="N7574" s="104"/>
      <c r="R7574" s="352">
        <f>L7574-[1]გადასახდელები!L7344</f>
        <v>0</v>
      </c>
    </row>
    <row r="7575" spans="2:18" ht="20.25" hidden="1" customHeight="1">
      <c r="B7575" s="36" t="str">
        <f t="shared" si="2082"/>
        <v>b</v>
      </c>
      <c r="C7575" s="42">
        <v>4</v>
      </c>
      <c r="D7575" s="42"/>
      <c r="F7575" s="31"/>
      <c r="G7575" s="47" t="s">
        <v>361</v>
      </c>
      <c r="H7575" s="103"/>
      <c r="I7575" s="94">
        <f t="shared" si="2081"/>
        <v>0</v>
      </c>
      <c r="J7575" s="104"/>
      <c r="K7575" s="104"/>
      <c r="L7575" s="94">
        <f t="shared" si="2083"/>
        <v>0</v>
      </c>
      <c r="M7575" s="104"/>
      <c r="N7575" s="104"/>
      <c r="R7575" s="352">
        <f>L7575-[1]გადასახდელები!L7345</f>
        <v>0</v>
      </c>
    </row>
    <row r="7576" spans="2:18" ht="20.25" hidden="1" customHeight="1">
      <c r="B7576" s="36" t="str">
        <f t="shared" si="2082"/>
        <v>b</v>
      </c>
      <c r="C7576" s="42">
        <v>4</v>
      </c>
      <c r="D7576" s="42"/>
      <c r="F7576" s="31"/>
      <c r="G7576" s="47" t="s">
        <v>359</v>
      </c>
      <c r="H7576" s="103"/>
      <c r="I7576" s="94">
        <f t="shared" si="2081"/>
        <v>0</v>
      </c>
      <c r="J7576" s="104"/>
      <c r="K7576" s="104"/>
      <c r="L7576" s="94">
        <f t="shared" si="2083"/>
        <v>0</v>
      </c>
      <c r="M7576" s="104"/>
      <c r="N7576" s="104"/>
      <c r="R7576" s="352">
        <f>L7576-[1]გადასახდელები!L7346</f>
        <v>0</v>
      </c>
    </row>
    <row r="7577" spans="2:18" ht="20.25" hidden="1" customHeight="1">
      <c r="B7577" s="36" t="str">
        <f t="shared" si="2082"/>
        <v>b</v>
      </c>
      <c r="C7577" s="42">
        <v>4</v>
      </c>
      <c r="D7577" s="42"/>
      <c r="F7577" s="31"/>
      <c r="G7577" s="47" t="s">
        <v>360</v>
      </c>
      <c r="H7577" s="103"/>
      <c r="I7577" s="94">
        <f t="shared" si="2081"/>
        <v>0</v>
      </c>
      <c r="J7577" s="104"/>
      <c r="K7577" s="104"/>
      <c r="L7577" s="94">
        <f t="shared" si="2083"/>
        <v>0</v>
      </c>
      <c r="M7577" s="104"/>
      <c r="N7577" s="104"/>
      <c r="R7577" s="352">
        <f>L7577-[1]გადასახდელები!L7347</f>
        <v>0</v>
      </c>
    </row>
    <row r="7578" spans="2:18" ht="20.25" hidden="1" customHeight="1">
      <c r="B7578" s="36" t="str">
        <f t="shared" si="2082"/>
        <v>b</v>
      </c>
      <c r="C7578" s="42">
        <v>3</v>
      </c>
      <c r="D7578" s="42"/>
      <c r="F7578" s="29"/>
      <c r="G7578" s="56" t="s">
        <v>213</v>
      </c>
      <c r="H7578" s="122"/>
      <c r="I7578" s="118">
        <f t="shared" si="2081"/>
        <v>0</v>
      </c>
      <c r="J7578" s="123"/>
      <c r="K7578" s="123"/>
      <c r="L7578" s="118">
        <f t="shared" si="2083"/>
        <v>0</v>
      </c>
      <c r="M7578" s="123"/>
      <c r="N7578" s="123"/>
      <c r="R7578" s="352">
        <f>L7578-[1]გადასახდელები!L7348</f>
        <v>0</v>
      </c>
    </row>
    <row r="7579" spans="2:18" ht="20.25" hidden="1" customHeight="1">
      <c r="B7579" s="36" t="str">
        <f t="shared" si="2082"/>
        <v>b</v>
      </c>
      <c r="C7579" s="42">
        <v>2</v>
      </c>
      <c r="D7579" s="42"/>
      <c r="F7579" s="28"/>
      <c r="G7579" s="60" t="s">
        <v>362</v>
      </c>
      <c r="H7579" s="86">
        <f>H7580+H7588</f>
        <v>0</v>
      </c>
      <c r="I7579" s="87">
        <f t="shared" si="2081"/>
        <v>0</v>
      </c>
      <c r="J7579" s="88">
        <f>J7580+J7588</f>
        <v>0</v>
      </c>
      <c r="K7579" s="88">
        <f>K7580+K7588</f>
        <v>0</v>
      </c>
      <c r="L7579" s="87">
        <f t="shared" si="2083"/>
        <v>0</v>
      </c>
      <c r="M7579" s="88">
        <f>M7580+M7588</f>
        <v>0</v>
      </c>
      <c r="N7579" s="88">
        <f>N7580+N7588</f>
        <v>0</v>
      </c>
      <c r="O7579" s="82" t="s">
        <v>146</v>
      </c>
      <c r="R7579" s="352">
        <f>L7579-[1]გადასახდელები!L7349</f>
        <v>0</v>
      </c>
    </row>
    <row r="7580" spans="2:18" ht="20.25" hidden="1" customHeight="1">
      <c r="B7580" s="36" t="str">
        <f t="shared" si="2082"/>
        <v>b</v>
      </c>
      <c r="C7580" s="42">
        <v>3</v>
      </c>
      <c r="D7580" s="42"/>
      <c r="F7580" s="29"/>
      <c r="G7580" s="51" t="s">
        <v>355</v>
      </c>
      <c r="H7580" s="120">
        <f>SUM(H7581:H7587)</f>
        <v>0</v>
      </c>
      <c r="I7580" s="118">
        <f t="shared" si="2081"/>
        <v>0</v>
      </c>
      <c r="J7580" s="121">
        <f>SUM(J7581:J7587)</f>
        <v>0</v>
      </c>
      <c r="K7580" s="121">
        <f>SUM(K7581:K7587)</f>
        <v>0</v>
      </c>
      <c r="L7580" s="118">
        <f t="shared" si="2083"/>
        <v>0</v>
      </c>
      <c r="M7580" s="121">
        <f>SUM(M7581:M7587)</f>
        <v>0</v>
      </c>
      <c r="N7580" s="121">
        <f>SUM(N7581:N7587)</f>
        <v>0</v>
      </c>
      <c r="O7580" s="82" t="s">
        <v>146</v>
      </c>
      <c r="R7580" s="352">
        <f>L7580-[1]გადასახდელები!L7350</f>
        <v>0</v>
      </c>
    </row>
    <row r="7581" spans="2:18" ht="20.25" hidden="1" customHeight="1">
      <c r="B7581" s="36" t="str">
        <f t="shared" si="2082"/>
        <v>b</v>
      </c>
      <c r="C7581" s="42">
        <v>4</v>
      </c>
      <c r="D7581" s="42"/>
      <c r="F7581" s="29"/>
      <c r="G7581" s="47" t="s">
        <v>363</v>
      </c>
      <c r="H7581" s="103"/>
      <c r="I7581" s="94">
        <f t="shared" si="2081"/>
        <v>0</v>
      </c>
      <c r="J7581" s="104"/>
      <c r="K7581" s="104"/>
      <c r="L7581" s="94">
        <f t="shared" si="2083"/>
        <v>0</v>
      </c>
      <c r="M7581" s="104"/>
      <c r="N7581" s="104"/>
      <c r="R7581" s="352">
        <f>L7581-[1]გადასახდელები!L7351</f>
        <v>0</v>
      </c>
    </row>
    <row r="7582" spans="2:18" ht="20.25" hidden="1" customHeight="1">
      <c r="B7582" s="36" t="str">
        <f t="shared" si="2082"/>
        <v>b</v>
      </c>
      <c r="C7582" s="42">
        <v>4</v>
      </c>
      <c r="D7582" s="42"/>
      <c r="F7582" s="29"/>
      <c r="G7582" s="47" t="s">
        <v>210</v>
      </c>
      <c r="H7582" s="103"/>
      <c r="I7582" s="94">
        <f t="shared" si="2081"/>
        <v>0</v>
      </c>
      <c r="J7582" s="104"/>
      <c r="K7582" s="104"/>
      <c r="L7582" s="94">
        <f t="shared" si="2083"/>
        <v>0</v>
      </c>
      <c r="M7582" s="104"/>
      <c r="N7582" s="104"/>
      <c r="R7582" s="352">
        <f>L7582-[1]გადასახდელები!L7352</f>
        <v>0</v>
      </c>
    </row>
    <row r="7583" spans="2:18" ht="20.25" hidden="1" customHeight="1">
      <c r="B7583" s="36" t="str">
        <f t="shared" si="2082"/>
        <v>b</v>
      </c>
      <c r="C7583" s="42">
        <v>4</v>
      </c>
      <c r="D7583" s="42"/>
      <c r="F7583" s="29"/>
      <c r="G7583" s="47" t="s">
        <v>357</v>
      </c>
      <c r="H7583" s="103"/>
      <c r="I7583" s="94">
        <f t="shared" si="2081"/>
        <v>0</v>
      </c>
      <c r="J7583" s="104"/>
      <c r="K7583" s="104"/>
      <c r="L7583" s="94">
        <f t="shared" si="2083"/>
        <v>0</v>
      </c>
      <c r="M7583" s="104"/>
      <c r="N7583" s="104"/>
      <c r="R7583" s="352">
        <f>L7583-[1]გადასახდელები!L7353</f>
        <v>0</v>
      </c>
    </row>
    <row r="7584" spans="2:18" ht="30.75" hidden="1" customHeight="1">
      <c r="B7584" s="36" t="str">
        <f t="shared" si="2082"/>
        <v>b</v>
      </c>
      <c r="C7584" s="42">
        <v>4</v>
      </c>
      <c r="D7584" s="42"/>
      <c r="F7584" s="29"/>
      <c r="G7584" s="47" t="s">
        <v>364</v>
      </c>
      <c r="H7584" s="103"/>
      <c r="I7584" s="94">
        <f t="shared" si="2081"/>
        <v>0</v>
      </c>
      <c r="J7584" s="104"/>
      <c r="K7584" s="104"/>
      <c r="L7584" s="94">
        <f t="shared" si="2083"/>
        <v>0</v>
      </c>
      <c r="M7584" s="104"/>
      <c r="N7584" s="104"/>
      <c r="R7584" s="352">
        <f>L7584-[1]გადასახდელები!L7354</f>
        <v>0</v>
      </c>
    </row>
    <row r="7585" spans="2:18" ht="20.25" hidden="1" customHeight="1">
      <c r="B7585" s="36" t="str">
        <f t="shared" si="2082"/>
        <v>b</v>
      </c>
      <c r="C7585" s="42">
        <v>4</v>
      </c>
      <c r="D7585" s="42"/>
      <c r="F7585" s="29"/>
      <c r="G7585" s="47" t="s">
        <v>358</v>
      </c>
      <c r="H7585" s="103"/>
      <c r="I7585" s="94">
        <f t="shared" si="2081"/>
        <v>0</v>
      </c>
      <c r="J7585" s="104"/>
      <c r="K7585" s="104"/>
      <c r="L7585" s="94">
        <f t="shared" si="2083"/>
        <v>0</v>
      </c>
      <c r="M7585" s="104"/>
      <c r="N7585" s="104"/>
      <c r="R7585" s="352">
        <f>L7585-[1]გადასახდელები!L7355</f>
        <v>0</v>
      </c>
    </row>
    <row r="7586" spans="2:18" ht="20.25" hidden="1" customHeight="1">
      <c r="B7586" s="36" t="str">
        <f t="shared" si="2082"/>
        <v>b</v>
      </c>
      <c r="C7586" s="42">
        <v>4</v>
      </c>
      <c r="D7586" s="42"/>
      <c r="F7586" s="29"/>
      <c r="G7586" s="47" t="s">
        <v>359</v>
      </c>
      <c r="H7586" s="103"/>
      <c r="I7586" s="94">
        <f t="shared" si="2081"/>
        <v>0</v>
      </c>
      <c r="J7586" s="104"/>
      <c r="K7586" s="104"/>
      <c r="L7586" s="94">
        <f t="shared" si="2083"/>
        <v>0</v>
      </c>
      <c r="M7586" s="104"/>
      <c r="N7586" s="104"/>
      <c r="R7586" s="352">
        <f>L7586-[1]გადასახდელები!L7356</f>
        <v>0</v>
      </c>
    </row>
    <row r="7587" spans="2:18" ht="20.25" hidden="1" customHeight="1">
      <c r="B7587" s="36" t="str">
        <f t="shared" si="2082"/>
        <v>b</v>
      </c>
      <c r="C7587" s="42">
        <v>4</v>
      </c>
      <c r="D7587" s="42"/>
      <c r="F7587" s="29"/>
      <c r="G7587" s="47" t="s">
        <v>365</v>
      </c>
      <c r="H7587" s="122"/>
      <c r="I7587" s="94">
        <f t="shared" si="2081"/>
        <v>0</v>
      </c>
      <c r="J7587" s="123"/>
      <c r="K7587" s="123"/>
      <c r="L7587" s="94">
        <f t="shared" si="2083"/>
        <v>0</v>
      </c>
      <c r="M7587" s="123"/>
      <c r="N7587" s="123"/>
      <c r="R7587" s="352">
        <f>L7587-[1]გადასახდელები!L7357</f>
        <v>0</v>
      </c>
    </row>
    <row r="7588" spans="2:18" ht="20.25" hidden="1" customHeight="1">
      <c r="B7588" s="36" t="str">
        <f t="shared" si="2082"/>
        <v>b</v>
      </c>
      <c r="C7588" s="42">
        <v>3</v>
      </c>
      <c r="D7588" s="42"/>
      <c r="F7588" s="29"/>
      <c r="G7588" s="51" t="s">
        <v>211</v>
      </c>
      <c r="H7588" s="120">
        <f>SUM(H7589:H7595)</f>
        <v>0</v>
      </c>
      <c r="I7588" s="118">
        <f t="shared" si="2081"/>
        <v>0</v>
      </c>
      <c r="J7588" s="121">
        <f>SUM(J7589:J7595)</f>
        <v>0</v>
      </c>
      <c r="K7588" s="121">
        <f>SUM(K7589:K7595)</f>
        <v>0</v>
      </c>
      <c r="L7588" s="118">
        <f t="shared" si="2083"/>
        <v>0</v>
      </c>
      <c r="M7588" s="121">
        <f>SUM(M7589:M7595)</f>
        <v>0</v>
      </c>
      <c r="N7588" s="121">
        <f>SUM(N7589:N7595)</f>
        <v>0</v>
      </c>
      <c r="O7588" s="82" t="s">
        <v>146</v>
      </c>
      <c r="R7588" s="352">
        <f>L7588-[1]გადასახდელები!L7358</f>
        <v>0</v>
      </c>
    </row>
    <row r="7589" spans="2:18" ht="20.25" hidden="1" customHeight="1">
      <c r="B7589" s="36" t="str">
        <f t="shared" si="2082"/>
        <v>b</v>
      </c>
      <c r="C7589" s="42">
        <v>4</v>
      </c>
      <c r="D7589" s="42"/>
      <c r="F7589" s="29"/>
      <c r="G7589" s="47" t="s">
        <v>363</v>
      </c>
      <c r="H7589" s="103"/>
      <c r="I7589" s="94">
        <f t="shared" si="2081"/>
        <v>0</v>
      </c>
      <c r="J7589" s="104"/>
      <c r="K7589" s="104"/>
      <c r="L7589" s="94">
        <f t="shared" si="2083"/>
        <v>0</v>
      </c>
      <c r="M7589" s="104"/>
      <c r="N7589" s="104"/>
      <c r="R7589" s="352">
        <f>L7589-[1]გადასახდელები!L7359</f>
        <v>0</v>
      </c>
    </row>
    <row r="7590" spans="2:18" ht="20.25" hidden="1" customHeight="1">
      <c r="B7590" s="36" t="str">
        <f t="shared" si="2082"/>
        <v>b</v>
      </c>
      <c r="C7590" s="42">
        <v>4</v>
      </c>
      <c r="D7590" s="42"/>
      <c r="F7590" s="29"/>
      <c r="G7590" s="47" t="s">
        <v>210</v>
      </c>
      <c r="H7590" s="103"/>
      <c r="I7590" s="94">
        <f t="shared" si="2081"/>
        <v>0</v>
      </c>
      <c r="J7590" s="104"/>
      <c r="K7590" s="104"/>
      <c r="L7590" s="94">
        <f t="shared" si="2083"/>
        <v>0</v>
      </c>
      <c r="M7590" s="104"/>
      <c r="N7590" s="104"/>
      <c r="R7590" s="352">
        <f>L7590-[1]გადასახდელები!L7360</f>
        <v>0</v>
      </c>
    </row>
    <row r="7591" spans="2:18" ht="20.25" hidden="1" customHeight="1">
      <c r="B7591" s="36" t="str">
        <f t="shared" si="2082"/>
        <v>b</v>
      </c>
      <c r="C7591" s="42">
        <v>4</v>
      </c>
      <c r="D7591" s="42"/>
      <c r="F7591" s="29"/>
      <c r="G7591" s="47" t="s">
        <v>357</v>
      </c>
      <c r="H7591" s="103"/>
      <c r="I7591" s="94">
        <f t="shared" si="2081"/>
        <v>0</v>
      </c>
      <c r="J7591" s="104"/>
      <c r="K7591" s="104"/>
      <c r="L7591" s="94">
        <f t="shared" si="2083"/>
        <v>0</v>
      </c>
      <c r="M7591" s="104"/>
      <c r="N7591" s="104"/>
      <c r="R7591" s="352">
        <f>L7591-[1]გადასახდელები!L7361</f>
        <v>0</v>
      </c>
    </row>
    <row r="7592" spans="2:18" ht="30.75" hidden="1" customHeight="1">
      <c r="B7592" s="36" t="str">
        <f t="shared" si="2082"/>
        <v>b</v>
      </c>
      <c r="C7592" s="42">
        <v>4</v>
      </c>
      <c r="D7592" s="42"/>
      <c r="F7592" s="29"/>
      <c r="G7592" s="47" t="s">
        <v>364</v>
      </c>
      <c r="H7592" s="103"/>
      <c r="I7592" s="94">
        <f t="shared" si="2081"/>
        <v>0</v>
      </c>
      <c r="J7592" s="104"/>
      <c r="K7592" s="104"/>
      <c r="L7592" s="94">
        <f t="shared" si="2083"/>
        <v>0</v>
      </c>
      <c r="M7592" s="104"/>
      <c r="N7592" s="104"/>
      <c r="R7592" s="352">
        <f>L7592-[1]გადასახდელები!L7362</f>
        <v>0</v>
      </c>
    </row>
    <row r="7593" spans="2:18" ht="20.25" hidden="1" customHeight="1">
      <c r="B7593" s="36" t="str">
        <f t="shared" si="2082"/>
        <v>b</v>
      </c>
      <c r="C7593" s="42">
        <v>4</v>
      </c>
      <c r="D7593" s="42"/>
      <c r="F7593" s="29"/>
      <c r="G7593" s="47" t="s">
        <v>366</v>
      </c>
      <c r="H7593" s="103"/>
      <c r="I7593" s="94">
        <f t="shared" si="2081"/>
        <v>0</v>
      </c>
      <c r="J7593" s="104"/>
      <c r="K7593" s="104"/>
      <c r="L7593" s="94">
        <f t="shared" si="2083"/>
        <v>0</v>
      </c>
      <c r="M7593" s="104"/>
      <c r="N7593" s="104"/>
      <c r="R7593" s="352">
        <f>L7593-[1]გადასახდელები!L7363</f>
        <v>0</v>
      </c>
    </row>
    <row r="7594" spans="2:18" ht="20.25" hidden="1" customHeight="1">
      <c r="B7594" s="36" t="str">
        <f t="shared" si="2082"/>
        <v>b</v>
      </c>
      <c r="C7594" s="42">
        <v>4</v>
      </c>
      <c r="D7594" s="42"/>
      <c r="F7594" s="29"/>
      <c r="G7594" s="47" t="s">
        <v>359</v>
      </c>
      <c r="H7594" s="103"/>
      <c r="I7594" s="94">
        <f t="shared" ref="I7594:I7657" si="2084">J7594+K7594</f>
        <v>0</v>
      </c>
      <c r="J7594" s="104"/>
      <c r="K7594" s="104"/>
      <c r="L7594" s="94">
        <f t="shared" si="2083"/>
        <v>0</v>
      </c>
      <c r="M7594" s="104"/>
      <c r="N7594" s="104"/>
      <c r="R7594" s="352">
        <f>L7594-[1]გადასახდელები!L7364</f>
        <v>0</v>
      </c>
    </row>
    <row r="7595" spans="2:18" ht="21" hidden="1" customHeight="1" thickBot="1">
      <c r="B7595" s="36" t="str">
        <f t="shared" si="2082"/>
        <v>b</v>
      </c>
      <c r="C7595" s="42">
        <v>4</v>
      </c>
      <c r="D7595" s="42"/>
      <c r="F7595" s="29"/>
      <c r="G7595" s="47" t="s">
        <v>365</v>
      </c>
      <c r="H7595" s="103"/>
      <c r="I7595" s="94">
        <f t="shared" si="2084"/>
        <v>0</v>
      </c>
      <c r="J7595" s="104"/>
      <c r="K7595" s="104"/>
      <c r="L7595" s="94">
        <f t="shared" si="2083"/>
        <v>0</v>
      </c>
      <c r="M7595" s="104"/>
      <c r="N7595" s="104"/>
      <c r="R7595" s="352">
        <f>L7595-[1]გადასახდელები!L7365</f>
        <v>0</v>
      </c>
    </row>
    <row r="7596" spans="2:18" ht="63" customHeight="1" thickBot="1">
      <c r="B7596" s="36" t="str">
        <f t="shared" si="2082"/>
        <v>a</v>
      </c>
      <c r="C7596" s="42">
        <v>1</v>
      </c>
      <c r="D7596" s="42"/>
      <c r="E7596" s="24"/>
      <c r="F7596" s="32" t="s">
        <v>90</v>
      </c>
      <c r="G7596" s="326" t="s">
        <v>118</v>
      </c>
      <c r="H7596" s="79">
        <f>H7598+H7730+H7793+H7809</f>
        <v>10.000999999999999</v>
      </c>
      <c r="I7596" s="80">
        <f t="shared" si="2084"/>
        <v>106.2</v>
      </c>
      <c r="J7596" s="81">
        <f>J7598+J7730+J7793+J7809</f>
        <v>0</v>
      </c>
      <c r="K7596" s="81">
        <f>K7598+K7730+K7793+K7809</f>
        <v>106.2</v>
      </c>
      <c r="L7596" s="80">
        <f t="shared" si="2083"/>
        <v>5.29</v>
      </c>
      <c r="M7596" s="81">
        <f>M7598+M7730+M7793+M7809</f>
        <v>0</v>
      </c>
      <c r="N7596" s="81">
        <f>N7598+N7730+N7793+N7809</f>
        <v>5.29</v>
      </c>
      <c r="O7596" s="82" t="s">
        <v>146</v>
      </c>
      <c r="P7596" s="43">
        <v>1</v>
      </c>
      <c r="R7596" s="352">
        <f>L7596-[1]გადასახდელები!L7366</f>
        <v>-6.4099999999999993</v>
      </c>
    </row>
    <row r="7597" spans="2:18" ht="21" hidden="1" customHeight="1" thickTop="1">
      <c r="B7597" s="36" t="str">
        <f t="shared" ref="B7597:B7660" si="2085">IF(H7597+I7597+L7597&gt;0,"a","b")</f>
        <v>b</v>
      </c>
      <c r="C7597" s="42">
        <v>2</v>
      </c>
      <c r="D7597" s="42"/>
      <c r="F7597" s="26"/>
      <c r="G7597" s="46" t="s">
        <v>162</v>
      </c>
      <c r="H7597" s="83"/>
      <c r="I7597" s="84">
        <f t="shared" si="2084"/>
        <v>0</v>
      </c>
      <c r="J7597" s="85"/>
      <c r="K7597" s="85"/>
      <c r="L7597" s="84">
        <f t="shared" si="2083"/>
        <v>0</v>
      </c>
      <c r="M7597" s="85"/>
      <c r="N7597" s="85"/>
      <c r="R7597" s="352">
        <f>L7597-[1]გადასახდელები!L7367</f>
        <v>0</v>
      </c>
    </row>
    <row r="7598" spans="2:18" ht="20.25" customHeight="1" thickTop="1">
      <c r="B7598" s="36" t="str">
        <f t="shared" si="2085"/>
        <v>a</v>
      </c>
      <c r="C7598" s="42">
        <v>2</v>
      </c>
      <c r="D7598" s="42"/>
      <c r="E7598" s="24">
        <v>70923</v>
      </c>
      <c r="F7598" s="341" t="s">
        <v>524</v>
      </c>
      <c r="G7598" s="58" t="s">
        <v>163</v>
      </c>
      <c r="H7598" s="86">
        <f>H7599+H7610+H7678+H7686+H7687+H7697+H7707</f>
        <v>10.000999999999999</v>
      </c>
      <c r="I7598" s="87">
        <f t="shared" si="2084"/>
        <v>106.2</v>
      </c>
      <c r="J7598" s="88">
        <f>J7599+J7610+J7678+J7686+J7687+J7697+J7707+J7677</f>
        <v>0</v>
      </c>
      <c r="K7598" s="88">
        <f>K7599+K7610+K7678+K7686+K7687+K7697+K7707</f>
        <v>106.2</v>
      </c>
      <c r="L7598" s="87">
        <f t="shared" si="2083"/>
        <v>5.29</v>
      </c>
      <c r="M7598" s="88">
        <f>M7599+M7610+M7678+M7686+M7687+M7697+M7707+M7677</f>
        <v>0</v>
      </c>
      <c r="N7598" s="88">
        <f>N7599+N7610+N7678+N7686+N7687+N7697+N7707</f>
        <v>5.29</v>
      </c>
      <c r="O7598" s="82" t="s">
        <v>146</v>
      </c>
      <c r="R7598" s="352">
        <f>L7598-[1]გადასახდელები!L7368</f>
        <v>-6.4099999999999993</v>
      </c>
    </row>
    <row r="7599" spans="2:18" ht="20.25" hidden="1" customHeight="1">
      <c r="B7599" s="36" t="str">
        <f t="shared" si="2085"/>
        <v>b</v>
      </c>
      <c r="C7599" s="42">
        <v>31</v>
      </c>
      <c r="D7599" s="42"/>
      <c r="F7599" s="341" t="s">
        <v>525</v>
      </c>
      <c r="G7599" s="57" t="s">
        <v>164</v>
      </c>
      <c r="H7599" s="89">
        <f>H7600+H7609</f>
        <v>0</v>
      </c>
      <c r="I7599" s="90">
        <f t="shared" si="2084"/>
        <v>0</v>
      </c>
      <c r="J7599" s="92">
        <f>J7600+J7609</f>
        <v>0</v>
      </c>
      <c r="K7599" s="92">
        <f>K7600+K7609</f>
        <v>0</v>
      </c>
      <c r="L7599" s="90">
        <f t="shared" si="2083"/>
        <v>0</v>
      </c>
      <c r="M7599" s="92">
        <f>M7600+M7609</f>
        <v>0</v>
      </c>
      <c r="N7599" s="92">
        <f>N7600+N7609</f>
        <v>0</v>
      </c>
      <c r="O7599" s="82" t="s">
        <v>146</v>
      </c>
      <c r="R7599" s="352">
        <f>L7599-[1]გადასახდელები!L7369</f>
        <v>0</v>
      </c>
    </row>
    <row r="7600" spans="2:18" ht="20.25" hidden="1" customHeight="1">
      <c r="B7600" s="36" t="str">
        <f t="shared" si="2085"/>
        <v>b</v>
      </c>
      <c r="C7600" s="42">
        <v>4</v>
      </c>
      <c r="D7600" s="42"/>
      <c r="F7600" s="341" t="s">
        <v>526</v>
      </c>
      <c r="G7600" s="47" t="s">
        <v>165</v>
      </c>
      <c r="H7600" s="93">
        <f>H7601+H7608</f>
        <v>0</v>
      </c>
      <c r="I7600" s="94">
        <f t="shared" si="2084"/>
        <v>0</v>
      </c>
      <c r="J7600" s="95">
        <f>J7601+J7608</f>
        <v>0</v>
      </c>
      <c r="K7600" s="95">
        <f>K7601+K7608</f>
        <v>0</v>
      </c>
      <c r="L7600" s="94">
        <f t="shared" si="2083"/>
        <v>0</v>
      </c>
      <c r="M7600" s="95">
        <f>M7601+M7608</f>
        <v>0</v>
      </c>
      <c r="N7600" s="95">
        <f>N7601+N7608</f>
        <v>0</v>
      </c>
      <c r="O7600" s="82" t="s">
        <v>146</v>
      </c>
      <c r="R7600" s="352">
        <f>L7600-[1]გადასახდელები!L7370</f>
        <v>0</v>
      </c>
    </row>
    <row r="7601" spans="2:18" ht="20.25" hidden="1" customHeight="1">
      <c r="B7601" s="36" t="str">
        <f t="shared" si="2085"/>
        <v>b</v>
      </c>
      <c r="C7601" s="42">
        <v>5</v>
      </c>
      <c r="D7601" s="42"/>
      <c r="F7601" s="342" t="s">
        <v>527</v>
      </c>
      <c r="G7601" s="48" t="s">
        <v>166</v>
      </c>
      <c r="H7601" s="96">
        <f>SUM(H7602:H7607)</f>
        <v>0</v>
      </c>
      <c r="I7601" s="97">
        <f t="shared" si="2084"/>
        <v>0</v>
      </c>
      <c r="J7601" s="98">
        <f>SUM(J7602:J7607)</f>
        <v>0</v>
      </c>
      <c r="K7601" s="98">
        <f>SUM(K7602:K7607)</f>
        <v>0</v>
      </c>
      <c r="L7601" s="97">
        <f t="shared" si="2083"/>
        <v>0</v>
      </c>
      <c r="M7601" s="98">
        <f>SUM(M7602:M7607)</f>
        <v>0</v>
      </c>
      <c r="N7601" s="98">
        <f>SUM(N7602:N7607)</f>
        <v>0</v>
      </c>
      <c r="O7601" s="82" t="s">
        <v>146</v>
      </c>
      <c r="R7601" s="352">
        <f>L7601-[1]გადასახდელები!L7371</f>
        <v>0</v>
      </c>
    </row>
    <row r="7602" spans="2:18" ht="20.25" hidden="1" customHeight="1">
      <c r="B7602" s="36" t="str">
        <f t="shared" si="2085"/>
        <v>b</v>
      </c>
      <c r="C7602" s="42">
        <v>6</v>
      </c>
      <c r="D7602" s="42"/>
      <c r="F7602" s="343" t="s">
        <v>528</v>
      </c>
      <c r="G7602" s="45" t="s">
        <v>167</v>
      </c>
      <c r="H7602" s="99"/>
      <c r="I7602" s="91">
        <f t="shared" si="2084"/>
        <v>0</v>
      </c>
      <c r="J7602" s="100"/>
      <c r="K7602" s="100"/>
      <c r="L7602" s="91">
        <f t="shared" si="2083"/>
        <v>0</v>
      </c>
      <c r="M7602" s="100"/>
      <c r="N7602" s="100"/>
      <c r="R7602" s="352">
        <f>L7602-[1]გადასახდელები!L7372</f>
        <v>0</v>
      </c>
    </row>
    <row r="7603" spans="2:18" ht="20.25" hidden="1" customHeight="1">
      <c r="B7603" s="36" t="str">
        <f t="shared" si="2085"/>
        <v>b</v>
      </c>
      <c r="C7603" s="42">
        <v>6</v>
      </c>
      <c r="D7603" s="42"/>
      <c r="F7603" s="343" t="s">
        <v>592</v>
      </c>
      <c r="G7603" s="45" t="s">
        <v>168</v>
      </c>
      <c r="H7603" s="99"/>
      <c r="I7603" s="91">
        <f t="shared" si="2084"/>
        <v>0</v>
      </c>
      <c r="J7603" s="100"/>
      <c r="K7603" s="100"/>
      <c r="L7603" s="91">
        <f t="shared" ref="L7603:L7666" si="2086">M7603+N7603</f>
        <v>0</v>
      </c>
      <c r="M7603" s="100"/>
      <c r="N7603" s="100"/>
      <c r="R7603" s="352">
        <f>L7603-[1]გადასახდელები!L7373</f>
        <v>0</v>
      </c>
    </row>
    <row r="7604" spans="2:18" ht="20.25" hidden="1" customHeight="1">
      <c r="B7604" s="36" t="str">
        <f t="shared" si="2085"/>
        <v>b</v>
      </c>
      <c r="C7604" s="42">
        <v>6</v>
      </c>
      <c r="D7604" s="42"/>
      <c r="F7604" s="343" t="s">
        <v>529</v>
      </c>
      <c r="G7604" s="45" t="s">
        <v>169</v>
      </c>
      <c r="H7604" s="99"/>
      <c r="I7604" s="91">
        <f t="shared" si="2084"/>
        <v>0</v>
      </c>
      <c r="J7604" s="100"/>
      <c r="K7604" s="100"/>
      <c r="L7604" s="91">
        <f t="shared" si="2086"/>
        <v>0</v>
      </c>
      <c r="M7604" s="100"/>
      <c r="N7604" s="100"/>
      <c r="R7604" s="352">
        <f>L7604-[1]გადასახდელები!L7374</f>
        <v>0</v>
      </c>
    </row>
    <row r="7605" spans="2:18" ht="20.25" hidden="1" customHeight="1">
      <c r="B7605" s="36" t="str">
        <f t="shared" si="2085"/>
        <v>b</v>
      </c>
      <c r="C7605" s="42">
        <v>6</v>
      </c>
      <c r="D7605" s="42"/>
      <c r="F7605" s="343" t="s">
        <v>593</v>
      </c>
      <c r="G7605" s="45" t="s">
        <v>170</v>
      </c>
      <c r="H7605" s="99"/>
      <c r="I7605" s="91">
        <f t="shared" si="2084"/>
        <v>0</v>
      </c>
      <c r="J7605" s="100"/>
      <c r="K7605" s="100"/>
      <c r="L7605" s="91">
        <f t="shared" si="2086"/>
        <v>0</v>
      </c>
      <c r="M7605" s="100"/>
      <c r="N7605" s="100"/>
      <c r="R7605" s="352">
        <f>L7605-[1]გადასახდელები!L7375</f>
        <v>0</v>
      </c>
    </row>
    <row r="7606" spans="2:18" ht="20.25" hidden="1" customHeight="1">
      <c r="B7606" s="36" t="str">
        <f t="shared" si="2085"/>
        <v>b</v>
      </c>
      <c r="C7606" s="42">
        <v>6</v>
      </c>
      <c r="D7606" s="42"/>
      <c r="F7606" s="343" t="s">
        <v>594</v>
      </c>
      <c r="G7606" s="45" t="s">
        <v>171</v>
      </c>
      <c r="H7606" s="99"/>
      <c r="I7606" s="91">
        <f t="shared" si="2084"/>
        <v>0</v>
      </c>
      <c r="J7606" s="100"/>
      <c r="K7606" s="100"/>
      <c r="L7606" s="91">
        <f t="shared" si="2086"/>
        <v>0</v>
      </c>
      <c r="M7606" s="100"/>
      <c r="N7606" s="100"/>
      <c r="R7606" s="352">
        <f>L7606-[1]გადასახდელები!L7376</f>
        <v>0</v>
      </c>
    </row>
    <row r="7607" spans="2:18" ht="20.25" hidden="1" customHeight="1">
      <c r="B7607" s="36" t="str">
        <f t="shared" si="2085"/>
        <v>b</v>
      </c>
      <c r="C7607" s="42">
        <v>6</v>
      </c>
      <c r="D7607" s="42"/>
      <c r="F7607" s="343" t="s">
        <v>595</v>
      </c>
      <c r="G7607" s="45" t="s">
        <v>172</v>
      </c>
      <c r="H7607" s="99"/>
      <c r="I7607" s="91">
        <f t="shared" si="2084"/>
        <v>0</v>
      </c>
      <c r="J7607" s="100"/>
      <c r="K7607" s="100"/>
      <c r="L7607" s="91">
        <f t="shared" si="2086"/>
        <v>0</v>
      </c>
      <c r="M7607" s="100"/>
      <c r="N7607" s="100"/>
      <c r="R7607" s="352">
        <f>L7607-[1]გადასახდელები!L7377</f>
        <v>0</v>
      </c>
    </row>
    <row r="7608" spans="2:18" ht="20.25" hidden="1" customHeight="1">
      <c r="B7608" s="36" t="str">
        <f t="shared" si="2085"/>
        <v>b</v>
      </c>
      <c r="C7608" s="42">
        <v>5</v>
      </c>
      <c r="D7608" s="42"/>
      <c r="F7608" s="343" t="s">
        <v>596</v>
      </c>
      <c r="G7608" s="48" t="s">
        <v>173</v>
      </c>
      <c r="H7608" s="101"/>
      <c r="I7608" s="97">
        <f t="shared" si="2084"/>
        <v>0</v>
      </c>
      <c r="J7608" s="102"/>
      <c r="K7608" s="102"/>
      <c r="L7608" s="97">
        <f t="shared" si="2086"/>
        <v>0</v>
      </c>
      <c r="M7608" s="102"/>
      <c r="N7608" s="102"/>
      <c r="R7608" s="352">
        <f>L7608-[1]გადასახდელები!L7378</f>
        <v>0</v>
      </c>
    </row>
    <row r="7609" spans="2:18" ht="20.25" hidden="1" customHeight="1">
      <c r="B7609" s="36" t="str">
        <f t="shared" si="2085"/>
        <v>b</v>
      </c>
      <c r="C7609" s="42">
        <v>4</v>
      </c>
      <c r="D7609" s="42"/>
      <c r="F7609" s="343" t="s">
        <v>597</v>
      </c>
      <c r="G7609" s="47" t="s">
        <v>174</v>
      </c>
      <c r="H7609" s="103"/>
      <c r="I7609" s="94">
        <f t="shared" si="2084"/>
        <v>0</v>
      </c>
      <c r="J7609" s="104"/>
      <c r="K7609" s="104"/>
      <c r="L7609" s="94">
        <f t="shared" si="2086"/>
        <v>0</v>
      </c>
      <c r="M7609" s="104"/>
      <c r="N7609" s="104"/>
      <c r="R7609" s="352">
        <f>L7609-[1]გადასახდელები!L7379</f>
        <v>0</v>
      </c>
    </row>
    <row r="7610" spans="2:18" ht="20.25" customHeight="1">
      <c r="B7610" s="36" t="str">
        <f t="shared" si="2085"/>
        <v>a</v>
      </c>
      <c r="C7610" s="42">
        <v>3</v>
      </c>
      <c r="D7610" s="42"/>
      <c r="F7610" s="342" t="s">
        <v>530</v>
      </c>
      <c r="G7610" s="57" t="s">
        <v>175</v>
      </c>
      <c r="H7610" s="89">
        <f>H7611+H7612+H7615+H7651+H7652+H7653+H7654+H7655+H7662+H7663</f>
        <v>1E-3</v>
      </c>
      <c r="I7610" s="90">
        <f t="shared" si="2084"/>
        <v>21.3</v>
      </c>
      <c r="J7610" s="92">
        <f>J7611+J7612+J7615+J7651+J7652+J7653+J7654+J7655+J7662+J7663</f>
        <v>0</v>
      </c>
      <c r="K7610" s="92">
        <f>K7611+K7612+K7615+K7651+K7652+K7653+K7654+K7655+K7662+K7663</f>
        <v>21.3</v>
      </c>
      <c r="L7610" s="90">
        <f t="shared" si="2086"/>
        <v>0</v>
      </c>
      <c r="M7610" s="92">
        <f>M7611+M7612+M7615+M7651+M7652+M7653+M7654+M7655+M7662+M7663</f>
        <v>0</v>
      </c>
      <c r="N7610" s="92">
        <f>N7611+N7612+N7615+N7651+N7652+N7653+N7654+N7655+N7662+N7663</f>
        <v>0</v>
      </c>
      <c r="O7610" s="82" t="s">
        <v>146</v>
      </c>
      <c r="R7610" s="352">
        <f>L7610-[1]გადასახდელები!L7380</f>
        <v>0</v>
      </c>
    </row>
    <row r="7611" spans="2:18" ht="20.25" hidden="1" customHeight="1">
      <c r="B7611" s="36" t="str">
        <f t="shared" si="2085"/>
        <v>b</v>
      </c>
      <c r="C7611" s="42">
        <v>4</v>
      </c>
      <c r="D7611" s="42"/>
      <c r="F7611" s="343" t="s">
        <v>531</v>
      </c>
      <c r="G7611" s="47" t="s">
        <v>176</v>
      </c>
      <c r="H7611" s="103"/>
      <c r="I7611" s="94">
        <f t="shared" si="2084"/>
        <v>0</v>
      </c>
      <c r="J7611" s="104"/>
      <c r="K7611" s="104"/>
      <c r="L7611" s="94">
        <f t="shared" si="2086"/>
        <v>0</v>
      </c>
      <c r="M7611" s="104"/>
      <c r="N7611" s="104"/>
      <c r="R7611" s="352">
        <f>L7611-[1]გადასახდელები!L7381</f>
        <v>0</v>
      </c>
    </row>
    <row r="7612" spans="2:18" ht="20.25" hidden="1" customHeight="1">
      <c r="B7612" s="36" t="str">
        <f t="shared" si="2085"/>
        <v>b</v>
      </c>
      <c r="C7612" s="42">
        <v>4</v>
      </c>
      <c r="D7612" s="42"/>
      <c r="F7612" s="342" t="s">
        <v>532</v>
      </c>
      <c r="G7612" s="47" t="s">
        <v>177</v>
      </c>
      <c r="H7612" s="93">
        <f>SUM(H7613:H7614)</f>
        <v>0</v>
      </c>
      <c r="I7612" s="94">
        <f t="shared" si="2084"/>
        <v>0</v>
      </c>
      <c r="J7612" s="95">
        <f>SUM(J7613:J7614)</f>
        <v>0</v>
      </c>
      <c r="K7612" s="95">
        <f>SUM(K7613:K7614)</f>
        <v>0</v>
      </c>
      <c r="L7612" s="94">
        <f t="shared" si="2086"/>
        <v>0</v>
      </c>
      <c r="M7612" s="95">
        <f>SUM(M7613:M7614)</f>
        <v>0</v>
      </c>
      <c r="N7612" s="95">
        <f>SUM(N7613:N7614)</f>
        <v>0</v>
      </c>
      <c r="O7612" s="82" t="s">
        <v>146</v>
      </c>
      <c r="R7612" s="352">
        <f>L7612-[1]გადასახდელები!L7382</f>
        <v>0</v>
      </c>
    </row>
    <row r="7613" spans="2:18" ht="20.25" hidden="1" customHeight="1">
      <c r="B7613" s="36" t="str">
        <f t="shared" si="2085"/>
        <v>b</v>
      </c>
      <c r="C7613" s="42">
        <v>5</v>
      </c>
      <c r="D7613" s="42"/>
      <c r="F7613" s="343" t="s">
        <v>533</v>
      </c>
      <c r="G7613" s="48" t="s">
        <v>178</v>
      </c>
      <c r="H7613" s="101"/>
      <c r="I7613" s="97">
        <f t="shared" si="2084"/>
        <v>0</v>
      </c>
      <c r="J7613" s="102"/>
      <c r="K7613" s="102"/>
      <c r="L7613" s="97">
        <f t="shared" si="2086"/>
        <v>0</v>
      </c>
      <c r="M7613" s="102"/>
      <c r="N7613" s="102"/>
      <c r="R7613" s="352">
        <f>L7613-[1]გადასახდელები!L7383</f>
        <v>0</v>
      </c>
    </row>
    <row r="7614" spans="2:18" ht="20.25" hidden="1" customHeight="1">
      <c r="B7614" s="36" t="str">
        <f t="shared" si="2085"/>
        <v>b</v>
      </c>
      <c r="C7614" s="42">
        <v>5</v>
      </c>
      <c r="D7614" s="42"/>
      <c r="F7614" s="343" t="s">
        <v>598</v>
      </c>
      <c r="G7614" s="48" t="s">
        <v>179</v>
      </c>
      <c r="H7614" s="101"/>
      <c r="I7614" s="97">
        <f t="shared" si="2084"/>
        <v>0</v>
      </c>
      <c r="J7614" s="102"/>
      <c r="K7614" s="102"/>
      <c r="L7614" s="97">
        <f t="shared" si="2086"/>
        <v>0</v>
      </c>
      <c r="M7614" s="102"/>
      <c r="N7614" s="102"/>
      <c r="R7614" s="352">
        <f>L7614-[1]გადასახდელები!L7384</f>
        <v>0</v>
      </c>
    </row>
    <row r="7615" spans="2:18" ht="20.25" hidden="1" customHeight="1">
      <c r="B7615" s="36" t="str">
        <f t="shared" si="2085"/>
        <v>b</v>
      </c>
      <c r="C7615" s="42">
        <v>4</v>
      </c>
      <c r="D7615" s="42"/>
      <c r="F7615" s="342" t="s">
        <v>534</v>
      </c>
      <c r="G7615" s="47" t="s">
        <v>180</v>
      </c>
      <c r="H7615" s="93">
        <f>H7616+H7617+H7618+H7619+H7631+H7635+H7636+H7637+H7638+H7639+H7640+H7641+H7649+H7650</f>
        <v>0</v>
      </c>
      <c r="I7615" s="94">
        <f t="shared" si="2084"/>
        <v>0</v>
      </c>
      <c r="J7615" s="95">
        <f>J7616+J7617+J7618+J7619+J7631+J7635+J7636+J7637+J7638+J7639+J7640+J7641+J7649+J7650</f>
        <v>0</v>
      </c>
      <c r="K7615" s="95">
        <f>K7616+K7617+K7618+K7619+K7631+K7635+K7636+K7637+K7638+K7639+K7640+K7641+K7649+K7650</f>
        <v>0</v>
      </c>
      <c r="L7615" s="94">
        <f t="shared" si="2086"/>
        <v>0</v>
      </c>
      <c r="M7615" s="95">
        <f>M7616+M7617+M7618+M7619+M7631+M7635+M7636+M7637+M7638+M7639+M7640+M7641+M7649+M7650</f>
        <v>0</v>
      </c>
      <c r="N7615" s="95">
        <f>N7616+N7617+N7618+N7619+N7631+N7635+N7636+N7637+N7638+N7639+N7640+N7641+N7649+N7650</f>
        <v>0</v>
      </c>
      <c r="O7615" s="82" t="s">
        <v>146</v>
      </c>
      <c r="R7615" s="352">
        <f>L7615-[1]გადასახდელები!L7385</f>
        <v>0</v>
      </c>
    </row>
    <row r="7616" spans="2:18" ht="42.75" hidden="1" customHeight="1">
      <c r="B7616" s="36" t="str">
        <f t="shared" si="2085"/>
        <v>b</v>
      </c>
      <c r="C7616" s="42">
        <v>5</v>
      </c>
      <c r="D7616" s="42"/>
      <c r="F7616" s="343" t="s">
        <v>535</v>
      </c>
      <c r="G7616" s="48" t="s">
        <v>229</v>
      </c>
      <c r="H7616" s="101"/>
      <c r="I7616" s="97">
        <f t="shared" si="2084"/>
        <v>0</v>
      </c>
      <c r="J7616" s="102"/>
      <c r="K7616" s="102"/>
      <c r="L7616" s="97">
        <f t="shared" si="2086"/>
        <v>0</v>
      </c>
      <c r="M7616" s="102"/>
      <c r="N7616" s="102"/>
      <c r="R7616" s="352">
        <f>L7616-[1]გადასახდელები!L7386</f>
        <v>0</v>
      </c>
    </row>
    <row r="7617" spans="2:18" ht="30.75" hidden="1" customHeight="1">
      <c r="B7617" s="36" t="str">
        <f t="shared" si="2085"/>
        <v>b</v>
      </c>
      <c r="C7617" s="42">
        <v>5</v>
      </c>
      <c r="D7617" s="42"/>
      <c r="F7617" s="343" t="s">
        <v>599</v>
      </c>
      <c r="G7617" s="49" t="s">
        <v>196</v>
      </c>
      <c r="H7617" s="101"/>
      <c r="I7617" s="97">
        <f t="shared" si="2084"/>
        <v>0</v>
      </c>
      <c r="J7617" s="102"/>
      <c r="K7617" s="102"/>
      <c r="L7617" s="97">
        <f t="shared" si="2086"/>
        <v>0</v>
      </c>
      <c r="M7617" s="102"/>
      <c r="N7617" s="102"/>
      <c r="R7617" s="352">
        <f>L7617-[1]გადასახდელები!L7387</f>
        <v>0</v>
      </c>
    </row>
    <row r="7618" spans="2:18" ht="60.75" hidden="1" customHeight="1">
      <c r="B7618" s="36" t="str">
        <f t="shared" si="2085"/>
        <v>b</v>
      </c>
      <c r="C7618" s="42">
        <v>5</v>
      </c>
      <c r="D7618" s="42"/>
      <c r="F7618" s="343" t="s">
        <v>536</v>
      </c>
      <c r="G7618" s="49" t="s">
        <v>230</v>
      </c>
      <c r="H7618" s="101"/>
      <c r="I7618" s="97">
        <f t="shared" si="2084"/>
        <v>0</v>
      </c>
      <c r="J7618" s="102"/>
      <c r="K7618" s="102"/>
      <c r="L7618" s="97">
        <f t="shared" si="2086"/>
        <v>0</v>
      </c>
      <c r="M7618" s="102"/>
      <c r="N7618" s="102"/>
      <c r="R7618" s="352">
        <f>L7618-[1]გადასახდელები!L7388</f>
        <v>0</v>
      </c>
    </row>
    <row r="7619" spans="2:18" ht="30.75" hidden="1" customHeight="1">
      <c r="B7619" s="36" t="str">
        <f t="shared" si="2085"/>
        <v>b</v>
      </c>
      <c r="C7619" s="42">
        <v>5</v>
      </c>
      <c r="D7619" s="42"/>
      <c r="F7619" s="342" t="s">
        <v>537</v>
      </c>
      <c r="G7619" s="48" t="s">
        <v>195</v>
      </c>
      <c r="H7619" s="96">
        <f>SUM(H7620:H7630)</f>
        <v>0</v>
      </c>
      <c r="I7619" s="97">
        <f t="shared" si="2084"/>
        <v>0</v>
      </c>
      <c r="J7619" s="98">
        <f>SUM(J7620:J7630)</f>
        <v>0</v>
      </c>
      <c r="K7619" s="98">
        <f>SUM(K7620:K7630)</f>
        <v>0</v>
      </c>
      <c r="L7619" s="97">
        <f t="shared" si="2086"/>
        <v>0</v>
      </c>
      <c r="M7619" s="98">
        <f>SUM(M7620:M7630)</f>
        <v>0</v>
      </c>
      <c r="N7619" s="98">
        <f>SUM(N7620:N7630)</f>
        <v>0</v>
      </c>
      <c r="O7619" s="82" t="s">
        <v>146</v>
      </c>
      <c r="R7619" s="352">
        <f>L7619-[1]გადასახდელები!L7389</f>
        <v>0</v>
      </c>
    </row>
    <row r="7620" spans="2:18" ht="20.25" hidden="1" customHeight="1">
      <c r="B7620" s="36" t="str">
        <f t="shared" si="2085"/>
        <v>b</v>
      </c>
      <c r="C7620" s="42">
        <v>6</v>
      </c>
      <c r="D7620" s="42"/>
      <c r="F7620" s="343" t="s">
        <v>600</v>
      </c>
      <c r="G7620" s="45" t="s">
        <v>181</v>
      </c>
      <c r="H7620" s="106"/>
      <c r="I7620" s="105">
        <f t="shared" si="2084"/>
        <v>0</v>
      </c>
      <c r="J7620" s="107"/>
      <c r="K7620" s="107"/>
      <c r="L7620" s="105">
        <f t="shared" si="2086"/>
        <v>0</v>
      </c>
      <c r="M7620" s="107"/>
      <c r="N7620" s="107"/>
      <c r="R7620" s="352">
        <f>L7620-[1]გადასახდელები!L7390</f>
        <v>0</v>
      </c>
    </row>
    <row r="7621" spans="2:18" ht="20.25" hidden="1" customHeight="1">
      <c r="B7621" s="36" t="str">
        <f t="shared" si="2085"/>
        <v>b</v>
      </c>
      <c r="C7621" s="42">
        <v>6</v>
      </c>
      <c r="D7621" s="42"/>
      <c r="F7621" s="343" t="s">
        <v>601</v>
      </c>
      <c r="G7621" s="45" t="s">
        <v>182</v>
      </c>
      <c r="H7621" s="106"/>
      <c r="I7621" s="105">
        <f t="shared" si="2084"/>
        <v>0</v>
      </c>
      <c r="J7621" s="107"/>
      <c r="K7621" s="107"/>
      <c r="L7621" s="105">
        <f t="shared" si="2086"/>
        <v>0</v>
      </c>
      <c r="M7621" s="107"/>
      <c r="N7621" s="107"/>
      <c r="R7621" s="352">
        <f>L7621-[1]გადასახდელები!L7391</f>
        <v>0</v>
      </c>
    </row>
    <row r="7622" spans="2:18" ht="20.25" hidden="1" customHeight="1">
      <c r="B7622" s="36" t="str">
        <f t="shared" si="2085"/>
        <v>b</v>
      </c>
      <c r="C7622" s="42">
        <v>6</v>
      </c>
      <c r="D7622" s="42"/>
      <c r="F7622" s="343" t="s">
        <v>602</v>
      </c>
      <c r="G7622" s="45" t="s">
        <v>183</v>
      </c>
      <c r="H7622" s="106"/>
      <c r="I7622" s="105">
        <f t="shared" si="2084"/>
        <v>0</v>
      </c>
      <c r="J7622" s="107"/>
      <c r="K7622" s="107"/>
      <c r="L7622" s="105">
        <f t="shared" si="2086"/>
        <v>0</v>
      </c>
      <c r="M7622" s="107"/>
      <c r="N7622" s="107"/>
      <c r="R7622" s="352">
        <f>L7622-[1]გადასახდელები!L7392</f>
        <v>0</v>
      </c>
    </row>
    <row r="7623" spans="2:18" ht="20.25" hidden="1" customHeight="1">
      <c r="B7623" s="36" t="str">
        <f t="shared" si="2085"/>
        <v>b</v>
      </c>
      <c r="C7623" s="42">
        <v>6</v>
      </c>
      <c r="D7623" s="42"/>
      <c r="F7623" s="343" t="s">
        <v>603</v>
      </c>
      <c r="G7623" s="45" t="s">
        <v>184</v>
      </c>
      <c r="H7623" s="106"/>
      <c r="I7623" s="105">
        <f t="shared" si="2084"/>
        <v>0</v>
      </c>
      <c r="J7623" s="107"/>
      <c r="K7623" s="107"/>
      <c r="L7623" s="105">
        <f t="shared" si="2086"/>
        <v>0</v>
      </c>
      <c r="M7623" s="107"/>
      <c r="N7623" s="107"/>
      <c r="R7623" s="352">
        <f>L7623-[1]გადასახდელები!L7393</f>
        <v>0</v>
      </c>
    </row>
    <row r="7624" spans="2:18" ht="20.25" hidden="1" customHeight="1">
      <c r="B7624" s="36" t="str">
        <f t="shared" si="2085"/>
        <v>b</v>
      </c>
      <c r="C7624" s="42">
        <v>6</v>
      </c>
      <c r="D7624" s="42"/>
      <c r="F7624" s="343" t="s">
        <v>538</v>
      </c>
      <c r="G7624" s="45" t="s">
        <v>185</v>
      </c>
      <c r="H7624" s="106"/>
      <c r="I7624" s="105">
        <f t="shared" si="2084"/>
        <v>0</v>
      </c>
      <c r="J7624" s="107"/>
      <c r="K7624" s="107"/>
      <c r="L7624" s="105">
        <f t="shared" si="2086"/>
        <v>0</v>
      </c>
      <c r="M7624" s="107"/>
      <c r="N7624" s="107"/>
      <c r="R7624" s="352">
        <f>L7624-[1]გადასახდელები!L7394</f>
        <v>0</v>
      </c>
    </row>
    <row r="7625" spans="2:18" ht="20.25" hidden="1" customHeight="1">
      <c r="B7625" s="36" t="str">
        <f t="shared" si="2085"/>
        <v>b</v>
      </c>
      <c r="C7625" s="42">
        <v>6</v>
      </c>
      <c r="D7625" s="42"/>
      <c r="F7625" s="343" t="s">
        <v>604</v>
      </c>
      <c r="G7625" s="45" t="s">
        <v>186</v>
      </c>
      <c r="H7625" s="106"/>
      <c r="I7625" s="105">
        <f t="shared" si="2084"/>
        <v>0</v>
      </c>
      <c r="J7625" s="107"/>
      <c r="K7625" s="107"/>
      <c r="L7625" s="105">
        <f t="shared" si="2086"/>
        <v>0</v>
      </c>
      <c r="M7625" s="107"/>
      <c r="N7625" s="107"/>
      <c r="R7625" s="352">
        <f>L7625-[1]გადასახდელები!L7395</f>
        <v>0</v>
      </c>
    </row>
    <row r="7626" spans="2:18" ht="20.25" hidden="1" customHeight="1">
      <c r="B7626" s="36" t="str">
        <f t="shared" si="2085"/>
        <v>b</v>
      </c>
      <c r="C7626" s="42">
        <v>6</v>
      </c>
      <c r="D7626" s="42"/>
      <c r="F7626" s="343" t="s">
        <v>605</v>
      </c>
      <c r="G7626" s="45" t="s">
        <v>187</v>
      </c>
      <c r="H7626" s="106"/>
      <c r="I7626" s="105">
        <f t="shared" si="2084"/>
        <v>0</v>
      </c>
      <c r="J7626" s="107"/>
      <c r="K7626" s="107"/>
      <c r="L7626" s="105">
        <f t="shared" si="2086"/>
        <v>0</v>
      </c>
      <c r="M7626" s="107"/>
      <c r="N7626" s="107"/>
      <c r="R7626" s="352">
        <f>L7626-[1]გადასახდელები!L7396</f>
        <v>0</v>
      </c>
    </row>
    <row r="7627" spans="2:18" ht="20.25" hidden="1" customHeight="1">
      <c r="B7627" s="36" t="str">
        <f t="shared" si="2085"/>
        <v>b</v>
      </c>
      <c r="C7627" s="42">
        <v>6</v>
      </c>
      <c r="D7627" s="42"/>
      <c r="F7627" s="343" t="s">
        <v>606</v>
      </c>
      <c r="G7627" s="45" t="s">
        <v>188</v>
      </c>
      <c r="H7627" s="106"/>
      <c r="I7627" s="105">
        <f t="shared" si="2084"/>
        <v>0</v>
      </c>
      <c r="J7627" s="107"/>
      <c r="K7627" s="107"/>
      <c r="L7627" s="105">
        <f t="shared" si="2086"/>
        <v>0</v>
      </c>
      <c r="M7627" s="107"/>
      <c r="N7627" s="107"/>
      <c r="R7627" s="352">
        <f>L7627-[1]გადასახდელები!L7397</f>
        <v>0</v>
      </c>
    </row>
    <row r="7628" spans="2:18" ht="20.25" hidden="1" customHeight="1">
      <c r="B7628" s="36" t="str">
        <f t="shared" si="2085"/>
        <v>b</v>
      </c>
      <c r="C7628" s="42">
        <v>6</v>
      </c>
      <c r="D7628" s="42"/>
      <c r="F7628" s="343" t="s">
        <v>607</v>
      </c>
      <c r="G7628" s="45" t="s">
        <v>189</v>
      </c>
      <c r="H7628" s="106"/>
      <c r="I7628" s="105">
        <f t="shared" si="2084"/>
        <v>0</v>
      </c>
      <c r="J7628" s="107"/>
      <c r="K7628" s="107"/>
      <c r="L7628" s="105">
        <f t="shared" si="2086"/>
        <v>0</v>
      </c>
      <c r="M7628" s="107"/>
      <c r="N7628" s="107"/>
      <c r="R7628" s="352">
        <f>L7628-[1]გადასახდელები!L7398</f>
        <v>0</v>
      </c>
    </row>
    <row r="7629" spans="2:18" ht="20.25" hidden="1" customHeight="1">
      <c r="B7629" s="36" t="str">
        <f t="shared" si="2085"/>
        <v>b</v>
      </c>
      <c r="C7629" s="42">
        <v>6</v>
      </c>
      <c r="D7629" s="42"/>
      <c r="F7629" s="343" t="s">
        <v>608</v>
      </c>
      <c r="G7629" s="45" t="s">
        <v>190</v>
      </c>
      <c r="H7629" s="106"/>
      <c r="I7629" s="105">
        <f t="shared" si="2084"/>
        <v>0</v>
      </c>
      <c r="J7629" s="107"/>
      <c r="K7629" s="107"/>
      <c r="L7629" s="105">
        <f t="shared" si="2086"/>
        <v>0</v>
      </c>
      <c r="M7629" s="107"/>
      <c r="N7629" s="107"/>
      <c r="R7629" s="352">
        <f>L7629-[1]გადასახდელები!L7399</f>
        <v>0</v>
      </c>
    </row>
    <row r="7630" spans="2:18" ht="30.75" hidden="1" customHeight="1">
      <c r="B7630" s="36" t="str">
        <f t="shared" si="2085"/>
        <v>b</v>
      </c>
      <c r="C7630" s="42">
        <v>6</v>
      </c>
      <c r="D7630" s="42"/>
      <c r="F7630" s="343" t="s">
        <v>539</v>
      </c>
      <c r="G7630" s="45" t="s">
        <v>231</v>
      </c>
      <c r="H7630" s="106"/>
      <c r="I7630" s="105">
        <f t="shared" si="2084"/>
        <v>0</v>
      </c>
      <c r="J7630" s="107"/>
      <c r="K7630" s="107"/>
      <c r="L7630" s="105">
        <f t="shared" si="2086"/>
        <v>0</v>
      </c>
      <c r="M7630" s="107"/>
      <c r="N7630" s="107"/>
      <c r="R7630" s="352">
        <f>L7630-[1]გადასახდელები!L7400</f>
        <v>0</v>
      </c>
    </row>
    <row r="7631" spans="2:18" ht="20.25" hidden="1" customHeight="1">
      <c r="B7631" s="36" t="str">
        <f t="shared" si="2085"/>
        <v>b</v>
      </c>
      <c r="C7631" s="42">
        <v>5</v>
      </c>
      <c r="D7631" s="42"/>
      <c r="F7631" s="342" t="s">
        <v>609</v>
      </c>
      <c r="G7631" s="48" t="s">
        <v>197</v>
      </c>
      <c r="H7631" s="96">
        <f>SUM(H7632:H7634)</f>
        <v>0</v>
      </c>
      <c r="I7631" s="97">
        <f t="shared" si="2084"/>
        <v>0</v>
      </c>
      <c r="J7631" s="98">
        <f>SUM(J7632:J7634)</f>
        <v>0</v>
      </c>
      <c r="K7631" s="98">
        <f>SUM(K7632:K7634)</f>
        <v>0</v>
      </c>
      <c r="L7631" s="97">
        <f t="shared" si="2086"/>
        <v>0</v>
      </c>
      <c r="M7631" s="98">
        <f>SUM(M7632:M7634)</f>
        <v>0</v>
      </c>
      <c r="N7631" s="98">
        <f>SUM(N7632:N7634)</f>
        <v>0</v>
      </c>
      <c r="O7631" s="82" t="s">
        <v>146</v>
      </c>
      <c r="R7631" s="352">
        <f>L7631-[1]გადასახდელები!L7401</f>
        <v>0</v>
      </c>
    </row>
    <row r="7632" spans="2:18" ht="20.25" hidden="1" customHeight="1">
      <c r="B7632" s="36" t="str">
        <f t="shared" si="2085"/>
        <v>b</v>
      </c>
      <c r="C7632" s="42">
        <v>6</v>
      </c>
      <c r="D7632" s="42"/>
      <c r="F7632" s="343" t="s">
        <v>610</v>
      </c>
      <c r="G7632" s="45" t="s">
        <v>191</v>
      </c>
      <c r="H7632" s="106"/>
      <c r="I7632" s="105">
        <f t="shared" si="2084"/>
        <v>0</v>
      </c>
      <c r="J7632" s="107"/>
      <c r="K7632" s="107"/>
      <c r="L7632" s="105">
        <f t="shared" si="2086"/>
        <v>0</v>
      </c>
      <c r="M7632" s="107"/>
      <c r="N7632" s="107"/>
      <c r="R7632" s="352">
        <f>L7632-[1]გადასახდელები!L7402</f>
        <v>0</v>
      </c>
    </row>
    <row r="7633" spans="2:18" ht="20.25" hidden="1" customHeight="1">
      <c r="B7633" s="36" t="str">
        <f t="shared" si="2085"/>
        <v>b</v>
      </c>
      <c r="C7633" s="42">
        <v>6</v>
      </c>
      <c r="D7633" s="42"/>
      <c r="F7633" s="343" t="s">
        <v>611</v>
      </c>
      <c r="G7633" s="45" t="s">
        <v>192</v>
      </c>
      <c r="H7633" s="106"/>
      <c r="I7633" s="105">
        <f t="shared" si="2084"/>
        <v>0</v>
      </c>
      <c r="J7633" s="107"/>
      <c r="K7633" s="107"/>
      <c r="L7633" s="105">
        <f t="shared" si="2086"/>
        <v>0</v>
      </c>
      <c r="M7633" s="107"/>
      <c r="N7633" s="107"/>
      <c r="R7633" s="352">
        <f>L7633-[1]გადასახდელები!L7403</f>
        <v>0</v>
      </c>
    </row>
    <row r="7634" spans="2:18" ht="30.75" hidden="1" customHeight="1">
      <c r="B7634" s="36" t="str">
        <f t="shared" si="2085"/>
        <v>b</v>
      </c>
      <c r="C7634" s="42">
        <v>6</v>
      </c>
      <c r="D7634" s="42"/>
      <c r="F7634" s="343" t="s">
        <v>612</v>
      </c>
      <c r="G7634" s="45" t="s">
        <v>232</v>
      </c>
      <c r="H7634" s="106"/>
      <c r="I7634" s="105">
        <f t="shared" si="2084"/>
        <v>0</v>
      </c>
      <c r="J7634" s="107"/>
      <c r="K7634" s="107"/>
      <c r="L7634" s="105">
        <f t="shared" si="2086"/>
        <v>0</v>
      </c>
      <c r="M7634" s="107"/>
      <c r="N7634" s="107"/>
      <c r="R7634" s="352">
        <f>L7634-[1]გადასახდელები!L7404</f>
        <v>0</v>
      </c>
    </row>
    <row r="7635" spans="2:18" ht="30.75" hidden="1" customHeight="1">
      <c r="B7635" s="36" t="str">
        <f t="shared" si="2085"/>
        <v>b</v>
      </c>
      <c r="C7635" s="42">
        <v>5</v>
      </c>
      <c r="D7635" s="42"/>
      <c r="F7635" s="343" t="s">
        <v>613</v>
      </c>
      <c r="G7635" s="48" t="s">
        <v>233</v>
      </c>
      <c r="H7635" s="101"/>
      <c r="I7635" s="97">
        <f t="shared" si="2084"/>
        <v>0</v>
      </c>
      <c r="J7635" s="102"/>
      <c r="K7635" s="102"/>
      <c r="L7635" s="97">
        <f t="shared" si="2086"/>
        <v>0</v>
      </c>
      <c r="M7635" s="102"/>
      <c r="N7635" s="102"/>
      <c r="R7635" s="352">
        <f>L7635-[1]გადასახდელები!L7405</f>
        <v>0</v>
      </c>
    </row>
    <row r="7636" spans="2:18" ht="34.5" hidden="1" customHeight="1">
      <c r="B7636" s="36" t="str">
        <f t="shared" si="2085"/>
        <v>b</v>
      </c>
      <c r="C7636" s="42">
        <v>5</v>
      </c>
      <c r="D7636" s="42"/>
      <c r="F7636" s="343" t="s">
        <v>614</v>
      </c>
      <c r="G7636" s="50" t="s">
        <v>367</v>
      </c>
      <c r="H7636" s="101"/>
      <c r="I7636" s="97">
        <f t="shared" si="2084"/>
        <v>0</v>
      </c>
      <c r="J7636" s="102"/>
      <c r="K7636" s="102"/>
      <c r="L7636" s="97">
        <f t="shared" si="2086"/>
        <v>0</v>
      </c>
      <c r="M7636" s="102"/>
      <c r="N7636" s="102"/>
      <c r="R7636" s="352">
        <f>L7636-[1]გადასახდელები!L7406</f>
        <v>0</v>
      </c>
    </row>
    <row r="7637" spans="2:18" ht="34.5" hidden="1" customHeight="1">
      <c r="B7637" s="36" t="str">
        <f t="shared" si="2085"/>
        <v>b</v>
      </c>
      <c r="C7637" s="42">
        <v>5</v>
      </c>
      <c r="D7637" s="42"/>
      <c r="F7637" s="343" t="s">
        <v>540</v>
      </c>
      <c r="G7637" s="48" t="s">
        <v>234</v>
      </c>
      <c r="H7637" s="101"/>
      <c r="I7637" s="97">
        <f t="shared" si="2084"/>
        <v>0</v>
      </c>
      <c r="J7637" s="102"/>
      <c r="K7637" s="102"/>
      <c r="L7637" s="97">
        <f t="shared" si="2086"/>
        <v>0</v>
      </c>
      <c r="M7637" s="102"/>
      <c r="N7637" s="102"/>
      <c r="R7637" s="352">
        <f>L7637-[1]გადასახდელები!L7407</f>
        <v>0</v>
      </c>
    </row>
    <row r="7638" spans="2:18" ht="50.25" hidden="1" customHeight="1">
      <c r="B7638" s="36" t="str">
        <f t="shared" si="2085"/>
        <v>b</v>
      </c>
      <c r="C7638" s="42">
        <v>5</v>
      </c>
      <c r="D7638" s="42"/>
      <c r="F7638" s="343" t="s">
        <v>541</v>
      </c>
      <c r="G7638" s="48" t="s">
        <v>235</v>
      </c>
      <c r="H7638" s="101"/>
      <c r="I7638" s="97">
        <f t="shared" si="2084"/>
        <v>0</v>
      </c>
      <c r="J7638" s="102"/>
      <c r="K7638" s="102"/>
      <c r="L7638" s="97">
        <f t="shared" si="2086"/>
        <v>0</v>
      </c>
      <c r="M7638" s="102"/>
      <c r="N7638" s="102"/>
      <c r="R7638" s="352">
        <f>L7638-[1]გადასახდელები!L7408</f>
        <v>0</v>
      </c>
    </row>
    <row r="7639" spans="2:18" ht="20.25" hidden="1" customHeight="1">
      <c r="B7639" s="36" t="str">
        <f t="shared" si="2085"/>
        <v>b</v>
      </c>
      <c r="C7639" s="42">
        <v>5</v>
      </c>
      <c r="D7639" s="42"/>
      <c r="F7639" s="343" t="s">
        <v>542</v>
      </c>
      <c r="G7639" s="48" t="s">
        <v>236</v>
      </c>
      <c r="H7639" s="101"/>
      <c r="I7639" s="97">
        <f t="shared" si="2084"/>
        <v>0</v>
      </c>
      <c r="J7639" s="102"/>
      <c r="K7639" s="102"/>
      <c r="L7639" s="97">
        <f t="shared" si="2086"/>
        <v>0</v>
      </c>
      <c r="M7639" s="102"/>
      <c r="N7639" s="102"/>
      <c r="R7639" s="352">
        <f>L7639-[1]გადასახდელები!L7409</f>
        <v>0</v>
      </c>
    </row>
    <row r="7640" spans="2:18" ht="20.25" hidden="1" customHeight="1">
      <c r="B7640" s="36" t="str">
        <f t="shared" si="2085"/>
        <v>b</v>
      </c>
      <c r="C7640" s="42">
        <v>5</v>
      </c>
      <c r="D7640" s="42"/>
      <c r="F7640" s="343" t="s">
        <v>543</v>
      </c>
      <c r="G7640" s="48" t="s">
        <v>237</v>
      </c>
      <c r="H7640" s="101"/>
      <c r="I7640" s="97">
        <f t="shared" si="2084"/>
        <v>0</v>
      </c>
      <c r="J7640" s="102"/>
      <c r="K7640" s="102"/>
      <c r="L7640" s="97">
        <f t="shared" si="2086"/>
        <v>0</v>
      </c>
      <c r="M7640" s="102"/>
      <c r="N7640" s="102"/>
      <c r="R7640" s="352">
        <f>L7640-[1]გადასახდელები!L7410</f>
        <v>0</v>
      </c>
    </row>
    <row r="7641" spans="2:18" ht="20.25" hidden="1" customHeight="1">
      <c r="B7641" s="36" t="str">
        <f t="shared" si="2085"/>
        <v>b</v>
      </c>
      <c r="C7641" s="42">
        <v>5</v>
      </c>
      <c r="D7641" s="42"/>
      <c r="F7641" s="342" t="s">
        <v>544</v>
      </c>
      <c r="G7641" s="48" t="s">
        <v>238</v>
      </c>
      <c r="H7641" s="96">
        <f>SUM(H7642:H7648)</f>
        <v>0</v>
      </c>
      <c r="I7641" s="97">
        <f t="shared" si="2084"/>
        <v>0</v>
      </c>
      <c r="J7641" s="98">
        <f>SUM(J7642:J7648)</f>
        <v>0</v>
      </c>
      <c r="K7641" s="98">
        <f>SUM(K7642:K7648)</f>
        <v>0</v>
      </c>
      <c r="L7641" s="97">
        <f t="shared" si="2086"/>
        <v>0</v>
      </c>
      <c r="M7641" s="98">
        <f>SUM(M7642:M7648)</f>
        <v>0</v>
      </c>
      <c r="N7641" s="98">
        <f>SUM(N7642:N7648)</f>
        <v>0</v>
      </c>
      <c r="O7641" s="82" t="s">
        <v>146</v>
      </c>
      <c r="R7641" s="352">
        <f>L7641-[1]გადასახდელები!L7411</f>
        <v>0</v>
      </c>
    </row>
    <row r="7642" spans="2:18" ht="23.25" hidden="1" customHeight="1">
      <c r="B7642" s="36" t="str">
        <f t="shared" si="2085"/>
        <v>b</v>
      </c>
      <c r="C7642" s="42">
        <v>6</v>
      </c>
      <c r="D7642" s="42"/>
      <c r="F7642" s="343" t="s">
        <v>545</v>
      </c>
      <c r="G7642" s="45" t="s">
        <v>198</v>
      </c>
      <c r="H7642" s="106"/>
      <c r="I7642" s="105">
        <f t="shared" si="2084"/>
        <v>0</v>
      </c>
      <c r="J7642" s="107"/>
      <c r="K7642" s="107"/>
      <c r="L7642" s="105">
        <f t="shared" si="2086"/>
        <v>0</v>
      </c>
      <c r="M7642" s="107"/>
      <c r="N7642" s="107"/>
      <c r="R7642" s="352">
        <f>L7642-[1]გადასახდელები!L7412</f>
        <v>0</v>
      </c>
    </row>
    <row r="7643" spans="2:18" ht="20.25" hidden="1" customHeight="1">
      <c r="B7643" s="36" t="str">
        <f t="shared" si="2085"/>
        <v>b</v>
      </c>
      <c r="C7643" s="42">
        <v>6</v>
      </c>
      <c r="D7643" s="42"/>
      <c r="F7643" s="343" t="s">
        <v>546</v>
      </c>
      <c r="G7643" s="45" t="s">
        <v>199</v>
      </c>
      <c r="H7643" s="106"/>
      <c r="I7643" s="105">
        <f t="shared" si="2084"/>
        <v>0</v>
      </c>
      <c r="J7643" s="107"/>
      <c r="K7643" s="107"/>
      <c r="L7643" s="105">
        <f t="shared" si="2086"/>
        <v>0</v>
      </c>
      <c r="M7643" s="107"/>
      <c r="N7643" s="107"/>
      <c r="R7643" s="352">
        <f>L7643-[1]გადასახდელები!L7413</f>
        <v>0</v>
      </c>
    </row>
    <row r="7644" spans="2:18" ht="23.25" hidden="1" customHeight="1">
      <c r="B7644" s="36" t="str">
        <f t="shared" si="2085"/>
        <v>b</v>
      </c>
      <c r="C7644" s="42">
        <v>6</v>
      </c>
      <c r="D7644" s="42"/>
      <c r="F7644" s="343" t="s">
        <v>547</v>
      </c>
      <c r="G7644" s="45" t="s">
        <v>200</v>
      </c>
      <c r="H7644" s="106"/>
      <c r="I7644" s="105">
        <f t="shared" si="2084"/>
        <v>0</v>
      </c>
      <c r="J7644" s="107"/>
      <c r="K7644" s="107"/>
      <c r="L7644" s="105">
        <f t="shared" si="2086"/>
        <v>0</v>
      </c>
      <c r="M7644" s="107"/>
      <c r="N7644" s="107"/>
      <c r="R7644" s="352">
        <f>L7644-[1]გადასახდელები!L7414</f>
        <v>0</v>
      </c>
    </row>
    <row r="7645" spans="2:18" ht="31.5" hidden="1" customHeight="1">
      <c r="B7645" s="36" t="str">
        <f t="shared" si="2085"/>
        <v>b</v>
      </c>
      <c r="C7645" s="42">
        <v>6</v>
      </c>
      <c r="D7645" s="42"/>
      <c r="F7645" s="343" t="s">
        <v>615</v>
      </c>
      <c r="G7645" s="45" t="s">
        <v>201</v>
      </c>
      <c r="H7645" s="106"/>
      <c r="I7645" s="105">
        <f t="shared" si="2084"/>
        <v>0</v>
      </c>
      <c r="J7645" s="107"/>
      <c r="K7645" s="107"/>
      <c r="L7645" s="105">
        <f t="shared" si="2086"/>
        <v>0</v>
      </c>
      <c r="M7645" s="107"/>
      <c r="N7645" s="107"/>
      <c r="R7645" s="352">
        <f>L7645-[1]გადასახდელები!L7415</f>
        <v>0</v>
      </c>
    </row>
    <row r="7646" spans="2:18" ht="33.75" hidden="1" customHeight="1">
      <c r="B7646" s="36" t="str">
        <f t="shared" si="2085"/>
        <v>b</v>
      </c>
      <c r="C7646" s="42">
        <v>6</v>
      </c>
      <c r="D7646" s="42"/>
      <c r="F7646" s="343" t="s">
        <v>548</v>
      </c>
      <c r="G7646" s="45" t="s">
        <v>239</v>
      </c>
      <c r="H7646" s="106"/>
      <c r="I7646" s="105">
        <f t="shared" si="2084"/>
        <v>0</v>
      </c>
      <c r="J7646" s="107"/>
      <c r="K7646" s="107"/>
      <c r="L7646" s="105">
        <f t="shared" si="2086"/>
        <v>0</v>
      </c>
      <c r="M7646" s="107"/>
      <c r="N7646" s="107"/>
      <c r="R7646" s="352">
        <f>L7646-[1]გადასახდელები!L7416</f>
        <v>0</v>
      </c>
    </row>
    <row r="7647" spans="2:18" ht="34.5" hidden="1" customHeight="1">
      <c r="B7647" s="36" t="str">
        <f t="shared" si="2085"/>
        <v>b</v>
      </c>
      <c r="C7647" s="42">
        <v>6</v>
      </c>
      <c r="D7647" s="42"/>
      <c r="F7647" s="343" t="s">
        <v>616</v>
      </c>
      <c r="G7647" s="45" t="s">
        <v>240</v>
      </c>
      <c r="H7647" s="106"/>
      <c r="I7647" s="105">
        <f t="shared" si="2084"/>
        <v>0</v>
      </c>
      <c r="J7647" s="107"/>
      <c r="K7647" s="107"/>
      <c r="L7647" s="105">
        <f t="shared" si="2086"/>
        <v>0</v>
      </c>
      <c r="M7647" s="107"/>
      <c r="N7647" s="107"/>
      <c r="R7647" s="352">
        <f>L7647-[1]გადასახდელები!L7417</f>
        <v>0</v>
      </c>
    </row>
    <row r="7648" spans="2:18" ht="33.75" hidden="1" customHeight="1">
      <c r="B7648" s="36" t="str">
        <f t="shared" si="2085"/>
        <v>b</v>
      </c>
      <c r="C7648" s="42">
        <v>6</v>
      </c>
      <c r="D7648" s="42"/>
      <c r="F7648" s="343" t="s">
        <v>617</v>
      </c>
      <c r="G7648" s="45" t="s">
        <v>241</v>
      </c>
      <c r="H7648" s="106"/>
      <c r="I7648" s="105">
        <f t="shared" si="2084"/>
        <v>0</v>
      </c>
      <c r="J7648" s="107"/>
      <c r="K7648" s="107"/>
      <c r="L7648" s="105">
        <f t="shared" si="2086"/>
        <v>0</v>
      </c>
      <c r="M7648" s="107"/>
      <c r="N7648" s="107"/>
      <c r="R7648" s="352">
        <f>L7648-[1]გადასახდელები!L7418</f>
        <v>0</v>
      </c>
    </row>
    <row r="7649" spans="2:18" ht="34.5" hidden="1" customHeight="1">
      <c r="B7649" s="36" t="str">
        <f t="shared" si="2085"/>
        <v>b</v>
      </c>
      <c r="C7649" s="42">
        <v>5</v>
      </c>
      <c r="D7649" s="42"/>
      <c r="F7649" s="343" t="s">
        <v>618</v>
      </c>
      <c r="G7649" s="48" t="s">
        <v>242</v>
      </c>
      <c r="H7649" s="109"/>
      <c r="I7649" s="97">
        <f t="shared" si="2084"/>
        <v>0</v>
      </c>
      <c r="J7649" s="110"/>
      <c r="K7649" s="110"/>
      <c r="L7649" s="97">
        <f t="shared" si="2086"/>
        <v>0</v>
      </c>
      <c r="M7649" s="110"/>
      <c r="N7649" s="110"/>
      <c r="R7649" s="352">
        <f>L7649-[1]გადასახდელები!L7419</f>
        <v>0</v>
      </c>
    </row>
    <row r="7650" spans="2:18" ht="24.75" hidden="1" customHeight="1">
      <c r="B7650" s="36" t="str">
        <f t="shared" si="2085"/>
        <v>b</v>
      </c>
      <c r="C7650" s="42">
        <v>5</v>
      </c>
      <c r="D7650" s="42"/>
      <c r="F7650" s="343" t="s">
        <v>549</v>
      </c>
      <c r="G7650" s="48" t="s">
        <v>243</v>
      </c>
      <c r="H7650" s="109"/>
      <c r="I7650" s="97">
        <f t="shared" si="2084"/>
        <v>0</v>
      </c>
      <c r="J7650" s="110"/>
      <c r="K7650" s="110"/>
      <c r="L7650" s="97">
        <f t="shared" si="2086"/>
        <v>0</v>
      </c>
      <c r="M7650" s="110"/>
      <c r="N7650" s="110"/>
      <c r="R7650" s="352">
        <f>L7650-[1]გადასახდელები!L7420</f>
        <v>0</v>
      </c>
    </row>
    <row r="7651" spans="2:18" ht="27.75" hidden="1" customHeight="1">
      <c r="B7651" s="36" t="str">
        <f t="shared" si="2085"/>
        <v>b</v>
      </c>
      <c r="C7651" s="42">
        <v>4</v>
      </c>
      <c r="D7651" s="42"/>
      <c r="F7651" s="343" t="s">
        <v>550</v>
      </c>
      <c r="G7651" s="47" t="s">
        <v>244</v>
      </c>
      <c r="H7651" s="103"/>
      <c r="I7651" s="108">
        <f t="shared" si="2084"/>
        <v>0</v>
      </c>
      <c r="J7651" s="104"/>
      <c r="K7651" s="104"/>
      <c r="L7651" s="108">
        <f t="shared" si="2086"/>
        <v>0</v>
      </c>
      <c r="M7651" s="104"/>
      <c r="N7651" s="104"/>
      <c r="R7651" s="352">
        <f>L7651-[1]გადასახდელები!L7421</f>
        <v>0</v>
      </c>
    </row>
    <row r="7652" spans="2:18" ht="23.25" hidden="1" customHeight="1">
      <c r="B7652" s="36" t="str">
        <f t="shared" si="2085"/>
        <v>b</v>
      </c>
      <c r="C7652" s="42">
        <v>4</v>
      </c>
      <c r="D7652" s="42"/>
      <c r="F7652" s="343" t="s">
        <v>619</v>
      </c>
      <c r="G7652" s="47" t="s">
        <v>245</v>
      </c>
      <c r="H7652" s="103"/>
      <c r="I7652" s="108">
        <f t="shared" si="2084"/>
        <v>0</v>
      </c>
      <c r="J7652" s="104"/>
      <c r="K7652" s="104"/>
      <c r="L7652" s="108">
        <f t="shared" si="2086"/>
        <v>0</v>
      </c>
      <c r="M7652" s="104"/>
      <c r="N7652" s="104"/>
      <c r="R7652" s="352">
        <f>L7652-[1]გადასახდელები!L7422</f>
        <v>0</v>
      </c>
    </row>
    <row r="7653" spans="2:18" ht="24" hidden="1" customHeight="1">
      <c r="B7653" s="36" t="str">
        <f t="shared" si="2085"/>
        <v>b</v>
      </c>
      <c r="C7653" s="42">
        <v>4</v>
      </c>
      <c r="D7653" s="42"/>
      <c r="F7653" s="343" t="s">
        <v>620</v>
      </c>
      <c r="G7653" s="47" t="s">
        <v>246</v>
      </c>
      <c r="H7653" s="103"/>
      <c r="I7653" s="108">
        <f t="shared" si="2084"/>
        <v>0</v>
      </c>
      <c r="J7653" s="104"/>
      <c r="K7653" s="104"/>
      <c r="L7653" s="108">
        <f t="shared" si="2086"/>
        <v>0</v>
      </c>
      <c r="M7653" s="104"/>
      <c r="N7653" s="104"/>
      <c r="R7653" s="352">
        <f>L7653-[1]გადასახდელები!L7423</f>
        <v>0</v>
      </c>
    </row>
    <row r="7654" spans="2:18" ht="34.5" hidden="1" customHeight="1">
      <c r="B7654" s="36" t="str">
        <f t="shared" si="2085"/>
        <v>b</v>
      </c>
      <c r="C7654" s="42">
        <v>4</v>
      </c>
      <c r="D7654" s="42"/>
      <c r="F7654" s="343" t="s">
        <v>551</v>
      </c>
      <c r="G7654" s="47" t="s">
        <v>247</v>
      </c>
      <c r="H7654" s="103"/>
      <c r="I7654" s="108">
        <f t="shared" si="2084"/>
        <v>0</v>
      </c>
      <c r="J7654" s="104"/>
      <c r="K7654" s="104"/>
      <c r="L7654" s="108">
        <f t="shared" si="2086"/>
        <v>0</v>
      </c>
      <c r="M7654" s="104"/>
      <c r="N7654" s="104"/>
      <c r="R7654" s="352">
        <f>L7654-[1]გადასახდელები!L7424</f>
        <v>0</v>
      </c>
    </row>
    <row r="7655" spans="2:18" ht="33" hidden="1" customHeight="1">
      <c r="B7655" s="36" t="str">
        <f t="shared" si="2085"/>
        <v>b</v>
      </c>
      <c r="C7655" s="42">
        <v>4</v>
      </c>
      <c r="D7655" s="42"/>
      <c r="F7655" s="342" t="s">
        <v>552</v>
      </c>
      <c r="G7655" s="47" t="s">
        <v>248</v>
      </c>
      <c r="H7655" s="93">
        <f>SUM(H7656:H7661)</f>
        <v>0</v>
      </c>
      <c r="I7655" s="94">
        <f t="shared" si="2084"/>
        <v>0</v>
      </c>
      <c r="J7655" s="95">
        <f>SUM(J7656:J7661)</f>
        <v>0</v>
      </c>
      <c r="K7655" s="95">
        <f>SUM(K7656:K7661)</f>
        <v>0</v>
      </c>
      <c r="L7655" s="94">
        <f t="shared" si="2086"/>
        <v>0</v>
      </c>
      <c r="M7655" s="95">
        <f>SUM(M7656:M7661)</f>
        <v>0</v>
      </c>
      <c r="N7655" s="95">
        <f>SUM(N7656:N7661)</f>
        <v>0</v>
      </c>
      <c r="O7655" s="82" t="s">
        <v>146</v>
      </c>
      <c r="R7655" s="352">
        <f>L7655-[1]გადასახდელები!L7425</f>
        <v>0</v>
      </c>
    </row>
    <row r="7656" spans="2:18" ht="20.25" hidden="1" customHeight="1">
      <c r="B7656" s="36" t="str">
        <f t="shared" si="2085"/>
        <v>b</v>
      </c>
      <c r="C7656" s="42">
        <v>5</v>
      </c>
      <c r="D7656" s="42"/>
      <c r="F7656" s="343" t="s">
        <v>553</v>
      </c>
      <c r="G7656" s="48" t="s">
        <v>249</v>
      </c>
      <c r="H7656" s="109"/>
      <c r="I7656" s="97">
        <f t="shared" si="2084"/>
        <v>0</v>
      </c>
      <c r="J7656" s="110"/>
      <c r="K7656" s="110"/>
      <c r="L7656" s="97">
        <f t="shared" si="2086"/>
        <v>0</v>
      </c>
      <c r="M7656" s="110"/>
      <c r="N7656" s="110"/>
      <c r="Q7656" s="17">
        <f>82+55</f>
        <v>137</v>
      </c>
      <c r="R7656" s="352">
        <f>L7656-[1]გადასახდელები!L7426</f>
        <v>0</v>
      </c>
    </row>
    <row r="7657" spans="2:18" ht="20.25" hidden="1" customHeight="1">
      <c r="B7657" s="36" t="str">
        <f t="shared" si="2085"/>
        <v>b</v>
      </c>
      <c r="C7657" s="42">
        <v>5</v>
      </c>
      <c r="D7657" s="42"/>
      <c r="F7657" s="343" t="s">
        <v>554</v>
      </c>
      <c r="G7657" s="48" t="s">
        <v>250</v>
      </c>
      <c r="H7657" s="109"/>
      <c r="I7657" s="97">
        <f t="shared" si="2084"/>
        <v>0</v>
      </c>
      <c r="J7657" s="110"/>
      <c r="K7657" s="110"/>
      <c r="L7657" s="97">
        <f t="shared" si="2086"/>
        <v>0</v>
      </c>
      <c r="M7657" s="110"/>
      <c r="N7657" s="110"/>
      <c r="R7657" s="352">
        <f>L7657-[1]გადასახდელები!L7427</f>
        <v>0</v>
      </c>
    </row>
    <row r="7658" spans="2:18" ht="35.25" hidden="1" customHeight="1">
      <c r="B7658" s="36" t="str">
        <f t="shared" si="2085"/>
        <v>b</v>
      </c>
      <c r="C7658" s="42">
        <v>5</v>
      </c>
      <c r="D7658" s="42"/>
      <c r="F7658" s="343" t="s">
        <v>555</v>
      </c>
      <c r="G7658" s="48" t="s">
        <v>251</v>
      </c>
      <c r="H7658" s="109"/>
      <c r="I7658" s="97">
        <f t="shared" ref="I7658:I7721" si="2087">J7658+K7658</f>
        <v>0</v>
      </c>
      <c r="J7658" s="110"/>
      <c r="K7658" s="110"/>
      <c r="L7658" s="97">
        <f t="shared" si="2086"/>
        <v>0</v>
      </c>
      <c r="M7658" s="110"/>
      <c r="N7658" s="110"/>
      <c r="R7658" s="352">
        <f>L7658-[1]გადასახდელები!L7428</f>
        <v>0</v>
      </c>
    </row>
    <row r="7659" spans="2:18" ht="20.25" hidden="1" customHeight="1">
      <c r="B7659" s="36" t="str">
        <f t="shared" si="2085"/>
        <v>b</v>
      </c>
      <c r="C7659" s="42">
        <v>5</v>
      </c>
      <c r="D7659" s="42"/>
      <c r="F7659" s="343" t="s">
        <v>621</v>
      </c>
      <c r="G7659" s="48" t="s">
        <v>252</v>
      </c>
      <c r="H7659" s="109"/>
      <c r="I7659" s="97">
        <f t="shared" si="2087"/>
        <v>0</v>
      </c>
      <c r="J7659" s="110"/>
      <c r="K7659" s="110"/>
      <c r="L7659" s="97">
        <f t="shared" si="2086"/>
        <v>0</v>
      </c>
      <c r="M7659" s="110"/>
      <c r="N7659" s="110"/>
      <c r="R7659" s="352">
        <f>L7659-[1]გადასახდელები!L7429</f>
        <v>0</v>
      </c>
    </row>
    <row r="7660" spans="2:18" ht="30.75" hidden="1" customHeight="1">
      <c r="B7660" s="36" t="str">
        <f t="shared" si="2085"/>
        <v>b</v>
      </c>
      <c r="C7660" s="42">
        <v>5</v>
      </c>
      <c r="D7660" s="42"/>
      <c r="F7660" s="343" t="s">
        <v>622</v>
      </c>
      <c r="G7660" s="48" t="s">
        <v>253</v>
      </c>
      <c r="H7660" s="109"/>
      <c r="I7660" s="97">
        <f t="shared" si="2087"/>
        <v>0</v>
      </c>
      <c r="J7660" s="110"/>
      <c r="K7660" s="110"/>
      <c r="L7660" s="97">
        <f t="shared" si="2086"/>
        <v>0</v>
      </c>
      <c r="M7660" s="110"/>
      <c r="N7660" s="110"/>
      <c r="R7660" s="352">
        <f>L7660-[1]გადასახდელები!L7430</f>
        <v>0</v>
      </c>
    </row>
    <row r="7661" spans="2:18" ht="30.75" hidden="1" customHeight="1">
      <c r="B7661" s="36" t="str">
        <f t="shared" ref="B7661:B7724" si="2088">IF(H7661+I7661+L7661&gt;0,"a","b")</f>
        <v>b</v>
      </c>
      <c r="C7661" s="42">
        <v>5</v>
      </c>
      <c r="D7661" s="42"/>
      <c r="F7661" s="343" t="s">
        <v>556</v>
      </c>
      <c r="G7661" s="48" t="s">
        <v>254</v>
      </c>
      <c r="H7661" s="109"/>
      <c r="I7661" s="97">
        <f t="shared" si="2087"/>
        <v>0</v>
      </c>
      <c r="J7661" s="110"/>
      <c r="K7661" s="110"/>
      <c r="L7661" s="97">
        <f t="shared" si="2086"/>
        <v>0</v>
      </c>
      <c r="M7661" s="110"/>
      <c r="N7661" s="110"/>
      <c r="R7661" s="352">
        <f>L7661-[1]გადასახდელები!L7431</f>
        <v>0</v>
      </c>
    </row>
    <row r="7662" spans="2:18" ht="20.25" hidden="1" customHeight="1">
      <c r="B7662" s="36" t="str">
        <f t="shared" si="2088"/>
        <v>b</v>
      </c>
      <c r="C7662" s="42">
        <v>4</v>
      </c>
      <c r="D7662" s="42"/>
      <c r="F7662" s="343" t="s">
        <v>623</v>
      </c>
      <c r="G7662" s="47" t="s">
        <v>255</v>
      </c>
      <c r="H7662" s="103"/>
      <c r="I7662" s="94">
        <f t="shared" si="2087"/>
        <v>0</v>
      </c>
      <c r="J7662" s="104"/>
      <c r="K7662" s="104"/>
      <c r="L7662" s="94">
        <f t="shared" si="2086"/>
        <v>0</v>
      </c>
      <c r="M7662" s="104"/>
      <c r="N7662" s="104"/>
      <c r="R7662" s="352">
        <f>L7662-[1]გადასახდელები!L7432</f>
        <v>0</v>
      </c>
    </row>
    <row r="7663" spans="2:18" ht="20.25" customHeight="1">
      <c r="B7663" s="36" t="str">
        <f t="shared" si="2088"/>
        <v>a</v>
      </c>
      <c r="C7663" s="42">
        <v>4</v>
      </c>
      <c r="D7663" s="42"/>
      <c r="F7663" s="342" t="s">
        <v>557</v>
      </c>
      <c r="G7663" s="47" t="s">
        <v>256</v>
      </c>
      <c r="H7663" s="93">
        <f>SUM(H7664:H7676)</f>
        <v>1E-3</v>
      </c>
      <c r="I7663" s="94">
        <f t="shared" si="2087"/>
        <v>21.3</v>
      </c>
      <c r="J7663" s="95">
        <f>SUM(J7664:J7676)</f>
        <v>0</v>
      </c>
      <c r="K7663" s="95">
        <f>SUM(K7664:K7676)</f>
        <v>21.3</v>
      </c>
      <c r="L7663" s="94">
        <f t="shared" si="2086"/>
        <v>0</v>
      </c>
      <c r="M7663" s="95">
        <f>SUM(M7664:M7676)</f>
        <v>0</v>
      </c>
      <c r="N7663" s="95">
        <f>SUM(N7664:N7676)</f>
        <v>0</v>
      </c>
      <c r="O7663" s="82" t="s">
        <v>146</v>
      </c>
      <c r="R7663" s="352">
        <f>L7663-[1]გადასახდელები!L7433</f>
        <v>0</v>
      </c>
    </row>
    <row r="7664" spans="2:18" ht="20.25" hidden="1" customHeight="1">
      <c r="B7664" s="36" t="str">
        <f t="shared" si="2088"/>
        <v>b</v>
      </c>
      <c r="C7664" s="42">
        <v>5</v>
      </c>
      <c r="D7664" s="42"/>
      <c r="F7664" s="343" t="s">
        <v>624</v>
      </c>
      <c r="G7664" s="48" t="s">
        <v>257</v>
      </c>
      <c r="H7664" s="109"/>
      <c r="I7664" s="97">
        <f t="shared" si="2087"/>
        <v>0</v>
      </c>
      <c r="J7664" s="110"/>
      <c r="K7664" s="110"/>
      <c r="L7664" s="97">
        <f t="shared" si="2086"/>
        <v>0</v>
      </c>
      <c r="M7664" s="110"/>
      <c r="N7664" s="110"/>
      <c r="R7664" s="352">
        <f>L7664-[1]გადასახდელები!L7434</f>
        <v>0</v>
      </c>
    </row>
    <row r="7665" spans="2:18" ht="30" hidden="1" customHeight="1">
      <c r="B7665" s="36" t="str">
        <f t="shared" si="2088"/>
        <v>b</v>
      </c>
      <c r="C7665" s="42">
        <v>5</v>
      </c>
      <c r="D7665" s="42"/>
      <c r="F7665" s="343" t="s">
        <v>625</v>
      </c>
      <c r="G7665" s="48" t="s">
        <v>258</v>
      </c>
      <c r="H7665" s="109"/>
      <c r="I7665" s="97">
        <f t="shared" si="2087"/>
        <v>0</v>
      </c>
      <c r="J7665" s="110"/>
      <c r="K7665" s="110"/>
      <c r="L7665" s="97">
        <f t="shared" si="2086"/>
        <v>0</v>
      </c>
      <c r="M7665" s="110"/>
      <c r="N7665" s="110"/>
      <c r="R7665" s="352">
        <f>L7665-[1]გადასახდელები!L7435</f>
        <v>0</v>
      </c>
    </row>
    <row r="7666" spans="2:18" ht="22.5" hidden="1" customHeight="1">
      <c r="B7666" s="36" t="str">
        <f t="shared" si="2088"/>
        <v>b</v>
      </c>
      <c r="C7666" s="42">
        <v>5</v>
      </c>
      <c r="D7666" s="42"/>
      <c r="F7666" s="343" t="s">
        <v>558</v>
      </c>
      <c r="G7666" s="48" t="s">
        <v>259</v>
      </c>
      <c r="H7666" s="109"/>
      <c r="I7666" s="97">
        <f t="shared" si="2087"/>
        <v>0</v>
      </c>
      <c r="J7666" s="110"/>
      <c r="K7666" s="110"/>
      <c r="L7666" s="97">
        <f t="shared" si="2086"/>
        <v>0</v>
      </c>
      <c r="M7666" s="110"/>
      <c r="N7666" s="110"/>
      <c r="R7666" s="352">
        <f>L7666-[1]გადასახდელები!L7436</f>
        <v>0</v>
      </c>
    </row>
    <row r="7667" spans="2:18" ht="33.75" hidden="1" customHeight="1">
      <c r="B7667" s="36" t="str">
        <f t="shared" si="2088"/>
        <v>b</v>
      </c>
      <c r="C7667" s="42">
        <v>5</v>
      </c>
      <c r="D7667" s="42"/>
      <c r="F7667" s="343" t="s">
        <v>626</v>
      </c>
      <c r="G7667" s="48" t="s">
        <v>260</v>
      </c>
      <c r="H7667" s="109"/>
      <c r="I7667" s="97">
        <f t="shared" si="2087"/>
        <v>0</v>
      </c>
      <c r="J7667" s="110"/>
      <c r="K7667" s="110"/>
      <c r="L7667" s="97">
        <f t="shared" ref="L7667:L7730" si="2089">M7667+N7667</f>
        <v>0</v>
      </c>
      <c r="M7667" s="110"/>
      <c r="N7667" s="110"/>
      <c r="R7667" s="352">
        <f>L7667-[1]გადასახდელები!L7437</f>
        <v>0</v>
      </c>
    </row>
    <row r="7668" spans="2:18" ht="24.75" hidden="1" customHeight="1">
      <c r="B7668" s="36" t="str">
        <f t="shared" si="2088"/>
        <v>b</v>
      </c>
      <c r="C7668" s="42">
        <v>5</v>
      </c>
      <c r="D7668" s="42"/>
      <c r="F7668" s="343" t="s">
        <v>627</v>
      </c>
      <c r="G7668" s="48" t="s">
        <v>261</v>
      </c>
      <c r="H7668" s="109"/>
      <c r="I7668" s="97">
        <f t="shared" si="2087"/>
        <v>0</v>
      </c>
      <c r="J7668" s="110"/>
      <c r="K7668" s="110"/>
      <c r="L7668" s="97">
        <f t="shared" si="2089"/>
        <v>0</v>
      </c>
      <c r="M7668" s="110"/>
      <c r="N7668" s="110"/>
      <c r="R7668" s="352">
        <f>L7668-[1]გადასახდელები!L7438</f>
        <v>0</v>
      </c>
    </row>
    <row r="7669" spans="2:18" ht="35.25" hidden="1" customHeight="1">
      <c r="B7669" s="36" t="str">
        <f t="shared" si="2088"/>
        <v>b</v>
      </c>
      <c r="C7669" s="42">
        <v>5</v>
      </c>
      <c r="D7669" s="42"/>
      <c r="F7669" s="343" t="s">
        <v>628</v>
      </c>
      <c r="G7669" s="48" t="s">
        <v>262</v>
      </c>
      <c r="H7669" s="109"/>
      <c r="I7669" s="97">
        <f t="shared" si="2087"/>
        <v>0</v>
      </c>
      <c r="J7669" s="110"/>
      <c r="K7669" s="110"/>
      <c r="L7669" s="97">
        <f t="shared" si="2089"/>
        <v>0</v>
      </c>
      <c r="M7669" s="110"/>
      <c r="N7669" s="110"/>
      <c r="R7669" s="352">
        <f>L7669-[1]გადასახდელები!L7439</f>
        <v>0</v>
      </c>
    </row>
    <row r="7670" spans="2:18" ht="33.75" hidden="1" customHeight="1">
      <c r="B7670" s="36" t="str">
        <f t="shared" si="2088"/>
        <v>b</v>
      </c>
      <c r="C7670" s="42">
        <v>5</v>
      </c>
      <c r="D7670" s="42"/>
      <c r="F7670" s="343" t="s">
        <v>629</v>
      </c>
      <c r="G7670" s="48" t="s">
        <v>263</v>
      </c>
      <c r="H7670" s="109"/>
      <c r="I7670" s="97">
        <f t="shared" si="2087"/>
        <v>0</v>
      </c>
      <c r="J7670" s="110"/>
      <c r="K7670" s="110"/>
      <c r="L7670" s="97">
        <f t="shared" si="2089"/>
        <v>0</v>
      </c>
      <c r="M7670" s="110"/>
      <c r="N7670" s="110"/>
      <c r="R7670" s="352">
        <f>L7670-[1]გადასახდელები!L7440</f>
        <v>0</v>
      </c>
    </row>
    <row r="7671" spans="2:18" ht="20.25" hidden="1" customHeight="1">
      <c r="B7671" s="36" t="str">
        <f t="shared" si="2088"/>
        <v>b</v>
      </c>
      <c r="C7671" s="42">
        <v>5</v>
      </c>
      <c r="D7671" s="42"/>
      <c r="F7671" s="343" t="s">
        <v>630</v>
      </c>
      <c r="G7671" s="48" t="s">
        <v>264</v>
      </c>
      <c r="H7671" s="109"/>
      <c r="I7671" s="97">
        <f t="shared" si="2087"/>
        <v>0</v>
      </c>
      <c r="J7671" s="110"/>
      <c r="K7671" s="110"/>
      <c r="L7671" s="97">
        <f t="shared" si="2089"/>
        <v>0</v>
      </c>
      <c r="M7671" s="110"/>
      <c r="N7671" s="110"/>
      <c r="R7671" s="352">
        <f>L7671-[1]გადასახდელები!L7441</f>
        <v>0</v>
      </c>
    </row>
    <row r="7672" spans="2:18" ht="20.25" hidden="1" customHeight="1">
      <c r="B7672" s="36" t="str">
        <f t="shared" si="2088"/>
        <v>b</v>
      </c>
      <c r="C7672" s="42">
        <v>5</v>
      </c>
      <c r="D7672" s="42"/>
      <c r="F7672" s="343" t="s">
        <v>631</v>
      </c>
      <c r="G7672" s="48" t="s">
        <v>265</v>
      </c>
      <c r="H7672" s="109"/>
      <c r="I7672" s="97">
        <f t="shared" si="2087"/>
        <v>0</v>
      </c>
      <c r="J7672" s="110"/>
      <c r="K7672" s="110"/>
      <c r="L7672" s="97">
        <f t="shared" si="2089"/>
        <v>0</v>
      </c>
      <c r="M7672" s="110"/>
      <c r="N7672" s="110"/>
      <c r="R7672" s="352">
        <f>L7672-[1]გადასახდელები!L7442</f>
        <v>0</v>
      </c>
    </row>
    <row r="7673" spans="2:18" ht="20.25" hidden="1" customHeight="1">
      <c r="B7673" s="36" t="str">
        <f t="shared" si="2088"/>
        <v>b</v>
      </c>
      <c r="C7673" s="42">
        <v>5</v>
      </c>
      <c r="D7673" s="42"/>
      <c r="F7673" s="343" t="s">
        <v>559</v>
      </c>
      <c r="G7673" s="48" t="s">
        <v>266</v>
      </c>
      <c r="H7673" s="109"/>
      <c r="I7673" s="97">
        <f t="shared" si="2087"/>
        <v>0</v>
      </c>
      <c r="J7673" s="110"/>
      <c r="K7673" s="110"/>
      <c r="L7673" s="97">
        <f t="shared" si="2089"/>
        <v>0</v>
      </c>
      <c r="M7673" s="110"/>
      <c r="N7673" s="110"/>
      <c r="R7673" s="352">
        <f>L7673-[1]გადასახდელები!L7443</f>
        <v>0</v>
      </c>
    </row>
    <row r="7674" spans="2:18" ht="20.25" hidden="1" customHeight="1">
      <c r="B7674" s="36" t="str">
        <f t="shared" si="2088"/>
        <v>b</v>
      </c>
      <c r="C7674" s="42">
        <v>5</v>
      </c>
      <c r="D7674" s="42"/>
      <c r="F7674" s="343" t="s">
        <v>632</v>
      </c>
      <c r="G7674" s="48" t="s">
        <v>267</v>
      </c>
      <c r="H7674" s="109"/>
      <c r="I7674" s="97">
        <f t="shared" si="2087"/>
        <v>0</v>
      </c>
      <c r="J7674" s="110"/>
      <c r="K7674" s="110"/>
      <c r="L7674" s="97">
        <f t="shared" si="2089"/>
        <v>0</v>
      </c>
      <c r="M7674" s="110"/>
      <c r="N7674" s="110"/>
      <c r="R7674" s="352">
        <f>L7674-[1]გადასახდელები!L7444</f>
        <v>0</v>
      </c>
    </row>
    <row r="7675" spans="2:18" ht="34.5" customHeight="1">
      <c r="B7675" s="36" t="str">
        <f t="shared" si="2088"/>
        <v>a</v>
      </c>
      <c r="C7675" s="42">
        <v>5</v>
      </c>
      <c r="D7675" s="42"/>
      <c r="F7675" s="343" t="s">
        <v>633</v>
      </c>
      <c r="G7675" s="48" t="s">
        <v>268</v>
      </c>
      <c r="H7675" s="109"/>
      <c r="I7675" s="97">
        <f t="shared" si="2087"/>
        <v>7.5</v>
      </c>
      <c r="J7675" s="110"/>
      <c r="K7675" s="110">
        <v>7.5</v>
      </c>
      <c r="L7675" s="97">
        <f t="shared" si="2089"/>
        <v>0</v>
      </c>
      <c r="M7675" s="110"/>
      <c r="N7675" s="110"/>
      <c r="R7675" s="352">
        <f>L7675-[1]გადასახდელები!L7445</f>
        <v>0</v>
      </c>
    </row>
    <row r="7676" spans="2:18" ht="30.75" customHeight="1">
      <c r="B7676" s="36" t="str">
        <f t="shared" si="2088"/>
        <v>a</v>
      </c>
      <c r="C7676" s="42">
        <v>5</v>
      </c>
      <c r="D7676" s="42"/>
      <c r="F7676" s="343" t="s">
        <v>560</v>
      </c>
      <c r="G7676" s="48" t="s">
        <v>269</v>
      </c>
      <c r="H7676" s="109">
        <v>1E-3</v>
      </c>
      <c r="I7676" s="97">
        <f t="shared" si="2087"/>
        <v>13.8</v>
      </c>
      <c r="J7676" s="110"/>
      <c r="K7676" s="110">
        <v>13.8</v>
      </c>
      <c r="L7676" s="97">
        <f t="shared" si="2089"/>
        <v>0</v>
      </c>
      <c r="M7676" s="110"/>
      <c r="N7676" s="110"/>
      <c r="R7676" s="352">
        <f>L7676-[1]გადასახდელები!L7446</f>
        <v>0</v>
      </c>
    </row>
    <row r="7677" spans="2:18" ht="20.25" hidden="1" customHeight="1">
      <c r="B7677" s="36" t="str">
        <f t="shared" si="2088"/>
        <v>b</v>
      </c>
      <c r="C7677" s="42">
        <v>3</v>
      </c>
      <c r="D7677" s="42"/>
      <c r="F7677" s="343" t="s">
        <v>634</v>
      </c>
      <c r="G7677" s="57" t="s">
        <v>209</v>
      </c>
      <c r="H7677" s="111"/>
      <c r="I7677" s="90">
        <f t="shared" si="2087"/>
        <v>0</v>
      </c>
      <c r="J7677" s="112"/>
      <c r="K7677" s="112"/>
      <c r="L7677" s="90">
        <f t="shared" si="2089"/>
        <v>0</v>
      </c>
      <c r="M7677" s="112"/>
      <c r="N7677" s="112"/>
      <c r="R7677" s="352">
        <f>L7677-[1]გადასახდელები!L7447</f>
        <v>0</v>
      </c>
    </row>
    <row r="7678" spans="2:18" ht="20.25" hidden="1" customHeight="1">
      <c r="B7678" s="36" t="str">
        <f t="shared" si="2088"/>
        <v>b</v>
      </c>
      <c r="C7678" s="42">
        <v>3</v>
      </c>
      <c r="D7678" s="42"/>
      <c r="F7678" s="342" t="s">
        <v>635</v>
      </c>
      <c r="G7678" s="57" t="s">
        <v>208</v>
      </c>
      <c r="H7678" s="89">
        <f>H7679+H7684+H7685</f>
        <v>0</v>
      </c>
      <c r="I7678" s="90">
        <f t="shared" si="2087"/>
        <v>0</v>
      </c>
      <c r="J7678" s="92">
        <f>J7679+J7684+J7685</f>
        <v>0</v>
      </c>
      <c r="K7678" s="92">
        <f>K7679+K7684+K7685</f>
        <v>0</v>
      </c>
      <c r="L7678" s="90">
        <f t="shared" si="2089"/>
        <v>0</v>
      </c>
      <c r="M7678" s="92">
        <f>M7679+M7684+M7685</f>
        <v>0</v>
      </c>
      <c r="N7678" s="92">
        <f>N7679+N7684+N7685</f>
        <v>0</v>
      </c>
      <c r="O7678" s="82" t="s">
        <v>146</v>
      </c>
      <c r="R7678" s="352">
        <f>L7678-[1]გადასახდელები!L7448</f>
        <v>0</v>
      </c>
    </row>
    <row r="7679" spans="2:18" ht="20.25" hidden="1" customHeight="1">
      <c r="B7679" s="36" t="str">
        <f t="shared" si="2088"/>
        <v>b</v>
      </c>
      <c r="C7679" s="42">
        <v>4</v>
      </c>
      <c r="D7679" s="42"/>
      <c r="F7679" s="342" t="s">
        <v>636</v>
      </c>
      <c r="G7679" s="47" t="s">
        <v>270</v>
      </c>
      <c r="H7679" s="93">
        <f>SUM(H7680:H7683)</f>
        <v>0</v>
      </c>
      <c r="I7679" s="94">
        <f t="shared" si="2087"/>
        <v>0</v>
      </c>
      <c r="J7679" s="95">
        <f>SUM(J7680:J7683)</f>
        <v>0</v>
      </c>
      <c r="K7679" s="95">
        <f>SUM(K7680:K7683)</f>
        <v>0</v>
      </c>
      <c r="L7679" s="94">
        <f t="shared" si="2089"/>
        <v>0</v>
      </c>
      <c r="M7679" s="95">
        <f>SUM(M7680:M7683)</f>
        <v>0</v>
      </c>
      <c r="N7679" s="95">
        <f>SUM(N7680:N7683)</f>
        <v>0</v>
      </c>
      <c r="O7679" s="82" t="s">
        <v>146</v>
      </c>
      <c r="R7679" s="352">
        <f>L7679-[1]გადასახდელები!L7449</f>
        <v>0</v>
      </c>
    </row>
    <row r="7680" spans="2:18" ht="20.25" hidden="1" customHeight="1">
      <c r="B7680" s="36" t="str">
        <f t="shared" si="2088"/>
        <v>b</v>
      </c>
      <c r="C7680" s="42">
        <v>5</v>
      </c>
      <c r="D7680" s="42"/>
      <c r="F7680" s="343" t="s">
        <v>637</v>
      </c>
      <c r="G7680" s="48" t="s">
        <v>271</v>
      </c>
      <c r="H7680" s="101"/>
      <c r="I7680" s="97">
        <f t="shared" si="2087"/>
        <v>0</v>
      </c>
      <c r="J7680" s="102"/>
      <c r="K7680" s="102"/>
      <c r="L7680" s="97">
        <f t="shared" si="2089"/>
        <v>0</v>
      </c>
      <c r="M7680" s="102"/>
      <c r="N7680" s="102"/>
      <c r="R7680" s="352">
        <f>L7680-[1]გადასახდელები!L7450</f>
        <v>0</v>
      </c>
    </row>
    <row r="7681" spans="2:18" ht="20.25" hidden="1" customHeight="1">
      <c r="B7681" s="36" t="str">
        <f t="shared" si="2088"/>
        <v>b</v>
      </c>
      <c r="C7681" s="42">
        <v>5</v>
      </c>
      <c r="D7681" s="42"/>
      <c r="F7681" s="343" t="s">
        <v>638</v>
      </c>
      <c r="G7681" s="48" t="s">
        <v>272</v>
      </c>
      <c r="H7681" s="101"/>
      <c r="I7681" s="97">
        <f t="shared" si="2087"/>
        <v>0</v>
      </c>
      <c r="J7681" s="102"/>
      <c r="K7681" s="102"/>
      <c r="L7681" s="97">
        <f t="shared" si="2089"/>
        <v>0</v>
      </c>
      <c r="M7681" s="102"/>
      <c r="N7681" s="102"/>
      <c r="R7681" s="352">
        <f>L7681-[1]გადასახდელები!L7451</f>
        <v>0</v>
      </c>
    </row>
    <row r="7682" spans="2:18" ht="20.25" hidden="1" customHeight="1">
      <c r="B7682" s="36" t="str">
        <f t="shared" si="2088"/>
        <v>b</v>
      </c>
      <c r="C7682" s="42">
        <v>5</v>
      </c>
      <c r="D7682" s="42"/>
      <c r="F7682" s="343" t="s">
        <v>639</v>
      </c>
      <c r="G7682" s="48" t="s">
        <v>273</v>
      </c>
      <c r="H7682" s="101"/>
      <c r="I7682" s="97">
        <f t="shared" si="2087"/>
        <v>0</v>
      </c>
      <c r="J7682" s="102"/>
      <c r="K7682" s="102"/>
      <c r="L7682" s="97">
        <f t="shared" si="2089"/>
        <v>0</v>
      </c>
      <c r="M7682" s="102"/>
      <c r="N7682" s="102"/>
      <c r="R7682" s="352">
        <f>L7682-[1]გადასახდელები!L7452</f>
        <v>0</v>
      </c>
    </row>
    <row r="7683" spans="2:18" ht="20.25" hidden="1" customHeight="1">
      <c r="B7683" s="36" t="str">
        <f t="shared" si="2088"/>
        <v>b</v>
      </c>
      <c r="C7683" s="42">
        <v>5</v>
      </c>
      <c r="D7683" s="42"/>
      <c r="F7683" s="343" t="s">
        <v>640</v>
      </c>
      <c r="G7683" s="48" t="s">
        <v>274</v>
      </c>
      <c r="H7683" s="101"/>
      <c r="I7683" s="97">
        <f t="shared" si="2087"/>
        <v>0</v>
      </c>
      <c r="J7683" s="102"/>
      <c r="K7683" s="102"/>
      <c r="L7683" s="97">
        <f t="shared" si="2089"/>
        <v>0</v>
      </c>
      <c r="M7683" s="102"/>
      <c r="N7683" s="102"/>
      <c r="R7683" s="352">
        <f>L7683-[1]გადასახდელები!L7453</f>
        <v>0</v>
      </c>
    </row>
    <row r="7684" spans="2:18" ht="20.25" hidden="1" customHeight="1">
      <c r="B7684" s="36" t="str">
        <f t="shared" si="2088"/>
        <v>b</v>
      </c>
      <c r="C7684" s="42">
        <v>4</v>
      </c>
      <c r="D7684" s="42"/>
      <c r="F7684" s="343" t="s">
        <v>641</v>
      </c>
      <c r="G7684" s="47" t="s">
        <v>275</v>
      </c>
      <c r="H7684" s="103"/>
      <c r="I7684" s="94">
        <f t="shared" si="2087"/>
        <v>0</v>
      </c>
      <c r="J7684" s="104"/>
      <c r="K7684" s="104"/>
      <c r="L7684" s="94">
        <f t="shared" si="2089"/>
        <v>0</v>
      </c>
      <c r="M7684" s="104"/>
      <c r="N7684" s="104"/>
      <c r="R7684" s="352">
        <f>L7684-[1]გადასახდელები!L7454</f>
        <v>0</v>
      </c>
    </row>
    <row r="7685" spans="2:18" ht="36" hidden="1" customHeight="1">
      <c r="B7685" s="36" t="str">
        <f t="shared" si="2088"/>
        <v>b</v>
      </c>
      <c r="C7685" s="42">
        <v>4</v>
      </c>
      <c r="D7685" s="42"/>
      <c r="F7685" s="343" t="s">
        <v>642</v>
      </c>
      <c r="G7685" s="47" t="s">
        <v>276</v>
      </c>
      <c r="H7685" s="103"/>
      <c r="I7685" s="94">
        <f t="shared" si="2087"/>
        <v>0</v>
      </c>
      <c r="J7685" s="104"/>
      <c r="K7685" s="104"/>
      <c r="L7685" s="94">
        <f t="shared" si="2089"/>
        <v>0</v>
      </c>
      <c r="M7685" s="104"/>
      <c r="N7685" s="104"/>
      <c r="R7685" s="352">
        <f>L7685-[1]გადასახდელები!L7455</f>
        <v>0</v>
      </c>
    </row>
    <row r="7686" spans="2:18" ht="20.25" customHeight="1">
      <c r="B7686" s="36" t="str">
        <f t="shared" si="2088"/>
        <v>a</v>
      </c>
      <c r="C7686" s="42">
        <v>3</v>
      </c>
      <c r="D7686" s="42"/>
      <c r="F7686" s="343" t="s">
        <v>561</v>
      </c>
      <c r="G7686" s="57" t="s">
        <v>202</v>
      </c>
      <c r="H7686" s="111">
        <v>10</v>
      </c>
      <c r="I7686" s="90">
        <f t="shared" si="2087"/>
        <v>4.9000000000000004</v>
      </c>
      <c r="J7686" s="112"/>
      <c r="K7686" s="112">
        <v>4.9000000000000004</v>
      </c>
      <c r="L7686" s="90">
        <f t="shared" si="2089"/>
        <v>0</v>
      </c>
      <c r="M7686" s="112"/>
      <c r="N7686" s="112"/>
      <c r="R7686" s="352">
        <f>L7686-[1]გადასახდელები!L7456</f>
        <v>-11.7</v>
      </c>
    </row>
    <row r="7687" spans="2:18" ht="20.25" hidden="1" customHeight="1">
      <c r="B7687" s="36" t="str">
        <f t="shared" si="2088"/>
        <v>b</v>
      </c>
      <c r="C7687" s="42">
        <v>3</v>
      </c>
      <c r="D7687" s="42"/>
      <c r="F7687" s="342" t="s">
        <v>562</v>
      </c>
      <c r="G7687" s="57" t="s">
        <v>203</v>
      </c>
      <c r="H7687" s="89">
        <f>H7688+H7691+H7694</f>
        <v>0</v>
      </c>
      <c r="I7687" s="90">
        <f t="shared" si="2087"/>
        <v>0</v>
      </c>
      <c r="J7687" s="92">
        <f>J7688+J7691+J7694</f>
        <v>0</v>
      </c>
      <c r="K7687" s="92">
        <f>K7688+K7691+K7694</f>
        <v>0</v>
      </c>
      <c r="L7687" s="90">
        <f t="shared" si="2089"/>
        <v>0</v>
      </c>
      <c r="M7687" s="92">
        <f>M7688+M7691+M7694</f>
        <v>0</v>
      </c>
      <c r="N7687" s="92">
        <f>N7688+N7691+N7694</f>
        <v>0</v>
      </c>
      <c r="O7687" s="82" t="s">
        <v>146</v>
      </c>
      <c r="R7687" s="352">
        <f>L7687-[1]გადასახდელები!L7457</f>
        <v>0</v>
      </c>
    </row>
    <row r="7688" spans="2:18" ht="20.25" hidden="1" customHeight="1">
      <c r="B7688" s="36" t="str">
        <f t="shared" si="2088"/>
        <v>b</v>
      </c>
      <c r="C7688" s="42">
        <v>4</v>
      </c>
      <c r="D7688" s="42"/>
      <c r="F7688" s="342" t="s">
        <v>643</v>
      </c>
      <c r="G7688" s="47" t="s">
        <v>277</v>
      </c>
      <c r="H7688" s="93">
        <f>SUM(H7689:H7690)</f>
        <v>0</v>
      </c>
      <c r="I7688" s="94">
        <f t="shared" si="2087"/>
        <v>0</v>
      </c>
      <c r="J7688" s="95">
        <f>SUM(J7689:J7690)</f>
        <v>0</v>
      </c>
      <c r="K7688" s="95">
        <f>SUM(K7689:K7690)</f>
        <v>0</v>
      </c>
      <c r="L7688" s="94">
        <f t="shared" si="2089"/>
        <v>0</v>
      </c>
      <c r="M7688" s="95">
        <f>SUM(M7689:M7690)</f>
        <v>0</v>
      </c>
      <c r="N7688" s="95">
        <f>SUM(N7689:N7690)</f>
        <v>0</v>
      </c>
      <c r="O7688" s="82" t="s">
        <v>146</v>
      </c>
      <c r="R7688" s="352">
        <f>L7688-[1]გადასახდელები!L7458</f>
        <v>0</v>
      </c>
    </row>
    <row r="7689" spans="2:18" ht="20.25" hidden="1" customHeight="1">
      <c r="B7689" s="36" t="str">
        <f t="shared" si="2088"/>
        <v>b</v>
      </c>
      <c r="C7689" s="42">
        <v>5</v>
      </c>
      <c r="D7689" s="42"/>
      <c r="F7689" s="343" t="s">
        <v>644</v>
      </c>
      <c r="G7689" s="48" t="s">
        <v>278</v>
      </c>
      <c r="H7689" s="101"/>
      <c r="I7689" s="97">
        <f t="shared" si="2087"/>
        <v>0</v>
      </c>
      <c r="J7689" s="102"/>
      <c r="K7689" s="102"/>
      <c r="L7689" s="97">
        <f t="shared" si="2089"/>
        <v>0</v>
      </c>
      <c r="M7689" s="102"/>
      <c r="N7689" s="102"/>
      <c r="R7689" s="352">
        <f>L7689-[1]გადასახდელები!L7459</f>
        <v>0</v>
      </c>
    </row>
    <row r="7690" spans="2:18" ht="20.25" hidden="1" customHeight="1">
      <c r="B7690" s="36" t="str">
        <f t="shared" si="2088"/>
        <v>b</v>
      </c>
      <c r="C7690" s="42">
        <v>5</v>
      </c>
      <c r="D7690" s="42"/>
      <c r="F7690" s="343" t="s">
        <v>645</v>
      </c>
      <c r="G7690" s="48" t="s">
        <v>204</v>
      </c>
      <c r="H7690" s="101"/>
      <c r="I7690" s="97">
        <f t="shared" si="2087"/>
        <v>0</v>
      </c>
      <c r="J7690" s="102"/>
      <c r="K7690" s="102"/>
      <c r="L7690" s="97">
        <f t="shared" si="2089"/>
        <v>0</v>
      </c>
      <c r="M7690" s="102"/>
      <c r="N7690" s="102"/>
      <c r="R7690" s="352">
        <f>L7690-[1]გადასახდელები!L7460</f>
        <v>0</v>
      </c>
    </row>
    <row r="7691" spans="2:18" ht="20.25" hidden="1" customHeight="1">
      <c r="B7691" s="36" t="str">
        <f t="shared" si="2088"/>
        <v>b</v>
      </c>
      <c r="C7691" s="42">
        <v>4</v>
      </c>
      <c r="D7691" s="42"/>
      <c r="F7691" s="342" t="s">
        <v>646</v>
      </c>
      <c r="G7691" s="47" t="s">
        <v>279</v>
      </c>
      <c r="H7691" s="93">
        <f>SUM(H7692:H7693)</f>
        <v>0</v>
      </c>
      <c r="I7691" s="94">
        <f t="shared" si="2087"/>
        <v>0</v>
      </c>
      <c r="J7691" s="95">
        <f>SUM(J7692:J7693)</f>
        <v>0</v>
      </c>
      <c r="K7691" s="95">
        <f>SUM(K7692:K7693)</f>
        <v>0</v>
      </c>
      <c r="L7691" s="94">
        <f t="shared" si="2089"/>
        <v>0</v>
      </c>
      <c r="M7691" s="95">
        <f>SUM(M7692:M7693)</f>
        <v>0</v>
      </c>
      <c r="N7691" s="95">
        <f>SUM(N7692:N7693)</f>
        <v>0</v>
      </c>
      <c r="O7691" s="82" t="s">
        <v>146</v>
      </c>
      <c r="R7691" s="352">
        <f>L7691-[1]გადასახდელები!L7461</f>
        <v>0</v>
      </c>
    </row>
    <row r="7692" spans="2:18" ht="20.25" hidden="1" customHeight="1">
      <c r="B7692" s="36" t="str">
        <f t="shared" si="2088"/>
        <v>b</v>
      </c>
      <c r="C7692" s="42">
        <v>5</v>
      </c>
      <c r="D7692" s="42"/>
      <c r="F7692" s="343" t="s">
        <v>647</v>
      </c>
      <c r="G7692" s="48" t="s">
        <v>278</v>
      </c>
      <c r="H7692" s="101"/>
      <c r="I7692" s="97">
        <f t="shared" si="2087"/>
        <v>0</v>
      </c>
      <c r="J7692" s="102"/>
      <c r="K7692" s="102"/>
      <c r="L7692" s="97">
        <f t="shared" si="2089"/>
        <v>0</v>
      </c>
      <c r="M7692" s="102"/>
      <c r="N7692" s="102"/>
      <c r="R7692" s="352">
        <f>L7692-[1]გადასახდელები!L7462</f>
        <v>0</v>
      </c>
    </row>
    <row r="7693" spans="2:18" ht="20.25" hidden="1" customHeight="1">
      <c r="B7693" s="36" t="str">
        <f t="shared" si="2088"/>
        <v>b</v>
      </c>
      <c r="C7693" s="42">
        <v>5</v>
      </c>
      <c r="D7693" s="42"/>
      <c r="F7693" s="343" t="s">
        <v>648</v>
      </c>
      <c r="G7693" s="48" t="s">
        <v>204</v>
      </c>
      <c r="H7693" s="101"/>
      <c r="I7693" s="97">
        <f t="shared" si="2087"/>
        <v>0</v>
      </c>
      <c r="J7693" s="102"/>
      <c r="K7693" s="102"/>
      <c r="L7693" s="97">
        <f t="shared" si="2089"/>
        <v>0</v>
      </c>
      <c r="M7693" s="102"/>
      <c r="N7693" s="102"/>
      <c r="R7693" s="352">
        <f>L7693-[1]გადასახდელები!L7463</f>
        <v>0</v>
      </c>
    </row>
    <row r="7694" spans="2:18" ht="20.25" hidden="1" customHeight="1">
      <c r="B7694" s="36" t="str">
        <f t="shared" si="2088"/>
        <v>b</v>
      </c>
      <c r="C7694" s="42">
        <v>4</v>
      </c>
      <c r="D7694" s="42"/>
      <c r="F7694" s="342" t="s">
        <v>563</v>
      </c>
      <c r="G7694" s="47" t="s">
        <v>280</v>
      </c>
      <c r="H7694" s="93">
        <f>SUM(H7695:H7696)</f>
        <v>0</v>
      </c>
      <c r="I7694" s="94">
        <f t="shared" si="2087"/>
        <v>0</v>
      </c>
      <c r="J7694" s="95">
        <f>SUM(J7695:J7696)</f>
        <v>0</v>
      </c>
      <c r="K7694" s="95">
        <f>SUM(K7695:K7696)</f>
        <v>0</v>
      </c>
      <c r="L7694" s="94">
        <f t="shared" si="2089"/>
        <v>0</v>
      </c>
      <c r="M7694" s="95">
        <f>SUM(M7695:M7696)</f>
        <v>0</v>
      </c>
      <c r="N7694" s="95">
        <f>SUM(N7695:N7696)</f>
        <v>0</v>
      </c>
      <c r="O7694" s="82" t="s">
        <v>146</v>
      </c>
      <c r="R7694" s="352">
        <f>L7694-[1]გადასახდელები!L7464</f>
        <v>0</v>
      </c>
    </row>
    <row r="7695" spans="2:18" ht="20.25" hidden="1" customHeight="1">
      <c r="B7695" s="36" t="str">
        <f t="shared" si="2088"/>
        <v>b</v>
      </c>
      <c r="C7695" s="42">
        <v>5</v>
      </c>
      <c r="D7695" s="42"/>
      <c r="F7695" s="343" t="s">
        <v>649</v>
      </c>
      <c r="G7695" s="48" t="s">
        <v>278</v>
      </c>
      <c r="H7695" s="101"/>
      <c r="I7695" s="97">
        <f t="shared" si="2087"/>
        <v>0</v>
      </c>
      <c r="J7695" s="102"/>
      <c r="K7695" s="102"/>
      <c r="L7695" s="97">
        <f t="shared" si="2089"/>
        <v>0</v>
      </c>
      <c r="M7695" s="102"/>
      <c r="N7695" s="102"/>
      <c r="R7695" s="352">
        <f>L7695-[1]გადასახდელები!L7465</f>
        <v>0</v>
      </c>
    </row>
    <row r="7696" spans="2:18" ht="20.25" hidden="1" customHeight="1">
      <c r="B7696" s="36" t="str">
        <f t="shared" si="2088"/>
        <v>b</v>
      </c>
      <c r="C7696" s="42">
        <v>5</v>
      </c>
      <c r="D7696" s="42"/>
      <c r="F7696" s="343" t="s">
        <v>564</v>
      </c>
      <c r="G7696" s="48" t="s">
        <v>204</v>
      </c>
      <c r="H7696" s="101"/>
      <c r="I7696" s="97">
        <f t="shared" si="2087"/>
        <v>0</v>
      </c>
      <c r="J7696" s="102"/>
      <c r="K7696" s="102"/>
      <c r="L7696" s="97">
        <f t="shared" si="2089"/>
        <v>0</v>
      </c>
      <c r="M7696" s="102"/>
      <c r="N7696" s="102"/>
      <c r="R7696" s="352">
        <f>L7696-[1]გადასახდელები!L7466</f>
        <v>0</v>
      </c>
    </row>
    <row r="7697" spans="2:18" ht="20.25" hidden="1" customHeight="1">
      <c r="B7697" s="36" t="str">
        <f t="shared" si="2088"/>
        <v>b</v>
      </c>
      <c r="C7697" s="42">
        <v>3</v>
      </c>
      <c r="D7697" s="42"/>
      <c r="F7697" s="342" t="s">
        <v>565</v>
      </c>
      <c r="G7697" s="57" t="s">
        <v>206</v>
      </c>
      <c r="H7697" s="89">
        <f>H7698+H7701+H7704</f>
        <v>0</v>
      </c>
      <c r="I7697" s="90">
        <f t="shared" si="2087"/>
        <v>0</v>
      </c>
      <c r="J7697" s="92">
        <f>J7698+J7701+J7704</f>
        <v>0</v>
      </c>
      <c r="K7697" s="92">
        <f>K7698+K7701+K7704</f>
        <v>0</v>
      </c>
      <c r="L7697" s="90">
        <f t="shared" si="2089"/>
        <v>0</v>
      </c>
      <c r="M7697" s="92">
        <f>M7698+M7701+M7704</f>
        <v>0</v>
      </c>
      <c r="N7697" s="92">
        <f>N7698+N7701+N7704</f>
        <v>0</v>
      </c>
      <c r="O7697" s="82" t="s">
        <v>146</v>
      </c>
      <c r="R7697" s="352">
        <f>L7697-[1]გადასახდელები!L7467</f>
        <v>0</v>
      </c>
    </row>
    <row r="7698" spans="2:18" ht="20.25" hidden="1" customHeight="1">
      <c r="B7698" s="36" t="str">
        <f t="shared" si="2088"/>
        <v>b</v>
      </c>
      <c r="C7698" s="42">
        <v>4</v>
      </c>
      <c r="D7698" s="42"/>
      <c r="F7698" s="342" t="s">
        <v>650</v>
      </c>
      <c r="G7698" s="47" t="s">
        <v>281</v>
      </c>
      <c r="H7698" s="93">
        <f>SUM(H7699:H7700)</f>
        <v>0</v>
      </c>
      <c r="I7698" s="94">
        <f t="shared" si="2087"/>
        <v>0</v>
      </c>
      <c r="J7698" s="95">
        <f>SUM(J7699:J7700)</f>
        <v>0</v>
      </c>
      <c r="K7698" s="95">
        <f>SUM(K7699:K7700)</f>
        <v>0</v>
      </c>
      <c r="L7698" s="94">
        <f t="shared" si="2089"/>
        <v>0</v>
      </c>
      <c r="M7698" s="95">
        <f>SUM(M7699:M7700)</f>
        <v>0</v>
      </c>
      <c r="N7698" s="95">
        <f>SUM(N7699:N7700)</f>
        <v>0</v>
      </c>
      <c r="O7698" s="82" t="s">
        <v>146</v>
      </c>
      <c r="R7698" s="352">
        <f>L7698-[1]გადასახდელები!L7468</f>
        <v>0</v>
      </c>
    </row>
    <row r="7699" spans="2:18" ht="20.25" hidden="1" customHeight="1">
      <c r="B7699" s="36" t="str">
        <f t="shared" si="2088"/>
        <v>b</v>
      </c>
      <c r="C7699" s="42">
        <v>5</v>
      </c>
      <c r="D7699" s="42"/>
      <c r="F7699" s="343" t="s">
        <v>651</v>
      </c>
      <c r="G7699" s="48" t="s">
        <v>282</v>
      </c>
      <c r="H7699" s="101"/>
      <c r="I7699" s="97">
        <f t="shared" si="2087"/>
        <v>0</v>
      </c>
      <c r="J7699" s="102"/>
      <c r="K7699" s="102"/>
      <c r="L7699" s="97">
        <f t="shared" si="2089"/>
        <v>0</v>
      </c>
      <c r="M7699" s="102"/>
      <c r="N7699" s="102"/>
      <c r="R7699" s="352">
        <f>L7699-[1]გადასახდელები!L7469</f>
        <v>0</v>
      </c>
    </row>
    <row r="7700" spans="2:18" ht="20.25" hidden="1" customHeight="1">
      <c r="B7700" s="36" t="str">
        <f t="shared" si="2088"/>
        <v>b</v>
      </c>
      <c r="C7700" s="42">
        <v>5</v>
      </c>
      <c r="D7700" s="42"/>
      <c r="F7700" s="343" t="s">
        <v>652</v>
      </c>
      <c r="G7700" s="48" t="s">
        <v>283</v>
      </c>
      <c r="H7700" s="101"/>
      <c r="I7700" s="97">
        <f t="shared" si="2087"/>
        <v>0</v>
      </c>
      <c r="J7700" s="102"/>
      <c r="K7700" s="102"/>
      <c r="L7700" s="97">
        <f t="shared" si="2089"/>
        <v>0</v>
      </c>
      <c r="M7700" s="102"/>
      <c r="N7700" s="102"/>
      <c r="R7700" s="352">
        <f>L7700-[1]გადასახდელები!L7470</f>
        <v>0</v>
      </c>
    </row>
    <row r="7701" spans="2:18" ht="20.25" hidden="1" customHeight="1">
      <c r="B7701" s="36" t="str">
        <f t="shared" si="2088"/>
        <v>b</v>
      </c>
      <c r="C7701" s="42">
        <v>4</v>
      </c>
      <c r="D7701" s="42"/>
      <c r="F7701" s="342" t="s">
        <v>566</v>
      </c>
      <c r="G7701" s="47" t="s">
        <v>284</v>
      </c>
      <c r="H7701" s="93">
        <f>SUM(H7702:H7703)</f>
        <v>0</v>
      </c>
      <c r="I7701" s="94">
        <f t="shared" si="2087"/>
        <v>0</v>
      </c>
      <c r="J7701" s="95">
        <f>SUM(J7702:J7703)</f>
        <v>0</v>
      </c>
      <c r="K7701" s="95">
        <f>SUM(K7702:K7703)</f>
        <v>0</v>
      </c>
      <c r="L7701" s="94">
        <f t="shared" si="2089"/>
        <v>0</v>
      </c>
      <c r="M7701" s="95">
        <f>SUM(M7702:M7703)</f>
        <v>0</v>
      </c>
      <c r="N7701" s="95">
        <f>SUM(N7702:N7703)</f>
        <v>0</v>
      </c>
      <c r="O7701" s="82" t="s">
        <v>146</v>
      </c>
      <c r="R7701" s="352">
        <f>L7701-[1]გადასახდელები!L7471</f>
        <v>0</v>
      </c>
    </row>
    <row r="7702" spans="2:18" ht="20.25" hidden="1" customHeight="1">
      <c r="B7702" s="36" t="str">
        <f t="shared" si="2088"/>
        <v>b</v>
      </c>
      <c r="C7702" s="42">
        <v>5</v>
      </c>
      <c r="D7702" s="42"/>
      <c r="F7702" s="343" t="s">
        <v>567</v>
      </c>
      <c r="G7702" s="48" t="s">
        <v>282</v>
      </c>
      <c r="H7702" s="101"/>
      <c r="I7702" s="97">
        <f t="shared" si="2087"/>
        <v>0</v>
      </c>
      <c r="J7702" s="102"/>
      <c r="K7702" s="102"/>
      <c r="L7702" s="97">
        <f t="shared" si="2089"/>
        <v>0</v>
      </c>
      <c r="M7702" s="102"/>
      <c r="N7702" s="102"/>
      <c r="R7702" s="352">
        <f>L7702-[1]გადასახდელები!L7472</f>
        <v>0</v>
      </c>
    </row>
    <row r="7703" spans="2:18" ht="20.25" hidden="1" customHeight="1">
      <c r="B7703" s="36" t="str">
        <f t="shared" si="2088"/>
        <v>b</v>
      </c>
      <c r="C7703" s="42">
        <v>5</v>
      </c>
      <c r="D7703" s="42"/>
      <c r="F7703" s="343" t="s">
        <v>653</v>
      </c>
      <c r="G7703" s="48" t="s">
        <v>283</v>
      </c>
      <c r="H7703" s="101"/>
      <c r="I7703" s="97">
        <f t="shared" si="2087"/>
        <v>0</v>
      </c>
      <c r="J7703" s="102"/>
      <c r="K7703" s="102"/>
      <c r="L7703" s="97">
        <f t="shared" si="2089"/>
        <v>0</v>
      </c>
      <c r="M7703" s="102"/>
      <c r="N7703" s="102"/>
      <c r="R7703" s="352">
        <f>L7703-[1]გადასახდელები!L7473</f>
        <v>0</v>
      </c>
    </row>
    <row r="7704" spans="2:18" ht="20.25" hidden="1" customHeight="1">
      <c r="B7704" s="36" t="str">
        <f t="shared" si="2088"/>
        <v>b</v>
      </c>
      <c r="C7704" s="42">
        <v>4</v>
      </c>
      <c r="D7704" s="42"/>
      <c r="F7704" s="342" t="s">
        <v>654</v>
      </c>
      <c r="G7704" s="47" t="s">
        <v>207</v>
      </c>
      <c r="H7704" s="93">
        <f>SUM(H7705:H7706)</f>
        <v>0</v>
      </c>
      <c r="I7704" s="94">
        <f t="shared" si="2087"/>
        <v>0</v>
      </c>
      <c r="J7704" s="95">
        <f>SUM(J7705:J7706)</f>
        <v>0</v>
      </c>
      <c r="K7704" s="95">
        <f>SUM(K7705:K7706)</f>
        <v>0</v>
      </c>
      <c r="L7704" s="94">
        <f t="shared" si="2089"/>
        <v>0</v>
      </c>
      <c r="M7704" s="95">
        <f>SUM(M7705:M7706)</f>
        <v>0</v>
      </c>
      <c r="N7704" s="95">
        <f>SUM(N7705:N7706)</f>
        <v>0</v>
      </c>
      <c r="O7704" s="82" t="s">
        <v>146</v>
      </c>
      <c r="R7704" s="352">
        <f>L7704-[1]გადასახდელები!L7474</f>
        <v>0</v>
      </c>
    </row>
    <row r="7705" spans="2:18" ht="20.25" hidden="1" customHeight="1">
      <c r="B7705" s="36" t="str">
        <f t="shared" si="2088"/>
        <v>b</v>
      </c>
      <c r="C7705" s="42">
        <v>5</v>
      </c>
      <c r="D7705" s="42"/>
      <c r="F7705" s="343" t="s">
        <v>655</v>
      </c>
      <c r="G7705" s="48" t="s">
        <v>282</v>
      </c>
      <c r="H7705" s="101"/>
      <c r="I7705" s="97">
        <f t="shared" si="2087"/>
        <v>0</v>
      </c>
      <c r="J7705" s="102"/>
      <c r="K7705" s="102"/>
      <c r="L7705" s="97">
        <f t="shared" si="2089"/>
        <v>0</v>
      </c>
      <c r="M7705" s="102"/>
      <c r="N7705" s="102"/>
      <c r="R7705" s="352">
        <f>L7705-[1]გადასახდელები!L7475</f>
        <v>0</v>
      </c>
    </row>
    <row r="7706" spans="2:18" ht="20.25" hidden="1" customHeight="1">
      <c r="B7706" s="36" t="str">
        <f t="shared" si="2088"/>
        <v>b</v>
      </c>
      <c r="C7706" s="42">
        <v>5</v>
      </c>
      <c r="D7706" s="42"/>
      <c r="F7706" s="343" t="s">
        <v>656</v>
      </c>
      <c r="G7706" s="48" t="s">
        <v>283</v>
      </c>
      <c r="H7706" s="101"/>
      <c r="I7706" s="97">
        <f t="shared" si="2087"/>
        <v>0</v>
      </c>
      <c r="J7706" s="102"/>
      <c r="K7706" s="102"/>
      <c r="L7706" s="97">
        <f t="shared" si="2089"/>
        <v>0</v>
      </c>
      <c r="M7706" s="102"/>
      <c r="N7706" s="102"/>
      <c r="R7706" s="352">
        <f>L7706-[1]გადასახდელები!L7476</f>
        <v>0</v>
      </c>
    </row>
    <row r="7707" spans="2:18" ht="20.25" customHeight="1">
      <c r="B7707" s="36" t="str">
        <f t="shared" si="2088"/>
        <v>a</v>
      </c>
      <c r="C7707" s="42">
        <v>3</v>
      </c>
      <c r="D7707" s="42"/>
      <c r="F7707" s="342" t="s">
        <v>568</v>
      </c>
      <c r="G7707" s="57" t="s">
        <v>205</v>
      </c>
      <c r="H7707" s="89">
        <f>H7708+H7709</f>
        <v>0</v>
      </c>
      <c r="I7707" s="90">
        <f t="shared" si="2087"/>
        <v>80</v>
      </c>
      <c r="J7707" s="92">
        <f>J7708+J7709</f>
        <v>0</v>
      </c>
      <c r="K7707" s="92">
        <f>K7708+K7709</f>
        <v>80</v>
      </c>
      <c r="L7707" s="90">
        <f t="shared" si="2089"/>
        <v>5.29</v>
      </c>
      <c r="M7707" s="92">
        <f>M7708+M7709</f>
        <v>0</v>
      </c>
      <c r="N7707" s="92">
        <f>N7708+N7709</f>
        <v>5.29</v>
      </c>
      <c r="O7707" s="82" t="s">
        <v>146</v>
      </c>
      <c r="R7707" s="352">
        <f>L7707-[1]გადასახდელები!L7477</f>
        <v>5.29</v>
      </c>
    </row>
    <row r="7708" spans="2:18" ht="20.25" hidden="1" customHeight="1">
      <c r="B7708" s="36" t="str">
        <f t="shared" si="2088"/>
        <v>b</v>
      </c>
      <c r="C7708" s="42">
        <v>4</v>
      </c>
      <c r="D7708" s="42"/>
      <c r="F7708" s="343" t="s">
        <v>657</v>
      </c>
      <c r="G7708" s="47" t="s">
        <v>285</v>
      </c>
      <c r="H7708" s="103"/>
      <c r="I7708" s="94">
        <f t="shared" si="2087"/>
        <v>0</v>
      </c>
      <c r="J7708" s="104"/>
      <c r="K7708" s="104"/>
      <c r="L7708" s="94">
        <f t="shared" si="2089"/>
        <v>0</v>
      </c>
      <c r="M7708" s="104"/>
      <c r="N7708" s="104"/>
      <c r="R7708" s="352">
        <f>L7708-[1]გადასახდელები!L7478</f>
        <v>0</v>
      </c>
    </row>
    <row r="7709" spans="2:18" ht="20.25" customHeight="1">
      <c r="B7709" s="36" t="str">
        <f t="shared" si="2088"/>
        <v>a</v>
      </c>
      <c r="C7709" s="42">
        <v>4</v>
      </c>
      <c r="D7709" s="42"/>
      <c r="F7709" s="342" t="s">
        <v>570</v>
      </c>
      <c r="G7709" s="47" t="s">
        <v>286</v>
      </c>
      <c r="H7709" s="93">
        <f>H7710+H7729</f>
        <v>0</v>
      </c>
      <c r="I7709" s="94">
        <f t="shared" si="2087"/>
        <v>80</v>
      </c>
      <c r="J7709" s="95">
        <f>J7710+J7729</f>
        <v>0</v>
      </c>
      <c r="K7709" s="95">
        <f>K7710+K7729</f>
        <v>80</v>
      </c>
      <c r="L7709" s="94">
        <f t="shared" si="2089"/>
        <v>5.29</v>
      </c>
      <c r="M7709" s="95">
        <f>M7710+M7729</f>
        <v>0</v>
      </c>
      <c r="N7709" s="95">
        <f>N7710+N7729</f>
        <v>5.29</v>
      </c>
      <c r="O7709" s="82" t="s">
        <v>146</v>
      </c>
      <c r="R7709" s="352">
        <f>L7709-[1]გადასახდელები!L7479</f>
        <v>5.29</v>
      </c>
    </row>
    <row r="7710" spans="2:18" ht="20.25" customHeight="1">
      <c r="B7710" s="36" t="str">
        <f t="shared" si="2088"/>
        <v>a</v>
      </c>
      <c r="C7710" s="42">
        <v>5</v>
      </c>
      <c r="D7710" s="42"/>
      <c r="F7710" s="342" t="s">
        <v>569</v>
      </c>
      <c r="G7710" s="48" t="s">
        <v>287</v>
      </c>
      <c r="H7710" s="113">
        <f>SUM(H7711:H7728)</f>
        <v>0</v>
      </c>
      <c r="I7710" s="97">
        <f t="shared" si="2087"/>
        <v>80</v>
      </c>
      <c r="J7710" s="114">
        <f>SUM(J7711:J7728)</f>
        <v>0</v>
      </c>
      <c r="K7710" s="114">
        <f>SUM(K7711:K7728)</f>
        <v>80</v>
      </c>
      <c r="L7710" s="97">
        <f t="shared" si="2089"/>
        <v>5.29</v>
      </c>
      <c r="M7710" s="114">
        <f>SUM(M7711:M7728)</f>
        <v>0</v>
      </c>
      <c r="N7710" s="114">
        <f>SUM(N7711:N7728)</f>
        <v>5.29</v>
      </c>
      <c r="O7710" s="82" t="s">
        <v>146</v>
      </c>
      <c r="R7710" s="352">
        <f>L7710-[1]გადასახდელები!L7480</f>
        <v>5.29</v>
      </c>
    </row>
    <row r="7711" spans="2:18" ht="45" hidden="1" customHeight="1">
      <c r="B7711" s="36" t="str">
        <f t="shared" si="2088"/>
        <v>b</v>
      </c>
      <c r="C7711" s="42">
        <v>6</v>
      </c>
      <c r="D7711" s="42"/>
      <c r="F7711" s="343" t="s">
        <v>658</v>
      </c>
      <c r="G7711" s="45" t="s">
        <v>215</v>
      </c>
      <c r="H7711" s="99"/>
      <c r="I7711" s="105">
        <f t="shared" si="2087"/>
        <v>0</v>
      </c>
      <c r="J7711" s="100"/>
      <c r="K7711" s="100"/>
      <c r="L7711" s="105">
        <f t="shared" si="2089"/>
        <v>0</v>
      </c>
      <c r="M7711" s="100"/>
      <c r="N7711" s="100"/>
      <c r="R7711" s="352">
        <f>L7711-[1]გადასახდელები!L7481</f>
        <v>0</v>
      </c>
    </row>
    <row r="7712" spans="2:18" ht="20.25" hidden="1" customHeight="1">
      <c r="B7712" s="36" t="str">
        <f t="shared" si="2088"/>
        <v>b</v>
      </c>
      <c r="C7712" s="42">
        <v>6</v>
      </c>
      <c r="D7712" s="42"/>
      <c r="F7712" s="343" t="s">
        <v>659</v>
      </c>
      <c r="G7712" s="45" t="s">
        <v>288</v>
      </c>
      <c r="H7712" s="99"/>
      <c r="I7712" s="105">
        <f t="shared" si="2087"/>
        <v>0</v>
      </c>
      <c r="J7712" s="100"/>
      <c r="K7712" s="100"/>
      <c r="L7712" s="105">
        <f t="shared" si="2089"/>
        <v>0</v>
      </c>
      <c r="M7712" s="100"/>
      <c r="N7712" s="100"/>
      <c r="R7712" s="352">
        <f>L7712-[1]გადასახდელები!L7482</f>
        <v>0</v>
      </c>
    </row>
    <row r="7713" spans="2:18" ht="20.25" hidden="1" customHeight="1">
      <c r="B7713" s="36" t="str">
        <f t="shared" si="2088"/>
        <v>b</v>
      </c>
      <c r="C7713" s="42">
        <v>6</v>
      </c>
      <c r="D7713" s="42"/>
      <c r="F7713" s="343" t="s">
        <v>660</v>
      </c>
      <c r="G7713" s="45" t="s">
        <v>289</v>
      </c>
      <c r="H7713" s="99"/>
      <c r="I7713" s="105">
        <f t="shared" si="2087"/>
        <v>0</v>
      </c>
      <c r="J7713" s="100"/>
      <c r="K7713" s="100"/>
      <c r="L7713" s="105">
        <f t="shared" si="2089"/>
        <v>0</v>
      </c>
      <c r="M7713" s="100"/>
      <c r="N7713" s="100"/>
      <c r="R7713" s="352">
        <f>L7713-[1]გადასახდელები!L7483</f>
        <v>0</v>
      </c>
    </row>
    <row r="7714" spans="2:18" ht="20.25" hidden="1" customHeight="1">
      <c r="B7714" s="36" t="str">
        <f t="shared" si="2088"/>
        <v>b</v>
      </c>
      <c r="C7714" s="42">
        <v>6</v>
      </c>
      <c r="D7714" s="42"/>
      <c r="F7714" s="343" t="s">
        <v>661</v>
      </c>
      <c r="G7714" s="45" t="s">
        <v>216</v>
      </c>
      <c r="H7714" s="99"/>
      <c r="I7714" s="105">
        <f t="shared" si="2087"/>
        <v>0</v>
      </c>
      <c r="J7714" s="100"/>
      <c r="K7714" s="100"/>
      <c r="L7714" s="105">
        <f t="shared" si="2089"/>
        <v>0</v>
      </c>
      <c r="M7714" s="100"/>
      <c r="N7714" s="100"/>
      <c r="R7714" s="352">
        <f>L7714-[1]გადასახდელები!L7484</f>
        <v>0</v>
      </c>
    </row>
    <row r="7715" spans="2:18" ht="20.25" hidden="1" customHeight="1">
      <c r="B7715" s="36" t="str">
        <f t="shared" si="2088"/>
        <v>b</v>
      </c>
      <c r="C7715" s="42">
        <v>6</v>
      </c>
      <c r="D7715" s="42"/>
      <c r="F7715" s="343" t="s">
        <v>662</v>
      </c>
      <c r="G7715" s="45" t="s">
        <v>217</v>
      </c>
      <c r="H7715" s="99"/>
      <c r="I7715" s="105">
        <f t="shared" si="2087"/>
        <v>0</v>
      </c>
      <c r="J7715" s="100"/>
      <c r="K7715" s="100"/>
      <c r="L7715" s="105">
        <f t="shared" si="2089"/>
        <v>0</v>
      </c>
      <c r="M7715" s="100"/>
      <c r="N7715" s="100"/>
      <c r="R7715" s="352">
        <f>L7715-[1]გადასახდელები!L7485</f>
        <v>0</v>
      </c>
    </row>
    <row r="7716" spans="2:18" ht="20.25" hidden="1" customHeight="1">
      <c r="B7716" s="36" t="str">
        <f t="shared" si="2088"/>
        <v>b</v>
      </c>
      <c r="C7716" s="42">
        <v>6</v>
      </c>
      <c r="D7716" s="42"/>
      <c r="F7716" s="343" t="s">
        <v>571</v>
      </c>
      <c r="G7716" s="45" t="s">
        <v>290</v>
      </c>
      <c r="H7716" s="99"/>
      <c r="I7716" s="105">
        <f t="shared" si="2087"/>
        <v>0</v>
      </c>
      <c r="J7716" s="100"/>
      <c r="K7716" s="100"/>
      <c r="L7716" s="105">
        <f t="shared" si="2089"/>
        <v>0</v>
      </c>
      <c r="M7716" s="100"/>
      <c r="N7716" s="100"/>
      <c r="R7716" s="352">
        <f>L7716-[1]გადასახდელები!L7486</f>
        <v>0</v>
      </c>
    </row>
    <row r="7717" spans="2:18" ht="20.25" hidden="1" customHeight="1">
      <c r="B7717" s="36" t="str">
        <f t="shared" si="2088"/>
        <v>b</v>
      </c>
      <c r="C7717" s="42">
        <v>6</v>
      </c>
      <c r="D7717" s="42"/>
      <c r="F7717" s="343" t="s">
        <v>663</v>
      </c>
      <c r="G7717" s="45" t="s">
        <v>291</v>
      </c>
      <c r="H7717" s="99"/>
      <c r="I7717" s="105">
        <f t="shared" si="2087"/>
        <v>0</v>
      </c>
      <c r="J7717" s="100"/>
      <c r="K7717" s="100"/>
      <c r="L7717" s="105">
        <f t="shared" si="2089"/>
        <v>0</v>
      </c>
      <c r="M7717" s="100"/>
      <c r="N7717" s="100"/>
      <c r="R7717" s="352">
        <f>L7717-[1]გადასახდელები!L7487</f>
        <v>0</v>
      </c>
    </row>
    <row r="7718" spans="2:18" ht="20.25" hidden="1" customHeight="1">
      <c r="B7718" s="36" t="str">
        <f t="shared" si="2088"/>
        <v>b</v>
      </c>
      <c r="C7718" s="42">
        <v>6</v>
      </c>
      <c r="D7718" s="42"/>
      <c r="F7718" s="343" t="s">
        <v>664</v>
      </c>
      <c r="G7718" s="45" t="s">
        <v>218</v>
      </c>
      <c r="H7718" s="99"/>
      <c r="I7718" s="105">
        <f t="shared" si="2087"/>
        <v>0</v>
      </c>
      <c r="J7718" s="100"/>
      <c r="K7718" s="100"/>
      <c r="L7718" s="105">
        <f t="shared" si="2089"/>
        <v>0</v>
      </c>
      <c r="M7718" s="100"/>
      <c r="N7718" s="100"/>
      <c r="R7718" s="352">
        <f>L7718-[1]გადასახდელები!L7488</f>
        <v>0</v>
      </c>
    </row>
    <row r="7719" spans="2:18" ht="20.25" hidden="1" customHeight="1">
      <c r="B7719" s="36" t="str">
        <f t="shared" si="2088"/>
        <v>b</v>
      </c>
      <c r="C7719" s="42">
        <v>6</v>
      </c>
      <c r="D7719" s="42"/>
      <c r="F7719" s="343" t="s">
        <v>665</v>
      </c>
      <c r="G7719" s="45" t="s">
        <v>219</v>
      </c>
      <c r="H7719" s="99"/>
      <c r="I7719" s="105">
        <f t="shared" si="2087"/>
        <v>0</v>
      </c>
      <c r="J7719" s="100"/>
      <c r="K7719" s="100"/>
      <c r="L7719" s="105">
        <f t="shared" si="2089"/>
        <v>0</v>
      </c>
      <c r="M7719" s="100"/>
      <c r="N7719" s="100"/>
      <c r="R7719" s="352">
        <f>L7719-[1]გადასახდელები!L7489</f>
        <v>0</v>
      </c>
    </row>
    <row r="7720" spans="2:18" ht="20.25" hidden="1" customHeight="1">
      <c r="B7720" s="36" t="str">
        <f t="shared" si="2088"/>
        <v>b</v>
      </c>
      <c r="C7720" s="42">
        <v>6</v>
      </c>
      <c r="D7720" s="42"/>
      <c r="F7720" s="343" t="s">
        <v>666</v>
      </c>
      <c r="G7720" s="45" t="s">
        <v>220</v>
      </c>
      <c r="H7720" s="99"/>
      <c r="I7720" s="105">
        <f t="shared" si="2087"/>
        <v>0</v>
      </c>
      <c r="J7720" s="100"/>
      <c r="K7720" s="100"/>
      <c r="L7720" s="105">
        <f t="shared" si="2089"/>
        <v>0</v>
      </c>
      <c r="M7720" s="100"/>
      <c r="N7720" s="100"/>
      <c r="R7720" s="352">
        <f>L7720-[1]გადასახდელები!L7490</f>
        <v>0</v>
      </c>
    </row>
    <row r="7721" spans="2:18" ht="20.25" hidden="1" customHeight="1">
      <c r="B7721" s="36" t="str">
        <f t="shared" si="2088"/>
        <v>b</v>
      </c>
      <c r="C7721" s="42">
        <v>6</v>
      </c>
      <c r="D7721" s="42"/>
      <c r="F7721" s="343" t="s">
        <v>667</v>
      </c>
      <c r="G7721" s="45" t="s">
        <v>221</v>
      </c>
      <c r="H7721" s="99"/>
      <c r="I7721" s="105">
        <f t="shared" si="2087"/>
        <v>0</v>
      </c>
      <c r="J7721" s="100"/>
      <c r="K7721" s="100"/>
      <c r="L7721" s="105">
        <f t="shared" si="2089"/>
        <v>0</v>
      </c>
      <c r="M7721" s="100"/>
      <c r="N7721" s="100"/>
      <c r="R7721" s="352">
        <f>L7721-[1]გადასახდელები!L7491</f>
        <v>0</v>
      </c>
    </row>
    <row r="7722" spans="2:18" ht="20.25" hidden="1" customHeight="1">
      <c r="B7722" s="36" t="str">
        <f t="shared" si="2088"/>
        <v>b</v>
      </c>
      <c r="C7722" s="42">
        <v>6</v>
      </c>
      <c r="D7722" s="42"/>
      <c r="F7722" s="343" t="s">
        <v>668</v>
      </c>
      <c r="G7722" s="45" t="s">
        <v>222</v>
      </c>
      <c r="H7722" s="99"/>
      <c r="I7722" s="105">
        <f t="shared" ref="I7722:I7785" si="2090">J7722+K7722</f>
        <v>0</v>
      </c>
      <c r="J7722" s="100"/>
      <c r="K7722" s="100"/>
      <c r="L7722" s="105">
        <f t="shared" si="2089"/>
        <v>0</v>
      </c>
      <c r="M7722" s="100"/>
      <c r="N7722" s="100"/>
      <c r="R7722" s="352">
        <f>L7722-[1]გადასახდელები!L7492</f>
        <v>0</v>
      </c>
    </row>
    <row r="7723" spans="2:18" ht="20.25" hidden="1" customHeight="1">
      <c r="B7723" s="36" t="str">
        <f t="shared" si="2088"/>
        <v>b</v>
      </c>
      <c r="C7723" s="42">
        <v>6</v>
      </c>
      <c r="D7723" s="42"/>
      <c r="F7723" s="343" t="s">
        <v>669</v>
      </c>
      <c r="G7723" s="45" t="s">
        <v>223</v>
      </c>
      <c r="H7723" s="99"/>
      <c r="I7723" s="105">
        <f t="shared" si="2090"/>
        <v>0</v>
      </c>
      <c r="J7723" s="100"/>
      <c r="K7723" s="100"/>
      <c r="L7723" s="105">
        <f t="shared" si="2089"/>
        <v>0</v>
      </c>
      <c r="M7723" s="100"/>
      <c r="N7723" s="100"/>
      <c r="R7723" s="352">
        <f>L7723-[1]გადასახდელები!L7493</f>
        <v>0</v>
      </c>
    </row>
    <row r="7724" spans="2:18" ht="36" hidden="1" customHeight="1">
      <c r="B7724" s="36" t="str">
        <f t="shared" si="2088"/>
        <v>b</v>
      </c>
      <c r="C7724" s="42">
        <v>6</v>
      </c>
      <c r="D7724" s="42"/>
      <c r="F7724" s="343" t="s">
        <v>670</v>
      </c>
      <c r="G7724" s="45" t="s">
        <v>224</v>
      </c>
      <c r="H7724" s="99"/>
      <c r="I7724" s="105">
        <f t="shared" si="2090"/>
        <v>0</v>
      </c>
      <c r="J7724" s="100"/>
      <c r="K7724" s="100"/>
      <c r="L7724" s="105">
        <f t="shared" si="2089"/>
        <v>0</v>
      </c>
      <c r="M7724" s="100"/>
      <c r="N7724" s="100"/>
      <c r="R7724" s="352">
        <f>L7724-[1]გადასახდელები!L7494</f>
        <v>0</v>
      </c>
    </row>
    <row r="7725" spans="2:18" ht="48.75" hidden="1" customHeight="1">
      <c r="B7725" s="36" t="str">
        <f t="shared" ref="B7725:B7788" si="2091">IF(H7725+I7725+L7725&gt;0,"a","b")</f>
        <v>b</v>
      </c>
      <c r="C7725" s="42">
        <v>6</v>
      </c>
      <c r="D7725" s="42"/>
      <c r="F7725" s="343" t="s">
        <v>671</v>
      </c>
      <c r="G7725" s="45" t="s">
        <v>225</v>
      </c>
      <c r="H7725" s="99"/>
      <c r="I7725" s="105">
        <f t="shared" si="2090"/>
        <v>0</v>
      </c>
      <c r="J7725" s="100"/>
      <c r="K7725" s="100"/>
      <c r="L7725" s="105">
        <f t="shared" si="2089"/>
        <v>0</v>
      </c>
      <c r="M7725" s="100"/>
      <c r="N7725" s="100"/>
      <c r="R7725" s="352">
        <f>L7725-[1]გადასახდელები!L7495</f>
        <v>0</v>
      </c>
    </row>
    <row r="7726" spans="2:18" ht="24.75" hidden="1" customHeight="1">
      <c r="B7726" s="36" t="str">
        <f t="shared" si="2091"/>
        <v>b</v>
      </c>
      <c r="C7726" s="42">
        <v>6</v>
      </c>
      <c r="D7726" s="42"/>
      <c r="F7726" s="343" t="s">
        <v>672</v>
      </c>
      <c r="G7726" s="45" t="s">
        <v>226</v>
      </c>
      <c r="H7726" s="99"/>
      <c r="I7726" s="105">
        <f t="shared" si="2090"/>
        <v>0</v>
      </c>
      <c r="J7726" s="100"/>
      <c r="K7726" s="100"/>
      <c r="L7726" s="105">
        <f t="shared" si="2089"/>
        <v>0</v>
      </c>
      <c r="M7726" s="100"/>
      <c r="N7726" s="100"/>
      <c r="R7726" s="352">
        <f>L7726-[1]გადასახდელები!L7496</f>
        <v>0</v>
      </c>
    </row>
    <row r="7727" spans="2:18" ht="24" hidden="1" customHeight="1">
      <c r="B7727" s="36" t="str">
        <f t="shared" si="2091"/>
        <v>b</v>
      </c>
      <c r="C7727" s="42">
        <v>6</v>
      </c>
      <c r="D7727" s="42"/>
      <c r="F7727" s="343" t="s">
        <v>673</v>
      </c>
      <c r="G7727" s="45" t="s">
        <v>227</v>
      </c>
      <c r="H7727" s="99"/>
      <c r="I7727" s="105">
        <f t="shared" si="2090"/>
        <v>0</v>
      </c>
      <c r="J7727" s="100"/>
      <c r="K7727" s="100"/>
      <c r="L7727" s="105">
        <f t="shared" si="2089"/>
        <v>0</v>
      </c>
      <c r="M7727" s="100"/>
      <c r="N7727" s="100"/>
      <c r="R7727" s="352">
        <f>L7727-[1]გადასახდელები!L7497</f>
        <v>0</v>
      </c>
    </row>
    <row r="7728" spans="2:18" ht="36.75" customHeight="1" thickBot="1">
      <c r="B7728" s="36" t="str">
        <f t="shared" si="2091"/>
        <v>a</v>
      </c>
      <c r="C7728" s="42">
        <v>6</v>
      </c>
      <c r="D7728" s="42"/>
      <c r="F7728" s="343" t="s">
        <v>572</v>
      </c>
      <c r="G7728" s="45" t="s">
        <v>228</v>
      </c>
      <c r="H7728" s="99"/>
      <c r="I7728" s="105">
        <f t="shared" si="2090"/>
        <v>80</v>
      </c>
      <c r="J7728" s="100"/>
      <c r="K7728" s="100">
        <v>80</v>
      </c>
      <c r="L7728" s="105">
        <f t="shared" si="2089"/>
        <v>5.29</v>
      </c>
      <c r="M7728" s="100"/>
      <c r="N7728" s="100">
        <f>0.39+4.9</f>
        <v>5.29</v>
      </c>
      <c r="R7728" s="352">
        <f>L7728-[1]გადასახდელები!L7498</f>
        <v>5.29</v>
      </c>
    </row>
    <row r="7729" spans="2:18" ht="24.75" hidden="1" customHeight="1">
      <c r="B7729" s="36" t="str">
        <f t="shared" si="2091"/>
        <v>b</v>
      </c>
      <c r="C7729" s="42">
        <v>5</v>
      </c>
      <c r="D7729" s="42"/>
      <c r="F7729" s="343" t="s">
        <v>573</v>
      </c>
      <c r="G7729" s="48" t="s">
        <v>193</v>
      </c>
      <c r="H7729" s="101"/>
      <c r="I7729" s="97">
        <f t="shared" si="2090"/>
        <v>0</v>
      </c>
      <c r="J7729" s="102"/>
      <c r="K7729" s="102"/>
      <c r="L7729" s="97">
        <f t="shared" si="2089"/>
        <v>0</v>
      </c>
      <c r="M7729" s="102"/>
      <c r="N7729" s="102"/>
      <c r="R7729" s="352">
        <f>L7729-[1]გადასახდელები!L7499</f>
        <v>0</v>
      </c>
    </row>
    <row r="7730" spans="2:18" ht="20.25" hidden="1" customHeight="1">
      <c r="B7730" s="36" t="str">
        <f t="shared" si="2091"/>
        <v>b</v>
      </c>
      <c r="C7730" s="42">
        <v>2</v>
      </c>
      <c r="D7730" s="42"/>
      <c r="E7730" s="24">
        <v>70923</v>
      </c>
      <c r="F7730" s="342" t="s">
        <v>574</v>
      </c>
      <c r="G7730" s="59" t="s">
        <v>292</v>
      </c>
      <c r="H7730" s="86">
        <f>H7731+H7778+H7786+H7785</f>
        <v>0</v>
      </c>
      <c r="I7730" s="87">
        <f t="shared" si="2090"/>
        <v>0</v>
      </c>
      <c r="J7730" s="88">
        <f>J7731+J7778+J7786+J7785</f>
        <v>0</v>
      </c>
      <c r="K7730" s="88">
        <f>K7731+K7778+K7786+K7785</f>
        <v>0</v>
      </c>
      <c r="L7730" s="87">
        <f t="shared" si="2089"/>
        <v>0</v>
      </c>
      <c r="M7730" s="88">
        <f>M7731+M7778+M7786+M7785</f>
        <v>0</v>
      </c>
      <c r="N7730" s="88">
        <f>N7731+N7778+N7786+N7785</f>
        <v>0</v>
      </c>
      <c r="O7730" s="82" t="s">
        <v>146</v>
      </c>
      <c r="P7730" s="35" t="s">
        <v>145</v>
      </c>
      <c r="R7730" s="352">
        <f>L7730-[1]გადასახდელები!L7500</f>
        <v>0</v>
      </c>
    </row>
    <row r="7731" spans="2:18" ht="20.25" hidden="1" customHeight="1">
      <c r="B7731" s="36" t="str">
        <f t="shared" si="2091"/>
        <v>b</v>
      </c>
      <c r="C7731" s="42">
        <v>3</v>
      </c>
      <c r="D7731" s="42"/>
      <c r="F7731" s="342" t="s">
        <v>575</v>
      </c>
      <c r="G7731" s="51" t="s">
        <v>293</v>
      </c>
      <c r="H7731" s="89">
        <f>H7732+H7744+H7773</f>
        <v>0</v>
      </c>
      <c r="I7731" s="90">
        <f t="shared" si="2090"/>
        <v>0</v>
      </c>
      <c r="J7731" s="89">
        <f>J7732+J7744+J7773</f>
        <v>0</v>
      </c>
      <c r="K7731" s="89">
        <f>K7732+K7744+K7773</f>
        <v>0</v>
      </c>
      <c r="L7731" s="90">
        <f t="shared" ref="L7731:L7794" si="2092">M7731+N7731</f>
        <v>0</v>
      </c>
      <c r="M7731" s="89">
        <f>M7732+M7744+M7773</f>
        <v>0</v>
      </c>
      <c r="N7731" s="89">
        <f>N7732+N7744+N7773</f>
        <v>0</v>
      </c>
      <c r="O7731" s="82" t="s">
        <v>146</v>
      </c>
      <c r="P7731" s="35" t="s">
        <v>145</v>
      </c>
      <c r="R7731" s="352">
        <f>L7731-[1]გადასახდელები!L7501</f>
        <v>0</v>
      </c>
    </row>
    <row r="7732" spans="2:18" ht="20.25" hidden="1" customHeight="1">
      <c r="B7732" s="36" t="str">
        <f t="shared" si="2091"/>
        <v>b</v>
      </c>
      <c r="C7732" s="42">
        <v>4</v>
      </c>
      <c r="D7732" s="42"/>
      <c r="F7732" s="342" t="s">
        <v>576</v>
      </c>
      <c r="G7732" s="47" t="s">
        <v>294</v>
      </c>
      <c r="H7732" s="93">
        <f>H7733+H7734+H7735+H7736+H7737+H7738+H7739+H7740+H7741+H7742+H7743</f>
        <v>0</v>
      </c>
      <c r="I7732" s="94">
        <f t="shared" si="2090"/>
        <v>0</v>
      </c>
      <c r="J7732" s="93">
        <f>J7733+J7734+J7735+J7736+J7737+J7738+J7739+J7740+J7741+J7742+J7743</f>
        <v>0</v>
      </c>
      <c r="K7732" s="93">
        <f>K7733+K7734+K7735+K7736+K7737+K7738+K7739+K7740+K7741+K7742+K7743</f>
        <v>0</v>
      </c>
      <c r="L7732" s="94">
        <f t="shared" si="2092"/>
        <v>0</v>
      </c>
      <c r="M7732" s="93">
        <f>M7733+M7734+M7735+M7736+M7737+M7738+M7739+M7740+M7741+M7742+M7743</f>
        <v>0</v>
      </c>
      <c r="N7732" s="93">
        <f>N7733+N7734+N7735+N7736+N7737+N7738+N7739+N7740+N7741+N7742+N7743</f>
        <v>0</v>
      </c>
      <c r="O7732" s="82" t="s">
        <v>146</v>
      </c>
      <c r="P7732" s="35" t="s">
        <v>145</v>
      </c>
      <c r="R7732" s="352">
        <f>L7732-[1]გადასახდელები!L7502</f>
        <v>0</v>
      </c>
    </row>
    <row r="7733" spans="2:18" ht="20.25" hidden="1" customHeight="1">
      <c r="B7733" s="36" t="str">
        <f t="shared" si="2091"/>
        <v>b</v>
      </c>
      <c r="C7733" s="42">
        <v>5</v>
      </c>
      <c r="D7733" s="42"/>
      <c r="F7733" s="343" t="s">
        <v>577</v>
      </c>
      <c r="G7733" s="48" t="s">
        <v>295</v>
      </c>
      <c r="H7733" s="101"/>
      <c r="I7733" s="97">
        <f t="shared" si="2090"/>
        <v>0</v>
      </c>
      <c r="J7733" s="102"/>
      <c r="K7733" s="102"/>
      <c r="L7733" s="97">
        <f t="shared" si="2092"/>
        <v>0</v>
      </c>
      <c r="M7733" s="102"/>
      <c r="N7733" s="102"/>
      <c r="O7733" s="115"/>
      <c r="P7733" s="35" t="s">
        <v>145</v>
      </c>
      <c r="R7733" s="352">
        <f>L7733-[1]გადასახდელები!L7503</f>
        <v>0</v>
      </c>
    </row>
    <row r="7734" spans="2:18" ht="20.25" hidden="1" customHeight="1">
      <c r="B7734" s="36" t="str">
        <f t="shared" si="2091"/>
        <v>b</v>
      </c>
      <c r="C7734" s="42">
        <v>5</v>
      </c>
      <c r="D7734" s="42"/>
      <c r="F7734" s="343" t="s">
        <v>578</v>
      </c>
      <c r="G7734" s="48" t="s">
        <v>296</v>
      </c>
      <c r="H7734" s="101"/>
      <c r="I7734" s="97">
        <f t="shared" si="2090"/>
        <v>0</v>
      </c>
      <c r="J7734" s="102"/>
      <c r="K7734" s="102"/>
      <c r="L7734" s="97">
        <f t="shared" si="2092"/>
        <v>0</v>
      </c>
      <c r="M7734" s="102"/>
      <c r="N7734" s="102"/>
      <c r="O7734" s="115"/>
      <c r="P7734" s="35" t="s">
        <v>145</v>
      </c>
      <c r="R7734" s="352">
        <f>L7734-[1]გადასახდელები!L7504</f>
        <v>0</v>
      </c>
    </row>
    <row r="7735" spans="2:18" ht="30.75" hidden="1" customHeight="1">
      <c r="B7735" s="36" t="str">
        <f t="shared" si="2091"/>
        <v>b</v>
      </c>
      <c r="C7735" s="42">
        <v>5</v>
      </c>
      <c r="D7735" s="42"/>
      <c r="F7735" s="343" t="s">
        <v>674</v>
      </c>
      <c r="G7735" s="52" t="s">
        <v>297</v>
      </c>
      <c r="H7735" s="101"/>
      <c r="I7735" s="97">
        <f t="shared" si="2090"/>
        <v>0</v>
      </c>
      <c r="J7735" s="102"/>
      <c r="K7735" s="102"/>
      <c r="L7735" s="97">
        <f t="shared" si="2092"/>
        <v>0</v>
      </c>
      <c r="M7735" s="102"/>
      <c r="N7735" s="102"/>
      <c r="O7735" s="115"/>
      <c r="P7735" s="35" t="s">
        <v>145</v>
      </c>
      <c r="R7735" s="352">
        <f>L7735-[1]გადასახდელები!L7505</f>
        <v>0</v>
      </c>
    </row>
    <row r="7736" spans="2:18" ht="20.25" hidden="1" customHeight="1">
      <c r="B7736" s="36" t="str">
        <f t="shared" si="2091"/>
        <v>b</v>
      </c>
      <c r="C7736" s="42">
        <v>5</v>
      </c>
      <c r="D7736" s="42"/>
      <c r="F7736" s="343" t="s">
        <v>579</v>
      </c>
      <c r="G7736" s="48" t="s">
        <v>298</v>
      </c>
      <c r="H7736" s="101"/>
      <c r="I7736" s="97">
        <f t="shared" si="2090"/>
        <v>0</v>
      </c>
      <c r="J7736" s="102"/>
      <c r="K7736" s="102"/>
      <c r="L7736" s="97">
        <f t="shared" si="2092"/>
        <v>0</v>
      </c>
      <c r="M7736" s="102"/>
      <c r="N7736" s="102"/>
      <c r="O7736" s="115"/>
      <c r="P7736" s="35" t="s">
        <v>145</v>
      </c>
      <c r="R7736" s="352">
        <f>L7736-[1]გადასახდელები!L7506</f>
        <v>0</v>
      </c>
    </row>
    <row r="7737" spans="2:18" ht="20.25" hidden="1" customHeight="1">
      <c r="B7737" s="36" t="str">
        <f t="shared" si="2091"/>
        <v>b</v>
      </c>
      <c r="C7737" s="42">
        <v>5</v>
      </c>
      <c r="D7737" s="42"/>
      <c r="F7737" s="343" t="s">
        <v>580</v>
      </c>
      <c r="G7737" s="48" t="s">
        <v>299</v>
      </c>
      <c r="H7737" s="101"/>
      <c r="I7737" s="97">
        <f t="shared" si="2090"/>
        <v>0</v>
      </c>
      <c r="J7737" s="102"/>
      <c r="K7737" s="102"/>
      <c r="L7737" s="97">
        <f t="shared" si="2092"/>
        <v>0</v>
      </c>
      <c r="M7737" s="102"/>
      <c r="N7737" s="102"/>
      <c r="O7737" s="115"/>
      <c r="P7737" s="35" t="s">
        <v>145</v>
      </c>
      <c r="R7737" s="352">
        <f>L7737-[1]გადასახდელები!L7507</f>
        <v>0</v>
      </c>
    </row>
    <row r="7738" spans="2:18" ht="30.75" hidden="1" customHeight="1">
      <c r="B7738" s="36" t="str">
        <f t="shared" si="2091"/>
        <v>b</v>
      </c>
      <c r="C7738" s="42">
        <v>5</v>
      </c>
      <c r="D7738" s="42"/>
      <c r="F7738" s="343" t="s">
        <v>581</v>
      </c>
      <c r="G7738" s="48" t="s">
        <v>300</v>
      </c>
      <c r="H7738" s="101"/>
      <c r="I7738" s="97">
        <f t="shared" si="2090"/>
        <v>0</v>
      </c>
      <c r="J7738" s="102"/>
      <c r="K7738" s="102"/>
      <c r="L7738" s="97">
        <f t="shared" si="2092"/>
        <v>0</v>
      </c>
      <c r="M7738" s="102"/>
      <c r="N7738" s="102"/>
      <c r="O7738" s="115"/>
      <c r="P7738" s="35" t="s">
        <v>145</v>
      </c>
      <c r="R7738" s="352">
        <f>L7738-[1]გადასახდელები!L7508</f>
        <v>0</v>
      </c>
    </row>
    <row r="7739" spans="2:18" ht="20.25" hidden="1" customHeight="1">
      <c r="B7739" s="36" t="str">
        <f t="shared" si="2091"/>
        <v>b</v>
      </c>
      <c r="C7739" s="42">
        <v>5</v>
      </c>
      <c r="D7739" s="42"/>
      <c r="F7739" s="343" t="s">
        <v>675</v>
      </c>
      <c r="G7739" s="48" t="s">
        <v>301</v>
      </c>
      <c r="H7739" s="101"/>
      <c r="I7739" s="97">
        <f t="shared" si="2090"/>
        <v>0</v>
      </c>
      <c r="J7739" s="102"/>
      <c r="K7739" s="102"/>
      <c r="L7739" s="97">
        <f t="shared" si="2092"/>
        <v>0</v>
      </c>
      <c r="M7739" s="102"/>
      <c r="N7739" s="102"/>
      <c r="O7739" s="115"/>
      <c r="P7739" s="35" t="s">
        <v>145</v>
      </c>
      <c r="R7739" s="352">
        <f>L7739-[1]გადასახდელები!L7509</f>
        <v>0</v>
      </c>
    </row>
    <row r="7740" spans="2:18" ht="20.25" hidden="1" customHeight="1">
      <c r="B7740" s="36" t="str">
        <f t="shared" si="2091"/>
        <v>b</v>
      </c>
      <c r="C7740" s="42">
        <v>5</v>
      </c>
      <c r="D7740" s="42"/>
      <c r="F7740" s="343" t="s">
        <v>582</v>
      </c>
      <c r="G7740" s="48" t="s">
        <v>302</v>
      </c>
      <c r="H7740" s="101"/>
      <c r="I7740" s="97">
        <f t="shared" si="2090"/>
        <v>0</v>
      </c>
      <c r="J7740" s="102"/>
      <c r="K7740" s="102"/>
      <c r="L7740" s="97">
        <f t="shared" si="2092"/>
        <v>0</v>
      </c>
      <c r="M7740" s="102"/>
      <c r="N7740" s="102"/>
      <c r="O7740" s="115"/>
      <c r="P7740" s="35" t="s">
        <v>145</v>
      </c>
      <c r="R7740" s="352">
        <f>L7740-[1]გადასახდელები!L7510</f>
        <v>0</v>
      </c>
    </row>
    <row r="7741" spans="2:18" ht="20.25" hidden="1" customHeight="1">
      <c r="B7741" s="36" t="str">
        <f t="shared" si="2091"/>
        <v>b</v>
      </c>
      <c r="C7741" s="42">
        <v>5</v>
      </c>
      <c r="D7741" s="42"/>
      <c r="F7741" s="343" t="s">
        <v>676</v>
      </c>
      <c r="G7741" s="48" t="s">
        <v>303</v>
      </c>
      <c r="H7741" s="101"/>
      <c r="I7741" s="97">
        <f t="shared" si="2090"/>
        <v>0</v>
      </c>
      <c r="J7741" s="102"/>
      <c r="K7741" s="102"/>
      <c r="L7741" s="97">
        <f t="shared" si="2092"/>
        <v>0</v>
      </c>
      <c r="M7741" s="102"/>
      <c r="N7741" s="102"/>
      <c r="O7741" s="115"/>
      <c r="P7741" s="35" t="s">
        <v>145</v>
      </c>
      <c r="R7741" s="352">
        <f>L7741-[1]გადასახდელები!L7511</f>
        <v>0</v>
      </c>
    </row>
    <row r="7742" spans="2:18" ht="20.25" hidden="1" customHeight="1">
      <c r="B7742" s="36" t="str">
        <f t="shared" si="2091"/>
        <v>b</v>
      </c>
      <c r="C7742" s="42">
        <v>5</v>
      </c>
      <c r="D7742" s="42"/>
      <c r="F7742" s="343" t="s">
        <v>677</v>
      </c>
      <c r="G7742" s="48" t="s">
        <v>304</v>
      </c>
      <c r="H7742" s="101"/>
      <c r="I7742" s="97">
        <f t="shared" si="2090"/>
        <v>0</v>
      </c>
      <c r="J7742" s="102"/>
      <c r="K7742" s="102"/>
      <c r="L7742" s="97">
        <f t="shared" si="2092"/>
        <v>0</v>
      </c>
      <c r="M7742" s="102"/>
      <c r="N7742" s="102"/>
      <c r="O7742" s="115"/>
      <c r="P7742" s="35" t="s">
        <v>145</v>
      </c>
      <c r="R7742" s="352">
        <f>L7742-[1]გადასახდელები!L7512</f>
        <v>0</v>
      </c>
    </row>
    <row r="7743" spans="2:18" ht="20.25" hidden="1" customHeight="1">
      <c r="B7743" s="36" t="str">
        <f t="shared" si="2091"/>
        <v>b</v>
      </c>
      <c r="C7743" s="42">
        <v>5</v>
      </c>
      <c r="D7743" s="42"/>
      <c r="F7743" s="343" t="s">
        <v>583</v>
      </c>
      <c r="G7743" s="48" t="s">
        <v>305</v>
      </c>
      <c r="H7743" s="101"/>
      <c r="I7743" s="97">
        <f t="shared" si="2090"/>
        <v>0</v>
      </c>
      <c r="J7743" s="102"/>
      <c r="K7743" s="102"/>
      <c r="L7743" s="97">
        <f t="shared" si="2092"/>
        <v>0</v>
      </c>
      <c r="M7743" s="102"/>
      <c r="N7743" s="102"/>
      <c r="O7743" s="115"/>
      <c r="P7743" s="35" t="s">
        <v>145</v>
      </c>
      <c r="R7743" s="352">
        <f>L7743-[1]გადასახდელები!L7513</f>
        <v>0</v>
      </c>
    </row>
    <row r="7744" spans="2:18" ht="20.25" hidden="1" customHeight="1">
      <c r="B7744" s="36" t="str">
        <f t="shared" si="2091"/>
        <v>b</v>
      </c>
      <c r="C7744" s="42">
        <v>4</v>
      </c>
      <c r="D7744" s="42"/>
      <c r="F7744" s="342" t="s">
        <v>584</v>
      </c>
      <c r="G7744" s="47" t="s">
        <v>306</v>
      </c>
      <c r="H7744" s="93">
        <f>H7745+H7752</f>
        <v>0</v>
      </c>
      <c r="I7744" s="94">
        <f t="shared" si="2090"/>
        <v>0</v>
      </c>
      <c r="J7744" s="93">
        <f>J7745+J7752</f>
        <v>0</v>
      </c>
      <c r="K7744" s="93">
        <f>K7745+K7752</f>
        <v>0</v>
      </c>
      <c r="L7744" s="94">
        <f t="shared" si="2092"/>
        <v>0</v>
      </c>
      <c r="M7744" s="93">
        <f>M7745+M7752</f>
        <v>0</v>
      </c>
      <c r="N7744" s="93">
        <f>N7745+N7752</f>
        <v>0</v>
      </c>
      <c r="O7744" s="82" t="s">
        <v>146</v>
      </c>
      <c r="P7744" s="35" t="s">
        <v>145</v>
      </c>
      <c r="R7744" s="352">
        <f>L7744-[1]გადასახდელები!L7514</f>
        <v>0</v>
      </c>
    </row>
    <row r="7745" spans="2:18" ht="20.25" hidden="1" customHeight="1">
      <c r="B7745" s="36" t="str">
        <f t="shared" si="2091"/>
        <v>b</v>
      </c>
      <c r="C7745" s="42">
        <v>5</v>
      </c>
      <c r="D7745" s="42"/>
      <c r="F7745" s="342" t="s">
        <v>585</v>
      </c>
      <c r="G7745" s="48" t="s">
        <v>307</v>
      </c>
      <c r="H7745" s="96">
        <f>SUM(H7746:H7751)</f>
        <v>0</v>
      </c>
      <c r="I7745" s="97">
        <f t="shared" si="2090"/>
        <v>0</v>
      </c>
      <c r="J7745" s="96">
        <f>SUM(J7746:J7751)</f>
        <v>0</v>
      </c>
      <c r="K7745" s="96">
        <f>SUM(K7746:K7751)</f>
        <v>0</v>
      </c>
      <c r="L7745" s="97">
        <f t="shared" si="2092"/>
        <v>0</v>
      </c>
      <c r="M7745" s="96">
        <f>SUM(M7746:M7751)</f>
        <v>0</v>
      </c>
      <c r="N7745" s="96">
        <f>SUM(N7746:N7751)</f>
        <v>0</v>
      </c>
      <c r="O7745" s="82" t="s">
        <v>146</v>
      </c>
      <c r="P7745" s="35" t="s">
        <v>145</v>
      </c>
      <c r="R7745" s="352">
        <f>L7745-[1]გადასახდელები!L7515</f>
        <v>0</v>
      </c>
    </row>
    <row r="7746" spans="2:18" ht="20.25" hidden="1" customHeight="1">
      <c r="B7746" s="36" t="str">
        <f t="shared" si="2091"/>
        <v>b</v>
      </c>
      <c r="C7746" s="42">
        <v>6</v>
      </c>
      <c r="D7746" s="42"/>
      <c r="F7746" s="343" t="s">
        <v>586</v>
      </c>
      <c r="G7746" s="53" t="s">
        <v>308</v>
      </c>
      <c r="H7746" s="99"/>
      <c r="I7746" s="105">
        <f t="shared" si="2090"/>
        <v>0</v>
      </c>
      <c r="J7746" s="100"/>
      <c r="K7746" s="100"/>
      <c r="L7746" s="105">
        <f t="shared" si="2092"/>
        <v>0</v>
      </c>
      <c r="M7746" s="100"/>
      <c r="N7746" s="100"/>
      <c r="O7746" s="115"/>
      <c r="P7746" s="35" t="s">
        <v>145</v>
      </c>
      <c r="R7746" s="352">
        <f>L7746-[1]გადასახდელები!L7516</f>
        <v>0</v>
      </c>
    </row>
    <row r="7747" spans="2:18" ht="20.25" hidden="1" customHeight="1">
      <c r="B7747" s="36" t="str">
        <f t="shared" si="2091"/>
        <v>b</v>
      </c>
      <c r="C7747" s="42">
        <v>6</v>
      </c>
      <c r="D7747" s="42"/>
      <c r="F7747" s="343" t="s">
        <v>678</v>
      </c>
      <c r="G7747" s="53" t="s">
        <v>309</v>
      </c>
      <c r="H7747" s="99"/>
      <c r="I7747" s="105">
        <f t="shared" si="2090"/>
        <v>0</v>
      </c>
      <c r="J7747" s="100"/>
      <c r="K7747" s="100"/>
      <c r="L7747" s="105">
        <f t="shared" si="2092"/>
        <v>0</v>
      </c>
      <c r="M7747" s="100"/>
      <c r="N7747" s="100"/>
      <c r="O7747" s="115"/>
      <c r="P7747" s="35" t="s">
        <v>145</v>
      </c>
      <c r="R7747" s="352">
        <f>L7747-[1]გადასახდელები!L7517</f>
        <v>0</v>
      </c>
    </row>
    <row r="7748" spans="2:18" ht="20.25" hidden="1" customHeight="1">
      <c r="B7748" s="36" t="str">
        <f t="shared" si="2091"/>
        <v>b</v>
      </c>
      <c r="C7748" s="42">
        <v>6</v>
      </c>
      <c r="D7748" s="42"/>
      <c r="F7748" s="343" t="s">
        <v>679</v>
      </c>
      <c r="G7748" s="53" t="s">
        <v>310</v>
      </c>
      <c r="H7748" s="99"/>
      <c r="I7748" s="105">
        <f t="shared" si="2090"/>
        <v>0</v>
      </c>
      <c r="J7748" s="100"/>
      <c r="K7748" s="100"/>
      <c r="L7748" s="105">
        <f t="shared" si="2092"/>
        <v>0</v>
      </c>
      <c r="M7748" s="100"/>
      <c r="N7748" s="100"/>
      <c r="O7748" s="115"/>
      <c r="P7748" s="35" t="s">
        <v>145</v>
      </c>
      <c r="R7748" s="352">
        <f>L7748-[1]გადასახდელები!L7518</f>
        <v>0</v>
      </c>
    </row>
    <row r="7749" spans="2:18" ht="20.25" hidden="1" customHeight="1">
      <c r="B7749" s="36" t="str">
        <f t="shared" si="2091"/>
        <v>b</v>
      </c>
      <c r="C7749" s="42">
        <v>6</v>
      </c>
      <c r="D7749" s="42"/>
      <c r="F7749" s="343" t="s">
        <v>680</v>
      </c>
      <c r="G7749" s="53" t="s">
        <v>311</v>
      </c>
      <c r="H7749" s="99"/>
      <c r="I7749" s="105">
        <f t="shared" si="2090"/>
        <v>0</v>
      </c>
      <c r="J7749" s="100"/>
      <c r="K7749" s="100"/>
      <c r="L7749" s="105">
        <f t="shared" si="2092"/>
        <v>0</v>
      </c>
      <c r="M7749" s="100"/>
      <c r="N7749" s="100"/>
      <c r="O7749" s="115"/>
      <c r="P7749" s="35" t="s">
        <v>145</v>
      </c>
      <c r="R7749" s="352">
        <f>L7749-[1]გადასახდელები!L7519</f>
        <v>0</v>
      </c>
    </row>
    <row r="7750" spans="2:18" ht="20.25" hidden="1" customHeight="1">
      <c r="B7750" s="36" t="str">
        <f t="shared" si="2091"/>
        <v>b</v>
      </c>
      <c r="C7750" s="42">
        <v>6</v>
      </c>
      <c r="D7750" s="42"/>
      <c r="F7750" s="343" t="s">
        <v>681</v>
      </c>
      <c r="G7750" s="53" t="s">
        <v>312</v>
      </c>
      <c r="H7750" s="99"/>
      <c r="I7750" s="105">
        <f t="shared" si="2090"/>
        <v>0</v>
      </c>
      <c r="J7750" s="100"/>
      <c r="K7750" s="100"/>
      <c r="L7750" s="105">
        <f t="shared" si="2092"/>
        <v>0</v>
      </c>
      <c r="M7750" s="100"/>
      <c r="N7750" s="100"/>
      <c r="O7750" s="115"/>
      <c r="P7750" s="35" t="s">
        <v>145</v>
      </c>
      <c r="R7750" s="352">
        <f>L7750-[1]გადასახდელები!L7520</f>
        <v>0</v>
      </c>
    </row>
    <row r="7751" spans="2:18" ht="20.25" hidden="1" customHeight="1">
      <c r="B7751" s="36" t="str">
        <f t="shared" si="2091"/>
        <v>b</v>
      </c>
      <c r="C7751" s="42">
        <v>6</v>
      </c>
      <c r="D7751" s="42"/>
      <c r="F7751" s="343" t="s">
        <v>682</v>
      </c>
      <c r="G7751" s="53" t="s">
        <v>313</v>
      </c>
      <c r="H7751" s="99"/>
      <c r="I7751" s="105">
        <f t="shared" si="2090"/>
        <v>0</v>
      </c>
      <c r="J7751" s="100"/>
      <c r="K7751" s="100"/>
      <c r="L7751" s="105">
        <f t="shared" si="2092"/>
        <v>0</v>
      </c>
      <c r="M7751" s="100"/>
      <c r="N7751" s="100"/>
      <c r="O7751" s="115"/>
      <c r="P7751" s="35" t="s">
        <v>145</v>
      </c>
      <c r="R7751" s="352">
        <f>L7751-[1]გადასახდელები!L7521</f>
        <v>0</v>
      </c>
    </row>
    <row r="7752" spans="2:18" ht="20.25" hidden="1" customHeight="1">
      <c r="B7752" s="36" t="str">
        <f t="shared" si="2091"/>
        <v>b</v>
      </c>
      <c r="C7752" s="42">
        <v>5</v>
      </c>
      <c r="D7752" s="42"/>
      <c r="F7752" s="342" t="s">
        <v>587</v>
      </c>
      <c r="G7752" s="48" t="s">
        <v>314</v>
      </c>
      <c r="H7752" s="96">
        <f>SUM(H7753:H7772)</f>
        <v>0</v>
      </c>
      <c r="I7752" s="97">
        <f t="shared" si="2090"/>
        <v>0</v>
      </c>
      <c r="J7752" s="96">
        <f>SUM(J7753:J7772)</f>
        <v>0</v>
      </c>
      <c r="K7752" s="96">
        <f>SUM(K7753:K7772)</f>
        <v>0</v>
      </c>
      <c r="L7752" s="97">
        <f t="shared" si="2092"/>
        <v>0</v>
      </c>
      <c r="M7752" s="96">
        <f>SUM(M7753:M7772)</f>
        <v>0</v>
      </c>
      <c r="N7752" s="96">
        <f>SUM(N7753:N7772)</f>
        <v>0</v>
      </c>
      <c r="O7752" s="82" t="s">
        <v>146</v>
      </c>
      <c r="P7752" s="35" t="s">
        <v>145</v>
      </c>
      <c r="R7752" s="352">
        <f>L7752-[1]გადასახდელები!L7522</f>
        <v>0</v>
      </c>
    </row>
    <row r="7753" spans="2:18" ht="20.25" hidden="1" customHeight="1">
      <c r="B7753" s="36" t="str">
        <f t="shared" si="2091"/>
        <v>b</v>
      </c>
      <c r="C7753" s="42">
        <v>6</v>
      </c>
      <c r="D7753" s="42"/>
      <c r="F7753" s="343" t="s">
        <v>683</v>
      </c>
      <c r="G7753" s="54" t="s">
        <v>315</v>
      </c>
      <c r="H7753" s="116"/>
      <c r="I7753" s="105">
        <f t="shared" si="2090"/>
        <v>0</v>
      </c>
      <c r="J7753" s="117"/>
      <c r="K7753" s="117"/>
      <c r="L7753" s="105">
        <f t="shared" si="2092"/>
        <v>0</v>
      </c>
      <c r="M7753" s="117"/>
      <c r="N7753" s="117"/>
      <c r="P7753" s="35" t="s">
        <v>145</v>
      </c>
      <c r="R7753" s="352">
        <f>L7753-[1]გადასახდელები!L7523</f>
        <v>0</v>
      </c>
    </row>
    <row r="7754" spans="2:18" ht="20.25" hidden="1" customHeight="1">
      <c r="B7754" s="36" t="str">
        <f t="shared" si="2091"/>
        <v>b</v>
      </c>
      <c r="C7754" s="42">
        <v>6</v>
      </c>
      <c r="D7754" s="42"/>
      <c r="F7754" s="343" t="s">
        <v>684</v>
      </c>
      <c r="G7754" s="54" t="s">
        <v>316</v>
      </c>
      <c r="H7754" s="116"/>
      <c r="I7754" s="105">
        <f t="shared" si="2090"/>
        <v>0</v>
      </c>
      <c r="J7754" s="117"/>
      <c r="K7754" s="117"/>
      <c r="L7754" s="105">
        <f t="shared" si="2092"/>
        <v>0</v>
      </c>
      <c r="M7754" s="117"/>
      <c r="N7754" s="117"/>
      <c r="P7754" s="35" t="s">
        <v>145</v>
      </c>
      <c r="R7754" s="352">
        <f>L7754-[1]გადასახდელები!L7524</f>
        <v>0</v>
      </c>
    </row>
    <row r="7755" spans="2:18" ht="30.75" hidden="1" customHeight="1">
      <c r="B7755" s="36" t="str">
        <f t="shared" si="2091"/>
        <v>b</v>
      </c>
      <c r="C7755" s="42">
        <v>6</v>
      </c>
      <c r="D7755" s="42"/>
      <c r="F7755" s="343" t="s">
        <v>588</v>
      </c>
      <c r="G7755" s="54" t="s">
        <v>317</v>
      </c>
      <c r="H7755" s="116"/>
      <c r="I7755" s="105">
        <f t="shared" si="2090"/>
        <v>0</v>
      </c>
      <c r="J7755" s="117"/>
      <c r="K7755" s="117"/>
      <c r="L7755" s="105">
        <f t="shared" si="2092"/>
        <v>0</v>
      </c>
      <c r="M7755" s="117"/>
      <c r="N7755" s="117"/>
      <c r="P7755" s="35" t="s">
        <v>145</v>
      </c>
      <c r="R7755" s="352">
        <f>L7755-[1]გადასახდელები!L7525</f>
        <v>0</v>
      </c>
    </row>
    <row r="7756" spans="2:18" ht="30.75" hidden="1" customHeight="1">
      <c r="B7756" s="36" t="str">
        <f t="shared" si="2091"/>
        <v>b</v>
      </c>
      <c r="C7756" s="42">
        <v>6</v>
      </c>
      <c r="D7756" s="42"/>
      <c r="F7756" s="343" t="s">
        <v>685</v>
      </c>
      <c r="G7756" s="54" t="s">
        <v>318</v>
      </c>
      <c r="H7756" s="116"/>
      <c r="I7756" s="105">
        <f t="shared" si="2090"/>
        <v>0</v>
      </c>
      <c r="J7756" s="117"/>
      <c r="K7756" s="117"/>
      <c r="L7756" s="105">
        <f t="shared" si="2092"/>
        <v>0</v>
      </c>
      <c r="M7756" s="117"/>
      <c r="N7756" s="117"/>
      <c r="P7756" s="35" t="s">
        <v>145</v>
      </c>
      <c r="R7756" s="352">
        <f>L7756-[1]გადასახდელები!L7526</f>
        <v>0</v>
      </c>
    </row>
    <row r="7757" spans="2:18" ht="20.25" hidden="1" customHeight="1">
      <c r="B7757" s="36" t="str">
        <f t="shared" si="2091"/>
        <v>b</v>
      </c>
      <c r="C7757" s="42">
        <v>6</v>
      </c>
      <c r="D7757" s="42"/>
      <c r="F7757" s="343" t="s">
        <v>589</v>
      </c>
      <c r="G7757" s="54" t="s">
        <v>319</v>
      </c>
      <c r="H7757" s="116"/>
      <c r="I7757" s="105">
        <f t="shared" si="2090"/>
        <v>0</v>
      </c>
      <c r="J7757" s="117"/>
      <c r="K7757" s="117"/>
      <c r="L7757" s="105">
        <f t="shared" si="2092"/>
        <v>0</v>
      </c>
      <c r="M7757" s="117"/>
      <c r="N7757" s="117"/>
      <c r="P7757" s="35" t="s">
        <v>145</v>
      </c>
      <c r="R7757" s="352">
        <f>L7757-[1]გადასახდელები!L7527</f>
        <v>0</v>
      </c>
    </row>
    <row r="7758" spans="2:18" ht="20.25" hidden="1" customHeight="1">
      <c r="B7758" s="36" t="str">
        <f t="shared" si="2091"/>
        <v>b</v>
      </c>
      <c r="C7758" s="42">
        <v>6</v>
      </c>
      <c r="D7758" s="42"/>
      <c r="F7758" s="343" t="s">
        <v>686</v>
      </c>
      <c r="G7758" s="54" t="s">
        <v>320</v>
      </c>
      <c r="H7758" s="116"/>
      <c r="I7758" s="105">
        <f t="shared" si="2090"/>
        <v>0</v>
      </c>
      <c r="J7758" s="117"/>
      <c r="K7758" s="117"/>
      <c r="L7758" s="105">
        <f t="shared" si="2092"/>
        <v>0</v>
      </c>
      <c r="M7758" s="117"/>
      <c r="N7758" s="117"/>
      <c r="P7758" s="35" t="s">
        <v>145</v>
      </c>
      <c r="R7758" s="352">
        <f>L7758-[1]გადასახდელები!L7528</f>
        <v>0</v>
      </c>
    </row>
    <row r="7759" spans="2:18" ht="30.75" hidden="1" customHeight="1">
      <c r="B7759" s="36" t="str">
        <f t="shared" si="2091"/>
        <v>b</v>
      </c>
      <c r="C7759" s="42">
        <v>6</v>
      </c>
      <c r="D7759" s="42"/>
      <c r="F7759" s="343" t="s">
        <v>687</v>
      </c>
      <c r="G7759" s="54" t="s">
        <v>321</v>
      </c>
      <c r="H7759" s="116"/>
      <c r="I7759" s="105">
        <f t="shared" si="2090"/>
        <v>0</v>
      </c>
      <c r="J7759" s="117"/>
      <c r="K7759" s="117"/>
      <c r="L7759" s="105">
        <f t="shared" si="2092"/>
        <v>0</v>
      </c>
      <c r="M7759" s="117"/>
      <c r="N7759" s="117"/>
      <c r="P7759" s="35" t="s">
        <v>145</v>
      </c>
      <c r="R7759" s="352">
        <f>L7759-[1]გადასახდელები!L7529</f>
        <v>0</v>
      </c>
    </row>
    <row r="7760" spans="2:18" ht="20.25" hidden="1" customHeight="1">
      <c r="B7760" s="36" t="str">
        <f t="shared" si="2091"/>
        <v>b</v>
      </c>
      <c r="C7760" s="42">
        <v>6</v>
      </c>
      <c r="D7760" s="42"/>
      <c r="F7760" s="343" t="s">
        <v>590</v>
      </c>
      <c r="G7760" s="54" t="s">
        <v>322</v>
      </c>
      <c r="H7760" s="116"/>
      <c r="I7760" s="105">
        <f t="shared" si="2090"/>
        <v>0</v>
      </c>
      <c r="J7760" s="117"/>
      <c r="K7760" s="117"/>
      <c r="L7760" s="105">
        <f t="shared" si="2092"/>
        <v>0</v>
      </c>
      <c r="M7760" s="117"/>
      <c r="N7760" s="117"/>
      <c r="P7760" s="35" t="s">
        <v>145</v>
      </c>
      <c r="R7760" s="352">
        <f>L7760-[1]გადასახდელები!L7530</f>
        <v>0</v>
      </c>
    </row>
    <row r="7761" spans="2:18" ht="20.25" hidden="1" customHeight="1">
      <c r="B7761" s="36" t="str">
        <f t="shared" si="2091"/>
        <v>b</v>
      </c>
      <c r="C7761" s="42">
        <v>6</v>
      </c>
      <c r="D7761" s="42"/>
      <c r="F7761" s="343" t="s">
        <v>688</v>
      </c>
      <c r="G7761" s="54" t="s">
        <v>323</v>
      </c>
      <c r="H7761" s="116"/>
      <c r="I7761" s="105">
        <f t="shared" si="2090"/>
        <v>0</v>
      </c>
      <c r="J7761" s="117"/>
      <c r="K7761" s="117"/>
      <c r="L7761" s="105">
        <f t="shared" si="2092"/>
        <v>0</v>
      </c>
      <c r="M7761" s="117"/>
      <c r="N7761" s="117"/>
      <c r="P7761" s="35" t="s">
        <v>145</v>
      </c>
      <c r="R7761" s="352">
        <f>L7761-[1]გადასახდელები!L7531</f>
        <v>0</v>
      </c>
    </row>
    <row r="7762" spans="2:18" ht="20.25" hidden="1" customHeight="1">
      <c r="B7762" s="36" t="str">
        <f t="shared" si="2091"/>
        <v>b</v>
      </c>
      <c r="C7762" s="42">
        <v>6</v>
      </c>
      <c r="D7762" s="42"/>
      <c r="F7762" s="343" t="s">
        <v>689</v>
      </c>
      <c r="G7762" s="54" t="s">
        <v>324</v>
      </c>
      <c r="H7762" s="116"/>
      <c r="I7762" s="105">
        <f t="shared" si="2090"/>
        <v>0</v>
      </c>
      <c r="J7762" s="117"/>
      <c r="K7762" s="117"/>
      <c r="L7762" s="105">
        <f t="shared" si="2092"/>
        <v>0</v>
      </c>
      <c r="M7762" s="117"/>
      <c r="N7762" s="117"/>
      <c r="P7762" s="35" t="s">
        <v>145</v>
      </c>
      <c r="R7762" s="352">
        <f>L7762-[1]გადასახდელები!L7532</f>
        <v>0</v>
      </c>
    </row>
    <row r="7763" spans="2:18" ht="20.25" hidden="1" customHeight="1">
      <c r="B7763" s="36" t="str">
        <f t="shared" si="2091"/>
        <v>b</v>
      </c>
      <c r="C7763" s="42">
        <v>6</v>
      </c>
      <c r="D7763" s="42"/>
      <c r="F7763" s="343" t="s">
        <v>690</v>
      </c>
      <c r="G7763" s="54" t="s">
        <v>325</v>
      </c>
      <c r="H7763" s="116"/>
      <c r="I7763" s="105">
        <f t="shared" si="2090"/>
        <v>0</v>
      </c>
      <c r="J7763" s="117"/>
      <c r="K7763" s="117"/>
      <c r="L7763" s="105">
        <f t="shared" si="2092"/>
        <v>0</v>
      </c>
      <c r="M7763" s="117"/>
      <c r="N7763" s="117"/>
      <c r="P7763" s="35" t="s">
        <v>145</v>
      </c>
      <c r="R7763" s="352">
        <f>L7763-[1]გადასახდელები!L7533</f>
        <v>0</v>
      </c>
    </row>
    <row r="7764" spans="2:18" ht="20.25" hidden="1" customHeight="1">
      <c r="B7764" s="36" t="str">
        <f t="shared" si="2091"/>
        <v>b</v>
      </c>
      <c r="C7764" s="42">
        <v>6</v>
      </c>
      <c r="D7764" s="42"/>
      <c r="F7764" s="343" t="s">
        <v>691</v>
      </c>
      <c r="G7764" s="54" t="s">
        <v>326</v>
      </c>
      <c r="H7764" s="116"/>
      <c r="I7764" s="105">
        <f t="shared" si="2090"/>
        <v>0</v>
      </c>
      <c r="J7764" s="117"/>
      <c r="K7764" s="117"/>
      <c r="L7764" s="105">
        <f t="shared" si="2092"/>
        <v>0</v>
      </c>
      <c r="M7764" s="117"/>
      <c r="N7764" s="117"/>
      <c r="P7764" s="35" t="s">
        <v>145</v>
      </c>
      <c r="R7764" s="352">
        <f>L7764-[1]გადასახდელები!L7534</f>
        <v>0</v>
      </c>
    </row>
    <row r="7765" spans="2:18" ht="20.25" hidden="1" customHeight="1">
      <c r="B7765" s="36" t="str">
        <f t="shared" si="2091"/>
        <v>b</v>
      </c>
      <c r="C7765" s="42">
        <v>6</v>
      </c>
      <c r="D7765" s="42"/>
      <c r="F7765" s="343" t="s">
        <v>692</v>
      </c>
      <c r="G7765" s="54" t="s">
        <v>327</v>
      </c>
      <c r="H7765" s="116"/>
      <c r="I7765" s="105">
        <f t="shared" si="2090"/>
        <v>0</v>
      </c>
      <c r="J7765" s="117"/>
      <c r="K7765" s="117"/>
      <c r="L7765" s="105">
        <f t="shared" si="2092"/>
        <v>0</v>
      </c>
      <c r="M7765" s="117"/>
      <c r="N7765" s="117"/>
      <c r="P7765" s="35" t="s">
        <v>145</v>
      </c>
      <c r="R7765" s="352">
        <f>L7765-[1]გადასახდელები!L7535</f>
        <v>0</v>
      </c>
    </row>
    <row r="7766" spans="2:18" ht="20.25" hidden="1" customHeight="1">
      <c r="B7766" s="36" t="str">
        <f t="shared" si="2091"/>
        <v>b</v>
      </c>
      <c r="C7766" s="42">
        <v>6</v>
      </c>
      <c r="D7766" s="42"/>
      <c r="F7766" s="343" t="s">
        <v>693</v>
      </c>
      <c r="G7766" s="54" t="s">
        <v>328</v>
      </c>
      <c r="H7766" s="116"/>
      <c r="I7766" s="105">
        <f t="shared" si="2090"/>
        <v>0</v>
      </c>
      <c r="J7766" s="117"/>
      <c r="K7766" s="117"/>
      <c r="L7766" s="105">
        <f t="shared" si="2092"/>
        <v>0</v>
      </c>
      <c r="M7766" s="117"/>
      <c r="N7766" s="117"/>
      <c r="P7766" s="35" t="s">
        <v>145</v>
      </c>
      <c r="R7766" s="352">
        <f>L7766-[1]გადასახდელები!L7536</f>
        <v>0</v>
      </c>
    </row>
    <row r="7767" spans="2:18" ht="20.25" hidden="1" customHeight="1">
      <c r="B7767" s="36" t="str">
        <f t="shared" si="2091"/>
        <v>b</v>
      </c>
      <c r="C7767" s="42">
        <v>6</v>
      </c>
      <c r="D7767" s="42"/>
      <c r="F7767" s="343" t="s">
        <v>694</v>
      </c>
      <c r="G7767" s="54" t="s">
        <v>329</v>
      </c>
      <c r="H7767" s="116"/>
      <c r="I7767" s="105">
        <f t="shared" si="2090"/>
        <v>0</v>
      </c>
      <c r="J7767" s="117"/>
      <c r="K7767" s="117"/>
      <c r="L7767" s="105">
        <f t="shared" si="2092"/>
        <v>0</v>
      </c>
      <c r="M7767" s="117"/>
      <c r="N7767" s="117"/>
      <c r="P7767" s="35" t="s">
        <v>145</v>
      </c>
      <c r="R7767" s="352">
        <f>L7767-[1]გადასახდელები!L7537</f>
        <v>0</v>
      </c>
    </row>
    <row r="7768" spans="2:18" ht="20.25" hidden="1" customHeight="1">
      <c r="B7768" s="36" t="str">
        <f t="shared" si="2091"/>
        <v>b</v>
      </c>
      <c r="C7768" s="42">
        <v>6</v>
      </c>
      <c r="D7768" s="42"/>
      <c r="F7768" s="343" t="s">
        <v>695</v>
      </c>
      <c r="G7768" s="54" t="s">
        <v>330</v>
      </c>
      <c r="H7768" s="116"/>
      <c r="I7768" s="105">
        <f t="shared" si="2090"/>
        <v>0</v>
      </c>
      <c r="J7768" s="117"/>
      <c r="K7768" s="117"/>
      <c r="L7768" s="105">
        <f t="shared" si="2092"/>
        <v>0</v>
      </c>
      <c r="M7768" s="117"/>
      <c r="N7768" s="117"/>
      <c r="P7768" s="35" t="s">
        <v>145</v>
      </c>
      <c r="R7768" s="352">
        <f>L7768-[1]გადასახდელები!L7538</f>
        <v>0</v>
      </c>
    </row>
    <row r="7769" spans="2:18" ht="20.25" hidden="1" customHeight="1">
      <c r="B7769" s="36" t="str">
        <f t="shared" si="2091"/>
        <v>b</v>
      </c>
      <c r="C7769" s="42">
        <v>6</v>
      </c>
      <c r="D7769" s="42"/>
      <c r="F7769" s="343" t="s">
        <v>696</v>
      </c>
      <c r="G7769" s="54" t="s">
        <v>331</v>
      </c>
      <c r="H7769" s="116"/>
      <c r="I7769" s="105">
        <f t="shared" si="2090"/>
        <v>0</v>
      </c>
      <c r="J7769" s="117"/>
      <c r="K7769" s="117"/>
      <c r="L7769" s="105">
        <f t="shared" si="2092"/>
        <v>0</v>
      </c>
      <c r="M7769" s="117"/>
      <c r="N7769" s="117"/>
      <c r="P7769" s="35" t="s">
        <v>145</v>
      </c>
      <c r="R7769" s="352">
        <f>L7769-[1]გადასახდელები!L7539</f>
        <v>0</v>
      </c>
    </row>
    <row r="7770" spans="2:18" ht="20.25" hidden="1" customHeight="1">
      <c r="B7770" s="36" t="str">
        <f t="shared" si="2091"/>
        <v>b</v>
      </c>
      <c r="C7770" s="42">
        <v>6</v>
      </c>
      <c r="D7770" s="42"/>
      <c r="F7770" s="343" t="s">
        <v>697</v>
      </c>
      <c r="G7770" s="55" t="s">
        <v>332</v>
      </c>
      <c r="H7770" s="116"/>
      <c r="I7770" s="105">
        <f t="shared" si="2090"/>
        <v>0</v>
      </c>
      <c r="J7770" s="117"/>
      <c r="K7770" s="117"/>
      <c r="L7770" s="105">
        <f t="shared" si="2092"/>
        <v>0</v>
      </c>
      <c r="M7770" s="117"/>
      <c r="N7770" s="117"/>
      <c r="P7770" s="35" t="s">
        <v>145</v>
      </c>
      <c r="R7770" s="352">
        <f>L7770-[1]გადასახდელები!L7540</f>
        <v>0</v>
      </c>
    </row>
    <row r="7771" spans="2:18" ht="20.25" hidden="1" customHeight="1">
      <c r="B7771" s="36" t="str">
        <f t="shared" si="2091"/>
        <v>b</v>
      </c>
      <c r="C7771" s="42">
        <v>6</v>
      </c>
      <c r="D7771" s="42"/>
      <c r="F7771" s="343" t="s">
        <v>698</v>
      </c>
      <c r="G7771" s="54" t="s">
        <v>333</v>
      </c>
      <c r="H7771" s="116"/>
      <c r="I7771" s="105">
        <f t="shared" si="2090"/>
        <v>0</v>
      </c>
      <c r="J7771" s="117"/>
      <c r="K7771" s="117"/>
      <c r="L7771" s="105">
        <f t="shared" si="2092"/>
        <v>0</v>
      </c>
      <c r="M7771" s="117"/>
      <c r="N7771" s="117"/>
      <c r="P7771" s="35" t="s">
        <v>145</v>
      </c>
      <c r="R7771" s="352">
        <f>L7771-[1]გადასახდელები!L7541</f>
        <v>0</v>
      </c>
    </row>
    <row r="7772" spans="2:18" ht="30.75" hidden="1" customHeight="1">
      <c r="B7772" s="36" t="str">
        <f t="shared" si="2091"/>
        <v>b</v>
      </c>
      <c r="C7772" s="42">
        <v>6</v>
      </c>
      <c r="D7772" s="42"/>
      <c r="F7772" s="343" t="s">
        <v>591</v>
      </c>
      <c r="G7772" s="54" t="s">
        <v>334</v>
      </c>
      <c r="H7772" s="116"/>
      <c r="I7772" s="105">
        <f t="shared" si="2090"/>
        <v>0</v>
      </c>
      <c r="J7772" s="117"/>
      <c r="K7772" s="117"/>
      <c r="L7772" s="105">
        <f t="shared" si="2092"/>
        <v>0</v>
      </c>
      <c r="M7772" s="117"/>
      <c r="N7772" s="117"/>
      <c r="P7772" s="35" t="s">
        <v>145</v>
      </c>
      <c r="R7772" s="352">
        <f>L7772-[1]გადასახდელები!L7542</f>
        <v>0</v>
      </c>
    </row>
    <row r="7773" spans="2:18" ht="20.25" hidden="1" customHeight="1">
      <c r="B7773" s="36" t="str">
        <f t="shared" si="2091"/>
        <v>b</v>
      </c>
      <c r="C7773" s="42">
        <v>4</v>
      </c>
      <c r="D7773" s="42"/>
      <c r="F7773" s="342" t="s">
        <v>699</v>
      </c>
      <c r="G7773" s="47" t="s">
        <v>335</v>
      </c>
      <c r="H7773" s="93">
        <f>H7774+H7775</f>
        <v>0</v>
      </c>
      <c r="I7773" s="94">
        <f t="shared" si="2090"/>
        <v>0</v>
      </c>
      <c r="J7773" s="93">
        <f>J7774+J7775</f>
        <v>0</v>
      </c>
      <c r="K7773" s="93">
        <f>K7774+K7775</f>
        <v>0</v>
      </c>
      <c r="L7773" s="94">
        <f t="shared" si="2092"/>
        <v>0</v>
      </c>
      <c r="M7773" s="93">
        <f>M7774+M7775</f>
        <v>0</v>
      </c>
      <c r="N7773" s="93">
        <f>N7774+N7775</f>
        <v>0</v>
      </c>
      <c r="O7773" s="82" t="s">
        <v>146</v>
      </c>
      <c r="P7773" s="35" t="s">
        <v>145</v>
      </c>
      <c r="R7773" s="352">
        <f>L7773-[1]გადასახდელები!L7543</f>
        <v>0</v>
      </c>
    </row>
    <row r="7774" spans="2:18" ht="20.25" hidden="1" customHeight="1">
      <c r="B7774" s="36" t="str">
        <f t="shared" si="2091"/>
        <v>b</v>
      </c>
      <c r="C7774" s="42">
        <v>5</v>
      </c>
      <c r="D7774" s="42"/>
      <c r="F7774" s="343" t="s">
        <v>700</v>
      </c>
      <c r="G7774" s="48" t="s">
        <v>336</v>
      </c>
      <c r="H7774" s="101"/>
      <c r="I7774" s="97">
        <f t="shared" si="2090"/>
        <v>0</v>
      </c>
      <c r="J7774" s="102"/>
      <c r="K7774" s="102"/>
      <c r="L7774" s="97">
        <f t="shared" si="2092"/>
        <v>0</v>
      </c>
      <c r="M7774" s="102"/>
      <c r="N7774" s="102"/>
      <c r="O7774" s="115"/>
      <c r="P7774" s="35" t="s">
        <v>145</v>
      </c>
      <c r="R7774" s="352">
        <f>L7774-[1]გადასახდელები!L7544</f>
        <v>0</v>
      </c>
    </row>
    <row r="7775" spans="2:18" ht="20.25" hidden="1" customHeight="1">
      <c r="B7775" s="36" t="str">
        <f t="shared" si="2091"/>
        <v>b</v>
      </c>
      <c r="C7775" s="42">
        <v>5</v>
      </c>
      <c r="D7775" s="42"/>
      <c r="F7775" s="342" t="s">
        <v>701</v>
      </c>
      <c r="G7775" s="48" t="s">
        <v>337</v>
      </c>
      <c r="H7775" s="119">
        <f>H7776+H7777</f>
        <v>0</v>
      </c>
      <c r="I7775" s="105">
        <f t="shared" si="2090"/>
        <v>0</v>
      </c>
      <c r="J7775" s="119">
        <f>J7776+J7777</f>
        <v>0</v>
      </c>
      <c r="K7775" s="119">
        <f>K7776+K7777</f>
        <v>0</v>
      </c>
      <c r="L7775" s="105">
        <f t="shared" si="2092"/>
        <v>0</v>
      </c>
      <c r="M7775" s="119">
        <f>M7776+M7777</f>
        <v>0</v>
      </c>
      <c r="N7775" s="119">
        <f>N7776+N7777</f>
        <v>0</v>
      </c>
      <c r="O7775" s="82" t="s">
        <v>146</v>
      </c>
      <c r="P7775" s="35" t="s">
        <v>145</v>
      </c>
      <c r="R7775" s="352">
        <f>L7775-[1]გადასახდელები!L7545</f>
        <v>0</v>
      </c>
    </row>
    <row r="7776" spans="2:18" ht="20.25" hidden="1" customHeight="1">
      <c r="B7776" s="36" t="str">
        <f t="shared" si="2091"/>
        <v>b</v>
      </c>
      <c r="C7776" s="42">
        <v>6</v>
      </c>
      <c r="D7776" s="42"/>
      <c r="F7776" s="343" t="s">
        <v>702</v>
      </c>
      <c r="G7776" s="54" t="s">
        <v>338</v>
      </c>
      <c r="H7776" s="116"/>
      <c r="I7776" s="105">
        <f t="shared" si="2090"/>
        <v>0</v>
      </c>
      <c r="J7776" s="117"/>
      <c r="K7776" s="117"/>
      <c r="L7776" s="105">
        <f t="shared" si="2092"/>
        <v>0</v>
      </c>
      <c r="M7776" s="117"/>
      <c r="N7776" s="117"/>
      <c r="P7776" s="35" t="s">
        <v>145</v>
      </c>
      <c r="R7776" s="352">
        <f>L7776-[1]გადასახდელები!L7546</f>
        <v>0</v>
      </c>
    </row>
    <row r="7777" spans="2:18" ht="20.25" hidden="1" customHeight="1">
      <c r="B7777" s="36" t="str">
        <f t="shared" si="2091"/>
        <v>b</v>
      </c>
      <c r="C7777" s="42">
        <v>6</v>
      </c>
      <c r="D7777" s="42"/>
      <c r="F7777" s="343" t="s">
        <v>703</v>
      </c>
      <c r="G7777" s="54" t="s">
        <v>339</v>
      </c>
      <c r="H7777" s="116"/>
      <c r="I7777" s="105">
        <f t="shared" si="2090"/>
        <v>0</v>
      </c>
      <c r="J7777" s="117"/>
      <c r="K7777" s="117"/>
      <c r="L7777" s="105">
        <f t="shared" si="2092"/>
        <v>0</v>
      </c>
      <c r="M7777" s="117"/>
      <c r="N7777" s="117"/>
      <c r="P7777" s="35" t="s">
        <v>145</v>
      </c>
      <c r="R7777" s="352">
        <f>L7777-[1]გადასახდელები!L7547</f>
        <v>0</v>
      </c>
    </row>
    <row r="7778" spans="2:18" ht="30.75" hidden="1" customHeight="1">
      <c r="B7778" s="36" t="str">
        <f t="shared" si="2091"/>
        <v>b</v>
      </c>
      <c r="C7778" s="42">
        <v>3</v>
      </c>
      <c r="D7778" s="42"/>
      <c r="F7778" s="342" t="s">
        <v>704</v>
      </c>
      <c r="G7778" s="51" t="s">
        <v>340</v>
      </c>
      <c r="H7778" s="89">
        <f>H7779+H7780</f>
        <v>0</v>
      </c>
      <c r="I7778" s="90">
        <f t="shared" si="2090"/>
        <v>0</v>
      </c>
      <c r="J7778" s="89">
        <f>J7779+J7780</f>
        <v>0</v>
      </c>
      <c r="K7778" s="89">
        <f>K7779+K7780</f>
        <v>0</v>
      </c>
      <c r="L7778" s="90">
        <f t="shared" si="2092"/>
        <v>0</v>
      </c>
      <c r="M7778" s="89">
        <f>M7779+M7780</f>
        <v>0</v>
      </c>
      <c r="N7778" s="89">
        <f>N7779+N7780</f>
        <v>0</v>
      </c>
      <c r="O7778" s="82" t="s">
        <v>146</v>
      </c>
      <c r="P7778" s="35" t="s">
        <v>145</v>
      </c>
      <c r="R7778" s="352">
        <f>L7778-[1]გადასახდელები!L7548</f>
        <v>0</v>
      </c>
    </row>
    <row r="7779" spans="2:18" ht="30.75" hidden="1" customHeight="1">
      <c r="B7779" s="36" t="str">
        <f t="shared" si="2091"/>
        <v>b</v>
      </c>
      <c r="C7779" s="42">
        <v>4</v>
      </c>
      <c r="D7779" s="42"/>
      <c r="F7779" s="343" t="s">
        <v>705</v>
      </c>
      <c r="G7779" s="47" t="s">
        <v>341</v>
      </c>
      <c r="H7779" s="103"/>
      <c r="I7779" s="94">
        <f t="shared" si="2090"/>
        <v>0</v>
      </c>
      <c r="J7779" s="104"/>
      <c r="K7779" s="104"/>
      <c r="L7779" s="94">
        <f t="shared" si="2092"/>
        <v>0</v>
      </c>
      <c r="M7779" s="104"/>
      <c r="N7779" s="104"/>
      <c r="P7779" s="35" t="s">
        <v>145</v>
      </c>
      <c r="R7779" s="352">
        <f>L7779-[1]გადასახდელები!L7549</f>
        <v>0</v>
      </c>
    </row>
    <row r="7780" spans="2:18" ht="30.75" hidden="1" customHeight="1">
      <c r="B7780" s="36" t="str">
        <f t="shared" si="2091"/>
        <v>b</v>
      </c>
      <c r="C7780" s="42">
        <v>4</v>
      </c>
      <c r="D7780" s="42"/>
      <c r="F7780" s="342" t="s">
        <v>706</v>
      </c>
      <c r="G7780" s="47" t="s">
        <v>342</v>
      </c>
      <c r="H7780" s="93">
        <f>H7781+H7782+H7783+H7784</f>
        <v>0</v>
      </c>
      <c r="I7780" s="94">
        <f t="shared" si="2090"/>
        <v>0</v>
      </c>
      <c r="J7780" s="93">
        <f>J7781+J7782+J7783+J7784</f>
        <v>0</v>
      </c>
      <c r="K7780" s="93">
        <f>K7781+K7782+K7783+K7784</f>
        <v>0</v>
      </c>
      <c r="L7780" s="94">
        <f t="shared" si="2092"/>
        <v>0</v>
      </c>
      <c r="M7780" s="93">
        <f>M7781+M7782+M7783+M7784</f>
        <v>0</v>
      </c>
      <c r="N7780" s="93">
        <f>N7781+N7782+N7783+N7784</f>
        <v>0</v>
      </c>
      <c r="O7780" s="82" t="s">
        <v>146</v>
      </c>
      <c r="P7780" s="35" t="s">
        <v>145</v>
      </c>
      <c r="R7780" s="352">
        <f>L7780-[1]გადასახდელები!L7550</f>
        <v>0</v>
      </c>
    </row>
    <row r="7781" spans="2:18" ht="30.75" hidden="1" customHeight="1">
      <c r="B7781" s="36" t="str">
        <f t="shared" si="2091"/>
        <v>b</v>
      </c>
      <c r="C7781" s="42">
        <v>5</v>
      </c>
      <c r="D7781" s="42"/>
      <c r="F7781" s="343" t="s">
        <v>707</v>
      </c>
      <c r="G7781" s="48" t="s">
        <v>343</v>
      </c>
      <c r="H7781" s="101"/>
      <c r="I7781" s="97">
        <f t="shared" si="2090"/>
        <v>0</v>
      </c>
      <c r="J7781" s="102"/>
      <c r="K7781" s="102"/>
      <c r="L7781" s="97">
        <f t="shared" si="2092"/>
        <v>0</v>
      </c>
      <c r="M7781" s="102"/>
      <c r="N7781" s="102"/>
      <c r="P7781" s="35" t="s">
        <v>145</v>
      </c>
      <c r="R7781" s="352">
        <f>L7781-[1]გადასახდელები!L7551</f>
        <v>0</v>
      </c>
    </row>
    <row r="7782" spans="2:18" ht="20.25" hidden="1" customHeight="1">
      <c r="B7782" s="36" t="str">
        <f t="shared" si="2091"/>
        <v>b</v>
      </c>
      <c r="C7782" s="42">
        <v>5</v>
      </c>
      <c r="D7782" s="42"/>
      <c r="F7782" s="343" t="s">
        <v>708</v>
      </c>
      <c r="G7782" s="48" t="s">
        <v>344</v>
      </c>
      <c r="H7782" s="101"/>
      <c r="I7782" s="97">
        <f t="shared" si="2090"/>
        <v>0</v>
      </c>
      <c r="J7782" s="102"/>
      <c r="K7782" s="102"/>
      <c r="L7782" s="97">
        <f t="shared" si="2092"/>
        <v>0</v>
      </c>
      <c r="M7782" s="102"/>
      <c r="N7782" s="102"/>
      <c r="P7782" s="35" t="s">
        <v>145</v>
      </c>
      <c r="R7782" s="352">
        <f>L7782-[1]გადასახდელები!L7552</f>
        <v>0</v>
      </c>
    </row>
    <row r="7783" spans="2:18" ht="20.25" hidden="1" customHeight="1">
      <c r="B7783" s="36" t="str">
        <f t="shared" si="2091"/>
        <v>b</v>
      </c>
      <c r="C7783" s="42">
        <v>5</v>
      </c>
      <c r="D7783" s="42"/>
      <c r="F7783" s="343" t="s">
        <v>709</v>
      </c>
      <c r="G7783" s="48" t="s">
        <v>345</v>
      </c>
      <c r="H7783" s="101"/>
      <c r="I7783" s="97">
        <f t="shared" si="2090"/>
        <v>0</v>
      </c>
      <c r="J7783" s="102"/>
      <c r="K7783" s="102"/>
      <c r="L7783" s="97">
        <f t="shared" si="2092"/>
        <v>0</v>
      </c>
      <c r="M7783" s="102"/>
      <c r="N7783" s="102"/>
      <c r="P7783" s="35" t="s">
        <v>145</v>
      </c>
      <c r="R7783" s="352">
        <f>L7783-[1]გადასახდელები!L7553</f>
        <v>0</v>
      </c>
    </row>
    <row r="7784" spans="2:18" ht="20.25" hidden="1" customHeight="1">
      <c r="B7784" s="36" t="str">
        <f t="shared" si="2091"/>
        <v>b</v>
      </c>
      <c r="C7784" s="42">
        <v>5</v>
      </c>
      <c r="D7784" s="42"/>
      <c r="F7784" s="343" t="s">
        <v>710</v>
      </c>
      <c r="G7784" s="48" t="s">
        <v>214</v>
      </c>
      <c r="H7784" s="101"/>
      <c r="I7784" s="97">
        <f t="shared" si="2090"/>
        <v>0</v>
      </c>
      <c r="J7784" s="102"/>
      <c r="K7784" s="102"/>
      <c r="L7784" s="97">
        <f t="shared" si="2092"/>
        <v>0</v>
      </c>
      <c r="M7784" s="102"/>
      <c r="N7784" s="102"/>
      <c r="P7784" s="35" t="s">
        <v>145</v>
      </c>
      <c r="R7784" s="352">
        <f>L7784-[1]გადასახდელები!L7554</f>
        <v>0</v>
      </c>
    </row>
    <row r="7785" spans="2:18" ht="20.25" hidden="1" customHeight="1">
      <c r="B7785" s="36" t="str">
        <f t="shared" si="2091"/>
        <v>b</v>
      </c>
      <c r="C7785" s="42">
        <v>3</v>
      </c>
      <c r="D7785" s="42"/>
      <c r="F7785" s="343" t="s">
        <v>711</v>
      </c>
      <c r="G7785" s="51" t="s">
        <v>346</v>
      </c>
      <c r="H7785" s="111"/>
      <c r="I7785" s="90">
        <f t="shared" si="2090"/>
        <v>0</v>
      </c>
      <c r="J7785" s="112"/>
      <c r="K7785" s="112"/>
      <c r="L7785" s="90">
        <f t="shared" si="2092"/>
        <v>0</v>
      </c>
      <c r="M7785" s="112"/>
      <c r="N7785" s="112"/>
      <c r="P7785" s="35" t="s">
        <v>145</v>
      </c>
      <c r="R7785" s="352">
        <f>L7785-[1]გადასახდელები!L7555</f>
        <v>0</v>
      </c>
    </row>
    <row r="7786" spans="2:18" ht="20.25" hidden="1" customHeight="1">
      <c r="B7786" s="36" t="str">
        <f t="shared" si="2091"/>
        <v>b</v>
      </c>
      <c r="C7786" s="42">
        <v>3</v>
      </c>
      <c r="D7786" s="42"/>
      <c r="F7786" s="342" t="s">
        <v>712</v>
      </c>
      <c r="G7786" s="51" t="s">
        <v>347</v>
      </c>
      <c r="H7786" s="89">
        <f>H7787+H7788+H7789+H7792</f>
        <v>0</v>
      </c>
      <c r="I7786" s="90">
        <f t="shared" ref="I7786:I7849" si="2093">J7786+K7786</f>
        <v>0</v>
      </c>
      <c r="J7786" s="89">
        <f>J7787+J7788+J7789+J7792</f>
        <v>0</v>
      </c>
      <c r="K7786" s="89">
        <f>K7787+K7788+K7789+K7792</f>
        <v>0</v>
      </c>
      <c r="L7786" s="90">
        <f t="shared" si="2092"/>
        <v>0</v>
      </c>
      <c r="M7786" s="89">
        <f>M7787+M7788+M7789+M7792</f>
        <v>0</v>
      </c>
      <c r="N7786" s="89">
        <f>N7787+N7788+N7789+N7792</f>
        <v>0</v>
      </c>
      <c r="O7786" s="82" t="s">
        <v>146</v>
      </c>
      <c r="P7786" s="35" t="s">
        <v>145</v>
      </c>
      <c r="R7786" s="352">
        <f>L7786-[1]გადასახდელები!L7556</f>
        <v>0</v>
      </c>
    </row>
    <row r="7787" spans="2:18" ht="30.75" hidden="1" customHeight="1">
      <c r="B7787" s="36" t="str">
        <f t="shared" si="2091"/>
        <v>b</v>
      </c>
      <c r="C7787" s="42">
        <v>4</v>
      </c>
      <c r="D7787" s="42"/>
      <c r="F7787" s="343" t="s">
        <v>713</v>
      </c>
      <c r="G7787" s="47" t="s">
        <v>348</v>
      </c>
      <c r="H7787" s="103"/>
      <c r="I7787" s="94">
        <f t="shared" si="2093"/>
        <v>0</v>
      </c>
      <c r="J7787" s="104"/>
      <c r="K7787" s="104"/>
      <c r="L7787" s="94">
        <f t="shared" si="2092"/>
        <v>0</v>
      </c>
      <c r="M7787" s="104"/>
      <c r="N7787" s="104"/>
      <c r="O7787" s="115"/>
      <c r="P7787" s="35" t="s">
        <v>145</v>
      </c>
      <c r="R7787" s="352">
        <f>L7787-[1]გადასახდელები!L7557</f>
        <v>0</v>
      </c>
    </row>
    <row r="7788" spans="2:18" ht="20.25" hidden="1" customHeight="1">
      <c r="B7788" s="36" t="str">
        <f t="shared" si="2091"/>
        <v>b</v>
      </c>
      <c r="C7788" s="42">
        <v>4</v>
      </c>
      <c r="D7788" s="42"/>
      <c r="F7788" s="343" t="s">
        <v>714</v>
      </c>
      <c r="G7788" s="47" t="s">
        <v>349</v>
      </c>
      <c r="H7788" s="103"/>
      <c r="I7788" s="94">
        <f t="shared" si="2093"/>
        <v>0</v>
      </c>
      <c r="J7788" s="104"/>
      <c r="K7788" s="104"/>
      <c r="L7788" s="94">
        <f t="shared" si="2092"/>
        <v>0</v>
      </c>
      <c r="M7788" s="104"/>
      <c r="N7788" s="104"/>
      <c r="O7788" s="115"/>
      <c r="P7788" s="35" t="s">
        <v>145</v>
      </c>
      <c r="R7788" s="352">
        <f>L7788-[1]გადასახდელები!L7558</f>
        <v>0</v>
      </c>
    </row>
    <row r="7789" spans="2:18" ht="20.25" hidden="1" customHeight="1">
      <c r="B7789" s="36" t="str">
        <f t="shared" ref="B7789:B7852" si="2094">IF(H7789+I7789+L7789&gt;0,"a","b")</f>
        <v>b</v>
      </c>
      <c r="C7789" s="42">
        <v>4</v>
      </c>
      <c r="D7789" s="42"/>
      <c r="F7789" s="342" t="s">
        <v>715</v>
      </c>
      <c r="G7789" s="47" t="s">
        <v>350</v>
      </c>
      <c r="H7789" s="93">
        <f>H7790+H7791</f>
        <v>0</v>
      </c>
      <c r="I7789" s="94">
        <f t="shared" si="2093"/>
        <v>0</v>
      </c>
      <c r="J7789" s="93">
        <f>J7790+J7791</f>
        <v>0</v>
      </c>
      <c r="K7789" s="93">
        <f>K7790+K7791</f>
        <v>0</v>
      </c>
      <c r="L7789" s="94">
        <f t="shared" si="2092"/>
        <v>0</v>
      </c>
      <c r="M7789" s="93">
        <f>M7790+M7791</f>
        <v>0</v>
      </c>
      <c r="N7789" s="93">
        <f>N7790+N7791</f>
        <v>0</v>
      </c>
      <c r="O7789" s="82" t="s">
        <v>146</v>
      </c>
      <c r="P7789" s="35" t="s">
        <v>145</v>
      </c>
      <c r="R7789" s="352">
        <f>L7789-[1]გადასახდელები!L7559</f>
        <v>0</v>
      </c>
    </row>
    <row r="7790" spans="2:18" ht="30.75" hidden="1" customHeight="1">
      <c r="B7790" s="36" t="str">
        <f t="shared" si="2094"/>
        <v>b</v>
      </c>
      <c r="C7790" s="42">
        <v>5</v>
      </c>
      <c r="D7790" s="42"/>
      <c r="F7790" s="343" t="s">
        <v>716</v>
      </c>
      <c r="G7790" s="48" t="s">
        <v>351</v>
      </c>
      <c r="H7790" s="101"/>
      <c r="I7790" s="97">
        <f t="shared" si="2093"/>
        <v>0</v>
      </c>
      <c r="J7790" s="102"/>
      <c r="K7790" s="102"/>
      <c r="L7790" s="97">
        <f t="shared" si="2092"/>
        <v>0</v>
      </c>
      <c r="M7790" s="102"/>
      <c r="N7790" s="102"/>
      <c r="P7790" s="35" t="s">
        <v>145</v>
      </c>
      <c r="R7790" s="352">
        <f>L7790-[1]გადასახდელები!L7560</f>
        <v>0</v>
      </c>
    </row>
    <row r="7791" spans="2:18" ht="20.25" hidden="1" customHeight="1">
      <c r="B7791" s="36" t="str">
        <f t="shared" si="2094"/>
        <v>b</v>
      </c>
      <c r="C7791" s="42">
        <v>5</v>
      </c>
      <c r="D7791" s="42"/>
      <c r="F7791" s="343" t="s">
        <v>717</v>
      </c>
      <c r="G7791" s="48" t="s">
        <v>352</v>
      </c>
      <c r="H7791" s="101"/>
      <c r="I7791" s="97">
        <f t="shared" si="2093"/>
        <v>0</v>
      </c>
      <c r="J7791" s="102"/>
      <c r="K7791" s="102"/>
      <c r="L7791" s="97">
        <f t="shared" si="2092"/>
        <v>0</v>
      </c>
      <c r="M7791" s="102"/>
      <c r="N7791" s="102"/>
      <c r="P7791" s="35" t="s">
        <v>145</v>
      </c>
      <c r="R7791" s="352">
        <f>L7791-[1]გადასახდელები!L7561</f>
        <v>0</v>
      </c>
    </row>
    <row r="7792" spans="2:18" ht="20.25" hidden="1" customHeight="1">
      <c r="B7792" s="36" t="str">
        <f t="shared" si="2094"/>
        <v>b</v>
      </c>
      <c r="C7792" s="42">
        <v>4</v>
      </c>
      <c r="D7792" s="42"/>
      <c r="F7792" s="343" t="s">
        <v>718</v>
      </c>
      <c r="G7792" s="47" t="s">
        <v>353</v>
      </c>
      <c r="H7792" s="103"/>
      <c r="I7792" s="94">
        <f t="shared" si="2093"/>
        <v>0</v>
      </c>
      <c r="J7792" s="104"/>
      <c r="K7792" s="104"/>
      <c r="L7792" s="94">
        <f t="shared" si="2092"/>
        <v>0</v>
      </c>
      <c r="M7792" s="104"/>
      <c r="N7792" s="104"/>
      <c r="P7792" s="35" t="s">
        <v>145</v>
      </c>
      <c r="R7792" s="352">
        <f>L7792-[1]გადასახდელები!L7562</f>
        <v>0</v>
      </c>
    </row>
    <row r="7793" spans="2:18" ht="20.25" hidden="1" customHeight="1">
      <c r="B7793" s="36" t="str">
        <f t="shared" si="2094"/>
        <v>b</v>
      </c>
      <c r="C7793" s="42">
        <v>2</v>
      </c>
      <c r="D7793" s="42"/>
      <c r="F7793" s="30"/>
      <c r="G7793" s="60" t="s">
        <v>354</v>
      </c>
      <c r="H7793" s="86">
        <f>H7794+H7801+H7808</f>
        <v>0</v>
      </c>
      <c r="I7793" s="87">
        <f t="shared" si="2093"/>
        <v>0</v>
      </c>
      <c r="J7793" s="88">
        <f>J7794+J7801+J7808</f>
        <v>0</v>
      </c>
      <c r="K7793" s="88">
        <f>K7794+K7801+K7808</f>
        <v>0</v>
      </c>
      <c r="L7793" s="87">
        <f t="shared" si="2092"/>
        <v>0</v>
      </c>
      <c r="M7793" s="88">
        <f>M7794+M7801+M7808</f>
        <v>0</v>
      </c>
      <c r="N7793" s="88">
        <f>N7794+N7801+N7808</f>
        <v>0</v>
      </c>
      <c r="O7793" s="82" t="s">
        <v>146</v>
      </c>
      <c r="R7793" s="352">
        <f>L7793-[1]გადასახდელები!L7563</f>
        <v>0</v>
      </c>
    </row>
    <row r="7794" spans="2:18" ht="20.25" hidden="1" customHeight="1">
      <c r="B7794" s="36" t="str">
        <f t="shared" si="2094"/>
        <v>b</v>
      </c>
      <c r="C7794" s="42">
        <v>3</v>
      </c>
      <c r="D7794" s="42"/>
      <c r="F7794" s="31"/>
      <c r="G7794" s="51" t="s">
        <v>355</v>
      </c>
      <c r="H7794" s="120">
        <f>SUM(H7795:H7800)</f>
        <v>0</v>
      </c>
      <c r="I7794" s="118">
        <f t="shared" si="2093"/>
        <v>0</v>
      </c>
      <c r="J7794" s="121">
        <f>SUM(J7795:J7800)</f>
        <v>0</v>
      </c>
      <c r="K7794" s="121">
        <f>SUM(K7795:K7800)</f>
        <v>0</v>
      </c>
      <c r="L7794" s="118">
        <f t="shared" si="2092"/>
        <v>0</v>
      </c>
      <c r="M7794" s="121">
        <f>SUM(M7795:M7800)</f>
        <v>0</v>
      </c>
      <c r="N7794" s="121">
        <f>SUM(N7795:N7800)</f>
        <v>0</v>
      </c>
      <c r="O7794" s="82" t="s">
        <v>146</v>
      </c>
      <c r="R7794" s="352">
        <f>L7794-[1]გადასახდელები!L7564</f>
        <v>0</v>
      </c>
    </row>
    <row r="7795" spans="2:18" ht="20.25" hidden="1" customHeight="1">
      <c r="B7795" s="36" t="str">
        <f t="shared" si="2094"/>
        <v>b</v>
      </c>
      <c r="C7795" s="42">
        <v>4</v>
      </c>
      <c r="D7795" s="42"/>
      <c r="F7795" s="31"/>
      <c r="G7795" s="47" t="s">
        <v>356</v>
      </c>
      <c r="H7795" s="103"/>
      <c r="I7795" s="94">
        <f t="shared" si="2093"/>
        <v>0</v>
      </c>
      <c r="J7795" s="104"/>
      <c r="K7795" s="104"/>
      <c r="L7795" s="94">
        <f t="shared" ref="L7795:L7858" si="2095">M7795+N7795</f>
        <v>0</v>
      </c>
      <c r="M7795" s="104"/>
      <c r="N7795" s="104"/>
      <c r="R7795" s="352">
        <f>L7795-[1]გადასახდელები!L7565</f>
        <v>0</v>
      </c>
    </row>
    <row r="7796" spans="2:18" ht="20.25" hidden="1" customHeight="1">
      <c r="B7796" s="36" t="str">
        <f t="shared" si="2094"/>
        <v>b</v>
      </c>
      <c r="C7796" s="42">
        <v>4</v>
      </c>
      <c r="D7796" s="42"/>
      <c r="F7796" s="31"/>
      <c r="G7796" s="47" t="s">
        <v>357</v>
      </c>
      <c r="H7796" s="103"/>
      <c r="I7796" s="94">
        <f t="shared" si="2093"/>
        <v>0</v>
      </c>
      <c r="J7796" s="104"/>
      <c r="K7796" s="104"/>
      <c r="L7796" s="94">
        <f t="shared" si="2095"/>
        <v>0</v>
      </c>
      <c r="M7796" s="104"/>
      <c r="N7796" s="104"/>
      <c r="R7796" s="352">
        <f>L7796-[1]გადასახდელები!L7566</f>
        <v>0</v>
      </c>
    </row>
    <row r="7797" spans="2:18" ht="20.25" hidden="1" customHeight="1">
      <c r="B7797" s="36" t="str">
        <f t="shared" si="2094"/>
        <v>b</v>
      </c>
      <c r="C7797" s="42">
        <v>4</v>
      </c>
      <c r="D7797" s="42"/>
      <c r="F7797" s="31"/>
      <c r="G7797" s="47" t="s">
        <v>212</v>
      </c>
      <c r="H7797" s="103"/>
      <c r="I7797" s="94">
        <f t="shared" si="2093"/>
        <v>0</v>
      </c>
      <c r="J7797" s="104"/>
      <c r="K7797" s="104"/>
      <c r="L7797" s="94">
        <f t="shared" si="2095"/>
        <v>0</v>
      </c>
      <c r="M7797" s="104"/>
      <c r="N7797" s="104"/>
      <c r="R7797" s="352">
        <f>L7797-[1]გადასახდელები!L7567</f>
        <v>0</v>
      </c>
    </row>
    <row r="7798" spans="2:18" ht="20.25" hidden="1" customHeight="1">
      <c r="B7798" s="36" t="str">
        <f t="shared" si="2094"/>
        <v>b</v>
      </c>
      <c r="C7798" s="42">
        <v>4</v>
      </c>
      <c r="D7798" s="42"/>
      <c r="F7798" s="31"/>
      <c r="G7798" s="47" t="s">
        <v>358</v>
      </c>
      <c r="H7798" s="103"/>
      <c r="I7798" s="94">
        <f t="shared" si="2093"/>
        <v>0</v>
      </c>
      <c r="J7798" s="104"/>
      <c r="K7798" s="104"/>
      <c r="L7798" s="94">
        <f t="shared" si="2095"/>
        <v>0</v>
      </c>
      <c r="M7798" s="104"/>
      <c r="N7798" s="104"/>
      <c r="R7798" s="352">
        <f>L7798-[1]გადასახდელები!L7568</f>
        <v>0</v>
      </c>
    </row>
    <row r="7799" spans="2:18" ht="20.25" hidden="1" customHeight="1">
      <c r="B7799" s="36" t="str">
        <f t="shared" si="2094"/>
        <v>b</v>
      </c>
      <c r="C7799" s="42">
        <v>4</v>
      </c>
      <c r="D7799" s="42"/>
      <c r="F7799" s="31"/>
      <c r="G7799" s="47" t="s">
        <v>359</v>
      </c>
      <c r="H7799" s="103"/>
      <c r="I7799" s="94">
        <f t="shared" si="2093"/>
        <v>0</v>
      </c>
      <c r="J7799" s="104"/>
      <c r="K7799" s="104"/>
      <c r="L7799" s="94">
        <f t="shared" si="2095"/>
        <v>0</v>
      </c>
      <c r="M7799" s="104"/>
      <c r="N7799" s="104"/>
      <c r="R7799" s="352">
        <f>L7799-[1]გადასახდელები!L7569</f>
        <v>0</v>
      </c>
    </row>
    <row r="7800" spans="2:18" ht="20.25" hidden="1" customHeight="1">
      <c r="B7800" s="36" t="str">
        <f t="shared" si="2094"/>
        <v>b</v>
      </c>
      <c r="C7800" s="42">
        <v>4</v>
      </c>
      <c r="D7800" s="42"/>
      <c r="F7800" s="31"/>
      <c r="G7800" s="47" t="s">
        <v>360</v>
      </c>
      <c r="H7800" s="103"/>
      <c r="I7800" s="94">
        <f t="shared" si="2093"/>
        <v>0</v>
      </c>
      <c r="J7800" s="104"/>
      <c r="K7800" s="104"/>
      <c r="L7800" s="94">
        <f t="shared" si="2095"/>
        <v>0</v>
      </c>
      <c r="M7800" s="104"/>
      <c r="N7800" s="104"/>
      <c r="R7800" s="352">
        <f>L7800-[1]გადასახდელები!L7570</f>
        <v>0</v>
      </c>
    </row>
    <row r="7801" spans="2:18" ht="20.25" hidden="1" customHeight="1">
      <c r="B7801" s="36" t="str">
        <f t="shared" si="2094"/>
        <v>b</v>
      </c>
      <c r="C7801" s="42">
        <v>3</v>
      </c>
      <c r="D7801" s="42"/>
      <c r="F7801" s="31"/>
      <c r="G7801" s="51" t="s">
        <v>211</v>
      </c>
      <c r="H7801" s="120">
        <f>SUM(H7802:H7807)</f>
        <v>0</v>
      </c>
      <c r="I7801" s="118">
        <f t="shared" si="2093"/>
        <v>0</v>
      </c>
      <c r="J7801" s="121">
        <f>SUM(J7802:J7807)</f>
        <v>0</v>
      </c>
      <c r="K7801" s="121">
        <f>SUM(K7802:K7807)</f>
        <v>0</v>
      </c>
      <c r="L7801" s="118">
        <f t="shared" si="2095"/>
        <v>0</v>
      </c>
      <c r="M7801" s="121">
        <f>SUM(M7802:M7807)</f>
        <v>0</v>
      </c>
      <c r="N7801" s="121">
        <f>SUM(N7802:N7807)</f>
        <v>0</v>
      </c>
      <c r="O7801" s="82" t="s">
        <v>146</v>
      </c>
      <c r="R7801" s="352">
        <f>L7801-[1]გადასახდელები!L7571</f>
        <v>0</v>
      </c>
    </row>
    <row r="7802" spans="2:18" ht="20.25" hidden="1" customHeight="1">
      <c r="B7802" s="36" t="str">
        <f t="shared" si="2094"/>
        <v>b</v>
      </c>
      <c r="C7802" s="42">
        <v>4</v>
      </c>
      <c r="D7802" s="42"/>
      <c r="F7802" s="31"/>
      <c r="G7802" s="47" t="s">
        <v>356</v>
      </c>
      <c r="H7802" s="103"/>
      <c r="I7802" s="94">
        <f t="shared" si="2093"/>
        <v>0</v>
      </c>
      <c r="J7802" s="104"/>
      <c r="K7802" s="104"/>
      <c r="L7802" s="94">
        <f t="shared" si="2095"/>
        <v>0</v>
      </c>
      <c r="M7802" s="104"/>
      <c r="N7802" s="104"/>
      <c r="R7802" s="352">
        <f>L7802-[1]გადასახდელები!L7572</f>
        <v>0</v>
      </c>
    </row>
    <row r="7803" spans="2:18" ht="20.25" hidden="1" customHeight="1">
      <c r="B7803" s="36" t="str">
        <f t="shared" si="2094"/>
        <v>b</v>
      </c>
      <c r="C7803" s="42">
        <v>4</v>
      </c>
      <c r="D7803" s="42"/>
      <c r="F7803" s="31"/>
      <c r="G7803" s="47" t="s">
        <v>357</v>
      </c>
      <c r="H7803" s="103"/>
      <c r="I7803" s="94">
        <f t="shared" si="2093"/>
        <v>0</v>
      </c>
      <c r="J7803" s="104"/>
      <c r="K7803" s="104"/>
      <c r="L7803" s="94">
        <f t="shared" si="2095"/>
        <v>0</v>
      </c>
      <c r="M7803" s="104"/>
      <c r="N7803" s="104"/>
      <c r="R7803" s="352">
        <f>L7803-[1]გადასახდელები!L7573</f>
        <v>0</v>
      </c>
    </row>
    <row r="7804" spans="2:18" ht="20.25" hidden="1" customHeight="1">
      <c r="B7804" s="36" t="str">
        <f t="shared" si="2094"/>
        <v>b</v>
      </c>
      <c r="C7804" s="42">
        <v>4</v>
      </c>
      <c r="D7804" s="42"/>
      <c r="F7804" s="31"/>
      <c r="G7804" s="47" t="s">
        <v>212</v>
      </c>
      <c r="H7804" s="103"/>
      <c r="I7804" s="94">
        <f t="shared" si="2093"/>
        <v>0</v>
      </c>
      <c r="J7804" s="104"/>
      <c r="K7804" s="104"/>
      <c r="L7804" s="94">
        <f t="shared" si="2095"/>
        <v>0</v>
      </c>
      <c r="M7804" s="104"/>
      <c r="N7804" s="104"/>
      <c r="R7804" s="352">
        <f>L7804-[1]გადასახდელები!L7574</f>
        <v>0</v>
      </c>
    </row>
    <row r="7805" spans="2:18" ht="20.25" hidden="1" customHeight="1">
      <c r="B7805" s="36" t="str">
        <f t="shared" si="2094"/>
        <v>b</v>
      </c>
      <c r="C7805" s="42">
        <v>4</v>
      </c>
      <c r="D7805" s="42"/>
      <c r="F7805" s="31"/>
      <c r="G7805" s="47" t="s">
        <v>361</v>
      </c>
      <c r="H7805" s="103"/>
      <c r="I7805" s="94">
        <f t="shared" si="2093"/>
        <v>0</v>
      </c>
      <c r="J7805" s="104"/>
      <c r="K7805" s="104"/>
      <c r="L7805" s="94">
        <f t="shared" si="2095"/>
        <v>0</v>
      </c>
      <c r="M7805" s="104"/>
      <c r="N7805" s="104"/>
      <c r="R7805" s="352">
        <f>L7805-[1]გადასახდელები!L7575</f>
        <v>0</v>
      </c>
    </row>
    <row r="7806" spans="2:18" ht="20.25" hidden="1" customHeight="1">
      <c r="B7806" s="36" t="str">
        <f t="shared" si="2094"/>
        <v>b</v>
      </c>
      <c r="C7806" s="42">
        <v>4</v>
      </c>
      <c r="D7806" s="42"/>
      <c r="F7806" s="31"/>
      <c r="G7806" s="47" t="s">
        <v>359</v>
      </c>
      <c r="H7806" s="103"/>
      <c r="I7806" s="94">
        <f t="shared" si="2093"/>
        <v>0</v>
      </c>
      <c r="J7806" s="104"/>
      <c r="K7806" s="104"/>
      <c r="L7806" s="94">
        <f t="shared" si="2095"/>
        <v>0</v>
      </c>
      <c r="M7806" s="104"/>
      <c r="N7806" s="104"/>
      <c r="R7806" s="352">
        <f>L7806-[1]გადასახდელები!L7576</f>
        <v>0</v>
      </c>
    </row>
    <row r="7807" spans="2:18" ht="20.25" hidden="1" customHeight="1">
      <c r="B7807" s="36" t="str">
        <f t="shared" si="2094"/>
        <v>b</v>
      </c>
      <c r="C7807" s="42">
        <v>4</v>
      </c>
      <c r="D7807" s="42"/>
      <c r="F7807" s="31"/>
      <c r="G7807" s="47" t="s">
        <v>360</v>
      </c>
      <c r="H7807" s="103"/>
      <c r="I7807" s="94">
        <f t="shared" si="2093"/>
        <v>0</v>
      </c>
      <c r="J7807" s="104"/>
      <c r="K7807" s="104"/>
      <c r="L7807" s="94">
        <f t="shared" si="2095"/>
        <v>0</v>
      </c>
      <c r="M7807" s="104"/>
      <c r="N7807" s="104"/>
      <c r="R7807" s="352">
        <f>L7807-[1]გადასახდელები!L7577</f>
        <v>0</v>
      </c>
    </row>
    <row r="7808" spans="2:18" ht="20.25" hidden="1" customHeight="1">
      <c r="B7808" s="36" t="str">
        <f t="shared" si="2094"/>
        <v>b</v>
      </c>
      <c r="C7808" s="42">
        <v>3</v>
      </c>
      <c r="D7808" s="42"/>
      <c r="F7808" s="29"/>
      <c r="G7808" s="56" t="s">
        <v>213</v>
      </c>
      <c r="H7808" s="122"/>
      <c r="I7808" s="118">
        <f t="shared" si="2093"/>
        <v>0</v>
      </c>
      <c r="J7808" s="123"/>
      <c r="K7808" s="123"/>
      <c r="L7808" s="118">
        <f t="shared" si="2095"/>
        <v>0</v>
      </c>
      <c r="M7808" s="123"/>
      <c r="N7808" s="123"/>
      <c r="R7808" s="352">
        <f>L7808-[1]გადასახდელები!L7578</f>
        <v>0</v>
      </c>
    </row>
    <row r="7809" spans="2:18" ht="20.25" hidden="1" customHeight="1">
      <c r="B7809" s="36" t="str">
        <f t="shared" si="2094"/>
        <v>b</v>
      </c>
      <c r="C7809" s="42">
        <v>2</v>
      </c>
      <c r="D7809" s="42"/>
      <c r="F7809" s="28"/>
      <c r="G7809" s="60" t="s">
        <v>362</v>
      </c>
      <c r="H7809" s="86">
        <f>H7810+H7818</f>
        <v>0</v>
      </c>
      <c r="I7809" s="87">
        <f t="shared" si="2093"/>
        <v>0</v>
      </c>
      <c r="J7809" s="88">
        <f>J7810+J7818</f>
        <v>0</v>
      </c>
      <c r="K7809" s="88">
        <f>K7810+K7818</f>
        <v>0</v>
      </c>
      <c r="L7809" s="87">
        <f t="shared" si="2095"/>
        <v>0</v>
      </c>
      <c r="M7809" s="88">
        <f>M7810+M7818</f>
        <v>0</v>
      </c>
      <c r="N7809" s="88">
        <f>N7810+N7818</f>
        <v>0</v>
      </c>
      <c r="O7809" s="82" t="s">
        <v>146</v>
      </c>
      <c r="R7809" s="352">
        <f>L7809-[1]გადასახდელები!L7579</f>
        <v>0</v>
      </c>
    </row>
    <row r="7810" spans="2:18" ht="20.25" hidden="1" customHeight="1">
      <c r="B7810" s="36" t="str">
        <f t="shared" si="2094"/>
        <v>b</v>
      </c>
      <c r="C7810" s="42">
        <v>3</v>
      </c>
      <c r="D7810" s="42"/>
      <c r="F7810" s="29"/>
      <c r="G7810" s="51" t="s">
        <v>355</v>
      </c>
      <c r="H7810" s="120">
        <f>SUM(H7811:H7817)</f>
        <v>0</v>
      </c>
      <c r="I7810" s="118">
        <f t="shared" si="2093"/>
        <v>0</v>
      </c>
      <c r="J7810" s="121">
        <f>SUM(J7811:J7817)</f>
        <v>0</v>
      </c>
      <c r="K7810" s="121">
        <f>SUM(K7811:K7817)</f>
        <v>0</v>
      </c>
      <c r="L7810" s="118">
        <f t="shared" si="2095"/>
        <v>0</v>
      </c>
      <c r="M7810" s="121">
        <f>SUM(M7811:M7817)</f>
        <v>0</v>
      </c>
      <c r="N7810" s="121">
        <f>SUM(N7811:N7817)</f>
        <v>0</v>
      </c>
      <c r="O7810" s="82" t="s">
        <v>146</v>
      </c>
      <c r="R7810" s="352">
        <f>L7810-[1]გადასახდელები!L7580</f>
        <v>0</v>
      </c>
    </row>
    <row r="7811" spans="2:18" ht="20.25" hidden="1" customHeight="1">
      <c r="B7811" s="36" t="str">
        <f t="shared" si="2094"/>
        <v>b</v>
      </c>
      <c r="C7811" s="42">
        <v>4</v>
      </c>
      <c r="D7811" s="42"/>
      <c r="F7811" s="29"/>
      <c r="G7811" s="47" t="s">
        <v>363</v>
      </c>
      <c r="H7811" s="103"/>
      <c r="I7811" s="94">
        <f t="shared" si="2093"/>
        <v>0</v>
      </c>
      <c r="J7811" s="104"/>
      <c r="K7811" s="104"/>
      <c r="L7811" s="94">
        <f t="shared" si="2095"/>
        <v>0</v>
      </c>
      <c r="M7811" s="104"/>
      <c r="N7811" s="104"/>
      <c r="R7811" s="352">
        <f>L7811-[1]გადასახდელები!L7581</f>
        <v>0</v>
      </c>
    </row>
    <row r="7812" spans="2:18" ht="20.25" hidden="1" customHeight="1">
      <c r="B7812" s="36" t="str">
        <f t="shared" si="2094"/>
        <v>b</v>
      </c>
      <c r="C7812" s="42">
        <v>4</v>
      </c>
      <c r="D7812" s="42"/>
      <c r="F7812" s="29"/>
      <c r="G7812" s="47" t="s">
        <v>210</v>
      </c>
      <c r="H7812" s="103"/>
      <c r="I7812" s="94">
        <f t="shared" si="2093"/>
        <v>0</v>
      </c>
      <c r="J7812" s="104"/>
      <c r="K7812" s="104"/>
      <c r="L7812" s="94">
        <f t="shared" si="2095"/>
        <v>0</v>
      </c>
      <c r="M7812" s="104"/>
      <c r="N7812" s="104"/>
      <c r="R7812" s="352">
        <f>L7812-[1]გადასახდელები!L7582</f>
        <v>0</v>
      </c>
    </row>
    <row r="7813" spans="2:18" ht="20.25" hidden="1" customHeight="1">
      <c r="B7813" s="36" t="str">
        <f t="shared" si="2094"/>
        <v>b</v>
      </c>
      <c r="C7813" s="42">
        <v>4</v>
      </c>
      <c r="D7813" s="42"/>
      <c r="F7813" s="29"/>
      <c r="G7813" s="47" t="s">
        <v>357</v>
      </c>
      <c r="H7813" s="103"/>
      <c r="I7813" s="94">
        <f t="shared" si="2093"/>
        <v>0</v>
      </c>
      <c r="J7813" s="104"/>
      <c r="K7813" s="104"/>
      <c r="L7813" s="94">
        <f t="shared" si="2095"/>
        <v>0</v>
      </c>
      <c r="M7813" s="104"/>
      <c r="N7813" s="104"/>
      <c r="R7813" s="352">
        <f>L7813-[1]გადასახდელები!L7583</f>
        <v>0</v>
      </c>
    </row>
    <row r="7814" spans="2:18" ht="30.75" hidden="1" customHeight="1">
      <c r="B7814" s="36" t="str">
        <f t="shared" si="2094"/>
        <v>b</v>
      </c>
      <c r="C7814" s="42">
        <v>4</v>
      </c>
      <c r="D7814" s="42"/>
      <c r="F7814" s="29"/>
      <c r="G7814" s="47" t="s">
        <v>364</v>
      </c>
      <c r="H7814" s="103"/>
      <c r="I7814" s="94">
        <f t="shared" si="2093"/>
        <v>0</v>
      </c>
      <c r="J7814" s="104"/>
      <c r="K7814" s="104"/>
      <c r="L7814" s="94">
        <f t="shared" si="2095"/>
        <v>0</v>
      </c>
      <c r="M7814" s="104"/>
      <c r="N7814" s="104"/>
      <c r="R7814" s="352">
        <f>L7814-[1]გადასახდელები!L7584</f>
        <v>0</v>
      </c>
    </row>
    <row r="7815" spans="2:18" ht="20.25" hidden="1" customHeight="1">
      <c r="B7815" s="36" t="str">
        <f t="shared" si="2094"/>
        <v>b</v>
      </c>
      <c r="C7815" s="42">
        <v>4</v>
      </c>
      <c r="D7815" s="42"/>
      <c r="F7815" s="29"/>
      <c r="G7815" s="47" t="s">
        <v>358</v>
      </c>
      <c r="H7815" s="103"/>
      <c r="I7815" s="94">
        <f t="shared" si="2093"/>
        <v>0</v>
      </c>
      <c r="J7815" s="104"/>
      <c r="K7815" s="104"/>
      <c r="L7815" s="94">
        <f t="shared" si="2095"/>
        <v>0</v>
      </c>
      <c r="M7815" s="104"/>
      <c r="N7815" s="104"/>
      <c r="R7815" s="352">
        <f>L7815-[1]გადასახდელები!L7585</f>
        <v>0</v>
      </c>
    </row>
    <row r="7816" spans="2:18" ht="20.25" hidden="1" customHeight="1">
      <c r="B7816" s="36" t="str">
        <f t="shared" si="2094"/>
        <v>b</v>
      </c>
      <c r="C7816" s="42">
        <v>4</v>
      </c>
      <c r="D7816" s="42"/>
      <c r="F7816" s="29"/>
      <c r="G7816" s="47" t="s">
        <v>359</v>
      </c>
      <c r="H7816" s="103"/>
      <c r="I7816" s="94">
        <f t="shared" si="2093"/>
        <v>0</v>
      </c>
      <c r="J7816" s="104"/>
      <c r="K7816" s="104"/>
      <c r="L7816" s="94">
        <f t="shared" si="2095"/>
        <v>0</v>
      </c>
      <c r="M7816" s="104"/>
      <c r="N7816" s="104"/>
      <c r="R7816" s="352">
        <f>L7816-[1]გადასახდელები!L7586</f>
        <v>0</v>
      </c>
    </row>
    <row r="7817" spans="2:18" ht="20.25" hidden="1" customHeight="1">
      <c r="B7817" s="36" t="str">
        <f t="shared" si="2094"/>
        <v>b</v>
      </c>
      <c r="C7817" s="42">
        <v>4</v>
      </c>
      <c r="D7817" s="42"/>
      <c r="F7817" s="29"/>
      <c r="G7817" s="47" t="s">
        <v>365</v>
      </c>
      <c r="H7817" s="122"/>
      <c r="I7817" s="94">
        <f t="shared" si="2093"/>
        <v>0</v>
      </c>
      <c r="J7817" s="123"/>
      <c r="K7817" s="123"/>
      <c r="L7817" s="94">
        <f t="shared" si="2095"/>
        <v>0</v>
      </c>
      <c r="M7817" s="123"/>
      <c r="N7817" s="123"/>
      <c r="R7817" s="352">
        <f>L7817-[1]გადასახდელები!L7587</f>
        <v>0</v>
      </c>
    </row>
    <row r="7818" spans="2:18" ht="20.25" hidden="1" customHeight="1">
      <c r="B7818" s="36" t="str">
        <f t="shared" si="2094"/>
        <v>b</v>
      </c>
      <c r="C7818" s="42">
        <v>3</v>
      </c>
      <c r="D7818" s="42"/>
      <c r="F7818" s="29"/>
      <c r="G7818" s="51" t="s">
        <v>211</v>
      </c>
      <c r="H7818" s="120">
        <f>SUM(H7819:H7825)</f>
        <v>0</v>
      </c>
      <c r="I7818" s="118">
        <f t="shared" si="2093"/>
        <v>0</v>
      </c>
      <c r="J7818" s="121">
        <f>SUM(J7819:J7825)</f>
        <v>0</v>
      </c>
      <c r="K7818" s="121">
        <f>SUM(K7819:K7825)</f>
        <v>0</v>
      </c>
      <c r="L7818" s="118">
        <f t="shared" si="2095"/>
        <v>0</v>
      </c>
      <c r="M7818" s="121">
        <f>SUM(M7819:M7825)</f>
        <v>0</v>
      </c>
      <c r="N7818" s="121">
        <f>SUM(N7819:N7825)</f>
        <v>0</v>
      </c>
      <c r="O7818" s="82" t="s">
        <v>146</v>
      </c>
      <c r="R7818" s="352">
        <f>L7818-[1]გადასახდელები!L7588</f>
        <v>0</v>
      </c>
    </row>
    <row r="7819" spans="2:18" ht="20.25" hidden="1" customHeight="1">
      <c r="B7819" s="36" t="str">
        <f t="shared" si="2094"/>
        <v>b</v>
      </c>
      <c r="C7819" s="42">
        <v>4</v>
      </c>
      <c r="D7819" s="42"/>
      <c r="F7819" s="29"/>
      <c r="G7819" s="47" t="s">
        <v>363</v>
      </c>
      <c r="H7819" s="103"/>
      <c r="I7819" s="94">
        <f t="shared" si="2093"/>
        <v>0</v>
      </c>
      <c r="J7819" s="104"/>
      <c r="K7819" s="104"/>
      <c r="L7819" s="94">
        <f t="shared" si="2095"/>
        <v>0</v>
      </c>
      <c r="M7819" s="104"/>
      <c r="N7819" s="104"/>
      <c r="R7819" s="352">
        <f>L7819-[1]გადასახდელები!L7589</f>
        <v>0</v>
      </c>
    </row>
    <row r="7820" spans="2:18" ht="20.25" hidden="1" customHeight="1">
      <c r="B7820" s="36" t="str">
        <f t="shared" si="2094"/>
        <v>b</v>
      </c>
      <c r="C7820" s="42">
        <v>4</v>
      </c>
      <c r="D7820" s="42"/>
      <c r="F7820" s="29"/>
      <c r="G7820" s="47" t="s">
        <v>210</v>
      </c>
      <c r="H7820" s="103"/>
      <c r="I7820" s="94">
        <f t="shared" si="2093"/>
        <v>0</v>
      </c>
      <c r="J7820" s="104"/>
      <c r="K7820" s="104"/>
      <c r="L7820" s="94">
        <f t="shared" si="2095"/>
        <v>0</v>
      </c>
      <c r="M7820" s="104"/>
      <c r="N7820" s="104"/>
      <c r="R7820" s="352">
        <f>L7820-[1]გადასახდელები!L7590</f>
        <v>0</v>
      </c>
    </row>
    <row r="7821" spans="2:18" ht="20.25" hidden="1" customHeight="1">
      <c r="B7821" s="36" t="str">
        <f t="shared" si="2094"/>
        <v>b</v>
      </c>
      <c r="C7821" s="42">
        <v>4</v>
      </c>
      <c r="D7821" s="42"/>
      <c r="F7821" s="29"/>
      <c r="G7821" s="47" t="s">
        <v>357</v>
      </c>
      <c r="H7821" s="103"/>
      <c r="I7821" s="94">
        <f t="shared" si="2093"/>
        <v>0</v>
      </c>
      <c r="J7821" s="104"/>
      <c r="K7821" s="104"/>
      <c r="L7821" s="94">
        <f t="shared" si="2095"/>
        <v>0</v>
      </c>
      <c r="M7821" s="104"/>
      <c r="N7821" s="104"/>
      <c r="R7821" s="352">
        <f>L7821-[1]გადასახდელები!L7591</f>
        <v>0</v>
      </c>
    </row>
    <row r="7822" spans="2:18" ht="30.75" hidden="1" customHeight="1">
      <c r="B7822" s="36" t="str">
        <f t="shared" si="2094"/>
        <v>b</v>
      </c>
      <c r="C7822" s="42">
        <v>4</v>
      </c>
      <c r="D7822" s="42"/>
      <c r="F7822" s="29"/>
      <c r="G7822" s="47" t="s">
        <v>364</v>
      </c>
      <c r="H7822" s="103"/>
      <c r="I7822" s="94">
        <f t="shared" si="2093"/>
        <v>0</v>
      </c>
      <c r="J7822" s="104"/>
      <c r="K7822" s="104"/>
      <c r="L7822" s="94">
        <f t="shared" si="2095"/>
        <v>0</v>
      </c>
      <c r="M7822" s="104"/>
      <c r="N7822" s="104"/>
      <c r="R7822" s="352">
        <f>L7822-[1]გადასახდელები!L7592</f>
        <v>0</v>
      </c>
    </row>
    <row r="7823" spans="2:18" ht="20.25" hidden="1" customHeight="1">
      <c r="B7823" s="36" t="str">
        <f t="shared" si="2094"/>
        <v>b</v>
      </c>
      <c r="C7823" s="42">
        <v>4</v>
      </c>
      <c r="D7823" s="42"/>
      <c r="F7823" s="29"/>
      <c r="G7823" s="47" t="s">
        <v>366</v>
      </c>
      <c r="H7823" s="103"/>
      <c r="I7823" s="94">
        <f t="shared" si="2093"/>
        <v>0</v>
      </c>
      <c r="J7823" s="104"/>
      <c r="K7823" s="104"/>
      <c r="L7823" s="94">
        <f t="shared" si="2095"/>
        <v>0</v>
      </c>
      <c r="M7823" s="104"/>
      <c r="N7823" s="104"/>
      <c r="R7823" s="352">
        <f>L7823-[1]გადასახდელები!L7593</f>
        <v>0</v>
      </c>
    </row>
    <row r="7824" spans="2:18" ht="20.25" hidden="1" customHeight="1">
      <c r="B7824" s="36" t="str">
        <f t="shared" si="2094"/>
        <v>b</v>
      </c>
      <c r="C7824" s="42">
        <v>4</v>
      </c>
      <c r="D7824" s="42"/>
      <c r="F7824" s="29"/>
      <c r="G7824" s="47" t="s">
        <v>359</v>
      </c>
      <c r="H7824" s="103"/>
      <c r="I7824" s="94">
        <f t="shared" si="2093"/>
        <v>0</v>
      </c>
      <c r="J7824" s="104"/>
      <c r="K7824" s="104"/>
      <c r="L7824" s="94">
        <f t="shared" si="2095"/>
        <v>0</v>
      </c>
      <c r="M7824" s="104"/>
      <c r="N7824" s="104"/>
      <c r="R7824" s="352">
        <f>L7824-[1]გადასახდელები!L7594</f>
        <v>0</v>
      </c>
    </row>
    <row r="7825" spans="2:18" ht="21" hidden="1" customHeight="1" thickBot="1">
      <c r="B7825" s="36" t="str">
        <f t="shared" si="2094"/>
        <v>b</v>
      </c>
      <c r="C7825" s="42">
        <v>4</v>
      </c>
      <c r="D7825" s="42"/>
      <c r="F7825" s="29"/>
      <c r="G7825" s="47" t="s">
        <v>365</v>
      </c>
      <c r="H7825" s="103"/>
      <c r="I7825" s="94">
        <f t="shared" si="2093"/>
        <v>0</v>
      </c>
      <c r="J7825" s="104"/>
      <c r="K7825" s="104"/>
      <c r="L7825" s="94">
        <f t="shared" si="2095"/>
        <v>0</v>
      </c>
      <c r="M7825" s="104"/>
      <c r="N7825" s="104"/>
      <c r="R7825" s="352">
        <f>L7825-[1]გადასახდელები!L7595</f>
        <v>0</v>
      </c>
    </row>
    <row r="7826" spans="2:18" ht="63" hidden="1" customHeight="1" thickBot="1">
      <c r="B7826" s="36" t="str">
        <f t="shared" si="2094"/>
        <v>b</v>
      </c>
      <c r="C7826" s="42">
        <v>1</v>
      </c>
      <c r="D7826" s="42"/>
      <c r="E7826" s="24"/>
      <c r="F7826" s="32" t="s">
        <v>520</v>
      </c>
      <c r="G7826" s="326" t="s">
        <v>521</v>
      </c>
      <c r="H7826" s="79">
        <f>H7828+H7960+H8023+H8039</f>
        <v>0</v>
      </c>
      <c r="I7826" s="80">
        <f t="shared" si="2093"/>
        <v>0</v>
      </c>
      <c r="J7826" s="81">
        <f>J7828+J7960+J8023+J8039</f>
        <v>0</v>
      </c>
      <c r="K7826" s="81">
        <f>K7828+K7960+K8023+K8039</f>
        <v>0</v>
      </c>
      <c r="L7826" s="80">
        <f t="shared" si="2095"/>
        <v>0</v>
      </c>
      <c r="M7826" s="81">
        <f>M7828+M7960+M8023+M8039</f>
        <v>0</v>
      </c>
      <c r="N7826" s="81">
        <f>N7828+N7960+N8023+N8039</f>
        <v>0</v>
      </c>
      <c r="O7826" s="82" t="s">
        <v>146</v>
      </c>
      <c r="P7826" s="43">
        <v>1</v>
      </c>
      <c r="R7826" s="352">
        <f>L7826-[1]გადასახდელები!L7596</f>
        <v>-106</v>
      </c>
    </row>
    <row r="7827" spans="2:18" ht="21" hidden="1" customHeight="1" thickTop="1">
      <c r="B7827" s="36" t="str">
        <f t="shared" si="2094"/>
        <v>b</v>
      </c>
      <c r="C7827" s="42">
        <v>2</v>
      </c>
      <c r="D7827" s="42"/>
      <c r="F7827" s="26"/>
      <c r="G7827" s="46" t="s">
        <v>162</v>
      </c>
      <c r="H7827" s="83"/>
      <c r="I7827" s="84">
        <f t="shared" si="2093"/>
        <v>0</v>
      </c>
      <c r="J7827" s="85"/>
      <c r="K7827" s="85"/>
      <c r="L7827" s="84">
        <f t="shared" si="2095"/>
        <v>0</v>
      </c>
      <c r="M7827" s="85"/>
      <c r="N7827" s="85"/>
      <c r="R7827" s="352">
        <f>L7827-[1]გადასახდელები!L7597</f>
        <v>0</v>
      </c>
    </row>
    <row r="7828" spans="2:18" ht="20.25" hidden="1" customHeight="1">
      <c r="B7828" s="36" t="str">
        <f t="shared" si="2094"/>
        <v>b</v>
      </c>
      <c r="C7828" s="42">
        <v>2</v>
      </c>
      <c r="D7828" s="42"/>
      <c r="E7828" s="24">
        <v>7098</v>
      </c>
      <c r="F7828" s="341" t="s">
        <v>524</v>
      </c>
      <c r="G7828" s="58" t="s">
        <v>163</v>
      </c>
      <c r="H7828" s="86">
        <f>H7829+H7840+H7908+H7916+H7917+H7927+H7937</f>
        <v>0</v>
      </c>
      <c r="I7828" s="87">
        <f t="shared" si="2093"/>
        <v>0</v>
      </c>
      <c r="J7828" s="88">
        <f>J7829+J7840+J7908+J7916+J7917+J7927+J7937+J7907</f>
        <v>0</v>
      </c>
      <c r="K7828" s="88">
        <f>K7829+K7840+K7908+K7916+K7917+K7927+K7937</f>
        <v>0</v>
      </c>
      <c r="L7828" s="87">
        <f t="shared" si="2095"/>
        <v>0</v>
      </c>
      <c r="M7828" s="88">
        <f>M7829+M7840+M7908+M7916+M7917+M7927+M7937+M7907</f>
        <v>0</v>
      </c>
      <c r="N7828" s="88">
        <f>N7829+N7840+N7908+N7916+N7917+N7927+N7937</f>
        <v>0</v>
      </c>
      <c r="O7828" s="82" t="s">
        <v>146</v>
      </c>
      <c r="R7828" s="352">
        <f>L7828-[1]გადასახდელები!L7598</f>
        <v>-106</v>
      </c>
    </row>
    <row r="7829" spans="2:18" ht="20.25" hidden="1" customHeight="1">
      <c r="B7829" s="36" t="str">
        <f t="shared" si="2094"/>
        <v>b</v>
      </c>
      <c r="C7829" s="42">
        <v>31</v>
      </c>
      <c r="D7829" s="42"/>
      <c r="F7829" s="341" t="s">
        <v>525</v>
      </c>
      <c r="G7829" s="57" t="s">
        <v>164</v>
      </c>
      <c r="H7829" s="89">
        <f>H7830+H7839</f>
        <v>0</v>
      </c>
      <c r="I7829" s="90">
        <f t="shared" si="2093"/>
        <v>0</v>
      </c>
      <c r="J7829" s="92">
        <f>J7830+J7839</f>
        <v>0</v>
      </c>
      <c r="K7829" s="92">
        <f>K7830+K7839</f>
        <v>0</v>
      </c>
      <c r="L7829" s="90">
        <f t="shared" si="2095"/>
        <v>0</v>
      </c>
      <c r="M7829" s="92">
        <f>M7830+M7839</f>
        <v>0</v>
      </c>
      <c r="N7829" s="92">
        <f>N7830+N7839</f>
        <v>0</v>
      </c>
      <c r="O7829" s="82" t="s">
        <v>146</v>
      </c>
      <c r="R7829" s="352">
        <f>L7829-[1]გადასახდელები!L7599</f>
        <v>0</v>
      </c>
    </row>
    <row r="7830" spans="2:18" ht="20.25" hidden="1" customHeight="1">
      <c r="B7830" s="36" t="str">
        <f t="shared" si="2094"/>
        <v>b</v>
      </c>
      <c r="C7830" s="42">
        <v>4</v>
      </c>
      <c r="D7830" s="42"/>
      <c r="F7830" s="341" t="s">
        <v>526</v>
      </c>
      <c r="G7830" s="47" t="s">
        <v>165</v>
      </c>
      <c r="H7830" s="93">
        <f>H7831+H7838</f>
        <v>0</v>
      </c>
      <c r="I7830" s="94">
        <f t="shared" si="2093"/>
        <v>0</v>
      </c>
      <c r="J7830" s="95">
        <f>J7831+J7838</f>
        <v>0</v>
      </c>
      <c r="K7830" s="95">
        <f>K7831+K7838</f>
        <v>0</v>
      </c>
      <c r="L7830" s="94">
        <f t="shared" si="2095"/>
        <v>0</v>
      </c>
      <c r="M7830" s="95">
        <f>M7831+M7838</f>
        <v>0</v>
      </c>
      <c r="N7830" s="95">
        <f>N7831+N7838</f>
        <v>0</v>
      </c>
      <c r="O7830" s="82" t="s">
        <v>146</v>
      </c>
      <c r="R7830" s="352">
        <f>L7830-[1]გადასახდელები!L7600</f>
        <v>0</v>
      </c>
    </row>
    <row r="7831" spans="2:18" ht="20.25" hidden="1" customHeight="1">
      <c r="B7831" s="36" t="str">
        <f t="shared" si="2094"/>
        <v>b</v>
      </c>
      <c r="C7831" s="42">
        <v>5</v>
      </c>
      <c r="D7831" s="42"/>
      <c r="F7831" s="342" t="s">
        <v>527</v>
      </c>
      <c r="G7831" s="48" t="s">
        <v>166</v>
      </c>
      <c r="H7831" s="96">
        <f>SUM(H7832:H7837)</f>
        <v>0</v>
      </c>
      <c r="I7831" s="97">
        <f t="shared" si="2093"/>
        <v>0</v>
      </c>
      <c r="J7831" s="98">
        <f>SUM(J7832:J7837)</f>
        <v>0</v>
      </c>
      <c r="K7831" s="98">
        <f>SUM(K7832:K7837)</f>
        <v>0</v>
      </c>
      <c r="L7831" s="97">
        <f t="shared" si="2095"/>
        <v>0</v>
      </c>
      <c r="M7831" s="98">
        <f>SUM(M7832:M7837)</f>
        <v>0</v>
      </c>
      <c r="N7831" s="98">
        <f>SUM(N7832:N7837)</f>
        <v>0</v>
      </c>
      <c r="O7831" s="82" t="s">
        <v>146</v>
      </c>
      <c r="R7831" s="352">
        <f>L7831-[1]გადასახდელები!L7601</f>
        <v>0</v>
      </c>
    </row>
    <row r="7832" spans="2:18" ht="20.25" hidden="1" customHeight="1">
      <c r="B7832" s="36" t="str">
        <f t="shared" si="2094"/>
        <v>b</v>
      </c>
      <c r="C7832" s="42">
        <v>6</v>
      </c>
      <c r="D7832" s="42"/>
      <c r="F7832" s="343" t="s">
        <v>528</v>
      </c>
      <c r="G7832" s="45" t="s">
        <v>167</v>
      </c>
      <c r="H7832" s="99"/>
      <c r="I7832" s="91">
        <f t="shared" si="2093"/>
        <v>0</v>
      </c>
      <c r="J7832" s="100"/>
      <c r="K7832" s="100"/>
      <c r="L7832" s="91">
        <f t="shared" si="2095"/>
        <v>0</v>
      </c>
      <c r="M7832" s="100"/>
      <c r="N7832" s="100"/>
      <c r="R7832" s="352">
        <f>L7832-[1]გადასახდელები!L7602</f>
        <v>0</v>
      </c>
    </row>
    <row r="7833" spans="2:18" ht="20.25" hidden="1" customHeight="1">
      <c r="B7833" s="36" t="str">
        <f t="shared" si="2094"/>
        <v>b</v>
      </c>
      <c r="C7833" s="42">
        <v>6</v>
      </c>
      <c r="D7833" s="42"/>
      <c r="F7833" s="343" t="s">
        <v>592</v>
      </c>
      <c r="G7833" s="45" t="s">
        <v>168</v>
      </c>
      <c r="H7833" s="99"/>
      <c r="I7833" s="91">
        <f t="shared" si="2093"/>
        <v>0</v>
      </c>
      <c r="J7833" s="100"/>
      <c r="K7833" s="100"/>
      <c r="L7833" s="91">
        <f t="shared" si="2095"/>
        <v>0</v>
      </c>
      <c r="M7833" s="100"/>
      <c r="N7833" s="100"/>
      <c r="R7833" s="352">
        <f>L7833-[1]გადასახდელები!L7603</f>
        <v>0</v>
      </c>
    </row>
    <row r="7834" spans="2:18" ht="20.25" hidden="1" customHeight="1">
      <c r="B7834" s="36" t="str">
        <f t="shared" si="2094"/>
        <v>b</v>
      </c>
      <c r="C7834" s="42">
        <v>6</v>
      </c>
      <c r="D7834" s="42"/>
      <c r="F7834" s="343" t="s">
        <v>529</v>
      </c>
      <c r="G7834" s="45" t="s">
        <v>169</v>
      </c>
      <c r="H7834" s="99"/>
      <c r="I7834" s="91">
        <f t="shared" si="2093"/>
        <v>0</v>
      </c>
      <c r="J7834" s="100"/>
      <c r="K7834" s="100"/>
      <c r="L7834" s="91">
        <f t="shared" si="2095"/>
        <v>0</v>
      </c>
      <c r="M7834" s="100"/>
      <c r="N7834" s="100"/>
      <c r="R7834" s="352">
        <f>L7834-[1]გადასახდელები!L7604</f>
        <v>0</v>
      </c>
    </row>
    <row r="7835" spans="2:18" ht="20.25" hidden="1" customHeight="1">
      <c r="B7835" s="36" t="str">
        <f t="shared" si="2094"/>
        <v>b</v>
      </c>
      <c r="C7835" s="42">
        <v>6</v>
      </c>
      <c r="D7835" s="42"/>
      <c r="F7835" s="343" t="s">
        <v>593</v>
      </c>
      <c r="G7835" s="45" t="s">
        <v>170</v>
      </c>
      <c r="H7835" s="99"/>
      <c r="I7835" s="91">
        <f t="shared" si="2093"/>
        <v>0</v>
      </c>
      <c r="J7835" s="100"/>
      <c r="K7835" s="100"/>
      <c r="L7835" s="91">
        <f t="shared" si="2095"/>
        <v>0</v>
      </c>
      <c r="M7835" s="100"/>
      <c r="N7835" s="100"/>
      <c r="R7835" s="352">
        <f>L7835-[1]გადასახდელები!L7605</f>
        <v>0</v>
      </c>
    </row>
    <row r="7836" spans="2:18" ht="20.25" hidden="1" customHeight="1">
      <c r="B7836" s="36" t="str">
        <f t="shared" si="2094"/>
        <v>b</v>
      </c>
      <c r="C7836" s="42">
        <v>6</v>
      </c>
      <c r="D7836" s="42"/>
      <c r="F7836" s="343" t="s">
        <v>594</v>
      </c>
      <c r="G7836" s="45" t="s">
        <v>171</v>
      </c>
      <c r="H7836" s="99"/>
      <c r="I7836" s="91">
        <f t="shared" si="2093"/>
        <v>0</v>
      </c>
      <c r="J7836" s="100"/>
      <c r="K7836" s="100"/>
      <c r="L7836" s="91">
        <f t="shared" si="2095"/>
        <v>0</v>
      </c>
      <c r="M7836" s="100"/>
      <c r="N7836" s="100"/>
      <c r="R7836" s="352">
        <f>L7836-[1]გადასახდელები!L7606</f>
        <v>0</v>
      </c>
    </row>
    <row r="7837" spans="2:18" ht="20.25" hidden="1" customHeight="1">
      <c r="B7837" s="36" t="str">
        <f t="shared" si="2094"/>
        <v>b</v>
      </c>
      <c r="C7837" s="42">
        <v>6</v>
      </c>
      <c r="D7837" s="42"/>
      <c r="F7837" s="343" t="s">
        <v>595</v>
      </c>
      <c r="G7837" s="45" t="s">
        <v>172</v>
      </c>
      <c r="H7837" s="99"/>
      <c r="I7837" s="91">
        <f t="shared" si="2093"/>
        <v>0</v>
      </c>
      <c r="J7837" s="100"/>
      <c r="K7837" s="100"/>
      <c r="L7837" s="91">
        <f t="shared" si="2095"/>
        <v>0</v>
      </c>
      <c r="M7837" s="100"/>
      <c r="N7837" s="100"/>
      <c r="R7837" s="352">
        <f>L7837-[1]გადასახდელები!L7607</f>
        <v>0</v>
      </c>
    </row>
    <row r="7838" spans="2:18" ht="20.25" hidden="1" customHeight="1">
      <c r="B7838" s="36" t="str">
        <f t="shared" si="2094"/>
        <v>b</v>
      </c>
      <c r="C7838" s="42">
        <v>5</v>
      </c>
      <c r="D7838" s="42"/>
      <c r="F7838" s="343" t="s">
        <v>596</v>
      </c>
      <c r="G7838" s="48" t="s">
        <v>173</v>
      </c>
      <c r="H7838" s="101"/>
      <c r="I7838" s="97">
        <f t="shared" si="2093"/>
        <v>0</v>
      </c>
      <c r="J7838" s="102"/>
      <c r="K7838" s="102"/>
      <c r="L7838" s="97">
        <f t="shared" si="2095"/>
        <v>0</v>
      </c>
      <c r="M7838" s="102"/>
      <c r="N7838" s="102"/>
      <c r="R7838" s="352">
        <f>L7838-[1]გადასახდელები!L7608</f>
        <v>0</v>
      </c>
    </row>
    <row r="7839" spans="2:18" ht="20.25" hidden="1" customHeight="1">
      <c r="B7839" s="36" t="str">
        <f t="shared" si="2094"/>
        <v>b</v>
      </c>
      <c r="C7839" s="42">
        <v>4</v>
      </c>
      <c r="D7839" s="42"/>
      <c r="F7839" s="343" t="s">
        <v>597</v>
      </c>
      <c r="G7839" s="47" t="s">
        <v>174</v>
      </c>
      <c r="H7839" s="103"/>
      <c r="I7839" s="94">
        <f t="shared" si="2093"/>
        <v>0</v>
      </c>
      <c r="J7839" s="104"/>
      <c r="K7839" s="104"/>
      <c r="L7839" s="94">
        <f t="shared" si="2095"/>
        <v>0</v>
      </c>
      <c r="M7839" s="104"/>
      <c r="N7839" s="104"/>
      <c r="R7839" s="352">
        <f>L7839-[1]გადასახდელები!L7609</f>
        <v>0</v>
      </c>
    </row>
    <row r="7840" spans="2:18" ht="20.25" hidden="1" customHeight="1">
      <c r="B7840" s="36" t="str">
        <f t="shared" si="2094"/>
        <v>b</v>
      </c>
      <c r="C7840" s="42">
        <v>3</v>
      </c>
      <c r="D7840" s="42"/>
      <c r="F7840" s="342" t="s">
        <v>530</v>
      </c>
      <c r="G7840" s="57" t="s">
        <v>175</v>
      </c>
      <c r="H7840" s="89">
        <f>H7841+H7842+H7845+H7881+H7882+H7883+H7884+H7885+H7892+H7893</f>
        <v>0</v>
      </c>
      <c r="I7840" s="90">
        <f t="shared" si="2093"/>
        <v>0</v>
      </c>
      <c r="J7840" s="92">
        <f>J7841+J7842+J7845+J7881+J7882+J7883+J7884+J7885+J7892+J7893</f>
        <v>0</v>
      </c>
      <c r="K7840" s="92">
        <f>K7841+K7842+K7845+K7881+K7882+K7883+K7884+K7885+K7892+K7893</f>
        <v>0</v>
      </c>
      <c r="L7840" s="90">
        <f t="shared" si="2095"/>
        <v>0</v>
      </c>
      <c r="M7840" s="92">
        <f>M7841+M7842+M7845+M7881+M7882+M7883+M7884+M7885+M7892+M7893</f>
        <v>0</v>
      </c>
      <c r="N7840" s="92">
        <f>N7841+N7842+N7845+N7881+N7882+N7883+N7884+N7885+N7892+N7893</f>
        <v>0</v>
      </c>
      <c r="O7840" s="82" t="s">
        <v>146</v>
      </c>
      <c r="R7840" s="352">
        <f>L7840-[1]გადასახდელები!L7610</f>
        <v>0</v>
      </c>
    </row>
    <row r="7841" spans="2:18" ht="20.25" hidden="1" customHeight="1">
      <c r="B7841" s="36" t="str">
        <f t="shared" si="2094"/>
        <v>b</v>
      </c>
      <c r="C7841" s="42">
        <v>4</v>
      </c>
      <c r="D7841" s="42"/>
      <c r="F7841" s="343" t="s">
        <v>531</v>
      </c>
      <c r="G7841" s="47" t="s">
        <v>176</v>
      </c>
      <c r="H7841" s="103"/>
      <c r="I7841" s="94">
        <f t="shared" si="2093"/>
        <v>0</v>
      </c>
      <c r="J7841" s="104"/>
      <c r="K7841" s="104"/>
      <c r="L7841" s="94">
        <f t="shared" si="2095"/>
        <v>0</v>
      </c>
      <c r="M7841" s="104"/>
      <c r="N7841" s="104"/>
      <c r="R7841" s="352">
        <f>L7841-[1]გადასახდელები!L7611</f>
        <v>0</v>
      </c>
    </row>
    <row r="7842" spans="2:18" ht="20.25" hidden="1" customHeight="1">
      <c r="B7842" s="36" t="str">
        <f t="shared" si="2094"/>
        <v>b</v>
      </c>
      <c r="C7842" s="42">
        <v>4</v>
      </c>
      <c r="D7842" s="42"/>
      <c r="F7842" s="342" t="s">
        <v>532</v>
      </c>
      <c r="G7842" s="47" t="s">
        <v>177</v>
      </c>
      <c r="H7842" s="93">
        <f>SUM(H7843:H7844)</f>
        <v>0</v>
      </c>
      <c r="I7842" s="94">
        <f t="shared" si="2093"/>
        <v>0</v>
      </c>
      <c r="J7842" s="95">
        <f>SUM(J7843:J7844)</f>
        <v>0</v>
      </c>
      <c r="K7842" s="95">
        <f>SUM(K7843:K7844)</f>
        <v>0</v>
      </c>
      <c r="L7842" s="94">
        <f t="shared" si="2095"/>
        <v>0</v>
      </c>
      <c r="M7842" s="95">
        <f>SUM(M7843:M7844)</f>
        <v>0</v>
      </c>
      <c r="N7842" s="95">
        <f>SUM(N7843:N7844)</f>
        <v>0</v>
      </c>
      <c r="O7842" s="82" t="s">
        <v>146</v>
      </c>
      <c r="R7842" s="352">
        <f>L7842-[1]გადასახდელები!L7612</f>
        <v>0</v>
      </c>
    </row>
    <row r="7843" spans="2:18" ht="20.25" hidden="1" customHeight="1">
      <c r="B7843" s="36" t="str">
        <f t="shared" si="2094"/>
        <v>b</v>
      </c>
      <c r="C7843" s="42">
        <v>5</v>
      </c>
      <c r="D7843" s="42"/>
      <c r="F7843" s="343" t="s">
        <v>533</v>
      </c>
      <c r="G7843" s="48" t="s">
        <v>178</v>
      </c>
      <c r="H7843" s="101"/>
      <c r="I7843" s="97">
        <f t="shared" si="2093"/>
        <v>0</v>
      </c>
      <c r="J7843" s="102"/>
      <c r="K7843" s="102"/>
      <c r="L7843" s="97">
        <f t="shared" si="2095"/>
        <v>0</v>
      </c>
      <c r="M7843" s="102"/>
      <c r="N7843" s="102"/>
      <c r="R7843" s="352">
        <f>L7843-[1]გადასახდელები!L7613</f>
        <v>0</v>
      </c>
    </row>
    <row r="7844" spans="2:18" ht="20.25" hidden="1" customHeight="1">
      <c r="B7844" s="36" t="str">
        <f t="shared" si="2094"/>
        <v>b</v>
      </c>
      <c r="C7844" s="42">
        <v>5</v>
      </c>
      <c r="D7844" s="42"/>
      <c r="F7844" s="343" t="s">
        <v>598</v>
      </c>
      <c r="G7844" s="48" t="s">
        <v>179</v>
      </c>
      <c r="H7844" s="101"/>
      <c r="I7844" s="97">
        <f t="shared" si="2093"/>
        <v>0</v>
      </c>
      <c r="J7844" s="102"/>
      <c r="K7844" s="102"/>
      <c r="L7844" s="97">
        <f t="shared" si="2095"/>
        <v>0</v>
      </c>
      <c r="M7844" s="102"/>
      <c r="N7844" s="102"/>
      <c r="R7844" s="352">
        <f>L7844-[1]გადასახდელები!L7614</f>
        <v>0</v>
      </c>
    </row>
    <row r="7845" spans="2:18" ht="20.25" hidden="1" customHeight="1">
      <c r="B7845" s="36" t="str">
        <f t="shared" si="2094"/>
        <v>b</v>
      </c>
      <c r="C7845" s="42">
        <v>4</v>
      </c>
      <c r="D7845" s="42"/>
      <c r="F7845" s="342" t="s">
        <v>534</v>
      </c>
      <c r="G7845" s="47" t="s">
        <v>180</v>
      </c>
      <c r="H7845" s="93">
        <f>H7846+H7847+H7848+H7849+H7861+H7865+H7866+H7867+H7868+H7869+H7870+H7871+H7879+H7880</f>
        <v>0</v>
      </c>
      <c r="I7845" s="94">
        <f t="shared" si="2093"/>
        <v>0</v>
      </c>
      <c r="J7845" s="95">
        <f>J7846+J7847+J7848+J7849+J7861+J7865+J7866+J7867+J7868+J7869+J7870+J7871+J7879+J7880</f>
        <v>0</v>
      </c>
      <c r="K7845" s="95">
        <f>K7846+K7847+K7848+K7849+K7861+K7865+K7866+K7867+K7868+K7869+K7870+K7871+K7879+K7880</f>
        <v>0</v>
      </c>
      <c r="L7845" s="94">
        <f t="shared" si="2095"/>
        <v>0</v>
      </c>
      <c r="M7845" s="95">
        <f>M7846+M7847+M7848+M7849+M7861+M7865+M7866+M7867+M7868+M7869+M7870+M7871+M7879+M7880</f>
        <v>0</v>
      </c>
      <c r="N7845" s="95">
        <f>N7846+N7847+N7848+N7849+N7861+N7865+N7866+N7867+N7868+N7869+N7870+N7871+N7879+N7880</f>
        <v>0</v>
      </c>
      <c r="O7845" s="82" t="s">
        <v>146</v>
      </c>
      <c r="R7845" s="352">
        <f>L7845-[1]გადასახდელები!L7615</f>
        <v>0</v>
      </c>
    </row>
    <row r="7846" spans="2:18" ht="42.75" hidden="1" customHeight="1">
      <c r="B7846" s="36" t="str">
        <f t="shared" si="2094"/>
        <v>b</v>
      </c>
      <c r="C7846" s="42">
        <v>5</v>
      </c>
      <c r="D7846" s="42"/>
      <c r="F7846" s="343" t="s">
        <v>535</v>
      </c>
      <c r="G7846" s="48" t="s">
        <v>229</v>
      </c>
      <c r="H7846" s="101"/>
      <c r="I7846" s="97">
        <f t="shared" si="2093"/>
        <v>0</v>
      </c>
      <c r="J7846" s="102"/>
      <c r="K7846" s="102"/>
      <c r="L7846" s="97">
        <f t="shared" si="2095"/>
        <v>0</v>
      </c>
      <c r="M7846" s="102"/>
      <c r="N7846" s="102"/>
      <c r="R7846" s="352">
        <f>L7846-[1]გადასახდელები!L7616</f>
        <v>0</v>
      </c>
    </row>
    <row r="7847" spans="2:18" ht="30.75" hidden="1" customHeight="1">
      <c r="B7847" s="36" t="str">
        <f t="shared" si="2094"/>
        <v>b</v>
      </c>
      <c r="C7847" s="42">
        <v>5</v>
      </c>
      <c r="D7847" s="42"/>
      <c r="F7847" s="343" t="s">
        <v>599</v>
      </c>
      <c r="G7847" s="49" t="s">
        <v>196</v>
      </c>
      <c r="H7847" s="101"/>
      <c r="I7847" s="97">
        <f t="shared" si="2093"/>
        <v>0</v>
      </c>
      <c r="J7847" s="102"/>
      <c r="K7847" s="102"/>
      <c r="L7847" s="97">
        <f t="shared" si="2095"/>
        <v>0</v>
      </c>
      <c r="M7847" s="102"/>
      <c r="N7847" s="102"/>
      <c r="R7847" s="352">
        <f>L7847-[1]გადასახდელები!L7617</f>
        <v>0</v>
      </c>
    </row>
    <row r="7848" spans="2:18" ht="60.75" hidden="1" customHeight="1">
      <c r="B7848" s="36" t="str">
        <f t="shared" si="2094"/>
        <v>b</v>
      </c>
      <c r="C7848" s="42">
        <v>5</v>
      </c>
      <c r="D7848" s="42"/>
      <c r="F7848" s="343" t="s">
        <v>536</v>
      </c>
      <c r="G7848" s="49" t="s">
        <v>230</v>
      </c>
      <c r="H7848" s="101"/>
      <c r="I7848" s="97">
        <f t="shared" si="2093"/>
        <v>0</v>
      </c>
      <c r="J7848" s="102"/>
      <c r="K7848" s="102"/>
      <c r="L7848" s="97">
        <f t="shared" si="2095"/>
        <v>0</v>
      </c>
      <c r="M7848" s="102"/>
      <c r="N7848" s="102"/>
      <c r="R7848" s="352">
        <f>L7848-[1]გადასახდელები!L7618</f>
        <v>0</v>
      </c>
    </row>
    <row r="7849" spans="2:18" ht="30.75" hidden="1" customHeight="1">
      <c r="B7849" s="36" t="str">
        <f t="shared" si="2094"/>
        <v>b</v>
      </c>
      <c r="C7849" s="42">
        <v>5</v>
      </c>
      <c r="D7849" s="42"/>
      <c r="F7849" s="342" t="s">
        <v>537</v>
      </c>
      <c r="G7849" s="48" t="s">
        <v>195</v>
      </c>
      <c r="H7849" s="96">
        <f>SUM(H7850:H7860)</f>
        <v>0</v>
      </c>
      <c r="I7849" s="97">
        <f t="shared" si="2093"/>
        <v>0</v>
      </c>
      <c r="J7849" s="98">
        <f>SUM(J7850:J7860)</f>
        <v>0</v>
      </c>
      <c r="K7849" s="98">
        <f>SUM(K7850:K7860)</f>
        <v>0</v>
      </c>
      <c r="L7849" s="97">
        <f t="shared" si="2095"/>
        <v>0</v>
      </c>
      <c r="M7849" s="98">
        <f>SUM(M7850:M7860)</f>
        <v>0</v>
      </c>
      <c r="N7849" s="98">
        <f>SUM(N7850:N7860)</f>
        <v>0</v>
      </c>
      <c r="O7849" s="82" t="s">
        <v>146</v>
      </c>
      <c r="R7849" s="352">
        <f>L7849-[1]გადასახდელები!L7619</f>
        <v>0</v>
      </c>
    </row>
    <row r="7850" spans="2:18" ht="20.25" hidden="1" customHeight="1">
      <c r="B7850" s="36" t="str">
        <f t="shared" si="2094"/>
        <v>b</v>
      </c>
      <c r="C7850" s="42">
        <v>6</v>
      </c>
      <c r="D7850" s="42"/>
      <c r="F7850" s="343" t="s">
        <v>600</v>
      </c>
      <c r="G7850" s="45" t="s">
        <v>181</v>
      </c>
      <c r="H7850" s="106"/>
      <c r="I7850" s="105">
        <f t="shared" ref="I7850:I7913" si="2096">J7850+K7850</f>
        <v>0</v>
      </c>
      <c r="J7850" s="107"/>
      <c r="K7850" s="107"/>
      <c r="L7850" s="105">
        <f t="shared" si="2095"/>
        <v>0</v>
      </c>
      <c r="M7850" s="107"/>
      <c r="N7850" s="107"/>
      <c r="R7850" s="352">
        <f>L7850-[1]გადასახდელები!L7620</f>
        <v>0</v>
      </c>
    </row>
    <row r="7851" spans="2:18" ht="20.25" hidden="1" customHeight="1">
      <c r="B7851" s="36" t="str">
        <f t="shared" si="2094"/>
        <v>b</v>
      </c>
      <c r="C7851" s="42">
        <v>6</v>
      </c>
      <c r="D7851" s="42"/>
      <c r="F7851" s="343" t="s">
        <v>601</v>
      </c>
      <c r="G7851" s="45" t="s">
        <v>182</v>
      </c>
      <c r="H7851" s="106"/>
      <c r="I7851" s="105">
        <f t="shared" si="2096"/>
        <v>0</v>
      </c>
      <c r="J7851" s="107"/>
      <c r="K7851" s="107"/>
      <c r="L7851" s="105">
        <f t="shared" si="2095"/>
        <v>0</v>
      </c>
      <c r="M7851" s="107"/>
      <c r="N7851" s="107"/>
      <c r="R7851" s="352">
        <f>L7851-[1]გადასახდელები!L7621</f>
        <v>0</v>
      </c>
    </row>
    <row r="7852" spans="2:18" ht="20.25" hidden="1" customHeight="1">
      <c r="B7852" s="36" t="str">
        <f t="shared" si="2094"/>
        <v>b</v>
      </c>
      <c r="C7852" s="42">
        <v>6</v>
      </c>
      <c r="D7852" s="42"/>
      <c r="F7852" s="343" t="s">
        <v>602</v>
      </c>
      <c r="G7852" s="45" t="s">
        <v>183</v>
      </c>
      <c r="H7852" s="106"/>
      <c r="I7852" s="105">
        <f t="shared" si="2096"/>
        <v>0</v>
      </c>
      <c r="J7852" s="107"/>
      <c r="K7852" s="107"/>
      <c r="L7852" s="105">
        <f t="shared" si="2095"/>
        <v>0</v>
      </c>
      <c r="M7852" s="107"/>
      <c r="N7852" s="107"/>
      <c r="R7852" s="352">
        <f>L7852-[1]გადასახდელები!L7622</f>
        <v>0</v>
      </c>
    </row>
    <row r="7853" spans="2:18" ht="20.25" hidden="1" customHeight="1">
      <c r="B7853" s="36" t="str">
        <f t="shared" ref="B7853:B7916" si="2097">IF(H7853+I7853+L7853&gt;0,"a","b")</f>
        <v>b</v>
      </c>
      <c r="C7853" s="42">
        <v>6</v>
      </c>
      <c r="D7853" s="42"/>
      <c r="F7853" s="343" t="s">
        <v>603</v>
      </c>
      <c r="G7853" s="45" t="s">
        <v>184</v>
      </c>
      <c r="H7853" s="106"/>
      <c r="I7853" s="105">
        <f t="shared" si="2096"/>
        <v>0</v>
      </c>
      <c r="J7853" s="107"/>
      <c r="K7853" s="107"/>
      <c r="L7853" s="105">
        <f t="shared" si="2095"/>
        <v>0</v>
      </c>
      <c r="M7853" s="107"/>
      <c r="N7853" s="107"/>
      <c r="R7853" s="352">
        <f>L7853-[1]გადასახდელები!L7623</f>
        <v>0</v>
      </c>
    </row>
    <row r="7854" spans="2:18" ht="20.25" hidden="1" customHeight="1">
      <c r="B7854" s="36" t="str">
        <f t="shared" si="2097"/>
        <v>b</v>
      </c>
      <c r="C7854" s="42">
        <v>6</v>
      </c>
      <c r="D7854" s="42"/>
      <c r="F7854" s="343" t="s">
        <v>538</v>
      </c>
      <c r="G7854" s="45" t="s">
        <v>185</v>
      </c>
      <c r="H7854" s="106"/>
      <c r="I7854" s="105">
        <f t="shared" si="2096"/>
        <v>0</v>
      </c>
      <c r="J7854" s="107"/>
      <c r="K7854" s="107"/>
      <c r="L7854" s="105">
        <f t="shared" si="2095"/>
        <v>0</v>
      </c>
      <c r="M7854" s="107"/>
      <c r="N7854" s="107"/>
      <c r="R7854" s="352">
        <f>L7854-[1]გადასახდელები!L7624</f>
        <v>0</v>
      </c>
    </row>
    <row r="7855" spans="2:18" ht="20.25" hidden="1" customHeight="1">
      <c r="B7855" s="36" t="str">
        <f t="shared" si="2097"/>
        <v>b</v>
      </c>
      <c r="C7855" s="42">
        <v>6</v>
      </c>
      <c r="D7855" s="42"/>
      <c r="F7855" s="343" t="s">
        <v>604</v>
      </c>
      <c r="G7855" s="45" t="s">
        <v>186</v>
      </c>
      <c r="H7855" s="106"/>
      <c r="I7855" s="105">
        <f t="shared" si="2096"/>
        <v>0</v>
      </c>
      <c r="J7855" s="107"/>
      <c r="K7855" s="107"/>
      <c r="L7855" s="105">
        <f t="shared" si="2095"/>
        <v>0</v>
      </c>
      <c r="M7855" s="107"/>
      <c r="N7855" s="107"/>
      <c r="R7855" s="352">
        <f>L7855-[1]გადასახდელები!L7625</f>
        <v>0</v>
      </c>
    </row>
    <row r="7856" spans="2:18" ht="20.25" hidden="1" customHeight="1">
      <c r="B7856" s="36" t="str">
        <f t="shared" si="2097"/>
        <v>b</v>
      </c>
      <c r="C7856" s="42">
        <v>6</v>
      </c>
      <c r="D7856" s="42"/>
      <c r="F7856" s="343" t="s">
        <v>605</v>
      </c>
      <c r="G7856" s="45" t="s">
        <v>187</v>
      </c>
      <c r="H7856" s="106"/>
      <c r="I7856" s="105">
        <f t="shared" si="2096"/>
        <v>0</v>
      </c>
      <c r="J7856" s="107"/>
      <c r="K7856" s="107"/>
      <c r="L7856" s="105">
        <f t="shared" si="2095"/>
        <v>0</v>
      </c>
      <c r="M7856" s="107"/>
      <c r="N7856" s="107"/>
      <c r="R7856" s="352">
        <f>L7856-[1]გადასახდელები!L7626</f>
        <v>0</v>
      </c>
    </row>
    <row r="7857" spans="2:18" ht="20.25" hidden="1" customHeight="1">
      <c r="B7857" s="36" t="str">
        <f t="shared" si="2097"/>
        <v>b</v>
      </c>
      <c r="C7857" s="42">
        <v>6</v>
      </c>
      <c r="D7857" s="42"/>
      <c r="F7857" s="343" t="s">
        <v>606</v>
      </c>
      <c r="G7857" s="45" t="s">
        <v>188</v>
      </c>
      <c r="H7857" s="106"/>
      <c r="I7857" s="105">
        <f t="shared" si="2096"/>
        <v>0</v>
      </c>
      <c r="J7857" s="107"/>
      <c r="K7857" s="107"/>
      <c r="L7857" s="105">
        <f t="shared" si="2095"/>
        <v>0</v>
      </c>
      <c r="M7857" s="107"/>
      <c r="N7857" s="107"/>
      <c r="R7857" s="352">
        <f>L7857-[1]გადასახდელები!L7627</f>
        <v>0</v>
      </c>
    </row>
    <row r="7858" spans="2:18" ht="20.25" hidden="1" customHeight="1">
      <c r="B7858" s="36" t="str">
        <f t="shared" si="2097"/>
        <v>b</v>
      </c>
      <c r="C7858" s="42">
        <v>6</v>
      </c>
      <c r="D7858" s="42"/>
      <c r="F7858" s="343" t="s">
        <v>607</v>
      </c>
      <c r="G7858" s="45" t="s">
        <v>189</v>
      </c>
      <c r="H7858" s="106"/>
      <c r="I7858" s="105">
        <f t="shared" si="2096"/>
        <v>0</v>
      </c>
      <c r="J7858" s="107"/>
      <c r="K7858" s="107"/>
      <c r="L7858" s="105">
        <f t="shared" si="2095"/>
        <v>0</v>
      </c>
      <c r="M7858" s="107"/>
      <c r="N7858" s="107"/>
      <c r="R7858" s="352">
        <f>L7858-[1]გადასახდელები!L7628</f>
        <v>0</v>
      </c>
    </row>
    <row r="7859" spans="2:18" ht="20.25" hidden="1" customHeight="1">
      <c r="B7859" s="36" t="str">
        <f t="shared" si="2097"/>
        <v>b</v>
      </c>
      <c r="C7859" s="42">
        <v>6</v>
      </c>
      <c r="D7859" s="42"/>
      <c r="F7859" s="343" t="s">
        <v>608</v>
      </c>
      <c r="G7859" s="45" t="s">
        <v>190</v>
      </c>
      <c r="H7859" s="106"/>
      <c r="I7859" s="105">
        <f t="shared" si="2096"/>
        <v>0</v>
      </c>
      <c r="J7859" s="107"/>
      <c r="K7859" s="107"/>
      <c r="L7859" s="105">
        <f t="shared" ref="L7859:L7922" si="2098">M7859+N7859</f>
        <v>0</v>
      </c>
      <c r="M7859" s="107"/>
      <c r="N7859" s="107"/>
      <c r="R7859" s="352">
        <f>L7859-[1]გადასახდელები!L7629</f>
        <v>0</v>
      </c>
    </row>
    <row r="7860" spans="2:18" ht="30.75" hidden="1" customHeight="1">
      <c r="B7860" s="36" t="str">
        <f t="shared" si="2097"/>
        <v>b</v>
      </c>
      <c r="C7860" s="42">
        <v>6</v>
      </c>
      <c r="D7860" s="42"/>
      <c r="F7860" s="343" t="s">
        <v>539</v>
      </c>
      <c r="G7860" s="45" t="s">
        <v>231</v>
      </c>
      <c r="H7860" s="106"/>
      <c r="I7860" s="105">
        <f t="shared" si="2096"/>
        <v>0</v>
      </c>
      <c r="J7860" s="107"/>
      <c r="K7860" s="107"/>
      <c r="L7860" s="105">
        <f t="shared" si="2098"/>
        <v>0</v>
      </c>
      <c r="M7860" s="107"/>
      <c r="N7860" s="107"/>
      <c r="R7860" s="352">
        <f>L7860-[1]გადასახდელები!L7630</f>
        <v>0</v>
      </c>
    </row>
    <row r="7861" spans="2:18" ht="20.25" hidden="1" customHeight="1">
      <c r="B7861" s="36" t="str">
        <f t="shared" si="2097"/>
        <v>b</v>
      </c>
      <c r="C7861" s="42">
        <v>5</v>
      </c>
      <c r="D7861" s="42"/>
      <c r="F7861" s="342" t="s">
        <v>609</v>
      </c>
      <c r="G7861" s="48" t="s">
        <v>197</v>
      </c>
      <c r="H7861" s="96">
        <f>SUM(H7862:H7864)</f>
        <v>0</v>
      </c>
      <c r="I7861" s="97">
        <f t="shared" si="2096"/>
        <v>0</v>
      </c>
      <c r="J7861" s="98">
        <f>SUM(J7862:J7864)</f>
        <v>0</v>
      </c>
      <c r="K7861" s="98">
        <f>SUM(K7862:K7864)</f>
        <v>0</v>
      </c>
      <c r="L7861" s="97">
        <f t="shared" si="2098"/>
        <v>0</v>
      </c>
      <c r="M7861" s="98">
        <f>SUM(M7862:M7864)</f>
        <v>0</v>
      </c>
      <c r="N7861" s="98">
        <f>SUM(N7862:N7864)</f>
        <v>0</v>
      </c>
      <c r="O7861" s="82" t="s">
        <v>146</v>
      </c>
      <c r="R7861" s="352">
        <f>L7861-[1]გადასახდელები!L7631</f>
        <v>0</v>
      </c>
    </row>
    <row r="7862" spans="2:18" ht="20.25" hidden="1" customHeight="1">
      <c r="B7862" s="36" t="str">
        <f t="shared" si="2097"/>
        <v>b</v>
      </c>
      <c r="C7862" s="42">
        <v>6</v>
      </c>
      <c r="D7862" s="42"/>
      <c r="F7862" s="343" t="s">
        <v>610</v>
      </c>
      <c r="G7862" s="45" t="s">
        <v>191</v>
      </c>
      <c r="H7862" s="106"/>
      <c r="I7862" s="105">
        <f t="shared" si="2096"/>
        <v>0</v>
      </c>
      <c r="J7862" s="107"/>
      <c r="K7862" s="107"/>
      <c r="L7862" s="105">
        <f t="shared" si="2098"/>
        <v>0</v>
      </c>
      <c r="M7862" s="107"/>
      <c r="N7862" s="107"/>
      <c r="R7862" s="352">
        <f>L7862-[1]გადასახდელები!L7632</f>
        <v>0</v>
      </c>
    </row>
    <row r="7863" spans="2:18" ht="20.25" hidden="1" customHeight="1">
      <c r="B7863" s="36" t="str">
        <f t="shared" si="2097"/>
        <v>b</v>
      </c>
      <c r="C7863" s="42">
        <v>6</v>
      </c>
      <c r="D7863" s="42"/>
      <c r="F7863" s="343" t="s">
        <v>611</v>
      </c>
      <c r="G7863" s="45" t="s">
        <v>192</v>
      </c>
      <c r="H7863" s="106"/>
      <c r="I7863" s="105">
        <f t="shared" si="2096"/>
        <v>0</v>
      </c>
      <c r="J7863" s="107"/>
      <c r="K7863" s="107"/>
      <c r="L7863" s="105">
        <f t="shared" si="2098"/>
        <v>0</v>
      </c>
      <c r="M7863" s="107"/>
      <c r="N7863" s="107"/>
      <c r="R7863" s="352">
        <f>L7863-[1]გადასახდელები!L7633</f>
        <v>0</v>
      </c>
    </row>
    <row r="7864" spans="2:18" ht="30.75" hidden="1" customHeight="1">
      <c r="B7864" s="36" t="str">
        <f t="shared" si="2097"/>
        <v>b</v>
      </c>
      <c r="C7864" s="42">
        <v>6</v>
      </c>
      <c r="D7864" s="42"/>
      <c r="F7864" s="343" t="s">
        <v>612</v>
      </c>
      <c r="G7864" s="45" t="s">
        <v>232</v>
      </c>
      <c r="H7864" s="106"/>
      <c r="I7864" s="105">
        <f t="shared" si="2096"/>
        <v>0</v>
      </c>
      <c r="J7864" s="107"/>
      <c r="K7864" s="107"/>
      <c r="L7864" s="105">
        <f t="shared" si="2098"/>
        <v>0</v>
      </c>
      <c r="M7864" s="107"/>
      <c r="N7864" s="107"/>
      <c r="R7864" s="352">
        <f>L7864-[1]გადასახდელები!L7634</f>
        <v>0</v>
      </c>
    </row>
    <row r="7865" spans="2:18" ht="30.75" hidden="1" customHeight="1">
      <c r="B7865" s="36" t="str">
        <f t="shared" si="2097"/>
        <v>b</v>
      </c>
      <c r="C7865" s="42">
        <v>5</v>
      </c>
      <c r="D7865" s="42"/>
      <c r="F7865" s="343" t="s">
        <v>613</v>
      </c>
      <c r="G7865" s="48" t="s">
        <v>233</v>
      </c>
      <c r="H7865" s="101"/>
      <c r="I7865" s="97">
        <f t="shared" si="2096"/>
        <v>0</v>
      </c>
      <c r="J7865" s="102"/>
      <c r="K7865" s="102"/>
      <c r="L7865" s="97">
        <f t="shared" si="2098"/>
        <v>0</v>
      </c>
      <c r="M7865" s="102"/>
      <c r="N7865" s="102"/>
      <c r="R7865" s="352">
        <f>L7865-[1]გადასახდელები!L7635</f>
        <v>0</v>
      </c>
    </row>
    <row r="7866" spans="2:18" ht="34.5" hidden="1" customHeight="1">
      <c r="B7866" s="36" t="str">
        <f t="shared" si="2097"/>
        <v>b</v>
      </c>
      <c r="C7866" s="42">
        <v>5</v>
      </c>
      <c r="D7866" s="42"/>
      <c r="F7866" s="343" t="s">
        <v>614</v>
      </c>
      <c r="G7866" s="50" t="s">
        <v>367</v>
      </c>
      <c r="H7866" s="101"/>
      <c r="I7866" s="97">
        <f t="shared" si="2096"/>
        <v>0</v>
      </c>
      <c r="J7866" s="102"/>
      <c r="K7866" s="102"/>
      <c r="L7866" s="97">
        <f t="shared" si="2098"/>
        <v>0</v>
      </c>
      <c r="M7866" s="102"/>
      <c r="N7866" s="102"/>
      <c r="R7866" s="352">
        <f>L7866-[1]გადასახდელები!L7636</f>
        <v>0</v>
      </c>
    </row>
    <row r="7867" spans="2:18" ht="34.5" hidden="1" customHeight="1">
      <c r="B7867" s="36" t="str">
        <f t="shared" si="2097"/>
        <v>b</v>
      </c>
      <c r="C7867" s="42">
        <v>5</v>
      </c>
      <c r="D7867" s="42"/>
      <c r="F7867" s="343" t="s">
        <v>540</v>
      </c>
      <c r="G7867" s="48" t="s">
        <v>234</v>
      </c>
      <c r="H7867" s="101"/>
      <c r="I7867" s="97">
        <f t="shared" si="2096"/>
        <v>0</v>
      </c>
      <c r="J7867" s="102"/>
      <c r="K7867" s="102"/>
      <c r="L7867" s="97">
        <f t="shared" si="2098"/>
        <v>0</v>
      </c>
      <c r="M7867" s="102"/>
      <c r="N7867" s="102"/>
      <c r="R7867" s="352">
        <f>L7867-[1]გადასახდელები!L7637</f>
        <v>0</v>
      </c>
    </row>
    <row r="7868" spans="2:18" ht="50.25" hidden="1" customHeight="1">
      <c r="B7868" s="36" t="str">
        <f t="shared" si="2097"/>
        <v>b</v>
      </c>
      <c r="C7868" s="42">
        <v>5</v>
      </c>
      <c r="D7868" s="42"/>
      <c r="F7868" s="343" t="s">
        <v>541</v>
      </c>
      <c r="G7868" s="48" t="s">
        <v>235</v>
      </c>
      <c r="H7868" s="101"/>
      <c r="I7868" s="97">
        <f t="shared" si="2096"/>
        <v>0</v>
      </c>
      <c r="J7868" s="102"/>
      <c r="K7868" s="102"/>
      <c r="L7868" s="97">
        <f t="shared" si="2098"/>
        <v>0</v>
      </c>
      <c r="M7868" s="102"/>
      <c r="N7868" s="102"/>
      <c r="R7868" s="352">
        <f>L7868-[1]გადასახდელები!L7638</f>
        <v>0</v>
      </c>
    </row>
    <row r="7869" spans="2:18" ht="20.25" hidden="1" customHeight="1">
      <c r="B7869" s="36" t="str">
        <f t="shared" si="2097"/>
        <v>b</v>
      </c>
      <c r="C7869" s="42">
        <v>5</v>
      </c>
      <c r="D7869" s="42"/>
      <c r="F7869" s="343" t="s">
        <v>542</v>
      </c>
      <c r="G7869" s="48" t="s">
        <v>236</v>
      </c>
      <c r="H7869" s="101"/>
      <c r="I7869" s="97">
        <f t="shared" si="2096"/>
        <v>0</v>
      </c>
      <c r="J7869" s="102"/>
      <c r="K7869" s="102"/>
      <c r="L7869" s="97">
        <f t="shared" si="2098"/>
        <v>0</v>
      </c>
      <c r="M7869" s="102"/>
      <c r="N7869" s="102"/>
      <c r="R7869" s="352">
        <f>L7869-[1]გადასახდელები!L7639</f>
        <v>0</v>
      </c>
    </row>
    <row r="7870" spans="2:18" ht="20.25" hidden="1" customHeight="1">
      <c r="B7870" s="36" t="str">
        <f t="shared" si="2097"/>
        <v>b</v>
      </c>
      <c r="C7870" s="42">
        <v>5</v>
      </c>
      <c r="D7870" s="42"/>
      <c r="F7870" s="343" t="s">
        <v>543</v>
      </c>
      <c r="G7870" s="48" t="s">
        <v>237</v>
      </c>
      <c r="H7870" s="101"/>
      <c r="I7870" s="97">
        <f t="shared" si="2096"/>
        <v>0</v>
      </c>
      <c r="J7870" s="102"/>
      <c r="K7870" s="102"/>
      <c r="L7870" s="97">
        <f t="shared" si="2098"/>
        <v>0</v>
      </c>
      <c r="M7870" s="102"/>
      <c r="N7870" s="102"/>
      <c r="R7870" s="352">
        <f>L7870-[1]გადასახდელები!L7640</f>
        <v>0</v>
      </c>
    </row>
    <row r="7871" spans="2:18" ht="20.25" hidden="1" customHeight="1">
      <c r="B7871" s="36" t="str">
        <f t="shared" si="2097"/>
        <v>b</v>
      </c>
      <c r="C7871" s="42">
        <v>5</v>
      </c>
      <c r="D7871" s="42"/>
      <c r="F7871" s="342" t="s">
        <v>544</v>
      </c>
      <c r="G7871" s="48" t="s">
        <v>238</v>
      </c>
      <c r="H7871" s="96">
        <f>SUM(H7872:H7878)</f>
        <v>0</v>
      </c>
      <c r="I7871" s="97">
        <f t="shared" si="2096"/>
        <v>0</v>
      </c>
      <c r="J7871" s="98">
        <f>SUM(J7872:J7878)</f>
        <v>0</v>
      </c>
      <c r="K7871" s="98">
        <f>SUM(K7872:K7878)</f>
        <v>0</v>
      </c>
      <c r="L7871" s="97">
        <f t="shared" si="2098"/>
        <v>0</v>
      </c>
      <c r="M7871" s="98">
        <f>SUM(M7872:M7878)</f>
        <v>0</v>
      </c>
      <c r="N7871" s="98">
        <f>SUM(N7872:N7878)</f>
        <v>0</v>
      </c>
      <c r="O7871" s="82" t="s">
        <v>146</v>
      </c>
      <c r="R7871" s="352">
        <f>L7871-[1]გადასახდელები!L7641</f>
        <v>0</v>
      </c>
    </row>
    <row r="7872" spans="2:18" ht="23.25" hidden="1" customHeight="1">
      <c r="B7872" s="36" t="str">
        <f t="shared" si="2097"/>
        <v>b</v>
      </c>
      <c r="C7872" s="42">
        <v>6</v>
      </c>
      <c r="D7872" s="42"/>
      <c r="F7872" s="343" t="s">
        <v>545</v>
      </c>
      <c r="G7872" s="45" t="s">
        <v>198</v>
      </c>
      <c r="H7872" s="106"/>
      <c r="I7872" s="105">
        <f t="shared" si="2096"/>
        <v>0</v>
      </c>
      <c r="J7872" s="107"/>
      <c r="K7872" s="107"/>
      <c r="L7872" s="105">
        <f t="shared" si="2098"/>
        <v>0</v>
      </c>
      <c r="M7872" s="107"/>
      <c r="N7872" s="107"/>
      <c r="R7872" s="352">
        <f>L7872-[1]გადასახდელები!L7642</f>
        <v>0</v>
      </c>
    </row>
    <row r="7873" spans="2:18" ht="20.25" hidden="1" customHeight="1">
      <c r="B7873" s="36" t="str">
        <f t="shared" si="2097"/>
        <v>b</v>
      </c>
      <c r="C7873" s="42">
        <v>6</v>
      </c>
      <c r="D7873" s="42"/>
      <c r="F7873" s="343" t="s">
        <v>546</v>
      </c>
      <c r="G7873" s="45" t="s">
        <v>199</v>
      </c>
      <c r="H7873" s="106"/>
      <c r="I7873" s="105">
        <f t="shared" si="2096"/>
        <v>0</v>
      </c>
      <c r="J7873" s="107"/>
      <c r="K7873" s="107"/>
      <c r="L7873" s="105">
        <f t="shared" si="2098"/>
        <v>0</v>
      </c>
      <c r="M7873" s="107"/>
      <c r="N7873" s="107"/>
      <c r="R7873" s="352">
        <f>L7873-[1]გადასახდელები!L7643</f>
        <v>0</v>
      </c>
    </row>
    <row r="7874" spans="2:18" ht="23.25" hidden="1" customHeight="1">
      <c r="B7874" s="36" t="str">
        <f t="shared" si="2097"/>
        <v>b</v>
      </c>
      <c r="C7874" s="42">
        <v>6</v>
      </c>
      <c r="D7874" s="42"/>
      <c r="F7874" s="343" t="s">
        <v>547</v>
      </c>
      <c r="G7874" s="45" t="s">
        <v>200</v>
      </c>
      <c r="H7874" s="106"/>
      <c r="I7874" s="105">
        <f t="shared" si="2096"/>
        <v>0</v>
      </c>
      <c r="J7874" s="107"/>
      <c r="K7874" s="107"/>
      <c r="L7874" s="105">
        <f t="shared" si="2098"/>
        <v>0</v>
      </c>
      <c r="M7874" s="107"/>
      <c r="N7874" s="107"/>
      <c r="R7874" s="352">
        <f>L7874-[1]გადასახდელები!L7644</f>
        <v>0</v>
      </c>
    </row>
    <row r="7875" spans="2:18" ht="31.5" hidden="1" customHeight="1">
      <c r="B7875" s="36" t="str">
        <f t="shared" si="2097"/>
        <v>b</v>
      </c>
      <c r="C7875" s="42">
        <v>6</v>
      </c>
      <c r="D7875" s="42"/>
      <c r="F7875" s="343" t="s">
        <v>615</v>
      </c>
      <c r="G7875" s="45" t="s">
        <v>201</v>
      </c>
      <c r="H7875" s="106"/>
      <c r="I7875" s="105">
        <f t="shared" si="2096"/>
        <v>0</v>
      </c>
      <c r="J7875" s="107"/>
      <c r="K7875" s="107"/>
      <c r="L7875" s="105">
        <f t="shared" si="2098"/>
        <v>0</v>
      </c>
      <c r="M7875" s="107"/>
      <c r="N7875" s="107"/>
      <c r="R7875" s="352">
        <f>L7875-[1]გადასახდელები!L7645</f>
        <v>0</v>
      </c>
    </row>
    <row r="7876" spans="2:18" ht="33.75" hidden="1" customHeight="1">
      <c r="B7876" s="36" t="str">
        <f t="shared" si="2097"/>
        <v>b</v>
      </c>
      <c r="C7876" s="42">
        <v>6</v>
      </c>
      <c r="D7876" s="42"/>
      <c r="F7876" s="343" t="s">
        <v>548</v>
      </c>
      <c r="G7876" s="45" t="s">
        <v>239</v>
      </c>
      <c r="H7876" s="106"/>
      <c r="I7876" s="105">
        <f t="shared" si="2096"/>
        <v>0</v>
      </c>
      <c r="J7876" s="107"/>
      <c r="K7876" s="107"/>
      <c r="L7876" s="105">
        <f t="shared" si="2098"/>
        <v>0</v>
      </c>
      <c r="M7876" s="107"/>
      <c r="N7876" s="107"/>
      <c r="R7876" s="352">
        <f>L7876-[1]გადასახდელები!L7646</f>
        <v>0</v>
      </c>
    </row>
    <row r="7877" spans="2:18" ht="34.5" hidden="1" customHeight="1">
      <c r="B7877" s="36" t="str">
        <f t="shared" si="2097"/>
        <v>b</v>
      </c>
      <c r="C7877" s="42">
        <v>6</v>
      </c>
      <c r="D7877" s="42"/>
      <c r="F7877" s="343" t="s">
        <v>616</v>
      </c>
      <c r="G7877" s="45" t="s">
        <v>240</v>
      </c>
      <c r="H7877" s="106"/>
      <c r="I7877" s="105">
        <f t="shared" si="2096"/>
        <v>0</v>
      </c>
      <c r="J7877" s="107"/>
      <c r="K7877" s="107"/>
      <c r="L7877" s="105">
        <f t="shared" si="2098"/>
        <v>0</v>
      </c>
      <c r="M7877" s="107"/>
      <c r="N7877" s="107"/>
      <c r="R7877" s="352">
        <f>L7877-[1]გადასახდელები!L7647</f>
        <v>0</v>
      </c>
    </row>
    <row r="7878" spans="2:18" ht="33.75" hidden="1" customHeight="1">
      <c r="B7878" s="36" t="str">
        <f t="shared" si="2097"/>
        <v>b</v>
      </c>
      <c r="C7878" s="42">
        <v>6</v>
      </c>
      <c r="D7878" s="42"/>
      <c r="F7878" s="343" t="s">
        <v>617</v>
      </c>
      <c r="G7878" s="45" t="s">
        <v>241</v>
      </c>
      <c r="H7878" s="106"/>
      <c r="I7878" s="105">
        <f t="shared" si="2096"/>
        <v>0</v>
      </c>
      <c r="J7878" s="107"/>
      <c r="K7878" s="107"/>
      <c r="L7878" s="105">
        <f t="shared" si="2098"/>
        <v>0</v>
      </c>
      <c r="M7878" s="107"/>
      <c r="N7878" s="107"/>
      <c r="R7878" s="352">
        <f>L7878-[1]გადასახდელები!L7648</f>
        <v>0</v>
      </c>
    </row>
    <row r="7879" spans="2:18" ht="34.5" hidden="1" customHeight="1">
      <c r="B7879" s="36" t="str">
        <f t="shared" si="2097"/>
        <v>b</v>
      </c>
      <c r="C7879" s="42">
        <v>5</v>
      </c>
      <c r="D7879" s="42"/>
      <c r="F7879" s="343" t="s">
        <v>618</v>
      </c>
      <c r="G7879" s="48" t="s">
        <v>242</v>
      </c>
      <c r="H7879" s="109"/>
      <c r="I7879" s="97">
        <f t="shared" si="2096"/>
        <v>0</v>
      </c>
      <c r="J7879" s="110"/>
      <c r="K7879" s="110"/>
      <c r="L7879" s="97">
        <f t="shared" si="2098"/>
        <v>0</v>
      </c>
      <c r="M7879" s="110"/>
      <c r="N7879" s="110"/>
      <c r="R7879" s="352">
        <f>L7879-[1]გადასახდელები!L7649</f>
        <v>0</v>
      </c>
    </row>
    <row r="7880" spans="2:18" ht="24.75" hidden="1" customHeight="1">
      <c r="B7880" s="36" t="str">
        <f t="shared" si="2097"/>
        <v>b</v>
      </c>
      <c r="C7880" s="42">
        <v>5</v>
      </c>
      <c r="D7880" s="42"/>
      <c r="F7880" s="343" t="s">
        <v>549</v>
      </c>
      <c r="G7880" s="48" t="s">
        <v>243</v>
      </c>
      <c r="H7880" s="109"/>
      <c r="I7880" s="97">
        <f t="shared" si="2096"/>
        <v>0</v>
      </c>
      <c r="J7880" s="110"/>
      <c r="K7880" s="110"/>
      <c r="L7880" s="97">
        <f t="shared" si="2098"/>
        <v>0</v>
      </c>
      <c r="M7880" s="110"/>
      <c r="N7880" s="110"/>
      <c r="R7880" s="352">
        <f>L7880-[1]გადასახდელები!L7650</f>
        <v>0</v>
      </c>
    </row>
    <row r="7881" spans="2:18" ht="27.75" hidden="1" customHeight="1">
      <c r="B7881" s="36" t="str">
        <f t="shared" si="2097"/>
        <v>b</v>
      </c>
      <c r="C7881" s="42">
        <v>4</v>
      </c>
      <c r="D7881" s="42"/>
      <c r="F7881" s="343" t="s">
        <v>550</v>
      </c>
      <c r="G7881" s="47" t="s">
        <v>244</v>
      </c>
      <c r="H7881" s="103"/>
      <c r="I7881" s="108">
        <f t="shared" si="2096"/>
        <v>0</v>
      </c>
      <c r="J7881" s="104"/>
      <c r="K7881" s="104"/>
      <c r="L7881" s="108">
        <f t="shared" si="2098"/>
        <v>0</v>
      </c>
      <c r="M7881" s="104"/>
      <c r="N7881" s="104"/>
      <c r="R7881" s="352">
        <f>L7881-[1]გადასახდელები!L7651</f>
        <v>0</v>
      </c>
    </row>
    <row r="7882" spans="2:18" ht="23.25" hidden="1" customHeight="1">
      <c r="B7882" s="36" t="str">
        <f t="shared" si="2097"/>
        <v>b</v>
      </c>
      <c r="C7882" s="42">
        <v>4</v>
      </c>
      <c r="D7882" s="42"/>
      <c r="F7882" s="343" t="s">
        <v>619</v>
      </c>
      <c r="G7882" s="47" t="s">
        <v>245</v>
      </c>
      <c r="H7882" s="103"/>
      <c r="I7882" s="108">
        <f t="shared" si="2096"/>
        <v>0</v>
      </c>
      <c r="J7882" s="104"/>
      <c r="K7882" s="104"/>
      <c r="L7882" s="108">
        <f t="shared" si="2098"/>
        <v>0</v>
      </c>
      <c r="M7882" s="104"/>
      <c r="N7882" s="104"/>
      <c r="R7882" s="352">
        <f>L7882-[1]გადასახდელები!L7652</f>
        <v>0</v>
      </c>
    </row>
    <row r="7883" spans="2:18" ht="24" hidden="1" customHeight="1">
      <c r="B7883" s="36" t="str">
        <f t="shared" si="2097"/>
        <v>b</v>
      </c>
      <c r="C7883" s="42">
        <v>4</v>
      </c>
      <c r="D7883" s="42"/>
      <c r="F7883" s="343" t="s">
        <v>620</v>
      </c>
      <c r="G7883" s="47" t="s">
        <v>246</v>
      </c>
      <c r="H7883" s="103"/>
      <c r="I7883" s="108">
        <f t="shared" si="2096"/>
        <v>0</v>
      </c>
      <c r="J7883" s="104"/>
      <c r="K7883" s="104"/>
      <c r="L7883" s="108">
        <f t="shared" si="2098"/>
        <v>0</v>
      </c>
      <c r="M7883" s="104"/>
      <c r="N7883" s="104"/>
      <c r="R7883" s="352">
        <f>L7883-[1]გადასახდელები!L7653</f>
        <v>0</v>
      </c>
    </row>
    <row r="7884" spans="2:18" ht="34.5" hidden="1" customHeight="1">
      <c r="B7884" s="36" t="str">
        <f t="shared" si="2097"/>
        <v>b</v>
      </c>
      <c r="C7884" s="42">
        <v>4</v>
      </c>
      <c r="D7884" s="42"/>
      <c r="F7884" s="343" t="s">
        <v>551</v>
      </c>
      <c r="G7884" s="47" t="s">
        <v>247</v>
      </c>
      <c r="H7884" s="103"/>
      <c r="I7884" s="108">
        <f t="shared" si="2096"/>
        <v>0</v>
      </c>
      <c r="J7884" s="104"/>
      <c r="K7884" s="104"/>
      <c r="L7884" s="108">
        <f t="shared" si="2098"/>
        <v>0</v>
      </c>
      <c r="M7884" s="104"/>
      <c r="N7884" s="104"/>
      <c r="R7884" s="352">
        <f>L7884-[1]გადასახდელები!L7654</f>
        <v>0</v>
      </c>
    </row>
    <row r="7885" spans="2:18" ht="33" hidden="1" customHeight="1">
      <c r="B7885" s="36" t="str">
        <f t="shared" si="2097"/>
        <v>b</v>
      </c>
      <c r="C7885" s="42">
        <v>4</v>
      </c>
      <c r="D7885" s="42"/>
      <c r="F7885" s="342" t="s">
        <v>552</v>
      </c>
      <c r="G7885" s="47" t="s">
        <v>248</v>
      </c>
      <c r="H7885" s="93">
        <f>SUM(H7886:H7891)</f>
        <v>0</v>
      </c>
      <c r="I7885" s="94">
        <f t="shared" si="2096"/>
        <v>0</v>
      </c>
      <c r="J7885" s="95">
        <f>SUM(J7886:J7891)</f>
        <v>0</v>
      </c>
      <c r="K7885" s="95">
        <f>SUM(K7886:K7891)</f>
        <v>0</v>
      </c>
      <c r="L7885" s="94">
        <f t="shared" si="2098"/>
        <v>0</v>
      </c>
      <c r="M7885" s="95">
        <f>SUM(M7886:M7891)</f>
        <v>0</v>
      </c>
      <c r="N7885" s="95">
        <f>SUM(N7886:N7891)</f>
        <v>0</v>
      </c>
      <c r="O7885" s="82" t="s">
        <v>146</v>
      </c>
      <c r="R7885" s="352">
        <f>L7885-[1]გადასახდელები!L7655</f>
        <v>0</v>
      </c>
    </row>
    <row r="7886" spans="2:18" ht="20.25" hidden="1" customHeight="1">
      <c r="B7886" s="36" t="str">
        <f t="shared" si="2097"/>
        <v>b</v>
      </c>
      <c r="C7886" s="42">
        <v>5</v>
      </c>
      <c r="D7886" s="42"/>
      <c r="F7886" s="343" t="s">
        <v>553</v>
      </c>
      <c r="G7886" s="48" t="s">
        <v>249</v>
      </c>
      <c r="H7886" s="109"/>
      <c r="I7886" s="97">
        <f t="shared" si="2096"/>
        <v>0</v>
      </c>
      <c r="J7886" s="110"/>
      <c r="K7886" s="110"/>
      <c r="L7886" s="97">
        <f t="shared" si="2098"/>
        <v>0</v>
      </c>
      <c r="M7886" s="110"/>
      <c r="N7886" s="110"/>
      <c r="Q7886" s="17">
        <f>82+55</f>
        <v>137</v>
      </c>
      <c r="R7886" s="352">
        <f>L7886-[1]გადასახდელები!L7656</f>
        <v>0</v>
      </c>
    </row>
    <row r="7887" spans="2:18" ht="20.25" hidden="1" customHeight="1">
      <c r="B7887" s="36" t="str">
        <f t="shared" si="2097"/>
        <v>b</v>
      </c>
      <c r="C7887" s="42">
        <v>5</v>
      </c>
      <c r="D7887" s="42"/>
      <c r="F7887" s="343" t="s">
        <v>554</v>
      </c>
      <c r="G7887" s="48" t="s">
        <v>250</v>
      </c>
      <c r="H7887" s="109"/>
      <c r="I7887" s="97">
        <f t="shared" si="2096"/>
        <v>0</v>
      </c>
      <c r="J7887" s="110"/>
      <c r="K7887" s="110"/>
      <c r="L7887" s="97">
        <f t="shared" si="2098"/>
        <v>0</v>
      </c>
      <c r="M7887" s="110"/>
      <c r="N7887" s="110"/>
      <c r="R7887" s="352">
        <f>L7887-[1]გადასახდელები!L7657</f>
        <v>0</v>
      </c>
    </row>
    <row r="7888" spans="2:18" ht="35.25" hidden="1" customHeight="1">
      <c r="B7888" s="36" t="str">
        <f t="shared" si="2097"/>
        <v>b</v>
      </c>
      <c r="C7888" s="42">
        <v>5</v>
      </c>
      <c r="D7888" s="42"/>
      <c r="F7888" s="343" t="s">
        <v>555</v>
      </c>
      <c r="G7888" s="48" t="s">
        <v>251</v>
      </c>
      <c r="H7888" s="109"/>
      <c r="I7888" s="97">
        <f t="shared" si="2096"/>
        <v>0</v>
      </c>
      <c r="J7888" s="110"/>
      <c r="K7888" s="110"/>
      <c r="L7888" s="97">
        <f t="shared" si="2098"/>
        <v>0</v>
      </c>
      <c r="M7888" s="110"/>
      <c r="N7888" s="110"/>
      <c r="R7888" s="352">
        <f>L7888-[1]გადასახდელები!L7658</f>
        <v>0</v>
      </c>
    </row>
    <row r="7889" spans="2:18" ht="20.25" hidden="1" customHeight="1">
      <c r="B7889" s="36" t="str">
        <f t="shared" si="2097"/>
        <v>b</v>
      </c>
      <c r="C7889" s="42">
        <v>5</v>
      </c>
      <c r="D7889" s="42"/>
      <c r="F7889" s="343" t="s">
        <v>621</v>
      </c>
      <c r="G7889" s="48" t="s">
        <v>252</v>
      </c>
      <c r="H7889" s="109"/>
      <c r="I7889" s="97">
        <f t="shared" si="2096"/>
        <v>0</v>
      </c>
      <c r="J7889" s="110"/>
      <c r="K7889" s="110"/>
      <c r="L7889" s="97">
        <f t="shared" si="2098"/>
        <v>0</v>
      </c>
      <c r="M7889" s="110"/>
      <c r="N7889" s="110"/>
      <c r="R7889" s="352">
        <f>L7889-[1]გადასახდელები!L7659</f>
        <v>0</v>
      </c>
    </row>
    <row r="7890" spans="2:18" ht="30.75" hidden="1" customHeight="1">
      <c r="B7890" s="36" t="str">
        <f t="shared" si="2097"/>
        <v>b</v>
      </c>
      <c r="C7890" s="42">
        <v>5</v>
      </c>
      <c r="D7890" s="42"/>
      <c r="F7890" s="343" t="s">
        <v>622</v>
      </c>
      <c r="G7890" s="48" t="s">
        <v>253</v>
      </c>
      <c r="H7890" s="109"/>
      <c r="I7890" s="97">
        <f t="shared" si="2096"/>
        <v>0</v>
      </c>
      <c r="J7890" s="110"/>
      <c r="K7890" s="110"/>
      <c r="L7890" s="97">
        <f t="shared" si="2098"/>
        <v>0</v>
      </c>
      <c r="M7890" s="110"/>
      <c r="N7890" s="110"/>
      <c r="R7890" s="352">
        <f>L7890-[1]გადასახდელები!L7660</f>
        <v>0</v>
      </c>
    </row>
    <row r="7891" spans="2:18" ht="30.75" hidden="1" customHeight="1">
      <c r="B7891" s="36" t="str">
        <f t="shared" si="2097"/>
        <v>b</v>
      </c>
      <c r="C7891" s="42">
        <v>5</v>
      </c>
      <c r="D7891" s="42"/>
      <c r="F7891" s="343" t="s">
        <v>556</v>
      </c>
      <c r="G7891" s="48" t="s">
        <v>254</v>
      </c>
      <c r="H7891" s="109"/>
      <c r="I7891" s="97">
        <f t="shared" si="2096"/>
        <v>0</v>
      </c>
      <c r="J7891" s="110"/>
      <c r="K7891" s="110"/>
      <c r="L7891" s="97">
        <f t="shared" si="2098"/>
        <v>0</v>
      </c>
      <c r="M7891" s="110"/>
      <c r="N7891" s="110"/>
      <c r="R7891" s="352">
        <f>L7891-[1]გადასახდელები!L7661</f>
        <v>0</v>
      </c>
    </row>
    <row r="7892" spans="2:18" ht="20.25" hidden="1" customHeight="1">
      <c r="B7892" s="36" t="str">
        <f t="shared" si="2097"/>
        <v>b</v>
      </c>
      <c r="C7892" s="42">
        <v>4</v>
      </c>
      <c r="D7892" s="42"/>
      <c r="F7892" s="343" t="s">
        <v>623</v>
      </c>
      <c r="G7892" s="47" t="s">
        <v>255</v>
      </c>
      <c r="H7892" s="103"/>
      <c r="I7892" s="94">
        <f t="shared" si="2096"/>
        <v>0</v>
      </c>
      <c r="J7892" s="104"/>
      <c r="K7892" s="104"/>
      <c r="L7892" s="94">
        <f t="shared" si="2098"/>
        <v>0</v>
      </c>
      <c r="M7892" s="104"/>
      <c r="N7892" s="104"/>
      <c r="R7892" s="352">
        <f>L7892-[1]გადასახდელები!L7662</f>
        <v>0</v>
      </c>
    </row>
    <row r="7893" spans="2:18" ht="20.25" hidden="1" customHeight="1">
      <c r="B7893" s="36" t="str">
        <f t="shared" si="2097"/>
        <v>b</v>
      </c>
      <c r="C7893" s="42">
        <v>4</v>
      </c>
      <c r="D7893" s="42"/>
      <c r="F7893" s="342" t="s">
        <v>557</v>
      </c>
      <c r="G7893" s="47" t="s">
        <v>256</v>
      </c>
      <c r="H7893" s="93">
        <f>SUM(H7894:H7906)</f>
        <v>0</v>
      </c>
      <c r="I7893" s="94">
        <f t="shared" si="2096"/>
        <v>0</v>
      </c>
      <c r="J7893" s="95">
        <f>SUM(J7894:J7906)</f>
        <v>0</v>
      </c>
      <c r="K7893" s="95">
        <f>SUM(K7894:K7906)</f>
        <v>0</v>
      </c>
      <c r="L7893" s="94">
        <f t="shared" si="2098"/>
        <v>0</v>
      </c>
      <c r="M7893" s="95">
        <f>SUM(M7894:M7906)</f>
        <v>0</v>
      </c>
      <c r="N7893" s="95">
        <f>SUM(N7894:N7906)</f>
        <v>0</v>
      </c>
      <c r="O7893" s="82" t="s">
        <v>146</v>
      </c>
      <c r="R7893" s="352">
        <f>L7893-[1]გადასახდელები!L7663</f>
        <v>0</v>
      </c>
    </row>
    <row r="7894" spans="2:18" ht="20.25" hidden="1" customHeight="1">
      <c r="B7894" s="36" t="str">
        <f t="shared" si="2097"/>
        <v>b</v>
      </c>
      <c r="C7894" s="42">
        <v>5</v>
      </c>
      <c r="D7894" s="42"/>
      <c r="F7894" s="343" t="s">
        <v>624</v>
      </c>
      <c r="G7894" s="48" t="s">
        <v>257</v>
      </c>
      <c r="H7894" s="109"/>
      <c r="I7894" s="97">
        <f t="shared" si="2096"/>
        <v>0</v>
      </c>
      <c r="J7894" s="110"/>
      <c r="K7894" s="110"/>
      <c r="L7894" s="97">
        <f t="shared" si="2098"/>
        <v>0</v>
      </c>
      <c r="M7894" s="110"/>
      <c r="N7894" s="110"/>
      <c r="R7894" s="352">
        <f>L7894-[1]გადასახდელები!L7664</f>
        <v>0</v>
      </c>
    </row>
    <row r="7895" spans="2:18" ht="30" hidden="1" customHeight="1">
      <c r="B7895" s="36" t="str">
        <f t="shared" si="2097"/>
        <v>b</v>
      </c>
      <c r="C7895" s="42">
        <v>5</v>
      </c>
      <c r="D7895" s="42"/>
      <c r="F7895" s="343" t="s">
        <v>625</v>
      </c>
      <c r="G7895" s="48" t="s">
        <v>258</v>
      </c>
      <c r="H7895" s="109"/>
      <c r="I7895" s="97">
        <f t="shared" si="2096"/>
        <v>0</v>
      </c>
      <c r="J7895" s="110"/>
      <c r="K7895" s="110"/>
      <c r="L7895" s="97">
        <f t="shared" si="2098"/>
        <v>0</v>
      </c>
      <c r="M7895" s="110"/>
      <c r="N7895" s="110"/>
      <c r="R7895" s="352">
        <f>L7895-[1]გადასახდელები!L7665</f>
        <v>0</v>
      </c>
    </row>
    <row r="7896" spans="2:18" ht="22.5" hidden="1" customHeight="1">
      <c r="B7896" s="36" t="str">
        <f t="shared" si="2097"/>
        <v>b</v>
      </c>
      <c r="C7896" s="42">
        <v>5</v>
      </c>
      <c r="D7896" s="42"/>
      <c r="F7896" s="343" t="s">
        <v>558</v>
      </c>
      <c r="G7896" s="48" t="s">
        <v>259</v>
      </c>
      <c r="H7896" s="109"/>
      <c r="I7896" s="97">
        <f t="shared" si="2096"/>
        <v>0</v>
      </c>
      <c r="J7896" s="110"/>
      <c r="K7896" s="110"/>
      <c r="L7896" s="97">
        <f t="shared" si="2098"/>
        <v>0</v>
      </c>
      <c r="M7896" s="110"/>
      <c r="N7896" s="110"/>
      <c r="R7896" s="352">
        <f>L7896-[1]გადასახდელები!L7666</f>
        <v>0</v>
      </c>
    </row>
    <row r="7897" spans="2:18" ht="33.75" hidden="1" customHeight="1">
      <c r="B7897" s="36" t="str">
        <f t="shared" si="2097"/>
        <v>b</v>
      </c>
      <c r="C7897" s="42">
        <v>5</v>
      </c>
      <c r="D7897" s="42"/>
      <c r="F7897" s="343" t="s">
        <v>626</v>
      </c>
      <c r="G7897" s="48" t="s">
        <v>260</v>
      </c>
      <c r="H7897" s="109"/>
      <c r="I7897" s="97">
        <f t="shared" si="2096"/>
        <v>0</v>
      </c>
      <c r="J7897" s="110"/>
      <c r="K7897" s="110"/>
      <c r="L7897" s="97">
        <f t="shared" si="2098"/>
        <v>0</v>
      </c>
      <c r="M7897" s="110"/>
      <c r="N7897" s="110"/>
      <c r="R7897" s="352">
        <f>L7897-[1]გადასახდელები!L7667</f>
        <v>0</v>
      </c>
    </row>
    <row r="7898" spans="2:18" ht="24.75" hidden="1" customHeight="1">
      <c r="B7898" s="36" t="str">
        <f t="shared" si="2097"/>
        <v>b</v>
      </c>
      <c r="C7898" s="42">
        <v>5</v>
      </c>
      <c r="D7898" s="42"/>
      <c r="F7898" s="343" t="s">
        <v>627</v>
      </c>
      <c r="G7898" s="48" t="s">
        <v>261</v>
      </c>
      <c r="H7898" s="109"/>
      <c r="I7898" s="97">
        <f t="shared" si="2096"/>
        <v>0</v>
      </c>
      <c r="J7898" s="110"/>
      <c r="K7898" s="110"/>
      <c r="L7898" s="97">
        <f t="shared" si="2098"/>
        <v>0</v>
      </c>
      <c r="M7898" s="110"/>
      <c r="N7898" s="110"/>
      <c r="R7898" s="352">
        <f>L7898-[1]გადასახდელები!L7668</f>
        <v>0</v>
      </c>
    </row>
    <row r="7899" spans="2:18" ht="35.25" hidden="1" customHeight="1">
      <c r="B7899" s="36" t="str">
        <f t="shared" si="2097"/>
        <v>b</v>
      </c>
      <c r="C7899" s="42">
        <v>5</v>
      </c>
      <c r="D7899" s="42"/>
      <c r="F7899" s="343" t="s">
        <v>628</v>
      </c>
      <c r="G7899" s="48" t="s">
        <v>262</v>
      </c>
      <c r="H7899" s="109"/>
      <c r="I7899" s="97">
        <f t="shared" si="2096"/>
        <v>0</v>
      </c>
      <c r="J7899" s="110"/>
      <c r="K7899" s="110"/>
      <c r="L7899" s="97">
        <f t="shared" si="2098"/>
        <v>0</v>
      </c>
      <c r="M7899" s="110"/>
      <c r="N7899" s="110"/>
      <c r="R7899" s="352">
        <f>L7899-[1]გადასახდელები!L7669</f>
        <v>0</v>
      </c>
    </row>
    <row r="7900" spans="2:18" ht="33.75" hidden="1" customHeight="1">
      <c r="B7900" s="36" t="str">
        <f t="shared" si="2097"/>
        <v>b</v>
      </c>
      <c r="C7900" s="42">
        <v>5</v>
      </c>
      <c r="D7900" s="42"/>
      <c r="F7900" s="343" t="s">
        <v>629</v>
      </c>
      <c r="G7900" s="48" t="s">
        <v>263</v>
      </c>
      <c r="H7900" s="109"/>
      <c r="I7900" s="97">
        <f t="shared" si="2096"/>
        <v>0</v>
      </c>
      <c r="J7900" s="110"/>
      <c r="K7900" s="110"/>
      <c r="L7900" s="97">
        <f t="shared" si="2098"/>
        <v>0</v>
      </c>
      <c r="M7900" s="110"/>
      <c r="N7900" s="110"/>
      <c r="R7900" s="352">
        <f>L7900-[1]გადასახდელები!L7670</f>
        <v>0</v>
      </c>
    </row>
    <row r="7901" spans="2:18" ht="20.25" hidden="1" customHeight="1">
      <c r="B7901" s="36" t="str">
        <f t="shared" si="2097"/>
        <v>b</v>
      </c>
      <c r="C7901" s="42">
        <v>5</v>
      </c>
      <c r="D7901" s="42"/>
      <c r="F7901" s="343" t="s">
        <v>630</v>
      </c>
      <c r="G7901" s="48" t="s">
        <v>264</v>
      </c>
      <c r="H7901" s="109"/>
      <c r="I7901" s="97">
        <f t="shared" si="2096"/>
        <v>0</v>
      </c>
      <c r="J7901" s="110"/>
      <c r="K7901" s="110"/>
      <c r="L7901" s="97">
        <f t="shared" si="2098"/>
        <v>0</v>
      </c>
      <c r="M7901" s="110"/>
      <c r="N7901" s="110"/>
      <c r="R7901" s="352">
        <f>L7901-[1]გადასახდელები!L7671</f>
        <v>0</v>
      </c>
    </row>
    <row r="7902" spans="2:18" ht="20.25" hidden="1" customHeight="1">
      <c r="B7902" s="36" t="str">
        <f t="shared" si="2097"/>
        <v>b</v>
      </c>
      <c r="C7902" s="42">
        <v>5</v>
      </c>
      <c r="D7902" s="42"/>
      <c r="F7902" s="343" t="s">
        <v>631</v>
      </c>
      <c r="G7902" s="48" t="s">
        <v>265</v>
      </c>
      <c r="H7902" s="109"/>
      <c r="I7902" s="97">
        <f t="shared" si="2096"/>
        <v>0</v>
      </c>
      <c r="J7902" s="110"/>
      <c r="K7902" s="110"/>
      <c r="L7902" s="97">
        <f t="shared" si="2098"/>
        <v>0</v>
      </c>
      <c r="M7902" s="110"/>
      <c r="N7902" s="110"/>
      <c r="R7902" s="352">
        <f>L7902-[1]გადასახდელები!L7672</f>
        <v>0</v>
      </c>
    </row>
    <row r="7903" spans="2:18" ht="20.25" hidden="1" customHeight="1">
      <c r="B7903" s="36" t="str">
        <f t="shared" si="2097"/>
        <v>b</v>
      </c>
      <c r="C7903" s="42">
        <v>5</v>
      </c>
      <c r="D7903" s="42"/>
      <c r="F7903" s="343" t="s">
        <v>559</v>
      </c>
      <c r="G7903" s="48" t="s">
        <v>266</v>
      </c>
      <c r="H7903" s="109"/>
      <c r="I7903" s="97">
        <f t="shared" si="2096"/>
        <v>0</v>
      </c>
      <c r="J7903" s="110"/>
      <c r="K7903" s="110"/>
      <c r="L7903" s="97">
        <f t="shared" si="2098"/>
        <v>0</v>
      </c>
      <c r="M7903" s="110"/>
      <c r="N7903" s="110"/>
      <c r="R7903" s="352">
        <f>L7903-[1]გადასახდელები!L7673</f>
        <v>0</v>
      </c>
    </row>
    <row r="7904" spans="2:18" ht="20.25" hidden="1" customHeight="1">
      <c r="B7904" s="36" t="str">
        <f t="shared" si="2097"/>
        <v>b</v>
      </c>
      <c r="C7904" s="42">
        <v>5</v>
      </c>
      <c r="D7904" s="42"/>
      <c r="F7904" s="343" t="s">
        <v>632</v>
      </c>
      <c r="G7904" s="48" t="s">
        <v>267</v>
      </c>
      <c r="H7904" s="109"/>
      <c r="I7904" s="97">
        <f t="shared" si="2096"/>
        <v>0</v>
      </c>
      <c r="J7904" s="110"/>
      <c r="K7904" s="110"/>
      <c r="L7904" s="97">
        <f t="shared" si="2098"/>
        <v>0</v>
      </c>
      <c r="M7904" s="110"/>
      <c r="N7904" s="110"/>
      <c r="R7904" s="352">
        <f>L7904-[1]გადასახდელები!L7674</f>
        <v>0</v>
      </c>
    </row>
    <row r="7905" spans="2:18" ht="34.5" hidden="1" customHeight="1">
      <c r="B7905" s="36" t="str">
        <f t="shared" si="2097"/>
        <v>b</v>
      </c>
      <c r="C7905" s="42">
        <v>5</v>
      </c>
      <c r="D7905" s="42"/>
      <c r="F7905" s="343" t="s">
        <v>633</v>
      </c>
      <c r="G7905" s="48" t="s">
        <v>268</v>
      </c>
      <c r="H7905" s="109"/>
      <c r="I7905" s="97">
        <f t="shared" si="2096"/>
        <v>0</v>
      </c>
      <c r="J7905" s="110"/>
      <c r="K7905" s="110"/>
      <c r="L7905" s="97">
        <f t="shared" si="2098"/>
        <v>0</v>
      </c>
      <c r="M7905" s="110"/>
      <c r="N7905" s="110"/>
      <c r="R7905" s="352">
        <f>L7905-[1]გადასახდელები!L7675</f>
        <v>0</v>
      </c>
    </row>
    <row r="7906" spans="2:18" ht="30.75" hidden="1" customHeight="1">
      <c r="B7906" s="36" t="str">
        <f t="shared" si="2097"/>
        <v>b</v>
      </c>
      <c r="C7906" s="42">
        <v>5</v>
      </c>
      <c r="D7906" s="42"/>
      <c r="F7906" s="343" t="s">
        <v>560</v>
      </c>
      <c r="G7906" s="48" t="s">
        <v>269</v>
      </c>
      <c r="H7906" s="109"/>
      <c r="I7906" s="97">
        <f t="shared" si="2096"/>
        <v>0</v>
      </c>
      <c r="J7906" s="110"/>
      <c r="K7906" s="110"/>
      <c r="L7906" s="97">
        <f t="shared" si="2098"/>
        <v>0</v>
      </c>
      <c r="M7906" s="110"/>
      <c r="N7906" s="110"/>
      <c r="R7906" s="352">
        <f>L7906-[1]გადასახდელები!L7676</f>
        <v>0</v>
      </c>
    </row>
    <row r="7907" spans="2:18" ht="20.25" hidden="1" customHeight="1">
      <c r="B7907" s="36" t="str">
        <f t="shared" si="2097"/>
        <v>b</v>
      </c>
      <c r="C7907" s="42">
        <v>3</v>
      </c>
      <c r="D7907" s="42"/>
      <c r="F7907" s="343" t="s">
        <v>634</v>
      </c>
      <c r="G7907" s="57" t="s">
        <v>209</v>
      </c>
      <c r="H7907" s="111"/>
      <c r="I7907" s="90">
        <f t="shared" si="2096"/>
        <v>0</v>
      </c>
      <c r="J7907" s="112"/>
      <c r="K7907" s="112"/>
      <c r="L7907" s="90">
        <f t="shared" si="2098"/>
        <v>0</v>
      </c>
      <c r="M7907" s="112"/>
      <c r="N7907" s="112"/>
      <c r="R7907" s="352">
        <f>L7907-[1]გადასახდელები!L7677</f>
        <v>0</v>
      </c>
    </row>
    <row r="7908" spans="2:18" ht="20.25" hidden="1" customHeight="1">
      <c r="B7908" s="36" t="str">
        <f t="shared" si="2097"/>
        <v>b</v>
      </c>
      <c r="C7908" s="42">
        <v>3</v>
      </c>
      <c r="D7908" s="42"/>
      <c r="F7908" s="342" t="s">
        <v>635</v>
      </c>
      <c r="G7908" s="57" t="s">
        <v>208</v>
      </c>
      <c r="H7908" s="89">
        <f>H7909+H7914+H7915</f>
        <v>0</v>
      </c>
      <c r="I7908" s="90">
        <f t="shared" si="2096"/>
        <v>0</v>
      </c>
      <c r="J7908" s="92">
        <f>J7909+J7914+J7915</f>
        <v>0</v>
      </c>
      <c r="K7908" s="92">
        <f>K7909+K7914+K7915</f>
        <v>0</v>
      </c>
      <c r="L7908" s="90">
        <f t="shared" si="2098"/>
        <v>0</v>
      </c>
      <c r="M7908" s="92">
        <f>M7909+M7914+M7915</f>
        <v>0</v>
      </c>
      <c r="N7908" s="92">
        <f>N7909+N7914+N7915</f>
        <v>0</v>
      </c>
      <c r="O7908" s="82" t="s">
        <v>146</v>
      </c>
      <c r="R7908" s="352">
        <f>L7908-[1]გადასახდელები!L7678</f>
        <v>0</v>
      </c>
    </row>
    <row r="7909" spans="2:18" ht="20.25" hidden="1" customHeight="1">
      <c r="B7909" s="36" t="str">
        <f t="shared" si="2097"/>
        <v>b</v>
      </c>
      <c r="C7909" s="42">
        <v>4</v>
      </c>
      <c r="D7909" s="42"/>
      <c r="F7909" s="342" t="s">
        <v>636</v>
      </c>
      <c r="G7909" s="47" t="s">
        <v>270</v>
      </c>
      <c r="H7909" s="93">
        <f>SUM(H7910:H7913)</f>
        <v>0</v>
      </c>
      <c r="I7909" s="94">
        <f t="shared" si="2096"/>
        <v>0</v>
      </c>
      <c r="J7909" s="95">
        <f>SUM(J7910:J7913)</f>
        <v>0</v>
      </c>
      <c r="K7909" s="95">
        <f>SUM(K7910:K7913)</f>
        <v>0</v>
      </c>
      <c r="L7909" s="94">
        <f t="shared" si="2098"/>
        <v>0</v>
      </c>
      <c r="M7909" s="95">
        <f>SUM(M7910:M7913)</f>
        <v>0</v>
      </c>
      <c r="N7909" s="95">
        <f>SUM(N7910:N7913)</f>
        <v>0</v>
      </c>
      <c r="O7909" s="82" t="s">
        <v>146</v>
      </c>
      <c r="R7909" s="352">
        <f>L7909-[1]გადასახდელები!L7679</f>
        <v>0</v>
      </c>
    </row>
    <row r="7910" spans="2:18" ht="20.25" hidden="1" customHeight="1">
      <c r="B7910" s="36" t="str">
        <f t="shared" si="2097"/>
        <v>b</v>
      </c>
      <c r="C7910" s="42">
        <v>5</v>
      </c>
      <c r="D7910" s="42"/>
      <c r="F7910" s="343" t="s">
        <v>637</v>
      </c>
      <c r="G7910" s="48" t="s">
        <v>271</v>
      </c>
      <c r="H7910" s="101"/>
      <c r="I7910" s="97">
        <f t="shared" si="2096"/>
        <v>0</v>
      </c>
      <c r="J7910" s="102"/>
      <c r="K7910" s="102"/>
      <c r="L7910" s="97">
        <f t="shared" si="2098"/>
        <v>0</v>
      </c>
      <c r="M7910" s="102"/>
      <c r="N7910" s="102"/>
      <c r="R7910" s="352">
        <f>L7910-[1]გადასახდელები!L7680</f>
        <v>0</v>
      </c>
    </row>
    <row r="7911" spans="2:18" ht="20.25" hidden="1" customHeight="1">
      <c r="B7911" s="36" t="str">
        <f t="shared" si="2097"/>
        <v>b</v>
      </c>
      <c r="C7911" s="42">
        <v>5</v>
      </c>
      <c r="D7911" s="42"/>
      <c r="F7911" s="343" t="s">
        <v>638</v>
      </c>
      <c r="G7911" s="48" t="s">
        <v>272</v>
      </c>
      <c r="H7911" s="101"/>
      <c r="I7911" s="97">
        <f t="shared" si="2096"/>
        <v>0</v>
      </c>
      <c r="J7911" s="102"/>
      <c r="K7911" s="102"/>
      <c r="L7911" s="97">
        <f t="shared" si="2098"/>
        <v>0</v>
      </c>
      <c r="M7911" s="102"/>
      <c r="N7911" s="102"/>
      <c r="R7911" s="352">
        <f>L7911-[1]გადასახდელები!L7681</f>
        <v>0</v>
      </c>
    </row>
    <row r="7912" spans="2:18" ht="20.25" hidden="1" customHeight="1">
      <c r="B7912" s="36" t="str">
        <f t="shared" si="2097"/>
        <v>b</v>
      </c>
      <c r="C7912" s="42">
        <v>5</v>
      </c>
      <c r="D7912" s="42"/>
      <c r="F7912" s="343" t="s">
        <v>639</v>
      </c>
      <c r="G7912" s="48" t="s">
        <v>273</v>
      </c>
      <c r="H7912" s="101"/>
      <c r="I7912" s="97">
        <f t="shared" si="2096"/>
        <v>0</v>
      </c>
      <c r="J7912" s="102"/>
      <c r="K7912" s="102"/>
      <c r="L7912" s="97">
        <f t="shared" si="2098"/>
        <v>0</v>
      </c>
      <c r="M7912" s="102"/>
      <c r="N7912" s="102"/>
      <c r="R7912" s="352">
        <f>L7912-[1]გადასახდელები!L7682</f>
        <v>0</v>
      </c>
    </row>
    <row r="7913" spans="2:18" ht="20.25" hidden="1" customHeight="1">
      <c r="B7913" s="36" t="str">
        <f t="shared" si="2097"/>
        <v>b</v>
      </c>
      <c r="C7913" s="42">
        <v>5</v>
      </c>
      <c r="D7913" s="42"/>
      <c r="F7913" s="343" t="s">
        <v>640</v>
      </c>
      <c r="G7913" s="48" t="s">
        <v>274</v>
      </c>
      <c r="H7913" s="101"/>
      <c r="I7913" s="97">
        <f t="shared" si="2096"/>
        <v>0</v>
      </c>
      <c r="J7913" s="102"/>
      <c r="K7913" s="102"/>
      <c r="L7913" s="97">
        <f t="shared" si="2098"/>
        <v>0</v>
      </c>
      <c r="M7913" s="102"/>
      <c r="N7913" s="102"/>
      <c r="R7913" s="352">
        <f>L7913-[1]გადასახდელები!L7683</f>
        <v>0</v>
      </c>
    </row>
    <row r="7914" spans="2:18" ht="20.25" hidden="1" customHeight="1">
      <c r="B7914" s="36" t="str">
        <f t="shared" si="2097"/>
        <v>b</v>
      </c>
      <c r="C7914" s="42">
        <v>4</v>
      </c>
      <c r="D7914" s="42"/>
      <c r="F7914" s="343" t="s">
        <v>641</v>
      </c>
      <c r="G7914" s="47" t="s">
        <v>275</v>
      </c>
      <c r="H7914" s="103"/>
      <c r="I7914" s="94">
        <f t="shared" ref="I7914:I7977" si="2099">J7914+K7914</f>
        <v>0</v>
      </c>
      <c r="J7914" s="104"/>
      <c r="K7914" s="104"/>
      <c r="L7914" s="94">
        <f t="shared" si="2098"/>
        <v>0</v>
      </c>
      <c r="M7914" s="104"/>
      <c r="N7914" s="104"/>
      <c r="R7914" s="352">
        <f>L7914-[1]გადასახდელები!L7684</f>
        <v>0</v>
      </c>
    </row>
    <row r="7915" spans="2:18" ht="36" hidden="1" customHeight="1">
      <c r="B7915" s="36" t="str">
        <f t="shared" si="2097"/>
        <v>b</v>
      </c>
      <c r="C7915" s="42">
        <v>4</v>
      </c>
      <c r="D7915" s="42"/>
      <c r="F7915" s="343" t="s">
        <v>642</v>
      </c>
      <c r="G7915" s="47" t="s">
        <v>276</v>
      </c>
      <c r="H7915" s="103"/>
      <c r="I7915" s="94">
        <f t="shared" si="2099"/>
        <v>0</v>
      </c>
      <c r="J7915" s="104"/>
      <c r="K7915" s="104"/>
      <c r="L7915" s="94">
        <f t="shared" si="2098"/>
        <v>0</v>
      </c>
      <c r="M7915" s="104"/>
      <c r="N7915" s="104"/>
      <c r="R7915" s="352">
        <f>L7915-[1]გადასახდელები!L7685</f>
        <v>0</v>
      </c>
    </row>
    <row r="7916" spans="2:18" ht="20.25" hidden="1" customHeight="1">
      <c r="B7916" s="36" t="str">
        <f t="shared" si="2097"/>
        <v>b</v>
      </c>
      <c r="C7916" s="42">
        <v>3</v>
      </c>
      <c r="D7916" s="42"/>
      <c r="F7916" s="343" t="s">
        <v>561</v>
      </c>
      <c r="G7916" s="57" t="s">
        <v>202</v>
      </c>
      <c r="H7916" s="111"/>
      <c r="I7916" s="90">
        <f t="shared" si="2099"/>
        <v>0</v>
      </c>
      <c r="J7916" s="112"/>
      <c r="K7916" s="112"/>
      <c r="L7916" s="90">
        <f t="shared" si="2098"/>
        <v>0</v>
      </c>
      <c r="M7916" s="112"/>
      <c r="N7916" s="112"/>
      <c r="R7916" s="352">
        <f>L7916-[1]გადასახდელები!L7686</f>
        <v>-106</v>
      </c>
    </row>
    <row r="7917" spans="2:18" ht="20.25" hidden="1" customHeight="1">
      <c r="B7917" s="36" t="str">
        <f t="shared" ref="B7917:B7980" si="2100">IF(H7917+I7917+L7917&gt;0,"a","b")</f>
        <v>b</v>
      </c>
      <c r="C7917" s="42">
        <v>3</v>
      </c>
      <c r="D7917" s="42"/>
      <c r="F7917" s="342" t="s">
        <v>562</v>
      </c>
      <c r="G7917" s="57" t="s">
        <v>203</v>
      </c>
      <c r="H7917" s="89">
        <f>H7918+H7921+H7924</f>
        <v>0</v>
      </c>
      <c r="I7917" s="90">
        <f t="shared" si="2099"/>
        <v>0</v>
      </c>
      <c r="J7917" s="92">
        <f>J7918+J7921+J7924</f>
        <v>0</v>
      </c>
      <c r="K7917" s="92">
        <f>K7918+K7921+K7924</f>
        <v>0</v>
      </c>
      <c r="L7917" s="90">
        <f t="shared" si="2098"/>
        <v>0</v>
      </c>
      <c r="M7917" s="92">
        <f>M7918+M7921+M7924</f>
        <v>0</v>
      </c>
      <c r="N7917" s="92">
        <f>N7918+N7921+N7924</f>
        <v>0</v>
      </c>
      <c r="O7917" s="82" t="s">
        <v>146</v>
      </c>
      <c r="R7917" s="352">
        <f>L7917-[1]გადასახდელები!L7687</f>
        <v>0</v>
      </c>
    </row>
    <row r="7918" spans="2:18" ht="20.25" hidden="1" customHeight="1">
      <c r="B7918" s="36" t="str">
        <f t="shared" si="2100"/>
        <v>b</v>
      </c>
      <c r="C7918" s="42">
        <v>4</v>
      </c>
      <c r="D7918" s="42"/>
      <c r="F7918" s="342" t="s">
        <v>643</v>
      </c>
      <c r="G7918" s="47" t="s">
        <v>277</v>
      </c>
      <c r="H7918" s="93">
        <f>SUM(H7919:H7920)</f>
        <v>0</v>
      </c>
      <c r="I7918" s="94">
        <f t="shared" si="2099"/>
        <v>0</v>
      </c>
      <c r="J7918" s="95">
        <f>SUM(J7919:J7920)</f>
        <v>0</v>
      </c>
      <c r="K7918" s="95">
        <f>SUM(K7919:K7920)</f>
        <v>0</v>
      </c>
      <c r="L7918" s="94">
        <f t="shared" si="2098"/>
        <v>0</v>
      </c>
      <c r="M7918" s="95">
        <f>SUM(M7919:M7920)</f>
        <v>0</v>
      </c>
      <c r="N7918" s="95">
        <f>SUM(N7919:N7920)</f>
        <v>0</v>
      </c>
      <c r="O7918" s="82" t="s">
        <v>146</v>
      </c>
      <c r="R7918" s="352">
        <f>L7918-[1]გადასახდელები!L7688</f>
        <v>0</v>
      </c>
    </row>
    <row r="7919" spans="2:18" ht="20.25" hidden="1" customHeight="1">
      <c r="B7919" s="36" t="str">
        <f t="shared" si="2100"/>
        <v>b</v>
      </c>
      <c r="C7919" s="42">
        <v>5</v>
      </c>
      <c r="D7919" s="42"/>
      <c r="F7919" s="343" t="s">
        <v>644</v>
      </c>
      <c r="G7919" s="48" t="s">
        <v>278</v>
      </c>
      <c r="H7919" s="101"/>
      <c r="I7919" s="97">
        <f t="shared" si="2099"/>
        <v>0</v>
      </c>
      <c r="J7919" s="102"/>
      <c r="K7919" s="102"/>
      <c r="L7919" s="97">
        <f t="shared" si="2098"/>
        <v>0</v>
      </c>
      <c r="M7919" s="102"/>
      <c r="N7919" s="102"/>
      <c r="R7919" s="352">
        <f>L7919-[1]გადასახდელები!L7689</f>
        <v>0</v>
      </c>
    </row>
    <row r="7920" spans="2:18" ht="20.25" hidden="1" customHeight="1">
      <c r="B7920" s="36" t="str">
        <f t="shared" si="2100"/>
        <v>b</v>
      </c>
      <c r="C7920" s="42">
        <v>5</v>
      </c>
      <c r="D7920" s="42"/>
      <c r="F7920" s="343" t="s">
        <v>645</v>
      </c>
      <c r="G7920" s="48" t="s">
        <v>204</v>
      </c>
      <c r="H7920" s="101"/>
      <c r="I7920" s="97">
        <f t="shared" si="2099"/>
        <v>0</v>
      </c>
      <c r="J7920" s="102"/>
      <c r="K7920" s="102"/>
      <c r="L7920" s="97">
        <f t="shared" si="2098"/>
        <v>0</v>
      </c>
      <c r="M7920" s="102"/>
      <c r="N7920" s="102"/>
      <c r="R7920" s="352">
        <f>L7920-[1]გადასახდელები!L7690</f>
        <v>0</v>
      </c>
    </row>
    <row r="7921" spans="2:18" ht="20.25" hidden="1" customHeight="1">
      <c r="B7921" s="36" t="str">
        <f t="shared" si="2100"/>
        <v>b</v>
      </c>
      <c r="C7921" s="42">
        <v>4</v>
      </c>
      <c r="D7921" s="42"/>
      <c r="F7921" s="342" t="s">
        <v>646</v>
      </c>
      <c r="G7921" s="47" t="s">
        <v>279</v>
      </c>
      <c r="H7921" s="93">
        <f>SUM(H7922:H7923)</f>
        <v>0</v>
      </c>
      <c r="I7921" s="94">
        <f t="shared" si="2099"/>
        <v>0</v>
      </c>
      <c r="J7921" s="95">
        <f>SUM(J7922:J7923)</f>
        <v>0</v>
      </c>
      <c r="K7921" s="95">
        <f>SUM(K7922:K7923)</f>
        <v>0</v>
      </c>
      <c r="L7921" s="94">
        <f t="shared" si="2098"/>
        <v>0</v>
      </c>
      <c r="M7921" s="95">
        <f>SUM(M7922:M7923)</f>
        <v>0</v>
      </c>
      <c r="N7921" s="95">
        <f>SUM(N7922:N7923)</f>
        <v>0</v>
      </c>
      <c r="O7921" s="82" t="s">
        <v>146</v>
      </c>
      <c r="R7921" s="352">
        <f>L7921-[1]გადასახდელები!L7691</f>
        <v>0</v>
      </c>
    </row>
    <row r="7922" spans="2:18" ht="20.25" hidden="1" customHeight="1">
      <c r="B7922" s="36" t="str">
        <f t="shared" si="2100"/>
        <v>b</v>
      </c>
      <c r="C7922" s="42">
        <v>5</v>
      </c>
      <c r="D7922" s="42"/>
      <c r="F7922" s="343" t="s">
        <v>647</v>
      </c>
      <c r="G7922" s="48" t="s">
        <v>278</v>
      </c>
      <c r="H7922" s="101"/>
      <c r="I7922" s="97">
        <f t="shared" si="2099"/>
        <v>0</v>
      </c>
      <c r="J7922" s="102"/>
      <c r="K7922" s="102"/>
      <c r="L7922" s="97">
        <f t="shared" si="2098"/>
        <v>0</v>
      </c>
      <c r="M7922" s="102"/>
      <c r="N7922" s="102"/>
      <c r="R7922" s="352">
        <f>L7922-[1]გადასახდელები!L7692</f>
        <v>0</v>
      </c>
    </row>
    <row r="7923" spans="2:18" ht="20.25" hidden="1" customHeight="1">
      <c r="B7923" s="36" t="str">
        <f t="shared" si="2100"/>
        <v>b</v>
      </c>
      <c r="C7923" s="42">
        <v>5</v>
      </c>
      <c r="D7923" s="42"/>
      <c r="F7923" s="343" t="s">
        <v>648</v>
      </c>
      <c r="G7923" s="48" t="s">
        <v>204</v>
      </c>
      <c r="H7923" s="101"/>
      <c r="I7923" s="97">
        <f t="shared" si="2099"/>
        <v>0</v>
      </c>
      <c r="J7923" s="102"/>
      <c r="K7923" s="102"/>
      <c r="L7923" s="97">
        <f t="shared" ref="L7923:L7986" si="2101">M7923+N7923</f>
        <v>0</v>
      </c>
      <c r="M7923" s="102"/>
      <c r="N7923" s="102"/>
      <c r="R7923" s="352">
        <f>L7923-[1]გადასახდელები!L7693</f>
        <v>0</v>
      </c>
    </row>
    <row r="7924" spans="2:18" ht="20.25" hidden="1" customHeight="1">
      <c r="B7924" s="36" t="str">
        <f t="shared" si="2100"/>
        <v>b</v>
      </c>
      <c r="C7924" s="42">
        <v>4</v>
      </c>
      <c r="D7924" s="42"/>
      <c r="F7924" s="342" t="s">
        <v>563</v>
      </c>
      <c r="G7924" s="47" t="s">
        <v>280</v>
      </c>
      <c r="H7924" s="93">
        <f>SUM(H7925:H7926)</f>
        <v>0</v>
      </c>
      <c r="I7924" s="94">
        <f t="shared" si="2099"/>
        <v>0</v>
      </c>
      <c r="J7924" s="95">
        <f>SUM(J7925:J7926)</f>
        <v>0</v>
      </c>
      <c r="K7924" s="95">
        <f>SUM(K7925:K7926)</f>
        <v>0</v>
      </c>
      <c r="L7924" s="94">
        <f t="shared" si="2101"/>
        <v>0</v>
      </c>
      <c r="M7924" s="95">
        <f>SUM(M7925:M7926)</f>
        <v>0</v>
      </c>
      <c r="N7924" s="95">
        <f>SUM(N7925:N7926)</f>
        <v>0</v>
      </c>
      <c r="O7924" s="82" t="s">
        <v>146</v>
      </c>
      <c r="R7924" s="352">
        <f>L7924-[1]გადასახდელები!L7694</f>
        <v>0</v>
      </c>
    </row>
    <row r="7925" spans="2:18" ht="20.25" hidden="1" customHeight="1">
      <c r="B7925" s="36" t="str">
        <f t="shared" si="2100"/>
        <v>b</v>
      </c>
      <c r="C7925" s="42">
        <v>5</v>
      </c>
      <c r="D7925" s="42"/>
      <c r="F7925" s="343" t="s">
        <v>649</v>
      </c>
      <c r="G7925" s="48" t="s">
        <v>278</v>
      </c>
      <c r="H7925" s="101"/>
      <c r="I7925" s="97">
        <f t="shared" si="2099"/>
        <v>0</v>
      </c>
      <c r="J7925" s="102"/>
      <c r="K7925" s="102"/>
      <c r="L7925" s="97">
        <f t="shared" si="2101"/>
        <v>0</v>
      </c>
      <c r="M7925" s="102"/>
      <c r="N7925" s="102"/>
      <c r="R7925" s="352">
        <f>L7925-[1]გადასახდელები!L7695</f>
        <v>0</v>
      </c>
    </row>
    <row r="7926" spans="2:18" ht="20.25" hidden="1" customHeight="1">
      <c r="B7926" s="36" t="str">
        <f t="shared" si="2100"/>
        <v>b</v>
      </c>
      <c r="C7926" s="42">
        <v>5</v>
      </c>
      <c r="D7926" s="42"/>
      <c r="F7926" s="343" t="s">
        <v>564</v>
      </c>
      <c r="G7926" s="48" t="s">
        <v>204</v>
      </c>
      <c r="H7926" s="101"/>
      <c r="I7926" s="97">
        <f t="shared" si="2099"/>
        <v>0</v>
      </c>
      <c r="J7926" s="102"/>
      <c r="K7926" s="102"/>
      <c r="L7926" s="97">
        <f t="shared" si="2101"/>
        <v>0</v>
      </c>
      <c r="M7926" s="102"/>
      <c r="N7926" s="102"/>
      <c r="R7926" s="352">
        <f>L7926-[1]გადასახდელები!L7696</f>
        <v>0</v>
      </c>
    </row>
    <row r="7927" spans="2:18" ht="20.25" hidden="1" customHeight="1">
      <c r="B7927" s="36" t="str">
        <f t="shared" si="2100"/>
        <v>b</v>
      </c>
      <c r="C7927" s="42">
        <v>3</v>
      </c>
      <c r="D7927" s="42"/>
      <c r="F7927" s="342" t="s">
        <v>565</v>
      </c>
      <c r="G7927" s="57" t="s">
        <v>206</v>
      </c>
      <c r="H7927" s="89">
        <f>H7928+H7931+H7934</f>
        <v>0</v>
      </c>
      <c r="I7927" s="90">
        <f t="shared" si="2099"/>
        <v>0</v>
      </c>
      <c r="J7927" s="92">
        <f>J7928+J7931+J7934</f>
        <v>0</v>
      </c>
      <c r="K7927" s="92">
        <f>K7928+K7931+K7934</f>
        <v>0</v>
      </c>
      <c r="L7927" s="90">
        <f t="shared" si="2101"/>
        <v>0</v>
      </c>
      <c r="M7927" s="92">
        <f>M7928+M7931+M7934</f>
        <v>0</v>
      </c>
      <c r="N7927" s="92">
        <f>N7928+N7931+N7934</f>
        <v>0</v>
      </c>
      <c r="O7927" s="82" t="s">
        <v>146</v>
      </c>
      <c r="R7927" s="352">
        <f>L7927-[1]გადასახდელები!L7697</f>
        <v>0</v>
      </c>
    </row>
    <row r="7928" spans="2:18" ht="20.25" hidden="1" customHeight="1">
      <c r="B7928" s="36" t="str">
        <f t="shared" si="2100"/>
        <v>b</v>
      </c>
      <c r="C7928" s="42">
        <v>4</v>
      </c>
      <c r="D7928" s="42"/>
      <c r="F7928" s="342" t="s">
        <v>650</v>
      </c>
      <c r="G7928" s="47" t="s">
        <v>281</v>
      </c>
      <c r="H7928" s="93">
        <f>SUM(H7929:H7930)</f>
        <v>0</v>
      </c>
      <c r="I7928" s="94">
        <f t="shared" si="2099"/>
        <v>0</v>
      </c>
      <c r="J7928" s="95">
        <f>SUM(J7929:J7930)</f>
        <v>0</v>
      </c>
      <c r="K7928" s="95">
        <f>SUM(K7929:K7930)</f>
        <v>0</v>
      </c>
      <c r="L7928" s="94">
        <f t="shared" si="2101"/>
        <v>0</v>
      </c>
      <c r="M7928" s="95">
        <f>SUM(M7929:M7930)</f>
        <v>0</v>
      </c>
      <c r="N7928" s="95">
        <f>SUM(N7929:N7930)</f>
        <v>0</v>
      </c>
      <c r="O7928" s="82" t="s">
        <v>146</v>
      </c>
      <c r="R7928" s="352">
        <f>L7928-[1]გადასახდელები!L7698</f>
        <v>0</v>
      </c>
    </row>
    <row r="7929" spans="2:18" ht="20.25" hidden="1" customHeight="1">
      <c r="B7929" s="36" t="str">
        <f t="shared" si="2100"/>
        <v>b</v>
      </c>
      <c r="C7929" s="42">
        <v>5</v>
      </c>
      <c r="D7929" s="42"/>
      <c r="F7929" s="343" t="s">
        <v>651</v>
      </c>
      <c r="G7929" s="48" t="s">
        <v>282</v>
      </c>
      <c r="H7929" s="101"/>
      <c r="I7929" s="97">
        <f t="shared" si="2099"/>
        <v>0</v>
      </c>
      <c r="J7929" s="102"/>
      <c r="K7929" s="102"/>
      <c r="L7929" s="97">
        <f t="shared" si="2101"/>
        <v>0</v>
      </c>
      <c r="M7929" s="102"/>
      <c r="N7929" s="102"/>
      <c r="R7929" s="352">
        <f>L7929-[1]გადასახდელები!L7699</f>
        <v>0</v>
      </c>
    </row>
    <row r="7930" spans="2:18" ht="20.25" hidden="1" customHeight="1">
      <c r="B7930" s="36" t="str">
        <f t="shared" si="2100"/>
        <v>b</v>
      </c>
      <c r="C7930" s="42">
        <v>5</v>
      </c>
      <c r="D7930" s="42"/>
      <c r="F7930" s="343" t="s">
        <v>652</v>
      </c>
      <c r="G7930" s="48" t="s">
        <v>283</v>
      </c>
      <c r="H7930" s="101"/>
      <c r="I7930" s="97">
        <f t="shared" si="2099"/>
        <v>0</v>
      </c>
      <c r="J7930" s="102"/>
      <c r="K7930" s="102"/>
      <c r="L7930" s="97">
        <f t="shared" si="2101"/>
        <v>0</v>
      </c>
      <c r="M7930" s="102"/>
      <c r="N7930" s="102"/>
      <c r="R7930" s="352">
        <f>L7930-[1]გადასახდელები!L7700</f>
        <v>0</v>
      </c>
    </row>
    <row r="7931" spans="2:18" ht="20.25" hidden="1" customHeight="1">
      <c r="B7931" s="36" t="str">
        <f t="shared" si="2100"/>
        <v>b</v>
      </c>
      <c r="C7931" s="42">
        <v>4</v>
      </c>
      <c r="D7931" s="42"/>
      <c r="F7931" s="342" t="s">
        <v>566</v>
      </c>
      <c r="G7931" s="47" t="s">
        <v>284</v>
      </c>
      <c r="H7931" s="93">
        <f>SUM(H7932:H7933)</f>
        <v>0</v>
      </c>
      <c r="I7931" s="94">
        <f t="shared" si="2099"/>
        <v>0</v>
      </c>
      <c r="J7931" s="95">
        <f>SUM(J7932:J7933)</f>
        <v>0</v>
      </c>
      <c r="K7931" s="95">
        <f>SUM(K7932:K7933)</f>
        <v>0</v>
      </c>
      <c r="L7931" s="94">
        <f t="shared" si="2101"/>
        <v>0</v>
      </c>
      <c r="M7931" s="95">
        <f>SUM(M7932:M7933)</f>
        <v>0</v>
      </c>
      <c r="N7931" s="95">
        <f>SUM(N7932:N7933)</f>
        <v>0</v>
      </c>
      <c r="O7931" s="82" t="s">
        <v>146</v>
      </c>
      <c r="R7931" s="352">
        <f>L7931-[1]გადასახდელები!L7701</f>
        <v>0</v>
      </c>
    </row>
    <row r="7932" spans="2:18" ht="20.25" hidden="1" customHeight="1">
      <c r="B7932" s="36" t="str">
        <f t="shared" si="2100"/>
        <v>b</v>
      </c>
      <c r="C7932" s="42">
        <v>5</v>
      </c>
      <c r="D7932" s="42"/>
      <c r="F7932" s="343" t="s">
        <v>567</v>
      </c>
      <c r="G7932" s="48" t="s">
        <v>282</v>
      </c>
      <c r="H7932" s="101"/>
      <c r="I7932" s="97">
        <f t="shared" si="2099"/>
        <v>0</v>
      </c>
      <c r="J7932" s="102"/>
      <c r="K7932" s="102"/>
      <c r="L7932" s="97">
        <f t="shared" si="2101"/>
        <v>0</v>
      </c>
      <c r="M7932" s="102"/>
      <c r="N7932" s="102"/>
      <c r="R7932" s="352">
        <f>L7932-[1]გადასახდელები!L7702</f>
        <v>0</v>
      </c>
    </row>
    <row r="7933" spans="2:18" ht="20.25" hidden="1" customHeight="1">
      <c r="B7933" s="36" t="str">
        <f t="shared" si="2100"/>
        <v>b</v>
      </c>
      <c r="C7933" s="42">
        <v>5</v>
      </c>
      <c r="D7933" s="42"/>
      <c r="F7933" s="343" t="s">
        <v>653</v>
      </c>
      <c r="G7933" s="48" t="s">
        <v>283</v>
      </c>
      <c r="H7933" s="101"/>
      <c r="I7933" s="97">
        <f t="shared" si="2099"/>
        <v>0</v>
      </c>
      <c r="J7933" s="102"/>
      <c r="K7933" s="102"/>
      <c r="L7933" s="97">
        <f t="shared" si="2101"/>
        <v>0</v>
      </c>
      <c r="M7933" s="102"/>
      <c r="N7933" s="102"/>
      <c r="R7933" s="352">
        <f>L7933-[1]გადასახდელები!L7703</f>
        <v>0</v>
      </c>
    </row>
    <row r="7934" spans="2:18" ht="20.25" hidden="1" customHeight="1">
      <c r="B7934" s="36" t="str">
        <f t="shared" si="2100"/>
        <v>b</v>
      </c>
      <c r="C7934" s="42">
        <v>4</v>
      </c>
      <c r="D7934" s="42"/>
      <c r="F7934" s="342" t="s">
        <v>654</v>
      </c>
      <c r="G7934" s="47" t="s">
        <v>207</v>
      </c>
      <c r="H7934" s="93">
        <f>SUM(H7935:H7936)</f>
        <v>0</v>
      </c>
      <c r="I7934" s="94">
        <f t="shared" si="2099"/>
        <v>0</v>
      </c>
      <c r="J7934" s="95">
        <f>SUM(J7935:J7936)</f>
        <v>0</v>
      </c>
      <c r="K7934" s="95">
        <f>SUM(K7935:K7936)</f>
        <v>0</v>
      </c>
      <c r="L7934" s="94">
        <f t="shared" si="2101"/>
        <v>0</v>
      </c>
      <c r="M7934" s="95">
        <f>SUM(M7935:M7936)</f>
        <v>0</v>
      </c>
      <c r="N7934" s="95">
        <f>SUM(N7935:N7936)</f>
        <v>0</v>
      </c>
      <c r="O7934" s="82" t="s">
        <v>146</v>
      </c>
      <c r="R7934" s="352">
        <f>L7934-[1]გადასახდელები!L7704</f>
        <v>0</v>
      </c>
    </row>
    <row r="7935" spans="2:18" ht="20.25" hidden="1" customHeight="1">
      <c r="B7935" s="36" t="str">
        <f t="shared" si="2100"/>
        <v>b</v>
      </c>
      <c r="C7935" s="42">
        <v>5</v>
      </c>
      <c r="D7935" s="42"/>
      <c r="F7935" s="343" t="s">
        <v>655</v>
      </c>
      <c r="G7935" s="48" t="s">
        <v>282</v>
      </c>
      <c r="H7935" s="101"/>
      <c r="I7935" s="97">
        <f t="shared" si="2099"/>
        <v>0</v>
      </c>
      <c r="J7935" s="102"/>
      <c r="K7935" s="102"/>
      <c r="L7935" s="97">
        <f t="shared" si="2101"/>
        <v>0</v>
      </c>
      <c r="M7935" s="102"/>
      <c r="N7935" s="102"/>
      <c r="R7935" s="352">
        <f>L7935-[1]გადასახდელები!L7705</f>
        <v>0</v>
      </c>
    </row>
    <row r="7936" spans="2:18" ht="20.25" hidden="1" customHeight="1">
      <c r="B7936" s="36" t="str">
        <f t="shared" si="2100"/>
        <v>b</v>
      </c>
      <c r="C7936" s="42">
        <v>5</v>
      </c>
      <c r="D7936" s="42"/>
      <c r="F7936" s="343" t="s">
        <v>656</v>
      </c>
      <c r="G7936" s="48" t="s">
        <v>283</v>
      </c>
      <c r="H7936" s="101"/>
      <c r="I7936" s="97">
        <f t="shared" si="2099"/>
        <v>0</v>
      </c>
      <c r="J7936" s="102"/>
      <c r="K7936" s="102"/>
      <c r="L7936" s="97">
        <f t="shared" si="2101"/>
        <v>0</v>
      </c>
      <c r="M7936" s="102"/>
      <c r="N7936" s="102"/>
      <c r="R7936" s="352">
        <f>L7936-[1]გადასახდელები!L7706</f>
        <v>0</v>
      </c>
    </row>
    <row r="7937" spans="2:18" ht="20.25" hidden="1" customHeight="1">
      <c r="B7937" s="36" t="str">
        <f t="shared" si="2100"/>
        <v>b</v>
      </c>
      <c r="C7937" s="42">
        <v>3</v>
      </c>
      <c r="D7937" s="42"/>
      <c r="F7937" s="342" t="s">
        <v>568</v>
      </c>
      <c r="G7937" s="57" t="s">
        <v>205</v>
      </c>
      <c r="H7937" s="89">
        <f>H7938+H7939</f>
        <v>0</v>
      </c>
      <c r="I7937" s="90">
        <f t="shared" si="2099"/>
        <v>0</v>
      </c>
      <c r="J7937" s="92">
        <f>J7938+J7939</f>
        <v>0</v>
      </c>
      <c r="K7937" s="92">
        <f>K7938+K7939</f>
        <v>0</v>
      </c>
      <c r="L7937" s="90">
        <f t="shared" si="2101"/>
        <v>0</v>
      </c>
      <c r="M7937" s="92">
        <f>M7938+M7939</f>
        <v>0</v>
      </c>
      <c r="N7937" s="92">
        <f>N7938+N7939</f>
        <v>0</v>
      </c>
      <c r="O7937" s="82" t="s">
        <v>146</v>
      </c>
      <c r="R7937" s="352">
        <f>L7937-[1]გადასახდელები!L7707</f>
        <v>0</v>
      </c>
    </row>
    <row r="7938" spans="2:18" ht="20.25" hidden="1" customHeight="1">
      <c r="B7938" s="36" t="str">
        <f t="shared" si="2100"/>
        <v>b</v>
      </c>
      <c r="C7938" s="42">
        <v>4</v>
      </c>
      <c r="D7938" s="42"/>
      <c r="F7938" s="343" t="s">
        <v>657</v>
      </c>
      <c r="G7938" s="47" t="s">
        <v>285</v>
      </c>
      <c r="H7938" s="103"/>
      <c r="I7938" s="94">
        <f t="shared" si="2099"/>
        <v>0</v>
      </c>
      <c r="J7938" s="104"/>
      <c r="K7938" s="104"/>
      <c r="L7938" s="94">
        <f t="shared" si="2101"/>
        <v>0</v>
      </c>
      <c r="M7938" s="104"/>
      <c r="N7938" s="104"/>
      <c r="R7938" s="352">
        <f>L7938-[1]გადასახდელები!L7708</f>
        <v>0</v>
      </c>
    </row>
    <row r="7939" spans="2:18" ht="20.25" hidden="1" customHeight="1">
      <c r="B7939" s="36" t="str">
        <f t="shared" si="2100"/>
        <v>b</v>
      </c>
      <c r="C7939" s="42">
        <v>4</v>
      </c>
      <c r="D7939" s="42"/>
      <c r="F7939" s="342" t="s">
        <v>570</v>
      </c>
      <c r="G7939" s="47" t="s">
        <v>286</v>
      </c>
      <c r="H7939" s="93">
        <f>H7940+H7959</f>
        <v>0</v>
      </c>
      <c r="I7939" s="94">
        <f t="shared" si="2099"/>
        <v>0</v>
      </c>
      <c r="J7939" s="95">
        <f>J7940+J7959</f>
        <v>0</v>
      </c>
      <c r="K7939" s="95">
        <f>K7940+K7959</f>
        <v>0</v>
      </c>
      <c r="L7939" s="94">
        <f t="shared" si="2101"/>
        <v>0</v>
      </c>
      <c r="M7939" s="95">
        <f>M7940+M7959</f>
        <v>0</v>
      </c>
      <c r="N7939" s="95">
        <f>N7940+N7959</f>
        <v>0</v>
      </c>
      <c r="O7939" s="82" t="s">
        <v>146</v>
      </c>
      <c r="R7939" s="352">
        <f>L7939-[1]გადასახდელები!L7709</f>
        <v>0</v>
      </c>
    </row>
    <row r="7940" spans="2:18" ht="20.25" hidden="1" customHeight="1">
      <c r="B7940" s="36" t="str">
        <f t="shared" si="2100"/>
        <v>b</v>
      </c>
      <c r="C7940" s="42">
        <v>5</v>
      </c>
      <c r="D7940" s="42"/>
      <c r="F7940" s="342" t="s">
        <v>569</v>
      </c>
      <c r="G7940" s="48" t="s">
        <v>287</v>
      </c>
      <c r="H7940" s="113">
        <f>SUM(H7941:H7958)</f>
        <v>0</v>
      </c>
      <c r="I7940" s="97">
        <f t="shared" si="2099"/>
        <v>0</v>
      </c>
      <c r="J7940" s="114">
        <f>SUM(J7941:J7958)</f>
        <v>0</v>
      </c>
      <c r="K7940" s="114">
        <f>SUM(K7941:K7958)</f>
        <v>0</v>
      </c>
      <c r="L7940" s="97">
        <f t="shared" si="2101"/>
        <v>0</v>
      </c>
      <c r="M7940" s="114">
        <f>SUM(M7941:M7958)</f>
        <v>0</v>
      </c>
      <c r="N7940" s="114">
        <f>SUM(N7941:N7958)</f>
        <v>0</v>
      </c>
      <c r="O7940" s="82" t="s">
        <v>146</v>
      </c>
      <c r="R7940" s="352">
        <f>L7940-[1]გადასახდელები!L7710</f>
        <v>0</v>
      </c>
    </row>
    <row r="7941" spans="2:18" ht="45" hidden="1" customHeight="1">
      <c r="B7941" s="36" t="str">
        <f t="shared" si="2100"/>
        <v>b</v>
      </c>
      <c r="C7941" s="42">
        <v>6</v>
      </c>
      <c r="D7941" s="42"/>
      <c r="F7941" s="343" t="s">
        <v>658</v>
      </c>
      <c r="G7941" s="45" t="s">
        <v>215</v>
      </c>
      <c r="H7941" s="99"/>
      <c r="I7941" s="105">
        <f t="shared" si="2099"/>
        <v>0</v>
      </c>
      <c r="J7941" s="100"/>
      <c r="K7941" s="100"/>
      <c r="L7941" s="105">
        <f t="shared" si="2101"/>
        <v>0</v>
      </c>
      <c r="M7941" s="100"/>
      <c r="N7941" s="100"/>
      <c r="R7941" s="352">
        <f>L7941-[1]გადასახდელები!L7711</f>
        <v>0</v>
      </c>
    </row>
    <row r="7942" spans="2:18" ht="20.25" hidden="1" customHeight="1">
      <c r="B7942" s="36" t="str">
        <f t="shared" si="2100"/>
        <v>b</v>
      </c>
      <c r="C7942" s="42">
        <v>6</v>
      </c>
      <c r="D7942" s="42"/>
      <c r="F7942" s="343" t="s">
        <v>659</v>
      </c>
      <c r="G7942" s="45" t="s">
        <v>288</v>
      </c>
      <c r="H7942" s="99"/>
      <c r="I7942" s="105">
        <f t="shared" si="2099"/>
        <v>0</v>
      </c>
      <c r="J7942" s="100"/>
      <c r="K7942" s="100"/>
      <c r="L7942" s="105">
        <f t="shared" si="2101"/>
        <v>0</v>
      </c>
      <c r="M7942" s="100"/>
      <c r="N7942" s="100"/>
      <c r="R7942" s="352">
        <f>L7942-[1]გადასახდელები!L7712</f>
        <v>0</v>
      </c>
    </row>
    <row r="7943" spans="2:18" ht="20.25" hidden="1" customHeight="1">
      <c r="B7943" s="36" t="str">
        <f t="shared" si="2100"/>
        <v>b</v>
      </c>
      <c r="C7943" s="42">
        <v>6</v>
      </c>
      <c r="D7943" s="42"/>
      <c r="F7943" s="343" t="s">
        <v>660</v>
      </c>
      <c r="G7943" s="45" t="s">
        <v>289</v>
      </c>
      <c r="H7943" s="99"/>
      <c r="I7943" s="105">
        <f t="shared" si="2099"/>
        <v>0</v>
      </c>
      <c r="J7943" s="100"/>
      <c r="K7943" s="100"/>
      <c r="L7943" s="105">
        <f t="shared" si="2101"/>
        <v>0</v>
      </c>
      <c r="M7943" s="100"/>
      <c r="N7943" s="100"/>
      <c r="R7943" s="352">
        <f>L7943-[1]გადასახდელები!L7713</f>
        <v>0</v>
      </c>
    </row>
    <row r="7944" spans="2:18" ht="20.25" hidden="1" customHeight="1">
      <c r="B7944" s="36" t="str">
        <f t="shared" si="2100"/>
        <v>b</v>
      </c>
      <c r="C7944" s="42">
        <v>6</v>
      </c>
      <c r="D7944" s="42"/>
      <c r="F7944" s="343" t="s">
        <v>661</v>
      </c>
      <c r="G7944" s="45" t="s">
        <v>216</v>
      </c>
      <c r="H7944" s="99"/>
      <c r="I7944" s="105">
        <f t="shared" si="2099"/>
        <v>0</v>
      </c>
      <c r="J7944" s="100"/>
      <c r="K7944" s="100"/>
      <c r="L7944" s="105">
        <f t="shared" si="2101"/>
        <v>0</v>
      </c>
      <c r="M7944" s="100"/>
      <c r="N7944" s="100"/>
      <c r="R7944" s="352">
        <f>L7944-[1]გადასახდელები!L7714</f>
        <v>0</v>
      </c>
    </row>
    <row r="7945" spans="2:18" ht="20.25" hidden="1" customHeight="1">
      <c r="B7945" s="36" t="str">
        <f t="shared" si="2100"/>
        <v>b</v>
      </c>
      <c r="C7945" s="42">
        <v>6</v>
      </c>
      <c r="D7945" s="42"/>
      <c r="F7945" s="343" t="s">
        <v>662</v>
      </c>
      <c r="G7945" s="45" t="s">
        <v>217</v>
      </c>
      <c r="H7945" s="99"/>
      <c r="I7945" s="105">
        <f t="shared" si="2099"/>
        <v>0</v>
      </c>
      <c r="J7945" s="100"/>
      <c r="K7945" s="100"/>
      <c r="L7945" s="105">
        <f t="shared" si="2101"/>
        <v>0</v>
      </c>
      <c r="M7945" s="100"/>
      <c r="N7945" s="100"/>
      <c r="R7945" s="352">
        <f>L7945-[1]გადასახდელები!L7715</f>
        <v>0</v>
      </c>
    </row>
    <row r="7946" spans="2:18" ht="20.25" hidden="1" customHeight="1">
      <c r="B7946" s="36" t="str">
        <f t="shared" si="2100"/>
        <v>b</v>
      </c>
      <c r="C7946" s="42">
        <v>6</v>
      </c>
      <c r="D7946" s="42"/>
      <c r="F7946" s="343" t="s">
        <v>571</v>
      </c>
      <c r="G7946" s="45" t="s">
        <v>290</v>
      </c>
      <c r="H7946" s="99"/>
      <c r="I7946" s="105">
        <f t="shared" si="2099"/>
        <v>0</v>
      </c>
      <c r="J7946" s="100"/>
      <c r="K7946" s="100"/>
      <c r="L7946" s="105">
        <f t="shared" si="2101"/>
        <v>0</v>
      </c>
      <c r="M7946" s="100"/>
      <c r="N7946" s="100"/>
      <c r="R7946" s="352">
        <f>L7946-[1]გადასახდელები!L7716</f>
        <v>0</v>
      </c>
    </row>
    <row r="7947" spans="2:18" ht="20.25" hidden="1" customHeight="1">
      <c r="B7947" s="36" t="str">
        <f t="shared" si="2100"/>
        <v>b</v>
      </c>
      <c r="C7947" s="42">
        <v>6</v>
      </c>
      <c r="D7947" s="42"/>
      <c r="F7947" s="343" t="s">
        <v>663</v>
      </c>
      <c r="G7947" s="45" t="s">
        <v>291</v>
      </c>
      <c r="H7947" s="99"/>
      <c r="I7947" s="105">
        <f t="shared" si="2099"/>
        <v>0</v>
      </c>
      <c r="J7947" s="100"/>
      <c r="K7947" s="100"/>
      <c r="L7947" s="105">
        <f t="shared" si="2101"/>
        <v>0</v>
      </c>
      <c r="M7947" s="100"/>
      <c r="N7947" s="100"/>
      <c r="R7947" s="352">
        <f>L7947-[1]გადასახდელები!L7717</f>
        <v>0</v>
      </c>
    </row>
    <row r="7948" spans="2:18" ht="20.25" hidden="1" customHeight="1">
      <c r="B7948" s="36" t="str">
        <f t="shared" si="2100"/>
        <v>b</v>
      </c>
      <c r="C7948" s="42">
        <v>6</v>
      </c>
      <c r="D7948" s="42"/>
      <c r="F7948" s="343" t="s">
        <v>664</v>
      </c>
      <c r="G7948" s="45" t="s">
        <v>218</v>
      </c>
      <c r="H7948" s="99"/>
      <c r="I7948" s="105">
        <f t="shared" si="2099"/>
        <v>0</v>
      </c>
      <c r="J7948" s="100"/>
      <c r="K7948" s="100"/>
      <c r="L7948" s="105">
        <f t="shared" si="2101"/>
        <v>0</v>
      </c>
      <c r="M7948" s="100"/>
      <c r="N7948" s="100"/>
      <c r="R7948" s="352">
        <f>L7948-[1]გადასახდელები!L7718</f>
        <v>0</v>
      </c>
    </row>
    <row r="7949" spans="2:18" ht="20.25" hidden="1" customHeight="1">
      <c r="B7949" s="36" t="str">
        <f t="shared" si="2100"/>
        <v>b</v>
      </c>
      <c r="C7949" s="42">
        <v>6</v>
      </c>
      <c r="D7949" s="42"/>
      <c r="F7949" s="343" t="s">
        <v>665</v>
      </c>
      <c r="G7949" s="45" t="s">
        <v>219</v>
      </c>
      <c r="H7949" s="99"/>
      <c r="I7949" s="105">
        <f t="shared" si="2099"/>
        <v>0</v>
      </c>
      <c r="J7949" s="100"/>
      <c r="K7949" s="100"/>
      <c r="L7949" s="105">
        <f t="shared" si="2101"/>
        <v>0</v>
      </c>
      <c r="M7949" s="100"/>
      <c r="N7949" s="100"/>
      <c r="R7949" s="352">
        <f>L7949-[1]გადასახდელები!L7719</f>
        <v>0</v>
      </c>
    </row>
    <row r="7950" spans="2:18" ht="20.25" hidden="1" customHeight="1">
      <c r="B7950" s="36" t="str">
        <f t="shared" si="2100"/>
        <v>b</v>
      </c>
      <c r="C7950" s="42">
        <v>6</v>
      </c>
      <c r="D7950" s="42"/>
      <c r="F7950" s="343" t="s">
        <v>666</v>
      </c>
      <c r="G7950" s="45" t="s">
        <v>220</v>
      </c>
      <c r="H7950" s="99"/>
      <c r="I7950" s="105">
        <f t="shared" si="2099"/>
        <v>0</v>
      </c>
      <c r="J7950" s="100"/>
      <c r="K7950" s="100"/>
      <c r="L7950" s="105">
        <f t="shared" si="2101"/>
        <v>0</v>
      </c>
      <c r="M7950" s="100"/>
      <c r="N7950" s="100"/>
      <c r="R7950" s="352">
        <f>L7950-[1]გადასახდელები!L7720</f>
        <v>0</v>
      </c>
    </row>
    <row r="7951" spans="2:18" ht="20.25" hidden="1" customHeight="1">
      <c r="B7951" s="36" t="str">
        <f t="shared" si="2100"/>
        <v>b</v>
      </c>
      <c r="C7951" s="42">
        <v>6</v>
      </c>
      <c r="D7951" s="42"/>
      <c r="F7951" s="343" t="s">
        <v>667</v>
      </c>
      <c r="G7951" s="45" t="s">
        <v>221</v>
      </c>
      <c r="H7951" s="99"/>
      <c r="I7951" s="105">
        <f t="shared" si="2099"/>
        <v>0</v>
      </c>
      <c r="J7951" s="100"/>
      <c r="K7951" s="100"/>
      <c r="L7951" s="105">
        <f t="shared" si="2101"/>
        <v>0</v>
      </c>
      <c r="M7951" s="100"/>
      <c r="N7951" s="100"/>
      <c r="R7951" s="352">
        <f>L7951-[1]გადასახდელები!L7721</f>
        <v>0</v>
      </c>
    </row>
    <row r="7952" spans="2:18" ht="20.25" hidden="1" customHeight="1">
      <c r="B7952" s="36" t="str">
        <f t="shared" si="2100"/>
        <v>b</v>
      </c>
      <c r="C7952" s="42">
        <v>6</v>
      </c>
      <c r="D7952" s="42"/>
      <c r="F7952" s="343" t="s">
        <v>668</v>
      </c>
      <c r="G7952" s="45" t="s">
        <v>222</v>
      </c>
      <c r="H7952" s="99"/>
      <c r="I7952" s="105">
        <f t="shared" si="2099"/>
        <v>0</v>
      </c>
      <c r="J7952" s="100"/>
      <c r="K7952" s="100"/>
      <c r="L7952" s="105">
        <f t="shared" si="2101"/>
        <v>0</v>
      </c>
      <c r="M7952" s="100"/>
      <c r="N7952" s="100"/>
      <c r="R7952" s="352">
        <f>L7952-[1]გადასახდელები!L7722</f>
        <v>0</v>
      </c>
    </row>
    <row r="7953" spans="2:18" ht="20.25" hidden="1" customHeight="1">
      <c r="B7953" s="36" t="str">
        <f t="shared" si="2100"/>
        <v>b</v>
      </c>
      <c r="C7953" s="42">
        <v>6</v>
      </c>
      <c r="D7953" s="42"/>
      <c r="F7953" s="343" t="s">
        <v>669</v>
      </c>
      <c r="G7953" s="45" t="s">
        <v>223</v>
      </c>
      <c r="H7953" s="99"/>
      <c r="I7953" s="105">
        <f t="shared" si="2099"/>
        <v>0</v>
      </c>
      <c r="J7953" s="100"/>
      <c r="K7953" s="100"/>
      <c r="L7953" s="105">
        <f t="shared" si="2101"/>
        <v>0</v>
      </c>
      <c r="M7953" s="100"/>
      <c r="N7953" s="100"/>
      <c r="R7953" s="352">
        <f>L7953-[1]გადასახდელები!L7723</f>
        <v>0</v>
      </c>
    </row>
    <row r="7954" spans="2:18" ht="36" hidden="1" customHeight="1">
      <c r="B7954" s="36" t="str">
        <f t="shared" si="2100"/>
        <v>b</v>
      </c>
      <c r="C7954" s="42">
        <v>6</v>
      </c>
      <c r="D7954" s="42"/>
      <c r="F7954" s="343" t="s">
        <v>670</v>
      </c>
      <c r="G7954" s="45" t="s">
        <v>224</v>
      </c>
      <c r="H7954" s="99"/>
      <c r="I7954" s="105">
        <f t="shared" si="2099"/>
        <v>0</v>
      </c>
      <c r="J7954" s="100"/>
      <c r="K7954" s="100"/>
      <c r="L7954" s="105">
        <f t="shared" si="2101"/>
        <v>0</v>
      </c>
      <c r="M7954" s="100"/>
      <c r="N7954" s="100"/>
      <c r="R7954" s="352">
        <f>L7954-[1]გადასახდელები!L7724</f>
        <v>0</v>
      </c>
    </row>
    <row r="7955" spans="2:18" ht="48.75" hidden="1" customHeight="1">
      <c r="B7955" s="36" t="str">
        <f t="shared" si="2100"/>
        <v>b</v>
      </c>
      <c r="C7955" s="42">
        <v>6</v>
      </c>
      <c r="D7955" s="42"/>
      <c r="F7955" s="343" t="s">
        <v>671</v>
      </c>
      <c r="G7955" s="45" t="s">
        <v>225</v>
      </c>
      <c r="H7955" s="99"/>
      <c r="I7955" s="105">
        <f t="shared" si="2099"/>
        <v>0</v>
      </c>
      <c r="J7955" s="100"/>
      <c r="K7955" s="100"/>
      <c r="L7955" s="105">
        <f t="shared" si="2101"/>
        <v>0</v>
      </c>
      <c r="M7955" s="100"/>
      <c r="N7955" s="100"/>
      <c r="R7955" s="352">
        <f>L7955-[1]გადასახდელები!L7725</f>
        <v>0</v>
      </c>
    </row>
    <row r="7956" spans="2:18" ht="24.75" hidden="1" customHeight="1">
      <c r="B7956" s="36" t="str">
        <f t="shared" si="2100"/>
        <v>b</v>
      </c>
      <c r="C7956" s="42">
        <v>6</v>
      </c>
      <c r="D7956" s="42"/>
      <c r="F7956" s="343" t="s">
        <v>672</v>
      </c>
      <c r="G7956" s="45" t="s">
        <v>226</v>
      </c>
      <c r="H7956" s="99"/>
      <c r="I7956" s="105">
        <f t="shared" si="2099"/>
        <v>0</v>
      </c>
      <c r="J7956" s="100"/>
      <c r="K7956" s="100"/>
      <c r="L7956" s="105">
        <f t="shared" si="2101"/>
        <v>0</v>
      </c>
      <c r="M7956" s="100"/>
      <c r="N7956" s="100"/>
      <c r="R7956" s="352">
        <f>L7956-[1]გადასახდელები!L7726</f>
        <v>0</v>
      </c>
    </row>
    <row r="7957" spans="2:18" ht="24" hidden="1" customHeight="1">
      <c r="B7957" s="36" t="str">
        <f t="shared" si="2100"/>
        <v>b</v>
      </c>
      <c r="C7957" s="42">
        <v>6</v>
      </c>
      <c r="D7957" s="42"/>
      <c r="F7957" s="343" t="s">
        <v>673</v>
      </c>
      <c r="G7957" s="45" t="s">
        <v>227</v>
      </c>
      <c r="H7957" s="99"/>
      <c r="I7957" s="105">
        <f t="shared" si="2099"/>
        <v>0</v>
      </c>
      <c r="J7957" s="100"/>
      <c r="K7957" s="100"/>
      <c r="L7957" s="105">
        <f t="shared" si="2101"/>
        <v>0</v>
      </c>
      <c r="M7957" s="100"/>
      <c r="N7957" s="100"/>
      <c r="R7957" s="352">
        <f>L7957-[1]გადასახდელები!L7727</f>
        <v>0</v>
      </c>
    </row>
    <row r="7958" spans="2:18" ht="36.75" hidden="1" customHeight="1">
      <c r="B7958" s="36" t="str">
        <f t="shared" si="2100"/>
        <v>b</v>
      </c>
      <c r="C7958" s="42">
        <v>6</v>
      </c>
      <c r="D7958" s="42"/>
      <c r="F7958" s="343" t="s">
        <v>572</v>
      </c>
      <c r="G7958" s="45" t="s">
        <v>228</v>
      </c>
      <c r="H7958" s="99"/>
      <c r="I7958" s="105">
        <f t="shared" si="2099"/>
        <v>0</v>
      </c>
      <c r="J7958" s="100"/>
      <c r="K7958" s="100"/>
      <c r="L7958" s="105">
        <f t="shared" si="2101"/>
        <v>0</v>
      </c>
      <c r="M7958" s="100"/>
      <c r="N7958" s="100"/>
      <c r="R7958" s="352">
        <f>L7958-[1]გადასახდელები!L7728</f>
        <v>0</v>
      </c>
    </row>
    <row r="7959" spans="2:18" ht="24.75" hidden="1" customHeight="1">
      <c r="B7959" s="36" t="str">
        <f t="shared" si="2100"/>
        <v>b</v>
      </c>
      <c r="C7959" s="42">
        <v>5</v>
      </c>
      <c r="D7959" s="42"/>
      <c r="F7959" s="343" t="s">
        <v>573</v>
      </c>
      <c r="G7959" s="48" t="s">
        <v>193</v>
      </c>
      <c r="H7959" s="101"/>
      <c r="I7959" s="97">
        <f t="shared" si="2099"/>
        <v>0</v>
      </c>
      <c r="J7959" s="102"/>
      <c r="K7959" s="102"/>
      <c r="L7959" s="97">
        <f t="shared" si="2101"/>
        <v>0</v>
      </c>
      <c r="M7959" s="102"/>
      <c r="N7959" s="102"/>
      <c r="R7959" s="352">
        <f>L7959-[1]გადასახდელები!L7729</f>
        <v>0</v>
      </c>
    </row>
    <row r="7960" spans="2:18" ht="20.25" hidden="1" customHeight="1">
      <c r="B7960" s="36" t="str">
        <f t="shared" si="2100"/>
        <v>b</v>
      </c>
      <c r="C7960" s="42">
        <v>2</v>
      </c>
      <c r="D7960" s="42"/>
      <c r="E7960" s="24">
        <v>7098</v>
      </c>
      <c r="F7960" s="342" t="s">
        <v>574</v>
      </c>
      <c r="G7960" s="59" t="s">
        <v>292</v>
      </c>
      <c r="H7960" s="86">
        <f>H7961+H8008+H8016+H8015</f>
        <v>0</v>
      </c>
      <c r="I7960" s="87">
        <f t="shared" si="2099"/>
        <v>0</v>
      </c>
      <c r="J7960" s="88">
        <f>J7961+J8008+J8016+J8015</f>
        <v>0</v>
      </c>
      <c r="K7960" s="88">
        <f>K7961+K8008+K8016+K8015</f>
        <v>0</v>
      </c>
      <c r="L7960" s="87">
        <f t="shared" si="2101"/>
        <v>0</v>
      </c>
      <c r="M7960" s="88">
        <f>M7961+M8008+M8016+M8015</f>
        <v>0</v>
      </c>
      <c r="N7960" s="88">
        <f>N7961+N8008+N8016+N8015</f>
        <v>0</v>
      </c>
      <c r="O7960" s="82" t="s">
        <v>146</v>
      </c>
      <c r="P7960" s="35" t="s">
        <v>145</v>
      </c>
      <c r="R7960" s="352">
        <f>L7960-[1]გადასახდელები!L7730</f>
        <v>0</v>
      </c>
    </row>
    <row r="7961" spans="2:18" ht="20.25" hidden="1" customHeight="1">
      <c r="B7961" s="36" t="str">
        <f t="shared" si="2100"/>
        <v>b</v>
      </c>
      <c r="C7961" s="42">
        <v>3</v>
      </c>
      <c r="D7961" s="42"/>
      <c r="F7961" s="342" t="s">
        <v>575</v>
      </c>
      <c r="G7961" s="51" t="s">
        <v>293</v>
      </c>
      <c r="H7961" s="89">
        <f>H7962+H7974+H8003</f>
        <v>0</v>
      </c>
      <c r="I7961" s="90">
        <f t="shared" si="2099"/>
        <v>0</v>
      </c>
      <c r="J7961" s="89">
        <f>J7962+J7974+J8003</f>
        <v>0</v>
      </c>
      <c r="K7961" s="89">
        <f>K7962+K7974+K8003</f>
        <v>0</v>
      </c>
      <c r="L7961" s="90">
        <f t="shared" si="2101"/>
        <v>0</v>
      </c>
      <c r="M7961" s="89">
        <f>M7962+M7974+M8003</f>
        <v>0</v>
      </c>
      <c r="N7961" s="89">
        <f>N7962+N7974+N8003</f>
        <v>0</v>
      </c>
      <c r="O7961" s="82" t="s">
        <v>146</v>
      </c>
      <c r="P7961" s="35" t="s">
        <v>145</v>
      </c>
      <c r="R7961" s="352">
        <f>L7961-[1]გადასახდელები!L7731</f>
        <v>0</v>
      </c>
    </row>
    <row r="7962" spans="2:18" ht="20.25" hidden="1" customHeight="1">
      <c r="B7962" s="36" t="str">
        <f t="shared" si="2100"/>
        <v>b</v>
      </c>
      <c r="C7962" s="42">
        <v>4</v>
      </c>
      <c r="D7962" s="42"/>
      <c r="F7962" s="342" t="s">
        <v>576</v>
      </c>
      <c r="G7962" s="47" t="s">
        <v>294</v>
      </c>
      <c r="H7962" s="93">
        <f>H7963+H7964+H7965+H7966+H7967+H7968+H7969+H7970+H7971+H7972+H7973</f>
        <v>0</v>
      </c>
      <c r="I7962" s="94">
        <f t="shared" si="2099"/>
        <v>0</v>
      </c>
      <c r="J7962" s="93">
        <f>J7963+J7964+J7965+J7966+J7967+J7968+J7969+J7970+J7971+J7972+J7973</f>
        <v>0</v>
      </c>
      <c r="K7962" s="93">
        <f>K7963+K7964+K7965+K7966+K7967+K7968+K7969+K7970+K7971+K7972+K7973</f>
        <v>0</v>
      </c>
      <c r="L7962" s="94">
        <f t="shared" si="2101"/>
        <v>0</v>
      </c>
      <c r="M7962" s="93">
        <f>M7963+M7964+M7965+M7966+M7967+M7968+M7969+M7970+M7971+M7972+M7973</f>
        <v>0</v>
      </c>
      <c r="N7962" s="93">
        <f>N7963+N7964+N7965+N7966+N7967+N7968+N7969+N7970+N7971+N7972+N7973</f>
        <v>0</v>
      </c>
      <c r="O7962" s="82" t="s">
        <v>146</v>
      </c>
      <c r="P7962" s="35" t="s">
        <v>145</v>
      </c>
      <c r="R7962" s="352">
        <f>L7962-[1]გადასახდელები!L7732</f>
        <v>0</v>
      </c>
    </row>
    <row r="7963" spans="2:18" ht="20.25" hidden="1" customHeight="1">
      <c r="B7963" s="36" t="str">
        <f t="shared" si="2100"/>
        <v>b</v>
      </c>
      <c r="C7963" s="42">
        <v>5</v>
      </c>
      <c r="D7963" s="42"/>
      <c r="F7963" s="343" t="s">
        <v>577</v>
      </c>
      <c r="G7963" s="48" t="s">
        <v>295</v>
      </c>
      <c r="H7963" s="101"/>
      <c r="I7963" s="97">
        <f t="shared" si="2099"/>
        <v>0</v>
      </c>
      <c r="J7963" s="102"/>
      <c r="K7963" s="102"/>
      <c r="L7963" s="97">
        <f t="shared" si="2101"/>
        <v>0</v>
      </c>
      <c r="M7963" s="102"/>
      <c r="N7963" s="102"/>
      <c r="O7963" s="115"/>
      <c r="P7963" s="35" t="s">
        <v>145</v>
      </c>
      <c r="R7963" s="352">
        <f>L7963-[1]გადასახდელები!L7733</f>
        <v>0</v>
      </c>
    </row>
    <row r="7964" spans="2:18" ht="20.25" hidden="1" customHeight="1">
      <c r="B7964" s="36" t="str">
        <f t="shared" si="2100"/>
        <v>b</v>
      </c>
      <c r="C7964" s="42">
        <v>5</v>
      </c>
      <c r="D7964" s="42"/>
      <c r="F7964" s="343" t="s">
        <v>578</v>
      </c>
      <c r="G7964" s="48" t="s">
        <v>296</v>
      </c>
      <c r="H7964" s="101"/>
      <c r="I7964" s="97">
        <f t="shared" si="2099"/>
        <v>0</v>
      </c>
      <c r="J7964" s="102"/>
      <c r="K7964" s="102"/>
      <c r="L7964" s="97">
        <f t="shared" si="2101"/>
        <v>0</v>
      </c>
      <c r="M7964" s="102"/>
      <c r="N7964" s="102"/>
      <c r="O7964" s="115"/>
      <c r="P7964" s="35" t="s">
        <v>145</v>
      </c>
      <c r="R7964" s="352">
        <f>L7964-[1]გადასახდელები!L7734</f>
        <v>0</v>
      </c>
    </row>
    <row r="7965" spans="2:18" ht="30.75" hidden="1" customHeight="1">
      <c r="B7965" s="36" t="str">
        <f t="shared" si="2100"/>
        <v>b</v>
      </c>
      <c r="C7965" s="42">
        <v>5</v>
      </c>
      <c r="D7965" s="42"/>
      <c r="F7965" s="343" t="s">
        <v>674</v>
      </c>
      <c r="G7965" s="52" t="s">
        <v>297</v>
      </c>
      <c r="H7965" s="101"/>
      <c r="I7965" s="97">
        <f t="shared" si="2099"/>
        <v>0</v>
      </c>
      <c r="J7965" s="102"/>
      <c r="K7965" s="102"/>
      <c r="L7965" s="97">
        <f t="shared" si="2101"/>
        <v>0</v>
      </c>
      <c r="M7965" s="102"/>
      <c r="N7965" s="102"/>
      <c r="O7965" s="115"/>
      <c r="P7965" s="35" t="s">
        <v>145</v>
      </c>
      <c r="R7965" s="352">
        <f>L7965-[1]გადასახდელები!L7735</f>
        <v>0</v>
      </c>
    </row>
    <row r="7966" spans="2:18" ht="20.25" hidden="1" customHeight="1">
      <c r="B7966" s="36" t="str">
        <f t="shared" si="2100"/>
        <v>b</v>
      </c>
      <c r="C7966" s="42">
        <v>5</v>
      </c>
      <c r="D7966" s="42"/>
      <c r="F7966" s="343" t="s">
        <v>579</v>
      </c>
      <c r="G7966" s="48" t="s">
        <v>298</v>
      </c>
      <c r="H7966" s="101"/>
      <c r="I7966" s="97">
        <f t="shared" si="2099"/>
        <v>0</v>
      </c>
      <c r="J7966" s="102"/>
      <c r="K7966" s="102"/>
      <c r="L7966" s="97">
        <f t="shared" si="2101"/>
        <v>0</v>
      </c>
      <c r="M7966" s="102"/>
      <c r="N7966" s="102"/>
      <c r="O7966" s="115"/>
      <c r="P7966" s="35" t="s">
        <v>145</v>
      </c>
      <c r="R7966" s="352">
        <f>L7966-[1]გადასახდელები!L7736</f>
        <v>0</v>
      </c>
    </row>
    <row r="7967" spans="2:18" ht="20.25" hidden="1" customHeight="1">
      <c r="B7967" s="36" t="str">
        <f t="shared" si="2100"/>
        <v>b</v>
      </c>
      <c r="C7967" s="42">
        <v>5</v>
      </c>
      <c r="D7967" s="42"/>
      <c r="F7967" s="343" t="s">
        <v>580</v>
      </c>
      <c r="G7967" s="48" t="s">
        <v>299</v>
      </c>
      <c r="H7967" s="101"/>
      <c r="I7967" s="97">
        <f t="shared" si="2099"/>
        <v>0</v>
      </c>
      <c r="J7967" s="102"/>
      <c r="K7967" s="102"/>
      <c r="L7967" s="97">
        <f t="shared" si="2101"/>
        <v>0</v>
      </c>
      <c r="M7967" s="102"/>
      <c r="N7967" s="102"/>
      <c r="O7967" s="115"/>
      <c r="P7967" s="35" t="s">
        <v>145</v>
      </c>
      <c r="R7967" s="352">
        <f>L7967-[1]გადასახდელები!L7737</f>
        <v>0</v>
      </c>
    </row>
    <row r="7968" spans="2:18" ht="30.75" hidden="1" customHeight="1">
      <c r="B7968" s="36" t="str">
        <f t="shared" si="2100"/>
        <v>b</v>
      </c>
      <c r="C7968" s="42">
        <v>5</v>
      </c>
      <c r="D7968" s="42"/>
      <c r="F7968" s="343" t="s">
        <v>581</v>
      </c>
      <c r="G7968" s="48" t="s">
        <v>300</v>
      </c>
      <c r="H7968" s="101"/>
      <c r="I7968" s="97">
        <f t="shared" si="2099"/>
        <v>0</v>
      </c>
      <c r="J7968" s="102"/>
      <c r="K7968" s="102"/>
      <c r="L7968" s="97">
        <f t="shared" si="2101"/>
        <v>0</v>
      </c>
      <c r="M7968" s="102"/>
      <c r="N7968" s="102"/>
      <c r="O7968" s="115"/>
      <c r="P7968" s="35" t="s">
        <v>145</v>
      </c>
      <c r="R7968" s="352">
        <f>L7968-[1]გადასახდელები!L7738</f>
        <v>0</v>
      </c>
    </row>
    <row r="7969" spans="2:18" ht="20.25" hidden="1" customHeight="1">
      <c r="B7969" s="36" t="str">
        <f t="shared" si="2100"/>
        <v>b</v>
      </c>
      <c r="C7969" s="42">
        <v>5</v>
      </c>
      <c r="D7969" s="42"/>
      <c r="F7969" s="343" t="s">
        <v>675</v>
      </c>
      <c r="G7969" s="48" t="s">
        <v>301</v>
      </c>
      <c r="H7969" s="101"/>
      <c r="I7969" s="97">
        <f t="shared" si="2099"/>
        <v>0</v>
      </c>
      <c r="J7969" s="102"/>
      <c r="K7969" s="102"/>
      <c r="L7969" s="97">
        <f t="shared" si="2101"/>
        <v>0</v>
      </c>
      <c r="M7969" s="102"/>
      <c r="N7969" s="102"/>
      <c r="O7969" s="115"/>
      <c r="P7969" s="35" t="s">
        <v>145</v>
      </c>
      <c r="R7969" s="352">
        <f>L7969-[1]გადასახდელები!L7739</f>
        <v>0</v>
      </c>
    </row>
    <row r="7970" spans="2:18" ht="20.25" hidden="1" customHeight="1">
      <c r="B7970" s="36" t="str">
        <f t="shared" si="2100"/>
        <v>b</v>
      </c>
      <c r="C7970" s="42">
        <v>5</v>
      </c>
      <c r="D7970" s="42"/>
      <c r="F7970" s="343" t="s">
        <v>582</v>
      </c>
      <c r="G7970" s="48" t="s">
        <v>302</v>
      </c>
      <c r="H7970" s="101"/>
      <c r="I7970" s="97">
        <f t="shared" si="2099"/>
        <v>0</v>
      </c>
      <c r="J7970" s="102"/>
      <c r="K7970" s="102"/>
      <c r="L7970" s="97">
        <f t="shared" si="2101"/>
        <v>0</v>
      </c>
      <c r="M7970" s="102"/>
      <c r="N7970" s="102"/>
      <c r="O7970" s="115"/>
      <c r="P7970" s="35" t="s">
        <v>145</v>
      </c>
      <c r="R7970" s="352">
        <f>L7970-[1]გადასახდელები!L7740</f>
        <v>0</v>
      </c>
    </row>
    <row r="7971" spans="2:18" ht="20.25" hidden="1" customHeight="1">
      <c r="B7971" s="36" t="str">
        <f t="shared" si="2100"/>
        <v>b</v>
      </c>
      <c r="C7971" s="42">
        <v>5</v>
      </c>
      <c r="D7971" s="42"/>
      <c r="F7971" s="343" t="s">
        <v>676</v>
      </c>
      <c r="G7971" s="48" t="s">
        <v>303</v>
      </c>
      <c r="H7971" s="101"/>
      <c r="I7971" s="97">
        <f t="shared" si="2099"/>
        <v>0</v>
      </c>
      <c r="J7971" s="102"/>
      <c r="K7971" s="102"/>
      <c r="L7971" s="97">
        <f t="shared" si="2101"/>
        <v>0</v>
      </c>
      <c r="M7971" s="102"/>
      <c r="N7971" s="102"/>
      <c r="O7971" s="115"/>
      <c r="P7971" s="35" t="s">
        <v>145</v>
      </c>
      <c r="R7971" s="352">
        <f>L7971-[1]გადასახდელები!L7741</f>
        <v>0</v>
      </c>
    </row>
    <row r="7972" spans="2:18" ht="20.25" hidden="1" customHeight="1">
      <c r="B7972" s="36" t="str">
        <f t="shared" si="2100"/>
        <v>b</v>
      </c>
      <c r="C7972" s="42">
        <v>5</v>
      </c>
      <c r="D7972" s="42"/>
      <c r="F7972" s="343" t="s">
        <v>677</v>
      </c>
      <c r="G7972" s="48" t="s">
        <v>304</v>
      </c>
      <c r="H7972" s="101"/>
      <c r="I7972" s="97">
        <f t="shared" si="2099"/>
        <v>0</v>
      </c>
      <c r="J7972" s="102"/>
      <c r="K7972" s="102"/>
      <c r="L7972" s="97">
        <f t="shared" si="2101"/>
        <v>0</v>
      </c>
      <c r="M7972" s="102"/>
      <c r="N7972" s="102"/>
      <c r="O7972" s="115"/>
      <c r="P7972" s="35" t="s">
        <v>145</v>
      </c>
      <c r="R7972" s="352">
        <f>L7972-[1]გადასახდელები!L7742</f>
        <v>0</v>
      </c>
    </row>
    <row r="7973" spans="2:18" ht="20.25" hidden="1" customHeight="1">
      <c r="B7973" s="36" t="str">
        <f t="shared" si="2100"/>
        <v>b</v>
      </c>
      <c r="C7973" s="42">
        <v>5</v>
      </c>
      <c r="D7973" s="42"/>
      <c r="F7973" s="343" t="s">
        <v>583</v>
      </c>
      <c r="G7973" s="48" t="s">
        <v>305</v>
      </c>
      <c r="H7973" s="101"/>
      <c r="I7973" s="97">
        <f t="shared" si="2099"/>
        <v>0</v>
      </c>
      <c r="J7973" s="102"/>
      <c r="K7973" s="102"/>
      <c r="L7973" s="97">
        <f t="shared" si="2101"/>
        <v>0</v>
      </c>
      <c r="M7973" s="102"/>
      <c r="N7973" s="102"/>
      <c r="O7973" s="115"/>
      <c r="P7973" s="35" t="s">
        <v>145</v>
      </c>
      <c r="R7973" s="352">
        <f>L7973-[1]გადასახდელები!L7743</f>
        <v>0</v>
      </c>
    </row>
    <row r="7974" spans="2:18" ht="20.25" hidden="1" customHeight="1">
      <c r="B7974" s="36" t="str">
        <f t="shared" si="2100"/>
        <v>b</v>
      </c>
      <c r="C7974" s="42">
        <v>4</v>
      </c>
      <c r="D7974" s="42"/>
      <c r="F7974" s="342" t="s">
        <v>584</v>
      </c>
      <c r="G7974" s="47" t="s">
        <v>306</v>
      </c>
      <c r="H7974" s="93">
        <f>H7975+H7982</f>
        <v>0</v>
      </c>
      <c r="I7974" s="94">
        <f t="shared" si="2099"/>
        <v>0</v>
      </c>
      <c r="J7974" s="93">
        <f>J7975+J7982</f>
        <v>0</v>
      </c>
      <c r="K7974" s="93">
        <f>K7975+K7982</f>
        <v>0</v>
      </c>
      <c r="L7974" s="94">
        <f t="shared" si="2101"/>
        <v>0</v>
      </c>
      <c r="M7974" s="93">
        <f>M7975+M7982</f>
        <v>0</v>
      </c>
      <c r="N7974" s="93">
        <f>N7975+N7982</f>
        <v>0</v>
      </c>
      <c r="O7974" s="82" t="s">
        <v>146</v>
      </c>
      <c r="P7974" s="35" t="s">
        <v>145</v>
      </c>
      <c r="R7974" s="352">
        <f>L7974-[1]გადასახდელები!L7744</f>
        <v>0</v>
      </c>
    </row>
    <row r="7975" spans="2:18" ht="20.25" hidden="1" customHeight="1">
      <c r="B7975" s="36" t="str">
        <f t="shared" si="2100"/>
        <v>b</v>
      </c>
      <c r="C7975" s="42">
        <v>5</v>
      </c>
      <c r="D7975" s="42"/>
      <c r="F7975" s="342" t="s">
        <v>585</v>
      </c>
      <c r="G7975" s="48" t="s">
        <v>307</v>
      </c>
      <c r="H7975" s="96">
        <f>SUM(H7976:H7981)</f>
        <v>0</v>
      </c>
      <c r="I7975" s="97">
        <f t="shared" si="2099"/>
        <v>0</v>
      </c>
      <c r="J7975" s="96">
        <f>SUM(J7976:J7981)</f>
        <v>0</v>
      </c>
      <c r="K7975" s="96">
        <f>SUM(K7976:K7981)</f>
        <v>0</v>
      </c>
      <c r="L7975" s="97">
        <f t="shared" si="2101"/>
        <v>0</v>
      </c>
      <c r="M7975" s="96">
        <f>SUM(M7976:M7981)</f>
        <v>0</v>
      </c>
      <c r="N7975" s="96">
        <f>SUM(N7976:N7981)</f>
        <v>0</v>
      </c>
      <c r="O7975" s="82" t="s">
        <v>146</v>
      </c>
      <c r="P7975" s="35" t="s">
        <v>145</v>
      </c>
      <c r="R7975" s="352">
        <f>L7975-[1]გადასახდელები!L7745</f>
        <v>0</v>
      </c>
    </row>
    <row r="7976" spans="2:18" ht="20.25" hidden="1" customHeight="1">
      <c r="B7976" s="36" t="str">
        <f t="shared" si="2100"/>
        <v>b</v>
      </c>
      <c r="C7976" s="42">
        <v>6</v>
      </c>
      <c r="D7976" s="42"/>
      <c r="F7976" s="343" t="s">
        <v>586</v>
      </c>
      <c r="G7976" s="53" t="s">
        <v>308</v>
      </c>
      <c r="H7976" s="99"/>
      <c r="I7976" s="105">
        <f t="shared" si="2099"/>
        <v>0</v>
      </c>
      <c r="J7976" s="100"/>
      <c r="K7976" s="100"/>
      <c r="L7976" s="105">
        <f t="shared" si="2101"/>
        <v>0</v>
      </c>
      <c r="M7976" s="100"/>
      <c r="N7976" s="100"/>
      <c r="O7976" s="115"/>
      <c r="P7976" s="35" t="s">
        <v>145</v>
      </c>
      <c r="R7976" s="352">
        <f>L7976-[1]გადასახდელები!L7746</f>
        <v>0</v>
      </c>
    </row>
    <row r="7977" spans="2:18" ht="20.25" hidden="1" customHeight="1">
      <c r="B7977" s="36" t="str">
        <f t="shared" si="2100"/>
        <v>b</v>
      </c>
      <c r="C7977" s="42">
        <v>6</v>
      </c>
      <c r="D7977" s="42"/>
      <c r="F7977" s="343" t="s">
        <v>678</v>
      </c>
      <c r="G7977" s="53" t="s">
        <v>309</v>
      </c>
      <c r="H7977" s="99"/>
      <c r="I7977" s="105">
        <f t="shared" si="2099"/>
        <v>0</v>
      </c>
      <c r="J7977" s="100"/>
      <c r="K7977" s="100"/>
      <c r="L7977" s="105">
        <f t="shared" si="2101"/>
        <v>0</v>
      </c>
      <c r="M7977" s="100"/>
      <c r="N7977" s="100"/>
      <c r="O7977" s="115"/>
      <c r="P7977" s="35" t="s">
        <v>145</v>
      </c>
      <c r="R7977" s="352">
        <f>L7977-[1]გადასახდელები!L7747</f>
        <v>0</v>
      </c>
    </row>
    <row r="7978" spans="2:18" ht="20.25" hidden="1" customHeight="1">
      <c r="B7978" s="36" t="str">
        <f t="shared" si="2100"/>
        <v>b</v>
      </c>
      <c r="C7978" s="42">
        <v>6</v>
      </c>
      <c r="D7978" s="42"/>
      <c r="F7978" s="343" t="s">
        <v>679</v>
      </c>
      <c r="G7978" s="53" t="s">
        <v>310</v>
      </c>
      <c r="H7978" s="99"/>
      <c r="I7978" s="105">
        <f t="shared" ref="I7978:I8041" si="2102">J7978+K7978</f>
        <v>0</v>
      </c>
      <c r="J7978" s="100"/>
      <c r="K7978" s="100"/>
      <c r="L7978" s="105">
        <f t="shared" si="2101"/>
        <v>0</v>
      </c>
      <c r="M7978" s="100"/>
      <c r="N7978" s="100"/>
      <c r="O7978" s="115"/>
      <c r="P7978" s="35" t="s">
        <v>145</v>
      </c>
      <c r="R7978" s="352">
        <f>L7978-[1]გადასახდელები!L7748</f>
        <v>0</v>
      </c>
    </row>
    <row r="7979" spans="2:18" ht="20.25" hidden="1" customHeight="1">
      <c r="B7979" s="36" t="str">
        <f t="shared" si="2100"/>
        <v>b</v>
      </c>
      <c r="C7979" s="42">
        <v>6</v>
      </c>
      <c r="D7979" s="42"/>
      <c r="F7979" s="343" t="s">
        <v>680</v>
      </c>
      <c r="G7979" s="53" t="s">
        <v>311</v>
      </c>
      <c r="H7979" s="99"/>
      <c r="I7979" s="105">
        <f t="shared" si="2102"/>
        <v>0</v>
      </c>
      <c r="J7979" s="100"/>
      <c r="K7979" s="100"/>
      <c r="L7979" s="105">
        <f t="shared" si="2101"/>
        <v>0</v>
      </c>
      <c r="M7979" s="100"/>
      <c r="N7979" s="100"/>
      <c r="O7979" s="115"/>
      <c r="P7979" s="35" t="s">
        <v>145</v>
      </c>
      <c r="R7979" s="352">
        <f>L7979-[1]გადასახდელები!L7749</f>
        <v>0</v>
      </c>
    </row>
    <row r="7980" spans="2:18" ht="20.25" hidden="1" customHeight="1">
      <c r="B7980" s="36" t="str">
        <f t="shared" si="2100"/>
        <v>b</v>
      </c>
      <c r="C7980" s="42">
        <v>6</v>
      </c>
      <c r="D7980" s="42"/>
      <c r="F7980" s="343" t="s">
        <v>681</v>
      </c>
      <c r="G7980" s="53" t="s">
        <v>312</v>
      </c>
      <c r="H7980" s="99"/>
      <c r="I7980" s="105">
        <f t="shared" si="2102"/>
        <v>0</v>
      </c>
      <c r="J7980" s="100"/>
      <c r="K7980" s="100"/>
      <c r="L7980" s="105">
        <f t="shared" si="2101"/>
        <v>0</v>
      </c>
      <c r="M7980" s="100"/>
      <c r="N7980" s="100"/>
      <c r="O7980" s="115"/>
      <c r="P7980" s="35" t="s">
        <v>145</v>
      </c>
      <c r="R7980" s="352">
        <f>L7980-[1]გადასახდელები!L7750</f>
        <v>0</v>
      </c>
    </row>
    <row r="7981" spans="2:18" ht="20.25" hidden="1" customHeight="1">
      <c r="B7981" s="36" t="str">
        <f t="shared" ref="B7981:B8044" si="2103">IF(H7981+I7981+L7981&gt;0,"a","b")</f>
        <v>b</v>
      </c>
      <c r="C7981" s="42">
        <v>6</v>
      </c>
      <c r="D7981" s="42"/>
      <c r="F7981" s="343" t="s">
        <v>682</v>
      </c>
      <c r="G7981" s="53" t="s">
        <v>313</v>
      </c>
      <c r="H7981" s="99"/>
      <c r="I7981" s="105">
        <f t="shared" si="2102"/>
        <v>0</v>
      </c>
      <c r="J7981" s="100"/>
      <c r="K7981" s="100"/>
      <c r="L7981" s="105">
        <f t="shared" si="2101"/>
        <v>0</v>
      </c>
      <c r="M7981" s="100"/>
      <c r="N7981" s="100"/>
      <c r="O7981" s="115"/>
      <c r="P7981" s="35" t="s">
        <v>145</v>
      </c>
      <c r="R7981" s="352">
        <f>L7981-[1]გადასახდელები!L7751</f>
        <v>0</v>
      </c>
    </row>
    <row r="7982" spans="2:18" ht="20.25" hidden="1" customHeight="1">
      <c r="B7982" s="36" t="str">
        <f t="shared" si="2103"/>
        <v>b</v>
      </c>
      <c r="C7982" s="42">
        <v>5</v>
      </c>
      <c r="D7982" s="42"/>
      <c r="F7982" s="342" t="s">
        <v>587</v>
      </c>
      <c r="G7982" s="48" t="s">
        <v>314</v>
      </c>
      <c r="H7982" s="96">
        <f>SUM(H7983:H8002)</f>
        <v>0</v>
      </c>
      <c r="I7982" s="97">
        <f t="shared" si="2102"/>
        <v>0</v>
      </c>
      <c r="J7982" s="96">
        <f>SUM(J7983:J8002)</f>
        <v>0</v>
      </c>
      <c r="K7982" s="96">
        <f>SUM(K7983:K8002)</f>
        <v>0</v>
      </c>
      <c r="L7982" s="97">
        <f t="shared" si="2101"/>
        <v>0</v>
      </c>
      <c r="M7982" s="96">
        <f>SUM(M7983:M8002)</f>
        <v>0</v>
      </c>
      <c r="N7982" s="96">
        <f>SUM(N7983:N8002)</f>
        <v>0</v>
      </c>
      <c r="O7982" s="82" t="s">
        <v>146</v>
      </c>
      <c r="P7982" s="35" t="s">
        <v>145</v>
      </c>
      <c r="R7982" s="352">
        <f>L7982-[1]გადასახდელები!L7752</f>
        <v>0</v>
      </c>
    </row>
    <row r="7983" spans="2:18" ht="20.25" hidden="1" customHeight="1">
      <c r="B7983" s="36" t="str">
        <f t="shared" si="2103"/>
        <v>b</v>
      </c>
      <c r="C7983" s="42">
        <v>6</v>
      </c>
      <c r="D7983" s="42"/>
      <c r="F7983" s="343" t="s">
        <v>683</v>
      </c>
      <c r="G7983" s="54" t="s">
        <v>315</v>
      </c>
      <c r="H7983" s="116"/>
      <c r="I7983" s="105">
        <f t="shared" si="2102"/>
        <v>0</v>
      </c>
      <c r="J7983" s="117"/>
      <c r="K7983" s="117"/>
      <c r="L7983" s="105">
        <f t="shared" si="2101"/>
        <v>0</v>
      </c>
      <c r="M7983" s="117"/>
      <c r="N7983" s="117"/>
      <c r="P7983" s="35" t="s">
        <v>145</v>
      </c>
      <c r="R7983" s="352">
        <f>L7983-[1]გადასახდელები!L7753</f>
        <v>0</v>
      </c>
    </row>
    <row r="7984" spans="2:18" ht="20.25" hidden="1" customHeight="1">
      <c r="B7984" s="36" t="str">
        <f t="shared" si="2103"/>
        <v>b</v>
      </c>
      <c r="C7984" s="42">
        <v>6</v>
      </c>
      <c r="D7984" s="42"/>
      <c r="F7984" s="343" t="s">
        <v>684</v>
      </c>
      <c r="G7984" s="54" t="s">
        <v>316</v>
      </c>
      <c r="H7984" s="116"/>
      <c r="I7984" s="105">
        <f t="shared" si="2102"/>
        <v>0</v>
      </c>
      <c r="J7984" s="117"/>
      <c r="K7984" s="117"/>
      <c r="L7984" s="105">
        <f t="shared" si="2101"/>
        <v>0</v>
      </c>
      <c r="M7984" s="117"/>
      <c r="N7984" s="117"/>
      <c r="P7984" s="35" t="s">
        <v>145</v>
      </c>
      <c r="R7984" s="352">
        <f>L7984-[1]გადასახდელები!L7754</f>
        <v>0</v>
      </c>
    </row>
    <row r="7985" spans="2:18" ht="30.75" hidden="1" customHeight="1">
      <c r="B7985" s="36" t="str">
        <f t="shared" si="2103"/>
        <v>b</v>
      </c>
      <c r="C7985" s="42">
        <v>6</v>
      </c>
      <c r="D7985" s="42"/>
      <c r="F7985" s="343" t="s">
        <v>588</v>
      </c>
      <c r="G7985" s="54" t="s">
        <v>317</v>
      </c>
      <c r="H7985" s="116"/>
      <c r="I7985" s="105">
        <f t="shared" si="2102"/>
        <v>0</v>
      </c>
      <c r="J7985" s="117"/>
      <c r="K7985" s="117"/>
      <c r="L7985" s="105">
        <f t="shared" si="2101"/>
        <v>0</v>
      </c>
      <c r="M7985" s="117"/>
      <c r="N7985" s="117"/>
      <c r="P7985" s="35" t="s">
        <v>145</v>
      </c>
      <c r="R7985" s="352">
        <f>L7985-[1]გადასახდელები!L7755</f>
        <v>0</v>
      </c>
    </row>
    <row r="7986" spans="2:18" ht="30.75" hidden="1" customHeight="1">
      <c r="B7986" s="36" t="str">
        <f t="shared" si="2103"/>
        <v>b</v>
      </c>
      <c r="C7986" s="42">
        <v>6</v>
      </c>
      <c r="D7986" s="42"/>
      <c r="F7986" s="343" t="s">
        <v>685</v>
      </c>
      <c r="G7986" s="54" t="s">
        <v>318</v>
      </c>
      <c r="H7986" s="116"/>
      <c r="I7986" s="105">
        <f t="shared" si="2102"/>
        <v>0</v>
      </c>
      <c r="J7986" s="117"/>
      <c r="K7986" s="117"/>
      <c r="L7986" s="105">
        <f t="shared" si="2101"/>
        <v>0</v>
      </c>
      <c r="M7986" s="117"/>
      <c r="N7986" s="117"/>
      <c r="P7986" s="35" t="s">
        <v>145</v>
      </c>
      <c r="R7986" s="352">
        <f>L7986-[1]გადასახდელები!L7756</f>
        <v>0</v>
      </c>
    </row>
    <row r="7987" spans="2:18" ht="20.25" hidden="1" customHeight="1">
      <c r="B7987" s="36" t="str">
        <f t="shared" si="2103"/>
        <v>b</v>
      </c>
      <c r="C7987" s="42">
        <v>6</v>
      </c>
      <c r="D7987" s="42"/>
      <c r="F7987" s="343" t="s">
        <v>589</v>
      </c>
      <c r="G7987" s="54" t="s">
        <v>319</v>
      </c>
      <c r="H7987" s="116"/>
      <c r="I7987" s="105">
        <f t="shared" si="2102"/>
        <v>0</v>
      </c>
      <c r="J7987" s="117"/>
      <c r="K7987" s="117"/>
      <c r="L7987" s="105">
        <f t="shared" ref="L7987:L8050" si="2104">M7987+N7987</f>
        <v>0</v>
      </c>
      <c r="M7987" s="117"/>
      <c r="N7987" s="117"/>
      <c r="P7987" s="35" t="s">
        <v>145</v>
      </c>
      <c r="R7987" s="352">
        <f>L7987-[1]გადასახდელები!L7757</f>
        <v>0</v>
      </c>
    </row>
    <row r="7988" spans="2:18" ht="20.25" hidden="1" customHeight="1">
      <c r="B7988" s="36" t="str">
        <f t="shared" si="2103"/>
        <v>b</v>
      </c>
      <c r="C7988" s="42">
        <v>6</v>
      </c>
      <c r="D7988" s="42"/>
      <c r="F7988" s="343" t="s">
        <v>686</v>
      </c>
      <c r="G7988" s="54" t="s">
        <v>320</v>
      </c>
      <c r="H7988" s="116"/>
      <c r="I7988" s="105">
        <f t="shared" si="2102"/>
        <v>0</v>
      </c>
      <c r="J7988" s="117"/>
      <c r="K7988" s="117"/>
      <c r="L7988" s="105">
        <f t="shared" si="2104"/>
        <v>0</v>
      </c>
      <c r="M7988" s="117"/>
      <c r="N7988" s="117"/>
      <c r="P7988" s="35" t="s">
        <v>145</v>
      </c>
      <c r="R7988" s="352">
        <f>L7988-[1]გადასახდელები!L7758</f>
        <v>0</v>
      </c>
    </row>
    <row r="7989" spans="2:18" ht="30.75" hidden="1" customHeight="1">
      <c r="B7989" s="36" t="str">
        <f t="shared" si="2103"/>
        <v>b</v>
      </c>
      <c r="C7989" s="42">
        <v>6</v>
      </c>
      <c r="D7989" s="42"/>
      <c r="F7989" s="343" t="s">
        <v>687</v>
      </c>
      <c r="G7989" s="54" t="s">
        <v>321</v>
      </c>
      <c r="H7989" s="116"/>
      <c r="I7989" s="105">
        <f t="shared" si="2102"/>
        <v>0</v>
      </c>
      <c r="J7989" s="117"/>
      <c r="K7989" s="117"/>
      <c r="L7989" s="105">
        <f t="shared" si="2104"/>
        <v>0</v>
      </c>
      <c r="M7989" s="117"/>
      <c r="N7989" s="117"/>
      <c r="P7989" s="35" t="s">
        <v>145</v>
      </c>
      <c r="R7989" s="352">
        <f>L7989-[1]გადასახდელები!L7759</f>
        <v>0</v>
      </c>
    </row>
    <row r="7990" spans="2:18" ht="20.25" hidden="1" customHeight="1">
      <c r="B7990" s="36" t="str">
        <f t="shared" si="2103"/>
        <v>b</v>
      </c>
      <c r="C7990" s="42">
        <v>6</v>
      </c>
      <c r="D7990" s="42"/>
      <c r="F7990" s="343" t="s">
        <v>590</v>
      </c>
      <c r="G7990" s="54" t="s">
        <v>322</v>
      </c>
      <c r="H7990" s="116"/>
      <c r="I7990" s="105">
        <f t="shared" si="2102"/>
        <v>0</v>
      </c>
      <c r="J7990" s="117"/>
      <c r="K7990" s="117"/>
      <c r="L7990" s="105">
        <f t="shared" si="2104"/>
        <v>0</v>
      </c>
      <c r="M7990" s="117"/>
      <c r="N7990" s="117"/>
      <c r="P7990" s="35" t="s">
        <v>145</v>
      </c>
      <c r="R7990" s="352">
        <f>L7990-[1]გადასახდელები!L7760</f>
        <v>0</v>
      </c>
    </row>
    <row r="7991" spans="2:18" ht="20.25" hidden="1" customHeight="1">
      <c r="B7991" s="36" t="str">
        <f t="shared" si="2103"/>
        <v>b</v>
      </c>
      <c r="C7991" s="42">
        <v>6</v>
      </c>
      <c r="D7991" s="42"/>
      <c r="F7991" s="343" t="s">
        <v>688</v>
      </c>
      <c r="G7991" s="54" t="s">
        <v>323</v>
      </c>
      <c r="H7991" s="116"/>
      <c r="I7991" s="105">
        <f t="shared" si="2102"/>
        <v>0</v>
      </c>
      <c r="J7991" s="117"/>
      <c r="K7991" s="117"/>
      <c r="L7991" s="105">
        <f t="shared" si="2104"/>
        <v>0</v>
      </c>
      <c r="M7991" s="117"/>
      <c r="N7991" s="117"/>
      <c r="P7991" s="35" t="s">
        <v>145</v>
      </c>
      <c r="R7991" s="352">
        <f>L7991-[1]გადასახდელები!L7761</f>
        <v>0</v>
      </c>
    </row>
    <row r="7992" spans="2:18" ht="20.25" hidden="1" customHeight="1">
      <c r="B7992" s="36" t="str">
        <f t="shared" si="2103"/>
        <v>b</v>
      </c>
      <c r="C7992" s="42">
        <v>6</v>
      </c>
      <c r="D7992" s="42"/>
      <c r="F7992" s="343" t="s">
        <v>689</v>
      </c>
      <c r="G7992" s="54" t="s">
        <v>324</v>
      </c>
      <c r="H7992" s="116"/>
      <c r="I7992" s="105">
        <f t="shared" si="2102"/>
        <v>0</v>
      </c>
      <c r="J7992" s="117"/>
      <c r="K7992" s="117"/>
      <c r="L7992" s="105">
        <f t="shared" si="2104"/>
        <v>0</v>
      </c>
      <c r="M7992" s="117"/>
      <c r="N7992" s="117"/>
      <c r="P7992" s="35" t="s">
        <v>145</v>
      </c>
      <c r="R7992" s="352">
        <f>L7992-[1]გადასახდელები!L7762</f>
        <v>0</v>
      </c>
    </row>
    <row r="7993" spans="2:18" ht="20.25" hidden="1" customHeight="1">
      <c r="B7993" s="36" t="str">
        <f t="shared" si="2103"/>
        <v>b</v>
      </c>
      <c r="C7993" s="42">
        <v>6</v>
      </c>
      <c r="D7993" s="42"/>
      <c r="F7993" s="343" t="s">
        <v>690</v>
      </c>
      <c r="G7993" s="54" t="s">
        <v>325</v>
      </c>
      <c r="H7993" s="116"/>
      <c r="I7993" s="105">
        <f t="shared" si="2102"/>
        <v>0</v>
      </c>
      <c r="J7993" s="117"/>
      <c r="K7993" s="117"/>
      <c r="L7993" s="105">
        <f t="shared" si="2104"/>
        <v>0</v>
      </c>
      <c r="M7993" s="117"/>
      <c r="N7993" s="117"/>
      <c r="P7993" s="35" t="s">
        <v>145</v>
      </c>
      <c r="R7993" s="352">
        <f>L7993-[1]გადასახდელები!L7763</f>
        <v>0</v>
      </c>
    </row>
    <row r="7994" spans="2:18" ht="20.25" hidden="1" customHeight="1">
      <c r="B7994" s="36" t="str">
        <f t="shared" si="2103"/>
        <v>b</v>
      </c>
      <c r="C7994" s="42">
        <v>6</v>
      </c>
      <c r="D7994" s="42"/>
      <c r="F7994" s="343" t="s">
        <v>691</v>
      </c>
      <c r="G7994" s="54" t="s">
        <v>326</v>
      </c>
      <c r="H7994" s="116"/>
      <c r="I7994" s="105">
        <f t="shared" si="2102"/>
        <v>0</v>
      </c>
      <c r="J7994" s="117"/>
      <c r="K7994" s="117"/>
      <c r="L7994" s="105">
        <f t="shared" si="2104"/>
        <v>0</v>
      </c>
      <c r="M7994" s="117"/>
      <c r="N7994" s="117"/>
      <c r="P7994" s="35" t="s">
        <v>145</v>
      </c>
      <c r="R7994" s="352">
        <f>L7994-[1]გადასახდელები!L7764</f>
        <v>0</v>
      </c>
    </row>
    <row r="7995" spans="2:18" ht="20.25" hidden="1" customHeight="1">
      <c r="B7995" s="36" t="str">
        <f t="shared" si="2103"/>
        <v>b</v>
      </c>
      <c r="C7995" s="42">
        <v>6</v>
      </c>
      <c r="D7995" s="42"/>
      <c r="F7995" s="343" t="s">
        <v>692</v>
      </c>
      <c r="G7995" s="54" t="s">
        <v>327</v>
      </c>
      <c r="H7995" s="116"/>
      <c r="I7995" s="105">
        <f t="shared" si="2102"/>
        <v>0</v>
      </c>
      <c r="J7995" s="117"/>
      <c r="K7995" s="117"/>
      <c r="L7995" s="105">
        <f t="shared" si="2104"/>
        <v>0</v>
      </c>
      <c r="M7995" s="117"/>
      <c r="N7995" s="117"/>
      <c r="P7995" s="35" t="s">
        <v>145</v>
      </c>
      <c r="R7995" s="352">
        <f>L7995-[1]გადასახდელები!L7765</f>
        <v>0</v>
      </c>
    </row>
    <row r="7996" spans="2:18" ht="20.25" hidden="1" customHeight="1">
      <c r="B7996" s="36" t="str">
        <f t="shared" si="2103"/>
        <v>b</v>
      </c>
      <c r="C7996" s="42">
        <v>6</v>
      </c>
      <c r="D7996" s="42"/>
      <c r="F7996" s="343" t="s">
        <v>693</v>
      </c>
      <c r="G7996" s="54" t="s">
        <v>328</v>
      </c>
      <c r="H7996" s="116"/>
      <c r="I7996" s="105">
        <f t="shared" si="2102"/>
        <v>0</v>
      </c>
      <c r="J7996" s="117"/>
      <c r="K7996" s="117"/>
      <c r="L7996" s="105">
        <f t="shared" si="2104"/>
        <v>0</v>
      </c>
      <c r="M7996" s="117"/>
      <c r="N7996" s="117"/>
      <c r="P7996" s="35" t="s">
        <v>145</v>
      </c>
      <c r="R7996" s="352">
        <f>L7996-[1]გადასახდელები!L7766</f>
        <v>0</v>
      </c>
    </row>
    <row r="7997" spans="2:18" ht="20.25" hidden="1" customHeight="1">
      <c r="B7997" s="36" t="str">
        <f t="shared" si="2103"/>
        <v>b</v>
      </c>
      <c r="C7997" s="42">
        <v>6</v>
      </c>
      <c r="D7997" s="42"/>
      <c r="F7997" s="343" t="s">
        <v>694</v>
      </c>
      <c r="G7997" s="54" t="s">
        <v>329</v>
      </c>
      <c r="H7997" s="116"/>
      <c r="I7997" s="105">
        <f t="shared" si="2102"/>
        <v>0</v>
      </c>
      <c r="J7997" s="117"/>
      <c r="K7997" s="117"/>
      <c r="L7997" s="105">
        <f t="shared" si="2104"/>
        <v>0</v>
      </c>
      <c r="M7997" s="117"/>
      <c r="N7997" s="117"/>
      <c r="P7997" s="35" t="s">
        <v>145</v>
      </c>
      <c r="R7997" s="352">
        <f>L7997-[1]გადასახდელები!L7767</f>
        <v>0</v>
      </c>
    </row>
    <row r="7998" spans="2:18" ht="20.25" hidden="1" customHeight="1">
      <c r="B7998" s="36" t="str">
        <f t="shared" si="2103"/>
        <v>b</v>
      </c>
      <c r="C7998" s="42">
        <v>6</v>
      </c>
      <c r="D7998" s="42"/>
      <c r="F7998" s="343" t="s">
        <v>695</v>
      </c>
      <c r="G7998" s="54" t="s">
        <v>330</v>
      </c>
      <c r="H7998" s="116"/>
      <c r="I7998" s="105">
        <f t="shared" si="2102"/>
        <v>0</v>
      </c>
      <c r="J7998" s="117"/>
      <c r="K7998" s="117"/>
      <c r="L7998" s="105">
        <f t="shared" si="2104"/>
        <v>0</v>
      </c>
      <c r="M7998" s="117"/>
      <c r="N7998" s="117"/>
      <c r="P7998" s="35" t="s">
        <v>145</v>
      </c>
      <c r="R7998" s="352">
        <f>L7998-[1]გადასახდელები!L7768</f>
        <v>0</v>
      </c>
    </row>
    <row r="7999" spans="2:18" ht="20.25" hidden="1" customHeight="1">
      <c r="B7999" s="36" t="str">
        <f t="shared" si="2103"/>
        <v>b</v>
      </c>
      <c r="C7999" s="42">
        <v>6</v>
      </c>
      <c r="D7999" s="42"/>
      <c r="F7999" s="343" t="s">
        <v>696</v>
      </c>
      <c r="G7999" s="54" t="s">
        <v>331</v>
      </c>
      <c r="H7999" s="116"/>
      <c r="I7999" s="105">
        <f t="shared" si="2102"/>
        <v>0</v>
      </c>
      <c r="J7999" s="117"/>
      <c r="K7999" s="117"/>
      <c r="L7999" s="105">
        <f t="shared" si="2104"/>
        <v>0</v>
      </c>
      <c r="M7999" s="117"/>
      <c r="N7999" s="117"/>
      <c r="P7999" s="35" t="s">
        <v>145</v>
      </c>
      <c r="R7999" s="352">
        <f>L7999-[1]გადასახდელები!L7769</f>
        <v>0</v>
      </c>
    </row>
    <row r="8000" spans="2:18" ht="20.25" hidden="1" customHeight="1">
      <c r="B8000" s="36" t="str">
        <f t="shared" si="2103"/>
        <v>b</v>
      </c>
      <c r="C8000" s="42">
        <v>6</v>
      </c>
      <c r="D8000" s="42"/>
      <c r="F8000" s="343" t="s">
        <v>697</v>
      </c>
      <c r="G8000" s="55" t="s">
        <v>332</v>
      </c>
      <c r="H8000" s="116"/>
      <c r="I8000" s="105">
        <f t="shared" si="2102"/>
        <v>0</v>
      </c>
      <c r="J8000" s="117"/>
      <c r="K8000" s="117"/>
      <c r="L8000" s="105">
        <f t="shared" si="2104"/>
        <v>0</v>
      </c>
      <c r="M8000" s="117"/>
      <c r="N8000" s="117"/>
      <c r="P8000" s="35" t="s">
        <v>145</v>
      </c>
      <c r="R8000" s="352">
        <f>L8000-[1]გადასახდელები!L7770</f>
        <v>0</v>
      </c>
    </row>
    <row r="8001" spans="2:18" ht="20.25" hidden="1" customHeight="1">
      <c r="B8001" s="36" t="str">
        <f t="shared" si="2103"/>
        <v>b</v>
      </c>
      <c r="C8001" s="42">
        <v>6</v>
      </c>
      <c r="D8001" s="42"/>
      <c r="F8001" s="343" t="s">
        <v>698</v>
      </c>
      <c r="G8001" s="54" t="s">
        <v>333</v>
      </c>
      <c r="H8001" s="116"/>
      <c r="I8001" s="105">
        <f t="shared" si="2102"/>
        <v>0</v>
      </c>
      <c r="J8001" s="117"/>
      <c r="K8001" s="117"/>
      <c r="L8001" s="105">
        <f t="shared" si="2104"/>
        <v>0</v>
      </c>
      <c r="M8001" s="117"/>
      <c r="N8001" s="117"/>
      <c r="P8001" s="35" t="s">
        <v>145</v>
      </c>
      <c r="R8001" s="352">
        <f>L8001-[1]გადასახდელები!L7771</f>
        <v>0</v>
      </c>
    </row>
    <row r="8002" spans="2:18" ht="30.75" hidden="1" customHeight="1">
      <c r="B8002" s="36" t="str">
        <f t="shared" si="2103"/>
        <v>b</v>
      </c>
      <c r="C8002" s="42">
        <v>6</v>
      </c>
      <c r="D8002" s="42"/>
      <c r="F8002" s="343" t="s">
        <v>591</v>
      </c>
      <c r="G8002" s="54" t="s">
        <v>334</v>
      </c>
      <c r="H8002" s="116"/>
      <c r="I8002" s="105">
        <f t="shared" si="2102"/>
        <v>0</v>
      </c>
      <c r="J8002" s="117"/>
      <c r="K8002" s="117"/>
      <c r="L8002" s="105">
        <f t="shared" si="2104"/>
        <v>0</v>
      </c>
      <c r="M8002" s="117"/>
      <c r="N8002" s="117"/>
      <c r="P8002" s="35" t="s">
        <v>145</v>
      </c>
      <c r="R8002" s="352">
        <f>L8002-[1]გადასახდელები!L7772</f>
        <v>0</v>
      </c>
    </row>
    <row r="8003" spans="2:18" ht="20.25" hidden="1" customHeight="1">
      <c r="B8003" s="36" t="str">
        <f t="shared" si="2103"/>
        <v>b</v>
      </c>
      <c r="C8003" s="42">
        <v>4</v>
      </c>
      <c r="D8003" s="42"/>
      <c r="F8003" s="342" t="s">
        <v>699</v>
      </c>
      <c r="G8003" s="47" t="s">
        <v>335</v>
      </c>
      <c r="H8003" s="93">
        <f>H8004+H8005</f>
        <v>0</v>
      </c>
      <c r="I8003" s="94">
        <f t="shared" si="2102"/>
        <v>0</v>
      </c>
      <c r="J8003" s="93">
        <f>J8004+J8005</f>
        <v>0</v>
      </c>
      <c r="K8003" s="93">
        <f>K8004+K8005</f>
        <v>0</v>
      </c>
      <c r="L8003" s="94">
        <f t="shared" si="2104"/>
        <v>0</v>
      </c>
      <c r="M8003" s="93">
        <f>M8004+M8005</f>
        <v>0</v>
      </c>
      <c r="N8003" s="93">
        <f>N8004+N8005</f>
        <v>0</v>
      </c>
      <c r="O8003" s="82" t="s">
        <v>146</v>
      </c>
      <c r="P8003" s="35" t="s">
        <v>145</v>
      </c>
      <c r="R8003" s="352">
        <f>L8003-[1]გადასახდელები!L7773</f>
        <v>0</v>
      </c>
    </row>
    <row r="8004" spans="2:18" ht="20.25" hidden="1" customHeight="1">
      <c r="B8004" s="36" t="str">
        <f t="shared" si="2103"/>
        <v>b</v>
      </c>
      <c r="C8004" s="42">
        <v>5</v>
      </c>
      <c r="D8004" s="42"/>
      <c r="F8004" s="343" t="s">
        <v>700</v>
      </c>
      <c r="G8004" s="48" t="s">
        <v>336</v>
      </c>
      <c r="H8004" s="101"/>
      <c r="I8004" s="97">
        <f t="shared" si="2102"/>
        <v>0</v>
      </c>
      <c r="J8004" s="102"/>
      <c r="K8004" s="102"/>
      <c r="L8004" s="97">
        <f t="shared" si="2104"/>
        <v>0</v>
      </c>
      <c r="M8004" s="102"/>
      <c r="N8004" s="102"/>
      <c r="O8004" s="115"/>
      <c r="P8004" s="35" t="s">
        <v>145</v>
      </c>
      <c r="R8004" s="352">
        <f>L8004-[1]გადასახდელები!L7774</f>
        <v>0</v>
      </c>
    </row>
    <row r="8005" spans="2:18" ht="20.25" hidden="1" customHeight="1">
      <c r="B8005" s="36" t="str">
        <f t="shared" si="2103"/>
        <v>b</v>
      </c>
      <c r="C8005" s="42">
        <v>5</v>
      </c>
      <c r="D8005" s="42"/>
      <c r="F8005" s="342" t="s">
        <v>701</v>
      </c>
      <c r="G8005" s="48" t="s">
        <v>337</v>
      </c>
      <c r="H8005" s="119">
        <f>H8006+H8007</f>
        <v>0</v>
      </c>
      <c r="I8005" s="105">
        <f t="shared" si="2102"/>
        <v>0</v>
      </c>
      <c r="J8005" s="119">
        <f>J8006+J8007</f>
        <v>0</v>
      </c>
      <c r="K8005" s="119">
        <f>K8006+K8007</f>
        <v>0</v>
      </c>
      <c r="L8005" s="105">
        <f t="shared" si="2104"/>
        <v>0</v>
      </c>
      <c r="M8005" s="119">
        <f>M8006+M8007</f>
        <v>0</v>
      </c>
      <c r="N8005" s="119">
        <f>N8006+N8007</f>
        <v>0</v>
      </c>
      <c r="O8005" s="82" t="s">
        <v>146</v>
      </c>
      <c r="P8005" s="35" t="s">
        <v>145</v>
      </c>
      <c r="R8005" s="352">
        <f>L8005-[1]გადასახდელები!L7775</f>
        <v>0</v>
      </c>
    </row>
    <row r="8006" spans="2:18" ht="20.25" hidden="1" customHeight="1">
      <c r="B8006" s="36" t="str">
        <f t="shared" si="2103"/>
        <v>b</v>
      </c>
      <c r="C8006" s="42">
        <v>6</v>
      </c>
      <c r="D8006" s="42"/>
      <c r="F8006" s="343" t="s">
        <v>702</v>
      </c>
      <c r="G8006" s="54" t="s">
        <v>338</v>
      </c>
      <c r="H8006" s="116"/>
      <c r="I8006" s="105">
        <f t="shared" si="2102"/>
        <v>0</v>
      </c>
      <c r="J8006" s="117"/>
      <c r="K8006" s="117"/>
      <c r="L8006" s="105">
        <f t="shared" si="2104"/>
        <v>0</v>
      </c>
      <c r="M8006" s="117"/>
      <c r="N8006" s="117"/>
      <c r="P8006" s="35" t="s">
        <v>145</v>
      </c>
      <c r="R8006" s="352">
        <f>L8006-[1]გადასახდელები!L7776</f>
        <v>0</v>
      </c>
    </row>
    <row r="8007" spans="2:18" ht="20.25" hidden="1" customHeight="1">
      <c r="B8007" s="36" t="str">
        <f t="shared" si="2103"/>
        <v>b</v>
      </c>
      <c r="C8007" s="42">
        <v>6</v>
      </c>
      <c r="D8007" s="42"/>
      <c r="F8007" s="343" t="s">
        <v>703</v>
      </c>
      <c r="G8007" s="54" t="s">
        <v>339</v>
      </c>
      <c r="H8007" s="116"/>
      <c r="I8007" s="105">
        <f t="shared" si="2102"/>
        <v>0</v>
      </c>
      <c r="J8007" s="117"/>
      <c r="K8007" s="117"/>
      <c r="L8007" s="105">
        <f t="shared" si="2104"/>
        <v>0</v>
      </c>
      <c r="M8007" s="117"/>
      <c r="N8007" s="117"/>
      <c r="P8007" s="35" t="s">
        <v>145</v>
      </c>
      <c r="R8007" s="352">
        <f>L8007-[1]გადასახდელები!L7777</f>
        <v>0</v>
      </c>
    </row>
    <row r="8008" spans="2:18" ht="30.75" hidden="1" customHeight="1">
      <c r="B8008" s="36" t="str">
        <f t="shared" si="2103"/>
        <v>b</v>
      </c>
      <c r="C8008" s="42">
        <v>3</v>
      </c>
      <c r="D8008" s="42"/>
      <c r="F8008" s="342" t="s">
        <v>704</v>
      </c>
      <c r="G8008" s="51" t="s">
        <v>340</v>
      </c>
      <c r="H8008" s="89">
        <f>H8009+H8010</f>
        <v>0</v>
      </c>
      <c r="I8008" s="90">
        <f t="shared" si="2102"/>
        <v>0</v>
      </c>
      <c r="J8008" s="89">
        <f>J8009+J8010</f>
        <v>0</v>
      </c>
      <c r="K8008" s="89">
        <f>K8009+K8010</f>
        <v>0</v>
      </c>
      <c r="L8008" s="90">
        <f t="shared" si="2104"/>
        <v>0</v>
      </c>
      <c r="M8008" s="89">
        <f>M8009+M8010</f>
        <v>0</v>
      </c>
      <c r="N8008" s="89">
        <f>N8009+N8010</f>
        <v>0</v>
      </c>
      <c r="O8008" s="82" t="s">
        <v>146</v>
      </c>
      <c r="P8008" s="35" t="s">
        <v>145</v>
      </c>
      <c r="R8008" s="352">
        <f>L8008-[1]გადასახდელები!L7778</f>
        <v>0</v>
      </c>
    </row>
    <row r="8009" spans="2:18" ht="30.75" hidden="1" customHeight="1">
      <c r="B8009" s="36" t="str">
        <f t="shared" si="2103"/>
        <v>b</v>
      </c>
      <c r="C8009" s="42">
        <v>4</v>
      </c>
      <c r="D8009" s="42"/>
      <c r="F8009" s="343" t="s">
        <v>705</v>
      </c>
      <c r="G8009" s="47" t="s">
        <v>341</v>
      </c>
      <c r="H8009" s="103"/>
      <c r="I8009" s="94">
        <f t="shared" si="2102"/>
        <v>0</v>
      </c>
      <c r="J8009" s="104"/>
      <c r="K8009" s="104"/>
      <c r="L8009" s="94">
        <f t="shared" si="2104"/>
        <v>0</v>
      </c>
      <c r="M8009" s="104"/>
      <c r="N8009" s="104"/>
      <c r="P8009" s="35" t="s">
        <v>145</v>
      </c>
      <c r="R8009" s="352">
        <f>L8009-[1]გადასახდელები!L7779</f>
        <v>0</v>
      </c>
    </row>
    <row r="8010" spans="2:18" ht="30.75" hidden="1" customHeight="1">
      <c r="B8010" s="36" t="str">
        <f t="shared" si="2103"/>
        <v>b</v>
      </c>
      <c r="C8010" s="42">
        <v>4</v>
      </c>
      <c r="D8010" s="42"/>
      <c r="F8010" s="342" t="s">
        <v>706</v>
      </c>
      <c r="G8010" s="47" t="s">
        <v>342</v>
      </c>
      <c r="H8010" s="93">
        <f>H8011+H8012+H8013+H8014</f>
        <v>0</v>
      </c>
      <c r="I8010" s="94">
        <f t="shared" si="2102"/>
        <v>0</v>
      </c>
      <c r="J8010" s="93">
        <f>J8011+J8012+J8013+J8014</f>
        <v>0</v>
      </c>
      <c r="K8010" s="93">
        <f>K8011+K8012+K8013+K8014</f>
        <v>0</v>
      </c>
      <c r="L8010" s="94">
        <f t="shared" si="2104"/>
        <v>0</v>
      </c>
      <c r="M8010" s="93">
        <f>M8011+M8012+M8013+M8014</f>
        <v>0</v>
      </c>
      <c r="N8010" s="93">
        <f>N8011+N8012+N8013+N8014</f>
        <v>0</v>
      </c>
      <c r="O8010" s="82" t="s">
        <v>146</v>
      </c>
      <c r="P8010" s="35" t="s">
        <v>145</v>
      </c>
      <c r="R8010" s="352">
        <f>L8010-[1]გადასახდელები!L7780</f>
        <v>0</v>
      </c>
    </row>
    <row r="8011" spans="2:18" ht="30.75" hidden="1" customHeight="1">
      <c r="B8011" s="36" t="str">
        <f t="shared" si="2103"/>
        <v>b</v>
      </c>
      <c r="C8011" s="42">
        <v>5</v>
      </c>
      <c r="D8011" s="42"/>
      <c r="F8011" s="343" t="s">
        <v>707</v>
      </c>
      <c r="G8011" s="48" t="s">
        <v>343</v>
      </c>
      <c r="H8011" s="101"/>
      <c r="I8011" s="97">
        <f t="shared" si="2102"/>
        <v>0</v>
      </c>
      <c r="J8011" s="102"/>
      <c r="K8011" s="102"/>
      <c r="L8011" s="97">
        <f t="shared" si="2104"/>
        <v>0</v>
      </c>
      <c r="M8011" s="102"/>
      <c r="N8011" s="102"/>
      <c r="P8011" s="35" t="s">
        <v>145</v>
      </c>
      <c r="R8011" s="352">
        <f>L8011-[1]გადასახდელები!L7781</f>
        <v>0</v>
      </c>
    </row>
    <row r="8012" spans="2:18" ht="20.25" hidden="1" customHeight="1">
      <c r="B8012" s="36" t="str">
        <f t="shared" si="2103"/>
        <v>b</v>
      </c>
      <c r="C8012" s="42">
        <v>5</v>
      </c>
      <c r="D8012" s="42"/>
      <c r="F8012" s="343" t="s">
        <v>708</v>
      </c>
      <c r="G8012" s="48" t="s">
        <v>344</v>
      </c>
      <c r="H8012" s="101"/>
      <c r="I8012" s="97">
        <f t="shared" si="2102"/>
        <v>0</v>
      </c>
      <c r="J8012" s="102"/>
      <c r="K8012" s="102"/>
      <c r="L8012" s="97">
        <f t="shared" si="2104"/>
        <v>0</v>
      </c>
      <c r="M8012" s="102"/>
      <c r="N8012" s="102"/>
      <c r="P8012" s="35" t="s">
        <v>145</v>
      </c>
      <c r="R8012" s="352">
        <f>L8012-[1]გადასახდელები!L7782</f>
        <v>0</v>
      </c>
    </row>
    <row r="8013" spans="2:18" ht="20.25" hidden="1" customHeight="1">
      <c r="B8013" s="36" t="str">
        <f t="shared" si="2103"/>
        <v>b</v>
      </c>
      <c r="C8013" s="42">
        <v>5</v>
      </c>
      <c r="D8013" s="42"/>
      <c r="F8013" s="343" t="s">
        <v>709</v>
      </c>
      <c r="G8013" s="48" t="s">
        <v>345</v>
      </c>
      <c r="H8013" s="101"/>
      <c r="I8013" s="97">
        <f t="shared" si="2102"/>
        <v>0</v>
      </c>
      <c r="J8013" s="102"/>
      <c r="K8013" s="102"/>
      <c r="L8013" s="97">
        <f t="shared" si="2104"/>
        <v>0</v>
      </c>
      <c r="M8013" s="102"/>
      <c r="N8013" s="102"/>
      <c r="P8013" s="35" t="s">
        <v>145</v>
      </c>
      <c r="R8013" s="352">
        <f>L8013-[1]გადასახდელები!L7783</f>
        <v>0</v>
      </c>
    </row>
    <row r="8014" spans="2:18" ht="20.25" hidden="1" customHeight="1">
      <c r="B8014" s="36" t="str">
        <f t="shared" si="2103"/>
        <v>b</v>
      </c>
      <c r="C8014" s="42">
        <v>5</v>
      </c>
      <c r="D8014" s="42"/>
      <c r="F8014" s="343" t="s">
        <v>710</v>
      </c>
      <c r="G8014" s="48" t="s">
        <v>214</v>
      </c>
      <c r="H8014" s="101"/>
      <c r="I8014" s="97">
        <f t="shared" si="2102"/>
        <v>0</v>
      </c>
      <c r="J8014" s="102"/>
      <c r="K8014" s="102"/>
      <c r="L8014" s="97">
        <f t="shared" si="2104"/>
        <v>0</v>
      </c>
      <c r="M8014" s="102"/>
      <c r="N8014" s="102"/>
      <c r="P8014" s="35" t="s">
        <v>145</v>
      </c>
      <c r="R8014" s="352">
        <f>L8014-[1]გადასახდელები!L7784</f>
        <v>0</v>
      </c>
    </row>
    <row r="8015" spans="2:18" ht="20.25" hidden="1" customHeight="1">
      <c r="B8015" s="36" t="str">
        <f t="shared" si="2103"/>
        <v>b</v>
      </c>
      <c r="C8015" s="42">
        <v>3</v>
      </c>
      <c r="D8015" s="42"/>
      <c r="F8015" s="343" t="s">
        <v>711</v>
      </c>
      <c r="G8015" s="51" t="s">
        <v>346</v>
      </c>
      <c r="H8015" s="111"/>
      <c r="I8015" s="90">
        <f t="shared" si="2102"/>
        <v>0</v>
      </c>
      <c r="J8015" s="112"/>
      <c r="K8015" s="112"/>
      <c r="L8015" s="90">
        <f t="shared" si="2104"/>
        <v>0</v>
      </c>
      <c r="M8015" s="112"/>
      <c r="N8015" s="112"/>
      <c r="P8015" s="35" t="s">
        <v>145</v>
      </c>
      <c r="R8015" s="352">
        <f>L8015-[1]გადასახდელები!L7785</f>
        <v>0</v>
      </c>
    </row>
    <row r="8016" spans="2:18" ht="20.25" hidden="1" customHeight="1">
      <c r="B8016" s="36" t="str">
        <f t="shared" si="2103"/>
        <v>b</v>
      </c>
      <c r="C8016" s="42">
        <v>3</v>
      </c>
      <c r="D8016" s="42"/>
      <c r="F8016" s="342" t="s">
        <v>712</v>
      </c>
      <c r="G8016" s="51" t="s">
        <v>347</v>
      </c>
      <c r="H8016" s="89">
        <f>H8017+H8018+H8019+H8022</f>
        <v>0</v>
      </c>
      <c r="I8016" s="90">
        <f t="shared" si="2102"/>
        <v>0</v>
      </c>
      <c r="J8016" s="89">
        <f>J8017+J8018+J8019+J8022</f>
        <v>0</v>
      </c>
      <c r="K8016" s="89">
        <f>K8017+K8018+K8019+K8022</f>
        <v>0</v>
      </c>
      <c r="L8016" s="90">
        <f t="shared" si="2104"/>
        <v>0</v>
      </c>
      <c r="M8016" s="89">
        <f>M8017+M8018+M8019+M8022</f>
        <v>0</v>
      </c>
      <c r="N8016" s="89">
        <f>N8017+N8018+N8019+N8022</f>
        <v>0</v>
      </c>
      <c r="O8016" s="82" t="s">
        <v>146</v>
      </c>
      <c r="P8016" s="35" t="s">
        <v>145</v>
      </c>
      <c r="R8016" s="352">
        <f>L8016-[1]გადასახდელები!L7786</f>
        <v>0</v>
      </c>
    </row>
    <row r="8017" spans="2:18" ht="30.75" hidden="1" customHeight="1">
      <c r="B8017" s="36" t="str">
        <f t="shared" si="2103"/>
        <v>b</v>
      </c>
      <c r="C8017" s="42">
        <v>4</v>
      </c>
      <c r="D8017" s="42"/>
      <c r="F8017" s="343" t="s">
        <v>713</v>
      </c>
      <c r="G8017" s="47" t="s">
        <v>348</v>
      </c>
      <c r="H8017" s="103"/>
      <c r="I8017" s="94">
        <f t="shared" si="2102"/>
        <v>0</v>
      </c>
      <c r="J8017" s="104"/>
      <c r="K8017" s="104"/>
      <c r="L8017" s="94">
        <f t="shared" si="2104"/>
        <v>0</v>
      </c>
      <c r="M8017" s="104"/>
      <c r="N8017" s="104"/>
      <c r="O8017" s="115"/>
      <c r="P8017" s="35" t="s">
        <v>145</v>
      </c>
      <c r="R8017" s="352">
        <f>L8017-[1]გადასახდელები!L7787</f>
        <v>0</v>
      </c>
    </row>
    <row r="8018" spans="2:18" ht="20.25" hidden="1" customHeight="1">
      <c r="B8018" s="36" t="str">
        <f t="shared" si="2103"/>
        <v>b</v>
      </c>
      <c r="C8018" s="42">
        <v>4</v>
      </c>
      <c r="D8018" s="42"/>
      <c r="F8018" s="343" t="s">
        <v>714</v>
      </c>
      <c r="G8018" s="47" t="s">
        <v>349</v>
      </c>
      <c r="H8018" s="103"/>
      <c r="I8018" s="94">
        <f t="shared" si="2102"/>
        <v>0</v>
      </c>
      <c r="J8018" s="104"/>
      <c r="K8018" s="104"/>
      <c r="L8018" s="94">
        <f t="shared" si="2104"/>
        <v>0</v>
      </c>
      <c r="M8018" s="104"/>
      <c r="N8018" s="104"/>
      <c r="O8018" s="115"/>
      <c r="P8018" s="35" t="s">
        <v>145</v>
      </c>
      <c r="R8018" s="352">
        <f>L8018-[1]გადასახდელები!L7788</f>
        <v>0</v>
      </c>
    </row>
    <row r="8019" spans="2:18" ht="20.25" hidden="1" customHeight="1">
      <c r="B8019" s="36" t="str">
        <f t="shared" si="2103"/>
        <v>b</v>
      </c>
      <c r="C8019" s="42">
        <v>4</v>
      </c>
      <c r="D8019" s="42"/>
      <c r="F8019" s="342" t="s">
        <v>715</v>
      </c>
      <c r="G8019" s="47" t="s">
        <v>350</v>
      </c>
      <c r="H8019" s="93">
        <f>H8020+H8021</f>
        <v>0</v>
      </c>
      <c r="I8019" s="94">
        <f t="shared" si="2102"/>
        <v>0</v>
      </c>
      <c r="J8019" s="93">
        <f>J8020+J8021</f>
        <v>0</v>
      </c>
      <c r="K8019" s="93">
        <f>K8020+K8021</f>
        <v>0</v>
      </c>
      <c r="L8019" s="94">
        <f t="shared" si="2104"/>
        <v>0</v>
      </c>
      <c r="M8019" s="93">
        <f>M8020+M8021</f>
        <v>0</v>
      </c>
      <c r="N8019" s="93">
        <f>N8020+N8021</f>
        <v>0</v>
      </c>
      <c r="O8019" s="82" t="s">
        <v>146</v>
      </c>
      <c r="P8019" s="35" t="s">
        <v>145</v>
      </c>
      <c r="R8019" s="352">
        <f>L8019-[1]გადასახდელები!L7789</f>
        <v>0</v>
      </c>
    </row>
    <row r="8020" spans="2:18" ht="30.75" hidden="1" customHeight="1">
      <c r="B8020" s="36" t="str">
        <f t="shared" si="2103"/>
        <v>b</v>
      </c>
      <c r="C8020" s="42">
        <v>5</v>
      </c>
      <c r="D8020" s="42"/>
      <c r="F8020" s="343" t="s">
        <v>716</v>
      </c>
      <c r="G8020" s="48" t="s">
        <v>351</v>
      </c>
      <c r="H8020" s="101"/>
      <c r="I8020" s="97">
        <f t="shared" si="2102"/>
        <v>0</v>
      </c>
      <c r="J8020" s="102"/>
      <c r="K8020" s="102"/>
      <c r="L8020" s="97">
        <f t="shared" si="2104"/>
        <v>0</v>
      </c>
      <c r="M8020" s="102"/>
      <c r="N8020" s="102"/>
      <c r="P8020" s="35" t="s">
        <v>145</v>
      </c>
      <c r="R8020" s="352">
        <f>L8020-[1]გადასახდელები!L7790</f>
        <v>0</v>
      </c>
    </row>
    <row r="8021" spans="2:18" ht="20.25" hidden="1" customHeight="1">
      <c r="B8021" s="36" t="str">
        <f t="shared" si="2103"/>
        <v>b</v>
      </c>
      <c r="C8021" s="42">
        <v>5</v>
      </c>
      <c r="D8021" s="42"/>
      <c r="F8021" s="343" t="s">
        <v>717</v>
      </c>
      <c r="G8021" s="48" t="s">
        <v>352</v>
      </c>
      <c r="H8021" s="101"/>
      <c r="I8021" s="97">
        <f t="shared" si="2102"/>
        <v>0</v>
      </c>
      <c r="J8021" s="102"/>
      <c r="K8021" s="102"/>
      <c r="L8021" s="97">
        <f t="shared" si="2104"/>
        <v>0</v>
      </c>
      <c r="M8021" s="102"/>
      <c r="N8021" s="102"/>
      <c r="P8021" s="35" t="s">
        <v>145</v>
      </c>
      <c r="R8021" s="352">
        <f>L8021-[1]გადასახდელები!L7791</f>
        <v>0</v>
      </c>
    </row>
    <row r="8022" spans="2:18" ht="20.25" hidden="1" customHeight="1">
      <c r="B8022" s="36" t="str">
        <f t="shared" si="2103"/>
        <v>b</v>
      </c>
      <c r="C8022" s="42">
        <v>4</v>
      </c>
      <c r="D8022" s="42"/>
      <c r="F8022" s="343" t="s">
        <v>718</v>
      </c>
      <c r="G8022" s="47" t="s">
        <v>353</v>
      </c>
      <c r="H8022" s="103"/>
      <c r="I8022" s="94">
        <f t="shared" si="2102"/>
        <v>0</v>
      </c>
      <c r="J8022" s="104"/>
      <c r="K8022" s="104"/>
      <c r="L8022" s="94">
        <f t="shared" si="2104"/>
        <v>0</v>
      </c>
      <c r="M8022" s="104"/>
      <c r="N8022" s="104"/>
      <c r="P8022" s="35" t="s">
        <v>145</v>
      </c>
      <c r="R8022" s="352">
        <f>L8022-[1]გადასახდელები!L7792</f>
        <v>0</v>
      </c>
    </row>
    <row r="8023" spans="2:18" ht="20.25" hidden="1" customHeight="1">
      <c r="B8023" s="36" t="str">
        <f t="shared" si="2103"/>
        <v>b</v>
      </c>
      <c r="C8023" s="42">
        <v>2</v>
      </c>
      <c r="D8023" s="42"/>
      <c r="F8023" s="30"/>
      <c r="G8023" s="60" t="s">
        <v>354</v>
      </c>
      <c r="H8023" s="86">
        <f>H8024+H8031+H8038</f>
        <v>0</v>
      </c>
      <c r="I8023" s="87">
        <f t="shared" si="2102"/>
        <v>0</v>
      </c>
      <c r="J8023" s="88">
        <f>J8024+J8031+J8038</f>
        <v>0</v>
      </c>
      <c r="K8023" s="88">
        <f>K8024+K8031+K8038</f>
        <v>0</v>
      </c>
      <c r="L8023" s="87">
        <f t="shared" si="2104"/>
        <v>0</v>
      </c>
      <c r="M8023" s="88">
        <f>M8024+M8031+M8038</f>
        <v>0</v>
      </c>
      <c r="N8023" s="88">
        <f>N8024+N8031+N8038</f>
        <v>0</v>
      </c>
      <c r="O8023" s="82" t="s">
        <v>146</v>
      </c>
      <c r="R8023" s="352">
        <f>L8023-[1]გადასახდელები!L7793</f>
        <v>0</v>
      </c>
    </row>
    <row r="8024" spans="2:18" ht="20.25" hidden="1" customHeight="1">
      <c r="B8024" s="36" t="str">
        <f t="shared" si="2103"/>
        <v>b</v>
      </c>
      <c r="C8024" s="42">
        <v>3</v>
      </c>
      <c r="D8024" s="42"/>
      <c r="F8024" s="31"/>
      <c r="G8024" s="51" t="s">
        <v>355</v>
      </c>
      <c r="H8024" s="120">
        <f>SUM(H8025:H8030)</f>
        <v>0</v>
      </c>
      <c r="I8024" s="118">
        <f t="shared" si="2102"/>
        <v>0</v>
      </c>
      <c r="J8024" s="121">
        <f>SUM(J8025:J8030)</f>
        <v>0</v>
      </c>
      <c r="K8024" s="121">
        <f>SUM(K8025:K8030)</f>
        <v>0</v>
      </c>
      <c r="L8024" s="118">
        <f t="shared" si="2104"/>
        <v>0</v>
      </c>
      <c r="M8024" s="121">
        <f>SUM(M8025:M8030)</f>
        <v>0</v>
      </c>
      <c r="N8024" s="121">
        <f>SUM(N8025:N8030)</f>
        <v>0</v>
      </c>
      <c r="O8024" s="82" t="s">
        <v>146</v>
      </c>
      <c r="R8024" s="352">
        <f>L8024-[1]გადასახდელები!L7794</f>
        <v>0</v>
      </c>
    </row>
    <row r="8025" spans="2:18" ht="20.25" hidden="1" customHeight="1">
      <c r="B8025" s="36" t="str">
        <f t="shared" si="2103"/>
        <v>b</v>
      </c>
      <c r="C8025" s="42">
        <v>4</v>
      </c>
      <c r="D8025" s="42"/>
      <c r="F8025" s="31"/>
      <c r="G8025" s="47" t="s">
        <v>356</v>
      </c>
      <c r="H8025" s="103"/>
      <c r="I8025" s="94">
        <f t="shared" si="2102"/>
        <v>0</v>
      </c>
      <c r="J8025" s="104"/>
      <c r="K8025" s="104"/>
      <c r="L8025" s="94">
        <f t="shared" si="2104"/>
        <v>0</v>
      </c>
      <c r="M8025" s="104"/>
      <c r="N8025" s="104"/>
      <c r="R8025" s="352">
        <f>L8025-[1]გადასახდელები!L7795</f>
        <v>0</v>
      </c>
    </row>
    <row r="8026" spans="2:18" ht="20.25" hidden="1" customHeight="1">
      <c r="B8026" s="36" t="str">
        <f t="shared" si="2103"/>
        <v>b</v>
      </c>
      <c r="C8026" s="42">
        <v>4</v>
      </c>
      <c r="D8026" s="42"/>
      <c r="F8026" s="31"/>
      <c r="G8026" s="47" t="s">
        <v>357</v>
      </c>
      <c r="H8026" s="103"/>
      <c r="I8026" s="94">
        <f t="shared" si="2102"/>
        <v>0</v>
      </c>
      <c r="J8026" s="104"/>
      <c r="K8026" s="104"/>
      <c r="L8026" s="94">
        <f t="shared" si="2104"/>
        <v>0</v>
      </c>
      <c r="M8026" s="104"/>
      <c r="N8026" s="104"/>
      <c r="R8026" s="352">
        <f>L8026-[1]გადასახდელები!L7796</f>
        <v>0</v>
      </c>
    </row>
    <row r="8027" spans="2:18" ht="20.25" hidden="1" customHeight="1">
      <c r="B8027" s="36" t="str">
        <f t="shared" si="2103"/>
        <v>b</v>
      </c>
      <c r="C8027" s="42">
        <v>4</v>
      </c>
      <c r="D8027" s="42"/>
      <c r="F8027" s="31"/>
      <c r="G8027" s="47" t="s">
        <v>212</v>
      </c>
      <c r="H8027" s="103"/>
      <c r="I8027" s="94">
        <f t="shared" si="2102"/>
        <v>0</v>
      </c>
      <c r="J8027" s="104"/>
      <c r="K8027" s="104"/>
      <c r="L8027" s="94">
        <f t="shared" si="2104"/>
        <v>0</v>
      </c>
      <c r="M8027" s="104"/>
      <c r="N8027" s="104"/>
      <c r="R8027" s="352">
        <f>L8027-[1]გადასახდელები!L7797</f>
        <v>0</v>
      </c>
    </row>
    <row r="8028" spans="2:18" ht="20.25" hidden="1" customHeight="1">
      <c r="B8028" s="36" t="str">
        <f t="shared" si="2103"/>
        <v>b</v>
      </c>
      <c r="C8028" s="42">
        <v>4</v>
      </c>
      <c r="D8028" s="42"/>
      <c r="F8028" s="31"/>
      <c r="G8028" s="47" t="s">
        <v>358</v>
      </c>
      <c r="H8028" s="103"/>
      <c r="I8028" s="94">
        <f t="shared" si="2102"/>
        <v>0</v>
      </c>
      <c r="J8028" s="104"/>
      <c r="K8028" s="104"/>
      <c r="L8028" s="94">
        <f t="shared" si="2104"/>
        <v>0</v>
      </c>
      <c r="M8028" s="104"/>
      <c r="N8028" s="104"/>
      <c r="R8028" s="352">
        <f>L8028-[1]გადასახდელები!L7798</f>
        <v>0</v>
      </c>
    </row>
    <row r="8029" spans="2:18" ht="20.25" hidden="1" customHeight="1">
      <c r="B8029" s="36" t="str">
        <f t="shared" si="2103"/>
        <v>b</v>
      </c>
      <c r="C8029" s="42">
        <v>4</v>
      </c>
      <c r="D8029" s="42"/>
      <c r="F8029" s="31"/>
      <c r="G8029" s="47" t="s">
        <v>359</v>
      </c>
      <c r="H8029" s="103"/>
      <c r="I8029" s="94">
        <f t="shared" si="2102"/>
        <v>0</v>
      </c>
      <c r="J8029" s="104"/>
      <c r="K8029" s="104"/>
      <c r="L8029" s="94">
        <f t="shared" si="2104"/>
        <v>0</v>
      </c>
      <c r="M8029" s="104"/>
      <c r="N8029" s="104"/>
      <c r="R8029" s="352">
        <f>L8029-[1]გადასახდელები!L7799</f>
        <v>0</v>
      </c>
    </row>
    <row r="8030" spans="2:18" ht="20.25" hidden="1" customHeight="1">
      <c r="B8030" s="36" t="str">
        <f t="shared" si="2103"/>
        <v>b</v>
      </c>
      <c r="C8030" s="42">
        <v>4</v>
      </c>
      <c r="D8030" s="42"/>
      <c r="F8030" s="31"/>
      <c r="G8030" s="47" t="s">
        <v>360</v>
      </c>
      <c r="H8030" s="103"/>
      <c r="I8030" s="94">
        <f t="shared" si="2102"/>
        <v>0</v>
      </c>
      <c r="J8030" s="104"/>
      <c r="K8030" s="104"/>
      <c r="L8030" s="94">
        <f t="shared" si="2104"/>
        <v>0</v>
      </c>
      <c r="M8030" s="104"/>
      <c r="N8030" s="104"/>
      <c r="R8030" s="352">
        <f>L8030-[1]გადასახდელები!L7800</f>
        <v>0</v>
      </c>
    </row>
    <row r="8031" spans="2:18" ht="20.25" hidden="1" customHeight="1">
      <c r="B8031" s="36" t="str">
        <f t="shared" si="2103"/>
        <v>b</v>
      </c>
      <c r="C8031" s="42">
        <v>3</v>
      </c>
      <c r="D8031" s="42"/>
      <c r="F8031" s="31"/>
      <c r="G8031" s="51" t="s">
        <v>211</v>
      </c>
      <c r="H8031" s="120">
        <f>SUM(H8032:H8037)</f>
        <v>0</v>
      </c>
      <c r="I8031" s="118">
        <f t="shared" si="2102"/>
        <v>0</v>
      </c>
      <c r="J8031" s="121">
        <f>SUM(J8032:J8037)</f>
        <v>0</v>
      </c>
      <c r="K8031" s="121">
        <f>SUM(K8032:K8037)</f>
        <v>0</v>
      </c>
      <c r="L8031" s="118">
        <f t="shared" si="2104"/>
        <v>0</v>
      </c>
      <c r="M8031" s="121">
        <f>SUM(M8032:M8037)</f>
        <v>0</v>
      </c>
      <c r="N8031" s="121">
        <f>SUM(N8032:N8037)</f>
        <v>0</v>
      </c>
      <c r="O8031" s="82" t="s">
        <v>146</v>
      </c>
      <c r="R8031" s="352">
        <f>L8031-[1]გადასახდელები!L7801</f>
        <v>0</v>
      </c>
    </row>
    <row r="8032" spans="2:18" ht="20.25" hidden="1" customHeight="1">
      <c r="B8032" s="36" t="str">
        <f t="shared" si="2103"/>
        <v>b</v>
      </c>
      <c r="C8032" s="42">
        <v>4</v>
      </c>
      <c r="D8032" s="42"/>
      <c r="F8032" s="31"/>
      <c r="G8032" s="47" t="s">
        <v>356</v>
      </c>
      <c r="H8032" s="103"/>
      <c r="I8032" s="94">
        <f t="shared" si="2102"/>
        <v>0</v>
      </c>
      <c r="J8032" s="104"/>
      <c r="K8032" s="104"/>
      <c r="L8032" s="94">
        <f t="shared" si="2104"/>
        <v>0</v>
      </c>
      <c r="M8032" s="104"/>
      <c r="N8032" s="104"/>
      <c r="R8032" s="352">
        <f>L8032-[1]გადასახდელები!L7802</f>
        <v>0</v>
      </c>
    </row>
    <row r="8033" spans="2:18" ht="20.25" hidden="1" customHeight="1">
      <c r="B8033" s="36" t="str">
        <f t="shared" si="2103"/>
        <v>b</v>
      </c>
      <c r="C8033" s="42">
        <v>4</v>
      </c>
      <c r="D8033" s="42"/>
      <c r="F8033" s="31"/>
      <c r="G8033" s="47" t="s">
        <v>357</v>
      </c>
      <c r="H8033" s="103"/>
      <c r="I8033" s="94">
        <f t="shared" si="2102"/>
        <v>0</v>
      </c>
      <c r="J8033" s="104"/>
      <c r="K8033" s="104"/>
      <c r="L8033" s="94">
        <f t="shared" si="2104"/>
        <v>0</v>
      </c>
      <c r="M8033" s="104"/>
      <c r="N8033" s="104"/>
      <c r="R8033" s="352">
        <f>L8033-[1]გადასახდელები!L7803</f>
        <v>0</v>
      </c>
    </row>
    <row r="8034" spans="2:18" ht="20.25" hidden="1" customHeight="1">
      <c r="B8034" s="36" t="str">
        <f t="shared" si="2103"/>
        <v>b</v>
      </c>
      <c r="C8034" s="42">
        <v>4</v>
      </c>
      <c r="D8034" s="42"/>
      <c r="F8034" s="31"/>
      <c r="G8034" s="47" t="s">
        <v>212</v>
      </c>
      <c r="H8034" s="103"/>
      <c r="I8034" s="94">
        <f t="shared" si="2102"/>
        <v>0</v>
      </c>
      <c r="J8034" s="104"/>
      <c r="K8034" s="104"/>
      <c r="L8034" s="94">
        <f t="shared" si="2104"/>
        <v>0</v>
      </c>
      <c r="M8034" s="104"/>
      <c r="N8034" s="104"/>
      <c r="R8034" s="352">
        <f>L8034-[1]გადასახდელები!L7804</f>
        <v>0</v>
      </c>
    </row>
    <row r="8035" spans="2:18" ht="20.25" hidden="1" customHeight="1">
      <c r="B8035" s="36" t="str">
        <f t="shared" si="2103"/>
        <v>b</v>
      </c>
      <c r="C8035" s="42">
        <v>4</v>
      </c>
      <c r="D8035" s="42"/>
      <c r="F8035" s="31"/>
      <c r="G8035" s="47" t="s">
        <v>361</v>
      </c>
      <c r="H8035" s="103"/>
      <c r="I8035" s="94">
        <f t="shared" si="2102"/>
        <v>0</v>
      </c>
      <c r="J8035" s="104"/>
      <c r="K8035" s="104"/>
      <c r="L8035" s="94">
        <f t="shared" si="2104"/>
        <v>0</v>
      </c>
      <c r="M8035" s="104"/>
      <c r="N8035" s="104"/>
      <c r="R8035" s="352">
        <f>L8035-[1]გადასახდელები!L7805</f>
        <v>0</v>
      </c>
    </row>
    <row r="8036" spans="2:18" ht="20.25" hidden="1" customHeight="1">
      <c r="B8036" s="36" t="str">
        <f t="shared" si="2103"/>
        <v>b</v>
      </c>
      <c r="C8036" s="42">
        <v>4</v>
      </c>
      <c r="D8036" s="42"/>
      <c r="F8036" s="31"/>
      <c r="G8036" s="47" t="s">
        <v>359</v>
      </c>
      <c r="H8036" s="103"/>
      <c r="I8036" s="94">
        <f t="shared" si="2102"/>
        <v>0</v>
      </c>
      <c r="J8036" s="104"/>
      <c r="K8036" s="104"/>
      <c r="L8036" s="94">
        <f t="shared" si="2104"/>
        <v>0</v>
      </c>
      <c r="M8036" s="104"/>
      <c r="N8036" s="104"/>
      <c r="R8036" s="352">
        <f>L8036-[1]გადასახდელები!L7806</f>
        <v>0</v>
      </c>
    </row>
    <row r="8037" spans="2:18" ht="20.25" hidden="1" customHeight="1">
      <c r="B8037" s="36" t="str">
        <f t="shared" si="2103"/>
        <v>b</v>
      </c>
      <c r="C8037" s="42">
        <v>4</v>
      </c>
      <c r="D8037" s="42"/>
      <c r="F8037" s="31"/>
      <c r="G8037" s="47" t="s">
        <v>360</v>
      </c>
      <c r="H8037" s="103"/>
      <c r="I8037" s="94">
        <f t="shared" si="2102"/>
        <v>0</v>
      </c>
      <c r="J8037" s="104"/>
      <c r="K8037" s="104"/>
      <c r="L8037" s="94">
        <f t="shared" si="2104"/>
        <v>0</v>
      </c>
      <c r="M8037" s="104"/>
      <c r="N8037" s="104"/>
      <c r="R8037" s="352">
        <f>L8037-[1]გადასახდელები!L7807</f>
        <v>0</v>
      </c>
    </row>
    <row r="8038" spans="2:18" ht="20.25" hidden="1" customHeight="1">
      <c r="B8038" s="36" t="str">
        <f t="shared" si="2103"/>
        <v>b</v>
      </c>
      <c r="C8038" s="42">
        <v>3</v>
      </c>
      <c r="D8038" s="42"/>
      <c r="F8038" s="29"/>
      <c r="G8038" s="56" t="s">
        <v>213</v>
      </c>
      <c r="H8038" s="122"/>
      <c r="I8038" s="118">
        <f t="shared" si="2102"/>
        <v>0</v>
      </c>
      <c r="J8038" s="123"/>
      <c r="K8038" s="123"/>
      <c r="L8038" s="118">
        <f t="shared" si="2104"/>
        <v>0</v>
      </c>
      <c r="M8038" s="123"/>
      <c r="N8038" s="123"/>
      <c r="R8038" s="352">
        <f>L8038-[1]გადასახდელები!L7808</f>
        <v>0</v>
      </c>
    </row>
    <row r="8039" spans="2:18" ht="20.25" hidden="1" customHeight="1">
      <c r="B8039" s="36" t="str">
        <f t="shared" si="2103"/>
        <v>b</v>
      </c>
      <c r="C8039" s="42">
        <v>2</v>
      </c>
      <c r="D8039" s="42"/>
      <c r="F8039" s="28"/>
      <c r="G8039" s="60" t="s">
        <v>362</v>
      </c>
      <c r="H8039" s="86">
        <f>H8040+H8048</f>
        <v>0</v>
      </c>
      <c r="I8039" s="87">
        <f t="shared" si="2102"/>
        <v>0</v>
      </c>
      <c r="J8039" s="88">
        <f>J8040+J8048</f>
        <v>0</v>
      </c>
      <c r="K8039" s="88">
        <f>K8040+K8048</f>
        <v>0</v>
      </c>
      <c r="L8039" s="87">
        <f t="shared" si="2104"/>
        <v>0</v>
      </c>
      <c r="M8039" s="88">
        <f>M8040+M8048</f>
        <v>0</v>
      </c>
      <c r="N8039" s="88">
        <f>N8040+N8048</f>
        <v>0</v>
      </c>
      <c r="O8039" s="82" t="s">
        <v>146</v>
      </c>
      <c r="R8039" s="352">
        <f>L8039-[1]გადასახდელები!L7809</f>
        <v>0</v>
      </c>
    </row>
    <row r="8040" spans="2:18" ht="20.25" hidden="1" customHeight="1">
      <c r="B8040" s="36" t="str">
        <f t="shared" si="2103"/>
        <v>b</v>
      </c>
      <c r="C8040" s="42">
        <v>3</v>
      </c>
      <c r="D8040" s="42"/>
      <c r="F8040" s="29"/>
      <c r="G8040" s="51" t="s">
        <v>355</v>
      </c>
      <c r="H8040" s="120">
        <f>SUM(H8041:H8047)</f>
        <v>0</v>
      </c>
      <c r="I8040" s="118">
        <f t="shared" si="2102"/>
        <v>0</v>
      </c>
      <c r="J8040" s="121">
        <f>SUM(J8041:J8047)</f>
        <v>0</v>
      </c>
      <c r="K8040" s="121">
        <f>SUM(K8041:K8047)</f>
        <v>0</v>
      </c>
      <c r="L8040" s="118">
        <f t="shared" si="2104"/>
        <v>0</v>
      </c>
      <c r="M8040" s="121">
        <f>SUM(M8041:M8047)</f>
        <v>0</v>
      </c>
      <c r="N8040" s="121">
        <f>SUM(N8041:N8047)</f>
        <v>0</v>
      </c>
      <c r="O8040" s="82" t="s">
        <v>146</v>
      </c>
      <c r="R8040" s="352">
        <f>L8040-[1]გადასახდელები!L7810</f>
        <v>0</v>
      </c>
    </row>
    <row r="8041" spans="2:18" ht="20.25" hidden="1" customHeight="1">
      <c r="B8041" s="36" t="str">
        <f t="shared" si="2103"/>
        <v>b</v>
      </c>
      <c r="C8041" s="42">
        <v>4</v>
      </c>
      <c r="D8041" s="42"/>
      <c r="F8041" s="29"/>
      <c r="G8041" s="47" t="s">
        <v>363</v>
      </c>
      <c r="H8041" s="103"/>
      <c r="I8041" s="94">
        <f t="shared" si="2102"/>
        <v>0</v>
      </c>
      <c r="J8041" s="104"/>
      <c r="K8041" s="104"/>
      <c r="L8041" s="94">
        <f t="shared" si="2104"/>
        <v>0</v>
      </c>
      <c r="M8041" s="104"/>
      <c r="N8041" s="104"/>
      <c r="R8041" s="352">
        <f>L8041-[1]გადასახდელები!L7811</f>
        <v>0</v>
      </c>
    </row>
    <row r="8042" spans="2:18" ht="20.25" hidden="1" customHeight="1">
      <c r="B8042" s="36" t="str">
        <f t="shared" si="2103"/>
        <v>b</v>
      </c>
      <c r="C8042" s="42">
        <v>4</v>
      </c>
      <c r="D8042" s="42"/>
      <c r="F8042" s="29"/>
      <c r="G8042" s="47" t="s">
        <v>210</v>
      </c>
      <c r="H8042" s="103"/>
      <c r="I8042" s="94">
        <f t="shared" ref="I8042:I8050" si="2105">J8042+K8042</f>
        <v>0</v>
      </c>
      <c r="J8042" s="104"/>
      <c r="K8042" s="104"/>
      <c r="L8042" s="94">
        <f t="shared" si="2104"/>
        <v>0</v>
      </c>
      <c r="M8042" s="104"/>
      <c r="N8042" s="104"/>
      <c r="R8042" s="352">
        <f>L8042-[1]გადასახდელები!L7812</f>
        <v>0</v>
      </c>
    </row>
    <row r="8043" spans="2:18" ht="20.25" hidden="1" customHeight="1">
      <c r="B8043" s="36" t="str">
        <f t="shared" si="2103"/>
        <v>b</v>
      </c>
      <c r="C8043" s="42">
        <v>4</v>
      </c>
      <c r="D8043" s="42"/>
      <c r="F8043" s="29"/>
      <c r="G8043" s="47" t="s">
        <v>357</v>
      </c>
      <c r="H8043" s="103"/>
      <c r="I8043" s="94">
        <f t="shared" si="2105"/>
        <v>0</v>
      </c>
      <c r="J8043" s="104"/>
      <c r="K8043" s="104"/>
      <c r="L8043" s="94">
        <f t="shared" si="2104"/>
        <v>0</v>
      </c>
      <c r="M8043" s="104"/>
      <c r="N8043" s="104"/>
      <c r="R8043" s="352">
        <f>L8043-[1]გადასახდელები!L7813</f>
        <v>0</v>
      </c>
    </row>
    <row r="8044" spans="2:18" ht="30.75" hidden="1" customHeight="1">
      <c r="B8044" s="36" t="str">
        <f t="shared" si="2103"/>
        <v>b</v>
      </c>
      <c r="C8044" s="42">
        <v>4</v>
      </c>
      <c r="D8044" s="42"/>
      <c r="F8044" s="29"/>
      <c r="G8044" s="47" t="s">
        <v>364</v>
      </c>
      <c r="H8044" s="103"/>
      <c r="I8044" s="94">
        <f t="shared" si="2105"/>
        <v>0</v>
      </c>
      <c r="J8044" s="104"/>
      <c r="K8044" s="104"/>
      <c r="L8044" s="94">
        <f t="shared" si="2104"/>
        <v>0</v>
      </c>
      <c r="M8044" s="104"/>
      <c r="N8044" s="104"/>
      <c r="R8044" s="352">
        <f>L8044-[1]გადასახდელები!L7814</f>
        <v>0</v>
      </c>
    </row>
    <row r="8045" spans="2:18" ht="20.25" hidden="1" customHeight="1">
      <c r="B8045" s="36" t="str">
        <f t="shared" ref="B8045:B8108" si="2106">IF(H8045+I8045+L8045&gt;0,"a","b")</f>
        <v>b</v>
      </c>
      <c r="C8045" s="42">
        <v>4</v>
      </c>
      <c r="D8045" s="42"/>
      <c r="F8045" s="29"/>
      <c r="G8045" s="47" t="s">
        <v>358</v>
      </c>
      <c r="H8045" s="103"/>
      <c r="I8045" s="94">
        <f t="shared" si="2105"/>
        <v>0</v>
      </c>
      <c r="J8045" s="104"/>
      <c r="K8045" s="104"/>
      <c r="L8045" s="94">
        <f t="shared" si="2104"/>
        <v>0</v>
      </c>
      <c r="M8045" s="104"/>
      <c r="N8045" s="104"/>
      <c r="R8045" s="352">
        <f>L8045-[1]გადასახდელები!L7815</f>
        <v>0</v>
      </c>
    </row>
    <row r="8046" spans="2:18" ht="20.25" hidden="1" customHeight="1">
      <c r="B8046" s="36" t="str">
        <f t="shared" si="2106"/>
        <v>b</v>
      </c>
      <c r="C8046" s="42">
        <v>4</v>
      </c>
      <c r="D8046" s="42"/>
      <c r="F8046" s="29"/>
      <c r="G8046" s="47" t="s">
        <v>359</v>
      </c>
      <c r="H8046" s="103"/>
      <c r="I8046" s="94">
        <f t="shared" si="2105"/>
        <v>0</v>
      </c>
      <c r="J8046" s="104"/>
      <c r="K8046" s="104"/>
      <c r="L8046" s="94">
        <f t="shared" si="2104"/>
        <v>0</v>
      </c>
      <c r="M8046" s="104"/>
      <c r="N8046" s="104"/>
      <c r="R8046" s="352">
        <f>L8046-[1]გადასახდელები!L7816</f>
        <v>0</v>
      </c>
    </row>
    <row r="8047" spans="2:18" ht="20.25" hidden="1" customHeight="1">
      <c r="B8047" s="36" t="str">
        <f t="shared" si="2106"/>
        <v>b</v>
      </c>
      <c r="C8047" s="42">
        <v>4</v>
      </c>
      <c r="D8047" s="42"/>
      <c r="F8047" s="29"/>
      <c r="G8047" s="47" t="s">
        <v>365</v>
      </c>
      <c r="H8047" s="122"/>
      <c r="I8047" s="94">
        <f t="shared" si="2105"/>
        <v>0</v>
      </c>
      <c r="J8047" s="123"/>
      <c r="K8047" s="123"/>
      <c r="L8047" s="94">
        <f t="shared" si="2104"/>
        <v>0</v>
      </c>
      <c r="M8047" s="123"/>
      <c r="N8047" s="123"/>
      <c r="R8047" s="352">
        <f>L8047-[1]გადასახდელები!L7817</f>
        <v>0</v>
      </c>
    </row>
    <row r="8048" spans="2:18" ht="20.25" hidden="1" customHeight="1">
      <c r="B8048" s="36" t="str">
        <f t="shared" si="2106"/>
        <v>b</v>
      </c>
      <c r="C8048" s="42">
        <v>3</v>
      </c>
      <c r="D8048" s="42"/>
      <c r="F8048" s="29"/>
      <c r="G8048" s="51" t="s">
        <v>211</v>
      </c>
      <c r="H8048" s="120">
        <f>SUM(H8049:H8055)</f>
        <v>0</v>
      </c>
      <c r="I8048" s="118">
        <f t="shared" si="2105"/>
        <v>0</v>
      </c>
      <c r="J8048" s="121">
        <f>SUM(J8049:J8055)</f>
        <v>0</v>
      </c>
      <c r="K8048" s="121">
        <f>SUM(K8049:K8055)</f>
        <v>0</v>
      </c>
      <c r="L8048" s="118">
        <f t="shared" si="2104"/>
        <v>0</v>
      </c>
      <c r="M8048" s="121">
        <f>SUM(M8049:M8055)</f>
        <v>0</v>
      </c>
      <c r="N8048" s="121">
        <f>SUM(N8049:N8055)</f>
        <v>0</v>
      </c>
      <c r="O8048" s="82" t="s">
        <v>146</v>
      </c>
      <c r="R8048" s="352">
        <f>L8048-[1]გადასახდელები!L7818</f>
        <v>0</v>
      </c>
    </row>
    <row r="8049" spans="2:18" ht="20.25" hidden="1" customHeight="1">
      <c r="B8049" s="36" t="str">
        <f t="shared" si="2106"/>
        <v>b</v>
      </c>
      <c r="C8049" s="42">
        <v>4</v>
      </c>
      <c r="D8049" s="42"/>
      <c r="F8049" s="29"/>
      <c r="G8049" s="47" t="s">
        <v>363</v>
      </c>
      <c r="H8049" s="103"/>
      <c r="I8049" s="94">
        <f t="shared" si="2105"/>
        <v>0</v>
      </c>
      <c r="J8049" s="104"/>
      <c r="K8049" s="104"/>
      <c r="L8049" s="94">
        <f t="shared" si="2104"/>
        <v>0</v>
      </c>
      <c r="M8049" s="104"/>
      <c r="N8049" s="104"/>
      <c r="R8049" s="352">
        <f>L8049-[1]გადასახდელები!L7819</f>
        <v>0</v>
      </c>
    </row>
    <row r="8050" spans="2:18" ht="20.25" hidden="1" customHeight="1">
      <c r="B8050" s="36" t="str">
        <f t="shared" si="2106"/>
        <v>b</v>
      </c>
      <c r="C8050" s="42">
        <v>4</v>
      </c>
      <c r="D8050" s="42"/>
      <c r="F8050" s="29"/>
      <c r="G8050" s="47" t="s">
        <v>210</v>
      </c>
      <c r="H8050" s="103"/>
      <c r="I8050" s="94">
        <f t="shared" si="2105"/>
        <v>0</v>
      </c>
      <c r="J8050" s="104"/>
      <c r="K8050" s="104"/>
      <c r="L8050" s="94">
        <f t="shared" si="2104"/>
        <v>0</v>
      </c>
      <c r="M8050" s="104"/>
      <c r="N8050" s="104"/>
      <c r="R8050" s="352">
        <f>L8050-[1]გადასახდელები!L7820</f>
        <v>0</v>
      </c>
    </row>
    <row r="8051" spans="2:18" ht="20.25" hidden="1" customHeight="1">
      <c r="B8051" s="36" t="str">
        <f t="shared" si="2106"/>
        <v>b</v>
      </c>
      <c r="C8051" s="42">
        <v>4</v>
      </c>
      <c r="D8051" s="42"/>
      <c r="F8051" s="29"/>
      <c r="G8051" s="47" t="s">
        <v>357</v>
      </c>
      <c r="H8051" s="103"/>
      <c r="I8051" s="94">
        <f>J8051+K8051</f>
        <v>0</v>
      </c>
      <c r="J8051" s="104"/>
      <c r="K8051" s="104"/>
      <c r="L8051" s="94">
        <f>M8051+N8051</f>
        <v>0</v>
      </c>
      <c r="M8051" s="104"/>
      <c r="N8051" s="104"/>
      <c r="R8051" s="352">
        <f>L8051-[1]გადასახდელები!L7821</f>
        <v>0</v>
      </c>
    </row>
    <row r="8052" spans="2:18" ht="30.75" hidden="1" customHeight="1">
      <c r="B8052" s="36" t="str">
        <f t="shared" si="2106"/>
        <v>b</v>
      </c>
      <c r="C8052" s="42">
        <v>4</v>
      </c>
      <c r="D8052" s="42"/>
      <c r="F8052" s="29"/>
      <c r="G8052" s="47" t="s">
        <v>364</v>
      </c>
      <c r="H8052" s="103"/>
      <c r="I8052" s="94">
        <f>J8052+K8052</f>
        <v>0</v>
      </c>
      <c r="J8052" s="104"/>
      <c r="K8052" s="104"/>
      <c r="L8052" s="94">
        <f>M8052+N8052</f>
        <v>0</v>
      </c>
      <c r="M8052" s="104"/>
      <c r="N8052" s="104"/>
      <c r="R8052" s="352">
        <f>L8052-[1]გადასახდელები!L7822</f>
        <v>0</v>
      </c>
    </row>
    <row r="8053" spans="2:18" ht="20.25" hidden="1" customHeight="1">
      <c r="B8053" s="36" t="str">
        <f t="shared" si="2106"/>
        <v>b</v>
      </c>
      <c r="C8053" s="42">
        <v>4</v>
      </c>
      <c r="D8053" s="42"/>
      <c r="F8053" s="29"/>
      <c r="G8053" s="47" t="s">
        <v>366</v>
      </c>
      <c r="H8053" s="103"/>
      <c r="I8053" s="94">
        <f>J8053+K8053</f>
        <v>0</v>
      </c>
      <c r="J8053" s="104"/>
      <c r="K8053" s="104"/>
      <c r="L8053" s="94">
        <f>M8053+N8053</f>
        <v>0</v>
      </c>
      <c r="M8053" s="104"/>
      <c r="N8053" s="104"/>
      <c r="R8053" s="352">
        <f>L8053-[1]გადასახდელები!L7823</f>
        <v>0</v>
      </c>
    </row>
    <row r="8054" spans="2:18" ht="20.25" hidden="1" customHeight="1">
      <c r="B8054" s="36" t="str">
        <f t="shared" si="2106"/>
        <v>b</v>
      </c>
      <c r="C8054" s="42">
        <v>4</v>
      </c>
      <c r="D8054" s="42"/>
      <c r="F8054" s="29"/>
      <c r="G8054" s="47" t="s">
        <v>359</v>
      </c>
      <c r="H8054" s="103"/>
      <c r="I8054" s="94">
        <f>J8054+K8054</f>
        <v>0</v>
      </c>
      <c r="J8054" s="104"/>
      <c r="K8054" s="104"/>
      <c r="L8054" s="94">
        <f>M8054+N8054</f>
        <v>0</v>
      </c>
      <c r="M8054" s="104"/>
      <c r="N8054" s="104"/>
      <c r="R8054" s="352">
        <f>L8054-[1]გადასახდელები!L7824</f>
        <v>0</v>
      </c>
    </row>
    <row r="8055" spans="2:18" ht="21" hidden="1" customHeight="1" thickBot="1">
      <c r="B8055" s="36" t="str">
        <f t="shared" si="2106"/>
        <v>b</v>
      </c>
      <c r="C8055" s="42">
        <v>4</v>
      </c>
      <c r="D8055" s="42"/>
      <c r="F8055" s="29"/>
      <c r="G8055" s="47" t="s">
        <v>365</v>
      </c>
      <c r="H8055" s="103"/>
      <c r="I8055" s="94">
        <f>J8055+K8055</f>
        <v>0</v>
      </c>
      <c r="J8055" s="104"/>
      <c r="K8055" s="104"/>
      <c r="L8055" s="94">
        <f>M8055+N8055</f>
        <v>0</v>
      </c>
      <c r="M8055" s="104"/>
      <c r="N8055" s="104"/>
      <c r="R8055" s="352">
        <f>L8055-[1]გადასახდელები!L7825</f>
        <v>0</v>
      </c>
    </row>
    <row r="8056" spans="2:18" ht="63" customHeight="1" thickBot="1">
      <c r="B8056" s="36" t="str">
        <f t="shared" si="2106"/>
        <v>a</v>
      </c>
      <c r="C8056" s="42">
        <v>1</v>
      </c>
      <c r="D8056" s="42"/>
      <c r="E8056" s="24"/>
      <c r="F8056" s="32" t="s">
        <v>157</v>
      </c>
      <c r="G8056" s="61" t="s">
        <v>792</v>
      </c>
      <c r="H8056" s="79">
        <f>H8286+H8976+H10816+H11046+H11276</f>
        <v>315.81200000000001</v>
      </c>
      <c r="I8056" s="80">
        <f t="shared" ref="I8056:I8119" si="2107">J8056+K8056</f>
        <v>915.2</v>
      </c>
      <c r="J8056" s="79">
        <f>J8286+J8976+J10816+J11046+J11276</f>
        <v>0</v>
      </c>
      <c r="K8056" s="79">
        <f>K8286+K8976+K10816+K11046+K11276</f>
        <v>915.2</v>
      </c>
      <c r="L8056" s="80">
        <f t="shared" ref="L8056:L8087" si="2108">M8056+N8056</f>
        <v>196.53100000000001</v>
      </c>
      <c r="M8056" s="79">
        <f>M8286+M8976+M10816+M11046+M11276</f>
        <v>0</v>
      </c>
      <c r="N8056" s="79">
        <f>N8286+N8976+N10816+N11046+N11276</f>
        <v>196.53100000000001</v>
      </c>
      <c r="O8056" s="82" t="s">
        <v>146</v>
      </c>
      <c r="P8056" s="43">
        <v>1</v>
      </c>
      <c r="R8056" s="352">
        <f>L8056-[1]გადასახდელები!L7826</f>
        <v>-2258.8689999999997</v>
      </c>
    </row>
    <row r="8057" spans="2:18" ht="21" hidden="1" customHeight="1" thickTop="1">
      <c r="B8057" s="36" t="str">
        <f t="shared" si="2106"/>
        <v>b</v>
      </c>
      <c r="C8057" s="42">
        <v>2</v>
      </c>
      <c r="D8057" s="42"/>
      <c r="F8057" s="26"/>
      <c r="G8057" s="46" t="s">
        <v>162</v>
      </c>
      <c r="H8057" s="83">
        <f>H8287+H8977+H10817+H11277</f>
        <v>0</v>
      </c>
      <c r="I8057" s="84">
        <f t="shared" si="2107"/>
        <v>0</v>
      </c>
      <c r="J8057" s="83">
        <f>J8287+J8977+J10817+J11277</f>
        <v>0</v>
      </c>
      <c r="K8057" s="83">
        <f>K8287+K8977+K10817+K11277</f>
        <v>0</v>
      </c>
      <c r="L8057" s="84">
        <f t="shared" si="2108"/>
        <v>0</v>
      </c>
      <c r="M8057" s="83">
        <f>M8287+M8977+M10817+M11277</f>
        <v>0</v>
      </c>
      <c r="N8057" s="83">
        <f>N8287+N8977+N10817+N11277</f>
        <v>0</v>
      </c>
      <c r="R8057" s="352">
        <f>L8057-[1]გადასახდელები!L7827</f>
        <v>0</v>
      </c>
    </row>
    <row r="8058" spans="2:18" ht="20.25" customHeight="1" thickTop="1">
      <c r="B8058" s="36" t="str">
        <f t="shared" si="2106"/>
        <v>a</v>
      </c>
      <c r="C8058" s="42">
        <v>2</v>
      </c>
      <c r="D8058" s="42"/>
      <c r="E8058" s="24"/>
      <c r="F8058" s="341" t="s">
        <v>524</v>
      </c>
      <c r="G8058" s="58" t="s">
        <v>163</v>
      </c>
      <c r="H8058" s="86">
        <f>H8288+H8978+H10818+H11048+H11278</f>
        <v>315.81399999999996</v>
      </c>
      <c r="I8058" s="87">
        <f t="shared" si="2107"/>
        <v>915.2</v>
      </c>
      <c r="J8058" s="86">
        <f>J8288+J8978+J10818+J11048+J11278</f>
        <v>0</v>
      </c>
      <c r="K8058" s="86">
        <f>K8288+K8978+K10818+K11048+K11278</f>
        <v>915.2</v>
      </c>
      <c r="L8058" s="87">
        <f t="shared" si="2108"/>
        <v>196.53100000000001</v>
      </c>
      <c r="M8058" s="86">
        <f>M8288+M8978+M10818+M11048+M11278</f>
        <v>0</v>
      </c>
      <c r="N8058" s="86">
        <f>N8288+N8978+N10818+N11048+N11278</f>
        <v>196.53100000000001</v>
      </c>
      <c r="O8058" s="82" t="s">
        <v>146</v>
      </c>
      <c r="R8058" s="352">
        <f>L8058-[1]გადასახდელები!L7828</f>
        <v>-2258.8689999999997</v>
      </c>
    </row>
    <row r="8059" spans="2:18" ht="20.25" hidden="1" customHeight="1">
      <c r="B8059" s="36" t="str">
        <f t="shared" si="2106"/>
        <v>b</v>
      </c>
      <c r="C8059" s="42">
        <v>31</v>
      </c>
      <c r="D8059" s="42"/>
      <c r="F8059" s="341" t="s">
        <v>525</v>
      </c>
      <c r="G8059" s="57" t="s">
        <v>164</v>
      </c>
      <c r="H8059" s="89">
        <f t="shared" ref="H8059:H8090" si="2109">H8289+H8979+H10819+H11279</f>
        <v>0</v>
      </c>
      <c r="I8059" s="90">
        <f t="shared" si="2107"/>
        <v>0</v>
      </c>
      <c r="J8059" s="89">
        <f t="shared" ref="J8059:K8059" si="2110">J8289+J8979+J10819+J11279</f>
        <v>0</v>
      </c>
      <c r="K8059" s="89">
        <f t="shared" si="2110"/>
        <v>0</v>
      </c>
      <c r="L8059" s="90">
        <f t="shared" si="2108"/>
        <v>0</v>
      </c>
      <c r="M8059" s="89">
        <f t="shared" ref="M8059:N8078" si="2111">M8289+M8979+M10819+M11279</f>
        <v>0</v>
      </c>
      <c r="N8059" s="89">
        <f t="shared" si="2111"/>
        <v>0</v>
      </c>
      <c r="O8059" s="82" t="s">
        <v>146</v>
      </c>
      <c r="R8059" s="352">
        <f>L8059-[1]გადასახდელები!L7829</f>
        <v>0</v>
      </c>
    </row>
    <row r="8060" spans="2:18" ht="20.25" hidden="1" customHeight="1">
      <c r="B8060" s="36" t="str">
        <f t="shared" si="2106"/>
        <v>b</v>
      </c>
      <c r="C8060" s="42">
        <v>4</v>
      </c>
      <c r="D8060" s="42"/>
      <c r="F8060" s="341" t="s">
        <v>526</v>
      </c>
      <c r="G8060" s="47" t="s">
        <v>165</v>
      </c>
      <c r="H8060" s="93">
        <f t="shared" si="2109"/>
        <v>0</v>
      </c>
      <c r="I8060" s="94">
        <f t="shared" si="2107"/>
        <v>0</v>
      </c>
      <c r="J8060" s="93">
        <f t="shared" ref="J8060:K8060" si="2112">J8290+J8980+J10820+J11280</f>
        <v>0</v>
      </c>
      <c r="K8060" s="93">
        <f t="shared" si="2112"/>
        <v>0</v>
      </c>
      <c r="L8060" s="94">
        <f t="shared" si="2108"/>
        <v>0</v>
      </c>
      <c r="M8060" s="93">
        <f t="shared" si="2111"/>
        <v>0</v>
      </c>
      <c r="N8060" s="93">
        <f t="shared" si="2111"/>
        <v>0</v>
      </c>
      <c r="O8060" s="82" t="s">
        <v>146</v>
      </c>
      <c r="R8060" s="352">
        <f>L8060-[1]გადასახდელები!L7830</f>
        <v>0</v>
      </c>
    </row>
    <row r="8061" spans="2:18" ht="20.25" hidden="1" customHeight="1">
      <c r="B8061" s="36" t="str">
        <f t="shared" si="2106"/>
        <v>b</v>
      </c>
      <c r="C8061" s="42">
        <v>5</v>
      </c>
      <c r="D8061" s="42"/>
      <c r="F8061" s="342" t="s">
        <v>527</v>
      </c>
      <c r="G8061" s="48" t="s">
        <v>166</v>
      </c>
      <c r="H8061" s="96">
        <f t="shared" si="2109"/>
        <v>0</v>
      </c>
      <c r="I8061" s="97">
        <f t="shared" si="2107"/>
        <v>0</v>
      </c>
      <c r="J8061" s="96">
        <f t="shared" ref="J8061:K8061" si="2113">J8291+J8981+J10821+J11281</f>
        <v>0</v>
      </c>
      <c r="K8061" s="96">
        <f t="shared" si="2113"/>
        <v>0</v>
      </c>
      <c r="L8061" s="97">
        <f t="shared" si="2108"/>
        <v>0</v>
      </c>
      <c r="M8061" s="96">
        <f t="shared" si="2111"/>
        <v>0</v>
      </c>
      <c r="N8061" s="96">
        <f t="shared" si="2111"/>
        <v>0</v>
      </c>
      <c r="O8061" s="82" t="s">
        <v>146</v>
      </c>
      <c r="R8061" s="352">
        <f>L8061-[1]გადასახდელები!L7831</f>
        <v>0</v>
      </c>
    </row>
    <row r="8062" spans="2:18" ht="20.25" hidden="1" customHeight="1">
      <c r="B8062" s="36" t="str">
        <f t="shared" si="2106"/>
        <v>b</v>
      </c>
      <c r="C8062" s="42">
        <v>6</v>
      </c>
      <c r="D8062" s="42"/>
      <c r="F8062" s="343" t="s">
        <v>528</v>
      </c>
      <c r="G8062" s="45" t="s">
        <v>167</v>
      </c>
      <c r="H8062" s="119">
        <f t="shared" si="2109"/>
        <v>0</v>
      </c>
      <c r="I8062" s="91">
        <f t="shared" si="2107"/>
        <v>0</v>
      </c>
      <c r="J8062" s="119">
        <f t="shared" ref="J8062:K8062" si="2114">J8292+J8982+J10822+J11282</f>
        <v>0</v>
      </c>
      <c r="K8062" s="119">
        <f t="shared" si="2114"/>
        <v>0</v>
      </c>
      <c r="L8062" s="91">
        <f t="shared" si="2108"/>
        <v>0</v>
      </c>
      <c r="M8062" s="119">
        <f t="shared" si="2111"/>
        <v>0</v>
      </c>
      <c r="N8062" s="119">
        <f t="shared" si="2111"/>
        <v>0</v>
      </c>
      <c r="O8062" s="82" t="s">
        <v>146</v>
      </c>
      <c r="R8062" s="352">
        <f>L8062-[1]გადასახდელები!L7832</f>
        <v>0</v>
      </c>
    </row>
    <row r="8063" spans="2:18" ht="20.25" hidden="1" customHeight="1">
      <c r="B8063" s="36" t="str">
        <f t="shared" si="2106"/>
        <v>b</v>
      </c>
      <c r="C8063" s="42">
        <v>6</v>
      </c>
      <c r="D8063" s="42"/>
      <c r="F8063" s="343" t="s">
        <v>592</v>
      </c>
      <c r="G8063" s="45" t="s">
        <v>168</v>
      </c>
      <c r="H8063" s="119">
        <f t="shared" si="2109"/>
        <v>0</v>
      </c>
      <c r="I8063" s="91">
        <f t="shared" si="2107"/>
        <v>0</v>
      </c>
      <c r="J8063" s="119">
        <f t="shared" ref="J8063:K8063" si="2115">J8293+J8983+J10823+J11283</f>
        <v>0</v>
      </c>
      <c r="K8063" s="119">
        <f t="shared" si="2115"/>
        <v>0</v>
      </c>
      <c r="L8063" s="91">
        <f t="shared" si="2108"/>
        <v>0</v>
      </c>
      <c r="M8063" s="119">
        <f t="shared" si="2111"/>
        <v>0</v>
      </c>
      <c r="N8063" s="119">
        <f t="shared" si="2111"/>
        <v>0</v>
      </c>
      <c r="O8063" s="82" t="s">
        <v>146</v>
      </c>
      <c r="R8063" s="352">
        <f>L8063-[1]გადასახდელები!L7833</f>
        <v>0</v>
      </c>
    </row>
    <row r="8064" spans="2:18" ht="20.25" hidden="1" customHeight="1">
      <c r="B8064" s="36" t="str">
        <f t="shared" si="2106"/>
        <v>b</v>
      </c>
      <c r="C8064" s="42">
        <v>6</v>
      </c>
      <c r="D8064" s="42"/>
      <c r="F8064" s="343" t="s">
        <v>529</v>
      </c>
      <c r="G8064" s="45" t="s">
        <v>169</v>
      </c>
      <c r="H8064" s="119">
        <f t="shared" si="2109"/>
        <v>0</v>
      </c>
      <c r="I8064" s="91">
        <f t="shared" si="2107"/>
        <v>0</v>
      </c>
      <c r="J8064" s="119">
        <f t="shared" ref="J8064:K8064" si="2116">J8294+J8984+J10824+J11284</f>
        <v>0</v>
      </c>
      <c r="K8064" s="119">
        <f t="shared" si="2116"/>
        <v>0</v>
      </c>
      <c r="L8064" s="91">
        <f t="shared" si="2108"/>
        <v>0</v>
      </c>
      <c r="M8064" s="119">
        <f t="shared" si="2111"/>
        <v>0</v>
      </c>
      <c r="N8064" s="119">
        <f t="shared" si="2111"/>
        <v>0</v>
      </c>
      <c r="O8064" s="82" t="s">
        <v>146</v>
      </c>
      <c r="R8064" s="352">
        <f>L8064-[1]გადასახდელები!L7834</f>
        <v>0</v>
      </c>
    </row>
    <row r="8065" spans="2:18" ht="20.25" hidden="1" customHeight="1">
      <c r="B8065" s="36" t="str">
        <f t="shared" si="2106"/>
        <v>b</v>
      </c>
      <c r="C8065" s="42">
        <v>6</v>
      </c>
      <c r="D8065" s="42"/>
      <c r="F8065" s="343" t="s">
        <v>593</v>
      </c>
      <c r="G8065" s="45" t="s">
        <v>170</v>
      </c>
      <c r="H8065" s="119">
        <f t="shared" si="2109"/>
        <v>0</v>
      </c>
      <c r="I8065" s="91">
        <f t="shared" si="2107"/>
        <v>0</v>
      </c>
      <c r="J8065" s="119">
        <f t="shared" ref="J8065:K8065" si="2117">J8295+J8985+J10825+J11285</f>
        <v>0</v>
      </c>
      <c r="K8065" s="119">
        <f t="shared" si="2117"/>
        <v>0</v>
      </c>
      <c r="L8065" s="91">
        <f t="shared" si="2108"/>
        <v>0</v>
      </c>
      <c r="M8065" s="119">
        <f t="shared" si="2111"/>
        <v>0</v>
      </c>
      <c r="N8065" s="119">
        <f t="shared" si="2111"/>
        <v>0</v>
      </c>
      <c r="O8065" s="82" t="s">
        <v>146</v>
      </c>
      <c r="R8065" s="352">
        <f>L8065-[1]გადასახდელები!L7835</f>
        <v>0</v>
      </c>
    </row>
    <row r="8066" spans="2:18" ht="20.25" hidden="1" customHeight="1">
      <c r="B8066" s="36" t="str">
        <f t="shared" si="2106"/>
        <v>b</v>
      </c>
      <c r="C8066" s="42">
        <v>6</v>
      </c>
      <c r="D8066" s="42"/>
      <c r="F8066" s="343" t="s">
        <v>594</v>
      </c>
      <c r="G8066" s="45" t="s">
        <v>171</v>
      </c>
      <c r="H8066" s="119">
        <f t="shared" si="2109"/>
        <v>0</v>
      </c>
      <c r="I8066" s="91">
        <f t="shared" si="2107"/>
        <v>0</v>
      </c>
      <c r="J8066" s="119">
        <f t="shared" ref="J8066:K8066" si="2118">J8296+J8986+J10826+J11286</f>
        <v>0</v>
      </c>
      <c r="K8066" s="119">
        <f t="shared" si="2118"/>
        <v>0</v>
      </c>
      <c r="L8066" s="91">
        <f t="shared" si="2108"/>
        <v>0</v>
      </c>
      <c r="M8066" s="119">
        <f t="shared" si="2111"/>
        <v>0</v>
      </c>
      <c r="N8066" s="119">
        <f t="shared" si="2111"/>
        <v>0</v>
      </c>
      <c r="O8066" s="82" t="s">
        <v>146</v>
      </c>
      <c r="R8066" s="352">
        <f>L8066-[1]გადასახდელები!L7836</f>
        <v>0</v>
      </c>
    </row>
    <row r="8067" spans="2:18" ht="20.25" hidden="1" customHeight="1">
      <c r="B8067" s="36" t="str">
        <f t="shared" si="2106"/>
        <v>b</v>
      </c>
      <c r="C8067" s="42">
        <v>6</v>
      </c>
      <c r="D8067" s="42"/>
      <c r="F8067" s="343" t="s">
        <v>595</v>
      </c>
      <c r="G8067" s="45" t="s">
        <v>172</v>
      </c>
      <c r="H8067" s="119">
        <f t="shared" si="2109"/>
        <v>0</v>
      </c>
      <c r="I8067" s="91">
        <f t="shared" si="2107"/>
        <v>0</v>
      </c>
      <c r="J8067" s="119">
        <f t="shared" ref="J8067:K8067" si="2119">J8297+J8987+J10827+J11287</f>
        <v>0</v>
      </c>
      <c r="K8067" s="119">
        <f t="shared" si="2119"/>
        <v>0</v>
      </c>
      <c r="L8067" s="91">
        <f t="shared" si="2108"/>
        <v>0</v>
      </c>
      <c r="M8067" s="119">
        <f t="shared" si="2111"/>
        <v>0</v>
      </c>
      <c r="N8067" s="119">
        <f t="shared" si="2111"/>
        <v>0</v>
      </c>
      <c r="O8067" s="82" t="s">
        <v>146</v>
      </c>
      <c r="R8067" s="352">
        <f>L8067-[1]გადასახდელები!L7837</f>
        <v>0</v>
      </c>
    </row>
    <row r="8068" spans="2:18" ht="20.25" hidden="1" customHeight="1">
      <c r="B8068" s="36" t="str">
        <f t="shared" si="2106"/>
        <v>b</v>
      </c>
      <c r="C8068" s="42">
        <v>5</v>
      </c>
      <c r="D8068" s="42"/>
      <c r="F8068" s="343" t="s">
        <v>596</v>
      </c>
      <c r="G8068" s="48" t="s">
        <v>173</v>
      </c>
      <c r="H8068" s="96">
        <f t="shared" si="2109"/>
        <v>0</v>
      </c>
      <c r="I8068" s="97">
        <f t="shared" si="2107"/>
        <v>0</v>
      </c>
      <c r="J8068" s="96">
        <f t="shared" ref="J8068:K8068" si="2120">J8298+J8988+J10828+J11288</f>
        <v>0</v>
      </c>
      <c r="K8068" s="96">
        <f t="shared" si="2120"/>
        <v>0</v>
      </c>
      <c r="L8068" s="97">
        <f t="shared" si="2108"/>
        <v>0</v>
      </c>
      <c r="M8068" s="96">
        <f t="shared" si="2111"/>
        <v>0</v>
      </c>
      <c r="N8068" s="96">
        <f t="shared" si="2111"/>
        <v>0</v>
      </c>
      <c r="O8068" s="82" t="s">
        <v>146</v>
      </c>
      <c r="R8068" s="352">
        <f>L8068-[1]გადასახდელები!L7838</f>
        <v>0</v>
      </c>
    </row>
    <row r="8069" spans="2:18" ht="20.25" hidden="1" customHeight="1">
      <c r="B8069" s="36" t="str">
        <f t="shared" si="2106"/>
        <v>b</v>
      </c>
      <c r="C8069" s="42">
        <v>4</v>
      </c>
      <c r="D8069" s="42"/>
      <c r="F8069" s="343" t="s">
        <v>597</v>
      </c>
      <c r="G8069" s="47" t="s">
        <v>174</v>
      </c>
      <c r="H8069" s="93">
        <f t="shared" si="2109"/>
        <v>0</v>
      </c>
      <c r="I8069" s="94">
        <f t="shared" si="2107"/>
        <v>0</v>
      </c>
      <c r="J8069" s="93">
        <f t="shared" ref="J8069:K8069" si="2121">J8299+J8989+J10829+J11289</f>
        <v>0</v>
      </c>
      <c r="K8069" s="93">
        <f t="shared" si="2121"/>
        <v>0</v>
      </c>
      <c r="L8069" s="94">
        <f t="shared" si="2108"/>
        <v>0</v>
      </c>
      <c r="M8069" s="93">
        <f t="shared" si="2111"/>
        <v>0</v>
      </c>
      <c r="N8069" s="93">
        <f t="shared" si="2111"/>
        <v>0</v>
      </c>
      <c r="O8069" s="82" t="s">
        <v>146</v>
      </c>
      <c r="R8069" s="352">
        <f>L8069-[1]გადასახდელები!L7839</f>
        <v>0</v>
      </c>
    </row>
    <row r="8070" spans="2:18" ht="20.25" customHeight="1">
      <c r="B8070" s="36" t="str">
        <f t="shared" si="2106"/>
        <v>a</v>
      </c>
      <c r="C8070" s="42">
        <v>3</v>
      </c>
      <c r="D8070" s="42"/>
      <c r="F8070" s="342" t="s">
        <v>530</v>
      </c>
      <c r="G8070" s="57" t="s">
        <v>175</v>
      </c>
      <c r="H8070" s="89">
        <f t="shared" si="2109"/>
        <v>4.0040000000000004</v>
      </c>
      <c r="I8070" s="90">
        <f t="shared" si="2107"/>
        <v>198</v>
      </c>
      <c r="J8070" s="89">
        <f t="shared" ref="J8070:K8070" si="2122">J8300+J8990+J10830+J11290</f>
        <v>0</v>
      </c>
      <c r="K8070" s="89">
        <f t="shared" si="2122"/>
        <v>198</v>
      </c>
      <c r="L8070" s="90">
        <f t="shared" si="2108"/>
        <v>21</v>
      </c>
      <c r="M8070" s="89">
        <f t="shared" si="2111"/>
        <v>0</v>
      </c>
      <c r="N8070" s="89">
        <f t="shared" si="2111"/>
        <v>21</v>
      </c>
      <c r="O8070" s="82" t="s">
        <v>146</v>
      </c>
      <c r="R8070" s="352">
        <f>L8070-[1]გადასახდელები!L7840</f>
        <v>21</v>
      </c>
    </row>
    <row r="8071" spans="2:18" ht="20.25" hidden="1" customHeight="1">
      <c r="B8071" s="36" t="str">
        <f t="shared" si="2106"/>
        <v>b</v>
      </c>
      <c r="C8071" s="42">
        <v>4</v>
      </c>
      <c r="D8071" s="42"/>
      <c r="F8071" s="343" t="s">
        <v>531</v>
      </c>
      <c r="G8071" s="47" t="s">
        <v>176</v>
      </c>
      <c r="H8071" s="93">
        <f t="shared" si="2109"/>
        <v>0</v>
      </c>
      <c r="I8071" s="94">
        <f t="shared" si="2107"/>
        <v>0</v>
      </c>
      <c r="J8071" s="93">
        <f t="shared" ref="J8071:K8071" si="2123">J8301+J8991+J10831+J11291</f>
        <v>0</v>
      </c>
      <c r="K8071" s="93">
        <f t="shared" si="2123"/>
        <v>0</v>
      </c>
      <c r="L8071" s="94">
        <f t="shared" si="2108"/>
        <v>0</v>
      </c>
      <c r="M8071" s="93">
        <f t="shared" si="2111"/>
        <v>0</v>
      </c>
      <c r="N8071" s="93">
        <f t="shared" si="2111"/>
        <v>0</v>
      </c>
      <c r="O8071" s="82" t="s">
        <v>146</v>
      </c>
      <c r="R8071" s="352">
        <f>L8071-[1]გადასახდელები!L7841</f>
        <v>0</v>
      </c>
    </row>
    <row r="8072" spans="2:18" ht="20.25" hidden="1" customHeight="1">
      <c r="B8072" s="36" t="str">
        <f t="shared" si="2106"/>
        <v>b</v>
      </c>
      <c r="C8072" s="42">
        <v>4</v>
      </c>
      <c r="D8072" s="42"/>
      <c r="F8072" s="342" t="s">
        <v>532</v>
      </c>
      <c r="G8072" s="47" t="s">
        <v>177</v>
      </c>
      <c r="H8072" s="93">
        <f t="shared" si="2109"/>
        <v>0</v>
      </c>
      <c r="I8072" s="94">
        <f t="shared" si="2107"/>
        <v>0</v>
      </c>
      <c r="J8072" s="93">
        <f t="shared" ref="J8072:K8072" si="2124">J8302+J8992+J10832+J11292</f>
        <v>0</v>
      </c>
      <c r="K8072" s="93">
        <f t="shared" si="2124"/>
        <v>0</v>
      </c>
      <c r="L8072" s="94">
        <f t="shared" si="2108"/>
        <v>0</v>
      </c>
      <c r="M8072" s="93">
        <f t="shared" si="2111"/>
        <v>0</v>
      </c>
      <c r="N8072" s="93">
        <f t="shared" si="2111"/>
        <v>0</v>
      </c>
      <c r="O8072" s="82" t="s">
        <v>146</v>
      </c>
      <c r="R8072" s="352">
        <f>L8072-[1]გადასახდელები!L7842</f>
        <v>0</v>
      </c>
    </row>
    <row r="8073" spans="2:18" ht="20.25" hidden="1" customHeight="1">
      <c r="B8073" s="36" t="str">
        <f t="shared" si="2106"/>
        <v>b</v>
      </c>
      <c r="C8073" s="42">
        <v>5</v>
      </c>
      <c r="D8073" s="42"/>
      <c r="F8073" s="343" t="s">
        <v>533</v>
      </c>
      <c r="G8073" s="48" t="s">
        <v>178</v>
      </c>
      <c r="H8073" s="96">
        <f t="shared" si="2109"/>
        <v>0</v>
      </c>
      <c r="I8073" s="97">
        <f t="shared" si="2107"/>
        <v>0</v>
      </c>
      <c r="J8073" s="96">
        <f t="shared" ref="J8073:K8073" si="2125">J8303+J8993+J10833+J11293</f>
        <v>0</v>
      </c>
      <c r="K8073" s="96">
        <f t="shared" si="2125"/>
        <v>0</v>
      </c>
      <c r="L8073" s="97">
        <f t="shared" si="2108"/>
        <v>0</v>
      </c>
      <c r="M8073" s="96">
        <f t="shared" si="2111"/>
        <v>0</v>
      </c>
      <c r="N8073" s="96">
        <f t="shared" si="2111"/>
        <v>0</v>
      </c>
      <c r="O8073" s="82" t="s">
        <v>146</v>
      </c>
      <c r="R8073" s="352">
        <f>L8073-[1]გადასახდელები!L7843</f>
        <v>0</v>
      </c>
    </row>
    <row r="8074" spans="2:18" ht="20.25" hidden="1" customHeight="1">
      <c r="B8074" s="36" t="str">
        <f t="shared" si="2106"/>
        <v>b</v>
      </c>
      <c r="C8074" s="42">
        <v>5</v>
      </c>
      <c r="D8074" s="42"/>
      <c r="F8074" s="343" t="s">
        <v>598</v>
      </c>
      <c r="G8074" s="48" t="s">
        <v>179</v>
      </c>
      <c r="H8074" s="96">
        <f t="shared" si="2109"/>
        <v>0</v>
      </c>
      <c r="I8074" s="97">
        <f t="shared" si="2107"/>
        <v>0</v>
      </c>
      <c r="J8074" s="96">
        <f t="shared" ref="J8074:K8074" si="2126">J8304+J8994+J10834+J11294</f>
        <v>0</v>
      </c>
      <c r="K8074" s="96">
        <f t="shared" si="2126"/>
        <v>0</v>
      </c>
      <c r="L8074" s="97">
        <f t="shared" si="2108"/>
        <v>0</v>
      </c>
      <c r="M8074" s="96">
        <f t="shared" si="2111"/>
        <v>0</v>
      </c>
      <c r="N8074" s="96">
        <f t="shared" si="2111"/>
        <v>0</v>
      </c>
      <c r="O8074" s="82" t="s">
        <v>146</v>
      </c>
      <c r="R8074" s="352">
        <f>L8074-[1]გადასახდელები!L7844</f>
        <v>0</v>
      </c>
    </row>
    <row r="8075" spans="2:18" ht="20.25" hidden="1" customHeight="1">
      <c r="B8075" s="36" t="str">
        <f t="shared" si="2106"/>
        <v>b</v>
      </c>
      <c r="C8075" s="42">
        <v>4</v>
      </c>
      <c r="D8075" s="42"/>
      <c r="F8075" s="342" t="s">
        <v>534</v>
      </c>
      <c r="G8075" s="47" t="s">
        <v>180</v>
      </c>
      <c r="H8075" s="93">
        <f t="shared" si="2109"/>
        <v>0</v>
      </c>
      <c r="I8075" s="94">
        <f t="shared" si="2107"/>
        <v>0</v>
      </c>
      <c r="J8075" s="93">
        <f t="shared" ref="J8075:K8075" si="2127">J8305+J8995+J10835+J11295</f>
        <v>0</v>
      </c>
      <c r="K8075" s="93">
        <f t="shared" si="2127"/>
        <v>0</v>
      </c>
      <c r="L8075" s="94">
        <f t="shared" si="2108"/>
        <v>0</v>
      </c>
      <c r="M8075" s="93">
        <f t="shared" si="2111"/>
        <v>0</v>
      </c>
      <c r="N8075" s="93">
        <f t="shared" si="2111"/>
        <v>0</v>
      </c>
      <c r="O8075" s="82" t="s">
        <v>146</v>
      </c>
      <c r="R8075" s="352">
        <f>L8075-[1]გადასახდელები!L7845</f>
        <v>0</v>
      </c>
    </row>
    <row r="8076" spans="2:18" ht="42.75" hidden="1" customHeight="1">
      <c r="B8076" s="36" t="str">
        <f t="shared" si="2106"/>
        <v>b</v>
      </c>
      <c r="C8076" s="42">
        <v>5</v>
      </c>
      <c r="D8076" s="42"/>
      <c r="F8076" s="343" t="s">
        <v>535</v>
      </c>
      <c r="G8076" s="48" t="s">
        <v>229</v>
      </c>
      <c r="H8076" s="96">
        <f t="shared" si="2109"/>
        <v>0</v>
      </c>
      <c r="I8076" s="97">
        <f t="shared" si="2107"/>
        <v>0</v>
      </c>
      <c r="J8076" s="96">
        <f t="shared" ref="J8076:K8076" si="2128">J8306+J8996+J10836+J11296</f>
        <v>0</v>
      </c>
      <c r="K8076" s="96">
        <f t="shared" si="2128"/>
        <v>0</v>
      </c>
      <c r="L8076" s="97">
        <f t="shared" si="2108"/>
        <v>0</v>
      </c>
      <c r="M8076" s="96">
        <f t="shared" si="2111"/>
        <v>0</v>
      </c>
      <c r="N8076" s="96">
        <f t="shared" si="2111"/>
        <v>0</v>
      </c>
      <c r="O8076" s="82" t="s">
        <v>146</v>
      </c>
      <c r="R8076" s="352">
        <f>L8076-[1]გადასახდელები!L7846</f>
        <v>0</v>
      </c>
    </row>
    <row r="8077" spans="2:18" ht="30.75" hidden="1" customHeight="1">
      <c r="B8077" s="36" t="str">
        <f t="shared" si="2106"/>
        <v>b</v>
      </c>
      <c r="C8077" s="42">
        <v>5</v>
      </c>
      <c r="D8077" s="42"/>
      <c r="F8077" s="343" t="s">
        <v>599</v>
      </c>
      <c r="G8077" s="49" t="s">
        <v>196</v>
      </c>
      <c r="H8077" s="96">
        <f t="shared" si="2109"/>
        <v>0</v>
      </c>
      <c r="I8077" s="97">
        <f t="shared" si="2107"/>
        <v>0</v>
      </c>
      <c r="J8077" s="96">
        <f t="shared" ref="J8077:K8077" si="2129">J8307+J8997+J10837+J11297</f>
        <v>0</v>
      </c>
      <c r="K8077" s="96">
        <f t="shared" si="2129"/>
        <v>0</v>
      </c>
      <c r="L8077" s="97">
        <f t="shared" si="2108"/>
        <v>0</v>
      </c>
      <c r="M8077" s="96">
        <f t="shared" si="2111"/>
        <v>0</v>
      </c>
      <c r="N8077" s="96">
        <f t="shared" si="2111"/>
        <v>0</v>
      </c>
      <c r="O8077" s="82" t="s">
        <v>146</v>
      </c>
      <c r="R8077" s="352">
        <f>L8077-[1]გადასახდელები!L7847</f>
        <v>0</v>
      </c>
    </row>
    <row r="8078" spans="2:18" ht="60.75" hidden="1" customHeight="1">
      <c r="B8078" s="36" t="str">
        <f t="shared" si="2106"/>
        <v>b</v>
      </c>
      <c r="C8078" s="42">
        <v>5</v>
      </c>
      <c r="D8078" s="42"/>
      <c r="F8078" s="343" t="s">
        <v>536</v>
      </c>
      <c r="G8078" s="49" t="s">
        <v>230</v>
      </c>
      <c r="H8078" s="96">
        <f t="shared" si="2109"/>
        <v>0</v>
      </c>
      <c r="I8078" s="97">
        <f t="shared" si="2107"/>
        <v>0</v>
      </c>
      <c r="J8078" s="96">
        <f t="shared" ref="J8078:K8078" si="2130">J8308+J8998+J10838+J11298</f>
        <v>0</v>
      </c>
      <c r="K8078" s="96">
        <f t="shared" si="2130"/>
        <v>0</v>
      </c>
      <c r="L8078" s="97">
        <f t="shared" si="2108"/>
        <v>0</v>
      </c>
      <c r="M8078" s="96">
        <f t="shared" si="2111"/>
        <v>0</v>
      </c>
      <c r="N8078" s="96">
        <f t="shared" si="2111"/>
        <v>0</v>
      </c>
      <c r="O8078" s="82" t="s">
        <v>146</v>
      </c>
      <c r="R8078" s="352">
        <f>L8078-[1]გადასახდელები!L7848</f>
        <v>0</v>
      </c>
    </row>
    <row r="8079" spans="2:18" ht="30.75" hidden="1" customHeight="1">
      <c r="B8079" s="36" t="str">
        <f t="shared" si="2106"/>
        <v>b</v>
      </c>
      <c r="C8079" s="42">
        <v>5</v>
      </c>
      <c r="D8079" s="42"/>
      <c r="F8079" s="342" t="s">
        <v>537</v>
      </c>
      <c r="G8079" s="48" t="s">
        <v>195</v>
      </c>
      <c r="H8079" s="96">
        <f t="shared" si="2109"/>
        <v>0</v>
      </c>
      <c r="I8079" s="97">
        <f t="shared" si="2107"/>
        <v>0</v>
      </c>
      <c r="J8079" s="96">
        <f t="shared" ref="J8079:K8079" si="2131">J8309+J8999+J10839+J11299</f>
        <v>0</v>
      </c>
      <c r="K8079" s="96">
        <f t="shared" si="2131"/>
        <v>0</v>
      </c>
      <c r="L8079" s="97">
        <f t="shared" si="2108"/>
        <v>0</v>
      </c>
      <c r="M8079" s="96">
        <f t="shared" ref="M8079:N8098" si="2132">M8309+M8999+M10839+M11299</f>
        <v>0</v>
      </c>
      <c r="N8079" s="96">
        <f t="shared" si="2132"/>
        <v>0</v>
      </c>
      <c r="O8079" s="82" t="s">
        <v>146</v>
      </c>
      <c r="R8079" s="352">
        <f>L8079-[1]გადასახდელები!L7849</f>
        <v>0</v>
      </c>
    </row>
    <row r="8080" spans="2:18" ht="20.25" hidden="1" customHeight="1">
      <c r="B8080" s="36" t="str">
        <f t="shared" si="2106"/>
        <v>b</v>
      </c>
      <c r="C8080" s="42">
        <v>6</v>
      </c>
      <c r="D8080" s="42"/>
      <c r="F8080" s="343" t="s">
        <v>600</v>
      </c>
      <c r="G8080" s="45" t="s">
        <v>181</v>
      </c>
      <c r="H8080" s="323">
        <f t="shared" si="2109"/>
        <v>0</v>
      </c>
      <c r="I8080" s="105">
        <f t="shared" si="2107"/>
        <v>0</v>
      </c>
      <c r="J8080" s="323">
        <f t="shared" ref="J8080:K8080" si="2133">J8310+J9000+J10840+J11300</f>
        <v>0</v>
      </c>
      <c r="K8080" s="323">
        <f t="shared" si="2133"/>
        <v>0</v>
      </c>
      <c r="L8080" s="105">
        <f t="shared" si="2108"/>
        <v>0</v>
      </c>
      <c r="M8080" s="323">
        <f t="shared" si="2132"/>
        <v>0</v>
      </c>
      <c r="N8080" s="323">
        <f t="shared" si="2132"/>
        <v>0</v>
      </c>
      <c r="O8080" s="82" t="s">
        <v>146</v>
      </c>
      <c r="R8080" s="352">
        <f>L8080-[1]გადასახდელები!L7850</f>
        <v>0</v>
      </c>
    </row>
    <row r="8081" spans="2:18" ht="20.25" hidden="1" customHeight="1">
      <c r="B8081" s="36" t="str">
        <f t="shared" si="2106"/>
        <v>b</v>
      </c>
      <c r="C8081" s="42">
        <v>6</v>
      </c>
      <c r="D8081" s="42"/>
      <c r="F8081" s="343" t="s">
        <v>601</v>
      </c>
      <c r="G8081" s="45" t="s">
        <v>182</v>
      </c>
      <c r="H8081" s="323">
        <f t="shared" si="2109"/>
        <v>0</v>
      </c>
      <c r="I8081" s="105">
        <f t="shared" si="2107"/>
        <v>0</v>
      </c>
      <c r="J8081" s="323">
        <f t="shared" ref="J8081:K8081" si="2134">J8311+J9001+J10841+J11301</f>
        <v>0</v>
      </c>
      <c r="K8081" s="323">
        <f t="shared" si="2134"/>
        <v>0</v>
      </c>
      <c r="L8081" s="105">
        <f t="shared" si="2108"/>
        <v>0</v>
      </c>
      <c r="M8081" s="323">
        <f t="shared" si="2132"/>
        <v>0</v>
      </c>
      <c r="N8081" s="323">
        <f t="shared" si="2132"/>
        <v>0</v>
      </c>
      <c r="O8081" s="82" t="s">
        <v>146</v>
      </c>
      <c r="R8081" s="352">
        <f>L8081-[1]გადასახდელები!L7851</f>
        <v>0</v>
      </c>
    </row>
    <row r="8082" spans="2:18" ht="20.25" hidden="1" customHeight="1">
      <c r="B8082" s="36" t="str">
        <f t="shared" si="2106"/>
        <v>b</v>
      </c>
      <c r="C8082" s="42">
        <v>6</v>
      </c>
      <c r="D8082" s="42"/>
      <c r="F8082" s="343" t="s">
        <v>602</v>
      </c>
      <c r="G8082" s="45" t="s">
        <v>183</v>
      </c>
      <c r="H8082" s="323">
        <f t="shared" si="2109"/>
        <v>0</v>
      </c>
      <c r="I8082" s="105">
        <f t="shared" si="2107"/>
        <v>0</v>
      </c>
      <c r="J8082" s="323">
        <f t="shared" ref="J8082:K8082" si="2135">J8312+J9002+J10842+J11302</f>
        <v>0</v>
      </c>
      <c r="K8082" s="323">
        <f t="shared" si="2135"/>
        <v>0</v>
      </c>
      <c r="L8082" s="105">
        <f t="shared" si="2108"/>
        <v>0</v>
      </c>
      <c r="M8082" s="323">
        <f t="shared" si="2132"/>
        <v>0</v>
      </c>
      <c r="N8082" s="323">
        <f t="shared" si="2132"/>
        <v>0</v>
      </c>
      <c r="O8082" s="82" t="s">
        <v>146</v>
      </c>
      <c r="R8082" s="352">
        <f>L8082-[1]გადასახდელები!L7852</f>
        <v>0</v>
      </c>
    </row>
    <row r="8083" spans="2:18" ht="20.25" hidden="1" customHeight="1">
      <c r="B8083" s="36" t="str">
        <f t="shared" si="2106"/>
        <v>b</v>
      </c>
      <c r="C8083" s="42">
        <v>6</v>
      </c>
      <c r="D8083" s="42"/>
      <c r="F8083" s="343" t="s">
        <v>603</v>
      </c>
      <c r="G8083" s="45" t="s">
        <v>184</v>
      </c>
      <c r="H8083" s="323">
        <f t="shared" si="2109"/>
        <v>0</v>
      </c>
      <c r="I8083" s="105">
        <f t="shared" si="2107"/>
        <v>0</v>
      </c>
      <c r="J8083" s="323">
        <f t="shared" ref="J8083:K8083" si="2136">J8313+J9003+J10843+J11303</f>
        <v>0</v>
      </c>
      <c r="K8083" s="323">
        <f t="shared" si="2136"/>
        <v>0</v>
      </c>
      <c r="L8083" s="105">
        <f t="shared" si="2108"/>
        <v>0</v>
      </c>
      <c r="M8083" s="323">
        <f t="shared" si="2132"/>
        <v>0</v>
      </c>
      <c r="N8083" s="323">
        <f t="shared" si="2132"/>
        <v>0</v>
      </c>
      <c r="O8083" s="82" t="s">
        <v>146</v>
      </c>
      <c r="R8083" s="352">
        <f>L8083-[1]გადასახდელები!L7853</f>
        <v>0</v>
      </c>
    </row>
    <row r="8084" spans="2:18" ht="20.25" hidden="1" customHeight="1">
      <c r="B8084" s="36" t="str">
        <f t="shared" si="2106"/>
        <v>b</v>
      </c>
      <c r="C8084" s="42">
        <v>6</v>
      </c>
      <c r="D8084" s="42"/>
      <c r="F8084" s="343" t="s">
        <v>538</v>
      </c>
      <c r="G8084" s="45" t="s">
        <v>185</v>
      </c>
      <c r="H8084" s="323">
        <f t="shared" si="2109"/>
        <v>0</v>
      </c>
      <c r="I8084" s="105">
        <f t="shared" si="2107"/>
        <v>0</v>
      </c>
      <c r="J8084" s="323">
        <f t="shared" ref="J8084:K8084" si="2137">J8314+J9004+J10844+J11304</f>
        <v>0</v>
      </c>
      <c r="K8084" s="323">
        <f t="shared" si="2137"/>
        <v>0</v>
      </c>
      <c r="L8084" s="105">
        <f t="shared" si="2108"/>
        <v>0</v>
      </c>
      <c r="M8084" s="323">
        <f t="shared" si="2132"/>
        <v>0</v>
      </c>
      <c r="N8084" s="323">
        <f t="shared" si="2132"/>
        <v>0</v>
      </c>
      <c r="O8084" s="82" t="s">
        <v>146</v>
      </c>
      <c r="R8084" s="352">
        <f>L8084-[1]გადასახდელები!L7854</f>
        <v>0</v>
      </c>
    </row>
    <row r="8085" spans="2:18" ht="20.25" hidden="1" customHeight="1">
      <c r="B8085" s="36" t="str">
        <f t="shared" si="2106"/>
        <v>b</v>
      </c>
      <c r="C8085" s="42">
        <v>6</v>
      </c>
      <c r="D8085" s="42"/>
      <c r="F8085" s="343" t="s">
        <v>604</v>
      </c>
      <c r="G8085" s="45" t="s">
        <v>186</v>
      </c>
      <c r="H8085" s="323">
        <f t="shared" si="2109"/>
        <v>0</v>
      </c>
      <c r="I8085" s="105">
        <f t="shared" si="2107"/>
        <v>0</v>
      </c>
      <c r="J8085" s="323">
        <f t="shared" ref="J8085:K8085" si="2138">J8315+J9005+J10845+J11305</f>
        <v>0</v>
      </c>
      <c r="K8085" s="323">
        <f t="shared" si="2138"/>
        <v>0</v>
      </c>
      <c r="L8085" s="105">
        <f t="shared" si="2108"/>
        <v>0</v>
      </c>
      <c r="M8085" s="323">
        <f t="shared" si="2132"/>
        <v>0</v>
      </c>
      <c r="N8085" s="323">
        <f t="shared" si="2132"/>
        <v>0</v>
      </c>
      <c r="O8085" s="82" t="s">
        <v>146</v>
      </c>
      <c r="R8085" s="352">
        <f>L8085-[1]გადასახდელები!L7855</f>
        <v>0</v>
      </c>
    </row>
    <row r="8086" spans="2:18" ht="20.25" hidden="1" customHeight="1">
      <c r="B8086" s="36" t="str">
        <f t="shared" si="2106"/>
        <v>b</v>
      </c>
      <c r="C8086" s="42">
        <v>6</v>
      </c>
      <c r="D8086" s="42"/>
      <c r="F8086" s="343" t="s">
        <v>605</v>
      </c>
      <c r="G8086" s="45" t="s">
        <v>187</v>
      </c>
      <c r="H8086" s="323">
        <f t="shared" si="2109"/>
        <v>0</v>
      </c>
      <c r="I8086" s="105">
        <f t="shared" si="2107"/>
        <v>0</v>
      </c>
      <c r="J8086" s="323">
        <f t="shared" ref="J8086:K8086" si="2139">J8316+J9006+J10846+J11306</f>
        <v>0</v>
      </c>
      <c r="K8086" s="323">
        <f t="shared" si="2139"/>
        <v>0</v>
      </c>
      <c r="L8086" s="105">
        <f t="shared" si="2108"/>
        <v>0</v>
      </c>
      <c r="M8086" s="323">
        <f t="shared" si="2132"/>
        <v>0</v>
      </c>
      <c r="N8086" s="323">
        <f t="shared" si="2132"/>
        <v>0</v>
      </c>
      <c r="O8086" s="82" t="s">
        <v>146</v>
      </c>
      <c r="R8086" s="352">
        <f>L8086-[1]გადასახდელები!L7856</f>
        <v>0</v>
      </c>
    </row>
    <row r="8087" spans="2:18" ht="20.25" hidden="1" customHeight="1">
      <c r="B8087" s="36" t="str">
        <f t="shared" si="2106"/>
        <v>b</v>
      </c>
      <c r="C8087" s="42">
        <v>6</v>
      </c>
      <c r="D8087" s="42"/>
      <c r="F8087" s="343" t="s">
        <v>606</v>
      </c>
      <c r="G8087" s="45" t="s">
        <v>188</v>
      </c>
      <c r="H8087" s="323">
        <f t="shared" si="2109"/>
        <v>0</v>
      </c>
      <c r="I8087" s="105">
        <f t="shared" si="2107"/>
        <v>0</v>
      </c>
      <c r="J8087" s="323">
        <f t="shared" ref="J8087:K8087" si="2140">J8317+J9007+J10847+J11307</f>
        <v>0</v>
      </c>
      <c r="K8087" s="323">
        <f t="shared" si="2140"/>
        <v>0</v>
      </c>
      <c r="L8087" s="105">
        <f t="shared" si="2108"/>
        <v>0</v>
      </c>
      <c r="M8087" s="323">
        <f t="shared" si="2132"/>
        <v>0</v>
      </c>
      <c r="N8087" s="323">
        <f t="shared" si="2132"/>
        <v>0</v>
      </c>
      <c r="O8087" s="82" t="s">
        <v>146</v>
      </c>
      <c r="R8087" s="352">
        <f>L8087-[1]გადასახდელები!L7857</f>
        <v>0</v>
      </c>
    </row>
    <row r="8088" spans="2:18" ht="20.25" hidden="1" customHeight="1">
      <c r="B8088" s="36" t="str">
        <f t="shared" si="2106"/>
        <v>b</v>
      </c>
      <c r="C8088" s="42">
        <v>6</v>
      </c>
      <c r="D8088" s="42"/>
      <c r="F8088" s="343" t="s">
        <v>607</v>
      </c>
      <c r="G8088" s="45" t="s">
        <v>189</v>
      </c>
      <c r="H8088" s="323">
        <f t="shared" si="2109"/>
        <v>0</v>
      </c>
      <c r="I8088" s="105">
        <f t="shared" si="2107"/>
        <v>0</v>
      </c>
      <c r="J8088" s="323">
        <f t="shared" ref="J8088:K8088" si="2141">J8318+J9008+J10848+J11308</f>
        <v>0</v>
      </c>
      <c r="K8088" s="323">
        <f t="shared" si="2141"/>
        <v>0</v>
      </c>
      <c r="L8088" s="105">
        <f t="shared" ref="L8088:L8116" si="2142">M8088+N8088</f>
        <v>0</v>
      </c>
      <c r="M8088" s="323">
        <f t="shared" si="2132"/>
        <v>0</v>
      </c>
      <c r="N8088" s="323">
        <f t="shared" si="2132"/>
        <v>0</v>
      </c>
      <c r="O8088" s="82" t="s">
        <v>146</v>
      </c>
      <c r="R8088" s="352">
        <f>L8088-[1]გადასახდელები!L7858</f>
        <v>0</v>
      </c>
    </row>
    <row r="8089" spans="2:18" ht="20.25" hidden="1" customHeight="1">
      <c r="B8089" s="36" t="str">
        <f t="shared" si="2106"/>
        <v>b</v>
      </c>
      <c r="C8089" s="42">
        <v>6</v>
      </c>
      <c r="D8089" s="42"/>
      <c r="F8089" s="343" t="s">
        <v>608</v>
      </c>
      <c r="G8089" s="45" t="s">
        <v>190</v>
      </c>
      <c r="H8089" s="323">
        <f t="shared" si="2109"/>
        <v>0</v>
      </c>
      <c r="I8089" s="105">
        <f t="shared" si="2107"/>
        <v>0</v>
      </c>
      <c r="J8089" s="323">
        <f t="shared" ref="J8089:K8089" si="2143">J8319+J9009+J10849+J11309</f>
        <v>0</v>
      </c>
      <c r="K8089" s="323">
        <f t="shared" si="2143"/>
        <v>0</v>
      </c>
      <c r="L8089" s="105">
        <f t="shared" si="2142"/>
        <v>0</v>
      </c>
      <c r="M8089" s="323">
        <f t="shared" si="2132"/>
        <v>0</v>
      </c>
      <c r="N8089" s="323">
        <f t="shared" si="2132"/>
        <v>0</v>
      </c>
      <c r="O8089" s="82" t="s">
        <v>146</v>
      </c>
      <c r="R8089" s="352">
        <f>L8089-[1]გადასახდელები!L7859</f>
        <v>0</v>
      </c>
    </row>
    <row r="8090" spans="2:18" ht="30.75" hidden="1" customHeight="1">
      <c r="B8090" s="36" t="str">
        <f t="shared" si="2106"/>
        <v>b</v>
      </c>
      <c r="C8090" s="42">
        <v>6</v>
      </c>
      <c r="D8090" s="42"/>
      <c r="F8090" s="343" t="s">
        <v>539</v>
      </c>
      <c r="G8090" s="45" t="s">
        <v>231</v>
      </c>
      <c r="H8090" s="323">
        <f t="shared" si="2109"/>
        <v>0</v>
      </c>
      <c r="I8090" s="105">
        <f t="shared" si="2107"/>
        <v>0</v>
      </c>
      <c r="J8090" s="323">
        <f t="shared" ref="J8090:K8090" si="2144">J8320+J9010+J10850+J11310</f>
        <v>0</v>
      </c>
      <c r="K8090" s="323">
        <f t="shared" si="2144"/>
        <v>0</v>
      </c>
      <c r="L8090" s="105">
        <f t="shared" si="2142"/>
        <v>0</v>
      </c>
      <c r="M8090" s="323">
        <f t="shared" si="2132"/>
        <v>0</v>
      </c>
      <c r="N8090" s="323">
        <f t="shared" si="2132"/>
        <v>0</v>
      </c>
      <c r="O8090" s="82" t="s">
        <v>146</v>
      </c>
      <c r="R8090" s="352">
        <f>L8090-[1]გადასახდელები!L7860</f>
        <v>0</v>
      </c>
    </row>
    <row r="8091" spans="2:18" ht="20.25" hidden="1" customHeight="1">
      <c r="B8091" s="36" t="str">
        <f t="shared" si="2106"/>
        <v>b</v>
      </c>
      <c r="C8091" s="42">
        <v>5</v>
      </c>
      <c r="D8091" s="42"/>
      <c r="F8091" s="342" t="s">
        <v>609</v>
      </c>
      <c r="G8091" s="48" t="s">
        <v>197</v>
      </c>
      <c r="H8091" s="96">
        <f t="shared" ref="H8091:H8122" si="2145">H8321+H9011+H10851+H11311</f>
        <v>0</v>
      </c>
      <c r="I8091" s="97">
        <f t="shared" si="2107"/>
        <v>0</v>
      </c>
      <c r="J8091" s="96">
        <f t="shared" ref="J8091:K8091" si="2146">J8321+J9011+J10851+J11311</f>
        <v>0</v>
      </c>
      <c r="K8091" s="96">
        <f t="shared" si="2146"/>
        <v>0</v>
      </c>
      <c r="L8091" s="97">
        <f t="shared" si="2142"/>
        <v>0</v>
      </c>
      <c r="M8091" s="96">
        <f t="shared" si="2132"/>
        <v>0</v>
      </c>
      <c r="N8091" s="96">
        <f t="shared" si="2132"/>
        <v>0</v>
      </c>
      <c r="O8091" s="82" t="s">
        <v>146</v>
      </c>
      <c r="R8091" s="352">
        <f>L8091-[1]გადასახდელები!L7861</f>
        <v>0</v>
      </c>
    </row>
    <row r="8092" spans="2:18" ht="20.25" hidden="1" customHeight="1">
      <c r="B8092" s="36" t="str">
        <f t="shared" si="2106"/>
        <v>b</v>
      </c>
      <c r="C8092" s="42">
        <v>6</v>
      </c>
      <c r="D8092" s="42"/>
      <c r="F8092" s="343" t="s">
        <v>610</v>
      </c>
      <c r="G8092" s="45" t="s">
        <v>191</v>
      </c>
      <c r="H8092" s="323">
        <f t="shared" si="2145"/>
        <v>0</v>
      </c>
      <c r="I8092" s="105">
        <f t="shared" si="2107"/>
        <v>0</v>
      </c>
      <c r="J8092" s="323">
        <f t="shared" ref="J8092:K8092" si="2147">J8322+J9012+J10852+J11312</f>
        <v>0</v>
      </c>
      <c r="K8092" s="323">
        <f t="shared" si="2147"/>
        <v>0</v>
      </c>
      <c r="L8092" s="105">
        <f t="shared" si="2142"/>
        <v>0</v>
      </c>
      <c r="M8092" s="323">
        <f t="shared" si="2132"/>
        <v>0</v>
      </c>
      <c r="N8092" s="323">
        <f t="shared" si="2132"/>
        <v>0</v>
      </c>
      <c r="O8092" s="82" t="s">
        <v>146</v>
      </c>
      <c r="R8092" s="352">
        <f>L8092-[1]გადასახდელები!L7862</f>
        <v>0</v>
      </c>
    </row>
    <row r="8093" spans="2:18" ht="20.25" hidden="1" customHeight="1">
      <c r="B8093" s="36" t="str">
        <f t="shared" si="2106"/>
        <v>b</v>
      </c>
      <c r="C8093" s="42">
        <v>6</v>
      </c>
      <c r="D8093" s="42"/>
      <c r="F8093" s="343" t="s">
        <v>611</v>
      </c>
      <c r="G8093" s="45" t="s">
        <v>192</v>
      </c>
      <c r="H8093" s="323">
        <f t="shared" si="2145"/>
        <v>0</v>
      </c>
      <c r="I8093" s="105">
        <f t="shared" si="2107"/>
        <v>0</v>
      </c>
      <c r="J8093" s="323">
        <f t="shared" ref="J8093:K8093" si="2148">J8323+J9013+J10853+J11313</f>
        <v>0</v>
      </c>
      <c r="K8093" s="323">
        <f t="shared" si="2148"/>
        <v>0</v>
      </c>
      <c r="L8093" s="105">
        <f t="shared" si="2142"/>
        <v>0</v>
      </c>
      <c r="M8093" s="323">
        <f t="shared" si="2132"/>
        <v>0</v>
      </c>
      <c r="N8093" s="323">
        <f t="shared" si="2132"/>
        <v>0</v>
      </c>
      <c r="O8093" s="82" t="s">
        <v>146</v>
      </c>
      <c r="R8093" s="352">
        <f>L8093-[1]გადასახდელები!L7863</f>
        <v>0</v>
      </c>
    </row>
    <row r="8094" spans="2:18" ht="30.75" hidden="1" customHeight="1">
      <c r="B8094" s="36" t="str">
        <f t="shared" si="2106"/>
        <v>b</v>
      </c>
      <c r="C8094" s="42">
        <v>6</v>
      </c>
      <c r="D8094" s="42"/>
      <c r="F8094" s="343" t="s">
        <v>612</v>
      </c>
      <c r="G8094" s="45" t="s">
        <v>232</v>
      </c>
      <c r="H8094" s="323">
        <f t="shared" si="2145"/>
        <v>0</v>
      </c>
      <c r="I8094" s="105">
        <f t="shared" si="2107"/>
        <v>0</v>
      </c>
      <c r="J8094" s="323">
        <f t="shared" ref="J8094:K8094" si="2149">J8324+J9014+J10854+J11314</f>
        <v>0</v>
      </c>
      <c r="K8094" s="323">
        <f t="shared" si="2149"/>
        <v>0</v>
      </c>
      <c r="L8094" s="105">
        <f t="shared" si="2142"/>
        <v>0</v>
      </c>
      <c r="M8094" s="323">
        <f t="shared" si="2132"/>
        <v>0</v>
      </c>
      <c r="N8094" s="323">
        <f t="shared" si="2132"/>
        <v>0</v>
      </c>
      <c r="O8094" s="82" t="s">
        <v>146</v>
      </c>
      <c r="R8094" s="352">
        <f>L8094-[1]გადასახდელები!L7864</f>
        <v>0</v>
      </c>
    </row>
    <row r="8095" spans="2:18" ht="30.75" hidden="1" customHeight="1">
      <c r="B8095" s="36" t="str">
        <f t="shared" si="2106"/>
        <v>b</v>
      </c>
      <c r="C8095" s="42">
        <v>5</v>
      </c>
      <c r="D8095" s="42"/>
      <c r="F8095" s="343" t="s">
        <v>613</v>
      </c>
      <c r="G8095" s="48" t="s">
        <v>233</v>
      </c>
      <c r="H8095" s="96">
        <f t="shared" si="2145"/>
        <v>0</v>
      </c>
      <c r="I8095" s="97">
        <f t="shared" si="2107"/>
        <v>0</v>
      </c>
      <c r="J8095" s="96">
        <f t="shared" ref="J8095:K8095" si="2150">J8325+J9015+J10855+J11315</f>
        <v>0</v>
      </c>
      <c r="K8095" s="96">
        <f t="shared" si="2150"/>
        <v>0</v>
      </c>
      <c r="L8095" s="97">
        <f t="shared" si="2142"/>
        <v>0</v>
      </c>
      <c r="M8095" s="96">
        <f t="shared" si="2132"/>
        <v>0</v>
      </c>
      <c r="N8095" s="96">
        <f t="shared" si="2132"/>
        <v>0</v>
      </c>
      <c r="O8095" s="82" t="s">
        <v>146</v>
      </c>
      <c r="R8095" s="352">
        <f>L8095-[1]გადასახდელები!L7865</f>
        <v>0</v>
      </c>
    </row>
    <row r="8096" spans="2:18" ht="34.5" hidden="1" customHeight="1">
      <c r="B8096" s="36" t="str">
        <f t="shared" si="2106"/>
        <v>b</v>
      </c>
      <c r="C8096" s="42">
        <v>5</v>
      </c>
      <c r="D8096" s="42"/>
      <c r="F8096" s="343" t="s">
        <v>614</v>
      </c>
      <c r="G8096" s="50" t="s">
        <v>367</v>
      </c>
      <c r="H8096" s="96">
        <f t="shared" si="2145"/>
        <v>0</v>
      </c>
      <c r="I8096" s="97">
        <f t="shared" si="2107"/>
        <v>0</v>
      </c>
      <c r="J8096" s="96">
        <f t="shared" ref="J8096:K8096" si="2151">J8326+J9016+J10856+J11316</f>
        <v>0</v>
      </c>
      <c r="K8096" s="96">
        <f t="shared" si="2151"/>
        <v>0</v>
      </c>
      <c r="L8096" s="97">
        <f t="shared" si="2142"/>
        <v>0</v>
      </c>
      <c r="M8096" s="96">
        <f t="shared" si="2132"/>
        <v>0</v>
      </c>
      <c r="N8096" s="96">
        <f t="shared" si="2132"/>
        <v>0</v>
      </c>
      <c r="O8096" s="82" t="s">
        <v>146</v>
      </c>
      <c r="R8096" s="352">
        <f>L8096-[1]გადასახდელები!L7866</f>
        <v>0</v>
      </c>
    </row>
    <row r="8097" spans="2:18" ht="34.5" hidden="1" customHeight="1">
      <c r="B8097" s="36" t="str">
        <f t="shared" si="2106"/>
        <v>b</v>
      </c>
      <c r="C8097" s="42">
        <v>5</v>
      </c>
      <c r="D8097" s="42"/>
      <c r="F8097" s="343" t="s">
        <v>540</v>
      </c>
      <c r="G8097" s="48" t="s">
        <v>234</v>
      </c>
      <c r="H8097" s="96">
        <f t="shared" si="2145"/>
        <v>0</v>
      </c>
      <c r="I8097" s="97">
        <f t="shared" si="2107"/>
        <v>0</v>
      </c>
      <c r="J8097" s="96">
        <f t="shared" ref="J8097:K8097" si="2152">J8327+J9017+J10857+J11317</f>
        <v>0</v>
      </c>
      <c r="K8097" s="96">
        <f t="shared" si="2152"/>
        <v>0</v>
      </c>
      <c r="L8097" s="97">
        <f t="shared" si="2142"/>
        <v>0</v>
      </c>
      <c r="M8097" s="96">
        <f t="shared" si="2132"/>
        <v>0</v>
      </c>
      <c r="N8097" s="96">
        <f t="shared" si="2132"/>
        <v>0</v>
      </c>
      <c r="O8097" s="82" t="s">
        <v>146</v>
      </c>
      <c r="R8097" s="352">
        <f>L8097-[1]გადასახდელები!L7867</f>
        <v>0</v>
      </c>
    </row>
    <row r="8098" spans="2:18" ht="50.25" hidden="1" customHeight="1">
      <c r="B8098" s="36" t="str">
        <f t="shared" si="2106"/>
        <v>b</v>
      </c>
      <c r="C8098" s="42">
        <v>5</v>
      </c>
      <c r="D8098" s="42"/>
      <c r="F8098" s="343" t="s">
        <v>541</v>
      </c>
      <c r="G8098" s="48" t="s">
        <v>235</v>
      </c>
      <c r="H8098" s="96">
        <f t="shared" si="2145"/>
        <v>0</v>
      </c>
      <c r="I8098" s="97">
        <f t="shared" si="2107"/>
        <v>0</v>
      </c>
      <c r="J8098" s="96">
        <f t="shared" ref="J8098:K8098" si="2153">J8328+J9018+J10858+J11318</f>
        <v>0</v>
      </c>
      <c r="K8098" s="96">
        <f t="shared" si="2153"/>
        <v>0</v>
      </c>
      <c r="L8098" s="97">
        <f t="shared" si="2142"/>
        <v>0</v>
      </c>
      <c r="M8098" s="96">
        <f t="shared" si="2132"/>
        <v>0</v>
      </c>
      <c r="N8098" s="96">
        <f t="shared" si="2132"/>
        <v>0</v>
      </c>
      <c r="O8098" s="82" t="s">
        <v>146</v>
      </c>
      <c r="R8098" s="352">
        <f>L8098-[1]გადასახდელები!L7868</f>
        <v>0</v>
      </c>
    </row>
    <row r="8099" spans="2:18" ht="20.25" hidden="1" customHeight="1">
      <c r="B8099" s="36" t="str">
        <f t="shared" si="2106"/>
        <v>b</v>
      </c>
      <c r="C8099" s="42">
        <v>5</v>
      </c>
      <c r="D8099" s="42"/>
      <c r="F8099" s="343" t="s">
        <v>542</v>
      </c>
      <c r="G8099" s="48" t="s">
        <v>236</v>
      </c>
      <c r="H8099" s="96">
        <f t="shared" si="2145"/>
        <v>0</v>
      </c>
      <c r="I8099" s="97">
        <f t="shared" si="2107"/>
        <v>0</v>
      </c>
      <c r="J8099" s="96">
        <f t="shared" ref="J8099:K8099" si="2154">J8329+J9019+J10859+J11319</f>
        <v>0</v>
      </c>
      <c r="K8099" s="96">
        <f t="shared" si="2154"/>
        <v>0</v>
      </c>
      <c r="L8099" s="97">
        <f t="shared" si="2142"/>
        <v>0</v>
      </c>
      <c r="M8099" s="96">
        <f t="shared" ref="M8099:N8118" si="2155">M8329+M9019+M10859+M11319</f>
        <v>0</v>
      </c>
      <c r="N8099" s="96">
        <f t="shared" si="2155"/>
        <v>0</v>
      </c>
      <c r="O8099" s="82" t="s">
        <v>146</v>
      </c>
      <c r="R8099" s="352">
        <f>L8099-[1]გადასახდელები!L7869</f>
        <v>0</v>
      </c>
    </row>
    <row r="8100" spans="2:18" ht="20.25" hidden="1" customHeight="1">
      <c r="B8100" s="36" t="str">
        <f t="shared" si="2106"/>
        <v>b</v>
      </c>
      <c r="C8100" s="42">
        <v>5</v>
      </c>
      <c r="D8100" s="42"/>
      <c r="F8100" s="343" t="s">
        <v>543</v>
      </c>
      <c r="G8100" s="48" t="s">
        <v>237</v>
      </c>
      <c r="H8100" s="96">
        <f t="shared" si="2145"/>
        <v>0</v>
      </c>
      <c r="I8100" s="97">
        <f t="shared" si="2107"/>
        <v>0</v>
      </c>
      <c r="J8100" s="96">
        <f t="shared" ref="J8100:K8100" si="2156">J8330+J9020+J10860+J11320</f>
        <v>0</v>
      </c>
      <c r="K8100" s="96">
        <f t="shared" si="2156"/>
        <v>0</v>
      </c>
      <c r="L8100" s="97">
        <f t="shared" si="2142"/>
        <v>0</v>
      </c>
      <c r="M8100" s="96">
        <f t="shared" si="2155"/>
        <v>0</v>
      </c>
      <c r="N8100" s="96">
        <f t="shared" si="2155"/>
        <v>0</v>
      </c>
      <c r="O8100" s="82" t="s">
        <v>146</v>
      </c>
      <c r="R8100" s="352">
        <f>L8100-[1]გადასახდელები!L7870</f>
        <v>0</v>
      </c>
    </row>
    <row r="8101" spans="2:18" ht="20.25" hidden="1" customHeight="1">
      <c r="B8101" s="36" t="str">
        <f t="shared" si="2106"/>
        <v>b</v>
      </c>
      <c r="C8101" s="42">
        <v>5</v>
      </c>
      <c r="D8101" s="42"/>
      <c r="F8101" s="342" t="s">
        <v>544</v>
      </c>
      <c r="G8101" s="48" t="s">
        <v>238</v>
      </c>
      <c r="H8101" s="96">
        <f t="shared" si="2145"/>
        <v>0</v>
      </c>
      <c r="I8101" s="97">
        <f t="shared" si="2107"/>
        <v>0</v>
      </c>
      <c r="J8101" s="96">
        <f t="shared" ref="J8101:K8101" si="2157">J8331+J9021+J10861+J11321</f>
        <v>0</v>
      </c>
      <c r="K8101" s="96">
        <f t="shared" si="2157"/>
        <v>0</v>
      </c>
      <c r="L8101" s="97">
        <f t="shared" si="2142"/>
        <v>0</v>
      </c>
      <c r="M8101" s="96">
        <f t="shared" si="2155"/>
        <v>0</v>
      </c>
      <c r="N8101" s="96">
        <f t="shared" si="2155"/>
        <v>0</v>
      </c>
      <c r="O8101" s="82" t="s">
        <v>146</v>
      </c>
      <c r="R8101" s="352">
        <f>L8101-[1]გადასახდელები!L7871</f>
        <v>0</v>
      </c>
    </row>
    <row r="8102" spans="2:18" ht="23.25" hidden="1" customHeight="1">
      <c r="B8102" s="36" t="str">
        <f t="shared" si="2106"/>
        <v>b</v>
      </c>
      <c r="C8102" s="42">
        <v>6</v>
      </c>
      <c r="D8102" s="42"/>
      <c r="F8102" s="343" t="s">
        <v>545</v>
      </c>
      <c r="G8102" s="45" t="s">
        <v>198</v>
      </c>
      <c r="H8102" s="323">
        <f t="shared" si="2145"/>
        <v>0</v>
      </c>
      <c r="I8102" s="105">
        <f t="shared" si="2107"/>
        <v>0</v>
      </c>
      <c r="J8102" s="323">
        <f t="shared" ref="J8102:K8102" si="2158">J8332+J9022+J10862+J11322</f>
        <v>0</v>
      </c>
      <c r="K8102" s="323">
        <f t="shared" si="2158"/>
        <v>0</v>
      </c>
      <c r="L8102" s="105">
        <f t="shared" si="2142"/>
        <v>0</v>
      </c>
      <c r="M8102" s="323">
        <f t="shared" si="2155"/>
        <v>0</v>
      </c>
      <c r="N8102" s="323">
        <f t="shared" si="2155"/>
        <v>0</v>
      </c>
      <c r="O8102" s="82" t="s">
        <v>146</v>
      </c>
      <c r="R8102" s="352">
        <f>L8102-[1]გადასახდელები!L7872</f>
        <v>0</v>
      </c>
    </row>
    <row r="8103" spans="2:18" ht="20.25" hidden="1" customHeight="1">
      <c r="B8103" s="36" t="str">
        <f t="shared" si="2106"/>
        <v>b</v>
      </c>
      <c r="C8103" s="42">
        <v>6</v>
      </c>
      <c r="D8103" s="42"/>
      <c r="F8103" s="343" t="s">
        <v>546</v>
      </c>
      <c r="G8103" s="45" t="s">
        <v>199</v>
      </c>
      <c r="H8103" s="323">
        <f t="shared" si="2145"/>
        <v>0</v>
      </c>
      <c r="I8103" s="105">
        <f t="shared" si="2107"/>
        <v>0</v>
      </c>
      <c r="J8103" s="323">
        <f t="shared" ref="J8103:K8103" si="2159">J8333+J9023+J10863+J11323</f>
        <v>0</v>
      </c>
      <c r="K8103" s="323">
        <f t="shared" si="2159"/>
        <v>0</v>
      </c>
      <c r="L8103" s="105">
        <f t="shared" si="2142"/>
        <v>0</v>
      </c>
      <c r="M8103" s="323">
        <f t="shared" si="2155"/>
        <v>0</v>
      </c>
      <c r="N8103" s="323">
        <f t="shared" si="2155"/>
        <v>0</v>
      </c>
      <c r="O8103" s="82" t="s">
        <v>146</v>
      </c>
      <c r="R8103" s="352">
        <f>L8103-[1]გადასახდელები!L7873</f>
        <v>0</v>
      </c>
    </row>
    <row r="8104" spans="2:18" ht="23.25" hidden="1" customHeight="1">
      <c r="B8104" s="36" t="str">
        <f t="shared" si="2106"/>
        <v>b</v>
      </c>
      <c r="C8104" s="42">
        <v>6</v>
      </c>
      <c r="D8104" s="42"/>
      <c r="F8104" s="343" t="s">
        <v>547</v>
      </c>
      <c r="G8104" s="45" t="s">
        <v>200</v>
      </c>
      <c r="H8104" s="323">
        <f t="shared" si="2145"/>
        <v>0</v>
      </c>
      <c r="I8104" s="105">
        <f t="shared" si="2107"/>
        <v>0</v>
      </c>
      <c r="J8104" s="323">
        <f t="shared" ref="J8104:K8104" si="2160">J8334+J9024+J10864+J11324</f>
        <v>0</v>
      </c>
      <c r="K8104" s="323">
        <f t="shared" si="2160"/>
        <v>0</v>
      </c>
      <c r="L8104" s="105">
        <f t="shared" si="2142"/>
        <v>0</v>
      </c>
      <c r="M8104" s="323">
        <f t="shared" si="2155"/>
        <v>0</v>
      </c>
      <c r="N8104" s="323">
        <f t="shared" si="2155"/>
        <v>0</v>
      </c>
      <c r="O8104" s="82" t="s">
        <v>146</v>
      </c>
      <c r="R8104" s="352">
        <f>L8104-[1]გადასახდელები!L7874</f>
        <v>0</v>
      </c>
    </row>
    <row r="8105" spans="2:18" ht="31.5" hidden="1" customHeight="1">
      <c r="B8105" s="36" t="str">
        <f t="shared" si="2106"/>
        <v>b</v>
      </c>
      <c r="C8105" s="42">
        <v>6</v>
      </c>
      <c r="D8105" s="42"/>
      <c r="F8105" s="343" t="s">
        <v>615</v>
      </c>
      <c r="G8105" s="45" t="s">
        <v>201</v>
      </c>
      <c r="H8105" s="323">
        <f t="shared" si="2145"/>
        <v>0</v>
      </c>
      <c r="I8105" s="105">
        <f t="shared" si="2107"/>
        <v>0</v>
      </c>
      <c r="J8105" s="323">
        <f t="shared" ref="J8105:K8105" si="2161">J8335+J9025+J10865+J11325</f>
        <v>0</v>
      </c>
      <c r="K8105" s="323">
        <f t="shared" si="2161"/>
        <v>0</v>
      </c>
      <c r="L8105" s="105">
        <f t="shared" si="2142"/>
        <v>0</v>
      </c>
      <c r="M8105" s="323">
        <f t="shared" si="2155"/>
        <v>0</v>
      </c>
      <c r="N8105" s="323">
        <f t="shared" si="2155"/>
        <v>0</v>
      </c>
      <c r="O8105" s="82" t="s">
        <v>146</v>
      </c>
      <c r="R8105" s="352">
        <f>L8105-[1]გადასახდელები!L7875</f>
        <v>0</v>
      </c>
    </row>
    <row r="8106" spans="2:18" ht="33.75" hidden="1" customHeight="1">
      <c r="B8106" s="36" t="str">
        <f t="shared" si="2106"/>
        <v>b</v>
      </c>
      <c r="C8106" s="42">
        <v>6</v>
      </c>
      <c r="D8106" s="42"/>
      <c r="F8106" s="343" t="s">
        <v>548</v>
      </c>
      <c r="G8106" s="45" t="s">
        <v>239</v>
      </c>
      <c r="H8106" s="323">
        <f t="shared" si="2145"/>
        <v>0</v>
      </c>
      <c r="I8106" s="105">
        <f t="shared" si="2107"/>
        <v>0</v>
      </c>
      <c r="J8106" s="323">
        <f t="shared" ref="J8106:K8106" si="2162">J8336+J9026+J10866+J11326</f>
        <v>0</v>
      </c>
      <c r="K8106" s="323">
        <f t="shared" si="2162"/>
        <v>0</v>
      </c>
      <c r="L8106" s="105">
        <f t="shared" si="2142"/>
        <v>0</v>
      </c>
      <c r="M8106" s="323">
        <f t="shared" si="2155"/>
        <v>0</v>
      </c>
      <c r="N8106" s="323">
        <f t="shared" si="2155"/>
        <v>0</v>
      </c>
      <c r="O8106" s="82" t="s">
        <v>146</v>
      </c>
      <c r="R8106" s="352">
        <f>L8106-[1]გადასახდელები!L7876</f>
        <v>0</v>
      </c>
    </row>
    <row r="8107" spans="2:18" ht="34.5" hidden="1" customHeight="1">
      <c r="B8107" s="36" t="str">
        <f t="shared" si="2106"/>
        <v>b</v>
      </c>
      <c r="C8107" s="42">
        <v>6</v>
      </c>
      <c r="D8107" s="42"/>
      <c r="F8107" s="343" t="s">
        <v>616</v>
      </c>
      <c r="G8107" s="45" t="s">
        <v>240</v>
      </c>
      <c r="H8107" s="323">
        <f t="shared" si="2145"/>
        <v>0</v>
      </c>
      <c r="I8107" s="105">
        <f t="shared" si="2107"/>
        <v>0</v>
      </c>
      <c r="J8107" s="323">
        <f t="shared" ref="J8107:K8107" si="2163">J8337+J9027+J10867+J11327</f>
        <v>0</v>
      </c>
      <c r="K8107" s="323">
        <f t="shared" si="2163"/>
        <v>0</v>
      </c>
      <c r="L8107" s="105">
        <f t="shared" si="2142"/>
        <v>0</v>
      </c>
      <c r="M8107" s="323">
        <f t="shared" si="2155"/>
        <v>0</v>
      </c>
      <c r="N8107" s="323">
        <f t="shared" si="2155"/>
        <v>0</v>
      </c>
      <c r="O8107" s="82" t="s">
        <v>146</v>
      </c>
      <c r="R8107" s="352">
        <f>L8107-[1]გადასახდელები!L7877</f>
        <v>0</v>
      </c>
    </row>
    <row r="8108" spans="2:18" ht="33.75" hidden="1" customHeight="1">
      <c r="B8108" s="36" t="str">
        <f t="shared" si="2106"/>
        <v>b</v>
      </c>
      <c r="C8108" s="42">
        <v>6</v>
      </c>
      <c r="D8108" s="42"/>
      <c r="F8108" s="343" t="s">
        <v>617</v>
      </c>
      <c r="G8108" s="45" t="s">
        <v>241</v>
      </c>
      <c r="H8108" s="323">
        <f t="shared" si="2145"/>
        <v>0</v>
      </c>
      <c r="I8108" s="105">
        <f t="shared" si="2107"/>
        <v>0</v>
      </c>
      <c r="J8108" s="323">
        <f t="shared" ref="J8108:K8108" si="2164">J8338+J9028+J10868+J11328</f>
        <v>0</v>
      </c>
      <c r="K8108" s="323">
        <f t="shared" si="2164"/>
        <v>0</v>
      </c>
      <c r="L8108" s="105">
        <f t="shared" si="2142"/>
        <v>0</v>
      </c>
      <c r="M8108" s="323">
        <f t="shared" si="2155"/>
        <v>0</v>
      </c>
      <c r="N8108" s="323">
        <f t="shared" si="2155"/>
        <v>0</v>
      </c>
      <c r="O8108" s="82" t="s">
        <v>146</v>
      </c>
      <c r="R8108" s="352">
        <f>L8108-[1]გადასახდელები!L7878</f>
        <v>0</v>
      </c>
    </row>
    <row r="8109" spans="2:18" ht="34.5" hidden="1" customHeight="1">
      <c r="B8109" s="36" t="str">
        <f t="shared" ref="B8109:B8172" si="2165">IF(H8109+I8109+L8109&gt;0,"a","b")</f>
        <v>b</v>
      </c>
      <c r="C8109" s="42">
        <v>5</v>
      </c>
      <c r="D8109" s="42"/>
      <c r="F8109" s="343" t="s">
        <v>618</v>
      </c>
      <c r="G8109" s="48" t="s">
        <v>242</v>
      </c>
      <c r="H8109" s="113">
        <f t="shared" si="2145"/>
        <v>0</v>
      </c>
      <c r="I8109" s="97">
        <f t="shared" si="2107"/>
        <v>0</v>
      </c>
      <c r="J8109" s="113">
        <f t="shared" ref="J8109:K8109" si="2166">J8339+J9029+J10869+J11329</f>
        <v>0</v>
      </c>
      <c r="K8109" s="113">
        <f t="shared" si="2166"/>
        <v>0</v>
      </c>
      <c r="L8109" s="97">
        <f t="shared" si="2142"/>
        <v>0</v>
      </c>
      <c r="M8109" s="113">
        <f t="shared" si="2155"/>
        <v>0</v>
      </c>
      <c r="N8109" s="113">
        <f t="shared" si="2155"/>
        <v>0</v>
      </c>
      <c r="O8109" s="82" t="s">
        <v>146</v>
      </c>
      <c r="R8109" s="352">
        <f>L8109-[1]გადასახდელები!L7879</f>
        <v>0</v>
      </c>
    </row>
    <row r="8110" spans="2:18" ht="24.75" hidden="1" customHeight="1">
      <c r="B8110" s="36" t="str">
        <f t="shared" si="2165"/>
        <v>b</v>
      </c>
      <c r="C8110" s="42">
        <v>5</v>
      </c>
      <c r="D8110" s="42"/>
      <c r="F8110" s="343" t="s">
        <v>549</v>
      </c>
      <c r="G8110" s="48" t="s">
        <v>243</v>
      </c>
      <c r="H8110" s="113">
        <f t="shared" si="2145"/>
        <v>0</v>
      </c>
      <c r="I8110" s="97">
        <f t="shared" si="2107"/>
        <v>0</v>
      </c>
      <c r="J8110" s="113">
        <f t="shared" ref="J8110:K8110" si="2167">J8340+J9030+J10870+J11330</f>
        <v>0</v>
      </c>
      <c r="K8110" s="113">
        <f t="shared" si="2167"/>
        <v>0</v>
      </c>
      <c r="L8110" s="97">
        <f t="shared" si="2142"/>
        <v>0</v>
      </c>
      <c r="M8110" s="113">
        <f t="shared" si="2155"/>
        <v>0</v>
      </c>
      <c r="N8110" s="113">
        <f t="shared" si="2155"/>
        <v>0</v>
      </c>
      <c r="O8110" s="82" t="s">
        <v>146</v>
      </c>
      <c r="R8110" s="352">
        <f>L8110-[1]გადასახდელები!L7880</f>
        <v>0</v>
      </c>
    </row>
    <row r="8111" spans="2:18" ht="27.75" hidden="1" customHeight="1">
      <c r="B8111" s="36" t="str">
        <f t="shared" si="2165"/>
        <v>b</v>
      </c>
      <c r="C8111" s="42">
        <v>4</v>
      </c>
      <c r="D8111" s="42"/>
      <c r="F8111" s="343" t="s">
        <v>550</v>
      </c>
      <c r="G8111" s="47" t="s">
        <v>244</v>
      </c>
      <c r="H8111" s="93">
        <f t="shared" si="2145"/>
        <v>0</v>
      </c>
      <c r="I8111" s="108">
        <f t="shared" si="2107"/>
        <v>0</v>
      </c>
      <c r="J8111" s="93">
        <f t="shared" ref="J8111:K8111" si="2168">J8341+J9031+J10871+J11331</f>
        <v>0</v>
      </c>
      <c r="K8111" s="93">
        <f t="shared" si="2168"/>
        <v>0</v>
      </c>
      <c r="L8111" s="108">
        <f t="shared" si="2142"/>
        <v>0</v>
      </c>
      <c r="M8111" s="93">
        <f t="shared" si="2155"/>
        <v>0</v>
      </c>
      <c r="N8111" s="93">
        <f t="shared" si="2155"/>
        <v>0</v>
      </c>
      <c r="O8111" s="82" t="s">
        <v>146</v>
      </c>
      <c r="R8111" s="352">
        <f>L8111-[1]გადასახდელები!L7881</f>
        <v>0</v>
      </c>
    </row>
    <row r="8112" spans="2:18" ht="23.25" hidden="1" customHeight="1">
      <c r="B8112" s="36" t="str">
        <f t="shared" si="2165"/>
        <v>b</v>
      </c>
      <c r="C8112" s="42">
        <v>4</v>
      </c>
      <c r="D8112" s="42"/>
      <c r="F8112" s="343" t="s">
        <v>619</v>
      </c>
      <c r="G8112" s="47" t="s">
        <v>245</v>
      </c>
      <c r="H8112" s="93">
        <f t="shared" si="2145"/>
        <v>0</v>
      </c>
      <c r="I8112" s="108">
        <f t="shared" si="2107"/>
        <v>0</v>
      </c>
      <c r="J8112" s="93">
        <f t="shared" ref="J8112:K8112" si="2169">J8342+J9032+J10872+J11332</f>
        <v>0</v>
      </c>
      <c r="K8112" s="93">
        <f t="shared" si="2169"/>
        <v>0</v>
      </c>
      <c r="L8112" s="108">
        <f t="shared" si="2142"/>
        <v>0</v>
      </c>
      <c r="M8112" s="93">
        <f t="shared" si="2155"/>
        <v>0</v>
      </c>
      <c r="N8112" s="93">
        <f t="shared" si="2155"/>
        <v>0</v>
      </c>
      <c r="O8112" s="82" t="s">
        <v>146</v>
      </c>
      <c r="R8112" s="352">
        <f>L8112-[1]გადასახდელები!L7882</f>
        <v>0</v>
      </c>
    </row>
    <row r="8113" spans="2:18" ht="24" hidden="1" customHeight="1">
      <c r="B8113" s="36" t="str">
        <f t="shared" si="2165"/>
        <v>b</v>
      </c>
      <c r="C8113" s="42">
        <v>4</v>
      </c>
      <c r="D8113" s="42"/>
      <c r="F8113" s="343" t="s">
        <v>620</v>
      </c>
      <c r="G8113" s="47" t="s">
        <v>246</v>
      </c>
      <c r="H8113" s="93">
        <f t="shared" si="2145"/>
        <v>0</v>
      </c>
      <c r="I8113" s="108">
        <f t="shared" si="2107"/>
        <v>0</v>
      </c>
      <c r="J8113" s="93">
        <f t="shared" ref="J8113:K8113" si="2170">J8343+J9033+J10873+J11333</f>
        <v>0</v>
      </c>
      <c r="K8113" s="93">
        <f t="shared" si="2170"/>
        <v>0</v>
      </c>
      <c r="L8113" s="108">
        <f t="shared" si="2142"/>
        <v>0</v>
      </c>
      <c r="M8113" s="93">
        <f t="shared" si="2155"/>
        <v>0</v>
      </c>
      <c r="N8113" s="93">
        <f t="shared" si="2155"/>
        <v>0</v>
      </c>
      <c r="O8113" s="82" t="s">
        <v>146</v>
      </c>
      <c r="R8113" s="352">
        <f>L8113-[1]გადასახდელები!L7883</f>
        <v>0</v>
      </c>
    </row>
    <row r="8114" spans="2:18" ht="34.5" hidden="1" customHeight="1">
      <c r="B8114" s="36" t="str">
        <f t="shared" si="2165"/>
        <v>b</v>
      </c>
      <c r="C8114" s="42">
        <v>4</v>
      </c>
      <c r="D8114" s="42"/>
      <c r="F8114" s="343" t="s">
        <v>551</v>
      </c>
      <c r="G8114" s="47" t="s">
        <v>247</v>
      </c>
      <c r="H8114" s="93">
        <f t="shared" si="2145"/>
        <v>0</v>
      </c>
      <c r="I8114" s="108">
        <f t="shared" si="2107"/>
        <v>0</v>
      </c>
      <c r="J8114" s="93">
        <f t="shared" ref="J8114:K8114" si="2171">J8344+J9034+J10874+J11334</f>
        <v>0</v>
      </c>
      <c r="K8114" s="93">
        <f t="shared" si="2171"/>
        <v>0</v>
      </c>
      <c r="L8114" s="108">
        <f t="shared" si="2142"/>
        <v>0</v>
      </c>
      <c r="M8114" s="93">
        <f t="shared" si="2155"/>
        <v>0</v>
      </c>
      <c r="N8114" s="93">
        <f t="shared" si="2155"/>
        <v>0</v>
      </c>
      <c r="O8114" s="82" t="s">
        <v>146</v>
      </c>
      <c r="R8114" s="352">
        <f>L8114-[1]გადასახდელები!L7884</f>
        <v>0</v>
      </c>
    </row>
    <row r="8115" spans="2:18" ht="33" hidden="1" customHeight="1">
      <c r="B8115" s="36" t="str">
        <f t="shared" si="2165"/>
        <v>b</v>
      </c>
      <c r="C8115" s="42">
        <v>4</v>
      </c>
      <c r="D8115" s="42"/>
      <c r="F8115" s="342" t="s">
        <v>552</v>
      </c>
      <c r="G8115" s="47" t="s">
        <v>248</v>
      </c>
      <c r="H8115" s="93">
        <f t="shared" si="2145"/>
        <v>0</v>
      </c>
      <c r="I8115" s="94">
        <f t="shared" si="2107"/>
        <v>0</v>
      </c>
      <c r="J8115" s="93">
        <f t="shared" ref="J8115:K8115" si="2172">J8345+J9035+J10875+J11335</f>
        <v>0</v>
      </c>
      <c r="K8115" s="93">
        <f t="shared" si="2172"/>
        <v>0</v>
      </c>
      <c r="L8115" s="94">
        <f t="shared" si="2142"/>
        <v>0</v>
      </c>
      <c r="M8115" s="93">
        <f t="shared" si="2155"/>
        <v>0</v>
      </c>
      <c r="N8115" s="93">
        <f t="shared" si="2155"/>
        <v>0</v>
      </c>
      <c r="O8115" s="82" t="s">
        <v>146</v>
      </c>
      <c r="R8115" s="352">
        <f>L8115-[1]გადასახდელები!L7885</f>
        <v>0</v>
      </c>
    </row>
    <row r="8116" spans="2:18" ht="20.25" hidden="1" customHeight="1">
      <c r="B8116" s="36" t="str">
        <f t="shared" si="2165"/>
        <v>b</v>
      </c>
      <c r="C8116" s="42">
        <v>5</v>
      </c>
      <c r="D8116" s="42"/>
      <c r="F8116" s="343" t="s">
        <v>553</v>
      </c>
      <c r="G8116" s="48" t="s">
        <v>249</v>
      </c>
      <c r="H8116" s="113">
        <f t="shared" si="2145"/>
        <v>0</v>
      </c>
      <c r="I8116" s="97">
        <f t="shared" si="2107"/>
        <v>0</v>
      </c>
      <c r="J8116" s="113">
        <f t="shared" ref="J8116:K8116" si="2173">J8346+J9036+J10876+J11336</f>
        <v>0</v>
      </c>
      <c r="K8116" s="113">
        <f t="shared" si="2173"/>
        <v>0</v>
      </c>
      <c r="L8116" s="97">
        <f t="shared" si="2142"/>
        <v>0</v>
      </c>
      <c r="M8116" s="113">
        <f t="shared" si="2155"/>
        <v>0</v>
      </c>
      <c r="N8116" s="113">
        <f t="shared" si="2155"/>
        <v>0</v>
      </c>
      <c r="O8116" s="82" t="s">
        <v>146</v>
      </c>
      <c r="Q8116" s="17">
        <f>82+55</f>
        <v>137</v>
      </c>
      <c r="R8116" s="352">
        <f>L8116-[1]გადასახდელები!L7886</f>
        <v>0</v>
      </c>
    </row>
    <row r="8117" spans="2:18" ht="20.25" hidden="1" customHeight="1">
      <c r="B8117" s="36" t="str">
        <f t="shared" si="2165"/>
        <v>b</v>
      </c>
      <c r="C8117" s="42">
        <v>5</v>
      </c>
      <c r="D8117" s="42"/>
      <c r="F8117" s="343" t="s">
        <v>554</v>
      </c>
      <c r="G8117" s="48" t="s">
        <v>250</v>
      </c>
      <c r="H8117" s="113">
        <f t="shared" si="2145"/>
        <v>0</v>
      </c>
      <c r="I8117" s="97">
        <f t="shared" si="2107"/>
        <v>0</v>
      </c>
      <c r="J8117" s="113">
        <f t="shared" ref="J8117:K8117" si="2174">J8347+J9037+J10877+J11337</f>
        <v>0</v>
      </c>
      <c r="K8117" s="113">
        <f t="shared" si="2174"/>
        <v>0</v>
      </c>
      <c r="L8117" s="97">
        <f t="shared" ref="L8117:L8180" si="2175">M8117+N8117</f>
        <v>0</v>
      </c>
      <c r="M8117" s="113">
        <f t="shared" si="2155"/>
        <v>0</v>
      </c>
      <c r="N8117" s="113">
        <f t="shared" si="2155"/>
        <v>0</v>
      </c>
      <c r="O8117" s="82" t="s">
        <v>146</v>
      </c>
      <c r="R8117" s="352">
        <f>L8117-[1]გადასახდელები!L7887</f>
        <v>0</v>
      </c>
    </row>
    <row r="8118" spans="2:18" ht="35.25" hidden="1" customHeight="1">
      <c r="B8118" s="36" t="str">
        <f t="shared" si="2165"/>
        <v>b</v>
      </c>
      <c r="C8118" s="42">
        <v>5</v>
      </c>
      <c r="D8118" s="42"/>
      <c r="F8118" s="343" t="s">
        <v>555</v>
      </c>
      <c r="G8118" s="48" t="s">
        <v>251</v>
      </c>
      <c r="H8118" s="113">
        <f t="shared" si="2145"/>
        <v>0</v>
      </c>
      <c r="I8118" s="97">
        <f t="shared" si="2107"/>
        <v>0</v>
      </c>
      <c r="J8118" s="113">
        <f t="shared" ref="J8118:K8118" si="2176">J8348+J9038+J10878+J11338</f>
        <v>0</v>
      </c>
      <c r="K8118" s="113">
        <f t="shared" si="2176"/>
        <v>0</v>
      </c>
      <c r="L8118" s="97">
        <f t="shared" si="2175"/>
        <v>0</v>
      </c>
      <c r="M8118" s="113">
        <f t="shared" si="2155"/>
        <v>0</v>
      </c>
      <c r="N8118" s="113">
        <f t="shared" si="2155"/>
        <v>0</v>
      </c>
      <c r="O8118" s="82" t="s">
        <v>146</v>
      </c>
      <c r="R8118" s="352">
        <f>L8118-[1]გადასახდელები!L7888</f>
        <v>0</v>
      </c>
    </row>
    <row r="8119" spans="2:18" ht="20.25" hidden="1" customHeight="1">
      <c r="B8119" s="36" t="str">
        <f t="shared" si="2165"/>
        <v>b</v>
      </c>
      <c r="C8119" s="42">
        <v>5</v>
      </c>
      <c r="D8119" s="42"/>
      <c r="F8119" s="343" t="s">
        <v>621</v>
      </c>
      <c r="G8119" s="48" t="s">
        <v>252</v>
      </c>
      <c r="H8119" s="113">
        <f t="shared" si="2145"/>
        <v>0</v>
      </c>
      <c r="I8119" s="97">
        <f t="shared" si="2107"/>
        <v>0</v>
      </c>
      <c r="J8119" s="113">
        <f t="shared" ref="J8119:K8119" si="2177">J8349+J9039+J10879+J11339</f>
        <v>0</v>
      </c>
      <c r="K8119" s="113">
        <f t="shared" si="2177"/>
        <v>0</v>
      </c>
      <c r="L8119" s="97">
        <f t="shared" si="2175"/>
        <v>0</v>
      </c>
      <c r="M8119" s="113">
        <f t="shared" ref="M8119:N8138" si="2178">M8349+M9039+M10879+M11339</f>
        <v>0</v>
      </c>
      <c r="N8119" s="113">
        <f t="shared" si="2178"/>
        <v>0</v>
      </c>
      <c r="O8119" s="82" t="s">
        <v>146</v>
      </c>
      <c r="R8119" s="352">
        <f>L8119-[1]გადასახდელები!L7889</f>
        <v>0</v>
      </c>
    </row>
    <row r="8120" spans="2:18" ht="30.75" hidden="1" customHeight="1">
      <c r="B8120" s="36" t="str">
        <f t="shared" si="2165"/>
        <v>b</v>
      </c>
      <c r="C8120" s="42">
        <v>5</v>
      </c>
      <c r="D8120" s="42"/>
      <c r="F8120" s="343" t="s">
        <v>622</v>
      </c>
      <c r="G8120" s="48" t="s">
        <v>253</v>
      </c>
      <c r="H8120" s="113">
        <f t="shared" si="2145"/>
        <v>0</v>
      </c>
      <c r="I8120" s="97">
        <f t="shared" ref="I8120:I8183" si="2179">J8120+K8120</f>
        <v>0</v>
      </c>
      <c r="J8120" s="113">
        <f t="shared" ref="J8120:K8120" si="2180">J8350+J9040+J10880+J11340</f>
        <v>0</v>
      </c>
      <c r="K8120" s="113">
        <f t="shared" si="2180"/>
        <v>0</v>
      </c>
      <c r="L8120" s="97">
        <f t="shared" si="2175"/>
        <v>0</v>
      </c>
      <c r="M8120" s="113">
        <f t="shared" si="2178"/>
        <v>0</v>
      </c>
      <c r="N8120" s="113">
        <f t="shared" si="2178"/>
        <v>0</v>
      </c>
      <c r="O8120" s="82" t="s">
        <v>146</v>
      </c>
      <c r="R8120" s="352">
        <f>L8120-[1]გადასახდელები!L7890</f>
        <v>0</v>
      </c>
    </row>
    <row r="8121" spans="2:18" ht="30.75" hidden="1" customHeight="1">
      <c r="B8121" s="36" t="str">
        <f t="shared" si="2165"/>
        <v>b</v>
      </c>
      <c r="C8121" s="42">
        <v>5</v>
      </c>
      <c r="D8121" s="42"/>
      <c r="F8121" s="343" t="s">
        <v>556</v>
      </c>
      <c r="G8121" s="48" t="s">
        <v>254</v>
      </c>
      <c r="H8121" s="113">
        <f t="shared" si="2145"/>
        <v>0</v>
      </c>
      <c r="I8121" s="97">
        <f t="shared" si="2179"/>
        <v>0</v>
      </c>
      <c r="J8121" s="113">
        <f t="shared" ref="J8121:K8121" si="2181">J8351+J9041+J10881+J11341</f>
        <v>0</v>
      </c>
      <c r="K8121" s="113">
        <f t="shared" si="2181"/>
        <v>0</v>
      </c>
      <c r="L8121" s="97">
        <f t="shared" si="2175"/>
        <v>0</v>
      </c>
      <c r="M8121" s="113">
        <f t="shared" si="2178"/>
        <v>0</v>
      </c>
      <c r="N8121" s="113">
        <f t="shared" si="2178"/>
        <v>0</v>
      </c>
      <c r="O8121" s="82" t="s">
        <v>146</v>
      </c>
      <c r="R8121" s="352">
        <f>L8121-[1]გადასახდელები!L7891</f>
        <v>0</v>
      </c>
    </row>
    <row r="8122" spans="2:18" ht="20.25" hidden="1" customHeight="1">
      <c r="B8122" s="36" t="str">
        <f t="shared" si="2165"/>
        <v>b</v>
      </c>
      <c r="C8122" s="42">
        <v>4</v>
      </c>
      <c r="D8122" s="42"/>
      <c r="F8122" s="343" t="s">
        <v>623</v>
      </c>
      <c r="G8122" s="47" t="s">
        <v>255</v>
      </c>
      <c r="H8122" s="93">
        <f t="shared" si="2145"/>
        <v>0</v>
      </c>
      <c r="I8122" s="94">
        <f t="shared" si="2179"/>
        <v>0</v>
      </c>
      <c r="J8122" s="93">
        <f t="shared" ref="J8122:K8122" si="2182">J8352+J9042+J10882+J11342</f>
        <v>0</v>
      </c>
      <c r="K8122" s="93">
        <f t="shared" si="2182"/>
        <v>0</v>
      </c>
      <c r="L8122" s="94">
        <f t="shared" si="2175"/>
        <v>0</v>
      </c>
      <c r="M8122" s="93">
        <f t="shared" si="2178"/>
        <v>0</v>
      </c>
      <c r="N8122" s="93">
        <f t="shared" si="2178"/>
        <v>0</v>
      </c>
      <c r="O8122" s="82" t="s">
        <v>146</v>
      </c>
      <c r="R8122" s="352">
        <f>L8122-[1]გადასახდელები!L7892</f>
        <v>0</v>
      </c>
    </row>
    <row r="8123" spans="2:18" ht="20.25" customHeight="1">
      <c r="B8123" s="36" t="str">
        <f t="shared" si="2165"/>
        <v>a</v>
      </c>
      <c r="C8123" s="42">
        <v>4</v>
      </c>
      <c r="D8123" s="42"/>
      <c r="F8123" s="342" t="s">
        <v>557</v>
      </c>
      <c r="G8123" s="47" t="s">
        <v>256</v>
      </c>
      <c r="H8123" s="93">
        <f t="shared" ref="H8123:H8145" si="2183">H8353+H9043+H10883+H11343</f>
        <v>4.0020000000000007</v>
      </c>
      <c r="I8123" s="94">
        <f t="shared" si="2179"/>
        <v>184</v>
      </c>
      <c r="J8123" s="93">
        <f t="shared" ref="J8123:K8123" si="2184">J8353+J9043+J10883+J11343</f>
        <v>0</v>
      </c>
      <c r="K8123" s="93">
        <f t="shared" si="2184"/>
        <v>184</v>
      </c>
      <c r="L8123" s="94">
        <f t="shared" si="2175"/>
        <v>21</v>
      </c>
      <c r="M8123" s="93">
        <f t="shared" si="2178"/>
        <v>0</v>
      </c>
      <c r="N8123" s="93">
        <f t="shared" si="2178"/>
        <v>21</v>
      </c>
      <c r="O8123" s="82" t="s">
        <v>146</v>
      </c>
      <c r="R8123" s="352">
        <f>L8123-[1]გადასახდელები!L7893</f>
        <v>21</v>
      </c>
    </row>
    <row r="8124" spans="2:18" ht="20.25" hidden="1" customHeight="1">
      <c r="B8124" s="36" t="str">
        <f t="shared" si="2165"/>
        <v>b</v>
      </c>
      <c r="C8124" s="42">
        <v>5</v>
      </c>
      <c r="D8124" s="42"/>
      <c r="F8124" s="343" t="s">
        <v>624</v>
      </c>
      <c r="G8124" s="48" t="s">
        <v>257</v>
      </c>
      <c r="H8124" s="113">
        <f t="shared" si="2183"/>
        <v>0</v>
      </c>
      <c r="I8124" s="97">
        <f t="shared" si="2179"/>
        <v>0</v>
      </c>
      <c r="J8124" s="113">
        <f t="shared" ref="J8124:K8124" si="2185">J8354+J9044+J10884+J11344</f>
        <v>0</v>
      </c>
      <c r="K8124" s="113">
        <f t="shared" si="2185"/>
        <v>0</v>
      </c>
      <c r="L8124" s="97">
        <f t="shared" si="2175"/>
        <v>0</v>
      </c>
      <c r="M8124" s="113">
        <f t="shared" si="2178"/>
        <v>0</v>
      </c>
      <c r="N8124" s="113">
        <f t="shared" si="2178"/>
        <v>0</v>
      </c>
      <c r="O8124" s="82" t="s">
        <v>146</v>
      </c>
      <c r="R8124" s="352">
        <f>L8124-[1]გადასახდელები!L7894</f>
        <v>0</v>
      </c>
    </row>
    <row r="8125" spans="2:18" ht="30" hidden="1" customHeight="1">
      <c r="B8125" s="36" t="str">
        <f t="shared" si="2165"/>
        <v>b</v>
      </c>
      <c r="C8125" s="42">
        <v>5</v>
      </c>
      <c r="D8125" s="42"/>
      <c r="F8125" s="343" t="s">
        <v>625</v>
      </c>
      <c r="G8125" s="48" t="s">
        <v>258</v>
      </c>
      <c r="H8125" s="113">
        <f t="shared" si="2183"/>
        <v>0</v>
      </c>
      <c r="I8125" s="97">
        <f t="shared" si="2179"/>
        <v>0</v>
      </c>
      <c r="J8125" s="113">
        <f t="shared" ref="J8125:K8125" si="2186">J8355+J9045+J10885+J11345</f>
        <v>0</v>
      </c>
      <c r="K8125" s="113">
        <f t="shared" si="2186"/>
        <v>0</v>
      </c>
      <c r="L8125" s="97">
        <f t="shared" si="2175"/>
        <v>0</v>
      </c>
      <c r="M8125" s="113">
        <f t="shared" si="2178"/>
        <v>0</v>
      </c>
      <c r="N8125" s="113">
        <f t="shared" si="2178"/>
        <v>0</v>
      </c>
      <c r="O8125" s="82" t="s">
        <v>146</v>
      </c>
      <c r="R8125" s="352">
        <f>L8125-[1]გადასახდელები!L7895</f>
        <v>0</v>
      </c>
    </row>
    <row r="8126" spans="2:18" ht="22.5" hidden="1" customHeight="1">
      <c r="B8126" s="36" t="str">
        <f t="shared" si="2165"/>
        <v>b</v>
      </c>
      <c r="C8126" s="42">
        <v>5</v>
      </c>
      <c r="D8126" s="42"/>
      <c r="F8126" s="343" t="s">
        <v>558</v>
      </c>
      <c r="G8126" s="48" t="s">
        <v>259</v>
      </c>
      <c r="H8126" s="113">
        <f t="shared" si="2183"/>
        <v>0</v>
      </c>
      <c r="I8126" s="97">
        <f t="shared" si="2179"/>
        <v>0</v>
      </c>
      <c r="J8126" s="113">
        <f t="shared" ref="J8126:K8126" si="2187">J8356+J9046+J10886+J11346</f>
        <v>0</v>
      </c>
      <c r="K8126" s="113">
        <f t="shared" si="2187"/>
        <v>0</v>
      </c>
      <c r="L8126" s="97">
        <f t="shared" si="2175"/>
        <v>0</v>
      </c>
      <c r="M8126" s="113">
        <f t="shared" si="2178"/>
        <v>0</v>
      </c>
      <c r="N8126" s="113">
        <f t="shared" si="2178"/>
        <v>0</v>
      </c>
      <c r="O8126" s="82" t="s">
        <v>146</v>
      </c>
      <c r="R8126" s="352">
        <f>L8126-[1]გადასახდელები!L7896</f>
        <v>0</v>
      </c>
    </row>
    <row r="8127" spans="2:18" ht="33.75" hidden="1" customHeight="1">
      <c r="B8127" s="36" t="str">
        <f t="shared" si="2165"/>
        <v>b</v>
      </c>
      <c r="C8127" s="42">
        <v>5</v>
      </c>
      <c r="D8127" s="42"/>
      <c r="F8127" s="343" t="s">
        <v>626</v>
      </c>
      <c r="G8127" s="48" t="s">
        <v>260</v>
      </c>
      <c r="H8127" s="113">
        <f t="shared" si="2183"/>
        <v>0</v>
      </c>
      <c r="I8127" s="97">
        <f t="shared" si="2179"/>
        <v>0</v>
      </c>
      <c r="J8127" s="113">
        <f t="shared" ref="J8127:K8127" si="2188">J8357+J9047+J10887+J11347</f>
        <v>0</v>
      </c>
      <c r="K8127" s="113">
        <f t="shared" si="2188"/>
        <v>0</v>
      </c>
      <c r="L8127" s="97">
        <f t="shared" si="2175"/>
        <v>0</v>
      </c>
      <c r="M8127" s="113">
        <f t="shared" si="2178"/>
        <v>0</v>
      </c>
      <c r="N8127" s="113">
        <f t="shared" si="2178"/>
        <v>0</v>
      </c>
      <c r="O8127" s="82" t="s">
        <v>146</v>
      </c>
      <c r="R8127" s="352">
        <f>L8127-[1]გადასახდელები!L7897</f>
        <v>0</v>
      </c>
    </row>
    <row r="8128" spans="2:18" ht="24.75" hidden="1" customHeight="1">
      <c r="B8128" s="36" t="str">
        <f t="shared" si="2165"/>
        <v>b</v>
      </c>
      <c r="C8128" s="42">
        <v>5</v>
      </c>
      <c r="D8128" s="42"/>
      <c r="F8128" s="343" t="s">
        <v>627</v>
      </c>
      <c r="G8128" s="48" t="s">
        <v>261</v>
      </c>
      <c r="H8128" s="113">
        <f t="shared" si="2183"/>
        <v>0</v>
      </c>
      <c r="I8128" s="97">
        <f t="shared" si="2179"/>
        <v>0</v>
      </c>
      <c r="J8128" s="113">
        <f t="shared" ref="J8128:K8128" si="2189">J8358+J9048+J10888+J11348</f>
        <v>0</v>
      </c>
      <c r="K8128" s="113">
        <f t="shared" si="2189"/>
        <v>0</v>
      </c>
      <c r="L8128" s="97">
        <f t="shared" si="2175"/>
        <v>0</v>
      </c>
      <c r="M8128" s="113">
        <f t="shared" si="2178"/>
        <v>0</v>
      </c>
      <c r="N8128" s="113">
        <f t="shared" si="2178"/>
        <v>0</v>
      </c>
      <c r="O8128" s="82" t="s">
        <v>146</v>
      </c>
      <c r="R8128" s="352">
        <f>L8128-[1]გადასახდელები!L7898</f>
        <v>0</v>
      </c>
    </row>
    <row r="8129" spans="2:18" ht="35.25" hidden="1" customHeight="1">
      <c r="B8129" s="36" t="str">
        <f t="shared" si="2165"/>
        <v>b</v>
      </c>
      <c r="C8129" s="42">
        <v>5</v>
      </c>
      <c r="D8129" s="42"/>
      <c r="F8129" s="343" t="s">
        <v>628</v>
      </c>
      <c r="G8129" s="48" t="s">
        <v>262</v>
      </c>
      <c r="H8129" s="113">
        <f t="shared" si="2183"/>
        <v>0</v>
      </c>
      <c r="I8129" s="97">
        <f t="shared" si="2179"/>
        <v>0</v>
      </c>
      <c r="J8129" s="113">
        <f t="shared" ref="J8129:K8129" si="2190">J8359+J9049+J10889+J11349</f>
        <v>0</v>
      </c>
      <c r="K8129" s="113">
        <f t="shared" si="2190"/>
        <v>0</v>
      </c>
      <c r="L8129" s="97">
        <f t="shared" si="2175"/>
        <v>0</v>
      </c>
      <c r="M8129" s="113">
        <f t="shared" si="2178"/>
        <v>0</v>
      </c>
      <c r="N8129" s="113">
        <f t="shared" si="2178"/>
        <v>0</v>
      </c>
      <c r="O8129" s="82" t="s">
        <v>146</v>
      </c>
      <c r="R8129" s="352">
        <f>L8129-[1]გადასახდელები!L7899</f>
        <v>0</v>
      </c>
    </row>
    <row r="8130" spans="2:18" ht="33.75" hidden="1" customHeight="1">
      <c r="B8130" s="36" t="str">
        <f t="shared" si="2165"/>
        <v>b</v>
      </c>
      <c r="C8130" s="42">
        <v>5</v>
      </c>
      <c r="D8130" s="42"/>
      <c r="F8130" s="343" t="s">
        <v>629</v>
      </c>
      <c r="G8130" s="48" t="s">
        <v>263</v>
      </c>
      <c r="H8130" s="113">
        <f t="shared" si="2183"/>
        <v>0</v>
      </c>
      <c r="I8130" s="97">
        <f t="shared" si="2179"/>
        <v>0</v>
      </c>
      <c r="J8130" s="113">
        <f t="shared" ref="J8130:K8130" si="2191">J8360+J9050+J10890+J11350</f>
        <v>0</v>
      </c>
      <c r="K8130" s="113">
        <f t="shared" si="2191"/>
        <v>0</v>
      </c>
      <c r="L8130" s="97">
        <f t="shared" si="2175"/>
        <v>0</v>
      </c>
      <c r="M8130" s="113">
        <f t="shared" si="2178"/>
        <v>0</v>
      </c>
      <c r="N8130" s="113">
        <f t="shared" si="2178"/>
        <v>0</v>
      </c>
      <c r="O8130" s="82" t="s">
        <v>146</v>
      </c>
      <c r="R8130" s="352">
        <f>L8130-[1]გადასახდელები!L7900</f>
        <v>0</v>
      </c>
    </row>
    <row r="8131" spans="2:18" ht="20.25" hidden="1" customHeight="1">
      <c r="B8131" s="36" t="str">
        <f t="shared" si="2165"/>
        <v>b</v>
      </c>
      <c r="C8131" s="42">
        <v>5</v>
      </c>
      <c r="D8131" s="42"/>
      <c r="F8131" s="343" t="s">
        <v>630</v>
      </c>
      <c r="G8131" s="48" t="s">
        <v>264</v>
      </c>
      <c r="H8131" s="113">
        <f t="shared" si="2183"/>
        <v>0</v>
      </c>
      <c r="I8131" s="97">
        <f t="shared" si="2179"/>
        <v>0</v>
      </c>
      <c r="J8131" s="113">
        <f t="shared" ref="J8131:K8131" si="2192">J8361+J9051+J10891+J11351</f>
        <v>0</v>
      </c>
      <c r="K8131" s="113">
        <f t="shared" si="2192"/>
        <v>0</v>
      </c>
      <c r="L8131" s="97">
        <f t="shared" si="2175"/>
        <v>0</v>
      </c>
      <c r="M8131" s="113">
        <f t="shared" si="2178"/>
        <v>0</v>
      </c>
      <c r="N8131" s="113">
        <f t="shared" si="2178"/>
        <v>0</v>
      </c>
      <c r="O8131" s="82" t="s">
        <v>146</v>
      </c>
      <c r="R8131" s="352">
        <f>L8131-[1]გადასახდელები!L7901</f>
        <v>0</v>
      </c>
    </row>
    <row r="8132" spans="2:18" ht="20.25" hidden="1" customHeight="1">
      <c r="B8132" s="36" t="str">
        <f t="shared" si="2165"/>
        <v>b</v>
      </c>
      <c r="C8132" s="42">
        <v>5</v>
      </c>
      <c r="D8132" s="42"/>
      <c r="F8132" s="343" t="s">
        <v>631</v>
      </c>
      <c r="G8132" s="48" t="s">
        <v>265</v>
      </c>
      <c r="H8132" s="113">
        <f t="shared" si="2183"/>
        <v>0</v>
      </c>
      <c r="I8132" s="97">
        <f t="shared" si="2179"/>
        <v>0</v>
      </c>
      <c r="J8132" s="113">
        <f t="shared" ref="J8132:K8132" si="2193">J8362+J9052+J10892+J11352</f>
        <v>0</v>
      </c>
      <c r="K8132" s="113">
        <f t="shared" si="2193"/>
        <v>0</v>
      </c>
      <c r="L8132" s="97">
        <f t="shared" si="2175"/>
        <v>0</v>
      </c>
      <c r="M8132" s="113">
        <f t="shared" si="2178"/>
        <v>0</v>
      </c>
      <c r="N8132" s="113">
        <f t="shared" si="2178"/>
        <v>0</v>
      </c>
      <c r="O8132" s="82" t="s">
        <v>146</v>
      </c>
      <c r="R8132" s="352">
        <f>L8132-[1]გადასახდელები!L7902</f>
        <v>0</v>
      </c>
    </row>
    <row r="8133" spans="2:18" ht="20.25" hidden="1" customHeight="1">
      <c r="B8133" s="36" t="str">
        <f t="shared" si="2165"/>
        <v>b</v>
      </c>
      <c r="C8133" s="42">
        <v>5</v>
      </c>
      <c r="D8133" s="42"/>
      <c r="F8133" s="343" t="s">
        <v>559</v>
      </c>
      <c r="G8133" s="48" t="s">
        <v>266</v>
      </c>
      <c r="H8133" s="113">
        <f t="shared" si="2183"/>
        <v>0</v>
      </c>
      <c r="I8133" s="97">
        <f t="shared" si="2179"/>
        <v>0</v>
      </c>
      <c r="J8133" s="113">
        <f t="shared" ref="J8133:K8133" si="2194">J8363+J9053+J10893+J11353</f>
        <v>0</v>
      </c>
      <c r="K8133" s="113">
        <f t="shared" si="2194"/>
        <v>0</v>
      </c>
      <c r="L8133" s="97">
        <f t="shared" si="2175"/>
        <v>0</v>
      </c>
      <c r="M8133" s="113">
        <f t="shared" si="2178"/>
        <v>0</v>
      </c>
      <c r="N8133" s="113">
        <f t="shared" si="2178"/>
        <v>0</v>
      </c>
      <c r="O8133" s="82" t="s">
        <v>146</v>
      </c>
      <c r="R8133" s="352">
        <f>L8133-[1]გადასახდელები!L7903</f>
        <v>0</v>
      </c>
    </row>
    <row r="8134" spans="2:18" ht="20.25" hidden="1" customHeight="1">
      <c r="B8134" s="36" t="str">
        <f t="shared" si="2165"/>
        <v>b</v>
      </c>
      <c r="C8134" s="42">
        <v>5</v>
      </c>
      <c r="D8134" s="42"/>
      <c r="F8134" s="343" t="s">
        <v>632</v>
      </c>
      <c r="G8134" s="48" t="s">
        <v>267</v>
      </c>
      <c r="H8134" s="113">
        <f t="shared" si="2183"/>
        <v>0</v>
      </c>
      <c r="I8134" s="97">
        <f t="shared" si="2179"/>
        <v>0</v>
      </c>
      <c r="J8134" s="113">
        <f t="shared" ref="J8134:K8134" si="2195">J8364+J9054+J10894+J11354</f>
        <v>0</v>
      </c>
      <c r="K8134" s="113">
        <f t="shared" si="2195"/>
        <v>0</v>
      </c>
      <c r="L8134" s="97">
        <f t="shared" si="2175"/>
        <v>0</v>
      </c>
      <c r="M8134" s="113">
        <f t="shared" si="2178"/>
        <v>0</v>
      </c>
      <c r="N8134" s="113">
        <f t="shared" si="2178"/>
        <v>0</v>
      </c>
      <c r="O8134" s="82" t="s">
        <v>146</v>
      </c>
      <c r="R8134" s="352">
        <f>L8134-[1]გადასახდელები!L7904</f>
        <v>0</v>
      </c>
    </row>
    <row r="8135" spans="2:18" ht="34.5" customHeight="1">
      <c r="B8135" s="36" t="str">
        <f t="shared" si="2165"/>
        <v>a</v>
      </c>
      <c r="C8135" s="42">
        <v>5</v>
      </c>
      <c r="D8135" s="42"/>
      <c r="F8135" s="343" t="s">
        <v>633</v>
      </c>
      <c r="G8135" s="48" t="s">
        <v>268</v>
      </c>
      <c r="H8135" s="113">
        <f t="shared" si="2183"/>
        <v>4</v>
      </c>
      <c r="I8135" s="97">
        <f t="shared" si="2179"/>
        <v>0</v>
      </c>
      <c r="J8135" s="113">
        <f t="shared" ref="J8135:K8135" si="2196">J8365+J9055+J10895+J11355</f>
        <v>0</v>
      </c>
      <c r="K8135" s="113">
        <f t="shared" si="2196"/>
        <v>0</v>
      </c>
      <c r="L8135" s="97">
        <f t="shared" si="2175"/>
        <v>0</v>
      </c>
      <c r="M8135" s="113">
        <f t="shared" si="2178"/>
        <v>0</v>
      </c>
      <c r="N8135" s="113">
        <f t="shared" si="2178"/>
        <v>0</v>
      </c>
      <c r="O8135" s="82" t="s">
        <v>146</v>
      </c>
      <c r="R8135" s="352">
        <f>L8135-[1]გადასახდელები!L7905</f>
        <v>0</v>
      </c>
    </row>
    <row r="8136" spans="2:18" ht="30.75" customHeight="1">
      <c r="B8136" s="36" t="str">
        <f t="shared" si="2165"/>
        <v>a</v>
      </c>
      <c r="C8136" s="42">
        <v>5</v>
      </c>
      <c r="D8136" s="42"/>
      <c r="F8136" s="343" t="s">
        <v>560</v>
      </c>
      <c r="G8136" s="48" t="s">
        <v>269</v>
      </c>
      <c r="H8136" s="113">
        <f t="shared" si="2183"/>
        <v>2E-3</v>
      </c>
      <c r="I8136" s="97">
        <f t="shared" si="2179"/>
        <v>184</v>
      </c>
      <c r="J8136" s="113">
        <f t="shared" ref="J8136:K8136" si="2197">J8366+J9056+J10896+J11356</f>
        <v>0</v>
      </c>
      <c r="K8136" s="113">
        <f t="shared" si="2197"/>
        <v>184</v>
      </c>
      <c r="L8136" s="97">
        <f t="shared" si="2175"/>
        <v>21</v>
      </c>
      <c r="M8136" s="113">
        <f t="shared" si="2178"/>
        <v>0</v>
      </c>
      <c r="N8136" s="113">
        <f t="shared" si="2178"/>
        <v>21</v>
      </c>
      <c r="O8136" s="82" t="s">
        <v>146</v>
      </c>
      <c r="R8136" s="352">
        <f>L8136-[1]გადასახდელები!L7906</f>
        <v>21</v>
      </c>
    </row>
    <row r="8137" spans="2:18" ht="20.25" hidden="1" customHeight="1">
      <c r="B8137" s="36" t="str">
        <f t="shared" si="2165"/>
        <v>b</v>
      </c>
      <c r="C8137" s="42">
        <v>3</v>
      </c>
      <c r="D8137" s="42"/>
      <c r="F8137" s="343" t="s">
        <v>634</v>
      </c>
      <c r="G8137" s="57" t="s">
        <v>209</v>
      </c>
      <c r="H8137" s="89">
        <f t="shared" si="2183"/>
        <v>0</v>
      </c>
      <c r="I8137" s="90">
        <f t="shared" si="2179"/>
        <v>0</v>
      </c>
      <c r="J8137" s="89">
        <f t="shared" ref="J8137:K8137" si="2198">J8367+J9057+J10897+J11357</f>
        <v>0</v>
      </c>
      <c r="K8137" s="89">
        <f t="shared" si="2198"/>
        <v>0</v>
      </c>
      <c r="L8137" s="90">
        <f t="shared" si="2175"/>
        <v>0</v>
      </c>
      <c r="M8137" s="89">
        <f t="shared" si="2178"/>
        <v>0</v>
      </c>
      <c r="N8137" s="89">
        <f t="shared" si="2178"/>
        <v>0</v>
      </c>
      <c r="O8137" s="82" t="s">
        <v>146</v>
      </c>
      <c r="R8137" s="352">
        <f>L8137-[1]გადასახდელები!L7907</f>
        <v>0</v>
      </c>
    </row>
    <row r="8138" spans="2:18" ht="20.25" hidden="1" customHeight="1">
      <c r="B8138" s="36" t="str">
        <f t="shared" si="2165"/>
        <v>b</v>
      </c>
      <c r="C8138" s="42">
        <v>3</v>
      </c>
      <c r="D8138" s="42"/>
      <c r="F8138" s="342" t="s">
        <v>635</v>
      </c>
      <c r="G8138" s="57" t="s">
        <v>208</v>
      </c>
      <c r="H8138" s="89">
        <f t="shared" si="2183"/>
        <v>0</v>
      </c>
      <c r="I8138" s="90">
        <f t="shared" si="2179"/>
        <v>0</v>
      </c>
      <c r="J8138" s="89">
        <f t="shared" ref="J8138:K8138" si="2199">J8368+J9058+J10898+J11358</f>
        <v>0</v>
      </c>
      <c r="K8138" s="89">
        <f t="shared" si="2199"/>
        <v>0</v>
      </c>
      <c r="L8138" s="90">
        <f t="shared" si="2175"/>
        <v>0</v>
      </c>
      <c r="M8138" s="89">
        <f t="shared" si="2178"/>
        <v>0</v>
      </c>
      <c r="N8138" s="89">
        <f t="shared" si="2178"/>
        <v>0</v>
      </c>
      <c r="O8138" s="82" t="s">
        <v>146</v>
      </c>
      <c r="R8138" s="352">
        <f>L8138-[1]გადასახდელები!L7908</f>
        <v>0</v>
      </c>
    </row>
    <row r="8139" spans="2:18" ht="20.25" hidden="1" customHeight="1">
      <c r="B8139" s="36" t="str">
        <f t="shared" si="2165"/>
        <v>b</v>
      </c>
      <c r="C8139" s="42">
        <v>4</v>
      </c>
      <c r="D8139" s="42"/>
      <c r="F8139" s="342" t="s">
        <v>636</v>
      </c>
      <c r="G8139" s="47" t="s">
        <v>270</v>
      </c>
      <c r="H8139" s="93">
        <f t="shared" si="2183"/>
        <v>0</v>
      </c>
      <c r="I8139" s="94">
        <f t="shared" si="2179"/>
        <v>0</v>
      </c>
      <c r="J8139" s="93">
        <f t="shared" ref="J8139:K8139" si="2200">J8369+J9059+J10899+J11359</f>
        <v>0</v>
      </c>
      <c r="K8139" s="93">
        <f t="shared" si="2200"/>
        <v>0</v>
      </c>
      <c r="L8139" s="94">
        <f t="shared" si="2175"/>
        <v>0</v>
      </c>
      <c r="M8139" s="93">
        <f t="shared" ref="M8139:N8145" si="2201">M8369+M9059+M10899+M11359</f>
        <v>0</v>
      </c>
      <c r="N8139" s="93">
        <f t="shared" si="2201"/>
        <v>0</v>
      </c>
      <c r="O8139" s="82" t="s">
        <v>146</v>
      </c>
      <c r="R8139" s="352">
        <f>L8139-[1]გადასახდელები!L7909</f>
        <v>0</v>
      </c>
    </row>
    <row r="8140" spans="2:18" ht="20.25" hidden="1" customHeight="1">
      <c r="B8140" s="36" t="str">
        <f t="shared" si="2165"/>
        <v>b</v>
      </c>
      <c r="C8140" s="42">
        <v>5</v>
      </c>
      <c r="D8140" s="42"/>
      <c r="F8140" s="343" t="s">
        <v>637</v>
      </c>
      <c r="G8140" s="48" t="s">
        <v>271</v>
      </c>
      <c r="H8140" s="96">
        <f t="shared" si="2183"/>
        <v>0</v>
      </c>
      <c r="I8140" s="97">
        <f t="shared" si="2179"/>
        <v>0</v>
      </c>
      <c r="J8140" s="96">
        <f t="shared" ref="J8140:K8140" si="2202">J8370+J9060+J10900+J11360</f>
        <v>0</v>
      </c>
      <c r="K8140" s="96">
        <f t="shared" si="2202"/>
        <v>0</v>
      </c>
      <c r="L8140" s="97">
        <f t="shared" si="2175"/>
        <v>0</v>
      </c>
      <c r="M8140" s="96">
        <f t="shared" si="2201"/>
        <v>0</v>
      </c>
      <c r="N8140" s="96">
        <f t="shared" si="2201"/>
        <v>0</v>
      </c>
      <c r="O8140" s="82" t="s">
        <v>146</v>
      </c>
      <c r="R8140" s="352">
        <f>L8140-[1]გადასახდელები!L7910</f>
        <v>0</v>
      </c>
    </row>
    <row r="8141" spans="2:18" ht="20.25" hidden="1" customHeight="1">
      <c r="B8141" s="36" t="str">
        <f t="shared" si="2165"/>
        <v>b</v>
      </c>
      <c r="C8141" s="42">
        <v>5</v>
      </c>
      <c r="D8141" s="42"/>
      <c r="F8141" s="343" t="s">
        <v>638</v>
      </c>
      <c r="G8141" s="48" t="s">
        <v>272</v>
      </c>
      <c r="H8141" s="96">
        <f t="shared" si="2183"/>
        <v>0</v>
      </c>
      <c r="I8141" s="97">
        <f t="shared" si="2179"/>
        <v>0</v>
      </c>
      <c r="J8141" s="96">
        <f t="shared" ref="J8141:K8141" si="2203">J8371+J9061+J10901+J11361</f>
        <v>0</v>
      </c>
      <c r="K8141" s="96">
        <f t="shared" si="2203"/>
        <v>0</v>
      </c>
      <c r="L8141" s="97">
        <f t="shared" si="2175"/>
        <v>0</v>
      </c>
      <c r="M8141" s="96">
        <f t="shared" si="2201"/>
        <v>0</v>
      </c>
      <c r="N8141" s="96">
        <f t="shared" si="2201"/>
        <v>0</v>
      </c>
      <c r="O8141" s="82" t="s">
        <v>146</v>
      </c>
      <c r="R8141" s="352">
        <f>L8141-[1]გადასახდელები!L7911</f>
        <v>0</v>
      </c>
    </row>
    <row r="8142" spans="2:18" ht="20.25" hidden="1" customHeight="1">
      <c r="B8142" s="36" t="str">
        <f t="shared" si="2165"/>
        <v>b</v>
      </c>
      <c r="C8142" s="42">
        <v>5</v>
      </c>
      <c r="D8142" s="42"/>
      <c r="F8142" s="343" t="s">
        <v>639</v>
      </c>
      <c r="G8142" s="48" t="s">
        <v>273</v>
      </c>
      <c r="H8142" s="96">
        <f t="shared" si="2183"/>
        <v>0</v>
      </c>
      <c r="I8142" s="97">
        <f t="shared" si="2179"/>
        <v>0</v>
      </c>
      <c r="J8142" s="96">
        <f t="shared" ref="J8142:K8142" si="2204">J8372+J9062+J10902+J11362</f>
        <v>0</v>
      </c>
      <c r="K8142" s="96">
        <f t="shared" si="2204"/>
        <v>0</v>
      </c>
      <c r="L8142" s="97">
        <f t="shared" si="2175"/>
        <v>0</v>
      </c>
      <c r="M8142" s="96">
        <f t="shared" si="2201"/>
        <v>0</v>
      </c>
      <c r="N8142" s="96">
        <f t="shared" si="2201"/>
        <v>0</v>
      </c>
      <c r="O8142" s="82" t="s">
        <v>146</v>
      </c>
      <c r="R8142" s="352">
        <f>L8142-[1]გადასახდელები!L7912</f>
        <v>0</v>
      </c>
    </row>
    <row r="8143" spans="2:18" ht="20.25" hidden="1" customHeight="1">
      <c r="B8143" s="36" t="str">
        <f t="shared" si="2165"/>
        <v>b</v>
      </c>
      <c r="C8143" s="42">
        <v>5</v>
      </c>
      <c r="D8143" s="42"/>
      <c r="F8143" s="343" t="s">
        <v>640</v>
      </c>
      <c r="G8143" s="48" t="s">
        <v>274</v>
      </c>
      <c r="H8143" s="96">
        <f t="shared" si="2183"/>
        <v>0</v>
      </c>
      <c r="I8143" s="97">
        <f t="shared" si="2179"/>
        <v>0</v>
      </c>
      <c r="J8143" s="96">
        <f t="shared" ref="J8143:K8143" si="2205">J8373+J9063+J10903+J11363</f>
        <v>0</v>
      </c>
      <c r="K8143" s="96">
        <f t="shared" si="2205"/>
        <v>0</v>
      </c>
      <c r="L8143" s="97">
        <f t="shared" si="2175"/>
        <v>0</v>
      </c>
      <c r="M8143" s="96">
        <f t="shared" si="2201"/>
        <v>0</v>
      </c>
      <c r="N8143" s="96">
        <f t="shared" si="2201"/>
        <v>0</v>
      </c>
      <c r="O8143" s="82" t="s">
        <v>146</v>
      </c>
      <c r="R8143" s="352">
        <f>L8143-[1]გადასახდელები!L7913</f>
        <v>0</v>
      </c>
    </row>
    <row r="8144" spans="2:18" ht="20.25" hidden="1" customHeight="1">
      <c r="B8144" s="36" t="str">
        <f t="shared" si="2165"/>
        <v>b</v>
      </c>
      <c r="C8144" s="42">
        <v>4</v>
      </c>
      <c r="D8144" s="42"/>
      <c r="F8144" s="343" t="s">
        <v>641</v>
      </c>
      <c r="G8144" s="47" t="s">
        <v>275</v>
      </c>
      <c r="H8144" s="93">
        <f t="shared" si="2183"/>
        <v>0</v>
      </c>
      <c r="I8144" s="94">
        <f t="shared" si="2179"/>
        <v>0</v>
      </c>
      <c r="J8144" s="93">
        <f t="shared" ref="J8144:K8144" si="2206">J8374+J9064+J10904+J11364</f>
        <v>0</v>
      </c>
      <c r="K8144" s="93">
        <f t="shared" si="2206"/>
        <v>0</v>
      </c>
      <c r="L8144" s="94">
        <f t="shared" si="2175"/>
        <v>0</v>
      </c>
      <c r="M8144" s="93">
        <f t="shared" si="2201"/>
        <v>0</v>
      </c>
      <c r="N8144" s="93">
        <f t="shared" si="2201"/>
        <v>0</v>
      </c>
      <c r="O8144" s="82" t="s">
        <v>146</v>
      </c>
      <c r="R8144" s="352">
        <f>L8144-[1]გადასახდელები!L7914</f>
        <v>0</v>
      </c>
    </row>
    <row r="8145" spans="2:18" ht="36" hidden="1" customHeight="1">
      <c r="B8145" s="36" t="str">
        <f t="shared" si="2165"/>
        <v>b</v>
      </c>
      <c r="C8145" s="42">
        <v>4</v>
      </c>
      <c r="D8145" s="42"/>
      <c r="F8145" s="343" t="s">
        <v>642</v>
      </c>
      <c r="G8145" s="47" t="s">
        <v>276</v>
      </c>
      <c r="H8145" s="93">
        <f t="shared" si="2183"/>
        <v>0</v>
      </c>
      <c r="I8145" s="94">
        <f t="shared" si="2179"/>
        <v>0</v>
      </c>
      <c r="J8145" s="93">
        <f t="shared" ref="J8145:K8145" si="2207">J8375+J9065+J10905+J11365</f>
        <v>0</v>
      </c>
      <c r="K8145" s="93">
        <f t="shared" si="2207"/>
        <v>0</v>
      </c>
      <c r="L8145" s="94">
        <f t="shared" si="2175"/>
        <v>0</v>
      </c>
      <c r="M8145" s="93">
        <f t="shared" si="2201"/>
        <v>0</v>
      </c>
      <c r="N8145" s="93">
        <f t="shared" si="2201"/>
        <v>0</v>
      </c>
      <c r="O8145" s="82" t="s">
        <v>146</v>
      </c>
      <c r="R8145" s="352">
        <f>L8145-[1]გადასახდელები!L7915</f>
        <v>0</v>
      </c>
    </row>
    <row r="8146" spans="2:18" ht="20.25" customHeight="1">
      <c r="B8146" s="36" t="str">
        <f t="shared" si="2165"/>
        <v>a</v>
      </c>
      <c r="C8146" s="42">
        <v>3</v>
      </c>
      <c r="D8146" s="42"/>
      <c r="F8146" s="343" t="s">
        <v>561</v>
      </c>
      <c r="G8146" s="57" t="s">
        <v>202</v>
      </c>
      <c r="H8146" s="89">
        <f>H8376+H9066+H10906+H11136+H11366</f>
        <v>296.81000000000006</v>
      </c>
      <c r="I8146" s="90">
        <f t="shared" si="2179"/>
        <v>667.2</v>
      </c>
      <c r="J8146" s="89">
        <f>J8376+J9066+J10906+J11136+J11366</f>
        <v>0</v>
      </c>
      <c r="K8146" s="89">
        <f>K8376+K9066+K10906+K11136+K11366</f>
        <v>667.2</v>
      </c>
      <c r="L8146" s="90">
        <f t="shared" si="2175"/>
        <v>168.53099999999998</v>
      </c>
      <c r="M8146" s="89">
        <f>M8376+M9066+M10906+M11136+M11366</f>
        <v>0</v>
      </c>
      <c r="N8146" s="89">
        <f>N8376+N9066+N10906+N11136+N11366</f>
        <v>168.53099999999998</v>
      </c>
      <c r="O8146" s="82" t="s">
        <v>146</v>
      </c>
      <c r="R8146" s="352">
        <f>L8146-[1]გადასახდელები!L7916</f>
        <v>-2132.3689999999997</v>
      </c>
    </row>
    <row r="8147" spans="2:18" ht="20.25" customHeight="1">
      <c r="B8147" s="36" t="str">
        <f t="shared" si="2165"/>
        <v>a</v>
      </c>
      <c r="C8147" s="42">
        <v>3</v>
      </c>
      <c r="D8147" s="42"/>
      <c r="F8147" s="342" t="s">
        <v>562</v>
      </c>
      <c r="G8147" s="57" t="s">
        <v>203</v>
      </c>
      <c r="H8147" s="89">
        <f t="shared" ref="H8147:H8178" si="2208">H8377+H9067+H10907+H11367</f>
        <v>0</v>
      </c>
      <c r="I8147" s="90">
        <f t="shared" si="2179"/>
        <v>50</v>
      </c>
      <c r="J8147" s="89">
        <f t="shared" ref="J8147:K8147" si="2209">J8377+J9067+J10907+J11367</f>
        <v>0</v>
      </c>
      <c r="K8147" s="89">
        <f t="shared" si="2209"/>
        <v>50</v>
      </c>
      <c r="L8147" s="90">
        <f t="shared" si="2175"/>
        <v>7</v>
      </c>
      <c r="M8147" s="89">
        <f t="shared" ref="M8147:N8166" si="2210">M8377+M9067+M10907+M11367</f>
        <v>0</v>
      </c>
      <c r="N8147" s="89">
        <f t="shared" si="2210"/>
        <v>7</v>
      </c>
      <c r="O8147" s="82" t="s">
        <v>146</v>
      </c>
      <c r="R8147" s="352">
        <f>L8147-[1]გადასახდელები!L7917</f>
        <v>7</v>
      </c>
    </row>
    <row r="8148" spans="2:18" ht="20.25" hidden="1" customHeight="1">
      <c r="B8148" s="36" t="str">
        <f t="shared" si="2165"/>
        <v>b</v>
      </c>
      <c r="C8148" s="42">
        <v>4</v>
      </c>
      <c r="D8148" s="42"/>
      <c r="F8148" s="342" t="s">
        <v>643</v>
      </c>
      <c r="G8148" s="47" t="s">
        <v>277</v>
      </c>
      <c r="H8148" s="93">
        <f t="shared" si="2208"/>
        <v>0</v>
      </c>
      <c r="I8148" s="94">
        <f t="shared" si="2179"/>
        <v>0</v>
      </c>
      <c r="J8148" s="93">
        <f t="shared" ref="J8148:K8148" si="2211">J8378+J9068+J10908+J11368</f>
        <v>0</v>
      </c>
      <c r="K8148" s="93">
        <f t="shared" si="2211"/>
        <v>0</v>
      </c>
      <c r="L8148" s="94">
        <f t="shared" si="2175"/>
        <v>0</v>
      </c>
      <c r="M8148" s="93">
        <f t="shared" si="2210"/>
        <v>0</v>
      </c>
      <c r="N8148" s="93">
        <f t="shared" si="2210"/>
        <v>0</v>
      </c>
      <c r="O8148" s="82" t="s">
        <v>146</v>
      </c>
      <c r="R8148" s="352">
        <f>L8148-[1]გადასახდელები!L7918</f>
        <v>0</v>
      </c>
    </row>
    <row r="8149" spans="2:18" ht="20.25" hidden="1" customHeight="1">
      <c r="B8149" s="36" t="str">
        <f t="shared" si="2165"/>
        <v>b</v>
      </c>
      <c r="C8149" s="42">
        <v>5</v>
      </c>
      <c r="D8149" s="42"/>
      <c r="F8149" s="343" t="s">
        <v>644</v>
      </c>
      <c r="G8149" s="48" t="s">
        <v>278</v>
      </c>
      <c r="H8149" s="96">
        <f t="shared" si="2208"/>
        <v>0</v>
      </c>
      <c r="I8149" s="97">
        <f t="shared" si="2179"/>
        <v>0</v>
      </c>
      <c r="J8149" s="96">
        <f t="shared" ref="J8149:K8149" si="2212">J8379+J9069+J10909+J11369</f>
        <v>0</v>
      </c>
      <c r="K8149" s="96">
        <f t="shared" si="2212"/>
        <v>0</v>
      </c>
      <c r="L8149" s="97">
        <f t="shared" si="2175"/>
        <v>0</v>
      </c>
      <c r="M8149" s="96">
        <f t="shared" si="2210"/>
        <v>0</v>
      </c>
      <c r="N8149" s="96">
        <f t="shared" si="2210"/>
        <v>0</v>
      </c>
      <c r="O8149" s="82" t="s">
        <v>146</v>
      </c>
      <c r="R8149" s="352">
        <f>L8149-[1]გადასახდელები!L7919</f>
        <v>0</v>
      </c>
    </row>
    <row r="8150" spans="2:18" ht="20.25" hidden="1" customHeight="1">
      <c r="B8150" s="36" t="str">
        <f t="shared" si="2165"/>
        <v>b</v>
      </c>
      <c r="C8150" s="42">
        <v>5</v>
      </c>
      <c r="D8150" s="42"/>
      <c r="F8150" s="343" t="s">
        <v>645</v>
      </c>
      <c r="G8150" s="48" t="s">
        <v>204</v>
      </c>
      <c r="H8150" s="96">
        <f t="shared" si="2208"/>
        <v>0</v>
      </c>
      <c r="I8150" s="97">
        <f t="shared" si="2179"/>
        <v>0</v>
      </c>
      <c r="J8150" s="96">
        <f t="shared" ref="J8150:K8150" si="2213">J8380+J9070+J10910+J11370</f>
        <v>0</v>
      </c>
      <c r="K8150" s="96">
        <f t="shared" si="2213"/>
        <v>0</v>
      </c>
      <c r="L8150" s="97">
        <f t="shared" si="2175"/>
        <v>0</v>
      </c>
      <c r="M8150" s="96">
        <f t="shared" si="2210"/>
        <v>0</v>
      </c>
      <c r="N8150" s="96">
        <f t="shared" si="2210"/>
        <v>0</v>
      </c>
      <c r="O8150" s="82" t="s">
        <v>146</v>
      </c>
      <c r="R8150" s="352">
        <f>L8150-[1]გადასახდელები!L7920</f>
        <v>0</v>
      </c>
    </row>
    <row r="8151" spans="2:18" ht="20.25" hidden="1" customHeight="1">
      <c r="B8151" s="36" t="str">
        <f t="shared" si="2165"/>
        <v>b</v>
      </c>
      <c r="C8151" s="42">
        <v>4</v>
      </c>
      <c r="D8151" s="42"/>
      <c r="F8151" s="342" t="s">
        <v>646</v>
      </c>
      <c r="G8151" s="47" t="s">
        <v>279</v>
      </c>
      <c r="H8151" s="93">
        <f t="shared" si="2208"/>
        <v>0</v>
      </c>
      <c r="I8151" s="94">
        <f t="shared" si="2179"/>
        <v>0</v>
      </c>
      <c r="J8151" s="93">
        <f t="shared" ref="J8151:K8151" si="2214">J8381+J9071+J10911+J11371</f>
        <v>0</v>
      </c>
      <c r="K8151" s="93">
        <f t="shared" si="2214"/>
        <v>0</v>
      </c>
      <c r="L8151" s="94">
        <f t="shared" si="2175"/>
        <v>0</v>
      </c>
      <c r="M8151" s="93">
        <f t="shared" si="2210"/>
        <v>0</v>
      </c>
      <c r="N8151" s="93">
        <f t="shared" si="2210"/>
        <v>0</v>
      </c>
      <c r="O8151" s="82" t="s">
        <v>146</v>
      </c>
      <c r="R8151" s="352">
        <f>L8151-[1]გადასახდელები!L7921</f>
        <v>0</v>
      </c>
    </row>
    <row r="8152" spans="2:18" ht="20.25" hidden="1" customHeight="1">
      <c r="B8152" s="36" t="str">
        <f t="shared" si="2165"/>
        <v>b</v>
      </c>
      <c r="C8152" s="42">
        <v>5</v>
      </c>
      <c r="D8152" s="42"/>
      <c r="F8152" s="343" t="s">
        <v>647</v>
      </c>
      <c r="G8152" s="48" t="s">
        <v>278</v>
      </c>
      <c r="H8152" s="96">
        <f t="shared" si="2208"/>
        <v>0</v>
      </c>
      <c r="I8152" s="97">
        <f t="shared" si="2179"/>
        <v>0</v>
      </c>
      <c r="J8152" s="96">
        <f t="shared" ref="J8152:K8152" si="2215">J8382+J9072+J10912+J11372</f>
        <v>0</v>
      </c>
      <c r="K8152" s="96">
        <f t="shared" si="2215"/>
        <v>0</v>
      </c>
      <c r="L8152" s="97">
        <f t="shared" si="2175"/>
        <v>0</v>
      </c>
      <c r="M8152" s="96">
        <f t="shared" si="2210"/>
        <v>0</v>
      </c>
      <c r="N8152" s="96">
        <f t="shared" si="2210"/>
        <v>0</v>
      </c>
      <c r="O8152" s="82" t="s">
        <v>146</v>
      </c>
      <c r="R8152" s="352">
        <f>L8152-[1]გადასახდელები!L7922</f>
        <v>0</v>
      </c>
    </row>
    <row r="8153" spans="2:18" ht="20.25" hidden="1" customHeight="1">
      <c r="B8153" s="36" t="str">
        <f t="shared" si="2165"/>
        <v>b</v>
      </c>
      <c r="C8153" s="42">
        <v>5</v>
      </c>
      <c r="D8153" s="42"/>
      <c r="F8153" s="343" t="s">
        <v>648</v>
      </c>
      <c r="G8153" s="48" t="s">
        <v>204</v>
      </c>
      <c r="H8153" s="96">
        <f t="shared" si="2208"/>
        <v>0</v>
      </c>
      <c r="I8153" s="97">
        <f t="shared" si="2179"/>
        <v>0</v>
      </c>
      <c r="J8153" s="96">
        <f t="shared" ref="J8153:K8153" si="2216">J8383+J9073+J10913+J11373</f>
        <v>0</v>
      </c>
      <c r="K8153" s="96">
        <f t="shared" si="2216"/>
        <v>0</v>
      </c>
      <c r="L8153" s="97">
        <f t="shared" si="2175"/>
        <v>0</v>
      </c>
      <c r="M8153" s="96">
        <f t="shared" si="2210"/>
        <v>0</v>
      </c>
      <c r="N8153" s="96">
        <f t="shared" si="2210"/>
        <v>0</v>
      </c>
      <c r="O8153" s="82" t="s">
        <v>146</v>
      </c>
      <c r="R8153" s="352">
        <f>L8153-[1]გადასახდელები!L7923</f>
        <v>0</v>
      </c>
    </row>
    <row r="8154" spans="2:18" ht="20.25" customHeight="1">
      <c r="B8154" s="36" t="str">
        <f t="shared" si="2165"/>
        <v>a</v>
      </c>
      <c r="C8154" s="42">
        <v>4</v>
      </c>
      <c r="D8154" s="42"/>
      <c r="F8154" s="342" t="s">
        <v>563</v>
      </c>
      <c r="G8154" s="47" t="s">
        <v>280</v>
      </c>
      <c r="H8154" s="93">
        <f t="shared" si="2208"/>
        <v>0</v>
      </c>
      <c r="I8154" s="94">
        <f t="shared" si="2179"/>
        <v>50</v>
      </c>
      <c r="J8154" s="93">
        <f t="shared" ref="J8154:K8154" si="2217">J8384+J9074+J10914+J11374</f>
        <v>0</v>
      </c>
      <c r="K8154" s="93">
        <f t="shared" si="2217"/>
        <v>50</v>
      </c>
      <c r="L8154" s="94">
        <f t="shared" si="2175"/>
        <v>7</v>
      </c>
      <c r="M8154" s="93">
        <f t="shared" si="2210"/>
        <v>0</v>
      </c>
      <c r="N8154" s="93">
        <f t="shared" si="2210"/>
        <v>7</v>
      </c>
      <c r="O8154" s="82" t="s">
        <v>146</v>
      </c>
      <c r="R8154" s="352">
        <f>L8154-[1]გადასახდელები!L7924</f>
        <v>7</v>
      </c>
    </row>
    <row r="8155" spans="2:18" ht="20.25" customHeight="1">
      <c r="B8155" s="36" t="str">
        <f t="shared" si="2165"/>
        <v>a</v>
      </c>
      <c r="C8155" s="42">
        <v>5</v>
      </c>
      <c r="D8155" s="42"/>
      <c r="F8155" s="343" t="s">
        <v>649</v>
      </c>
      <c r="G8155" s="48" t="s">
        <v>278</v>
      </c>
      <c r="H8155" s="96">
        <f t="shared" si="2208"/>
        <v>0</v>
      </c>
      <c r="I8155" s="97">
        <f t="shared" si="2179"/>
        <v>50</v>
      </c>
      <c r="J8155" s="96">
        <f t="shared" ref="J8155:K8155" si="2218">J8385+J9075+J10915+J11375</f>
        <v>0</v>
      </c>
      <c r="K8155" s="96">
        <f t="shared" si="2218"/>
        <v>50</v>
      </c>
      <c r="L8155" s="97">
        <f t="shared" si="2175"/>
        <v>7</v>
      </c>
      <c r="M8155" s="96">
        <f t="shared" si="2210"/>
        <v>0</v>
      </c>
      <c r="N8155" s="96">
        <f t="shared" si="2210"/>
        <v>7</v>
      </c>
      <c r="O8155" s="82" t="s">
        <v>146</v>
      </c>
      <c r="R8155" s="352">
        <f>L8155-[1]გადასახდელები!L7925</f>
        <v>7</v>
      </c>
    </row>
    <row r="8156" spans="2:18" ht="20.25" hidden="1" customHeight="1">
      <c r="B8156" s="36" t="str">
        <f t="shared" si="2165"/>
        <v>b</v>
      </c>
      <c r="C8156" s="42">
        <v>5</v>
      </c>
      <c r="D8156" s="42"/>
      <c r="F8156" s="343" t="s">
        <v>564</v>
      </c>
      <c r="G8156" s="48" t="s">
        <v>204</v>
      </c>
      <c r="H8156" s="96">
        <f t="shared" si="2208"/>
        <v>0</v>
      </c>
      <c r="I8156" s="97">
        <f t="shared" si="2179"/>
        <v>0</v>
      </c>
      <c r="J8156" s="96">
        <f t="shared" ref="J8156:K8156" si="2219">J8386+J9076+J10916+J11376</f>
        <v>0</v>
      </c>
      <c r="K8156" s="96">
        <f t="shared" si="2219"/>
        <v>0</v>
      </c>
      <c r="L8156" s="97">
        <f t="shared" si="2175"/>
        <v>0</v>
      </c>
      <c r="M8156" s="96">
        <f t="shared" si="2210"/>
        <v>0</v>
      </c>
      <c r="N8156" s="96">
        <f t="shared" si="2210"/>
        <v>0</v>
      </c>
      <c r="O8156" s="82" t="s">
        <v>146</v>
      </c>
      <c r="R8156" s="352">
        <f>L8156-[1]გადასახდელები!L7926</f>
        <v>0</v>
      </c>
    </row>
    <row r="8157" spans="2:18" ht="20.25" hidden="1" customHeight="1">
      <c r="B8157" s="36" t="str">
        <f t="shared" si="2165"/>
        <v>b</v>
      </c>
      <c r="C8157" s="42">
        <v>3</v>
      </c>
      <c r="D8157" s="42"/>
      <c r="F8157" s="342" t="s">
        <v>565</v>
      </c>
      <c r="G8157" s="57" t="s">
        <v>206</v>
      </c>
      <c r="H8157" s="89">
        <f t="shared" si="2208"/>
        <v>0</v>
      </c>
      <c r="I8157" s="90">
        <f t="shared" si="2179"/>
        <v>0</v>
      </c>
      <c r="J8157" s="89">
        <f t="shared" ref="J8157:K8157" si="2220">J8387+J9077+J10917+J11377</f>
        <v>0</v>
      </c>
      <c r="K8157" s="89">
        <f t="shared" si="2220"/>
        <v>0</v>
      </c>
      <c r="L8157" s="90">
        <f t="shared" si="2175"/>
        <v>0</v>
      </c>
      <c r="M8157" s="89">
        <f t="shared" si="2210"/>
        <v>0</v>
      </c>
      <c r="N8157" s="89">
        <f t="shared" si="2210"/>
        <v>0</v>
      </c>
      <c r="O8157" s="82" t="s">
        <v>146</v>
      </c>
      <c r="R8157" s="352">
        <f>L8157-[1]გადასახდელები!L7927</f>
        <v>0</v>
      </c>
    </row>
    <row r="8158" spans="2:18" ht="20.25" hidden="1" customHeight="1">
      <c r="B8158" s="36" t="str">
        <f t="shared" si="2165"/>
        <v>b</v>
      </c>
      <c r="C8158" s="42">
        <v>4</v>
      </c>
      <c r="D8158" s="42"/>
      <c r="F8158" s="342" t="s">
        <v>650</v>
      </c>
      <c r="G8158" s="47" t="s">
        <v>281</v>
      </c>
      <c r="H8158" s="93">
        <f t="shared" si="2208"/>
        <v>0</v>
      </c>
      <c r="I8158" s="94">
        <f t="shared" si="2179"/>
        <v>0</v>
      </c>
      <c r="J8158" s="93">
        <f t="shared" ref="J8158:K8158" si="2221">J8388+J9078+J10918+J11378</f>
        <v>0</v>
      </c>
      <c r="K8158" s="93">
        <f t="shared" si="2221"/>
        <v>0</v>
      </c>
      <c r="L8158" s="94">
        <f t="shared" si="2175"/>
        <v>0</v>
      </c>
      <c r="M8158" s="93">
        <f t="shared" si="2210"/>
        <v>0</v>
      </c>
      <c r="N8158" s="93">
        <f t="shared" si="2210"/>
        <v>0</v>
      </c>
      <c r="O8158" s="82" t="s">
        <v>146</v>
      </c>
      <c r="R8158" s="352">
        <f>L8158-[1]გადასახდელები!L7928</f>
        <v>0</v>
      </c>
    </row>
    <row r="8159" spans="2:18" ht="20.25" hidden="1" customHeight="1">
      <c r="B8159" s="36" t="str">
        <f t="shared" si="2165"/>
        <v>b</v>
      </c>
      <c r="C8159" s="42">
        <v>5</v>
      </c>
      <c r="D8159" s="42"/>
      <c r="F8159" s="343" t="s">
        <v>651</v>
      </c>
      <c r="G8159" s="48" t="s">
        <v>282</v>
      </c>
      <c r="H8159" s="96">
        <f t="shared" si="2208"/>
        <v>0</v>
      </c>
      <c r="I8159" s="97">
        <f t="shared" si="2179"/>
        <v>0</v>
      </c>
      <c r="J8159" s="96">
        <f t="shared" ref="J8159:K8159" si="2222">J8389+J9079+J10919+J11379</f>
        <v>0</v>
      </c>
      <c r="K8159" s="96">
        <f t="shared" si="2222"/>
        <v>0</v>
      </c>
      <c r="L8159" s="97">
        <f t="shared" si="2175"/>
        <v>0</v>
      </c>
      <c r="M8159" s="96">
        <f t="shared" si="2210"/>
        <v>0</v>
      </c>
      <c r="N8159" s="96">
        <f t="shared" si="2210"/>
        <v>0</v>
      </c>
      <c r="O8159" s="82" t="s">
        <v>146</v>
      </c>
      <c r="R8159" s="352">
        <f>L8159-[1]გადასახდელები!L7929</f>
        <v>0</v>
      </c>
    </row>
    <row r="8160" spans="2:18" ht="20.25" hidden="1" customHeight="1">
      <c r="B8160" s="36" t="str">
        <f t="shared" si="2165"/>
        <v>b</v>
      </c>
      <c r="C8160" s="42">
        <v>5</v>
      </c>
      <c r="D8160" s="42"/>
      <c r="F8160" s="343" t="s">
        <v>652</v>
      </c>
      <c r="G8160" s="48" t="s">
        <v>283</v>
      </c>
      <c r="H8160" s="96">
        <f t="shared" si="2208"/>
        <v>0</v>
      </c>
      <c r="I8160" s="97">
        <f t="shared" si="2179"/>
        <v>0</v>
      </c>
      <c r="J8160" s="96">
        <f t="shared" ref="J8160:K8160" si="2223">J8390+J9080+J10920+J11380</f>
        <v>0</v>
      </c>
      <c r="K8160" s="96">
        <f t="shared" si="2223"/>
        <v>0</v>
      </c>
      <c r="L8160" s="97">
        <f t="shared" si="2175"/>
        <v>0</v>
      </c>
      <c r="M8160" s="96">
        <f t="shared" si="2210"/>
        <v>0</v>
      </c>
      <c r="N8160" s="96">
        <f t="shared" si="2210"/>
        <v>0</v>
      </c>
      <c r="O8160" s="82" t="s">
        <v>146</v>
      </c>
      <c r="R8160" s="352">
        <f>L8160-[1]გადასახდელები!L7930</f>
        <v>0</v>
      </c>
    </row>
    <row r="8161" spans="2:18" ht="20.25" hidden="1" customHeight="1">
      <c r="B8161" s="36" t="str">
        <f t="shared" si="2165"/>
        <v>b</v>
      </c>
      <c r="C8161" s="42">
        <v>4</v>
      </c>
      <c r="D8161" s="42"/>
      <c r="F8161" s="342" t="s">
        <v>566</v>
      </c>
      <c r="G8161" s="47" t="s">
        <v>284</v>
      </c>
      <c r="H8161" s="93">
        <f t="shared" si="2208"/>
        <v>0</v>
      </c>
      <c r="I8161" s="94">
        <f t="shared" si="2179"/>
        <v>0</v>
      </c>
      <c r="J8161" s="93">
        <f t="shared" ref="J8161:K8161" si="2224">J8391+J9081+J10921+J11381</f>
        <v>0</v>
      </c>
      <c r="K8161" s="93">
        <f t="shared" si="2224"/>
        <v>0</v>
      </c>
      <c r="L8161" s="94">
        <f t="shared" si="2175"/>
        <v>0</v>
      </c>
      <c r="M8161" s="93">
        <f t="shared" si="2210"/>
        <v>0</v>
      </c>
      <c r="N8161" s="93">
        <f t="shared" si="2210"/>
        <v>0</v>
      </c>
      <c r="O8161" s="82" t="s">
        <v>146</v>
      </c>
      <c r="R8161" s="352">
        <f>L8161-[1]გადასახდელები!L7931</f>
        <v>0</v>
      </c>
    </row>
    <row r="8162" spans="2:18" ht="20.25" hidden="1" customHeight="1">
      <c r="B8162" s="36" t="str">
        <f t="shared" si="2165"/>
        <v>b</v>
      </c>
      <c r="C8162" s="42">
        <v>5</v>
      </c>
      <c r="D8162" s="42"/>
      <c r="F8162" s="343" t="s">
        <v>567</v>
      </c>
      <c r="G8162" s="48" t="s">
        <v>282</v>
      </c>
      <c r="H8162" s="96">
        <f t="shared" si="2208"/>
        <v>0</v>
      </c>
      <c r="I8162" s="97">
        <f t="shared" si="2179"/>
        <v>0</v>
      </c>
      <c r="J8162" s="96">
        <f t="shared" ref="J8162:K8162" si="2225">J8392+J9082+J10922+J11382</f>
        <v>0</v>
      </c>
      <c r="K8162" s="96">
        <f t="shared" si="2225"/>
        <v>0</v>
      </c>
      <c r="L8162" s="97">
        <f t="shared" si="2175"/>
        <v>0</v>
      </c>
      <c r="M8162" s="96">
        <f t="shared" si="2210"/>
        <v>0</v>
      </c>
      <c r="N8162" s="96">
        <f t="shared" si="2210"/>
        <v>0</v>
      </c>
      <c r="O8162" s="82" t="s">
        <v>146</v>
      </c>
      <c r="R8162" s="352">
        <f>L8162-[1]გადასახდელები!L7932</f>
        <v>0</v>
      </c>
    </row>
    <row r="8163" spans="2:18" ht="20.25" hidden="1" customHeight="1">
      <c r="B8163" s="36" t="str">
        <f t="shared" si="2165"/>
        <v>b</v>
      </c>
      <c r="C8163" s="42">
        <v>5</v>
      </c>
      <c r="D8163" s="42"/>
      <c r="F8163" s="343" t="s">
        <v>653</v>
      </c>
      <c r="G8163" s="48" t="s">
        <v>283</v>
      </c>
      <c r="H8163" s="96">
        <f t="shared" si="2208"/>
        <v>0</v>
      </c>
      <c r="I8163" s="97">
        <f t="shared" si="2179"/>
        <v>0</v>
      </c>
      <c r="J8163" s="96">
        <f t="shared" ref="J8163:K8163" si="2226">J8393+J9083+J10923+J11383</f>
        <v>0</v>
      </c>
      <c r="K8163" s="96">
        <f t="shared" si="2226"/>
        <v>0</v>
      </c>
      <c r="L8163" s="97">
        <f t="shared" si="2175"/>
        <v>0</v>
      </c>
      <c r="M8163" s="96">
        <f t="shared" si="2210"/>
        <v>0</v>
      </c>
      <c r="N8163" s="96">
        <f t="shared" si="2210"/>
        <v>0</v>
      </c>
      <c r="O8163" s="82" t="s">
        <v>146</v>
      </c>
      <c r="R8163" s="352">
        <f>L8163-[1]გადასახდელები!L7933</f>
        <v>0</v>
      </c>
    </row>
    <row r="8164" spans="2:18" ht="20.25" hidden="1" customHeight="1">
      <c r="B8164" s="36" t="str">
        <f t="shared" si="2165"/>
        <v>b</v>
      </c>
      <c r="C8164" s="42">
        <v>4</v>
      </c>
      <c r="D8164" s="42"/>
      <c r="F8164" s="342" t="s">
        <v>654</v>
      </c>
      <c r="G8164" s="47" t="s">
        <v>207</v>
      </c>
      <c r="H8164" s="93">
        <f t="shared" si="2208"/>
        <v>0</v>
      </c>
      <c r="I8164" s="94">
        <f t="shared" si="2179"/>
        <v>0</v>
      </c>
      <c r="J8164" s="93">
        <f t="shared" ref="J8164:K8164" si="2227">J8394+J9084+J10924+J11384</f>
        <v>0</v>
      </c>
      <c r="K8164" s="93">
        <f t="shared" si="2227"/>
        <v>0</v>
      </c>
      <c r="L8164" s="94">
        <f t="shared" si="2175"/>
        <v>0</v>
      </c>
      <c r="M8164" s="93">
        <f t="shared" si="2210"/>
        <v>0</v>
      </c>
      <c r="N8164" s="93">
        <f t="shared" si="2210"/>
        <v>0</v>
      </c>
      <c r="O8164" s="82" t="s">
        <v>146</v>
      </c>
      <c r="R8164" s="352">
        <f>L8164-[1]გადასახდელები!L7934</f>
        <v>0</v>
      </c>
    </row>
    <row r="8165" spans="2:18" ht="20.25" hidden="1" customHeight="1">
      <c r="B8165" s="36" t="str">
        <f t="shared" si="2165"/>
        <v>b</v>
      </c>
      <c r="C8165" s="42">
        <v>5</v>
      </c>
      <c r="D8165" s="42"/>
      <c r="F8165" s="343" t="s">
        <v>655</v>
      </c>
      <c r="G8165" s="48" t="s">
        <v>282</v>
      </c>
      <c r="H8165" s="96">
        <f t="shared" si="2208"/>
        <v>0</v>
      </c>
      <c r="I8165" s="97">
        <f t="shared" si="2179"/>
        <v>0</v>
      </c>
      <c r="J8165" s="96">
        <f t="shared" ref="J8165:K8165" si="2228">J8395+J9085+J10925+J11385</f>
        <v>0</v>
      </c>
      <c r="K8165" s="96">
        <f t="shared" si="2228"/>
        <v>0</v>
      </c>
      <c r="L8165" s="97">
        <f t="shared" si="2175"/>
        <v>0</v>
      </c>
      <c r="M8165" s="96">
        <f t="shared" si="2210"/>
        <v>0</v>
      </c>
      <c r="N8165" s="96">
        <f t="shared" si="2210"/>
        <v>0</v>
      </c>
      <c r="O8165" s="82" t="s">
        <v>146</v>
      </c>
      <c r="R8165" s="352">
        <f>L8165-[1]გადასახდელები!L7935</f>
        <v>0</v>
      </c>
    </row>
    <row r="8166" spans="2:18" ht="20.25" hidden="1" customHeight="1">
      <c r="B8166" s="36" t="str">
        <f t="shared" si="2165"/>
        <v>b</v>
      </c>
      <c r="C8166" s="42">
        <v>5</v>
      </c>
      <c r="D8166" s="42"/>
      <c r="F8166" s="343" t="s">
        <v>656</v>
      </c>
      <c r="G8166" s="48" t="s">
        <v>283</v>
      </c>
      <c r="H8166" s="96">
        <f t="shared" si="2208"/>
        <v>0</v>
      </c>
      <c r="I8166" s="97">
        <f t="shared" si="2179"/>
        <v>0</v>
      </c>
      <c r="J8166" s="96">
        <f t="shared" ref="J8166:K8166" si="2229">J8396+J9086+J10926+J11386</f>
        <v>0</v>
      </c>
      <c r="K8166" s="96">
        <f t="shared" si="2229"/>
        <v>0</v>
      </c>
      <c r="L8166" s="97">
        <f t="shared" si="2175"/>
        <v>0</v>
      </c>
      <c r="M8166" s="96">
        <f t="shared" si="2210"/>
        <v>0</v>
      </c>
      <c r="N8166" s="96">
        <f t="shared" si="2210"/>
        <v>0</v>
      </c>
      <c r="O8166" s="82" t="s">
        <v>146</v>
      </c>
      <c r="R8166" s="352">
        <f>L8166-[1]გადასახდელები!L7936</f>
        <v>0</v>
      </c>
    </row>
    <row r="8167" spans="2:18" ht="20.25" customHeight="1" thickBot="1">
      <c r="B8167" s="36" t="str">
        <f t="shared" si="2165"/>
        <v>a</v>
      </c>
      <c r="C8167" s="42">
        <v>3</v>
      </c>
      <c r="D8167" s="42"/>
      <c r="F8167" s="342" t="s">
        <v>568</v>
      </c>
      <c r="G8167" s="57" t="s">
        <v>205</v>
      </c>
      <c r="H8167" s="89">
        <f>H8397+H9087+H10927+H11157+H11387</f>
        <v>15</v>
      </c>
      <c r="I8167" s="90">
        <f t="shared" si="2179"/>
        <v>0</v>
      </c>
      <c r="J8167" s="89">
        <f t="shared" ref="J8167" si="2230">J8397+J9087+J10927+J11387</f>
        <v>0</v>
      </c>
      <c r="K8167" s="89">
        <f>K8397+K9087+K10927+K11157+K11387</f>
        <v>0</v>
      </c>
      <c r="L8167" s="90">
        <f t="shared" si="2175"/>
        <v>0</v>
      </c>
      <c r="M8167" s="89">
        <f t="shared" ref="M8167:N8186" si="2231">M8397+M9087+M10927+M11387</f>
        <v>0</v>
      </c>
      <c r="N8167" s="89">
        <f>N8397+N9087+N10927+N11157+N11387</f>
        <v>0</v>
      </c>
      <c r="O8167" s="82" t="s">
        <v>146</v>
      </c>
      <c r="R8167" s="352">
        <f>L8167-[1]გადასახდელები!L7937</f>
        <v>-154.5</v>
      </c>
    </row>
    <row r="8168" spans="2:18" ht="20.25" hidden="1" customHeight="1">
      <c r="B8168" s="36" t="str">
        <f t="shared" si="2165"/>
        <v>b</v>
      </c>
      <c r="C8168" s="42">
        <v>4</v>
      </c>
      <c r="D8168" s="42"/>
      <c r="F8168" s="343" t="s">
        <v>657</v>
      </c>
      <c r="G8168" s="47" t="s">
        <v>285</v>
      </c>
      <c r="H8168" s="93">
        <f t="shared" si="2208"/>
        <v>0</v>
      </c>
      <c r="I8168" s="94">
        <f t="shared" si="2179"/>
        <v>0</v>
      </c>
      <c r="J8168" s="93">
        <f t="shared" ref="J8168:K8168" si="2232">J8398+J9088+J10928+J11388</f>
        <v>0</v>
      </c>
      <c r="K8168" s="93">
        <f t="shared" si="2232"/>
        <v>0</v>
      </c>
      <c r="L8168" s="94">
        <f t="shared" si="2175"/>
        <v>0</v>
      </c>
      <c r="M8168" s="93">
        <f t="shared" si="2231"/>
        <v>0</v>
      </c>
      <c r="N8168" s="93">
        <f t="shared" si="2231"/>
        <v>0</v>
      </c>
      <c r="O8168" s="82" t="s">
        <v>146</v>
      </c>
      <c r="R8168" s="352">
        <f>L8168-[1]გადასახდელები!L7938</f>
        <v>0</v>
      </c>
    </row>
    <row r="8169" spans="2:18" ht="20.25" hidden="1" customHeight="1">
      <c r="B8169" s="36" t="str">
        <f t="shared" si="2165"/>
        <v>b</v>
      </c>
      <c r="C8169" s="42">
        <v>4</v>
      </c>
      <c r="D8169" s="42"/>
      <c r="F8169" s="342" t="s">
        <v>570</v>
      </c>
      <c r="G8169" s="47" t="s">
        <v>286</v>
      </c>
      <c r="H8169" s="93">
        <f t="shared" si="2208"/>
        <v>0</v>
      </c>
      <c r="I8169" s="94">
        <f t="shared" si="2179"/>
        <v>0</v>
      </c>
      <c r="J8169" s="93">
        <f t="shared" ref="J8169:K8169" si="2233">J8399+J9089+J10929+J11389</f>
        <v>0</v>
      </c>
      <c r="K8169" s="93">
        <f t="shared" si="2233"/>
        <v>0</v>
      </c>
      <c r="L8169" s="94">
        <f t="shared" si="2175"/>
        <v>0</v>
      </c>
      <c r="M8169" s="93">
        <f t="shared" si="2231"/>
        <v>0</v>
      </c>
      <c r="N8169" s="93">
        <f t="shared" si="2231"/>
        <v>0</v>
      </c>
      <c r="O8169" s="82" t="s">
        <v>146</v>
      </c>
      <c r="R8169" s="352">
        <f>L8169-[1]გადასახდელები!L7939</f>
        <v>-154.5</v>
      </c>
    </row>
    <row r="8170" spans="2:18" ht="20.25" hidden="1" customHeight="1">
      <c r="B8170" s="36" t="str">
        <f t="shared" si="2165"/>
        <v>b</v>
      </c>
      <c r="C8170" s="42">
        <v>5</v>
      </c>
      <c r="D8170" s="42"/>
      <c r="F8170" s="342" t="s">
        <v>569</v>
      </c>
      <c r="G8170" s="48" t="s">
        <v>287</v>
      </c>
      <c r="H8170" s="113">
        <f t="shared" si="2208"/>
        <v>0</v>
      </c>
      <c r="I8170" s="97">
        <f t="shared" si="2179"/>
        <v>0</v>
      </c>
      <c r="J8170" s="113">
        <f t="shared" ref="J8170:K8170" si="2234">J8400+J9090+J10930+J11390</f>
        <v>0</v>
      </c>
      <c r="K8170" s="113">
        <f t="shared" si="2234"/>
        <v>0</v>
      </c>
      <c r="L8170" s="97">
        <f t="shared" si="2175"/>
        <v>0</v>
      </c>
      <c r="M8170" s="113">
        <f t="shared" si="2231"/>
        <v>0</v>
      </c>
      <c r="N8170" s="113">
        <f t="shared" si="2231"/>
        <v>0</v>
      </c>
      <c r="O8170" s="82" t="s">
        <v>146</v>
      </c>
      <c r="R8170" s="352">
        <f>L8170-[1]გადასახდელები!L7940</f>
        <v>-154.5</v>
      </c>
    </row>
    <row r="8171" spans="2:18" ht="45" hidden="1" customHeight="1">
      <c r="B8171" s="36" t="str">
        <f t="shared" si="2165"/>
        <v>b</v>
      </c>
      <c r="C8171" s="42">
        <v>6</v>
      </c>
      <c r="D8171" s="42"/>
      <c r="F8171" s="343" t="s">
        <v>658</v>
      </c>
      <c r="G8171" s="45" t="s">
        <v>215</v>
      </c>
      <c r="H8171" s="119">
        <f t="shared" si="2208"/>
        <v>0</v>
      </c>
      <c r="I8171" s="105">
        <f t="shared" si="2179"/>
        <v>0</v>
      </c>
      <c r="J8171" s="119">
        <f t="shared" ref="J8171:K8171" si="2235">J8401+J9091+J10931+J11391</f>
        <v>0</v>
      </c>
      <c r="K8171" s="119">
        <f t="shared" si="2235"/>
        <v>0</v>
      </c>
      <c r="L8171" s="105">
        <f t="shared" si="2175"/>
        <v>0</v>
      </c>
      <c r="M8171" s="119">
        <f t="shared" si="2231"/>
        <v>0</v>
      </c>
      <c r="N8171" s="119">
        <f t="shared" si="2231"/>
        <v>0</v>
      </c>
      <c r="O8171" s="82" t="s">
        <v>146</v>
      </c>
      <c r="R8171" s="352">
        <f>L8171-[1]გადასახდელები!L7941</f>
        <v>0</v>
      </c>
    </row>
    <row r="8172" spans="2:18" ht="20.25" hidden="1" customHeight="1">
      <c r="B8172" s="36" t="str">
        <f t="shared" si="2165"/>
        <v>b</v>
      </c>
      <c r="C8172" s="42">
        <v>6</v>
      </c>
      <c r="D8172" s="42"/>
      <c r="F8172" s="343" t="s">
        <v>659</v>
      </c>
      <c r="G8172" s="45" t="s">
        <v>288</v>
      </c>
      <c r="H8172" s="119">
        <f t="shared" si="2208"/>
        <v>0</v>
      </c>
      <c r="I8172" s="105">
        <f t="shared" si="2179"/>
        <v>0</v>
      </c>
      <c r="J8172" s="119">
        <f t="shared" ref="J8172:K8172" si="2236">J8402+J9092+J10932+J11392</f>
        <v>0</v>
      </c>
      <c r="K8172" s="119">
        <f t="shared" si="2236"/>
        <v>0</v>
      </c>
      <c r="L8172" s="105">
        <f t="shared" si="2175"/>
        <v>0</v>
      </c>
      <c r="M8172" s="119">
        <f t="shared" si="2231"/>
        <v>0</v>
      </c>
      <c r="N8172" s="119">
        <f t="shared" si="2231"/>
        <v>0</v>
      </c>
      <c r="O8172" s="82" t="s">
        <v>146</v>
      </c>
      <c r="R8172" s="352">
        <f>L8172-[1]გადასახდელები!L7942</f>
        <v>0</v>
      </c>
    </row>
    <row r="8173" spans="2:18" ht="20.25" hidden="1" customHeight="1">
      <c r="B8173" s="36" t="str">
        <f t="shared" ref="B8173:B8236" si="2237">IF(H8173+I8173+L8173&gt;0,"a","b")</f>
        <v>b</v>
      </c>
      <c r="C8173" s="42">
        <v>6</v>
      </c>
      <c r="D8173" s="42"/>
      <c r="F8173" s="343" t="s">
        <v>660</v>
      </c>
      <c r="G8173" s="45" t="s">
        <v>289</v>
      </c>
      <c r="H8173" s="119">
        <f t="shared" si="2208"/>
        <v>0</v>
      </c>
      <c r="I8173" s="105">
        <f t="shared" si="2179"/>
        <v>0</v>
      </c>
      <c r="J8173" s="119">
        <f t="shared" ref="J8173:K8173" si="2238">J8403+J9093+J10933+J11393</f>
        <v>0</v>
      </c>
      <c r="K8173" s="119">
        <f t="shared" si="2238"/>
        <v>0</v>
      </c>
      <c r="L8173" s="105">
        <f t="shared" si="2175"/>
        <v>0</v>
      </c>
      <c r="M8173" s="119">
        <f t="shared" si="2231"/>
        <v>0</v>
      </c>
      <c r="N8173" s="119">
        <f t="shared" si="2231"/>
        <v>0</v>
      </c>
      <c r="O8173" s="82" t="s">
        <v>146</v>
      </c>
      <c r="R8173" s="352">
        <f>L8173-[1]გადასახდელები!L7943</f>
        <v>0</v>
      </c>
    </row>
    <row r="8174" spans="2:18" ht="20.25" hidden="1" customHeight="1">
      <c r="B8174" s="36" t="str">
        <f t="shared" si="2237"/>
        <v>b</v>
      </c>
      <c r="C8174" s="42">
        <v>6</v>
      </c>
      <c r="D8174" s="42"/>
      <c r="F8174" s="343" t="s">
        <v>661</v>
      </c>
      <c r="G8174" s="45" t="s">
        <v>216</v>
      </c>
      <c r="H8174" s="119">
        <f t="shared" si="2208"/>
        <v>0</v>
      </c>
      <c r="I8174" s="105">
        <f t="shared" si="2179"/>
        <v>0</v>
      </c>
      <c r="J8174" s="119">
        <f t="shared" ref="J8174:K8174" si="2239">J8404+J9094+J10934+J11394</f>
        <v>0</v>
      </c>
      <c r="K8174" s="119">
        <f t="shared" si="2239"/>
        <v>0</v>
      </c>
      <c r="L8174" s="105">
        <f t="shared" si="2175"/>
        <v>0</v>
      </c>
      <c r="M8174" s="119">
        <f t="shared" si="2231"/>
        <v>0</v>
      </c>
      <c r="N8174" s="119">
        <f t="shared" si="2231"/>
        <v>0</v>
      </c>
      <c r="O8174" s="82" t="s">
        <v>146</v>
      </c>
      <c r="R8174" s="352">
        <f>L8174-[1]გადასახდელები!L7944</f>
        <v>0</v>
      </c>
    </row>
    <row r="8175" spans="2:18" ht="20.25" hidden="1" customHeight="1">
      <c r="B8175" s="36" t="str">
        <f t="shared" si="2237"/>
        <v>b</v>
      </c>
      <c r="C8175" s="42">
        <v>6</v>
      </c>
      <c r="D8175" s="42"/>
      <c r="F8175" s="343" t="s">
        <v>662</v>
      </c>
      <c r="G8175" s="45" t="s">
        <v>217</v>
      </c>
      <c r="H8175" s="119">
        <f t="shared" si="2208"/>
        <v>0</v>
      </c>
      <c r="I8175" s="105">
        <f t="shared" si="2179"/>
        <v>0</v>
      </c>
      <c r="J8175" s="119">
        <f t="shared" ref="J8175:K8175" si="2240">J8405+J9095+J10935+J11395</f>
        <v>0</v>
      </c>
      <c r="K8175" s="119">
        <f t="shared" si="2240"/>
        <v>0</v>
      </c>
      <c r="L8175" s="105">
        <f t="shared" si="2175"/>
        <v>0</v>
      </c>
      <c r="M8175" s="119">
        <f t="shared" si="2231"/>
        <v>0</v>
      </c>
      <c r="N8175" s="119">
        <f t="shared" si="2231"/>
        <v>0</v>
      </c>
      <c r="O8175" s="82" t="s">
        <v>146</v>
      </c>
      <c r="R8175" s="352">
        <f>L8175-[1]გადასახდელები!L7945</f>
        <v>0</v>
      </c>
    </row>
    <row r="8176" spans="2:18" ht="20.25" hidden="1" customHeight="1">
      <c r="B8176" s="36" t="str">
        <f t="shared" si="2237"/>
        <v>b</v>
      </c>
      <c r="C8176" s="42">
        <v>6</v>
      </c>
      <c r="D8176" s="42"/>
      <c r="F8176" s="343" t="s">
        <v>571</v>
      </c>
      <c r="G8176" s="45" t="s">
        <v>290</v>
      </c>
      <c r="H8176" s="119">
        <f t="shared" si="2208"/>
        <v>0</v>
      </c>
      <c r="I8176" s="105">
        <f t="shared" si="2179"/>
        <v>0</v>
      </c>
      <c r="J8176" s="119">
        <f t="shared" ref="J8176:K8176" si="2241">J8406+J9096+J10936+J11396</f>
        <v>0</v>
      </c>
      <c r="K8176" s="119">
        <f t="shared" si="2241"/>
        <v>0</v>
      </c>
      <c r="L8176" s="105">
        <f t="shared" si="2175"/>
        <v>0</v>
      </c>
      <c r="M8176" s="119">
        <f t="shared" si="2231"/>
        <v>0</v>
      </c>
      <c r="N8176" s="119">
        <f t="shared" si="2231"/>
        <v>0</v>
      </c>
      <c r="O8176" s="82" t="s">
        <v>146</v>
      </c>
      <c r="R8176" s="352">
        <f>L8176-[1]გადასახდელები!L7946</f>
        <v>0</v>
      </c>
    </row>
    <row r="8177" spans="2:18" ht="20.25" hidden="1" customHeight="1">
      <c r="B8177" s="36" t="str">
        <f t="shared" si="2237"/>
        <v>b</v>
      </c>
      <c r="C8177" s="42">
        <v>6</v>
      </c>
      <c r="D8177" s="42"/>
      <c r="F8177" s="343" t="s">
        <v>663</v>
      </c>
      <c r="G8177" s="45" t="s">
        <v>291</v>
      </c>
      <c r="H8177" s="119">
        <f t="shared" si="2208"/>
        <v>0</v>
      </c>
      <c r="I8177" s="105">
        <f t="shared" si="2179"/>
        <v>0</v>
      </c>
      <c r="J8177" s="119">
        <f t="shared" ref="J8177:K8177" si="2242">J8407+J9097+J10937+J11397</f>
        <v>0</v>
      </c>
      <c r="K8177" s="119">
        <f t="shared" si="2242"/>
        <v>0</v>
      </c>
      <c r="L8177" s="105">
        <f t="shared" si="2175"/>
        <v>0</v>
      </c>
      <c r="M8177" s="119">
        <f t="shared" si="2231"/>
        <v>0</v>
      </c>
      <c r="N8177" s="119">
        <f t="shared" si="2231"/>
        <v>0</v>
      </c>
      <c r="O8177" s="82" t="s">
        <v>146</v>
      </c>
      <c r="R8177" s="352">
        <f>L8177-[1]გადასახდელები!L7947</f>
        <v>0</v>
      </c>
    </row>
    <row r="8178" spans="2:18" ht="20.25" hidden="1" customHeight="1">
      <c r="B8178" s="36" t="str">
        <f t="shared" si="2237"/>
        <v>b</v>
      </c>
      <c r="C8178" s="42">
        <v>6</v>
      </c>
      <c r="D8178" s="42"/>
      <c r="F8178" s="343" t="s">
        <v>664</v>
      </c>
      <c r="G8178" s="45" t="s">
        <v>218</v>
      </c>
      <c r="H8178" s="119">
        <f t="shared" si="2208"/>
        <v>0</v>
      </c>
      <c r="I8178" s="105">
        <f t="shared" si="2179"/>
        <v>0</v>
      </c>
      <c r="J8178" s="119">
        <f t="shared" ref="J8178:K8178" si="2243">J8408+J9098+J10938+J11398</f>
        <v>0</v>
      </c>
      <c r="K8178" s="119">
        <f t="shared" si="2243"/>
        <v>0</v>
      </c>
      <c r="L8178" s="105">
        <f t="shared" si="2175"/>
        <v>0</v>
      </c>
      <c r="M8178" s="119">
        <f t="shared" si="2231"/>
        <v>0</v>
      </c>
      <c r="N8178" s="119">
        <f t="shared" si="2231"/>
        <v>0</v>
      </c>
      <c r="O8178" s="82" t="s">
        <v>146</v>
      </c>
      <c r="R8178" s="352">
        <f>L8178-[1]გადასახდელები!L7948</f>
        <v>0</v>
      </c>
    </row>
    <row r="8179" spans="2:18" ht="20.25" hidden="1" customHeight="1">
      <c r="B8179" s="36" t="str">
        <f t="shared" si="2237"/>
        <v>b</v>
      </c>
      <c r="C8179" s="42">
        <v>6</v>
      </c>
      <c r="D8179" s="42"/>
      <c r="F8179" s="343" t="s">
        <v>665</v>
      </c>
      <c r="G8179" s="45" t="s">
        <v>219</v>
      </c>
      <c r="H8179" s="119">
        <f t="shared" ref="H8179:H8210" si="2244">H8409+H9099+H10939+H11399</f>
        <v>0</v>
      </c>
      <c r="I8179" s="105">
        <f t="shared" si="2179"/>
        <v>0</v>
      </c>
      <c r="J8179" s="119">
        <f t="shared" ref="J8179:K8179" si="2245">J8409+J9099+J10939+J11399</f>
        <v>0</v>
      </c>
      <c r="K8179" s="119">
        <f t="shared" si="2245"/>
        <v>0</v>
      </c>
      <c r="L8179" s="105">
        <f t="shared" si="2175"/>
        <v>0</v>
      </c>
      <c r="M8179" s="119">
        <f t="shared" si="2231"/>
        <v>0</v>
      </c>
      <c r="N8179" s="119">
        <f t="shared" si="2231"/>
        <v>0</v>
      </c>
      <c r="O8179" s="82" t="s">
        <v>146</v>
      </c>
      <c r="R8179" s="352">
        <f>L8179-[1]გადასახდელები!L7949</f>
        <v>0</v>
      </c>
    </row>
    <row r="8180" spans="2:18" ht="20.25" hidden="1" customHeight="1">
      <c r="B8180" s="36" t="str">
        <f t="shared" si="2237"/>
        <v>b</v>
      </c>
      <c r="C8180" s="42">
        <v>6</v>
      </c>
      <c r="D8180" s="42"/>
      <c r="F8180" s="343" t="s">
        <v>666</v>
      </c>
      <c r="G8180" s="45" t="s">
        <v>220</v>
      </c>
      <c r="H8180" s="119">
        <f t="shared" si="2244"/>
        <v>0</v>
      </c>
      <c r="I8180" s="105">
        <f t="shared" si="2179"/>
        <v>0</v>
      </c>
      <c r="J8180" s="119">
        <f t="shared" ref="J8180:K8180" si="2246">J8410+J9100+J10940+J11400</f>
        <v>0</v>
      </c>
      <c r="K8180" s="119">
        <f t="shared" si="2246"/>
        <v>0</v>
      </c>
      <c r="L8180" s="105">
        <f t="shared" si="2175"/>
        <v>0</v>
      </c>
      <c r="M8180" s="119">
        <f t="shared" si="2231"/>
        <v>0</v>
      </c>
      <c r="N8180" s="119">
        <f t="shared" si="2231"/>
        <v>0</v>
      </c>
      <c r="O8180" s="82" t="s">
        <v>146</v>
      </c>
      <c r="R8180" s="352">
        <f>L8180-[1]გადასახდელები!L7950</f>
        <v>0</v>
      </c>
    </row>
    <row r="8181" spans="2:18" ht="20.25" hidden="1" customHeight="1">
      <c r="B8181" s="36" t="str">
        <f t="shared" si="2237"/>
        <v>b</v>
      </c>
      <c r="C8181" s="42">
        <v>6</v>
      </c>
      <c r="D8181" s="42"/>
      <c r="F8181" s="343" t="s">
        <v>667</v>
      </c>
      <c r="G8181" s="45" t="s">
        <v>221</v>
      </c>
      <c r="H8181" s="119">
        <f t="shared" si="2244"/>
        <v>0</v>
      </c>
      <c r="I8181" s="105">
        <f t="shared" si="2179"/>
        <v>0</v>
      </c>
      <c r="J8181" s="119">
        <f t="shared" ref="J8181:K8181" si="2247">J8411+J9101+J10941+J11401</f>
        <v>0</v>
      </c>
      <c r="K8181" s="119">
        <f t="shared" si="2247"/>
        <v>0</v>
      </c>
      <c r="L8181" s="105">
        <f t="shared" ref="L8181:L8245" si="2248">M8181+N8181</f>
        <v>0</v>
      </c>
      <c r="M8181" s="119">
        <f t="shared" si="2231"/>
        <v>0</v>
      </c>
      <c r="N8181" s="119">
        <f t="shared" si="2231"/>
        <v>0</v>
      </c>
      <c r="O8181" s="82" t="s">
        <v>146</v>
      </c>
      <c r="R8181" s="352">
        <f>L8181-[1]გადასახდელები!L7951</f>
        <v>0</v>
      </c>
    </row>
    <row r="8182" spans="2:18" ht="20.25" hidden="1" customHeight="1">
      <c r="B8182" s="36" t="str">
        <f t="shared" si="2237"/>
        <v>b</v>
      </c>
      <c r="C8182" s="42">
        <v>6</v>
      </c>
      <c r="D8182" s="42"/>
      <c r="F8182" s="343" t="s">
        <v>668</v>
      </c>
      <c r="G8182" s="45" t="s">
        <v>222</v>
      </c>
      <c r="H8182" s="119">
        <f t="shared" si="2244"/>
        <v>0</v>
      </c>
      <c r="I8182" s="105">
        <f t="shared" si="2179"/>
        <v>0</v>
      </c>
      <c r="J8182" s="119">
        <f t="shared" ref="J8182:K8182" si="2249">J8412+J9102+J10942+J11402</f>
        <v>0</v>
      </c>
      <c r="K8182" s="119">
        <f t="shared" si="2249"/>
        <v>0</v>
      </c>
      <c r="L8182" s="105">
        <f t="shared" si="2248"/>
        <v>0</v>
      </c>
      <c r="M8182" s="119">
        <f t="shared" si="2231"/>
        <v>0</v>
      </c>
      <c r="N8182" s="119">
        <f t="shared" si="2231"/>
        <v>0</v>
      </c>
      <c r="O8182" s="82" t="s">
        <v>146</v>
      </c>
      <c r="R8182" s="352">
        <f>L8182-[1]გადასახდელები!L7952</f>
        <v>0</v>
      </c>
    </row>
    <row r="8183" spans="2:18" ht="20.25" hidden="1" customHeight="1">
      <c r="B8183" s="36" t="str">
        <f t="shared" si="2237"/>
        <v>b</v>
      </c>
      <c r="C8183" s="42">
        <v>6</v>
      </c>
      <c r="D8183" s="42"/>
      <c r="F8183" s="343" t="s">
        <v>669</v>
      </c>
      <c r="G8183" s="45" t="s">
        <v>223</v>
      </c>
      <c r="H8183" s="119">
        <f t="shared" si="2244"/>
        <v>0</v>
      </c>
      <c r="I8183" s="105">
        <f t="shared" si="2179"/>
        <v>0</v>
      </c>
      <c r="J8183" s="119">
        <f t="shared" ref="J8183:K8183" si="2250">J8413+J9103+J10943+J11403</f>
        <v>0</v>
      </c>
      <c r="K8183" s="119">
        <f t="shared" si="2250"/>
        <v>0</v>
      </c>
      <c r="L8183" s="105">
        <f t="shared" si="2248"/>
        <v>0</v>
      </c>
      <c r="M8183" s="119">
        <f t="shared" si="2231"/>
        <v>0</v>
      </c>
      <c r="N8183" s="119">
        <f t="shared" si="2231"/>
        <v>0</v>
      </c>
      <c r="O8183" s="82" t="s">
        <v>146</v>
      </c>
      <c r="R8183" s="352">
        <f>L8183-[1]გადასახდელები!L7953</f>
        <v>0</v>
      </c>
    </row>
    <row r="8184" spans="2:18" ht="36" hidden="1" customHeight="1">
      <c r="B8184" s="36" t="str">
        <f t="shared" si="2237"/>
        <v>b</v>
      </c>
      <c r="C8184" s="42">
        <v>6</v>
      </c>
      <c r="D8184" s="42"/>
      <c r="F8184" s="343" t="s">
        <v>670</v>
      </c>
      <c r="G8184" s="45" t="s">
        <v>224</v>
      </c>
      <c r="H8184" s="119">
        <f t="shared" si="2244"/>
        <v>0</v>
      </c>
      <c r="I8184" s="105">
        <f t="shared" ref="I8184:I8248" si="2251">J8184+K8184</f>
        <v>0</v>
      </c>
      <c r="J8184" s="119">
        <f t="shared" ref="J8184:K8184" si="2252">J8414+J9104+J10944+J11404</f>
        <v>0</v>
      </c>
      <c r="K8184" s="119">
        <f t="shared" si="2252"/>
        <v>0</v>
      </c>
      <c r="L8184" s="105">
        <f t="shared" si="2248"/>
        <v>0</v>
      </c>
      <c r="M8184" s="119">
        <f t="shared" si="2231"/>
        <v>0</v>
      </c>
      <c r="N8184" s="119">
        <f t="shared" si="2231"/>
        <v>0</v>
      </c>
      <c r="O8184" s="82" t="s">
        <v>146</v>
      </c>
      <c r="R8184" s="352">
        <f>L8184-[1]გადასახდელები!L7954</f>
        <v>0</v>
      </c>
    </row>
    <row r="8185" spans="2:18" ht="48.75" hidden="1" customHeight="1">
      <c r="B8185" s="36" t="str">
        <f t="shared" si="2237"/>
        <v>b</v>
      </c>
      <c r="C8185" s="42">
        <v>6</v>
      </c>
      <c r="D8185" s="42"/>
      <c r="F8185" s="343" t="s">
        <v>671</v>
      </c>
      <c r="G8185" s="45" t="s">
        <v>225</v>
      </c>
      <c r="H8185" s="119">
        <f t="shared" si="2244"/>
        <v>0</v>
      </c>
      <c r="I8185" s="105">
        <f t="shared" si="2251"/>
        <v>0</v>
      </c>
      <c r="J8185" s="119">
        <f t="shared" ref="J8185:K8185" si="2253">J8415+J9105+J10945+J11405</f>
        <v>0</v>
      </c>
      <c r="K8185" s="119">
        <f t="shared" si="2253"/>
        <v>0</v>
      </c>
      <c r="L8185" s="105">
        <f t="shared" si="2248"/>
        <v>0</v>
      </c>
      <c r="M8185" s="119">
        <f t="shared" si="2231"/>
        <v>0</v>
      </c>
      <c r="N8185" s="119">
        <f t="shared" si="2231"/>
        <v>0</v>
      </c>
      <c r="O8185" s="82" t="s">
        <v>146</v>
      </c>
      <c r="R8185" s="352">
        <f>L8185-[1]გადასახდელები!L7955</f>
        <v>0</v>
      </c>
    </row>
    <row r="8186" spans="2:18" ht="24.75" hidden="1" customHeight="1">
      <c r="B8186" s="36" t="str">
        <f t="shared" si="2237"/>
        <v>b</v>
      </c>
      <c r="C8186" s="42">
        <v>6</v>
      </c>
      <c r="D8186" s="42"/>
      <c r="F8186" s="343" t="s">
        <v>672</v>
      </c>
      <c r="G8186" s="45" t="s">
        <v>226</v>
      </c>
      <c r="H8186" s="119">
        <f t="shared" si="2244"/>
        <v>0</v>
      </c>
      <c r="I8186" s="105">
        <f t="shared" si="2251"/>
        <v>0</v>
      </c>
      <c r="J8186" s="119">
        <f t="shared" ref="J8186:K8186" si="2254">J8416+J9106+J10946+J11406</f>
        <v>0</v>
      </c>
      <c r="K8186" s="119">
        <f t="shared" si="2254"/>
        <v>0</v>
      </c>
      <c r="L8186" s="105">
        <f t="shared" si="2248"/>
        <v>0</v>
      </c>
      <c r="M8186" s="119">
        <f t="shared" si="2231"/>
        <v>0</v>
      </c>
      <c r="N8186" s="119">
        <f t="shared" si="2231"/>
        <v>0</v>
      </c>
      <c r="O8186" s="82" t="s">
        <v>146</v>
      </c>
      <c r="R8186" s="352">
        <f>L8186-[1]გადასახდელები!L7956</f>
        <v>0</v>
      </c>
    </row>
    <row r="8187" spans="2:18" ht="24" hidden="1" customHeight="1">
      <c r="B8187" s="36" t="str">
        <f t="shared" si="2237"/>
        <v>b</v>
      </c>
      <c r="C8187" s="42">
        <v>6</v>
      </c>
      <c r="D8187" s="42"/>
      <c r="F8187" s="343" t="s">
        <v>673</v>
      </c>
      <c r="G8187" s="45" t="s">
        <v>227</v>
      </c>
      <c r="H8187" s="119">
        <f t="shared" si="2244"/>
        <v>0</v>
      </c>
      <c r="I8187" s="105">
        <f t="shared" si="2251"/>
        <v>0</v>
      </c>
      <c r="J8187" s="119">
        <f t="shared" ref="J8187:K8187" si="2255">J8417+J9107+J10947+J11407</f>
        <v>0</v>
      </c>
      <c r="K8187" s="119">
        <f t="shared" si="2255"/>
        <v>0</v>
      </c>
      <c r="L8187" s="105">
        <f t="shared" si="2248"/>
        <v>0</v>
      </c>
      <c r="M8187" s="119">
        <f t="shared" ref="M8187:N8206" si="2256">M8417+M9107+M10947+M11407</f>
        <v>0</v>
      </c>
      <c r="N8187" s="119">
        <f t="shared" si="2256"/>
        <v>0</v>
      </c>
      <c r="O8187" s="82" t="s">
        <v>146</v>
      </c>
      <c r="R8187" s="352">
        <f>L8187-[1]გადასახდელები!L7957</f>
        <v>0</v>
      </c>
    </row>
    <row r="8188" spans="2:18" ht="36.75" hidden="1" customHeight="1">
      <c r="B8188" s="36" t="str">
        <f t="shared" si="2237"/>
        <v>b</v>
      </c>
      <c r="C8188" s="42">
        <v>6</v>
      </c>
      <c r="D8188" s="42"/>
      <c r="F8188" s="343" t="s">
        <v>572</v>
      </c>
      <c r="G8188" s="45" t="s">
        <v>228</v>
      </c>
      <c r="H8188" s="119">
        <f t="shared" si="2244"/>
        <v>0</v>
      </c>
      <c r="I8188" s="105">
        <f t="shared" si="2251"/>
        <v>0</v>
      </c>
      <c r="J8188" s="119">
        <f t="shared" ref="J8188:K8188" si="2257">J8418+J9108+J10948+J11408</f>
        <v>0</v>
      </c>
      <c r="K8188" s="119">
        <f t="shared" si="2257"/>
        <v>0</v>
      </c>
      <c r="L8188" s="105">
        <f t="shared" si="2248"/>
        <v>0</v>
      </c>
      <c r="M8188" s="119">
        <f t="shared" si="2256"/>
        <v>0</v>
      </c>
      <c r="N8188" s="119">
        <f t="shared" si="2256"/>
        <v>0</v>
      </c>
      <c r="O8188" s="82" t="s">
        <v>146</v>
      </c>
      <c r="R8188" s="352">
        <f>L8188-[1]გადასახდელები!L7958</f>
        <v>-154.5</v>
      </c>
    </row>
    <row r="8189" spans="2:18" ht="24.75" hidden="1" customHeight="1">
      <c r="B8189" s="36" t="str">
        <f t="shared" si="2237"/>
        <v>b</v>
      </c>
      <c r="C8189" s="42">
        <v>5</v>
      </c>
      <c r="D8189" s="42"/>
      <c r="F8189" s="343" t="s">
        <v>573</v>
      </c>
      <c r="G8189" s="48" t="s">
        <v>193</v>
      </c>
      <c r="H8189" s="96">
        <f t="shared" si="2244"/>
        <v>0</v>
      </c>
      <c r="I8189" s="97">
        <f t="shared" si="2251"/>
        <v>0</v>
      </c>
      <c r="J8189" s="96">
        <f t="shared" ref="J8189:K8189" si="2258">J8419+J9109+J10949+J11409</f>
        <v>0</v>
      </c>
      <c r="K8189" s="96">
        <f t="shared" si="2258"/>
        <v>0</v>
      </c>
      <c r="L8189" s="97">
        <f t="shared" si="2248"/>
        <v>0</v>
      </c>
      <c r="M8189" s="96">
        <f t="shared" si="2256"/>
        <v>0</v>
      </c>
      <c r="N8189" s="96">
        <f t="shared" si="2256"/>
        <v>0</v>
      </c>
      <c r="O8189" s="82" t="s">
        <v>146</v>
      </c>
      <c r="R8189" s="352">
        <f>L8189-[1]გადასახდელები!L7959</f>
        <v>0</v>
      </c>
    </row>
    <row r="8190" spans="2:18" ht="20.25" hidden="1" customHeight="1">
      <c r="B8190" s="36" t="str">
        <f t="shared" si="2237"/>
        <v>b</v>
      </c>
      <c r="C8190" s="42">
        <v>2</v>
      </c>
      <c r="D8190" s="42"/>
      <c r="E8190" s="24"/>
      <c r="F8190" s="342" t="s">
        <v>574</v>
      </c>
      <c r="G8190" s="59" t="s">
        <v>292</v>
      </c>
      <c r="H8190" s="86">
        <f t="shared" si="2244"/>
        <v>0</v>
      </c>
      <c r="I8190" s="87">
        <f t="shared" si="2251"/>
        <v>0</v>
      </c>
      <c r="J8190" s="86">
        <f t="shared" ref="J8190:K8190" si="2259">J8420+J9110+J10950+J11410</f>
        <v>0</v>
      </c>
      <c r="K8190" s="86">
        <f t="shared" si="2259"/>
        <v>0</v>
      </c>
      <c r="L8190" s="87">
        <f t="shared" si="2248"/>
        <v>0</v>
      </c>
      <c r="M8190" s="86">
        <f t="shared" si="2256"/>
        <v>0</v>
      </c>
      <c r="N8190" s="86">
        <f t="shared" si="2256"/>
        <v>0</v>
      </c>
      <c r="O8190" s="82" t="s">
        <v>146</v>
      </c>
      <c r="P8190" s="35" t="s">
        <v>145</v>
      </c>
      <c r="R8190" s="352">
        <f>L8190-[1]გადასახდელები!L7960</f>
        <v>0</v>
      </c>
    </row>
    <row r="8191" spans="2:18" ht="20.25" hidden="1" customHeight="1">
      <c r="B8191" s="36" t="str">
        <f t="shared" si="2237"/>
        <v>b</v>
      </c>
      <c r="C8191" s="42">
        <v>3</v>
      </c>
      <c r="D8191" s="42"/>
      <c r="F8191" s="342" t="s">
        <v>575</v>
      </c>
      <c r="G8191" s="51" t="s">
        <v>293</v>
      </c>
      <c r="H8191" s="89">
        <f t="shared" si="2244"/>
        <v>0</v>
      </c>
      <c r="I8191" s="90">
        <f t="shared" si="2251"/>
        <v>0</v>
      </c>
      <c r="J8191" s="89">
        <f t="shared" ref="J8191:K8191" si="2260">J8421+J9111+J10951+J11411</f>
        <v>0</v>
      </c>
      <c r="K8191" s="89">
        <f t="shared" si="2260"/>
        <v>0</v>
      </c>
      <c r="L8191" s="90">
        <f t="shared" si="2248"/>
        <v>0</v>
      </c>
      <c r="M8191" s="89">
        <f t="shared" si="2256"/>
        <v>0</v>
      </c>
      <c r="N8191" s="89">
        <f t="shared" si="2256"/>
        <v>0</v>
      </c>
      <c r="O8191" s="82" t="s">
        <v>146</v>
      </c>
      <c r="P8191" s="35" t="s">
        <v>145</v>
      </c>
      <c r="R8191" s="352">
        <f>L8191-[1]გადასახდელები!L7961</f>
        <v>0</v>
      </c>
    </row>
    <row r="8192" spans="2:18" ht="20.25" hidden="1" customHeight="1">
      <c r="B8192" s="36" t="str">
        <f t="shared" si="2237"/>
        <v>b</v>
      </c>
      <c r="C8192" s="42">
        <v>4</v>
      </c>
      <c r="D8192" s="42"/>
      <c r="F8192" s="342" t="s">
        <v>576</v>
      </c>
      <c r="G8192" s="47" t="s">
        <v>294</v>
      </c>
      <c r="H8192" s="93">
        <f t="shared" si="2244"/>
        <v>0</v>
      </c>
      <c r="I8192" s="94">
        <f t="shared" si="2251"/>
        <v>0</v>
      </c>
      <c r="J8192" s="93">
        <f t="shared" ref="J8192:K8192" si="2261">J8422+J9112+J10952+J11412</f>
        <v>0</v>
      </c>
      <c r="K8192" s="93">
        <f t="shared" si="2261"/>
        <v>0</v>
      </c>
      <c r="L8192" s="94">
        <f t="shared" si="2248"/>
        <v>0</v>
      </c>
      <c r="M8192" s="93">
        <f t="shared" si="2256"/>
        <v>0</v>
      </c>
      <c r="N8192" s="93">
        <f t="shared" si="2256"/>
        <v>0</v>
      </c>
      <c r="O8192" s="82" t="s">
        <v>146</v>
      </c>
      <c r="P8192" s="35" t="s">
        <v>145</v>
      </c>
      <c r="R8192" s="352">
        <f>L8192-[1]გადასახდელები!L7962</f>
        <v>0</v>
      </c>
    </row>
    <row r="8193" spans="2:18" ht="20.25" hidden="1" customHeight="1">
      <c r="B8193" s="36" t="str">
        <f t="shared" si="2237"/>
        <v>b</v>
      </c>
      <c r="C8193" s="42">
        <v>5</v>
      </c>
      <c r="D8193" s="42"/>
      <c r="F8193" s="343" t="s">
        <v>577</v>
      </c>
      <c r="G8193" s="48" t="s">
        <v>295</v>
      </c>
      <c r="H8193" s="96">
        <f t="shared" si="2244"/>
        <v>0</v>
      </c>
      <c r="I8193" s="97">
        <f t="shared" si="2251"/>
        <v>0</v>
      </c>
      <c r="J8193" s="96">
        <f t="shared" ref="J8193:K8193" si="2262">J8423+J9113+J10953+J11413</f>
        <v>0</v>
      </c>
      <c r="K8193" s="96">
        <f t="shared" si="2262"/>
        <v>0</v>
      </c>
      <c r="L8193" s="97">
        <f t="shared" si="2248"/>
        <v>0</v>
      </c>
      <c r="M8193" s="96">
        <f t="shared" si="2256"/>
        <v>0</v>
      </c>
      <c r="N8193" s="96">
        <f t="shared" si="2256"/>
        <v>0</v>
      </c>
      <c r="O8193" s="82" t="s">
        <v>146</v>
      </c>
      <c r="P8193" s="35" t="s">
        <v>145</v>
      </c>
      <c r="R8193" s="352">
        <f>L8193-[1]გადასახდელები!L7963</f>
        <v>0</v>
      </c>
    </row>
    <row r="8194" spans="2:18" ht="20.25" hidden="1" customHeight="1">
      <c r="B8194" s="36" t="str">
        <f t="shared" si="2237"/>
        <v>b</v>
      </c>
      <c r="C8194" s="42">
        <v>5</v>
      </c>
      <c r="D8194" s="42"/>
      <c r="F8194" s="343" t="s">
        <v>578</v>
      </c>
      <c r="G8194" s="48" t="s">
        <v>296</v>
      </c>
      <c r="H8194" s="96">
        <f t="shared" si="2244"/>
        <v>0</v>
      </c>
      <c r="I8194" s="97">
        <f t="shared" si="2251"/>
        <v>0</v>
      </c>
      <c r="J8194" s="96">
        <f t="shared" ref="J8194:K8194" si="2263">J8424+J9114+J10954+J11414</f>
        <v>0</v>
      </c>
      <c r="K8194" s="96">
        <f t="shared" si="2263"/>
        <v>0</v>
      </c>
      <c r="L8194" s="97">
        <f t="shared" si="2248"/>
        <v>0</v>
      </c>
      <c r="M8194" s="96">
        <f t="shared" si="2256"/>
        <v>0</v>
      </c>
      <c r="N8194" s="96">
        <f t="shared" si="2256"/>
        <v>0</v>
      </c>
      <c r="O8194" s="82" t="s">
        <v>146</v>
      </c>
      <c r="P8194" s="35" t="s">
        <v>145</v>
      </c>
      <c r="R8194" s="352">
        <f>L8194-[1]გადასახდელები!L7964</f>
        <v>0</v>
      </c>
    </row>
    <row r="8195" spans="2:18" ht="30.75" hidden="1" customHeight="1">
      <c r="B8195" s="36" t="str">
        <f t="shared" si="2237"/>
        <v>b</v>
      </c>
      <c r="C8195" s="42">
        <v>5</v>
      </c>
      <c r="D8195" s="42"/>
      <c r="F8195" s="343" t="s">
        <v>674</v>
      </c>
      <c r="G8195" s="52" t="s">
        <v>297</v>
      </c>
      <c r="H8195" s="96">
        <f t="shared" si="2244"/>
        <v>0</v>
      </c>
      <c r="I8195" s="97">
        <f t="shared" si="2251"/>
        <v>0</v>
      </c>
      <c r="J8195" s="96">
        <f t="shared" ref="J8195:K8195" si="2264">J8425+J9115+J10955+J11415</f>
        <v>0</v>
      </c>
      <c r="K8195" s="96">
        <f t="shared" si="2264"/>
        <v>0</v>
      </c>
      <c r="L8195" s="97">
        <f t="shared" si="2248"/>
        <v>0</v>
      </c>
      <c r="M8195" s="96">
        <f t="shared" si="2256"/>
        <v>0</v>
      </c>
      <c r="N8195" s="96">
        <f t="shared" si="2256"/>
        <v>0</v>
      </c>
      <c r="O8195" s="82" t="s">
        <v>146</v>
      </c>
      <c r="P8195" s="35" t="s">
        <v>145</v>
      </c>
      <c r="R8195" s="352">
        <f>L8195-[1]გადასახდელები!L7965</f>
        <v>0</v>
      </c>
    </row>
    <row r="8196" spans="2:18" ht="20.25" hidden="1" customHeight="1">
      <c r="B8196" s="36" t="str">
        <f t="shared" si="2237"/>
        <v>b</v>
      </c>
      <c r="C8196" s="42">
        <v>5</v>
      </c>
      <c r="D8196" s="42"/>
      <c r="F8196" s="343" t="s">
        <v>579</v>
      </c>
      <c r="G8196" s="48" t="s">
        <v>298</v>
      </c>
      <c r="H8196" s="96">
        <f t="shared" si="2244"/>
        <v>0</v>
      </c>
      <c r="I8196" s="97">
        <f t="shared" si="2251"/>
        <v>0</v>
      </c>
      <c r="J8196" s="96">
        <f t="shared" ref="J8196:K8196" si="2265">J8426+J9116+J10956+J11416</f>
        <v>0</v>
      </c>
      <c r="K8196" s="96">
        <f t="shared" si="2265"/>
        <v>0</v>
      </c>
      <c r="L8196" s="97">
        <f t="shared" si="2248"/>
        <v>0</v>
      </c>
      <c r="M8196" s="96">
        <f t="shared" si="2256"/>
        <v>0</v>
      </c>
      <c r="N8196" s="96">
        <f t="shared" si="2256"/>
        <v>0</v>
      </c>
      <c r="O8196" s="82" t="s">
        <v>146</v>
      </c>
      <c r="P8196" s="35" t="s">
        <v>145</v>
      </c>
      <c r="R8196" s="352">
        <f>L8196-[1]გადასახდელები!L7966</f>
        <v>0</v>
      </c>
    </row>
    <row r="8197" spans="2:18" ht="20.25" hidden="1" customHeight="1">
      <c r="B8197" s="36" t="str">
        <f t="shared" si="2237"/>
        <v>b</v>
      </c>
      <c r="C8197" s="42">
        <v>5</v>
      </c>
      <c r="D8197" s="42"/>
      <c r="F8197" s="343" t="s">
        <v>580</v>
      </c>
      <c r="G8197" s="48" t="s">
        <v>299</v>
      </c>
      <c r="H8197" s="96">
        <f t="shared" si="2244"/>
        <v>0</v>
      </c>
      <c r="I8197" s="97">
        <f t="shared" si="2251"/>
        <v>0</v>
      </c>
      <c r="J8197" s="96">
        <f t="shared" ref="J8197:K8197" si="2266">J8427+J9117+J10957+J11417</f>
        <v>0</v>
      </c>
      <c r="K8197" s="96">
        <f t="shared" si="2266"/>
        <v>0</v>
      </c>
      <c r="L8197" s="97">
        <f t="shared" si="2248"/>
        <v>0</v>
      </c>
      <c r="M8197" s="96">
        <f t="shared" si="2256"/>
        <v>0</v>
      </c>
      <c r="N8197" s="96">
        <f t="shared" si="2256"/>
        <v>0</v>
      </c>
      <c r="O8197" s="82" t="s">
        <v>146</v>
      </c>
      <c r="P8197" s="35" t="s">
        <v>145</v>
      </c>
      <c r="R8197" s="352">
        <f>L8197-[1]გადასახდელები!L7967</f>
        <v>0</v>
      </c>
    </row>
    <row r="8198" spans="2:18" ht="30.75" hidden="1" customHeight="1">
      <c r="B8198" s="36" t="str">
        <f t="shared" si="2237"/>
        <v>b</v>
      </c>
      <c r="C8198" s="42">
        <v>5</v>
      </c>
      <c r="D8198" s="42"/>
      <c r="F8198" s="343" t="s">
        <v>581</v>
      </c>
      <c r="G8198" s="48" t="s">
        <v>300</v>
      </c>
      <c r="H8198" s="96">
        <f t="shared" si="2244"/>
        <v>0</v>
      </c>
      <c r="I8198" s="97">
        <f t="shared" si="2251"/>
        <v>0</v>
      </c>
      <c r="J8198" s="96">
        <f t="shared" ref="J8198:K8198" si="2267">J8428+J9118+J10958+J11418</f>
        <v>0</v>
      </c>
      <c r="K8198" s="96">
        <f t="shared" si="2267"/>
        <v>0</v>
      </c>
      <c r="L8198" s="97">
        <f t="shared" si="2248"/>
        <v>0</v>
      </c>
      <c r="M8198" s="96">
        <f t="shared" si="2256"/>
        <v>0</v>
      </c>
      <c r="N8198" s="96">
        <f t="shared" si="2256"/>
        <v>0</v>
      </c>
      <c r="O8198" s="82" t="s">
        <v>146</v>
      </c>
      <c r="P8198" s="35" t="s">
        <v>145</v>
      </c>
      <c r="R8198" s="352">
        <f>L8198-[1]გადასახდელები!L7968</f>
        <v>0</v>
      </c>
    </row>
    <row r="8199" spans="2:18" ht="20.25" hidden="1" customHeight="1">
      <c r="B8199" s="36" t="str">
        <f t="shared" si="2237"/>
        <v>b</v>
      </c>
      <c r="C8199" s="42">
        <v>5</v>
      </c>
      <c r="D8199" s="42"/>
      <c r="F8199" s="343" t="s">
        <v>675</v>
      </c>
      <c r="G8199" s="48" t="s">
        <v>301</v>
      </c>
      <c r="H8199" s="96">
        <f t="shared" si="2244"/>
        <v>0</v>
      </c>
      <c r="I8199" s="97">
        <f t="shared" si="2251"/>
        <v>0</v>
      </c>
      <c r="J8199" s="96">
        <f t="shared" ref="J8199:K8199" si="2268">J8429+J9119+J10959+J11419</f>
        <v>0</v>
      </c>
      <c r="K8199" s="96">
        <f t="shared" si="2268"/>
        <v>0</v>
      </c>
      <c r="L8199" s="97">
        <f t="shared" si="2248"/>
        <v>0</v>
      </c>
      <c r="M8199" s="96">
        <f t="shared" si="2256"/>
        <v>0</v>
      </c>
      <c r="N8199" s="96">
        <f t="shared" si="2256"/>
        <v>0</v>
      </c>
      <c r="O8199" s="82" t="s">
        <v>146</v>
      </c>
      <c r="P8199" s="35" t="s">
        <v>145</v>
      </c>
      <c r="R8199" s="352">
        <f>L8199-[1]გადასახდელები!L7969</f>
        <v>0</v>
      </c>
    </row>
    <row r="8200" spans="2:18" ht="20.25" hidden="1" customHeight="1">
      <c r="B8200" s="36" t="str">
        <f t="shared" si="2237"/>
        <v>b</v>
      </c>
      <c r="C8200" s="42">
        <v>5</v>
      </c>
      <c r="D8200" s="42"/>
      <c r="F8200" s="343" t="s">
        <v>582</v>
      </c>
      <c r="G8200" s="48" t="s">
        <v>302</v>
      </c>
      <c r="H8200" s="96">
        <f t="shared" si="2244"/>
        <v>0</v>
      </c>
      <c r="I8200" s="97">
        <f t="shared" si="2251"/>
        <v>0</v>
      </c>
      <c r="J8200" s="96">
        <f t="shared" ref="J8200:K8200" si="2269">J8430+J9120+J10960+J11420</f>
        <v>0</v>
      </c>
      <c r="K8200" s="96">
        <f t="shared" si="2269"/>
        <v>0</v>
      </c>
      <c r="L8200" s="97">
        <f t="shared" si="2248"/>
        <v>0</v>
      </c>
      <c r="M8200" s="96">
        <f t="shared" si="2256"/>
        <v>0</v>
      </c>
      <c r="N8200" s="96">
        <f t="shared" si="2256"/>
        <v>0</v>
      </c>
      <c r="O8200" s="82" t="s">
        <v>146</v>
      </c>
      <c r="P8200" s="35" t="s">
        <v>145</v>
      </c>
      <c r="R8200" s="352">
        <f>L8200-[1]გადასახდელები!L7970</f>
        <v>0</v>
      </c>
    </row>
    <row r="8201" spans="2:18" ht="20.25" hidden="1" customHeight="1">
      <c r="B8201" s="36" t="str">
        <f t="shared" si="2237"/>
        <v>b</v>
      </c>
      <c r="C8201" s="42">
        <v>5</v>
      </c>
      <c r="D8201" s="42"/>
      <c r="F8201" s="343" t="s">
        <v>676</v>
      </c>
      <c r="G8201" s="48" t="s">
        <v>303</v>
      </c>
      <c r="H8201" s="96">
        <f t="shared" si="2244"/>
        <v>0</v>
      </c>
      <c r="I8201" s="97">
        <f t="shared" si="2251"/>
        <v>0</v>
      </c>
      <c r="J8201" s="96">
        <f t="shared" ref="J8201:K8201" si="2270">J8431+J9121+J10961+J11421</f>
        <v>0</v>
      </c>
      <c r="K8201" s="96">
        <f t="shared" si="2270"/>
        <v>0</v>
      </c>
      <c r="L8201" s="97">
        <f t="shared" si="2248"/>
        <v>0</v>
      </c>
      <c r="M8201" s="96">
        <f t="shared" si="2256"/>
        <v>0</v>
      </c>
      <c r="N8201" s="96">
        <f t="shared" si="2256"/>
        <v>0</v>
      </c>
      <c r="O8201" s="82" t="s">
        <v>146</v>
      </c>
      <c r="P8201" s="35" t="s">
        <v>145</v>
      </c>
      <c r="R8201" s="352">
        <f>L8201-[1]გადასახდელები!L7971</f>
        <v>0</v>
      </c>
    </row>
    <row r="8202" spans="2:18" ht="20.25" hidden="1" customHeight="1">
      <c r="B8202" s="36" t="str">
        <f t="shared" si="2237"/>
        <v>b</v>
      </c>
      <c r="C8202" s="42">
        <v>5</v>
      </c>
      <c r="D8202" s="42"/>
      <c r="F8202" s="343" t="s">
        <v>677</v>
      </c>
      <c r="G8202" s="48" t="s">
        <v>304</v>
      </c>
      <c r="H8202" s="96">
        <f t="shared" si="2244"/>
        <v>0</v>
      </c>
      <c r="I8202" s="97">
        <f t="shared" si="2251"/>
        <v>0</v>
      </c>
      <c r="J8202" s="96">
        <f t="shared" ref="J8202:K8202" si="2271">J8432+J9122+J10962+J11422</f>
        <v>0</v>
      </c>
      <c r="K8202" s="96">
        <f t="shared" si="2271"/>
        <v>0</v>
      </c>
      <c r="L8202" s="97">
        <f t="shared" si="2248"/>
        <v>0</v>
      </c>
      <c r="M8202" s="96">
        <f t="shared" si="2256"/>
        <v>0</v>
      </c>
      <c r="N8202" s="96">
        <f t="shared" si="2256"/>
        <v>0</v>
      </c>
      <c r="O8202" s="82" t="s">
        <v>146</v>
      </c>
      <c r="P8202" s="35" t="s">
        <v>145</v>
      </c>
      <c r="R8202" s="352">
        <f>L8202-[1]გადასახდელები!L7972</f>
        <v>0</v>
      </c>
    </row>
    <row r="8203" spans="2:18" ht="20.25" hidden="1" customHeight="1">
      <c r="B8203" s="36" t="str">
        <f t="shared" si="2237"/>
        <v>b</v>
      </c>
      <c r="C8203" s="42">
        <v>5</v>
      </c>
      <c r="D8203" s="42"/>
      <c r="F8203" s="343" t="s">
        <v>583</v>
      </c>
      <c r="G8203" s="48" t="s">
        <v>305</v>
      </c>
      <c r="H8203" s="96">
        <f t="shared" si="2244"/>
        <v>0</v>
      </c>
      <c r="I8203" s="97">
        <f t="shared" si="2251"/>
        <v>0</v>
      </c>
      <c r="J8203" s="96">
        <f t="shared" ref="J8203:K8203" si="2272">J8433+J9123+J10963+J11423</f>
        <v>0</v>
      </c>
      <c r="K8203" s="96">
        <f t="shared" si="2272"/>
        <v>0</v>
      </c>
      <c r="L8203" s="97">
        <f t="shared" si="2248"/>
        <v>0</v>
      </c>
      <c r="M8203" s="96">
        <f t="shared" si="2256"/>
        <v>0</v>
      </c>
      <c r="N8203" s="96">
        <f t="shared" si="2256"/>
        <v>0</v>
      </c>
      <c r="O8203" s="82" t="s">
        <v>146</v>
      </c>
      <c r="P8203" s="35" t="s">
        <v>145</v>
      </c>
      <c r="R8203" s="352">
        <f>L8203-[1]გადასახდელები!L7973</f>
        <v>0</v>
      </c>
    </row>
    <row r="8204" spans="2:18" ht="20.25" hidden="1" customHeight="1">
      <c r="B8204" s="36" t="str">
        <f t="shared" si="2237"/>
        <v>b</v>
      </c>
      <c r="C8204" s="42">
        <v>4</v>
      </c>
      <c r="D8204" s="42"/>
      <c r="F8204" s="342" t="s">
        <v>584</v>
      </c>
      <c r="G8204" s="47" t="s">
        <v>306</v>
      </c>
      <c r="H8204" s="93">
        <f t="shared" si="2244"/>
        <v>0</v>
      </c>
      <c r="I8204" s="94">
        <f t="shared" si="2251"/>
        <v>0</v>
      </c>
      <c r="J8204" s="93">
        <f t="shared" ref="J8204:K8204" si="2273">J8434+J9124+J10964+J11424</f>
        <v>0</v>
      </c>
      <c r="K8204" s="93">
        <f t="shared" si="2273"/>
        <v>0</v>
      </c>
      <c r="L8204" s="94">
        <f t="shared" si="2248"/>
        <v>0</v>
      </c>
      <c r="M8204" s="93">
        <f t="shared" si="2256"/>
        <v>0</v>
      </c>
      <c r="N8204" s="93">
        <f t="shared" si="2256"/>
        <v>0</v>
      </c>
      <c r="O8204" s="82" t="s">
        <v>146</v>
      </c>
      <c r="P8204" s="35" t="s">
        <v>145</v>
      </c>
      <c r="R8204" s="352">
        <f>L8204-[1]გადასახდელები!L7974</f>
        <v>0</v>
      </c>
    </row>
    <row r="8205" spans="2:18" ht="20.25" hidden="1" customHeight="1">
      <c r="B8205" s="36" t="str">
        <f t="shared" si="2237"/>
        <v>b</v>
      </c>
      <c r="C8205" s="42">
        <v>5</v>
      </c>
      <c r="D8205" s="42"/>
      <c r="F8205" s="342" t="s">
        <v>585</v>
      </c>
      <c r="G8205" s="48" t="s">
        <v>307</v>
      </c>
      <c r="H8205" s="96">
        <f t="shared" si="2244"/>
        <v>0</v>
      </c>
      <c r="I8205" s="97">
        <f t="shared" si="2251"/>
        <v>0</v>
      </c>
      <c r="J8205" s="96">
        <f t="shared" ref="J8205:K8205" si="2274">J8435+J9125+J10965+J11425</f>
        <v>0</v>
      </c>
      <c r="K8205" s="96">
        <f t="shared" si="2274"/>
        <v>0</v>
      </c>
      <c r="L8205" s="97">
        <f t="shared" si="2248"/>
        <v>0</v>
      </c>
      <c r="M8205" s="96">
        <f t="shared" si="2256"/>
        <v>0</v>
      </c>
      <c r="N8205" s="96">
        <f t="shared" si="2256"/>
        <v>0</v>
      </c>
      <c r="O8205" s="82" t="s">
        <v>146</v>
      </c>
      <c r="P8205" s="35" t="s">
        <v>145</v>
      </c>
      <c r="R8205" s="352">
        <f>L8205-[1]გადასახდელები!L7975</f>
        <v>0</v>
      </c>
    </row>
    <row r="8206" spans="2:18" ht="20.25" hidden="1" customHeight="1">
      <c r="B8206" s="36" t="str">
        <f t="shared" si="2237"/>
        <v>b</v>
      </c>
      <c r="C8206" s="42">
        <v>6</v>
      </c>
      <c r="D8206" s="42"/>
      <c r="F8206" s="343" t="s">
        <v>586</v>
      </c>
      <c r="G8206" s="53" t="s">
        <v>308</v>
      </c>
      <c r="H8206" s="119">
        <f t="shared" si="2244"/>
        <v>0</v>
      </c>
      <c r="I8206" s="105">
        <f t="shared" si="2251"/>
        <v>0</v>
      </c>
      <c r="J8206" s="119">
        <f t="shared" ref="J8206:K8206" si="2275">J8436+J9126+J10966+J11426</f>
        <v>0</v>
      </c>
      <c r="K8206" s="119">
        <f t="shared" si="2275"/>
        <v>0</v>
      </c>
      <c r="L8206" s="105">
        <f t="shared" si="2248"/>
        <v>0</v>
      </c>
      <c r="M8206" s="119">
        <f t="shared" si="2256"/>
        <v>0</v>
      </c>
      <c r="N8206" s="119">
        <f t="shared" si="2256"/>
        <v>0</v>
      </c>
      <c r="O8206" s="82" t="s">
        <v>146</v>
      </c>
      <c r="P8206" s="35" t="s">
        <v>145</v>
      </c>
      <c r="R8206" s="352">
        <f>L8206-[1]გადასახდელები!L7976</f>
        <v>0</v>
      </c>
    </row>
    <row r="8207" spans="2:18" ht="20.25" hidden="1" customHeight="1">
      <c r="B8207" s="36" t="str">
        <f t="shared" si="2237"/>
        <v>b</v>
      </c>
      <c r="C8207" s="42">
        <v>6</v>
      </c>
      <c r="D8207" s="42"/>
      <c r="F8207" s="343" t="s">
        <v>678</v>
      </c>
      <c r="G8207" s="53" t="s">
        <v>309</v>
      </c>
      <c r="H8207" s="119">
        <f t="shared" si="2244"/>
        <v>0</v>
      </c>
      <c r="I8207" s="105">
        <f t="shared" si="2251"/>
        <v>0</v>
      </c>
      <c r="J8207" s="119">
        <f t="shared" ref="J8207:K8207" si="2276">J8437+J9127+J10967+J11427</f>
        <v>0</v>
      </c>
      <c r="K8207" s="119">
        <f t="shared" si="2276"/>
        <v>0</v>
      </c>
      <c r="L8207" s="105">
        <f t="shared" si="2248"/>
        <v>0</v>
      </c>
      <c r="M8207" s="119">
        <f t="shared" ref="M8207:N8226" si="2277">M8437+M9127+M10967+M11427</f>
        <v>0</v>
      </c>
      <c r="N8207" s="119">
        <f t="shared" si="2277"/>
        <v>0</v>
      </c>
      <c r="O8207" s="82" t="s">
        <v>146</v>
      </c>
      <c r="P8207" s="35" t="s">
        <v>145</v>
      </c>
      <c r="R8207" s="352">
        <f>L8207-[1]გადასახდელები!L7977</f>
        <v>0</v>
      </c>
    </row>
    <row r="8208" spans="2:18" ht="20.25" hidden="1" customHeight="1">
      <c r="B8208" s="36" t="str">
        <f t="shared" si="2237"/>
        <v>b</v>
      </c>
      <c r="C8208" s="42">
        <v>6</v>
      </c>
      <c r="D8208" s="42"/>
      <c r="F8208" s="343" t="s">
        <v>679</v>
      </c>
      <c r="G8208" s="53" t="s">
        <v>310</v>
      </c>
      <c r="H8208" s="119">
        <f t="shared" si="2244"/>
        <v>0</v>
      </c>
      <c r="I8208" s="105">
        <f t="shared" si="2251"/>
        <v>0</v>
      </c>
      <c r="J8208" s="119">
        <f t="shared" ref="J8208:K8208" si="2278">J8438+J9128+J10968+J11428</f>
        <v>0</v>
      </c>
      <c r="K8208" s="119">
        <f t="shared" si="2278"/>
        <v>0</v>
      </c>
      <c r="L8208" s="105">
        <f t="shared" si="2248"/>
        <v>0</v>
      </c>
      <c r="M8208" s="119">
        <f t="shared" si="2277"/>
        <v>0</v>
      </c>
      <c r="N8208" s="119">
        <f t="shared" si="2277"/>
        <v>0</v>
      </c>
      <c r="O8208" s="82" t="s">
        <v>146</v>
      </c>
      <c r="P8208" s="35" t="s">
        <v>145</v>
      </c>
      <c r="R8208" s="352">
        <f>L8208-[1]გადასახდელები!L7978</f>
        <v>0</v>
      </c>
    </row>
    <row r="8209" spans="2:18" ht="20.25" hidden="1" customHeight="1">
      <c r="B8209" s="36" t="str">
        <f t="shared" si="2237"/>
        <v>b</v>
      </c>
      <c r="C8209" s="42">
        <v>6</v>
      </c>
      <c r="D8209" s="42"/>
      <c r="F8209" s="343" t="s">
        <v>680</v>
      </c>
      <c r="G8209" s="53" t="s">
        <v>311</v>
      </c>
      <c r="H8209" s="119">
        <f t="shared" si="2244"/>
        <v>0</v>
      </c>
      <c r="I8209" s="105">
        <f t="shared" si="2251"/>
        <v>0</v>
      </c>
      <c r="J8209" s="119">
        <f t="shared" ref="J8209:K8209" si="2279">J8439+J9129+J10969+J11429</f>
        <v>0</v>
      </c>
      <c r="K8209" s="119">
        <f t="shared" si="2279"/>
        <v>0</v>
      </c>
      <c r="L8209" s="105">
        <f t="shared" si="2248"/>
        <v>0</v>
      </c>
      <c r="M8209" s="119">
        <f t="shared" si="2277"/>
        <v>0</v>
      </c>
      <c r="N8209" s="119">
        <f t="shared" si="2277"/>
        <v>0</v>
      </c>
      <c r="O8209" s="82" t="s">
        <v>146</v>
      </c>
      <c r="P8209" s="35" t="s">
        <v>145</v>
      </c>
      <c r="R8209" s="352">
        <f>L8209-[1]გადასახდელები!L7979</f>
        <v>0</v>
      </c>
    </row>
    <row r="8210" spans="2:18" ht="20.25" hidden="1" customHeight="1">
      <c r="B8210" s="36" t="str">
        <f t="shared" si="2237"/>
        <v>b</v>
      </c>
      <c r="C8210" s="42">
        <v>6</v>
      </c>
      <c r="D8210" s="42"/>
      <c r="F8210" s="343" t="s">
        <v>681</v>
      </c>
      <c r="G8210" s="53" t="s">
        <v>312</v>
      </c>
      <c r="H8210" s="119">
        <f t="shared" si="2244"/>
        <v>0</v>
      </c>
      <c r="I8210" s="105">
        <f t="shared" si="2251"/>
        <v>0</v>
      </c>
      <c r="J8210" s="119">
        <f t="shared" ref="J8210:K8210" si="2280">J8440+J9130+J10970+J11430</f>
        <v>0</v>
      </c>
      <c r="K8210" s="119">
        <f t="shared" si="2280"/>
        <v>0</v>
      </c>
      <c r="L8210" s="105">
        <f t="shared" si="2248"/>
        <v>0</v>
      </c>
      <c r="M8210" s="119">
        <f t="shared" si="2277"/>
        <v>0</v>
      </c>
      <c r="N8210" s="119">
        <f t="shared" si="2277"/>
        <v>0</v>
      </c>
      <c r="O8210" s="82" t="s">
        <v>146</v>
      </c>
      <c r="P8210" s="35" t="s">
        <v>145</v>
      </c>
      <c r="R8210" s="352">
        <f>L8210-[1]გადასახდელები!L7980</f>
        <v>0</v>
      </c>
    </row>
    <row r="8211" spans="2:18" ht="20.25" hidden="1" customHeight="1">
      <c r="B8211" s="36" t="str">
        <f t="shared" si="2237"/>
        <v>b</v>
      </c>
      <c r="C8211" s="42">
        <v>6</v>
      </c>
      <c r="D8211" s="42"/>
      <c r="F8211" s="343" t="s">
        <v>682</v>
      </c>
      <c r="G8211" s="53" t="s">
        <v>313</v>
      </c>
      <c r="H8211" s="119">
        <f t="shared" ref="H8211:H8242" si="2281">H8441+H9131+H10971+H11431</f>
        <v>0</v>
      </c>
      <c r="I8211" s="105">
        <f t="shared" si="2251"/>
        <v>0</v>
      </c>
      <c r="J8211" s="119">
        <f t="shared" ref="J8211:K8211" si="2282">J8441+J9131+J10971+J11431</f>
        <v>0</v>
      </c>
      <c r="K8211" s="119">
        <f t="shared" si="2282"/>
        <v>0</v>
      </c>
      <c r="L8211" s="105">
        <f t="shared" si="2248"/>
        <v>0</v>
      </c>
      <c r="M8211" s="119">
        <f t="shared" si="2277"/>
        <v>0</v>
      </c>
      <c r="N8211" s="119">
        <f t="shared" si="2277"/>
        <v>0</v>
      </c>
      <c r="O8211" s="82" t="s">
        <v>146</v>
      </c>
      <c r="P8211" s="35" t="s">
        <v>145</v>
      </c>
      <c r="R8211" s="352">
        <f>L8211-[1]გადასახდელები!L7981</f>
        <v>0</v>
      </c>
    </row>
    <row r="8212" spans="2:18" ht="20.25" hidden="1" customHeight="1">
      <c r="B8212" s="36" t="str">
        <f t="shared" si="2237"/>
        <v>b</v>
      </c>
      <c r="C8212" s="42">
        <v>5</v>
      </c>
      <c r="D8212" s="42"/>
      <c r="F8212" s="342" t="s">
        <v>587</v>
      </c>
      <c r="G8212" s="48" t="s">
        <v>314</v>
      </c>
      <c r="H8212" s="96">
        <f t="shared" si="2281"/>
        <v>0</v>
      </c>
      <c r="I8212" s="97">
        <f t="shared" si="2251"/>
        <v>0</v>
      </c>
      <c r="J8212" s="96">
        <f t="shared" ref="J8212:K8212" si="2283">J8442+J9132+J10972+J11432</f>
        <v>0</v>
      </c>
      <c r="K8212" s="96">
        <f t="shared" si="2283"/>
        <v>0</v>
      </c>
      <c r="L8212" s="97">
        <f t="shared" si="2248"/>
        <v>0</v>
      </c>
      <c r="M8212" s="96">
        <f t="shared" si="2277"/>
        <v>0</v>
      </c>
      <c r="N8212" s="96">
        <f t="shared" si="2277"/>
        <v>0</v>
      </c>
      <c r="O8212" s="82" t="s">
        <v>146</v>
      </c>
      <c r="P8212" s="35" t="s">
        <v>145</v>
      </c>
      <c r="R8212" s="352">
        <f>L8212-[1]გადასახდელები!L7982</f>
        <v>0</v>
      </c>
    </row>
    <row r="8213" spans="2:18" ht="20.25" hidden="1" customHeight="1">
      <c r="B8213" s="36" t="str">
        <f t="shared" si="2237"/>
        <v>b</v>
      </c>
      <c r="C8213" s="42">
        <v>6</v>
      </c>
      <c r="D8213" s="42"/>
      <c r="F8213" s="343" t="s">
        <v>683</v>
      </c>
      <c r="G8213" s="54" t="s">
        <v>315</v>
      </c>
      <c r="H8213" s="325">
        <f t="shared" si="2281"/>
        <v>0</v>
      </c>
      <c r="I8213" s="105">
        <f t="shared" si="2251"/>
        <v>0</v>
      </c>
      <c r="J8213" s="325">
        <f t="shared" ref="J8213:K8213" si="2284">J8443+J9133+J10973+J11433</f>
        <v>0</v>
      </c>
      <c r="K8213" s="325">
        <f t="shared" si="2284"/>
        <v>0</v>
      </c>
      <c r="L8213" s="105">
        <f t="shared" si="2248"/>
        <v>0</v>
      </c>
      <c r="M8213" s="325">
        <f t="shared" si="2277"/>
        <v>0</v>
      </c>
      <c r="N8213" s="325">
        <f t="shared" si="2277"/>
        <v>0</v>
      </c>
      <c r="O8213" s="82" t="s">
        <v>146</v>
      </c>
      <c r="P8213" s="35" t="s">
        <v>145</v>
      </c>
      <c r="R8213" s="352">
        <f>L8213-[1]გადასახდელები!L7983</f>
        <v>0</v>
      </c>
    </row>
    <row r="8214" spans="2:18" ht="20.25" hidden="1" customHeight="1">
      <c r="B8214" s="36" t="str">
        <f t="shared" si="2237"/>
        <v>b</v>
      </c>
      <c r="C8214" s="42">
        <v>6</v>
      </c>
      <c r="D8214" s="42"/>
      <c r="F8214" s="343" t="s">
        <v>684</v>
      </c>
      <c r="G8214" s="54" t="s">
        <v>316</v>
      </c>
      <c r="H8214" s="325">
        <f t="shared" si="2281"/>
        <v>0</v>
      </c>
      <c r="I8214" s="105">
        <f t="shared" si="2251"/>
        <v>0</v>
      </c>
      <c r="J8214" s="325">
        <f t="shared" ref="J8214:K8214" si="2285">J8444+J9134+J10974+J11434</f>
        <v>0</v>
      </c>
      <c r="K8214" s="325">
        <f t="shared" si="2285"/>
        <v>0</v>
      </c>
      <c r="L8214" s="105">
        <f t="shared" si="2248"/>
        <v>0</v>
      </c>
      <c r="M8214" s="325">
        <f t="shared" si="2277"/>
        <v>0</v>
      </c>
      <c r="N8214" s="325">
        <f t="shared" si="2277"/>
        <v>0</v>
      </c>
      <c r="O8214" s="82" t="s">
        <v>146</v>
      </c>
      <c r="P8214" s="35" t="s">
        <v>145</v>
      </c>
      <c r="R8214" s="352">
        <f>L8214-[1]გადასახდელები!L7984</f>
        <v>0</v>
      </c>
    </row>
    <row r="8215" spans="2:18" ht="30.75" hidden="1" customHeight="1">
      <c r="B8215" s="36" t="str">
        <f t="shared" si="2237"/>
        <v>b</v>
      </c>
      <c r="C8215" s="42">
        <v>6</v>
      </c>
      <c r="D8215" s="42"/>
      <c r="F8215" s="343" t="s">
        <v>588</v>
      </c>
      <c r="G8215" s="54" t="s">
        <v>317</v>
      </c>
      <c r="H8215" s="325">
        <f t="shared" si="2281"/>
        <v>0</v>
      </c>
      <c r="I8215" s="105">
        <f t="shared" si="2251"/>
        <v>0</v>
      </c>
      <c r="J8215" s="325">
        <f t="shared" ref="J8215:K8215" si="2286">J8445+J9135+J10975+J11435</f>
        <v>0</v>
      </c>
      <c r="K8215" s="325">
        <f t="shared" si="2286"/>
        <v>0</v>
      </c>
      <c r="L8215" s="105">
        <f t="shared" si="2248"/>
        <v>0</v>
      </c>
      <c r="M8215" s="325">
        <f t="shared" si="2277"/>
        <v>0</v>
      </c>
      <c r="N8215" s="325">
        <f t="shared" si="2277"/>
        <v>0</v>
      </c>
      <c r="O8215" s="82" t="s">
        <v>146</v>
      </c>
      <c r="P8215" s="35" t="s">
        <v>145</v>
      </c>
      <c r="R8215" s="352">
        <f>L8215-[1]გადასახდელები!L7985</f>
        <v>0</v>
      </c>
    </row>
    <row r="8216" spans="2:18" ht="30.75" hidden="1" customHeight="1">
      <c r="B8216" s="36" t="str">
        <f t="shared" si="2237"/>
        <v>b</v>
      </c>
      <c r="C8216" s="42">
        <v>6</v>
      </c>
      <c r="D8216" s="42"/>
      <c r="F8216" s="343" t="s">
        <v>685</v>
      </c>
      <c r="G8216" s="54" t="s">
        <v>318</v>
      </c>
      <c r="H8216" s="325">
        <f t="shared" si="2281"/>
        <v>0</v>
      </c>
      <c r="I8216" s="105">
        <f t="shared" si="2251"/>
        <v>0</v>
      </c>
      <c r="J8216" s="325">
        <f t="shared" ref="J8216:K8216" si="2287">J8446+J9136+J10976+J11436</f>
        <v>0</v>
      </c>
      <c r="K8216" s="325">
        <f t="shared" si="2287"/>
        <v>0</v>
      </c>
      <c r="L8216" s="105">
        <f t="shared" si="2248"/>
        <v>0</v>
      </c>
      <c r="M8216" s="325">
        <f t="shared" si="2277"/>
        <v>0</v>
      </c>
      <c r="N8216" s="325">
        <f t="shared" si="2277"/>
        <v>0</v>
      </c>
      <c r="O8216" s="82" t="s">
        <v>146</v>
      </c>
      <c r="P8216" s="35" t="s">
        <v>145</v>
      </c>
      <c r="R8216" s="352">
        <f>L8216-[1]გადასახდელები!L7986</f>
        <v>0</v>
      </c>
    </row>
    <row r="8217" spans="2:18" ht="20.25" hidden="1" customHeight="1">
      <c r="B8217" s="36" t="str">
        <f t="shared" si="2237"/>
        <v>b</v>
      </c>
      <c r="C8217" s="42">
        <v>6</v>
      </c>
      <c r="D8217" s="42"/>
      <c r="F8217" s="343" t="s">
        <v>589</v>
      </c>
      <c r="G8217" s="54" t="s">
        <v>319</v>
      </c>
      <c r="H8217" s="325">
        <f t="shared" si="2281"/>
        <v>0</v>
      </c>
      <c r="I8217" s="105">
        <f t="shared" si="2251"/>
        <v>0</v>
      </c>
      <c r="J8217" s="325">
        <f t="shared" ref="J8217:K8217" si="2288">J8447+J9137+J10977+J11437</f>
        <v>0</v>
      </c>
      <c r="K8217" s="325">
        <f t="shared" si="2288"/>
        <v>0</v>
      </c>
      <c r="L8217" s="105">
        <f t="shared" si="2248"/>
        <v>0</v>
      </c>
      <c r="M8217" s="325">
        <f t="shared" si="2277"/>
        <v>0</v>
      </c>
      <c r="N8217" s="325">
        <f t="shared" si="2277"/>
        <v>0</v>
      </c>
      <c r="O8217" s="82" t="s">
        <v>146</v>
      </c>
      <c r="P8217" s="35" t="s">
        <v>145</v>
      </c>
      <c r="R8217" s="352">
        <f>L8217-[1]გადასახდელები!L7987</f>
        <v>0</v>
      </c>
    </row>
    <row r="8218" spans="2:18" ht="20.25" hidden="1" customHeight="1">
      <c r="B8218" s="36" t="str">
        <f t="shared" si="2237"/>
        <v>b</v>
      </c>
      <c r="C8218" s="42">
        <v>6</v>
      </c>
      <c r="D8218" s="42"/>
      <c r="F8218" s="343" t="s">
        <v>686</v>
      </c>
      <c r="G8218" s="54" t="s">
        <v>320</v>
      </c>
      <c r="H8218" s="325">
        <f t="shared" si="2281"/>
        <v>0</v>
      </c>
      <c r="I8218" s="105">
        <f t="shared" si="2251"/>
        <v>0</v>
      </c>
      <c r="J8218" s="325">
        <f t="shared" ref="J8218:K8218" si="2289">J8448+J9138+J10978+J11438</f>
        <v>0</v>
      </c>
      <c r="K8218" s="325">
        <f t="shared" si="2289"/>
        <v>0</v>
      </c>
      <c r="L8218" s="105">
        <f t="shared" si="2248"/>
        <v>0</v>
      </c>
      <c r="M8218" s="325">
        <f t="shared" si="2277"/>
        <v>0</v>
      </c>
      <c r="N8218" s="325">
        <f t="shared" si="2277"/>
        <v>0</v>
      </c>
      <c r="O8218" s="82" t="s">
        <v>146</v>
      </c>
      <c r="P8218" s="35" t="s">
        <v>145</v>
      </c>
      <c r="R8218" s="352">
        <f>L8218-[1]გადასახდელები!L7988</f>
        <v>0</v>
      </c>
    </row>
    <row r="8219" spans="2:18" ht="30.75" hidden="1" customHeight="1">
      <c r="B8219" s="36" t="str">
        <f t="shared" si="2237"/>
        <v>b</v>
      </c>
      <c r="C8219" s="42">
        <v>6</v>
      </c>
      <c r="D8219" s="42"/>
      <c r="F8219" s="343" t="s">
        <v>687</v>
      </c>
      <c r="G8219" s="54" t="s">
        <v>321</v>
      </c>
      <c r="H8219" s="325">
        <f t="shared" si="2281"/>
        <v>0</v>
      </c>
      <c r="I8219" s="105">
        <f t="shared" si="2251"/>
        <v>0</v>
      </c>
      <c r="J8219" s="325">
        <f t="shared" ref="J8219:K8219" si="2290">J8449+J9139+J10979+J11439</f>
        <v>0</v>
      </c>
      <c r="K8219" s="325">
        <f t="shared" si="2290"/>
        <v>0</v>
      </c>
      <c r="L8219" s="105">
        <f t="shared" si="2248"/>
        <v>0</v>
      </c>
      <c r="M8219" s="325">
        <f t="shared" si="2277"/>
        <v>0</v>
      </c>
      <c r="N8219" s="325">
        <f t="shared" si="2277"/>
        <v>0</v>
      </c>
      <c r="O8219" s="82" t="s">
        <v>146</v>
      </c>
      <c r="P8219" s="35" t="s">
        <v>145</v>
      </c>
      <c r="R8219" s="352">
        <f>L8219-[1]გადასახდელები!L7989</f>
        <v>0</v>
      </c>
    </row>
    <row r="8220" spans="2:18" ht="20.25" hidden="1" customHeight="1">
      <c r="B8220" s="36" t="str">
        <f t="shared" si="2237"/>
        <v>b</v>
      </c>
      <c r="C8220" s="42">
        <v>6</v>
      </c>
      <c r="D8220" s="42"/>
      <c r="F8220" s="343" t="s">
        <v>590</v>
      </c>
      <c r="G8220" s="54" t="s">
        <v>322</v>
      </c>
      <c r="H8220" s="325">
        <f t="shared" si="2281"/>
        <v>0</v>
      </c>
      <c r="I8220" s="105">
        <f t="shared" si="2251"/>
        <v>0</v>
      </c>
      <c r="J8220" s="325">
        <f t="shared" ref="J8220:K8220" si="2291">J8450+J9140+J10980+J11440</f>
        <v>0</v>
      </c>
      <c r="K8220" s="325">
        <f t="shared" si="2291"/>
        <v>0</v>
      </c>
      <c r="L8220" s="105">
        <f t="shared" si="2248"/>
        <v>0</v>
      </c>
      <c r="M8220" s="325">
        <f t="shared" si="2277"/>
        <v>0</v>
      </c>
      <c r="N8220" s="325">
        <f t="shared" si="2277"/>
        <v>0</v>
      </c>
      <c r="O8220" s="82" t="s">
        <v>146</v>
      </c>
      <c r="P8220" s="35" t="s">
        <v>145</v>
      </c>
      <c r="R8220" s="352">
        <f>L8220-[1]გადასახდელები!L7990</f>
        <v>0</v>
      </c>
    </row>
    <row r="8221" spans="2:18" ht="20.25" hidden="1" customHeight="1">
      <c r="B8221" s="36" t="str">
        <f t="shared" si="2237"/>
        <v>b</v>
      </c>
      <c r="C8221" s="42">
        <v>6</v>
      </c>
      <c r="D8221" s="42"/>
      <c r="F8221" s="343" t="s">
        <v>688</v>
      </c>
      <c r="G8221" s="54" t="s">
        <v>323</v>
      </c>
      <c r="H8221" s="325">
        <f t="shared" si="2281"/>
        <v>0</v>
      </c>
      <c r="I8221" s="105">
        <f t="shared" si="2251"/>
        <v>0</v>
      </c>
      <c r="J8221" s="325">
        <f t="shared" ref="J8221:K8221" si="2292">J8451+J9141+J10981+J11441</f>
        <v>0</v>
      </c>
      <c r="K8221" s="325">
        <f t="shared" si="2292"/>
        <v>0</v>
      </c>
      <c r="L8221" s="105">
        <f t="shared" si="2248"/>
        <v>0</v>
      </c>
      <c r="M8221" s="325">
        <f t="shared" si="2277"/>
        <v>0</v>
      </c>
      <c r="N8221" s="325">
        <f t="shared" si="2277"/>
        <v>0</v>
      </c>
      <c r="O8221" s="82" t="s">
        <v>146</v>
      </c>
      <c r="P8221" s="35" t="s">
        <v>145</v>
      </c>
      <c r="R8221" s="352">
        <f>L8221-[1]გადასახდელები!L7991</f>
        <v>0</v>
      </c>
    </row>
    <row r="8222" spans="2:18" ht="20.25" hidden="1" customHeight="1">
      <c r="B8222" s="36" t="str">
        <f t="shared" si="2237"/>
        <v>b</v>
      </c>
      <c r="C8222" s="42">
        <v>6</v>
      </c>
      <c r="D8222" s="42"/>
      <c r="F8222" s="343" t="s">
        <v>689</v>
      </c>
      <c r="G8222" s="54" t="s">
        <v>324</v>
      </c>
      <c r="H8222" s="325">
        <f t="shared" si="2281"/>
        <v>0</v>
      </c>
      <c r="I8222" s="105">
        <f t="shared" si="2251"/>
        <v>0</v>
      </c>
      <c r="J8222" s="325">
        <f t="shared" ref="J8222:K8222" si="2293">J8452+J9142+J10982+J11442</f>
        <v>0</v>
      </c>
      <c r="K8222" s="325">
        <f t="shared" si="2293"/>
        <v>0</v>
      </c>
      <c r="L8222" s="105">
        <f t="shared" si="2248"/>
        <v>0</v>
      </c>
      <c r="M8222" s="325">
        <f t="shared" si="2277"/>
        <v>0</v>
      </c>
      <c r="N8222" s="325">
        <f t="shared" si="2277"/>
        <v>0</v>
      </c>
      <c r="O8222" s="82" t="s">
        <v>146</v>
      </c>
      <c r="P8222" s="35" t="s">
        <v>145</v>
      </c>
      <c r="R8222" s="352">
        <f>L8222-[1]გადასახდელები!L7992</f>
        <v>0</v>
      </c>
    </row>
    <row r="8223" spans="2:18" ht="20.25" hidden="1" customHeight="1">
      <c r="B8223" s="36" t="str">
        <f t="shared" si="2237"/>
        <v>b</v>
      </c>
      <c r="C8223" s="42">
        <v>6</v>
      </c>
      <c r="D8223" s="42"/>
      <c r="F8223" s="343" t="s">
        <v>690</v>
      </c>
      <c r="G8223" s="54" t="s">
        <v>325</v>
      </c>
      <c r="H8223" s="325">
        <f t="shared" si="2281"/>
        <v>0</v>
      </c>
      <c r="I8223" s="105">
        <f t="shared" si="2251"/>
        <v>0</v>
      </c>
      <c r="J8223" s="325">
        <f t="shared" ref="J8223:K8223" si="2294">J8453+J9143+J10983+J11443</f>
        <v>0</v>
      </c>
      <c r="K8223" s="325">
        <f t="shared" si="2294"/>
        <v>0</v>
      </c>
      <c r="L8223" s="105">
        <f t="shared" si="2248"/>
        <v>0</v>
      </c>
      <c r="M8223" s="325">
        <f t="shared" si="2277"/>
        <v>0</v>
      </c>
      <c r="N8223" s="325">
        <f t="shared" si="2277"/>
        <v>0</v>
      </c>
      <c r="O8223" s="82" t="s">
        <v>146</v>
      </c>
      <c r="P8223" s="35" t="s">
        <v>145</v>
      </c>
      <c r="R8223" s="352">
        <f>L8223-[1]გადასახდელები!L7993</f>
        <v>0</v>
      </c>
    </row>
    <row r="8224" spans="2:18" ht="20.25" hidden="1" customHeight="1">
      <c r="B8224" s="36" t="str">
        <f t="shared" si="2237"/>
        <v>b</v>
      </c>
      <c r="C8224" s="42">
        <v>6</v>
      </c>
      <c r="D8224" s="42"/>
      <c r="F8224" s="343" t="s">
        <v>691</v>
      </c>
      <c r="G8224" s="54" t="s">
        <v>326</v>
      </c>
      <c r="H8224" s="325">
        <f t="shared" si="2281"/>
        <v>0</v>
      </c>
      <c r="I8224" s="105">
        <f t="shared" si="2251"/>
        <v>0</v>
      </c>
      <c r="J8224" s="325">
        <f t="shared" ref="J8224:K8224" si="2295">J8454+J9144+J10984+J11444</f>
        <v>0</v>
      </c>
      <c r="K8224" s="325">
        <f t="shared" si="2295"/>
        <v>0</v>
      </c>
      <c r="L8224" s="105">
        <f t="shared" si="2248"/>
        <v>0</v>
      </c>
      <c r="M8224" s="325">
        <f t="shared" si="2277"/>
        <v>0</v>
      </c>
      <c r="N8224" s="325">
        <f t="shared" si="2277"/>
        <v>0</v>
      </c>
      <c r="O8224" s="82" t="s">
        <v>146</v>
      </c>
      <c r="P8224" s="35" t="s">
        <v>145</v>
      </c>
      <c r="R8224" s="352">
        <f>L8224-[1]გადასახდელები!L7994</f>
        <v>0</v>
      </c>
    </row>
    <row r="8225" spans="2:18" ht="20.25" hidden="1" customHeight="1">
      <c r="B8225" s="36" t="str">
        <f t="shared" si="2237"/>
        <v>b</v>
      </c>
      <c r="C8225" s="42">
        <v>6</v>
      </c>
      <c r="D8225" s="42"/>
      <c r="F8225" s="343" t="s">
        <v>692</v>
      </c>
      <c r="G8225" s="54" t="s">
        <v>327</v>
      </c>
      <c r="H8225" s="325">
        <f t="shared" si="2281"/>
        <v>0</v>
      </c>
      <c r="I8225" s="105">
        <f t="shared" si="2251"/>
        <v>0</v>
      </c>
      <c r="J8225" s="325">
        <f t="shared" ref="J8225:K8225" si="2296">J8455+J9145+J10985+J11445</f>
        <v>0</v>
      </c>
      <c r="K8225" s="325">
        <f t="shared" si="2296"/>
        <v>0</v>
      </c>
      <c r="L8225" s="105">
        <f t="shared" si="2248"/>
        <v>0</v>
      </c>
      <c r="M8225" s="325">
        <f t="shared" si="2277"/>
        <v>0</v>
      </c>
      <c r="N8225" s="325">
        <f t="shared" si="2277"/>
        <v>0</v>
      </c>
      <c r="O8225" s="82" t="s">
        <v>146</v>
      </c>
      <c r="P8225" s="35" t="s">
        <v>145</v>
      </c>
      <c r="R8225" s="352">
        <f>L8225-[1]გადასახდელები!L7995</f>
        <v>0</v>
      </c>
    </row>
    <row r="8226" spans="2:18" ht="20.25" hidden="1" customHeight="1">
      <c r="B8226" s="36" t="str">
        <f t="shared" si="2237"/>
        <v>b</v>
      </c>
      <c r="C8226" s="42">
        <v>6</v>
      </c>
      <c r="D8226" s="42"/>
      <c r="F8226" s="343" t="s">
        <v>693</v>
      </c>
      <c r="G8226" s="54" t="s">
        <v>328</v>
      </c>
      <c r="H8226" s="325">
        <f t="shared" si="2281"/>
        <v>0</v>
      </c>
      <c r="I8226" s="105">
        <f t="shared" si="2251"/>
        <v>0</v>
      </c>
      <c r="J8226" s="325">
        <f t="shared" ref="J8226:K8226" si="2297">J8456+J9146+J10986+J11446</f>
        <v>0</v>
      </c>
      <c r="K8226" s="325">
        <f t="shared" si="2297"/>
        <v>0</v>
      </c>
      <c r="L8226" s="105">
        <f t="shared" si="2248"/>
        <v>0</v>
      </c>
      <c r="M8226" s="325">
        <f t="shared" si="2277"/>
        <v>0</v>
      </c>
      <c r="N8226" s="325">
        <f t="shared" si="2277"/>
        <v>0</v>
      </c>
      <c r="O8226" s="82" t="s">
        <v>146</v>
      </c>
      <c r="P8226" s="35" t="s">
        <v>145</v>
      </c>
      <c r="R8226" s="352">
        <f>L8226-[1]გადასახდელები!L7996</f>
        <v>0</v>
      </c>
    </row>
    <row r="8227" spans="2:18" ht="20.25" hidden="1" customHeight="1">
      <c r="B8227" s="36" t="str">
        <f t="shared" si="2237"/>
        <v>b</v>
      </c>
      <c r="C8227" s="42">
        <v>6</v>
      </c>
      <c r="D8227" s="42"/>
      <c r="F8227" s="343" t="s">
        <v>694</v>
      </c>
      <c r="G8227" s="54" t="s">
        <v>329</v>
      </c>
      <c r="H8227" s="325">
        <f t="shared" si="2281"/>
        <v>0</v>
      </c>
      <c r="I8227" s="105">
        <f t="shared" si="2251"/>
        <v>0</v>
      </c>
      <c r="J8227" s="325">
        <f t="shared" ref="J8227:K8227" si="2298">J8457+J9147+J10987+J11447</f>
        <v>0</v>
      </c>
      <c r="K8227" s="325">
        <f t="shared" si="2298"/>
        <v>0</v>
      </c>
      <c r="L8227" s="105">
        <f t="shared" si="2248"/>
        <v>0</v>
      </c>
      <c r="M8227" s="325">
        <f t="shared" ref="M8227:N8246" si="2299">M8457+M9147+M10987+M11447</f>
        <v>0</v>
      </c>
      <c r="N8227" s="325">
        <f t="shared" si="2299"/>
        <v>0</v>
      </c>
      <c r="O8227" s="82" t="s">
        <v>146</v>
      </c>
      <c r="P8227" s="35" t="s">
        <v>145</v>
      </c>
      <c r="R8227" s="352">
        <f>L8227-[1]გადასახდელები!L7997</f>
        <v>0</v>
      </c>
    </row>
    <row r="8228" spans="2:18" ht="20.25" hidden="1" customHeight="1">
      <c r="B8228" s="36" t="str">
        <f t="shared" si="2237"/>
        <v>b</v>
      </c>
      <c r="C8228" s="42">
        <v>6</v>
      </c>
      <c r="D8228" s="42"/>
      <c r="F8228" s="343" t="s">
        <v>695</v>
      </c>
      <c r="G8228" s="54" t="s">
        <v>330</v>
      </c>
      <c r="H8228" s="325">
        <f t="shared" si="2281"/>
        <v>0</v>
      </c>
      <c r="I8228" s="105">
        <f t="shared" si="2251"/>
        <v>0</v>
      </c>
      <c r="J8228" s="325">
        <f t="shared" ref="J8228:K8228" si="2300">J8458+J9148+J10988+J11448</f>
        <v>0</v>
      </c>
      <c r="K8228" s="325">
        <f t="shared" si="2300"/>
        <v>0</v>
      </c>
      <c r="L8228" s="105">
        <f t="shared" si="2248"/>
        <v>0</v>
      </c>
      <c r="M8228" s="325">
        <f t="shared" si="2299"/>
        <v>0</v>
      </c>
      <c r="N8228" s="325">
        <f t="shared" si="2299"/>
        <v>0</v>
      </c>
      <c r="O8228" s="82" t="s">
        <v>146</v>
      </c>
      <c r="P8228" s="35" t="s">
        <v>145</v>
      </c>
      <c r="R8228" s="352">
        <f>L8228-[1]გადასახდელები!L7998</f>
        <v>0</v>
      </c>
    </row>
    <row r="8229" spans="2:18" ht="20.25" hidden="1" customHeight="1">
      <c r="B8229" s="36" t="str">
        <f t="shared" si="2237"/>
        <v>b</v>
      </c>
      <c r="C8229" s="42">
        <v>6</v>
      </c>
      <c r="D8229" s="42"/>
      <c r="F8229" s="343" t="s">
        <v>696</v>
      </c>
      <c r="G8229" s="54" t="s">
        <v>331</v>
      </c>
      <c r="H8229" s="325">
        <f t="shared" si="2281"/>
        <v>0</v>
      </c>
      <c r="I8229" s="105">
        <f t="shared" si="2251"/>
        <v>0</v>
      </c>
      <c r="J8229" s="325">
        <f t="shared" ref="J8229:K8229" si="2301">J8459+J9149+J10989+J11449</f>
        <v>0</v>
      </c>
      <c r="K8229" s="325">
        <f t="shared" si="2301"/>
        <v>0</v>
      </c>
      <c r="L8229" s="105">
        <f t="shared" si="2248"/>
        <v>0</v>
      </c>
      <c r="M8229" s="325">
        <f t="shared" si="2299"/>
        <v>0</v>
      </c>
      <c r="N8229" s="325">
        <f t="shared" si="2299"/>
        <v>0</v>
      </c>
      <c r="O8229" s="82" t="s">
        <v>146</v>
      </c>
      <c r="P8229" s="35" t="s">
        <v>145</v>
      </c>
      <c r="R8229" s="352">
        <f>L8229-[1]გადასახდელები!L7999</f>
        <v>0</v>
      </c>
    </row>
    <row r="8230" spans="2:18" ht="20.25" hidden="1" customHeight="1">
      <c r="B8230" s="36" t="str">
        <f t="shared" si="2237"/>
        <v>b</v>
      </c>
      <c r="C8230" s="42">
        <v>6</v>
      </c>
      <c r="D8230" s="42"/>
      <c r="F8230" s="343" t="s">
        <v>697</v>
      </c>
      <c r="G8230" s="55" t="s">
        <v>332</v>
      </c>
      <c r="H8230" s="325">
        <f t="shared" si="2281"/>
        <v>0</v>
      </c>
      <c r="I8230" s="105">
        <f t="shared" si="2251"/>
        <v>0</v>
      </c>
      <c r="J8230" s="325">
        <f t="shared" ref="J8230:K8230" si="2302">J8460+J9150+J10990+J11450</f>
        <v>0</v>
      </c>
      <c r="K8230" s="325">
        <f t="shared" si="2302"/>
        <v>0</v>
      </c>
      <c r="L8230" s="105">
        <f t="shared" si="2248"/>
        <v>0</v>
      </c>
      <c r="M8230" s="325">
        <f t="shared" si="2299"/>
        <v>0</v>
      </c>
      <c r="N8230" s="325">
        <f t="shared" si="2299"/>
        <v>0</v>
      </c>
      <c r="O8230" s="82" t="s">
        <v>146</v>
      </c>
      <c r="P8230" s="35" t="s">
        <v>145</v>
      </c>
      <c r="R8230" s="352">
        <f>L8230-[1]გადასახდელები!L8000</f>
        <v>0</v>
      </c>
    </row>
    <row r="8231" spans="2:18" ht="20.25" hidden="1" customHeight="1">
      <c r="B8231" s="36" t="str">
        <f t="shared" si="2237"/>
        <v>b</v>
      </c>
      <c r="C8231" s="42">
        <v>6</v>
      </c>
      <c r="D8231" s="42"/>
      <c r="F8231" s="343" t="s">
        <v>698</v>
      </c>
      <c r="G8231" s="54" t="s">
        <v>333</v>
      </c>
      <c r="H8231" s="325">
        <f t="shared" si="2281"/>
        <v>0</v>
      </c>
      <c r="I8231" s="105">
        <f t="shared" si="2251"/>
        <v>0</v>
      </c>
      <c r="J8231" s="325">
        <f t="shared" ref="J8231:K8231" si="2303">J8461+J9151+J10991+J11451</f>
        <v>0</v>
      </c>
      <c r="K8231" s="325">
        <f t="shared" si="2303"/>
        <v>0</v>
      </c>
      <c r="L8231" s="105">
        <f t="shared" si="2248"/>
        <v>0</v>
      </c>
      <c r="M8231" s="325">
        <f t="shared" si="2299"/>
        <v>0</v>
      </c>
      <c r="N8231" s="325">
        <f t="shared" si="2299"/>
        <v>0</v>
      </c>
      <c r="O8231" s="82" t="s">
        <v>146</v>
      </c>
      <c r="P8231" s="35" t="s">
        <v>145</v>
      </c>
      <c r="R8231" s="352">
        <f>L8231-[1]გადასახდელები!L8001</f>
        <v>0</v>
      </c>
    </row>
    <row r="8232" spans="2:18" ht="30.75" hidden="1" customHeight="1">
      <c r="B8232" s="36" t="str">
        <f t="shared" si="2237"/>
        <v>b</v>
      </c>
      <c r="C8232" s="42">
        <v>6</v>
      </c>
      <c r="D8232" s="42"/>
      <c r="F8232" s="343" t="s">
        <v>591</v>
      </c>
      <c r="G8232" s="54" t="s">
        <v>334</v>
      </c>
      <c r="H8232" s="325">
        <f t="shared" si="2281"/>
        <v>0</v>
      </c>
      <c r="I8232" s="105">
        <f t="shared" si="2251"/>
        <v>0</v>
      </c>
      <c r="J8232" s="325">
        <f t="shared" ref="J8232:K8232" si="2304">J8462+J9152+J10992+J11452</f>
        <v>0</v>
      </c>
      <c r="K8232" s="325">
        <f t="shared" si="2304"/>
        <v>0</v>
      </c>
      <c r="L8232" s="105">
        <f t="shared" si="2248"/>
        <v>0</v>
      </c>
      <c r="M8232" s="325">
        <f t="shared" si="2299"/>
        <v>0</v>
      </c>
      <c r="N8232" s="325">
        <f t="shared" si="2299"/>
        <v>0</v>
      </c>
      <c r="O8232" s="82" t="s">
        <v>146</v>
      </c>
      <c r="P8232" s="35" t="s">
        <v>145</v>
      </c>
      <c r="R8232" s="352">
        <f>L8232-[1]გადასახდელები!L8002</f>
        <v>0</v>
      </c>
    </row>
    <row r="8233" spans="2:18" ht="20.25" hidden="1" customHeight="1">
      <c r="B8233" s="36" t="str">
        <f t="shared" si="2237"/>
        <v>b</v>
      </c>
      <c r="C8233" s="42">
        <v>4</v>
      </c>
      <c r="D8233" s="42"/>
      <c r="F8233" s="342" t="s">
        <v>699</v>
      </c>
      <c r="G8233" s="47" t="s">
        <v>335</v>
      </c>
      <c r="H8233" s="93">
        <f t="shared" si="2281"/>
        <v>0</v>
      </c>
      <c r="I8233" s="94">
        <f t="shared" si="2251"/>
        <v>0</v>
      </c>
      <c r="J8233" s="93">
        <f t="shared" ref="J8233:K8233" si="2305">J8463+J9153+J10993+J11453</f>
        <v>0</v>
      </c>
      <c r="K8233" s="93">
        <f t="shared" si="2305"/>
        <v>0</v>
      </c>
      <c r="L8233" s="94">
        <f t="shared" si="2248"/>
        <v>0</v>
      </c>
      <c r="M8233" s="93">
        <f t="shared" si="2299"/>
        <v>0</v>
      </c>
      <c r="N8233" s="93">
        <f t="shared" si="2299"/>
        <v>0</v>
      </c>
      <c r="O8233" s="82" t="s">
        <v>146</v>
      </c>
      <c r="P8233" s="35" t="s">
        <v>145</v>
      </c>
      <c r="R8233" s="352">
        <f>L8233-[1]გადასახდელები!L8003</f>
        <v>0</v>
      </c>
    </row>
    <row r="8234" spans="2:18" ht="20.25" hidden="1" customHeight="1">
      <c r="B8234" s="36" t="str">
        <f t="shared" si="2237"/>
        <v>b</v>
      </c>
      <c r="C8234" s="42">
        <v>5</v>
      </c>
      <c r="D8234" s="42"/>
      <c r="F8234" s="343" t="s">
        <v>700</v>
      </c>
      <c r="G8234" s="48" t="s">
        <v>336</v>
      </c>
      <c r="H8234" s="96">
        <f t="shared" si="2281"/>
        <v>0</v>
      </c>
      <c r="I8234" s="97">
        <f t="shared" si="2251"/>
        <v>0</v>
      </c>
      <c r="J8234" s="96">
        <f t="shared" ref="J8234:K8234" si="2306">J8464+J9154+J10994+J11454</f>
        <v>0</v>
      </c>
      <c r="K8234" s="96">
        <f t="shared" si="2306"/>
        <v>0</v>
      </c>
      <c r="L8234" s="97">
        <f t="shared" si="2248"/>
        <v>0</v>
      </c>
      <c r="M8234" s="96">
        <f t="shared" si="2299"/>
        <v>0</v>
      </c>
      <c r="N8234" s="96">
        <f t="shared" si="2299"/>
        <v>0</v>
      </c>
      <c r="O8234" s="82" t="s">
        <v>146</v>
      </c>
      <c r="P8234" s="35" t="s">
        <v>145</v>
      </c>
      <c r="R8234" s="352">
        <f>L8234-[1]გადასახდელები!L8004</f>
        <v>0</v>
      </c>
    </row>
    <row r="8235" spans="2:18" ht="20.25" hidden="1" customHeight="1">
      <c r="B8235" s="36" t="str">
        <f t="shared" si="2237"/>
        <v>b</v>
      </c>
      <c r="C8235" s="42">
        <v>5</v>
      </c>
      <c r="D8235" s="42"/>
      <c r="F8235" s="342" t="s">
        <v>701</v>
      </c>
      <c r="G8235" s="48" t="s">
        <v>337</v>
      </c>
      <c r="H8235" s="119">
        <f t="shared" si="2281"/>
        <v>0</v>
      </c>
      <c r="I8235" s="105">
        <f t="shared" si="2251"/>
        <v>0</v>
      </c>
      <c r="J8235" s="119">
        <f t="shared" ref="J8235:K8235" si="2307">J8465+J9155+J10995+J11455</f>
        <v>0</v>
      </c>
      <c r="K8235" s="119">
        <f t="shared" si="2307"/>
        <v>0</v>
      </c>
      <c r="L8235" s="105">
        <f t="shared" si="2248"/>
        <v>0</v>
      </c>
      <c r="M8235" s="119">
        <f t="shared" si="2299"/>
        <v>0</v>
      </c>
      <c r="N8235" s="119">
        <f t="shared" si="2299"/>
        <v>0</v>
      </c>
      <c r="O8235" s="82" t="s">
        <v>146</v>
      </c>
      <c r="P8235" s="35" t="s">
        <v>145</v>
      </c>
      <c r="R8235" s="352">
        <f>L8235-[1]გადასახდელები!L8005</f>
        <v>0</v>
      </c>
    </row>
    <row r="8236" spans="2:18" ht="20.25" hidden="1" customHeight="1">
      <c r="B8236" s="36" t="str">
        <f t="shared" si="2237"/>
        <v>b</v>
      </c>
      <c r="C8236" s="42">
        <v>6</v>
      </c>
      <c r="D8236" s="42"/>
      <c r="F8236" s="343" t="s">
        <v>702</v>
      </c>
      <c r="G8236" s="54" t="s">
        <v>338</v>
      </c>
      <c r="H8236" s="325">
        <f t="shared" si="2281"/>
        <v>0</v>
      </c>
      <c r="I8236" s="105">
        <f t="shared" si="2251"/>
        <v>0</v>
      </c>
      <c r="J8236" s="325">
        <f t="shared" ref="J8236:K8236" si="2308">J8466+J9156+J10996+J11456</f>
        <v>0</v>
      </c>
      <c r="K8236" s="325">
        <f t="shared" si="2308"/>
        <v>0</v>
      </c>
      <c r="L8236" s="105">
        <f t="shared" si="2248"/>
        <v>0</v>
      </c>
      <c r="M8236" s="325">
        <f t="shared" si="2299"/>
        <v>0</v>
      </c>
      <c r="N8236" s="325">
        <f t="shared" si="2299"/>
        <v>0</v>
      </c>
      <c r="O8236" s="82" t="s">
        <v>146</v>
      </c>
      <c r="P8236" s="35" t="s">
        <v>145</v>
      </c>
      <c r="R8236" s="352">
        <f>L8236-[1]გადასახდელები!L8006</f>
        <v>0</v>
      </c>
    </row>
    <row r="8237" spans="2:18" ht="20.25" hidden="1" customHeight="1">
      <c r="B8237" s="36" t="str">
        <f t="shared" ref="B8237:B8300" si="2309">IF(H8237+I8237+L8237&gt;0,"a","b")</f>
        <v>b</v>
      </c>
      <c r="C8237" s="42">
        <v>6</v>
      </c>
      <c r="D8237" s="42"/>
      <c r="F8237" s="343" t="s">
        <v>703</v>
      </c>
      <c r="G8237" s="54" t="s">
        <v>339</v>
      </c>
      <c r="H8237" s="325">
        <f t="shared" si="2281"/>
        <v>0</v>
      </c>
      <c r="I8237" s="105">
        <f t="shared" si="2251"/>
        <v>0</v>
      </c>
      <c r="J8237" s="325">
        <f t="shared" ref="J8237:K8237" si="2310">J8467+J9157+J10997+J11457</f>
        <v>0</v>
      </c>
      <c r="K8237" s="325">
        <f t="shared" si="2310"/>
        <v>0</v>
      </c>
      <c r="L8237" s="105">
        <f t="shared" si="2248"/>
        <v>0</v>
      </c>
      <c r="M8237" s="325">
        <f t="shared" si="2299"/>
        <v>0</v>
      </c>
      <c r="N8237" s="325">
        <f t="shared" si="2299"/>
        <v>0</v>
      </c>
      <c r="O8237" s="82" t="s">
        <v>146</v>
      </c>
      <c r="P8237" s="35" t="s">
        <v>145</v>
      </c>
      <c r="R8237" s="352">
        <f>L8237-[1]გადასახდელები!L8007</f>
        <v>0</v>
      </c>
    </row>
    <row r="8238" spans="2:18" ht="30.75" hidden="1" customHeight="1">
      <c r="B8238" s="36" t="str">
        <f t="shared" si="2309"/>
        <v>b</v>
      </c>
      <c r="C8238" s="42">
        <v>3</v>
      </c>
      <c r="D8238" s="42"/>
      <c r="F8238" s="342" t="s">
        <v>704</v>
      </c>
      <c r="G8238" s="51" t="s">
        <v>340</v>
      </c>
      <c r="H8238" s="89">
        <f t="shared" si="2281"/>
        <v>0</v>
      </c>
      <c r="I8238" s="90">
        <f t="shared" si="2251"/>
        <v>0</v>
      </c>
      <c r="J8238" s="89">
        <f t="shared" ref="J8238:K8238" si="2311">J8468+J9158+J10998+J11458</f>
        <v>0</v>
      </c>
      <c r="K8238" s="89">
        <f t="shared" si="2311"/>
        <v>0</v>
      </c>
      <c r="L8238" s="90">
        <f t="shared" si="2248"/>
        <v>0</v>
      </c>
      <c r="M8238" s="89">
        <f t="shared" si="2299"/>
        <v>0</v>
      </c>
      <c r="N8238" s="89">
        <f t="shared" si="2299"/>
        <v>0</v>
      </c>
      <c r="O8238" s="82" t="s">
        <v>146</v>
      </c>
      <c r="P8238" s="35" t="s">
        <v>145</v>
      </c>
      <c r="R8238" s="352">
        <f>L8238-[1]გადასახდელები!L8008</f>
        <v>0</v>
      </c>
    </row>
    <row r="8239" spans="2:18" ht="30.75" hidden="1" customHeight="1">
      <c r="B8239" s="36" t="str">
        <f t="shared" si="2309"/>
        <v>b</v>
      </c>
      <c r="C8239" s="42">
        <v>4</v>
      </c>
      <c r="D8239" s="42"/>
      <c r="F8239" s="343" t="s">
        <v>705</v>
      </c>
      <c r="G8239" s="47" t="s">
        <v>341</v>
      </c>
      <c r="H8239" s="93">
        <f t="shared" si="2281"/>
        <v>0</v>
      </c>
      <c r="I8239" s="94">
        <f t="shared" si="2251"/>
        <v>0</v>
      </c>
      <c r="J8239" s="93">
        <f t="shared" ref="J8239:K8239" si="2312">J8469+J9159+J10999+J11459</f>
        <v>0</v>
      </c>
      <c r="K8239" s="93">
        <f t="shared" si="2312"/>
        <v>0</v>
      </c>
      <c r="L8239" s="94">
        <f t="shared" si="2248"/>
        <v>0</v>
      </c>
      <c r="M8239" s="93">
        <f t="shared" si="2299"/>
        <v>0</v>
      </c>
      <c r="N8239" s="93">
        <f t="shared" si="2299"/>
        <v>0</v>
      </c>
      <c r="O8239" s="82" t="s">
        <v>146</v>
      </c>
      <c r="P8239" s="35" t="s">
        <v>145</v>
      </c>
      <c r="R8239" s="352">
        <f>L8239-[1]გადასახდელები!L8009</f>
        <v>0</v>
      </c>
    </row>
    <row r="8240" spans="2:18" ht="30.75" hidden="1" customHeight="1">
      <c r="B8240" s="36" t="str">
        <f t="shared" si="2309"/>
        <v>b</v>
      </c>
      <c r="C8240" s="42">
        <v>4</v>
      </c>
      <c r="D8240" s="42"/>
      <c r="F8240" s="342" t="s">
        <v>706</v>
      </c>
      <c r="G8240" s="47" t="s">
        <v>342</v>
      </c>
      <c r="H8240" s="93">
        <f t="shared" si="2281"/>
        <v>0</v>
      </c>
      <c r="I8240" s="94">
        <f t="shared" si="2251"/>
        <v>0</v>
      </c>
      <c r="J8240" s="93">
        <f t="shared" ref="J8240:K8240" si="2313">J8470+J9160+J11000+J11460</f>
        <v>0</v>
      </c>
      <c r="K8240" s="93">
        <f t="shared" si="2313"/>
        <v>0</v>
      </c>
      <c r="L8240" s="94">
        <f t="shared" si="2248"/>
        <v>0</v>
      </c>
      <c r="M8240" s="93">
        <f t="shared" si="2299"/>
        <v>0</v>
      </c>
      <c r="N8240" s="93">
        <f t="shared" si="2299"/>
        <v>0</v>
      </c>
      <c r="O8240" s="82" t="s">
        <v>146</v>
      </c>
      <c r="P8240" s="35" t="s">
        <v>145</v>
      </c>
      <c r="R8240" s="352">
        <f>L8240-[1]გადასახდელები!L8010</f>
        <v>0</v>
      </c>
    </row>
    <row r="8241" spans="2:18" ht="30.75" hidden="1" customHeight="1">
      <c r="B8241" s="36" t="str">
        <f t="shared" si="2309"/>
        <v>b</v>
      </c>
      <c r="C8241" s="42">
        <v>5</v>
      </c>
      <c r="D8241" s="42"/>
      <c r="F8241" s="343" t="s">
        <v>707</v>
      </c>
      <c r="G8241" s="48" t="s">
        <v>343</v>
      </c>
      <c r="H8241" s="96">
        <f t="shared" si="2281"/>
        <v>0</v>
      </c>
      <c r="I8241" s="97">
        <f t="shared" si="2251"/>
        <v>0</v>
      </c>
      <c r="J8241" s="96">
        <f t="shared" ref="J8241:K8241" si="2314">J8471+J9161+J11001+J11461</f>
        <v>0</v>
      </c>
      <c r="K8241" s="96">
        <f t="shared" si="2314"/>
        <v>0</v>
      </c>
      <c r="L8241" s="97">
        <f t="shared" si="2248"/>
        <v>0</v>
      </c>
      <c r="M8241" s="96">
        <f t="shared" si="2299"/>
        <v>0</v>
      </c>
      <c r="N8241" s="96">
        <f t="shared" si="2299"/>
        <v>0</v>
      </c>
      <c r="O8241" s="82" t="s">
        <v>146</v>
      </c>
      <c r="P8241" s="35" t="s">
        <v>145</v>
      </c>
      <c r="R8241" s="352">
        <f>L8241-[1]გადასახდელები!L8011</f>
        <v>0</v>
      </c>
    </row>
    <row r="8242" spans="2:18" ht="20.25" hidden="1" customHeight="1">
      <c r="B8242" s="36" t="str">
        <f t="shared" si="2309"/>
        <v>b</v>
      </c>
      <c r="C8242" s="42">
        <v>5</v>
      </c>
      <c r="D8242" s="42"/>
      <c r="F8242" s="343" t="s">
        <v>708</v>
      </c>
      <c r="G8242" s="48" t="s">
        <v>344</v>
      </c>
      <c r="H8242" s="96">
        <f t="shared" si="2281"/>
        <v>0</v>
      </c>
      <c r="I8242" s="97">
        <f t="shared" si="2251"/>
        <v>0</v>
      </c>
      <c r="J8242" s="96">
        <f t="shared" ref="J8242:K8242" si="2315">J8472+J9162+J11002+J11462</f>
        <v>0</v>
      </c>
      <c r="K8242" s="96">
        <f t="shared" si="2315"/>
        <v>0</v>
      </c>
      <c r="L8242" s="97">
        <f t="shared" si="2248"/>
        <v>0</v>
      </c>
      <c r="M8242" s="96">
        <f t="shared" si="2299"/>
        <v>0</v>
      </c>
      <c r="N8242" s="96">
        <f t="shared" si="2299"/>
        <v>0</v>
      </c>
      <c r="O8242" s="82" t="s">
        <v>146</v>
      </c>
      <c r="P8242" s="35" t="s">
        <v>145</v>
      </c>
      <c r="R8242" s="352">
        <f>L8242-[1]გადასახდელები!L8012</f>
        <v>0</v>
      </c>
    </row>
    <row r="8243" spans="2:18" ht="20.25" hidden="1" customHeight="1">
      <c r="B8243" s="36" t="str">
        <f t="shared" si="2309"/>
        <v>b</v>
      </c>
      <c r="C8243" s="42">
        <v>5</v>
      </c>
      <c r="D8243" s="42"/>
      <c r="F8243" s="343" t="s">
        <v>709</v>
      </c>
      <c r="G8243" s="48" t="s">
        <v>345</v>
      </c>
      <c r="H8243" s="96">
        <f t="shared" ref="H8243:H8274" si="2316">H8473+H9163+H11003+H11463</f>
        <v>0</v>
      </c>
      <c r="I8243" s="97">
        <f t="shared" si="2251"/>
        <v>0</v>
      </c>
      <c r="J8243" s="96">
        <f t="shared" ref="J8243:K8243" si="2317">J8473+J9163+J11003+J11463</f>
        <v>0</v>
      </c>
      <c r="K8243" s="96">
        <f t="shared" si="2317"/>
        <v>0</v>
      </c>
      <c r="L8243" s="97">
        <f t="shared" si="2248"/>
        <v>0</v>
      </c>
      <c r="M8243" s="96">
        <f t="shared" si="2299"/>
        <v>0</v>
      </c>
      <c r="N8243" s="96">
        <f t="shared" si="2299"/>
        <v>0</v>
      </c>
      <c r="O8243" s="82" t="s">
        <v>146</v>
      </c>
      <c r="P8243" s="35" t="s">
        <v>145</v>
      </c>
      <c r="R8243" s="352">
        <f>L8243-[1]გადასახდელები!L8013</f>
        <v>0</v>
      </c>
    </row>
    <row r="8244" spans="2:18" ht="20.25" hidden="1" customHeight="1">
      <c r="B8244" s="36" t="str">
        <f t="shared" si="2309"/>
        <v>b</v>
      </c>
      <c r="C8244" s="42">
        <v>5</v>
      </c>
      <c r="D8244" s="42"/>
      <c r="F8244" s="343" t="s">
        <v>710</v>
      </c>
      <c r="G8244" s="48" t="s">
        <v>214</v>
      </c>
      <c r="H8244" s="96">
        <f t="shared" si="2316"/>
        <v>0</v>
      </c>
      <c r="I8244" s="97">
        <f t="shared" si="2251"/>
        <v>0</v>
      </c>
      <c r="J8244" s="96">
        <f t="shared" ref="J8244:K8244" si="2318">J8474+J9164+J11004+J11464</f>
        <v>0</v>
      </c>
      <c r="K8244" s="96">
        <f t="shared" si="2318"/>
        <v>0</v>
      </c>
      <c r="L8244" s="97">
        <f t="shared" si="2248"/>
        <v>0</v>
      </c>
      <c r="M8244" s="96">
        <f t="shared" si="2299"/>
        <v>0</v>
      </c>
      <c r="N8244" s="96">
        <f t="shared" si="2299"/>
        <v>0</v>
      </c>
      <c r="O8244" s="82" t="s">
        <v>146</v>
      </c>
      <c r="P8244" s="35" t="s">
        <v>145</v>
      </c>
      <c r="R8244" s="352">
        <f>L8244-[1]გადასახდელები!L8014</f>
        <v>0</v>
      </c>
    </row>
    <row r="8245" spans="2:18" ht="20.25" hidden="1" customHeight="1">
      <c r="B8245" s="36" t="str">
        <f t="shared" si="2309"/>
        <v>b</v>
      </c>
      <c r="C8245" s="42">
        <v>3</v>
      </c>
      <c r="D8245" s="42"/>
      <c r="F8245" s="343" t="s">
        <v>711</v>
      </c>
      <c r="G8245" s="51" t="s">
        <v>346</v>
      </c>
      <c r="H8245" s="89">
        <f t="shared" si="2316"/>
        <v>0</v>
      </c>
      <c r="I8245" s="90">
        <f t="shared" si="2251"/>
        <v>0</v>
      </c>
      <c r="J8245" s="89">
        <f t="shared" ref="J8245:K8245" si="2319">J8475+J9165+J11005+J11465</f>
        <v>0</v>
      </c>
      <c r="K8245" s="89">
        <f t="shared" si="2319"/>
        <v>0</v>
      </c>
      <c r="L8245" s="90">
        <f t="shared" si="2248"/>
        <v>0</v>
      </c>
      <c r="M8245" s="89">
        <f t="shared" si="2299"/>
        <v>0</v>
      </c>
      <c r="N8245" s="89">
        <f t="shared" si="2299"/>
        <v>0</v>
      </c>
      <c r="O8245" s="82" t="s">
        <v>146</v>
      </c>
      <c r="P8245" s="35" t="s">
        <v>145</v>
      </c>
      <c r="R8245" s="352">
        <f>L8245-[1]გადასახდელები!L8015</f>
        <v>0</v>
      </c>
    </row>
    <row r="8246" spans="2:18" ht="20.25" hidden="1" customHeight="1">
      <c r="B8246" s="36" t="str">
        <f t="shared" si="2309"/>
        <v>b</v>
      </c>
      <c r="C8246" s="42">
        <v>3</v>
      </c>
      <c r="D8246" s="42"/>
      <c r="F8246" s="342" t="s">
        <v>712</v>
      </c>
      <c r="G8246" s="51" t="s">
        <v>347</v>
      </c>
      <c r="H8246" s="89">
        <f t="shared" si="2316"/>
        <v>0</v>
      </c>
      <c r="I8246" s="90">
        <f t="shared" si="2251"/>
        <v>0</v>
      </c>
      <c r="J8246" s="89">
        <f t="shared" ref="J8246:K8246" si="2320">J8476+J9166+J11006+J11466</f>
        <v>0</v>
      </c>
      <c r="K8246" s="89">
        <f t="shared" si="2320"/>
        <v>0</v>
      </c>
      <c r="L8246" s="90">
        <f t="shared" ref="L8246:L8309" si="2321">M8246+N8246</f>
        <v>0</v>
      </c>
      <c r="M8246" s="89">
        <f t="shared" si="2299"/>
        <v>0</v>
      </c>
      <c r="N8246" s="89">
        <f t="shared" si="2299"/>
        <v>0</v>
      </c>
      <c r="O8246" s="82" t="s">
        <v>146</v>
      </c>
      <c r="P8246" s="35" t="s">
        <v>145</v>
      </c>
      <c r="R8246" s="352">
        <f>L8246-[1]გადასახდელები!L8016</f>
        <v>0</v>
      </c>
    </row>
    <row r="8247" spans="2:18" ht="30.75" hidden="1" customHeight="1">
      <c r="B8247" s="36" t="str">
        <f t="shared" si="2309"/>
        <v>b</v>
      </c>
      <c r="C8247" s="42">
        <v>4</v>
      </c>
      <c r="D8247" s="42"/>
      <c r="F8247" s="343" t="s">
        <v>713</v>
      </c>
      <c r="G8247" s="47" t="s">
        <v>348</v>
      </c>
      <c r="H8247" s="93">
        <f t="shared" si="2316"/>
        <v>0</v>
      </c>
      <c r="I8247" s="94">
        <f t="shared" si="2251"/>
        <v>0</v>
      </c>
      <c r="J8247" s="93">
        <f t="shared" ref="J8247:K8247" si="2322">J8477+J9167+J11007+J11467</f>
        <v>0</v>
      </c>
      <c r="K8247" s="93">
        <f t="shared" si="2322"/>
        <v>0</v>
      </c>
      <c r="L8247" s="94">
        <f t="shared" si="2321"/>
        <v>0</v>
      </c>
      <c r="M8247" s="93">
        <f t="shared" ref="M8247:N8266" si="2323">M8477+M9167+M11007+M11467</f>
        <v>0</v>
      </c>
      <c r="N8247" s="93">
        <f t="shared" si="2323"/>
        <v>0</v>
      </c>
      <c r="O8247" s="82" t="s">
        <v>146</v>
      </c>
      <c r="P8247" s="35" t="s">
        <v>145</v>
      </c>
      <c r="R8247" s="352">
        <f>L8247-[1]გადასახდელები!L8017</f>
        <v>0</v>
      </c>
    </row>
    <row r="8248" spans="2:18" ht="20.25" hidden="1" customHeight="1">
      <c r="B8248" s="36" t="str">
        <f t="shared" si="2309"/>
        <v>b</v>
      </c>
      <c r="C8248" s="42">
        <v>4</v>
      </c>
      <c r="D8248" s="42"/>
      <c r="F8248" s="343" t="s">
        <v>714</v>
      </c>
      <c r="G8248" s="47" t="s">
        <v>349</v>
      </c>
      <c r="H8248" s="93">
        <f t="shared" si="2316"/>
        <v>0</v>
      </c>
      <c r="I8248" s="94">
        <f t="shared" si="2251"/>
        <v>0</v>
      </c>
      <c r="J8248" s="93">
        <f t="shared" ref="J8248:K8248" si="2324">J8478+J9168+J11008+J11468</f>
        <v>0</v>
      </c>
      <c r="K8248" s="93">
        <f t="shared" si="2324"/>
        <v>0</v>
      </c>
      <c r="L8248" s="94">
        <f t="shared" si="2321"/>
        <v>0</v>
      </c>
      <c r="M8248" s="93">
        <f t="shared" si="2323"/>
        <v>0</v>
      </c>
      <c r="N8248" s="93">
        <f t="shared" si="2323"/>
        <v>0</v>
      </c>
      <c r="O8248" s="82" t="s">
        <v>146</v>
      </c>
      <c r="P8248" s="35" t="s">
        <v>145</v>
      </c>
      <c r="R8248" s="352">
        <f>L8248-[1]გადასახდელები!L8018</f>
        <v>0</v>
      </c>
    </row>
    <row r="8249" spans="2:18" ht="20.25" hidden="1" customHeight="1">
      <c r="B8249" s="36" t="str">
        <f t="shared" si="2309"/>
        <v>b</v>
      </c>
      <c r="C8249" s="42">
        <v>4</v>
      </c>
      <c r="D8249" s="42"/>
      <c r="F8249" s="342" t="s">
        <v>715</v>
      </c>
      <c r="G8249" s="47" t="s">
        <v>350</v>
      </c>
      <c r="H8249" s="93">
        <f t="shared" si="2316"/>
        <v>0</v>
      </c>
      <c r="I8249" s="94">
        <f t="shared" ref="I8249:I8312" si="2325">J8249+K8249</f>
        <v>0</v>
      </c>
      <c r="J8249" s="93">
        <f t="shared" ref="J8249:K8249" si="2326">J8479+J9169+J11009+J11469</f>
        <v>0</v>
      </c>
      <c r="K8249" s="93">
        <f t="shared" si="2326"/>
        <v>0</v>
      </c>
      <c r="L8249" s="94">
        <f t="shared" si="2321"/>
        <v>0</v>
      </c>
      <c r="M8249" s="93">
        <f t="shared" si="2323"/>
        <v>0</v>
      </c>
      <c r="N8249" s="93">
        <f t="shared" si="2323"/>
        <v>0</v>
      </c>
      <c r="O8249" s="82" t="s">
        <v>146</v>
      </c>
      <c r="P8249" s="35" t="s">
        <v>145</v>
      </c>
      <c r="R8249" s="352">
        <f>L8249-[1]გადასახდელები!L8019</f>
        <v>0</v>
      </c>
    </row>
    <row r="8250" spans="2:18" ht="30.75" hidden="1" customHeight="1">
      <c r="B8250" s="36" t="str">
        <f t="shared" si="2309"/>
        <v>b</v>
      </c>
      <c r="C8250" s="42">
        <v>5</v>
      </c>
      <c r="D8250" s="42"/>
      <c r="F8250" s="343" t="s">
        <v>716</v>
      </c>
      <c r="G8250" s="48" t="s">
        <v>351</v>
      </c>
      <c r="H8250" s="96">
        <f t="shared" si="2316"/>
        <v>0</v>
      </c>
      <c r="I8250" s="97">
        <f t="shared" si="2325"/>
        <v>0</v>
      </c>
      <c r="J8250" s="96">
        <f t="shared" ref="J8250:K8250" si="2327">J8480+J9170+J11010+J11470</f>
        <v>0</v>
      </c>
      <c r="K8250" s="96">
        <f t="shared" si="2327"/>
        <v>0</v>
      </c>
      <c r="L8250" s="97">
        <f t="shared" si="2321"/>
        <v>0</v>
      </c>
      <c r="M8250" s="96">
        <f t="shared" si="2323"/>
        <v>0</v>
      </c>
      <c r="N8250" s="96">
        <f t="shared" si="2323"/>
        <v>0</v>
      </c>
      <c r="O8250" s="82" t="s">
        <v>146</v>
      </c>
      <c r="P8250" s="35" t="s">
        <v>145</v>
      </c>
      <c r="R8250" s="352">
        <f>L8250-[1]გადასახდელები!L8020</f>
        <v>0</v>
      </c>
    </row>
    <row r="8251" spans="2:18" ht="20.25" hidden="1" customHeight="1">
      <c r="B8251" s="36" t="str">
        <f t="shared" si="2309"/>
        <v>b</v>
      </c>
      <c r="C8251" s="42">
        <v>5</v>
      </c>
      <c r="D8251" s="42"/>
      <c r="F8251" s="343" t="s">
        <v>717</v>
      </c>
      <c r="G8251" s="48" t="s">
        <v>352</v>
      </c>
      <c r="H8251" s="96">
        <f t="shared" si="2316"/>
        <v>0</v>
      </c>
      <c r="I8251" s="97">
        <f t="shared" si="2325"/>
        <v>0</v>
      </c>
      <c r="J8251" s="96">
        <f t="shared" ref="J8251:K8251" si="2328">J8481+J9171+J11011+J11471</f>
        <v>0</v>
      </c>
      <c r="K8251" s="96">
        <f t="shared" si="2328"/>
        <v>0</v>
      </c>
      <c r="L8251" s="97">
        <f t="shared" si="2321"/>
        <v>0</v>
      </c>
      <c r="M8251" s="96">
        <f t="shared" si="2323"/>
        <v>0</v>
      </c>
      <c r="N8251" s="96">
        <f t="shared" si="2323"/>
        <v>0</v>
      </c>
      <c r="O8251" s="82" t="s">
        <v>146</v>
      </c>
      <c r="P8251" s="35" t="s">
        <v>145</v>
      </c>
      <c r="R8251" s="352">
        <f>L8251-[1]გადასახდელები!L8021</f>
        <v>0</v>
      </c>
    </row>
    <row r="8252" spans="2:18" ht="20.25" hidden="1" customHeight="1">
      <c r="B8252" s="36" t="str">
        <f t="shared" si="2309"/>
        <v>b</v>
      </c>
      <c r="C8252" s="42">
        <v>4</v>
      </c>
      <c r="D8252" s="42"/>
      <c r="F8252" s="343" t="s">
        <v>718</v>
      </c>
      <c r="G8252" s="47" t="s">
        <v>353</v>
      </c>
      <c r="H8252" s="93">
        <f t="shared" si="2316"/>
        <v>0</v>
      </c>
      <c r="I8252" s="94">
        <f t="shared" si="2325"/>
        <v>0</v>
      </c>
      <c r="J8252" s="93">
        <f t="shared" ref="J8252:K8252" si="2329">J8482+J9172+J11012+J11472</f>
        <v>0</v>
      </c>
      <c r="K8252" s="93">
        <f t="shared" si="2329"/>
        <v>0</v>
      </c>
      <c r="L8252" s="94">
        <f t="shared" si="2321"/>
        <v>0</v>
      </c>
      <c r="M8252" s="93">
        <f t="shared" si="2323"/>
        <v>0</v>
      </c>
      <c r="N8252" s="93">
        <f t="shared" si="2323"/>
        <v>0</v>
      </c>
      <c r="O8252" s="82" t="s">
        <v>146</v>
      </c>
      <c r="P8252" s="35" t="s">
        <v>145</v>
      </c>
      <c r="R8252" s="352">
        <f>L8252-[1]გადასახდელები!L8022</f>
        <v>0</v>
      </c>
    </row>
    <row r="8253" spans="2:18" ht="20.25" hidden="1" customHeight="1">
      <c r="B8253" s="36" t="str">
        <f t="shared" si="2309"/>
        <v>b</v>
      </c>
      <c r="C8253" s="42">
        <v>2</v>
      </c>
      <c r="D8253" s="42"/>
      <c r="F8253" s="30"/>
      <c r="G8253" s="60" t="s">
        <v>354</v>
      </c>
      <c r="H8253" s="86">
        <f t="shared" si="2316"/>
        <v>0</v>
      </c>
      <c r="I8253" s="87">
        <f t="shared" si="2325"/>
        <v>0</v>
      </c>
      <c r="J8253" s="86">
        <f t="shared" ref="J8253:K8253" si="2330">J8483+J9173+J11013+J11473</f>
        <v>0</v>
      </c>
      <c r="K8253" s="86">
        <f t="shared" si="2330"/>
        <v>0</v>
      </c>
      <c r="L8253" s="87">
        <f t="shared" si="2321"/>
        <v>0</v>
      </c>
      <c r="M8253" s="86">
        <f t="shared" si="2323"/>
        <v>0</v>
      </c>
      <c r="N8253" s="86">
        <f t="shared" si="2323"/>
        <v>0</v>
      </c>
      <c r="O8253" s="82" t="s">
        <v>146</v>
      </c>
      <c r="R8253" s="352">
        <f>L8253-[1]გადასახდელები!L8023</f>
        <v>0</v>
      </c>
    </row>
    <row r="8254" spans="2:18" ht="20.25" hidden="1" customHeight="1">
      <c r="B8254" s="36" t="str">
        <f t="shared" si="2309"/>
        <v>b</v>
      </c>
      <c r="C8254" s="42">
        <v>3</v>
      </c>
      <c r="D8254" s="42"/>
      <c r="F8254" s="31"/>
      <c r="G8254" s="51" t="s">
        <v>355</v>
      </c>
      <c r="H8254" s="120">
        <f t="shared" si="2316"/>
        <v>0</v>
      </c>
      <c r="I8254" s="118">
        <f t="shared" si="2325"/>
        <v>0</v>
      </c>
      <c r="J8254" s="120">
        <f t="shared" ref="J8254:K8254" si="2331">J8484+J9174+J11014+J11474</f>
        <v>0</v>
      </c>
      <c r="K8254" s="120">
        <f t="shared" si="2331"/>
        <v>0</v>
      </c>
      <c r="L8254" s="118">
        <f t="shared" si="2321"/>
        <v>0</v>
      </c>
      <c r="M8254" s="120">
        <f t="shared" si="2323"/>
        <v>0</v>
      </c>
      <c r="N8254" s="120">
        <f t="shared" si="2323"/>
        <v>0</v>
      </c>
      <c r="O8254" s="82" t="s">
        <v>146</v>
      </c>
      <c r="R8254" s="352">
        <f>L8254-[1]გადასახდელები!L8024</f>
        <v>0</v>
      </c>
    </row>
    <row r="8255" spans="2:18" ht="20.25" hidden="1" customHeight="1">
      <c r="B8255" s="36" t="str">
        <f t="shared" si="2309"/>
        <v>b</v>
      </c>
      <c r="C8255" s="42">
        <v>4</v>
      </c>
      <c r="D8255" s="42"/>
      <c r="F8255" s="31"/>
      <c r="G8255" s="47" t="s">
        <v>356</v>
      </c>
      <c r="H8255" s="93">
        <f t="shared" si="2316"/>
        <v>0</v>
      </c>
      <c r="I8255" s="94">
        <f t="shared" si="2325"/>
        <v>0</v>
      </c>
      <c r="J8255" s="93">
        <f t="shared" ref="J8255:K8255" si="2332">J8485+J9175+J11015+J11475</f>
        <v>0</v>
      </c>
      <c r="K8255" s="93">
        <f t="shared" si="2332"/>
        <v>0</v>
      </c>
      <c r="L8255" s="94">
        <f t="shared" si="2321"/>
        <v>0</v>
      </c>
      <c r="M8255" s="93">
        <f t="shared" si="2323"/>
        <v>0</v>
      </c>
      <c r="N8255" s="93">
        <f t="shared" si="2323"/>
        <v>0</v>
      </c>
      <c r="O8255" s="82" t="s">
        <v>146</v>
      </c>
      <c r="R8255" s="352">
        <f>L8255-[1]გადასახდელები!L8025</f>
        <v>0</v>
      </c>
    </row>
    <row r="8256" spans="2:18" ht="20.25" hidden="1" customHeight="1">
      <c r="B8256" s="36" t="str">
        <f t="shared" si="2309"/>
        <v>b</v>
      </c>
      <c r="C8256" s="42">
        <v>4</v>
      </c>
      <c r="D8256" s="42"/>
      <c r="F8256" s="31"/>
      <c r="G8256" s="47" t="s">
        <v>357</v>
      </c>
      <c r="H8256" s="93">
        <f t="shared" si="2316"/>
        <v>0</v>
      </c>
      <c r="I8256" s="94">
        <f t="shared" si="2325"/>
        <v>0</v>
      </c>
      <c r="J8256" s="93">
        <f t="shared" ref="J8256:K8256" si="2333">J8486+J9176+J11016+J11476</f>
        <v>0</v>
      </c>
      <c r="K8256" s="93">
        <f t="shared" si="2333"/>
        <v>0</v>
      </c>
      <c r="L8256" s="94">
        <f t="shared" si="2321"/>
        <v>0</v>
      </c>
      <c r="M8256" s="93">
        <f t="shared" si="2323"/>
        <v>0</v>
      </c>
      <c r="N8256" s="93">
        <f t="shared" si="2323"/>
        <v>0</v>
      </c>
      <c r="O8256" s="82" t="s">
        <v>146</v>
      </c>
      <c r="R8256" s="352">
        <f>L8256-[1]გადასახდელები!L8026</f>
        <v>0</v>
      </c>
    </row>
    <row r="8257" spans="2:18" ht="20.25" hidden="1" customHeight="1">
      <c r="B8257" s="36" t="str">
        <f t="shared" si="2309"/>
        <v>b</v>
      </c>
      <c r="C8257" s="42">
        <v>4</v>
      </c>
      <c r="D8257" s="42"/>
      <c r="F8257" s="31"/>
      <c r="G8257" s="47" t="s">
        <v>212</v>
      </c>
      <c r="H8257" s="93">
        <f t="shared" si="2316"/>
        <v>0</v>
      </c>
      <c r="I8257" s="94">
        <f t="shared" si="2325"/>
        <v>0</v>
      </c>
      <c r="J8257" s="93">
        <f t="shared" ref="J8257:K8257" si="2334">J8487+J9177+J11017+J11477</f>
        <v>0</v>
      </c>
      <c r="K8257" s="93">
        <f t="shared" si="2334"/>
        <v>0</v>
      </c>
      <c r="L8257" s="94">
        <f t="shared" si="2321"/>
        <v>0</v>
      </c>
      <c r="M8257" s="93">
        <f t="shared" si="2323"/>
        <v>0</v>
      </c>
      <c r="N8257" s="93">
        <f t="shared" si="2323"/>
        <v>0</v>
      </c>
      <c r="O8257" s="82" t="s">
        <v>146</v>
      </c>
      <c r="R8257" s="352">
        <f>L8257-[1]გადასახდელები!L8027</f>
        <v>0</v>
      </c>
    </row>
    <row r="8258" spans="2:18" ht="20.25" hidden="1" customHeight="1">
      <c r="B8258" s="36" t="str">
        <f t="shared" si="2309"/>
        <v>b</v>
      </c>
      <c r="C8258" s="42">
        <v>4</v>
      </c>
      <c r="D8258" s="42"/>
      <c r="F8258" s="31"/>
      <c r="G8258" s="47" t="s">
        <v>358</v>
      </c>
      <c r="H8258" s="93">
        <f t="shared" si="2316"/>
        <v>0</v>
      </c>
      <c r="I8258" s="94">
        <f t="shared" si="2325"/>
        <v>0</v>
      </c>
      <c r="J8258" s="93">
        <f t="shared" ref="J8258:K8258" si="2335">J8488+J9178+J11018+J11478</f>
        <v>0</v>
      </c>
      <c r="K8258" s="93">
        <f t="shared" si="2335"/>
        <v>0</v>
      </c>
      <c r="L8258" s="94">
        <f t="shared" si="2321"/>
        <v>0</v>
      </c>
      <c r="M8258" s="93">
        <f t="shared" si="2323"/>
        <v>0</v>
      </c>
      <c r="N8258" s="93">
        <f t="shared" si="2323"/>
        <v>0</v>
      </c>
      <c r="O8258" s="82" t="s">
        <v>146</v>
      </c>
      <c r="R8258" s="352">
        <f>L8258-[1]გადასახდელები!L8028</f>
        <v>0</v>
      </c>
    </row>
    <row r="8259" spans="2:18" ht="20.25" hidden="1" customHeight="1">
      <c r="B8259" s="36" t="str">
        <f t="shared" si="2309"/>
        <v>b</v>
      </c>
      <c r="C8259" s="42">
        <v>4</v>
      </c>
      <c r="D8259" s="42"/>
      <c r="F8259" s="31"/>
      <c r="G8259" s="47" t="s">
        <v>359</v>
      </c>
      <c r="H8259" s="93">
        <f t="shared" si="2316"/>
        <v>0</v>
      </c>
      <c r="I8259" s="94">
        <f t="shared" si="2325"/>
        <v>0</v>
      </c>
      <c r="J8259" s="93">
        <f t="shared" ref="J8259:K8259" si="2336">J8489+J9179+J11019+J11479</f>
        <v>0</v>
      </c>
      <c r="K8259" s="93">
        <f t="shared" si="2336"/>
        <v>0</v>
      </c>
      <c r="L8259" s="94">
        <f t="shared" si="2321"/>
        <v>0</v>
      </c>
      <c r="M8259" s="93">
        <f t="shared" si="2323"/>
        <v>0</v>
      </c>
      <c r="N8259" s="93">
        <f t="shared" si="2323"/>
        <v>0</v>
      </c>
      <c r="O8259" s="82" t="s">
        <v>146</v>
      </c>
      <c r="R8259" s="352">
        <f>L8259-[1]გადასახდელები!L8029</f>
        <v>0</v>
      </c>
    </row>
    <row r="8260" spans="2:18" ht="20.25" hidden="1" customHeight="1">
      <c r="B8260" s="36" t="str">
        <f t="shared" si="2309"/>
        <v>b</v>
      </c>
      <c r="C8260" s="42">
        <v>4</v>
      </c>
      <c r="D8260" s="42"/>
      <c r="F8260" s="31"/>
      <c r="G8260" s="47" t="s">
        <v>360</v>
      </c>
      <c r="H8260" s="93">
        <f t="shared" si="2316"/>
        <v>0</v>
      </c>
      <c r="I8260" s="94">
        <f t="shared" si="2325"/>
        <v>0</v>
      </c>
      <c r="J8260" s="93">
        <f t="shared" ref="J8260:K8260" si="2337">J8490+J9180+J11020+J11480</f>
        <v>0</v>
      </c>
      <c r="K8260" s="93">
        <f t="shared" si="2337"/>
        <v>0</v>
      </c>
      <c r="L8260" s="94">
        <f t="shared" si="2321"/>
        <v>0</v>
      </c>
      <c r="M8260" s="93">
        <f t="shared" si="2323"/>
        <v>0</v>
      </c>
      <c r="N8260" s="93">
        <f t="shared" si="2323"/>
        <v>0</v>
      </c>
      <c r="O8260" s="82" t="s">
        <v>146</v>
      </c>
      <c r="R8260" s="352">
        <f>L8260-[1]გადასახდელები!L8030</f>
        <v>0</v>
      </c>
    </row>
    <row r="8261" spans="2:18" ht="20.25" hidden="1" customHeight="1">
      <c r="B8261" s="36" t="str">
        <f t="shared" si="2309"/>
        <v>b</v>
      </c>
      <c r="C8261" s="42">
        <v>3</v>
      </c>
      <c r="D8261" s="42"/>
      <c r="F8261" s="31"/>
      <c r="G8261" s="51" t="s">
        <v>211</v>
      </c>
      <c r="H8261" s="120">
        <f t="shared" si="2316"/>
        <v>0</v>
      </c>
      <c r="I8261" s="118">
        <f t="shared" si="2325"/>
        <v>0</v>
      </c>
      <c r="J8261" s="120">
        <f t="shared" ref="J8261:K8261" si="2338">J8491+J9181+J11021+J11481</f>
        <v>0</v>
      </c>
      <c r="K8261" s="120">
        <f t="shared" si="2338"/>
        <v>0</v>
      </c>
      <c r="L8261" s="118">
        <f t="shared" si="2321"/>
        <v>0</v>
      </c>
      <c r="M8261" s="120">
        <f t="shared" si="2323"/>
        <v>0</v>
      </c>
      <c r="N8261" s="120">
        <f t="shared" si="2323"/>
        <v>0</v>
      </c>
      <c r="O8261" s="82" t="s">
        <v>146</v>
      </c>
      <c r="R8261" s="352">
        <f>L8261-[1]გადასახდელები!L8031</f>
        <v>0</v>
      </c>
    </row>
    <row r="8262" spans="2:18" ht="20.25" hidden="1" customHeight="1">
      <c r="B8262" s="36" t="str">
        <f t="shared" si="2309"/>
        <v>b</v>
      </c>
      <c r="C8262" s="42">
        <v>4</v>
      </c>
      <c r="D8262" s="42"/>
      <c r="F8262" s="31"/>
      <c r="G8262" s="47" t="s">
        <v>356</v>
      </c>
      <c r="H8262" s="93">
        <f t="shared" si="2316"/>
        <v>0</v>
      </c>
      <c r="I8262" s="94">
        <f t="shared" si="2325"/>
        <v>0</v>
      </c>
      <c r="J8262" s="93">
        <f t="shared" ref="J8262:K8262" si="2339">J8492+J9182+J11022+J11482</f>
        <v>0</v>
      </c>
      <c r="K8262" s="93">
        <f t="shared" si="2339"/>
        <v>0</v>
      </c>
      <c r="L8262" s="94">
        <f t="shared" si="2321"/>
        <v>0</v>
      </c>
      <c r="M8262" s="93">
        <f t="shared" si="2323"/>
        <v>0</v>
      </c>
      <c r="N8262" s="93">
        <f t="shared" si="2323"/>
        <v>0</v>
      </c>
      <c r="O8262" s="82" t="s">
        <v>146</v>
      </c>
      <c r="R8262" s="352">
        <f>L8262-[1]გადასახდელები!L8032</f>
        <v>0</v>
      </c>
    </row>
    <row r="8263" spans="2:18" ht="20.25" hidden="1" customHeight="1">
      <c r="B8263" s="36" t="str">
        <f t="shared" si="2309"/>
        <v>b</v>
      </c>
      <c r="C8263" s="42">
        <v>4</v>
      </c>
      <c r="D8263" s="42"/>
      <c r="F8263" s="31"/>
      <c r="G8263" s="47" t="s">
        <v>357</v>
      </c>
      <c r="H8263" s="93">
        <f t="shared" si="2316"/>
        <v>0</v>
      </c>
      <c r="I8263" s="94">
        <f t="shared" si="2325"/>
        <v>0</v>
      </c>
      <c r="J8263" s="93">
        <f t="shared" ref="J8263:K8263" si="2340">J8493+J9183+J11023+J11483</f>
        <v>0</v>
      </c>
      <c r="K8263" s="93">
        <f t="shared" si="2340"/>
        <v>0</v>
      </c>
      <c r="L8263" s="94">
        <f t="shared" si="2321"/>
        <v>0</v>
      </c>
      <c r="M8263" s="93">
        <f t="shared" si="2323"/>
        <v>0</v>
      </c>
      <c r="N8263" s="93">
        <f t="shared" si="2323"/>
        <v>0</v>
      </c>
      <c r="O8263" s="82" t="s">
        <v>146</v>
      </c>
      <c r="R8263" s="352">
        <f>L8263-[1]გადასახდელები!L8033</f>
        <v>0</v>
      </c>
    </row>
    <row r="8264" spans="2:18" ht="20.25" hidden="1" customHeight="1">
      <c r="B8264" s="36" t="str">
        <f t="shared" si="2309"/>
        <v>b</v>
      </c>
      <c r="C8264" s="42">
        <v>4</v>
      </c>
      <c r="D8264" s="42"/>
      <c r="F8264" s="31"/>
      <c r="G8264" s="47" t="s">
        <v>212</v>
      </c>
      <c r="H8264" s="93">
        <f t="shared" si="2316"/>
        <v>0</v>
      </c>
      <c r="I8264" s="94">
        <f t="shared" si="2325"/>
        <v>0</v>
      </c>
      <c r="J8264" s="93">
        <f t="shared" ref="J8264:K8264" si="2341">J8494+J9184+J11024+J11484</f>
        <v>0</v>
      </c>
      <c r="K8264" s="93">
        <f t="shared" si="2341"/>
        <v>0</v>
      </c>
      <c r="L8264" s="94">
        <f t="shared" si="2321"/>
        <v>0</v>
      </c>
      <c r="M8264" s="93">
        <f t="shared" si="2323"/>
        <v>0</v>
      </c>
      <c r="N8264" s="93">
        <f t="shared" si="2323"/>
        <v>0</v>
      </c>
      <c r="O8264" s="82" t="s">
        <v>146</v>
      </c>
      <c r="R8264" s="352">
        <f>L8264-[1]გადასახდელები!L8034</f>
        <v>0</v>
      </c>
    </row>
    <row r="8265" spans="2:18" ht="20.25" hidden="1" customHeight="1">
      <c r="B8265" s="36" t="str">
        <f t="shared" si="2309"/>
        <v>b</v>
      </c>
      <c r="C8265" s="42">
        <v>4</v>
      </c>
      <c r="D8265" s="42"/>
      <c r="F8265" s="31"/>
      <c r="G8265" s="47" t="s">
        <v>361</v>
      </c>
      <c r="H8265" s="93">
        <f t="shared" si="2316"/>
        <v>0</v>
      </c>
      <c r="I8265" s="94">
        <f t="shared" si="2325"/>
        <v>0</v>
      </c>
      <c r="J8265" s="93">
        <f t="shared" ref="J8265:K8265" si="2342">J8495+J9185+J11025+J11485</f>
        <v>0</v>
      </c>
      <c r="K8265" s="93">
        <f t="shared" si="2342"/>
        <v>0</v>
      </c>
      <c r="L8265" s="94">
        <f t="shared" si="2321"/>
        <v>0</v>
      </c>
      <c r="M8265" s="93">
        <f t="shared" si="2323"/>
        <v>0</v>
      </c>
      <c r="N8265" s="93">
        <f t="shared" si="2323"/>
        <v>0</v>
      </c>
      <c r="O8265" s="82" t="s">
        <v>146</v>
      </c>
      <c r="R8265" s="352">
        <f>L8265-[1]გადასახდელები!L8035</f>
        <v>0</v>
      </c>
    </row>
    <row r="8266" spans="2:18" ht="20.25" hidden="1" customHeight="1">
      <c r="B8266" s="36" t="str">
        <f t="shared" si="2309"/>
        <v>b</v>
      </c>
      <c r="C8266" s="42">
        <v>4</v>
      </c>
      <c r="D8266" s="42"/>
      <c r="F8266" s="31"/>
      <c r="G8266" s="47" t="s">
        <v>359</v>
      </c>
      <c r="H8266" s="93">
        <f t="shared" si="2316"/>
        <v>0</v>
      </c>
      <c r="I8266" s="94">
        <f t="shared" si="2325"/>
        <v>0</v>
      </c>
      <c r="J8266" s="93">
        <f t="shared" ref="J8266:K8266" si="2343">J8496+J9186+J11026+J11486</f>
        <v>0</v>
      </c>
      <c r="K8266" s="93">
        <f t="shared" si="2343"/>
        <v>0</v>
      </c>
      <c r="L8266" s="94">
        <f t="shared" si="2321"/>
        <v>0</v>
      </c>
      <c r="M8266" s="93">
        <f t="shared" si="2323"/>
        <v>0</v>
      </c>
      <c r="N8266" s="93">
        <f t="shared" si="2323"/>
        <v>0</v>
      </c>
      <c r="O8266" s="82" t="s">
        <v>146</v>
      </c>
      <c r="R8266" s="352">
        <f>L8266-[1]გადასახდელები!L8036</f>
        <v>0</v>
      </c>
    </row>
    <row r="8267" spans="2:18" ht="20.25" hidden="1" customHeight="1">
      <c r="B8267" s="36" t="str">
        <f t="shared" si="2309"/>
        <v>b</v>
      </c>
      <c r="C8267" s="42">
        <v>4</v>
      </c>
      <c r="D8267" s="42"/>
      <c r="F8267" s="31"/>
      <c r="G8267" s="47" t="s">
        <v>360</v>
      </c>
      <c r="H8267" s="93">
        <f t="shared" si="2316"/>
        <v>0</v>
      </c>
      <c r="I8267" s="94">
        <f t="shared" si="2325"/>
        <v>0</v>
      </c>
      <c r="J8267" s="93">
        <f t="shared" ref="J8267:K8267" si="2344">J8497+J9187+J11027+J11487</f>
        <v>0</v>
      </c>
      <c r="K8267" s="93">
        <f t="shared" si="2344"/>
        <v>0</v>
      </c>
      <c r="L8267" s="94">
        <f t="shared" si="2321"/>
        <v>0</v>
      </c>
      <c r="M8267" s="93">
        <f t="shared" ref="M8267:N8285" si="2345">M8497+M9187+M11027+M11487</f>
        <v>0</v>
      </c>
      <c r="N8267" s="93">
        <f t="shared" si="2345"/>
        <v>0</v>
      </c>
      <c r="O8267" s="82" t="s">
        <v>146</v>
      </c>
      <c r="R8267" s="352">
        <f>L8267-[1]გადასახდელები!L8037</f>
        <v>0</v>
      </c>
    </row>
    <row r="8268" spans="2:18" ht="20.25" hidden="1" customHeight="1">
      <c r="B8268" s="36" t="str">
        <f t="shared" si="2309"/>
        <v>b</v>
      </c>
      <c r="C8268" s="42">
        <v>3</v>
      </c>
      <c r="D8268" s="42"/>
      <c r="F8268" s="29"/>
      <c r="G8268" s="56" t="s">
        <v>213</v>
      </c>
      <c r="H8268" s="120">
        <f t="shared" si="2316"/>
        <v>0</v>
      </c>
      <c r="I8268" s="118">
        <f t="shared" si="2325"/>
        <v>0</v>
      </c>
      <c r="J8268" s="120">
        <f t="shared" ref="J8268:K8268" si="2346">J8498+J9188+J11028+J11488</f>
        <v>0</v>
      </c>
      <c r="K8268" s="120">
        <f t="shared" si="2346"/>
        <v>0</v>
      </c>
      <c r="L8268" s="118">
        <f t="shared" si="2321"/>
        <v>0</v>
      </c>
      <c r="M8268" s="120">
        <f t="shared" si="2345"/>
        <v>0</v>
      </c>
      <c r="N8268" s="120">
        <f t="shared" si="2345"/>
        <v>0</v>
      </c>
      <c r="O8268" s="82" t="s">
        <v>146</v>
      </c>
      <c r="R8268" s="352">
        <f>L8268-[1]გადასახდელები!L8038</f>
        <v>0</v>
      </c>
    </row>
    <row r="8269" spans="2:18" ht="20.25" hidden="1" customHeight="1">
      <c r="B8269" s="36" t="str">
        <f t="shared" si="2309"/>
        <v>b</v>
      </c>
      <c r="C8269" s="42">
        <v>2</v>
      </c>
      <c r="D8269" s="42"/>
      <c r="F8269" s="28"/>
      <c r="G8269" s="60" t="s">
        <v>362</v>
      </c>
      <c r="H8269" s="86">
        <f t="shared" si="2316"/>
        <v>0</v>
      </c>
      <c r="I8269" s="87">
        <f t="shared" si="2325"/>
        <v>0</v>
      </c>
      <c r="J8269" s="86">
        <f t="shared" ref="J8269:K8269" si="2347">J8499+J9189+J11029+J11489</f>
        <v>0</v>
      </c>
      <c r="K8269" s="86">
        <f t="shared" si="2347"/>
        <v>0</v>
      </c>
      <c r="L8269" s="87">
        <f t="shared" si="2321"/>
        <v>0</v>
      </c>
      <c r="M8269" s="86">
        <f t="shared" si="2345"/>
        <v>0</v>
      </c>
      <c r="N8269" s="86">
        <f t="shared" si="2345"/>
        <v>0</v>
      </c>
      <c r="O8269" s="82" t="s">
        <v>146</v>
      </c>
      <c r="R8269" s="352">
        <f>L8269-[1]გადასახდელები!L8039</f>
        <v>0</v>
      </c>
    </row>
    <row r="8270" spans="2:18" ht="20.25" hidden="1" customHeight="1">
      <c r="B8270" s="36" t="str">
        <f t="shared" si="2309"/>
        <v>b</v>
      </c>
      <c r="C8270" s="42">
        <v>3</v>
      </c>
      <c r="D8270" s="42"/>
      <c r="F8270" s="29"/>
      <c r="G8270" s="51" t="s">
        <v>355</v>
      </c>
      <c r="H8270" s="120">
        <f t="shared" si="2316"/>
        <v>0</v>
      </c>
      <c r="I8270" s="118">
        <f t="shared" si="2325"/>
        <v>0</v>
      </c>
      <c r="J8270" s="120">
        <f t="shared" ref="J8270:K8270" si="2348">J8500+J9190+J11030+J11490</f>
        <v>0</v>
      </c>
      <c r="K8270" s="120">
        <f t="shared" si="2348"/>
        <v>0</v>
      </c>
      <c r="L8270" s="118">
        <f t="shared" si="2321"/>
        <v>0</v>
      </c>
      <c r="M8270" s="120">
        <f t="shared" si="2345"/>
        <v>0</v>
      </c>
      <c r="N8270" s="120">
        <f t="shared" si="2345"/>
        <v>0</v>
      </c>
      <c r="O8270" s="82" t="s">
        <v>146</v>
      </c>
      <c r="R8270" s="352">
        <f>L8270-[1]გადასახდელები!L8040</f>
        <v>0</v>
      </c>
    </row>
    <row r="8271" spans="2:18" ht="20.25" hidden="1" customHeight="1">
      <c r="B8271" s="36" t="str">
        <f t="shared" si="2309"/>
        <v>b</v>
      </c>
      <c r="C8271" s="42">
        <v>4</v>
      </c>
      <c r="D8271" s="42"/>
      <c r="F8271" s="29"/>
      <c r="G8271" s="47" t="s">
        <v>363</v>
      </c>
      <c r="H8271" s="93">
        <f t="shared" si="2316"/>
        <v>0</v>
      </c>
      <c r="I8271" s="94">
        <f t="shared" si="2325"/>
        <v>0</v>
      </c>
      <c r="J8271" s="93">
        <f t="shared" ref="J8271:K8271" si="2349">J8501+J9191+J11031+J11491</f>
        <v>0</v>
      </c>
      <c r="K8271" s="93">
        <f t="shared" si="2349"/>
        <v>0</v>
      </c>
      <c r="L8271" s="94">
        <f t="shared" si="2321"/>
        <v>0</v>
      </c>
      <c r="M8271" s="93">
        <f t="shared" si="2345"/>
        <v>0</v>
      </c>
      <c r="N8271" s="93">
        <f t="shared" si="2345"/>
        <v>0</v>
      </c>
      <c r="O8271" s="82" t="s">
        <v>146</v>
      </c>
      <c r="R8271" s="352">
        <f>L8271-[1]გადასახდელები!L8041</f>
        <v>0</v>
      </c>
    </row>
    <row r="8272" spans="2:18" ht="20.25" hidden="1" customHeight="1">
      <c r="B8272" s="36" t="str">
        <f t="shared" si="2309"/>
        <v>b</v>
      </c>
      <c r="C8272" s="42">
        <v>4</v>
      </c>
      <c r="D8272" s="42"/>
      <c r="F8272" s="29"/>
      <c r="G8272" s="47" t="s">
        <v>210</v>
      </c>
      <c r="H8272" s="93">
        <f t="shared" si="2316"/>
        <v>0</v>
      </c>
      <c r="I8272" s="94">
        <f t="shared" si="2325"/>
        <v>0</v>
      </c>
      <c r="J8272" s="93">
        <f t="shared" ref="J8272:K8272" si="2350">J8502+J9192+J11032+J11492</f>
        <v>0</v>
      </c>
      <c r="K8272" s="93">
        <f t="shared" si="2350"/>
        <v>0</v>
      </c>
      <c r="L8272" s="94">
        <f t="shared" si="2321"/>
        <v>0</v>
      </c>
      <c r="M8272" s="93">
        <f t="shared" si="2345"/>
        <v>0</v>
      </c>
      <c r="N8272" s="93">
        <f t="shared" si="2345"/>
        <v>0</v>
      </c>
      <c r="O8272" s="82" t="s">
        <v>146</v>
      </c>
      <c r="R8272" s="352">
        <f>L8272-[1]გადასახდელები!L8042</f>
        <v>0</v>
      </c>
    </row>
    <row r="8273" spans="2:18" ht="20.25" hidden="1" customHeight="1">
      <c r="B8273" s="36" t="str">
        <f t="shared" si="2309"/>
        <v>b</v>
      </c>
      <c r="C8273" s="42">
        <v>4</v>
      </c>
      <c r="D8273" s="42"/>
      <c r="F8273" s="29"/>
      <c r="G8273" s="47" t="s">
        <v>357</v>
      </c>
      <c r="H8273" s="93">
        <f t="shared" si="2316"/>
        <v>0</v>
      </c>
      <c r="I8273" s="94">
        <f t="shared" si="2325"/>
        <v>0</v>
      </c>
      <c r="J8273" s="93">
        <f t="shared" ref="J8273:K8273" si="2351">J8503+J9193+J11033+J11493</f>
        <v>0</v>
      </c>
      <c r="K8273" s="93">
        <f t="shared" si="2351"/>
        <v>0</v>
      </c>
      <c r="L8273" s="94">
        <f t="shared" si="2321"/>
        <v>0</v>
      </c>
      <c r="M8273" s="93">
        <f t="shared" si="2345"/>
        <v>0</v>
      </c>
      <c r="N8273" s="93">
        <f t="shared" si="2345"/>
        <v>0</v>
      </c>
      <c r="O8273" s="82" t="s">
        <v>146</v>
      </c>
      <c r="R8273" s="352">
        <f>L8273-[1]გადასახდელები!L8043</f>
        <v>0</v>
      </c>
    </row>
    <row r="8274" spans="2:18" ht="30.75" hidden="1" customHeight="1">
      <c r="B8274" s="36" t="str">
        <f t="shared" si="2309"/>
        <v>b</v>
      </c>
      <c r="C8274" s="42">
        <v>4</v>
      </c>
      <c r="D8274" s="42"/>
      <c r="F8274" s="29"/>
      <c r="G8274" s="47" t="s">
        <v>364</v>
      </c>
      <c r="H8274" s="93">
        <f t="shared" si="2316"/>
        <v>0</v>
      </c>
      <c r="I8274" s="94">
        <f t="shared" si="2325"/>
        <v>0</v>
      </c>
      <c r="J8274" s="93">
        <f t="shared" ref="J8274:K8274" si="2352">J8504+J9194+J11034+J11494</f>
        <v>0</v>
      </c>
      <c r="K8274" s="93">
        <f t="shared" si="2352"/>
        <v>0</v>
      </c>
      <c r="L8274" s="94">
        <f t="shared" si="2321"/>
        <v>0</v>
      </c>
      <c r="M8274" s="93">
        <f t="shared" si="2345"/>
        <v>0</v>
      </c>
      <c r="N8274" s="93">
        <f t="shared" si="2345"/>
        <v>0</v>
      </c>
      <c r="O8274" s="82" t="s">
        <v>146</v>
      </c>
      <c r="R8274" s="352">
        <f>L8274-[1]გადასახდელები!L8044</f>
        <v>0</v>
      </c>
    </row>
    <row r="8275" spans="2:18" ht="20.25" hidden="1" customHeight="1">
      <c r="B8275" s="36" t="str">
        <f t="shared" si="2309"/>
        <v>b</v>
      </c>
      <c r="C8275" s="42">
        <v>4</v>
      </c>
      <c r="D8275" s="42"/>
      <c r="F8275" s="29"/>
      <c r="G8275" s="47" t="s">
        <v>358</v>
      </c>
      <c r="H8275" s="93">
        <f t="shared" ref="H8275:H8285" si="2353">H8505+H9195+H11035+H11495</f>
        <v>0</v>
      </c>
      <c r="I8275" s="94">
        <f t="shared" si="2325"/>
        <v>0</v>
      </c>
      <c r="J8275" s="93">
        <f t="shared" ref="J8275:K8275" si="2354">J8505+J9195+J11035+J11495</f>
        <v>0</v>
      </c>
      <c r="K8275" s="93">
        <f t="shared" si="2354"/>
        <v>0</v>
      </c>
      <c r="L8275" s="94">
        <f t="shared" si="2321"/>
        <v>0</v>
      </c>
      <c r="M8275" s="93">
        <f t="shared" si="2345"/>
        <v>0</v>
      </c>
      <c r="N8275" s="93">
        <f t="shared" si="2345"/>
        <v>0</v>
      </c>
      <c r="O8275" s="82" t="s">
        <v>146</v>
      </c>
      <c r="R8275" s="352">
        <f>L8275-[1]გადასახდელები!L8045</f>
        <v>0</v>
      </c>
    </row>
    <row r="8276" spans="2:18" ht="20.25" hidden="1" customHeight="1">
      <c r="B8276" s="36" t="str">
        <f t="shared" si="2309"/>
        <v>b</v>
      </c>
      <c r="C8276" s="42">
        <v>4</v>
      </c>
      <c r="D8276" s="42"/>
      <c r="F8276" s="29"/>
      <c r="G8276" s="47" t="s">
        <v>359</v>
      </c>
      <c r="H8276" s="93">
        <f t="shared" si="2353"/>
        <v>0</v>
      </c>
      <c r="I8276" s="94">
        <f t="shared" si="2325"/>
        <v>0</v>
      </c>
      <c r="J8276" s="93">
        <f t="shared" ref="J8276:K8276" si="2355">J8506+J9196+J11036+J11496</f>
        <v>0</v>
      </c>
      <c r="K8276" s="93">
        <f t="shared" si="2355"/>
        <v>0</v>
      </c>
      <c r="L8276" s="94">
        <f t="shared" si="2321"/>
        <v>0</v>
      </c>
      <c r="M8276" s="93">
        <f t="shared" si="2345"/>
        <v>0</v>
      </c>
      <c r="N8276" s="93">
        <f t="shared" si="2345"/>
        <v>0</v>
      </c>
      <c r="O8276" s="82" t="s">
        <v>146</v>
      </c>
      <c r="R8276" s="352">
        <f>L8276-[1]გადასახდელები!L8046</f>
        <v>0</v>
      </c>
    </row>
    <row r="8277" spans="2:18" ht="20.25" hidden="1" customHeight="1">
      <c r="B8277" s="36" t="str">
        <f t="shared" si="2309"/>
        <v>b</v>
      </c>
      <c r="C8277" s="42">
        <v>4</v>
      </c>
      <c r="D8277" s="42"/>
      <c r="F8277" s="29"/>
      <c r="G8277" s="47" t="s">
        <v>365</v>
      </c>
      <c r="H8277" s="120">
        <f t="shared" si="2353"/>
        <v>0</v>
      </c>
      <c r="I8277" s="94">
        <f t="shared" si="2325"/>
        <v>0</v>
      </c>
      <c r="J8277" s="120">
        <f t="shared" ref="J8277:K8277" si="2356">J8507+J9197+J11037+J11497</f>
        <v>0</v>
      </c>
      <c r="K8277" s="120">
        <f t="shared" si="2356"/>
        <v>0</v>
      </c>
      <c r="L8277" s="94">
        <f t="shared" si="2321"/>
        <v>0</v>
      </c>
      <c r="M8277" s="120">
        <f t="shared" si="2345"/>
        <v>0</v>
      </c>
      <c r="N8277" s="120">
        <f t="shared" si="2345"/>
        <v>0</v>
      </c>
      <c r="O8277" s="82" t="s">
        <v>146</v>
      </c>
      <c r="R8277" s="352">
        <f>L8277-[1]გადასახდელები!L8047</f>
        <v>0</v>
      </c>
    </row>
    <row r="8278" spans="2:18" ht="20.25" hidden="1" customHeight="1">
      <c r="B8278" s="36" t="str">
        <f t="shared" si="2309"/>
        <v>b</v>
      </c>
      <c r="C8278" s="42">
        <v>3</v>
      </c>
      <c r="D8278" s="42"/>
      <c r="F8278" s="29"/>
      <c r="G8278" s="51" t="s">
        <v>211</v>
      </c>
      <c r="H8278" s="120">
        <f t="shared" si="2353"/>
        <v>0</v>
      </c>
      <c r="I8278" s="118">
        <f t="shared" si="2325"/>
        <v>0</v>
      </c>
      <c r="J8278" s="120">
        <f t="shared" ref="J8278:K8278" si="2357">J8508+J9198+J11038+J11498</f>
        <v>0</v>
      </c>
      <c r="K8278" s="120">
        <f t="shared" si="2357"/>
        <v>0</v>
      </c>
      <c r="L8278" s="118">
        <f t="shared" si="2321"/>
        <v>0</v>
      </c>
      <c r="M8278" s="120">
        <f t="shared" si="2345"/>
        <v>0</v>
      </c>
      <c r="N8278" s="120">
        <f t="shared" si="2345"/>
        <v>0</v>
      </c>
      <c r="O8278" s="82" t="s">
        <v>146</v>
      </c>
      <c r="R8278" s="352">
        <f>L8278-[1]გადასახდელები!L8048</f>
        <v>0</v>
      </c>
    </row>
    <row r="8279" spans="2:18" ht="20.25" hidden="1" customHeight="1">
      <c r="B8279" s="36" t="str">
        <f t="shared" si="2309"/>
        <v>b</v>
      </c>
      <c r="C8279" s="42">
        <v>4</v>
      </c>
      <c r="D8279" s="42"/>
      <c r="F8279" s="29"/>
      <c r="G8279" s="47" t="s">
        <v>363</v>
      </c>
      <c r="H8279" s="93">
        <f t="shared" si="2353"/>
        <v>0</v>
      </c>
      <c r="I8279" s="94">
        <f t="shared" si="2325"/>
        <v>0</v>
      </c>
      <c r="J8279" s="93">
        <f t="shared" ref="J8279:K8279" si="2358">J8509+J9199+J11039+J11499</f>
        <v>0</v>
      </c>
      <c r="K8279" s="93">
        <f t="shared" si="2358"/>
        <v>0</v>
      </c>
      <c r="L8279" s="94">
        <f t="shared" si="2321"/>
        <v>0</v>
      </c>
      <c r="M8279" s="93">
        <f t="shared" si="2345"/>
        <v>0</v>
      </c>
      <c r="N8279" s="93">
        <f t="shared" si="2345"/>
        <v>0</v>
      </c>
      <c r="O8279" s="82" t="s">
        <v>146</v>
      </c>
      <c r="R8279" s="352">
        <f>L8279-[1]გადასახდელები!L8049</f>
        <v>0</v>
      </c>
    </row>
    <row r="8280" spans="2:18" ht="20.25" hidden="1" customHeight="1">
      <c r="B8280" s="36" t="str">
        <f t="shared" si="2309"/>
        <v>b</v>
      </c>
      <c r="C8280" s="42">
        <v>4</v>
      </c>
      <c r="D8280" s="42"/>
      <c r="F8280" s="29"/>
      <c r="G8280" s="47" t="s">
        <v>210</v>
      </c>
      <c r="H8280" s="93">
        <f t="shared" si="2353"/>
        <v>0</v>
      </c>
      <c r="I8280" s="94">
        <f t="shared" si="2325"/>
        <v>0</v>
      </c>
      <c r="J8280" s="93">
        <f t="shared" ref="J8280:K8280" si="2359">J8510+J9200+J11040+J11500</f>
        <v>0</v>
      </c>
      <c r="K8280" s="93">
        <f t="shared" si="2359"/>
        <v>0</v>
      </c>
      <c r="L8280" s="94">
        <f t="shared" si="2321"/>
        <v>0</v>
      </c>
      <c r="M8280" s="93">
        <f t="shared" si="2345"/>
        <v>0</v>
      </c>
      <c r="N8280" s="93">
        <f t="shared" si="2345"/>
        <v>0</v>
      </c>
      <c r="O8280" s="82" t="s">
        <v>146</v>
      </c>
      <c r="R8280" s="352">
        <f>L8280-[1]გადასახდელები!L8050</f>
        <v>0</v>
      </c>
    </row>
    <row r="8281" spans="2:18" ht="20.25" hidden="1" customHeight="1">
      <c r="B8281" s="36" t="str">
        <f t="shared" si="2309"/>
        <v>b</v>
      </c>
      <c r="C8281" s="42">
        <v>4</v>
      </c>
      <c r="D8281" s="42"/>
      <c r="F8281" s="29"/>
      <c r="G8281" s="47" t="s">
        <v>357</v>
      </c>
      <c r="H8281" s="93">
        <f t="shared" si="2353"/>
        <v>0</v>
      </c>
      <c r="I8281" s="94">
        <f t="shared" si="2325"/>
        <v>0</v>
      </c>
      <c r="J8281" s="93">
        <f t="shared" ref="J8281:K8281" si="2360">J8511+J9201+J11041+J11501</f>
        <v>0</v>
      </c>
      <c r="K8281" s="93">
        <f t="shared" si="2360"/>
        <v>0</v>
      </c>
      <c r="L8281" s="94">
        <f t="shared" si="2321"/>
        <v>0</v>
      </c>
      <c r="M8281" s="93">
        <f t="shared" si="2345"/>
        <v>0</v>
      </c>
      <c r="N8281" s="93">
        <f t="shared" si="2345"/>
        <v>0</v>
      </c>
      <c r="O8281" s="82" t="s">
        <v>146</v>
      </c>
      <c r="R8281" s="352">
        <f>L8281-[1]გადასახდელები!L8051</f>
        <v>0</v>
      </c>
    </row>
    <row r="8282" spans="2:18" ht="30.75" hidden="1" customHeight="1">
      <c r="B8282" s="36" t="str">
        <f t="shared" si="2309"/>
        <v>b</v>
      </c>
      <c r="C8282" s="42">
        <v>4</v>
      </c>
      <c r="D8282" s="42"/>
      <c r="F8282" s="29"/>
      <c r="G8282" s="47" t="s">
        <v>364</v>
      </c>
      <c r="H8282" s="93">
        <f t="shared" si="2353"/>
        <v>0</v>
      </c>
      <c r="I8282" s="94">
        <f t="shared" si="2325"/>
        <v>0</v>
      </c>
      <c r="J8282" s="93">
        <f t="shared" ref="J8282:K8282" si="2361">J8512+J9202+J11042+J11502</f>
        <v>0</v>
      </c>
      <c r="K8282" s="93">
        <f t="shared" si="2361"/>
        <v>0</v>
      </c>
      <c r="L8282" s="94">
        <f t="shared" si="2321"/>
        <v>0</v>
      </c>
      <c r="M8282" s="93">
        <f t="shared" si="2345"/>
        <v>0</v>
      </c>
      <c r="N8282" s="93">
        <f t="shared" si="2345"/>
        <v>0</v>
      </c>
      <c r="O8282" s="82" t="s">
        <v>146</v>
      </c>
      <c r="R8282" s="352">
        <f>L8282-[1]გადასახდელები!L8052</f>
        <v>0</v>
      </c>
    </row>
    <row r="8283" spans="2:18" ht="20.25" hidden="1" customHeight="1">
      <c r="B8283" s="36" t="str">
        <f t="shared" si="2309"/>
        <v>b</v>
      </c>
      <c r="C8283" s="42">
        <v>4</v>
      </c>
      <c r="D8283" s="42"/>
      <c r="F8283" s="29"/>
      <c r="G8283" s="47" t="s">
        <v>366</v>
      </c>
      <c r="H8283" s="93">
        <f t="shared" si="2353"/>
        <v>0</v>
      </c>
      <c r="I8283" s="94">
        <f t="shared" si="2325"/>
        <v>0</v>
      </c>
      <c r="J8283" s="93">
        <f t="shared" ref="J8283:K8283" si="2362">J8513+J9203+J11043+J11503</f>
        <v>0</v>
      </c>
      <c r="K8283" s="93">
        <f t="shared" si="2362"/>
        <v>0</v>
      </c>
      <c r="L8283" s="94">
        <f t="shared" si="2321"/>
        <v>0</v>
      </c>
      <c r="M8283" s="93">
        <f t="shared" si="2345"/>
        <v>0</v>
      </c>
      <c r="N8283" s="93">
        <f t="shared" si="2345"/>
        <v>0</v>
      </c>
      <c r="O8283" s="82" t="s">
        <v>146</v>
      </c>
      <c r="R8283" s="352">
        <f>L8283-[1]გადასახდელები!L8053</f>
        <v>0</v>
      </c>
    </row>
    <row r="8284" spans="2:18" ht="20.25" hidden="1" customHeight="1">
      <c r="B8284" s="36" t="str">
        <f t="shared" si="2309"/>
        <v>b</v>
      </c>
      <c r="C8284" s="42">
        <v>4</v>
      </c>
      <c r="D8284" s="42"/>
      <c r="F8284" s="29"/>
      <c r="G8284" s="47" t="s">
        <v>359</v>
      </c>
      <c r="H8284" s="93">
        <f t="shared" si="2353"/>
        <v>0</v>
      </c>
      <c r="I8284" s="94">
        <f t="shared" si="2325"/>
        <v>0</v>
      </c>
      <c r="J8284" s="93">
        <f t="shared" ref="J8284:K8284" si="2363">J8514+J9204+J11044+J11504</f>
        <v>0</v>
      </c>
      <c r="K8284" s="93">
        <f t="shared" si="2363"/>
        <v>0</v>
      </c>
      <c r="L8284" s="94">
        <f t="shared" si="2321"/>
        <v>0</v>
      </c>
      <c r="M8284" s="93">
        <f t="shared" si="2345"/>
        <v>0</v>
      </c>
      <c r="N8284" s="93">
        <f t="shared" si="2345"/>
        <v>0</v>
      </c>
      <c r="O8284" s="82" t="s">
        <v>146</v>
      </c>
      <c r="R8284" s="352">
        <f>L8284-[1]გადასახდელები!L8054</f>
        <v>0</v>
      </c>
    </row>
    <row r="8285" spans="2:18" ht="21" hidden="1" customHeight="1" thickBot="1">
      <c r="B8285" s="36" t="str">
        <f t="shared" si="2309"/>
        <v>b</v>
      </c>
      <c r="C8285" s="42">
        <v>4</v>
      </c>
      <c r="D8285" s="42"/>
      <c r="F8285" s="29"/>
      <c r="G8285" s="47" t="s">
        <v>365</v>
      </c>
      <c r="H8285" s="93">
        <f t="shared" si="2353"/>
        <v>0</v>
      </c>
      <c r="I8285" s="94">
        <f t="shared" si="2325"/>
        <v>0</v>
      </c>
      <c r="J8285" s="93">
        <f t="shared" ref="J8285:K8285" si="2364">J8515+J9205+J11045+J11505</f>
        <v>0</v>
      </c>
      <c r="K8285" s="93">
        <f t="shared" si="2364"/>
        <v>0</v>
      </c>
      <c r="L8285" s="94">
        <f t="shared" si="2321"/>
        <v>0</v>
      </c>
      <c r="M8285" s="93">
        <f t="shared" si="2345"/>
        <v>0</v>
      </c>
      <c r="N8285" s="93">
        <f t="shared" si="2345"/>
        <v>0</v>
      </c>
      <c r="O8285" s="82" t="s">
        <v>146</v>
      </c>
      <c r="R8285" s="352">
        <f>L8285-[1]გადასახდელები!L8055</f>
        <v>0</v>
      </c>
    </row>
    <row r="8286" spans="2:18" ht="63" customHeight="1" thickBot="1">
      <c r="B8286" s="36" t="str">
        <f t="shared" si="2309"/>
        <v>a</v>
      </c>
      <c r="C8286" s="42">
        <v>1</v>
      </c>
      <c r="D8286" s="42"/>
      <c r="E8286" s="24"/>
      <c r="F8286" s="32" t="s">
        <v>92</v>
      </c>
      <c r="G8286" s="61" t="s">
        <v>93</v>
      </c>
      <c r="H8286" s="79">
        <f t="shared" ref="H8286:H8349" si="2365">H8516+H8746</f>
        <v>37</v>
      </c>
      <c r="I8286" s="80">
        <f t="shared" si="2325"/>
        <v>21</v>
      </c>
      <c r="J8286" s="79">
        <f t="shared" ref="J8286:K8286" si="2366">J8516+J8746</f>
        <v>0</v>
      </c>
      <c r="K8286" s="79">
        <f t="shared" si="2366"/>
        <v>21</v>
      </c>
      <c r="L8286" s="80">
        <f t="shared" si="2321"/>
        <v>0</v>
      </c>
      <c r="M8286" s="79">
        <f t="shared" ref="M8286:N8305" si="2367">M8516+M8746</f>
        <v>0</v>
      </c>
      <c r="N8286" s="79">
        <f t="shared" si="2367"/>
        <v>0</v>
      </c>
      <c r="O8286" s="82" t="s">
        <v>146</v>
      </c>
      <c r="P8286" s="43">
        <v>1</v>
      </c>
      <c r="R8286" s="352">
        <f>L8286-[1]გადასახდელები!L8056</f>
        <v>-882.3</v>
      </c>
    </row>
    <row r="8287" spans="2:18" ht="21" hidden="1" customHeight="1" thickTop="1">
      <c r="B8287" s="36" t="str">
        <f t="shared" si="2309"/>
        <v>b</v>
      </c>
      <c r="C8287" s="42">
        <v>2</v>
      </c>
      <c r="D8287" s="42"/>
      <c r="F8287" s="26"/>
      <c r="G8287" s="46" t="s">
        <v>162</v>
      </c>
      <c r="H8287" s="83">
        <f t="shared" si="2365"/>
        <v>0</v>
      </c>
      <c r="I8287" s="84">
        <f t="shared" si="2325"/>
        <v>0</v>
      </c>
      <c r="J8287" s="83">
        <f t="shared" ref="J8287:K8287" si="2368">J8517+J8747</f>
        <v>0</v>
      </c>
      <c r="K8287" s="83">
        <f t="shared" si="2368"/>
        <v>0</v>
      </c>
      <c r="L8287" s="84">
        <f t="shared" si="2321"/>
        <v>0</v>
      </c>
      <c r="M8287" s="83">
        <f t="shared" si="2367"/>
        <v>0</v>
      </c>
      <c r="N8287" s="83">
        <f t="shared" si="2367"/>
        <v>0</v>
      </c>
      <c r="R8287" s="352">
        <f>L8287-[1]გადასახდელები!L8057</f>
        <v>0</v>
      </c>
    </row>
    <row r="8288" spans="2:18" ht="20.25" customHeight="1" thickTop="1">
      <c r="B8288" s="36" t="str">
        <f t="shared" si="2309"/>
        <v>a</v>
      </c>
      <c r="C8288" s="42">
        <v>2</v>
      </c>
      <c r="D8288" s="42"/>
      <c r="E8288" s="24"/>
      <c r="F8288" s="341" t="s">
        <v>524</v>
      </c>
      <c r="G8288" s="58" t="s">
        <v>163</v>
      </c>
      <c r="H8288" s="86">
        <f t="shared" si="2365"/>
        <v>37</v>
      </c>
      <c r="I8288" s="87">
        <f t="shared" si="2325"/>
        <v>21</v>
      </c>
      <c r="J8288" s="86">
        <f t="shared" ref="J8288:K8288" si="2369">J8518+J8748</f>
        <v>0</v>
      </c>
      <c r="K8288" s="86">
        <f t="shared" si="2369"/>
        <v>21</v>
      </c>
      <c r="L8288" s="87">
        <f t="shared" si="2321"/>
        <v>0</v>
      </c>
      <c r="M8288" s="86">
        <f t="shared" si="2367"/>
        <v>0</v>
      </c>
      <c r="N8288" s="86">
        <f t="shared" si="2367"/>
        <v>0</v>
      </c>
      <c r="O8288" s="82" t="s">
        <v>146</v>
      </c>
      <c r="R8288" s="352">
        <f>L8288-[1]გადასახდელები!L8058</f>
        <v>-882.3</v>
      </c>
    </row>
    <row r="8289" spans="2:18" ht="20.25" hidden="1" customHeight="1">
      <c r="B8289" s="36" t="str">
        <f t="shared" si="2309"/>
        <v>b</v>
      </c>
      <c r="C8289" s="42">
        <v>31</v>
      </c>
      <c r="D8289" s="42"/>
      <c r="F8289" s="341" t="s">
        <v>525</v>
      </c>
      <c r="G8289" s="57" t="s">
        <v>164</v>
      </c>
      <c r="H8289" s="89">
        <f t="shared" si="2365"/>
        <v>0</v>
      </c>
      <c r="I8289" s="90">
        <f t="shared" si="2325"/>
        <v>0</v>
      </c>
      <c r="J8289" s="89">
        <f t="shared" ref="J8289:K8289" si="2370">J8519+J8749</f>
        <v>0</v>
      </c>
      <c r="K8289" s="89">
        <f t="shared" si="2370"/>
        <v>0</v>
      </c>
      <c r="L8289" s="90">
        <f t="shared" si="2321"/>
        <v>0</v>
      </c>
      <c r="M8289" s="89">
        <f t="shared" si="2367"/>
        <v>0</v>
      </c>
      <c r="N8289" s="89">
        <f t="shared" si="2367"/>
        <v>0</v>
      </c>
      <c r="O8289" s="82" t="s">
        <v>146</v>
      </c>
      <c r="R8289" s="352">
        <f>L8289-[1]გადასახდელები!L8059</f>
        <v>0</v>
      </c>
    </row>
    <row r="8290" spans="2:18" ht="20.25" hidden="1" customHeight="1">
      <c r="B8290" s="36" t="str">
        <f t="shared" si="2309"/>
        <v>b</v>
      </c>
      <c r="C8290" s="42">
        <v>4</v>
      </c>
      <c r="D8290" s="42"/>
      <c r="F8290" s="341" t="s">
        <v>526</v>
      </c>
      <c r="G8290" s="47" t="s">
        <v>165</v>
      </c>
      <c r="H8290" s="93">
        <f t="shared" si="2365"/>
        <v>0</v>
      </c>
      <c r="I8290" s="94">
        <f t="shared" si="2325"/>
        <v>0</v>
      </c>
      <c r="J8290" s="93">
        <f t="shared" ref="J8290:K8290" si="2371">J8520+J8750</f>
        <v>0</v>
      </c>
      <c r="K8290" s="93">
        <f t="shared" si="2371"/>
        <v>0</v>
      </c>
      <c r="L8290" s="94">
        <f t="shared" si="2321"/>
        <v>0</v>
      </c>
      <c r="M8290" s="93">
        <f t="shared" si="2367"/>
        <v>0</v>
      </c>
      <c r="N8290" s="93">
        <f t="shared" si="2367"/>
        <v>0</v>
      </c>
      <c r="O8290" s="82" t="s">
        <v>146</v>
      </c>
      <c r="R8290" s="352">
        <f>L8290-[1]გადასახდელები!L8060</f>
        <v>0</v>
      </c>
    </row>
    <row r="8291" spans="2:18" ht="20.25" hidden="1" customHeight="1">
      <c r="B8291" s="36" t="str">
        <f t="shared" si="2309"/>
        <v>b</v>
      </c>
      <c r="C8291" s="42">
        <v>5</v>
      </c>
      <c r="D8291" s="42"/>
      <c r="F8291" s="342" t="s">
        <v>527</v>
      </c>
      <c r="G8291" s="48" t="s">
        <v>166</v>
      </c>
      <c r="H8291" s="96">
        <f t="shared" si="2365"/>
        <v>0</v>
      </c>
      <c r="I8291" s="97">
        <f t="shared" si="2325"/>
        <v>0</v>
      </c>
      <c r="J8291" s="96">
        <f t="shared" ref="J8291:K8291" si="2372">J8521+J8751</f>
        <v>0</v>
      </c>
      <c r="K8291" s="96">
        <f t="shared" si="2372"/>
        <v>0</v>
      </c>
      <c r="L8291" s="97">
        <f t="shared" si="2321"/>
        <v>0</v>
      </c>
      <c r="M8291" s="96">
        <f t="shared" si="2367"/>
        <v>0</v>
      </c>
      <c r="N8291" s="96">
        <f t="shared" si="2367"/>
        <v>0</v>
      </c>
      <c r="O8291" s="82" t="s">
        <v>146</v>
      </c>
      <c r="R8291" s="352">
        <f>L8291-[1]გადასახდელები!L8061</f>
        <v>0</v>
      </c>
    </row>
    <row r="8292" spans="2:18" ht="20.25" hidden="1" customHeight="1">
      <c r="B8292" s="36" t="str">
        <f t="shared" si="2309"/>
        <v>b</v>
      </c>
      <c r="C8292" s="42">
        <v>6</v>
      </c>
      <c r="D8292" s="42"/>
      <c r="F8292" s="343" t="s">
        <v>528</v>
      </c>
      <c r="G8292" s="45" t="s">
        <v>167</v>
      </c>
      <c r="H8292" s="119">
        <f t="shared" si="2365"/>
        <v>0</v>
      </c>
      <c r="I8292" s="91">
        <f t="shared" si="2325"/>
        <v>0</v>
      </c>
      <c r="J8292" s="119">
        <f t="shared" ref="J8292:K8292" si="2373">J8522+J8752</f>
        <v>0</v>
      </c>
      <c r="K8292" s="119">
        <f t="shared" si="2373"/>
        <v>0</v>
      </c>
      <c r="L8292" s="91">
        <f t="shared" si="2321"/>
        <v>0</v>
      </c>
      <c r="M8292" s="119">
        <f t="shared" si="2367"/>
        <v>0</v>
      </c>
      <c r="N8292" s="119">
        <f t="shared" si="2367"/>
        <v>0</v>
      </c>
      <c r="O8292" s="82" t="s">
        <v>146</v>
      </c>
      <c r="R8292" s="352">
        <f>L8292-[1]გადასახდელები!L8062</f>
        <v>0</v>
      </c>
    </row>
    <row r="8293" spans="2:18" ht="20.25" hidden="1" customHeight="1">
      <c r="B8293" s="36" t="str">
        <f t="shared" si="2309"/>
        <v>b</v>
      </c>
      <c r="C8293" s="42">
        <v>6</v>
      </c>
      <c r="D8293" s="42"/>
      <c r="F8293" s="343" t="s">
        <v>592</v>
      </c>
      <c r="G8293" s="45" t="s">
        <v>168</v>
      </c>
      <c r="H8293" s="119">
        <f t="shared" si="2365"/>
        <v>0</v>
      </c>
      <c r="I8293" s="91">
        <f t="shared" si="2325"/>
        <v>0</v>
      </c>
      <c r="J8293" s="119">
        <f t="shared" ref="J8293:K8293" si="2374">J8523+J8753</f>
        <v>0</v>
      </c>
      <c r="K8293" s="119">
        <f t="shared" si="2374"/>
        <v>0</v>
      </c>
      <c r="L8293" s="91">
        <f t="shared" si="2321"/>
        <v>0</v>
      </c>
      <c r="M8293" s="119">
        <f t="shared" si="2367"/>
        <v>0</v>
      </c>
      <c r="N8293" s="119">
        <f t="shared" si="2367"/>
        <v>0</v>
      </c>
      <c r="O8293" s="82" t="s">
        <v>146</v>
      </c>
      <c r="R8293" s="352">
        <f>L8293-[1]გადასახდელები!L8063</f>
        <v>0</v>
      </c>
    </row>
    <row r="8294" spans="2:18" ht="20.25" hidden="1" customHeight="1">
      <c r="B8294" s="36" t="str">
        <f t="shared" si="2309"/>
        <v>b</v>
      </c>
      <c r="C8294" s="42">
        <v>6</v>
      </c>
      <c r="D8294" s="42"/>
      <c r="F8294" s="343" t="s">
        <v>529</v>
      </c>
      <c r="G8294" s="45" t="s">
        <v>169</v>
      </c>
      <c r="H8294" s="119">
        <f t="shared" si="2365"/>
        <v>0</v>
      </c>
      <c r="I8294" s="91">
        <f t="shared" si="2325"/>
        <v>0</v>
      </c>
      <c r="J8294" s="119">
        <f t="shared" ref="J8294:K8294" si="2375">J8524+J8754</f>
        <v>0</v>
      </c>
      <c r="K8294" s="119">
        <f t="shared" si="2375"/>
        <v>0</v>
      </c>
      <c r="L8294" s="91">
        <f t="shared" si="2321"/>
        <v>0</v>
      </c>
      <c r="M8294" s="119">
        <f t="shared" si="2367"/>
        <v>0</v>
      </c>
      <c r="N8294" s="119">
        <f t="shared" si="2367"/>
        <v>0</v>
      </c>
      <c r="O8294" s="82" t="s">
        <v>146</v>
      </c>
      <c r="R8294" s="352">
        <f>L8294-[1]გადასახდელები!L8064</f>
        <v>0</v>
      </c>
    </row>
    <row r="8295" spans="2:18" ht="20.25" hidden="1" customHeight="1">
      <c r="B8295" s="36" t="str">
        <f t="shared" si="2309"/>
        <v>b</v>
      </c>
      <c r="C8295" s="42">
        <v>6</v>
      </c>
      <c r="D8295" s="42"/>
      <c r="F8295" s="343" t="s">
        <v>593</v>
      </c>
      <c r="G8295" s="45" t="s">
        <v>170</v>
      </c>
      <c r="H8295" s="119">
        <f t="shared" si="2365"/>
        <v>0</v>
      </c>
      <c r="I8295" s="91">
        <f t="shared" si="2325"/>
        <v>0</v>
      </c>
      <c r="J8295" s="119">
        <f t="shared" ref="J8295:K8295" si="2376">J8525+J8755</f>
        <v>0</v>
      </c>
      <c r="K8295" s="119">
        <f t="shared" si="2376"/>
        <v>0</v>
      </c>
      <c r="L8295" s="91">
        <f t="shared" si="2321"/>
        <v>0</v>
      </c>
      <c r="M8295" s="119">
        <f t="shared" si="2367"/>
        <v>0</v>
      </c>
      <c r="N8295" s="119">
        <f t="shared" si="2367"/>
        <v>0</v>
      </c>
      <c r="O8295" s="82" t="s">
        <v>146</v>
      </c>
      <c r="R8295" s="352">
        <f>L8295-[1]გადასახდელები!L8065</f>
        <v>0</v>
      </c>
    </row>
    <row r="8296" spans="2:18" ht="20.25" hidden="1" customHeight="1">
      <c r="B8296" s="36" t="str">
        <f t="shared" si="2309"/>
        <v>b</v>
      </c>
      <c r="C8296" s="42">
        <v>6</v>
      </c>
      <c r="D8296" s="42"/>
      <c r="F8296" s="343" t="s">
        <v>594</v>
      </c>
      <c r="G8296" s="45" t="s">
        <v>171</v>
      </c>
      <c r="H8296" s="119">
        <f t="shared" si="2365"/>
        <v>0</v>
      </c>
      <c r="I8296" s="91">
        <f t="shared" si="2325"/>
        <v>0</v>
      </c>
      <c r="J8296" s="119">
        <f t="shared" ref="J8296:K8296" si="2377">J8526+J8756</f>
        <v>0</v>
      </c>
      <c r="K8296" s="119">
        <f t="shared" si="2377"/>
        <v>0</v>
      </c>
      <c r="L8296" s="91">
        <f t="shared" si="2321"/>
        <v>0</v>
      </c>
      <c r="M8296" s="119">
        <f t="shared" si="2367"/>
        <v>0</v>
      </c>
      <c r="N8296" s="119">
        <f t="shared" si="2367"/>
        <v>0</v>
      </c>
      <c r="O8296" s="82" t="s">
        <v>146</v>
      </c>
      <c r="R8296" s="352">
        <f>L8296-[1]გადასახდელები!L8066</f>
        <v>0</v>
      </c>
    </row>
    <row r="8297" spans="2:18" ht="20.25" hidden="1" customHeight="1">
      <c r="B8297" s="36" t="str">
        <f t="shared" si="2309"/>
        <v>b</v>
      </c>
      <c r="C8297" s="42">
        <v>6</v>
      </c>
      <c r="D8297" s="42"/>
      <c r="F8297" s="343" t="s">
        <v>595</v>
      </c>
      <c r="G8297" s="45" t="s">
        <v>172</v>
      </c>
      <c r="H8297" s="119">
        <f t="shared" si="2365"/>
        <v>0</v>
      </c>
      <c r="I8297" s="91">
        <f t="shared" si="2325"/>
        <v>0</v>
      </c>
      <c r="J8297" s="119">
        <f t="shared" ref="J8297:K8297" si="2378">J8527+J8757</f>
        <v>0</v>
      </c>
      <c r="K8297" s="119">
        <f t="shared" si="2378"/>
        <v>0</v>
      </c>
      <c r="L8297" s="91">
        <f t="shared" si="2321"/>
        <v>0</v>
      </c>
      <c r="M8297" s="119">
        <f t="shared" si="2367"/>
        <v>0</v>
      </c>
      <c r="N8297" s="119">
        <f t="shared" si="2367"/>
        <v>0</v>
      </c>
      <c r="O8297" s="82" t="s">
        <v>146</v>
      </c>
      <c r="R8297" s="352">
        <f>L8297-[1]გადასახდელები!L8067</f>
        <v>0</v>
      </c>
    </row>
    <row r="8298" spans="2:18" ht="20.25" hidden="1" customHeight="1">
      <c r="B8298" s="36" t="str">
        <f t="shared" si="2309"/>
        <v>b</v>
      </c>
      <c r="C8298" s="42">
        <v>5</v>
      </c>
      <c r="D8298" s="42"/>
      <c r="F8298" s="343" t="s">
        <v>596</v>
      </c>
      <c r="G8298" s="48" t="s">
        <v>173</v>
      </c>
      <c r="H8298" s="96">
        <f t="shared" si="2365"/>
        <v>0</v>
      </c>
      <c r="I8298" s="97">
        <f t="shared" si="2325"/>
        <v>0</v>
      </c>
      <c r="J8298" s="96">
        <f t="shared" ref="J8298:K8298" si="2379">J8528+J8758</f>
        <v>0</v>
      </c>
      <c r="K8298" s="96">
        <f t="shared" si="2379"/>
        <v>0</v>
      </c>
      <c r="L8298" s="97">
        <f t="shared" si="2321"/>
        <v>0</v>
      </c>
      <c r="M8298" s="96">
        <f t="shared" si="2367"/>
        <v>0</v>
      </c>
      <c r="N8298" s="96">
        <f t="shared" si="2367"/>
        <v>0</v>
      </c>
      <c r="O8298" s="82" t="s">
        <v>146</v>
      </c>
      <c r="R8298" s="352">
        <f>L8298-[1]გადასახდელები!L8068</f>
        <v>0</v>
      </c>
    </row>
    <row r="8299" spans="2:18" ht="20.25" hidden="1" customHeight="1">
      <c r="B8299" s="36" t="str">
        <f t="shared" si="2309"/>
        <v>b</v>
      </c>
      <c r="C8299" s="42">
        <v>4</v>
      </c>
      <c r="D8299" s="42"/>
      <c r="F8299" s="343" t="s">
        <v>597</v>
      </c>
      <c r="G8299" s="47" t="s">
        <v>174</v>
      </c>
      <c r="H8299" s="93">
        <f t="shared" si="2365"/>
        <v>0</v>
      </c>
      <c r="I8299" s="94">
        <f t="shared" si="2325"/>
        <v>0</v>
      </c>
      <c r="J8299" s="93">
        <f t="shared" ref="J8299:K8299" si="2380">J8529+J8759</f>
        <v>0</v>
      </c>
      <c r="K8299" s="93">
        <f t="shared" si="2380"/>
        <v>0</v>
      </c>
      <c r="L8299" s="94">
        <f t="shared" si="2321"/>
        <v>0</v>
      </c>
      <c r="M8299" s="93">
        <f t="shared" si="2367"/>
        <v>0</v>
      </c>
      <c r="N8299" s="93">
        <f t="shared" si="2367"/>
        <v>0</v>
      </c>
      <c r="O8299" s="82" t="s">
        <v>146</v>
      </c>
      <c r="R8299" s="352">
        <f>L8299-[1]გადასახდელები!L8069</f>
        <v>0</v>
      </c>
    </row>
    <row r="8300" spans="2:18" ht="20.25" customHeight="1">
      <c r="B8300" s="36" t="str">
        <f t="shared" si="2309"/>
        <v>a</v>
      </c>
      <c r="C8300" s="42">
        <v>3</v>
      </c>
      <c r="D8300" s="42"/>
      <c r="F8300" s="342" t="s">
        <v>530</v>
      </c>
      <c r="G8300" s="57" t="s">
        <v>175</v>
      </c>
      <c r="H8300" s="89">
        <f t="shared" si="2365"/>
        <v>0</v>
      </c>
      <c r="I8300" s="90">
        <f t="shared" si="2325"/>
        <v>21</v>
      </c>
      <c r="J8300" s="89">
        <f t="shared" ref="J8300:K8300" si="2381">J8530+J8760</f>
        <v>0</v>
      </c>
      <c r="K8300" s="89">
        <f t="shared" si="2381"/>
        <v>21</v>
      </c>
      <c r="L8300" s="90">
        <f t="shared" si="2321"/>
        <v>0</v>
      </c>
      <c r="M8300" s="89">
        <f t="shared" si="2367"/>
        <v>0</v>
      </c>
      <c r="N8300" s="89">
        <f t="shared" si="2367"/>
        <v>0</v>
      </c>
      <c r="O8300" s="82" t="s">
        <v>146</v>
      </c>
      <c r="R8300" s="352">
        <f>L8300-[1]გადასახდელები!L8070</f>
        <v>0</v>
      </c>
    </row>
    <row r="8301" spans="2:18" ht="20.25" hidden="1" customHeight="1">
      <c r="B8301" s="36" t="str">
        <f t="shared" ref="B8301:B8364" si="2382">IF(H8301+I8301+L8301&gt;0,"a","b")</f>
        <v>b</v>
      </c>
      <c r="C8301" s="42">
        <v>4</v>
      </c>
      <c r="D8301" s="42"/>
      <c r="F8301" s="343" t="s">
        <v>531</v>
      </c>
      <c r="G8301" s="47" t="s">
        <v>176</v>
      </c>
      <c r="H8301" s="93">
        <f t="shared" si="2365"/>
        <v>0</v>
      </c>
      <c r="I8301" s="94">
        <f t="shared" si="2325"/>
        <v>0</v>
      </c>
      <c r="J8301" s="93">
        <f t="shared" ref="J8301:K8301" si="2383">J8531+J8761</f>
        <v>0</v>
      </c>
      <c r="K8301" s="93">
        <f t="shared" si="2383"/>
        <v>0</v>
      </c>
      <c r="L8301" s="94">
        <f t="shared" si="2321"/>
        <v>0</v>
      </c>
      <c r="M8301" s="93">
        <f t="shared" si="2367"/>
        <v>0</v>
      </c>
      <c r="N8301" s="93">
        <f t="shared" si="2367"/>
        <v>0</v>
      </c>
      <c r="O8301" s="82" t="s">
        <v>146</v>
      </c>
      <c r="R8301" s="352">
        <f>L8301-[1]გადასახდელები!L8071</f>
        <v>0</v>
      </c>
    </row>
    <row r="8302" spans="2:18" ht="20.25" hidden="1" customHeight="1">
      <c r="B8302" s="36" t="str">
        <f t="shared" si="2382"/>
        <v>b</v>
      </c>
      <c r="C8302" s="42">
        <v>4</v>
      </c>
      <c r="D8302" s="42"/>
      <c r="F8302" s="342" t="s">
        <v>532</v>
      </c>
      <c r="G8302" s="47" t="s">
        <v>177</v>
      </c>
      <c r="H8302" s="93">
        <f t="shared" si="2365"/>
        <v>0</v>
      </c>
      <c r="I8302" s="94">
        <f t="shared" si="2325"/>
        <v>0</v>
      </c>
      <c r="J8302" s="93">
        <f t="shared" ref="J8302:K8302" si="2384">J8532+J8762</f>
        <v>0</v>
      </c>
      <c r="K8302" s="93">
        <f t="shared" si="2384"/>
        <v>0</v>
      </c>
      <c r="L8302" s="94">
        <f t="shared" si="2321"/>
        <v>0</v>
      </c>
      <c r="M8302" s="93">
        <f t="shared" si="2367"/>
        <v>0</v>
      </c>
      <c r="N8302" s="93">
        <f t="shared" si="2367"/>
        <v>0</v>
      </c>
      <c r="O8302" s="82" t="s">
        <v>146</v>
      </c>
      <c r="R8302" s="352">
        <f>L8302-[1]გადასახდელები!L8072</f>
        <v>0</v>
      </c>
    </row>
    <row r="8303" spans="2:18" ht="20.25" hidden="1" customHeight="1">
      <c r="B8303" s="36" t="str">
        <f t="shared" si="2382"/>
        <v>b</v>
      </c>
      <c r="C8303" s="42">
        <v>5</v>
      </c>
      <c r="D8303" s="42"/>
      <c r="F8303" s="343" t="s">
        <v>533</v>
      </c>
      <c r="G8303" s="48" t="s">
        <v>178</v>
      </c>
      <c r="H8303" s="96">
        <f t="shared" si="2365"/>
        <v>0</v>
      </c>
      <c r="I8303" s="97">
        <f t="shared" si="2325"/>
        <v>0</v>
      </c>
      <c r="J8303" s="96">
        <f t="shared" ref="J8303:K8303" si="2385">J8533+J8763</f>
        <v>0</v>
      </c>
      <c r="K8303" s="96">
        <f t="shared" si="2385"/>
        <v>0</v>
      </c>
      <c r="L8303" s="97">
        <f t="shared" si="2321"/>
        <v>0</v>
      </c>
      <c r="M8303" s="96">
        <f t="shared" si="2367"/>
        <v>0</v>
      </c>
      <c r="N8303" s="96">
        <f t="shared" si="2367"/>
        <v>0</v>
      </c>
      <c r="O8303" s="82" t="s">
        <v>146</v>
      </c>
      <c r="R8303" s="352">
        <f>L8303-[1]გადასახდელები!L8073</f>
        <v>0</v>
      </c>
    </row>
    <row r="8304" spans="2:18" ht="20.25" hidden="1" customHeight="1">
      <c r="B8304" s="36" t="str">
        <f t="shared" si="2382"/>
        <v>b</v>
      </c>
      <c r="C8304" s="42">
        <v>5</v>
      </c>
      <c r="D8304" s="42"/>
      <c r="F8304" s="343" t="s">
        <v>598</v>
      </c>
      <c r="G8304" s="48" t="s">
        <v>179</v>
      </c>
      <c r="H8304" s="96">
        <f t="shared" si="2365"/>
        <v>0</v>
      </c>
      <c r="I8304" s="97">
        <f t="shared" si="2325"/>
        <v>0</v>
      </c>
      <c r="J8304" s="96">
        <f t="shared" ref="J8304:K8304" si="2386">J8534+J8764</f>
        <v>0</v>
      </c>
      <c r="K8304" s="96">
        <f t="shared" si="2386"/>
        <v>0</v>
      </c>
      <c r="L8304" s="97">
        <f t="shared" si="2321"/>
        <v>0</v>
      </c>
      <c r="M8304" s="96">
        <f t="shared" si="2367"/>
        <v>0</v>
      </c>
      <c r="N8304" s="96">
        <f t="shared" si="2367"/>
        <v>0</v>
      </c>
      <c r="O8304" s="82" t="s">
        <v>146</v>
      </c>
      <c r="R8304" s="352">
        <f>L8304-[1]გადასახდელები!L8074</f>
        <v>0</v>
      </c>
    </row>
    <row r="8305" spans="2:18" ht="20.25" hidden="1" customHeight="1">
      <c r="B8305" s="36" t="str">
        <f t="shared" si="2382"/>
        <v>b</v>
      </c>
      <c r="C8305" s="42">
        <v>4</v>
      </c>
      <c r="D8305" s="42"/>
      <c r="F8305" s="342" t="s">
        <v>534</v>
      </c>
      <c r="G8305" s="47" t="s">
        <v>180</v>
      </c>
      <c r="H8305" s="93">
        <f t="shared" si="2365"/>
        <v>0</v>
      </c>
      <c r="I8305" s="94">
        <f t="shared" si="2325"/>
        <v>0</v>
      </c>
      <c r="J8305" s="93">
        <f t="shared" ref="J8305:K8305" si="2387">J8535+J8765</f>
        <v>0</v>
      </c>
      <c r="K8305" s="93">
        <f t="shared" si="2387"/>
        <v>0</v>
      </c>
      <c r="L8305" s="94">
        <f t="shared" si="2321"/>
        <v>0</v>
      </c>
      <c r="M8305" s="93">
        <f t="shared" si="2367"/>
        <v>0</v>
      </c>
      <c r="N8305" s="93">
        <f t="shared" si="2367"/>
        <v>0</v>
      </c>
      <c r="O8305" s="82" t="s">
        <v>146</v>
      </c>
      <c r="R8305" s="352">
        <f>L8305-[1]გადასახდელები!L8075</f>
        <v>0</v>
      </c>
    </row>
    <row r="8306" spans="2:18" ht="42.75" hidden="1" customHeight="1">
      <c r="B8306" s="36" t="str">
        <f t="shared" si="2382"/>
        <v>b</v>
      </c>
      <c r="C8306" s="42">
        <v>5</v>
      </c>
      <c r="D8306" s="42"/>
      <c r="F8306" s="343" t="s">
        <v>535</v>
      </c>
      <c r="G8306" s="48" t="s">
        <v>229</v>
      </c>
      <c r="H8306" s="96">
        <f t="shared" si="2365"/>
        <v>0</v>
      </c>
      <c r="I8306" s="97">
        <f t="shared" si="2325"/>
        <v>0</v>
      </c>
      <c r="J8306" s="96">
        <f t="shared" ref="J8306:K8306" si="2388">J8536+J8766</f>
        <v>0</v>
      </c>
      <c r="K8306" s="96">
        <f t="shared" si="2388"/>
        <v>0</v>
      </c>
      <c r="L8306" s="97">
        <f t="shared" si="2321"/>
        <v>0</v>
      </c>
      <c r="M8306" s="96">
        <f t="shared" ref="M8306:N8325" si="2389">M8536+M8766</f>
        <v>0</v>
      </c>
      <c r="N8306" s="96">
        <f t="shared" si="2389"/>
        <v>0</v>
      </c>
      <c r="O8306" s="82" t="s">
        <v>146</v>
      </c>
      <c r="R8306" s="352">
        <f>L8306-[1]გადასახდელები!L8076</f>
        <v>0</v>
      </c>
    </row>
    <row r="8307" spans="2:18" ht="30.75" hidden="1" customHeight="1">
      <c r="B8307" s="36" t="str">
        <f t="shared" si="2382"/>
        <v>b</v>
      </c>
      <c r="C8307" s="42">
        <v>5</v>
      </c>
      <c r="D8307" s="42"/>
      <c r="F8307" s="343" t="s">
        <v>599</v>
      </c>
      <c r="G8307" s="49" t="s">
        <v>196</v>
      </c>
      <c r="H8307" s="96">
        <f t="shared" si="2365"/>
        <v>0</v>
      </c>
      <c r="I8307" s="97">
        <f t="shared" si="2325"/>
        <v>0</v>
      </c>
      <c r="J8307" s="96">
        <f t="shared" ref="J8307:K8307" si="2390">J8537+J8767</f>
        <v>0</v>
      </c>
      <c r="K8307" s="96">
        <f t="shared" si="2390"/>
        <v>0</v>
      </c>
      <c r="L8307" s="97">
        <f t="shared" si="2321"/>
        <v>0</v>
      </c>
      <c r="M8307" s="96">
        <f t="shared" si="2389"/>
        <v>0</v>
      </c>
      <c r="N8307" s="96">
        <f t="shared" si="2389"/>
        <v>0</v>
      </c>
      <c r="O8307" s="82" t="s">
        <v>146</v>
      </c>
      <c r="R8307" s="352">
        <f>L8307-[1]გადასახდელები!L8077</f>
        <v>0</v>
      </c>
    </row>
    <row r="8308" spans="2:18" ht="60.75" hidden="1" customHeight="1">
      <c r="B8308" s="36" t="str">
        <f t="shared" si="2382"/>
        <v>b</v>
      </c>
      <c r="C8308" s="42">
        <v>5</v>
      </c>
      <c r="D8308" s="42"/>
      <c r="F8308" s="343" t="s">
        <v>536</v>
      </c>
      <c r="G8308" s="49" t="s">
        <v>230</v>
      </c>
      <c r="H8308" s="96">
        <f t="shared" si="2365"/>
        <v>0</v>
      </c>
      <c r="I8308" s="97">
        <f t="shared" si="2325"/>
        <v>0</v>
      </c>
      <c r="J8308" s="96">
        <f t="shared" ref="J8308:K8308" si="2391">J8538+J8768</f>
        <v>0</v>
      </c>
      <c r="K8308" s="96">
        <f t="shared" si="2391"/>
        <v>0</v>
      </c>
      <c r="L8308" s="97">
        <f t="shared" si="2321"/>
        <v>0</v>
      </c>
      <c r="M8308" s="96">
        <f t="shared" si="2389"/>
        <v>0</v>
      </c>
      <c r="N8308" s="96">
        <f t="shared" si="2389"/>
        <v>0</v>
      </c>
      <c r="O8308" s="82" t="s">
        <v>146</v>
      </c>
      <c r="R8308" s="352">
        <f>L8308-[1]გადასახდელები!L8078</f>
        <v>0</v>
      </c>
    </row>
    <row r="8309" spans="2:18" ht="30.75" hidden="1" customHeight="1">
      <c r="B8309" s="36" t="str">
        <f t="shared" si="2382"/>
        <v>b</v>
      </c>
      <c r="C8309" s="42">
        <v>5</v>
      </c>
      <c r="D8309" s="42"/>
      <c r="F8309" s="342" t="s">
        <v>537</v>
      </c>
      <c r="G8309" s="48" t="s">
        <v>195</v>
      </c>
      <c r="H8309" s="96">
        <f t="shared" si="2365"/>
        <v>0</v>
      </c>
      <c r="I8309" s="97">
        <f t="shared" si="2325"/>
        <v>0</v>
      </c>
      <c r="J8309" s="96">
        <f t="shared" ref="J8309:K8309" si="2392">J8539+J8769</f>
        <v>0</v>
      </c>
      <c r="K8309" s="96">
        <f t="shared" si="2392"/>
        <v>0</v>
      </c>
      <c r="L8309" s="97">
        <f t="shared" si="2321"/>
        <v>0</v>
      </c>
      <c r="M8309" s="96">
        <f t="shared" si="2389"/>
        <v>0</v>
      </c>
      <c r="N8309" s="96">
        <f t="shared" si="2389"/>
        <v>0</v>
      </c>
      <c r="O8309" s="82" t="s">
        <v>146</v>
      </c>
      <c r="R8309" s="352">
        <f>L8309-[1]გადასახდელები!L8079</f>
        <v>0</v>
      </c>
    </row>
    <row r="8310" spans="2:18" ht="20.25" hidden="1" customHeight="1">
      <c r="B8310" s="36" t="str">
        <f t="shared" si="2382"/>
        <v>b</v>
      </c>
      <c r="C8310" s="42">
        <v>6</v>
      </c>
      <c r="D8310" s="42"/>
      <c r="F8310" s="343" t="s">
        <v>600</v>
      </c>
      <c r="G8310" s="45" t="s">
        <v>181</v>
      </c>
      <c r="H8310" s="323">
        <f t="shared" si="2365"/>
        <v>0</v>
      </c>
      <c r="I8310" s="105">
        <f t="shared" si="2325"/>
        <v>0</v>
      </c>
      <c r="J8310" s="323">
        <f t="shared" ref="J8310:K8310" si="2393">J8540+J8770</f>
        <v>0</v>
      </c>
      <c r="K8310" s="323">
        <f t="shared" si="2393"/>
        <v>0</v>
      </c>
      <c r="L8310" s="105">
        <f t="shared" ref="L8310:L8373" si="2394">M8310+N8310</f>
        <v>0</v>
      </c>
      <c r="M8310" s="323">
        <f t="shared" si="2389"/>
        <v>0</v>
      </c>
      <c r="N8310" s="323">
        <f t="shared" si="2389"/>
        <v>0</v>
      </c>
      <c r="O8310" s="82" t="s">
        <v>146</v>
      </c>
      <c r="R8310" s="352">
        <f>L8310-[1]გადასახდელები!L8080</f>
        <v>0</v>
      </c>
    </row>
    <row r="8311" spans="2:18" ht="20.25" hidden="1" customHeight="1">
      <c r="B8311" s="36" t="str">
        <f t="shared" si="2382"/>
        <v>b</v>
      </c>
      <c r="C8311" s="42">
        <v>6</v>
      </c>
      <c r="D8311" s="42"/>
      <c r="F8311" s="343" t="s">
        <v>601</v>
      </c>
      <c r="G8311" s="45" t="s">
        <v>182</v>
      </c>
      <c r="H8311" s="323">
        <f t="shared" si="2365"/>
        <v>0</v>
      </c>
      <c r="I8311" s="105">
        <f t="shared" si="2325"/>
        <v>0</v>
      </c>
      <c r="J8311" s="323">
        <f t="shared" ref="J8311:K8311" si="2395">J8541+J8771</f>
        <v>0</v>
      </c>
      <c r="K8311" s="323">
        <f t="shared" si="2395"/>
        <v>0</v>
      </c>
      <c r="L8311" s="105">
        <f t="shared" si="2394"/>
        <v>0</v>
      </c>
      <c r="M8311" s="323">
        <f t="shared" si="2389"/>
        <v>0</v>
      </c>
      <c r="N8311" s="323">
        <f t="shared" si="2389"/>
        <v>0</v>
      </c>
      <c r="O8311" s="82" t="s">
        <v>146</v>
      </c>
      <c r="R8311" s="352">
        <f>L8311-[1]გადასახდელები!L8081</f>
        <v>0</v>
      </c>
    </row>
    <row r="8312" spans="2:18" ht="20.25" hidden="1" customHeight="1">
      <c r="B8312" s="36" t="str">
        <f t="shared" si="2382"/>
        <v>b</v>
      </c>
      <c r="C8312" s="42">
        <v>6</v>
      </c>
      <c r="D8312" s="42"/>
      <c r="F8312" s="343" t="s">
        <v>602</v>
      </c>
      <c r="G8312" s="45" t="s">
        <v>183</v>
      </c>
      <c r="H8312" s="323">
        <f t="shared" si="2365"/>
        <v>0</v>
      </c>
      <c r="I8312" s="105">
        <f t="shared" si="2325"/>
        <v>0</v>
      </c>
      <c r="J8312" s="323">
        <f t="shared" ref="J8312:K8312" si="2396">J8542+J8772</f>
        <v>0</v>
      </c>
      <c r="K8312" s="323">
        <f t="shared" si="2396"/>
        <v>0</v>
      </c>
      <c r="L8312" s="105">
        <f t="shared" si="2394"/>
        <v>0</v>
      </c>
      <c r="M8312" s="323">
        <f t="shared" si="2389"/>
        <v>0</v>
      </c>
      <c r="N8312" s="323">
        <f t="shared" si="2389"/>
        <v>0</v>
      </c>
      <c r="O8312" s="82" t="s">
        <v>146</v>
      </c>
      <c r="R8312" s="352">
        <f>L8312-[1]გადასახდელები!L8082</f>
        <v>0</v>
      </c>
    </row>
    <row r="8313" spans="2:18" ht="20.25" hidden="1" customHeight="1">
      <c r="B8313" s="36" t="str">
        <f t="shared" si="2382"/>
        <v>b</v>
      </c>
      <c r="C8313" s="42">
        <v>6</v>
      </c>
      <c r="D8313" s="42"/>
      <c r="F8313" s="343" t="s">
        <v>603</v>
      </c>
      <c r="G8313" s="45" t="s">
        <v>184</v>
      </c>
      <c r="H8313" s="323">
        <f t="shared" si="2365"/>
        <v>0</v>
      </c>
      <c r="I8313" s="105">
        <f t="shared" ref="I8313:I8376" si="2397">J8313+K8313</f>
        <v>0</v>
      </c>
      <c r="J8313" s="323">
        <f t="shared" ref="J8313:K8313" si="2398">J8543+J8773</f>
        <v>0</v>
      </c>
      <c r="K8313" s="323">
        <f t="shared" si="2398"/>
        <v>0</v>
      </c>
      <c r="L8313" s="105">
        <f t="shared" si="2394"/>
        <v>0</v>
      </c>
      <c r="M8313" s="323">
        <f t="shared" si="2389"/>
        <v>0</v>
      </c>
      <c r="N8313" s="323">
        <f t="shared" si="2389"/>
        <v>0</v>
      </c>
      <c r="O8313" s="82" t="s">
        <v>146</v>
      </c>
      <c r="R8313" s="352">
        <f>L8313-[1]გადასახდელები!L8083</f>
        <v>0</v>
      </c>
    </row>
    <row r="8314" spans="2:18" ht="20.25" hidden="1" customHeight="1">
      <c r="B8314" s="36" t="str">
        <f t="shared" si="2382"/>
        <v>b</v>
      </c>
      <c r="C8314" s="42">
        <v>6</v>
      </c>
      <c r="D8314" s="42"/>
      <c r="F8314" s="343" t="s">
        <v>538</v>
      </c>
      <c r="G8314" s="45" t="s">
        <v>185</v>
      </c>
      <c r="H8314" s="323">
        <f t="shared" si="2365"/>
        <v>0</v>
      </c>
      <c r="I8314" s="105">
        <f t="shared" si="2397"/>
        <v>0</v>
      </c>
      <c r="J8314" s="323">
        <f t="shared" ref="J8314:K8314" si="2399">J8544+J8774</f>
        <v>0</v>
      </c>
      <c r="K8314" s="323">
        <f t="shared" si="2399"/>
        <v>0</v>
      </c>
      <c r="L8314" s="105">
        <f t="shared" si="2394"/>
        <v>0</v>
      </c>
      <c r="M8314" s="323">
        <f t="shared" si="2389"/>
        <v>0</v>
      </c>
      <c r="N8314" s="323">
        <f t="shared" si="2389"/>
        <v>0</v>
      </c>
      <c r="O8314" s="82" t="s">
        <v>146</v>
      </c>
      <c r="R8314" s="352">
        <f>L8314-[1]გადასახდელები!L8084</f>
        <v>0</v>
      </c>
    </row>
    <row r="8315" spans="2:18" ht="20.25" hidden="1" customHeight="1">
      <c r="B8315" s="36" t="str">
        <f t="shared" si="2382"/>
        <v>b</v>
      </c>
      <c r="C8315" s="42">
        <v>6</v>
      </c>
      <c r="D8315" s="42"/>
      <c r="F8315" s="343" t="s">
        <v>604</v>
      </c>
      <c r="G8315" s="45" t="s">
        <v>186</v>
      </c>
      <c r="H8315" s="323">
        <f t="shared" si="2365"/>
        <v>0</v>
      </c>
      <c r="I8315" s="105">
        <f t="shared" si="2397"/>
        <v>0</v>
      </c>
      <c r="J8315" s="323">
        <f t="shared" ref="J8315:K8315" si="2400">J8545+J8775</f>
        <v>0</v>
      </c>
      <c r="K8315" s="323">
        <f t="shared" si="2400"/>
        <v>0</v>
      </c>
      <c r="L8315" s="105">
        <f t="shared" si="2394"/>
        <v>0</v>
      </c>
      <c r="M8315" s="323">
        <f t="shared" si="2389"/>
        <v>0</v>
      </c>
      <c r="N8315" s="323">
        <f t="shared" si="2389"/>
        <v>0</v>
      </c>
      <c r="O8315" s="82" t="s">
        <v>146</v>
      </c>
      <c r="R8315" s="352">
        <f>L8315-[1]გადასახდელები!L8085</f>
        <v>0</v>
      </c>
    </row>
    <row r="8316" spans="2:18" ht="20.25" hidden="1" customHeight="1">
      <c r="B8316" s="36" t="str">
        <f t="shared" si="2382"/>
        <v>b</v>
      </c>
      <c r="C8316" s="42">
        <v>6</v>
      </c>
      <c r="D8316" s="42"/>
      <c r="F8316" s="343" t="s">
        <v>605</v>
      </c>
      <c r="G8316" s="45" t="s">
        <v>187</v>
      </c>
      <c r="H8316" s="323">
        <f t="shared" si="2365"/>
        <v>0</v>
      </c>
      <c r="I8316" s="105">
        <f t="shared" si="2397"/>
        <v>0</v>
      </c>
      <c r="J8316" s="323">
        <f t="shared" ref="J8316:K8316" si="2401">J8546+J8776</f>
        <v>0</v>
      </c>
      <c r="K8316" s="323">
        <f t="shared" si="2401"/>
        <v>0</v>
      </c>
      <c r="L8316" s="105">
        <f t="shared" si="2394"/>
        <v>0</v>
      </c>
      <c r="M8316" s="323">
        <f t="shared" si="2389"/>
        <v>0</v>
      </c>
      <c r="N8316" s="323">
        <f t="shared" si="2389"/>
        <v>0</v>
      </c>
      <c r="O8316" s="82" t="s">
        <v>146</v>
      </c>
      <c r="R8316" s="352">
        <f>L8316-[1]გადასახდელები!L8086</f>
        <v>0</v>
      </c>
    </row>
    <row r="8317" spans="2:18" ht="20.25" hidden="1" customHeight="1">
      <c r="B8317" s="36" t="str">
        <f t="shared" si="2382"/>
        <v>b</v>
      </c>
      <c r="C8317" s="42">
        <v>6</v>
      </c>
      <c r="D8317" s="42"/>
      <c r="F8317" s="343" t="s">
        <v>606</v>
      </c>
      <c r="G8317" s="45" t="s">
        <v>188</v>
      </c>
      <c r="H8317" s="323">
        <f t="shared" si="2365"/>
        <v>0</v>
      </c>
      <c r="I8317" s="105">
        <f t="shared" si="2397"/>
        <v>0</v>
      </c>
      <c r="J8317" s="323">
        <f t="shared" ref="J8317:K8317" si="2402">J8547+J8777</f>
        <v>0</v>
      </c>
      <c r="K8317" s="323">
        <f t="shared" si="2402"/>
        <v>0</v>
      </c>
      <c r="L8317" s="105">
        <f t="shared" si="2394"/>
        <v>0</v>
      </c>
      <c r="M8317" s="323">
        <f t="shared" si="2389"/>
        <v>0</v>
      </c>
      <c r="N8317" s="323">
        <f t="shared" si="2389"/>
        <v>0</v>
      </c>
      <c r="O8317" s="82" t="s">
        <v>146</v>
      </c>
      <c r="R8317" s="352">
        <f>L8317-[1]გადასახდელები!L8087</f>
        <v>0</v>
      </c>
    </row>
    <row r="8318" spans="2:18" ht="20.25" hidden="1" customHeight="1">
      <c r="B8318" s="36" t="str">
        <f t="shared" si="2382"/>
        <v>b</v>
      </c>
      <c r="C8318" s="42">
        <v>6</v>
      </c>
      <c r="D8318" s="42"/>
      <c r="F8318" s="343" t="s">
        <v>607</v>
      </c>
      <c r="G8318" s="45" t="s">
        <v>189</v>
      </c>
      <c r="H8318" s="323">
        <f t="shared" si="2365"/>
        <v>0</v>
      </c>
      <c r="I8318" s="105">
        <f t="shared" si="2397"/>
        <v>0</v>
      </c>
      <c r="J8318" s="323">
        <f t="shared" ref="J8318:K8318" si="2403">J8548+J8778</f>
        <v>0</v>
      </c>
      <c r="K8318" s="323">
        <f t="shared" si="2403"/>
        <v>0</v>
      </c>
      <c r="L8318" s="105">
        <f t="shared" si="2394"/>
        <v>0</v>
      </c>
      <c r="M8318" s="323">
        <f t="shared" si="2389"/>
        <v>0</v>
      </c>
      <c r="N8318" s="323">
        <f t="shared" si="2389"/>
        <v>0</v>
      </c>
      <c r="O8318" s="82" t="s">
        <v>146</v>
      </c>
      <c r="R8318" s="352">
        <f>L8318-[1]გადასახდელები!L8088</f>
        <v>0</v>
      </c>
    </row>
    <row r="8319" spans="2:18" ht="20.25" hidden="1" customHeight="1">
      <c r="B8319" s="36" t="str">
        <f t="shared" si="2382"/>
        <v>b</v>
      </c>
      <c r="C8319" s="42">
        <v>6</v>
      </c>
      <c r="D8319" s="42"/>
      <c r="F8319" s="343" t="s">
        <v>608</v>
      </c>
      <c r="G8319" s="45" t="s">
        <v>190</v>
      </c>
      <c r="H8319" s="323">
        <f t="shared" si="2365"/>
        <v>0</v>
      </c>
      <c r="I8319" s="105">
        <f t="shared" si="2397"/>
        <v>0</v>
      </c>
      <c r="J8319" s="323">
        <f t="shared" ref="J8319:K8319" si="2404">J8549+J8779</f>
        <v>0</v>
      </c>
      <c r="K8319" s="323">
        <f t="shared" si="2404"/>
        <v>0</v>
      </c>
      <c r="L8319" s="105">
        <f t="shared" si="2394"/>
        <v>0</v>
      </c>
      <c r="M8319" s="323">
        <f t="shared" si="2389"/>
        <v>0</v>
      </c>
      <c r="N8319" s="323">
        <f t="shared" si="2389"/>
        <v>0</v>
      </c>
      <c r="O8319" s="82" t="s">
        <v>146</v>
      </c>
      <c r="R8319" s="352">
        <f>L8319-[1]გადასახდელები!L8089</f>
        <v>0</v>
      </c>
    </row>
    <row r="8320" spans="2:18" ht="30.75" hidden="1" customHeight="1">
      <c r="B8320" s="36" t="str">
        <f t="shared" si="2382"/>
        <v>b</v>
      </c>
      <c r="C8320" s="42">
        <v>6</v>
      </c>
      <c r="D8320" s="42"/>
      <c r="F8320" s="343" t="s">
        <v>539</v>
      </c>
      <c r="G8320" s="45" t="s">
        <v>231</v>
      </c>
      <c r="H8320" s="323">
        <f t="shared" si="2365"/>
        <v>0</v>
      </c>
      <c r="I8320" s="105">
        <f t="shared" si="2397"/>
        <v>0</v>
      </c>
      <c r="J8320" s="323">
        <f t="shared" ref="J8320:K8320" si="2405">J8550+J8780</f>
        <v>0</v>
      </c>
      <c r="K8320" s="323">
        <f t="shared" si="2405"/>
        <v>0</v>
      </c>
      <c r="L8320" s="105">
        <f t="shared" si="2394"/>
        <v>0</v>
      </c>
      <c r="M8320" s="323">
        <f t="shared" si="2389"/>
        <v>0</v>
      </c>
      <c r="N8320" s="323">
        <f t="shared" si="2389"/>
        <v>0</v>
      </c>
      <c r="O8320" s="82" t="s">
        <v>146</v>
      </c>
      <c r="R8320" s="352">
        <f>L8320-[1]გადასახდელები!L8090</f>
        <v>0</v>
      </c>
    </row>
    <row r="8321" spans="2:18" ht="20.25" hidden="1" customHeight="1">
      <c r="B8321" s="36" t="str">
        <f t="shared" si="2382"/>
        <v>b</v>
      </c>
      <c r="C8321" s="42">
        <v>5</v>
      </c>
      <c r="D8321" s="42"/>
      <c r="F8321" s="342" t="s">
        <v>609</v>
      </c>
      <c r="G8321" s="48" t="s">
        <v>197</v>
      </c>
      <c r="H8321" s="96">
        <f t="shared" si="2365"/>
        <v>0</v>
      </c>
      <c r="I8321" s="97">
        <f t="shared" si="2397"/>
        <v>0</v>
      </c>
      <c r="J8321" s="96">
        <f t="shared" ref="J8321:K8321" si="2406">J8551+J8781</f>
        <v>0</v>
      </c>
      <c r="K8321" s="96">
        <f t="shared" si="2406"/>
        <v>0</v>
      </c>
      <c r="L8321" s="97">
        <f t="shared" si="2394"/>
        <v>0</v>
      </c>
      <c r="M8321" s="96">
        <f t="shared" si="2389"/>
        <v>0</v>
      </c>
      <c r="N8321" s="96">
        <f t="shared" si="2389"/>
        <v>0</v>
      </c>
      <c r="O8321" s="82" t="s">
        <v>146</v>
      </c>
      <c r="R8321" s="352">
        <f>L8321-[1]გადასახდელები!L8091</f>
        <v>0</v>
      </c>
    </row>
    <row r="8322" spans="2:18" ht="20.25" hidden="1" customHeight="1">
      <c r="B8322" s="36" t="str">
        <f t="shared" si="2382"/>
        <v>b</v>
      </c>
      <c r="C8322" s="42">
        <v>6</v>
      </c>
      <c r="D8322" s="42"/>
      <c r="F8322" s="343" t="s">
        <v>610</v>
      </c>
      <c r="G8322" s="45" t="s">
        <v>191</v>
      </c>
      <c r="H8322" s="323">
        <f t="shared" si="2365"/>
        <v>0</v>
      </c>
      <c r="I8322" s="105">
        <f t="shared" si="2397"/>
        <v>0</v>
      </c>
      <c r="J8322" s="323">
        <f t="shared" ref="J8322:K8322" si="2407">J8552+J8782</f>
        <v>0</v>
      </c>
      <c r="K8322" s="323">
        <f t="shared" si="2407"/>
        <v>0</v>
      </c>
      <c r="L8322" s="105">
        <f t="shared" si="2394"/>
        <v>0</v>
      </c>
      <c r="M8322" s="323">
        <f t="shared" si="2389"/>
        <v>0</v>
      </c>
      <c r="N8322" s="323">
        <f t="shared" si="2389"/>
        <v>0</v>
      </c>
      <c r="O8322" s="82" t="s">
        <v>146</v>
      </c>
      <c r="R8322" s="352">
        <f>L8322-[1]გადასახდელები!L8092</f>
        <v>0</v>
      </c>
    </row>
    <row r="8323" spans="2:18" ht="20.25" hidden="1" customHeight="1">
      <c r="B8323" s="36" t="str">
        <f t="shared" si="2382"/>
        <v>b</v>
      </c>
      <c r="C8323" s="42">
        <v>6</v>
      </c>
      <c r="D8323" s="42"/>
      <c r="F8323" s="343" t="s">
        <v>611</v>
      </c>
      <c r="G8323" s="45" t="s">
        <v>192</v>
      </c>
      <c r="H8323" s="323">
        <f t="shared" si="2365"/>
        <v>0</v>
      </c>
      <c r="I8323" s="105">
        <f t="shared" si="2397"/>
        <v>0</v>
      </c>
      <c r="J8323" s="323">
        <f t="shared" ref="J8323:K8323" si="2408">J8553+J8783</f>
        <v>0</v>
      </c>
      <c r="K8323" s="323">
        <f t="shared" si="2408"/>
        <v>0</v>
      </c>
      <c r="L8323" s="105">
        <f t="shared" si="2394"/>
        <v>0</v>
      </c>
      <c r="M8323" s="323">
        <f t="shared" si="2389"/>
        <v>0</v>
      </c>
      <c r="N8323" s="323">
        <f t="shared" si="2389"/>
        <v>0</v>
      </c>
      <c r="O8323" s="82" t="s">
        <v>146</v>
      </c>
      <c r="R8323" s="352">
        <f>L8323-[1]გადასახდელები!L8093</f>
        <v>0</v>
      </c>
    </row>
    <row r="8324" spans="2:18" ht="30.75" hidden="1" customHeight="1">
      <c r="B8324" s="36" t="str">
        <f t="shared" si="2382"/>
        <v>b</v>
      </c>
      <c r="C8324" s="42">
        <v>6</v>
      </c>
      <c r="D8324" s="42"/>
      <c r="F8324" s="343" t="s">
        <v>612</v>
      </c>
      <c r="G8324" s="45" t="s">
        <v>232</v>
      </c>
      <c r="H8324" s="323">
        <f t="shared" si="2365"/>
        <v>0</v>
      </c>
      <c r="I8324" s="105">
        <f t="shared" si="2397"/>
        <v>0</v>
      </c>
      <c r="J8324" s="323">
        <f t="shared" ref="J8324:K8324" si="2409">J8554+J8784</f>
        <v>0</v>
      </c>
      <c r="K8324" s="323">
        <f t="shared" si="2409"/>
        <v>0</v>
      </c>
      <c r="L8324" s="105">
        <f t="shared" si="2394"/>
        <v>0</v>
      </c>
      <c r="M8324" s="323">
        <f t="shared" si="2389"/>
        <v>0</v>
      </c>
      <c r="N8324" s="323">
        <f t="shared" si="2389"/>
        <v>0</v>
      </c>
      <c r="O8324" s="82" t="s">
        <v>146</v>
      </c>
      <c r="R8324" s="352">
        <f>L8324-[1]გადასახდელები!L8094</f>
        <v>0</v>
      </c>
    </row>
    <row r="8325" spans="2:18" ht="30.75" hidden="1" customHeight="1">
      <c r="B8325" s="36" t="str">
        <f t="shared" si="2382"/>
        <v>b</v>
      </c>
      <c r="C8325" s="42">
        <v>5</v>
      </c>
      <c r="D8325" s="42"/>
      <c r="F8325" s="343" t="s">
        <v>613</v>
      </c>
      <c r="G8325" s="48" t="s">
        <v>233</v>
      </c>
      <c r="H8325" s="96">
        <f t="shared" si="2365"/>
        <v>0</v>
      </c>
      <c r="I8325" s="97">
        <f t="shared" si="2397"/>
        <v>0</v>
      </c>
      <c r="J8325" s="96">
        <f t="shared" ref="J8325:K8325" si="2410">J8555+J8785</f>
        <v>0</v>
      </c>
      <c r="K8325" s="96">
        <f t="shared" si="2410"/>
        <v>0</v>
      </c>
      <c r="L8325" s="97">
        <f t="shared" si="2394"/>
        <v>0</v>
      </c>
      <c r="M8325" s="96">
        <f t="shared" si="2389"/>
        <v>0</v>
      </c>
      <c r="N8325" s="96">
        <f t="shared" si="2389"/>
        <v>0</v>
      </c>
      <c r="O8325" s="82" t="s">
        <v>146</v>
      </c>
      <c r="R8325" s="352">
        <f>L8325-[1]გადასახდელები!L8095</f>
        <v>0</v>
      </c>
    </row>
    <row r="8326" spans="2:18" ht="34.5" hidden="1" customHeight="1">
      <c r="B8326" s="36" t="str">
        <f t="shared" si="2382"/>
        <v>b</v>
      </c>
      <c r="C8326" s="42">
        <v>5</v>
      </c>
      <c r="D8326" s="42"/>
      <c r="F8326" s="343" t="s">
        <v>614</v>
      </c>
      <c r="G8326" s="50" t="s">
        <v>367</v>
      </c>
      <c r="H8326" s="96">
        <f t="shared" si="2365"/>
        <v>0</v>
      </c>
      <c r="I8326" s="97">
        <f t="shared" si="2397"/>
        <v>0</v>
      </c>
      <c r="J8326" s="96">
        <f t="shared" ref="J8326:K8326" si="2411">J8556+J8786</f>
        <v>0</v>
      </c>
      <c r="K8326" s="96">
        <f t="shared" si="2411"/>
        <v>0</v>
      </c>
      <c r="L8326" s="97">
        <f t="shared" si="2394"/>
        <v>0</v>
      </c>
      <c r="M8326" s="96">
        <f t="shared" ref="M8326:N8345" si="2412">M8556+M8786</f>
        <v>0</v>
      </c>
      <c r="N8326" s="96">
        <f t="shared" si="2412"/>
        <v>0</v>
      </c>
      <c r="O8326" s="82" t="s">
        <v>146</v>
      </c>
      <c r="R8326" s="352">
        <f>L8326-[1]გადასახდელები!L8096</f>
        <v>0</v>
      </c>
    </row>
    <row r="8327" spans="2:18" ht="34.5" hidden="1" customHeight="1">
      <c r="B8327" s="36" t="str">
        <f t="shared" si="2382"/>
        <v>b</v>
      </c>
      <c r="C8327" s="42">
        <v>5</v>
      </c>
      <c r="D8327" s="42"/>
      <c r="F8327" s="343" t="s">
        <v>540</v>
      </c>
      <c r="G8327" s="48" t="s">
        <v>234</v>
      </c>
      <c r="H8327" s="96">
        <f t="shared" si="2365"/>
        <v>0</v>
      </c>
      <c r="I8327" s="97">
        <f t="shared" si="2397"/>
        <v>0</v>
      </c>
      <c r="J8327" s="96">
        <f t="shared" ref="J8327:K8327" si="2413">J8557+J8787</f>
        <v>0</v>
      </c>
      <c r="K8327" s="96">
        <f t="shared" si="2413"/>
        <v>0</v>
      </c>
      <c r="L8327" s="97">
        <f t="shared" si="2394"/>
        <v>0</v>
      </c>
      <c r="M8327" s="96">
        <f t="shared" si="2412"/>
        <v>0</v>
      </c>
      <c r="N8327" s="96">
        <f t="shared" si="2412"/>
        <v>0</v>
      </c>
      <c r="O8327" s="82" t="s">
        <v>146</v>
      </c>
      <c r="R8327" s="352">
        <f>L8327-[1]გადასახდელები!L8097</f>
        <v>0</v>
      </c>
    </row>
    <row r="8328" spans="2:18" ht="50.25" hidden="1" customHeight="1">
      <c r="B8328" s="36" t="str">
        <f t="shared" si="2382"/>
        <v>b</v>
      </c>
      <c r="C8328" s="42">
        <v>5</v>
      </c>
      <c r="D8328" s="42"/>
      <c r="F8328" s="343" t="s">
        <v>541</v>
      </c>
      <c r="G8328" s="48" t="s">
        <v>235</v>
      </c>
      <c r="H8328" s="96">
        <f t="shared" si="2365"/>
        <v>0</v>
      </c>
      <c r="I8328" s="97">
        <f t="shared" si="2397"/>
        <v>0</v>
      </c>
      <c r="J8328" s="96">
        <f t="shared" ref="J8328:K8328" si="2414">J8558+J8788</f>
        <v>0</v>
      </c>
      <c r="K8328" s="96">
        <f t="shared" si="2414"/>
        <v>0</v>
      </c>
      <c r="L8328" s="97">
        <f t="shared" si="2394"/>
        <v>0</v>
      </c>
      <c r="M8328" s="96">
        <f t="shared" si="2412"/>
        <v>0</v>
      </c>
      <c r="N8328" s="96">
        <f t="shared" si="2412"/>
        <v>0</v>
      </c>
      <c r="O8328" s="82" t="s">
        <v>146</v>
      </c>
      <c r="R8328" s="352">
        <f>L8328-[1]გადასახდელები!L8098</f>
        <v>0</v>
      </c>
    </row>
    <row r="8329" spans="2:18" ht="20.25" hidden="1" customHeight="1">
      <c r="B8329" s="36" t="str">
        <f t="shared" si="2382"/>
        <v>b</v>
      </c>
      <c r="C8329" s="42">
        <v>5</v>
      </c>
      <c r="D8329" s="42"/>
      <c r="F8329" s="343" t="s">
        <v>542</v>
      </c>
      <c r="G8329" s="48" t="s">
        <v>236</v>
      </c>
      <c r="H8329" s="96">
        <f t="shared" si="2365"/>
        <v>0</v>
      </c>
      <c r="I8329" s="97">
        <f t="shared" si="2397"/>
        <v>0</v>
      </c>
      <c r="J8329" s="96">
        <f t="shared" ref="J8329:K8329" si="2415">J8559+J8789</f>
        <v>0</v>
      </c>
      <c r="K8329" s="96">
        <f t="shared" si="2415"/>
        <v>0</v>
      </c>
      <c r="L8329" s="97">
        <f t="shared" si="2394"/>
        <v>0</v>
      </c>
      <c r="M8329" s="96">
        <f t="shared" si="2412"/>
        <v>0</v>
      </c>
      <c r="N8329" s="96">
        <f t="shared" si="2412"/>
        <v>0</v>
      </c>
      <c r="O8329" s="82" t="s">
        <v>146</v>
      </c>
      <c r="R8329" s="352">
        <f>L8329-[1]გადასახდელები!L8099</f>
        <v>0</v>
      </c>
    </row>
    <row r="8330" spans="2:18" ht="20.25" hidden="1" customHeight="1">
      <c r="B8330" s="36" t="str">
        <f t="shared" si="2382"/>
        <v>b</v>
      </c>
      <c r="C8330" s="42">
        <v>5</v>
      </c>
      <c r="D8330" s="42"/>
      <c r="F8330" s="343" t="s">
        <v>543</v>
      </c>
      <c r="G8330" s="48" t="s">
        <v>237</v>
      </c>
      <c r="H8330" s="96">
        <f t="shared" si="2365"/>
        <v>0</v>
      </c>
      <c r="I8330" s="97">
        <f t="shared" si="2397"/>
        <v>0</v>
      </c>
      <c r="J8330" s="96">
        <f t="shared" ref="J8330:K8330" si="2416">J8560+J8790</f>
        <v>0</v>
      </c>
      <c r="K8330" s="96">
        <f t="shared" si="2416"/>
        <v>0</v>
      </c>
      <c r="L8330" s="97">
        <f t="shared" si="2394"/>
        <v>0</v>
      </c>
      <c r="M8330" s="96">
        <f t="shared" si="2412"/>
        <v>0</v>
      </c>
      <c r="N8330" s="96">
        <f t="shared" si="2412"/>
        <v>0</v>
      </c>
      <c r="O8330" s="82" t="s">
        <v>146</v>
      </c>
      <c r="R8330" s="352">
        <f>L8330-[1]გადასახდელები!L8100</f>
        <v>0</v>
      </c>
    </row>
    <row r="8331" spans="2:18" ht="20.25" hidden="1" customHeight="1">
      <c r="B8331" s="36" t="str">
        <f t="shared" si="2382"/>
        <v>b</v>
      </c>
      <c r="C8331" s="42">
        <v>5</v>
      </c>
      <c r="D8331" s="42"/>
      <c r="F8331" s="342" t="s">
        <v>544</v>
      </c>
      <c r="G8331" s="48" t="s">
        <v>238</v>
      </c>
      <c r="H8331" s="96">
        <f t="shared" si="2365"/>
        <v>0</v>
      </c>
      <c r="I8331" s="97">
        <f t="shared" si="2397"/>
        <v>0</v>
      </c>
      <c r="J8331" s="96">
        <f t="shared" ref="J8331:K8331" si="2417">J8561+J8791</f>
        <v>0</v>
      </c>
      <c r="K8331" s="96">
        <f t="shared" si="2417"/>
        <v>0</v>
      </c>
      <c r="L8331" s="97">
        <f t="shared" si="2394"/>
        <v>0</v>
      </c>
      <c r="M8331" s="96">
        <f t="shared" si="2412"/>
        <v>0</v>
      </c>
      <c r="N8331" s="96">
        <f t="shared" si="2412"/>
        <v>0</v>
      </c>
      <c r="O8331" s="82" t="s">
        <v>146</v>
      </c>
      <c r="R8331" s="352">
        <f>L8331-[1]გადასახდელები!L8101</f>
        <v>0</v>
      </c>
    </row>
    <row r="8332" spans="2:18" ht="23.25" hidden="1" customHeight="1">
      <c r="B8332" s="36" t="str">
        <f t="shared" si="2382"/>
        <v>b</v>
      </c>
      <c r="C8332" s="42">
        <v>6</v>
      </c>
      <c r="D8332" s="42"/>
      <c r="F8332" s="343" t="s">
        <v>545</v>
      </c>
      <c r="G8332" s="45" t="s">
        <v>198</v>
      </c>
      <c r="H8332" s="323">
        <f t="shared" si="2365"/>
        <v>0</v>
      </c>
      <c r="I8332" s="105">
        <f t="shared" si="2397"/>
        <v>0</v>
      </c>
      <c r="J8332" s="323">
        <f t="shared" ref="J8332:K8332" si="2418">J8562+J8792</f>
        <v>0</v>
      </c>
      <c r="K8332" s="323">
        <f t="shared" si="2418"/>
        <v>0</v>
      </c>
      <c r="L8332" s="105">
        <f t="shared" si="2394"/>
        <v>0</v>
      </c>
      <c r="M8332" s="323">
        <f t="shared" si="2412"/>
        <v>0</v>
      </c>
      <c r="N8332" s="323">
        <f t="shared" si="2412"/>
        <v>0</v>
      </c>
      <c r="O8332" s="82" t="s">
        <v>146</v>
      </c>
      <c r="R8332" s="352">
        <f>L8332-[1]გადასახდელები!L8102</f>
        <v>0</v>
      </c>
    </row>
    <row r="8333" spans="2:18" ht="20.25" hidden="1" customHeight="1">
      <c r="B8333" s="36" t="str">
        <f t="shared" si="2382"/>
        <v>b</v>
      </c>
      <c r="C8333" s="42">
        <v>6</v>
      </c>
      <c r="D8333" s="42"/>
      <c r="F8333" s="343" t="s">
        <v>546</v>
      </c>
      <c r="G8333" s="45" t="s">
        <v>199</v>
      </c>
      <c r="H8333" s="323">
        <f t="shared" si="2365"/>
        <v>0</v>
      </c>
      <c r="I8333" s="105">
        <f t="shared" si="2397"/>
        <v>0</v>
      </c>
      <c r="J8333" s="323">
        <f t="shared" ref="J8333:K8333" si="2419">J8563+J8793</f>
        <v>0</v>
      </c>
      <c r="K8333" s="323">
        <f t="shared" si="2419"/>
        <v>0</v>
      </c>
      <c r="L8333" s="105">
        <f t="shared" si="2394"/>
        <v>0</v>
      </c>
      <c r="M8333" s="323">
        <f t="shared" si="2412"/>
        <v>0</v>
      </c>
      <c r="N8333" s="323">
        <f t="shared" si="2412"/>
        <v>0</v>
      </c>
      <c r="O8333" s="82" t="s">
        <v>146</v>
      </c>
      <c r="R8333" s="352">
        <f>L8333-[1]გადასახდელები!L8103</f>
        <v>0</v>
      </c>
    </row>
    <row r="8334" spans="2:18" ht="23.25" hidden="1" customHeight="1">
      <c r="B8334" s="36" t="str">
        <f t="shared" si="2382"/>
        <v>b</v>
      </c>
      <c r="C8334" s="42">
        <v>6</v>
      </c>
      <c r="D8334" s="42"/>
      <c r="F8334" s="343" t="s">
        <v>547</v>
      </c>
      <c r="G8334" s="45" t="s">
        <v>200</v>
      </c>
      <c r="H8334" s="323">
        <f t="shared" si="2365"/>
        <v>0</v>
      </c>
      <c r="I8334" s="105">
        <f t="shared" si="2397"/>
        <v>0</v>
      </c>
      <c r="J8334" s="323">
        <f t="shared" ref="J8334:K8334" si="2420">J8564+J8794</f>
        <v>0</v>
      </c>
      <c r="K8334" s="323">
        <f t="shared" si="2420"/>
        <v>0</v>
      </c>
      <c r="L8334" s="105">
        <f t="shared" si="2394"/>
        <v>0</v>
      </c>
      <c r="M8334" s="323">
        <f t="shared" si="2412"/>
        <v>0</v>
      </c>
      <c r="N8334" s="323">
        <f t="shared" si="2412"/>
        <v>0</v>
      </c>
      <c r="O8334" s="82" t="s">
        <v>146</v>
      </c>
      <c r="R8334" s="352">
        <f>L8334-[1]გადასახდელები!L8104</f>
        <v>0</v>
      </c>
    </row>
    <row r="8335" spans="2:18" ht="31.5" hidden="1" customHeight="1">
      <c r="B8335" s="36" t="str">
        <f t="shared" si="2382"/>
        <v>b</v>
      </c>
      <c r="C8335" s="42">
        <v>6</v>
      </c>
      <c r="D8335" s="42"/>
      <c r="F8335" s="343" t="s">
        <v>615</v>
      </c>
      <c r="G8335" s="45" t="s">
        <v>201</v>
      </c>
      <c r="H8335" s="323">
        <f t="shared" si="2365"/>
        <v>0</v>
      </c>
      <c r="I8335" s="105">
        <f t="shared" si="2397"/>
        <v>0</v>
      </c>
      <c r="J8335" s="323">
        <f t="shared" ref="J8335:K8335" si="2421">J8565+J8795</f>
        <v>0</v>
      </c>
      <c r="K8335" s="323">
        <f t="shared" si="2421"/>
        <v>0</v>
      </c>
      <c r="L8335" s="105">
        <f t="shared" si="2394"/>
        <v>0</v>
      </c>
      <c r="M8335" s="323">
        <f t="shared" si="2412"/>
        <v>0</v>
      </c>
      <c r="N8335" s="323">
        <f t="shared" si="2412"/>
        <v>0</v>
      </c>
      <c r="O8335" s="82" t="s">
        <v>146</v>
      </c>
      <c r="R8335" s="352">
        <f>L8335-[1]გადასახდელები!L8105</f>
        <v>0</v>
      </c>
    </row>
    <row r="8336" spans="2:18" ht="33.75" hidden="1" customHeight="1">
      <c r="B8336" s="36" t="str">
        <f t="shared" si="2382"/>
        <v>b</v>
      </c>
      <c r="C8336" s="42">
        <v>6</v>
      </c>
      <c r="D8336" s="42"/>
      <c r="F8336" s="343" t="s">
        <v>548</v>
      </c>
      <c r="G8336" s="45" t="s">
        <v>239</v>
      </c>
      <c r="H8336" s="323">
        <f t="shared" si="2365"/>
        <v>0</v>
      </c>
      <c r="I8336" s="105">
        <f t="shared" si="2397"/>
        <v>0</v>
      </c>
      <c r="J8336" s="323">
        <f t="shared" ref="J8336:K8336" si="2422">J8566+J8796</f>
        <v>0</v>
      </c>
      <c r="K8336" s="323">
        <f t="shared" si="2422"/>
        <v>0</v>
      </c>
      <c r="L8336" s="105">
        <f t="shared" si="2394"/>
        <v>0</v>
      </c>
      <c r="M8336" s="323">
        <f t="shared" si="2412"/>
        <v>0</v>
      </c>
      <c r="N8336" s="323">
        <f t="shared" si="2412"/>
        <v>0</v>
      </c>
      <c r="O8336" s="82" t="s">
        <v>146</v>
      </c>
      <c r="R8336" s="352">
        <f>L8336-[1]გადასახდელები!L8106</f>
        <v>0</v>
      </c>
    </row>
    <row r="8337" spans="2:18" ht="34.5" hidden="1" customHeight="1">
      <c r="B8337" s="36" t="str">
        <f t="shared" si="2382"/>
        <v>b</v>
      </c>
      <c r="C8337" s="42">
        <v>6</v>
      </c>
      <c r="D8337" s="42"/>
      <c r="F8337" s="343" t="s">
        <v>616</v>
      </c>
      <c r="G8337" s="45" t="s">
        <v>240</v>
      </c>
      <c r="H8337" s="323">
        <f t="shared" si="2365"/>
        <v>0</v>
      </c>
      <c r="I8337" s="105">
        <f t="shared" si="2397"/>
        <v>0</v>
      </c>
      <c r="J8337" s="323">
        <f t="shared" ref="J8337:K8337" si="2423">J8567+J8797</f>
        <v>0</v>
      </c>
      <c r="K8337" s="323">
        <f t="shared" si="2423"/>
        <v>0</v>
      </c>
      <c r="L8337" s="105">
        <f t="shared" si="2394"/>
        <v>0</v>
      </c>
      <c r="M8337" s="323">
        <f t="shared" si="2412"/>
        <v>0</v>
      </c>
      <c r="N8337" s="323">
        <f t="shared" si="2412"/>
        <v>0</v>
      </c>
      <c r="O8337" s="82" t="s">
        <v>146</v>
      </c>
      <c r="R8337" s="352">
        <f>L8337-[1]გადასახდელები!L8107</f>
        <v>0</v>
      </c>
    </row>
    <row r="8338" spans="2:18" ht="33.75" hidden="1" customHeight="1">
      <c r="B8338" s="36" t="str">
        <f t="shared" si="2382"/>
        <v>b</v>
      </c>
      <c r="C8338" s="42">
        <v>6</v>
      </c>
      <c r="D8338" s="42"/>
      <c r="F8338" s="343" t="s">
        <v>617</v>
      </c>
      <c r="G8338" s="45" t="s">
        <v>241</v>
      </c>
      <c r="H8338" s="323">
        <f t="shared" si="2365"/>
        <v>0</v>
      </c>
      <c r="I8338" s="105">
        <f t="shared" si="2397"/>
        <v>0</v>
      </c>
      <c r="J8338" s="323">
        <f t="shared" ref="J8338:K8338" si="2424">J8568+J8798</f>
        <v>0</v>
      </c>
      <c r="K8338" s="323">
        <f t="shared" si="2424"/>
        <v>0</v>
      </c>
      <c r="L8338" s="105">
        <f t="shared" si="2394"/>
        <v>0</v>
      </c>
      <c r="M8338" s="323">
        <f t="shared" si="2412"/>
        <v>0</v>
      </c>
      <c r="N8338" s="323">
        <f t="shared" si="2412"/>
        <v>0</v>
      </c>
      <c r="O8338" s="82" t="s">
        <v>146</v>
      </c>
      <c r="R8338" s="352">
        <f>L8338-[1]გადასახდელები!L8108</f>
        <v>0</v>
      </c>
    </row>
    <row r="8339" spans="2:18" ht="34.5" hidden="1" customHeight="1">
      <c r="B8339" s="36" t="str">
        <f t="shared" si="2382"/>
        <v>b</v>
      </c>
      <c r="C8339" s="42">
        <v>5</v>
      </c>
      <c r="D8339" s="42"/>
      <c r="F8339" s="343" t="s">
        <v>618</v>
      </c>
      <c r="G8339" s="48" t="s">
        <v>242</v>
      </c>
      <c r="H8339" s="113">
        <f t="shared" si="2365"/>
        <v>0</v>
      </c>
      <c r="I8339" s="97">
        <f t="shared" si="2397"/>
        <v>0</v>
      </c>
      <c r="J8339" s="113">
        <f t="shared" ref="J8339:K8339" si="2425">J8569+J8799</f>
        <v>0</v>
      </c>
      <c r="K8339" s="113">
        <f t="shared" si="2425"/>
        <v>0</v>
      </c>
      <c r="L8339" s="97">
        <f t="shared" si="2394"/>
        <v>0</v>
      </c>
      <c r="M8339" s="113">
        <f t="shared" si="2412"/>
        <v>0</v>
      </c>
      <c r="N8339" s="113">
        <f t="shared" si="2412"/>
        <v>0</v>
      </c>
      <c r="O8339" s="82" t="s">
        <v>146</v>
      </c>
      <c r="R8339" s="352">
        <f>L8339-[1]გადასახდელები!L8109</f>
        <v>0</v>
      </c>
    </row>
    <row r="8340" spans="2:18" ht="24.75" hidden="1" customHeight="1">
      <c r="B8340" s="36" t="str">
        <f t="shared" si="2382"/>
        <v>b</v>
      </c>
      <c r="C8340" s="42">
        <v>5</v>
      </c>
      <c r="D8340" s="42"/>
      <c r="F8340" s="343" t="s">
        <v>549</v>
      </c>
      <c r="G8340" s="48" t="s">
        <v>243</v>
      </c>
      <c r="H8340" s="113">
        <f t="shared" si="2365"/>
        <v>0</v>
      </c>
      <c r="I8340" s="97">
        <f t="shared" si="2397"/>
        <v>0</v>
      </c>
      <c r="J8340" s="113">
        <f t="shared" ref="J8340:K8340" si="2426">J8570+J8800</f>
        <v>0</v>
      </c>
      <c r="K8340" s="113">
        <f t="shared" si="2426"/>
        <v>0</v>
      </c>
      <c r="L8340" s="97">
        <f t="shared" si="2394"/>
        <v>0</v>
      </c>
      <c r="M8340" s="113">
        <f t="shared" si="2412"/>
        <v>0</v>
      </c>
      <c r="N8340" s="113">
        <f t="shared" si="2412"/>
        <v>0</v>
      </c>
      <c r="O8340" s="82" t="s">
        <v>146</v>
      </c>
      <c r="R8340" s="352">
        <f>L8340-[1]გადასახდელები!L8110</f>
        <v>0</v>
      </c>
    </row>
    <row r="8341" spans="2:18" ht="27.75" hidden="1" customHeight="1">
      <c r="B8341" s="36" t="str">
        <f t="shared" si="2382"/>
        <v>b</v>
      </c>
      <c r="C8341" s="42">
        <v>4</v>
      </c>
      <c r="D8341" s="42"/>
      <c r="F8341" s="343" t="s">
        <v>550</v>
      </c>
      <c r="G8341" s="47" t="s">
        <v>244</v>
      </c>
      <c r="H8341" s="93">
        <f t="shared" si="2365"/>
        <v>0</v>
      </c>
      <c r="I8341" s="108">
        <f t="shared" si="2397"/>
        <v>0</v>
      </c>
      <c r="J8341" s="93">
        <f t="shared" ref="J8341:K8341" si="2427">J8571+J8801</f>
        <v>0</v>
      </c>
      <c r="K8341" s="93">
        <f t="shared" si="2427"/>
        <v>0</v>
      </c>
      <c r="L8341" s="108">
        <f t="shared" si="2394"/>
        <v>0</v>
      </c>
      <c r="M8341" s="93">
        <f t="shared" si="2412"/>
        <v>0</v>
      </c>
      <c r="N8341" s="93">
        <f t="shared" si="2412"/>
        <v>0</v>
      </c>
      <c r="O8341" s="82" t="s">
        <v>146</v>
      </c>
      <c r="R8341" s="352">
        <f>L8341-[1]გადასახდელები!L8111</f>
        <v>0</v>
      </c>
    </row>
    <row r="8342" spans="2:18" ht="23.25" hidden="1" customHeight="1">
      <c r="B8342" s="36" t="str">
        <f t="shared" si="2382"/>
        <v>b</v>
      </c>
      <c r="C8342" s="42">
        <v>4</v>
      </c>
      <c r="D8342" s="42"/>
      <c r="F8342" s="343" t="s">
        <v>619</v>
      </c>
      <c r="G8342" s="47" t="s">
        <v>245</v>
      </c>
      <c r="H8342" s="93">
        <f t="shared" si="2365"/>
        <v>0</v>
      </c>
      <c r="I8342" s="108">
        <f t="shared" si="2397"/>
        <v>0</v>
      </c>
      <c r="J8342" s="93">
        <f t="shared" ref="J8342:K8342" si="2428">J8572+J8802</f>
        <v>0</v>
      </c>
      <c r="K8342" s="93">
        <f t="shared" si="2428"/>
        <v>0</v>
      </c>
      <c r="L8342" s="108">
        <f t="shared" si="2394"/>
        <v>0</v>
      </c>
      <c r="M8342" s="93">
        <f t="shared" si="2412"/>
        <v>0</v>
      </c>
      <c r="N8342" s="93">
        <f t="shared" si="2412"/>
        <v>0</v>
      </c>
      <c r="O8342" s="82" t="s">
        <v>146</v>
      </c>
      <c r="R8342" s="352">
        <f>L8342-[1]გადასახდელები!L8112</f>
        <v>0</v>
      </c>
    </row>
    <row r="8343" spans="2:18" ht="24" hidden="1" customHeight="1">
      <c r="B8343" s="36" t="str">
        <f t="shared" si="2382"/>
        <v>b</v>
      </c>
      <c r="C8343" s="42">
        <v>4</v>
      </c>
      <c r="D8343" s="42"/>
      <c r="F8343" s="343" t="s">
        <v>620</v>
      </c>
      <c r="G8343" s="47" t="s">
        <v>246</v>
      </c>
      <c r="H8343" s="93">
        <f t="shared" si="2365"/>
        <v>0</v>
      </c>
      <c r="I8343" s="108">
        <f t="shared" si="2397"/>
        <v>0</v>
      </c>
      <c r="J8343" s="93">
        <f t="shared" ref="J8343:K8343" si="2429">J8573+J8803</f>
        <v>0</v>
      </c>
      <c r="K8343" s="93">
        <f t="shared" si="2429"/>
        <v>0</v>
      </c>
      <c r="L8343" s="108">
        <f t="shared" si="2394"/>
        <v>0</v>
      </c>
      <c r="M8343" s="93">
        <f t="shared" si="2412"/>
        <v>0</v>
      </c>
      <c r="N8343" s="93">
        <f t="shared" si="2412"/>
        <v>0</v>
      </c>
      <c r="O8343" s="82" t="s">
        <v>146</v>
      </c>
      <c r="R8343" s="352">
        <f>L8343-[1]გადასახდელები!L8113</f>
        <v>0</v>
      </c>
    </row>
    <row r="8344" spans="2:18" ht="34.5" hidden="1" customHeight="1">
      <c r="B8344" s="36" t="str">
        <f t="shared" si="2382"/>
        <v>b</v>
      </c>
      <c r="C8344" s="42">
        <v>4</v>
      </c>
      <c r="D8344" s="42"/>
      <c r="F8344" s="343" t="s">
        <v>551</v>
      </c>
      <c r="G8344" s="47" t="s">
        <v>247</v>
      </c>
      <c r="H8344" s="93">
        <f t="shared" si="2365"/>
        <v>0</v>
      </c>
      <c r="I8344" s="108">
        <f t="shared" si="2397"/>
        <v>0</v>
      </c>
      <c r="J8344" s="93">
        <f t="shared" ref="J8344:K8344" si="2430">J8574+J8804</f>
        <v>0</v>
      </c>
      <c r="K8344" s="93">
        <f t="shared" si="2430"/>
        <v>0</v>
      </c>
      <c r="L8344" s="108">
        <f t="shared" si="2394"/>
        <v>0</v>
      </c>
      <c r="M8344" s="93">
        <f t="shared" si="2412"/>
        <v>0</v>
      </c>
      <c r="N8344" s="93">
        <f t="shared" si="2412"/>
        <v>0</v>
      </c>
      <c r="O8344" s="82" t="s">
        <v>146</v>
      </c>
      <c r="R8344" s="352">
        <f>L8344-[1]გადასახდელები!L8114</f>
        <v>0</v>
      </c>
    </row>
    <row r="8345" spans="2:18" ht="33" hidden="1" customHeight="1">
      <c r="B8345" s="36" t="str">
        <f t="shared" si="2382"/>
        <v>b</v>
      </c>
      <c r="C8345" s="42">
        <v>4</v>
      </c>
      <c r="D8345" s="42"/>
      <c r="F8345" s="342" t="s">
        <v>552</v>
      </c>
      <c r="G8345" s="47" t="s">
        <v>248</v>
      </c>
      <c r="H8345" s="93">
        <f t="shared" si="2365"/>
        <v>0</v>
      </c>
      <c r="I8345" s="94">
        <f t="shared" si="2397"/>
        <v>0</v>
      </c>
      <c r="J8345" s="93">
        <f t="shared" ref="J8345:K8345" si="2431">J8575+J8805</f>
        <v>0</v>
      </c>
      <c r="K8345" s="93">
        <f t="shared" si="2431"/>
        <v>0</v>
      </c>
      <c r="L8345" s="94">
        <f t="shared" si="2394"/>
        <v>0</v>
      </c>
      <c r="M8345" s="93">
        <f t="shared" si="2412"/>
        <v>0</v>
      </c>
      <c r="N8345" s="93">
        <f t="shared" si="2412"/>
        <v>0</v>
      </c>
      <c r="O8345" s="82" t="s">
        <v>146</v>
      </c>
      <c r="R8345" s="352">
        <f>L8345-[1]გადასახდელები!L8115</f>
        <v>0</v>
      </c>
    </row>
    <row r="8346" spans="2:18" ht="20.25" hidden="1" customHeight="1">
      <c r="B8346" s="36" t="str">
        <f t="shared" si="2382"/>
        <v>b</v>
      </c>
      <c r="C8346" s="42">
        <v>5</v>
      </c>
      <c r="D8346" s="42"/>
      <c r="F8346" s="343" t="s">
        <v>553</v>
      </c>
      <c r="G8346" s="48" t="s">
        <v>249</v>
      </c>
      <c r="H8346" s="113">
        <f t="shared" si="2365"/>
        <v>0</v>
      </c>
      <c r="I8346" s="97">
        <f t="shared" si="2397"/>
        <v>0</v>
      </c>
      <c r="J8346" s="113">
        <f t="shared" ref="J8346:K8346" si="2432">J8576+J8806</f>
        <v>0</v>
      </c>
      <c r="K8346" s="113">
        <f t="shared" si="2432"/>
        <v>0</v>
      </c>
      <c r="L8346" s="97">
        <f t="shared" si="2394"/>
        <v>0</v>
      </c>
      <c r="M8346" s="113">
        <f t="shared" ref="M8346:N8365" si="2433">M8576+M8806</f>
        <v>0</v>
      </c>
      <c r="N8346" s="113">
        <f t="shared" si="2433"/>
        <v>0</v>
      </c>
      <c r="O8346" s="82" t="s">
        <v>146</v>
      </c>
      <c r="Q8346" s="17">
        <f>82+55</f>
        <v>137</v>
      </c>
      <c r="R8346" s="352">
        <f>L8346-[1]გადასახდელები!L8116</f>
        <v>0</v>
      </c>
    </row>
    <row r="8347" spans="2:18" ht="20.25" hidden="1" customHeight="1">
      <c r="B8347" s="36" t="str">
        <f t="shared" si="2382"/>
        <v>b</v>
      </c>
      <c r="C8347" s="42">
        <v>5</v>
      </c>
      <c r="D8347" s="42"/>
      <c r="F8347" s="343" t="s">
        <v>554</v>
      </c>
      <c r="G8347" s="48" t="s">
        <v>250</v>
      </c>
      <c r="H8347" s="113">
        <f t="shared" si="2365"/>
        <v>0</v>
      </c>
      <c r="I8347" s="97">
        <f t="shared" si="2397"/>
        <v>0</v>
      </c>
      <c r="J8347" s="113">
        <f t="shared" ref="J8347:K8347" si="2434">J8577+J8807</f>
        <v>0</v>
      </c>
      <c r="K8347" s="113">
        <f t="shared" si="2434"/>
        <v>0</v>
      </c>
      <c r="L8347" s="97">
        <f t="shared" si="2394"/>
        <v>0</v>
      </c>
      <c r="M8347" s="113">
        <f t="shared" si="2433"/>
        <v>0</v>
      </c>
      <c r="N8347" s="113">
        <f t="shared" si="2433"/>
        <v>0</v>
      </c>
      <c r="O8347" s="82" t="s">
        <v>146</v>
      </c>
      <c r="R8347" s="352">
        <f>L8347-[1]გადასახდელები!L8117</f>
        <v>0</v>
      </c>
    </row>
    <row r="8348" spans="2:18" ht="35.25" hidden="1" customHeight="1">
      <c r="B8348" s="36" t="str">
        <f t="shared" si="2382"/>
        <v>b</v>
      </c>
      <c r="C8348" s="42">
        <v>5</v>
      </c>
      <c r="D8348" s="42"/>
      <c r="F8348" s="343" t="s">
        <v>555</v>
      </c>
      <c r="G8348" s="48" t="s">
        <v>251</v>
      </c>
      <c r="H8348" s="113">
        <f t="shared" si="2365"/>
        <v>0</v>
      </c>
      <c r="I8348" s="97">
        <f t="shared" si="2397"/>
        <v>0</v>
      </c>
      <c r="J8348" s="113">
        <f t="shared" ref="J8348:K8348" si="2435">J8578+J8808</f>
        <v>0</v>
      </c>
      <c r="K8348" s="113">
        <f t="shared" si="2435"/>
        <v>0</v>
      </c>
      <c r="L8348" s="97">
        <f t="shared" si="2394"/>
        <v>0</v>
      </c>
      <c r="M8348" s="113">
        <f t="shared" si="2433"/>
        <v>0</v>
      </c>
      <c r="N8348" s="113">
        <f t="shared" si="2433"/>
        <v>0</v>
      </c>
      <c r="O8348" s="82" t="s">
        <v>146</v>
      </c>
      <c r="R8348" s="352">
        <f>L8348-[1]გადასახდელები!L8118</f>
        <v>0</v>
      </c>
    </row>
    <row r="8349" spans="2:18" ht="20.25" hidden="1" customHeight="1">
      <c r="B8349" s="36" t="str">
        <f t="shared" si="2382"/>
        <v>b</v>
      </c>
      <c r="C8349" s="42">
        <v>5</v>
      </c>
      <c r="D8349" s="42"/>
      <c r="F8349" s="343" t="s">
        <v>621</v>
      </c>
      <c r="G8349" s="48" t="s">
        <v>252</v>
      </c>
      <c r="H8349" s="113">
        <f t="shared" si="2365"/>
        <v>0</v>
      </c>
      <c r="I8349" s="97">
        <f t="shared" si="2397"/>
        <v>0</v>
      </c>
      <c r="J8349" s="113">
        <f t="shared" ref="J8349:K8349" si="2436">J8579+J8809</f>
        <v>0</v>
      </c>
      <c r="K8349" s="113">
        <f t="shared" si="2436"/>
        <v>0</v>
      </c>
      <c r="L8349" s="97">
        <f t="shared" si="2394"/>
        <v>0</v>
      </c>
      <c r="M8349" s="113">
        <f t="shared" si="2433"/>
        <v>0</v>
      </c>
      <c r="N8349" s="113">
        <f t="shared" si="2433"/>
        <v>0</v>
      </c>
      <c r="O8349" s="82" t="s">
        <v>146</v>
      </c>
      <c r="R8349" s="352">
        <f>L8349-[1]გადასახდელები!L8119</f>
        <v>0</v>
      </c>
    </row>
    <row r="8350" spans="2:18" ht="30.75" hidden="1" customHeight="1">
      <c r="B8350" s="36" t="str">
        <f t="shared" si="2382"/>
        <v>b</v>
      </c>
      <c r="C8350" s="42">
        <v>5</v>
      </c>
      <c r="D8350" s="42"/>
      <c r="F8350" s="343" t="s">
        <v>622</v>
      </c>
      <c r="G8350" s="48" t="s">
        <v>253</v>
      </c>
      <c r="H8350" s="113">
        <f t="shared" ref="H8350:H8413" si="2437">H8580+H8810</f>
        <v>0</v>
      </c>
      <c r="I8350" s="97">
        <f t="shared" si="2397"/>
        <v>0</v>
      </c>
      <c r="J8350" s="113">
        <f t="shared" ref="J8350:K8350" si="2438">J8580+J8810</f>
        <v>0</v>
      </c>
      <c r="K8350" s="113">
        <f t="shared" si="2438"/>
        <v>0</v>
      </c>
      <c r="L8350" s="97">
        <f t="shared" si="2394"/>
        <v>0</v>
      </c>
      <c r="M8350" s="113">
        <f t="shared" si="2433"/>
        <v>0</v>
      </c>
      <c r="N8350" s="113">
        <f t="shared" si="2433"/>
        <v>0</v>
      </c>
      <c r="O8350" s="82" t="s">
        <v>146</v>
      </c>
      <c r="R8350" s="352">
        <f>L8350-[1]გადასახდელები!L8120</f>
        <v>0</v>
      </c>
    </row>
    <row r="8351" spans="2:18" ht="30.75" hidden="1" customHeight="1">
      <c r="B8351" s="36" t="str">
        <f t="shared" si="2382"/>
        <v>b</v>
      </c>
      <c r="C8351" s="42">
        <v>5</v>
      </c>
      <c r="D8351" s="42"/>
      <c r="F8351" s="343" t="s">
        <v>556</v>
      </c>
      <c r="G8351" s="48" t="s">
        <v>254</v>
      </c>
      <c r="H8351" s="113">
        <f t="shared" si="2437"/>
        <v>0</v>
      </c>
      <c r="I8351" s="97">
        <f t="shared" si="2397"/>
        <v>0</v>
      </c>
      <c r="J8351" s="113">
        <f t="shared" ref="J8351:K8351" si="2439">J8581+J8811</f>
        <v>0</v>
      </c>
      <c r="K8351" s="113">
        <f t="shared" si="2439"/>
        <v>0</v>
      </c>
      <c r="L8351" s="97">
        <f t="shared" si="2394"/>
        <v>0</v>
      </c>
      <c r="M8351" s="113">
        <f t="shared" si="2433"/>
        <v>0</v>
      </c>
      <c r="N8351" s="113">
        <f t="shared" si="2433"/>
        <v>0</v>
      </c>
      <c r="O8351" s="82" t="s">
        <v>146</v>
      </c>
      <c r="R8351" s="352">
        <f>L8351-[1]გადასახდელები!L8121</f>
        <v>0</v>
      </c>
    </row>
    <row r="8352" spans="2:18" ht="20.25" hidden="1" customHeight="1">
      <c r="B8352" s="36" t="str">
        <f t="shared" si="2382"/>
        <v>b</v>
      </c>
      <c r="C8352" s="42">
        <v>4</v>
      </c>
      <c r="D8352" s="42"/>
      <c r="F8352" s="343" t="s">
        <v>623</v>
      </c>
      <c r="G8352" s="47" t="s">
        <v>255</v>
      </c>
      <c r="H8352" s="93">
        <f t="shared" si="2437"/>
        <v>0</v>
      </c>
      <c r="I8352" s="94">
        <f t="shared" si="2397"/>
        <v>0</v>
      </c>
      <c r="J8352" s="93">
        <f t="shared" ref="J8352:K8352" si="2440">J8582+J8812</f>
        <v>0</v>
      </c>
      <c r="K8352" s="93">
        <f t="shared" si="2440"/>
        <v>0</v>
      </c>
      <c r="L8352" s="94">
        <f t="shared" si="2394"/>
        <v>0</v>
      </c>
      <c r="M8352" s="93">
        <f t="shared" si="2433"/>
        <v>0</v>
      </c>
      <c r="N8352" s="93">
        <f t="shared" si="2433"/>
        <v>0</v>
      </c>
      <c r="O8352" s="82" t="s">
        <v>146</v>
      </c>
      <c r="R8352" s="352">
        <f>L8352-[1]გადასახდელები!L8122</f>
        <v>0</v>
      </c>
    </row>
    <row r="8353" spans="2:18" ht="20.25" customHeight="1">
      <c r="B8353" s="36" t="str">
        <f t="shared" si="2382"/>
        <v>a</v>
      </c>
      <c r="C8353" s="42">
        <v>4</v>
      </c>
      <c r="D8353" s="42"/>
      <c r="F8353" s="342" t="s">
        <v>557</v>
      </c>
      <c r="G8353" s="47" t="s">
        <v>256</v>
      </c>
      <c r="H8353" s="93">
        <f t="shared" si="2437"/>
        <v>0</v>
      </c>
      <c r="I8353" s="94">
        <f t="shared" si="2397"/>
        <v>21</v>
      </c>
      <c r="J8353" s="93">
        <f t="shared" ref="J8353:K8353" si="2441">J8583+J8813</f>
        <v>0</v>
      </c>
      <c r="K8353" s="93">
        <f t="shared" si="2441"/>
        <v>21</v>
      </c>
      <c r="L8353" s="94">
        <f t="shared" si="2394"/>
        <v>0</v>
      </c>
      <c r="M8353" s="93">
        <f t="shared" si="2433"/>
        <v>0</v>
      </c>
      <c r="N8353" s="93">
        <f t="shared" si="2433"/>
        <v>0</v>
      </c>
      <c r="O8353" s="82" t="s">
        <v>146</v>
      </c>
      <c r="R8353" s="352">
        <f>L8353-[1]გადასახდელები!L8123</f>
        <v>0</v>
      </c>
    </row>
    <row r="8354" spans="2:18" ht="20.25" hidden="1" customHeight="1">
      <c r="B8354" s="36" t="str">
        <f t="shared" si="2382"/>
        <v>b</v>
      </c>
      <c r="C8354" s="42">
        <v>5</v>
      </c>
      <c r="D8354" s="42"/>
      <c r="F8354" s="343" t="s">
        <v>624</v>
      </c>
      <c r="G8354" s="48" t="s">
        <v>257</v>
      </c>
      <c r="H8354" s="113">
        <f t="shared" si="2437"/>
        <v>0</v>
      </c>
      <c r="I8354" s="97">
        <f t="shared" si="2397"/>
        <v>0</v>
      </c>
      <c r="J8354" s="113">
        <f t="shared" ref="J8354:K8354" si="2442">J8584+J8814</f>
        <v>0</v>
      </c>
      <c r="K8354" s="113">
        <f t="shared" si="2442"/>
        <v>0</v>
      </c>
      <c r="L8354" s="97">
        <f t="shared" si="2394"/>
        <v>0</v>
      </c>
      <c r="M8354" s="113">
        <f t="shared" si="2433"/>
        <v>0</v>
      </c>
      <c r="N8354" s="113">
        <f t="shared" si="2433"/>
        <v>0</v>
      </c>
      <c r="O8354" s="82" t="s">
        <v>146</v>
      </c>
      <c r="R8354" s="352">
        <f>L8354-[1]გადასახდელები!L8124</f>
        <v>0</v>
      </c>
    </row>
    <row r="8355" spans="2:18" ht="30" hidden="1" customHeight="1">
      <c r="B8355" s="36" t="str">
        <f t="shared" si="2382"/>
        <v>b</v>
      </c>
      <c r="C8355" s="42">
        <v>5</v>
      </c>
      <c r="D8355" s="42"/>
      <c r="F8355" s="343" t="s">
        <v>625</v>
      </c>
      <c r="G8355" s="48" t="s">
        <v>258</v>
      </c>
      <c r="H8355" s="113">
        <f t="shared" si="2437"/>
        <v>0</v>
      </c>
      <c r="I8355" s="97">
        <f t="shared" si="2397"/>
        <v>0</v>
      </c>
      <c r="J8355" s="113">
        <f t="shared" ref="J8355:K8355" si="2443">J8585+J8815</f>
        <v>0</v>
      </c>
      <c r="K8355" s="113">
        <f t="shared" si="2443"/>
        <v>0</v>
      </c>
      <c r="L8355" s="97">
        <f t="shared" si="2394"/>
        <v>0</v>
      </c>
      <c r="M8355" s="113">
        <f t="shared" si="2433"/>
        <v>0</v>
      </c>
      <c r="N8355" s="113">
        <f t="shared" si="2433"/>
        <v>0</v>
      </c>
      <c r="O8355" s="82" t="s">
        <v>146</v>
      </c>
      <c r="R8355" s="352">
        <f>L8355-[1]გადასახდელები!L8125</f>
        <v>0</v>
      </c>
    </row>
    <row r="8356" spans="2:18" ht="22.5" hidden="1" customHeight="1">
      <c r="B8356" s="36" t="str">
        <f t="shared" si="2382"/>
        <v>b</v>
      </c>
      <c r="C8356" s="42">
        <v>5</v>
      </c>
      <c r="D8356" s="42"/>
      <c r="F8356" s="343" t="s">
        <v>558</v>
      </c>
      <c r="G8356" s="48" t="s">
        <v>259</v>
      </c>
      <c r="H8356" s="113">
        <f t="shared" si="2437"/>
        <v>0</v>
      </c>
      <c r="I8356" s="97">
        <f t="shared" si="2397"/>
        <v>0</v>
      </c>
      <c r="J8356" s="113">
        <f t="shared" ref="J8356:K8356" si="2444">J8586+J8816</f>
        <v>0</v>
      </c>
      <c r="K8356" s="113">
        <f t="shared" si="2444"/>
        <v>0</v>
      </c>
      <c r="L8356" s="97">
        <f t="shared" si="2394"/>
        <v>0</v>
      </c>
      <c r="M8356" s="113">
        <f t="shared" si="2433"/>
        <v>0</v>
      </c>
      <c r="N8356" s="113">
        <f t="shared" si="2433"/>
        <v>0</v>
      </c>
      <c r="O8356" s="82" t="s">
        <v>146</v>
      </c>
      <c r="R8356" s="352">
        <f>L8356-[1]გადასახდელები!L8126</f>
        <v>0</v>
      </c>
    </row>
    <row r="8357" spans="2:18" ht="33.75" hidden="1" customHeight="1">
      <c r="B8357" s="36" t="str">
        <f t="shared" si="2382"/>
        <v>b</v>
      </c>
      <c r="C8357" s="42">
        <v>5</v>
      </c>
      <c r="D8357" s="42"/>
      <c r="F8357" s="343" t="s">
        <v>626</v>
      </c>
      <c r="G8357" s="48" t="s">
        <v>260</v>
      </c>
      <c r="H8357" s="113">
        <f t="shared" si="2437"/>
        <v>0</v>
      </c>
      <c r="I8357" s="97">
        <f t="shared" si="2397"/>
        <v>0</v>
      </c>
      <c r="J8357" s="113">
        <f t="shared" ref="J8357:K8357" si="2445">J8587+J8817</f>
        <v>0</v>
      </c>
      <c r="K8357" s="113">
        <f t="shared" si="2445"/>
        <v>0</v>
      </c>
      <c r="L8357" s="97">
        <f t="shared" si="2394"/>
        <v>0</v>
      </c>
      <c r="M8357" s="113">
        <f t="shared" si="2433"/>
        <v>0</v>
      </c>
      <c r="N8357" s="113">
        <f t="shared" si="2433"/>
        <v>0</v>
      </c>
      <c r="O8357" s="82" t="s">
        <v>146</v>
      </c>
      <c r="R8357" s="352">
        <f>L8357-[1]გადასახდელები!L8127</f>
        <v>0</v>
      </c>
    </row>
    <row r="8358" spans="2:18" ht="24.75" hidden="1" customHeight="1">
      <c r="B8358" s="36" t="str">
        <f t="shared" si="2382"/>
        <v>b</v>
      </c>
      <c r="C8358" s="42">
        <v>5</v>
      </c>
      <c r="D8358" s="42"/>
      <c r="F8358" s="343" t="s">
        <v>627</v>
      </c>
      <c r="G8358" s="48" t="s">
        <v>261</v>
      </c>
      <c r="H8358" s="113">
        <f t="shared" si="2437"/>
        <v>0</v>
      </c>
      <c r="I8358" s="97">
        <f t="shared" si="2397"/>
        <v>0</v>
      </c>
      <c r="J8358" s="113">
        <f t="shared" ref="J8358:K8358" si="2446">J8588+J8818</f>
        <v>0</v>
      </c>
      <c r="K8358" s="113">
        <f t="shared" si="2446"/>
        <v>0</v>
      </c>
      <c r="L8358" s="97">
        <f t="shared" si="2394"/>
        <v>0</v>
      </c>
      <c r="M8358" s="113">
        <f t="shared" si="2433"/>
        <v>0</v>
      </c>
      <c r="N8358" s="113">
        <f t="shared" si="2433"/>
        <v>0</v>
      </c>
      <c r="O8358" s="82" t="s">
        <v>146</v>
      </c>
      <c r="R8358" s="352">
        <f>L8358-[1]გადასახდელები!L8128</f>
        <v>0</v>
      </c>
    </row>
    <row r="8359" spans="2:18" ht="35.25" hidden="1" customHeight="1">
      <c r="B8359" s="36" t="str">
        <f t="shared" si="2382"/>
        <v>b</v>
      </c>
      <c r="C8359" s="42">
        <v>5</v>
      </c>
      <c r="D8359" s="42"/>
      <c r="F8359" s="343" t="s">
        <v>628</v>
      </c>
      <c r="G8359" s="48" t="s">
        <v>262</v>
      </c>
      <c r="H8359" s="113">
        <f t="shared" si="2437"/>
        <v>0</v>
      </c>
      <c r="I8359" s="97">
        <f t="shared" si="2397"/>
        <v>0</v>
      </c>
      <c r="J8359" s="113">
        <f t="shared" ref="J8359:K8359" si="2447">J8589+J8819</f>
        <v>0</v>
      </c>
      <c r="K8359" s="113">
        <f t="shared" si="2447"/>
        <v>0</v>
      </c>
      <c r="L8359" s="97">
        <f t="shared" si="2394"/>
        <v>0</v>
      </c>
      <c r="M8359" s="113">
        <f t="shared" si="2433"/>
        <v>0</v>
      </c>
      <c r="N8359" s="113">
        <f t="shared" si="2433"/>
        <v>0</v>
      </c>
      <c r="O8359" s="82" t="s">
        <v>146</v>
      </c>
      <c r="R8359" s="352">
        <f>L8359-[1]გადასახდელები!L8129</f>
        <v>0</v>
      </c>
    </row>
    <row r="8360" spans="2:18" ht="33.75" hidden="1" customHeight="1">
      <c r="B8360" s="36" t="str">
        <f t="shared" si="2382"/>
        <v>b</v>
      </c>
      <c r="C8360" s="42">
        <v>5</v>
      </c>
      <c r="D8360" s="42"/>
      <c r="F8360" s="343" t="s">
        <v>629</v>
      </c>
      <c r="G8360" s="48" t="s">
        <v>263</v>
      </c>
      <c r="H8360" s="113">
        <f t="shared" si="2437"/>
        <v>0</v>
      </c>
      <c r="I8360" s="97">
        <f t="shared" si="2397"/>
        <v>0</v>
      </c>
      <c r="J8360" s="113">
        <f t="shared" ref="J8360:K8360" si="2448">J8590+J8820</f>
        <v>0</v>
      </c>
      <c r="K8360" s="113">
        <f t="shared" si="2448"/>
        <v>0</v>
      </c>
      <c r="L8360" s="97">
        <f t="shared" si="2394"/>
        <v>0</v>
      </c>
      <c r="M8360" s="113">
        <f t="shared" si="2433"/>
        <v>0</v>
      </c>
      <c r="N8360" s="113">
        <f t="shared" si="2433"/>
        <v>0</v>
      </c>
      <c r="O8360" s="82" t="s">
        <v>146</v>
      </c>
      <c r="R8360" s="352">
        <f>L8360-[1]გადასახდელები!L8130</f>
        <v>0</v>
      </c>
    </row>
    <row r="8361" spans="2:18" ht="20.25" hidden="1" customHeight="1">
      <c r="B8361" s="36" t="str">
        <f t="shared" si="2382"/>
        <v>b</v>
      </c>
      <c r="C8361" s="42">
        <v>5</v>
      </c>
      <c r="D8361" s="42"/>
      <c r="F8361" s="343" t="s">
        <v>630</v>
      </c>
      <c r="G8361" s="48" t="s">
        <v>264</v>
      </c>
      <c r="H8361" s="113">
        <f t="shared" si="2437"/>
        <v>0</v>
      </c>
      <c r="I8361" s="97">
        <f t="shared" si="2397"/>
        <v>0</v>
      </c>
      <c r="J8361" s="113">
        <f t="shared" ref="J8361:K8361" si="2449">J8591+J8821</f>
        <v>0</v>
      </c>
      <c r="K8361" s="113">
        <f t="shared" si="2449"/>
        <v>0</v>
      </c>
      <c r="L8361" s="97">
        <f t="shared" si="2394"/>
        <v>0</v>
      </c>
      <c r="M8361" s="113">
        <f t="shared" si="2433"/>
        <v>0</v>
      </c>
      <c r="N8361" s="113">
        <f t="shared" si="2433"/>
        <v>0</v>
      </c>
      <c r="O8361" s="82" t="s">
        <v>146</v>
      </c>
      <c r="R8361" s="352">
        <f>L8361-[1]გადასახდელები!L8131</f>
        <v>0</v>
      </c>
    </row>
    <row r="8362" spans="2:18" ht="20.25" hidden="1" customHeight="1">
      <c r="B8362" s="36" t="str">
        <f t="shared" si="2382"/>
        <v>b</v>
      </c>
      <c r="C8362" s="42">
        <v>5</v>
      </c>
      <c r="D8362" s="42"/>
      <c r="F8362" s="343" t="s">
        <v>631</v>
      </c>
      <c r="G8362" s="48" t="s">
        <v>265</v>
      </c>
      <c r="H8362" s="113">
        <f t="shared" si="2437"/>
        <v>0</v>
      </c>
      <c r="I8362" s="97">
        <f t="shared" si="2397"/>
        <v>0</v>
      </c>
      <c r="J8362" s="113">
        <f t="shared" ref="J8362:K8362" si="2450">J8592+J8822</f>
        <v>0</v>
      </c>
      <c r="K8362" s="113">
        <f t="shared" si="2450"/>
        <v>0</v>
      </c>
      <c r="L8362" s="97">
        <f t="shared" si="2394"/>
        <v>0</v>
      </c>
      <c r="M8362" s="113">
        <f t="shared" si="2433"/>
        <v>0</v>
      </c>
      <c r="N8362" s="113">
        <f t="shared" si="2433"/>
        <v>0</v>
      </c>
      <c r="O8362" s="82" t="s">
        <v>146</v>
      </c>
      <c r="R8362" s="352">
        <f>L8362-[1]გადასახდელები!L8132</f>
        <v>0</v>
      </c>
    </row>
    <row r="8363" spans="2:18" ht="20.25" hidden="1" customHeight="1">
      <c r="B8363" s="36" t="str">
        <f t="shared" si="2382"/>
        <v>b</v>
      </c>
      <c r="C8363" s="42">
        <v>5</v>
      </c>
      <c r="D8363" s="42"/>
      <c r="F8363" s="343" t="s">
        <v>559</v>
      </c>
      <c r="G8363" s="48" t="s">
        <v>266</v>
      </c>
      <c r="H8363" s="113">
        <f t="shared" si="2437"/>
        <v>0</v>
      </c>
      <c r="I8363" s="97">
        <f t="shared" si="2397"/>
        <v>0</v>
      </c>
      <c r="J8363" s="113">
        <f t="shared" ref="J8363:K8363" si="2451">J8593+J8823</f>
        <v>0</v>
      </c>
      <c r="K8363" s="113">
        <f t="shared" si="2451"/>
        <v>0</v>
      </c>
      <c r="L8363" s="97">
        <f t="shared" si="2394"/>
        <v>0</v>
      </c>
      <c r="M8363" s="113">
        <f t="shared" si="2433"/>
        <v>0</v>
      </c>
      <c r="N8363" s="113">
        <f t="shared" si="2433"/>
        <v>0</v>
      </c>
      <c r="O8363" s="82" t="s">
        <v>146</v>
      </c>
      <c r="R8363" s="352">
        <f>L8363-[1]გადასახდელები!L8133</f>
        <v>0</v>
      </c>
    </row>
    <row r="8364" spans="2:18" ht="20.25" hidden="1" customHeight="1">
      <c r="B8364" s="36" t="str">
        <f t="shared" si="2382"/>
        <v>b</v>
      </c>
      <c r="C8364" s="42">
        <v>5</v>
      </c>
      <c r="D8364" s="42"/>
      <c r="F8364" s="343" t="s">
        <v>632</v>
      </c>
      <c r="G8364" s="48" t="s">
        <v>267</v>
      </c>
      <c r="H8364" s="113">
        <f t="shared" si="2437"/>
        <v>0</v>
      </c>
      <c r="I8364" s="97">
        <f t="shared" si="2397"/>
        <v>0</v>
      </c>
      <c r="J8364" s="113">
        <f t="shared" ref="J8364:K8364" si="2452">J8594+J8824</f>
        <v>0</v>
      </c>
      <c r="K8364" s="113">
        <f t="shared" si="2452"/>
        <v>0</v>
      </c>
      <c r="L8364" s="97">
        <f t="shared" si="2394"/>
        <v>0</v>
      </c>
      <c r="M8364" s="113">
        <f t="shared" si="2433"/>
        <v>0</v>
      </c>
      <c r="N8364" s="113">
        <f t="shared" si="2433"/>
        <v>0</v>
      </c>
      <c r="O8364" s="82" t="s">
        <v>146</v>
      </c>
      <c r="R8364" s="352">
        <f>L8364-[1]გადასახდელები!L8134</f>
        <v>0</v>
      </c>
    </row>
    <row r="8365" spans="2:18" ht="34.5" hidden="1" customHeight="1">
      <c r="B8365" s="36" t="str">
        <f t="shared" ref="B8365:B8428" si="2453">IF(H8365+I8365+L8365&gt;0,"a","b")</f>
        <v>b</v>
      </c>
      <c r="C8365" s="42">
        <v>5</v>
      </c>
      <c r="D8365" s="42"/>
      <c r="F8365" s="343" t="s">
        <v>633</v>
      </c>
      <c r="G8365" s="48" t="s">
        <v>268</v>
      </c>
      <c r="H8365" s="113">
        <f t="shared" si="2437"/>
        <v>0</v>
      </c>
      <c r="I8365" s="97">
        <f t="shared" si="2397"/>
        <v>0</v>
      </c>
      <c r="J8365" s="113">
        <f t="shared" ref="J8365:K8365" si="2454">J8595+J8825</f>
        <v>0</v>
      </c>
      <c r="K8365" s="113">
        <f t="shared" si="2454"/>
        <v>0</v>
      </c>
      <c r="L8365" s="97">
        <f t="shared" si="2394"/>
        <v>0</v>
      </c>
      <c r="M8365" s="113">
        <f t="shared" si="2433"/>
        <v>0</v>
      </c>
      <c r="N8365" s="113">
        <f t="shared" si="2433"/>
        <v>0</v>
      </c>
      <c r="O8365" s="82" t="s">
        <v>146</v>
      </c>
      <c r="R8365" s="352">
        <f>L8365-[1]გადასახდელები!L8135</f>
        <v>0</v>
      </c>
    </row>
    <row r="8366" spans="2:18" ht="66" customHeight="1">
      <c r="B8366" s="36" t="str">
        <f t="shared" si="2453"/>
        <v>a</v>
      </c>
      <c r="C8366" s="42">
        <v>5</v>
      </c>
      <c r="D8366" s="42"/>
      <c r="F8366" s="343" t="s">
        <v>560</v>
      </c>
      <c r="G8366" s="48" t="s">
        <v>269</v>
      </c>
      <c r="H8366" s="113">
        <f t="shared" si="2437"/>
        <v>0</v>
      </c>
      <c r="I8366" s="97">
        <f t="shared" si="2397"/>
        <v>21</v>
      </c>
      <c r="J8366" s="113">
        <f t="shared" ref="J8366:K8366" si="2455">J8596+J8826</f>
        <v>0</v>
      </c>
      <c r="K8366" s="113">
        <f t="shared" si="2455"/>
        <v>21</v>
      </c>
      <c r="L8366" s="97">
        <f t="shared" si="2394"/>
        <v>0</v>
      </c>
      <c r="M8366" s="113">
        <f t="shared" ref="M8366:N8385" si="2456">M8596+M8826</f>
        <v>0</v>
      </c>
      <c r="N8366" s="113">
        <f t="shared" si="2456"/>
        <v>0</v>
      </c>
      <c r="O8366" s="82" t="s">
        <v>146</v>
      </c>
      <c r="R8366" s="352">
        <f>L8366-[1]გადასახდელები!L8136</f>
        <v>0</v>
      </c>
    </row>
    <row r="8367" spans="2:18" ht="20.25" hidden="1" customHeight="1">
      <c r="B8367" s="36" t="str">
        <f t="shared" si="2453"/>
        <v>b</v>
      </c>
      <c r="C8367" s="42">
        <v>3</v>
      </c>
      <c r="D8367" s="42"/>
      <c r="F8367" s="343" t="s">
        <v>634</v>
      </c>
      <c r="G8367" s="57" t="s">
        <v>209</v>
      </c>
      <c r="H8367" s="89">
        <f t="shared" si="2437"/>
        <v>0</v>
      </c>
      <c r="I8367" s="90">
        <f t="shared" si="2397"/>
        <v>0</v>
      </c>
      <c r="J8367" s="89">
        <f t="shared" ref="J8367:K8367" si="2457">J8597+J8827</f>
        <v>0</v>
      </c>
      <c r="K8367" s="89">
        <f t="shared" si="2457"/>
        <v>0</v>
      </c>
      <c r="L8367" s="90">
        <f t="shared" si="2394"/>
        <v>0</v>
      </c>
      <c r="M8367" s="89">
        <f t="shared" si="2456"/>
        <v>0</v>
      </c>
      <c r="N8367" s="89">
        <f t="shared" si="2456"/>
        <v>0</v>
      </c>
      <c r="O8367" s="82" t="s">
        <v>146</v>
      </c>
      <c r="R8367" s="352">
        <f>L8367-[1]გადასახდელები!L8137</f>
        <v>0</v>
      </c>
    </row>
    <row r="8368" spans="2:18" ht="20.25" hidden="1" customHeight="1">
      <c r="B8368" s="36" t="str">
        <f t="shared" si="2453"/>
        <v>b</v>
      </c>
      <c r="C8368" s="42">
        <v>3</v>
      </c>
      <c r="D8368" s="42"/>
      <c r="F8368" s="342" t="s">
        <v>635</v>
      </c>
      <c r="G8368" s="57" t="s">
        <v>208</v>
      </c>
      <c r="H8368" s="89">
        <f t="shared" si="2437"/>
        <v>0</v>
      </c>
      <c r="I8368" s="90">
        <f t="shared" si="2397"/>
        <v>0</v>
      </c>
      <c r="J8368" s="89">
        <f t="shared" ref="J8368:K8368" si="2458">J8598+J8828</f>
        <v>0</v>
      </c>
      <c r="K8368" s="89">
        <f t="shared" si="2458"/>
        <v>0</v>
      </c>
      <c r="L8368" s="90">
        <f t="shared" si="2394"/>
        <v>0</v>
      </c>
      <c r="M8368" s="89">
        <f t="shared" si="2456"/>
        <v>0</v>
      </c>
      <c r="N8368" s="89">
        <f t="shared" si="2456"/>
        <v>0</v>
      </c>
      <c r="O8368" s="82" t="s">
        <v>146</v>
      </c>
      <c r="R8368" s="352">
        <f>L8368-[1]გადასახდელები!L8138</f>
        <v>0</v>
      </c>
    </row>
    <row r="8369" spans="2:18" ht="20.25" hidden="1" customHeight="1">
      <c r="B8369" s="36" t="str">
        <f t="shared" si="2453"/>
        <v>b</v>
      </c>
      <c r="C8369" s="42">
        <v>4</v>
      </c>
      <c r="D8369" s="42"/>
      <c r="F8369" s="342" t="s">
        <v>636</v>
      </c>
      <c r="G8369" s="47" t="s">
        <v>270</v>
      </c>
      <c r="H8369" s="93">
        <f t="shared" si="2437"/>
        <v>0</v>
      </c>
      <c r="I8369" s="94">
        <f t="shared" si="2397"/>
        <v>0</v>
      </c>
      <c r="J8369" s="93">
        <f t="shared" ref="J8369:K8369" si="2459">J8599+J8829</f>
        <v>0</v>
      </c>
      <c r="K8369" s="93">
        <f t="shared" si="2459"/>
        <v>0</v>
      </c>
      <c r="L8369" s="94">
        <f t="shared" si="2394"/>
        <v>0</v>
      </c>
      <c r="M8369" s="93">
        <f t="shared" si="2456"/>
        <v>0</v>
      </c>
      <c r="N8369" s="93">
        <f t="shared" si="2456"/>
        <v>0</v>
      </c>
      <c r="O8369" s="82" t="s">
        <v>146</v>
      </c>
      <c r="R8369" s="352">
        <f>L8369-[1]გადასახდელები!L8139</f>
        <v>0</v>
      </c>
    </row>
    <row r="8370" spans="2:18" ht="20.25" hidden="1" customHeight="1">
      <c r="B8370" s="36" t="str">
        <f t="shared" si="2453"/>
        <v>b</v>
      </c>
      <c r="C8370" s="42">
        <v>5</v>
      </c>
      <c r="D8370" s="42"/>
      <c r="F8370" s="343" t="s">
        <v>637</v>
      </c>
      <c r="G8370" s="48" t="s">
        <v>271</v>
      </c>
      <c r="H8370" s="96">
        <f t="shared" si="2437"/>
        <v>0</v>
      </c>
      <c r="I8370" s="97">
        <f t="shared" si="2397"/>
        <v>0</v>
      </c>
      <c r="J8370" s="96">
        <f t="shared" ref="J8370:K8370" si="2460">J8600+J8830</f>
        <v>0</v>
      </c>
      <c r="K8370" s="96">
        <f t="shared" si="2460"/>
        <v>0</v>
      </c>
      <c r="L8370" s="97">
        <f t="shared" si="2394"/>
        <v>0</v>
      </c>
      <c r="M8370" s="96">
        <f t="shared" si="2456"/>
        <v>0</v>
      </c>
      <c r="N8370" s="96">
        <f t="shared" si="2456"/>
        <v>0</v>
      </c>
      <c r="O8370" s="82" t="s">
        <v>146</v>
      </c>
      <c r="R8370" s="352">
        <f>L8370-[1]გადასახდელები!L8140</f>
        <v>0</v>
      </c>
    </row>
    <row r="8371" spans="2:18" ht="20.25" hidden="1" customHeight="1">
      <c r="B8371" s="36" t="str">
        <f t="shared" si="2453"/>
        <v>b</v>
      </c>
      <c r="C8371" s="42">
        <v>5</v>
      </c>
      <c r="D8371" s="42"/>
      <c r="F8371" s="343" t="s">
        <v>638</v>
      </c>
      <c r="G8371" s="48" t="s">
        <v>272</v>
      </c>
      <c r="H8371" s="96">
        <f t="shared" si="2437"/>
        <v>0</v>
      </c>
      <c r="I8371" s="97">
        <f t="shared" si="2397"/>
        <v>0</v>
      </c>
      <c r="J8371" s="96">
        <f t="shared" ref="J8371:K8371" si="2461">J8601+J8831</f>
        <v>0</v>
      </c>
      <c r="K8371" s="96">
        <f t="shared" si="2461"/>
        <v>0</v>
      </c>
      <c r="L8371" s="97">
        <f t="shared" si="2394"/>
        <v>0</v>
      </c>
      <c r="M8371" s="96">
        <f t="shared" si="2456"/>
        <v>0</v>
      </c>
      <c r="N8371" s="96">
        <f t="shared" si="2456"/>
        <v>0</v>
      </c>
      <c r="O8371" s="82" t="s">
        <v>146</v>
      </c>
      <c r="R8371" s="352">
        <f>L8371-[1]გადასახდელები!L8141</f>
        <v>0</v>
      </c>
    </row>
    <row r="8372" spans="2:18" ht="20.25" hidden="1" customHeight="1">
      <c r="B8372" s="36" t="str">
        <f t="shared" si="2453"/>
        <v>b</v>
      </c>
      <c r="C8372" s="42">
        <v>5</v>
      </c>
      <c r="D8372" s="42"/>
      <c r="F8372" s="343" t="s">
        <v>639</v>
      </c>
      <c r="G8372" s="48" t="s">
        <v>273</v>
      </c>
      <c r="H8372" s="96">
        <f t="shared" si="2437"/>
        <v>0</v>
      </c>
      <c r="I8372" s="97">
        <f t="shared" si="2397"/>
        <v>0</v>
      </c>
      <c r="J8372" s="96">
        <f t="shared" ref="J8372:K8372" si="2462">J8602+J8832</f>
        <v>0</v>
      </c>
      <c r="K8372" s="96">
        <f t="shared" si="2462"/>
        <v>0</v>
      </c>
      <c r="L8372" s="97">
        <f t="shared" si="2394"/>
        <v>0</v>
      </c>
      <c r="M8372" s="96">
        <f t="shared" si="2456"/>
        <v>0</v>
      </c>
      <c r="N8372" s="96">
        <f t="shared" si="2456"/>
        <v>0</v>
      </c>
      <c r="O8372" s="82" t="s">
        <v>146</v>
      </c>
      <c r="R8372" s="352">
        <f>L8372-[1]გადასახდელები!L8142</f>
        <v>0</v>
      </c>
    </row>
    <row r="8373" spans="2:18" ht="20.25" hidden="1" customHeight="1">
      <c r="B8373" s="36" t="str">
        <f t="shared" si="2453"/>
        <v>b</v>
      </c>
      <c r="C8373" s="42">
        <v>5</v>
      </c>
      <c r="D8373" s="42"/>
      <c r="F8373" s="343" t="s">
        <v>640</v>
      </c>
      <c r="G8373" s="48" t="s">
        <v>274</v>
      </c>
      <c r="H8373" s="96">
        <f t="shared" si="2437"/>
        <v>0</v>
      </c>
      <c r="I8373" s="97">
        <f t="shared" si="2397"/>
        <v>0</v>
      </c>
      <c r="J8373" s="96">
        <f t="shared" ref="J8373:K8373" si="2463">J8603+J8833</f>
        <v>0</v>
      </c>
      <c r="K8373" s="96">
        <f t="shared" si="2463"/>
        <v>0</v>
      </c>
      <c r="L8373" s="97">
        <f t="shared" si="2394"/>
        <v>0</v>
      </c>
      <c r="M8373" s="96">
        <f t="shared" si="2456"/>
        <v>0</v>
      </c>
      <c r="N8373" s="96">
        <f t="shared" si="2456"/>
        <v>0</v>
      </c>
      <c r="O8373" s="82" t="s">
        <v>146</v>
      </c>
      <c r="R8373" s="352">
        <f>L8373-[1]გადასახდელები!L8143</f>
        <v>0</v>
      </c>
    </row>
    <row r="8374" spans="2:18" ht="20.25" hidden="1" customHeight="1">
      <c r="B8374" s="36" t="str">
        <f t="shared" si="2453"/>
        <v>b</v>
      </c>
      <c r="C8374" s="42">
        <v>4</v>
      </c>
      <c r="D8374" s="42"/>
      <c r="F8374" s="343" t="s">
        <v>641</v>
      </c>
      <c r="G8374" s="47" t="s">
        <v>275</v>
      </c>
      <c r="H8374" s="93">
        <f t="shared" si="2437"/>
        <v>0</v>
      </c>
      <c r="I8374" s="94">
        <f t="shared" si="2397"/>
        <v>0</v>
      </c>
      <c r="J8374" s="93">
        <f t="shared" ref="J8374:K8374" si="2464">J8604+J8834</f>
        <v>0</v>
      </c>
      <c r="K8374" s="93">
        <f t="shared" si="2464"/>
        <v>0</v>
      </c>
      <c r="L8374" s="94">
        <f t="shared" ref="L8374:L8437" si="2465">M8374+N8374</f>
        <v>0</v>
      </c>
      <c r="M8374" s="93">
        <f t="shared" si="2456"/>
        <v>0</v>
      </c>
      <c r="N8374" s="93">
        <f t="shared" si="2456"/>
        <v>0</v>
      </c>
      <c r="O8374" s="82" t="s">
        <v>146</v>
      </c>
      <c r="R8374" s="352">
        <f>L8374-[1]გადასახდელები!L8144</f>
        <v>0</v>
      </c>
    </row>
    <row r="8375" spans="2:18" ht="36" hidden="1" customHeight="1">
      <c r="B8375" s="36" t="str">
        <f t="shared" si="2453"/>
        <v>b</v>
      </c>
      <c r="C8375" s="42">
        <v>4</v>
      </c>
      <c r="D8375" s="42"/>
      <c r="F8375" s="343" t="s">
        <v>642</v>
      </c>
      <c r="G8375" s="47" t="s">
        <v>276</v>
      </c>
      <c r="H8375" s="93">
        <f t="shared" si="2437"/>
        <v>0</v>
      </c>
      <c r="I8375" s="94">
        <f t="shared" si="2397"/>
        <v>0</v>
      </c>
      <c r="J8375" s="93">
        <f t="shared" ref="J8375:K8375" si="2466">J8605+J8835</f>
        <v>0</v>
      </c>
      <c r="K8375" s="93">
        <f t="shared" si="2466"/>
        <v>0</v>
      </c>
      <c r="L8375" s="94">
        <f t="shared" si="2465"/>
        <v>0</v>
      </c>
      <c r="M8375" s="93">
        <f t="shared" si="2456"/>
        <v>0</v>
      </c>
      <c r="N8375" s="93">
        <f t="shared" si="2456"/>
        <v>0</v>
      </c>
      <c r="O8375" s="82" t="s">
        <v>146</v>
      </c>
      <c r="R8375" s="352">
        <f>L8375-[1]გადასახდელები!L8145</f>
        <v>0</v>
      </c>
    </row>
    <row r="8376" spans="2:18" ht="20.25" customHeight="1" thickBot="1">
      <c r="B8376" s="36" t="str">
        <f t="shared" si="2453"/>
        <v>a</v>
      </c>
      <c r="C8376" s="42">
        <v>3</v>
      </c>
      <c r="D8376" s="42"/>
      <c r="F8376" s="343" t="s">
        <v>561</v>
      </c>
      <c r="G8376" s="57" t="s">
        <v>202</v>
      </c>
      <c r="H8376" s="89">
        <f t="shared" si="2437"/>
        <v>37</v>
      </c>
      <c r="I8376" s="90">
        <f t="shared" si="2397"/>
        <v>0</v>
      </c>
      <c r="J8376" s="89">
        <f t="shared" ref="J8376:K8376" si="2467">J8606+J8836</f>
        <v>0</v>
      </c>
      <c r="K8376" s="89">
        <f t="shared" si="2467"/>
        <v>0</v>
      </c>
      <c r="L8376" s="90">
        <f t="shared" si="2465"/>
        <v>0</v>
      </c>
      <c r="M8376" s="89">
        <f t="shared" si="2456"/>
        <v>0</v>
      </c>
      <c r="N8376" s="89">
        <f t="shared" si="2456"/>
        <v>0</v>
      </c>
      <c r="O8376" s="82" t="s">
        <v>146</v>
      </c>
      <c r="R8376" s="352">
        <f>L8376-[1]გადასახდელები!L8146</f>
        <v>-882.3</v>
      </c>
    </row>
    <row r="8377" spans="2:18" ht="20.25" hidden="1" customHeight="1">
      <c r="B8377" s="36" t="str">
        <f t="shared" si="2453"/>
        <v>b</v>
      </c>
      <c r="C8377" s="42">
        <v>3</v>
      </c>
      <c r="D8377" s="42"/>
      <c r="F8377" s="342" t="s">
        <v>562</v>
      </c>
      <c r="G8377" s="57" t="s">
        <v>203</v>
      </c>
      <c r="H8377" s="89">
        <f t="shared" si="2437"/>
        <v>0</v>
      </c>
      <c r="I8377" s="90">
        <f t="shared" ref="I8377:I8440" si="2468">J8377+K8377</f>
        <v>0</v>
      </c>
      <c r="J8377" s="89">
        <f t="shared" ref="J8377:K8377" si="2469">J8607+J8837</f>
        <v>0</v>
      </c>
      <c r="K8377" s="89">
        <f t="shared" si="2469"/>
        <v>0</v>
      </c>
      <c r="L8377" s="90">
        <f t="shared" si="2465"/>
        <v>0</v>
      </c>
      <c r="M8377" s="89">
        <f t="shared" si="2456"/>
        <v>0</v>
      </c>
      <c r="N8377" s="89">
        <f t="shared" si="2456"/>
        <v>0</v>
      </c>
      <c r="O8377" s="82" t="s">
        <v>146</v>
      </c>
      <c r="R8377" s="352">
        <f>L8377-[1]გადასახდელები!L8147</f>
        <v>0</v>
      </c>
    </row>
    <row r="8378" spans="2:18" ht="20.25" hidden="1" customHeight="1">
      <c r="B8378" s="36" t="str">
        <f t="shared" si="2453"/>
        <v>b</v>
      </c>
      <c r="C8378" s="42">
        <v>4</v>
      </c>
      <c r="D8378" s="42"/>
      <c r="F8378" s="342" t="s">
        <v>643</v>
      </c>
      <c r="G8378" s="47" t="s">
        <v>277</v>
      </c>
      <c r="H8378" s="93">
        <f t="shared" si="2437"/>
        <v>0</v>
      </c>
      <c r="I8378" s="94">
        <f t="shared" si="2468"/>
        <v>0</v>
      </c>
      <c r="J8378" s="93">
        <f t="shared" ref="J8378:K8378" si="2470">J8608+J8838</f>
        <v>0</v>
      </c>
      <c r="K8378" s="93">
        <f t="shared" si="2470"/>
        <v>0</v>
      </c>
      <c r="L8378" s="94">
        <f t="shared" si="2465"/>
        <v>0</v>
      </c>
      <c r="M8378" s="93">
        <f t="shared" si="2456"/>
        <v>0</v>
      </c>
      <c r="N8378" s="93">
        <f t="shared" si="2456"/>
        <v>0</v>
      </c>
      <c r="O8378" s="82" t="s">
        <v>146</v>
      </c>
      <c r="R8378" s="352">
        <f>L8378-[1]გადასახდელები!L8148</f>
        <v>0</v>
      </c>
    </row>
    <row r="8379" spans="2:18" ht="20.25" hidden="1" customHeight="1">
      <c r="B8379" s="36" t="str">
        <f t="shared" si="2453"/>
        <v>b</v>
      </c>
      <c r="C8379" s="42">
        <v>5</v>
      </c>
      <c r="D8379" s="42"/>
      <c r="F8379" s="343" t="s">
        <v>644</v>
      </c>
      <c r="G8379" s="48" t="s">
        <v>278</v>
      </c>
      <c r="H8379" s="96">
        <f t="shared" si="2437"/>
        <v>0</v>
      </c>
      <c r="I8379" s="97">
        <f t="shared" si="2468"/>
        <v>0</v>
      </c>
      <c r="J8379" s="96">
        <f t="shared" ref="J8379:K8379" si="2471">J8609+J8839</f>
        <v>0</v>
      </c>
      <c r="K8379" s="96">
        <f t="shared" si="2471"/>
        <v>0</v>
      </c>
      <c r="L8379" s="97">
        <f t="shared" si="2465"/>
        <v>0</v>
      </c>
      <c r="M8379" s="96">
        <f t="shared" si="2456"/>
        <v>0</v>
      </c>
      <c r="N8379" s="96">
        <f t="shared" si="2456"/>
        <v>0</v>
      </c>
      <c r="O8379" s="82" t="s">
        <v>146</v>
      </c>
      <c r="R8379" s="352">
        <f>L8379-[1]გადასახდელები!L8149</f>
        <v>0</v>
      </c>
    </row>
    <row r="8380" spans="2:18" ht="20.25" hidden="1" customHeight="1">
      <c r="B8380" s="36" t="str">
        <f t="shared" si="2453"/>
        <v>b</v>
      </c>
      <c r="C8380" s="42">
        <v>5</v>
      </c>
      <c r="D8380" s="42"/>
      <c r="F8380" s="343" t="s">
        <v>645</v>
      </c>
      <c r="G8380" s="48" t="s">
        <v>204</v>
      </c>
      <c r="H8380" s="96">
        <f t="shared" si="2437"/>
        <v>0</v>
      </c>
      <c r="I8380" s="97">
        <f t="shared" si="2468"/>
        <v>0</v>
      </c>
      <c r="J8380" s="96">
        <f t="shared" ref="J8380:K8380" si="2472">J8610+J8840</f>
        <v>0</v>
      </c>
      <c r="K8380" s="96">
        <f t="shared" si="2472"/>
        <v>0</v>
      </c>
      <c r="L8380" s="97">
        <f t="shared" si="2465"/>
        <v>0</v>
      </c>
      <c r="M8380" s="96">
        <f t="shared" si="2456"/>
        <v>0</v>
      </c>
      <c r="N8380" s="96">
        <f t="shared" si="2456"/>
        <v>0</v>
      </c>
      <c r="O8380" s="82" t="s">
        <v>146</v>
      </c>
      <c r="R8380" s="352">
        <f>L8380-[1]გადასახდელები!L8150</f>
        <v>0</v>
      </c>
    </row>
    <row r="8381" spans="2:18" ht="20.25" hidden="1" customHeight="1">
      <c r="B8381" s="36" t="str">
        <f t="shared" si="2453"/>
        <v>b</v>
      </c>
      <c r="C8381" s="42">
        <v>4</v>
      </c>
      <c r="D8381" s="42"/>
      <c r="F8381" s="342" t="s">
        <v>646</v>
      </c>
      <c r="G8381" s="47" t="s">
        <v>279</v>
      </c>
      <c r="H8381" s="93">
        <f t="shared" si="2437"/>
        <v>0</v>
      </c>
      <c r="I8381" s="94">
        <f t="shared" si="2468"/>
        <v>0</v>
      </c>
      <c r="J8381" s="93">
        <f t="shared" ref="J8381:K8381" si="2473">J8611+J8841</f>
        <v>0</v>
      </c>
      <c r="K8381" s="93">
        <f t="shared" si="2473"/>
        <v>0</v>
      </c>
      <c r="L8381" s="94">
        <f t="shared" si="2465"/>
        <v>0</v>
      </c>
      <c r="M8381" s="93">
        <f t="shared" si="2456"/>
        <v>0</v>
      </c>
      <c r="N8381" s="93">
        <f t="shared" si="2456"/>
        <v>0</v>
      </c>
      <c r="O8381" s="82" t="s">
        <v>146</v>
      </c>
      <c r="R8381" s="352">
        <f>L8381-[1]გადასახდელები!L8151</f>
        <v>0</v>
      </c>
    </row>
    <row r="8382" spans="2:18" ht="20.25" hidden="1" customHeight="1">
      <c r="B8382" s="36" t="str">
        <f t="shared" si="2453"/>
        <v>b</v>
      </c>
      <c r="C8382" s="42">
        <v>5</v>
      </c>
      <c r="D8382" s="42"/>
      <c r="F8382" s="343" t="s">
        <v>647</v>
      </c>
      <c r="G8382" s="48" t="s">
        <v>278</v>
      </c>
      <c r="H8382" s="96">
        <f t="shared" si="2437"/>
        <v>0</v>
      </c>
      <c r="I8382" s="97">
        <f t="shared" si="2468"/>
        <v>0</v>
      </c>
      <c r="J8382" s="96">
        <f t="shared" ref="J8382:K8382" si="2474">J8612+J8842</f>
        <v>0</v>
      </c>
      <c r="K8382" s="96">
        <f t="shared" si="2474"/>
        <v>0</v>
      </c>
      <c r="L8382" s="97">
        <f t="shared" si="2465"/>
        <v>0</v>
      </c>
      <c r="M8382" s="96">
        <f t="shared" si="2456"/>
        <v>0</v>
      </c>
      <c r="N8382" s="96">
        <f t="shared" si="2456"/>
        <v>0</v>
      </c>
      <c r="O8382" s="82" t="s">
        <v>146</v>
      </c>
      <c r="R8382" s="352">
        <f>L8382-[1]გადასახდელები!L8152</f>
        <v>0</v>
      </c>
    </row>
    <row r="8383" spans="2:18" ht="20.25" hidden="1" customHeight="1">
      <c r="B8383" s="36" t="str">
        <f t="shared" si="2453"/>
        <v>b</v>
      </c>
      <c r="C8383" s="42">
        <v>5</v>
      </c>
      <c r="D8383" s="42"/>
      <c r="F8383" s="343" t="s">
        <v>648</v>
      </c>
      <c r="G8383" s="48" t="s">
        <v>204</v>
      </c>
      <c r="H8383" s="96">
        <f t="shared" si="2437"/>
        <v>0</v>
      </c>
      <c r="I8383" s="97">
        <f t="shared" si="2468"/>
        <v>0</v>
      </c>
      <c r="J8383" s="96">
        <f t="shared" ref="J8383:K8383" si="2475">J8613+J8843</f>
        <v>0</v>
      </c>
      <c r="K8383" s="96">
        <f t="shared" si="2475"/>
        <v>0</v>
      </c>
      <c r="L8383" s="97">
        <f t="shared" si="2465"/>
        <v>0</v>
      </c>
      <c r="M8383" s="96">
        <f t="shared" si="2456"/>
        <v>0</v>
      </c>
      <c r="N8383" s="96">
        <f t="shared" si="2456"/>
        <v>0</v>
      </c>
      <c r="O8383" s="82" t="s">
        <v>146</v>
      </c>
      <c r="R8383" s="352">
        <f>L8383-[1]გადასახდელები!L8153</f>
        <v>0</v>
      </c>
    </row>
    <row r="8384" spans="2:18" ht="20.25" hidden="1" customHeight="1">
      <c r="B8384" s="36" t="str">
        <f t="shared" si="2453"/>
        <v>b</v>
      </c>
      <c r="C8384" s="42">
        <v>4</v>
      </c>
      <c r="D8384" s="42"/>
      <c r="F8384" s="342" t="s">
        <v>563</v>
      </c>
      <c r="G8384" s="47" t="s">
        <v>280</v>
      </c>
      <c r="H8384" s="93">
        <f t="shared" si="2437"/>
        <v>0</v>
      </c>
      <c r="I8384" s="94">
        <f t="shared" si="2468"/>
        <v>0</v>
      </c>
      <c r="J8384" s="93">
        <f t="shared" ref="J8384:K8384" si="2476">J8614+J8844</f>
        <v>0</v>
      </c>
      <c r="K8384" s="93">
        <f t="shared" si="2476"/>
        <v>0</v>
      </c>
      <c r="L8384" s="94">
        <f t="shared" si="2465"/>
        <v>0</v>
      </c>
      <c r="M8384" s="93">
        <f t="shared" si="2456"/>
        <v>0</v>
      </c>
      <c r="N8384" s="93">
        <f t="shared" si="2456"/>
        <v>0</v>
      </c>
      <c r="O8384" s="82" t="s">
        <v>146</v>
      </c>
      <c r="R8384" s="352">
        <f>L8384-[1]გადასახდელები!L8154</f>
        <v>0</v>
      </c>
    </row>
    <row r="8385" spans="2:18" ht="20.25" hidden="1" customHeight="1">
      <c r="B8385" s="36" t="str">
        <f t="shared" si="2453"/>
        <v>b</v>
      </c>
      <c r="C8385" s="42">
        <v>5</v>
      </c>
      <c r="D8385" s="42"/>
      <c r="F8385" s="343" t="s">
        <v>649</v>
      </c>
      <c r="G8385" s="48" t="s">
        <v>278</v>
      </c>
      <c r="H8385" s="96">
        <f t="shared" si="2437"/>
        <v>0</v>
      </c>
      <c r="I8385" s="97">
        <f t="shared" si="2468"/>
        <v>0</v>
      </c>
      <c r="J8385" s="96">
        <f t="shared" ref="J8385:K8385" si="2477">J8615+J8845</f>
        <v>0</v>
      </c>
      <c r="K8385" s="96">
        <f t="shared" si="2477"/>
        <v>0</v>
      </c>
      <c r="L8385" s="97">
        <f t="shared" si="2465"/>
        <v>0</v>
      </c>
      <c r="M8385" s="96">
        <f t="shared" si="2456"/>
        <v>0</v>
      </c>
      <c r="N8385" s="96">
        <f t="shared" si="2456"/>
        <v>0</v>
      </c>
      <c r="O8385" s="82" t="s">
        <v>146</v>
      </c>
      <c r="R8385" s="352">
        <f>L8385-[1]გადასახდელები!L8155</f>
        <v>0</v>
      </c>
    </row>
    <row r="8386" spans="2:18" ht="20.25" hidden="1" customHeight="1">
      <c r="B8386" s="36" t="str">
        <f t="shared" si="2453"/>
        <v>b</v>
      </c>
      <c r="C8386" s="42">
        <v>5</v>
      </c>
      <c r="D8386" s="42"/>
      <c r="F8386" s="343" t="s">
        <v>564</v>
      </c>
      <c r="G8386" s="48" t="s">
        <v>204</v>
      </c>
      <c r="H8386" s="96">
        <f t="shared" si="2437"/>
        <v>0</v>
      </c>
      <c r="I8386" s="97">
        <f t="shared" si="2468"/>
        <v>0</v>
      </c>
      <c r="J8386" s="96">
        <f t="shared" ref="J8386:K8386" si="2478">J8616+J8846</f>
        <v>0</v>
      </c>
      <c r="K8386" s="96">
        <f t="shared" si="2478"/>
        <v>0</v>
      </c>
      <c r="L8386" s="97">
        <f t="shared" si="2465"/>
        <v>0</v>
      </c>
      <c r="M8386" s="96">
        <f t="shared" ref="M8386:N8405" si="2479">M8616+M8846</f>
        <v>0</v>
      </c>
      <c r="N8386" s="96">
        <f t="shared" si="2479"/>
        <v>0</v>
      </c>
      <c r="O8386" s="82" t="s">
        <v>146</v>
      </c>
      <c r="R8386" s="352">
        <f>L8386-[1]გადასახდელები!L8156</f>
        <v>0</v>
      </c>
    </row>
    <row r="8387" spans="2:18" ht="20.25" hidden="1" customHeight="1">
      <c r="B8387" s="36" t="str">
        <f t="shared" si="2453"/>
        <v>b</v>
      </c>
      <c r="C8387" s="42">
        <v>3</v>
      </c>
      <c r="D8387" s="42"/>
      <c r="F8387" s="342" t="s">
        <v>565</v>
      </c>
      <c r="G8387" s="57" t="s">
        <v>206</v>
      </c>
      <c r="H8387" s="89">
        <f t="shared" si="2437"/>
        <v>0</v>
      </c>
      <c r="I8387" s="90">
        <f t="shared" si="2468"/>
        <v>0</v>
      </c>
      <c r="J8387" s="89">
        <f t="shared" ref="J8387:K8387" si="2480">J8617+J8847</f>
        <v>0</v>
      </c>
      <c r="K8387" s="89">
        <f t="shared" si="2480"/>
        <v>0</v>
      </c>
      <c r="L8387" s="90">
        <f t="shared" si="2465"/>
        <v>0</v>
      </c>
      <c r="M8387" s="89">
        <f t="shared" si="2479"/>
        <v>0</v>
      </c>
      <c r="N8387" s="89">
        <f t="shared" si="2479"/>
        <v>0</v>
      </c>
      <c r="O8387" s="82" t="s">
        <v>146</v>
      </c>
      <c r="R8387" s="352">
        <f>L8387-[1]გადასახდელები!L8157</f>
        <v>0</v>
      </c>
    </row>
    <row r="8388" spans="2:18" ht="20.25" hidden="1" customHeight="1">
      <c r="B8388" s="36" t="str">
        <f t="shared" si="2453"/>
        <v>b</v>
      </c>
      <c r="C8388" s="42">
        <v>4</v>
      </c>
      <c r="D8388" s="42"/>
      <c r="F8388" s="342" t="s">
        <v>650</v>
      </c>
      <c r="G8388" s="47" t="s">
        <v>281</v>
      </c>
      <c r="H8388" s="93">
        <f t="shared" si="2437"/>
        <v>0</v>
      </c>
      <c r="I8388" s="94">
        <f t="shared" si="2468"/>
        <v>0</v>
      </c>
      <c r="J8388" s="93">
        <f t="shared" ref="J8388:K8388" si="2481">J8618+J8848</f>
        <v>0</v>
      </c>
      <c r="K8388" s="93">
        <f t="shared" si="2481"/>
        <v>0</v>
      </c>
      <c r="L8388" s="94">
        <f t="shared" si="2465"/>
        <v>0</v>
      </c>
      <c r="M8388" s="93">
        <f t="shared" si="2479"/>
        <v>0</v>
      </c>
      <c r="N8388" s="93">
        <f t="shared" si="2479"/>
        <v>0</v>
      </c>
      <c r="O8388" s="82" t="s">
        <v>146</v>
      </c>
      <c r="R8388" s="352">
        <f>L8388-[1]გადასახდელები!L8158</f>
        <v>0</v>
      </c>
    </row>
    <row r="8389" spans="2:18" ht="20.25" hidden="1" customHeight="1">
      <c r="B8389" s="36" t="str">
        <f t="shared" si="2453"/>
        <v>b</v>
      </c>
      <c r="C8389" s="42">
        <v>5</v>
      </c>
      <c r="D8389" s="42"/>
      <c r="F8389" s="343" t="s">
        <v>651</v>
      </c>
      <c r="G8389" s="48" t="s">
        <v>282</v>
      </c>
      <c r="H8389" s="96">
        <f t="shared" si="2437"/>
        <v>0</v>
      </c>
      <c r="I8389" s="97">
        <f t="shared" si="2468"/>
        <v>0</v>
      </c>
      <c r="J8389" s="96">
        <f t="shared" ref="J8389:K8389" si="2482">J8619+J8849</f>
        <v>0</v>
      </c>
      <c r="K8389" s="96">
        <f t="shared" si="2482"/>
        <v>0</v>
      </c>
      <c r="L8389" s="97">
        <f t="shared" si="2465"/>
        <v>0</v>
      </c>
      <c r="M8389" s="96">
        <f t="shared" si="2479"/>
        <v>0</v>
      </c>
      <c r="N8389" s="96">
        <f t="shared" si="2479"/>
        <v>0</v>
      </c>
      <c r="O8389" s="82" t="s">
        <v>146</v>
      </c>
      <c r="R8389" s="352">
        <f>L8389-[1]გადასახდელები!L8159</f>
        <v>0</v>
      </c>
    </row>
    <row r="8390" spans="2:18" ht="20.25" hidden="1" customHeight="1">
      <c r="B8390" s="36" t="str">
        <f t="shared" si="2453"/>
        <v>b</v>
      </c>
      <c r="C8390" s="42">
        <v>5</v>
      </c>
      <c r="D8390" s="42"/>
      <c r="F8390" s="343" t="s">
        <v>652</v>
      </c>
      <c r="G8390" s="48" t="s">
        <v>283</v>
      </c>
      <c r="H8390" s="96">
        <f t="shared" si="2437"/>
        <v>0</v>
      </c>
      <c r="I8390" s="97">
        <f t="shared" si="2468"/>
        <v>0</v>
      </c>
      <c r="J8390" s="96">
        <f t="shared" ref="J8390:K8390" si="2483">J8620+J8850</f>
        <v>0</v>
      </c>
      <c r="K8390" s="96">
        <f t="shared" si="2483"/>
        <v>0</v>
      </c>
      <c r="L8390" s="97">
        <f t="shared" si="2465"/>
        <v>0</v>
      </c>
      <c r="M8390" s="96">
        <f t="shared" si="2479"/>
        <v>0</v>
      </c>
      <c r="N8390" s="96">
        <f t="shared" si="2479"/>
        <v>0</v>
      </c>
      <c r="O8390" s="82" t="s">
        <v>146</v>
      </c>
      <c r="R8390" s="352">
        <f>L8390-[1]გადასახდელები!L8160</f>
        <v>0</v>
      </c>
    </row>
    <row r="8391" spans="2:18" ht="20.25" hidden="1" customHeight="1">
      <c r="B8391" s="36" t="str">
        <f t="shared" si="2453"/>
        <v>b</v>
      </c>
      <c r="C8391" s="42">
        <v>4</v>
      </c>
      <c r="D8391" s="42"/>
      <c r="F8391" s="342" t="s">
        <v>566</v>
      </c>
      <c r="G8391" s="47" t="s">
        <v>284</v>
      </c>
      <c r="H8391" s="93">
        <f t="shared" si="2437"/>
        <v>0</v>
      </c>
      <c r="I8391" s="94">
        <f t="shared" si="2468"/>
        <v>0</v>
      </c>
      <c r="J8391" s="93">
        <f t="shared" ref="J8391:K8391" si="2484">J8621+J8851</f>
        <v>0</v>
      </c>
      <c r="K8391" s="93">
        <f t="shared" si="2484"/>
        <v>0</v>
      </c>
      <c r="L8391" s="94">
        <f t="shared" si="2465"/>
        <v>0</v>
      </c>
      <c r="M8391" s="93">
        <f t="shared" si="2479"/>
        <v>0</v>
      </c>
      <c r="N8391" s="93">
        <f t="shared" si="2479"/>
        <v>0</v>
      </c>
      <c r="O8391" s="82" t="s">
        <v>146</v>
      </c>
      <c r="R8391" s="352">
        <f>L8391-[1]გადასახდელები!L8161</f>
        <v>0</v>
      </c>
    </row>
    <row r="8392" spans="2:18" ht="20.25" hidden="1" customHeight="1">
      <c r="B8392" s="36" t="str">
        <f t="shared" si="2453"/>
        <v>b</v>
      </c>
      <c r="C8392" s="42">
        <v>5</v>
      </c>
      <c r="D8392" s="42"/>
      <c r="F8392" s="343" t="s">
        <v>567</v>
      </c>
      <c r="G8392" s="48" t="s">
        <v>282</v>
      </c>
      <c r="H8392" s="96">
        <f t="shared" si="2437"/>
        <v>0</v>
      </c>
      <c r="I8392" s="97">
        <f t="shared" si="2468"/>
        <v>0</v>
      </c>
      <c r="J8392" s="96">
        <f t="shared" ref="J8392:K8392" si="2485">J8622+J8852</f>
        <v>0</v>
      </c>
      <c r="K8392" s="96">
        <f t="shared" si="2485"/>
        <v>0</v>
      </c>
      <c r="L8392" s="97">
        <f t="shared" si="2465"/>
        <v>0</v>
      </c>
      <c r="M8392" s="96">
        <f t="shared" si="2479"/>
        <v>0</v>
      </c>
      <c r="N8392" s="96">
        <f t="shared" si="2479"/>
        <v>0</v>
      </c>
      <c r="O8392" s="82" t="s">
        <v>146</v>
      </c>
      <c r="R8392" s="352">
        <f>L8392-[1]გადასახდელები!L8162</f>
        <v>0</v>
      </c>
    </row>
    <row r="8393" spans="2:18" ht="20.25" hidden="1" customHeight="1">
      <c r="B8393" s="36" t="str">
        <f t="shared" si="2453"/>
        <v>b</v>
      </c>
      <c r="C8393" s="42">
        <v>5</v>
      </c>
      <c r="D8393" s="42"/>
      <c r="F8393" s="343" t="s">
        <v>653</v>
      </c>
      <c r="G8393" s="48" t="s">
        <v>283</v>
      </c>
      <c r="H8393" s="96">
        <f t="shared" si="2437"/>
        <v>0</v>
      </c>
      <c r="I8393" s="97">
        <f t="shared" si="2468"/>
        <v>0</v>
      </c>
      <c r="J8393" s="96">
        <f t="shared" ref="J8393:K8393" si="2486">J8623+J8853</f>
        <v>0</v>
      </c>
      <c r="K8393" s="96">
        <f t="shared" si="2486"/>
        <v>0</v>
      </c>
      <c r="L8393" s="97">
        <f t="shared" si="2465"/>
        <v>0</v>
      </c>
      <c r="M8393" s="96">
        <f t="shared" si="2479"/>
        <v>0</v>
      </c>
      <c r="N8393" s="96">
        <f t="shared" si="2479"/>
        <v>0</v>
      </c>
      <c r="O8393" s="82" t="s">
        <v>146</v>
      </c>
      <c r="R8393" s="352">
        <f>L8393-[1]გადასახდელები!L8163</f>
        <v>0</v>
      </c>
    </row>
    <row r="8394" spans="2:18" ht="20.25" hidden="1" customHeight="1">
      <c r="B8394" s="36" t="str">
        <f t="shared" si="2453"/>
        <v>b</v>
      </c>
      <c r="C8394" s="42">
        <v>4</v>
      </c>
      <c r="D8394" s="42"/>
      <c r="F8394" s="342" t="s">
        <v>654</v>
      </c>
      <c r="G8394" s="47" t="s">
        <v>207</v>
      </c>
      <c r="H8394" s="93">
        <f t="shared" si="2437"/>
        <v>0</v>
      </c>
      <c r="I8394" s="94">
        <f t="shared" si="2468"/>
        <v>0</v>
      </c>
      <c r="J8394" s="93">
        <f t="shared" ref="J8394:K8394" si="2487">J8624+J8854</f>
        <v>0</v>
      </c>
      <c r="K8394" s="93">
        <f t="shared" si="2487"/>
        <v>0</v>
      </c>
      <c r="L8394" s="94">
        <f t="shared" si="2465"/>
        <v>0</v>
      </c>
      <c r="M8394" s="93">
        <f t="shared" si="2479"/>
        <v>0</v>
      </c>
      <c r="N8394" s="93">
        <f t="shared" si="2479"/>
        <v>0</v>
      </c>
      <c r="O8394" s="82" t="s">
        <v>146</v>
      </c>
      <c r="R8394" s="352">
        <f>L8394-[1]გადასახდელები!L8164</f>
        <v>0</v>
      </c>
    </row>
    <row r="8395" spans="2:18" ht="20.25" hidden="1" customHeight="1">
      <c r="B8395" s="36" t="str">
        <f t="shared" si="2453"/>
        <v>b</v>
      </c>
      <c r="C8395" s="42">
        <v>5</v>
      </c>
      <c r="D8395" s="42"/>
      <c r="F8395" s="343" t="s">
        <v>655</v>
      </c>
      <c r="G8395" s="48" t="s">
        <v>282</v>
      </c>
      <c r="H8395" s="96">
        <f t="shared" si="2437"/>
        <v>0</v>
      </c>
      <c r="I8395" s="97">
        <f t="shared" si="2468"/>
        <v>0</v>
      </c>
      <c r="J8395" s="96">
        <f t="shared" ref="J8395:K8395" si="2488">J8625+J8855</f>
        <v>0</v>
      </c>
      <c r="K8395" s="96">
        <f t="shared" si="2488"/>
        <v>0</v>
      </c>
      <c r="L8395" s="97">
        <f t="shared" si="2465"/>
        <v>0</v>
      </c>
      <c r="M8395" s="96">
        <f t="shared" si="2479"/>
        <v>0</v>
      </c>
      <c r="N8395" s="96">
        <f t="shared" si="2479"/>
        <v>0</v>
      </c>
      <c r="O8395" s="82" t="s">
        <v>146</v>
      </c>
      <c r="R8395" s="352">
        <f>L8395-[1]გადასახდელები!L8165</f>
        <v>0</v>
      </c>
    </row>
    <row r="8396" spans="2:18" ht="20.25" hidden="1" customHeight="1">
      <c r="B8396" s="36" t="str">
        <f t="shared" si="2453"/>
        <v>b</v>
      </c>
      <c r="C8396" s="42">
        <v>5</v>
      </c>
      <c r="D8396" s="42"/>
      <c r="F8396" s="343" t="s">
        <v>656</v>
      </c>
      <c r="G8396" s="48" t="s">
        <v>283</v>
      </c>
      <c r="H8396" s="96">
        <f t="shared" si="2437"/>
        <v>0</v>
      </c>
      <c r="I8396" s="97">
        <f t="shared" si="2468"/>
        <v>0</v>
      </c>
      <c r="J8396" s="96">
        <f t="shared" ref="J8396:K8396" si="2489">J8626+J8856</f>
        <v>0</v>
      </c>
      <c r="K8396" s="96">
        <f t="shared" si="2489"/>
        <v>0</v>
      </c>
      <c r="L8396" s="97">
        <f t="shared" si="2465"/>
        <v>0</v>
      </c>
      <c r="M8396" s="96">
        <f t="shared" si="2479"/>
        <v>0</v>
      </c>
      <c r="N8396" s="96">
        <f t="shared" si="2479"/>
        <v>0</v>
      </c>
      <c r="O8396" s="82" t="s">
        <v>146</v>
      </c>
      <c r="R8396" s="352">
        <f>L8396-[1]გადასახდელები!L8166</f>
        <v>0</v>
      </c>
    </row>
    <row r="8397" spans="2:18" ht="20.25" hidden="1" customHeight="1">
      <c r="B8397" s="36" t="str">
        <f t="shared" si="2453"/>
        <v>b</v>
      </c>
      <c r="C8397" s="42">
        <v>3</v>
      </c>
      <c r="D8397" s="42"/>
      <c r="F8397" s="342" t="s">
        <v>568</v>
      </c>
      <c r="G8397" s="57" t="s">
        <v>205</v>
      </c>
      <c r="H8397" s="89">
        <f t="shared" si="2437"/>
        <v>0</v>
      </c>
      <c r="I8397" s="90">
        <f t="shared" si="2468"/>
        <v>0</v>
      </c>
      <c r="J8397" s="89">
        <f t="shared" ref="J8397:K8397" si="2490">J8627+J8857</f>
        <v>0</v>
      </c>
      <c r="K8397" s="89">
        <f t="shared" si="2490"/>
        <v>0</v>
      </c>
      <c r="L8397" s="90">
        <f t="shared" si="2465"/>
        <v>0</v>
      </c>
      <c r="M8397" s="89">
        <f t="shared" si="2479"/>
        <v>0</v>
      </c>
      <c r="N8397" s="89">
        <f t="shared" si="2479"/>
        <v>0</v>
      </c>
      <c r="O8397" s="82" t="s">
        <v>146</v>
      </c>
      <c r="R8397" s="352">
        <f>L8397-[1]გადასახდელები!L8167</f>
        <v>0</v>
      </c>
    </row>
    <row r="8398" spans="2:18" ht="20.25" hidden="1" customHeight="1">
      <c r="B8398" s="36" t="str">
        <f t="shared" si="2453"/>
        <v>b</v>
      </c>
      <c r="C8398" s="42">
        <v>4</v>
      </c>
      <c r="D8398" s="42"/>
      <c r="F8398" s="343" t="s">
        <v>657</v>
      </c>
      <c r="G8398" s="47" t="s">
        <v>285</v>
      </c>
      <c r="H8398" s="93">
        <f t="shared" si="2437"/>
        <v>0</v>
      </c>
      <c r="I8398" s="94">
        <f t="shared" si="2468"/>
        <v>0</v>
      </c>
      <c r="J8398" s="93">
        <f t="shared" ref="J8398:K8398" si="2491">J8628+J8858</f>
        <v>0</v>
      </c>
      <c r="K8398" s="93">
        <f t="shared" si="2491"/>
        <v>0</v>
      </c>
      <c r="L8398" s="94">
        <f t="shared" si="2465"/>
        <v>0</v>
      </c>
      <c r="M8398" s="93">
        <f t="shared" si="2479"/>
        <v>0</v>
      </c>
      <c r="N8398" s="93">
        <f t="shared" si="2479"/>
        <v>0</v>
      </c>
      <c r="O8398" s="82" t="s">
        <v>146</v>
      </c>
      <c r="R8398" s="352">
        <f>L8398-[1]გადასახდელები!L8168</f>
        <v>0</v>
      </c>
    </row>
    <row r="8399" spans="2:18" ht="20.25" hidden="1" customHeight="1">
      <c r="B8399" s="36" t="str">
        <f t="shared" si="2453"/>
        <v>b</v>
      </c>
      <c r="C8399" s="42">
        <v>4</v>
      </c>
      <c r="D8399" s="42"/>
      <c r="F8399" s="342" t="s">
        <v>570</v>
      </c>
      <c r="G8399" s="47" t="s">
        <v>286</v>
      </c>
      <c r="H8399" s="93">
        <f t="shared" si="2437"/>
        <v>0</v>
      </c>
      <c r="I8399" s="94">
        <f t="shared" si="2468"/>
        <v>0</v>
      </c>
      <c r="J8399" s="93">
        <f t="shared" ref="J8399:K8399" si="2492">J8629+J8859</f>
        <v>0</v>
      </c>
      <c r="K8399" s="93">
        <f t="shared" si="2492"/>
        <v>0</v>
      </c>
      <c r="L8399" s="94">
        <f t="shared" si="2465"/>
        <v>0</v>
      </c>
      <c r="M8399" s="93">
        <f t="shared" si="2479"/>
        <v>0</v>
      </c>
      <c r="N8399" s="93">
        <f t="shared" si="2479"/>
        <v>0</v>
      </c>
      <c r="O8399" s="82" t="s">
        <v>146</v>
      </c>
      <c r="R8399" s="352">
        <f>L8399-[1]გადასახდელები!L8169</f>
        <v>0</v>
      </c>
    </row>
    <row r="8400" spans="2:18" ht="20.25" hidden="1" customHeight="1">
      <c r="B8400" s="36" t="str">
        <f t="shared" si="2453"/>
        <v>b</v>
      </c>
      <c r="C8400" s="42">
        <v>5</v>
      </c>
      <c r="D8400" s="42"/>
      <c r="F8400" s="342" t="s">
        <v>569</v>
      </c>
      <c r="G8400" s="48" t="s">
        <v>287</v>
      </c>
      <c r="H8400" s="113">
        <f t="shared" si="2437"/>
        <v>0</v>
      </c>
      <c r="I8400" s="97">
        <f t="shared" si="2468"/>
        <v>0</v>
      </c>
      <c r="J8400" s="113">
        <f t="shared" ref="J8400:K8400" si="2493">J8630+J8860</f>
        <v>0</v>
      </c>
      <c r="K8400" s="113">
        <f t="shared" si="2493"/>
        <v>0</v>
      </c>
      <c r="L8400" s="97">
        <f t="shared" si="2465"/>
        <v>0</v>
      </c>
      <c r="M8400" s="113">
        <f t="shared" si="2479"/>
        <v>0</v>
      </c>
      <c r="N8400" s="113">
        <f t="shared" si="2479"/>
        <v>0</v>
      </c>
      <c r="O8400" s="82" t="s">
        <v>146</v>
      </c>
      <c r="R8400" s="352">
        <f>L8400-[1]გადასახდელები!L8170</f>
        <v>0</v>
      </c>
    </row>
    <row r="8401" spans="2:18" ht="45" hidden="1" customHeight="1">
      <c r="B8401" s="36" t="str">
        <f t="shared" si="2453"/>
        <v>b</v>
      </c>
      <c r="C8401" s="42">
        <v>6</v>
      </c>
      <c r="D8401" s="42"/>
      <c r="F8401" s="343" t="s">
        <v>658</v>
      </c>
      <c r="G8401" s="45" t="s">
        <v>215</v>
      </c>
      <c r="H8401" s="119">
        <f t="shared" si="2437"/>
        <v>0</v>
      </c>
      <c r="I8401" s="105">
        <f t="shared" si="2468"/>
        <v>0</v>
      </c>
      <c r="J8401" s="119">
        <f t="shared" ref="J8401:K8401" si="2494">J8631+J8861</f>
        <v>0</v>
      </c>
      <c r="K8401" s="119">
        <f t="shared" si="2494"/>
        <v>0</v>
      </c>
      <c r="L8401" s="105">
        <f t="shared" si="2465"/>
        <v>0</v>
      </c>
      <c r="M8401" s="119">
        <f t="shared" si="2479"/>
        <v>0</v>
      </c>
      <c r="N8401" s="119">
        <f t="shared" si="2479"/>
        <v>0</v>
      </c>
      <c r="O8401" s="82" t="s">
        <v>146</v>
      </c>
      <c r="R8401" s="352">
        <f>L8401-[1]გადასახდელები!L8171</f>
        <v>0</v>
      </c>
    </row>
    <row r="8402" spans="2:18" ht="20.25" hidden="1" customHeight="1">
      <c r="B8402" s="36" t="str">
        <f t="shared" si="2453"/>
        <v>b</v>
      </c>
      <c r="C8402" s="42">
        <v>6</v>
      </c>
      <c r="D8402" s="42"/>
      <c r="F8402" s="343" t="s">
        <v>659</v>
      </c>
      <c r="G8402" s="45" t="s">
        <v>288</v>
      </c>
      <c r="H8402" s="119">
        <f t="shared" si="2437"/>
        <v>0</v>
      </c>
      <c r="I8402" s="105">
        <f t="shared" si="2468"/>
        <v>0</v>
      </c>
      <c r="J8402" s="119">
        <f t="shared" ref="J8402:K8402" si="2495">J8632+J8862</f>
        <v>0</v>
      </c>
      <c r="K8402" s="119">
        <f t="shared" si="2495"/>
        <v>0</v>
      </c>
      <c r="L8402" s="105">
        <f t="shared" si="2465"/>
        <v>0</v>
      </c>
      <c r="M8402" s="119">
        <f t="shared" si="2479"/>
        <v>0</v>
      </c>
      <c r="N8402" s="119">
        <f t="shared" si="2479"/>
        <v>0</v>
      </c>
      <c r="O8402" s="82" t="s">
        <v>146</v>
      </c>
      <c r="R8402" s="352">
        <f>L8402-[1]გადასახდელები!L8172</f>
        <v>0</v>
      </c>
    </row>
    <row r="8403" spans="2:18" ht="20.25" hidden="1" customHeight="1">
      <c r="B8403" s="36" t="str">
        <f t="shared" si="2453"/>
        <v>b</v>
      </c>
      <c r="C8403" s="42">
        <v>6</v>
      </c>
      <c r="D8403" s="42"/>
      <c r="F8403" s="343" t="s">
        <v>660</v>
      </c>
      <c r="G8403" s="45" t="s">
        <v>289</v>
      </c>
      <c r="H8403" s="119">
        <f t="shared" si="2437"/>
        <v>0</v>
      </c>
      <c r="I8403" s="105">
        <f t="shared" si="2468"/>
        <v>0</v>
      </c>
      <c r="J8403" s="119">
        <f t="shared" ref="J8403:K8403" si="2496">J8633+J8863</f>
        <v>0</v>
      </c>
      <c r="K8403" s="119">
        <f t="shared" si="2496"/>
        <v>0</v>
      </c>
      <c r="L8403" s="105">
        <f t="shared" si="2465"/>
        <v>0</v>
      </c>
      <c r="M8403" s="119">
        <f t="shared" si="2479"/>
        <v>0</v>
      </c>
      <c r="N8403" s="119">
        <f t="shared" si="2479"/>
        <v>0</v>
      </c>
      <c r="O8403" s="82" t="s">
        <v>146</v>
      </c>
      <c r="R8403" s="352">
        <f>L8403-[1]გადასახდელები!L8173</f>
        <v>0</v>
      </c>
    </row>
    <row r="8404" spans="2:18" ht="20.25" hidden="1" customHeight="1">
      <c r="B8404" s="36" t="str">
        <f t="shared" si="2453"/>
        <v>b</v>
      </c>
      <c r="C8404" s="42">
        <v>6</v>
      </c>
      <c r="D8404" s="42"/>
      <c r="F8404" s="343" t="s">
        <v>661</v>
      </c>
      <c r="G8404" s="45" t="s">
        <v>216</v>
      </c>
      <c r="H8404" s="119">
        <f t="shared" si="2437"/>
        <v>0</v>
      </c>
      <c r="I8404" s="105">
        <f t="shared" si="2468"/>
        <v>0</v>
      </c>
      <c r="J8404" s="119">
        <f t="shared" ref="J8404:K8404" si="2497">J8634+J8864</f>
        <v>0</v>
      </c>
      <c r="K8404" s="119">
        <f t="shared" si="2497"/>
        <v>0</v>
      </c>
      <c r="L8404" s="105">
        <f t="shared" si="2465"/>
        <v>0</v>
      </c>
      <c r="M8404" s="119">
        <f t="shared" si="2479"/>
        <v>0</v>
      </c>
      <c r="N8404" s="119">
        <f t="shared" si="2479"/>
        <v>0</v>
      </c>
      <c r="O8404" s="82" t="s">
        <v>146</v>
      </c>
      <c r="R8404" s="352">
        <f>L8404-[1]გადასახდელები!L8174</f>
        <v>0</v>
      </c>
    </row>
    <row r="8405" spans="2:18" ht="20.25" hidden="1" customHeight="1">
      <c r="B8405" s="36" t="str">
        <f t="shared" si="2453"/>
        <v>b</v>
      </c>
      <c r="C8405" s="42">
        <v>6</v>
      </c>
      <c r="D8405" s="42"/>
      <c r="F8405" s="343" t="s">
        <v>662</v>
      </c>
      <c r="G8405" s="45" t="s">
        <v>217</v>
      </c>
      <c r="H8405" s="119">
        <f t="shared" si="2437"/>
        <v>0</v>
      </c>
      <c r="I8405" s="105">
        <f t="shared" si="2468"/>
        <v>0</v>
      </c>
      <c r="J8405" s="119">
        <f t="shared" ref="J8405:K8405" si="2498">J8635+J8865</f>
        <v>0</v>
      </c>
      <c r="K8405" s="119">
        <f t="shared" si="2498"/>
        <v>0</v>
      </c>
      <c r="L8405" s="105">
        <f t="shared" si="2465"/>
        <v>0</v>
      </c>
      <c r="M8405" s="119">
        <f t="shared" si="2479"/>
        <v>0</v>
      </c>
      <c r="N8405" s="119">
        <f t="shared" si="2479"/>
        <v>0</v>
      </c>
      <c r="O8405" s="82" t="s">
        <v>146</v>
      </c>
      <c r="R8405" s="352">
        <f>L8405-[1]გადასახდელები!L8175</f>
        <v>0</v>
      </c>
    </row>
    <row r="8406" spans="2:18" ht="20.25" hidden="1" customHeight="1">
      <c r="B8406" s="36" t="str">
        <f t="shared" si="2453"/>
        <v>b</v>
      </c>
      <c r="C8406" s="42">
        <v>6</v>
      </c>
      <c r="D8406" s="42"/>
      <c r="F8406" s="343" t="s">
        <v>571</v>
      </c>
      <c r="G8406" s="45" t="s">
        <v>290</v>
      </c>
      <c r="H8406" s="119">
        <f t="shared" si="2437"/>
        <v>0</v>
      </c>
      <c r="I8406" s="105">
        <f t="shared" si="2468"/>
        <v>0</v>
      </c>
      <c r="J8406" s="119">
        <f t="shared" ref="J8406:K8406" si="2499">J8636+J8866</f>
        <v>0</v>
      </c>
      <c r="K8406" s="119">
        <f t="shared" si="2499"/>
        <v>0</v>
      </c>
      <c r="L8406" s="105">
        <f t="shared" si="2465"/>
        <v>0</v>
      </c>
      <c r="M8406" s="119">
        <f t="shared" ref="M8406:N8425" si="2500">M8636+M8866</f>
        <v>0</v>
      </c>
      <c r="N8406" s="119">
        <f t="shared" si="2500"/>
        <v>0</v>
      </c>
      <c r="O8406" s="82" t="s">
        <v>146</v>
      </c>
      <c r="R8406" s="352">
        <f>L8406-[1]გადასახდელები!L8176</f>
        <v>0</v>
      </c>
    </row>
    <row r="8407" spans="2:18" ht="20.25" hidden="1" customHeight="1">
      <c r="B8407" s="36" t="str">
        <f t="shared" si="2453"/>
        <v>b</v>
      </c>
      <c r="C8407" s="42">
        <v>6</v>
      </c>
      <c r="D8407" s="42"/>
      <c r="F8407" s="343" t="s">
        <v>663</v>
      </c>
      <c r="G8407" s="45" t="s">
        <v>291</v>
      </c>
      <c r="H8407" s="119">
        <f t="shared" si="2437"/>
        <v>0</v>
      </c>
      <c r="I8407" s="105">
        <f t="shared" si="2468"/>
        <v>0</v>
      </c>
      <c r="J8407" s="119">
        <f t="shared" ref="J8407:K8407" si="2501">J8637+J8867</f>
        <v>0</v>
      </c>
      <c r="K8407" s="119">
        <f t="shared" si="2501"/>
        <v>0</v>
      </c>
      <c r="L8407" s="105">
        <f t="shared" si="2465"/>
        <v>0</v>
      </c>
      <c r="M8407" s="119">
        <f t="shared" si="2500"/>
        <v>0</v>
      </c>
      <c r="N8407" s="119">
        <f t="shared" si="2500"/>
        <v>0</v>
      </c>
      <c r="O8407" s="82" t="s">
        <v>146</v>
      </c>
      <c r="R8407" s="352">
        <f>L8407-[1]გადასახდელები!L8177</f>
        <v>0</v>
      </c>
    </row>
    <row r="8408" spans="2:18" ht="20.25" hidden="1" customHeight="1">
      <c r="B8408" s="36" t="str">
        <f t="shared" si="2453"/>
        <v>b</v>
      </c>
      <c r="C8408" s="42">
        <v>6</v>
      </c>
      <c r="D8408" s="42"/>
      <c r="F8408" s="343" t="s">
        <v>664</v>
      </c>
      <c r="G8408" s="45" t="s">
        <v>218</v>
      </c>
      <c r="H8408" s="119">
        <f t="shared" si="2437"/>
        <v>0</v>
      </c>
      <c r="I8408" s="105">
        <f t="shared" si="2468"/>
        <v>0</v>
      </c>
      <c r="J8408" s="119">
        <f t="shared" ref="J8408:K8408" si="2502">J8638+J8868</f>
        <v>0</v>
      </c>
      <c r="K8408" s="119">
        <f t="shared" si="2502"/>
        <v>0</v>
      </c>
      <c r="L8408" s="105">
        <f t="shared" si="2465"/>
        <v>0</v>
      </c>
      <c r="M8408" s="119">
        <f t="shared" si="2500"/>
        <v>0</v>
      </c>
      <c r="N8408" s="119">
        <f t="shared" si="2500"/>
        <v>0</v>
      </c>
      <c r="O8408" s="82" t="s">
        <v>146</v>
      </c>
      <c r="R8408" s="352">
        <f>L8408-[1]გადასახდელები!L8178</f>
        <v>0</v>
      </c>
    </row>
    <row r="8409" spans="2:18" ht="20.25" hidden="1" customHeight="1">
      <c r="B8409" s="36" t="str">
        <f t="shared" si="2453"/>
        <v>b</v>
      </c>
      <c r="C8409" s="42">
        <v>6</v>
      </c>
      <c r="D8409" s="42"/>
      <c r="F8409" s="343" t="s">
        <v>665</v>
      </c>
      <c r="G8409" s="45" t="s">
        <v>219</v>
      </c>
      <c r="H8409" s="119">
        <f t="shared" si="2437"/>
        <v>0</v>
      </c>
      <c r="I8409" s="105">
        <f t="shared" si="2468"/>
        <v>0</v>
      </c>
      <c r="J8409" s="119">
        <f t="shared" ref="J8409:K8409" si="2503">J8639+J8869</f>
        <v>0</v>
      </c>
      <c r="K8409" s="119">
        <f t="shared" si="2503"/>
        <v>0</v>
      </c>
      <c r="L8409" s="105">
        <f t="shared" si="2465"/>
        <v>0</v>
      </c>
      <c r="M8409" s="119">
        <f t="shared" si="2500"/>
        <v>0</v>
      </c>
      <c r="N8409" s="119">
        <f t="shared" si="2500"/>
        <v>0</v>
      </c>
      <c r="O8409" s="82" t="s">
        <v>146</v>
      </c>
      <c r="R8409" s="352">
        <f>L8409-[1]გადასახდელები!L8179</f>
        <v>0</v>
      </c>
    </row>
    <row r="8410" spans="2:18" ht="20.25" hidden="1" customHeight="1">
      <c r="B8410" s="36" t="str">
        <f t="shared" si="2453"/>
        <v>b</v>
      </c>
      <c r="C8410" s="42">
        <v>6</v>
      </c>
      <c r="D8410" s="42"/>
      <c r="F8410" s="343" t="s">
        <v>666</v>
      </c>
      <c r="G8410" s="45" t="s">
        <v>220</v>
      </c>
      <c r="H8410" s="119">
        <f t="shared" si="2437"/>
        <v>0</v>
      </c>
      <c r="I8410" s="105">
        <f t="shared" si="2468"/>
        <v>0</v>
      </c>
      <c r="J8410" s="119">
        <f t="shared" ref="J8410:K8410" si="2504">J8640+J8870</f>
        <v>0</v>
      </c>
      <c r="K8410" s="119">
        <f t="shared" si="2504"/>
        <v>0</v>
      </c>
      <c r="L8410" s="105">
        <f t="shared" si="2465"/>
        <v>0</v>
      </c>
      <c r="M8410" s="119">
        <f t="shared" si="2500"/>
        <v>0</v>
      </c>
      <c r="N8410" s="119">
        <f t="shared" si="2500"/>
        <v>0</v>
      </c>
      <c r="O8410" s="82" t="s">
        <v>146</v>
      </c>
      <c r="R8410" s="352">
        <f>L8410-[1]გადასახდელები!L8180</f>
        <v>0</v>
      </c>
    </row>
    <row r="8411" spans="2:18" ht="20.25" hidden="1" customHeight="1">
      <c r="B8411" s="36" t="str">
        <f t="shared" si="2453"/>
        <v>b</v>
      </c>
      <c r="C8411" s="42">
        <v>6</v>
      </c>
      <c r="D8411" s="42"/>
      <c r="F8411" s="343" t="s">
        <v>667</v>
      </c>
      <c r="G8411" s="45" t="s">
        <v>221</v>
      </c>
      <c r="H8411" s="119">
        <f t="shared" si="2437"/>
        <v>0</v>
      </c>
      <c r="I8411" s="105">
        <f t="shared" si="2468"/>
        <v>0</v>
      </c>
      <c r="J8411" s="119">
        <f t="shared" ref="J8411:K8411" si="2505">J8641+J8871</f>
        <v>0</v>
      </c>
      <c r="K8411" s="119">
        <f t="shared" si="2505"/>
        <v>0</v>
      </c>
      <c r="L8411" s="105">
        <f t="shared" si="2465"/>
        <v>0</v>
      </c>
      <c r="M8411" s="119">
        <f t="shared" si="2500"/>
        <v>0</v>
      </c>
      <c r="N8411" s="119">
        <f t="shared" si="2500"/>
        <v>0</v>
      </c>
      <c r="O8411" s="82" t="s">
        <v>146</v>
      </c>
      <c r="R8411" s="352">
        <f>L8411-[1]გადასახდელები!L8181</f>
        <v>0</v>
      </c>
    </row>
    <row r="8412" spans="2:18" ht="20.25" hidden="1" customHeight="1">
      <c r="B8412" s="36" t="str">
        <f t="shared" si="2453"/>
        <v>b</v>
      </c>
      <c r="C8412" s="42">
        <v>6</v>
      </c>
      <c r="D8412" s="42"/>
      <c r="F8412" s="343" t="s">
        <v>668</v>
      </c>
      <c r="G8412" s="45" t="s">
        <v>222</v>
      </c>
      <c r="H8412" s="119">
        <f t="shared" si="2437"/>
        <v>0</v>
      </c>
      <c r="I8412" s="105">
        <f t="shared" si="2468"/>
        <v>0</v>
      </c>
      <c r="J8412" s="119">
        <f t="shared" ref="J8412:K8412" si="2506">J8642+J8872</f>
        <v>0</v>
      </c>
      <c r="K8412" s="119">
        <f t="shared" si="2506"/>
        <v>0</v>
      </c>
      <c r="L8412" s="105">
        <f t="shared" si="2465"/>
        <v>0</v>
      </c>
      <c r="M8412" s="119">
        <f t="shared" si="2500"/>
        <v>0</v>
      </c>
      <c r="N8412" s="119">
        <f t="shared" si="2500"/>
        <v>0</v>
      </c>
      <c r="O8412" s="82" t="s">
        <v>146</v>
      </c>
      <c r="R8412" s="352">
        <f>L8412-[1]გადასახდელები!L8182</f>
        <v>0</v>
      </c>
    </row>
    <row r="8413" spans="2:18" ht="20.25" hidden="1" customHeight="1">
      <c r="B8413" s="36" t="str">
        <f t="shared" si="2453"/>
        <v>b</v>
      </c>
      <c r="C8413" s="42">
        <v>6</v>
      </c>
      <c r="D8413" s="42"/>
      <c r="F8413" s="343" t="s">
        <v>669</v>
      </c>
      <c r="G8413" s="45" t="s">
        <v>223</v>
      </c>
      <c r="H8413" s="119">
        <f t="shared" si="2437"/>
        <v>0</v>
      </c>
      <c r="I8413" s="105">
        <f t="shared" si="2468"/>
        <v>0</v>
      </c>
      <c r="J8413" s="119">
        <f t="shared" ref="J8413:K8413" si="2507">J8643+J8873</f>
        <v>0</v>
      </c>
      <c r="K8413" s="119">
        <f t="shared" si="2507"/>
        <v>0</v>
      </c>
      <c r="L8413" s="105">
        <f t="shared" si="2465"/>
        <v>0</v>
      </c>
      <c r="M8413" s="119">
        <f t="shared" si="2500"/>
        <v>0</v>
      </c>
      <c r="N8413" s="119">
        <f t="shared" si="2500"/>
        <v>0</v>
      </c>
      <c r="O8413" s="82" t="s">
        <v>146</v>
      </c>
      <c r="R8413" s="352">
        <f>L8413-[1]გადასახდელები!L8183</f>
        <v>0</v>
      </c>
    </row>
    <row r="8414" spans="2:18" ht="36" hidden="1" customHeight="1">
      <c r="B8414" s="36" t="str">
        <f t="shared" si="2453"/>
        <v>b</v>
      </c>
      <c r="C8414" s="42">
        <v>6</v>
      </c>
      <c r="D8414" s="42"/>
      <c r="F8414" s="343" t="s">
        <v>670</v>
      </c>
      <c r="G8414" s="45" t="s">
        <v>224</v>
      </c>
      <c r="H8414" s="119">
        <f t="shared" ref="H8414:H8477" si="2508">H8644+H8874</f>
        <v>0</v>
      </c>
      <c r="I8414" s="105">
        <f t="shared" si="2468"/>
        <v>0</v>
      </c>
      <c r="J8414" s="119">
        <f t="shared" ref="J8414:K8414" si="2509">J8644+J8874</f>
        <v>0</v>
      </c>
      <c r="K8414" s="119">
        <f t="shared" si="2509"/>
        <v>0</v>
      </c>
      <c r="L8414" s="105">
        <f t="shared" si="2465"/>
        <v>0</v>
      </c>
      <c r="M8414" s="119">
        <f t="shared" si="2500"/>
        <v>0</v>
      </c>
      <c r="N8414" s="119">
        <f t="shared" si="2500"/>
        <v>0</v>
      </c>
      <c r="O8414" s="82" t="s">
        <v>146</v>
      </c>
      <c r="R8414" s="352">
        <f>L8414-[1]გადასახდელები!L8184</f>
        <v>0</v>
      </c>
    </row>
    <row r="8415" spans="2:18" ht="48.75" hidden="1" customHeight="1">
      <c r="B8415" s="36" t="str">
        <f t="shared" si="2453"/>
        <v>b</v>
      </c>
      <c r="C8415" s="42">
        <v>6</v>
      </c>
      <c r="D8415" s="42"/>
      <c r="F8415" s="343" t="s">
        <v>671</v>
      </c>
      <c r="G8415" s="45" t="s">
        <v>225</v>
      </c>
      <c r="H8415" s="119">
        <f t="shared" si="2508"/>
        <v>0</v>
      </c>
      <c r="I8415" s="105">
        <f t="shared" si="2468"/>
        <v>0</v>
      </c>
      <c r="J8415" s="119">
        <f t="shared" ref="J8415:K8415" si="2510">J8645+J8875</f>
        <v>0</v>
      </c>
      <c r="K8415" s="119">
        <f t="shared" si="2510"/>
        <v>0</v>
      </c>
      <c r="L8415" s="105">
        <f t="shared" si="2465"/>
        <v>0</v>
      </c>
      <c r="M8415" s="119">
        <f t="shared" si="2500"/>
        <v>0</v>
      </c>
      <c r="N8415" s="119">
        <f t="shared" si="2500"/>
        <v>0</v>
      </c>
      <c r="O8415" s="82" t="s">
        <v>146</v>
      </c>
      <c r="R8415" s="352">
        <f>L8415-[1]გადასახდელები!L8185</f>
        <v>0</v>
      </c>
    </row>
    <row r="8416" spans="2:18" ht="24.75" hidden="1" customHeight="1">
      <c r="B8416" s="36" t="str">
        <f t="shared" si="2453"/>
        <v>b</v>
      </c>
      <c r="C8416" s="42">
        <v>6</v>
      </c>
      <c r="D8416" s="42"/>
      <c r="F8416" s="343" t="s">
        <v>672</v>
      </c>
      <c r="G8416" s="45" t="s">
        <v>226</v>
      </c>
      <c r="H8416" s="119">
        <f t="shared" si="2508"/>
        <v>0</v>
      </c>
      <c r="I8416" s="105">
        <f t="shared" si="2468"/>
        <v>0</v>
      </c>
      <c r="J8416" s="119">
        <f t="shared" ref="J8416:K8416" si="2511">J8646+J8876</f>
        <v>0</v>
      </c>
      <c r="K8416" s="119">
        <f t="shared" si="2511"/>
        <v>0</v>
      </c>
      <c r="L8416" s="105">
        <f t="shared" si="2465"/>
        <v>0</v>
      </c>
      <c r="M8416" s="119">
        <f t="shared" si="2500"/>
        <v>0</v>
      </c>
      <c r="N8416" s="119">
        <f t="shared" si="2500"/>
        <v>0</v>
      </c>
      <c r="O8416" s="82" t="s">
        <v>146</v>
      </c>
      <c r="R8416" s="352">
        <f>L8416-[1]გადასახდელები!L8186</f>
        <v>0</v>
      </c>
    </row>
    <row r="8417" spans="2:18" ht="24" hidden="1" customHeight="1">
      <c r="B8417" s="36" t="str">
        <f t="shared" si="2453"/>
        <v>b</v>
      </c>
      <c r="C8417" s="42">
        <v>6</v>
      </c>
      <c r="D8417" s="42"/>
      <c r="F8417" s="343" t="s">
        <v>673</v>
      </c>
      <c r="G8417" s="45" t="s">
        <v>227</v>
      </c>
      <c r="H8417" s="119">
        <f t="shared" si="2508"/>
        <v>0</v>
      </c>
      <c r="I8417" s="105">
        <f t="shared" si="2468"/>
        <v>0</v>
      </c>
      <c r="J8417" s="119">
        <f t="shared" ref="J8417:K8417" si="2512">J8647+J8877</f>
        <v>0</v>
      </c>
      <c r="K8417" s="119">
        <f t="shared" si="2512"/>
        <v>0</v>
      </c>
      <c r="L8417" s="105">
        <f t="shared" si="2465"/>
        <v>0</v>
      </c>
      <c r="M8417" s="119">
        <f t="shared" si="2500"/>
        <v>0</v>
      </c>
      <c r="N8417" s="119">
        <f t="shared" si="2500"/>
        <v>0</v>
      </c>
      <c r="O8417" s="82" t="s">
        <v>146</v>
      </c>
      <c r="R8417" s="352">
        <f>L8417-[1]გადასახდელები!L8187</f>
        <v>0</v>
      </c>
    </row>
    <row r="8418" spans="2:18" ht="36.75" hidden="1" customHeight="1">
      <c r="B8418" s="36" t="str">
        <f t="shared" si="2453"/>
        <v>b</v>
      </c>
      <c r="C8418" s="42">
        <v>6</v>
      </c>
      <c r="D8418" s="42"/>
      <c r="F8418" s="343" t="s">
        <v>572</v>
      </c>
      <c r="G8418" s="45" t="s">
        <v>228</v>
      </c>
      <c r="H8418" s="119">
        <f t="shared" si="2508"/>
        <v>0</v>
      </c>
      <c r="I8418" s="105">
        <f t="shared" si="2468"/>
        <v>0</v>
      </c>
      <c r="J8418" s="119">
        <f t="shared" ref="J8418:K8418" si="2513">J8648+J8878</f>
        <v>0</v>
      </c>
      <c r="K8418" s="119">
        <f t="shared" si="2513"/>
        <v>0</v>
      </c>
      <c r="L8418" s="105">
        <f t="shared" si="2465"/>
        <v>0</v>
      </c>
      <c r="M8418" s="119">
        <f t="shared" si="2500"/>
        <v>0</v>
      </c>
      <c r="N8418" s="119">
        <f t="shared" si="2500"/>
        <v>0</v>
      </c>
      <c r="O8418" s="82" t="s">
        <v>146</v>
      </c>
      <c r="R8418" s="352">
        <f>L8418-[1]გადასახდელები!L8188</f>
        <v>0</v>
      </c>
    </row>
    <row r="8419" spans="2:18" ht="24.75" hidden="1" customHeight="1">
      <c r="B8419" s="36" t="str">
        <f t="shared" si="2453"/>
        <v>b</v>
      </c>
      <c r="C8419" s="42">
        <v>5</v>
      </c>
      <c r="D8419" s="42"/>
      <c r="F8419" s="343" t="s">
        <v>573</v>
      </c>
      <c r="G8419" s="48" t="s">
        <v>193</v>
      </c>
      <c r="H8419" s="96">
        <f t="shared" si="2508"/>
        <v>0</v>
      </c>
      <c r="I8419" s="97">
        <f t="shared" si="2468"/>
        <v>0</v>
      </c>
      <c r="J8419" s="96">
        <f t="shared" ref="J8419:K8419" si="2514">J8649+J8879</f>
        <v>0</v>
      </c>
      <c r="K8419" s="96">
        <f t="shared" si="2514"/>
        <v>0</v>
      </c>
      <c r="L8419" s="97">
        <f t="shared" si="2465"/>
        <v>0</v>
      </c>
      <c r="M8419" s="96">
        <f t="shared" si="2500"/>
        <v>0</v>
      </c>
      <c r="N8419" s="96">
        <f t="shared" si="2500"/>
        <v>0</v>
      </c>
      <c r="O8419" s="82" t="s">
        <v>146</v>
      </c>
      <c r="R8419" s="352">
        <f>L8419-[1]გადასახდელები!L8189</f>
        <v>0</v>
      </c>
    </row>
    <row r="8420" spans="2:18" ht="20.25" hidden="1" customHeight="1">
      <c r="B8420" s="36" t="str">
        <f t="shared" si="2453"/>
        <v>b</v>
      </c>
      <c r="C8420" s="42">
        <v>2</v>
      </c>
      <c r="D8420" s="42"/>
      <c r="E8420" s="24"/>
      <c r="F8420" s="342" t="s">
        <v>574</v>
      </c>
      <c r="G8420" s="59" t="s">
        <v>292</v>
      </c>
      <c r="H8420" s="86">
        <f t="shared" si="2508"/>
        <v>0</v>
      </c>
      <c r="I8420" s="87">
        <f t="shared" si="2468"/>
        <v>0</v>
      </c>
      <c r="J8420" s="86">
        <f t="shared" ref="J8420:K8420" si="2515">J8650+J8880</f>
        <v>0</v>
      </c>
      <c r="K8420" s="86">
        <f t="shared" si="2515"/>
        <v>0</v>
      </c>
      <c r="L8420" s="87">
        <f t="shared" si="2465"/>
        <v>0</v>
      </c>
      <c r="M8420" s="86">
        <f t="shared" si="2500"/>
        <v>0</v>
      </c>
      <c r="N8420" s="86">
        <f t="shared" si="2500"/>
        <v>0</v>
      </c>
      <c r="O8420" s="82" t="s">
        <v>146</v>
      </c>
      <c r="P8420" s="35" t="s">
        <v>145</v>
      </c>
      <c r="R8420" s="352">
        <f>L8420-[1]გადასახდელები!L8190</f>
        <v>0</v>
      </c>
    </row>
    <row r="8421" spans="2:18" ht="20.25" hidden="1" customHeight="1">
      <c r="B8421" s="36" t="str">
        <f t="shared" si="2453"/>
        <v>b</v>
      </c>
      <c r="C8421" s="42">
        <v>3</v>
      </c>
      <c r="D8421" s="42"/>
      <c r="F8421" s="342" t="s">
        <v>575</v>
      </c>
      <c r="G8421" s="51" t="s">
        <v>293</v>
      </c>
      <c r="H8421" s="89">
        <f t="shared" si="2508"/>
        <v>0</v>
      </c>
      <c r="I8421" s="90">
        <f t="shared" si="2468"/>
        <v>0</v>
      </c>
      <c r="J8421" s="89">
        <f t="shared" ref="J8421:K8421" si="2516">J8651+J8881</f>
        <v>0</v>
      </c>
      <c r="K8421" s="89">
        <f t="shared" si="2516"/>
        <v>0</v>
      </c>
      <c r="L8421" s="90">
        <f t="shared" si="2465"/>
        <v>0</v>
      </c>
      <c r="M8421" s="89">
        <f t="shared" si="2500"/>
        <v>0</v>
      </c>
      <c r="N8421" s="89">
        <f t="shared" si="2500"/>
        <v>0</v>
      </c>
      <c r="O8421" s="82" t="s">
        <v>146</v>
      </c>
      <c r="P8421" s="35" t="s">
        <v>145</v>
      </c>
      <c r="R8421" s="352">
        <f>L8421-[1]გადასახდელები!L8191</f>
        <v>0</v>
      </c>
    </row>
    <row r="8422" spans="2:18" ht="20.25" hidden="1" customHeight="1">
      <c r="B8422" s="36" t="str">
        <f t="shared" si="2453"/>
        <v>b</v>
      </c>
      <c r="C8422" s="42">
        <v>4</v>
      </c>
      <c r="D8422" s="42"/>
      <c r="F8422" s="342" t="s">
        <v>576</v>
      </c>
      <c r="G8422" s="47" t="s">
        <v>294</v>
      </c>
      <c r="H8422" s="93">
        <f t="shared" si="2508"/>
        <v>0</v>
      </c>
      <c r="I8422" s="94">
        <f t="shared" si="2468"/>
        <v>0</v>
      </c>
      <c r="J8422" s="93">
        <f t="shared" ref="J8422:K8422" si="2517">J8652+J8882</f>
        <v>0</v>
      </c>
      <c r="K8422" s="93">
        <f t="shared" si="2517"/>
        <v>0</v>
      </c>
      <c r="L8422" s="94">
        <f t="shared" si="2465"/>
        <v>0</v>
      </c>
      <c r="M8422" s="93">
        <f t="shared" si="2500"/>
        <v>0</v>
      </c>
      <c r="N8422" s="93">
        <f t="shared" si="2500"/>
        <v>0</v>
      </c>
      <c r="O8422" s="82" t="s">
        <v>146</v>
      </c>
      <c r="P8422" s="35" t="s">
        <v>145</v>
      </c>
      <c r="R8422" s="352">
        <f>L8422-[1]გადასახდელები!L8192</f>
        <v>0</v>
      </c>
    </row>
    <row r="8423" spans="2:18" ht="20.25" hidden="1" customHeight="1">
      <c r="B8423" s="36" t="str">
        <f t="shared" si="2453"/>
        <v>b</v>
      </c>
      <c r="C8423" s="42">
        <v>5</v>
      </c>
      <c r="D8423" s="42"/>
      <c r="F8423" s="343" t="s">
        <v>577</v>
      </c>
      <c r="G8423" s="48" t="s">
        <v>295</v>
      </c>
      <c r="H8423" s="96">
        <f t="shared" si="2508"/>
        <v>0</v>
      </c>
      <c r="I8423" s="97">
        <f t="shared" si="2468"/>
        <v>0</v>
      </c>
      <c r="J8423" s="96">
        <f t="shared" ref="J8423:K8423" si="2518">J8653+J8883</f>
        <v>0</v>
      </c>
      <c r="K8423" s="96">
        <f t="shared" si="2518"/>
        <v>0</v>
      </c>
      <c r="L8423" s="97">
        <f t="shared" si="2465"/>
        <v>0</v>
      </c>
      <c r="M8423" s="96">
        <f t="shared" si="2500"/>
        <v>0</v>
      </c>
      <c r="N8423" s="96">
        <f t="shared" si="2500"/>
        <v>0</v>
      </c>
      <c r="O8423" s="82" t="s">
        <v>146</v>
      </c>
      <c r="P8423" s="35" t="s">
        <v>145</v>
      </c>
      <c r="R8423" s="352">
        <f>L8423-[1]გადასახდელები!L8193</f>
        <v>0</v>
      </c>
    </row>
    <row r="8424" spans="2:18" ht="20.25" hidden="1" customHeight="1">
      <c r="B8424" s="36" t="str">
        <f t="shared" si="2453"/>
        <v>b</v>
      </c>
      <c r="C8424" s="42">
        <v>5</v>
      </c>
      <c r="D8424" s="42"/>
      <c r="F8424" s="343" t="s">
        <v>578</v>
      </c>
      <c r="G8424" s="48" t="s">
        <v>296</v>
      </c>
      <c r="H8424" s="96">
        <f t="shared" si="2508"/>
        <v>0</v>
      </c>
      <c r="I8424" s="97">
        <f t="shared" si="2468"/>
        <v>0</v>
      </c>
      <c r="J8424" s="96">
        <f t="shared" ref="J8424:K8424" si="2519">J8654+J8884</f>
        <v>0</v>
      </c>
      <c r="K8424" s="96">
        <f t="shared" si="2519"/>
        <v>0</v>
      </c>
      <c r="L8424" s="97">
        <f t="shared" si="2465"/>
        <v>0</v>
      </c>
      <c r="M8424" s="96">
        <f t="shared" si="2500"/>
        <v>0</v>
      </c>
      <c r="N8424" s="96">
        <f t="shared" si="2500"/>
        <v>0</v>
      </c>
      <c r="O8424" s="82" t="s">
        <v>146</v>
      </c>
      <c r="P8424" s="35" t="s">
        <v>145</v>
      </c>
      <c r="R8424" s="352">
        <f>L8424-[1]გადასახდელები!L8194</f>
        <v>0</v>
      </c>
    </row>
    <row r="8425" spans="2:18" ht="30.75" hidden="1" customHeight="1">
      <c r="B8425" s="36" t="str">
        <f t="shared" si="2453"/>
        <v>b</v>
      </c>
      <c r="C8425" s="42">
        <v>5</v>
      </c>
      <c r="D8425" s="42"/>
      <c r="F8425" s="343" t="s">
        <v>674</v>
      </c>
      <c r="G8425" s="52" t="s">
        <v>297</v>
      </c>
      <c r="H8425" s="96">
        <f t="shared" si="2508"/>
        <v>0</v>
      </c>
      <c r="I8425" s="97">
        <f t="shared" si="2468"/>
        <v>0</v>
      </c>
      <c r="J8425" s="96">
        <f t="shared" ref="J8425:K8425" si="2520">J8655+J8885</f>
        <v>0</v>
      </c>
      <c r="K8425" s="96">
        <f t="shared" si="2520"/>
        <v>0</v>
      </c>
      <c r="L8425" s="97">
        <f t="shared" si="2465"/>
        <v>0</v>
      </c>
      <c r="M8425" s="96">
        <f t="shared" si="2500"/>
        <v>0</v>
      </c>
      <c r="N8425" s="96">
        <f t="shared" si="2500"/>
        <v>0</v>
      </c>
      <c r="O8425" s="82" t="s">
        <v>146</v>
      </c>
      <c r="P8425" s="35" t="s">
        <v>145</v>
      </c>
      <c r="R8425" s="352">
        <f>L8425-[1]გადასახდელები!L8195</f>
        <v>0</v>
      </c>
    </row>
    <row r="8426" spans="2:18" ht="20.25" hidden="1" customHeight="1">
      <c r="B8426" s="36" t="str">
        <f t="shared" si="2453"/>
        <v>b</v>
      </c>
      <c r="C8426" s="42">
        <v>5</v>
      </c>
      <c r="D8426" s="42"/>
      <c r="F8426" s="343" t="s">
        <v>579</v>
      </c>
      <c r="G8426" s="48" t="s">
        <v>298</v>
      </c>
      <c r="H8426" s="96">
        <f t="shared" si="2508"/>
        <v>0</v>
      </c>
      <c r="I8426" s="97">
        <f t="shared" si="2468"/>
        <v>0</v>
      </c>
      <c r="J8426" s="96">
        <f t="shared" ref="J8426:K8426" si="2521">J8656+J8886</f>
        <v>0</v>
      </c>
      <c r="K8426" s="96">
        <f t="shared" si="2521"/>
        <v>0</v>
      </c>
      <c r="L8426" s="97">
        <f t="shared" si="2465"/>
        <v>0</v>
      </c>
      <c r="M8426" s="96">
        <f t="shared" ref="M8426:N8445" si="2522">M8656+M8886</f>
        <v>0</v>
      </c>
      <c r="N8426" s="96">
        <f t="shared" si="2522"/>
        <v>0</v>
      </c>
      <c r="O8426" s="82" t="s">
        <v>146</v>
      </c>
      <c r="P8426" s="35" t="s">
        <v>145</v>
      </c>
      <c r="R8426" s="352">
        <f>L8426-[1]გადასახდელები!L8196</f>
        <v>0</v>
      </c>
    </row>
    <row r="8427" spans="2:18" ht="20.25" hidden="1" customHeight="1">
      <c r="B8427" s="36" t="str">
        <f t="shared" si="2453"/>
        <v>b</v>
      </c>
      <c r="C8427" s="42">
        <v>5</v>
      </c>
      <c r="D8427" s="42"/>
      <c r="F8427" s="343" t="s">
        <v>580</v>
      </c>
      <c r="G8427" s="48" t="s">
        <v>299</v>
      </c>
      <c r="H8427" s="96">
        <f t="shared" si="2508"/>
        <v>0</v>
      </c>
      <c r="I8427" s="97">
        <f t="shared" si="2468"/>
        <v>0</v>
      </c>
      <c r="J8427" s="96">
        <f t="shared" ref="J8427:K8427" si="2523">J8657+J8887</f>
        <v>0</v>
      </c>
      <c r="K8427" s="96">
        <f t="shared" si="2523"/>
        <v>0</v>
      </c>
      <c r="L8427" s="97">
        <f t="shared" si="2465"/>
        <v>0</v>
      </c>
      <c r="M8427" s="96">
        <f t="shared" si="2522"/>
        <v>0</v>
      </c>
      <c r="N8427" s="96">
        <f t="shared" si="2522"/>
        <v>0</v>
      </c>
      <c r="O8427" s="82" t="s">
        <v>146</v>
      </c>
      <c r="P8427" s="35" t="s">
        <v>145</v>
      </c>
      <c r="R8427" s="352">
        <f>L8427-[1]გადასახდელები!L8197</f>
        <v>0</v>
      </c>
    </row>
    <row r="8428" spans="2:18" ht="30.75" hidden="1" customHeight="1">
      <c r="B8428" s="36" t="str">
        <f t="shared" si="2453"/>
        <v>b</v>
      </c>
      <c r="C8428" s="42">
        <v>5</v>
      </c>
      <c r="D8428" s="42"/>
      <c r="F8428" s="343" t="s">
        <v>581</v>
      </c>
      <c r="G8428" s="48" t="s">
        <v>300</v>
      </c>
      <c r="H8428" s="96">
        <f t="shared" si="2508"/>
        <v>0</v>
      </c>
      <c r="I8428" s="97">
        <f t="shared" si="2468"/>
        <v>0</v>
      </c>
      <c r="J8428" s="96">
        <f t="shared" ref="J8428:K8428" si="2524">J8658+J8888</f>
        <v>0</v>
      </c>
      <c r="K8428" s="96">
        <f t="shared" si="2524"/>
        <v>0</v>
      </c>
      <c r="L8428" s="97">
        <f t="shared" si="2465"/>
        <v>0</v>
      </c>
      <c r="M8428" s="96">
        <f t="shared" si="2522"/>
        <v>0</v>
      </c>
      <c r="N8428" s="96">
        <f t="shared" si="2522"/>
        <v>0</v>
      </c>
      <c r="O8428" s="82" t="s">
        <v>146</v>
      </c>
      <c r="P8428" s="35" t="s">
        <v>145</v>
      </c>
      <c r="R8428" s="352">
        <f>L8428-[1]გადასახდელები!L8198</f>
        <v>0</v>
      </c>
    </row>
    <row r="8429" spans="2:18" ht="20.25" hidden="1" customHeight="1">
      <c r="B8429" s="36" t="str">
        <f t="shared" ref="B8429:B8492" si="2525">IF(H8429+I8429+L8429&gt;0,"a","b")</f>
        <v>b</v>
      </c>
      <c r="C8429" s="42">
        <v>5</v>
      </c>
      <c r="D8429" s="42"/>
      <c r="F8429" s="343" t="s">
        <v>675</v>
      </c>
      <c r="G8429" s="48" t="s">
        <v>301</v>
      </c>
      <c r="H8429" s="96">
        <f t="shared" si="2508"/>
        <v>0</v>
      </c>
      <c r="I8429" s="97">
        <f t="shared" si="2468"/>
        <v>0</v>
      </c>
      <c r="J8429" s="96">
        <f t="shared" ref="J8429:K8429" si="2526">J8659+J8889</f>
        <v>0</v>
      </c>
      <c r="K8429" s="96">
        <f t="shared" si="2526"/>
        <v>0</v>
      </c>
      <c r="L8429" s="97">
        <f t="shared" si="2465"/>
        <v>0</v>
      </c>
      <c r="M8429" s="96">
        <f t="shared" si="2522"/>
        <v>0</v>
      </c>
      <c r="N8429" s="96">
        <f t="shared" si="2522"/>
        <v>0</v>
      </c>
      <c r="O8429" s="82" t="s">
        <v>146</v>
      </c>
      <c r="P8429" s="35" t="s">
        <v>145</v>
      </c>
      <c r="R8429" s="352">
        <f>L8429-[1]გადასახდელები!L8199</f>
        <v>0</v>
      </c>
    </row>
    <row r="8430" spans="2:18" ht="20.25" hidden="1" customHeight="1">
      <c r="B8430" s="36" t="str">
        <f t="shared" si="2525"/>
        <v>b</v>
      </c>
      <c r="C8430" s="42">
        <v>5</v>
      </c>
      <c r="D8430" s="42"/>
      <c r="F8430" s="343" t="s">
        <v>582</v>
      </c>
      <c r="G8430" s="48" t="s">
        <v>302</v>
      </c>
      <c r="H8430" s="96">
        <f t="shared" si="2508"/>
        <v>0</v>
      </c>
      <c r="I8430" s="97">
        <f t="shared" si="2468"/>
        <v>0</v>
      </c>
      <c r="J8430" s="96">
        <f t="shared" ref="J8430:K8430" si="2527">J8660+J8890</f>
        <v>0</v>
      </c>
      <c r="K8430" s="96">
        <f t="shared" si="2527"/>
        <v>0</v>
      </c>
      <c r="L8430" s="97">
        <f t="shared" si="2465"/>
        <v>0</v>
      </c>
      <c r="M8430" s="96">
        <f t="shared" si="2522"/>
        <v>0</v>
      </c>
      <c r="N8430" s="96">
        <f t="shared" si="2522"/>
        <v>0</v>
      </c>
      <c r="O8430" s="82" t="s">
        <v>146</v>
      </c>
      <c r="P8430" s="35" t="s">
        <v>145</v>
      </c>
      <c r="R8430" s="352">
        <f>L8430-[1]გადასახდელები!L8200</f>
        <v>0</v>
      </c>
    </row>
    <row r="8431" spans="2:18" ht="20.25" hidden="1" customHeight="1">
      <c r="B8431" s="36" t="str">
        <f t="shared" si="2525"/>
        <v>b</v>
      </c>
      <c r="C8431" s="42">
        <v>5</v>
      </c>
      <c r="D8431" s="42"/>
      <c r="F8431" s="343" t="s">
        <v>676</v>
      </c>
      <c r="G8431" s="48" t="s">
        <v>303</v>
      </c>
      <c r="H8431" s="96">
        <f t="shared" si="2508"/>
        <v>0</v>
      </c>
      <c r="I8431" s="97">
        <f t="shared" si="2468"/>
        <v>0</v>
      </c>
      <c r="J8431" s="96">
        <f t="shared" ref="J8431:K8431" si="2528">J8661+J8891</f>
        <v>0</v>
      </c>
      <c r="K8431" s="96">
        <f t="shared" si="2528"/>
        <v>0</v>
      </c>
      <c r="L8431" s="97">
        <f t="shared" si="2465"/>
        <v>0</v>
      </c>
      <c r="M8431" s="96">
        <f t="shared" si="2522"/>
        <v>0</v>
      </c>
      <c r="N8431" s="96">
        <f t="shared" si="2522"/>
        <v>0</v>
      </c>
      <c r="O8431" s="82" t="s">
        <v>146</v>
      </c>
      <c r="P8431" s="35" t="s">
        <v>145</v>
      </c>
      <c r="R8431" s="352">
        <f>L8431-[1]გადასახდელები!L8201</f>
        <v>0</v>
      </c>
    </row>
    <row r="8432" spans="2:18" ht="20.25" hidden="1" customHeight="1">
      <c r="B8432" s="36" t="str">
        <f t="shared" si="2525"/>
        <v>b</v>
      </c>
      <c r="C8432" s="42">
        <v>5</v>
      </c>
      <c r="D8432" s="42"/>
      <c r="F8432" s="343" t="s">
        <v>677</v>
      </c>
      <c r="G8432" s="48" t="s">
        <v>304</v>
      </c>
      <c r="H8432" s="96">
        <f t="shared" si="2508"/>
        <v>0</v>
      </c>
      <c r="I8432" s="97">
        <f t="shared" si="2468"/>
        <v>0</v>
      </c>
      <c r="J8432" s="96">
        <f t="shared" ref="J8432:K8432" si="2529">J8662+J8892</f>
        <v>0</v>
      </c>
      <c r="K8432" s="96">
        <f t="shared" si="2529"/>
        <v>0</v>
      </c>
      <c r="L8432" s="97">
        <f t="shared" si="2465"/>
        <v>0</v>
      </c>
      <c r="M8432" s="96">
        <f t="shared" si="2522"/>
        <v>0</v>
      </c>
      <c r="N8432" s="96">
        <f t="shared" si="2522"/>
        <v>0</v>
      </c>
      <c r="O8432" s="82" t="s">
        <v>146</v>
      </c>
      <c r="P8432" s="35" t="s">
        <v>145</v>
      </c>
      <c r="R8432" s="352">
        <f>L8432-[1]გადასახდელები!L8202</f>
        <v>0</v>
      </c>
    </row>
    <row r="8433" spans="2:18" ht="20.25" hidden="1" customHeight="1">
      <c r="B8433" s="36" t="str">
        <f t="shared" si="2525"/>
        <v>b</v>
      </c>
      <c r="C8433" s="42">
        <v>5</v>
      </c>
      <c r="D8433" s="42"/>
      <c r="F8433" s="343" t="s">
        <v>583</v>
      </c>
      <c r="G8433" s="48" t="s">
        <v>305</v>
      </c>
      <c r="H8433" s="96">
        <f t="shared" si="2508"/>
        <v>0</v>
      </c>
      <c r="I8433" s="97">
        <f t="shared" si="2468"/>
        <v>0</v>
      </c>
      <c r="J8433" s="96">
        <f t="shared" ref="J8433:K8433" si="2530">J8663+J8893</f>
        <v>0</v>
      </c>
      <c r="K8433" s="96">
        <f t="shared" si="2530"/>
        <v>0</v>
      </c>
      <c r="L8433" s="97">
        <f t="shared" si="2465"/>
        <v>0</v>
      </c>
      <c r="M8433" s="96">
        <f t="shared" si="2522"/>
        <v>0</v>
      </c>
      <c r="N8433" s="96">
        <f t="shared" si="2522"/>
        <v>0</v>
      </c>
      <c r="O8433" s="82" t="s">
        <v>146</v>
      </c>
      <c r="P8433" s="35" t="s">
        <v>145</v>
      </c>
      <c r="R8433" s="352">
        <f>L8433-[1]გადასახდელები!L8203</f>
        <v>0</v>
      </c>
    </row>
    <row r="8434" spans="2:18" ht="20.25" hidden="1" customHeight="1">
      <c r="B8434" s="36" t="str">
        <f t="shared" si="2525"/>
        <v>b</v>
      </c>
      <c r="C8434" s="42">
        <v>4</v>
      </c>
      <c r="D8434" s="42"/>
      <c r="F8434" s="342" t="s">
        <v>584</v>
      </c>
      <c r="G8434" s="47" t="s">
        <v>306</v>
      </c>
      <c r="H8434" s="93">
        <f t="shared" si="2508"/>
        <v>0</v>
      </c>
      <c r="I8434" s="94">
        <f t="shared" si="2468"/>
        <v>0</v>
      </c>
      <c r="J8434" s="93">
        <f t="shared" ref="J8434:K8434" si="2531">J8664+J8894</f>
        <v>0</v>
      </c>
      <c r="K8434" s="93">
        <f t="shared" si="2531"/>
        <v>0</v>
      </c>
      <c r="L8434" s="94">
        <f t="shared" si="2465"/>
        <v>0</v>
      </c>
      <c r="M8434" s="93">
        <f t="shared" si="2522"/>
        <v>0</v>
      </c>
      <c r="N8434" s="93">
        <f t="shared" si="2522"/>
        <v>0</v>
      </c>
      <c r="O8434" s="82" t="s">
        <v>146</v>
      </c>
      <c r="P8434" s="35" t="s">
        <v>145</v>
      </c>
      <c r="R8434" s="352">
        <f>L8434-[1]გადასახდელები!L8204</f>
        <v>0</v>
      </c>
    </row>
    <row r="8435" spans="2:18" ht="20.25" hidden="1" customHeight="1">
      <c r="B8435" s="36" t="str">
        <f t="shared" si="2525"/>
        <v>b</v>
      </c>
      <c r="C8435" s="42">
        <v>5</v>
      </c>
      <c r="D8435" s="42"/>
      <c r="F8435" s="342" t="s">
        <v>585</v>
      </c>
      <c r="G8435" s="48" t="s">
        <v>307</v>
      </c>
      <c r="H8435" s="96">
        <f t="shared" si="2508"/>
        <v>0</v>
      </c>
      <c r="I8435" s="97">
        <f t="shared" si="2468"/>
        <v>0</v>
      </c>
      <c r="J8435" s="96">
        <f t="shared" ref="J8435:K8435" si="2532">J8665+J8895</f>
        <v>0</v>
      </c>
      <c r="K8435" s="96">
        <f t="shared" si="2532"/>
        <v>0</v>
      </c>
      <c r="L8435" s="97">
        <f t="shared" si="2465"/>
        <v>0</v>
      </c>
      <c r="M8435" s="96">
        <f t="shared" si="2522"/>
        <v>0</v>
      </c>
      <c r="N8435" s="96">
        <f t="shared" si="2522"/>
        <v>0</v>
      </c>
      <c r="O8435" s="82" t="s">
        <v>146</v>
      </c>
      <c r="P8435" s="35" t="s">
        <v>145</v>
      </c>
      <c r="R8435" s="352">
        <f>L8435-[1]გადასახდელები!L8205</f>
        <v>0</v>
      </c>
    </row>
    <row r="8436" spans="2:18" ht="20.25" hidden="1" customHeight="1">
      <c r="B8436" s="36" t="str">
        <f t="shared" si="2525"/>
        <v>b</v>
      </c>
      <c r="C8436" s="42">
        <v>6</v>
      </c>
      <c r="D8436" s="42"/>
      <c r="F8436" s="343" t="s">
        <v>586</v>
      </c>
      <c r="G8436" s="53" t="s">
        <v>308</v>
      </c>
      <c r="H8436" s="119">
        <f t="shared" si="2508"/>
        <v>0</v>
      </c>
      <c r="I8436" s="105">
        <f t="shared" si="2468"/>
        <v>0</v>
      </c>
      <c r="J8436" s="119">
        <f t="shared" ref="J8436:K8436" si="2533">J8666+J8896</f>
        <v>0</v>
      </c>
      <c r="K8436" s="119">
        <f t="shared" si="2533"/>
        <v>0</v>
      </c>
      <c r="L8436" s="105">
        <f t="shared" si="2465"/>
        <v>0</v>
      </c>
      <c r="M8436" s="119">
        <f t="shared" si="2522"/>
        <v>0</v>
      </c>
      <c r="N8436" s="119">
        <f t="shared" si="2522"/>
        <v>0</v>
      </c>
      <c r="O8436" s="82" t="s">
        <v>146</v>
      </c>
      <c r="P8436" s="35" t="s">
        <v>145</v>
      </c>
      <c r="R8436" s="352">
        <f>L8436-[1]გადასახდელები!L8206</f>
        <v>0</v>
      </c>
    </row>
    <row r="8437" spans="2:18" ht="20.25" hidden="1" customHeight="1">
      <c r="B8437" s="36" t="str">
        <f t="shared" si="2525"/>
        <v>b</v>
      </c>
      <c r="C8437" s="42">
        <v>6</v>
      </c>
      <c r="D8437" s="42"/>
      <c r="F8437" s="343" t="s">
        <v>678</v>
      </c>
      <c r="G8437" s="53" t="s">
        <v>309</v>
      </c>
      <c r="H8437" s="119">
        <f t="shared" si="2508"/>
        <v>0</v>
      </c>
      <c r="I8437" s="105">
        <f t="shared" si="2468"/>
        <v>0</v>
      </c>
      <c r="J8437" s="119">
        <f t="shared" ref="J8437:K8437" si="2534">J8667+J8897</f>
        <v>0</v>
      </c>
      <c r="K8437" s="119">
        <f t="shared" si="2534"/>
        <v>0</v>
      </c>
      <c r="L8437" s="105">
        <f t="shared" si="2465"/>
        <v>0</v>
      </c>
      <c r="M8437" s="119">
        <f t="shared" si="2522"/>
        <v>0</v>
      </c>
      <c r="N8437" s="119">
        <f t="shared" si="2522"/>
        <v>0</v>
      </c>
      <c r="O8437" s="82" t="s">
        <v>146</v>
      </c>
      <c r="P8437" s="35" t="s">
        <v>145</v>
      </c>
      <c r="R8437" s="352">
        <f>L8437-[1]გადასახდელები!L8207</f>
        <v>0</v>
      </c>
    </row>
    <row r="8438" spans="2:18" ht="20.25" hidden="1" customHeight="1">
      <c r="B8438" s="36" t="str">
        <f t="shared" si="2525"/>
        <v>b</v>
      </c>
      <c r="C8438" s="42">
        <v>6</v>
      </c>
      <c r="D8438" s="42"/>
      <c r="F8438" s="343" t="s">
        <v>679</v>
      </c>
      <c r="G8438" s="53" t="s">
        <v>310</v>
      </c>
      <c r="H8438" s="119">
        <f t="shared" si="2508"/>
        <v>0</v>
      </c>
      <c r="I8438" s="105">
        <f t="shared" si="2468"/>
        <v>0</v>
      </c>
      <c r="J8438" s="119">
        <f t="shared" ref="J8438:K8438" si="2535">J8668+J8898</f>
        <v>0</v>
      </c>
      <c r="K8438" s="119">
        <f t="shared" si="2535"/>
        <v>0</v>
      </c>
      <c r="L8438" s="105">
        <f t="shared" ref="L8438:L8502" si="2536">M8438+N8438</f>
        <v>0</v>
      </c>
      <c r="M8438" s="119">
        <f t="shared" si="2522"/>
        <v>0</v>
      </c>
      <c r="N8438" s="119">
        <f t="shared" si="2522"/>
        <v>0</v>
      </c>
      <c r="O8438" s="82" t="s">
        <v>146</v>
      </c>
      <c r="P8438" s="35" t="s">
        <v>145</v>
      </c>
      <c r="R8438" s="352">
        <f>L8438-[1]გადასახდელები!L8208</f>
        <v>0</v>
      </c>
    </row>
    <row r="8439" spans="2:18" ht="20.25" hidden="1" customHeight="1">
      <c r="B8439" s="36" t="str">
        <f t="shared" si="2525"/>
        <v>b</v>
      </c>
      <c r="C8439" s="42">
        <v>6</v>
      </c>
      <c r="D8439" s="42"/>
      <c r="F8439" s="343" t="s">
        <v>680</v>
      </c>
      <c r="G8439" s="53" t="s">
        <v>311</v>
      </c>
      <c r="H8439" s="119">
        <f t="shared" si="2508"/>
        <v>0</v>
      </c>
      <c r="I8439" s="105">
        <f t="shared" si="2468"/>
        <v>0</v>
      </c>
      <c r="J8439" s="119">
        <f t="shared" ref="J8439:K8439" si="2537">J8669+J8899</f>
        <v>0</v>
      </c>
      <c r="K8439" s="119">
        <f t="shared" si="2537"/>
        <v>0</v>
      </c>
      <c r="L8439" s="105">
        <f t="shared" si="2536"/>
        <v>0</v>
      </c>
      <c r="M8439" s="119">
        <f t="shared" si="2522"/>
        <v>0</v>
      </c>
      <c r="N8439" s="119">
        <f t="shared" si="2522"/>
        <v>0</v>
      </c>
      <c r="O8439" s="82" t="s">
        <v>146</v>
      </c>
      <c r="P8439" s="35" t="s">
        <v>145</v>
      </c>
      <c r="R8439" s="352">
        <f>L8439-[1]გადასახდელები!L8209</f>
        <v>0</v>
      </c>
    </row>
    <row r="8440" spans="2:18" ht="20.25" hidden="1" customHeight="1">
      <c r="B8440" s="36" t="str">
        <f t="shared" si="2525"/>
        <v>b</v>
      </c>
      <c r="C8440" s="42">
        <v>6</v>
      </c>
      <c r="D8440" s="42"/>
      <c r="F8440" s="343" t="s">
        <v>681</v>
      </c>
      <c r="G8440" s="53" t="s">
        <v>312</v>
      </c>
      <c r="H8440" s="119">
        <f t="shared" si="2508"/>
        <v>0</v>
      </c>
      <c r="I8440" s="105">
        <f t="shared" si="2468"/>
        <v>0</v>
      </c>
      <c r="J8440" s="119">
        <f t="shared" ref="J8440:K8440" si="2538">J8670+J8900</f>
        <v>0</v>
      </c>
      <c r="K8440" s="119">
        <f t="shared" si="2538"/>
        <v>0</v>
      </c>
      <c r="L8440" s="105">
        <f t="shared" si="2536"/>
        <v>0</v>
      </c>
      <c r="M8440" s="119">
        <f t="shared" si="2522"/>
        <v>0</v>
      </c>
      <c r="N8440" s="119">
        <f t="shared" si="2522"/>
        <v>0</v>
      </c>
      <c r="O8440" s="82" t="s">
        <v>146</v>
      </c>
      <c r="P8440" s="35" t="s">
        <v>145</v>
      </c>
      <c r="R8440" s="352">
        <f>L8440-[1]გადასახდელები!L8210</f>
        <v>0</v>
      </c>
    </row>
    <row r="8441" spans="2:18" ht="20.25" hidden="1" customHeight="1">
      <c r="B8441" s="36" t="str">
        <f t="shared" si="2525"/>
        <v>b</v>
      </c>
      <c r="C8441" s="42">
        <v>6</v>
      </c>
      <c r="D8441" s="42"/>
      <c r="F8441" s="343" t="s">
        <v>682</v>
      </c>
      <c r="G8441" s="53" t="s">
        <v>313</v>
      </c>
      <c r="H8441" s="119">
        <f t="shared" si="2508"/>
        <v>0</v>
      </c>
      <c r="I8441" s="105">
        <f t="shared" ref="I8441:I8505" si="2539">J8441+K8441</f>
        <v>0</v>
      </c>
      <c r="J8441" s="119">
        <f t="shared" ref="J8441:K8441" si="2540">J8671+J8901</f>
        <v>0</v>
      </c>
      <c r="K8441" s="119">
        <f t="shared" si="2540"/>
        <v>0</v>
      </c>
      <c r="L8441" s="105">
        <f t="shared" si="2536"/>
        <v>0</v>
      </c>
      <c r="M8441" s="119">
        <f t="shared" si="2522"/>
        <v>0</v>
      </c>
      <c r="N8441" s="119">
        <f t="shared" si="2522"/>
        <v>0</v>
      </c>
      <c r="O8441" s="82" t="s">
        <v>146</v>
      </c>
      <c r="P8441" s="35" t="s">
        <v>145</v>
      </c>
      <c r="R8441" s="352">
        <f>L8441-[1]გადასახდელები!L8211</f>
        <v>0</v>
      </c>
    </row>
    <row r="8442" spans="2:18" ht="20.25" hidden="1" customHeight="1">
      <c r="B8442" s="36" t="str">
        <f t="shared" si="2525"/>
        <v>b</v>
      </c>
      <c r="C8442" s="42">
        <v>5</v>
      </c>
      <c r="D8442" s="42"/>
      <c r="F8442" s="342" t="s">
        <v>587</v>
      </c>
      <c r="G8442" s="48" t="s">
        <v>314</v>
      </c>
      <c r="H8442" s="96">
        <f t="shared" si="2508"/>
        <v>0</v>
      </c>
      <c r="I8442" s="97">
        <f t="shared" si="2539"/>
        <v>0</v>
      </c>
      <c r="J8442" s="96">
        <f t="shared" ref="J8442:K8442" si="2541">J8672+J8902</f>
        <v>0</v>
      </c>
      <c r="K8442" s="96">
        <f t="shared" si="2541"/>
        <v>0</v>
      </c>
      <c r="L8442" s="97">
        <f t="shared" si="2536"/>
        <v>0</v>
      </c>
      <c r="M8442" s="96">
        <f t="shared" si="2522"/>
        <v>0</v>
      </c>
      <c r="N8442" s="96">
        <f t="shared" si="2522"/>
        <v>0</v>
      </c>
      <c r="O8442" s="82" t="s">
        <v>146</v>
      </c>
      <c r="P8442" s="35" t="s">
        <v>145</v>
      </c>
      <c r="R8442" s="352">
        <f>L8442-[1]გადასახდელები!L8212</f>
        <v>0</v>
      </c>
    </row>
    <row r="8443" spans="2:18" ht="20.25" hidden="1" customHeight="1">
      <c r="B8443" s="36" t="str">
        <f t="shared" si="2525"/>
        <v>b</v>
      </c>
      <c r="C8443" s="42">
        <v>6</v>
      </c>
      <c r="D8443" s="42"/>
      <c r="F8443" s="343" t="s">
        <v>683</v>
      </c>
      <c r="G8443" s="54" t="s">
        <v>315</v>
      </c>
      <c r="H8443" s="325">
        <f t="shared" si="2508"/>
        <v>0</v>
      </c>
      <c r="I8443" s="105">
        <f t="shared" si="2539"/>
        <v>0</v>
      </c>
      <c r="J8443" s="325">
        <f t="shared" ref="J8443:K8443" si="2542">J8673+J8903</f>
        <v>0</v>
      </c>
      <c r="K8443" s="325">
        <f t="shared" si="2542"/>
        <v>0</v>
      </c>
      <c r="L8443" s="105">
        <f t="shared" si="2536"/>
        <v>0</v>
      </c>
      <c r="M8443" s="325">
        <f t="shared" si="2522"/>
        <v>0</v>
      </c>
      <c r="N8443" s="325">
        <f t="shared" si="2522"/>
        <v>0</v>
      </c>
      <c r="O8443" s="82" t="s">
        <v>146</v>
      </c>
      <c r="P8443" s="35" t="s">
        <v>145</v>
      </c>
      <c r="R8443" s="352">
        <f>L8443-[1]გადასახდელები!L8213</f>
        <v>0</v>
      </c>
    </row>
    <row r="8444" spans="2:18" ht="20.25" hidden="1" customHeight="1">
      <c r="B8444" s="36" t="str">
        <f t="shared" si="2525"/>
        <v>b</v>
      </c>
      <c r="C8444" s="42">
        <v>6</v>
      </c>
      <c r="D8444" s="42"/>
      <c r="F8444" s="343" t="s">
        <v>684</v>
      </c>
      <c r="G8444" s="54" t="s">
        <v>316</v>
      </c>
      <c r="H8444" s="325">
        <f t="shared" si="2508"/>
        <v>0</v>
      </c>
      <c r="I8444" s="105">
        <f t="shared" si="2539"/>
        <v>0</v>
      </c>
      <c r="J8444" s="325">
        <f t="shared" ref="J8444:K8444" si="2543">J8674+J8904</f>
        <v>0</v>
      </c>
      <c r="K8444" s="325">
        <f t="shared" si="2543"/>
        <v>0</v>
      </c>
      <c r="L8444" s="105">
        <f t="shared" si="2536"/>
        <v>0</v>
      </c>
      <c r="M8444" s="325">
        <f t="shared" si="2522"/>
        <v>0</v>
      </c>
      <c r="N8444" s="325">
        <f t="shared" si="2522"/>
        <v>0</v>
      </c>
      <c r="O8444" s="82" t="s">
        <v>146</v>
      </c>
      <c r="P8444" s="35" t="s">
        <v>145</v>
      </c>
      <c r="R8444" s="352">
        <f>L8444-[1]გადასახდელები!L8214</f>
        <v>0</v>
      </c>
    </row>
    <row r="8445" spans="2:18" ht="30.75" hidden="1" customHeight="1">
      <c r="B8445" s="36" t="str">
        <f t="shared" si="2525"/>
        <v>b</v>
      </c>
      <c r="C8445" s="42">
        <v>6</v>
      </c>
      <c r="D8445" s="42"/>
      <c r="F8445" s="343" t="s">
        <v>588</v>
      </c>
      <c r="G8445" s="54" t="s">
        <v>317</v>
      </c>
      <c r="H8445" s="325">
        <f t="shared" si="2508"/>
        <v>0</v>
      </c>
      <c r="I8445" s="105">
        <f t="shared" si="2539"/>
        <v>0</v>
      </c>
      <c r="J8445" s="325">
        <f t="shared" ref="J8445:K8445" si="2544">J8675+J8905</f>
        <v>0</v>
      </c>
      <c r="K8445" s="325">
        <f t="shared" si="2544"/>
        <v>0</v>
      </c>
      <c r="L8445" s="105">
        <f t="shared" si="2536"/>
        <v>0</v>
      </c>
      <c r="M8445" s="325">
        <f t="shared" si="2522"/>
        <v>0</v>
      </c>
      <c r="N8445" s="325">
        <f t="shared" si="2522"/>
        <v>0</v>
      </c>
      <c r="O8445" s="82" t="s">
        <v>146</v>
      </c>
      <c r="P8445" s="35" t="s">
        <v>145</v>
      </c>
      <c r="R8445" s="352">
        <f>L8445-[1]გადასახდელები!L8215</f>
        <v>0</v>
      </c>
    </row>
    <row r="8446" spans="2:18" ht="30.75" hidden="1" customHeight="1">
      <c r="B8446" s="36" t="str">
        <f t="shared" si="2525"/>
        <v>b</v>
      </c>
      <c r="C8446" s="42">
        <v>6</v>
      </c>
      <c r="D8446" s="42"/>
      <c r="F8446" s="343" t="s">
        <v>685</v>
      </c>
      <c r="G8446" s="54" t="s">
        <v>318</v>
      </c>
      <c r="H8446" s="325">
        <f t="shared" si="2508"/>
        <v>0</v>
      </c>
      <c r="I8446" s="105">
        <f t="shared" si="2539"/>
        <v>0</v>
      </c>
      <c r="J8446" s="325">
        <f t="shared" ref="J8446:K8446" si="2545">J8676+J8906</f>
        <v>0</v>
      </c>
      <c r="K8446" s="325">
        <f t="shared" si="2545"/>
        <v>0</v>
      </c>
      <c r="L8446" s="105">
        <f t="shared" si="2536"/>
        <v>0</v>
      </c>
      <c r="M8446" s="325">
        <f t="shared" ref="M8446:N8465" si="2546">M8676+M8906</f>
        <v>0</v>
      </c>
      <c r="N8446" s="325">
        <f t="shared" si="2546"/>
        <v>0</v>
      </c>
      <c r="O8446" s="82" t="s">
        <v>146</v>
      </c>
      <c r="P8446" s="35" t="s">
        <v>145</v>
      </c>
      <c r="R8446" s="352">
        <f>L8446-[1]გადასახდელები!L8216</f>
        <v>0</v>
      </c>
    </row>
    <row r="8447" spans="2:18" ht="20.25" hidden="1" customHeight="1">
      <c r="B8447" s="36" t="str">
        <f t="shared" si="2525"/>
        <v>b</v>
      </c>
      <c r="C8447" s="42">
        <v>6</v>
      </c>
      <c r="D8447" s="42"/>
      <c r="F8447" s="343" t="s">
        <v>589</v>
      </c>
      <c r="G8447" s="54" t="s">
        <v>319</v>
      </c>
      <c r="H8447" s="325">
        <f t="shared" si="2508"/>
        <v>0</v>
      </c>
      <c r="I8447" s="105">
        <f t="shared" si="2539"/>
        <v>0</v>
      </c>
      <c r="J8447" s="325">
        <f t="shared" ref="J8447:K8447" si="2547">J8677+J8907</f>
        <v>0</v>
      </c>
      <c r="K8447" s="325">
        <f t="shared" si="2547"/>
        <v>0</v>
      </c>
      <c r="L8447" s="105">
        <f t="shared" si="2536"/>
        <v>0</v>
      </c>
      <c r="M8447" s="325">
        <f t="shared" si="2546"/>
        <v>0</v>
      </c>
      <c r="N8447" s="325">
        <f t="shared" si="2546"/>
        <v>0</v>
      </c>
      <c r="O8447" s="82" t="s">
        <v>146</v>
      </c>
      <c r="P8447" s="35" t="s">
        <v>145</v>
      </c>
      <c r="R8447" s="352">
        <f>L8447-[1]გადასახდელები!L8217</f>
        <v>0</v>
      </c>
    </row>
    <row r="8448" spans="2:18" ht="20.25" hidden="1" customHeight="1">
      <c r="B8448" s="36" t="str">
        <f t="shared" si="2525"/>
        <v>b</v>
      </c>
      <c r="C8448" s="42">
        <v>6</v>
      </c>
      <c r="D8448" s="42"/>
      <c r="F8448" s="343" t="s">
        <v>686</v>
      </c>
      <c r="G8448" s="54" t="s">
        <v>320</v>
      </c>
      <c r="H8448" s="325">
        <f t="shared" si="2508"/>
        <v>0</v>
      </c>
      <c r="I8448" s="105">
        <f t="shared" si="2539"/>
        <v>0</v>
      </c>
      <c r="J8448" s="325">
        <f t="shared" ref="J8448:K8448" si="2548">J8678+J8908</f>
        <v>0</v>
      </c>
      <c r="K8448" s="325">
        <f t="shared" si="2548"/>
        <v>0</v>
      </c>
      <c r="L8448" s="105">
        <f t="shared" si="2536"/>
        <v>0</v>
      </c>
      <c r="M8448" s="325">
        <f t="shared" si="2546"/>
        <v>0</v>
      </c>
      <c r="N8448" s="325">
        <f t="shared" si="2546"/>
        <v>0</v>
      </c>
      <c r="O8448" s="82" t="s">
        <v>146</v>
      </c>
      <c r="P8448" s="35" t="s">
        <v>145</v>
      </c>
      <c r="R8448" s="352">
        <f>L8448-[1]გადასახდელები!L8218</f>
        <v>0</v>
      </c>
    </row>
    <row r="8449" spans="2:18" ht="30.75" hidden="1" customHeight="1">
      <c r="B8449" s="36" t="str">
        <f t="shared" si="2525"/>
        <v>b</v>
      </c>
      <c r="C8449" s="42">
        <v>6</v>
      </c>
      <c r="D8449" s="42"/>
      <c r="F8449" s="343" t="s">
        <v>687</v>
      </c>
      <c r="G8449" s="54" t="s">
        <v>321</v>
      </c>
      <c r="H8449" s="325">
        <f t="shared" si="2508"/>
        <v>0</v>
      </c>
      <c r="I8449" s="105">
        <f t="shared" si="2539"/>
        <v>0</v>
      </c>
      <c r="J8449" s="325">
        <f t="shared" ref="J8449:K8449" si="2549">J8679+J8909</f>
        <v>0</v>
      </c>
      <c r="K8449" s="325">
        <f t="shared" si="2549"/>
        <v>0</v>
      </c>
      <c r="L8449" s="105">
        <f t="shared" si="2536"/>
        <v>0</v>
      </c>
      <c r="M8449" s="325">
        <f t="shared" si="2546"/>
        <v>0</v>
      </c>
      <c r="N8449" s="325">
        <f t="shared" si="2546"/>
        <v>0</v>
      </c>
      <c r="O8449" s="82" t="s">
        <v>146</v>
      </c>
      <c r="P8449" s="35" t="s">
        <v>145</v>
      </c>
      <c r="R8449" s="352">
        <f>L8449-[1]გადასახდელები!L8219</f>
        <v>0</v>
      </c>
    </row>
    <row r="8450" spans="2:18" ht="20.25" hidden="1" customHeight="1">
      <c r="B8450" s="36" t="str">
        <f t="shared" si="2525"/>
        <v>b</v>
      </c>
      <c r="C8450" s="42">
        <v>6</v>
      </c>
      <c r="D8450" s="42"/>
      <c r="F8450" s="343" t="s">
        <v>590</v>
      </c>
      <c r="G8450" s="54" t="s">
        <v>322</v>
      </c>
      <c r="H8450" s="325">
        <f t="shared" si="2508"/>
        <v>0</v>
      </c>
      <c r="I8450" s="105">
        <f t="shared" si="2539"/>
        <v>0</v>
      </c>
      <c r="J8450" s="325">
        <f t="shared" ref="J8450:K8450" si="2550">J8680+J8910</f>
        <v>0</v>
      </c>
      <c r="K8450" s="325">
        <f t="shared" si="2550"/>
        <v>0</v>
      </c>
      <c r="L8450" s="105">
        <f t="shared" si="2536"/>
        <v>0</v>
      </c>
      <c r="M8450" s="325">
        <f t="shared" si="2546"/>
        <v>0</v>
      </c>
      <c r="N8450" s="325">
        <f t="shared" si="2546"/>
        <v>0</v>
      </c>
      <c r="O8450" s="82" t="s">
        <v>146</v>
      </c>
      <c r="P8450" s="35" t="s">
        <v>145</v>
      </c>
      <c r="R8450" s="352">
        <f>L8450-[1]გადასახდელები!L8220</f>
        <v>0</v>
      </c>
    </row>
    <row r="8451" spans="2:18" ht="20.25" hidden="1" customHeight="1">
      <c r="B8451" s="36" t="str">
        <f t="shared" si="2525"/>
        <v>b</v>
      </c>
      <c r="C8451" s="42">
        <v>6</v>
      </c>
      <c r="D8451" s="42"/>
      <c r="F8451" s="343" t="s">
        <v>688</v>
      </c>
      <c r="G8451" s="54" t="s">
        <v>323</v>
      </c>
      <c r="H8451" s="325">
        <f t="shared" si="2508"/>
        <v>0</v>
      </c>
      <c r="I8451" s="105">
        <f t="shared" si="2539"/>
        <v>0</v>
      </c>
      <c r="J8451" s="325">
        <f t="shared" ref="J8451:K8451" si="2551">J8681+J8911</f>
        <v>0</v>
      </c>
      <c r="K8451" s="325">
        <f t="shared" si="2551"/>
        <v>0</v>
      </c>
      <c r="L8451" s="105">
        <f t="shared" si="2536"/>
        <v>0</v>
      </c>
      <c r="M8451" s="325">
        <f t="shared" si="2546"/>
        <v>0</v>
      </c>
      <c r="N8451" s="325">
        <f t="shared" si="2546"/>
        <v>0</v>
      </c>
      <c r="O8451" s="82" t="s">
        <v>146</v>
      </c>
      <c r="P8451" s="35" t="s">
        <v>145</v>
      </c>
      <c r="R8451" s="352">
        <f>L8451-[1]გადასახდელები!L8221</f>
        <v>0</v>
      </c>
    </row>
    <row r="8452" spans="2:18" ht="20.25" hidden="1" customHeight="1">
      <c r="B8452" s="36" t="str">
        <f t="shared" si="2525"/>
        <v>b</v>
      </c>
      <c r="C8452" s="42">
        <v>6</v>
      </c>
      <c r="D8452" s="42"/>
      <c r="F8452" s="343" t="s">
        <v>689</v>
      </c>
      <c r="G8452" s="54" t="s">
        <v>324</v>
      </c>
      <c r="H8452" s="325">
        <f t="shared" si="2508"/>
        <v>0</v>
      </c>
      <c r="I8452" s="105">
        <f t="shared" si="2539"/>
        <v>0</v>
      </c>
      <c r="J8452" s="325">
        <f t="shared" ref="J8452:K8452" si="2552">J8682+J8912</f>
        <v>0</v>
      </c>
      <c r="K8452" s="325">
        <f t="shared" si="2552"/>
        <v>0</v>
      </c>
      <c r="L8452" s="105">
        <f t="shared" si="2536"/>
        <v>0</v>
      </c>
      <c r="M8452" s="325">
        <f t="shared" si="2546"/>
        <v>0</v>
      </c>
      <c r="N8452" s="325">
        <f t="shared" si="2546"/>
        <v>0</v>
      </c>
      <c r="O8452" s="82" t="s">
        <v>146</v>
      </c>
      <c r="P8452" s="35" t="s">
        <v>145</v>
      </c>
      <c r="R8452" s="352">
        <f>L8452-[1]გადასახდელები!L8222</f>
        <v>0</v>
      </c>
    </row>
    <row r="8453" spans="2:18" ht="20.25" hidden="1" customHeight="1">
      <c r="B8453" s="36" t="str">
        <f t="shared" si="2525"/>
        <v>b</v>
      </c>
      <c r="C8453" s="42">
        <v>6</v>
      </c>
      <c r="D8453" s="42"/>
      <c r="F8453" s="343" t="s">
        <v>690</v>
      </c>
      <c r="G8453" s="54" t="s">
        <v>325</v>
      </c>
      <c r="H8453" s="325">
        <f t="shared" si="2508"/>
        <v>0</v>
      </c>
      <c r="I8453" s="105">
        <f t="shared" si="2539"/>
        <v>0</v>
      </c>
      <c r="J8453" s="325">
        <f t="shared" ref="J8453:K8453" si="2553">J8683+J8913</f>
        <v>0</v>
      </c>
      <c r="K8453" s="325">
        <f t="shared" si="2553"/>
        <v>0</v>
      </c>
      <c r="L8453" s="105">
        <f t="shared" si="2536"/>
        <v>0</v>
      </c>
      <c r="M8453" s="325">
        <f t="shared" si="2546"/>
        <v>0</v>
      </c>
      <c r="N8453" s="325">
        <f t="shared" si="2546"/>
        <v>0</v>
      </c>
      <c r="O8453" s="82" t="s">
        <v>146</v>
      </c>
      <c r="P8453" s="35" t="s">
        <v>145</v>
      </c>
      <c r="R8453" s="352">
        <f>L8453-[1]გადასახდელები!L8223</f>
        <v>0</v>
      </c>
    </row>
    <row r="8454" spans="2:18" ht="20.25" hidden="1" customHeight="1">
      <c r="B8454" s="36" t="str">
        <f t="shared" si="2525"/>
        <v>b</v>
      </c>
      <c r="C8454" s="42">
        <v>6</v>
      </c>
      <c r="D8454" s="42"/>
      <c r="F8454" s="343" t="s">
        <v>691</v>
      </c>
      <c r="G8454" s="54" t="s">
        <v>326</v>
      </c>
      <c r="H8454" s="325">
        <f t="shared" si="2508"/>
        <v>0</v>
      </c>
      <c r="I8454" s="105">
        <f t="shared" si="2539"/>
        <v>0</v>
      </c>
      <c r="J8454" s="325">
        <f t="shared" ref="J8454:K8454" si="2554">J8684+J8914</f>
        <v>0</v>
      </c>
      <c r="K8454" s="325">
        <f t="shared" si="2554"/>
        <v>0</v>
      </c>
      <c r="L8454" s="105">
        <f t="shared" si="2536"/>
        <v>0</v>
      </c>
      <c r="M8454" s="325">
        <f t="shared" si="2546"/>
        <v>0</v>
      </c>
      <c r="N8454" s="325">
        <f t="shared" si="2546"/>
        <v>0</v>
      </c>
      <c r="O8454" s="82" t="s">
        <v>146</v>
      </c>
      <c r="P8454" s="35" t="s">
        <v>145</v>
      </c>
      <c r="R8454" s="352">
        <f>L8454-[1]გადასახდელები!L8224</f>
        <v>0</v>
      </c>
    </row>
    <row r="8455" spans="2:18" ht="20.25" hidden="1" customHeight="1">
      <c r="B8455" s="36" t="str">
        <f t="shared" si="2525"/>
        <v>b</v>
      </c>
      <c r="C8455" s="42">
        <v>6</v>
      </c>
      <c r="D8455" s="42"/>
      <c r="F8455" s="343" t="s">
        <v>692</v>
      </c>
      <c r="G8455" s="54" t="s">
        <v>327</v>
      </c>
      <c r="H8455" s="325">
        <f t="shared" si="2508"/>
        <v>0</v>
      </c>
      <c r="I8455" s="105">
        <f t="shared" si="2539"/>
        <v>0</v>
      </c>
      <c r="J8455" s="325">
        <f t="shared" ref="J8455:K8455" si="2555">J8685+J8915</f>
        <v>0</v>
      </c>
      <c r="K8455" s="325">
        <f t="shared" si="2555"/>
        <v>0</v>
      </c>
      <c r="L8455" s="105">
        <f t="shared" si="2536"/>
        <v>0</v>
      </c>
      <c r="M8455" s="325">
        <f t="shared" si="2546"/>
        <v>0</v>
      </c>
      <c r="N8455" s="325">
        <f t="shared" si="2546"/>
        <v>0</v>
      </c>
      <c r="O8455" s="82" t="s">
        <v>146</v>
      </c>
      <c r="P8455" s="35" t="s">
        <v>145</v>
      </c>
      <c r="R8455" s="352">
        <f>L8455-[1]გადასახდელები!L8225</f>
        <v>0</v>
      </c>
    </row>
    <row r="8456" spans="2:18" ht="20.25" hidden="1" customHeight="1">
      <c r="B8456" s="36" t="str">
        <f t="shared" si="2525"/>
        <v>b</v>
      </c>
      <c r="C8456" s="42">
        <v>6</v>
      </c>
      <c r="D8456" s="42"/>
      <c r="F8456" s="343" t="s">
        <v>693</v>
      </c>
      <c r="G8456" s="54" t="s">
        <v>328</v>
      </c>
      <c r="H8456" s="325">
        <f t="shared" si="2508"/>
        <v>0</v>
      </c>
      <c r="I8456" s="105">
        <f t="shared" si="2539"/>
        <v>0</v>
      </c>
      <c r="J8456" s="325">
        <f t="shared" ref="J8456:K8456" si="2556">J8686+J8916</f>
        <v>0</v>
      </c>
      <c r="K8456" s="325">
        <f t="shared" si="2556"/>
        <v>0</v>
      </c>
      <c r="L8456" s="105">
        <f t="shared" si="2536"/>
        <v>0</v>
      </c>
      <c r="M8456" s="325">
        <f t="shared" si="2546"/>
        <v>0</v>
      </c>
      <c r="N8456" s="325">
        <f t="shared" si="2546"/>
        <v>0</v>
      </c>
      <c r="O8456" s="82" t="s">
        <v>146</v>
      </c>
      <c r="P8456" s="35" t="s">
        <v>145</v>
      </c>
      <c r="R8456" s="352">
        <f>L8456-[1]გადასახდელები!L8226</f>
        <v>0</v>
      </c>
    </row>
    <row r="8457" spans="2:18" ht="20.25" hidden="1" customHeight="1">
      <c r="B8457" s="36" t="str">
        <f t="shared" si="2525"/>
        <v>b</v>
      </c>
      <c r="C8457" s="42">
        <v>6</v>
      </c>
      <c r="D8457" s="42"/>
      <c r="F8457" s="343" t="s">
        <v>694</v>
      </c>
      <c r="G8457" s="54" t="s">
        <v>329</v>
      </c>
      <c r="H8457" s="325">
        <f t="shared" si="2508"/>
        <v>0</v>
      </c>
      <c r="I8457" s="105">
        <f t="shared" si="2539"/>
        <v>0</v>
      </c>
      <c r="J8457" s="325">
        <f t="shared" ref="J8457:K8457" si="2557">J8687+J8917</f>
        <v>0</v>
      </c>
      <c r="K8457" s="325">
        <f t="shared" si="2557"/>
        <v>0</v>
      </c>
      <c r="L8457" s="105">
        <f t="shared" si="2536"/>
        <v>0</v>
      </c>
      <c r="M8457" s="325">
        <f t="shared" si="2546"/>
        <v>0</v>
      </c>
      <c r="N8457" s="325">
        <f t="shared" si="2546"/>
        <v>0</v>
      </c>
      <c r="O8457" s="82" t="s">
        <v>146</v>
      </c>
      <c r="P8457" s="35" t="s">
        <v>145</v>
      </c>
      <c r="R8457" s="352">
        <f>L8457-[1]გადასახდელები!L8227</f>
        <v>0</v>
      </c>
    </row>
    <row r="8458" spans="2:18" ht="20.25" hidden="1" customHeight="1">
      <c r="B8458" s="36" t="str">
        <f t="shared" si="2525"/>
        <v>b</v>
      </c>
      <c r="C8458" s="42">
        <v>6</v>
      </c>
      <c r="D8458" s="42"/>
      <c r="F8458" s="343" t="s">
        <v>695</v>
      </c>
      <c r="G8458" s="54" t="s">
        <v>330</v>
      </c>
      <c r="H8458" s="325">
        <f t="shared" si="2508"/>
        <v>0</v>
      </c>
      <c r="I8458" s="105">
        <f t="shared" si="2539"/>
        <v>0</v>
      </c>
      <c r="J8458" s="325">
        <f t="shared" ref="J8458:K8458" si="2558">J8688+J8918</f>
        <v>0</v>
      </c>
      <c r="K8458" s="325">
        <f t="shared" si="2558"/>
        <v>0</v>
      </c>
      <c r="L8458" s="105">
        <f t="shared" si="2536"/>
        <v>0</v>
      </c>
      <c r="M8458" s="325">
        <f t="shared" si="2546"/>
        <v>0</v>
      </c>
      <c r="N8458" s="325">
        <f t="shared" si="2546"/>
        <v>0</v>
      </c>
      <c r="O8458" s="82" t="s">
        <v>146</v>
      </c>
      <c r="P8458" s="35" t="s">
        <v>145</v>
      </c>
      <c r="R8458" s="352">
        <f>L8458-[1]გადასახდელები!L8228</f>
        <v>0</v>
      </c>
    </row>
    <row r="8459" spans="2:18" ht="20.25" hidden="1" customHeight="1">
      <c r="B8459" s="36" t="str">
        <f t="shared" si="2525"/>
        <v>b</v>
      </c>
      <c r="C8459" s="42">
        <v>6</v>
      </c>
      <c r="D8459" s="42"/>
      <c r="F8459" s="343" t="s">
        <v>696</v>
      </c>
      <c r="G8459" s="54" t="s">
        <v>331</v>
      </c>
      <c r="H8459" s="325">
        <f t="shared" si="2508"/>
        <v>0</v>
      </c>
      <c r="I8459" s="105">
        <f t="shared" si="2539"/>
        <v>0</v>
      </c>
      <c r="J8459" s="325">
        <f t="shared" ref="J8459:K8459" si="2559">J8689+J8919</f>
        <v>0</v>
      </c>
      <c r="K8459" s="325">
        <f t="shared" si="2559"/>
        <v>0</v>
      </c>
      <c r="L8459" s="105">
        <f t="shared" si="2536"/>
        <v>0</v>
      </c>
      <c r="M8459" s="325">
        <f t="shared" si="2546"/>
        <v>0</v>
      </c>
      <c r="N8459" s="325">
        <f t="shared" si="2546"/>
        <v>0</v>
      </c>
      <c r="O8459" s="82" t="s">
        <v>146</v>
      </c>
      <c r="P8459" s="35" t="s">
        <v>145</v>
      </c>
      <c r="R8459" s="352">
        <f>L8459-[1]გადასახდელები!L8229</f>
        <v>0</v>
      </c>
    </row>
    <row r="8460" spans="2:18" ht="20.25" hidden="1" customHeight="1">
      <c r="B8460" s="36" t="str">
        <f t="shared" si="2525"/>
        <v>b</v>
      </c>
      <c r="C8460" s="42">
        <v>6</v>
      </c>
      <c r="D8460" s="42"/>
      <c r="F8460" s="343" t="s">
        <v>697</v>
      </c>
      <c r="G8460" s="55" t="s">
        <v>332</v>
      </c>
      <c r="H8460" s="325">
        <f t="shared" si="2508"/>
        <v>0</v>
      </c>
      <c r="I8460" s="105">
        <f t="shared" si="2539"/>
        <v>0</v>
      </c>
      <c r="J8460" s="325">
        <f t="shared" ref="J8460:K8460" si="2560">J8690+J8920</f>
        <v>0</v>
      </c>
      <c r="K8460" s="325">
        <f t="shared" si="2560"/>
        <v>0</v>
      </c>
      <c r="L8460" s="105">
        <f t="shared" si="2536"/>
        <v>0</v>
      </c>
      <c r="M8460" s="325">
        <f t="shared" si="2546"/>
        <v>0</v>
      </c>
      <c r="N8460" s="325">
        <f t="shared" si="2546"/>
        <v>0</v>
      </c>
      <c r="O8460" s="82" t="s">
        <v>146</v>
      </c>
      <c r="P8460" s="35" t="s">
        <v>145</v>
      </c>
      <c r="R8460" s="352">
        <f>L8460-[1]გადასახდელები!L8230</f>
        <v>0</v>
      </c>
    </row>
    <row r="8461" spans="2:18" ht="20.25" hidden="1" customHeight="1">
      <c r="B8461" s="36" t="str">
        <f t="shared" si="2525"/>
        <v>b</v>
      </c>
      <c r="C8461" s="42">
        <v>6</v>
      </c>
      <c r="D8461" s="42"/>
      <c r="F8461" s="343" t="s">
        <v>698</v>
      </c>
      <c r="G8461" s="54" t="s">
        <v>333</v>
      </c>
      <c r="H8461" s="325">
        <f t="shared" si="2508"/>
        <v>0</v>
      </c>
      <c r="I8461" s="105">
        <f t="shared" si="2539"/>
        <v>0</v>
      </c>
      <c r="J8461" s="325">
        <f t="shared" ref="J8461:K8461" si="2561">J8691+J8921</f>
        <v>0</v>
      </c>
      <c r="K8461" s="325">
        <f t="shared" si="2561"/>
        <v>0</v>
      </c>
      <c r="L8461" s="105">
        <f t="shared" si="2536"/>
        <v>0</v>
      </c>
      <c r="M8461" s="325">
        <f t="shared" si="2546"/>
        <v>0</v>
      </c>
      <c r="N8461" s="325">
        <f t="shared" si="2546"/>
        <v>0</v>
      </c>
      <c r="O8461" s="82" t="s">
        <v>146</v>
      </c>
      <c r="P8461" s="35" t="s">
        <v>145</v>
      </c>
      <c r="R8461" s="352">
        <f>L8461-[1]გადასახდელები!L8231</f>
        <v>0</v>
      </c>
    </row>
    <row r="8462" spans="2:18" ht="30.75" hidden="1" customHeight="1">
      <c r="B8462" s="36" t="str">
        <f t="shared" si="2525"/>
        <v>b</v>
      </c>
      <c r="C8462" s="42">
        <v>6</v>
      </c>
      <c r="D8462" s="42"/>
      <c r="F8462" s="343" t="s">
        <v>591</v>
      </c>
      <c r="G8462" s="54" t="s">
        <v>334</v>
      </c>
      <c r="H8462" s="325">
        <f t="shared" si="2508"/>
        <v>0</v>
      </c>
      <c r="I8462" s="105">
        <f t="shared" si="2539"/>
        <v>0</v>
      </c>
      <c r="J8462" s="325">
        <f t="shared" ref="J8462:K8462" si="2562">J8692+J8922</f>
        <v>0</v>
      </c>
      <c r="K8462" s="325">
        <f t="shared" si="2562"/>
        <v>0</v>
      </c>
      <c r="L8462" s="105">
        <f t="shared" si="2536"/>
        <v>0</v>
      </c>
      <c r="M8462" s="325">
        <f t="shared" si="2546"/>
        <v>0</v>
      </c>
      <c r="N8462" s="325">
        <f t="shared" si="2546"/>
        <v>0</v>
      </c>
      <c r="O8462" s="82" t="s">
        <v>146</v>
      </c>
      <c r="P8462" s="35" t="s">
        <v>145</v>
      </c>
      <c r="R8462" s="352">
        <f>L8462-[1]გადასახდელები!L8232</f>
        <v>0</v>
      </c>
    </row>
    <row r="8463" spans="2:18" ht="20.25" hidden="1" customHeight="1">
      <c r="B8463" s="36" t="str">
        <f t="shared" si="2525"/>
        <v>b</v>
      </c>
      <c r="C8463" s="42">
        <v>4</v>
      </c>
      <c r="D8463" s="42"/>
      <c r="F8463" s="342" t="s">
        <v>699</v>
      </c>
      <c r="G8463" s="47" t="s">
        <v>335</v>
      </c>
      <c r="H8463" s="93">
        <f t="shared" si="2508"/>
        <v>0</v>
      </c>
      <c r="I8463" s="94">
        <f t="shared" si="2539"/>
        <v>0</v>
      </c>
      <c r="J8463" s="93">
        <f t="shared" ref="J8463:K8463" si="2563">J8693+J8923</f>
        <v>0</v>
      </c>
      <c r="K8463" s="93">
        <f t="shared" si="2563"/>
        <v>0</v>
      </c>
      <c r="L8463" s="94">
        <f t="shared" si="2536"/>
        <v>0</v>
      </c>
      <c r="M8463" s="93">
        <f t="shared" si="2546"/>
        <v>0</v>
      </c>
      <c r="N8463" s="93">
        <f t="shared" si="2546"/>
        <v>0</v>
      </c>
      <c r="O8463" s="82" t="s">
        <v>146</v>
      </c>
      <c r="P8463" s="35" t="s">
        <v>145</v>
      </c>
      <c r="R8463" s="352">
        <f>L8463-[1]გადასახდელები!L8233</f>
        <v>0</v>
      </c>
    </row>
    <row r="8464" spans="2:18" ht="20.25" hidden="1" customHeight="1">
      <c r="B8464" s="36" t="str">
        <f t="shared" si="2525"/>
        <v>b</v>
      </c>
      <c r="C8464" s="42">
        <v>5</v>
      </c>
      <c r="D8464" s="42"/>
      <c r="F8464" s="343" t="s">
        <v>700</v>
      </c>
      <c r="G8464" s="48" t="s">
        <v>336</v>
      </c>
      <c r="H8464" s="96">
        <f t="shared" si="2508"/>
        <v>0</v>
      </c>
      <c r="I8464" s="97">
        <f t="shared" si="2539"/>
        <v>0</v>
      </c>
      <c r="J8464" s="96">
        <f t="shared" ref="J8464:K8464" si="2564">J8694+J8924</f>
        <v>0</v>
      </c>
      <c r="K8464" s="96">
        <f t="shared" si="2564"/>
        <v>0</v>
      </c>
      <c r="L8464" s="97">
        <f t="shared" si="2536"/>
        <v>0</v>
      </c>
      <c r="M8464" s="96">
        <f t="shared" si="2546"/>
        <v>0</v>
      </c>
      <c r="N8464" s="96">
        <f t="shared" si="2546"/>
        <v>0</v>
      </c>
      <c r="O8464" s="82" t="s">
        <v>146</v>
      </c>
      <c r="P8464" s="35" t="s">
        <v>145</v>
      </c>
      <c r="R8464" s="352">
        <f>L8464-[1]გადასახდელები!L8234</f>
        <v>0</v>
      </c>
    </row>
    <row r="8465" spans="2:18" ht="20.25" hidden="1" customHeight="1">
      <c r="B8465" s="36" t="str">
        <f t="shared" si="2525"/>
        <v>b</v>
      </c>
      <c r="C8465" s="42">
        <v>5</v>
      </c>
      <c r="D8465" s="42"/>
      <c r="F8465" s="342" t="s">
        <v>701</v>
      </c>
      <c r="G8465" s="48" t="s">
        <v>337</v>
      </c>
      <c r="H8465" s="119">
        <f t="shared" si="2508"/>
        <v>0</v>
      </c>
      <c r="I8465" s="105">
        <f t="shared" si="2539"/>
        <v>0</v>
      </c>
      <c r="J8465" s="119">
        <f t="shared" ref="J8465:K8465" si="2565">J8695+J8925</f>
        <v>0</v>
      </c>
      <c r="K8465" s="119">
        <f t="shared" si="2565"/>
        <v>0</v>
      </c>
      <c r="L8465" s="105">
        <f t="shared" si="2536"/>
        <v>0</v>
      </c>
      <c r="M8465" s="119">
        <f t="shared" si="2546"/>
        <v>0</v>
      </c>
      <c r="N8465" s="119">
        <f t="shared" si="2546"/>
        <v>0</v>
      </c>
      <c r="O8465" s="82" t="s">
        <v>146</v>
      </c>
      <c r="P8465" s="35" t="s">
        <v>145</v>
      </c>
      <c r="R8465" s="352">
        <f>L8465-[1]გადასახდელები!L8235</f>
        <v>0</v>
      </c>
    </row>
    <row r="8466" spans="2:18" ht="20.25" hidden="1" customHeight="1">
      <c r="B8466" s="36" t="str">
        <f t="shared" si="2525"/>
        <v>b</v>
      </c>
      <c r="C8466" s="42">
        <v>6</v>
      </c>
      <c r="D8466" s="42"/>
      <c r="F8466" s="343" t="s">
        <v>702</v>
      </c>
      <c r="G8466" s="54" t="s">
        <v>338</v>
      </c>
      <c r="H8466" s="325">
        <f t="shared" si="2508"/>
        <v>0</v>
      </c>
      <c r="I8466" s="105">
        <f t="shared" si="2539"/>
        <v>0</v>
      </c>
      <c r="J8466" s="325">
        <f t="shared" ref="J8466:K8466" si="2566">J8696+J8926</f>
        <v>0</v>
      </c>
      <c r="K8466" s="325">
        <f t="shared" si="2566"/>
        <v>0</v>
      </c>
      <c r="L8466" s="105">
        <f t="shared" si="2536"/>
        <v>0</v>
      </c>
      <c r="M8466" s="325">
        <f t="shared" ref="M8466:N8485" si="2567">M8696+M8926</f>
        <v>0</v>
      </c>
      <c r="N8466" s="325">
        <f t="shared" si="2567"/>
        <v>0</v>
      </c>
      <c r="O8466" s="82" t="s">
        <v>146</v>
      </c>
      <c r="P8466" s="35" t="s">
        <v>145</v>
      </c>
      <c r="R8466" s="352">
        <f>L8466-[1]გადასახდელები!L8236</f>
        <v>0</v>
      </c>
    </row>
    <row r="8467" spans="2:18" ht="20.25" hidden="1" customHeight="1">
      <c r="B8467" s="36" t="str">
        <f t="shared" si="2525"/>
        <v>b</v>
      </c>
      <c r="C8467" s="42">
        <v>6</v>
      </c>
      <c r="D8467" s="42"/>
      <c r="F8467" s="343" t="s">
        <v>703</v>
      </c>
      <c r="G8467" s="54" t="s">
        <v>339</v>
      </c>
      <c r="H8467" s="325">
        <f t="shared" si="2508"/>
        <v>0</v>
      </c>
      <c r="I8467" s="105">
        <f t="shared" si="2539"/>
        <v>0</v>
      </c>
      <c r="J8467" s="325">
        <f t="shared" ref="J8467:K8467" si="2568">J8697+J8927</f>
        <v>0</v>
      </c>
      <c r="K8467" s="325">
        <f t="shared" si="2568"/>
        <v>0</v>
      </c>
      <c r="L8467" s="105">
        <f t="shared" si="2536"/>
        <v>0</v>
      </c>
      <c r="M8467" s="325">
        <f t="shared" si="2567"/>
        <v>0</v>
      </c>
      <c r="N8467" s="325">
        <f t="shared" si="2567"/>
        <v>0</v>
      </c>
      <c r="O8467" s="82" t="s">
        <v>146</v>
      </c>
      <c r="P8467" s="35" t="s">
        <v>145</v>
      </c>
      <c r="R8467" s="352">
        <f>L8467-[1]გადასახდელები!L8237</f>
        <v>0</v>
      </c>
    </row>
    <row r="8468" spans="2:18" ht="30.75" hidden="1" customHeight="1">
      <c r="B8468" s="36" t="str">
        <f t="shared" si="2525"/>
        <v>b</v>
      </c>
      <c r="C8468" s="42">
        <v>3</v>
      </c>
      <c r="D8468" s="42"/>
      <c r="F8468" s="342" t="s">
        <v>704</v>
      </c>
      <c r="G8468" s="51" t="s">
        <v>340</v>
      </c>
      <c r="H8468" s="89">
        <f t="shared" si="2508"/>
        <v>0</v>
      </c>
      <c r="I8468" s="90">
        <f t="shared" si="2539"/>
        <v>0</v>
      </c>
      <c r="J8468" s="89">
        <f t="shared" ref="J8468:K8468" si="2569">J8698+J8928</f>
        <v>0</v>
      </c>
      <c r="K8468" s="89">
        <f t="shared" si="2569"/>
        <v>0</v>
      </c>
      <c r="L8468" s="90">
        <f t="shared" si="2536"/>
        <v>0</v>
      </c>
      <c r="M8468" s="89">
        <f t="shared" si="2567"/>
        <v>0</v>
      </c>
      <c r="N8468" s="89">
        <f t="shared" si="2567"/>
        <v>0</v>
      </c>
      <c r="O8468" s="82" t="s">
        <v>146</v>
      </c>
      <c r="P8468" s="35" t="s">
        <v>145</v>
      </c>
      <c r="R8468" s="352">
        <f>L8468-[1]გადასახდელები!L8238</f>
        <v>0</v>
      </c>
    </row>
    <row r="8469" spans="2:18" ht="30.75" hidden="1" customHeight="1">
      <c r="B8469" s="36" t="str">
        <f t="shared" si="2525"/>
        <v>b</v>
      </c>
      <c r="C8469" s="42">
        <v>4</v>
      </c>
      <c r="D8469" s="42"/>
      <c r="F8469" s="343" t="s">
        <v>705</v>
      </c>
      <c r="G8469" s="47" t="s">
        <v>341</v>
      </c>
      <c r="H8469" s="93">
        <f t="shared" si="2508"/>
        <v>0</v>
      </c>
      <c r="I8469" s="94">
        <f t="shared" si="2539"/>
        <v>0</v>
      </c>
      <c r="J8469" s="93">
        <f t="shared" ref="J8469:K8469" si="2570">J8699+J8929</f>
        <v>0</v>
      </c>
      <c r="K8469" s="93">
        <f t="shared" si="2570"/>
        <v>0</v>
      </c>
      <c r="L8469" s="94">
        <f t="shared" si="2536"/>
        <v>0</v>
      </c>
      <c r="M8469" s="93">
        <f t="shared" si="2567"/>
        <v>0</v>
      </c>
      <c r="N8469" s="93">
        <f t="shared" si="2567"/>
        <v>0</v>
      </c>
      <c r="O8469" s="82" t="s">
        <v>146</v>
      </c>
      <c r="P8469" s="35" t="s">
        <v>145</v>
      </c>
      <c r="R8469" s="352">
        <f>L8469-[1]გადასახდელები!L8239</f>
        <v>0</v>
      </c>
    </row>
    <row r="8470" spans="2:18" ht="30.75" hidden="1" customHeight="1">
      <c r="B8470" s="36" t="str">
        <f t="shared" si="2525"/>
        <v>b</v>
      </c>
      <c r="C8470" s="42">
        <v>4</v>
      </c>
      <c r="D8470" s="42"/>
      <c r="F8470" s="342" t="s">
        <v>706</v>
      </c>
      <c r="G8470" s="47" t="s">
        <v>342</v>
      </c>
      <c r="H8470" s="93">
        <f t="shared" si="2508"/>
        <v>0</v>
      </c>
      <c r="I8470" s="94">
        <f t="shared" si="2539"/>
        <v>0</v>
      </c>
      <c r="J8470" s="93">
        <f t="shared" ref="J8470:K8470" si="2571">J8700+J8930</f>
        <v>0</v>
      </c>
      <c r="K8470" s="93">
        <f t="shared" si="2571"/>
        <v>0</v>
      </c>
      <c r="L8470" s="94">
        <f t="shared" si="2536"/>
        <v>0</v>
      </c>
      <c r="M8470" s="93">
        <f t="shared" si="2567"/>
        <v>0</v>
      </c>
      <c r="N8470" s="93">
        <f t="shared" si="2567"/>
        <v>0</v>
      </c>
      <c r="O8470" s="82" t="s">
        <v>146</v>
      </c>
      <c r="P8470" s="35" t="s">
        <v>145</v>
      </c>
      <c r="R8470" s="352">
        <f>L8470-[1]გადასახდელები!L8240</f>
        <v>0</v>
      </c>
    </row>
    <row r="8471" spans="2:18" ht="30.75" hidden="1" customHeight="1">
      <c r="B8471" s="36" t="str">
        <f t="shared" si="2525"/>
        <v>b</v>
      </c>
      <c r="C8471" s="42">
        <v>5</v>
      </c>
      <c r="D8471" s="42"/>
      <c r="F8471" s="343" t="s">
        <v>707</v>
      </c>
      <c r="G8471" s="48" t="s">
        <v>343</v>
      </c>
      <c r="H8471" s="96">
        <f t="shared" si="2508"/>
        <v>0</v>
      </c>
      <c r="I8471" s="97">
        <f t="shared" si="2539"/>
        <v>0</v>
      </c>
      <c r="J8471" s="96">
        <f t="shared" ref="J8471:K8471" si="2572">J8701+J8931</f>
        <v>0</v>
      </c>
      <c r="K8471" s="96">
        <f t="shared" si="2572"/>
        <v>0</v>
      </c>
      <c r="L8471" s="97">
        <f t="shared" si="2536"/>
        <v>0</v>
      </c>
      <c r="M8471" s="96">
        <f t="shared" si="2567"/>
        <v>0</v>
      </c>
      <c r="N8471" s="96">
        <f t="shared" si="2567"/>
        <v>0</v>
      </c>
      <c r="O8471" s="82" t="s">
        <v>146</v>
      </c>
      <c r="P8471" s="35" t="s">
        <v>145</v>
      </c>
      <c r="R8471" s="352">
        <f>L8471-[1]გადასახდელები!L8241</f>
        <v>0</v>
      </c>
    </row>
    <row r="8472" spans="2:18" ht="20.25" hidden="1" customHeight="1">
      <c r="B8472" s="36" t="str">
        <f t="shared" si="2525"/>
        <v>b</v>
      </c>
      <c r="C8472" s="42">
        <v>5</v>
      </c>
      <c r="D8472" s="42"/>
      <c r="F8472" s="343" t="s">
        <v>708</v>
      </c>
      <c r="G8472" s="48" t="s">
        <v>344</v>
      </c>
      <c r="H8472" s="96">
        <f t="shared" si="2508"/>
        <v>0</v>
      </c>
      <c r="I8472" s="97">
        <f t="shared" si="2539"/>
        <v>0</v>
      </c>
      <c r="J8472" s="96">
        <f t="shared" ref="J8472:K8472" si="2573">J8702+J8932</f>
        <v>0</v>
      </c>
      <c r="K8472" s="96">
        <f t="shared" si="2573"/>
        <v>0</v>
      </c>
      <c r="L8472" s="97">
        <f t="shared" si="2536"/>
        <v>0</v>
      </c>
      <c r="M8472" s="96">
        <f t="shared" si="2567"/>
        <v>0</v>
      </c>
      <c r="N8472" s="96">
        <f t="shared" si="2567"/>
        <v>0</v>
      </c>
      <c r="O8472" s="82" t="s">
        <v>146</v>
      </c>
      <c r="P8472" s="35" t="s">
        <v>145</v>
      </c>
      <c r="R8472" s="352">
        <f>L8472-[1]გადასახდელები!L8242</f>
        <v>0</v>
      </c>
    </row>
    <row r="8473" spans="2:18" ht="20.25" hidden="1" customHeight="1">
      <c r="B8473" s="36" t="str">
        <f t="shared" si="2525"/>
        <v>b</v>
      </c>
      <c r="C8473" s="42">
        <v>5</v>
      </c>
      <c r="D8473" s="42"/>
      <c r="F8473" s="343" t="s">
        <v>709</v>
      </c>
      <c r="G8473" s="48" t="s">
        <v>345</v>
      </c>
      <c r="H8473" s="96">
        <f t="shared" si="2508"/>
        <v>0</v>
      </c>
      <c r="I8473" s="97">
        <f t="shared" si="2539"/>
        <v>0</v>
      </c>
      <c r="J8473" s="96">
        <f t="shared" ref="J8473:K8473" si="2574">J8703+J8933</f>
        <v>0</v>
      </c>
      <c r="K8473" s="96">
        <f t="shared" si="2574"/>
        <v>0</v>
      </c>
      <c r="L8473" s="97">
        <f t="shared" si="2536"/>
        <v>0</v>
      </c>
      <c r="M8473" s="96">
        <f t="shared" si="2567"/>
        <v>0</v>
      </c>
      <c r="N8473" s="96">
        <f t="shared" si="2567"/>
        <v>0</v>
      </c>
      <c r="O8473" s="82" t="s">
        <v>146</v>
      </c>
      <c r="P8473" s="35" t="s">
        <v>145</v>
      </c>
      <c r="R8473" s="352">
        <f>L8473-[1]გადასახდელები!L8243</f>
        <v>0</v>
      </c>
    </row>
    <row r="8474" spans="2:18" ht="20.25" hidden="1" customHeight="1">
      <c r="B8474" s="36" t="str">
        <f t="shared" si="2525"/>
        <v>b</v>
      </c>
      <c r="C8474" s="42">
        <v>5</v>
      </c>
      <c r="D8474" s="42"/>
      <c r="F8474" s="343" t="s">
        <v>710</v>
      </c>
      <c r="G8474" s="48" t="s">
        <v>214</v>
      </c>
      <c r="H8474" s="96">
        <f t="shared" si="2508"/>
        <v>0</v>
      </c>
      <c r="I8474" s="97">
        <f t="shared" si="2539"/>
        <v>0</v>
      </c>
      <c r="J8474" s="96">
        <f t="shared" ref="J8474:K8474" si="2575">J8704+J8934</f>
        <v>0</v>
      </c>
      <c r="K8474" s="96">
        <f t="shared" si="2575"/>
        <v>0</v>
      </c>
      <c r="L8474" s="97">
        <f t="shared" si="2536"/>
        <v>0</v>
      </c>
      <c r="M8474" s="96">
        <f t="shared" si="2567"/>
        <v>0</v>
      </c>
      <c r="N8474" s="96">
        <f t="shared" si="2567"/>
        <v>0</v>
      </c>
      <c r="O8474" s="82" t="s">
        <v>146</v>
      </c>
      <c r="P8474" s="35" t="s">
        <v>145</v>
      </c>
      <c r="R8474" s="352">
        <f>L8474-[1]გადასახდელები!L8244</f>
        <v>0</v>
      </c>
    </row>
    <row r="8475" spans="2:18" ht="20.25" hidden="1" customHeight="1">
      <c r="B8475" s="36" t="str">
        <f t="shared" si="2525"/>
        <v>b</v>
      </c>
      <c r="C8475" s="42">
        <v>3</v>
      </c>
      <c r="D8475" s="42"/>
      <c r="F8475" s="343" t="s">
        <v>711</v>
      </c>
      <c r="G8475" s="51" t="s">
        <v>346</v>
      </c>
      <c r="H8475" s="89">
        <f t="shared" si="2508"/>
        <v>0</v>
      </c>
      <c r="I8475" s="90">
        <f t="shared" si="2539"/>
        <v>0</v>
      </c>
      <c r="J8475" s="89">
        <f t="shared" ref="J8475:K8475" si="2576">J8705+J8935</f>
        <v>0</v>
      </c>
      <c r="K8475" s="89">
        <f t="shared" si="2576"/>
        <v>0</v>
      </c>
      <c r="L8475" s="90">
        <f t="shared" si="2536"/>
        <v>0</v>
      </c>
      <c r="M8475" s="89">
        <f t="shared" si="2567"/>
        <v>0</v>
      </c>
      <c r="N8475" s="89">
        <f t="shared" si="2567"/>
        <v>0</v>
      </c>
      <c r="O8475" s="82" t="s">
        <v>146</v>
      </c>
      <c r="P8475" s="35" t="s">
        <v>145</v>
      </c>
      <c r="R8475" s="352">
        <f>L8475-[1]გადასახდელები!L8245</f>
        <v>0</v>
      </c>
    </row>
    <row r="8476" spans="2:18" ht="20.25" hidden="1" customHeight="1">
      <c r="B8476" s="36" t="str">
        <f t="shared" si="2525"/>
        <v>b</v>
      </c>
      <c r="C8476" s="42">
        <v>3</v>
      </c>
      <c r="D8476" s="42"/>
      <c r="F8476" s="342" t="s">
        <v>712</v>
      </c>
      <c r="G8476" s="51" t="s">
        <v>347</v>
      </c>
      <c r="H8476" s="89">
        <f t="shared" si="2508"/>
        <v>0</v>
      </c>
      <c r="I8476" s="90">
        <f t="shared" si="2539"/>
        <v>0</v>
      </c>
      <c r="J8476" s="89">
        <f t="shared" ref="J8476:K8476" si="2577">J8706+J8936</f>
        <v>0</v>
      </c>
      <c r="K8476" s="89">
        <f t="shared" si="2577"/>
        <v>0</v>
      </c>
      <c r="L8476" s="90">
        <f t="shared" si="2536"/>
        <v>0</v>
      </c>
      <c r="M8476" s="89">
        <f t="shared" si="2567"/>
        <v>0</v>
      </c>
      <c r="N8476" s="89">
        <f t="shared" si="2567"/>
        <v>0</v>
      </c>
      <c r="O8476" s="82" t="s">
        <v>146</v>
      </c>
      <c r="P8476" s="35" t="s">
        <v>145</v>
      </c>
      <c r="R8476" s="352">
        <f>L8476-[1]გადასახდელები!L8246</f>
        <v>0</v>
      </c>
    </row>
    <row r="8477" spans="2:18" ht="30.75" hidden="1" customHeight="1">
      <c r="B8477" s="36" t="str">
        <f t="shared" si="2525"/>
        <v>b</v>
      </c>
      <c r="C8477" s="42">
        <v>4</v>
      </c>
      <c r="D8477" s="42"/>
      <c r="F8477" s="343" t="s">
        <v>713</v>
      </c>
      <c r="G8477" s="47" t="s">
        <v>348</v>
      </c>
      <c r="H8477" s="93">
        <f t="shared" si="2508"/>
        <v>0</v>
      </c>
      <c r="I8477" s="94">
        <f t="shared" si="2539"/>
        <v>0</v>
      </c>
      <c r="J8477" s="93">
        <f t="shared" ref="J8477:K8477" si="2578">J8707+J8937</f>
        <v>0</v>
      </c>
      <c r="K8477" s="93">
        <f t="shared" si="2578"/>
        <v>0</v>
      </c>
      <c r="L8477" s="94">
        <f t="shared" si="2536"/>
        <v>0</v>
      </c>
      <c r="M8477" s="93">
        <f t="shared" si="2567"/>
        <v>0</v>
      </c>
      <c r="N8477" s="93">
        <f t="shared" si="2567"/>
        <v>0</v>
      </c>
      <c r="O8477" s="82" t="s">
        <v>146</v>
      </c>
      <c r="P8477" s="35" t="s">
        <v>145</v>
      </c>
      <c r="R8477" s="352">
        <f>L8477-[1]გადასახდელები!L8247</f>
        <v>0</v>
      </c>
    </row>
    <row r="8478" spans="2:18" ht="20.25" hidden="1" customHeight="1">
      <c r="B8478" s="36" t="str">
        <f t="shared" si="2525"/>
        <v>b</v>
      </c>
      <c r="C8478" s="42">
        <v>4</v>
      </c>
      <c r="D8478" s="42"/>
      <c r="F8478" s="343" t="s">
        <v>714</v>
      </c>
      <c r="G8478" s="47" t="s">
        <v>349</v>
      </c>
      <c r="H8478" s="93">
        <f t="shared" ref="H8478:H8515" si="2579">H8708+H8938</f>
        <v>0</v>
      </c>
      <c r="I8478" s="94">
        <f t="shared" si="2539"/>
        <v>0</v>
      </c>
      <c r="J8478" s="93">
        <f t="shared" ref="J8478:K8478" si="2580">J8708+J8938</f>
        <v>0</v>
      </c>
      <c r="K8478" s="93">
        <f t="shared" si="2580"/>
        <v>0</v>
      </c>
      <c r="L8478" s="94">
        <f t="shared" si="2536"/>
        <v>0</v>
      </c>
      <c r="M8478" s="93">
        <f t="shared" si="2567"/>
        <v>0</v>
      </c>
      <c r="N8478" s="93">
        <f t="shared" si="2567"/>
        <v>0</v>
      </c>
      <c r="O8478" s="82" t="s">
        <v>146</v>
      </c>
      <c r="P8478" s="35" t="s">
        <v>145</v>
      </c>
      <c r="R8478" s="352">
        <f>L8478-[1]გადასახდელები!L8248</f>
        <v>0</v>
      </c>
    </row>
    <row r="8479" spans="2:18" ht="20.25" hidden="1" customHeight="1">
      <c r="B8479" s="36" t="str">
        <f t="shared" si="2525"/>
        <v>b</v>
      </c>
      <c r="C8479" s="42">
        <v>4</v>
      </c>
      <c r="D8479" s="42"/>
      <c r="F8479" s="342" t="s">
        <v>715</v>
      </c>
      <c r="G8479" s="47" t="s">
        <v>350</v>
      </c>
      <c r="H8479" s="93">
        <f t="shared" si="2579"/>
        <v>0</v>
      </c>
      <c r="I8479" s="94">
        <f t="shared" si="2539"/>
        <v>0</v>
      </c>
      <c r="J8479" s="93">
        <f t="shared" ref="J8479:K8479" si="2581">J8709+J8939</f>
        <v>0</v>
      </c>
      <c r="K8479" s="93">
        <f t="shared" si="2581"/>
        <v>0</v>
      </c>
      <c r="L8479" s="94">
        <f t="shared" si="2536"/>
        <v>0</v>
      </c>
      <c r="M8479" s="93">
        <f t="shared" si="2567"/>
        <v>0</v>
      </c>
      <c r="N8479" s="93">
        <f t="shared" si="2567"/>
        <v>0</v>
      </c>
      <c r="O8479" s="82" t="s">
        <v>146</v>
      </c>
      <c r="P8479" s="35" t="s">
        <v>145</v>
      </c>
      <c r="R8479" s="352">
        <f>L8479-[1]გადასახდელები!L8249</f>
        <v>0</v>
      </c>
    </row>
    <row r="8480" spans="2:18" ht="30.75" hidden="1" customHeight="1">
      <c r="B8480" s="36" t="str">
        <f t="shared" si="2525"/>
        <v>b</v>
      </c>
      <c r="C8480" s="42">
        <v>5</v>
      </c>
      <c r="D8480" s="42"/>
      <c r="F8480" s="343" t="s">
        <v>716</v>
      </c>
      <c r="G8480" s="48" t="s">
        <v>351</v>
      </c>
      <c r="H8480" s="96">
        <f t="shared" si="2579"/>
        <v>0</v>
      </c>
      <c r="I8480" s="97">
        <f t="shared" si="2539"/>
        <v>0</v>
      </c>
      <c r="J8480" s="96">
        <f t="shared" ref="J8480:K8480" si="2582">J8710+J8940</f>
        <v>0</v>
      </c>
      <c r="K8480" s="96">
        <f t="shared" si="2582"/>
        <v>0</v>
      </c>
      <c r="L8480" s="97">
        <f t="shared" si="2536"/>
        <v>0</v>
      </c>
      <c r="M8480" s="96">
        <f t="shared" si="2567"/>
        <v>0</v>
      </c>
      <c r="N8480" s="96">
        <f t="shared" si="2567"/>
        <v>0</v>
      </c>
      <c r="O8480" s="82" t="s">
        <v>146</v>
      </c>
      <c r="P8480" s="35" t="s">
        <v>145</v>
      </c>
      <c r="R8480" s="352">
        <f>L8480-[1]გადასახდელები!L8250</f>
        <v>0</v>
      </c>
    </row>
    <row r="8481" spans="2:18" ht="20.25" hidden="1" customHeight="1">
      <c r="B8481" s="36" t="str">
        <f t="shared" si="2525"/>
        <v>b</v>
      </c>
      <c r="C8481" s="42">
        <v>5</v>
      </c>
      <c r="D8481" s="42"/>
      <c r="F8481" s="343" t="s">
        <v>717</v>
      </c>
      <c r="G8481" s="48" t="s">
        <v>352</v>
      </c>
      <c r="H8481" s="96">
        <f t="shared" si="2579"/>
        <v>0</v>
      </c>
      <c r="I8481" s="97">
        <f t="shared" si="2539"/>
        <v>0</v>
      </c>
      <c r="J8481" s="96">
        <f t="shared" ref="J8481:K8481" si="2583">J8711+J8941</f>
        <v>0</v>
      </c>
      <c r="K8481" s="96">
        <f t="shared" si="2583"/>
        <v>0</v>
      </c>
      <c r="L8481" s="97">
        <f t="shared" si="2536"/>
        <v>0</v>
      </c>
      <c r="M8481" s="96">
        <f t="shared" si="2567"/>
        <v>0</v>
      </c>
      <c r="N8481" s="96">
        <f t="shared" si="2567"/>
        <v>0</v>
      </c>
      <c r="O8481" s="82" t="s">
        <v>146</v>
      </c>
      <c r="P8481" s="35" t="s">
        <v>145</v>
      </c>
      <c r="R8481" s="352">
        <f>L8481-[1]გადასახდელები!L8251</f>
        <v>0</v>
      </c>
    </row>
    <row r="8482" spans="2:18" ht="20.25" hidden="1" customHeight="1">
      <c r="B8482" s="36" t="str">
        <f t="shared" si="2525"/>
        <v>b</v>
      </c>
      <c r="C8482" s="42">
        <v>4</v>
      </c>
      <c r="D8482" s="42"/>
      <c r="F8482" s="343" t="s">
        <v>718</v>
      </c>
      <c r="G8482" s="47" t="s">
        <v>353</v>
      </c>
      <c r="H8482" s="93">
        <f t="shared" si="2579"/>
        <v>0</v>
      </c>
      <c r="I8482" s="94">
        <f t="shared" si="2539"/>
        <v>0</v>
      </c>
      <c r="J8482" s="93">
        <f t="shared" ref="J8482:K8482" si="2584">J8712+J8942</f>
        <v>0</v>
      </c>
      <c r="K8482" s="93">
        <f t="shared" si="2584"/>
        <v>0</v>
      </c>
      <c r="L8482" s="94">
        <f t="shared" si="2536"/>
        <v>0</v>
      </c>
      <c r="M8482" s="93">
        <f t="shared" si="2567"/>
        <v>0</v>
      </c>
      <c r="N8482" s="93">
        <f t="shared" si="2567"/>
        <v>0</v>
      </c>
      <c r="O8482" s="82" t="s">
        <v>146</v>
      </c>
      <c r="P8482" s="35" t="s">
        <v>145</v>
      </c>
      <c r="R8482" s="352">
        <f>L8482-[1]გადასახდელები!L8252</f>
        <v>0</v>
      </c>
    </row>
    <row r="8483" spans="2:18" ht="20.25" hidden="1" customHeight="1">
      <c r="B8483" s="36" t="str">
        <f t="shared" si="2525"/>
        <v>b</v>
      </c>
      <c r="C8483" s="42">
        <v>2</v>
      </c>
      <c r="D8483" s="42"/>
      <c r="F8483" s="30"/>
      <c r="G8483" s="60" t="s">
        <v>354</v>
      </c>
      <c r="H8483" s="86">
        <f t="shared" si="2579"/>
        <v>0</v>
      </c>
      <c r="I8483" s="87">
        <f t="shared" si="2539"/>
        <v>0</v>
      </c>
      <c r="J8483" s="86">
        <f t="shared" ref="J8483:K8483" si="2585">J8713+J8943</f>
        <v>0</v>
      </c>
      <c r="K8483" s="86">
        <f t="shared" si="2585"/>
        <v>0</v>
      </c>
      <c r="L8483" s="87">
        <f t="shared" si="2536"/>
        <v>0</v>
      </c>
      <c r="M8483" s="86">
        <f t="shared" si="2567"/>
        <v>0</v>
      </c>
      <c r="N8483" s="86">
        <f t="shared" si="2567"/>
        <v>0</v>
      </c>
      <c r="O8483" s="82" t="s">
        <v>146</v>
      </c>
      <c r="R8483" s="352">
        <f>L8483-[1]გადასახდელები!L8253</f>
        <v>0</v>
      </c>
    </row>
    <row r="8484" spans="2:18" ht="20.25" hidden="1" customHeight="1">
      <c r="B8484" s="36" t="str">
        <f t="shared" si="2525"/>
        <v>b</v>
      </c>
      <c r="C8484" s="42">
        <v>3</v>
      </c>
      <c r="D8484" s="42"/>
      <c r="F8484" s="31"/>
      <c r="G8484" s="51" t="s">
        <v>355</v>
      </c>
      <c r="H8484" s="120">
        <f t="shared" si="2579"/>
        <v>0</v>
      </c>
      <c r="I8484" s="118">
        <f t="shared" si="2539"/>
        <v>0</v>
      </c>
      <c r="J8484" s="120">
        <f t="shared" ref="J8484:K8484" si="2586">J8714+J8944</f>
        <v>0</v>
      </c>
      <c r="K8484" s="120">
        <f t="shared" si="2586"/>
        <v>0</v>
      </c>
      <c r="L8484" s="118">
        <f t="shared" si="2536"/>
        <v>0</v>
      </c>
      <c r="M8484" s="120">
        <f t="shared" si="2567"/>
        <v>0</v>
      </c>
      <c r="N8484" s="120">
        <f t="shared" si="2567"/>
        <v>0</v>
      </c>
      <c r="O8484" s="82" t="s">
        <v>146</v>
      </c>
      <c r="R8484" s="352">
        <f>L8484-[1]გადასახდელები!L8254</f>
        <v>0</v>
      </c>
    </row>
    <row r="8485" spans="2:18" ht="20.25" hidden="1" customHeight="1">
      <c r="B8485" s="36" t="str">
        <f t="shared" si="2525"/>
        <v>b</v>
      </c>
      <c r="C8485" s="42">
        <v>4</v>
      </c>
      <c r="D8485" s="42"/>
      <c r="F8485" s="31"/>
      <c r="G8485" s="47" t="s">
        <v>356</v>
      </c>
      <c r="H8485" s="93">
        <f t="shared" si="2579"/>
        <v>0</v>
      </c>
      <c r="I8485" s="94">
        <f t="shared" si="2539"/>
        <v>0</v>
      </c>
      <c r="J8485" s="93">
        <f t="shared" ref="J8485:K8485" si="2587">J8715+J8945</f>
        <v>0</v>
      </c>
      <c r="K8485" s="93">
        <f t="shared" si="2587"/>
        <v>0</v>
      </c>
      <c r="L8485" s="94">
        <f t="shared" si="2536"/>
        <v>0</v>
      </c>
      <c r="M8485" s="93">
        <f t="shared" si="2567"/>
        <v>0</v>
      </c>
      <c r="N8485" s="93">
        <f t="shared" si="2567"/>
        <v>0</v>
      </c>
      <c r="O8485" s="82" t="s">
        <v>146</v>
      </c>
      <c r="R8485" s="352">
        <f>L8485-[1]გადასახდელები!L8255</f>
        <v>0</v>
      </c>
    </row>
    <row r="8486" spans="2:18" ht="20.25" hidden="1" customHeight="1">
      <c r="B8486" s="36" t="str">
        <f t="shared" si="2525"/>
        <v>b</v>
      </c>
      <c r="C8486" s="42">
        <v>4</v>
      </c>
      <c r="D8486" s="42"/>
      <c r="F8486" s="31"/>
      <c r="G8486" s="47" t="s">
        <v>357</v>
      </c>
      <c r="H8486" s="93">
        <f t="shared" si="2579"/>
        <v>0</v>
      </c>
      <c r="I8486" s="94">
        <f t="shared" si="2539"/>
        <v>0</v>
      </c>
      <c r="J8486" s="93">
        <f t="shared" ref="J8486:K8486" si="2588">J8716+J8946</f>
        <v>0</v>
      </c>
      <c r="K8486" s="93">
        <f t="shared" si="2588"/>
        <v>0</v>
      </c>
      <c r="L8486" s="94">
        <f t="shared" si="2536"/>
        <v>0</v>
      </c>
      <c r="M8486" s="93">
        <f t="shared" ref="M8486:N8505" si="2589">M8716+M8946</f>
        <v>0</v>
      </c>
      <c r="N8486" s="93">
        <f t="shared" si="2589"/>
        <v>0</v>
      </c>
      <c r="O8486" s="82" t="s">
        <v>146</v>
      </c>
      <c r="R8486" s="352">
        <f>L8486-[1]გადასახდელები!L8256</f>
        <v>0</v>
      </c>
    </row>
    <row r="8487" spans="2:18" ht="20.25" hidden="1" customHeight="1">
      <c r="B8487" s="36" t="str">
        <f t="shared" si="2525"/>
        <v>b</v>
      </c>
      <c r="C8487" s="42">
        <v>4</v>
      </c>
      <c r="D8487" s="42"/>
      <c r="F8487" s="31"/>
      <c r="G8487" s="47" t="s">
        <v>212</v>
      </c>
      <c r="H8487" s="93">
        <f t="shared" si="2579"/>
        <v>0</v>
      </c>
      <c r="I8487" s="94">
        <f t="shared" si="2539"/>
        <v>0</v>
      </c>
      <c r="J8487" s="93">
        <f t="shared" ref="J8487:K8487" si="2590">J8717+J8947</f>
        <v>0</v>
      </c>
      <c r="K8487" s="93">
        <f t="shared" si="2590"/>
        <v>0</v>
      </c>
      <c r="L8487" s="94">
        <f t="shared" si="2536"/>
        <v>0</v>
      </c>
      <c r="M8487" s="93">
        <f t="shared" si="2589"/>
        <v>0</v>
      </c>
      <c r="N8487" s="93">
        <f t="shared" si="2589"/>
        <v>0</v>
      </c>
      <c r="O8487" s="82" t="s">
        <v>146</v>
      </c>
      <c r="R8487" s="352">
        <f>L8487-[1]გადასახდელები!L8257</f>
        <v>0</v>
      </c>
    </row>
    <row r="8488" spans="2:18" ht="20.25" hidden="1" customHeight="1">
      <c r="B8488" s="36" t="str">
        <f t="shared" si="2525"/>
        <v>b</v>
      </c>
      <c r="C8488" s="42">
        <v>4</v>
      </c>
      <c r="D8488" s="42"/>
      <c r="F8488" s="31"/>
      <c r="G8488" s="47" t="s">
        <v>358</v>
      </c>
      <c r="H8488" s="93">
        <f t="shared" si="2579"/>
        <v>0</v>
      </c>
      <c r="I8488" s="94">
        <f t="shared" si="2539"/>
        <v>0</v>
      </c>
      <c r="J8488" s="93">
        <f t="shared" ref="J8488:K8488" si="2591">J8718+J8948</f>
        <v>0</v>
      </c>
      <c r="K8488" s="93">
        <f t="shared" si="2591"/>
        <v>0</v>
      </c>
      <c r="L8488" s="94">
        <f t="shared" si="2536"/>
        <v>0</v>
      </c>
      <c r="M8488" s="93">
        <f t="shared" si="2589"/>
        <v>0</v>
      </c>
      <c r="N8488" s="93">
        <f t="shared" si="2589"/>
        <v>0</v>
      </c>
      <c r="O8488" s="82" t="s">
        <v>146</v>
      </c>
      <c r="R8488" s="352">
        <f>L8488-[1]გადასახდელები!L8258</f>
        <v>0</v>
      </c>
    </row>
    <row r="8489" spans="2:18" ht="20.25" hidden="1" customHeight="1">
      <c r="B8489" s="36" t="str">
        <f t="shared" si="2525"/>
        <v>b</v>
      </c>
      <c r="C8489" s="42">
        <v>4</v>
      </c>
      <c r="D8489" s="42"/>
      <c r="F8489" s="31"/>
      <c r="G8489" s="47" t="s">
        <v>359</v>
      </c>
      <c r="H8489" s="93">
        <f t="shared" si="2579"/>
        <v>0</v>
      </c>
      <c r="I8489" s="94">
        <f t="shared" si="2539"/>
        <v>0</v>
      </c>
      <c r="J8489" s="93">
        <f t="shared" ref="J8489:K8489" si="2592">J8719+J8949</f>
        <v>0</v>
      </c>
      <c r="K8489" s="93">
        <f t="shared" si="2592"/>
        <v>0</v>
      </c>
      <c r="L8489" s="94">
        <f t="shared" si="2536"/>
        <v>0</v>
      </c>
      <c r="M8489" s="93">
        <f t="shared" si="2589"/>
        <v>0</v>
      </c>
      <c r="N8489" s="93">
        <f t="shared" si="2589"/>
        <v>0</v>
      </c>
      <c r="O8489" s="82" t="s">
        <v>146</v>
      </c>
      <c r="R8489" s="352">
        <f>L8489-[1]გადასახდელები!L8259</f>
        <v>0</v>
      </c>
    </row>
    <row r="8490" spans="2:18" ht="20.25" hidden="1" customHeight="1">
      <c r="B8490" s="36" t="str">
        <f t="shared" si="2525"/>
        <v>b</v>
      </c>
      <c r="C8490" s="42">
        <v>4</v>
      </c>
      <c r="D8490" s="42"/>
      <c r="F8490" s="31"/>
      <c r="G8490" s="47" t="s">
        <v>360</v>
      </c>
      <c r="H8490" s="93">
        <f t="shared" si="2579"/>
        <v>0</v>
      </c>
      <c r="I8490" s="94">
        <f t="shared" si="2539"/>
        <v>0</v>
      </c>
      <c r="J8490" s="93">
        <f t="shared" ref="J8490:K8490" si="2593">J8720+J8950</f>
        <v>0</v>
      </c>
      <c r="K8490" s="93">
        <f t="shared" si="2593"/>
        <v>0</v>
      </c>
      <c r="L8490" s="94">
        <f t="shared" si="2536"/>
        <v>0</v>
      </c>
      <c r="M8490" s="93">
        <f t="shared" si="2589"/>
        <v>0</v>
      </c>
      <c r="N8490" s="93">
        <f t="shared" si="2589"/>
        <v>0</v>
      </c>
      <c r="O8490" s="82" t="s">
        <v>146</v>
      </c>
      <c r="R8490" s="352">
        <f>L8490-[1]გადასახდელები!L8260</f>
        <v>0</v>
      </c>
    </row>
    <row r="8491" spans="2:18" ht="20.25" hidden="1" customHeight="1">
      <c r="B8491" s="36" t="str">
        <f t="shared" si="2525"/>
        <v>b</v>
      </c>
      <c r="C8491" s="42">
        <v>3</v>
      </c>
      <c r="D8491" s="42"/>
      <c r="F8491" s="31"/>
      <c r="G8491" s="51" t="s">
        <v>211</v>
      </c>
      <c r="H8491" s="120">
        <f t="shared" si="2579"/>
        <v>0</v>
      </c>
      <c r="I8491" s="118">
        <f t="shared" si="2539"/>
        <v>0</v>
      </c>
      <c r="J8491" s="120">
        <f t="shared" ref="J8491:K8491" si="2594">J8721+J8951</f>
        <v>0</v>
      </c>
      <c r="K8491" s="120">
        <f t="shared" si="2594"/>
        <v>0</v>
      </c>
      <c r="L8491" s="118">
        <f t="shared" si="2536"/>
        <v>0</v>
      </c>
      <c r="M8491" s="120">
        <f t="shared" si="2589"/>
        <v>0</v>
      </c>
      <c r="N8491" s="120">
        <f t="shared" si="2589"/>
        <v>0</v>
      </c>
      <c r="O8491" s="82" t="s">
        <v>146</v>
      </c>
      <c r="R8491" s="352">
        <f>L8491-[1]გადასახდელები!L8261</f>
        <v>0</v>
      </c>
    </row>
    <row r="8492" spans="2:18" ht="20.25" hidden="1" customHeight="1">
      <c r="B8492" s="36" t="str">
        <f t="shared" si="2525"/>
        <v>b</v>
      </c>
      <c r="C8492" s="42">
        <v>4</v>
      </c>
      <c r="D8492" s="42"/>
      <c r="F8492" s="31"/>
      <c r="G8492" s="47" t="s">
        <v>356</v>
      </c>
      <c r="H8492" s="93">
        <f t="shared" si="2579"/>
        <v>0</v>
      </c>
      <c r="I8492" s="94">
        <f t="shared" si="2539"/>
        <v>0</v>
      </c>
      <c r="J8492" s="93">
        <f t="shared" ref="J8492:K8492" si="2595">J8722+J8952</f>
        <v>0</v>
      </c>
      <c r="K8492" s="93">
        <f t="shared" si="2595"/>
        <v>0</v>
      </c>
      <c r="L8492" s="94">
        <f t="shared" si="2536"/>
        <v>0</v>
      </c>
      <c r="M8492" s="93">
        <f t="shared" si="2589"/>
        <v>0</v>
      </c>
      <c r="N8492" s="93">
        <f t="shared" si="2589"/>
        <v>0</v>
      </c>
      <c r="O8492" s="82" t="s">
        <v>146</v>
      </c>
      <c r="R8492" s="352">
        <f>L8492-[1]გადასახდელები!L8262</f>
        <v>0</v>
      </c>
    </row>
    <row r="8493" spans="2:18" ht="20.25" hidden="1" customHeight="1">
      <c r="B8493" s="36" t="str">
        <f t="shared" ref="B8493:B8556" si="2596">IF(H8493+I8493+L8493&gt;0,"a","b")</f>
        <v>b</v>
      </c>
      <c r="C8493" s="42">
        <v>4</v>
      </c>
      <c r="D8493" s="42"/>
      <c r="F8493" s="31"/>
      <c r="G8493" s="47" t="s">
        <v>357</v>
      </c>
      <c r="H8493" s="93">
        <f t="shared" si="2579"/>
        <v>0</v>
      </c>
      <c r="I8493" s="94">
        <f t="shared" si="2539"/>
        <v>0</v>
      </c>
      <c r="J8493" s="93">
        <f t="shared" ref="J8493:K8493" si="2597">J8723+J8953</f>
        <v>0</v>
      </c>
      <c r="K8493" s="93">
        <f t="shared" si="2597"/>
        <v>0</v>
      </c>
      <c r="L8493" s="94">
        <f t="shared" si="2536"/>
        <v>0</v>
      </c>
      <c r="M8493" s="93">
        <f t="shared" si="2589"/>
        <v>0</v>
      </c>
      <c r="N8493" s="93">
        <f t="shared" si="2589"/>
        <v>0</v>
      </c>
      <c r="O8493" s="82" t="s">
        <v>146</v>
      </c>
      <c r="R8493" s="352">
        <f>L8493-[1]გადასახდელები!L8263</f>
        <v>0</v>
      </c>
    </row>
    <row r="8494" spans="2:18" ht="20.25" hidden="1" customHeight="1">
      <c r="B8494" s="36" t="str">
        <f t="shared" si="2596"/>
        <v>b</v>
      </c>
      <c r="C8494" s="42">
        <v>4</v>
      </c>
      <c r="D8494" s="42"/>
      <c r="F8494" s="31"/>
      <c r="G8494" s="47" t="s">
        <v>212</v>
      </c>
      <c r="H8494" s="93">
        <f t="shared" si="2579"/>
        <v>0</v>
      </c>
      <c r="I8494" s="94">
        <f t="shared" si="2539"/>
        <v>0</v>
      </c>
      <c r="J8494" s="93">
        <f t="shared" ref="J8494:K8494" si="2598">J8724+J8954</f>
        <v>0</v>
      </c>
      <c r="K8494" s="93">
        <f t="shared" si="2598"/>
        <v>0</v>
      </c>
      <c r="L8494" s="94">
        <f t="shared" si="2536"/>
        <v>0</v>
      </c>
      <c r="M8494" s="93">
        <f t="shared" si="2589"/>
        <v>0</v>
      </c>
      <c r="N8494" s="93">
        <f t="shared" si="2589"/>
        <v>0</v>
      </c>
      <c r="O8494" s="82" t="s">
        <v>146</v>
      </c>
      <c r="R8494" s="352">
        <f>L8494-[1]გადასახდელები!L8264</f>
        <v>0</v>
      </c>
    </row>
    <row r="8495" spans="2:18" ht="20.25" hidden="1" customHeight="1">
      <c r="B8495" s="36" t="str">
        <f t="shared" si="2596"/>
        <v>b</v>
      </c>
      <c r="C8495" s="42">
        <v>4</v>
      </c>
      <c r="D8495" s="42"/>
      <c r="F8495" s="31"/>
      <c r="G8495" s="47" t="s">
        <v>361</v>
      </c>
      <c r="H8495" s="93">
        <f t="shared" si="2579"/>
        <v>0</v>
      </c>
      <c r="I8495" s="94">
        <f t="shared" si="2539"/>
        <v>0</v>
      </c>
      <c r="J8495" s="93">
        <f t="shared" ref="J8495:K8495" si="2599">J8725+J8955</f>
        <v>0</v>
      </c>
      <c r="K8495" s="93">
        <f t="shared" si="2599"/>
        <v>0</v>
      </c>
      <c r="L8495" s="94">
        <f t="shared" si="2536"/>
        <v>0</v>
      </c>
      <c r="M8495" s="93">
        <f t="shared" si="2589"/>
        <v>0</v>
      </c>
      <c r="N8495" s="93">
        <f t="shared" si="2589"/>
        <v>0</v>
      </c>
      <c r="O8495" s="82" t="s">
        <v>146</v>
      </c>
      <c r="R8495" s="352">
        <f>L8495-[1]გადასახდელები!L8265</f>
        <v>0</v>
      </c>
    </row>
    <row r="8496" spans="2:18" ht="20.25" hidden="1" customHeight="1">
      <c r="B8496" s="36" t="str">
        <f t="shared" si="2596"/>
        <v>b</v>
      </c>
      <c r="C8496" s="42">
        <v>4</v>
      </c>
      <c r="D8496" s="42"/>
      <c r="F8496" s="31"/>
      <c r="G8496" s="47" t="s">
        <v>359</v>
      </c>
      <c r="H8496" s="93">
        <f t="shared" si="2579"/>
        <v>0</v>
      </c>
      <c r="I8496" s="94">
        <f t="shared" si="2539"/>
        <v>0</v>
      </c>
      <c r="J8496" s="93">
        <f t="shared" ref="J8496:K8496" si="2600">J8726+J8956</f>
        <v>0</v>
      </c>
      <c r="K8496" s="93">
        <f t="shared" si="2600"/>
        <v>0</v>
      </c>
      <c r="L8496" s="94">
        <f t="shared" si="2536"/>
        <v>0</v>
      </c>
      <c r="M8496" s="93">
        <f t="shared" si="2589"/>
        <v>0</v>
      </c>
      <c r="N8496" s="93">
        <f t="shared" si="2589"/>
        <v>0</v>
      </c>
      <c r="O8496" s="82" t="s">
        <v>146</v>
      </c>
      <c r="R8496" s="352">
        <f>L8496-[1]გადასახდელები!L8266</f>
        <v>0</v>
      </c>
    </row>
    <row r="8497" spans="2:18" ht="20.25" hidden="1" customHeight="1">
      <c r="B8497" s="36" t="str">
        <f t="shared" si="2596"/>
        <v>b</v>
      </c>
      <c r="C8497" s="42">
        <v>4</v>
      </c>
      <c r="D8497" s="42"/>
      <c r="F8497" s="31"/>
      <c r="G8497" s="47" t="s">
        <v>360</v>
      </c>
      <c r="H8497" s="93">
        <f t="shared" si="2579"/>
        <v>0</v>
      </c>
      <c r="I8497" s="94">
        <f t="shared" si="2539"/>
        <v>0</v>
      </c>
      <c r="J8497" s="93">
        <f t="shared" ref="J8497:K8497" si="2601">J8727+J8957</f>
        <v>0</v>
      </c>
      <c r="K8497" s="93">
        <f t="shared" si="2601"/>
        <v>0</v>
      </c>
      <c r="L8497" s="94">
        <f t="shared" si="2536"/>
        <v>0</v>
      </c>
      <c r="M8497" s="93">
        <f t="shared" si="2589"/>
        <v>0</v>
      </c>
      <c r="N8497" s="93">
        <f t="shared" si="2589"/>
        <v>0</v>
      </c>
      <c r="O8497" s="82" t="s">
        <v>146</v>
      </c>
      <c r="R8497" s="352">
        <f>L8497-[1]გადასახდელები!L8267</f>
        <v>0</v>
      </c>
    </row>
    <row r="8498" spans="2:18" ht="20.25" hidden="1" customHeight="1">
      <c r="B8498" s="36" t="str">
        <f t="shared" si="2596"/>
        <v>b</v>
      </c>
      <c r="C8498" s="42">
        <v>3</v>
      </c>
      <c r="D8498" s="42"/>
      <c r="F8498" s="29"/>
      <c r="G8498" s="56" t="s">
        <v>213</v>
      </c>
      <c r="H8498" s="120">
        <f t="shared" si="2579"/>
        <v>0</v>
      </c>
      <c r="I8498" s="118">
        <f t="shared" si="2539"/>
        <v>0</v>
      </c>
      <c r="J8498" s="120">
        <f t="shared" ref="J8498:K8498" si="2602">J8728+J8958</f>
        <v>0</v>
      </c>
      <c r="K8498" s="120">
        <f t="shared" si="2602"/>
        <v>0</v>
      </c>
      <c r="L8498" s="118">
        <f t="shared" si="2536"/>
        <v>0</v>
      </c>
      <c r="M8498" s="120">
        <f t="shared" si="2589"/>
        <v>0</v>
      </c>
      <c r="N8498" s="120">
        <f t="shared" si="2589"/>
        <v>0</v>
      </c>
      <c r="O8498" s="82" t="s">
        <v>146</v>
      </c>
      <c r="R8498" s="352">
        <f>L8498-[1]გადასახდელები!L8268</f>
        <v>0</v>
      </c>
    </row>
    <row r="8499" spans="2:18" ht="20.25" hidden="1" customHeight="1">
      <c r="B8499" s="36" t="str">
        <f t="shared" si="2596"/>
        <v>b</v>
      </c>
      <c r="C8499" s="42">
        <v>2</v>
      </c>
      <c r="D8499" s="42"/>
      <c r="F8499" s="28"/>
      <c r="G8499" s="60" t="s">
        <v>362</v>
      </c>
      <c r="H8499" s="86">
        <f t="shared" si="2579"/>
        <v>0</v>
      </c>
      <c r="I8499" s="87">
        <f t="shared" si="2539"/>
        <v>0</v>
      </c>
      <c r="J8499" s="86">
        <f t="shared" ref="J8499:K8499" si="2603">J8729+J8959</f>
        <v>0</v>
      </c>
      <c r="K8499" s="86">
        <f t="shared" si="2603"/>
        <v>0</v>
      </c>
      <c r="L8499" s="87">
        <f t="shared" si="2536"/>
        <v>0</v>
      </c>
      <c r="M8499" s="86">
        <f t="shared" si="2589"/>
        <v>0</v>
      </c>
      <c r="N8499" s="86">
        <f t="shared" si="2589"/>
        <v>0</v>
      </c>
      <c r="O8499" s="82" t="s">
        <v>146</v>
      </c>
      <c r="R8499" s="352">
        <f>L8499-[1]გადასახდელები!L8269</f>
        <v>0</v>
      </c>
    </row>
    <row r="8500" spans="2:18" ht="20.25" hidden="1" customHeight="1">
      <c r="B8500" s="36" t="str">
        <f t="shared" si="2596"/>
        <v>b</v>
      </c>
      <c r="C8500" s="42">
        <v>3</v>
      </c>
      <c r="D8500" s="42"/>
      <c r="F8500" s="29"/>
      <c r="G8500" s="51" t="s">
        <v>355</v>
      </c>
      <c r="H8500" s="120">
        <f t="shared" si="2579"/>
        <v>0</v>
      </c>
      <c r="I8500" s="118">
        <f t="shared" si="2539"/>
        <v>0</v>
      </c>
      <c r="J8500" s="120">
        <f t="shared" ref="J8500:K8500" si="2604">J8730+J8960</f>
        <v>0</v>
      </c>
      <c r="K8500" s="120">
        <f t="shared" si="2604"/>
        <v>0</v>
      </c>
      <c r="L8500" s="118">
        <f t="shared" si="2536"/>
        <v>0</v>
      </c>
      <c r="M8500" s="120">
        <f t="shared" si="2589"/>
        <v>0</v>
      </c>
      <c r="N8500" s="120">
        <f t="shared" si="2589"/>
        <v>0</v>
      </c>
      <c r="O8500" s="82" t="s">
        <v>146</v>
      </c>
      <c r="R8500" s="352">
        <f>L8500-[1]გადასახდელები!L8270</f>
        <v>0</v>
      </c>
    </row>
    <row r="8501" spans="2:18" ht="20.25" hidden="1" customHeight="1">
      <c r="B8501" s="36" t="str">
        <f t="shared" si="2596"/>
        <v>b</v>
      </c>
      <c r="C8501" s="42">
        <v>4</v>
      </c>
      <c r="D8501" s="42"/>
      <c r="F8501" s="29"/>
      <c r="G8501" s="47" t="s">
        <v>363</v>
      </c>
      <c r="H8501" s="93">
        <f t="shared" si="2579"/>
        <v>0</v>
      </c>
      <c r="I8501" s="94">
        <f t="shared" si="2539"/>
        <v>0</v>
      </c>
      <c r="J8501" s="93">
        <f t="shared" ref="J8501:K8501" si="2605">J8731+J8961</f>
        <v>0</v>
      </c>
      <c r="K8501" s="93">
        <f t="shared" si="2605"/>
        <v>0</v>
      </c>
      <c r="L8501" s="94">
        <f t="shared" si="2536"/>
        <v>0</v>
      </c>
      <c r="M8501" s="93">
        <f t="shared" si="2589"/>
        <v>0</v>
      </c>
      <c r="N8501" s="93">
        <f t="shared" si="2589"/>
        <v>0</v>
      </c>
      <c r="O8501" s="82" t="s">
        <v>146</v>
      </c>
      <c r="R8501" s="352">
        <f>L8501-[1]გადასახდელები!L8271</f>
        <v>0</v>
      </c>
    </row>
    <row r="8502" spans="2:18" ht="20.25" hidden="1" customHeight="1">
      <c r="B8502" s="36" t="str">
        <f t="shared" si="2596"/>
        <v>b</v>
      </c>
      <c r="C8502" s="42">
        <v>4</v>
      </c>
      <c r="D8502" s="42"/>
      <c r="F8502" s="29"/>
      <c r="G8502" s="47" t="s">
        <v>210</v>
      </c>
      <c r="H8502" s="93">
        <f t="shared" si="2579"/>
        <v>0</v>
      </c>
      <c r="I8502" s="94">
        <f t="shared" si="2539"/>
        <v>0</v>
      </c>
      <c r="J8502" s="93">
        <f t="shared" ref="J8502:K8502" si="2606">J8732+J8962</f>
        <v>0</v>
      </c>
      <c r="K8502" s="93">
        <f t="shared" si="2606"/>
        <v>0</v>
      </c>
      <c r="L8502" s="94">
        <f t="shared" si="2536"/>
        <v>0</v>
      </c>
      <c r="M8502" s="93">
        <f t="shared" si="2589"/>
        <v>0</v>
      </c>
      <c r="N8502" s="93">
        <f t="shared" si="2589"/>
        <v>0</v>
      </c>
      <c r="O8502" s="82" t="s">
        <v>146</v>
      </c>
      <c r="R8502" s="352">
        <f>L8502-[1]გადასახდელები!L8272</f>
        <v>0</v>
      </c>
    </row>
    <row r="8503" spans="2:18" ht="20.25" hidden="1" customHeight="1">
      <c r="B8503" s="36" t="str">
        <f t="shared" si="2596"/>
        <v>b</v>
      </c>
      <c r="C8503" s="42">
        <v>4</v>
      </c>
      <c r="D8503" s="42"/>
      <c r="F8503" s="29"/>
      <c r="G8503" s="47" t="s">
        <v>357</v>
      </c>
      <c r="H8503" s="93">
        <f t="shared" si="2579"/>
        <v>0</v>
      </c>
      <c r="I8503" s="94">
        <f t="shared" si="2539"/>
        <v>0</v>
      </c>
      <c r="J8503" s="93">
        <f t="shared" ref="J8503:K8503" si="2607">J8733+J8963</f>
        <v>0</v>
      </c>
      <c r="K8503" s="93">
        <f t="shared" si="2607"/>
        <v>0</v>
      </c>
      <c r="L8503" s="94">
        <f t="shared" ref="L8503:L8566" si="2608">M8503+N8503</f>
        <v>0</v>
      </c>
      <c r="M8503" s="93">
        <f t="shared" si="2589"/>
        <v>0</v>
      </c>
      <c r="N8503" s="93">
        <f t="shared" si="2589"/>
        <v>0</v>
      </c>
      <c r="O8503" s="82" t="s">
        <v>146</v>
      </c>
      <c r="R8503" s="352">
        <f>L8503-[1]გადასახდელები!L8273</f>
        <v>0</v>
      </c>
    </row>
    <row r="8504" spans="2:18" ht="30.75" hidden="1" customHeight="1">
      <c r="B8504" s="36" t="str">
        <f t="shared" si="2596"/>
        <v>b</v>
      </c>
      <c r="C8504" s="42">
        <v>4</v>
      </c>
      <c r="D8504" s="42"/>
      <c r="F8504" s="29"/>
      <c r="G8504" s="47" t="s">
        <v>364</v>
      </c>
      <c r="H8504" s="93">
        <f t="shared" si="2579"/>
        <v>0</v>
      </c>
      <c r="I8504" s="94">
        <f t="shared" si="2539"/>
        <v>0</v>
      </c>
      <c r="J8504" s="93">
        <f t="shared" ref="J8504:K8504" si="2609">J8734+J8964</f>
        <v>0</v>
      </c>
      <c r="K8504" s="93">
        <f t="shared" si="2609"/>
        <v>0</v>
      </c>
      <c r="L8504" s="94">
        <f t="shared" si="2608"/>
        <v>0</v>
      </c>
      <c r="M8504" s="93">
        <f t="shared" si="2589"/>
        <v>0</v>
      </c>
      <c r="N8504" s="93">
        <f t="shared" si="2589"/>
        <v>0</v>
      </c>
      <c r="O8504" s="82" t="s">
        <v>146</v>
      </c>
      <c r="R8504" s="352">
        <f>L8504-[1]გადასახდელები!L8274</f>
        <v>0</v>
      </c>
    </row>
    <row r="8505" spans="2:18" ht="20.25" hidden="1" customHeight="1">
      <c r="B8505" s="36" t="str">
        <f t="shared" si="2596"/>
        <v>b</v>
      </c>
      <c r="C8505" s="42">
        <v>4</v>
      </c>
      <c r="D8505" s="42"/>
      <c r="F8505" s="29"/>
      <c r="G8505" s="47" t="s">
        <v>358</v>
      </c>
      <c r="H8505" s="93">
        <f t="shared" si="2579"/>
        <v>0</v>
      </c>
      <c r="I8505" s="94">
        <f t="shared" si="2539"/>
        <v>0</v>
      </c>
      <c r="J8505" s="93">
        <f t="shared" ref="J8505:K8505" si="2610">J8735+J8965</f>
        <v>0</v>
      </c>
      <c r="K8505" s="93">
        <f t="shared" si="2610"/>
        <v>0</v>
      </c>
      <c r="L8505" s="94">
        <f t="shared" si="2608"/>
        <v>0</v>
      </c>
      <c r="M8505" s="93">
        <f t="shared" si="2589"/>
        <v>0</v>
      </c>
      <c r="N8505" s="93">
        <f t="shared" si="2589"/>
        <v>0</v>
      </c>
      <c r="O8505" s="82" t="s">
        <v>146</v>
      </c>
      <c r="R8505" s="352">
        <f>L8505-[1]გადასახდელები!L8275</f>
        <v>0</v>
      </c>
    </row>
    <row r="8506" spans="2:18" ht="20.25" hidden="1" customHeight="1">
      <c r="B8506" s="36" t="str">
        <f t="shared" si="2596"/>
        <v>b</v>
      </c>
      <c r="C8506" s="42">
        <v>4</v>
      </c>
      <c r="D8506" s="42"/>
      <c r="F8506" s="29"/>
      <c r="G8506" s="47" t="s">
        <v>359</v>
      </c>
      <c r="H8506" s="93">
        <f t="shared" si="2579"/>
        <v>0</v>
      </c>
      <c r="I8506" s="94">
        <f t="shared" ref="I8506:I8569" si="2611">J8506+K8506</f>
        <v>0</v>
      </c>
      <c r="J8506" s="93">
        <f t="shared" ref="J8506:K8506" si="2612">J8736+J8966</f>
        <v>0</v>
      </c>
      <c r="K8506" s="93">
        <f t="shared" si="2612"/>
        <v>0</v>
      </c>
      <c r="L8506" s="94">
        <f t="shared" si="2608"/>
        <v>0</v>
      </c>
      <c r="M8506" s="93">
        <f t="shared" ref="M8506:N8515" si="2613">M8736+M8966</f>
        <v>0</v>
      </c>
      <c r="N8506" s="93">
        <f t="shared" si="2613"/>
        <v>0</v>
      </c>
      <c r="O8506" s="82" t="s">
        <v>146</v>
      </c>
      <c r="R8506" s="352">
        <f>L8506-[1]გადასახდელები!L8276</f>
        <v>0</v>
      </c>
    </row>
    <row r="8507" spans="2:18" ht="20.25" hidden="1" customHeight="1">
      <c r="B8507" s="36" t="str">
        <f t="shared" si="2596"/>
        <v>b</v>
      </c>
      <c r="C8507" s="42">
        <v>4</v>
      </c>
      <c r="D8507" s="42"/>
      <c r="F8507" s="29"/>
      <c r="G8507" s="47" t="s">
        <v>365</v>
      </c>
      <c r="H8507" s="120">
        <f t="shared" si="2579"/>
        <v>0</v>
      </c>
      <c r="I8507" s="94">
        <f t="shared" si="2611"/>
        <v>0</v>
      </c>
      <c r="J8507" s="120">
        <f t="shared" ref="J8507:K8507" si="2614">J8737+J8967</f>
        <v>0</v>
      </c>
      <c r="K8507" s="120">
        <f t="shared" si="2614"/>
        <v>0</v>
      </c>
      <c r="L8507" s="94">
        <f t="shared" si="2608"/>
        <v>0</v>
      </c>
      <c r="M8507" s="120">
        <f t="shared" si="2613"/>
        <v>0</v>
      </c>
      <c r="N8507" s="120">
        <f t="shared" si="2613"/>
        <v>0</v>
      </c>
      <c r="O8507" s="82" t="s">
        <v>146</v>
      </c>
      <c r="R8507" s="352">
        <f>L8507-[1]გადასახდელები!L8277</f>
        <v>0</v>
      </c>
    </row>
    <row r="8508" spans="2:18" ht="20.25" hidden="1" customHeight="1">
      <c r="B8508" s="36" t="str">
        <f t="shared" si="2596"/>
        <v>b</v>
      </c>
      <c r="C8508" s="42">
        <v>3</v>
      </c>
      <c r="D8508" s="42"/>
      <c r="F8508" s="29"/>
      <c r="G8508" s="51" t="s">
        <v>211</v>
      </c>
      <c r="H8508" s="120">
        <f t="shared" si="2579"/>
        <v>0</v>
      </c>
      <c r="I8508" s="118">
        <f t="shared" si="2611"/>
        <v>0</v>
      </c>
      <c r="J8508" s="120">
        <f t="shared" ref="J8508:K8508" si="2615">J8738+J8968</f>
        <v>0</v>
      </c>
      <c r="K8508" s="120">
        <f t="shared" si="2615"/>
        <v>0</v>
      </c>
      <c r="L8508" s="118">
        <f t="shared" si="2608"/>
        <v>0</v>
      </c>
      <c r="M8508" s="120">
        <f t="shared" si="2613"/>
        <v>0</v>
      </c>
      <c r="N8508" s="120">
        <f t="shared" si="2613"/>
        <v>0</v>
      </c>
      <c r="O8508" s="82" t="s">
        <v>146</v>
      </c>
      <c r="R8508" s="352">
        <f>L8508-[1]გადასახდელები!L8278</f>
        <v>0</v>
      </c>
    </row>
    <row r="8509" spans="2:18" ht="20.25" hidden="1" customHeight="1">
      <c r="B8509" s="36" t="str">
        <f t="shared" si="2596"/>
        <v>b</v>
      </c>
      <c r="C8509" s="42">
        <v>4</v>
      </c>
      <c r="D8509" s="42"/>
      <c r="F8509" s="29"/>
      <c r="G8509" s="47" t="s">
        <v>363</v>
      </c>
      <c r="H8509" s="93">
        <f t="shared" si="2579"/>
        <v>0</v>
      </c>
      <c r="I8509" s="94">
        <f t="shared" si="2611"/>
        <v>0</v>
      </c>
      <c r="J8509" s="93">
        <f t="shared" ref="J8509:K8509" si="2616">J8739+J8969</f>
        <v>0</v>
      </c>
      <c r="K8509" s="93">
        <f t="shared" si="2616"/>
        <v>0</v>
      </c>
      <c r="L8509" s="94">
        <f t="shared" si="2608"/>
        <v>0</v>
      </c>
      <c r="M8509" s="93">
        <f t="shared" si="2613"/>
        <v>0</v>
      </c>
      <c r="N8509" s="93">
        <f t="shared" si="2613"/>
        <v>0</v>
      </c>
      <c r="O8509" s="82" t="s">
        <v>146</v>
      </c>
      <c r="R8509" s="352">
        <f>L8509-[1]გადასახდელები!L8279</f>
        <v>0</v>
      </c>
    </row>
    <row r="8510" spans="2:18" ht="20.25" hidden="1" customHeight="1">
      <c r="B8510" s="36" t="str">
        <f t="shared" si="2596"/>
        <v>b</v>
      </c>
      <c r="C8510" s="42">
        <v>4</v>
      </c>
      <c r="D8510" s="42"/>
      <c r="F8510" s="29"/>
      <c r="G8510" s="47" t="s">
        <v>210</v>
      </c>
      <c r="H8510" s="93">
        <f t="shared" si="2579"/>
        <v>0</v>
      </c>
      <c r="I8510" s="94">
        <f t="shared" si="2611"/>
        <v>0</v>
      </c>
      <c r="J8510" s="93">
        <f t="shared" ref="J8510:K8510" si="2617">J8740+J8970</f>
        <v>0</v>
      </c>
      <c r="K8510" s="93">
        <f t="shared" si="2617"/>
        <v>0</v>
      </c>
      <c r="L8510" s="94">
        <f t="shared" si="2608"/>
        <v>0</v>
      </c>
      <c r="M8510" s="93">
        <f t="shared" si="2613"/>
        <v>0</v>
      </c>
      <c r="N8510" s="93">
        <f t="shared" si="2613"/>
        <v>0</v>
      </c>
      <c r="O8510" s="82" t="s">
        <v>146</v>
      </c>
      <c r="R8510" s="352">
        <f>L8510-[1]გადასახდელები!L8280</f>
        <v>0</v>
      </c>
    </row>
    <row r="8511" spans="2:18" ht="20.25" hidden="1" customHeight="1">
      <c r="B8511" s="36" t="str">
        <f t="shared" si="2596"/>
        <v>b</v>
      </c>
      <c r="C8511" s="42">
        <v>4</v>
      </c>
      <c r="D8511" s="42"/>
      <c r="F8511" s="29"/>
      <c r="G8511" s="47" t="s">
        <v>357</v>
      </c>
      <c r="H8511" s="93">
        <f t="shared" si="2579"/>
        <v>0</v>
      </c>
      <c r="I8511" s="94">
        <f t="shared" si="2611"/>
        <v>0</v>
      </c>
      <c r="J8511" s="93">
        <f t="shared" ref="J8511:K8511" si="2618">J8741+J8971</f>
        <v>0</v>
      </c>
      <c r="K8511" s="93">
        <f t="shared" si="2618"/>
        <v>0</v>
      </c>
      <c r="L8511" s="94">
        <f t="shared" si="2608"/>
        <v>0</v>
      </c>
      <c r="M8511" s="93">
        <f t="shared" si="2613"/>
        <v>0</v>
      </c>
      <c r="N8511" s="93">
        <f t="shared" si="2613"/>
        <v>0</v>
      </c>
      <c r="O8511" s="82" t="s">
        <v>146</v>
      </c>
      <c r="R8511" s="352">
        <f>L8511-[1]გადასახდელები!L8281</f>
        <v>0</v>
      </c>
    </row>
    <row r="8512" spans="2:18" ht="30.75" hidden="1" customHeight="1">
      <c r="B8512" s="36" t="str">
        <f t="shared" si="2596"/>
        <v>b</v>
      </c>
      <c r="C8512" s="42">
        <v>4</v>
      </c>
      <c r="D8512" s="42"/>
      <c r="F8512" s="29"/>
      <c r="G8512" s="47" t="s">
        <v>364</v>
      </c>
      <c r="H8512" s="93">
        <f t="shared" si="2579"/>
        <v>0</v>
      </c>
      <c r="I8512" s="94">
        <f t="shared" si="2611"/>
        <v>0</v>
      </c>
      <c r="J8512" s="93">
        <f t="shared" ref="J8512:K8512" si="2619">J8742+J8972</f>
        <v>0</v>
      </c>
      <c r="K8512" s="93">
        <f t="shared" si="2619"/>
        <v>0</v>
      </c>
      <c r="L8512" s="94">
        <f t="shared" si="2608"/>
        <v>0</v>
      </c>
      <c r="M8512" s="93">
        <f t="shared" si="2613"/>
        <v>0</v>
      </c>
      <c r="N8512" s="93">
        <f t="shared" si="2613"/>
        <v>0</v>
      </c>
      <c r="O8512" s="82" t="s">
        <v>146</v>
      </c>
      <c r="R8512" s="352">
        <f>L8512-[1]გადასახდელები!L8282</f>
        <v>0</v>
      </c>
    </row>
    <row r="8513" spans="2:18" ht="20.25" hidden="1" customHeight="1">
      <c r="B8513" s="36" t="str">
        <f t="shared" si="2596"/>
        <v>b</v>
      </c>
      <c r="C8513" s="42">
        <v>4</v>
      </c>
      <c r="D8513" s="42"/>
      <c r="F8513" s="29"/>
      <c r="G8513" s="47" t="s">
        <v>366</v>
      </c>
      <c r="H8513" s="93">
        <f t="shared" si="2579"/>
        <v>0</v>
      </c>
      <c r="I8513" s="94">
        <f t="shared" si="2611"/>
        <v>0</v>
      </c>
      <c r="J8513" s="93">
        <f t="shared" ref="J8513:K8513" si="2620">J8743+J8973</f>
        <v>0</v>
      </c>
      <c r="K8513" s="93">
        <f t="shared" si="2620"/>
        <v>0</v>
      </c>
      <c r="L8513" s="94">
        <f t="shared" si="2608"/>
        <v>0</v>
      </c>
      <c r="M8513" s="93">
        <f t="shared" si="2613"/>
        <v>0</v>
      </c>
      <c r="N8513" s="93">
        <f t="shared" si="2613"/>
        <v>0</v>
      </c>
      <c r="O8513" s="82" t="s">
        <v>146</v>
      </c>
      <c r="R8513" s="352">
        <f>L8513-[1]გადასახდელები!L8283</f>
        <v>0</v>
      </c>
    </row>
    <row r="8514" spans="2:18" ht="20.25" hidden="1" customHeight="1">
      <c r="B8514" s="36" t="str">
        <f t="shared" si="2596"/>
        <v>b</v>
      </c>
      <c r="C8514" s="42">
        <v>4</v>
      </c>
      <c r="D8514" s="42"/>
      <c r="F8514" s="29"/>
      <c r="G8514" s="47" t="s">
        <v>359</v>
      </c>
      <c r="H8514" s="93">
        <f t="shared" si="2579"/>
        <v>0</v>
      </c>
      <c r="I8514" s="94">
        <f t="shared" si="2611"/>
        <v>0</v>
      </c>
      <c r="J8514" s="93">
        <f t="shared" ref="J8514:K8514" si="2621">J8744+J8974</f>
        <v>0</v>
      </c>
      <c r="K8514" s="93">
        <f t="shared" si="2621"/>
        <v>0</v>
      </c>
      <c r="L8514" s="94">
        <f t="shared" si="2608"/>
        <v>0</v>
      </c>
      <c r="M8514" s="93">
        <f t="shared" si="2613"/>
        <v>0</v>
      </c>
      <c r="N8514" s="93">
        <f t="shared" si="2613"/>
        <v>0</v>
      </c>
      <c r="O8514" s="82" t="s">
        <v>146</v>
      </c>
      <c r="R8514" s="352">
        <f>L8514-[1]გადასახდელები!L8284</f>
        <v>0</v>
      </c>
    </row>
    <row r="8515" spans="2:18" ht="21" hidden="1" customHeight="1" thickBot="1">
      <c r="B8515" s="36" t="str">
        <f t="shared" si="2596"/>
        <v>b</v>
      </c>
      <c r="C8515" s="42">
        <v>4</v>
      </c>
      <c r="D8515" s="42"/>
      <c r="F8515" s="29"/>
      <c r="G8515" s="47" t="s">
        <v>365</v>
      </c>
      <c r="H8515" s="93">
        <f t="shared" si="2579"/>
        <v>0</v>
      </c>
      <c r="I8515" s="94">
        <f t="shared" si="2611"/>
        <v>0</v>
      </c>
      <c r="J8515" s="93">
        <f t="shared" ref="J8515:K8515" si="2622">J8745+J8975</f>
        <v>0</v>
      </c>
      <c r="K8515" s="93">
        <f t="shared" si="2622"/>
        <v>0</v>
      </c>
      <c r="L8515" s="94">
        <f t="shared" si="2608"/>
        <v>0</v>
      </c>
      <c r="M8515" s="93">
        <f t="shared" si="2613"/>
        <v>0</v>
      </c>
      <c r="N8515" s="93">
        <f t="shared" si="2613"/>
        <v>0</v>
      </c>
      <c r="O8515" s="82" t="s">
        <v>146</v>
      </c>
      <c r="R8515" s="352">
        <f>L8515-[1]გადასახდელები!L8285</f>
        <v>0</v>
      </c>
    </row>
    <row r="8516" spans="2:18" ht="63" customHeight="1" thickBot="1">
      <c r="B8516" s="36" t="str">
        <f t="shared" si="2596"/>
        <v>a</v>
      </c>
      <c r="C8516" s="42">
        <v>1</v>
      </c>
      <c r="D8516" s="42"/>
      <c r="E8516" s="24"/>
      <c r="F8516" s="32" t="s">
        <v>94</v>
      </c>
      <c r="G8516" s="61" t="s">
        <v>513</v>
      </c>
      <c r="H8516" s="79">
        <f>H8518+H8650+H8713+H8729</f>
        <v>37</v>
      </c>
      <c r="I8516" s="80">
        <f t="shared" si="2611"/>
        <v>21</v>
      </c>
      <c r="J8516" s="81">
        <f>J8518+J8650+J8713+J8729</f>
        <v>0</v>
      </c>
      <c r="K8516" s="81">
        <f>K8518+K8650+K8713+K8729</f>
        <v>21</v>
      </c>
      <c r="L8516" s="80">
        <f t="shared" si="2608"/>
        <v>0</v>
      </c>
      <c r="M8516" s="81">
        <f>M8518+M8650+M8713+M8729</f>
        <v>0</v>
      </c>
      <c r="N8516" s="81">
        <f>N8518+N8650+N8713+N8729</f>
        <v>0</v>
      </c>
      <c r="O8516" s="82" t="s">
        <v>146</v>
      </c>
      <c r="P8516" s="43">
        <v>1</v>
      </c>
      <c r="R8516" s="352">
        <f>L8516-[1]გადასახდელები!L8286</f>
        <v>0</v>
      </c>
    </row>
    <row r="8517" spans="2:18" ht="21" hidden="1" customHeight="1" thickTop="1">
      <c r="B8517" s="36" t="str">
        <f t="shared" si="2596"/>
        <v>b</v>
      </c>
      <c r="C8517" s="42">
        <v>2</v>
      </c>
      <c r="D8517" s="42"/>
      <c r="F8517" s="26"/>
      <c r="G8517" s="46" t="s">
        <v>162</v>
      </c>
      <c r="H8517" s="83"/>
      <c r="I8517" s="84">
        <f t="shared" si="2611"/>
        <v>0</v>
      </c>
      <c r="J8517" s="85"/>
      <c r="K8517" s="85"/>
      <c r="L8517" s="84">
        <f t="shared" si="2608"/>
        <v>0</v>
      </c>
      <c r="M8517" s="85"/>
      <c r="N8517" s="85"/>
      <c r="R8517" s="352">
        <f>L8517-[1]გადასახდელები!L8287</f>
        <v>0</v>
      </c>
    </row>
    <row r="8518" spans="2:18" ht="20.25" customHeight="1" thickTop="1">
      <c r="B8518" s="36" t="str">
        <f t="shared" si="2596"/>
        <v>a</v>
      </c>
      <c r="C8518" s="42">
        <v>2</v>
      </c>
      <c r="D8518" s="42"/>
      <c r="E8518" s="24">
        <v>7081</v>
      </c>
      <c r="F8518" s="341" t="s">
        <v>524</v>
      </c>
      <c r="G8518" s="58" t="s">
        <v>163</v>
      </c>
      <c r="H8518" s="86">
        <f>H8519+H8530+H8598+H8606+H8607+H8617+H8627</f>
        <v>37</v>
      </c>
      <c r="I8518" s="87">
        <f t="shared" si="2611"/>
        <v>21</v>
      </c>
      <c r="J8518" s="88">
        <f>J8519+J8530+J8598+J8606+J8607+J8617+J8627+J8597</f>
        <v>0</v>
      </c>
      <c r="K8518" s="88">
        <f>K8519+K8530+K8598+K8606+K8607+K8617+K8627</f>
        <v>21</v>
      </c>
      <c r="L8518" s="87">
        <f t="shared" si="2608"/>
        <v>0</v>
      </c>
      <c r="M8518" s="88">
        <f>M8519+M8530+M8598+M8606+M8607+M8617+M8627+M8597</f>
        <v>0</v>
      </c>
      <c r="N8518" s="88">
        <f>N8519+N8530+N8598+N8606+N8607+N8617+N8627</f>
        <v>0</v>
      </c>
      <c r="O8518" s="82" t="s">
        <v>146</v>
      </c>
      <c r="R8518" s="352">
        <f>L8518-[1]გადასახდელები!L8288</f>
        <v>0</v>
      </c>
    </row>
    <row r="8519" spans="2:18" ht="20.25" hidden="1" customHeight="1">
      <c r="B8519" s="36" t="str">
        <f t="shared" si="2596"/>
        <v>b</v>
      </c>
      <c r="C8519" s="42">
        <v>31</v>
      </c>
      <c r="D8519" s="42"/>
      <c r="F8519" s="341" t="s">
        <v>525</v>
      </c>
      <c r="G8519" s="57" t="s">
        <v>164</v>
      </c>
      <c r="H8519" s="89">
        <f>H8520+H8529</f>
        <v>0</v>
      </c>
      <c r="I8519" s="90">
        <f t="shared" si="2611"/>
        <v>0</v>
      </c>
      <c r="J8519" s="92">
        <f>J8520+J8529</f>
        <v>0</v>
      </c>
      <c r="K8519" s="92">
        <f>K8520+K8529</f>
        <v>0</v>
      </c>
      <c r="L8519" s="90">
        <f t="shared" si="2608"/>
        <v>0</v>
      </c>
      <c r="M8519" s="92">
        <f>M8520+M8529</f>
        <v>0</v>
      </c>
      <c r="N8519" s="92">
        <f>N8520+N8529</f>
        <v>0</v>
      </c>
      <c r="O8519" s="82" t="s">
        <v>146</v>
      </c>
      <c r="R8519" s="352">
        <f>L8519-[1]გადასახდელები!L8289</f>
        <v>0</v>
      </c>
    </row>
    <row r="8520" spans="2:18" ht="20.25" hidden="1" customHeight="1">
      <c r="B8520" s="36" t="str">
        <f t="shared" si="2596"/>
        <v>b</v>
      </c>
      <c r="C8520" s="42">
        <v>4</v>
      </c>
      <c r="D8520" s="42"/>
      <c r="F8520" s="341" t="s">
        <v>526</v>
      </c>
      <c r="G8520" s="47" t="s">
        <v>165</v>
      </c>
      <c r="H8520" s="93">
        <f>H8521+H8528</f>
        <v>0</v>
      </c>
      <c r="I8520" s="94">
        <f t="shared" si="2611"/>
        <v>0</v>
      </c>
      <c r="J8520" s="95">
        <f>J8521+J8528</f>
        <v>0</v>
      </c>
      <c r="K8520" s="95">
        <f>K8521+K8528</f>
        <v>0</v>
      </c>
      <c r="L8520" s="94">
        <f t="shared" si="2608"/>
        <v>0</v>
      </c>
      <c r="M8520" s="95">
        <f>M8521+M8528</f>
        <v>0</v>
      </c>
      <c r="N8520" s="95">
        <f>N8521+N8528</f>
        <v>0</v>
      </c>
      <c r="O8520" s="82" t="s">
        <v>146</v>
      </c>
      <c r="R8520" s="352">
        <f>L8520-[1]გადასახდელები!L8290</f>
        <v>0</v>
      </c>
    </row>
    <row r="8521" spans="2:18" ht="20.25" hidden="1" customHeight="1">
      <c r="B8521" s="36" t="str">
        <f t="shared" si="2596"/>
        <v>b</v>
      </c>
      <c r="C8521" s="42">
        <v>5</v>
      </c>
      <c r="D8521" s="42"/>
      <c r="F8521" s="342" t="s">
        <v>527</v>
      </c>
      <c r="G8521" s="48" t="s">
        <v>166</v>
      </c>
      <c r="H8521" s="96">
        <f>SUM(H8522:H8527)</f>
        <v>0</v>
      </c>
      <c r="I8521" s="97">
        <f t="shared" si="2611"/>
        <v>0</v>
      </c>
      <c r="J8521" s="98">
        <f>SUM(J8522:J8527)</f>
        <v>0</v>
      </c>
      <c r="K8521" s="98">
        <f>SUM(K8522:K8527)</f>
        <v>0</v>
      </c>
      <c r="L8521" s="97">
        <f t="shared" si="2608"/>
        <v>0</v>
      </c>
      <c r="M8521" s="98">
        <f>SUM(M8522:M8527)</f>
        <v>0</v>
      </c>
      <c r="N8521" s="98">
        <f>SUM(N8522:N8527)</f>
        <v>0</v>
      </c>
      <c r="O8521" s="82" t="s">
        <v>146</v>
      </c>
      <c r="R8521" s="352">
        <f>L8521-[1]გადასახდელები!L8291</f>
        <v>0</v>
      </c>
    </row>
    <row r="8522" spans="2:18" ht="20.25" hidden="1" customHeight="1">
      <c r="B8522" s="36" t="str">
        <f t="shared" si="2596"/>
        <v>b</v>
      </c>
      <c r="C8522" s="42">
        <v>6</v>
      </c>
      <c r="D8522" s="42"/>
      <c r="F8522" s="343" t="s">
        <v>528</v>
      </c>
      <c r="G8522" s="45" t="s">
        <v>167</v>
      </c>
      <c r="H8522" s="99"/>
      <c r="I8522" s="91">
        <f t="shared" si="2611"/>
        <v>0</v>
      </c>
      <c r="J8522" s="100"/>
      <c r="K8522" s="100"/>
      <c r="L8522" s="91">
        <f t="shared" si="2608"/>
        <v>0</v>
      </c>
      <c r="M8522" s="100"/>
      <c r="N8522" s="100"/>
      <c r="R8522" s="352">
        <f>L8522-[1]გადასახდელები!L8292</f>
        <v>0</v>
      </c>
    </row>
    <row r="8523" spans="2:18" ht="20.25" hidden="1" customHeight="1">
      <c r="B8523" s="36" t="str">
        <f t="shared" si="2596"/>
        <v>b</v>
      </c>
      <c r="C8523" s="42">
        <v>6</v>
      </c>
      <c r="D8523" s="42"/>
      <c r="F8523" s="343" t="s">
        <v>592</v>
      </c>
      <c r="G8523" s="45" t="s">
        <v>168</v>
      </c>
      <c r="H8523" s="99"/>
      <c r="I8523" s="91">
        <f t="shared" si="2611"/>
        <v>0</v>
      </c>
      <c r="J8523" s="100"/>
      <c r="K8523" s="100"/>
      <c r="L8523" s="91">
        <f t="shared" si="2608"/>
        <v>0</v>
      </c>
      <c r="M8523" s="100"/>
      <c r="N8523" s="100"/>
      <c r="R8523" s="352">
        <f>L8523-[1]გადასახდელები!L8293</f>
        <v>0</v>
      </c>
    </row>
    <row r="8524" spans="2:18" ht="20.25" hidden="1" customHeight="1">
      <c r="B8524" s="36" t="str">
        <f t="shared" si="2596"/>
        <v>b</v>
      </c>
      <c r="C8524" s="42">
        <v>6</v>
      </c>
      <c r="D8524" s="42"/>
      <c r="F8524" s="343" t="s">
        <v>529</v>
      </c>
      <c r="G8524" s="45" t="s">
        <v>169</v>
      </c>
      <c r="H8524" s="99"/>
      <c r="I8524" s="91">
        <f t="shared" si="2611"/>
        <v>0</v>
      </c>
      <c r="J8524" s="100"/>
      <c r="K8524" s="100"/>
      <c r="L8524" s="91">
        <f t="shared" si="2608"/>
        <v>0</v>
      </c>
      <c r="M8524" s="100"/>
      <c r="N8524" s="100"/>
      <c r="R8524" s="352">
        <f>L8524-[1]გადასახდელები!L8294</f>
        <v>0</v>
      </c>
    </row>
    <row r="8525" spans="2:18" ht="20.25" hidden="1" customHeight="1">
      <c r="B8525" s="36" t="str">
        <f t="shared" si="2596"/>
        <v>b</v>
      </c>
      <c r="C8525" s="42">
        <v>6</v>
      </c>
      <c r="D8525" s="42"/>
      <c r="F8525" s="343" t="s">
        <v>593</v>
      </c>
      <c r="G8525" s="45" t="s">
        <v>170</v>
      </c>
      <c r="H8525" s="99"/>
      <c r="I8525" s="91">
        <f t="shared" si="2611"/>
        <v>0</v>
      </c>
      <c r="J8525" s="100"/>
      <c r="K8525" s="100"/>
      <c r="L8525" s="91">
        <f t="shared" si="2608"/>
        <v>0</v>
      </c>
      <c r="M8525" s="100"/>
      <c r="N8525" s="100"/>
      <c r="R8525" s="352">
        <f>L8525-[1]გადასახდელები!L8295</f>
        <v>0</v>
      </c>
    </row>
    <row r="8526" spans="2:18" ht="20.25" hidden="1" customHeight="1">
      <c r="B8526" s="36" t="str">
        <f t="shared" si="2596"/>
        <v>b</v>
      </c>
      <c r="C8526" s="42">
        <v>6</v>
      </c>
      <c r="D8526" s="42"/>
      <c r="F8526" s="343" t="s">
        <v>594</v>
      </c>
      <c r="G8526" s="45" t="s">
        <v>171</v>
      </c>
      <c r="H8526" s="99"/>
      <c r="I8526" s="91">
        <f t="shared" si="2611"/>
        <v>0</v>
      </c>
      <c r="J8526" s="100"/>
      <c r="K8526" s="100"/>
      <c r="L8526" s="91">
        <f t="shared" si="2608"/>
        <v>0</v>
      </c>
      <c r="M8526" s="100"/>
      <c r="N8526" s="100"/>
      <c r="R8526" s="352">
        <f>L8526-[1]გადასახდელები!L8296</f>
        <v>0</v>
      </c>
    </row>
    <row r="8527" spans="2:18" ht="20.25" hidden="1" customHeight="1">
      <c r="B8527" s="36" t="str">
        <f t="shared" si="2596"/>
        <v>b</v>
      </c>
      <c r="C8527" s="42">
        <v>6</v>
      </c>
      <c r="D8527" s="42"/>
      <c r="F8527" s="343" t="s">
        <v>595</v>
      </c>
      <c r="G8527" s="45" t="s">
        <v>172</v>
      </c>
      <c r="H8527" s="99"/>
      <c r="I8527" s="91">
        <f t="shared" si="2611"/>
        <v>0</v>
      </c>
      <c r="J8527" s="100"/>
      <c r="K8527" s="100"/>
      <c r="L8527" s="91">
        <f t="shared" si="2608"/>
        <v>0</v>
      </c>
      <c r="M8527" s="100"/>
      <c r="N8527" s="100"/>
      <c r="R8527" s="352">
        <f>L8527-[1]გადასახდელები!L8297</f>
        <v>0</v>
      </c>
    </row>
    <row r="8528" spans="2:18" ht="20.25" hidden="1" customHeight="1">
      <c r="B8528" s="36" t="str">
        <f t="shared" si="2596"/>
        <v>b</v>
      </c>
      <c r="C8528" s="42">
        <v>5</v>
      </c>
      <c r="D8528" s="42"/>
      <c r="F8528" s="343" t="s">
        <v>596</v>
      </c>
      <c r="G8528" s="48" t="s">
        <v>173</v>
      </c>
      <c r="H8528" s="101"/>
      <c r="I8528" s="97">
        <f t="shared" si="2611"/>
        <v>0</v>
      </c>
      <c r="J8528" s="102"/>
      <c r="K8528" s="102"/>
      <c r="L8528" s="97">
        <f t="shared" si="2608"/>
        <v>0</v>
      </c>
      <c r="M8528" s="102"/>
      <c r="N8528" s="102"/>
      <c r="R8528" s="352">
        <f>L8528-[1]გადასახდელები!L8298</f>
        <v>0</v>
      </c>
    </row>
    <row r="8529" spans="2:18" ht="20.25" hidden="1" customHeight="1">
      <c r="B8529" s="36" t="str">
        <f t="shared" si="2596"/>
        <v>b</v>
      </c>
      <c r="C8529" s="42">
        <v>4</v>
      </c>
      <c r="D8529" s="42"/>
      <c r="F8529" s="343" t="s">
        <v>597</v>
      </c>
      <c r="G8529" s="47" t="s">
        <v>174</v>
      </c>
      <c r="H8529" s="103"/>
      <c r="I8529" s="94">
        <f t="shared" si="2611"/>
        <v>0</v>
      </c>
      <c r="J8529" s="104"/>
      <c r="K8529" s="104"/>
      <c r="L8529" s="94">
        <f t="shared" si="2608"/>
        <v>0</v>
      </c>
      <c r="M8529" s="104"/>
      <c r="N8529" s="104"/>
      <c r="R8529" s="352">
        <f>L8529-[1]გადასახდელები!L8299</f>
        <v>0</v>
      </c>
    </row>
    <row r="8530" spans="2:18" ht="20.25" customHeight="1">
      <c r="B8530" s="36" t="str">
        <f t="shared" si="2596"/>
        <v>a</v>
      </c>
      <c r="C8530" s="42">
        <v>3</v>
      </c>
      <c r="D8530" s="42"/>
      <c r="F8530" s="342" t="s">
        <v>530</v>
      </c>
      <c r="G8530" s="57" t="s">
        <v>175</v>
      </c>
      <c r="H8530" s="89">
        <f>H8531+H8532+H8535+H8571+H8572+H8573+H8574+H8575+H8582+H8583</f>
        <v>0</v>
      </c>
      <c r="I8530" s="90">
        <f t="shared" si="2611"/>
        <v>21</v>
      </c>
      <c r="J8530" s="92">
        <f>J8531+J8532+J8535+J8571+J8572+J8573+J8574+J8575+J8582+J8583</f>
        <v>0</v>
      </c>
      <c r="K8530" s="92">
        <f>K8531+K8532+K8535+K8571+K8572+K8573+K8574+K8575+K8582+K8583</f>
        <v>21</v>
      </c>
      <c r="L8530" s="90">
        <f t="shared" si="2608"/>
        <v>0</v>
      </c>
      <c r="M8530" s="92">
        <f>M8531+M8532+M8535+M8571+M8572+M8573+M8574+M8575+M8582+M8583</f>
        <v>0</v>
      </c>
      <c r="N8530" s="92">
        <f>N8531+N8532+N8535+N8571+N8572+N8573+N8574+N8575+N8582+N8583</f>
        <v>0</v>
      </c>
      <c r="O8530" s="82" t="s">
        <v>146</v>
      </c>
      <c r="R8530" s="352">
        <f>L8530-[1]გადასახდელები!L8300</f>
        <v>0</v>
      </c>
    </row>
    <row r="8531" spans="2:18" ht="20.25" hidden="1" customHeight="1">
      <c r="B8531" s="36" t="str">
        <f t="shared" si="2596"/>
        <v>b</v>
      </c>
      <c r="C8531" s="42">
        <v>4</v>
      </c>
      <c r="D8531" s="42"/>
      <c r="F8531" s="343" t="s">
        <v>531</v>
      </c>
      <c r="G8531" s="47" t="s">
        <v>176</v>
      </c>
      <c r="H8531" s="103"/>
      <c r="I8531" s="94">
        <f t="shared" si="2611"/>
        <v>0</v>
      </c>
      <c r="J8531" s="104"/>
      <c r="K8531" s="104"/>
      <c r="L8531" s="94">
        <f t="shared" si="2608"/>
        <v>0</v>
      </c>
      <c r="M8531" s="104"/>
      <c r="N8531" s="104"/>
      <c r="R8531" s="352">
        <f>L8531-[1]გადასახდელები!L8301</f>
        <v>0</v>
      </c>
    </row>
    <row r="8532" spans="2:18" ht="20.25" hidden="1" customHeight="1">
      <c r="B8532" s="36" t="str">
        <f t="shared" si="2596"/>
        <v>b</v>
      </c>
      <c r="C8532" s="42">
        <v>4</v>
      </c>
      <c r="D8532" s="42"/>
      <c r="F8532" s="342" t="s">
        <v>532</v>
      </c>
      <c r="G8532" s="47" t="s">
        <v>177</v>
      </c>
      <c r="H8532" s="93">
        <f>SUM(H8533:H8534)</f>
        <v>0</v>
      </c>
      <c r="I8532" s="94">
        <f t="shared" si="2611"/>
        <v>0</v>
      </c>
      <c r="J8532" s="95">
        <f>SUM(J8533:J8534)</f>
        <v>0</v>
      </c>
      <c r="K8532" s="95">
        <f>SUM(K8533:K8534)</f>
        <v>0</v>
      </c>
      <c r="L8532" s="94">
        <f t="shared" si="2608"/>
        <v>0</v>
      </c>
      <c r="M8532" s="95">
        <f>SUM(M8533:M8534)</f>
        <v>0</v>
      </c>
      <c r="N8532" s="95">
        <f>SUM(N8533:N8534)</f>
        <v>0</v>
      </c>
      <c r="O8532" s="82" t="s">
        <v>146</v>
      </c>
      <c r="R8532" s="352">
        <f>L8532-[1]გადასახდელები!L8302</f>
        <v>0</v>
      </c>
    </row>
    <row r="8533" spans="2:18" ht="20.25" hidden="1" customHeight="1">
      <c r="B8533" s="36" t="str">
        <f t="shared" si="2596"/>
        <v>b</v>
      </c>
      <c r="C8533" s="42">
        <v>5</v>
      </c>
      <c r="D8533" s="42"/>
      <c r="F8533" s="343" t="s">
        <v>533</v>
      </c>
      <c r="G8533" s="48" t="s">
        <v>178</v>
      </c>
      <c r="H8533" s="101"/>
      <c r="I8533" s="97">
        <f t="shared" si="2611"/>
        <v>0</v>
      </c>
      <c r="J8533" s="102"/>
      <c r="K8533" s="102"/>
      <c r="L8533" s="97">
        <f t="shared" si="2608"/>
        <v>0</v>
      </c>
      <c r="M8533" s="102"/>
      <c r="N8533" s="102"/>
      <c r="R8533" s="352">
        <f>L8533-[1]გადასახდელები!L8303</f>
        <v>0</v>
      </c>
    </row>
    <row r="8534" spans="2:18" ht="20.25" hidden="1" customHeight="1">
      <c r="B8534" s="36" t="str">
        <f t="shared" si="2596"/>
        <v>b</v>
      </c>
      <c r="C8534" s="42">
        <v>5</v>
      </c>
      <c r="D8534" s="42"/>
      <c r="F8534" s="343" t="s">
        <v>598</v>
      </c>
      <c r="G8534" s="48" t="s">
        <v>179</v>
      </c>
      <c r="H8534" s="101"/>
      <c r="I8534" s="97">
        <f t="shared" si="2611"/>
        <v>0</v>
      </c>
      <c r="J8534" s="102"/>
      <c r="K8534" s="102"/>
      <c r="L8534" s="97">
        <f t="shared" si="2608"/>
        <v>0</v>
      </c>
      <c r="M8534" s="102"/>
      <c r="N8534" s="102"/>
      <c r="R8534" s="352">
        <f>L8534-[1]გადასახდელები!L8304</f>
        <v>0</v>
      </c>
    </row>
    <row r="8535" spans="2:18" ht="20.25" hidden="1" customHeight="1">
      <c r="B8535" s="36" t="str">
        <f t="shared" si="2596"/>
        <v>b</v>
      </c>
      <c r="C8535" s="42">
        <v>4</v>
      </c>
      <c r="D8535" s="42"/>
      <c r="F8535" s="342" t="s">
        <v>534</v>
      </c>
      <c r="G8535" s="47" t="s">
        <v>180</v>
      </c>
      <c r="H8535" s="93">
        <f>H8536+H8537+H8538+H8539+H8551+H8555+H8556+H8557+H8558+H8559+H8560+H8561+H8569+H8570</f>
        <v>0</v>
      </c>
      <c r="I8535" s="94">
        <f t="shared" si="2611"/>
        <v>0</v>
      </c>
      <c r="J8535" s="95">
        <f>J8536+J8537+J8538+J8539+J8551+J8555+J8556+J8557+J8558+J8559+J8560+J8561+J8569+J8570</f>
        <v>0</v>
      </c>
      <c r="K8535" s="95">
        <f>K8536+K8537+K8538+K8539+K8551+K8555+K8556+K8557+K8558+K8559+K8560+K8561+K8569+K8570</f>
        <v>0</v>
      </c>
      <c r="L8535" s="94">
        <f t="shared" si="2608"/>
        <v>0</v>
      </c>
      <c r="M8535" s="95">
        <f>M8536+M8537+M8538+M8539+M8551+M8555+M8556+M8557+M8558+M8559+M8560+M8561+M8569+M8570</f>
        <v>0</v>
      </c>
      <c r="N8535" s="95">
        <f>N8536+N8537+N8538+N8539+N8551+N8555+N8556+N8557+N8558+N8559+N8560+N8561+N8569+N8570</f>
        <v>0</v>
      </c>
      <c r="O8535" s="82" t="s">
        <v>146</v>
      </c>
      <c r="R8535" s="352">
        <f>L8535-[1]გადასახდელები!L8305</f>
        <v>0</v>
      </c>
    </row>
    <row r="8536" spans="2:18" ht="42.75" hidden="1" customHeight="1">
      <c r="B8536" s="36" t="str">
        <f t="shared" si="2596"/>
        <v>b</v>
      </c>
      <c r="C8536" s="42">
        <v>5</v>
      </c>
      <c r="D8536" s="42"/>
      <c r="F8536" s="343" t="s">
        <v>535</v>
      </c>
      <c r="G8536" s="48" t="s">
        <v>229</v>
      </c>
      <c r="H8536" s="101"/>
      <c r="I8536" s="97">
        <f t="shared" si="2611"/>
        <v>0</v>
      </c>
      <c r="J8536" s="102"/>
      <c r="K8536" s="102"/>
      <c r="L8536" s="97">
        <f t="shared" si="2608"/>
        <v>0</v>
      </c>
      <c r="M8536" s="102"/>
      <c r="N8536" s="102"/>
      <c r="R8536" s="352">
        <f>L8536-[1]გადასახდელები!L8306</f>
        <v>0</v>
      </c>
    </row>
    <row r="8537" spans="2:18" ht="30.75" hidden="1" customHeight="1">
      <c r="B8537" s="36" t="str">
        <f t="shared" si="2596"/>
        <v>b</v>
      </c>
      <c r="C8537" s="42">
        <v>5</v>
      </c>
      <c r="D8537" s="42"/>
      <c r="F8537" s="343" t="s">
        <v>599</v>
      </c>
      <c r="G8537" s="49" t="s">
        <v>196</v>
      </c>
      <c r="H8537" s="101"/>
      <c r="I8537" s="97">
        <f t="shared" si="2611"/>
        <v>0</v>
      </c>
      <c r="J8537" s="102"/>
      <c r="K8537" s="102"/>
      <c r="L8537" s="97">
        <f t="shared" si="2608"/>
        <v>0</v>
      </c>
      <c r="M8537" s="102"/>
      <c r="N8537" s="102"/>
      <c r="R8537" s="352">
        <f>L8537-[1]გადასახდელები!L8307</f>
        <v>0</v>
      </c>
    </row>
    <row r="8538" spans="2:18" ht="60.75" hidden="1" customHeight="1">
      <c r="B8538" s="36" t="str">
        <f t="shared" si="2596"/>
        <v>b</v>
      </c>
      <c r="C8538" s="42">
        <v>5</v>
      </c>
      <c r="D8538" s="42"/>
      <c r="F8538" s="343" t="s">
        <v>536</v>
      </c>
      <c r="G8538" s="49" t="s">
        <v>230</v>
      </c>
      <c r="H8538" s="101"/>
      <c r="I8538" s="97">
        <f t="shared" si="2611"/>
        <v>0</v>
      </c>
      <c r="J8538" s="102"/>
      <c r="K8538" s="102"/>
      <c r="L8538" s="97">
        <f t="shared" si="2608"/>
        <v>0</v>
      </c>
      <c r="M8538" s="102"/>
      <c r="N8538" s="102"/>
      <c r="R8538" s="352">
        <f>L8538-[1]გადასახდელები!L8308</f>
        <v>0</v>
      </c>
    </row>
    <row r="8539" spans="2:18" ht="30.75" hidden="1" customHeight="1">
      <c r="B8539" s="36" t="str">
        <f t="shared" si="2596"/>
        <v>b</v>
      </c>
      <c r="C8539" s="42">
        <v>5</v>
      </c>
      <c r="D8539" s="42"/>
      <c r="F8539" s="342" t="s">
        <v>537</v>
      </c>
      <c r="G8539" s="48" t="s">
        <v>195</v>
      </c>
      <c r="H8539" s="96">
        <f>SUM(H8540:H8550)</f>
        <v>0</v>
      </c>
      <c r="I8539" s="97">
        <f t="shared" si="2611"/>
        <v>0</v>
      </c>
      <c r="J8539" s="98">
        <f>SUM(J8540:J8550)</f>
        <v>0</v>
      </c>
      <c r="K8539" s="98">
        <f>SUM(K8540:K8550)</f>
        <v>0</v>
      </c>
      <c r="L8539" s="97">
        <f t="shared" si="2608"/>
        <v>0</v>
      </c>
      <c r="M8539" s="98">
        <f>SUM(M8540:M8550)</f>
        <v>0</v>
      </c>
      <c r="N8539" s="98">
        <f>SUM(N8540:N8550)</f>
        <v>0</v>
      </c>
      <c r="O8539" s="82" t="s">
        <v>146</v>
      </c>
      <c r="R8539" s="352">
        <f>L8539-[1]გადასახდელები!L8309</f>
        <v>0</v>
      </c>
    </row>
    <row r="8540" spans="2:18" ht="20.25" hidden="1" customHeight="1">
      <c r="B8540" s="36" t="str">
        <f t="shared" si="2596"/>
        <v>b</v>
      </c>
      <c r="C8540" s="42">
        <v>6</v>
      </c>
      <c r="D8540" s="42"/>
      <c r="F8540" s="343" t="s">
        <v>600</v>
      </c>
      <c r="G8540" s="45" t="s">
        <v>181</v>
      </c>
      <c r="H8540" s="106"/>
      <c r="I8540" s="105">
        <f t="shared" si="2611"/>
        <v>0</v>
      </c>
      <c r="J8540" s="107"/>
      <c r="K8540" s="107"/>
      <c r="L8540" s="105">
        <f t="shared" si="2608"/>
        <v>0</v>
      </c>
      <c r="M8540" s="107"/>
      <c r="N8540" s="107"/>
      <c r="R8540" s="352">
        <f>L8540-[1]გადასახდელები!L8310</f>
        <v>0</v>
      </c>
    </row>
    <row r="8541" spans="2:18" ht="20.25" hidden="1" customHeight="1">
      <c r="B8541" s="36" t="str">
        <f t="shared" si="2596"/>
        <v>b</v>
      </c>
      <c r="C8541" s="42">
        <v>6</v>
      </c>
      <c r="D8541" s="42"/>
      <c r="F8541" s="343" t="s">
        <v>601</v>
      </c>
      <c r="G8541" s="45" t="s">
        <v>182</v>
      </c>
      <c r="H8541" s="106"/>
      <c r="I8541" s="105">
        <f t="shared" si="2611"/>
        <v>0</v>
      </c>
      <c r="J8541" s="107"/>
      <c r="K8541" s="107"/>
      <c r="L8541" s="105">
        <f t="shared" si="2608"/>
        <v>0</v>
      </c>
      <c r="M8541" s="107"/>
      <c r="N8541" s="107"/>
      <c r="R8541" s="352">
        <f>L8541-[1]გადასახდელები!L8311</f>
        <v>0</v>
      </c>
    </row>
    <row r="8542" spans="2:18" ht="20.25" hidden="1" customHeight="1">
      <c r="B8542" s="36" t="str">
        <f t="shared" si="2596"/>
        <v>b</v>
      </c>
      <c r="C8542" s="42">
        <v>6</v>
      </c>
      <c r="D8542" s="42"/>
      <c r="F8542" s="343" t="s">
        <v>602</v>
      </c>
      <c r="G8542" s="45" t="s">
        <v>183</v>
      </c>
      <c r="H8542" s="106"/>
      <c r="I8542" s="105">
        <f t="shared" si="2611"/>
        <v>0</v>
      </c>
      <c r="J8542" s="107"/>
      <c r="K8542" s="107"/>
      <c r="L8542" s="105">
        <f t="shared" si="2608"/>
        <v>0</v>
      </c>
      <c r="M8542" s="107"/>
      <c r="N8542" s="107"/>
      <c r="R8542" s="352">
        <f>L8542-[1]გადასახდელები!L8312</f>
        <v>0</v>
      </c>
    </row>
    <row r="8543" spans="2:18" ht="20.25" hidden="1" customHeight="1">
      <c r="B8543" s="36" t="str">
        <f t="shared" si="2596"/>
        <v>b</v>
      </c>
      <c r="C8543" s="42">
        <v>6</v>
      </c>
      <c r="D8543" s="42"/>
      <c r="F8543" s="343" t="s">
        <v>603</v>
      </c>
      <c r="G8543" s="45" t="s">
        <v>184</v>
      </c>
      <c r="H8543" s="106"/>
      <c r="I8543" s="105">
        <f t="shared" si="2611"/>
        <v>0</v>
      </c>
      <c r="J8543" s="107"/>
      <c r="K8543" s="107"/>
      <c r="L8543" s="105">
        <f t="shared" si="2608"/>
        <v>0</v>
      </c>
      <c r="M8543" s="107"/>
      <c r="N8543" s="107"/>
      <c r="R8543" s="352">
        <f>L8543-[1]გადასახდელები!L8313</f>
        <v>0</v>
      </c>
    </row>
    <row r="8544" spans="2:18" ht="20.25" hidden="1" customHeight="1">
      <c r="B8544" s="36" t="str">
        <f t="shared" si="2596"/>
        <v>b</v>
      </c>
      <c r="C8544" s="42">
        <v>6</v>
      </c>
      <c r="D8544" s="42"/>
      <c r="F8544" s="343" t="s">
        <v>538</v>
      </c>
      <c r="G8544" s="45" t="s">
        <v>185</v>
      </c>
      <c r="H8544" s="106"/>
      <c r="I8544" s="105">
        <f t="shared" si="2611"/>
        <v>0</v>
      </c>
      <c r="J8544" s="107"/>
      <c r="K8544" s="107"/>
      <c r="L8544" s="105">
        <f t="shared" si="2608"/>
        <v>0</v>
      </c>
      <c r="M8544" s="107"/>
      <c r="N8544" s="107"/>
      <c r="R8544" s="352">
        <f>L8544-[1]გადასახდელები!L8314</f>
        <v>0</v>
      </c>
    </row>
    <row r="8545" spans="2:18" ht="20.25" hidden="1" customHeight="1">
      <c r="B8545" s="36" t="str">
        <f t="shared" si="2596"/>
        <v>b</v>
      </c>
      <c r="C8545" s="42">
        <v>6</v>
      </c>
      <c r="D8545" s="42"/>
      <c r="F8545" s="343" t="s">
        <v>604</v>
      </c>
      <c r="G8545" s="45" t="s">
        <v>186</v>
      </c>
      <c r="H8545" s="106"/>
      <c r="I8545" s="105">
        <f t="shared" si="2611"/>
        <v>0</v>
      </c>
      <c r="J8545" s="107"/>
      <c r="K8545" s="107"/>
      <c r="L8545" s="105">
        <f t="shared" si="2608"/>
        <v>0</v>
      </c>
      <c r="M8545" s="107"/>
      <c r="N8545" s="107"/>
      <c r="R8545" s="352">
        <f>L8545-[1]გადასახდელები!L8315</f>
        <v>0</v>
      </c>
    </row>
    <row r="8546" spans="2:18" ht="20.25" hidden="1" customHeight="1">
      <c r="B8546" s="36" t="str">
        <f t="shared" si="2596"/>
        <v>b</v>
      </c>
      <c r="C8546" s="42">
        <v>6</v>
      </c>
      <c r="D8546" s="42"/>
      <c r="F8546" s="343" t="s">
        <v>605</v>
      </c>
      <c r="G8546" s="45" t="s">
        <v>187</v>
      </c>
      <c r="H8546" s="106"/>
      <c r="I8546" s="105">
        <f t="shared" si="2611"/>
        <v>0</v>
      </c>
      <c r="J8546" s="107"/>
      <c r="K8546" s="107"/>
      <c r="L8546" s="105">
        <f t="shared" si="2608"/>
        <v>0</v>
      </c>
      <c r="M8546" s="107"/>
      <c r="N8546" s="107"/>
      <c r="R8546" s="352">
        <f>L8546-[1]გადასახდელები!L8316</f>
        <v>0</v>
      </c>
    </row>
    <row r="8547" spans="2:18" ht="20.25" hidden="1" customHeight="1">
      <c r="B8547" s="36" t="str">
        <f t="shared" si="2596"/>
        <v>b</v>
      </c>
      <c r="C8547" s="42">
        <v>6</v>
      </c>
      <c r="D8547" s="42"/>
      <c r="F8547" s="343" t="s">
        <v>606</v>
      </c>
      <c r="G8547" s="45" t="s">
        <v>188</v>
      </c>
      <c r="H8547" s="106"/>
      <c r="I8547" s="105">
        <f t="shared" si="2611"/>
        <v>0</v>
      </c>
      <c r="J8547" s="107"/>
      <c r="K8547" s="107"/>
      <c r="L8547" s="105">
        <f t="shared" si="2608"/>
        <v>0</v>
      </c>
      <c r="M8547" s="107"/>
      <c r="N8547" s="107"/>
      <c r="R8547" s="352">
        <f>L8547-[1]გადასახდელები!L8317</f>
        <v>0</v>
      </c>
    </row>
    <row r="8548" spans="2:18" ht="20.25" hidden="1" customHeight="1">
      <c r="B8548" s="36" t="str">
        <f t="shared" si="2596"/>
        <v>b</v>
      </c>
      <c r="C8548" s="42">
        <v>6</v>
      </c>
      <c r="D8548" s="42"/>
      <c r="F8548" s="343" t="s">
        <v>607</v>
      </c>
      <c r="G8548" s="45" t="s">
        <v>189</v>
      </c>
      <c r="H8548" s="106"/>
      <c r="I8548" s="105">
        <f t="shared" si="2611"/>
        <v>0</v>
      </c>
      <c r="J8548" s="107"/>
      <c r="K8548" s="107"/>
      <c r="L8548" s="105">
        <f t="shared" si="2608"/>
        <v>0</v>
      </c>
      <c r="M8548" s="107"/>
      <c r="N8548" s="107"/>
      <c r="R8548" s="352">
        <f>L8548-[1]გადასახდელები!L8318</f>
        <v>0</v>
      </c>
    </row>
    <row r="8549" spans="2:18" ht="20.25" hidden="1" customHeight="1">
      <c r="B8549" s="36" t="str">
        <f t="shared" si="2596"/>
        <v>b</v>
      </c>
      <c r="C8549" s="42">
        <v>6</v>
      </c>
      <c r="D8549" s="42"/>
      <c r="F8549" s="343" t="s">
        <v>608</v>
      </c>
      <c r="G8549" s="45" t="s">
        <v>190</v>
      </c>
      <c r="H8549" s="106"/>
      <c r="I8549" s="105">
        <f t="shared" si="2611"/>
        <v>0</v>
      </c>
      <c r="J8549" s="107"/>
      <c r="K8549" s="107"/>
      <c r="L8549" s="105">
        <f t="shared" si="2608"/>
        <v>0</v>
      </c>
      <c r="M8549" s="107"/>
      <c r="N8549" s="107"/>
      <c r="R8549" s="352">
        <f>L8549-[1]გადასახდელები!L8319</f>
        <v>0</v>
      </c>
    </row>
    <row r="8550" spans="2:18" ht="30.75" hidden="1" customHeight="1">
      <c r="B8550" s="36" t="str">
        <f t="shared" si="2596"/>
        <v>b</v>
      </c>
      <c r="C8550" s="42">
        <v>6</v>
      </c>
      <c r="D8550" s="42"/>
      <c r="F8550" s="343" t="s">
        <v>539</v>
      </c>
      <c r="G8550" s="45" t="s">
        <v>231</v>
      </c>
      <c r="H8550" s="106"/>
      <c r="I8550" s="105">
        <f t="shared" si="2611"/>
        <v>0</v>
      </c>
      <c r="J8550" s="107"/>
      <c r="K8550" s="107"/>
      <c r="L8550" s="105">
        <f t="shared" si="2608"/>
        <v>0</v>
      </c>
      <c r="M8550" s="107"/>
      <c r="N8550" s="107"/>
      <c r="R8550" s="352">
        <f>L8550-[1]გადასახდელები!L8320</f>
        <v>0</v>
      </c>
    </row>
    <row r="8551" spans="2:18" ht="20.25" hidden="1" customHeight="1">
      <c r="B8551" s="36" t="str">
        <f t="shared" si="2596"/>
        <v>b</v>
      </c>
      <c r="C8551" s="42">
        <v>5</v>
      </c>
      <c r="D8551" s="42"/>
      <c r="F8551" s="342" t="s">
        <v>609</v>
      </c>
      <c r="G8551" s="48" t="s">
        <v>197</v>
      </c>
      <c r="H8551" s="96">
        <f>SUM(H8552:H8554)</f>
        <v>0</v>
      </c>
      <c r="I8551" s="97">
        <f t="shared" si="2611"/>
        <v>0</v>
      </c>
      <c r="J8551" s="98">
        <f>SUM(J8552:J8554)</f>
        <v>0</v>
      </c>
      <c r="K8551" s="98">
        <f>SUM(K8552:K8554)</f>
        <v>0</v>
      </c>
      <c r="L8551" s="97">
        <f t="shared" si="2608"/>
        <v>0</v>
      </c>
      <c r="M8551" s="98">
        <f>SUM(M8552:M8554)</f>
        <v>0</v>
      </c>
      <c r="N8551" s="98">
        <f>SUM(N8552:N8554)</f>
        <v>0</v>
      </c>
      <c r="O8551" s="82" t="s">
        <v>146</v>
      </c>
      <c r="R8551" s="352">
        <f>L8551-[1]გადასახდელები!L8321</f>
        <v>0</v>
      </c>
    </row>
    <row r="8552" spans="2:18" ht="20.25" hidden="1" customHeight="1">
      <c r="B8552" s="36" t="str">
        <f t="shared" si="2596"/>
        <v>b</v>
      </c>
      <c r="C8552" s="42">
        <v>6</v>
      </c>
      <c r="D8552" s="42"/>
      <c r="F8552" s="343" t="s">
        <v>610</v>
      </c>
      <c r="G8552" s="45" t="s">
        <v>191</v>
      </c>
      <c r="H8552" s="106"/>
      <c r="I8552" s="105">
        <f t="shared" si="2611"/>
        <v>0</v>
      </c>
      <c r="J8552" s="107"/>
      <c r="K8552" s="107"/>
      <c r="L8552" s="105">
        <f t="shared" si="2608"/>
        <v>0</v>
      </c>
      <c r="M8552" s="107"/>
      <c r="N8552" s="107"/>
      <c r="R8552" s="352">
        <f>L8552-[1]გადასახდელები!L8322</f>
        <v>0</v>
      </c>
    </row>
    <row r="8553" spans="2:18" ht="20.25" hidden="1" customHeight="1">
      <c r="B8553" s="36" t="str">
        <f t="shared" si="2596"/>
        <v>b</v>
      </c>
      <c r="C8553" s="42">
        <v>6</v>
      </c>
      <c r="D8553" s="42"/>
      <c r="F8553" s="343" t="s">
        <v>611</v>
      </c>
      <c r="G8553" s="45" t="s">
        <v>192</v>
      </c>
      <c r="H8553" s="106"/>
      <c r="I8553" s="105">
        <f t="shared" si="2611"/>
        <v>0</v>
      </c>
      <c r="J8553" s="107"/>
      <c r="K8553" s="107"/>
      <c r="L8553" s="105">
        <f t="shared" si="2608"/>
        <v>0</v>
      </c>
      <c r="M8553" s="107"/>
      <c r="N8553" s="107"/>
      <c r="R8553" s="352">
        <f>L8553-[1]გადასახდელები!L8323</f>
        <v>0</v>
      </c>
    </row>
    <row r="8554" spans="2:18" ht="30.75" hidden="1" customHeight="1">
      <c r="B8554" s="36" t="str">
        <f t="shared" si="2596"/>
        <v>b</v>
      </c>
      <c r="C8554" s="42">
        <v>6</v>
      </c>
      <c r="D8554" s="42"/>
      <c r="F8554" s="343" t="s">
        <v>612</v>
      </c>
      <c r="G8554" s="45" t="s">
        <v>232</v>
      </c>
      <c r="H8554" s="106"/>
      <c r="I8554" s="105">
        <f t="shared" si="2611"/>
        <v>0</v>
      </c>
      <c r="J8554" s="107"/>
      <c r="K8554" s="107"/>
      <c r="L8554" s="105">
        <f t="shared" si="2608"/>
        <v>0</v>
      </c>
      <c r="M8554" s="107"/>
      <c r="N8554" s="107"/>
      <c r="R8554" s="352">
        <f>L8554-[1]გადასახდელები!L8324</f>
        <v>0</v>
      </c>
    </row>
    <row r="8555" spans="2:18" ht="30.75" hidden="1" customHeight="1">
      <c r="B8555" s="36" t="str">
        <f t="shared" si="2596"/>
        <v>b</v>
      </c>
      <c r="C8555" s="42">
        <v>5</v>
      </c>
      <c r="D8555" s="42"/>
      <c r="F8555" s="343" t="s">
        <v>613</v>
      </c>
      <c r="G8555" s="48" t="s">
        <v>233</v>
      </c>
      <c r="H8555" s="101"/>
      <c r="I8555" s="97">
        <f t="shared" si="2611"/>
        <v>0</v>
      </c>
      <c r="J8555" s="102"/>
      <c r="K8555" s="102"/>
      <c r="L8555" s="97">
        <f t="shared" si="2608"/>
        <v>0</v>
      </c>
      <c r="M8555" s="102"/>
      <c r="N8555" s="102"/>
      <c r="R8555" s="352">
        <f>L8555-[1]გადასახდელები!L8325</f>
        <v>0</v>
      </c>
    </row>
    <row r="8556" spans="2:18" ht="34.5" hidden="1" customHeight="1">
      <c r="B8556" s="36" t="str">
        <f t="shared" si="2596"/>
        <v>b</v>
      </c>
      <c r="C8556" s="42">
        <v>5</v>
      </c>
      <c r="D8556" s="42"/>
      <c r="F8556" s="343" t="s">
        <v>614</v>
      </c>
      <c r="G8556" s="50" t="s">
        <v>367</v>
      </c>
      <c r="H8556" s="101"/>
      <c r="I8556" s="97">
        <f t="shared" si="2611"/>
        <v>0</v>
      </c>
      <c r="J8556" s="102"/>
      <c r="K8556" s="102"/>
      <c r="L8556" s="97">
        <f t="shared" si="2608"/>
        <v>0</v>
      </c>
      <c r="M8556" s="102"/>
      <c r="N8556" s="102"/>
      <c r="R8556" s="352">
        <f>L8556-[1]გადასახდელები!L8326</f>
        <v>0</v>
      </c>
    </row>
    <row r="8557" spans="2:18" ht="34.5" hidden="1" customHeight="1">
      <c r="B8557" s="36" t="str">
        <f t="shared" ref="B8557:B8620" si="2623">IF(H8557+I8557+L8557&gt;0,"a","b")</f>
        <v>b</v>
      </c>
      <c r="C8557" s="42">
        <v>5</v>
      </c>
      <c r="D8557" s="42"/>
      <c r="F8557" s="343" t="s">
        <v>540</v>
      </c>
      <c r="G8557" s="48" t="s">
        <v>234</v>
      </c>
      <c r="H8557" s="101"/>
      <c r="I8557" s="97">
        <f t="shared" si="2611"/>
        <v>0</v>
      </c>
      <c r="J8557" s="102"/>
      <c r="K8557" s="102"/>
      <c r="L8557" s="97">
        <f t="shared" si="2608"/>
        <v>0</v>
      </c>
      <c r="M8557" s="102"/>
      <c r="N8557" s="102"/>
      <c r="R8557" s="352">
        <f>L8557-[1]გადასახდელები!L8327</f>
        <v>0</v>
      </c>
    </row>
    <row r="8558" spans="2:18" ht="50.25" hidden="1" customHeight="1">
      <c r="B8558" s="36" t="str">
        <f t="shared" si="2623"/>
        <v>b</v>
      </c>
      <c r="C8558" s="42">
        <v>5</v>
      </c>
      <c r="D8558" s="42"/>
      <c r="F8558" s="343" t="s">
        <v>541</v>
      </c>
      <c r="G8558" s="48" t="s">
        <v>235</v>
      </c>
      <c r="H8558" s="101"/>
      <c r="I8558" s="97">
        <f t="shared" si="2611"/>
        <v>0</v>
      </c>
      <c r="J8558" s="102"/>
      <c r="K8558" s="102"/>
      <c r="L8558" s="97">
        <f t="shared" si="2608"/>
        <v>0</v>
      </c>
      <c r="M8558" s="102"/>
      <c r="N8558" s="102"/>
      <c r="R8558" s="352">
        <f>L8558-[1]გადასახდელები!L8328</f>
        <v>0</v>
      </c>
    </row>
    <row r="8559" spans="2:18" ht="20.25" hidden="1" customHeight="1">
      <c r="B8559" s="36" t="str">
        <f t="shared" si="2623"/>
        <v>b</v>
      </c>
      <c r="C8559" s="42">
        <v>5</v>
      </c>
      <c r="D8559" s="42"/>
      <c r="F8559" s="343" t="s">
        <v>542</v>
      </c>
      <c r="G8559" s="48" t="s">
        <v>236</v>
      </c>
      <c r="H8559" s="101"/>
      <c r="I8559" s="97">
        <f t="shared" si="2611"/>
        <v>0</v>
      </c>
      <c r="J8559" s="102"/>
      <c r="K8559" s="102"/>
      <c r="L8559" s="97">
        <f t="shared" si="2608"/>
        <v>0</v>
      </c>
      <c r="M8559" s="102"/>
      <c r="N8559" s="102"/>
      <c r="R8559" s="352">
        <f>L8559-[1]გადასახდელები!L8329</f>
        <v>0</v>
      </c>
    </row>
    <row r="8560" spans="2:18" ht="20.25" hidden="1" customHeight="1">
      <c r="B8560" s="36" t="str">
        <f t="shared" si="2623"/>
        <v>b</v>
      </c>
      <c r="C8560" s="42">
        <v>5</v>
      </c>
      <c r="D8560" s="42"/>
      <c r="F8560" s="343" t="s">
        <v>543</v>
      </c>
      <c r="G8560" s="48" t="s">
        <v>237</v>
      </c>
      <c r="H8560" s="101"/>
      <c r="I8560" s="97">
        <f t="shared" si="2611"/>
        <v>0</v>
      </c>
      <c r="J8560" s="102"/>
      <c r="K8560" s="102"/>
      <c r="L8560" s="97">
        <f t="shared" si="2608"/>
        <v>0</v>
      </c>
      <c r="M8560" s="102"/>
      <c r="N8560" s="102"/>
      <c r="R8560" s="352">
        <f>L8560-[1]გადასახდელები!L8330</f>
        <v>0</v>
      </c>
    </row>
    <row r="8561" spans="2:18" ht="20.25" hidden="1" customHeight="1">
      <c r="B8561" s="36" t="str">
        <f t="shared" si="2623"/>
        <v>b</v>
      </c>
      <c r="C8561" s="42">
        <v>5</v>
      </c>
      <c r="D8561" s="42"/>
      <c r="F8561" s="342" t="s">
        <v>544</v>
      </c>
      <c r="G8561" s="48" t="s">
        <v>238</v>
      </c>
      <c r="H8561" s="96">
        <f>SUM(H8562:H8568)</f>
        <v>0</v>
      </c>
      <c r="I8561" s="97">
        <f t="shared" si="2611"/>
        <v>0</v>
      </c>
      <c r="J8561" s="98">
        <f>SUM(J8562:J8568)</f>
        <v>0</v>
      </c>
      <c r="K8561" s="98">
        <f>SUM(K8562:K8568)</f>
        <v>0</v>
      </c>
      <c r="L8561" s="97">
        <f t="shared" si="2608"/>
        <v>0</v>
      </c>
      <c r="M8561" s="98">
        <f>SUM(M8562:M8568)</f>
        <v>0</v>
      </c>
      <c r="N8561" s="98">
        <f>SUM(N8562:N8568)</f>
        <v>0</v>
      </c>
      <c r="O8561" s="82" t="s">
        <v>146</v>
      </c>
      <c r="R8561" s="352">
        <f>L8561-[1]გადასახდელები!L8331</f>
        <v>0</v>
      </c>
    </row>
    <row r="8562" spans="2:18" ht="23.25" hidden="1" customHeight="1">
      <c r="B8562" s="36" t="str">
        <f t="shared" si="2623"/>
        <v>b</v>
      </c>
      <c r="C8562" s="42">
        <v>6</v>
      </c>
      <c r="D8562" s="42"/>
      <c r="F8562" s="343" t="s">
        <v>545</v>
      </c>
      <c r="G8562" s="45" t="s">
        <v>198</v>
      </c>
      <c r="H8562" s="106"/>
      <c r="I8562" s="105">
        <f t="shared" si="2611"/>
        <v>0</v>
      </c>
      <c r="J8562" s="107"/>
      <c r="K8562" s="107"/>
      <c r="L8562" s="105">
        <f t="shared" si="2608"/>
        <v>0</v>
      </c>
      <c r="M8562" s="107"/>
      <c r="N8562" s="107"/>
      <c r="R8562" s="352">
        <f>L8562-[1]გადასახდელები!L8332</f>
        <v>0</v>
      </c>
    </row>
    <row r="8563" spans="2:18" ht="20.25" hidden="1" customHeight="1">
      <c r="B8563" s="36" t="str">
        <f t="shared" si="2623"/>
        <v>b</v>
      </c>
      <c r="C8563" s="42">
        <v>6</v>
      </c>
      <c r="D8563" s="42"/>
      <c r="F8563" s="343" t="s">
        <v>546</v>
      </c>
      <c r="G8563" s="45" t="s">
        <v>199</v>
      </c>
      <c r="H8563" s="106"/>
      <c r="I8563" s="105">
        <f t="shared" si="2611"/>
        <v>0</v>
      </c>
      <c r="J8563" s="107"/>
      <c r="K8563" s="107"/>
      <c r="L8563" s="105">
        <f t="shared" si="2608"/>
        <v>0</v>
      </c>
      <c r="M8563" s="107"/>
      <c r="N8563" s="107"/>
      <c r="R8563" s="352">
        <f>L8563-[1]გადასახდელები!L8333</f>
        <v>0</v>
      </c>
    </row>
    <row r="8564" spans="2:18" ht="23.25" hidden="1" customHeight="1">
      <c r="B8564" s="36" t="str">
        <f t="shared" si="2623"/>
        <v>b</v>
      </c>
      <c r="C8564" s="42">
        <v>6</v>
      </c>
      <c r="D8564" s="42"/>
      <c r="F8564" s="343" t="s">
        <v>547</v>
      </c>
      <c r="G8564" s="45" t="s">
        <v>200</v>
      </c>
      <c r="H8564" s="106"/>
      <c r="I8564" s="105">
        <f t="shared" si="2611"/>
        <v>0</v>
      </c>
      <c r="J8564" s="107"/>
      <c r="K8564" s="107"/>
      <c r="L8564" s="105">
        <f t="shared" si="2608"/>
        <v>0</v>
      </c>
      <c r="M8564" s="107"/>
      <c r="N8564" s="107"/>
      <c r="R8564" s="352">
        <f>L8564-[1]გადასახდელები!L8334</f>
        <v>0</v>
      </c>
    </row>
    <row r="8565" spans="2:18" ht="31.5" hidden="1" customHeight="1">
      <c r="B8565" s="36" t="str">
        <f t="shared" si="2623"/>
        <v>b</v>
      </c>
      <c r="C8565" s="42">
        <v>6</v>
      </c>
      <c r="D8565" s="42"/>
      <c r="F8565" s="343" t="s">
        <v>615</v>
      </c>
      <c r="G8565" s="45" t="s">
        <v>201</v>
      </c>
      <c r="H8565" s="106"/>
      <c r="I8565" s="105">
        <f t="shared" si="2611"/>
        <v>0</v>
      </c>
      <c r="J8565" s="107"/>
      <c r="K8565" s="107"/>
      <c r="L8565" s="105">
        <f t="shared" si="2608"/>
        <v>0</v>
      </c>
      <c r="M8565" s="107"/>
      <c r="N8565" s="107"/>
      <c r="R8565" s="352">
        <f>L8565-[1]გადასახდელები!L8335</f>
        <v>0</v>
      </c>
    </row>
    <row r="8566" spans="2:18" ht="33.75" hidden="1" customHeight="1">
      <c r="B8566" s="36" t="str">
        <f t="shared" si="2623"/>
        <v>b</v>
      </c>
      <c r="C8566" s="42">
        <v>6</v>
      </c>
      <c r="D8566" s="42"/>
      <c r="F8566" s="343" t="s">
        <v>548</v>
      </c>
      <c r="G8566" s="45" t="s">
        <v>239</v>
      </c>
      <c r="H8566" s="106"/>
      <c r="I8566" s="105">
        <f t="shared" si="2611"/>
        <v>0</v>
      </c>
      <c r="J8566" s="107"/>
      <c r="K8566" s="107"/>
      <c r="L8566" s="105">
        <f t="shared" si="2608"/>
        <v>0</v>
      </c>
      <c r="M8566" s="107"/>
      <c r="N8566" s="107"/>
      <c r="R8566" s="352">
        <f>L8566-[1]გადასახდელები!L8336</f>
        <v>0</v>
      </c>
    </row>
    <row r="8567" spans="2:18" ht="34.5" hidden="1" customHeight="1">
      <c r="B8567" s="36" t="str">
        <f t="shared" si="2623"/>
        <v>b</v>
      </c>
      <c r="C8567" s="42">
        <v>6</v>
      </c>
      <c r="D8567" s="42"/>
      <c r="F8567" s="343" t="s">
        <v>616</v>
      </c>
      <c r="G8567" s="45" t="s">
        <v>240</v>
      </c>
      <c r="H8567" s="106"/>
      <c r="I8567" s="105">
        <f t="shared" si="2611"/>
        <v>0</v>
      </c>
      <c r="J8567" s="107"/>
      <c r="K8567" s="107"/>
      <c r="L8567" s="105">
        <f t="shared" ref="L8567:L8630" si="2624">M8567+N8567</f>
        <v>0</v>
      </c>
      <c r="M8567" s="107"/>
      <c r="N8567" s="107"/>
      <c r="R8567" s="352">
        <f>L8567-[1]გადასახდელები!L8337</f>
        <v>0</v>
      </c>
    </row>
    <row r="8568" spans="2:18" ht="33.75" hidden="1" customHeight="1">
      <c r="B8568" s="36" t="str">
        <f t="shared" si="2623"/>
        <v>b</v>
      </c>
      <c r="C8568" s="42">
        <v>6</v>
      </c>
      <c r="D8568" s="42"/>
      <c r="F8568" s="343" t="s">
        <v>617</v>
      </c>
      <c r="G8568" s="45" t="s">
        <v>241</v>
      </c>
      <c r="H8568" s="106"/>
      <c r="I8568" s="105">
        <f t="shared" si="2611"/>
        <v>0</v>
      </c>
      <c r="J8568" s="107"/>
      <c r="K8568" s="107"/>
      <c r="L8568" s="105">
        <f t="shared" si="2624"/>
        <v>0</v>
      </c>
      <c r="M8568" s="107"/>
      <c r="N8568" s="107"/>
      <c r="R8568" s="352">
        <f>L8568-[1]გადასახდელები!L8338</f>
        <v>0</v>
      </c>
    </row>
    <row r="8569" spans="2:18" ht="34.5" hidden="1" customHeight="1">
      <c r="B8569" s="36" t="str">
        <f t="shared" si="2623"/>
        <v>b</v>
      </c>
      <c r="C8569" s="42">
        <v>5</v>
      </c>
      <c r="D8569" s="42"/>
      <c r="F8569" s="343" t="s">
        <v>618</v>
      </c>
      <c r="G8569" s="48" t="s">
        <v>242</v>
      </c>
      <c r="H8569" s="109"/>
      <c r="I8569" s="97">
        <f t="shared" si="2611"/>
        <v>0</v>
      </c>
      <c r="J8569" s="110"/>
      <c r="K8569" s="110"/>
      <c r="L8569" s="97">
        <f t="shared" si="2624"/>
        <v>0</v>
      </c>
      <c r="M8569" s="110"/>
      <c r="N8569" s="110"/>
      <c r="R8569" s="352">
        <f>L8569-[1]გადასახდელები!L8339</f>
        <v>0</v>
      </c>
    </row>
    <row r="8570" spans="2:18" ht="24.75" hidden="1" customHeight="1">
      <c r="B8570" s="36" t="str">
        <f t="shared" si="2623"/>
        <v>b</v>
      </c>
      <c r="C8570" s="42">
        <v>5</v>
      </c>
      <c r="D8570" s="42"/>
      <c r="F8570" s="343" t="s">
        <v>549</v>
      </c>
      <c r="G8570" s="48" t="s">
        <v>243</v>
      </c>
      <c r="H8570" s="109"/>
      <c r="I8570" s="97">
        <f t="shared" ref="I8570:I8633" si="2625">J8570+K8570</f>
        <v>0</v>
      </c>
      <c r="J8570" s="110"/>
      <c r="K8570" s="110"/>
      <c r="L8570" s="97">
        <f t="shared" si="2624"/>
        <v>0</v>
      </c>
      <c r="M8570" s="110"/>
      <c r="N8570" s="110"/>
      <c r="R8570" s="352">
        <f>L8570-[1]გადასახდელები!L8340</f>
        <v>0</v>
      </c>
    </row>
    <row r="8571" spans="2:18" ht="27.75" hidden="1" customHeight="1">
      <c r="B8571" s="36" t="str">
        <f t="shared" si="2623"/>
        <v>b</v>
      </c>
      <c r="C8571" s="42">
        <v>4</v>
      </c>
      <c r="D8571" s="42"/>
      <c r="F8571" s="343" t="s">
        <v>550</v>
      </c>
      <c r="G8571" s="47" t="s">
        <v>244</v>
      </c>
      <c r="H8571" s="103"/>
      <c r="I8571" s="108">
        <f t="shared" si="2625"/>
        <v>0</v>
      </c>
      <c r="J8571" s="104"/>
      <c r="K8571" s="104"/>
      <c r="L8571" s="108">
        <f t="shared" si="2624"/>
        <v>0</v>
      </c>
      <c r="M8571" s="104"/>
      <c r="N8571" s="104"/>
      <c r="R8571" s="352">
        <f>L8571-[1]გადასახდელები!L8341</f>
        <v>0</v>
      </c>
    </row>
    <row r="8572" spans="2:18" ht="23.25" hidden="1" customHeight="1">
      <c r="B8572" s="36" t="str">
        <f t="shared" si="2623"/>
        <v>b</v>
      </c>
      <c r="C8572" s="42">
        <v>4</v>
      </c>
      <c r="D8572" s="42"/>
      <c r="F8572" s="343" t="s">
        <v>619</v>
      </c>
      <c r="G8572" s="47" t="s">
        <v>245</v>
      </c>
      <c r="H8572" s="103"/>
      <c r="I8572" s="108">
        <f t="shared" si="2625"/>
        <v>0</v>
      </c>
      <c r="J8572" s="104"/>
      <c r="K8572" s="104"/>
      <c r="L8572" s="108">
        <f t="shared" si="2624"/>
        <v>0</v>
      </c>
      <c r="M8572" s="104"/>
      <c r="N8572" s="104"/>
      <c r="R8572" s="352">
        <f>L8572-[1]გადასახდელები!L8342</f>
        <v>0</v>
      </c>
    </row>
    <row r="8573" spans="2:18" ht="24" hidden="1" customHeight="1">
      <c r="B8573" s="36" t="str">
        <f t="shared" si="2623"/>
        <v>b</v>
      </c>
      <c r="C8573" s="42">
        <v>4</v>
      </c>
      <c r="D8573" s="42"/>
      <c r="F8573" s="343" t="s">
        <v>620</v>
      </c>
      <c r="G8573" s="47" t="s">
        <v>246</v>
      </c>
      <c r="H8573" s="103"/>
      <c r="I8573" s="108">
        <f t="shared" si="2625"/>
        <v>0</v>
      </c>
      <c r="J8573" s="104"/>
      <c r="K8573" s="104"/>
      <c r="L8573" s="108">
        <f t="shared" si="2624"/>
        <v>0</v>
      </c>
      <c r="M8573" s="104"/>
      <c r="N8573" s="104"/>
      <c r="R8573" s="352">
        <f>L8573-[1]გადასახდელები!L8343</f>
        <v>0</v>
      </c>
    </row>
    <row r="8574" spans="2:18" ht="34.5" hidden="1" customHeight="1">
      <c r="B8574" s="36" t="str">
        <f t="shared" si="2623"/>
        <v>b</v>
      </c>
      <c r="C8574" s="42">
        <v>4</v>
      </c>
      <c r="D8574" s="42"/>
      <c r="F8574" s="343" t="s">
        <v>551</v>
      </c>
      <c r="G8574" s="47" t="s">
        <v>247</v>
      </c>
      <c r="H8574" s="103"/>
      <c r="I8574" s="108">
        <f t="shared" si="2625"/>
        <v>0</v>
      </c>
      <c r="J8574" s="104"/>
      <c r="K8574" s="104"/>
      <c r="L8574" s="108">
        <f t="shared" si="2624"/>
        <v>0</v>
      </c>
      <c r="M8574" s="104"/>
      <c r="N8574" s="104"/>
      <c r="R8574" s="352">
        <f>L8574-[1]გადასახდელები!L8344</f>
        <v>0</v>
      </c>
    </row>
    <row r="8575" spans="2:18" ht="33" hidden="1" customHeight="1">
      <c r="B8575" s="36" t="str">
        <f t="shared" si="2623"/>
        <v>b</v>
      </c>
      <c r="C8575" s="42">
        <v>4</v>
      </c>
      <c r="D8575" s="42"/>
      <c r="F8575" s="342" t="s">
        <v>552</v>
      </c>
      <c r="G8575" s="47" t="s">
        <v>248</v>
      </c>
      <c r="H8575" s="93">
        <f>SUM(H8576:H8581)</f>
        <v>0</v>
      </c>
      <c r="I8575" s="94">
        <f t="shared" si="2625"/>
        <v>0</v>
      </c>
      <c r="J8575" s="95">
        <f>SUM(J8576:J8581)</f>
        <v>0</v>
      </c>
      <c r="K8575" s="95">
        <f>SUM(K8576:K8581)</f>
        <v>0</v>
      </c>
      <c r="L8575" s="94">
        <f t="shared" si="2624"/>
        <v>0</v>
      </c>
      <c r="M8575" s="95">
        <f>SUM(M8576:M8581)</f>
        <v>0</v>
      </c>
      <c r="N8575" s="95">
        <f>SUM(N8576:N8581)</f>
        <v>0</v>
      </c>
      <c r="O8575" s="82" t="s">
        <v>146</v>
      </c>
      <c r="R8575" s="352">
        <f>L8575-[1]გადასახდელები!L8345</f>
        <v>0</v>
      </c>
    </row>
    <row r="8576" spans="2:18" ht="20.25" hidden="1" customHeight="1">
      <c r="B8576" s="36" t="str">
        <f t="shared" si="2623"/>
        <v>b</v>
      </c>
      <c r="C8576" s="42">
        <v>5</v>
      </c>
      <c r="D8576" s="42"/>
      <c r="F8576" s="343" t="s">
        <v>553</v>
      </c>
      <c r="G8576" s="48" t="s">
        <v>249</v>
      </c>
      <c r="H8576" s="109"/>
      <c r="I8576" s="97">
        <f t="shared" si="2625"/>
        <v>0</v>
      </c>
      <c r="J8576" s="110"/>
      <c r="K8576" s="110"/>
      <c r="L8576" s="97">
        <f t="shared" si="2624"/>
        <v>0</v>
      </c>
      <c r="M8576" s="110"/>
      <c r="N8576" s="110"/>
      <c r="Q8576" s="17">
        <f>82+55</f>
        <v>137</v>
      </c>
      <c r="R8576" s="352">
        <f>L8576-[1]გადასახდელები!L8346</f>
        <v>0</v>
      </c>
    </row>
    <row r="8577" spans="2:18" ht="20.25" hidden="1" customHeight="1">
      <c r="B8577" s="36" t="str">
        <f t="shared" si="2623"/>
        <v>b</v>
      </c>
      <c r="C8577" s="42">
        <v>5</v>
      </c>
      <c r="D8577" s="42"/>
      <c r="F8577" s="343" t="s">
        <v>554</v>
      </c>
      <c r="G8577" s="48" t="s">
        <v>250</v>
      </c>
      <c r="H8577" s="109"/>
      <c r="I8577" s="97">
        <f t="shared" si="2625"/>
        <v>0</v>
      </c>
      <c r="J8577" s="110"/>
      <c r="K8577" s="110"/>
      <c r="L8577" s="97">
        <f t="shared" si="2624"/>
        <v>0</v>
      </c>
      <c r="M8577" s="110"/>
      <c r="N8577" s="110"/>
      <c r="R8577" s="352">
        <f>L8577-[1]გადასახდელები!L8347</f>
        <v>0</v>
      </c>
    </row>
    <row r="8578" spans="2:18" ht="35.25" hidden="1" customHeight="1">
      <c r="B8578" s="36" t="str">
        <f t="shared" si="2623"/>
        <v>b</v>
      </c>
      <c r="C8578" s="42">
        <v>5</v>
      </c>
      <c r="D8578" s="42"/>
      <c r="F8578" s="343" t="s">
        <v>555</v>
      </c>
      <c r="G8578" s="48" t="s">
        <v>251</v>
      </c>
      <c r="H8578" s="109"/>
      <c r="I8578" s="97">
        <f t="shared" si="2625"/>
        <v>0</v>
      </c>
      <c r="J8578" s="110"/>
      <c r="K8578" s="110"/>
      <c r="L8578" s="97">
        <f t="shared" si="2624"/>
        <v>0</v>
      </c>
      <c r="M8578" s="110"/>
      <c r="N8578" s="110"/>
      <c r="R8578" s="352">
        <f>L8578-[1]გადასახდელები!L8348</f>
        <v>0</v>
      </c>
    </row>
    <row r="8579" spans="2:18" ht="20.25" hidden="1" customHeight="1">
      <c r="B8579" s="36" t="str">
        <f t="shared" si="2623"/>
        <v>b</v>
      </c>
      <c r="C8579" s="42">
        <v>5</v>
      </c>
      <c r="D8579" s="42"/>
      <c r="F8579" s="343" t="s">
        <v>621</v>
      </c>
      <c r="G8579" s="48" t="s">
        <v>252</v>
      </c>
      <c r="H8579" s="109"/>
      <c r="I8579" s="97">
        <f t="shared" si="2625"/>
        <v>0</v>
      </c>
      <c r="J8579" s="110"/>
      <c r="K8579" s="110"/>
      <c r="L8579" s="97">
        <f t="shared" si="2624"/>
        <v>0</v>
      </c>
      <c r="M8579" s="110"/>
      <c r="N8579" s="110"/>
      <c r="R8579" s="352">
        <f>L8579-[1]გადასახდელები!L8349</f>
        <v>0</v>
      </c>
    </row>
    <row r="8580" spans="2:18" ht="30.75" hidden="1" customHeight="1">
      <c r="B8580" s="36" t="str">
        <f t="shared" si="2623"/>
        <v>b</v>
      </c>
      <c r="C8580" s="42">
        <v>5</v>
      </c>
      <c r="D8580" s="42"/>
      <c r="F8580" s="343" t="s">
        <v>622</v>
      </c>
      <c r="G8580" s="48" t="s">
        <v>253</v>
      </c>
      <c r="H8580" s="109"/>
      <c r="I8580" s="97">
        <f t="shared" si="2625"/>
        <v>0</v>
      </c>
      <c r="J8580" s="110"/>
      <c r="K8580" s="110"/>
      <c r="L8580" s="97">
        <f t="shared" si="2624"/>
        <v>0</v>
      </c>
      <c r="M8580" s="110"/>
      <c r="N8580" s="110"/>
      <c r="R8580" s="352">
        <f>L8580-[1]გადასახდელები!L8350</f>
        <v>0</v>
      </c>
    </row>
    <row r="8581" spans="2:18" ht="30.75" hidden="1" customHeight="1">
      <c r="B8581" s="36" t="str">
        <f t="shared" si="2623"/>
        <v>b</v>
      </c>
      <c r="C8581" s="42">
        <v>5</v>
      </c>
      <c r="D8581" s="42"/>
      <c r="F8581" s="343" t="s">
        <v>556</v>
      </c>
      <c r="G8581" s="48" t="s">
        <v>254</v>
      </c>
      <c r="H8581" s="109"/>
      <c r="I8581" s="97">
        <f t="shared" si="2625"/>
        <v>0</v>
      </c>
      <c r="J8581" s="110"/>
      <c r="K8581" s="110"/>
      <c r="L8581" s="97">
        <f t="shared" si="2624"/>
        <v>0</v>
      </c>
      <c r="M8581" s="110"/>
      <c r="N8581" s="110"/>
      <c r="R8581" s="352">
        <f>L8581-[1]გადასახდელები!L8351</f>
        <v>0</v>
      </c>
    </row>
    <row r="8582" spans="2:18" ht="20.25" hidden="1" customHeight="1">
      <c r="B8582" s="36" t="str">
        <f t="shared" si="2623"/>
        <v>b</v>
      </c>
      <c r="C8582" s="42">
        <v>4</v>
      </c>
      <c r="D8582" s="42"/>
      <c r="F8582" s="343" t="s">
        <v>623</v>
      </c>
      <c r="G8582" s="47" t="s">
        <v>255</v>
      </c>
      <c r="H8582" s="103"/>
      <c r="I8582" s="94">
        <f t="shared" si="2625"/>
        <v>0</v>
      </c>
      <c r="J8582" s="104"/>
      <c r="K8582" s="104"/>
      <c r="L8582" s="94">
        <f t="shared" si="2624"/>
        <v>0</v>
      </c>
      <c r="M8582" s="104"/>
      <c r="N8582" s="104"/>
      <c r="R8582" s="352">
        <f>L8582-[1]გადასახდელები!L8352</f>
        <v>0</v>
      </c>
    </row>
    <row r="8583" spans="2:18" ht="20.25" customHeight="1">
      <c r="B8583" s="36" t="str">
        <f t="shared" si="2623"/>
        <v>a</v>
      </c>
      <c r="C8583" s="42">
        <v>4</v>
      </c>
      <c r="D8583" s="42"/>
      <c r="F8583" s="342" t="s">
        <v>557</v>
      </c>
      <c r="G8583" s="47" t="s">
        <v>256</v>
      </c>
      <c r="H8583" s="93">
        <f>SUM(H8584:H8596)</f>
        <v>0</v>
      </c>
      <c r="I8583" s="94">
        <f t="shared" si="2625"/>
        <v>21</v>
      </c>
      <c r="J8583" s="95">
        <f>SUM(J8584:J8596)</f>
        <v>0</v>
      </c>
      <c r="K8583" s="95">
        <f>SUM(K8584:K8596)</f>
        <v>21</v>
      </c>
      <c r="L8583" s="94">
        <f t="shared" si="2624"/>
        <v>0</v>
      </c>
      <c r="M8583" s="95">
        <f>SUM(M8584:M8596)</f>
        <v>0</v>
      </c>
      <c r="N8583" s="95">
        <f>SUM(N8584:N8596)</f>
        <v>0</v>
      </c>
      <c r="O8583" s="82" t="s">
        <v>146</v>
      </c>
      <c r="R8583" s="352">
        <f>L8583-[1]გადასახდელები!L8353</f>
        <v>0</v>
      </c>
    </row>
    <row r="8584" spans="2:18" ht="20.25" hidden="1" customHeight="1">
      <c r="B8584" s="36" t="str">
        <f t="shared" si="2623"/>
        <v>b</v>
      </c>
      <c r="C8584" s="42">
        <v>5</v>
      </c>
      <c r="D8584" s="42"/>
      <c r="F8584" s="343" t="s">
        <v>624</v>
      </c>
      <c r="G8584" s="48" t="s">
        <v>257</v>
      </c>
      <c r="H8584" s="109"/>
      <c r="I8584" s="97">
        <f t="shared" si="2625"/>
        <v>0</v>
      </c>
      <c r="J8584" s="110"/>
      <c r="K8584" s="110"/>
      <c r="L8584" s="97">
        <f t="shared" si="2624"/>
        <v>0</v>
      </c>
      <c r="M8584" s="110"/>
      <c r="N8584" s="110"/>
      <c r="R8584" s="352">
        <f>L8584-[1]გადასახდელები!L8354</f>
        <v>0</v>
      </c>
    </row>
    <row r="8585" spans="2:18" ht="30" hidden="1" customHeight="1">
      <c r="B8585" s="36" t="str">
        <f t="shared" si="2623"/>
        <v>b</v>
      </c>
      <c r="C8585" s="42">
        <v>5</v>
      </c>
      <c r="D8585" s="42"/>
      <c r="F8585" s="343" t="s">
        <v>625</v>
      </c>
      <c r="G8585" s="48" t="s">
        <v>258</v>
      </c>
      <c r="H8585" s="109"/>
      <c r="I8585" s="97">
        <f t="shared" si="2625"/>
        <v>0</v>
      </c>
      <c r="J8585" s="110"/>
      <c r="K8585" s="110"/>
      <c r="L8585" s="97">
        <f t="shared" si="2624"/>
        <v>0</v>
      </c>
      <c r="M8585" s="110"/>
      <c r="N8585" s="110"/>
      <c r="R8585" s="352">
        <f>L8585-[1]გადასახდელები!L8355</f>
        <v>0</v>
      </c>
    </row>
    <row r="8586" spans="2:18" ht="22.5" hidden="1" customHeight="1">
      <c r="B8586" s="36" t="str">
        <f t="shared" si="2623"/>
        <v>b</v>
      </c>
      <c r="C8586" s="42">
        <v>5</v>
      </c>
      <c r="D8586" s="42"/>
      <c r="F8586" s="343" t="s">
        <v>558</v>
      </c>
      <c r="G8586" s="48" t="s">
        <v>259</v>
      </c>
      <c r="H8586" s="109"/>
      <c r="I8586" s="97">
        <f t="shared" si="2625"/>
        <v>0</v>
      </c>
      <c r="J8586" s="110"/>
      <c r="K8586" s="110"/>
      <c r="L8586" s="97">
        <f t="shared" si="2624"/>
        <v>0</v>
      </c>
      <c r="M8586" s="110"/>
      <c r="N8586" s="110"/>
      <c r="R8586" s="352">
        <f>L8586-[1]გადასახდელები!L8356</f>
        <v>0</v>
      </c>
    </row>
    <row r="8587" spans="2:18" ht="33.75" hidden="1" customHeight="1">
      <c r="B8587" s="36" t="str">
        <f t="shared" si="2623"/>
        <v>b</v>
      </c>
      <c r="C8587" s="42">
        <v>5</v>
      </c>
      <c r="D8587" s="42"/>
      <c r="F8587" s="343" t="s">
        <v>626</v>
      </c>
      <c r="G8587" s="48" t="s">
        <v>260</v>
      </c>
      <c r="H8587" s="109"/>
      <c r="I8587" s="97">
        <f t="shared" si="2625"/>
        <v>0</v>
      </c>
      <c r="J8587" s="110"/>
      <c r="K8587" s="110"/>
      <c r="L8587" s="97">
        <f t="shared" si="2624"/>
        <v>0</v>
      </c>
      <c r="M8587" s="110"/>
      <c r="N8587" s="110"/>
      <c r="R8587" s="352">
        <f>L8587-[1]გადასახდელები!L8357</f>
        <v>0</v>
      </c>
    </row>
    <row r="8588" spans="2:18" ht="24.75" hidden="1" customHeight="1">
      <c r="B8588" s="36" t="str">
        <f t="shared" si="2623"/>
        <v>b</v>
      </c>
      <c r="C8588" s="42">
        <v>5</v>
      </c>
      <c r="D8588" s="42"/>
      <c r="F8588" s="343" t="s">
        <v>627</v>
      </c>
      <c r="G8588" s="48" t="s">
        <v>261</v>
      </c>
      <c r="H8588" s="109"/>
      <c r="I8588" s="97">
        <f t="shared" si="2625"/>
        <v>0</v>
      </c>
      <c r="J8588" s="110"/>
      <c r="K8588" s="110"/>
      <c r="L8588" s="97">
        <f t="shared" si="2624"/>
        <v>0</v>
      </c>
      <c r="M8588" s="110"/>
      <c r="N8588" s="110"/>
      <c r="R8588" s="352">
        <f>L8588-[1]გადასახდელები!L8358</f>
        <v>0</v>
      </c>
    </row>
    <row r="8589" spans="2:18" ht="35.25" hidden="1" customHeight="1">
      <c r="B8589" s="36" t="str">
        <f t="shared" si="2623"/>
        <v>b</v>
      </c>
      <c r="C8589" s="42">
        <v>5</v>
      </c>
      <c r="D8589" s="42"/>
      <c r="F8589" s="343" t="s">
        <v>628</v>
      </c>
      <c r="G8589" s="48" t="s">
        <v>262</v>
      </c>
      <c r="H8589" s="109"/>
      <c r="I8589" s="97">
        <f t="shared" si="2625"/>
        <v>0</v>
      </c>
      <c r="J8589" s="110"/>
      <c r="K8589" s="110"/>
      <c r="L8589" s="97">
        <f t="shared" si="2624"/>
        <v>0</v>
      </c>
      <c r="M8589" s="110"/>
      <c r="N8589" s="110"/>
      <c r="R8589" s="352">
        <f>L8589-[1]გადასახდელები!L8359</f>
        <v>0</v>
      </c>
    </row>
    <row r="8590" spans="2:18" ht="33.75" hidden="1" customHeight="1">
      <c r="B8590" s="36" t="str">
        <f t="shared" si="2623"/>
        <v>b</v>
      </c>
      <c r="C8590" s="42">
        <v>5</v>
      </c>
      <c r="D8590" s="42"/>
      <c r="F8590" s="343" t="s">
        <v>629</v>
      </c>
      <c r="G8590" s="48" t="s">
        <v>263</v>
      </c>
      <c r="H8590" s="109"/>
      <c r="I8590" s="97">
        <f t="shared" si="2625"/>
        <v>0</v>
      </c>
      <c r="J8590" s="110"/>
      <c r="K8590" s="110"/>
      <c r="L8590" s="97">
        <f t="shared" si="2624"/>
        <v>0</v>
      </c>
      <c r="M8590" s="110"/>
      <c r="N8590" s="110"/>
      <c r="R8590" s="352">
        <f>L8590-[1]გადასახდელები!L8360</f>
        <v>0</v>
      </c>
    </row>
    <row r="8591" spans="2:18" ht="20.25" hidden="1" customHeight="1">
      <c r="B8591" s="36" t="str">
        <f t="shared" si="2623"/>
        <v>b</v>
      </c>
      <c r="C8591" s="42">
        <v>5</v>
      </c>
      <c r="D8591" s="42"/>
      <c r="F8591" s="343" t="s">
        <v>630</v>
      </c>
      <c r="G8591" s="48" t="s">
        <v>264</v>
      </c>
      <c r="H8591" s="109"/>
      <c r="I8591" s="97">
        <f t="shared" si="2625"/>
        <v>0</v>
      </c>
      <c r="J8591" s="110"/>
      <c r="K8591" s="110"/>
      <c r="L8591" s="97">
        <f t="shared" si="2624"/>
        <v>0</v>
      </c>
      <c r="M8591" s="110"/>
      <c r="N8591" s="110"/>
      <c r="R8591" s="352">
        <f>L8591-[1]გადასახდელები!L8361</f>
        <v>0</v>
      </c>
    </row>
    <row r="8592" spans="2:18" ht="20.25" hidden="1" customHeight="1">
      <c r="B8592" s="36" t="str">
        <f t="shared" si="2623"/>
        <v>b</v>
      </c>
      <c r="C8592" s="42">
        <v>5</v>
      </c>
      <c r="D8592" s="42"/>
      <c r="F8592" s="343" t="s">
        <v>631</v>
      </c>
      <c r="G8592" s="48" t="s">
        <v>265</v>
      </c>
      <c r="H8592" s="109"/>
      <c r="I8592" s="97">
        <f t="shared" si="2625"/>
        <v>0</v>
      </c>
      <c r="J8592" s="110"/>
      <c r="K8592" s="110"/>
      <c r="L8592" s="97">
        <f t="shared" si="2624"/>
        <v>0</v>
      </c>
      <c r="M8592" s="110"/>
      <c r="N8592" s="110"/>
      <c r="R8592" s="352">
        <f>L8592-[1]გადასახდელები!L8362</f>
        <v>0</v>
      </c>
    </row>
    <row r="8593" spans="2:18" ht="20.25" hidden="1" customHeight="1">
      <c r="B8593" s="36" t="str">
        <f t="shared" si="2623"/>
        <v>b</v>
      </c>
      <c r="C8593" s="42">
        <v>5</v>
      </c>
      <c r="D8593" s="42"/>
      <c r="F8593" s="343" t="s">
        <v>559</v>
      </c>
      <c r="G8593" s="48" t="s">
        <v>266</v>
      </c>
      <c r="H8593" s="109"/>
      <c r="I8593" s="97">
        <f t="shared" si="2625"/>
        <v>0</v>
      </c>
      <c r="J8593" s="110"/>
      <c r="K8593" s="110"/>
      <c r="L8593" s="97">
        <f t="shared" si="2624"/>
        <v>0</v>
      </c>
      <c r="M8593" s="110"/>
      <c r="N8593" s="110"/>
      <c r="R8593" s="352">
        <f>L8593-[1]გადასახდელები!L8363</f>
        <v>0</v>
      </c>
    </row>
    <row r="8594" spans="2:18" ht="20.25" hidden="1" customHeight="1">
      <c r="B8594" s="36" t="str">
        <f t="shared" si="2623"/>
        <v>b</v>
      </c>
      <c r="C8594" s="42">
        <v>5</v>
      </c>
      <c r="D8594" s="42"/>
      <c r="F8594" s="343" t="s">
        <v>632</v>
      </c>
      <c r="G8594" s="48" t="s">
        <v>267</v>
      </c>
      <c r="H8594" s="109"/>
      <c r="I8594" s="97">
        <f t="shared" si="2625"/>
        <v>0</v>
      </c>
      <c r="J8594" s="110"/>
      <c r="K8594" s="110"/>
      <c r="L8594" s="97">
        <f t="shared" si="2624"/>
        <v>0</v>
      </c>
      <c r="M8594" s="110"/>
      <c r="N8594" s="110"/>
      <c r="R8594" s="352">
        <f>L8594-[1]გადასახდელები!L8364</f>
        <v>0</v>
      </c>
    </row>
    <row r="8595" spans="2:18" ht="34.5" hidden="1" customHeight="1">
      <c r="B8595" s="36" t="str">
        <f t="shared" si="2623"/>
        <v>b</v>
      </c>
      <c r="C8595" s="42">
        <v>5</v>
      </c>
      <c r="D8595" s="42"/>
      <c r="F8595" s="343" t="s">
        <v>633</v>
      </c>
      <c r="G8595" s="48" t="s">
        <v>268</v>
      </c>
      <c r="H8595" s="109"/>
      <c r="I8595" s="97">
        <f t="shared" si="2625"/>
        <v>0</v>
      </c>
      <c r="J8595" s="110"/>
      <c r="K8595" s="110"/>
      <c r="L8595" s="97">
        <f t="shared" si="2624"/>
        <v>0</v>
      </c>
      <c r="M8595" s="110"/>
      <c r="N8595" s="110"/>
      <c r="R8595" s="352">
        <f>L8595-[1]გადასახდელები!L8365</f>
        <v>0</v>
      </c>
    </row>
    <row r="8596" spans="2:18" ht="30.75" customHeight="1">
      <c r="B8596" s="36" t="str">
        <f t="shared" si="2623"/>
        <v>a</v>
      </c>
      <c r="C8596" s="42">
        <v>5</v>
      </c>
      <c r="D8596" s="42"/>
      <c r="F8596" s="343" t="s">
        <v>560</v>
      </c>
      <c r="G8596" s="48" t="s">
        <v>269</v>
      </c>
      <c r="H8596" s="109"/>
      <c r="I8596" s="97">
        <f t="shared" si="2625"/>
        <v>21</v>
      </c>
      <c r="J8596" s="110"/>
      <c r="K8596" s="110">
        <v>21</v>
      </c>
      <c r="L8596" s="97">
        <f t="shared" si="2624"/>
        <v>0</v>
      </c>
      <c r="M8596" s="110"/>
      <c r="N8596" s="110"/>
      <c r="R8596" s="352">
        <f>L8596-[1]გადასახდელები!L8366</f>
        <v>0</v>
      </c>
    </row>
    <row r="8597" spans="2:18" ht="20.25" hidden="1" customHeight="1">
      <c r="B8597" s="36" t="str">
        <f t="shared" si="2623"/>
        <v>b</v>
      </c>
      <c r="C8597" s="42">
        <v>3</v>
      </c>
      <c r="D8597" s="42"/>
      <c r="F8597" s="343" t="s">
        <v>634</v>
      </c>
      <c r="G8597" s="57" t="s">
        <v>209</v>
      </c>
      <c r="H8597" s="111"/>
      <c r="I8597" s="90">
        <f t="shared" si="2625"/>
        <v>0</v>
      </c>
      <c r="J8597" s="112"/>
      <c r="K8597" s="112"/>
      <c r="L8597" s="90">
        <f t="shared" si="2624"/>
        <v>0</v>
      </c>
      <c r="M8597" s="112"/>
      <c r="N8597" s="112"/>
      <c r="R8597" s="352">
        <f>L8597-[1]გადასახდელები!L8367</f>
        <v>0</v>
      </c>
    </row>
    <row r="8598" spans="2:18" ht="20.25" hidden="1" customHeight="1">
      <c r="B8598" s="36" t="str">
        <f t="shared" si="2623"/>
        <v>b</v>
      </c>
      <c r="C8598" s="42">
        <v>3</v>
      </c>
      <c r="D8598" s="42"/>
      <c r="F8598" s="342" t="s">
        <v>635</v>
      </c>
      <c r="G8598" s="57" t="s">
        <v>208</v>
      </c>
      <c r="H8598" s="89">
        <f>H8599+H8604+H8605</f>
        <v>0</v>
      </c>
      <c r="I8598" s="90">
        <f t="shared" si="2625"/>
        <v>0</v>
      </c>
      <c r="J8598" s="92">
        <f>J8599+J8604+J8605</f>
        <v>0</v>
      </c>
      <c r="K8598" s="92">
        <f>K8599+K8604+K8605</f>
        <v>0</v>
      </c>
      <c r="L8598" s="90">
        <f t="shared" si="2624"/>
        <v>0</v>
      </c>
      <c r="M8598" s="92">
        <f>M8599+M8604+M8605</f>
        <v>0</v>
      </c>
      <c r="N8598" s="92">
        <f>N8599+N8604+N8605</f>
        <v>0</v>
      </c>
      <c r="O8598" s="82" t="s">
        <v>146</v>
      </c>
      <c r="R8598" s="352">
        <f>L8598-[1]გადასახდელები!L8368</f>
        <v>0</v>
      </c>
    </row>
    <row r="8599" spans="2:18" ht="20.25" hidden="1" customHeight="1">
      <c r="B8599" s="36" t="str">
        <f t="shared" si="2623"/>
        <v>b</v>
      </c>
      <c r="C8599" s="42">
        <v>4</v>
      </c>
      <c r="D8599" s="42"/>
      <c r="F8599" s="342" t="s">
        <v>636</v>
      </c>
      <c r="G8599" s="47" t="s">
        <v>270</v>
      </c>
      <c r="H8599" s="93">
        <f>SUM(H8600:H8603)</f>
        <v>0</v>
      </c>
      <c r="I8599" s="94">
        <f t="shared" si="2625"/>
        <v>0</v>
      </c>
      <c r="J8599" s="95">
        <f>SUM(J8600:J8603)</f>
        <v>0</v>
      </c>
      <c r="K8599" s="95">
        <f>SUM(K8600:K8603)</f>
        <v>0</v>
      </c>
      <c r="L8599" s="94">
        <f t="shared" si="2624"/>
        <v>0</v>
      </c>
      <c r="M8599" s="95">
        <f>SUM(M8600:M8603)</f>
        <v>0</v>
      </c>
      <c r="N8599" s="95">
        <f>SUM(N8600:N8603)</f>
        <v>0</v>
      </c>
      <c r="O8599" s="82" t="s">
        <v>146</v>
      </c>
      <c r="R8599" s="352">
        <f>L8599-[1]გადასახდელები!L8369</f>
        <v>0</v>
      </c>
    </row>
    <row r="8600" spans="2:18" ht="20.25" hidden="1" customHeight="1">
      <c r="B8600" s="36" t="str">
        <f t="shared" si="2623"/>
        <v>b</v>
      </c>
      <c r="C8600" s="42">
        <v>5</v>
      </c>
      <c r="D8600" s="42"/>
      <c r="F8600" s="343" t="s">
        <v>637</v>
      </c>
      <c r="G8600" s="48" t="s">
        <v>271</v>
      </c>
      <c r="H8600" s="101"/>
      <c r="I8600" s="97">
        <f t="shared" si="2625"/>
        <v>0</v>
      </c>
      <c r="J8600" s="102"/>
      <c r="K8600" s="102"/>
      <c r="L8600" s="97">
        <f t="shared" si="2624"/>
        <v>0</v>
      </c>
      <c r="M8600" s="102"/>
      <c r="N8600" s="102"/>
      <c r="R8600" s="352">
        <f>L8600-[1]გადასახდელები!L8370</f>
        <v>0</v>
      </c>
    </row>
    <row r="8601" spans="2:18" ht="20.25" hidden="1" customHeight="1">
      <c r="B8601" s="36" t="str">
        <f t="shared" si="2623"/>
        <v>b</v>
      </c>
      <c r="C8601" s="42">
        <v>5</v>
      </c>
      <c r="D8601" s="42"/>
      <c r="F8601" s="343" t="s">
        <v>638</v>
      </c>
      <c r="G8601" s="48" t="s">
        <v>272</v>
      </c>
      <c r="H8601" s="101"/>
      <c r="I8601" s="97">
        <f t="shared" si="2625"/>
        <v>0</v>
      </c>
      <c r="J8601" s="102"/>
      <c r="K8601" s="102"/>
      <c r="L8601" s="97">
        <f t="shared" si="2624"/>
        <v>0</v>
      </c>
      <c r="M8601" s="102"/>
      <c r="N8601" s="102"/>
      <c r="R8601" s="352">
        <f>L8601-[1]გადასახდელები!L8371</f>
        <v>0</v>
      </c>
    </row>
    <row r="8602" spans="2:18" ht="20.25" hidden="1" customHeight="1">
      <c r="B8602" s="36" t="str">
        <f t="shared" si="2623"/>
        <v>b</v>
      </c>
      <c r="C8602" s="42">
        <v>5</v>
      </c>
      <c r="D8602" s="42"/>
      <c r="F8602" s="343" t="s">
        <v>639</v>
      </c>
      <c r="G8602" s="48" t="s">
        <v>273</v>
      </c>
      <c r="H8602" s="101"/>
      <c r="I8602" s="97">
        <f t="shared" si="2625"/>
        <v>0</v>
      </c>
      <c r="J8602" s="102"/>
      <c r="K8602" s="102"/>
      <c r="L8602" s="97">
        <f t="shared" si="2624"/>
        <v>0</v>
      </c>
      <c r="M8602" s="102"/>
      <c r="N8602" s="102"/>
      <c r="R8602" s="352">
        <f>L8602-[1]გადასახდელები!L8372</f>
        <v>0</v>
      </c>
    </row>
    <row r="8603" spans="2:18" ht="20.25" hidden="1" customHeight="1">
      <c r="B8603" s="36" t="str">
        <f t="shared" si="2623"/>
        <v>b</v>
      </c>
      <c r="C8603" s="42">
        <v>5</v>
      </c>
      <c r="D8603" s="42"/>
      <c r="F8603" s="343" t="s">
        <v>640</v>
      </c>
      <c r="G8603" s="48" t="s">
        <v>274</v>
      </c>
      <c r="H8603" s="101"/>
      <c r="I8603" s="97">
        <f t="shared" si="2625"/>
        <v>0</v>
      </c>
      <c r="J8603" s="102"/>
      <c r="K8603" s="102"/>
      <c r="L8603" s="97">
        <f t="shared" si="2624"/>
        <v>0</v>
      </c>
      <c r="M8603" s="102"/>
      <c r="N8603" s="102"/>
      <c r="R8603" s="352">
        <f>L8603-[1]გადასახდელები!L8373</f>
        <v>0</v>
      </c>
    </row>
    <row r="8604" spans="2:18" ht="20.25" hidden="1" customHeight="1">
      <c r="B8604" s="36" t="str">
        <f t="shared" si="2623"/>
        <v>b</v>
      </c>
      <c r="C8604" s="42">
        <v>4</v>
      </c>
      <c r="D8604" s="42"/>
      <c r="F8604" s="343" t="s">
        <v>641</v>
      </c>
      <c r="G8604" s="47" t="s">
        <v>275</v>
      </c>
      <c r="H8604" s="103"/>
      <c r="I8604" s="94">
        <f t="shared" si="2625"/>
        <v>0</v>
      </c>
      <c r="J8604" s="104"/>
      <c r="K8604" s="104"/>
      <c r="L8604" s="94">
        <f t="shared" si="2624"/>
        <v>0</v>
      </c>
      <c r="M8604" s="104"/>
      <c r="N8604" s="104"/>
      <c r="R8604" s="352">
        <f>L8604-[1]გადასახდელები!L8374</f>
        <v>0</v>
      </c>
    </row>
    <row r="8605" spans="2:18" ht="36" hidden="1" customHeight="1">
      <c r="B8605" s="36" t="str">
        <f t="shared" si="2623"/>
        <v>b</v>
      </c>
      <c r="C8605" s="42">
        <v>4</v>
      </c>
      <c r="D8605" s="42"/>
      <c r="F8605" s="343" t="s">
        <v>642</v>
      </c>
      <c r="G8605" s="47" t="s">
        <v>276</v>
      </c>
      <c r="H8605" s="103"/>
      <c r="I8605" s="94">
        <f t="shared" si="2625"/>
        <v>0</v>
      </c>
      <c r="J8605" s="104"/>
      <c r="K8605" s="104"/>
      <c r="L8605" s="94">
        <f t="shared" si="2624"/>
        <v>0</v>
      </c>
      <c r="M8605" s="104"/>
      <c r="N8605" s="104"/>
      <c r="R8605" s="352">
        <f>L8605-[1]გადასახდელები!L8375</f>
        <v>0</v>
      </c>
    </row>
    <row r="8606" spans="2:18" ht="20.25" customHeight="1" thickBot="1">
      <c r="B8606" s="36" t="str">
        <f t="shared" si="2623"/>
        <v>a</v>
      </c>
      <c r="C8606" s="42">
        <v>3</v>
      </c>
      <c r="D8606" s="42"/>
      <c r="F8606" s="343" t="s">
        <v>561</v>
      </c>
      <c r="G8606" s="57" t="s">
        <v>202</v>
      </c>
      <c r="H8606" s="111">
        <v>37</v>
      </c>
      <c r="I8606" s="90">
        <f t="shared" si="2625"/>
        <v>0</v>
      </c>
      <c r="J8606" s="112"/>
      <c r="K8606" s="112"/>
      <c r="L8606" s="90">
        <f t="shared" si="2624"/>
        <v>0</v>
      </c>
      <c r="M8606" s="112"/>
      <c r="N8606" s="112"/>
      <c r="R8606" s="352">
        <f>L8606-[1]გადასახდელები!L8376</f>
        <v>0</v>
      </c>
    </row>
    <row r="8607" spans="2:18" ht="20.25" hidden="1" customHeight="1">
      <c r="B8607" s="36" t="str">
        <f t="shared" si="2623"/>
        <v>b</v>
      </c>
      <c r="C8607" s="42">
        <v>3</v>
      </c>
      <c r="D8607" s="42"/>
      <c r="F8607" s="342" t="s">
        <v>562</v>
      </c>
      <c r="G8607" s="57" t="s">
        <v>203</v>
      </c>
      <c r="H8607" s="89">
        <f>H8608+H8611+H8614</f>
        <v>0</v>
      </c>
      <c r="I8607" s="90">
        <f t="shared" si="2625"/>
        <v>0</v>
      </c>
      <c r="J8607" s="92">
        <f>J8608+J8611+J8614</f>
        <v>0</v>
      </c>
      <c r="K8607" s="92">
        <f>K8608+K8611+K8614</f>
        <v>0</v>
      </c>
      <c r="L8607" s="90">
        <f t="shared" si="2624"/>
        <v>0</v>
      </c>
      <c r="M8607" s="92">
        <f>M8608+M8611+M8614</f>
        <v>0</v>
      </c>
      <c r="N8607" s="92">
        <f>N8608+N8611+N8614</f>
        <v>0</v>
      </c>
      <c r="O8607" s="82" t="s">
        <v>146</v>
      </c>
      <c r="R8607" s="352">
        <f>L8607-[1]გადასახდელები!L8377</f>
        <v>0</v>
      </c>
    </row>
    <row r="8608" spans="2:18" ht="20.25" hidden="1" customHeight="1">
      <c r="B8608" s="36" t="str">
        <f t="shared" si="2623"/>
        <v>b</v>
      </c>
      <c r="C8608" s="42">
        <v>4</v>
      </c>
      <c r="D8608" s="42"/>
      <c r="F8608" s="342" t="s">
        <v>643</v>
      </c>
      <c r="G8608" s="47" t="s">
        <v>277</v>
      </c>
      <c r="H8608" s="93">
        <f>SUM(H8609:H8610)</f>
        <v>0</v>
      </c>
      <c r="I8608" s="94">
        <f t="shared" si="2625"/>
        <v>0</v>
      </c>
      <c r="J8608" s="95">
        <f>SUM(J8609:J8610)</f>
        <v>0</v>
      </c>
      <c r="K8608" s="95">
        <f>SUM(K8609:K8610)</f>
        <v>0</v>
      </c>
      <c r="L8608" s="94">
        <f t="shared" si="2624"/>
        <v>0</v>
      </c>
      <c r="M8608" s="95">
        <f>SUM(M8609:M8610)</f>
        <v>0</v>
      </c>
      <c r="N8608" s="95">
        <f>SUM(N8609:N8610)</f>
        <v>0</v>
      </c>
      <c r="O8608" s="82" t="s">
        <v>146</v>
      </c>
      <c r="R8608" s="352">
        <f>L8608-[1]გადასახდელები!L8378</f>
        <v>0</v>
      </c>
    </row>
    <row r="8609" spans="2:18" ht="20.25" hidden="1" customHeight="1">
      <c r="B8609" s="36" t="str">
        <f t="shared" si="2623"/>
        <v>b</v>
      </c>
      <c r="C8609" s="42">
        <v>5</v>
      </c>
      <c r="D8609" s="42"/>
      <c r="F8609" s="343" t="s">
        <v>644</v>
      </c>
      <c r="G8609" s="48" t="s">
        <v>278</v>
      </c>
      <c r="H8609" s="101"/>
      <c r="I8609" s="97">
        <f t="shared" si="2625"/>
        <v>0</v>
      </c>
      <c r="J8609" s="102"/>
      <c r="K8609" s="102"/>
      <c r="L8609" s="97">
        <f t="shared" si="2624"/>
        <v>0</v>
      </c>
      <c r="M8609" s="102"/>
      <c r="N8609" s="102"/>
      <c r="R8609" s="352">
        <f>L8609-[1]გადასახდელები!L8379</f>
        <v>0</v>
      </c>
    </row>
    <row r="8610" spans="2:18" ht="20.25" hidden="1" customHeight="1">
      <c r="B8610" s="36" t="str">
        <f t="shared" si="2623"/>
        <v>b</v>
      </c>
      <c r="C8610" s="42">
        <v>5</v>
      </c>
      <c r="D8610" s="42"/>
      <c r="F8610" s="343" t="s">
        <v>645</v>
      </c>
      <c r="G8610" s="48" t="s">
        <v>204</v>
      </c>
      <c r="H8610" s="101"/>
      <c r="I8610" s="97">
        <f t="shared" si="2625"/>
        <v>0</v>
      </c>
      <c r="J8610" s="102"/>
      <c r="K8610" s="102"/>
      <c r="L8610" s="97">
        <f t="shared" si="2624"/>
        <v>0</v>
      </c>
      <c r="M8610" s="102"/>
      <c r="N8610" s="102"/>
      <c r="R8610" s="352">
        <f>L8610-[1]გადასახდელები!L8380</f>
        <v>0</v>
      </c>
    </row>
    <row r="8611" spans="2:18" ht="20.25" hidden="1" customHeight="1">
      <c r="B8611" s="36" t="str">
        <f t="shared" si="2623"/>
        <v>b</v>
      </c>
      <c r="C8611" s="42">
        <v>4</v>
      </c>
      <c r="D8611" s="42"/>
      <c r="F8611" s="342" t="s">
        <v>646</v>
      </c>
      <c r="G8611" s="47" t="s">
        <v>279</v>
      </c>
      <c r="H8611" s="93">
        <f>SUM(H8612:H8613)</f>
        <v>0</v>
      </c>
      <c r="I8611" s="94">
        <f t="shared" si="2625"/>
        <v>0</v>
      </c>
      <c r="J8611" s="95">
        <f>SUM(J8612:J8613)</f>
        <v>0</v>
      </c>
      <c r="K8611" s="95">
        <f>SUM(K8612:K8613)</f>
        <v>0</v>
      </c>
      <c r="L8611" s="94">
        <f t="shared" si="2624"/>
        <v>0</v>
      </c>
      <c r="M8611" s="95">
        <f>SUM(M8612:M8613)</f>
        <v>0</v>
      </c>
      <c r="N8611" s="95">
        <f>SUM(N8612:N8613)</f>
        <v>0</v>
      </c>
      <c r="O8611" s="82" t="s">
        <v>146</v>
      </c>
      <c r="R8611" s="352">
        <f>L8611-[1]გადასახდელები!L8381</f>
        <v>0</v>
      </c>
    </row>
    <row r="8612" spans="2:18" ht="20.25" hidden="1" customHeight="1">
      <c r="B8612" s="36" t="str">
        <f t="shared" si="2623"/>
        <v>b</v>
      </c>
      <c r="C8612" s="42">
        <v>5</v>
      </c>
      <c r="D8612" s="42"/>
      <c r="F8612" s="343" t="s">
        <v>647</v>
      </c>
      <c r="G8612" s="48" t="s">
        <v>278</v>
      </c>
      <c r="H8612" s="101"/>
      <c r="I8612" s="97">
        <f t="shared" si="2625"/>
        <v>0</v>
      </c>
      <c r="J8612" s="102"/>
      <c r="K8612" s="102"/>
      <c r="L8612" s="97">
        <f t="shared" si="2624"/>
        <v>0</v>
      </c>
      <c r="M8612" s="102"/>
      <c r="N8612" s="102"/>
      <c r="R8612" s="352">
        <f>L8612-[1]გადასახდელები!L8382</f>
        <v>0</v>
      </c>
    </row>
    <row r="8613" spans="2:18" ht="20.25" hidden="1" customHeight="1">
      <c r="B8613" s="36" t="str">
        <f t="shared" si="2623"/>
        <v>b</v>
      </c>
      <c r="C8613" s="42">
        <v>5</v>
      </c>
      <c r="D8613" s="42"/>
      <c r="F8613" s="343" t="s">
        <v>648</v>
      </c>
      <c r="G8613" s="48" t="s">
        <v>204</v>
      </c>
      <c r="H8613" s="101"/>
      <c r="I8613" s="97">
        <f t="shared" si="2625"/>
        <v>0</v>
      </c>
      <c r="J8613" s="102"/>
      <c r="K8613" s="102"/>
      <c r="L8613" s="97">
        <f t="shared" si="2624"/>
        <v>0</v>
      </c>
      <c r="M8613" s="102"/>
      <c r="N8613" s="102"/>
      <c r="R8613" s="352">
        <f>L8613-[1]გადასახდელები!L8383</f>
        <v>0</v>
      </c>
    </row>
    <row r="8614" spans="2:18" ht="20.25" hidden="1" customHeight="1">
      <c r="B8614" s="36" t="str">
        <f t="shared" si="2623"/>
        <v>b</v>
      </c>
      <c r="C8614" s="42">
        <v>4</v>
      </c>
      <c r="D8614" s="42"/>
      <c r="F8614" s="342" t="s">
        <v>563</v>
      </c>
      <c r="G8614" s="47" t="s">
        <v>280</v>
      </c>
      <c r="H8614" s="93">
        <f>SUM(H8615:H8616)</f>
        <v>0</v>
      </c>
      <c r="I8614" s="94">
        <f t="shared" si="2625"/>
        <v>0</v>
      </c>
      <c r="J8614" s="95">
        <f>SUM(J8615:J8616)</f>
        <v>0</v>
      </c>
      <c r="K8614" s="95">
        <f>SUM(K8615:K8616)</f>
        <v>0</v>
      </c>
      <c r="L8614" s="94">
        <f t="shared" si="2624"/>
        <v>0</v>
      </c>
      <c r="M8614" s="95">
        <f>SUM(M8615:M8616)</f>
        <v>0</v>
      </c>
      <c r="N8614" s="95">
        <f>SUM(N8615:N8616)</f>
        <v>0</v>
      </c>
      <c r="O8614" s="82" t="s">
        <v>146</v>
      </c>
      <c r="R8614" s="352">
        <f>L8614-[1]გადასახდელები!L8384</f>
        <v>0</v>
      </c>
    </row>
    <row r="8615" spans="2:18" ht="20.25" hidden="1" customHeight="1">
      <c r="B8615" s="36" t="str">
        <f t="shared" si="2623"/>
        <v>b</v>
      </c>
      <c r="C8615" s="42">
        <v>5</v>
      </c>
      <c r="D8615" s="42"/>
      <c r="F8615" s="343" t="s">
        <v>649</v>
      </c>
      <c r="G8615" s="48" t="s">
        <v>278</v>
      </c>
      <c r="H8615" s="101"/>
      <c r="I8615" s="97">
        <f t="shared" si="2625"/>
        <v>0</v>
      </c>
      <c r="J8615" s="102"/>
      <c r="K8615" s="102"/>
      <c r="L8615" s="97">
        <f t="shared" si="2624"/>
        <v>0</v>
      </c>
      <c r="M8615" s="102"/>
      <c r="N8615" s="102"/>
      <c r="R8615" s="352">
        <f>L8615-[1]გადასახდელები!L8385</f>
        <v>0</v>
      </c>
    </row>
    <row r="8616" spans="2:18" ht="20.25" hidden="1" customHeight="1">
      <c r="B8616" s="36" t="str">
        <f t="shared" si="2623"/>
        <v>b</v>
      </c>
      <c r="C8616" s="42">
        <v>5</v>
      </c>
      <c r="D8616" s="42"/>
      <c r="F8616" s="343" t="s">
        <v>564</v>
      </c>
      <c r="G8616" s="48" t="s">
        <v>204</v>
      </c>
      <c r="H8616" s="101"/>
      <c r="I8616" s="97">
        <f t="shared" si="2625"/>
        <v>0</v>
      </c>
      <c r="J8616" s="102"/>
      <c r="K8616" s="102"/>
      <c r="L8616" s="97">
        <f t="shared" si="2624"/>
        <v>0</v>
      </c>
      <c r="M8616" s="102"/>
      <c r="N8616" s="102"/>
      <c r="R8616" s="352">
        <f>L8616-[1]გადასახდელები!L8386</f>
        <v>0</v>
      </c>
    </row>
    <row r="8617" spans="2:18" ht="20.25" hidden="1" customHeight="1">
      <c r="B8617" s="36" t="str">
        <f t="shared" si="2623"/>
        <v>b</v>
      </c>
      <c r="C8617" s="42">
        <v>3</v>
      </c>
      <c r="D8617" s="42"/>
      <c r="F8617" s="342" t="s">
        <v>565</v>
      </c>
      <c r="G8617" s="57" t="s">
        <v>206</v>
      </c>
      <c r="H8617" s="89">
        <f>H8618+H8621+H8624</f>
        <v>0</v>
      </c>
      <c r="I8617" s="90">
        <f t="shared" si="2625"/>
        <v>0</v>
      </c>
      <c r="J8617" s="92">
        <f>J8618+J8621+J8624</f>
        <v>0</v>
      </c>
      <c r="K8617" s="92">
        <f>K8618+K8621+K8624</f>
        <v>0</v>
      </c>
      <c r="L8617" s="90">
        <f t="shared" si="2624"/>
        <v>0</v>
      </c>
      <c r="M8617" s="92">
        <f>M8618+M8621+M8624</f>
        <v>0</v>
      </c>
      <c r="N8617" s="92">
        <f>N8618+N8621+N8624</f>
        <v>0</v>
      </c>
      <c r="O8617" s="82" t="s">
        <v>146</v>
      </c>
      <c r="R8617" s="352">
        <f>L8617-[1]გადასახდელები!L8387</f>
        <v>0</v>
      </c>
    </row>
    <row r="8618" spans="2:18" ht="20.25" hidden="1" customHeight="1">
      <c r="B8618" s="36" t="str">
        <f t="shared" si="2623"/>
        <v>b</v>
      </c>
      <c r="C8618" s="42">
        <v>4</v>
      </c>
      <c r="D8618" s="42"/>
      <c r="F8618" s="342" t="s">
        <v>650</v>
      </c>
      <c r="G8618" s="47" t="s">
        <v>281</v>
      </c>
      <c r="H8618" s="93">
        <f>SUM(H8619:H8620)</f>
        <v>0</v>
      </c>
      <c r="I8618" s="94">
        <f t="shared" si="2625"/>
        <v>0</v>
      </c>
      <c r="J8618" s="95">
        <f>SUM(J8619:J8620)</f>
        <v>0</v>
      </c>
      <c r="K8618" s="95">
        <f>SUM(K8619:K8620)</f>
        <v>0</v>
      </c>
      <c r="L8618" s="94">
        <f t="shared" si="2624"/>
        <v>0</v>
      </c>
      <c r="M8618" s="95">
        <f>SUM(M8619:M8620)</f>
        <v>0</v>
      </c>
      <c r="N8618" s="95">
        <f>SUM(N8619:N8620)</f>
        <v>0</v>
      </c>
      <c r="O8618" s="82" t="s">
        <v>146</v>
      </c>
      <c r="R8618" s="352">
        <f>L8618-[1]გადასახდელები!L8388</f>
        <v>0</v>
      </c>
    </row>
    <row r="8619" spans="2:18" ht="20.25" hidden="1" customHeight="1">
      <c r="B8619" s="36" t="str">
        <f t="shared" si="2623"/>
        <v>b</v>
      </c>
      <c r="C8619" s="42">
        <v>5</v>
      </c>
      <c r="D8619" s="42"/>
      <c r="F8619" s="343" t="s">
        <v>651</v>
      </c>
      <c r="G8619" s="48" t="s">
        <v>282</v>
      </c>
      <c r="H8619" s="101"/>
      <c r="I8619" s="97">
        <f t="shared" si="2625"/>
        <v>0</v>
      </c>
      <c r="J8619" s="102"/>
      <c r="K8619" s="102"/>
      <c r="L8619" s="97">
        <f t="shared" si="2624"/>
        <v>0</v>
      </c>
      <c r="M8619" s="102"/>
      <c r="N8619" s="102"/>
      <c r="R8619" s="352">
        <f>L8619-[1]გადასახდელები!L8389</f>
        <v>0</v>
      </c>
    </row>
    <row r="8620" spans="2:18" ht="20.25" hidden="1" customHeight="1">
      <c r="B8620" s="36" t="str">
        <f t="shared" si="2623"/>
        <v>b</v>
      </c>
      <c r="C8620" s="42">
        <v>5</v>
      </c>
      <c r="D8620" s="42"/>
      <c r="F8620" s="343" t="s">
        <v>652</v>
      </c>
      <c r="G8620" s="48" t="s">
        <v>283</v>
      </c>
      <c r="H8620" s="101"/>
      <c r="I8620" s="97">
        <f t="shared" si="2625"/>
        <v>0</v>
      </c>
      <c r="J8620" s="102"/>
      <c r="K8620" s="102"/>
      <c r="L8620" s="97">
        <f t="shared" si="2624"/>
        <v>0</v>
      </c>
      <c r="M8620" s="102"/>
      <c r="N8620" s="102"/>
      <c r="R8620" s="352">
        <f>L8620-[1]გადასახდელები!L8390</f>
        <v>0</v>
      </c>
    </row>
    <row r="8621" spans="2:18" ht="20.25" hidden="1" customHeight="1">
      <c r="B8621" s="36" t="str">
        <f t="shared" ref="B8621:B8684" si="2626">IF(H8621+I8621+L8621&gt;0,"a","b")</f>
        <v>b</v>
      </c>
      <c r="C8621" s="42">
        <v>4</v>
      </c>
      <c r="D8621" s="42"/>
      <c r="F8621" s="342" t="s">
        <v>566</v>
      </c>
      <c r="G8621" s="47" t="s">
        <v>284</v>
      </c>
      <c r="H8621" s="93">
        <f>SUM(H8622:H8623)</f>
        <v>0</v>
      </c>
      <c r="I8621" s="94">
        <f t="shared" si="2625"/>
        <v>0</v>
      </c>
      <c r="J8621" s="95">
        <f>SUM(J8622:J8623)</f>
        <v>0</v>
      </c>
      <c r="K8621" s="95">
        <f>SUM(K8622:K8623)</f>
        <v>0</v>
      </c>
      <c r="L8621" s="94">
        <f t="shared" si="2624"/>
        <v>0</v>
      </c>
      <c r="M8621" s="95">
        <f>SUM(M8622:M8623)</f>
        <v>0</v>
      </c>
      <c r="N8621" s="95">
        <f>SUM(N8622:N8623)</f>
        <v>0</v>
      </c>
      <c r="O8621" s="82" t="s">
        <v>146</v>
      </c>
      <c r="R8621" s="352">
        <f>L8621-[1]გადასახდელები!L8391</f>
        <v>0</v>
      </c>
    </row>
    <row r="8622" spans="2:18" ht="20.25" hidden="1" customHeight="1">
      <c r="B8622" s="36" t="str">
        <f t="shared" si="2626"/>
        <v>b</v>
      </c>
      <c r="C8622" s="42">
        <v>5</v>
      </c>
      <c r="D8622" s="42"/>
      <c r="F8622" s="343" t="s">
        <v>567</v>
      </c>
      <c r="G8622" s="48" t="s">
        <v>282</v>
      </c>
      <c r="H8622" s="101"/>
      <c r="I8622" s="97">
        <f t="shared" si="2625"/>
        <v>0</v>
      </c>
      <c r="J8622" s="102"/>
      <c r="K8622" s="102"/>
      <c r="L8622" s="97">
        <f t="shared" si="2624"/>
        <v>0</v>
      </c>
      <c r="M8622" s="102"/>
      <c r="N8622" s="102"/>
      <c r="R8622" s="352">
        <f>L8622-[1]გადასახდელები!L8392</f>
        <v>0</v>
      </c>
    </row>
    <row r="8623" spans="2:18" ht="20.25" hidden="1" customHeight="1">
      <c r="B8623" s="36" t="str">
        <f t="shared" si="2626"/>
        <v>b</v>
      </c>
      <c r="C8623" s="42">
        <v>5</v>
      </c>
      <c r="D8623" s="42"/>
      <c r="F8623" s="343" t="s">
        <v>653</v>
      </c>
      <c r="G8623" s="48" t="s">
        <v>283</v>
      </c>
      <c r="H8623" s="101"/>
      <c r="I8623" s="97">
        <f t="shared" si="2625"/>
        <v>0</v>
      </c>
      <c r="J8623" s="102"/>
      <c r="K8623" s="102"/>
      <c r="L8623" s="97">
        <f t="shared" si="2624"/>
        <v>0</v>
      </c>
      <c r="M8623" s="102"/>
      <c r="N8623" s="102"/>
      <c r="R8623" s="352">
        <f>L8623-[1]გადასახდელები!L8393</f>
        <v>0</v>
      </c>
    </row>
    <row r="8624" spans="2:18" ht="20.25" hidden="1" customHeight="1">
      <c r="B8624" s="36" t="str">
        <f t="shared" si="2626"/>
        <v>b</v>
      </c>
      <c r="C8624" s="42">
        <v>4</v>
      </c>
      <c r="D8624" s="42"/>
      <c r="F8624" s="342" t="s">
        <v>654</v>
      </c>
      <c r="G8624" s="47" t="s">
        <v>207</v>
      </c>
      <c r="H8624" s="93">
        <f>SUM(H8625:H8626)</f>
        <v>0</v>
      </c>
      <c r="I8624" s="94">
        <f t="shared" si="2625"/>
        <v>0</v>
      </c>
      <c r="J8624" s="95">
        <f>SUM(J8625:J8626)</f>
        <v>0</v>
      </c>
      <c r="K8624" s="95">
        <f>SUM(K8625:K8626)</f>
        <v>0</v>
      </c>
      <c r="L8624" s="94">
        <f t="shared" si="2624"/>
        <v>0</v>
      </c>
      <c r="M8624" s="95">
        <f>SUM(M8625:M8626)</f>
        <v>0</v>
      </c>
      <c r="N8624" s="95">
        <f>SUM(N8625:N8626)</f>
        <v>0</v>
      </c>
      <c r="O8624" s="82" t="s">
        <v>146</v>
      </c>
      <c r="R8624" s="352">
        <f>L8624-[1]გადასახდელები!L8394</f>
        <v>0</v>
      </c>
    </row>
    <row r="8625" spans="2:18" ht="20.25" hidden="1" customHeight="1">
      <c r="B8625" s="36" t="str">
        <f t="shared" si="2626"/>
        <v>b</v>
      </c>
      <c r="C8625" s="42">
        <v>5</v>
      </c>
      <c r="D8625" s="42"/>
      <c r="F8625" s="343" t="s">
        <v>655</v>
      </c>
      <c r="G8625" s="48" t="s">
        <v>282</v>
      </c>
      <c r="H8625" s="101"/>
      <c r="I8625" s="97">
        <f t="shared" si="2625"/>
        <v>0</v>
      </c>
      <c r="J8625" s="102"/>
      <c r="K8625" s="102"/>
      <c r="L8625" s="97">
        <f t="shared" si="2624"/>
        <v>0</v>
      </c>
      <c r="M8625" s="102"/>
      <c r="N8625" s="102"/>
      <c r="R8625" s="352">
        <f>L8625-[1]გადასახდელები!L8395</f>
        <v>0</v>
      </c>
    </row>
    <row r="8626" spans="2:18" ht="20.25" hidden="1" customHeight="1">
      <c r="B8626" s="36" t="str">
        <f t="shared" si="2626"/>
        <v>b</v>
      </c>
      <c r="C8626" s="42">
        <v>5</v>
      </c>
      <c r="D8626" s="42"/>
      <c r="F8626" s="343" t="s">
        <v>656</v>
      </c>
      <c r="G8626" s="48" t="s">
        <v>283</v>
      </c>
      <c r="H8626" s="101"/>
      <c r="I8626" s="97">
        <f t="shared" si="2625"/>
        <v>0</v>
      </c>
      <c r="J8626" s="102"/>
      <c r="K8626" s="102"/>
      <c r="L8626" s="97">
        <f t="shared" si="2624"/>
        <v>0</v>
      </c>
      <c r="M8626" s="102"/>
      <c r="N8626" s="102"/>
      <c r="R8626" s="352">
        <f>L8626-[1]გადასახდელები!L8396</f>
        <v>0</v>
      </c>
    </row>
    <row r="8627" spans="2:18" ht="20.25" hidden="1" customHeight="1">
      <c r="B8627" s="36" t="str">
        <f t="shared" si="2626"/>
        <v>b</v>
      </c>
      <c r="C8627" s="42">
        <v>3</v>
      </c>
      <c r="D8627" s="42"/>
      <c r="F8627" s="342" t="s">
        <v>568</v>
      </c>
      <c r="G8627" s="57" t="s">
        <v>205</v>
      </c>
      <c r="H8627" s="89">
        <f>H8628+H8629</f>
        <v>0</v>
      </c>
      <c r="I8627" s="90">
        <f t="shared" si="2625"/>
        <v>0</v>
      </c>
      <c r="J8627" s="92">
        <f>J8628+J8629</f>
        <v>0</v>
      </c>
      <c r="K8627" s="92">
        <f>K8628+K8629</f>
        <v>0</v>
      </c>
      <c r="L8627" s="90">
        <f t="shared" si="2624"/>
        <v>0</v>
      </c>
      <c r="M8627" s="92">
        <f>M8628+M8629</f>
        <v>0</v>
      </c>
      <c r="N8627" s="92">
        <f>N8628+N8629</f>
        <v>0</v>
      </c>
      <c r="O8627" s="82" t="s">
        <v>146</v>
      </c>
      <c r="R8627" s="352">
        <f>L8627-[1]გადასახდელები!L8397</f>
        <v>0</v>
      </c>
    </row>
    <row r="8628" spans="2:18" ht="20.25" hidden="1" customHeight="1">
      <c r="B8628" s="36" t="str">
        <f t="shared" si="2626"/>
        <v>b</v>
      </c>
      <c r="C8628" s="42">
        <v>4</v>
      </c>
      <c r="D8628" s="42"/>
      <c r="F8628" s="343" t="s">
        <v>657</v>
      </c>
      <c r="G8628" s="47" t="s">
        <v>285</v>
      </c>
      <c r="H8628" s="103"/>
      <c r="I8628" s="94">
        <f t="shared" si="2625"/>
        <v>0</v>
      </c>
      <c r="J8628" s="104"/>
      <c r="K8628" s="104"/>
      <c r="L8628" s="94">
        <f t="shared" si="2624"/>
        <v>0</v>
      </c>
      <c r="M8628" s="104"/>
      <c r="N8628" s="104"/>
      <c r="R8628" s="352">
        <f>L8628-[1]გადასახდელები!L8398</f>
        <v>0</v>
      </c>
    </row>
    <row r="8629" spans="2:18" ht="20.25" hidden="1" customHeight="1">
      <c r="B8629" s="36" t="str">
        <f t="shared" si="2626"/>
        <v>b</v>
      </c>
      <c r="C8629" s="42">
        <v>4</v>
      </c>
      <c r="D8629" s="42"/>
      <c r="F8629" s="342" t="s">
        <v>570</v>
      </c>
      <c r="G8629" s="47" t="s">
        <v>286</v>
      </c>
      <c r="H8629" s="93">
        <f>H8630+H8649</f>
        <v>0</v>
      </c>
      <c r="I8629" s="94">
        <f t="shared" si="2625"/>
        <v>0</v>
      </c>
      <c r="J8629" s="95">
        <f>J8630+J8649</f>
        <v>0</v>
      </c>
      <c r="K8629" s="95">
        <f>K8630+K8649</f>
        <v>0</v>
      </c>
      <c r="L8629" s="94">
        <f t="shared" si="2624"/>
        <v>0</v>
      </c>
      <c r="M8629" s="95">
        <f>M8630+M8649</f>
        <v>0</v>
      </c>
      <c r="N8629" s="95">
        <f>N8630+N8649</f>
        <v>0</v>
      </c>
      <c r="O8629" s="82" t="s">
        <v>146</v>
      </c>
      <c r="R8629" s="352">
        <f>L8629-[1]გადასახდელები!L8399</f>
        <v>0</v>
      </c>
    </row>
    <row r="8630" spans="2:18" ht="20.25" hidden="1" customHeight="1">
      <c r="B8630" s="36" t="str">
        <f t="shared" si="2626"/>
        <v>b</v>
      </c>
      <c r="C8630" s="42">
        <v>5</v>
      </c>
      <c r="D8630" s="42"/>
      <c r="F8630" s="342" t="s">
        <v>569</v>
      </c>
      <c r="G8630" s="48" t="s">
        <v>287</v>
      </c>
      <c r="H8630" s="113">
        <f>SUM(H8631:H8648)</f>
        <v>0</v>
      </c>
      <c r="I8630" s="97">
        <f t="shared" si="2625"/>
        <v>0</v>
      </c>
      <c r="J8630" s="114">
        <f>SUM(J8631:J8648)</f>
        <v>0</v>
      </c>
      <c r="K8630" s="114">
        <f>SUM(K8631:K8648)</f>
        <v>0</v>
      </c>
      <c r="L8630" s="97">
        <f t="shared" si="2624"/>
        <v>0</v>
      </c>
      <c r="M8630" s="114">
        <f>SUM(M8631:M8648)</f>
        <v>0</v>
      </c>
      <c r="N8630" s="114">
        <f>SUM(N8631:N8648)</f>
        <v>0</v>
      </c>
      <c r="O8630" s="82" t="s">
        <v>146</v>
      </c>
      <c r="R8630" s="352">
        <f>L8630-[1]გადასახდელები!L8400</f>
        <v>0</v>
      </c>
    </row>
    <row r="8631" spans="2:18" ht="45" hidden="1" customHeight="1">
      <c r="B8631" s="36" t="str">
        <f t="shared" si="2626"/>
        <v>b</v>
      </c>
      <c r="C8631" s="42">
        <v>6</v>
      </c>
      <c r="D8631" s="42"/>
      <c r="F8631" s="343" t="s">
        <v>658</v>
      </c>
      <c r="G8631" s="45" t="s">
        <v>215</v>
      </c>
      <c r="H8631" s="99"/>
      <c r="I8631" s="105">
        <f t="shared" si="2625"/>
        <v>0</v>
      </c>
      <c r="J8631" s="100"/>
      <c r="K8631" s="100"/>
      <c r="L8631" s="105">
        <f t="shared" ref="L8631:L8694" si="2627">M8631+N8631</f>
        <v>0</v>
      </c>
      <c r="M8631" s="100"/>
      <c r="N8631" s="100"/>
      <c r="R8631" s="352">
        <f>L8631-[1]გადასახდელები!L8401</f>
        <v>0</v>
      </c>
    </row>
    <row r="8632" spans="2:18" ht="20.25" hidden="1" customHeight="1">
      <c r="B8632" s="36" t="str">
        <f t="shared" si="2626"/>
        <v>b</v>
      </c>
      <c r="C8632" s="42">
        <v>6</v>
      </c>
      <c r="D8632" s="42"/>
      <c r="F8632" s="343" t="s">
        <v>659</v>
      </c>
      <c r="G8632" s="45" t="s">
        <v>288</v>
      </c>
      <c r="H8632" s="99"/>
      <c r="I8632" s="105">
        <f t="shared" si="2625"/>
        <v>0</v>
      </c>
      <c r="J8632" s="100"/>
      <c r="K8632" s="100"/>
      <c r="L8632" s="105">
        <f t="shared" si="2627"/>
        <v>0</v>
      </c>
      <c r="M8632" s="100"/>
      <c r="N8632" s="100"/>
      <c r="R8632" s="352">
        <f>L8632-[1]გადასახდელები!L8402</f>
        <v>0</v>
      </c>
    </row>
    <row r="8633" spans="2:18" ht="20.25" hidden="1" customHeight="1">
      <c r="B8633" s="36" t="str">
        <f t="shared" si="2626"/>
        <v>b</v>
      </c>
      <c r="C8633" s="42">
        <v>6</v>
      </c>
      <c r="D8633" s="42"/>
      <c r="F8633" s="343" t="s">
        <v>660</v>
      </c>
      <c r="G8633" s="45" t="s">
        <v>289</v>
      </c>
      <c r="H8633" s="99"/>
      <c r="I8633" s="105">
        <f t="shared" si="2625"/>
        <v>0</v>
      </c>
      <c r="J8633" s="100"/>
      <c r="K8633" s="100"/>
      <c r="L8633" s="105">
        <f t="shared" si="2627"/>
        <v>0</v>
      </c>
      <c r="M8633" s="100"/>
      <c r="N8633" s="100"/>
      <c r="R8633" s="352">
        <f>L8633-[1]გადასახდელები!L8403</f>
        <v>0</v>
      </c>
    </row>
    <row r="8634" spans="2:18" ht="20.25" hidden="1" customHeight="1">
      <c r="B8634" s="36" t="str">
        <f t="shared" si="2626"/>
        <v>b</v>
      </c>
      <c r="C8634" s="42">
        <v>6</v>
      </c>
      <c r="D8634" s="42"/>
      <c r="F8634" s="343" t="s">
        <v>661</v>
      </c>
      <c r="G8634" s="45" t="s">
        <v>216</v>
      </c>
      <c r="H8634" s="99"/>
      <c r="I8634" s="105">
        <f t="shared" ref="I8634:I8697" si="2628">J8634+K8634</f>
        <v>0</v>
      </c>
      <c r="J8634" s="100"/>
      <c r="K8634" s="100"/>
      <c r="L8634" s="105">
        <f t="shared" si="2627"/>
        <v>0</v>
      </c>
      <c r="M8634" s="100"/>
      <c r="N8634" s="100"/>
      <c r="R8634" s="352">
        <f>L8634-[1]გადასახდელები!L8404</f>
        <v>0</v>
      </c>
    </row>
    <row r="8635" spans="2:18" ht="20.25" hidden="1" customHeight="1">
      <c r="B8635" s="36" t="str">
        <f t="shared" si="2626"/>
        <v>b</v>
      </c>
      <c r="C8635" s="42">
        <v>6</v>
      </c>
      <c r="D8635" s="42"/>
      <c r="F8635" s="343" t="s">
        <v>662</v>
      </c>
      <c r="G8635" s="45" t="s">
        <v>217</v>
      </c>
      <c r="H8635" s="99"/>
      <c r="I8635" s="105">
        <f t="shared" si="2628"/>
        <v>0</v>
      </c>
      <c r="J8635" s="100"/>
      <c r="K8635" s="100"/>
      <c r="L8635" s="105">
        <f t="shared" si="2627"/>
        <v>0</v>
      </c>
      <c r="M8635" s="100"/>
      <c r="N8635" s="100"/>
      <c r="R8635" s="352">
        <f>L8635-[1]გადასახდელები!L8405</f>
        <v>0</v>
      </c>
    </row>
    <row r="8636" spans="2:18" ht="20.25" hidden="1" customHeight="1">
      <c r="B8636" s="36" t="str">
        <f t="shared" si="2626"/>
        <v>b</v>
      </c>
      <c r="C8636" s="42">
        <v>6</v>
      </c>
      <c r="D8636" s="42"/>
      <c r="F8636" s="343" t="s">
        <v>571</v>
      </c>
      <c r="G8636" s="45" t="s">
        <v>290</v>
      </c>
      <c r="H8636" s="99"/>
      <c r="I8636" s="105">
        <f t="shared" si="2628"/>
        <v>0</v>
      </c>
      <c r="J8636" s="100"/>
      <c r="K8636" s="100"/>
      <c r="L8636" s="105">
        <f t="shared" si="2627"/>
        <v>0</v>
      </c>
      <c r="M8636" s="100"/>
      <c r="N8636" s="100"/>
      <c r="R8636" s="352">
        <f>L8636-[1]გადასახდელები!L8406</f>
        <v>0</v>
      </c>
    </row>
    <row r="8637" spans="2:18" ht="20.25" hidden="1" customHeight="1">
      <c r="B8637" s="36" t="str">
        <f t="shared" si="2626"/>
        <v>b</v>
      </c>
      <c r="C8637" s="42">
        <v>6</v>
      </c>
      <c r="D8637" s="42"/>
      <c r="F8637" s="343" t="s">
        <v>663</v>
      </c>
      <c r="G8637" s="45" t="s">
        <v>291</v>
      </c>
      <c r="H8637" s="99"/>
      <c r="I8637" s="105">
        <f t="shared" si="2628"/>
        <v>0</v>
      </c>
      <c r="J8637" s="100"/>
      <c r="K8637" s="100"/>
      <c r="L8637" s="105">
        <f t="shared" si="2627"/>
        <v>0</v>
      </c>
      <c r="M8637" s="100"/>
      <c r="N8637" s="100"/>
      <c r="R8637" s="352">
        <f>L8637-[1]გადასახდელები!L8407</f>
        <v>0</v>
      </c>
    </row>
    <row r="8638" spans="2:18" ht="20.25" hidden="1" customHeight="1">
      <c r="B8638" s="36" t="str">
        <f t="shared" si="2626"/>
        <v>b</v>
      </c>
      <c r="C8638" s="42">
        <v>6</v>
      </c>
      <c r="D8638" s="42"/>
      <c r="F8638" s="343" t="s">
        <v>664</v>
      </c>
      <c r="G8638" s="45" t="s">
        <v>218</v>
      </c>
      <c r="H8638" s="99"/>
      <c r="I8638" s="105">
        <f t="shared" si="2628"/>
        <v>0</v>
      </c>
      <c r="J8638" s="100"/>
      <c r="K8638" s="100"/>
      <c r="L8638" s="105">
        <f t="shared" si="2627"/>
        <v>0</v>
      </c>
      <c r="M8638" s="100"/>
      <c r="N8638" s="100"/>
      <c r="R8638" s="352">
        <f>L8638-[1]გადასახდელები!L8408</f>
        <v>0</v>
      </c>
    </row>
    <row r="8639" spans="2:18" ht="20.25" hidden="1" customHeight="1">
      <c r="B8639" s="36" t="str">
        <f t="shared" si="2626"/>
        <v>b</v>
      </c>
      <c r="C8639" s="42">
        <v>6</v>
      </c>
      <c r="D8639" s="42"/>
      <c r="F8639" s="343" t="s">
        <v>665</v>
      </c>
      <c r="G8639" s="45" t="s">
        <v>219</v>
      </c>
      <c r="H8639" s="99"/>
      <c r="I8639" s="105">
        <f t="shared" si="2628"/>
        <v>0</v>
      </c>
      <c r="J8639" s="100"/>
      <c r="K8639" s="100"/>
      <c r="L8639" s="105">
        <f t="shared" si="2627"/>
        <v>0</v>
      </c>
      <c r="M8639" s="100"/>
      <c r="N8639" s="100"/>
      <c r="R8639" s="352">
        <f>L8639-[1]გადასახდელები!L8409</f>
        <v>0</v>
      </c>
    </row>
    <row r="8640" spans="2:18" ht="20.25" hidden="1" customHeight="1">
      <c r="B8640" s="36" t="str">
        <f t="shared" si="2626"/>
        <v>b</v>
      </c>
      <c r="C8640" s="42">
        <v>6</v>
      </c>
      <c r="D8640" s="42"/>
      <c r="F8640" s="343" t="s">
        <v>666</v>
      </c>
      <c r="G8640" s="45" t="s">
        <v>220</v>
      </c>
      <c r="H8640" s="99"/>
      <c r="I8640" s="105">
        <f t="shared" si="2628"/>
        <v>0</v>
      </c>
      <c r="J8640" s="100"/>
      <c r="K8640" s="100"/>
      <c r="L8640" s="105">
        <f t="shared" si="2627"/>
        <v>0</v>
      </c>
      <c r="M8640" s="100"/>
      <c r="N8640" s="100"/>
      <c r="R8640" s="352">
        <f>L8640-[1]გადასახდელები!L8410</f>
        <v>0</v>
      </c>
    </row>
    <row r="8641" spans="2:18" ht="20.25" hidden="1" customHeight="1">
      <c r="B8641" s="36" t="str">
        <f t="shared" si="2626"/>
        <v>b</v>
      </c>
      <c r="C8641" s="42">
        <v>6</v>
      </c>
      <c r="D8641" s="42"/>
      <c r="F8641" s="343" t="s">
        <v>667</v>
      </c>
      <c r="G8641" s="45" t="s">
        <v>221</v>
      </c>
      <c r="H8641" s="99"/>
      <c r="I8641" s="105">
        <f t="shared" si="2628"/>
        <v>0</v>
      </c>
      <c r="J8641" s="100"/>
      <c r="K8641" s="100"/>
      <c r="L8641" s="105">
        <f t="shared" si="2627"/>
        <v>0</v>
      </c>
      <c r="M8641" s="100"/>
      <c r="N8641" s="100"/>
      <c r="R8641" s="352">
        <f>L8641-[1]გადასახდელები!L8411</f>
        <v>0</v>
      </c>
    </row>
    <row r="8642" spans="2:18" ht="20.25" hidden="1" customHeight="1">
      <c r="B8642" s="36" t="str">
        <f t="shared" si="2626"/>
        <v>b</v>
      </c>
      <c r="C8642" s="42">
        <v>6</v>
      </c>
      <c r="D8642" s="42"/>
      <c r="F8642" s="343" t="s">
        <v>668</v>
      </c>
      <c r="G8642" s="45" t="s">
        <v>222</v>
      </c>
      <c r="H8642" s="99"/>
      <c r="I8642" s="105">
        <f t="shared" si="2628"/>
        <v>0</v>
      </c>
      <c r="J8642" s="100"/>
      <c r="K8642" s="100"/>
      <c r="L8642" s="105">
        <f t="shared" si="2627"/>
        <v>0</v>
      </c>
      <c r="M8642" s="100"/>
      <c r="N8642" s="100"/>
      <c r="R8642" s="352">
        <f>L8642-[1]გადასახდელები!L8412</f>
        <v>0</v>
      </c>
    </row>
    <row r="8643" spans="2:18" ht="20.25" hidden="1" customHeight="1">
      <c r="B8643" s="36" t="str">
        <f t="shared" si="2626"/>
        <v>b</v>
      </c>
      <c r="C8643" s="42">
        <v>6</v>
      </c>
      <c r="D8643" s="42"/>
      <c r="F8643" s="343" t="s">
        <v>669</v>
      </c>
      <c r="G8643" s="45" t="s">
        <v>223</v>
      </c>
      <c r="H8643" s="99"/>
      <c r="I8643" s="105">
        <f t="shared" si="2628"/>
        <v>0</v>
      </c>
      <c r="J8643" s="100"/>
      <c r="K8643" s="100"/>
      <c r="L8643" s="105">
        <f t="shared" si="2627"/>
        <v>0</v>
      </c>
      <c r="M8643" s="100"/>
      <c r="N8643" s="100"/>
      <c r="R8643" s="352">
        <f>L8643-[1]გადასახდელები!L8413</f>
        <v>0</v>
      </c>
    </row>
    <row r="8644" spans="2:18" ht="36" hidden="1" customHeight="1">
      <c r="B8644" s="36" t="str">
        <f t="shared" si="2626"/>
        <v>b</v>
      </c>
      <c r="C8644" s="42">
        <v>6</v>
      </c>
      <c r="D8644" s="42"/>
      <c r="F8644" s="343" t="s">
        <v>670</v>
      </c>
      <c r="G8644" s="45" t="s">
        <v>224</v>
      </c>
      <c r="H8644" s="99"/>
      <c r="I8644" s="105">
        <f t="shared" si="2628"/>
        <v>0</v>
      </c>
      <c r="J8644" s="100"/>
      <c r="K8644" s="100"/>
      <c r="L8644" s="105">
        <f t="shared" si="2627"/>
        <v>0</v>
      </c>
      <c r="M8644" s="100"/>
      <c r="N8644" s="100"/>
      <c r="R8644" s="352">
        <f>L8644-[1]გადასახდელები!L8414</f>
        <v>0</v>
      </c>
    </row>
    <row r="8645" spans="2:18" ht="48.75" hidden="1" customHeight="1">
      <c r="B8645" s="36" t="str">
        <f t="shared" si="2626"/>
        <v>b</v>
      </c>
      <c r="C8645" s="42">
        <v>6</v>
      </c>
      <c r="D8645" s="42"/>
      <c r="F8645" s="343" t="s">
        <v>671</v>
      </c>
      <c r="G8645" s="45" t="s">
        <v>225</v>
      </c>
      <c r="H8645" s="99"/>
      <c r="I8645" s="105">
        <f t="shared" si="2628"/>
        <v>0</v>
      </c>
      <c r="J8645" s="100"/>
      <c r="K8645" s="100"/>
      <c r="L8645" s="105">
        <f t="shared" si="2627"/>
        <v>0</v>
      </c>
      <c r="M8645" s="100"/>
      <c r="N8645" s="100"/>
      <c r="R8645" s="352">
        <f>L8645-[1]გადასახდელები!L8415</f>
        <v>0</v>
      </c>
    </row>
    <row r="8646" spans="2:18" ht="24.75" hidden="1" customHeight="1">
      <c r="B8646" s="36" t="str">
        <f t="shared" si="2626"/>
        <v>b</v>
      </c>
      <c r="C8646" s="42">
        <v>6</v>
      </c>
      <c r="D8646" s="42"/>
      <c r="F8646" s="343" t="s">
        <v>672</v>
      </c>
      <c r="G8646" s="45" t="s">
        <v>226</v>
      </c>
      <c r="H8646" s="99"/>
      <c r="I8646" s="105">
        <f t="shared" si="2628"/>
        <v>0</v>
      </c>
      <c r="J8646" s="100"/>
      <c r="K8646" s="100"/>
      <c r="L8646" s="105">
        <f t="shared" si="2627"/>
        <v>0</v>
      </c>
      <c r="M8646" s="100"/>
      <c r="N8646" s="100"/>
      <c r="R8646" s="352">
        <f>L8646-[1]გადასახდელები!L8416</f>
        <v>0</v>
      </c>
    </row>
    <row r="8647" spans="2:18" ht="24" hidden="1" customHeight="1">
      <c r="B8647" s="36" t="str">
        <f t="shared" si="2626"/>
        <v>b</v>
      </c>
      <c r="C8647" s="42">
        <v>6</v>
      </c>
      <c r="D8647" s="42"/>
      <c r="F8647" s="343" t="s">
        <v>673</v>
      </c>
      <c r="G8647" s="45" t="s">
        <v>227</v>
      </c>
      <c r="H8647" s="99"/>
      <c r="I8647" s="105">
        <f t="shared" si="2628"/>
        <v>0</v>
      </c>
      <c r="J8647" s="100"/>
      <c r="K8647" s="100"/>
      <c r="L8647" s="105">
        <f t="shared" si="2627"/>
        <v>0</v>
      </c>
      <c r="M8647" s="100"/>
      <c r="N8647" s="100"/>
      <c r="R8647" s="352">
        <f>L8647-[1]გადასახდელები!L8417</f>
        <v>0</v>
      </c>
    </row>
    <row r="8648" spans="2:18" ht="36.75" hidden="1" customHeight="1">
      <c r="B8648" s="36" t="str">
        <f t="shared" si="2626"/>
        <v>b</v>
      </c>
      <c r="C8648" s="42">
        <v>6</v>
      </c>
      <c r="D8648" s="42"/>
      <c r="F8648" s="343" t="s">
        <v>572</v>
      </c>
      <c r="G8648" s="45" t="s">
        <v>228</v>
      </c>
      <c r="H8648" s="99"/>
      <c r="I8648" s="105">
        <f t="shared" si="2628"/>
        <v>0</v>
      </c>
      <c r="J8648" s="100"/>
      <c r="K8648" s="100"/>
      <c r="L8648" s="105">
        <f t="shared" si="2627"/>
        <v>0</v>
      </c>
      <c r="M8648" s="100"/>
      <c r="N8648" s="100"/>
      <c r="R8648" s="352">
        <f>L8648-[1]გადასახდელები!L8418</f>
        <v>0</v>
      </c>
    </row>
    <row r="8649" spans="2:18" ht="24.75" hidden="1" customHeight="1">
      <c r="B8649" s="36" t="str">
        <f t="shared" si="2626"/>
        <v>b</v>
      </c>
      <c r="C8649" s="42">
        <v>5</v>
      </c>
      <c r="D8649" s="42"/>
      <c r="F8649" s="343" t="s">
        <v>573</v>
      </c>
      <c r="G8649" s="48" t="s">
        <v>193</v>
      </c>
      <c r="H8649" s="101"/>
      <c r="I8649" s="97">
        <f t="shared" si="2628"/>
        <v>0</v>
      </c>
      <c r="J8649" s="102"/>
      <c r="K8649" s="102"/>
      <c r="L8649" s="97">
        <f t="shared" si="2627"/>
        <v>0</v>
      </c>
      <c r="M8649" s="102"/>
      <c r="N8649" s="102"/>
      <c r="R8649" s="352">
        <f>L8649-[1]გადასახდელები!L8419</f>
        <v>0</v>
      </c>
    </row>
    <row r="8650" spans="2:18" ht="20.25" hidden="1" customHeight="1">
      <c r="B8650" s="36" t="str">
        <f t="shared" si="2626"/>
        <v>b</v>
      </c>
      <c r="C8650" s="42">
        <v>2</v>
      </c>
      <c r="D8650" s="42"/>
      <c r="E8650" s="24">
        <v>7081</v>
      </c>
      <c r="F8650" s="342" t="s">
        <v>574</v>
      </c>
      <c r="G8650" s="59" t="s">
        <v>292</v>
      </c>
      <c r="H8650" s="86">
        <f>H8651+H8698+H8706+H8705</f>
        <v>0</v>
      </c>
      <c r="I8650" s="87">
        <f t="shared" si="2628"/>
        <v>0</v>
      </c>
      <c r="J8650" s="88">
        <f>J8651+J8698+J8706+J8705</f>
        <v>0</v>
      </c>
      <c r="K8650" s="88">
        <f>K8651+K8698+K8706+K8705</f>
        <v>0</v>
      </c>
      <c r="L8650" s="87">
        <f t="shared" si="2627"/>
        <v>0</v>
      </c>
      <c r="M8650" s="88">
        <f>M8651+M8698+M8706+M8705</f>
        <v>0</v>
      </c>
      <c r="N8650" s="88">
        <f>N8651+N8698+N8706+N8705</f>
        <v>0</v>
      </c>
      <c r="O8650" s="82" t="s">
        <v>146</v>
      </c>
      <c r="P8650" s="35" t="s">
        <v>145</v>
      </c>
      <c r="R8650" s="352">
        <f>L8650-[1]გადასახდელები!L8420</f>
        <v>0</v>
      </c>
    </row>
    <row r="8651" spans="2:18" ht="20.25" hidden="1" customHeight="1">
      <c r="B8651" s="36" t="str">
        <f t="shared" si="2626"/>
        <v>b</v>
      </c>
      <c r="C8651" s="42">
        <v>3</v>
      </c>
      <c r="D8651" s="42"/>
      <c r="F8651" s="342" t="s">
        <v>575</v>
      </c>
      <c r="G8651" s="51" t="s">
        <v>293</v>
      </c>
      <c r="H8651" s="89">
        <f>H8652+H8664+H8693</f>
        <v>0</v>
      </c>
      <c r="I8651" s="90">
        <f t="shared" si="2628"/>
        <v>0</v>
      </c>
      <c r="J8651" s="89">
        <f>J8652+J8664+J8693</f>
        <v>0</v>
      </c>
      <c r="K8651" s="89">
        <f>K8652+K8664+K8693</f>
        <v>0</v>
      </c>
      <c r="L8651" s="90">
        <f t="shared" si="2627"/>
        <v>0</v>
      </c>
      <c r="M8651" s="89">
        <f>M8652+M8664+M8693</f>
        <v>0</v>
      </c>
      <c r="N8651" s="89">
        <f>N8652+N8664+N8693</f>
        <v>0</v>
      </c>
      <c r="O8651" s="82" t="s">
        <v>146</v>
      </c>
      <c r="P8651" s="35" t="s">
        <v>145</v>
      </c>
      <c r="R8651" s="352">
        <f>L8651-[1]გადასახდელები!L8421</f>
        <v>0</v>
      </c>
    </row>
    <row r="8652" spans="2:18" ht="20.25" hidden="1" customHeight="1">
      <c r="B8652" s="36" t="str">
        <f t="shared" si="2626"/>
        <v>b</v>
      </c>
      <c r="C8652" s="42">
        <v>4</v>
      </c>
      <c r="D8652" s="42"/>
      <c r="F8652" s="342" t="s">
        <v>576</v>
      </c>
      <c r="G8652" s="47" t="s">
        <v>294</v>
      </c>
      <c r="H8652" s="93">
        <f>H8653+H8654+H8655+H8656+H8657+H8658+H8659+H8660+H8661+H8662+H8663</f>
        <v>0</v>
      </c>
      <c r="I8652" s="94">
        <f t="shared" si="2628"/>
        <v>0</v>
      </c>
      <c r="J8652" s="93">
        <f>J8653+J8654+J8655+J8656+J8657+J8658+J8659+J8660+J8661+J8662+J8663</f>
        <v>0</v>
      </c>
      <c r="K8652" s="93">
        <f>K8653+K8654+K8655+K8656+K8657+K8658+K8659+K8660+K8661+K8662+K8663</f>
        <v>0</v>
      </c>
      <c r="L8652" s="94">
        <f t="shared" si="2627"/>
        <v>0</v>
      </c>
      <c r="M8652" s="93">
        <f>M8653+M8654+M8655+M8656+M8657+M8658+M8659+M8660+M8661+M8662+M8663</f>
        <v>0</v>
      </c>
      <c r="N8652" s="93">
        <f>N8653+N8654+N8655+N8656+N8657+N8658+N8659+N8660+N8661+N8662+N8663</f>
        <v>0</v>
      </c>
      <c r="O8652" s="82" t="s">
        <v>146</v>
      </c>
      <c r="P8652" s="35" t="s">
        <v>145</v>
      </c>
      <c r="R8652" s="352">
        <f>L8652-[1]გადასახდელები!L8422</f>
        <v>0</v>
      </c>
    </row>
    <row r="8653" spans="2:18" ht="20.25" hidden="1" customHeight="1">
      <c r="B8653" s="36" t="str">
        <f t="shared" si="2626"/>
        <v>b</v>
      </c>
      <c r="C8653" s="42">
        <v>5</v>
      </c>
      <c r="D8653" s="42"/>
      <c r="F8653" s="343" t="s">
        <v>577</v>
      </c>
      <c r="G8653" s="48" t="s">
        <v>295</v>
      </c>
      <c r="H8653" s="101"/>
      <c r="I8653" s="97">
        <f t="shared" si="2628"/>
        <v>0</v>
      </c>
      <c r="J8653" s="102"/>
      <c r="K8653" s="102"/>
      <c r="L8653" s="97">
        <f t="shared" si="2627"/>
        <v>0</v>
      </c>
      <c r="M8653" s="102"/>
      <c r="N8653" s="102"/>
      <c r="O8653" s="115"/>
      <c r="P8653" s="35" t="s">
        <v>145</v>
      </c>
      <c r="R8653" s="352">
        <f>L8653-[1]გადასახდელები!L8423</f>
        <v>0</v>
      </c>
    </row>
    <row r="8654" spans="2:18" ht="20.25" hidden="1" customHeight="1">
      <c r="B8654" s="36" t="str">
        <f t="shared" si="2626"/>
        <v>b</v>
      </c>
      <c r="C8654" s="42">
        <v>5</v>
      </c>
      <c r="D8654" s="42"/>
      <c r="F8654" s="343" t="s">
        <v>578</v>
      </c>
      <c r="G8654" s="48" t="s">
        <v>296</v>
      </c>
      <c r="H8654" s="101"/>
      <c r="I8654" s="97">
        <f t="shared" si="2628"/>
        <v>0</v>
      </c>
      <c r="J8654" s="102"/>
      <c r="K8654" s="102"/>
      <c r="L8654" s="97">
        <f t="shared" si="2627"/>
        <v>0</v>
      </c>
      <c r="M8654" s="102"/>
      <c r="N8654" s="102"/>
      <c r="O8654" s="115"/>
      <c r="P8654" s="35" t="s">
        <v>145</v>
      </c>
      <c r="R8654" s="352">
        <f>L8654-[1]გადასახდელები!L8424</f>
        <v>0</v>
      </c>
    </row>
    <row r="8655" spans="2:18" ht="30.75" hidden="1" customHeight="1">
      <c r="B8655" s="36" t="str">
        <f t="shared" si="2626"/>
        <v>b</v>
      </c>
      <c r="C8655" s="42">
        <v>5</v>
      </c>
      <c r="D8655" s="42"/>
      <c r="F8655" s="343" t="s">
        <v>674</v>
      </c>
      <c r="G8655" s="52" t="s">
        <v>297</v>
      </c>
      <c r="H8655" s="101"/>
      <c r="I8655" s="97">
        <f t="shared" si="2628"/>
        <v>0</v>
      </c>
      <c r="J8655" s="102"/>
      <c r="K8655" s="102"/>
      <c r="L8655" s="97">
        <f t="shared" si="2627"/>
        <v>0</v>
      </c>
      <c r="M8655" s="102"/>
      <c r="N8655" s="102"/>
      <c r="O8655" s="115"/>
      <c r="P8655" s="35" t="s">
        <v>145</v>
      </c>
      <c r="R8655" s="352">
        <f>L8655-[1]გადასახდელები!L8425</f>
        <v>0</v>
      </c>
    </row>
    <row r="8656" spans="2:18" ht="20.25" hidden="1" customHeight="1">
      <c r="B8656" s="36" t="str">
        <f t="shared" si="2626"/>
        <v>b</v>
      </c>
      <c r="C8656" s="42">
        <v>5</v>
      </c>
      <c r="D8656" s="42"/>
      <c r="F8656" s="343" t="s">
        <v>579</v>
      </c>
      <c r="G8656" s="48" t="s">
        <v>298</v>
      </c>
      <c r="H8656" s="101"/>
      <c r="I8656" s="97">
        <f t="shared" si="2628"/>
        <v>0</v>
      </c>
      <c r="J8656" s="102"/>
      <c r="K8656" s="102"/>
      <c r="L8656" s="97">
        <f t="shared" si="2627"/>
        <v>0</v>
      </c>
      <c r="M8656" s="102"/>
      <c r="N8656" s="102"/>
      <c r="O8656" s="115"/>
      <c r="P8656" s="35" t="s">
        <v>145</v>
      </c>
      <c r="R8656" s="352">
        <f>L8656-[1]გადასახდელები!L8426</f>
        <v>0</v>
      </c>
    </row>
    <row r="8657" spans="2:18" ht="20.25" hidden="1" customHeight="1">
      <c r="B8657" s="36" t="str">
        <f t="shared" si="2626"/>
        <v>b</v>
      </c>
      <c r="C8657" s="42">
        <v>5</v>
      </c>
      <c r="D8657" s="42"/>
      <c r="F8657" s="343" t="s">
        <v>580</v>
      </c>
      <c r="G8657" s="48" t="s">
        <v>299</v>
      </c>
      <c r="H8657" s="101"/>
      <c r="I8657" s="97">
        <f t="shared" si="2628"/>
        <v>0</v>
      </c>
      <c r="J8657" s="102"/>
      <c r="K8657" s="102"/>
      <c r="L8657" s="97">
        <f t="shared" si="2627"/>
        <v>0</v>
      </c>
      <c r="M8657" s="102"/>
      <c r="N8657" s="102"/>
      <c r="O8657" s="115"/>
      <c r="P8657" s="35" t="s">
        <v>145</v>
      </c>
      <c r="R8657" s="352">
        <f>L8657-[1]გადასახდელები!L8427</f>
        <v>0</v>
      </c>
    </row>
    <row r="8658" spans="2:18" ht="30.75" hidden="1" customHeight="1">
      <c r="B8658" s="36" t="str">
        <f t="shared" si="2626"/>
        <v>b</v>
      </c>
      <c r="C8658" s="42">
        <v>5</v>
      </c>
      <c r="D8658" s="42"/>
      <c r="F8658" s="343" t="s">
        <v>581</v>
      </c>
      <c r="G8658" s="48" t="s">
        <v>300</v>
      </c>
      <c r="H8658" s="101"/>
      <c r="I8658" s="97">
        <f t="shared" si="2628"/>
        <v>0</v>
      </c>
      <c r="J8658" s="102"/>
      <c r="K8658" s="102"/>
      <c r="L8658" s="97">
        <f t="shared" si="2627"/>
        <v>0</v>
      </c>
      <c r="M8658" s="102"/>
      <c r="N8658" s="102"/>
      <c r="O8658" s="115"/>
      <c r="P8658" s="35" t="s">
        <v>145</v>
      </c>
      <c r="R8658" s="352">
        <f>L8658-[1]გადასახდელები!L8428</f>
        <v>0</v>
      </c>
    </row>
    <row r="8659" spans="2:18" ht="20.25" hidden="1" customHeight="1">
      <c r="B8659" s="36" t="str">
        <f t="shared" si="2626"/>
        <v>b</v>
      </c>
      <c r="C8659" s="42">
        <v>5</v>
      </c>
      <c r="D8659" s="42"/>
      <c r="F8659" s="343" t="s">
        <v>675</v>
      </c>
      <c r="G8659" s="48" t="s">
        <v>301</v>
      </c>
      <c r="H8659" s="101"/>
      <c r="I8659" s="97">
        <f t="shared" si="2628"/>
        <v>0</v>
      </c>
      <c r="J8659" s="102"/>
      <c r="K8659" s="102"/>
      <c r="L8659" s="97">
        <f t="shared" si="2627"/>
        <v>0</v>
      </c>
      <c r="M8659" s="102"/>
      <c r="N8659" s="102"/>
      <c r="O8659" s="115"/>
      <c r="P8659" s="35" t="s">
        <v>145</v>
      </c>
      <c r="R8659" s="352">
        <f>L8659-[1]გადასახდელები!L8429</f>
        <v>0</v>
      </c>
    </row>
    <row r="8660" spans="2:18" ht="20.25" hidden="1" customHeight="1">
      <c r="B8660" s="36" t="str">
        <f t="shared" si="2626"/>
        <v>b</v>
      </c>
      <c r="C8660" s="42">
        <v>5</v>
      </c>
      <c r="D8660" s="42"/>
      <c r="F8660" s="343" t="s">
        <v>582</v>
      </c>
      <c r="G8660" s="48" t="s">
        <v>302</v>
      </c>
      <c r="H8660" s="101"/>
      <c r="I8660" s="97">
        <f t="shared" si="2628"/>
        <v>0</v>
      </c>
      <c r="J8660" s="102"/>
      <c r="K8660" s="102"/>
      <c r="L8660" s="97">
        <f t="shared" si="2627"/>
        <v>0</v>
      </c>
      <c r="M8660" s="102"/>
      <c r="N8660" s="102"/>
      <c r="O8660" s="115"/>
      <c r="P8660" s="35" t="s">
        <v>145</v>
      </c>
      <c r="R8660" s="352">
        <f>L8660-[1]გადასახდელები!L8430</f>
        <v>0</v>
      </c>
    </row>
    <row r="8661" spans="2:18" ht="20.25" hidden="1" customHeight="1">
      <c r="B8661" s="36" t="str">
        <f t="shared" si="2626"/>
        <v>b</v>
      </c>
      <c r="C8661" s="42">
        <v>5</v>
      </c>
      <c r="D8661" s="42"/>
      <c r="F8661" s="343" t="s">
        <v>676</v>
      </c>
      <c r="G8661" s="48" t="s">
        <v>303</v>
      </c>
      <c r="H8661" s="101"/>
      <c r="I8661" s="97">
        <f t="shared" si="2628"/>
        <v>0</v>
      </c>
      <c r="J8661" s="102"/>
      <c r="K8661" s="102"/>
      <c r="L8661" s="97">
        <f t="shared" si="2627"/>
        <v>0</v>
      </c>
      <c r="M8661" s="102"/>
      <c r="N8661" s="102"/>
      <c r="O8661" s="115"/>
      <c r="P8661" s="35" t="s">
        <v>145</v>
      </c>
      <c r="R8661" s="352">
        <f>L8661-[1]გადასახდელები!L8431</f>
        <v>0</v>
      </c>
    </row>
    <row r="8662" spans="2:18" ht="20.25" hidden="1" customHeight="1">
      <c r="B8662" s="36" t="str">
        <f t="shared" si="2626"/>
        <v>b</v>
      </c>
      <c r="C8662" s="42">
        <v>5</v>
      </c>
      <c r="D8662" s="42"/>
      <c r="F8662" s="343" t="s">
        <v>677</v>
      </c>
      <c r="G8662" s="48" t="s">
        <v>304</v>
      </c>
      <c r="H8662" s="101"/>
      <c r="I8662" s="97">
        <f t="shared" si="2628"/>
        <v>0</v>
      </c>
      <c r="J8662" s="102"/>
      <c r="K8662" s="102"/>
      <c r="L8662" s="97">
        <f t="shared" si="2627"/>
        <v>0</v>
      </c>
      <c r="M8662" s="102"/>
      <c r="N8662" s="102"/>
      <c r="O8662" s="115"/>
      <c r="P8662" s="35" t="s">
        <v>145</v>
      </c>
      <c r="R8662" s="352">
        <f>L8662-[1]გადასახდელები!L8432</f>
        <v>0</v>
      </c>
    </row>
    <row r="8663" spans="2:18" ht="20.25" hidden="1" customHeight="1">
      <c r="B8663" s="36" t="str">
        <f t="shared" si="2626"/>
        <v>b</v>
      </c>
      <c r="C8663" s="42">
        <v>5</v>
      </c>
      <c r="D8663" s="42"/>
      <c r="F8663" s="343" t="s">
        <v>583</v>
      </c>
      <c r="G8663" s="48" t="s">
        <v>305</v>
      </c>
      <c r="H8663" s="101"/>
      <c r="I8663" s="97">
        <f t="shared" si="2628"/>
        <v>0</v>
      </c>
      <c r="J8663" s="102"/>
      <c r="K8663" s="102"/>
      <c r="L8663" s="97">
        <f t="shared" si="2627"/>
        <v>0</v>
      </c>
      <c r="M8663" s="102"/>
      <c r="N8663" s="102"/>
      <c r="O8663" s="115"/>
      <c r="P8663" s="35" t="s">
        <v>145</v>
      </c>
      <c r="R8663" s="352">
        <f>L8663-[1]გადასახდელები!L8433</f>
        <v>0</v>
      </c>
    </row>
    <row r="8664" spans="2:18" ht="20.25" hidden="1" customHeight="1">
      <c r="B8664" s="36" t="str">
        <f t="shared" si="2626"/>
        <v>b</v>
      </c>
      <c r="C8664" s="42">
        <v>4</v>
      </c>
      <c r="D8664" s="42"/>
      <c r="F8664" s="342" t="s">
        <v>584</v>
      </c>
      <c r="G8664" s="47" t="s">
        <v>306</v>
      </c>
      <c r="H8664" s="93">
        <f>H8665+H8672</f>
        <v>0</v>
      </c>
      <c r="I8664" s="94">
        <f t="shared" si="2628"/>
        <v>0</v>
      </c>
      <c r="J8664" s="93">
        <f>J8665+J8672</f>
        <v>0</v>
      </c>
      <c r="K8664" s="93">
        <f>K8665+K8672</f>
        <v>0</v>
      </c>
      <c r="L8664" s="94">
        <f t="shared" si="2627"/>
        <v>0</v>
      </c>
      <c r="M8664" s="93">
        <f>M8665+M8672</f>
        <v>0</v>
      </c>
      <c r="N8664" s="93">
        <f>N8665+N8672</f>
        <v>0</v>
      </c>
      <c r="O8664" s="82" t="s">
        <v>146</v>
      </c>
      <c r="P8664" s="35" t="s">
        <v>145</v>
      </c>
      <c r="R8664" s="352">
        <f>L8664-[1]გადასახდელები!L8434</f>
        <v>0</v>
      </c>
    </row>
    <row r="8665" spans="2:18" ht="20.25" hidden="1" customHeight="1">
      <c r="B8665" s="36" t="str">
        <f t="shared" si="2626"/>
        <v>b</v>
      </c>
      <c r="C8665" s="42">
        <v>5</v>
      </c>
      <c r="D8665" s="42"/>
      <c r="F8665" s="342" t="s">
        <v>585</v>
      </c>
      <c r="G8665" s="48" t="s">
        <v>307</v>
      </c>
      <c r="H8665" s="96">
        <f>SUM(H8666:H8671)</f>
        <v>0</v>
      </c>
      <c r="I8665" s="97">
        <f t="shared" si="2628"/>
        <v>0</v>
      </c>
      <c r="J8665" s="96">
        <f>SUM(J8666:J8671)</f>
        <v>0</v>
      </c>
      <c r="K8665" s="96">
        <f>SUM(K8666:K8671)</f>
        <v>0</v>
      </c>
      <c r="L8665" s="97">
        <f t="shared" si="2627"/>
        <v>0</v>
      </c>
      <c r="M8665" s="96">
        <f>SUM(M8666:M8671)</f>
        <v>0</v>
      </c>
      <c r="N8665" s="96">
        <f>SUM(N8666:N8671)</f>
        <v>0</v>
      </c>
      <c r="O8665" s="82" t="s">
        <v>146</v>
      </c>
      <c r="P8665" s="35" t="s">
        <v>145</v>
      </c>
      <c r="R8665" s="352">
        <f>L8665-[1]გადასახდელები!L8435</f>
        <v>0</v>
      </c>
    </row>
    <row r="8666" spans="2:18" ht="20.25" hidden="1" customHeight="1">
      <c r="B8666" s="36" t="str">
        <f t="shared" si="2626"/>
        <v>b</v>
      </c>
      <c r="C8666" s="42">
        <v>6</v>
      </c>
      <c r="D8666" s="42"/>
      <c r="F8666" s="343" t="s">
        <v>586</v>
      </c>
      <c r="G8666" s="53" t="s">
        <v>308</v>
      </c>
      <c r="H8666" s="99"/>
      <c r="I8666" s="105">
        <f t="shared" si="2628"/>
        <v>0</v>
      </c>
      <c r="J8666" s="100"/>
      <c r="K8666" s="100"/>
      <c r="L8666" s="105">
        <f t="shared" si="2627"/>
        <v>0</v>
      </c>
      <c r="M8666" s="100"/>
      <c r="N8666" s="100"/>
      <c r="O8666" s="115"/>
      <c r="P8666" s="35" t="s">
        <v>145</v>
      </c>
      <c r="R8666" s="352">
        <f>L8666-[1]გადასახდელები!L8436</f>
        <v>0</v>
      </c>
    </row>
    <row r="8667" spans="2:18" ht="20.25" hidden="1" customHeight="1">
      <c r="B8667" s="36" t="str">
        <f t="shared" si="2626"/>
        <v>b</v>
      </c>
      <c r="C8667" s="42">
        <v>6</v>
      </c>
      <c r="D8667" s="42"/>
      <c r="F8667" s="343" t="s">
        <v>678</v>
      </c>
      <c r="G8667" s="53" t="s">
        <v>309</v>
      </c>
      <c r="H8667" s="99"/>
      <c r="I8667" s="105">
        <f t="shared" si="2628"/>
        <v>0</v>
      </c>
      <c r="J8667" s="100"/>
      <c r="K8667" s="100"/>
      <c r="L8667" s="105">
        <f t="shared" si="2627"/>
        <v>0</v>
      </c>
      <c r="M8667" s="100"/>
      <c r="N8667" s="100"/>
      <c r="O8667" s="115"/>
      <c r="P8667" s="35" t="s">
        <v>145</v>
      </c>
      <c r="R8667" s="352">
        <f>L8667-[1]გადასახდელები!L8437</f>
        <v>0</v>
      </c>
    </row>
    <row r="8668" spans="2:18" ht="20.25" hidden="1" customHeight="1">
      <c r="B8668" s="36" t="str">
        <f t="shared" si="2626"/>
        <v>b</v>
      </c>
      <c r="C8668" s="42">
        <v>6</v>
      </c>
      <c r="D8668" s="42"/>
      <c r="F8668" s="343" t="s">
        <v>679</v>
      </c>
      <c r="G8668" s="53" t="s">
        <v>310</v>
      </c>
      <c r="H8668" s="99"/>
      <c r="I8668" s="105">
        <f t="shared" si="2628"/>
        <v>0</v>
      </c>
      <c r="J8668" s="100"/>
      <c r="K8668" s="100"/>
      <c r="L8668" s="105">
        <f t="shared" si="2627"/>
        <v>0</v>
      </c>
      <c r="M8668" s="100"/>
      <c r="N8668" s="100"/>
      <c r="O8668" s="115"/>
      <c r="P8668" s="35" t="s">
        <v>145</v>
      </c>
      <c r="R8668" s="352">
        <f>L8668-[1]გადასახდელები!L8438</f>
        <v>0</v>
      </c>
    </row>
    <row r="8669" spans="2:18" ht="20.25" hidden="1" customHeight="1">
      <c r="B8669" s="36" t="str">
        <f t="shared" si="2626"/>
        <v>b</v>
      </c>
      <c r="C8669" s="42">
        <v>6</v>
      </c>
      <c r="D8669" s="42"/>
      <c r="F8669" s="343" t="s">
        <v>680</v>
      </c>
      <c r="G8669" s="53" t="s">
        <v>311</v>
      </c>
      <c r="H8669" s="99"/>
      <c r="I8669" s="105">
        <f t="shared" si="2628"/>
        <v>0</v>
      </c>
      <c r="J8669" s="100"/>
      <c r="K8669" s="100"/>
      <c r="L8669" s="105">
        <f t="shared" si="2627"/>
        <v>0</v>
      </c>
      <c r="M8669" s="100"/>
      <c r="N8669" s="100"/>
      <c r="O8669" s="115"/>
      <c r="P8669" s="35" t="s">
        <v>145</v>
      </c>
      <c r="R8669" s="352">
        <f>L8669-[1]გადასახდელები!L8439</f>
        <v>0</v>
      </c>
    </row>
    <row r="8670" spans="2:18" ht="20.25" hidden="1" customHeight="1">
      <c r="B8670" s="36" t="str">
        <f t="shared" si="2626"/>
        <v>b</v>
      </c>
      <c r="C8670" s="42">
        <v>6</v>
      </c>
      <c r="D8670" s="42"/>
      <c r="F8670" s="343" t="s">
        <v>681</v>
      </c>
      <c r="G8670" s="53" t="s">
        <v>312</v>
      </c>
      <c r="H8670" s="99"/>
      <c r="I8670" s="105">
        <f t="shared" si="2628"/>
        <v>0</v>
      </c>
      <c r="J8670" s="100"/>
      <c r="K8670" s="100"/>
      <c r="L8670" s="105">
        <f t="shared" si="2627"/>
        <v>0</v>
      </c>
      <c r="M8670" s="100"/>
      <c r="N8670" s="100"/>
      <c r="O8670" s="115"/>
      <c r="P8670" s="35" t="s">
        <v>145</v>
      </c>
      <c r="R8670" s="352">
        <f>L8670-[1]გადასახდელები!L8440</f>
        <v>0</v>
      </c>
    </row>
    <row r="8671" spans="2:18" ht="20.25" hidden="1" customHeight="1">
      <c r="B8671" s="36" t="str">
        <f t="shared" si="2626"/>
        <v>b</v>
      </c>
      <c r="C8671" s="42">
        <v>6</v>
      </c>
      <c r="D8671" s="42"/>
      <c r="F8671" s="343" t="s">
        <v>682</v>
      </c>
      <c r="G8671" s="53" t="s">
        <v>313</v>
      </c>
      <c r="H8671" s="99"/>
      <c r="I8671" s="105">
        <f t="shared" si="2628"/>
        <v>0</v>
      </c>
      <c r="J8671" s="100"/>
      <c r="K8671" s="100"/>
      <c r="L8671" s="105">
        <f t="shared" si="2627"/>
        <v>0</v>
      </c>
      <c r="M8671" s="100"/>
      <c r="N8671" s="100"/>
      <c r="O8671" s="115"/>
      <c r="P8671" s="35" t="s">
        <v>145</v>
      </c>
      <c r="R8671" s="352">
        <f>L8671-[1]გადასახდელები!L8441</f>
        <v>0</v>
      </c>
    </row>
    <row r="8672" spans="2:18" ht="20.25" hidden="1" customHeight="1">
      <c r="B8672" s="36" t="str">
        <f t="shared" si="2626"/>
        <v>b</v>
      </c>
      <c r="C8672" s="42">
        <v>5</v>
      </c>
      <c r="D8672" s="42"/>
      <c r="F8672" s="342" t="s">
        <v>587</v>
      </c>
      <c r="G8672" s="48" t="s">
        <v>314</v>
      </c>
      <c r="H8672" s="96">
        <f>SUM(H8673:H8692)</f>
        <v>0</v>
      </c>
      <c r="I8672" s="97">
        <f t="shared" si="2628"/>
        <v>0</v>
      </c>
      <c r="J8672" s="96">
        <f>SUM(J8673:J8692)</f>
        <v>0</v>
      </c>
      <c r="K8672" s="96">
        <f>SUM(K8673:K8692)</f>
        <v>0</v>
      </c>
      <c r="L8672" s="97">
        <f t="shared" si="2627"/>
        <v>0</v>
      </c>
      <c r="M8672" s="96">
        <f>SUM(M8673:M8692)</f>
        <v>0</v>
      </c>
      <c r="N8672" s="96">
        <f>SUM(N8673:N8692)</f>
        <v>0</v>
      </c>
      <c r="O8672" s="82" t="s">
        <v>146</v>
      </c>
      <c r="P8672" s="35" t="s">
        <v>145</v>
      </c>
      <c r="R8672" s="352">
        <f>L8672-[1]გადასახდელები!L8442</f>
        <v>0</v>
      </c>
    </row>
    <row r="8673" spans="2:18" ht="20.25" hidden="1" customHeight="1">
      <c r="B8673" s="36" t="str">
        <f t="shared" si="2626"/>
        <v>b</v>
      </c>
      <c r="C8673" s="42">
        <v>6</v>
      </c>
      <c r="D8673" s="42"/>
      <c r="F8673" s="343" t="s">
        <v>683</v>
      </c>
      <c r="G8673" s="54" t="s">
        <v>315</v>
      </c>
      <c r="H8673" s="116"/>
      <c r="I8673" s="105">
        <f t="shared" si="2628"/>
        <v>0</v>
      </c>
      <c r="J8673" s="117"/>
      <c r="K8673" s="117"/>
      <c r="L8673" s="105">
        <f t="shared" si="2627"/>
        <v>0</v>
      </c>
      <c r="M8673" s="117"/>
      <c r="N8673" s="117"/>
      <c r="P8673" s="35" t="s">
        <v>145</v>
      </c>
      <c r="R8673" s="352">
        <f>L8673-[1]გადასახდელები!L8443</f>
        <v>0</v>
      </c>
    </row>
    <row r="8674" spans="2:18" ht="20.25" hidden="1" customHeight="1">
      <c r="B8674" s="36" t="str">
        <f t="shared" si="2626"/>
        <v>b</v>
      </c>
      <c r="C8674" s="42">
        <v>6</v>
      </c>
      <c r="D8674" s="42"/>
      <c r="F8674" s="343" t="s">
        <v>684</v>
      </c>
      <c r="G8674" s="54" t="s">
        <v>316</v>
      </c>
      <c r="H8674" s="116"/>
      <c r="I8674" s="105">
        <f t="shared" si="2628"/>
        <v>0</v>
      </c>
      <c r="J8674" s="117"/>
      <c r="K8674" s="117"/>
      <c r="L8674" s="105">
        <f t="shared" si="2627"/>
        <v>0</v>
      </c>
      <c r="M8674" s="117"/>
      <c r="N8674" s="117"/>
      <c r="P8674" s="35" t="s">
        <v>145</v>
      </c>
      <c r="R8674" s="352">
        <f>L8674-[1]გადასახდელები!L8444</f>
        <v>0</v>
      </c>
    </row>
    <row r="8675" spans="2:18" ht="30.75" hidden="1" customHeight="1">
      <c r="B8675" s="36" t="str">
        <f t="shared" si="2626"/>
        <v>b</v>
      </c>
      <c r="C8675" s="42">
        <v>6</v>
      </c>
      <c r="D8675" s="42"/>
      <c r="F8675" s="343" t="s">
        <v>588</v>
      </c>
      <c r="G8675" s="54" t="s">
        <v>317</v>
      </c>
      <c r="H8675" s="116"/>
      <c r="I8675" s="105">
        <f t="shared" si="2628"/>
        <v>0</v>
      </c>
      <c r="J8675" s="117"/>
      <c r="K8675" s="117"/>
      <c r="L8675" s="105">
        <f t="shared" si="2627"/>
        <v>0</v>
      </c>
      <c r="M8675" s="117"/>
      <c r="N8675" s="117"/>
      <c r="P8675" s="35" t="s">
        <v>145</v>
      </c>
      <c r="R8675" s="352">
        <f>L8675-[1]გადასახდელები!L8445</f>
        <v>0</v>
      </c>
    </row>
    <row r="8676" spans="2:18" ht="30.75" hidden="1" customHeight="1">
      <c r="B8676" s="36" t="str">
        <f t="shared" si="2626"/>
        <v>b</v>
      </c>
      <c r="C8676" s="42">
        <v>6</v>
      </c>
      <c r="D8676" s="42"/>
      <c r="F8676" s="343" t="s">
        <v>685</v>
      </c>
      <c r="G8676" s="54" t="s">
        <v>318</v>
      </c>
      <c r="H8676" s="116"/>
      <c r="I8676" s="105">
        <f t="shared" si="2628"/>
        <v>0</v>
      </c>
      <c r="J8676" s="117"/>
      <c r="K8676" s="117"/>
      <c r="L8676" s="105">
        <f t="shared" si="2627"/>
        <v>0</v>
      </c>
      <c r="M8676" s="117"/>
      <c r="N8676" s="117"/>
      <c r="P8676" s="35" t="s">
        <v>145</v>
      </c>
      <c r="R8676" s="352">
        <f>L8676-[1]გადასახდელები!L8446</f>
        <v>0</v>
      </c>
    </row>
    <row r="8677" spans="2:18" ht="20.25" hidden="1" customHeight="1">
      <c r="B8677" s="36" t="str">
        <f t="shared" si="2626"/>
        <v>b</v>
      </c>
      <c r="C8677" s="42">
        <v>6</v>
      </c>
      <c r="D8677" s="42"/>
      <c r="F8677" s="343" t="s">
        <v>589</v>
      </c>
      <c r="G8677" s="54" t="s">
        <v>319</v>
      </c>
      <c r="H8677" s="116"/>
      <c r="I8677" s="105">
        <f t="shared" si="2628"/>
        <v>0</v>
      </c>
      <c r="J8677" s="117"/>
      <c r="K8677" s="117"/>
      <c r="L8677" s="105">
        <f t="shared" si="2627"/>
        <v>0</v>
      </c>
      <c r="M8677" s="117"/>
      <c r="N8677" s="117"/>
      <c r="P8677" s="35" t="s">
        <v>145</v>
      </c>
      <c r="R8677" s="352">
        <f>L8677-[1]გადასახდელები!L8447</f>
        <v>0</v>
      </c>
    </row>
    <row r="8678" spans="2:18" ht="20.25" hidden="1" customHeight="1">
      <c r="B8678" s="36" t="str">
        <f t="shared" si="2626"/>
        <v>b</v>
      </c>
      <c r="C8678" s="42">
        <v>6</v>
      </c>
      <c r="D8678" s="42"/>
      <c r="F8678" s="343" t="s">
        <v>686</v>
      </c>
      <c r="G8678" s="54" t="s">
        <v>320</v>
      </c>
      <c r="H8678" s="116"/>
      <c r="I8678" s="105">
        <f t="shared" si="2628"/>
        <v>0</v>
      </c>
      <c r="J8678" s="117"/>
      <c r="K8678" s="117"/>
      <c r="L8678" s="105">
        <f t="shared" si="2627"/>
        <v>0</v>
      </c>
      <c r="M8678" s="117"/>
      <c r="N8678" s="117"/>
      <c r="P8678" s="35" t="s">
        <v>145</v>
      </c>
      <c r="R8678" s="352">
        <f>L8678-[1]გადასახდელები!L8448</f>
        <v>0</v>
      </c>
    </row>
    <row r="8679" spans="2:18" ht="30.75" hidden="1" customHeight="1">
      <c r="B8679" s="36" t="str">
        <f t="shared" si="2626"/>
        <v>b</v>
      </c>
      <c r="C8679" s="42">
        <v>6</v>
      </c>
      <c r="D8679" s="42"/>
      <c r="F8679" s="343" t="s">
        <v>687</v>
      </c>
      <c r="G8679" s="54" t="s">
        <v>321</v>
      </c>
      <c r="H8679" s="116"/>
      <c r="I8679" s="105">
        <f t="shared" si="2628"/>
        <v>0</v>
      </c>
      <c r="J8679" s="117"/>
      <c r="K8679" s="117"/>
      <c r="L8679" s="105">
        <f t="shared" si="2627"/>
        <v>0</v>
      </c>
      <c r="M8679" s="117"/>
      <c r="N8679" s="117"/>
      <c r="P8679" s="35" t="s">
        <v>145</v>
      </c>
      <c r="R8679" s="352">
        <f>L8679-[1]გადასახდელები!L8449</f>
        <v>0</v>
      </c>
    </row>
    <row r="8680" spans="2:18" ht="20.25" hidden="1" customHeight="1">
      <c r="B8680" s="36" t="str">
        <f t="shared" si="2626"/>
        <v>b</v>
      </c>
      <c r="C8680" s="42">
        <v>6</v>
      </c>
      <c r="D8680" s="42"/>
      <c r="F8680" s="343" t="s">
        <v>590</v>
      </c>
      <c r="G8680" s="54" t="s">
        <v>322</v>
      </c>
      <c r="H8680" s="116"/>
      <c r="I8680" s="105">
        <f t="shared" si="2628"/>
        <v>0</v>
      </c>
      <c r="J8680" s="117"/>
      <c r="K8680" s="117"/>
      <c r="L8680" s="105">
        <f t="shared" si="2627"/>
        <v>0</v>
      </c>
      <c r="M8680" s="117"/>
      <c r="N8680" s="117"/>
      <c r="P8680" s="35" t="s">
        <v>145</v>
      </c>
      <c r="R8680" s="352">
        <f>L8680-[1]გადასახდელები!L8450</f>
        <v>0</v>
      </c>
    </row>
    <row r="8681" spans="2:18" ht="20.25" hidden="1" customHeight="1">
      <c r="B8681" s="36" t="str">
        <f t="shared" si="2626"/>
        <v>b</v>
      </c>
      <c r="C8681" s="42">
        <v>6</v>
      </c>
      <c r="D8681" s="42"/>
      <c r="F8681" s="343" t="s">
        <v>688</v>
      </c>
      <c r="G8681" s="54" t="s">
        <v>323</v>
      </c>
      <c r="H8681" s="116"/>
      <c r="I8681" s="105">
        <f t="shared" si="2628"/>
        <v>0</v>
      </c>
      <c r="J8681" s="117"/>
      <c r="K8681" s="117"/>
      <c r="L8681" s="105">
        <f t="shared" si="2627"/>
        <v>0</v>
      </c>
      <c r="M8681" s="117"/>
      <c r="N8681" s="117"/>
      <c r="P8681" s="35" t="s">
        <v>145</v>
      </c>
      <c r="R8681" s="352">
        <f>L8681-[1]გადასახდელები!L8451</f>
        <v>0</v>
      </c>
    </row>
    <row r="8682" spans="2:18" ht="20.25" hidden="1" customHeight="1">
      <c r="B8682" s="36" t="str">
        <f t="shared" si="2626"/>
        <v>b</v>
      </c>
      <c r="C8682" s="42">
        <v>6</v>
      </c>
      <c r="D8682" s="42"/>
      <c r="F8682" s="343" t="s">
        <v>689</v>
      </c>
      <c r="G8682" s="54" t="s">
        <v>324</v>
      </c>
      <c r="H8682" s="116"/>
      <c r="I8682" s="105">
        <f t="shared" si="2628"/>
        <v>0</v>
      </c>
      <c r="J8682" s="117"/>
      <c r="K8682" s="117"/>
      <c r="L8682" s="105">
        <f t="shared" si="2627"/>
        <v>0</v>
      </c>
      <c r="M8682" s="117"/>
      <c r="N8682" s="117"/>
      <c r="P8682" s="35" t="s">
        <v>145</v>
      </c>
      <c r="R8682" s="352">
        <f>L8682-[1]გადასახდელები!L8452</f>
        <v>0</v>
      </c>
    </row>
    <row r="8683" spans="2:18" ht="20.25" hidden="1" customHeight="1">
      <c r="B8683" s="36" t="str">
        <f t="shared" si="2626"/>
        <v>b</v>
      </c>
      <c r="C8683" s="42">
        <v>6</v>
      </c>
      <c r="D8683" s="42"/>
      <c r="F8683" s="343" t="s">
        <v>690</v>
      </c>
      <c r="G8683" s="54" t="s">
        <v>325</v>
      </c>
      <c r="H8683" s="116"/>
      <c r="I8683" s="105">
        <f t="shared" si="2628"/>
        <v>0</v>
      </c>
      <c r="J8683" s="117"/>
      <c r="K8683" s="117"/>
      <c r="L8683" s="105">
        <f t="shared" si="2627"/>
        <v>0</v>
      </c>
      <c r="M8683" s="117"/>
      <c r="N8683" s="117"/>
      <c r="P8683" s="35" t="s">
        <v>145</v>
      </c>
      <c r="R8683" s="352">
        <f>L8683-[1]გადასახდელები!L8453</f>
        <v>0</v>
      </c>
    </row>
    <row r="8684" spans="2:18" ht="20.25" hidden="1" customHeight="1">
      <c r="B8684" s="36" t="str">
        <f t="shared" si="2626"/>
        <v>b</v>
      </c>
      <c r="C8684" s="42">
        <v>6</v>
      </c>
      <c r="D8684" s="42"/>
      <c r="F8684" s="343" t="s">
        <v>691</v>
      </c>
      <c r="G8684" s="54" t="s">
        <v>326</v>
      </c>
      <c r="H8684" s="116"/>
      <c r="I8684" s="105">
        <f t="shared" si="2628"/>
        <v>0</v>
      </c>
      <c r="J8684" s="117"/>
      <c r="K8684" s="117"/>
      <c r="L8684" s="105">
        <f t="shared" si="2627"/>
        <v>0</v>
      </c>
      <c r="M8684" s="117"/>
      <c r="N8684" s="117"/>
      <c r="P8684" s="35" t="s">
        <v>145</v>
      </c>
      <c r="R8684" s="352">
        <f>L8684-[1]გადასახდელები!L8454</f>
        <v>0</v>
      </c>
    </row>
    <row r="8685" spans="2:18" ht="20.25" hidden="1" customHeight="1">
      <c r="B8685" s="36" t="str">
        <f t="shared" ref="B8685:B8748" si="2629">IF(H8685+I8685+L8685&gt;0,"a","b")</f>
        <v>b</v>
      </c>
      <c r="C8685" s="42">
        <v>6</v>
      </c>
      <c r="D8685" s="42"/>
      <c r="F8685" s="343" t="s">
        <v>692</v>
      </c>
      <c r="G8685" s="54" t="s">
        <v>327</v>
      </c>
      <c r="H8685" s="116"/>
      <c r="I8685" s="105">
        <f t="shared" si="2628"/>
        <v>0</v>
      </c>
      <c r="J8685" s="117"/>
      <c r="K8685" s="117"/>
      <c r="L8685" s="105">
        <f t="shared" si="2627"/>
        <v>0</v>
      </c>
      <c r="M8685" s="117"/>
      <c r="N8685" s="117"/>
      <c r="P8685" s="35" t="s">
        <v>145</v>
      </c>
      <c r="R8685" s="352">
        <f>L8685-[1]გადასახდელები!L8455</f>
        <v>0</v>
      </c>
    </row>
    <row r="8686" spans="2:18" ht="20.25" hidden="1" customHeight="1">
      <c r="B8686" s="36" t="str">
        <f t="shared" si="2629"/>
        <v>b</v>
      </c>
      <c r="C8686" s="42">
        <v>6</v>
      </c>
      <c r="D8686" s="42"/>
      <c r="F8686" s="343" t="s">
        <v>693</v>
      </c>
      <c r="G8686" s="54" t="s">
        <v>328</v>
      </c>
      <c r="H8686" s="116"/>
      <c r="I8686" s="105">
        <f t="shared" si="2628"/>
        <v>0</v>
      </c>
      <c r="J8686" s="117"/>
      <c r="K8686" s="117"/>
      <c r="L8686" s="105">
        <f t="shared" si="2627"/>
        <v>0</v>
      </c>
      <c r="M8686" s="117"/>
      <c r="N8686" s="117"/>
      <c r="P8686" s="35" t="s">
        <v>145</v>
      </c>
      <c r="R8686" s="352">
        <f>L8686-[1]გადასახდელები!L8456</f>
        <v>0</v>
      </c>
    </row>
    <row r="8687" spans="2:18" ht="20.25" hidden="1" customHeight="1">
      <c r="B8687" s="36" t="str">
        <f t="shared" si="2629"/>
        <v>b</v>
      </c>
      <c r="C8687" s="42">
        <v>6</v>
      </c>
      <c r="D8687" s="42"/>
      <c r="F8687" s="343" t="s">
        <v>694</v>
      </c>
      <c r="G8687" s="54" t="s">
        <v>329</v>
      </c>
      <c r="H8687" s="116"/>
      <c r="I8687" s="105">
        <f t="shared" si="2628"/>
        <v>0</v>
      </c>
      <c r="J8687" s="117"/>
      <c r="K8687" s="117"/>
      <c r="L8687" s="105">
        <f t="shared" si="2627"/>
        <v>0</v>
      </c>
      <c r="M8687" s="117"/>
      <c r="N8687" s="117"/>
      <c r="P8687" s="35" t="s">
        <v>145</v>
      </c>
      <c r="R8687" s="352">
        <f>L8687-[1]გადასახდელები!L8457</f>
        <v>0</v>
      </c>
    </row>
    <row r="8688" spans="2:18" ht="20.25" hidden="1" customHeight="1">
      <c r="B8688" s="36" t="str">
        <f t="shared" si="2629"/>
        <v>b</v>
      </c>
      <c r="C8688" s="42">
        <v>6</v>
      </c>
      <c r="D8688" s="42"/>
      <c r="F8688" s="343" t="s">
        <v>695</v>
      </c>
      <c r="G8688" s="54" t="s">
        <v>330</v>
      </c>
      <c r="H8688" s="116"/>
      <c r="I8688" s="105">
        <f t="shared" si="2628"/>
        <v>0</v>
      </c>
      <c r="J8688" s="117"/>
      <c r="K8688" s="117"/>
      <c r="L8688" s="105">
        <f t="shared" si="2627"/>
        <v>0</v>
      </c>
      <c r="M8688" s="117"/>
      <c r="N8688" s="117"/>
      <c r="P8688" s="35" t="s">
        <v>145</v>
      </c>
      <c r="R8688" s="352">
        <f>L8688-[1]გადასახდელები!L8458</f>
        <v>0</v>
      </c>
    </row>
    <row r="8689" spans="2:18" ht="20.25" hidden="1" customHeight="1">
      <c r="B8689" s="36" t="str">
        <f t="shared" si="2629"/>
        <v>b</v>
      </c>
      <c r="C8689" s="42">
        <v>6</v>
      </c>
      <c r="D8689" s="42"/>
      <c r="F8689" s="343" t="s">
        <v>696</v>
      </c>
      <c r="G8689" s="54" t="s">
        <v>331</v>
      </c>
      <c r="H8689" s="116"/>
      <c r="I8689" s="105">
        <f t="shared" si="2628"/>
        <v>0</v>
      </c>
      <c r="J8689" s="117"/>
      <c r="K8689" s="117"/>
      <c r="L8689" s="105">
        <f t="shared" si="2627"/>
        <v>0</v>
      </c>
      <c r="M8689" s="117"/>
      <c r="N8689" s="117"/>
      <c r="P8689" s="35" t="s">
        <v>145</v>
      </c>
      <c r="R8689" s="352">
        <f>L8689-[1]გადასახდელები!L8459</f>
        <v>0</v>
      </c>
    </row>
    <row r="8690" spans="2:18" ht="20.25" hidden="1" customHeight="1">
      <c r="B8690" s="36" t="str">
        <f t="shared" si="2629"/>
        <v>b</v>
      </c>
      <c r="C8690" s="42">
        <v>6</v>
      </c>
      <c r="D8690" s="42"/>
      <c r="F8690" s="343" t="s">
        <v>697</v>
      </c>
      <c r="G8690" s="55" t="s">
        <v>332</v>
      </c>
      <c r="H8690" s="116"/>
      <c r="I8690" s="105">
        <f t="shared" si="2628"/>
        <v>0</v>
      </c>
      <c r="J8690" s="117"/>
      <c r="K8690" s="117"/>
      <c r="L8690" s="105">
        <f t="shared" si="2627"/>
        <v>0</v>
      </c>
      <c r="M8690" s="117"/>
      <c r="N8690" s="117"/>
      <c r="P8690" s="35" t="s">
        <v>145</v>
      </c>
      <c r="R8690" s="352">
        <f>L8690-[1]გადასახდელები!L8460</f>
        <v>0</v>
      </c>
    </row>
    <row r="8691" spans="2:18" ht="20.25" hidden="1" customHeight="1">
      <c r="B8691" s="36" t="str">
        <f t="shared" si="2629"/>
        <v>b</v>
      </c>
      <c r="C8691" s="42">
        <v>6</v>
      </c>
      <c r="D8691" s="42"/>
      <c r="F8691" s="343" t="s">
        <v>698</v>
      </c>
      <c r="G8691" s="54" t="s">
        <v>333</v>
      </c>
      <c r="H8691" s="116"/>
      <c r="I8691" s="105">
        <f t="shared" si="2628"/>
        <v>0</v>
      </c>
      <c r="J8691" s="117"/>
      <c r="K8691" s="117"/>
      <c r="L8691" s="105">
        <f t="shared" si="2627"/>
        <v>0</v>
      </c>
      <c r="M8691" s="117"/>
      <c r="N8691" s="117"/>
      <c r="P8691" s="35" t="s">
        <v>145</v>
      </c>
      <c r="R8691" s="352">
        <f>L8691-[1]გადასახდელები!L8461</f>
        <v>0</v>
      </c>
    </row>
    <row r="8692" spans="2:18" ht="30.75" hidden="1" customHeight="1">
      <c r="B8692" s="36" t="str">
        <f t="shared" si="2629"/>
        <v>b</v>
      </c>
      <c r="C8692" s="42">
        <v>6</v>
      </c>
      <c r="D8692" s="42"/>
      <c r="F8692" s="343" t="s">
        <v>591</v>
      </c>
      <c r="G8692" s="54" t="s">
        <v>334</v>
      </c>
      <c r="H8692" s="116"/>
      <c r="I8692" s="105">
        <f t="shared" si="2628"/>
        <v>0</v>
      </c>
      <c r="J8692" s="117"/>
      <c r="K8692" s="117"/>
      <c r="L8692" s="105">
        <f t="shared" si="2627"/>
        <v>0</v>
      </c>
      <c r="M8692" s="117"/>
      <c r="N8692" s="117"/>
      <c r="P8692" s="35" t="s">
        <v>145</v>
      </c>
      <c r="R8692" s="352">
        <f>L8692-[1]გადასახდელები!L8462</f>
        <v>0</v>
      </c>
    </row>
    <row r="8693" spans="2:18" ht="20.25" hidden="1" customHeight="1">
      <c r="B8693" s="36" t="str">
        <f t="shared" si="2629"/>
        <v>b</v>
      </c>
      <c r="C8693" s="42">
        <v>4</v>
      </c>
      <c r="D8693" s="42"/>
      <c r="F8693" s="342" t="s">
        <v>699</v>
      </c>
      <c r="G8693" s="47" t="s">
        <v>335</v>
      </c>
      <c r="H8693" s="93">
        <f>H8694+H8695</f>
        <v>0</v>
      </c>
      <c r="I8693" s="94">
        <f t="shared" si="2628"/>
        <v>0</v>
      </c>
      <c r="J8693" s="93">
        <f>J8694+J8695</f>
        <v>0</v>
      </c>
      <c r="K8693" s="93">
        <f>K8694+K8695</f>
        <v>0</v>
      </c>
      <c r="L8693" s="94">
        <f t="shared" si="2627"/>
        <v>0</v>
      </c>
      <c r="M8693" s="93">
        <f>M8694+M8695</f>
        <v>0</v>
      </c>
      <c r="N8693" s="93">
        <f>N8694+N8695</f>
        <v>0</v>
      </c>
      <c r="O8693" s="82" t="s">
        <v>146</v>
      </c>
      <c r="P8693" s="35" t="s">
        <v>145</v>
      </c>
      <c r="R8693" s="352">
        <f>L8693-[1]გადასახდელები!L8463</f>
        <v>0</v>
      </c>
    </row>
    <row r="8694" spans="2:18" ht="20.25" hidden="1" customHeight="1">
      <c r="B8694" s="36" t="str">
        <f t="shared" si="2629"/>
        <v>b</v>
      </c>
      <c r="C8694" s="42">
        <v>5</v>
      </c>
      <c r="D8694" s="42"/>
      <c r="F8694" s="343" t="s">
        <v>700</v>
      </c>
      <c r="G8694" s="48" t="s">
        <v>336</v>
      </c>
      <c r="H8694" s="101"/>
      <c r="I8694" s="97">
        <f t="shared" si="2628"/>
        <v>0</v>
      </c>
      <c r="J8694" s="102"/>
      <c r="K8694" s="102"/>
      <c r="L8694" s="97">
        <f t="shared" si="2627"/>
        <v>0</v>
      </c>
      <c r="M8694" s="102"/>
      <c r="N8694" s="102"/>
      <c r="O8694" s="115"/>
      <c r="P8694" s="35" t="s">
        <v>145</v>
      </c>
      <c r="R8694" s="352">
        <f>L8694-[1]გადასახდელები!L8464</f>
        <v>0</v>
      </c>
    </row>
    <row r="8695" spans="2:18" ht="20.25" hidden="1" customHeight="1">
      <c r="B8695" s="36" t="str">
        <f t="shared" si="2629"/>
        <v>b</v>
      </c>
      <c r="C8695" s="42">
        <v>5</v>
      </c>
      <c r="D8695" s="42"/>
      <c r="F8695" s="342" t="s">
        <v>701</v>
      </c>
      <c r="G8695" s="48" t="s">
        <v>337</v>
      </c>
      <c r="H8695" s="119">
        <f>H8696+H8697</f>
        <v>0</v>
      </c>
      <c r="I8695" s="105">
        <f t="shared" si="2628"/>
        <v>0</v>
      </c>
      <c r="J8695" s="119">
        <f>J8696+J8697</f>
        <v>0</v>
      </c>
      <c r="K8695" s="119">
        <f>K8696+K8697</f>
        <v>0</v>
      </c>
      <c r="L8695" s="105">
        <f t="shared" ref="L8695:L8759" si="2630">M8695+N8695</f>
        <v>0</v>
      </c>
      <c r="M8695" s="119">
        <f>M8696+M8697</f>
        <v>0</v>
      </c>
      <c r="N8695" s="119">
        <f>N8696+N8697</f>
        <v>0</v>
      </c>
      <c r="O8695" s="82" t="s">
        <v>146</v>
      </c>
      <c r="P8695" s="35" t="s">
        <v>145</v>
      </c>
      <c r="R8695" s="352">
        <f>L8695-[1]გადასახდელები!L8465</f>
        <v>0</v>
      </c>
    </row>
    <row r="8696" spans="2:18" ht="20.25" hidden="1" customHeight="1">
      <c r="B8696" s="36" t="str">
        <f t="shared" si="2629"/>
        <v>b</v>
      </c>
      <c r="C8696" s="42">
        <v>6</v>
      </c>
      <c r="D8696" s="42"/>
      <c r="F8696" s="343" t="s">
        <v>702</v>
      </c>
      <c r="G8696" s="54" t="s">
        <v>338</v>
      </c>
      <c r="H8696" s="116"/>
      <c r="I8696" s="105">
        <f t="shared" si="2628"/>
        <v>0</v>
      </c>
      <c r="J8696" s="117"/>
      <c r="K8696" s="117"/>
      <c r="L8696" s="105">
        <f t="shared" si="2630"/>
        <v>0</v>
      </c>
      <c r="M8696" s="117"/>
      <c r="N8696" s="117"/>
      <c r="P8696" s="35" t="s">
        <v>145</v>
      </c>
      <c r="R8696" s="352">
        <f>L8696-[1]გადასახდელები!L8466</f>
        <v>0</v>
      </c>
    </row>
    <row r="8697" spans="2:18" ht="20.25" hidden="1" customHeight="1">
      <c r="B8697" s="36" t="str">
        <f t="shared" si="2629"/>
        <v>b</v>
      </c>
      <c r="C8697" s="42">
        <v>6</v>
      </c>
      <c r="D8697" s="42"/>
      <c r="F8697" s="343" t="s">
        <v>703</v>
      </c>
      <c r="G8697" s="54" t="s">
        <v>339</v>
      </c>
      <c r="H8697" s="116"/>
      <c r="I8697" s="105">
        <f t="shared" si="2628"/>
        <v>0</v>
      </c>
      <c r="J8697" s="117"/>
      <c r="K8697" s="117"/>
      <c r="L8697" s="105">
        <f t="shared" si="2630"/>
        <v>0</v>
      </c>
      <c r="M8697" s="117"/>
      <c r="N8697" s="117"/>
      <c r="P8697" s="35" t="s">
        <v>145</v>
      </c>
      <c r="R8697" s="352">
        <f>L8697-[1]გადასახდელები!L8467</f>
        <v>0</v>
      </c>
    </row>
    <row r="8698" spans="2:18" ht="30.75" hidden="1" customHeight="1">
      <c r="B8698" s="36" t="str">
        <f t="shared" si="2629"/>
        <v>b</v>
      </c>
      <c r="C8698" s="42">
        <v>3</v>
      </c>
      <c r="D8698" s="42"/>
      <c r="F8698" s="342" t="s">
        <v>704</v>
      </c>
      <c r="G8698" s="51" t="s">
        <v>340</v>
      </c>
      <c r="H8698" s="89">
        <f>H8699+H8700</f>
        <v>0</v>
      </c>
      <c r="I8698" s="90">
        <f t="shared" ref="I8698:I8762" si="2631">J8698+K8698</f>
        <v>0</v>
      </c>
      <c r="J8698" s="89">
        <f>J8699+J8700</f>
        <v>0</v>
      </c>
      <c r="K8698" s="89">
        <f>K8699+K8700</f>
        <v>0</v>
      </c>
      <c r="L8698" s="90">
        <f t="shared" si="2630"/>
        <v>0</v>
      </c>
      <c r="M8698" s="89">
        <f>M8699+M8700</f>
        <v>0</v>
      </c>
      <c r="N8698" s="89">
        <f>N8699+N8700</f>
        <v>0</v>
      </c>
      <c r="O8698" s="82" t="s">
        <v>146</v>
      </c>
      <c r="P8698" s="35" t="s">
        <v>145</v>
      </c>
      <c r="R8698" s="352">
        <f>L8698-[1]გადასახდელები!L8468</f>
        <v>0</v>
      </c>
    </row>
    <row r="8699" spans="2:18" ht="30.75" hidden="1" customHeight="1">
      <c r="B8699" s="36" t="str">
        <f t="shared" si="2629"/>
        <v>b</v>
      </c>
      <c r="C8699" s="42">
        <v>4</v>
      </c>
      <c r="D8699" s="42"/>
      <c r="F8699" s="343" t="s">
        <v>705</v>
      </c>
      <c r="G8699" s="47" t="s">
        <v>341</v>
      </c>
      <c r="H8699" s="103"/>
      <c r="I8699" s="94">
        <f t="shared" si="2631"/>
        <v>0</v>
      </c>
      <c r="J8699" s="104"/>
      <c r="K8699" s="104"/>
      <c r="L8699" s="94">
        <f t="shared" si="2630"/>
        <v>0</v>
      </c>
      <c r="M8699" s="104"/>
      <c r="N8699" s="104"/>
      <c r="P8699" s="35" t="s">
        <v>145</v>
      </c>
      <c r="R8699" s="352">
        <f>L8699-[1]გადასახდელები!L8469</f>
        <v>0</v>
      </c>
    </row>
    <row r="8700" spans="2:18" ht="30.75" hidden="1" customHeight="1">
      <c r="B8700" s="36" t="str">
        <f t="shared" si="2629"/>
        <v>b</v>
      </c>
      <c r="C8700" s="42">
        <v>4</v>
      </c>
      <c r="D8700" s="42"/>
      <c r="F8700" s="342" t="s">
        <v>706</v>
      </c>
      <c r="G8700" s="47" t="s">
        <v>342</v>
      </c>
      <c r="H8700" s="93">
        <f>H8701+H8702+H8703+H8704</f>
        <v>0</v>
      </c>
      <c r="I8700" s="94">
        <f t="shared" si="2631"/>
        <v>0</v>
      </c>
      <c r="J8700" s="93">
        <f>J8701+J8702+J8703+J8704</f>
        <v>0</v>
      </c>
      <c r="K8700" s="93">
        <f>K8701+K8702+K8703+K8704</f>
        <v>0</v>
      </c>
      <c r="L8700" s="94">
        <f t="shared" si="2630"/>
        <v>0</v>
      </c>
      <c r="M8700" s="93">
        <f>M8701+M8702+M8703+M8704</f>
        <v>0</v>
      </c>
      <c r="N8700" s="93">
        <f>N8701+N8702+N8703+N8704</f>
        <v>0</v>
      </c>
      <c r="O8700" s="82" t="s">
        <v>146</v>
      </c>
      <c r="P8700" s="35" t="s">
        <v>145</v>
      </c>
      <c r="R8700" s="352">
        <f>L8700-[1]გადასახდელები!L8470</f>
        <v>0</v>
      </c>
    </row>
    <row r="8701" spans="2:18" ht="30.75" hidden="1" customHeight="1">
      <c r="B8701" s="36" t="str">
        <f t="shared" si="2629"/>
        <v>b</v>
      </c>
      <c r="C8701" s="42">
        <v>5</v>
      </c>
      <c r="D8701" s="42"/>
      <c r="F8701" s="343" t="s">
        <v>707</v>
      </c>
      <c r="G8701" s="48" t="s">
        <v>343</v>
      </c>
      <c r="H8701" s="101"/>
      <c r="I8701" s="97">
        <f t="shared" si="2631"/>
        <v>0</v>
      </c>
      <c r="J8701" s="102"/>
      <c r="K8701" s="102"/>
      <c r="L8701" s="97">
        <f t="shared" si="2630"/>
        <v>0</v>
      </c>
      <c r="M8701" s="102"/>
      <c r="N8701" s="102"/>
      <c r="P8701" s="35" t="s">
        <v>145</v>
      </c>
      <c r="R8701" s="352">
        <f>L8701-[1]გადასახდელები!L8471</f>
        <v>0</v>
      </c>
    </row>
    <row r="8702" spans="2:18" ht="20.25" hidden="1" customHeight="1">
      <c r="B8702" s="36" t="str">
        <f t="shared" si="2629"/>
        <v>b</v>
      </c>
      <c r="C8702" s="42">
        <v>5</v>
      </c>
      <c r="D8702" s="42"/>
      <c r="F8702" s="343" t="s">
        <v>708</v>
      </c>
      <c r="G8702" s="48" t="s">
        <v>344</v>
      </c>
      <c r="H8702" s="101"/>
      <c r="I8702" s="97">
        <f t="shared" si="2631"/>
        <v>0</v>
      </c>
      <c r="J8702" s="102"/>
      <c r="K8702" s="102"/>
      <c r="L8702" s="97">
        <f t="shared" si="2630"/>
        <v>0</v>
      </c>
      <c r="M8702" s="102"/>
      <c r="N8702" s="102"/>
      <c r="P8702" s="35" t="s">
        <v>145</v>
      </c>
      <c r="R8702" s="352">
        <f>L8702-[1]გადასახდელები!L8472</f>
        <v>0</v>
      </c>
    </row>
    <row r="8703" spans="2:18" ht="20.25" hidden="1" customHeight="1">
      <c r="B8703" s="36" t="str">
        <f t="shared" si="2629"/>
        <v>b</v>
      </c>
      <c r="C8703" s="42">
        <v>5</v>
      </c>
      <c r="D8703" s="42"/>
      <c r="F8703" s="343" t="s">
        <v>709</v>
      </c>
      <c r="G8703" s="48" t="s">
        <v>345</v>
      </c>
      <c r="H8703" s="101"/>
      <c r="I8703" s="97">
        <f t="shared" si="2631"/>
        <v>0</v>
      </c>
      <c r="J8703" s="102"/>
      <c r="K8703" s="102"/>
      <c r="L8703" s="97">
        <f t="shared" si="2630"/>
        <v>0</v>
      </c>
      <c r="M8703" s="102"/>
      <c r="N8703" s="102"/>
      <c r="P8703" s="35" t="s">
        <v>145</v>
      </c>
      <c r="R8703" s="352">
        <f>L8703-[1]გადასახდელები!L8473</f>
        <v>0</v>
      </c>
    </row>
    <row r="8704" spans="2:18" ht="20.25" hidden="1" customHeight="1">
      <c r="B8704" s="36" t="str">
        <f t="shared" si="2629"/>
        <v>b</v>
      </c>
      <c r="C8704" s="42">
        <v>5</v>
      </c>
      <c r="D8704" s="42"/>
      <c r="F8704" s="343" t="s">
        <v>710</v>
      </c>
      <c r="G8704" s="48" t="s">
        <v>214</v>
      </c>
      <c r="H8704" s="101"/>
      <c r="I8704" s="97">
        <f t="shared" si="2631"/>
        <v>0</v>
      </c>
      <c r="J8704" s="102"/>
      <c r="K8704" s="102"/>
      <c r="L8704" s="97">
        <f t="shared" si="2630"/>
        <v>0</v>
      </c>
      <c r="M8704" s="102"/>
      <c r="N8704" s="102"/>
      <c r="P8704" s="35" t="s">
        <v>145</v>
      </c>
      <c r="R8704" s="352">
        <f>L8704-[1]გადასახდელები!L8474</f>
        <v>0</v>
      </c>
    </row>
    <row r="8705" spans="2:18" ht="20.25" hidden="1" customHeight="1">
      <c r="B8705" s="36" t="str">
        <f t="shared" si="2629"/>
        <v>b</v>
      </c>
      <c r="C8705" s="42">
        <v>3</v>
      </c>
      <c r="D8705" s="42"/>
      <c r="F8705" s="343" t="s">
        <v>711</v>
      </c>
      <c r="G8705" s="51" t="s">
        <v>346</v>
      </c>
      <c r="H8705" s="111"/>
      <c r="I8705" s="90">
        <f t="shared" si="2631"/>
        <v>0</v>
      </c>
      <c r="J8705" s="112"/>
      <c r="K8705" s="112"/>
      <c r="L8705" s="90">
        <f t="shared" si="2630"/>
        <v>0</v>
      </c>
      <c r="M8705" s="112"/>
      <c r="N8705" s="112"/>
      <c r="P8705" s="35" t="s">
        <v>145</v>
      </c>
      <c r="R8705" s="352">
        <f>L8705-[1]გადასახდელები!L8475</f>
        <v>0</v>
      </c>
    </row>
    <row r="8706" spans="2:18" ht="20.25" hidden="1" customHeight="1">
      <c r="B8706" s="36" t="str">
        <f t="shared" si="2629"/>
        <v>b</v>
      </c>
      <c r="C8706" s="42">
        <v>3</v>
      </c>
      <c r="D8706" s="42"/>
      <c r="F8706" s="342" t="s">
        <v>712</v>
      </c>
      <c r="G8706" s="51" t="s">
        <v>347</v>
      </c>
      <c r="H8706" s="89">
        <f>H8707+H8708+H8709+H8712</f>
        <v>0</v>
      </c>
      <c r="I8706" s="90">
        <f t="shared" si="2631"/>
        <v>0</v>
      </c>
      <c r="J8706" s="89">
        <f>J8707+J8708+J8709+J8712</f>
        <v>0</v>
      </c>
      <c r="K8706" s="89">
        <f>K8707+K8708+K8709+K8712</f>
        <v>0</v>
      </c>
      <c r="L8706" s="90">
        <f t="shared" si="2630"/>
        <v>0</v>
      </c>
      <c r="M8706" s="89">
        <f>M8707+M8708+M8709+M8712</f>
        <v>0</v>
      </c>
      <c r="N8706" s="89">
        <f>N8707+N8708+N8709+N8712</f>
        <v>0</v>
      </c>
      <c r="O8706" s="82" t="s">
        <v>146</v>
      </c>
      <c r="P8706" s="35" t="s">
        <v>145</v>
      </c>
      <c r="R8706" s="352">
        <f>L8706-[1]გადასახდელები!L8476</f>
        <v>0</v>
      </c>
    </row>
    <row r="8707" spans="2:18" ht="30.75" hidden="1" customHeight="1">
      <c r="B8707" s="36" t="str">
        <f t="shared" si="2629"/>
        <v>b</v>
      </c>
      <c r="C8707" s="42">
        <v>4</v>
      </c>
      <c r="D8707" s="42"/>
      <c r="F8707" s="343" t="s">
        <v>713</v>
      </c>
      <c r="G8707" s="47" t="s">
        <v>348</v>
      </c>
      <c r="H8707" s="103"/>
      <c r="I8707" s="94">
        <f t="shared" si="2631"/>
        <v>0</v>
      </c>
      <c r="J8707" s="104"/>
      <c r="K8707" s="104"/>
      <c r="L8707" s="94">
        <f t="shared" si="2630"/>
        <v>0</v>
      </c>
      <c r="M8707" s="104"/>
      <c r="N8707" s="104"/>
      <c r="O8707" s="115"/>
      <c r="P8707" s="35" t="s">
        <v>145</v>
      </c>
      <c r="R8707" s="352">
        <f>L8707-[1]გადასახდელები!L8477</f>
        <v>0</v>
      </c>
    </row>
    <row r="8708" spans="2:18" ht="20.25" hidden="1" customHeight="1">
      <c r="B8708" s="36" t="str">
        <f t="shared" si="2629"/>
        <v>b</v>
      </c>
      <c r="C8708" s="42">
        <v>4</v>
      </c>
      <c r="D8708" s="42"/>
      <c r="F8708" s="343" t="s">
        <v>714</v>
      </c>
      <c r="G8708" s="47" t="s">
        <v>349</v>
      </c>
      <c r="H8708" s="103"/>
      <c r="I8708" s="94">
        <f t="shared" si="2631"/>
        <v>0</v>
      </c>
      <c r="J8708" s="104"/>
      <c r="K8708" s="104"/>
      <c r="L8708" s="94">
        <f t="shared" si="2630"/>
        <v>0</v>
      </c>
      <c r="M8708" s="104"/>
      <c r="N8708" s="104"/>
      <c r="O8708" s="115"/>
      <c r="P8708" s="35" t="s">
        <v>145</v>
      </c>
      <c r="R8708" s="352">
        <f>L8708-[1]გადასახდელები!L8478</f>
        <v>0</v>
      </c>
    </row>
    <row r="8709" spans="2:18" ht="20.25" hidden="1" customHeight="1">
      <c r="B8709" s="36" t="str">
        <f t="shared" si="2629"/>
        <v>b</v>
      </c>
      <c r="C8709" s="42">
        <v>4</v>
      </c>
      <c r="D8709" s="42"/>
      <c r="F8709" s="342" t="s">
        <v>715</v>
      </c>
      <c r="G8709" s="47" t="s">
        <v>350</v>
      </c>
      <c r="H8709" s="93">
        <f>H8710+H8711</f>
        <v>0</v>
      </c>
      <c r="I8709" s="94">
        <f t="shared" si="2631"/>
        <v>0</v>
      </c>
      <c r="J8709" s="93">
        <f>J8710+J8711</f>
        <v>0</v>
      </c>
      <c r="K8709" s="93">
        <f>K8710+K8711</f>
        <v>0</v>
      </c>
      <c r="L8709" s="94">
        <f t="shared" si="2630"/>
        <v>0</v>
      </c>
      <c r="M8709" s="93">
        <f>M8710+M8711</f>
        <v>0</v>
      </c>
      <c r="N8709" s="93">
        <f>N8710+N8711</f>
        <v>0</v>
      </c>
      <c r="O8709" s="82" t="s">
        <v>146</v>
      </c>
      <c r="P8709" s="35" t="s">
        <v>145</v>
      </c>
      <c r="R8709" s="352">
        <f>L8709-[1]გადასახდელები!L8479</f>
        <v>0</v>
      </c>
    </row>
    <row r="8710" spans="2:18" ht="30.75" hidden="1" customHeight="1">
      <c r="B8710" s="36" t="str">
        <f t="shared" si="2629"/>
        <v>b</v>
      </c>
      <c r="C8710" s="42">
        <v>5</v>
      </c>
      <c r="D8710" s="42"/>
      <c r="F8710" s="343" t="s">
        <v>716</v>
      </c>
      <c r="G8710" s="48" t="s">
        <v>351</v>
      </c>
      <c r="H8710" s="101"/>
      <c r="I8710" s="97">
        <f t="shared" si="2631"/>
        <v>0</v>
      </c>
      <c r="J8710" s="102"/>
      <c r="K8710" s="102"/>
      <c r="L8710" s="97">
        <f t="shared" si="2630"/>
        <v>0</v>
      </c>
      <c r="M8710" s="102"/>
      <c r="N8710" s="102"/>
      <c r="P8710" s="35" t="s">
        <v>145</v>
      </c>
      <c r="R8710" s="352">
        <f>L8710-[1]გადასახდელები!L8480</f>
        <v>0</v>
      </c>
    </row>
    <row r="8711" spans="2:18" ht="20.25" hidden="1" customHeight="1">
      <c r="B8711" s="36" t="str">
        <f t="shared" si="2629"/>
        <v>b</v>
      </c>
      <c r="C8711" s="42">
        <v>5</v>
      </c>
      <c r="D8711" s="42"/>
      <c r="F8711" s="343" t="s">
        <v>717</v>
      </c>
      <c r="G8711" s="48" t="s">
        <v>352</v>
      </c>
      <c r="H8711" s="101"/>
      <c r="I8711" s="97">
        <f t="shared" si="2631"/>
        <v>0</v>
      </c>
      <c r="J8711" s="102"/>
      <c r="K8711" s="102"/>
      <c r="L8711" s="97">
        <f t="shared" si="2630"/>
        <v>0</v>
      </c>
      <c r="M8711" s="102"/>
      <c r="N8711" s="102"/>
      <c r="P8711" s="35" t="s">
        <v>145</v>
      </c>
      <c r="R8711" s="352">
        <f>L8711-[1]გადასახდელები!L8481</f>
        <v>0</v>
      </c>
    </row>
    <row r="8712" spans="2:18" ht="20.25" hidden="1" customHeight="1">
      <c r="B8712" s="36" t="str">
        <f t="shared" si="2629"/>
        <v>b</v>
      </c>
      <c r="C8712" s="42">
        <v>4</v>
      </c>
      <c r="D8712" s="42"/>
      <c r="F8712" s="343" t="s">
        <v>718</v>
      </c>
      <c r="G8712" s="47" t="s">
        <v>353</v>
      </c>
      <c r="H8712" s="103"/>
      <c r="I8712" s="94">
        <f t="shared" si="2631"/>
        <v>0</v>
      </c>
      <c r="J8712" s="104"/>
      <c r="K8712" s="104"/>
      <c r="L8712" s="94">
        <f t="shared" si="2630"/>
        <v>0</v>
      </c>
      <c r="M8712" s="104"/>
      <c r="N8712" s="104"/>
      <c r="P8712" s="35" t="s">
        <v>145</v>
      </c>
      <c r="R8712" s="352">
        <f>L8712-[1]გადასახდელები!L8482</f>
        <v>0</v>
      </c>
    </row>
    <row r="8713" spans="2:18" ht="20.25" hidden="1" customHeight="1">
      <c r="B8713" s="36" t="str">
        <f t="shared" si="2629"/>
        <v>b</v>
      </c>
      <c r="C8713" s="42">
        <v>2</v>
      </c>
      <c r="D8713" s="42"/>
      <c r="F8713" s="30"/>
      <c r="G8713" s="60" t="s">
        <v>354</v>
      </c>
      <c r="H8713" s="86">
        <f>H8714+H8721+H8728</f>
        <v>0</v>
      </c>
      <c r="I8713" s="87">
        <f t="shared" si="2631"/>
        <v>0</v>
      </c>
      <c r="J8713" s="88">
        <f>J8714+J8721+J8728</f>
        <v>0</v>
      </c>
      <c r="K8713" s="88">
        <f>K8714+K8721+K8728</f>
        <v>0</v>
      </c>
      <c r="L8713" s="87">
        <f t="shared" si="2630"/>
        <v>0</v>
      </c>
      <c r="M8713" s="88">
        <f>M8714+M8721+M8728</f>
        <v>0</v>
      </c>
      <c r="N8713" s="88">
        <f>N8714+N8721+N8728</f>
        <v>0</v>
      </c>
      <c r="O8713" s="82" t="s">
        <v>146</v>
      </c>
      <c r="R8713" s="352">
        <f>L8713-[1]გადასახდელები!L8483</f>
        <v>0</v>
      </c>
    </row>
    <row r="8714" spans="2:18" ht="20.25" hidden="1" customHeight="1">
      <c r="B8714" s="36" t="str">
        <f t="shared" si="2629"/>
        <v>b</v>
      </c>
      <c r="C8714" s="42">
        <v>3</v>
      </c>
      <c r="D8714" s="42"/>
      <c r="F8714" s="31"/>
      <c r="G8714" s="51" t="s">
        <v>355</v>
      </c>
      <c r="H8714" s="120">
        <f>SUM(H8715:H8720)</f>
        <v>0</v>
      </c>
      <c r="I8714" s="118">
        <f t="shared" si="2631"/>
        <v>0</v>
      </c>
      <c r="J8714" s="121">
        <f>SUM(J8715:J8720)</f>
        <v>0</v>
      </c>
      <c r="K8714" s="121">
        <f>SUM(K8715:K8720)</f>
        <v>0</v>
      </c>
      <c r="L8714" s="118">
        <f t="shared" si="2630"/>
        <v>0</v>
      </c>
      <c r="M8714" s="121">
        <f>SUM(M8715:M8720)</f>
        <v>0</v>
      </c>
      <c r="N8714" s="121">
        <f>SUM(N8715:N8720)</f>
        <v>0</v>
      </c>
      <c r="O8714" s="82" t="s">
        <v>146</v>
      </c>
      <c r="R8714" s="352">
        <f>L8714-[1]გადასახდელები!L8484</f>
        <v>0</v>
      </c>
    </row>
    <row r="8715" spans="2:18" ht="20.25" hidden="1" customHeight="1">
      <c r="B8715" s="36" t="str">
        <f t="shared" si="2629"/>
        <v>b</v>
      </c>
      <c r="C8715" s="42">
        <v>4</v>
      </c>
      <c r="D8715" s="42"/>
      <c r="F8715" s="31"/>
      <c r="G8715" s="47" t="s">
        <v>356</v>
      </c>
      <c r="H8715" s="103"/>
      <c r="I8715" s="94">
        <f t="shared" si="2631"/>
        <v>0</v>
      </c>
      <c r="J8715" s="104"/>
      <c r="K8715" s="104"/>
      <c r="L8715" s="94">
        <f t="shared" si="2630"/>
        <v>0</v>
      </c>
      <c r="M8715" s="104"/>
      <c r="N8715" s="104"/>
      <c r="R8715" s="352">
        <f>L8715-[1]გადასახდელები!L8485</f>
        <v>0</v>
      </c>
    </row>
    <row r="8716" spans="2:18" ht="20.25" hidden="1" customHeight="1">
      <c r="B8716" s="36" t="str">
        <f t="shared" si="2629"/>
        <v>b</v>
      </c>
      <c r="C8716" s="42">
        <v>4</v>
      </c>
      <c r="D8716" s="42"/>
      <c r="F8716" s="31"/>
      <c r="G8716" s="47" t="s">
        <v>357</v>
      </c>
      <c r="H8716" s="103"/>
      <c r="I8716" s="94">
        <f t="shared" si="2631"/>
        <v>0</v>
      </c>
      <c r="J8716" s="104"/>
      <c r="K8716" s="104"/>
      <c r="L8716" s="94">
        <f t="shared" si="2630"/>
        <v>0</v>
      </c>
      <c r="M8716" s="104"/>
      <c r="N8716" s="104"/>
      <c r="R8716" s="352">
        <f>L8716-[1]გადასახდელები!L8486</f>
        <v>0</v>
      </c>
    </row>
    <row r="8717" spans="2:18" ht="20.25" hidden="1" customHeight="1">
      <c r="B8717" s="36" t="str">
        <f t="shared" si="2629"/>
        <v>b</v>
      </c>
      <c r="C8717" s="42">
        <v>4</v>
      </c>
      <c r="D8717" s="42"/>
      <c r="F8717" s="31"/>
      <c r="G8717" s="47" t="s">
        <v>212</v>
      </c>
      <c r="H8717" s="103"/>
      <c r="I8717" s="94">
        <f t="shared" si="2631"/>
        <v>0</v>
      </c>
      <c r="J8717" s="104"/>
      <c r="K8717" s="104"/>
      <c r="L8717" s="94">
        <f t="shared" si="2630"/>
        <v>0</v>
      </c>
      <c r="M8717" s="104"/>
      <c r="N8717" s="104"/>
      <c r="R8717" s="352">
        <f>L8717-[1]გადასახდელები!L8487</f>
        <v>0</v>
      </c>
    </row>
    <row r="8718" spans="2:18" ht="20.25" hidden="1" customHeight="1">
      <c r="B8718" s="36" t="str">
        <f t="shared" si="2629"/>
        <v>b</v>
      </c>
      <c r="C8718" s="42">
        <v>4</v>
      </c>
      <c r="D8718" s="42"/>
      <c r="F8718" s="31"/>
      <c r="G8718" s="47" t="s">
        <v>358</v>
      </c>
      <c r="H8718" s="103"/>
      <c r="I8718" s="94">
        <f t="shared" si="2631"/>
        <v>0</v>
      </c>
      <c r="J8718" s="104"/>
      <c r="K8718" s="104"/>
      <c r="L8718" s="94">
        <f t="shared" si="2630"/>
        <v>0</v>
      </c>
      <c r="M8718" s="104"/>
      <c r="N8718" s="104"/>
      <c r="R8718" s="352">
        <f>L8718-[1]გადასახდელები!L8488</f>
        <v>0</v>
      </c>
    </row>
    <row r="8719" spans="2:18" ht="20.25" hidden="1" customHeight="1">
      <c r="B8719" s="36" t="str">
        <f t="shared" si="2629"/>
        <v>b</v>
      </c>
      <c r="C8719" s="42">
        <v>4</v>
      </c>
      <c r="D8719" s="42"/>
      <c r="F8719" s="31"/>
      <c r="G8719" s="47" t="s">
        <v>359</v>
      </c>
      <c r="H8719" s="103"/>
      <c r="I8719" s="94">
        <f t="shared" si="2631"/>
        <v>0</v>
      </c>
      <c r="J8719" s="104"/>
      <c r="K8719" s="104"/>
      <c r="L8719" s="94">
        <f t="shared" si="2630"/>
        <v>0</v>
      </c>
      <c r="M8719" s="104"/>
      <c r="N8719" s="104"/>
      <c r="R8719" s="352">
        <f>L8719-[1]გადასახდელები!L8489</f>
        <v>0</v>
      </c>
    </row>
    <row r="8720" spans="2:18" ht="20.25" hidden="1" customHeight="1">
      <c r="B8720" s="36" t="str">
        <f t="shared" si="2629"/>
        <v>b</v>
      </c>
      <c r="C8720" s="42">
        <v>4</v>
      </c>
      <c r="D8720" s="42"/>
      <c r="F8720" s="31"/>
      <c r="G8720" s="47" t="s">
        <v>360</v>
      </c>
      <c r="H8720" s="103"/>
      <c r="I8720" s="94">
        <f t="shared" si="2631"/>
        <v>0</v>
      </c>
      <c r="J8720" s="104"/>
      <c r="K8720" s="104"/>
      <c r="L8720" s="94">
        <f t="shared" si="2630"/>
        <v>0</v>
      </c>
      <c r="M8720" s="104"/>
      <c r="N8720" s="104"/>
      <c r="R8720" s="352">
        <f>L8720-[1]გადასახდელები!L8490</f>
        <v>0</v>
      </c>
    </row>
    <row r="8721" spans="2:18" ht="20.25" hidden="1" customHeight="1">
      <c r="B8721" s="36" t="str">
        <f t="shared" si="2629"/>
        <v>b</v>
      </c>
      <c r="C8721" s="42">
        <v>3</v>
      </c>
      <c r="D8721" s="42"/>
      <c r="F8721" s="31"/>
      <c r="G8721" s="51" t="s">
        <v>211</v>
      </c>
      <c r="H8721" s="120">
        <f>SUM(H8722:H8727)</f>
        <v>0</v>
      </c>
      <c r="I8721" s="118">
        <f t="shared" si="2631"/>
        <v>0</v>
      </c>
      <c r="J8721" s="121">
        <f>SUM(J8722:J8727)</f>
        <v>0</v>
      </c>
      <c r="K8721" s="121">
        <f>SUM(K8722:K8727)</f>
        <v>0</v>
      </c>
      <c r="L8721" s="118">
        <f t="shared" si="2630"/>
        <v>0</v>
      </c>
      <c r="M8721" s="121">
        <f>SUM(M8722:M8727)</f>
        <v>0</v>
      </c>
      <c r="N8721" s="121">
        <f>SUM(N8722:N8727)</f>
        <v>0</v>
      </c>
      <c r="O8721" s="82" t="s">
        <v>146</v>
      </c>
      <c r="R8721" s="352">
        <f>L8721-[1]გადასახდელები!L8491</f>
        <v>0</v>
      </c>
    </row>
    <row r="8722" spans="2:18" ht="20.25" hidden="1" customHeight="1">
      <c r="B8722" s="36" t="str">
        <f t="shared" si="2629"/>
        <v>b</v>
      </c>
      <c r="C8722" s="42">
        <v>4</v>
      </c>
      <c r="D8722" s="42"/>
      <c r="F8722" s="31"/>
      <c r="G8722" s="47" t="s">
        <v>356</v>
      </c>
      <c r="H8722" s="103"/>
      <c r="I8722" s="94">
        <f t="shared" si="2631"/>
        <v>0</v>
      </c>
      <c r="J8722" s="104"/>
      <c r="K8722" s="104"/>
      <c r="L8722" s="94">
        <f t="shared" si="2630"/>
        <v>0</v>
      </c>
      <c r="M8722" s="104"/>
      <c r="N8722" s="104"/>
      <c r="R8722" s="352">
        <f>L8722-[1]გადასახდელები!L8492</f>
        <v>0</v>
      </c>
    </row>
    <row r="8723" spans="2:18" ht="20.25" hidden="1" customHeight="1">
      <c r="B8723" s="36" t="str">
        <f t="shared" si="2629"/>
        <v>b</v>
      </c>
      <c r="C8723" s="42">
        <v>4</v>
      </c>
      <c r="D8723" s="42"/>
      <c r="F8723" s="31"/>
      <c r="G8723" s="47" t="s">
        <v>357</v>
      </c>
      <c r="H8723" s="103"/>
      <c r="I8723" s="94">
        <f t="shared" si="2631"/>
        <v>0</v>
      </c>
      <c r="J8723" s="104"/>
      <c r="K8723" s="104"/>
      <c r="L8723" s="94">
        <f t="shared" si="2630"/>
        <v>0</v>
      </c>
      <c r="M8723" s="104"/>
      <c r="N8723" s="104"/>
      <c r="R8723" s="352">
        <f>L8723-[1]გადასახდელები!L8493</f>
        <v>0</v>
      </c>
    </row>
    <row r="8724" spans="2:18" ht="20.25" hidden="1" customHeight="1">
      <c r="B8724" s="36" t="str">
        <f t="shared" si="2629"/>
        <v>b</v>
      </c>
      <c r="C8724" s="42">
        <v>4</v>
      </c>
      <c r="D8724" s="42"/>
      <c r="F8724" s="31"/>
      <c r="G8724" s="47" t="s">
        <v>212</v>
      </c>
      <c r="H8724" s="103"/>
      <c r="I8724" s="94">
        <f t="shared" si="2631"/>
        <v>0</v>
      </c>
      <c r="J8724" s="104"/>
      <c r="K8724" s="104"/>
      <c r="L8724" s="94">
        <f t="shared" si="2630"/>
        <v>0</v>
      </c>
      <c r="M8724" s="104"/>
      <c r="N8724" s="104"/>
      <c r="R8724" s="352">
        <f>L8724-[1]გადასახდელები!L8494</f>
        <v>0</v>
      </c>
    </row>
    <row r="8725" spans="2:18" ht="20.25" hidden="1" customHeight="1">
      <c r="B8725" s="36" t="str">
        <f t="shared" si="2629"/>
        <v>b</v>
      </c>
      <c r="C8725" s="42">
        <v>4</v>
      </c>
      <c r="D8725" s="42"/>
      <c r="F8725" s="31"/>
      <c r="G8725" s="47" t="s">
        <v>361</v>
      </c>
      <c r="H8725" s="103"/>
      <c r="I8725" s="94">
        <f t="shared" si="2631"/>
        <v>0</v>
      </c>
      <c r="J8725" s="104"/>
      <c r="K8725" s="104"/>
      <c r="L8725" s="94">
        <f t="shared" si="2630"/>
        <v>0</v>
      </c>
      <c r="M8725" s="104"/>
      <c r="N8725" s="104"/>
      <c r="R8725" s="352">
        <f>L8725-[1]გადასახდელები!L8495</f>
        <v>0</v>
      </c>
    </row>
    <row r="8726" spans="2:18" ht="20.25" hidden="1" customHeight="1">
      <c r="B8726" s="36" t="str">
        <f t="shared" si="2629"/>
        <v>b</v>
      </c>
      <c r="C8726" s="42">
        <v>4</v>
      </c>
      <c r="D8726" s="42"/>
      <c r="F8726" s="31"/>
      <c r="G8726" s="47" t="s">
        <v>359</v>
      </c>
      <c r="H8726" s="103"/>
      <c r="I8726" s="94">
        <f t="shared" si="2631"/>
        <v>0</v>
      </c>
      <c r="J8726" s="104"/>
      <c r="K8726" s="104"/>
      <c r="L8726" s="94">
        <f t="shared" si="2630"/>
        <v>0</v>
      </c>
      <c r="M8726" s="104"/>
      <c r="N8726" s="104"/>
      <c r="R8726" s="352">
        <f>L8726-[1]გადასახდელები!L8496</f>
        <v>0</v>
      </c>
    </row>
    <row r="8727" spans="2:18" ht="20.25" hidden="1" customHeight="1">
      <c r="B8727" s="36" t="str">
        <f t="shared" si="2629"/>
        <v>b</v>
      </c>
      <c r="C8727" s="42">
        <v>4</v>
      </c>
      <c r="D8727" s="42"/>
      <c r="F8727" s="31"/>
      <c r="G8727" s="47" t="s">
        <v>360</v>
      </c>
      <c r="H8727" s="103"/>
      <c r="I8727" s="94">
        <f t="shared" si="2631"/>
        <v>0</v>
      </c>
      <c r="J8727" s="104"/>
      <c r="K8727" s="104"/>
      <c r="L8727" s="94">
        <f t="shared" si="2630"/>
        <v>0</v>
      </c>
      <c r="M8727" s="104"/>
      <c r="N8727" s="104"/>
      <c r="R8727" s="352">
        <f>L8727-[1]გადასახდელები!L8497</f>
        <v>0</v>
      </c>
    </row>
    <row r="8728" spans="2:18" ht="20.25" hidden="1" customHeight="1">
      <c r="B8728" s="36" t="str">
        <f t="shared" si="2629"/>
        <v>b</v>
      </c>
      <c r="C8728" s="42">
        <v>3</v>
      </c>
      <c r="D8728" s="42"/>
      <c r="F8728" s="29"/>
      <c r="G8728" s="56" t="s">
        <v>213</v>
      </c>
      <c r="H8728" s="122"/>
      <c r="I8728" s="118">
        <f t="shared" si="2631"/>
        <v>0</v>
      </c>
      <c r="J8728" s="123"/>
      <c r="K8728" s="123"/>
      <c r="L8728" s="118">
        <f t="shared" si="2630"/>
        <v>0</v>
      </c>
      <c r="M8728" s="123"/>
      <c r="N8728" s="123"/>
      <c r="R8728" s="352">
        <f>L8728-[1]გადასახდელები!L8498</f>
        <v>0</v>
      </c>
    </row>
    <row r="8729" spans="2:18" ht="20.25" hidden="1" customHeight="1">
      <c r="B8729" s="36" t="str">
        <f t="shared" si="2629"/>
        <v>b</v>
      </c>
      <c r="C8729" s="42">
        <v>2</v>
      </c>
      <c r="D8729" s="42"/>
      <c r="F8729" s="28"/>
      <c r="G8729" s="60" t="s">
        <v>362</v>
      </c>
      <c r="H8729" s="86">
        <f>H8730+H8738</f>
        <v>0</v>
      </c>
      <c r="I8729" s="87">
        <f t="shared" si="2631"/>
        <v>0</v>
      </c>
      <c r="J8729" s="88">
        <f>J8730+J8738</f>
        <v>0</v>
      </c>
      <c r="K8729" s="88">
        <f>K8730+K8738</f>
        <v>0</v>
      </c>
      <c r="L8729" s="87">
        <f t="shared" si="2630"/>
        <v>0</v>
      </c>
      <c r="M8729" s="88">
        <f>M8730+M8738</f>
        <v>0</v>
      </c>
      <c r="N8729" s="88">
        <f>N8730+N8738</f>
        <v>0</v>
      </c>
      <c r="O8729" s="82" t="s">
        <v>146</v>
      </c>
      <c r="R8729" s="352">
        <f>L8729-[1]გადასახდელები!L8499</f>
        <v>0</v>
      </c>
    </row>
    <row r="8730" spans="2:18" ht="20.25" hidden="1" customHeight="1">
      <c r="B8730" s="36" t="str">
        <f t="shared" si="2629"/>
        <v>b</v>
      </c>
      <c r="C8730" s="42">
        <v>3</v>
      </c>
      <c r="D8730" s="42"/>
      <c r="F8730" s="29"/>
      <c r="G8730" s="51" t="s">
        <v>355</v>
      </c>
      <c r="H8730" s="120">
        <f>SUM(H8731:H8737)</f>
        <v>0</v>
      </c>
      <c r="I8730" s="118">
        <f t="shared" si="2631"/>
        <v>0</v>
      </c>
      <c r="J8730" s="121">
        <f>SUM(J8731:J8737)</f>
        <v>0</v>
      </c>
      <c r="K8730" s="121">
        <f>SUM(K8731:K8737)</f>
        <v>0</v>
      </c>
      <c r="L8730" s="118">
        <f t="shared" si="2630"/>
        <v>0</v>
      </c>
      <c r="M8730" s="121">
        <f>SUM(M8731:M8737)</f>
        <v>0</v>
      </c>
      <c r="N8730" s="121">
        <f>SUM(N8731:N8737)</f>
        <v>0</v>
      </c>
      <c r="O8730" s="82" t="s">
        <v>146</v>
      </c>
      <c r="R8730" s="352">
        <f>L8730-[1]გადასახდელები!L8500</f>
        <v>0</v>
      </c>
    </row>
    <row r="8731" spans="2:18" ht="20.25" hidden="1" customHeight="1">
      <c r="B8731" s="36" t="str">
        <f t="shared" si="2629"/>
        <v>b</v>
      </c>
      <c r="C8731" s="42">
        <v>4</v>
      </c>
      <c r="D8731" s="42"/>
      <c r="F8731" s="29"/>
      <c r="G8731" s="47" t="s">
        <v>363</v>
      </c>
      <c r="H8731" s="103"/>
      <c r="I8731" s="94">
        <f t="shared" si="2631"/>
        <v>0</v>
      </c>
      <c r="J8731" s="104"/>
      <c r="K8731" s="104"/>
      <c r="L8731" s="94">
        <f t="shared" si="2630"/>
        <v>0</v>
      </c>
      <c r="M8731" s="104"/>
      <c r="N8731" s="104"/>
      <c r="R8731" s="352">
        <f>L8731-[1]გადასახდელები!L8501</f>
        <v>0</v>
      </c>
    </row>
    <row r="8732" spans="2:18" ht="20.25" hidden="1" customHeight="1">
      <c r="B8732" s="36" t="str">
        <f t="shared" si="2629"/>
        <v>b</v>
      </c>
      <c r="C8732" s="42">
        <v>4</v>
      </c>
      <c r="D8732" s="42"/>
      <c r="F8732" s="29"/>
      <c r="G8732" s="47" t="s">
        <v>210</v>
      </c>
      <c r="H8732" s="103"/>
      <c r="I8732" s="94">
        <f t="shared" si="2631"/>
        <v>0</v>
      </c>
      <c r="J8732" s="104"/>
      <c r="K8732" s="104"/>
      <c r="L8732" s="94">
        <f t="shared" si="2630"/>
        <v>0</v>
      </c>
      <c r="M8732" s="104"/>
      <c r="N8732" s="104"/>
      <c r="R8732" s="352">
        <f>L8732-[1]გადასახდელები!L8502</f>
        <v>0</v>
      </c>
    </row>
    <row r="8733" spans="2:18" ht="20.25" hidden="1" customHeight="1">
      <c r="B8733" s="36" t="str">
        <f t="shared" si="2629"/>
        <v>b</v>
      </c>
      <c r="C8733" s="42">
        <v>4</v>
      </c>
      <c r="D8733" s="42"/>
      <c r="F8733" s="29"/>
      <c r="G8733" s="47" t="s">
        <v>357</v>
      </c>
      <c r="H8733" s="103"/>
      <c r="I8733" s="94">
        <f t="shared" si="2631"/>
        <v>0</v>
      </c>
      <c r="J8733" s="104"/>
      <c r="K8733" s="104"/>
      <c r="L8733" s="94">
        <f t="shared" si="2630"/>
        <v>0</v>
      </c>
      <c r="M8733" s="104"/>
      <c r="N8733" s="104"/>
      <c r="R8733" s="352">
        <f>L8733-[1]გადასახდელები!L8503</f>
        <v>0</v>
      </c>
    </row>
    <row r="8734" spans="2:18" ht="30.75" hidden="1" customHeight="1">
      <c r="B8734" s="36" t="str">
        <f t="shared" si="2629"/>
        <v>b</v>
      </c>
      <c r="C8734" s="42">
        <v>4</v>
      </c>
      <c r="D8734" s="42"/>
      <c r="F8734" s="29"/>
      <c r="G8734" s="47" t="s">
        <v>364</v>
      </c>
      <c r="H8734" s="103"/>
      <c r="I8734" s="94">
        <f t="shared" si="2631"/>
        <v>0</v>
      </c>
      <c r="J8734" s="104"/>
      <c r="K8734" s="104"/>
      <c r="L8734" s="94">
        <f t="shared" si="2630"/>
        <v>0</v>
      </c>
      <c r="M8734" s="104"/>
      <c r="N8734" s="104"/>
      <c r="R8734" s="352">
        <f>L8734-[1]გადასახდელები!L8504</f>
        <v>0</v>
      </c>
    </row>
    <row r="8735" spans="2:18" ht="20.25" hidden="1" customHeight="1">
      <c r="B8735" s="36" t="str">
        <f t="shared" si="2629"/>
        <v>b</v>
      </c>
      <c r="C8735" s="42">
        <v>4</v>
      </c>
      <c r="D8735" s="42"/>
      <c r="F8735" s="29"/>
      <c r="G8735" s="47" t="s">
        <v>358</v>
      </c>
      <c r="H8735" s="103"/>
      <c r="I8735" s="94">
        <f t="shared" si="2631"/>
        <v>0</v>
      </c>
      <c r="J8735" s="104"/>
      <c r="K8735" s="104"/>
      <c r="L8735" s="94">
        <f t="shared" si="2630"/>
        <v>0</v>
      </c>
      <c r="M8735" s="104"/>
      <c r="N8735" s="104"/>
      <c r="R8735" s="352">
        <f>L8735-[1]გადასახდელები!L8505</f>
        <v>0</v>
      </c>
    </row>
    <row r="8736" spans="2:18" ht="20.25" hidden="1" customHeight="1">
      <c r="B8736" s="36" t="str">
        <f t="shared" si="2629"/>
        <v>b</v>
      </c>
      <c r="C8736" s="42">
        <v>4</v>
      </c>
      <c r="D8736" s="42"/>
      <c r="F8736" s="29"/>
      <c r="G8736" s="47" t="s">
        <v>359</v>
      </c>
      <c r="H8736" s="103"/>
      <c r="I8736" s="94">
        <f t="shared" si="2631"/>
        <v>0</v>
      </c>
      <c r="J8736" s="104"/>
      <c r="K8736" s="104"/>
      <c r="L8736" s="94">
        <f t="shared" si="2630"/>
        <v>0</v>
      </c>
      <c r="M8736" s="104"/>
      <c r="N8736" s="104"/>
      <c r="R8736" s="352">
        <f>L8736-[1]გადასახდელები!L8506</f>
        <v>0</v>
      </c>
    </row>
    <row r="8737" spans="2:18" ht="20.25" hidden="1" customHeight="1">
      <c r="B8737" s="36" t="str">
        <f t="shared" si="2629"/>
        <v>b</v>
      </c>
      <c r="C8737" s="42">
        <v>4</v>
      </c>
      <c r="D8737" s="42"/>
      <c r="F8737" s="29"/>
      <c r="G8737" s="47" t="s">
        <v>365</v>
      </c>
      <c r="H8737" s="122"/>
      <c r="I8737" s="94">
        <f t="shared" si="2631"/>
        <v>0</v>
      </c>
      <c r="J8737" s="123"/>
      <c r="K8737" s="123"/>
      <c r="L8737" s="94">
        <f t="shared" si="2630"/>
        <v>0</v>
      </c>
      <c r="M8737" s="123"/>
      <c r="N8737" s="123"/>
      <c r="R8737" s="352">
        <f>L8737-[1]გადასახდელები!L8507</f>
        <v>0</v>
      </c>
    </row>
    <row r="8738" spans="2:18" ht="20.25" hidden="1" customHeight="1">
      <c r="B8738" s="36" t="str">
        <f t="shared" si="2629"/>
        <v>b</v>
      </c>
      <c r="C8738" s="42">
        <v>3</v>
      </c>
      <c r="D8738" s="42"/>
      <c r="F8738" s="29"/>
      <c r="G8738" s="51" t="s">
        <v>211</v>
      </c>
      <c r="H8738" s="120">
        <f>SUM(H8739:H8745)</f>
        <v>0</v>
      </c>
      <c r="I8738" s="118">
        <f t="shared" si="2631"/>
        <v>0</v>
      </c>
      <c r="J8738" s="121">
        <f>SUM(J8739:J8745)</f>
        <v>0</v>
      </c>
      <c r="K8738" s="121">
        <f>SUM(K8739:K8745)</f>
        <v>0</v>
      </c>
      <c r="L8738" s="118">
        <f t="shared" si="2630"/>
        <v>0</v>
      </c>
      <c r="M8738" s="121">
        <f>SUM(M8739:M8745)</f>
        <v>0</v>
      </c>
      <c r="N8738" s="121">
        <f>SUM(N8739:N8745)</f>
        <v>0</v>
      </c>
      <c r="O8738" s="82" t="s">
        <v>146</v>
      </c>
      <c r="R8738" s="352">
        <f>L8738-[1]გადასახდელები!L8508</f>
        <v>0</v>
      </c>
    </row>
    <row r="8739" spans="2:18" ht="20.25" hidden="1" customHeight="1">
      <c r="B8739" s="36" t="str">
        <f t="shared" si="2629"/>
        <v>b</v>
      </c>
      <c r="C8739" s="42">
        <v>4</v>
      </c>
      <c r="D8739" s="42"/>
      <c r="F8739" s="29"/>
      <c r="G8739" s="47" t="s">
        <v>363</v>
      </c>
      <c r="H8739" s="103"/>
      <c r="I8739" s="94">
        <f t="shared" si="2631"/>
        <v>0</v>
      </c>
      <c r="J8739" s="104"/>
      <c r="K8739" s="104"/>
      <c r="L8739" s="94">
        <f t="shared" si="2630"/>
        <v>0</v>
      </c>
      <c r="M8739" s="104"/>
      <c r="N8739" s="104"/>
      <c r="R8739" s="352">
        <f>L8739-[1]გადასახდელები!L8509</f>
        <v>0</v>
      </c>
    </row>
    <row r="8740" spans="2:18" ht="20.25" hidden="1" customHeight="1">
      <c r="B8740" s="36" t="str">
        <f t="shared" si="2629"/>
        <v>b</v>
      </c>
      <c r="C8740" s="42">
        <v>4</v>
      </c>
      <c r="D8740" s="42"/>
      <c r="F8740" s="29"/>
      <c r="G8740" s="47" t="s">
        <v>210</v>
      </c>
      <c r="H8740" s="103"/>
      <c r="I8740" s="94">
        <f t="shared" si="2631"/>
        <v>0</v>
      </c>
      <c r="J8740" s="104"/>
      <c r="K8740" s="104"/>
      <c r="L8740" s="94">
        <f t="shared" si="2630"/>
        <v>0</v>
      </c>
      <c r="M8740" s="104"/>
      <c r="N8740" s="104"/>
      <c r="R8740" s="352">
        <f>L8740-[1]გადასახდელები!L8510</f>
        <v>0</v>
      </c>
    </row>
    <row r="8741" spans="2:18" ht="20.25" hidden="1" customHeight="1">
      <c r="B8741" s="36" t="str">
        <f t="shared" si="2629"/>
        <v>b</v>
      </c>
      <c r="C8741" s="42">
        <v>4</v>
      </c>
      <c r="D8741" s="42"/>
      <c r="F8741" s="29"/>
      <c r="G8741" s="47" t="s">
        <v>357</v>
      </c>
      <c r="H8741" s="103"/>
      <c r="I8741" s="94">
        <f t="shared" si="2631"/>
        <v>0</v>
      </c>
      <c r="J8741" s="104"/>
      <c r="K8741" s="104"/>
      <c r="L8741" s="94">
        <f t="shared" si="2630"/>
        <v>0</v>
      </c>
      <c r="M8741" s="104"/>
      <c r="N8741" s="104"/>
      <c r="R8741" s="352">
        <f>L8741-[1]გადასახდელები!L8511</f>
        <v>0</v>
      </c>
    </row>
    <row r="8742" spans="2:18" ht="30.75" hidden="1" customHeight="1">
      <c r="B8742" s="36" t="str">
        <f t="shared" si="2629"/>
        <v>b</v>
      </c>
      <c r="C8742" s="42">
        <v>4</v>
      </c>
      <c r="D8742" s="42"/>
      <c r="F8742" s="29"/>
      <c r="G8742" s="47" t="s">
        <v>364</v>
      </c>
      <c r="H8742" s="103"/>
      <c r="I8742" s="94">
        <f t="shared" si="2631"/>
        <v>0</v>
      </c>
      <c r="J8742" s="104"/>
      <c r="K8742" s="104"/>
      <c r="L8742" s="94">
        <f t="shared" si="2630"/>
        <v>0</v>
      </c>
      <c r="M8742" s="104"/>
      <c r="N8742" s="104"/>
      <c r="R8742" s="352">
        <f>L8742-[1]გადასახდელები!L8512</f>
        <v>0</v>
      </c>
    </row>
    <row r="8743" spans="2:18" ht="20.25" hidden="1" customHeight="1">
      <c r="B8743" s="36" t="str">
        <f t="shared" si="2629"/>
        <v>b</v>
      </c>
      <c r="C8743" s="42">
        <v>4</v>
      </c>
      <c r="D8743" s="42"/>
      <c r="F8743" s="29"/>
      <c r="G8743" s="47" t="s">
        <v>366</v>
      </c>
      <c r="H8743" s="103"/>
      <c r="I8743" s="94">
        <f t="shared" si="2631"/>
        <v>0</v>
      </c>
      <c r="J8743" s="104"/>
      <c r="K8743" s="104"/>
      <c r="L8743" s="94">
        <f t="shared" si="2630"/>
        <v>0</v>
      </c>
      <c r="M8743" s="104"/>
      <c r="N8743" s="104"/>
      <c r="R8743" s="352">
        <f>L8743-[1]გადასახდელები!L8513</f>
        <v>0</v>
      </c>
    </row>
    <row r="8744" spans="2:18" ht="20.25" hidden="1" customHeight="1">
      <c r="B8744" s="36" t="str">
        <f t="shared" si="2629"/>
        <v>b</v>
      </c>
      <c r="C8744" s="42">
        <v>4</v>
      </c>
      <c r="D8744" s="42"/>
      <c r="F8744" s="29"/>
      <c r="G8744" s="47" t="s">
        <v>359</v>
      </c>
      <c r="H8744" s="103"/>
      <c r="I8744" s="94">
        <f t="shared" si="2631"/>
        <v>0</v>
      </c>
      <c r="J8744" s="104"/>
      <c r="K8744" s="104"/>
      <c r="L8744" s="94">
        <f t="shared" si="2630"/>
        <v>0</v>
      </c>
      <c r="M8744" s="104"/>
      <c r="N8744" s="104"/>
      <c r="R8744" s="352">
        <f>L8744-[1]გადასახდელები!L8514</f>
        <v>0</v>
      </c>
    </row>
    <row r="8745" spans="2:18" ht="21" hidden="1" customHeight="1" thickBot="1">
      <c r="B8745" s="36" t="str">
        <f t="shared" si="2629"/>
        <v>b</v>
      </c>
      <c r="C8745" s="42">
        <v>4</v>
      </c>
      <c r="D8745" s="42"/>
      <c r="F8745" s="29"/>
      <c r="G8745" s="47" t="s">
        <v>365</v>
      </c>
      <c r="H8745" s="103"/>
      <c r="I8745" s="94">
        <f t="shared" si="2631"/>
        <v>0</v>
      </c>
      <c r="J8745" s="104"/>
      <c r="K8745" s="104"/>
      <c r="L8745" s="94">
        <f t="shared" si="2630"/>
        <v>0</v>
      </c>
      <c r="M8745" s="104"/>
      <c r="N8745" s="104"/>
      <c r="R8745" s="352">
        <f>L8745-[1]გადასახდელები!L8515</f>
        <v>0</v>
      </c>
    </row>
    <row r="8746" spans="2:18" ht="63" hidden="1" customHeight="1" thickBot="1">
      <c r="B8746" s="36" t="str">
        <f t="shared" si="2629"/>
        <v>b</v>
      </c>
      <c r="C8746" s="42">
        <v>1</v>
      </c>
      <c r="D8746" s="42"/>
      <c r="E8746" s="24"/>
      <c r="F8746" s="32" t="s">
        <v>95</v>
      </c>
      <c r="G8746" s="61" t="s">
        <v>514</v>
      </c>
      <c r="H8746" s="79">
        <f>H8748+H8880+H8943+H8959</f>
        <v>0</v>
      </c>
      <c r="I8746" s="80">
        <f t="shared" si="2631"/>
        <v>0</v>
      </c>
      <c r="J8746" s="81">
        <f>J8748+J8880+J8943+J8959</f>
        <v>0</v>
      </c>
      <c r="K8746" s="81">
        <f>K8748+K8880+K8943+K8959</f>
        <v>0</v>
      </c>
      <c r="L8746" s="80">
        <f t="shared" si="2630"/>
        <v>0</v>
      </c>
      <c r="M8746" s="81">
        <f>M8748+M8880+M8943+M8959</f>
        <v>0</v>
      </c>
      <c r="N8746" s="81">
        <f>N8748+N8880+N8943+N8959</f>
        <v>0</v>
      </c>
      <c r="O8746" s="82" t="s">
        <v>146</v>
      </c>
      <c r="P8746" s="43">
        <v>1</v>
      </c>
      <c r="R8746" s="352">
        <f>L8746-[1]გადასახდელები!L8516</f>
        <v>-882.3</v>
      </c>
    </row>
    <row r="8747" spans="2:18" ht="21" hidden="1" customHeight="1" thickTop="1">
      <c r="B8747" s="36" t="str">
        <f t="shared" si="2629"/>
        <v>b</v>
      </c>
      <c r="C8747" s="42">
        <v>2</v>
      </c>
      <c r="D8747" s="42"/>
      <c r="F8747" s="26"/>
      <c r="G8747" s="46" t="s">
        <v>162</v>
      </c>
      <c r="H8747" s="83"/>
      <c r="I8747" s="84">
        <f t="shared" si="2631"/>
        <v>0</v>
      </c>
      <c r="J8747" s="85"/>
      <c r="K8747" s="85"/>
      <c r="L8747" s="84">
        <f t="shared" si="2630"/>
        <v>0</v>
      </c>
      <c r="M8747" s="85"/>
      <c r="N8747" s="85"/>
      <c r="R8747" s="352">
        <f>L8747-[1]გადასახდელები!L8517</f>
        <v>0</v>
      </c>
    </row>
    <row r="8748" spans="2:18" ht="20.25" hidden="1" customHeight="1">
      <c r="B8748" s="36" t="str">
        <f t="shared" si="2629"/>
        <v>b</v>
      </c>
      <c r="C8748" s="42">
        <v>2</v>
      </c>
      <c r="D8748" s="42"/>
      <c r="E8748" s="24">
        <v>7081</v>
      </c>
      <c r="F8748" s="341" t="s">
        <v>524</v>
      </c>
      <c r="G8748" s="58" t="s">
        <v>163</v>
      </c>
      <c r="H8748" s="86">
        <f>H8749+H8760+H8828+H8836+H8837+H8847+H8857</f>
        <v>0</v>
      </c>
      <c r="I8748" s="87">
        <f t="shared" si="2631"/>
        <v>0</v>
      </c>
      <c r="J8748" s="88">
        <f>J8749+J8760+J8828+J8836+J8837+J8847+J8857+J8827</f>
        <v>0</v>
      </c>
      <c r="K8748" s="88">
        <f>K8749+K8760+K8828+K8836+K8837+K8847+K8857</f>
        <v>0</v>
      </c>
      <c r="L8748" s="87">
        <f t="shared" si="2630"/>
        <v>0</v>
      </c>
      <c r="M8748" s="88">
        <f>M8749+M8760+M8828+M8836+M8837+M8847+M8857+M8827</f>
        <v>0</v>
      </c>
      <c r="N8748" s="88">
        <f>N8749+N8760+N8828+N8836+N8837+N8847+N8857</f>
        <v>0</v>
      </c>
      <c r="O8748" s="82" t="s">
        <v>146</v>
      </c>
      <c r="R8748" s="352">
        <f>L8748-[1]გადასახდელები!L8518</f>
        <v>-882.3</v>
      </c>
    </row>
    <row r="8749" spans="2:18" ht="20.25" hidden="1" customHeight="1">
      <c r="B8749" s="36" t="str">
        <f t="shared" ref="B8749:B8812" si="2632">IF(H8749+I8749+L8749&gt;0,"a","b")</f>
        <v>b</v>
      </c>
      <c r="C8749" s="42">
        <v>31</v>
      </c>
      <c r="D8749" s="42"/>
      <c r="F8749" s="341" t="s">
        <v>525</v>
      </c>
      <c r="G8749" s="57" t="s">
        <v>164</v>
      </c>
      <c r="H8749" s="89">
        <f>H8750+H8759</f>
        <v>0</v>
      </c>
      <c r="I8749" s="90">
        <f t="shared" si="2631"/>
        <v>0</v>
      </c>
      <c r="J8749" s="92">
        <f>J8750+J8759</f>
        <v>0</v>
      </c>
      <c r="K8749" s="92">
        <f>K8750+K8759</f>
        <v>0</v>
      </c>
      <c r="L8749" s="90">
        <f t="shared" si="2630"/>
        <v>0</v>
      </c>
      <c r="M8749" s="92">
        <f>M8750+M8759</f>
        <v>0</v>
      </c>
      <c r="N8749" s="92">
        <f>N8750+N8759</f>
        <v>0</v>
      </c>
      <c r="O8749" s="82" t="s">
        <v>146</v>
      </c>
      <c r="R8749" s="352">
        <f>L8749-[1]გადასახდელები!L8519</f>
        <v>0</v>
      </c>
    </row>
    <row r="8750" spans="2:18" ht="20.25" hidden="1" customHeight="1">
      <c r="B8750" s="36" t="str">
        <f t="shared" si="2632"/>
        <v>b</v>
      </c>
      <c r="C8750" s="42">
        <v>4</v>
      </c>
      <c r="D8750" s="42"/>
      <c r="F8750" s="341" t="s">
        <v>526</v>
      </c>
      <c r="G8750" s="47" t="s">
        <v>165</v>
      </c>
      <c r="H8750" s="93">
        <f>H8751+H8758</f>
        <v>0</v>
      </c>
      <c r="I8750" s="94">
        <f t="shared" si="2631"/>
        <v>0</v>
      </c>
      <c r="J8750" s="95">
        <f>J8751+J8758</f>
        <v>0</v>
      </c>
      <c r="K8750" s="95">
        <f>K8751+K8758</f>
        <v>0</v>
      </c>
      <c r="L8750" s="94">
        <f t="shared" si="2630"/>
        <v>0</v>
      </c>
      <c r="M8750" s="95">
        <f>M8751+M8758</f>
        <v>0</v>
      </c>
      <c r="N8750" s="95">
        <f>N8751+N8758</f>
        <v>0</v>
      </c>
      <c r="O8750" s="82" t="s">
        <v>146</v>
      </c>
      <c r="R8750" s="352">
        <f>L8750-[1]გადასახდელები!L8520</f>
        <v>0</v>
      </c>
    </row>
    <row r="8751" spans="2:18" ht="20.25" hidden="1" customHeight="1">
      <c r="B8751" s="36" t="str">
        <f t="shared" si="2632"/>
        <v>b</v>
      </c>
      <c r="C8751" s="42">
        <v>5</v>
      </c>
      <c r="D8751" s="42"/>
      <c r="F8751" s="342" t="s">
        <v>527</v>
      </c>
      <c r="G8751" s="48" t="s">
        <v>166</v>
      </c>
      <c r="H8751" s="96">
        <f>SUM(H8752:H8757)</f>
        <v>0</v>
      </c>
      <c r="I8751" s="97">
        <f t="shared" si="2631"/>
        <v>0</v>
      </c>
      <c r="J8751" s="98">
        <f>SUM(J8752:J8757)</f>
        <v>0</v>
      </c>
      <c r="K8751" s="98">
        <f>SUM(K8752:K8757)</f>
        <v>0</v>
      </c>
      <c r="L8751" s="97">
        <f t="shared" si="2630"/>
        <v>0</v>
      </c>
      <c r="M8751" s="98">
        <f>SUM(M8752:M8757)</f>
        <v>0</v>
      </c>
      <c r="N8751" s="98">
        <f>SUM(N8752:N8757)</f>
        <v>0</v>
      </c>
      <c r="O8751" s="82" t="s">
        <v>146</v>
      </c>
      <c r="R8751" s="352">
        <f>L8751-[1]გადასახდელები!L8521</f>
        <v>0</v>
      </c>
    </row>
    <row r="8752" spans="2:18" ht="20.25" hidden="1" customHeight="1">
      <c r="B8752" s="36" t="str">
        <f t="shared" si="2632"/>
        <v>b</v>
      </c>
      <c r="C8752" s="42">
        <v>6</v>
      </c>
      <c r="D8752" s="42"/>
      <c r="F8752" s="343" t="s">
        <v>528</v>
      </c>
      <c r="G8752" s="45" t="s">
        <v>167</v>
      </c>
      <c r="H8752" s="99"/>
      <c r="I8752" s="91">
        <f t="shared" si="2631"/>
        <v>0</v>
      </c>
      <c r="J8752" s="100"/>
      <c r="K8752" s="100"/>
      <c r="L8752" s="91">
        <f t="shared" si="2630"/>
        <v>0</v>
      </c>
      <c r="M8752" s="100"/>
      <c r="N8752" s="100"/>
      <c r="R8752" s="352">
        <f>L8752-[1]გადასახდელები!L8522</f>
        <v>0</v>
      </c>
    </row>
    <row r="8753" spans="2:18" ht="20.25" hidden="1" customHeight="1">
      <c r="B8753" s="36" t="str">
        <f t="shared" si="2632"/>
        <v>b</v>
      </c>
      <c r="C8753" s="42">
        <v>6</v>
      </c>
      <c r="D8753" s="42"/>
      <c r="F8753" s="343" t="s">
        <v>592</v>
      </c>
      <c r="G8753" s="45" t="s">
        <v>168</v>
      </c>
      <c r="H8753" s="99"/>
      <c r="I8753" s="91">
        <f t="shared" si="2631"/>
        <v>0</v>
      </c>
      <c r="J8753" s="100"/>
      <c r="K8753" s="100"/>
      <c r="L8753" s="91">
        <f t="shared" si="2630"/>
        <v>0</v>
      </c>
      <c r="M8753" s="100"/>
      <c r="N8753" s="100"/>
      <c r="R8753" s="352">
        <f>L8753-[1]გადასახდელები!L8523</f>
        <v>0</v>
      </c>
    </row>
    <row r="8754" spans="2:18" ht="20.25" hidden="1" customHeight="1">
      <c r="B8754" s="36" t="str">
        <f t="shared" si="2632"/>
        <v>b</v>
      </c>
      <c r="C8754" s="42">
        <v>6</v>
      </c>
      <c r="D8754" s="42"/>
      <c r="F8754" s="343" t="s">
        <v>529</v>
      </c>
      <c r="G8754" s="45" t="s">
        <v>169</v>
      </c>
      <c r="H8754" s="99"/>
      <c r="I8754" s="91">
        <f t="shared" si="2631"/>
        <v>0</v>
      </c>
      <c r="J8754" s="100"/>
      <c r="K8754" s="100"/>
      <c r="L8754" s="91">
        <f t="shared" si="2630"/>
        <v>0</v>
      </c>
      <c r="M8754" s="100"/>
      <c r="N8754" s="100"/>
      <c r="R8754" s="352">
        <f>L8754-[1]გადასახდელები!L8524</f>
        <v>0</v>
      </c>
    </row>
    <row r="8755" spans="2:18" ht="20.25" hidden="1" customHeight="1">
      <c r="B8755" s="36" t="str">
        <f t="shared" si="2632"/>
        <v>b</v>
      </c>
      <c r="C8755" s="42">
        <v>6</v>
      </c>
      <c r="D8755" s="42"/>
      <c r="F8755" s="343" t="s">
        <v>593</v>
      </c>
      <c r="G8755" s="45" t="s">
        <v>170</v>
      </c>
      <c r="H8755" s="99"/>
      <c r="I8755" s="91">
        <f t="shared" si="2631"/>
        <v>0</v>
      </c>
      <c r="J8755" s="100"/>
      <c r="K8755" s="100"/>
      <c r="L8755" s="91">
        <f t="shared" si="2630"/>
        <v>0</v>
      </c>
      <c r="M8755" s="100"/>
      <c r="N8755" s="100"/>
      <c r="R8755" s="352">
        <f>L8755-[1]გადასახდელები!L8525</f>
        <v>0</v>
      </c>
    </row>
    <row r="8756" spans="2:18" ht="20.25" hidden="1" customHeight="1">
      <c r="B8756" s="36" t="str">
        <f t="shared" si="2632"/>
        <v>b</v>
      </c>
      <c r="C8756" s="42">
        <v>6</v>
      </c>
      <c r="D8756" s="42"/>
      <c r="F8756" s="343" t="s">
        <v>594</v>
      </c>
      <c r="G8756" s="45" t="s">
        <v>171</v>
      </c>
      <c r="H8756" s="99"/>
      <c r="I8756" s="91">
        <f t="shared" si="2631"/>
        <v>0</v>
      </c>
      <c r="J8756" s="100"/>
      <c r="K8756" s="100"/>
      <c r="L8756" s="91">
        <f t="shared" si="2630"/>
        <v>0</v>
      </c>
      <c r="M8756" s="100"/>
      <c r="N8756" s="100"/>
      <c r="R8756" s="352">
        <f>L8756-[1]გადასახდელები!L8526</f>
        <v>0</v>
      </c>
    </row>
    <row r="8757" spans="2:18" ht="20.25" hidden="1" customHeight="1">
      <c r="B8757" s="36" t="str">
        <f t="shared" si="2632"/>
        <v>b</v>
      </c>
      <c r="C8757" s="42">
        <v>6</v>
      </c>
      <c r="D8757" s="42"/>
      <c r="F8757" s="343" t="s">
        <v>595</v>
      </c>
      <c r="G8757" s="45" t="s">
        <v>172</v>
      </c>
      <c r="H8757" s="99"/>
      <c r="I8757" s="91">
        <f t="shared" si="2631"/>
        <v>0</v>
      </c>
      <c r="J8757" s="100"/>
      <c r="K8757" s="100"/>
      <c r="L8757" s="91">
        <f t="shared" si="2630"/>
        <v>0</v>
      </c>
      <c r="M8757" s="100"/>
      <c r="N8757" s="100"/>
      <c r="R8757" s="352">
        <f>L8757-[1]გადასახდელები!L8527</f>
        <v>0</v>
      </c>
    </row>
    <row r="8758" spans="2:18" ht="20.25" hidden="1" customHeight="1">
      <c r="B8758" s="36" t="str">
        <f t="shared" si="2632"/>
        <v>b</v>
      </c>
      <c r="C8758" s="42">
        <v>5</v>
      </c>
      <c r="D8758" s="42"/>
      <c r="F8758" s="343" t="s">
        <v>596</v>
      </c>
      <c r="G8758" s="48" t="s">
        <v>173</v>
      </c>
      <c r="H8758" s="101"/>
      <c r="I8758" s="97">
        <f t="shared" si="2631"/>
        <v>0</v>
      </c>
      <c r="J8758" s="102"/>
      <c r="K8758" s="102"/>
      <c r="L8758" s="97">
        <f t="shared" si="2630"/>
        <v>0</v>
      </c>
      <c r="M8758" s="102"/>
      <c r="N8758" s="102"/>
      <c r="R8758" s="352">
        <f>L8758-[1]გადასახდელები!L8528</f>
        <v>0</v>
      </c>
    </row>
    <row r="8759" spans="2:18" ht="20.25" hidden="1" customHeight="1">
      <c r="B8759" s="36" t="str">
        <f t="shared" si="2632"/>
        <v>b</v>
      </c>
      <c r="C8759" s="42">
        <v>4</v>
      </c>
      <c r="D8759" s="42"/>
      <c r="F8759" s="343" t="s">
        <v>597</v>
      </c>
      <c r="G8759" s="47" t="s">
        <v>174</v>
      </c>
      <c r="H8759" s="103"/>
      <c r="I8759" s="94">
        <f t="shared" si="2631"/>
        <v>0</v>
      </c>
      <c r="J8759" s="104"/>
      <c r="K8759" s="104"/>
      <c r="L8759" s="94">
        <f t="shared" si="2630"/>
        <v>0</v>
      </c>
      <c r="M8759" s="104"/>
      <c r="N8759" s="104"/>
      <c r="R8759" s="352">
        <f>L8759-[1]გადასახდელები!L8529</f>
        <v>0</v>
      </c>
    </row>
    <row r="8760" spans="2:18" ht="20.25" hidden="1" customHeight="1">
      <c r="B8760" s="36" t="str">
        <f t="shared" si="2632"/>
        <v>b</v>
      </c>
      <c r="C8760" s="42">
        <v>3</v>
      </c>
      <c r="D8760" s="42"/>
      <c r="F8760" s="342" t="s">
        <v>530</v>
      </c>
      <c r="G8760" s="57" t="s">
        <v>175</v>
      </c>
      <c r="H8760" s="89">
        <f>H8761+H8762+H8765+H8801+H8802+H8803+H8804+H8805+H8812+H8813</f>
        <v>0</v>
      </c>
      <c r="I8760" s="90">
        <f t="shared" si="2631"/>
        <v>0</v>
      </c>
      <c r="J8760" s="92">
        <f>J8761+J8762+J8765+J8801+J8802+J8803+J8804+J8805+J8812+J8813</f>
        <v>0</v>
      </c>
      <c r="K8760" s="92">
        <f>K8761+K8762+K8765+K8801+K8802+K8803+K8804+K8805+K8812+K8813</f>
        <v>0</v>
      </c>
      <c r="L8760" s="90">
        <f t="shared" ref="L8760:L8823" si="2633">M8760+N8760</f>
        <v>0</v>
      </c>
      <c r="M8760" s="92">
        <f>M8761+M8762+M8765+M8801+M8802+M8803+M8804+M8805+M8812+M8813</f>
        <v>0</v>
      </c>
      <c r="N8760" s="92">
        <f>N8761+N8762+N8765+N8801+N8802+N8803+N8804+N8805+N8812+N8813</f>
        <v>0</v>
      </c>
      <c r="O8760" s="82" t="s">
        <v>146</v>
      </c>
      <c r="R8760" s="352">
        <f>L8760-[1]გადასახდელები!L8530</f>
        <v>0</v>
      </c>
    </row>
    <row r="8761" spans="2:18" ht="20.25" hidden="1" customHeight="1">
      <c r="B8761" s="36" t="str">
        <f t="shared" si="2632"/>
        <v>b</v>
      </c>
      <c r="C8761" s="42">
        <v>4</v>
      </c>
      <c r="D8761" s="42"/>
      <c r="F8761" s="343" t="s">
        <v>531</v>
      </c>
      <c r="G8761" s="47" t="s">
        <v>176</v>
      </c>
      <c r="H8761" s="103"/>
      <c r="I8761" s="94">
        <f t="shared" si="2631"/>
        <v>0</v>
      </c>
      <c r="J8761" s="104"/>
      <c r="K8761" s="104"/>
      <c r="L8761" s="94">
        <f t="shared" si="2633"/>
        <v>0</v>
      </c>
      <c r="M8761" s="104"/>
      <c r="N8761" s="104"/>
      <c r="R8761" s="352">
        <f>L8761-[1]გადასახდელები!L8531</f>
        <v>0</v>
      </c>
    </row>
    <row r="8762" spans="2:18" ht="20.25" hidden="1" customHeight="1">
      <c r="B8762" s="36" t="str">
        <f t="shared" si="2632"/>
        <v>b</v>
      </c>
      <c r="C8762" s="42">
        <v>4</v>
      </c>
      <c r="D8762" s="42"/>
      <c r="F8762" s="342" t="s">
        <v>532</v>
      </c>
      <c r="G8762" s="47" t="s">
        <v>177</v>
      </c>
      <c r="H8762" s="93">
        <f>SUM(H8763:H8764)</f>
        <v>0</v>
      </c>
      <c r="I8762" s="94">
        <f t="shared" si="2631"/>
        <v>0</v>
      </c>
      <c r="J8762" s="95">
        <f>SUM(J8763:J8764)</f>
        <v>0</v>
      </c>
      <c r="K8762" s="95">
        <f>SUM(K8763:K8764)</f>
        <v>0</v>
      </c>
      <c r="L8762" s="94">
        <f t="shared" si="2633"/>
        <v>0</v>
      </c>
      <c r="M8762" s="95">
        <f>SUM(M8763:M8764)</f>
        <v>0</v>
      </c>
      <c r="N8762" s="95">
        <f>SUM(N8763:N8764)</f>
        <v>0</v>
      </c>
      <c r="O8762" s="82" t="s">
        <v>146</v>
      </c>
      <c r="R8762" s="352">
        <f>L8762-[1]გადასახდელები!L8532</f>
        <v>0</v>
      </c>
    </row>
    <row r="8763" spans="2:18" ht="20.25" hidden="1" customHeight="1">
      <c r="B8763" s="36" t="str">
        <f t="shared" si="2632"/>
        <v>b</v>
      </c>
      <c r="C8763" s="42">
        <v>5</v>
      </c>
      <c r="D8763" s="42"/>
      <c r="F8763" s="343" t="s">
        <v>533</v>
      </c>
      <c r="G8763" s="48" t="s">
        <v>178</v>
      </c>
      <c r="H8763" s="101"/>
      <c r="I8763" s="97">
        <f t="shared" ref="I8763:I8826" si="2634">J8763+K8763</f>
        <v>0</v>
      </c>
      <c r="J8763" s="102"/>
      <c r="K8763" s="102"/>
      <c r="L8763" s="97">
        <f t="shared" si="2633"/>
        <v>0</v>
      </c>
      <c r="M8763" s="102"/>
      <c r="N8763" s="102"/>
      <c r="R8763" s="352">
        <f>L8763-[1]გადასახდელები!L8533</f>
        <v>0</v>
      </c>
    </row>
    <row r="8764" spans="2:18" ht="20.25" hidden="1" customHeight="1">
      <c r="B8764" s="36" t="str">
        <f t="shared" si="2632"/>
        <v>b</v>
      </c>
      <c r="C8764" s="42">
        <v>5</v>
      </c>
      <c r="D8764" s="42"/>
      <c r="F8764" s="343" t="s">
        <v>598</v>
      </c>
      <c r="G8764" s="48" t="s">
        <v>179</v>
      </c>
      <c r="H8764" s="101"/>
      <c r="I8764" s="97">
        <f t="shared" si="2634"/>
        <v>0</v>
      </c>
      <c r="J8764" s="102"/>
      <c r="K8764" s="102"/>
      <c r="L8764" s="97">
        <f t="shared" si="2633"/>
        <v>0</v>
      </c>
      <c r="M8764" s="102"/>
      <c r="N8764" s="102"/>
      <c r="R8764" s="352">
        <f>L8764-[1]გადასახდელები!L8534</f>
        <v>0</v>
      </c>
    </row>
    <row r="8765" spans="2:18" ht="20.25" hidden="1" customHeight="1">
      <c r="B8765" s="36" t="str">
        <f t="shared" si="2632"/>
        <v>b</v>
      </c>
      <c r="C8765" s="42">
        <v>4</v>
      </c>
      <c r="D8765" s="42"/>
      <c r="F8765" s="342" t="s">
        <v>534</v>
      </c>
      <c r="G8765" s="47" t="s">
        <v>180</v>
      </c>
      <c r="H8765" s="93">
        <f>H8766+H8767+H8768+H8769+H8781+H8785+H8786+H8787+H8788+H8789+H8790+H8791+H8799+H8800</f>
        <v>0</v>
      </c>
      <c r="I8765" s="94">
        <f t="shared" si="2634"/>
        <v>0</v>
      </c>
      <c r="J8765" s="95">
        <f>J8766+J8767+J8768+J8769+J8781+J8785+J8786+J8787+J8788+J8789+J8790+J8791+J8799+J8800</f>
        <v>0</v>
      </c>
      <c r="K8765" s="95">
        <f>K8766+K8767+K8768+K8769+K8781+K8785+K8786+K8787+K8788+K8789+K8790+K8791+K8799+K8800</f>
        <v>0</v>
      </c>
      <c r="L8765" s="94">
        <f t="shared" si="2633"/>
        <v>0</v>
      </c>
      <c r="M8765" s="95">
        <f>M8766+M8767+M8768+M8769+M8781+M8785+M8786+M8787+M8788+M8789+M8790+M8791+M8799+M8800</f>
        <v>0</v>
      </c>
      <c r="N8765" s="95">
        <f>N8766+N8767+N8768+N8769+N8781+N8785+N8786+N8787+N8788+N8789+N8790+N8791+N8799+N8800</f>
        <v>0</v>
      </c>
      <c r="O8765" s="82" t="s">
        <v>146</v>
      </c>
      <c r="R8765" s="352">
        <f>L8765-[1]გადასახდელები!L8535</f>
        <v>0</v>
      </c>
    </row>
    <row r="8766" spans="2:18" ht="42.75" hidden="1" customHeight="1">
      <c r="B8766" s="36" t="str">
        <f t="shared" si="2632"/>
        <v>b</v>
      </c>
      <c r="C8766" s="42">
        <v>5</v>
      </c>
      <c r="D8766" s="42"/>
      <c r="F8766" s="343" t="s">
        <v>535</v>
      </c>
      <c r="G8766" s="48" t="s">
        <v>229</v>
      </c>
      <c r="H8766" s="101"/>
      <c r="I8766" s="97">
        <f t="shared" si="2634"/>
        <v>0</v>
      </c>
      <c r="J8766" s="102"/>
      <c r="K8766" s="102"/>
      <c r="L8766" s="97">
        <f t="shared" si="2633"/>
        <v>0</v>
      </c>
      <c r="M8766" s="102"/>
      <c r="N8766" s="102"/>
      <c r="R8766" s="352">
        <f>L8766-[1]გადასახდელები!L8536</f>
        <v>0</v>
      </c>
    </row>
    <row r="8767" spans="2:18" ht="30.75" hidden="1" customHeight="1">
      <c r="B8767" s="36" t="str">
        <f t="shared" si="2632"/>
        <v>b</v>
      </c>
      <c r="C8767" s="42">
        <v>5</v>
      </c>
      <c r="D8767" s="42"/>
      <c r="F8767" s="343" t="s">
        <v>599</v>
      </c>
      <c r="G8767" s="49" t="s">
        <v>196</v>
      </c>
      <c r="H8767" s="101"/>
      <c r="I8767" s="97">
        <f t="shared" si="2634"/>
        <v>0</v>
      </c>
      <c r="J8767" s="102"/>
      <c r="K8767" s="102"/>
      <c r="L8767" s="97">
        <f t="shared" si="2633"/>
        <v>0</v>
      </c>
      <c r="M8767" s="102"/>
      <c r="N8767" s="102"/>
      <c r="R8767" s="352">
        <f>L8767-[1]გადასახდელები!L8537</f>
        <v>0</v>
      </c>
    </row>
    <row r="8768" spans="2:18" ht="60.75" hidden="1" customHeight="1">
      <c r="B8768" s="36" t="str">
        <f t="shared" si="2632"/>
        <v>b</v>
      </c>
      <c r="C8768" s="42">
        <v>5</v>
      </c>
      <c r="D8768" s="42"/>
      <c r="F8768" s="343" t="s">
        <v>536</v>
      </c>
      <c r="G8768" s="49" t="s">
        <v>230</v>
      </c>
      <c r="H8768" s="101"/>
      <c r="I8768" s="97">
        <f t="shared" si="2634"/>
        <v>0</v>
      </c>
      <c r="J8768" s="102"/>
      <c r="K8768" s="102"/>
      <c r="L8768" s="97">
        <f t="shared" si="2633"/>
        <v>0</v>
      </c>
      <c r="M8768" s="102"/>
      <c r="N8768" s="102"/>
      <c r="R8768" s="352">
        <f>L8768-[1]გადასახდელები!L8538</f>
        <v>0</v>
      </c>
    </row>
    <row r="8769" spans="2:18" ht="30.75" hidden="1" customHeight="1">
      <c r="B8769" s="36" t="str">
        <f t="shared" si="2632"/>
        <v>b</v>
      </c>
      <c r="C8769" s="42">
        <v>5</v>
      </c>
      <c r="D8769" s="42"/>
      <c r="F8769" s="342" t="s">
        <v>537</v>
      </c>
      <c r="G8769" s="48" t="s">
        <v>195</v>
      </c>
      <c r="H8769" s="96">
        <f>SUM(H8770:H8780)</f>
        <v>0</v>
      </c>
      <c r="I8769" s="97">
        <f t="shared" si="2634"/>
        <v>0</v>
      </c>
      <c r="J8769" s="98">
        <f>SUM(J8770:J8780)</f>
        <v>0</v>
      </c>
      <c r="K8769" s="98">
        <f>SUM(K8770:K8780)</f>
        <v>0</v>
      </c>
      <c r="L8769" s="97">
        <f t="shared" si="2633"/>
        <v>0</v>
      </c>
      <c r="M8769" s="98">
        <f>SUM(M8770:M8780)</f>
        <v>0</v>
      </c>
      <c r="N8769" s="98">
        <f>SUM(N8770:N8780)</f>
        <v>0</v>
      </c>
      <c r="O8769" s="82" t="s">
        <v>146</v>
      </c>
      <c r="R8769" s="352">
        <f>L8769-[1]გადასახდელები!L8539</f>
        <v>0</v>
      </c>
    </row>
    <row r="8770" spans="2:18" ht="20.25" hidden="1" customHeight="1">
      <c r="B8770" s="36" t="str">
        <f t="shared" si="2632"/>
        <v>b</v>
      </c>
      <c r="C8770" s="42">
        <v>6</v>
      </c>
      <c r="D8770" s="42"/>
      <c r="F8770" s="343" t="s">
        <v>600</v>
      </c>
      <c r="G8770" s="45" t="s">
        <v>181</v>
      </c>
      <c r="H8770" s="106"/>
      <c r="I8770" s="105">
        <f t="shared" si="2634"/>
        <v>0</v>
      </c>
      <c r="J8770" s="107"/>
      <c r="K8770" s="107"/>
      <c r="L8770" s="105">
        <f t="shared" si="2633"/>
        <v>0</v>
      </c>
      <c r="M8770" s="107"/>
      <c r="N8770" s="107"/>
      <c r="R8770" s="352">
        <f>L8770-[1]გადასახდელები!L8540</f>
        <v>0</v>
      </c>
    </row>
    <row r="8771" spans="2:18" ht="20.25" hidden="1" customHeight="1">
      <c r="B8771" s="36" t="str">
        <f t="shared" si="2632"/>
        <v>b</v>
      </c>
      <c r="C8771" s="42">
        <v>6</v>
      </c>
      <c r="D8771" s="42"/>
      <c r="F8771" s="343" t="s">
        <v>601</v>
      </c>
      <c r="G8771" s="45" t="s">
        <v>182</v>
      </c>
      <c r="H8771" s="106"/>
      <c r="I8771" s="105">
        <f t="shared" si="2634"/>
        <v>0</v>
      </c>
      <c r="J8771" s="107"/>
      <c r="K8771" s="107"/>
      <c r="L8771" s="105">
        <f t="shared" si="2633"/>
        <v>0</v>
      </c>
      <c r="M8771" s="107"/>
      <c r="N8771" s="107"/>
      <c r="R8771" s="352">
        <f>L8771-[1]გადასახდელები!L8541</f>
        <v>0</v>
      </c>
    </row>
    <row r="8772" spans="2:18" ht="20.25" hidden="1" customHeight="1">
      <c r="B8772" s="36" t="str">
        <f t="shared" si="2632"/>
        <v>b</v>
      </c>
      <c r="C8772" s="42">
        <v>6</v>
      </c>
      <c r="D8772" s="42"/>
      <c r="F8772" s="343" t="s">
        <v>602</v>
      </c>
      <c r="G8772" s="45" t="s">
        <v>183</v>
      </c>
      <c r="H8772" s="106"/>
      <c r="I8772" s="105">
        <f t="shared" si="2634"/>
        <v>0</v>
      </c>
      <c r="J8772" s="107"/>
      <c r="K8772" s="107"/>
      <c r="L8772" s="105">
        <f t="shared" si="2633"/>
        <v>0</v>
      </c>
      <c r="M8772" s="107"/>
      <c r="N8772" s="107"/>
      <c r="R8772" s="352">
        <f>L8772-[1]გადასახდელები!L8542</f>
        <v>0</v>
      </c>
    </row>
    <row r="8773" spans="2:18" ht="20.25" hidden="1" customHeight="1">
      <c r="B8773" s="36" t="str">
        <f t="shared" si="2632"/>
        <v>b</v>
      </c>
      <c r="C8773" s="42">
        <v>6</v>
      </c>
      <c r="D8773" s="42"/>
      <c r="F8773" s="343" t="s">
        <v>603</v>
      </c>
      <c r="G8773" s="45" t="s">
        <v>184</v>
      </c>
      <c r="H8773" s="106"/>
      <c r="I8773" s="105">
        <f t="shared" si="2634"/>
        <v>0</v>
      </c>
      <c r="J8773" s="107"/>
      <c r="K8773" s="107"/>
      <c r="L8773" s="105">
        <f t="shared" si="2633"/>
        <v>0</v>
      </c>
      <c r="M8773" s="107"/>
      <c r="N8773" s="107"/>
      <c r="R8773" s="352">
        <f>L8773-[1]გადასახდელები!L8543</f>
        <v>0</v>
      </c>
    </row>
    <row r="8774" spans="2:18" ht="20.25" hidden="1" customHeight="1">
      <c r="B8774" s="36" t="str">
        <f t="shared" si="2632"/>
        <v>b</v>
      </c>
      <c r="C8774" s="42">
        <v>6</v>
      </c>
      <c r="D8774" s="42"/>
      <c r="F8774" s="343" t="s">
        <v>538</v>
      </c>
      <c r="G8774" s="45" t="s">
        <v>185</v>
      </c>
      <c r="H8774" s="106"/>
      <c r="I8774" s="105">
        <f t="shared" si="2634"/>
        <v>0</v>
      </c>
      <c r="J8774" s="107"/>
      <c r="K8774" s="107"/>
      <c r="L8774" s="105">
        <f t="shared" si="2633"/>
        <v>0</v>
      </c>
      <c r="M8774" s="107"/>
      <c r="N8774" s="107"/>
      <c r="R8774" s="352">
        <f>L8774-[1]გადასახდელები!L8544</f>
        <v>0</v>
      </c>
    </row>
    <row r="8775" spans="2:18" ht="20.25" hidden="1" customHeight="1">
      <c r="B8775" s="36" t="str">
        <f t="shared" si="2632"/>
        <v>b</v>
      </c>
      <c r="C8775" s="42">
        <v>6</v>
      </c>
      <c r="D8775" s="42"/>
      <c r="F8775" s="343" t="s">
        <v>604</v>
      </c>
      <c r="G8775" s="45" t="s">
        <v>186</v>
      </c>
      <c r="H8775" s="106"/>
      <c r="I8775" s="105">
        <f t="shared" si="2634"/>
        <v>0</v>
      </c>
      <c r="J8775" s="107"/>
      <c r="K8775" s="107"/>
      <c r="L8775" s="105">
        <f t="shared" si="2633"/>
        <v>0</v>
      </c>
      <c r="M8775" s="107"/>
      <c r="N8775" s="107"/>
      <c r="R8775" s="352">
        <f>L8775-[1]გადასახდელები!L8545</f>
        <v>0</v>
      </c>
    </row>
    <row r="8776" spans="2:18" ht="20.25" hidden="1" customHeight="1">
      <c r="B8776" s="36" t="str">
        <f t="shared" si="2632"/>
        <v>b</v>
      </c>
      <c r="C8776" s="42">
        <v>6</v>
      </c>
      <c r="D8776" s="42"/>
      <c r="F8776" s="343" t="s">
        <v>605</v>
      </c>
      <c r="G8776" s="45" t="s">
        <v>187</v>
      </c>
      <c r="H8776" s="106"/>
      <c r="I8776" s="105">
        <f t="shared" si="2634"/>
        <v>0</v>
      </c>
      <c r="J8776" s="107"/>
      <c r="K8776" s="107"/>
      <c r="L8776" s="105">
        <f t="shared" si="2633"/>
        <v>0</v>
      </c>
      <c r="M8776" s="107"/>
      <c r="N8776" s="107"/>
      <c r="R8776" s="352">
        <f>L8776-[1]გადასახდელები!L8546</f>
        <v>0</v>
      </c>
    </row>
    <row r="8777" spans="2:18" ht="20.25" hidden="1" customHeight="1">
      <c r="B8777" s="36" t="str">
        <f t="shared" si="2632"/>
        <v>b</v>
      </c>
      <c r="C8777" s="42">
        <v>6</v>
      </c>
      <c r="D8777" s="42"/>
      <c r="F8777" s="343" t="s">
        <v>606</v>
      </c>
      <c r="G8777" s="45" t="s">
        <v>188</v>
      </c>
      <c r="H8777" s="106"/>
      <c r="I8777" s="105">
        <f t="shared" si="2634"/>
        <v>0</v>
      </c>
      <c r="J8777" s="107"/>
      <c r="K8777" s="107"/>
      <c r="L8777" s="105">
        <f t="shared" si="2633"/>
        <v>0</v>
      </c>
      <c r="M8777" s="107"/>
      <c r="N8777" s="107"/>
      <c r="R8777" s="352">
        <f>L8777-[1]გადასახდელები!L8547</f>
        <v>0</v>
      </c>
    </row>
    <row r="8778" spans="2:18" ht="20.25" hidden="1" customHeight="1">
      <c r="B8778" s="36" t="str">
        <f t="shared" si="2632"/>
        <v>b</v>
      </c>
      <c r="C8778" s="42">
        <v>6</v>
      </c>
      <c r="D8778" s="42"/>
      <c r="F8778" s="343" t="s">
        <v>607</v>
      </c>
      <c r="G8778" s="45" t="s">
        <v>189</v>
      </c>
      <c r="H8778" s="106"/>
      <c r="I8778" s="105">
        <f t="shared" si="2634"/>
        <v>0</v>
      </c>
      <c r="J8778" s="107"/>
      <c r="K8778" s="107"/>
      <c r="L8778" s="105">
        <f t="shared" si="2633"/>
        <v>0</v>
      </c>
      <c r="M8778" s="107"/>
      <c r="N8778" s="107"/>
      <c r="R8778" s="352">
        <f>L8778-[1]გადასახდელები!L8548</f>
        <v>0</v>
      </c>
    </row>
    <row r="8779" spans="2:18" ht="20.25" hidden="1" customHeight="1">
      <c r="B8779" s="36" t="str">
        <f t="shared" si="2632"/>
        <v>b</v>
      </c>
      <c r="C8779" s="42">
        <v>6</v>
      </c>
      <c r="D8779" s="42"/>
      <c r="F8779" s="343" t="s">
        <v>608</v>
      </c>
      <c r="G8779" s="45" t="s">
        <v>190</v>
      </c>
      <c r="H8779" s="106"/>
      <c r="I8779" s="105">
        <f t="shared" si="2634"/>
        <v>0</v>
      </c>
      <c r="J8779" s="107"/>
      <c r="K8779" s="107"/>
      <c r="L8779" s="105">
        <f t="shared" si="2633"/>
        <v>0</v>
      </c>
      <c r="M8779" s="107"/>
      <c r="N8779" s="107"/>
      <c r="R8779" s="352">
        <f>L8779-[1]გადასახდელები!L8549</f>
        <v>0</v>
      </c>
    </row>
    <row r="8780" spans="2:18" ht="30.75" hidden="1" customHeight="1">
      <c r="B8780" s="36" t="str">
        <f t="shared" si="2632"/>
        <v>b</v>
      </c>
      <c r="C8780" s="42">
        <v>6</v>
      </c>
      <c r="D8780" s="42"/>
      <c r="F8780" s="343" t="s">
        <v>539</v>
      </c>
      <c r="G8780" s="45" t="s">
        <v>231</v>
      </c>
      <c r="H8780" s="106"/>
      <c r="I8780" s="105">
        <f t="shared" si="2634"/>
        <v>0</v>
      </c>
      <c r="J8780" s="107"/>
      <c r="K8780" s="107"/>
      <c r="L8780" s="105">
        <f t="shared" si="2633"/>
        <v>0</v>
      </c>
      <c r="M8780" s="107"/>
      <c r="N8780" s="107"/>
      <c r="R8780" s="352">
        <f>L8780-[1]გადასახდელები!L8550</f>
        <v>0</v>
      </c>
    </row>
    <row r="8781" spans="2:18" ht="20.25" hidden="1" customHeight="1">
      <c r="B8781" s="36" t="str">
        <f t="shared" si="2632"/>
        <v>b</v>
      </c>
      <c r="C8781" s="42">
        <v>5</v>
      </c>
      <c r="D8781" s="42"/>
      <c r="F8781" s="342" t="s">
        <v>609</v>
      </c>
      <c r="G8781" s="48" t="s">
        <v>197</v>
      </c>
      <c r="H8781" s="96">
        <f>SUM(H8782:H8784)</f>
        <v>0</v>
      </c>
      <c r="I8781" s="97">
        <f t="shared" si="2634"/>
        <v>0</v>
      </c>
      <c r="J8781" s="98">
        <f>SUM(J8782:J8784)</f>
        <v>0</v>
      </c>
      <c r="K8781" s="98">
        <f>SUM(K8782:K8784)</f>
        <v>0</v>
      </c>
      <c r="L8781" s="97">
        <f t="shared" si="2633"/>
        <v>0</v>
      </c>
      <c r="M8781" s="98">
        <f>SUM(M8782:M8784)</f>
        <v>0</v>
      </c>
      <c r="N8781" s="98">
        <f>SUM(N8782:N8784)</f>
        <v>0</v>
      </c>
      <c r="O8781" s="82" t="s">
        <v>146</v>
      </c>
      <c r="R8781" s="352">
        <f>L8781-[1]გადასახდელები!L8551</f>
        <v>0</v>
      </c>
    </row>
    <row r="8782" spans="2:18" ht="20.25" hidden="1" customHeight="1">
      <c r="B8782" s="36" t="str">
        <f t="shared" si="2632"/>
        <v>b</v>
      </c>
      <c r="C8782" s="42">
        <v>6</v>
      </c>
      <c r="D8782" s="42"/>
      <c r="F8782" s="343" t="s">
        <v>610</v>
      </c>
      <c r="G8782" s="45" t="s">
        <v>191</v>
      </c>
      <c r="H8782" s="106"/>
      <c r="I8782" s="105">
        <f t="shared" si="2634"/>
        <v>0</v>
      </c>
      <c r="J8782" s="107"/>
      <c r="K8782" s="107"/>
      <c r="L8782" s="105">
        <f t="shared" si="2633"/>
        <v>0</v>
      </c>
      <c r="M8782" s="107"/>
      <c r="N8782" s="107"/>
      <c r="R8782" s="352">
        <f>L8782-[1]გადასახდელები!L8552</f>
        <v>0</v>
      </c>
    </row>
    <row r="8783" spans="2:18" ht="20.25" hidden="1" customHeight="1">
      <c r="B8783" s="36" t="str">
        <f t="shared" si="2632"/>
        <v>b</v>
      </c>
      <c r="C8783" s="42">
        <v>6</v>
      </c>
      <c r="D8783" s="42"/>
      <c r="F8783" s="343" t="s">
        <v>611</v>
      </c>
      <c r="G8783" s="45" t="s">
        <v>192</v>
      </c>
      <c r="H8783" s="106"/>
      <c r="I8783" s="105">
        <f t="shared" si="2634"/>
        <v>0</v>
      </c>
      <c r="J8783" s="107"/>
      <c r="K8783" s="107"/>
      <c r="L8783" s="105">
        <f t="shared" si="2633"/>
        <v>0</v>
      </c>
      <c r="M8783" s="107"/>
      <c r="N8783" s="107"/>
      <c r="R8783" s="352">
        <f>L8783-[1]გადასახდელები!L8553</f>
        <v>0</v>
      </c>
    </row>
    <row r="8784" spans="2:18" ht="30.75" hidden="1" customHeight="1">
      <c r="B8784" s="36" t="str">
        <f t="shared" si="2632"/>
        <v>b</v>
      </c>
      <c r="C8784" s="42">
        <v>6</v>
      </c>
      <c r="D8784" s="42"/>
      <c r="F8784" s="343" t="s">
        <v>612</v>
      </c>
      <c r="G8784" s="45" t="s">
        <v>232</v>
      </c>
      <c r="H8784" s="106"/>
      <c r="I8784" s="105">
        <f t="shared" si="2634"/>
        <v>0</v>
      </c>
      <c r="J8784" s="107"/>
      <c r="K8784" s="107"/>
      <c r="L8784" s="105">
        <f t="shared" si="2633"/>
        <v>0</v>
      </c>
      <c r="M8784" s="107"/>
      <c r="N8784" s="107"/>
      <c r="R8784" s="352">
        <f>L8784-[1]გადასახდელები!L8554</f>
        <v>0</v>
      </c>
    </row>
    <row r="8785" spans="2:18" ht="30.75" hidden="1" customHeight="1">
      <c r="B8785" s="36" t="str">
        <f t="shared" si="2632"/>
        <v>b</v>
      </c>
      <c r="C8785" s="42">
        <v>5</v>
      </c>
      <c r="D8785" s="42"/>
      <c r="F8785" s="343" t="s">
        <v>613</v>
      </c>
      <c r="G8785" s="48" t="s">
        <v>233</v>
      </c>
      <c r="H8785" s="101"/>
      <c r="I8785" s="97">
        <f t="shared" si="2634"/>
        <v>0</v>
      </c>
      <c r="J8785" s="102"/>
      <c r="K8785" s="102"/>
      <c r="L8785" s="97">
        <f t="shared" si="2633"/>
        <v>0</v>
      </c>
      <c r="M8785" s="102"/>
      <c r="N8785" s="102"/>
      <c r="R8785" s="352">
        <f>L8785-[1]გადასახდელები!L8555</f>
        <v>0</v>
      </c>
    </row>
    <row r="8786" spans="2:18" ht="34.5" hidden="1" customHeight="1">
      <c r="B8786" s="36" t="str">
        <f t="shared" si="2632"/>
        <v>b</v>
      </c>
      <c r="C8786" s="42">
        <v>5</v>
      </c>
      <c r="D8786" s="42"/>
      <c r="F8786" s="343" t="s">
        <v>614</v>
      </c>
      <c r="G8786" s="50" t="s">
        <v>367</v>
      </c>
      <c r="H8786" s="101"/>
      <c r="I8786" s="97">
        <f t="shared" si="2634"/>
        <v>0</v>
      </c>
      <c r="J8786" s="102"/>
      <c r="K8786" s="102"/>
      <c r="L8786" s="97">
        <f t="shared" si="2633"/>
        <v>0</v>
      </c>
      <c r="M8786" s="102"/>
      <c r="N8786" s="102"/>
      <c r="R8786" s="352">
        <f>L8786-[1]გადასახდელები!L8556</f>
        <v>0</v>
      </c>
    </row>
    <row r="8787" spans="2:18" ht="34.5" hidden="1" customHeight="1">
      <c r="B8787" s="36" t="str">
        <f t="shared" si="2632"/>
        <v>b</v>
      </c>
      <c r="C8787" s="42">
        <v>5</v>
      </c>
      <c r="D8787" s="42"/>
      <c r="F8787" s="343" t="s">
        <v>540</v>
      </c>
      <c r="G8787" s="48" t="s">
        <v>234</v>
      </c>
      <c r="H8787" s="101"/>
      <c r="I8787" s="97">
        <f t="shared" si="2634"/>
        <v>0</v>
      </c>
      <c r="J8787" s="102"/>
      <c r="K8787" s="102"/>
      <c r="L8787" s="97">
        <f t="shared" si="2633"/>
        <v>0</v>
      </c>
      <c r="M8787" s="102"/>
      <c r="N8787" s="102"/>
      <c r="R8787" s="352">
        <f>L8787-[1]გადასახდელები!L8557</f>
        <v>0</v>
      </c>
    </row>
    <row r="8788" spans="2:18" ht="50.25" hidden="1" customHeight="1">
      <c r="B8788" s="36" t="str">
        <f t="shared" si="2632"/>
        <v>b</v>
      </c>
      <c r="C8788" s="42">
        <v>5</v>
      </c>
      <c r="D8788" s="42"/>
      <c r="F8788" s="343" t="s">
        <v>541</v>
      </c>
      <c r="G8788" s="48" t="s">
        <v>235</v>
      </c>
      <c r="H8788" s="101"/>
      <c r="I8788" s="97">
        <f t="shared" si="2634"/>
        <v>0</v>
      </c>
      <c r="J8788" s="102"/>
      <c r="K8788" s="102"/>
      <c r="L8788" s="97">
        <f t="shared" si="2633"/>
        <v>0</v>
      </c>
      <c r="M8788" s="102"/>
      <c r="N8788" s="102"/>
      <c r="R8788" s="352">
        <f>L8788-[1]გადასახდელები!L8558</f>
        <v>0</v>
      </c>
    </row>
    <row r="8789" spans="2:18" ht="20.25" hidden="1" customHeight="1">
      <c r="B8789" s="36" t="str">
        <f t="shared" si="2632"/>
        <v>b</v>
      </c>
      <c r="C8789" s="42">
        <v>5</v>
      </c>
      <c r="D8789" s="42"/>
      <c r="F8789" s="343" t="s">
        <v>542</v>
      </c>
      <c r="G8789" s="48" t="s">
        <v>236</v>
      </c>
      <c r="H8789" s="101"/>
      <c r="I8789" s="97">
        <f t="shared" si="2634"/>
        <v>0</v>
      </c>
      <c r="J8789" s="102"/>
      <c r="K8789" s="102"/>
      <c r="L8789" s="97">
        <f t="shared" si="2633"/>
        <v>0</v>
      </c>
      <c r="M8789" s="102"/>
      <c r="N8789" s="102"/>
      <c r="R8789" s="352">
        <f>L8789-[1]გადასახდელები!L8559</f>
        <v>0</v>
      </c>
    </row>
    <row r="8790" spans="2:18" ht="20.25" hidden="1" customHeight="1">
      <c r="B8790" s="36" t="str">
        <f t="shared" si="2632"/>
        <v>b</v>
      </c>
      <c r="C8790" s="42">
        <v>5</v>
      </c>
      <c r="D8790" s="42"/>
      <c r="F8790" s="343" t="s">
        <v>543</v>
      </c>
      <c r="G8790" s="48" t="s">
        <v>237</v>
      </c>
      <c r="H8790" s="101"/>
      <c r="I8790" s="97">
        <f t="shared" si="2634"/>
        <v>0</v>
      </c>
      <c r="J8790" s="102"/>
      <c r="K8790" s="102"/>
      <c r="L8790" s="97">
        <f t="shared" si="2633"/>
        <v>0</v>
      </c>
      <c r="M8790" s="102"/>
      <c r="N8790" s="102"/>
      <c r="R8790" s="352">
        <f>L8790-[1]გადასახდელები!L8560</f>
        <v>0</v>
      </c>
    </row>
    <row r="8791" spans="2:18" ht="20.25" hidden="1" customHeight="1">
      <c r="B8791" s="36" t="str">
        <f t="shared" si="2632"/>
        <v>b</v>
      </c>
      <c r="C8791" s="42">
        <v>5</v>
      </c>
      <c r="D8791" s="42"/>
      <c r="F8791" s="342" t="s">
        <v>544</v>
      </c>
      <c r="G8791" s="48" t="s">
        <v>238</v>
      </c>
      <c r="H8791" s="96">
        <f>SUM(H8792:H8798)</f>
        <v>0</v>
      </c>
      <c r="I8791" s="97">
        <f t="shared" si="2634"/>
        <v>0</v>
      </c>
      <c r="J8791" s="98">
        <f>SUM(J8792:J8798)</f>
        <v>0</v>
      </c>
      <c r="K8791" s="98">
        <f>SUM(K8792:K8798)</f>
        <v>0</v>
      </c>
      <c r="L8791" s="97">
        <f t="shared" si="2633"/>
        <v>0</v>
      </c>
      <c r="M8791" s="98">
        <f>SUM(M8792:M8798)</f>
        <v>0</v>
      </c>
      <c r="N8791" s="98">
        <f>SUM(N8792:N8798)</f>
        <v>0</v>
      </c>
      <c r="O8791" s="82" t="s">
        <v>146</v>
      </c>
      <c r="R8791" s="352">
        <f>L8791-[1]გადასახდელები!L8561</f>
        <v>0</v>
      </c>
    </row>
    <row r="8792" spans="2:18" ht="23.25" hidden="1" customHeight="1">
      <c r="B8792" s="36" t="str">
        <f t="shared" si="2632"/>
        <v>b</v>
      </c>
      <c r="C8792" s="42">
        <v>6</v>
      </c>
      <c r="D8792" s="42"/>
      <c r="F8792" s="343" t="s">
        <v>545</v>
      </c>
      <c r="G8792" s="45" t="s">
        <v>198</v>
      </c>
      <c r="H8792" s="106"/>
      <c r="I8792" s="105">
        <f t="shared" si="2634"/>
        <v>0</v>
      </c>
      <c r="J8792" s="107"/>
      <c r="K8792" s="107"/>
      <c r="L8792" s="105">
        <f t="shared" si="2633"/>
        <v>0</v>
      </c>
      <c r="M8792" s="107"/>
      <c r="N8792" s="107"/>
      <c r="R8792" s="352">
        <f>L8792-[1]გადასახდელები!L8562</f>
        <v>0</v>
      </c>
    </row>
    <row r="8793" spans="2:18" ht="20.25" hidden="1" customHeight="1">
      <c r="B8793" s="36" t="str">
        <f t="shared" si="2632"/>
        <v>b</v>
      </c>
      <c r="C8793" s="42">
        <v>6</v>
      </c>
      <c r="D8793" s="42"/>
      <c r="F8793" s="343" t="s">
        <v>546</v>
      </c>
      <c r="G8793" s="45" t="s">
        <v>199</v>
      </c>
      <c r="H8793" s="106"/>
      <c r="I8793" s="105">
        <f t="shared" si="2634"/>
        <v>0</v>
      </c>
      <c r="J8793" s="107"/>
      <c r="K8793" s="107"/>
      <c r="L8793" s="105">
        <f t="shared" si="2633"/>
        <v>0</v>
      </c>
      <c r="M8793" s="107"/>
      <c r="N8793" s="107"/>
      <c r="R8793" s="352">
        <f>L8793-[1]გადასახდელები!L8563</f>
        <v>0</v>
      </c>
    </row>
    <row r="8794" spans="2:18" ht="23.25" hidden="1" customHeight="1">
      <c r="B8794" s="36" t="str">
        <f t="shared" si="2632"/>
        <v>b</v>
      </c>
      <c r="C8794" s="42">
        <v>6</v>
      </c>
      <c r="D8794" s="42"/>
      <c r="F8794" s="343" t="s">
        <v>547</v>
      </c>
      <c r="G8794" s="45" t="s">
        <v>200</v>
      </c>
      <c r="H8794" s="106"/>
      <c r="I8794" s="105">
        <f t="shared" si="2634"/>
        <v>0</v>
      </c>
      <c r="J8794" s="107"/>
      <c r="K8794" s="107"/>
      <c r="L8794" s="105">
        <f t="shared" si="2633"/>
        <v>0</v>
      </c>
      <c r="M8794" s="107"/>
      <c r="N8794" s="107"/>
      <c r="R8794" s="352">
        <f>L8794-[1]გადასახდელები!L8564</f>
        <v>0</v>
      </c>
    </row>
    <row r="8795" spans="2:18" ht="31.5" hidden="1" customHeight="1">
      <c r="B8795" s="36" t="str">
        <f t="shared" si="2632"/>
        <v>b</v>
      </c>
      <c r="C8795" s="42">
        <v>6</v>
      </c>
      <c r="D8795" s="42"/>
      <c r="F8795" s="343" t="s">
        <v>615</v>
      </c>
      <c r="G8795" s="45" t="s">
        <v>201</v>
      </c>
      <c r="H8795" s="106"/>
      <c r="I8795" s="105">
        <f t="shared" si="2634"/>
        <v>0</v>
      </c>
      <c r="J8795" s="107"/>
      <c r="K8795" s="107"/>
      <c r="L8795" s="105">
        <f t="shared" si="2633"/>
        <v>0</v>
      </c>
      <c r="M8795" s="107"/>
      <c r="N8795" s="107"/>
      <c r="R8795" s="352">
        <f>L8795-[1]გადასახდელები!L8565</f>
        <v>0</v>
      </c>
    </row>
    <row r="8796" spans="2:18" ht="33.75" hidden="1" customHeight="1">
      <c r="B8796" s="36" t="str">
        <f t="shared" si="2632"/>
        <v>b</v>
      </c>
      <c r="C8796" s="42">
        <v>6</v>
      </c>
      <c r="D8796" s="42"/>
      <c r="F8796" s="343" t="s">
        <v>548</v>
      </c>
      <c r="G8796" s="45" t="s">
        <v>239</v>
      </c>
      <c r="H8796" s="106"/>
      <c r="I8796" s="105">
        <f t="shared" si="2634"/>
        <v>0</v>
      </c>
      <c r="J8796" s="107"/>
      <c r="K8796" s="107"/>
      <c r="L8796" s="105">
        <f t="shared" si="2633"/>
        <v>0</v>
      </c>
      <c r="M8796" s="107"/>
      <c r="N8796" s="107"/>
      <c r="R8796" s="352">
        <f>L8796-[1]გადასახდელები!L8566</f>
        <v>0</v>
      </c>
    </row>
    <row r="8797" spans="2:18" ht="34.5" hidden="1" customHeight="1">
      <c r="B8797" s="36" t="str">
        <f t="shared" si="2632"/>
        <v>b</v>
      </c>
      <c r="C8797" s="42">
        <v>6</v>
      </c>
      <c r="D8797" s="42"/>
      <c r="F8797" s="343" t="s">
        <v>616</v>
      </c>
      <c r="G8797" s="45" t="s">
        <v>240</v>
      </c>
      <c r="H8797" s="106"/>
      <c r="I8797" s="105">
        <f t="shared" si="2634"/>
        <v>0</v>
      </c>
      <c r="J8797" s="107"/>
      <c r="K8797" s="107"/>
      <c r="L8797" s="105">
        <f t="shared" si="2633"/>
        <v>0</v>
      </c>
      <c r="M8797" s="107"/>
      <c r="N8797" s="107"/>
      <c r="R8797" s="352">
        <f>L8797-[1]გადასახდელები!L8567</f>
        <v>0</v>
      </c>
    </row>
    <row r="8798" spans="2:18" ht="33.75" hidden="1" customHeight="1">
      <c r="B8798" s="36" t="str">
        <f t="shared" si="2632"/>
        <v>b</v>
      </c>
      <c r="C8798" s="42">
        <v>6</v>
      </c>
      <c r="D8798" s="42"/>
      <c r="F8798" s="343" t="s">
        <v>617</v>
      </c>
      <c r="G8798" s="45" t="s">
        <v>241</v>
      </c>
      <c r="H8798" s="106"/>
      <c r="I8798" s="105">
        <f t="shared" si="2634"/>
        <v>0</v>
      </c>
      <c r="J8798" s="107"/>
      <c r="K8798" s="107"/>
      <c r="L8798" s="105">
        <f t="shared" si="2633"/>
        <v>0</v>
      </c>
      <c r="M8798" s="107"/>
      <c r="N8798" s="107"/>
      <c r="R8798" s="352">
        <f>L8798-[1]გადასახდელები!L8568</f>
        <v>0</v>
      </c>
    </row>
    <row r="8799" spans="2:18" ht="34.5" hidden="1" customHeight="1">
      <c r="B8799" s="36" t="str">
        <f t="shared" si="2632"/>
        <v>b</v>
      </c>
      <c r="C8799" s="42">
        <v>5</v>
      </c>
      <c r="D8799" s="42"/>
      <c r="F8799" s="343" t="s">
        <v>618</v>
      </c>
      <c r="G8799" s="48" t="s">
        <v>242</v>
      </c>
      <c r="H8799" s="109"/>
      <c r="I8799" s="97">
        <f t="shared" si="2634"/>
        <v>0</v>
      </c>
      <c r="J8799" s="110"/>
      <c r="K8799" s="110"/>
      <c r="L8799" s="97">
        <f t="shared" si="2633"/>
        <v>0</v>
      </c>
      <c r="M8799" s="110"/>
      <c r="N8799" s="110"/>
      <c r="R8799" s="352">
        <f>L8799-[1]გადასახდელები!L8569</f>
        <v>0</v>
      </c>
    </row>
    <row r="8800" spans="2:18" ht="24.75" hidden="1" customHeight="1">
      <c r="B8800" s="36" t="str">
        <f t="shared" si="2632"/>
        <v>b</v>
      </c>
      <c r="C8800" s="42">
        <v>5</v>
      </c>
      <c r="D8800" s="42"/>
      <c r="F8800" s="343" t="s">
        <v>549</v>
      </c>
      <c r="G8800" s="48" t="s">
        <v>243</v>
      </c>
      <c r="H8800" s="109"/>
      <c r="I8800" s="97">
        <f t="shared" si="2634"/>
        <v>0</v>
      </c>
      <c r="J8800" s="110"/>
      <c r="K8800" s="110"/>
      <c r="L8800" s="97">
        <f t="shared" si="2633"/>
        <v>0</v>
      </c>
      <c r="M8800" s="110"/>
      <c r="N8800" s="110"/>
      <c r="R8800" s="352">
        <f>L8800-[1]გადასახდელები!L8570</f>
        <v>0</v>
      </c>
    </row>
    <row r="8801" spans="2:18" ht="27.75" hidden="1" customHeight="1">
      <c r="B8801" s="36" t="str">
        <f t="shared" si="2632"/>
        <v>b</v>
      </c>
      <c r="C8801" s="42">
        <v>4</v>
      </c>
      <c r="D8801" s="42"/>
      <c r="F8801" s="343" t="s">
        <v>550</v>
      </c>
      <c r="G8801" s="47" t="s">
        <v>244</v>
      </c>
      <c r="H8801" s="103"/>
      <c r="I8801" s="108">
        <f t="shared" si="2634"/>
        <v>0</v>
      </c>
      <c r="J8801" s="104"/>
      <c r="K8801" s="104"/>
      <c r="L8801" s="108">
        <f t="shared" si="2633"/>
        <v>0</v>
      </c>
      <c r="M8801" s="104"/>
      <c r="N8801" s="104"/>
      <c r="R8801" s="352">
        <f>L8801-[1]გადასახდელები!L8571</f>
        <v>0</v>
      </c>
    </row>
    <row r="8802" spans="2:18" ht="23.25" hidden="1" customHeight="1">
      <c r="B8802" s="36" t="str">
        <f t="shared" si="2632"/>
        <v>b</v>
      </c>
      <c r="C8802" s="42">
        <v>4</v>
      </c>
      <c r="D8802" s="42"/>
      <c r="F8802" s="343" t="s">
        <v>619</v>
      </c>
      <c r="G8802" s="47" t="s">
        <v>245</v>
      </c>
      <c r="H8802" s="103"/>
      <c r="I8802" s="108">
        <f t="shared" si="2634"/>
        <v>0</v>
      </c>
      <c r="J8802" s="104"/>
      <c r="K8802" s="104"/>
      <c r="L8802" s="108">
        <f t="shared" si="2633"/>
        <v>0</v>
      </c>
      <c r="M8802" s="104"/>
      <c r="N8802" s="104"/>
      <c r="R8802" s="352">
        <f>L8802-[1]გადასახდელები!L8572</f>
        <v>0</v>
      </c>
    </row>
    <row r="8803" spans="2:18" ht="24" hidden="1" customHeight="1">
      <c r="B8803" s="36" t="str">
        <f t="shared" si="2632"/>
        <v>b</v>
      </c>
      <c r="C8803" s="42">
        <v>4</v>
      </c>
      <c r="D8803" s="42"/>
      <c r="F8803" s="343" t="s">
        <v>620</v>
      </c>
      <c r="G8803" s="47" t="s">
        <v>246</v>
      </c>
      <c r="H8803" s="103"/>
      <c r="I8803" s="108">
        <f t="shared" si="2634"/>
        <v>0</v>
      </c>
      <c r="J8803" s="104"/>
      <c r="K8803" s="104"/>
      <c r="L8803" s="108">
        <f t="shared" si="2633"/>
        <v>0</v>
      </c>
      <c r="M8803" s="104"/>
      <c r="N8803" s="104"/>
      <c r="R8803" s="352">
        <f>L8803-[1]გადასახდელები!L8573</f>
        <v>0</v>
      </c>
    </row>
    <row r="8804" spans="2:18" ht="34.5" hidden="1" customHeight="1">
      <c r="B8804" s="36" t="str">
        <f t="shared" si="2632"/>
        <v>b</v>
      </c>
      <c r="C8804" s="42">
        <v>4</v>
      </c>
      <c r="D8804" s="42"/>
      <c r="F8804" s="343" t="s">
        <v>551</v>
      </c>
      <c r="G8804" s="47" t="s">
        <v>247</v>
      </c>
      <c r="H8804" s="103"/>
      <c r="I8804" s="108">
        <f t="shared" si="2634"/>
        <v>0</v>
      </c>
      <c r="J8804" s="104"/>
      <c r="K8804" s="104"/>
      <c r="L8804" s="108">
        <f t="shared" si="2633"/>
        <v>0</v>
      </c>
      <c r="M8804" s="104"/>
      <c r="N8804" s="104"/>
      <c r="R8804" s="352">
        <f>L8804-[1]გადასახდელები!L8574</f>
        <v>0</v>
      </c>
    </row>
    <row r="8805" spans="2:18" ht="33" hidden="1" customHeight="1">
      <c r="B8805" s="36" t="str">
        <f t="shared" si="2632"/>
        <v>b</v>
      </c>
      <c r="C8805" s="42">
        <v>4</v>
      </c>
      <c r="D8805" s="42"/>
      <c r="F8805" s="342" t="s">
        <v>552</v>
      </c>
      <c r="G8805" s="47" t="s">
        <v>248</v>
      </c>
      <c r="H8805" s="93">
        <f>SUM(H8806:H8811)</f>
        <v>0</v>
      </c>
      <c r="I8805" s="94">
        <f t="shared" si="2634"/>
        <v>0</v>
      </c>
      <c r="J8805" s="95">
        <f>SUM(J8806:J8811)</f>
        <v>0</v>
      </c>
      <c r="K8805" s="95">
        <f>SUM(K8806:K8811)</f>
        <v>0</v>
      </c>
      <c r="L8805" s="94">
        <f t="shared" si="2633"/>
        <v>0</v>
      </c>
      <c r="M8805" s="95">
        <f>SUM(M8806:M8811)</f>
        <v>0</v>
      </c>
      <c r="N8805" s="95">
        <f>SUM(N8806:N8811)</f>
        <v>0</v>
      </c>
      <c r="O8805" s="82" t="s">
        <v>146</v>
      </c>
      <c r="R8805" s="352">
        <f>L8805-[1]გადასახდელები!L8575</f>
        <v>0</v>
      </c>
    </row>
    <row r="8806" spans="2:18" ht="20.25" hidden="1" customHeight="1">
      <c r="B8806" s="36" t="str">
        <f t="shared" si="2632"/>
        <v>b</v>
      </c>
      <c r="C8806" s="42">
        <v>5</v>
      </c>
      <c r="D8806" s="42"/>
      <c r="F8806" s="343" t="s">
        <v>553</v>
      </c>
      <c r="G8806" s="48" t="s">
        <v>249</v>
      </c>
      <c r="H8806" s="109"/>
      <c r="I8806" s="97">
        <f t="shared" si="2634"/>
        <v>0</v>
      </c>
      <c r="J8806" s="110"/>
      <c r="K8806" s="110"/>
      <c r="L8806" s="97">
        <f t="shared" si="2633"/>
        <v>0</v>
      </c>
      <c r="M8806" s="110"/>
      <c r="N8806" s="110"/>
      <c r="Q8806" s="17">
        <f>82+55</f>
        <v>137</v>
      </c>
      <c r="R8806" s="352">
        <f>L8806-[1]გადასახდელები!L8576</f>
        <v>0</v>
      </c>
    </row>
    <row r="8807" spans="2:18" ht="20.25" hidden="1" customHeight="1">
      <c r="B8807" s="36" t="str">
        <f t="shared" si="2632"/>
        <v>b</v>
      </c>
      <c r="C8807" s="42">
        <v>5</v>
      </c>
      <c r="D8807" s="42"/>
      <c r="F8807" s="343" t="s">
        <v>554</v>
      </c>
      <c r="G8807" s="48" t="s">
        <v>250</v>
      </c>
      <c r="H8807" s="109"/>
      <c r="I8807" s="97">
        <f t="shared" si="2634"/>
        <v>0</v>
      </c>
      <c r="J8807" s="110"/>
      <c r="K8807" s="110"/>
      <c r="L8807" s="97">
        <f t="shared" si="2633"/>
        <v>0</v>
      </c>
      <c r="M8807" s="110"/>
      <c r="N8807" s="110"/>
      <c r="R8807" s="352">
        <f>L8807-[1]გადასახდელები!L8577</f>
        <v>0</v>
      </c>
    </row>
    <row r="8808" spans="2:18" ht="35.25" hidden="1" customHeight="1">
      <c r="B8808" s="36" t="str">
        <f t="shared" si="2632"/>
        <v>b</v>
      </c>
      <c r="C8808" s="42">
        <v>5</v>
      </c>
      <c r="D8808" s="42"/>
      <c r="F8808" s="343" t="s">
        <v>555</v>
      </c>
      <c r="G8808" s="48" t="s">
        <v>251</v>
      </c>
      <c r="H8808" s="109"/>
      <c r="I8808" s="97">
        <f t="shared" si="2634"/>
        <v>0</v>
      </c>
      <c r="J8808" s="110"/>
      <c r="K8808" s="110"/>
      <c r="L8808" s="97">
        <f t="shared" si="2633"/>
        <v>0</v>
      </c>
      <c r="M8808" s="110"/>
      <c r="N8808" s="110"/>
      <c r="R8808" s="352">
        <f>L8808-[1]გადასახდელები!L8578</f>
        <v>0</v>
      </c>
    </row>
    <row r="8809" spans="2:18" ht="20.25" hidden="1" customHeight="1">
      <c r="B8809" s="36" t="str">
        <f t="shared" si="2632"/>
        <v>b</v>
      </c>
      <c r="C8809" s="42">
        <v>5</v>
      </c>
      <c r="D8809" s="42"/>
      <c r="F8809" s="343" t="s">
        <v>621</v>
      </c>
      <c r="G8809" s="48" t="s">
        <v>252</v>
      </c>
      <c r="H8809" s="109"/>
      <c r="I8809" s="97">
        <f t="shared" si="2634"/>
        <v>0</v>
      </c>
      <c r="J8809" s="110"/>
      <c r="K8809" s="110"/>
      <c r="L8809" s="97">
        <f t="shared" si="2633"/>
        <v>0</v>
      </c>
      <c r="M8809" s="110"/>
      <c r="N8809" s="110"/>
      <c r="R8809" s="352">
        <f>L8809-[1]გადასახდელები!L8579</f>
        <v>0</v>
      </c>
    </row>
    <row r="8810" spans="2:18" ht="30.75" hidden="1" customHeight="1">
      <c r="B8810" s="36" t="str">
        <f t="shared" si="2632"/>
        <v>b</v>
      </c>
      <c r="C8810" s="42">
        <v>5</v>
      </c>
      <c r="D8810" s="42"/>
      <c r="F8810" s="343" t="s">
        <v>622</v>
      </c>
      <c r="G8810" s="48" t="s">
        <v>253</v>
      </c>
      <c r="H8810" s="109"/>
      <c r="I8810" s="97">
        <f t="shared" si="2634"/>
        <v>0</v>
      </c>
      <c r="J8810" s="110"/>
      <c r="K8810" s="110"/>
      <c r="L8810" s="97">
        <f t="shared" si="2633"/>
        <v>0</v>
      </c>
      <c r="M8810" s="110"/>
      <c r="N8810" s="110"/>
      <c r="R8810" s="352">
        <f>L8810-[1]გადასახდელები!L8580</f>
        <v>0</v>
      </c>
    </row>
    <row r="8811" spans="2:18" ht="30.75" hidden="1" customHeight="1">
      <c r="B8811" s="36" t="str">
        <f t="shared" si="2632"/>
        <v>b</v>
      </c>
      <c r="C8811" s="42">
        <v>5</v>
      </c>
      <c r="D8811" s="42"/>
      <c r="F8811" s="343" t="s">
        <v>556</v>
      </c>
      <c r="G8811" s="48" t="s">
        <v>254</v>
      </c>
      <c r="H8811" s="109"/>
      <c r="I8811" s="97">
        <f t="shared" si="2634"/>
        <v>0</v>
      </c>
      <c r="J8811" s="110"/>
      <c r="K8811" s="110"/>
      <c r="L8811" s="97">
        <f t="shared" si="2633"/>
        <v>0</v>
      </c>
      <c r="M8811" s="110"/>
      <c r="N8811" s="110"/>
      <c r="R8811" s="352">
        <f>L8811-[1]გადასახდელები!L8581</f>
        <v>0</v>
      </c>
    </row>
    <row r="8812" spans="2:18" ht="20.25" hidden="1" customHeight="1">
      <c r="B8812" s="36" t="str">
        <f t="shared" si="2632"/>
        <v>b</v>
      </c>
      <c r="C8812" s="42">
        <v>4</v>
      </c>
      <c r="D8812" s="42"/>
      <c r="F8812" s="343" t="s">
        <v>623</v>
      </c>
      <c r="G8812" s="47" t="s">
        <v>255</v>
      </c>
      <c r="H8812" s="103"/>
      <c r="I8812" s="94">
        <f t="shared" si="2634"/>
        <v>0</v>
      </c>
      <c r="J8812" s="104"/>
      <c r="K8812" s="104"/>
      <c r="L8812" s="94">
        <f t="shared" si="2633"/>
        <v>0</v>
      </c>
      <c r="M8812" s="104"/>
      <c r="N8812" s="104"/>
      <c r="R8812" s="352">
        <f>L8812-[1]გადასახდელები!L8582</f>
        <v>0</v>
      </c>
    </row>
    <row r="8813" spans="2:18" ht="20.25" hidden="1" customHeight="1">
      <c r="B8813" s="36" t="str">
        <f t="shared" ref="B8813:B8876" si="2635">IF(H8813+I8813+L8813&gt;0,"a","b")</f>
        <v>b</v>
      </c>
      <c r="C8813" s="42">
        <v>4</v>
      </c>
      <c r="D8813" s="42"/>
      <c r="F8813" s="342" t="s">
        <v>557</v>
      </c>
      <c r="G8813" s="47" t="s">
        <v>256</v>
      </c>
      <c r="H8813" s="93">
        <f>SUM(H8814:H8826)</f>
        <v>0</v>
      </c>
      <c r="I8813" s="94">
        <f t="shared" si="2634"/>
        <v>0</v>
      </c>
      <c r="J8813" s="95">
        <f>SUM(J8814:J8826)</f>
        <v>0</v>
      </c>
      <c r="K8813" s="95">
        <f>SUM(K8814:K8826)</f>
        <v>0</v>
      </c>
      <c r="L8813" s="94">
        <f t="shared" si="2633"/>
        <v>0</v>
      </c>
      <c r="M8813" s="95">
        <f>SUM(M8814:M8826)</f>
        <v>0</v>
      </c>
      <c r="N8813" s="95">
        <f>SUM(N8814:N8826)</f>
        <v>0</v>
      </c>
      <c r="O8813" s="82" t="s">
        <v>146</v>
      </c>
      <c r="R8813" s="352">
        <f>L8813-[1]გადასახდელები!L8583</f>
        <v>0</v>
      </c>
    </row>
    <row r="8814" spans="2:18" ht="20.25" hidden="1" customHeight="1">
      <c r="B8814" s="36" t="str">
        <f t="shared" si="2635"/>
        <v>b</v>
      </c>
      <c r="C8814" s="42">
        <v>5</v>
      </c>
      <c r="D8814" s="42"/>
      <c r="F8814" s="343" t="s">
        <v>624</v>
      </c>
      <c r="G8814" s="48" t="s">
        <v>257</v>
      </c>
      <c r="H8814" s="109"/>
      <c r="I8814" s="97">
        <f t="shared" si="2634"/>
        <v>0</v>
      </c>
      <c r="J8814" s="110"/>
      <c r="K8814" s="110"/>
      <c r="L8814" s="97">
        <f t="shared" si="2633"/>
        <v>0</v>
      </c>
      <c r="M8814" s="110"/>
      <c r="N8814" s="110"/>
      <c r="R8814" s="352">
        <f>L8814-[1]გადასახდელები!L8584</f>
        <v>0</v>
      </c>
    </row>
    <row r="8815" spans="2:18" ht="30" hidden="1" customHeight="1">
      <c r="B8815" s="36" t="str">
        <f t="shared" si="2635"/>
        <v>b</v>
      </c>
      <c r="C8815" s="42">
        <v>5</v>
      </c>
      <c r="D8815" s="42"/>
      <c r="F8815" s="343" t="s">
        <v>625</v>
      </c>
      <c r="G8815" s="48" t="s">
        <v>258</v>
      </c>
      <c r="H8815" s="109"/>
      <c r="I8815" s="97">
        <f t="shared" si="2634"/>
        <v>0</v>
      </c>
      <c r="J8815" s="110"/>
      <c r="K8815" s="110"/>
      <c r="L8815" s="97">
        <f t="shared" si="2633"/>
        <v>0</v>
      </c>
      <c r="M8815" s="110"/>
      <c r="N8815" s="110"/>
      <c r="R8815" s="352">
        <f>L8815-[1]გადასახდელები!L8585</f>
        <v>0</v>
      </c>
    </row>
    <row r="8816" spans="2:18" ht="22.5" hidden="1" customHeight="1">
      <c r="B8816" s="36" t="str">
        <f t="shared" si="2635"/>
        <v>b</v>
      </c>
      <c r="C8816" s="42">
        <v>5</v>
      </c>
      <c r="D8816" s="42"/>
      <c r="F8816" s="343" t="s">
        <v>558</v>
      </c>
      <c r="G8816" s="48" t="s">
        <v>259</v>
      </c>
      <c r="H8816" s="109"/>
      <c r="I8816" s="97">
        <f t="shared" si="2634"/>
        <v>0</v>
      </c>
      <c r="J8816" s="110"/>
      <c r="K8816" s="110"/>
      <c r="L8816" s="97">
        <f t="shared" si="2633"/>
        <v>0</v>
      </c>
      <c r="M8816" s="110"/>
      <c r="N8816" s="110"/>
      <c r="R8816" s="352">
        <f>L8816-[1]გადასახდელები!L8586</f>
        <v>0</v>
      </c>
    </row>
    <row r="8817" spans="2:18" ht="33.75" hidden="1" customHeight="1">
      <c r="B8817" s="36" t="str">
        <f t="shared" si="2635"/>
        <v>b</v>
      </c>
      <c r="C8817" s="42">
        <v>5</v>
      </c>
      <c r="D8817" s="42"/>
      <c r="F8817" s="343" t="s">
        <v>626</v>
      </c>
      <c r="G8817" s="48" t="s">
        <v>260</v>
      </c>
      <c r="H8817" s="109"/>
      <c r="I8817" s="97">
        <f t="shared" si="2634"/>
        <v>0</v>
      </c>
      <c r="J8817" s="110"/>
      <c r="K8817" s="110"/>
      <c r="L8817" s="97">
        <f t="shared" si="2633"/>
        <v>0</v>
      </c>
      <c r="M8817" s="110"/>
      <c r="N8817" s="110"/>
      <c r="R8817" s="352">
        <f>L8817-[1]გადასახდელები!L8587</f>
        <v>0</v>
      </c>
    </row>
    <row r="8818" spans="2:18" ht="24.75" hidden="1" customHeight="1">
      <c r="B8818" s="36" t="str">
        <f t="shared" si="2635"/>
        <v>b</v>
      </c>
      <c r="C8818" s="42">
        <v>5</v>
      </c>
      <c r="D8818" s="42"/>
      <c r="F8818" s="343" t="s">
        <v>627</v>
      </c>
      <c r="G8818" s="48" t="s">
        <v>261</v>
      </c>
      <c r="H8818" s="109"/>
      <c r="I8818" s="97">
        <f t="shared" si="2634"/>
        <v>0</v>
      </c>
      <c r="J8818" s="110"/>
      <c r="K8818" s="110"/>
      <c r="L8818" s="97">
        <f t="shared" si="2633"/>
        <v>0</v>
      </c>
      <c r="M8818" s="110"/>
      <c r="N8818" s="110"/>
      <c r="R8818" s="352">
        <f>L8818-[1]გადასახდელები!L8588</f>
        <v>0</v>
      </c>
    </row>
    <row r="8819" spans="2:18" ht="35.25" hidden="1" customHeight="1">
      <c r="B8819" s="36" t="str">
        <f t="shared" si="2635"/>
        <v>b</v>
      </c>
      <c r="C8819" s="42">
        <v>5</v>
      </c>
      <c r="D8819" s="42"/>
      <c r="F8819" s="343" t="s">
        <v>628</v>
      </c>
      <c r="G8819" s="48" t="s">
        <v>262</v>
      </c>
      <c r="H8819" s="109"/>
      <c r="I8819" s="97">
        <f t="shared" si="2634"/>
        <v>0</v>
      </c>
      <c r="J8819" s="110"/>
      <c r="K8819" s="110"/>
      <c r="L8819" s="97">
        <f t="shared" si="2633"/>
        <v>0</v>
      </c>
      <c r="M8819" s="110"/>
      <c r="N8819" s="110"/>
      <c r="R8819" s="352">
        <f>L8819-[1]გადასახდელები!L8589</f>
        <v>0</v>
      </c>
    </row>
    <row r="8820" spans="2:18" ht="33.75" hidden="1" customHeight="1">
      <c r="B8820" s="36" t="str">
        <f t="shared" si="2635"/>
        <v>b</v>
      </c>
      <c r="C8820" s="42">
        <v>5</v>
      </c>
      <c r="D8820" s="42"/>
      <c r="F8820" s="343" t="s">
        <v>629</v>
      </c>
      <c r="G8820" s="48" t="s">
        <v>263</v>
      </c>
      <c r="H8820" s="109"/>
      <c r="I8820" s="97">
        <f t="shared" si="2634"/>
        <v>0</v>
      </c>
      <c r="J8820" s="110"/>
      <c r="K8820" s="110"/>
      <c r="L8820" s="97">
        <f t="shared" si="2633"/>
        <v>0</v>
      </c>
      <c r="M8820" s="110"/>
      <c r="N8820" s="110"/>
      <c r="R8820" s="352">
        <f>L8820-[1]გადასახდელები!L8590</f>
        <v>0</v>
      </c>
    </row>
    <row r="8821" spans="2:18" ht="20.25" hidden="1" customHeight="1">
      <c r="B8821" s="36" t="str">
        <f t="shared" si="2635"/>
        <v>b</v>
      </c>
      <c r="C8821" s="42">
        <v>5</v>
      </c>
      <c r="D8821" s="42"/>
      <c r="F8821" s="343" t="s">
        <v>630</v>
      </c>
      <c r="G8821" s="48" t="s">
        <v>264</v>
      </c>
      <c r="H8821" s="109"/>
      <c r="I8821" s="97">
        <f t="shared" si="2634"/>
        <v>0</v>
      </c>
      <c r="J8821" s="110"/>
      <c r="K8821" s="110"/>
      <c r="L8821" s="97">
        <f t="shared" si="2633"/>
        <v>0</v>
      </c>
      <c r="M8821" s="110"/>
      <c r="N8821" s="110"/>
      <c r="R8821" s="352">
        <f>L8821-[1]გადასახდელები!L8591</f>
        <v>0</v>
      </c>
    </row>
    <row r="8822" spans="2:18" ht="20.25" hidden="1" customHeight="1">
      <c r="B8822" s="36" t="str">
        <f t="shared" si="2635"/>
        <v>b</v>
      </c>
      <c r="C8822" s="42">
        <v>5</v>
      </c>
      <c r="D8822" s="42"/>
      <c r="F8822" s="343" t="s">
        <v>631</v>
      </c>
      <c r="G8822" s="48" t="s">
        <v>265</v>
      </c>
      <c r="H8822" s="109"/>
      <c r="I8822" s="97">
        <f t="shared" si="2634"/>
        <v>0</v>
      </c>
      <c r="J8822" s="110"/>
      <c r="K8822" s="110"/>
      <c r="L8822" s="97">
        <f t="shared" si="2633"/>
        <v>0</v>
      </c>
      <c r="M8822" s="110"/>
      <c r="N8822" s="110"/>
      <c r="R8822" s="352">
        <f>L8822-[1]გადასახდელები!L8592</f>
        <v>0</v>
      </c>
    </row>
    <row r="8823" spans="2:18" ht="20.25" hidden="1" customHeight="1">
      <c r="B8823" s="36" t="str">
        <f t="shared" si="2635"/>
        <v>b</v>
      </c>
      <c r="C8823" s="42">
        <v>5</v>
      </c>
      <c r="D8823" s="42"/>
      <c r="F8823" s="343" t="s">
        <v>559</v>
      </c>
      <c r="G8823" s="48" t="s">
        <v>266</v>
      </c>
      <c r="H8823" s="109"/>
      <c r="I8823" s="97">
        <f t="shared" si="2634"/>
        <v>0</v>
      </c>
      <c r="J8823" s="110"/>
      <c r="K8823" s="110"/>
      <c r="L8823" s="97">
        <f t="shared" si="2633"/>
        <v>0</v>
      </c>
      <c r="M8823" s="110"/>
      <c r="N8823" s="110"/>
      <c r="R8823" s="352">
        <f>L8823-[1]გადასახდელები!L8593</f>
        <v>0</v>
      </c>
    </row>
    <row r="8824" spans="2:18" ht="20.25" hidden="1" customHeight="1">
      <c r="B8824" s="36" t="str">
        <f t="shared" si="2635"/>
        <v>b</v>
      </c>
      <c r="C8824" s="42">
        <v>5</v>
      </c>
      <c r="D8824" s="42"/>
      <c r="F8824" s="343" t="s">
        <v>632</v>
      </c>
      <c r="G8824" s="48" t="s">
        <v>267</v>
      </c>
      <c r="H8824" s="109"/>
      <c r="I8824" s="97">
        <f t="shared" si="2634"/>
        <v>0</v>
      </c>
      <c r="J8824" s="110"/>
      <c r="K8824" s="110"/>
      <c r="L8824" s="97">
        <f t="shared" ref="L8824:L8887" si="2636">M8824+N8824</f>
        <v>0</v>
      </c>
      <c r="M8824" s="110"/>
      <c r="N8824" s="110"/>
      <c r="R8824" s="352">
        <f>L8824-[1]გადასახდელები!L8594</f>
        <v>0</v>
      </c>
    </row>
    <row r="8825" spans="2:18" ht="34.5" hidden="1" customHeight="1">
      <c r="B8825" s="36" t="str">
        <f t="shared" si="2635"/>
        <v>b</v>
      </c>
      <c r="C8825" s="42">
        <v>5</v>
      </c>
      <c r="D8825" s="42"/>
      <c r="F8825" s="343" t="s">
        <v>633</v>
      </c>
      <c r="G8825" s="48" t="s">
        <v>268</v>
      </c>
      <c r="H8825" s="109"/>
      <c r="I8825" s="97">
        <f t="shared" si="2634"/>
        <v>0</v>
      </c>
      <c r="J8825" s="110"/>
      <c r="K8825" s="110"/>
      <c r="L8825" s="97">
        <f t="shared" si="2636"/>
        <v>0</v>
      </c>
      <c r="M8825" s="110"/>
      <c r="N8825" s="110"/>
      <c r="R8825" s="352">
        <f>L8825-[1]გადასახდელები!L8595</f>
        <v>0</v>
      </c>
    </row>
    <row r="8826" spans="2:18" ht="30.75" hidden="1" customHeight="1">
      <c r="B8826" s="36" t="str">
        <f t="shared" si="2635"/>
        <v>b</v>
      </c>
      <c r="C8826" s="42">
        <v>5</v>
      </c>
      <c r="D8826" s="42"/>
      <c r="F8826" s="343" t="s">
        <v>560</v>
      </c>
      <c r="G8826" s="48" t="s">
        <v>269</v>
      </c>
      <c r="H8826" s="109"/>
      <c r="I8826" s="97">
        <f t="shared" si="2634"/>
        <v>0</v>
      </c>
      <c r="J8826" s="110"/>
      <c r="K8826" s="110"/>
      <c r="L8826" s="97">
        <f t="shared" si="2636"/>
        <v>0</v>
      </c>
      <c r="M8826" s="110"/>
      <c r="N8826" s="110"/>
      <c r="R8826" s="352">
        <f>L8826-[1]გადასახდელები!L8596</f>
        <v>0</v>
      </c>
    </row>
    <row r="8827" spans="2:18" ht="20.25" hidden="1" customHeight="1">
      <c r="B8827" s="36" t="str">
        <f t="shared" si="2635"/>
        <v>b</v>
      </c>
      <c r="C8827" s="42">
        <v>3</v>
      </c>
      <c r="D8827" s="42"/>
      <c r="F8827" s="343" t="s">
        <v>634</v>
      </c>
      <c r="G8827" s="57" t="s">
        <v>209</v>
      </c>
      <c r="H8827" s="111"/>
      <c r="I8827" s="90">
        <f t="shared" ref="I8827:I8890" si="2637">J8827+K8827</f>
        <v>0</v>
      </c>
      <c r="J8827" s="112"/>
      <c r="K8827" s="112"/>
      <c r="L8827" s="90">
        <f t="shared" si="2636"/>
        <v>0</v>
      </c>
      <c r="M8827" s="112"/>
      <c r="N8827" s="112"/>
      <c r="R8827" s="352">
        <f>L8827-[1]გადასახდელები!L8597</f>
        <v>0</v>
      </c>
    </row>
    <row r="8828" spans="2:18" ht="20.25" hidden="1" customHeight="1">
      <c r="B8828" s="36" t="str">
        <f t="shared" si="2635"/>
        <v>b</v>
      </c>
      <c r="C8828" s="42">
        <v>3</v>
      </c>
      <c r="D8828" s="42"/>
      <c r="F8828" s="342" t="s">
        <v>635</v>
      </c>
      <c r="G8828" s="57" t="s">
        <v>208</v>
      </c>
      <c r="H8828" s="89">
        <f>H8829+H8834+H8835</f>
        <v>0</v>
      </c>
      <c r="I8828" s="90">
        <f t="shared" si="2637"/>
        <v>0</v>
      </c>
      <c r="J8828" s="92">
        <f>J8829+J8834+J8835</f>
        <v>0</v>
      </c>
      <c r="K8828" s="92">
        <f>K8829+K8834+K8835</f>
        <v>0</v>
      </c>
      <c r="L8828" s="90">
        <f t="shared" si="2636"/>
        <v>0</v>
      </c>
      <c r="M8828" s="92">
        <f>M8829+M8834+M8835</f>
        <v>0</v>
      </c>
      <c r="N8828" s="92">
        <f>N8829+N8834+N8835</f>
        <v>0</v>
      </c>
      <c r="O8828" s="82" t="s">
        <v>146</v>
      </c>
      <c r="R8828" s="352">
        <f>L8828-[1]გადასახდელები!L8598</f>
        <v>0</v>
      </c>
    </row>
    <row r="8829" spans="2:18" ht="20.25" hidden="1" customHeight="1">
      <c r="B8829" s="36" t="str">
        <f t="shared" si="2635"/>
        <v>b</v>
      </c>
      <c r="C8829" s="42">
        <v>4</v>
      </c>
      <c r="D8829" s="42"/>
      <c r="F8829" s="342" t="s">
        <v>636</v>
      </c>
      <c r="G8829" s="47" t="s">
        <v>270</v>
      </c>
      <c r="H8829" s="93">
        <f>SUM(H8830:H8833)</f>
        <v>0</v>
      </c>
      <c r="I8829" s="94">
        <f t="shared" si="2637"/>
        <v>0</v>
      </c>
      <c r="J8829" s="95">
        <f>SUM(J8830:J8833)</f>
        <v>0</v>
      </c>
      <c r="K8829" s="95">
        <f>SUM(K8830:K8833)</f>
        <v>0</v>
      </c>
      <c r="L8829" s="94">
        <f t="shared" si="2636"/>
        <v>0</v>
      </c>
      <c r="M8829" s="95">
        <f>SUM(M8830:M8833)</f>
        <v>0</v>
      </c>
      <c r="N8829" s="95">
        <f>SUM(N8830:N8833)</f>
        <v>0</v>
      </c>
      <c r="O8829" s="82" t="s">
        <v>146</v>
      </c>
      <c r="R8829" s="352">
        <f>L8829-[1]გადასახდელები!L8599</f>
        <v>0</v>
      </c>
    </row>
    <row r="8830" spans="2:18" ht="20.25" hidden="1" customHeight="1">
      <c r="B8830" s="36" t="str">
        <f t="shared" si="2635"/>
        <v>b</v>
      </c>
      <c r="C8830" s="42">
        <v>5</v>
      </c>
      <c r="D8830" s="42"/>
      <c r="F8830" s="343" t="s">
        <v>637</v>
      </c>
      <c r="G8830" s="48" t="s">
        <v>271</v>
      </c>
      <c r="H8830" s="101"/>
      <c r="I8830" s="97">
        <f t="shared" si="2637"/>
        <v>0</v>
      </c>
      <c r="J8830" s="102"/>
      <c r="K8830" s="102"/>
      <c r="L8830" s="97">
        <f t="shared" si="2636"/>
        <v>0</v>
      </c>
      <c r="M8830" s="102"/>
      <c r="N8830" s="102"/>
      <c r="R8830" s="352">
        <f>L8830-[1]გადასახდელები!L8600</f>
        <v>0</v>
      </c>
    </row>
    <row r="8831" spans="2:18" ht="20.25" hidden="1" customHeight="1">
      <c r="B8831" s="36" t="str">
        <f t="shared" si="2635"/>
        <v>b</v>
      </c>
      <c r="C8831" s="42">
        <v>5</v>
      </c>
      <c r="D8831" s="42"/>
      <c r="F8831" s="343" t="s">
        <v>638</v>
      </c>
      <c r="G8831" s="48" t="s">
        <v>272</v>
      </c>
      <c r="H8831" s="101"/>
      <c r="I8831" s="97">
        <f t="shared" si="2637"/>
        <v>0</v>
      </c>
      <c r="J8831" s="102"/>
      <c r="K8831" s="102"/>
      <c r="L8831" s="97">
        <f t="shared" si="2636"/>
        <v>0</v>
      </c>
      <c r="M8831" s="102"/>
      <c r="N8831" s="102"/>
      <c r="R8831" s="352">
        <f>L8831-[1]გადასახდელები!L8601</f>
        <v>0</v>
      </c>
    </row>
    <row r="8832" spans="2:18" ht="20.25" hidden="1" customHeight="1">
      <c r="B8832" s="36" t="str">
        <f t="shared" si="2635"/>
        <v>b</v>
      </c>
      <c r="C8832" s="42">
        <v>5</v>
      </c>
      <c r="D8832" s="42"/>
      <c r="F8832" s="343" t="s">
        <v>639</v>
      </c>
      <c r="G8832" s="48" t="s">
        <v>273</v>
      </c>
      <c r="H8832" s="101"/>
      <c r="I8832" s="97">
        <f t="shared" si="2637"/>
        <v>0</v>
      </c>
      <c r="J8832" s="102"/>
      <c r="K8832" s="102"/>
      <c r="L8832" s="97">
        <f t="shared" si="2636"/>
        <v>0</v>
      </c>
      <c r="M8832" s="102"/>
      <c r="N8832" s="102"/>
      <c r="R8832" s="352">
        <f>L8832-[1]გადასახდელები!L8602</f>
        <v>0</v>
      </c>
    </row>
    <row r="8833" spans="2:18" ht="20.25" hidden="1" customHeight="1">
      <c r="B8833" s="36" t="str">
        <f t="shared" si="2635"/>
        <v>b</v>
      </c>
      <c r="C8833" s="42">
        <v>5</v>
      </c>
      <c r="D8833" s="42"/>
      <c r="F8833" s="343" t="s">
        <v>640</v>
      </c>
      <c r="G8833" s="48" t="s">
        <v>274</v>
      </c>
      <c r="H8833" s="101"/>
      <c r="I8833" s="97">
        <f t="shared" si="2637"/>
        <v>0</v>
      </c>
      <c r="J8833" s="102"/>
      <c r="K8833" s="102"/>
      <c r="L8833" s="97">
        <f t="shared" si="2636"/>
        <v>0</v>
      </c>
      <c r="M8833" s="102"/>
      <c r="N8833" s="102"/>
      <c r="R8833" s="352">
        <f>L8833-[1]გადასახდელები!L8603</f>
        <v>0</v>
      </c>
    </row>
    <row r="8834" spans="2:18" ht="20.25" hidden="1" customHeight="1">
      <c r="B8834" s="36" t="str">
        <f t="shared" si="2635"/>
        <v>b</v>
      </c>
      <c r="C8834" s="42">
        <v>4</v>
      </c>
      <c r="D8834" s="42"/>
      <c r="F8834" s="343" t="s">
        <v>641</v>
      </c>
      <c r="G8834" s="47" t="s">
        <v>275</v>
      </c>
      <c r="H8834" s="103"/>
      <c r="I8834" s="94">
        <f t="shared" si="2637"/>
        <v>0</v>
      </c>
      <c r="J8834" s="104"/>
      <c r="K8834" s="104"/>
      <c r="L8834" s="94">
        <f t="shared" si="2636"/>
        <v>0</v>
      </c>
      <c r="M8834" s="104"/>
      <c r="N8834" s="104"/>
      <c r="R8834" s="352">
        <f>L8834-[1]გადასახდელები!L8604</f>
        <v>0</v>
      </c>
    </row>
    <row r="8835" spans="2:18" ht="36" hidden="1" customHeight="1">
      <c r="B8835" s="36" t="str">
        <f t="shared" si="2635"/>
        <v>b</v>
      </c>
      <c r="C8835" s="42">
        <v>4</v>
      </c>
      <c r="D8835" s="42"/>
      <c r="F8835" s="343" t="s">
        <v>642</v>
      </c>
      <c r="G8835" s="47" t="s">
        <v>276</v>
      </c>
      <c r="H8835" s="103"/>
      <c r="I8835" s="94">
        <f t="shared" si="2637"/>
        <v>0</v>
      </c>
      <c r="J8835" s="104"/>
      <c r="K8835" s="104"/>
      <c r="L8835" s="94">
        <f t="shared" si="2636"/>
        <v>0</v>
      </c>
      <c r="M8835" s="104"/>
      <c r="N8835" s="104"/>
      <c r="R8835" s="352">
        <f>L8835-[1]გადასახდელები!L8605</f>
        <v>0</v>
      </c>
    </row>
    <row r="8836" spans="2:18" ht="20.25" hidden="1" customHeight="1">
      <c r="B8836" s="36" t="str">
        <f t="shared" si="2635"/>
        <v>b</v>
      </c>
      <c r="C8836" s="42">
        <v>3</v>
      </c>
      <c r="D8836" s="42"/>
      <c r="F8836" s="343" t="s">
        <v>561</v>
      </c>
      <c r="G8836" s="57" t="s">
        <v>202</v>
      </c>
      <c r="H8836" s="111"/>
      <c r="I8836" s="90">
        <f t="shared" si="2637"/>
        <v>0</v>
      </c>
      <c r="J8836" s="112"/>
      <c r="K8836" s="112"/>
      <c r="L8836" s="90">
        <f t="shared" si="2636"/>
        <v>0</v>
      </c>
      <c r="M8836" s="112"/>
      <c r="N8836" s="112"/>
      <c r="R8836" s="352">
        <f>L8836-[1]გადასახდელები!L8606</f>
        <v>-882.3</v>
      </c>
    </row>
    <row r="8837" spans="2:18" ht="20.25" hidden="1" customHeight="1">
      <c r="B8837" s="36" t="str">
        <f t="shared" si="2635"/>
        <v>b</v>
      </c>
      <c r="C8837" s="42">
        <v>3</v>
      </c>
      <c r="D8837" s="42"/>
      <c r="F8837" s="342" t="s">
        <v>562</v>
      </c>
      <c r="G8837" s="57" t="s">
        <v>203</v>
      </c>
      <c r="H8837" s="89">
        <f>H8838+H8841+H8844</f>
        <v>0</v>
      </c>
      <c r="I8837" s="90">
        <f t="shared" si="2637"/>
        <v>0</v>
      </c>
      <c r="J8837" s="92">
        <f>J8838+J8841+J8844</f>
        <v>0</v>
      </c>
      <c r="K8837" s="92"/>
      <c r="L8837" s="90">
        <f t="shared" si="2636"/>
        <v>0</v>
      </c>
      <c r="M8837" s="92">
        <f>M8838+M8841+M8844</f>
        <v>0</v>
      </c>
      <c r="N8837" s="92"/>
      <c r="O8837" s="82" t="s">
        <v>146</v>
      </c>
      <c r="R8837" s="352">
        <f>L8837-[1]გადასახდელები!L8607</f>
        <v>0</v>
      </c>
    </row>
    <row r="8838" spans="2:18" ht="20.25" hidden="1" customHeight="1">
      <c r="B8838" s="36" t="str">
        <f t="shared" si="2635"/>
        <v>b</v>
      </c>
      <c r="C8838" s="42">
        <v>4</v>
      </c>
      <c r="D8838" s="42"/>
      <c r="F8838" s="342" t="s">
        <v>643</v>
      </c>
      <c r="G8838" s="47" t="s">
        <v>277</v>
      </c>
      <c r="H8838" s="93">
        <f>SUM(H8839:H8840)</f>
        <v>0</v>
      </c>
      <c r="I8838" s="94">
        <f t="shared" si="2637"/>
        <v>0</v>
      </c>
      <c r="J8838" s="95">
        <f>SUM(J8839:J8840)</f>
        <v>0</v>
      </c>
      <c r="K8838" s="95">
        <f>SUM(K8839:K8840)</f>
        <v>0</v>
      </c>
      <c r="L8838" s="94">
        <f t="shared" si="2636"/>
        <v>0</v>
      </c>
      <c r="M8838" s="95">
        <f>SUM(M8839:M8840)</f>
        <v>0</v>
      </c>
      <c r="N8838" s="95">
        <f>SUM(N8839:N8840)</f>
        <v>0</v>
      </c>
      <c r="O8838" s="82" t="s">
        <v>146</v>
      </c>
      <c r="R8838" s="352">
        <f>L8838-[1]გადასახდელები!L8608</f>
        <v>0</v>
      </c>
    </row>
    <row r="8839" spans="2:18" ht="20.25" hidden="1" customHeight="1">
      <c r="B8839" s="36" t="str">
        <f t="shared" si="2635"/>
        <v>b</v>
      </c>
      <c r="C8839" s="42">
        <v>5</v>
      </c>
      <c r="D8839" s="42"/>
      <c r="F8839" s="343" t="s">
        <v>644</v>
      </c>
      <c r="G8839" s="48" t="s">
        <v>278</v>
      </c>
      <c r="H8839" s="101"/>
      <c r="I8839" s="97">
        <f t="shared" si="2637"/>
        <v>0</v>
      </c>
      <c r="J8839" s="102"/>
      <c r="K8839" s="102"/>
      <c r="L8839" s="97">
        <f t="shared" si="2636"/>
        <v>0</v>
      </c>
      <c r="M8839" s="102"/>
      <c r="N8839" s="102"/>
      <c r="R8839" s="352">
        <f>L8839-[1]გადასახდელები!L8609</f>
        <v>0</v>
      </c>
    </row>
    <row r="8840" spans="2:18" ht="20.25" hidden="1" customHeight="1">
      <c r="B8840" s="36" t="str">
        <f t="shared" si="2635"/>
        <v>b</v>
      </c>
      <c r="C8840" s="42">
        <v>5</v>
      </c>
      <c r="D8840" s="42"/>
      <c r="F8840" s="343" t="s">
        <v>645</v>
      </c>
      <c r="G8840" s="48" t="s">
        <v>204</v>
      </c>
      <c r="H8840" s="101"/>
      <c r="I8840" s="97">
        <f t="shared" si="2637"/>
        <v>0</v>
      </c>
      <c r="J8840" s="102"/>
      <c r="K8840" s="102"/>
      <c r="L8840" s="97">
        <f t="shared" si="2636"/>
        <v>0</v>
      </c>
      <c r="M8840" s="102"/>
      <c r="N8840" s="102"/>
      <c r="R8840" s="352">
        <f>L8840-[1]გადასახდელები!L8610</f>
        <v>0</v>
      </c>
    </row>
    <row r="8841" spans="2:18" ht="20.25" hidden="1" customHeight="1">
      <c r="B8841" s="36" t="str">
        <f t="shared" si="2635"/>
        <v>b</v>
      </c>
      <c r="C8841" s="42">
        <v>4</v>
      </c>
      <c r="D8841" s="42"/>
      <c r="F8841" s="342" t="s">
        <v>646</v>
      </c>
      <c r="G8841" s="47" t="s">
        <v>279</v>
      </c>
      <c r="H8841" s="93">
        <f>SUM(H8842:H8843)</f>
        <v>0</v>
      </c>
      <c r="I8841" s="94">
        <f t="shared" si="2637"/>
        <v>0</v>
      </c>
      <c r="J8841" s="95">
        <f>SUM(J8842:J8843)</f>
        <v>0</v>
      </c>
      <c r="K8841" s="95">
        <f>SUM(K8842:K8843)</f>
        <v>0</v>
      </c>
      <c r="L8841" s="94">
        <f t="shared" si="2636"/>
        <v>0</v>
      </c>
      <c r="M8841" s="95">
        <f>SUM(M8842:M8843)</f>
        <v>0</v>
      </c>
      <c r="N8841" s="95">
        <f>SUM(N8842:N8843)</f>
        <v>0</v>
      </c>
      <c r="O8841" s="82" t="s">
        <v>146</v>
      </c>
      <c r="R8841" s="352">
        <f>L8841-[1]გადასახდელები!L8611</f>
        <v>0</v>
      </c>
    </row>
    <row r="8842" spans="2:18" ht="20.25" hidden="1" customHeight="1">
      <c r="B8842" s="36" t="str">
        <f t="shared" si="2635"/>
        <v>b</v>
      </c>
      <c r="C8842" s="42">
        <v>5</v>
      </c>
      <c r="D8842" s="42"/>
      <c r="F8842" s="343" t="s">
        <v>647</v>
      </c>
      <c r="G8842" s="48" t="s">
        <v>278</v>
      </c>
      <c r="H8842" s="101"/>
      <c r="I8842" s="97">
        <f t="shared" si="2637"/>
        <v>0</v>
      </c>
      <c r="J8842" s="102"/>
      <c r="K8842" s="102"/>
      <c r="L8842" s="97">
        <f t="shared" si="2636"/>
        <v>0</v>
      </c>
      <c r="M8842" s="102"/>
      <c r="N8842" s="102"/>
      <c r="R8842" s="352">
        <f>L8842-[1]გადასახდელები!L8612</f>
        <v>0</v>
      </c>
    </row>
    <row r="8843" spans="2:18" ht="20.25" hidden="1" customHeight="1">
      <c r="B8843" s="36" t="str">
        <f t="shared" si="2635"/>
        <v>b</v>
      </c>
      <c r="C8843" s="42">
        <v>5</v>
      </c>
      <c r="D8843" s="42"/>
      <c r="F8843" s="343" t="s">
        <v>648</v>
      </c>
      <c r="G8843" s="48" t="s">
        <v>204</v>
      </c>
      <c r="H8843" s="101"/>
      <c r="I8843" s="97">
        <f t="shared" si="2637"/>
        <v>0</v>
      </c>
      <c r="J8843" s="102"/>
      <c r="K8843" s="102"/>
      <c r="L8843" s="97">
        <f t="shared" si="2636"/>
        <v>0</v>
      </c>
      <c r="M8843" s="102"/>
      <c r="N8843" s="102"/>
      <c r="R8843" s="352">
        <f>L8843-[1]გადასახდელები!L8613</f>
        <v>0</v>
      </c>
    </row>
    <row r="8844" spans="2:18" ht="20.25" hidden="1" customHeight="1">
      <c r="B8844" s="36" t="str">
        <f t="shared" si="2635"/>
        <v>b</v>
      </c>
      <c r="C8844" s="42">
        <v>4</v>
      </c>
      <c r="D8844" s="42"/>
      <c r="F8844" s="342" t="s">
        <v>563</v>
      </c>
      <c r="G8844" s="47" t="s">
        <v>280</v>
      </c>
      <c r="H8844" s="93">
        <f>SUM(H8845:H8846)</f>
        <v>0</v>
      </c>
      <c r="I8844" s="94">
        <f t="shared" si="2637"/>
        <v>0</v>
      </c>
      <c r="J8844" s="95">
        <f>SUM(J8845:J8846)</f>
        <v>0</v>
      </c>
      <c r="K8844" s="95">
        <f>SUM(K8845:K8846)</f>
        <v>0</v>
      </c>
      <c r="L8844" s="94">
        <f t="shared" si="2636"/>
        <v>0</v>
      </c>
      <c r="M8844" s="95">
        <f>SUM(M8845:M8846)</f>
        <v>0</v>
      </c>
      <c r="N8844" s="95">
        <f>SUM(N8845:N8846)</f>
        <v>0</v>
      </c>
      <c r="O8844" s="82" t="s">
        <v>146</v>
      </c>
      <c r="R8844" s="352">
        <f>L8844-[1]გადასახდელები!L8614</f>
        <v>0</v>
      </c>
    </row>
    <row r="8845" spans="2:18" ht="20.25" hidden="1" customHeight="1">
      <c r="B8845" s="36" t="str">
        <f t="shared" si="2635"/>
        <v>b</v>
      </c>
      <c r="C8845" s="42">
        <v>5</v>
      </c>
      <c r="D8845" s="42"/>
      <c r="F8845" s="343" t="s">
        <v>649</v>
      </c>
      <c r="G8845" s="48" t="s">
        <v>278</v>
      </c>
      <c r="H8845" s="101"/>
      <c r="I8845" s="97">
        <f t="shared" si="2637"/>
        <v>0</v>
      </c>
      <c r="J8845" s="102"/>
      <c r="K8845" s="102"/>
      <c r="L8845" s="97">
        <f t="shared" si="2636"/>
        <v>0</v>
      </c>
      <c r="M8845" s="102"/>
      <c r="N8845" s="102"/>
      <c r="R8845" s="352">
        <f>L8845-[1]გადასახდელები!L8615</f>
        <v>0</v>
      </c>
    </row>
    <row r="8846" spans="2:18" ht="20.25" hidden="1" customHeight="1">
      <c r="B8846" s="36" t="str">
        <f t="shared" si="2635"/>
        <v>b</v>
      </c>
      <c r="C8846" s="42">
        <v>5</v>
      </c>
      <c r="D8846" s="42"/>
      <c r="F8846" s="343" t="s">
        <v>564</v>
      </c>
      <c r="G8846" s="48" t="s">
        <v>204</v>
      </c>
      <c r="H8846" s="101"/>
      <c r="I8846" s="97">
        <f t="shared" si="2637"/>
        <v>0</v>
      </c>
      <c r="J8846" s="102"/>
      <c r="K8846" s="102"/>
      <c r="L8846" s="97">
        <f t="shared" si="2636"/>
        <v>0</v>
      </c>
      <c r="M8846" s="102"/>
      <c r="N8846" s="102"/>
      <c r="R8846" s="352">
        <f>L8846-[1]გადასახდელები!L8616</f>
        <v>0</v>
      </c>
    </row>
    <row r="8847" spans="2:18" ht="20.25" hidden="1" customHeight="1">
      <c r="B8847" s="36" t="str">
        <f t="shared" si="2635"/>
        <v>b</v>
      </c>
      <c r="C8847" s="42">
        <v>3</v>
      </c>
      <c r="D8847" s="42"/>
      <c r="F8847" s="342" t="s">
        <v>565</v>
      </c>
      <c r="G8847" s="57" t="s">
        <v>206</v>
      </c>
      <c r="H8847" s="89">
        <f>H8848+H8851+H8854</f>
        <v>0</v>
      </c>
      <c r="I8847" s="90">
        <f t="shared" si="2637"/>
        <v>0</v>
      </c>
      <c r="J8847" s="92">
        <f>J8848+J8851+J8854</f>
        <v>0</v>
      </c>
      <c r="K8847" s="92">
        <f>K8848+K8851+K8854</f>
        <v>0</v>
      </c>
      <c r="L8847" s="90">
        <f t="shared" si="2636"/>
        <v>0</v>
      </c>
      <c r="M8847" s="92">
        <f>M8848+M8851+M8854</f>
        <v>0</v>
      </c>
      <c r="N8847" s="92">
        <f>N8848+N8851+N8854</f>
        <v>0</v>
      </c>
      <c r="O8847" s="82" t="s">
        <v>146</v>
      </c>
      <c r="R8847" s="352">
        <f>L8847-[1]გადასახდელები!L8617</f>
        <v>0</v>
      </c>
    </row>
    <row r="8848" spans="2:18" ht="20.25" hidden="1" customHeight="1">
      <c r="B8848" s="36" t="str">
        <f t="shared" si="2635"/>
        <v>b</v>
      </c>
      <c r="C8848" s="42">
        <v>4</v>
      </c>
      <c r="D8848" s="42"/>
      <c r="F8848" s="342" t="s">
        <v>650</v>
      </c>
      <c r="G8848" s="47" t="s">
        <v>281</v>
      </c>
      <c r="H8848" s="93">
        <f>SUM(H8849:H8850)</f>
        <v>0</v>
      </c>
      <c r="I8848" s="94">
        <f t="shared" si="2637"/>
        <v>0</v>
      </c>
      <c r="J8848" s="95">
        <f>SUM(J8849:J8850)</f>
        <v>0</v>
      </c>
      <c r="K8848" s="95">
        <f>SUM(K8849:K8850)</f>
        <v>0</v>
      </c>
      <c r="L8848" s="94">
        <f t="shared" si="2636"/>
        <v>0</v>
      </c>
      <c r="M8848" s="95">
        <f>SUM(M8849:M8850)</f>
        <v>0</v>
      </c>
      <c r="N8848" s="95">
        <f>SUM(N8849:N8850)</f>
        <v>0</v>
      </c>
      <c r="O8848" s="82" t="s">
        <v>146</v>
      </c>
      <c r="R8848" s="352">
        <f>L8848-[1]გადასახდელები!L8618</f>
        <v>0</v>
      </c>
    </row>
    <row r="8849" spans="2:18" ht="20.25" hidden="1" customHeight="1">
      <c r="B8849" s="36" t="str">
        <f t="shared" si="2635"/>
        <v>b</v>
      </c>
      <c r="C8849" s="42">
        <v>5</v>
      </c>
      <c r="D8849" s="42"/>
      <c r="F8849" s="343" t="s">
        <v>651</v>
      </c>
      <c r="G8849" s="48" t="s">
        <v>282</v>
      </c>
      <c r="H8849" s="101"/>
      <c r="I8849" s="97">
        <f t="shared" si="2637"/>
        <v>0</v>
      </c>
      <c r="J8849" s="102"/>
      <c r="K8849" s="102"/>
      <c r="L8849" s="97">
        <f t="shared" si="2636"/>
        <v>0</v>
      </c>
      <c r="M8849" s="102"/>
      <c r="N8849" s="102"/>
      <c r="R8849" s="352">
        <f>L8849-[1]გადასახდელები!L8619</f>
        <v>0</v>
      </c>
    </row>
    <row r="8850" spans="2:18" ht="20.25" hidden="1" customHeight="1">
      <c r="B8850" s="36" t="str">
        <f t="shared" si="2635"/>
        <v>b</v>
      </c>
      <c r="C8850" s="42">
        <v>5</v>
      </c>
      <c r="D8850" s="42"/>
      <c r="F8850" s="343" t="s">
        <v>652</v>
      </c>
      <c r="G8850" s="48" t="s">
        <v>283</v>
      </c>
      <c r="H8850" s="101"/>
      <c r="I8850" s="97">
        <f t="shared" si="2637"/>
        <v>0</v>
      </c>
      <c r="J8850" s="102"/>
      <c r="K8850" s="102"/>
      <c r="L8850" s="97">
        <f t="shared" si="2636"/>
        <v>0</v>
      </c>
      <c r="M8850" s="102"/>
      <c r="N8850" s="102"/>
      <c r="R8850" s="352">
        <f>L8850-[1]გადასახდელები!L8620</f>
        <v>0</v>
      </c>
    </row>
    <row r="8851" spans="2:18" ht="20.25" hidden="1" customHeight="1">
      <c r="B8851" s="36" t="str">
        <f t="shared" si="2635"/>
        <v>b</v>
      </c>
      <c r="C8851" s="42">
        <v>4</v>
      </c>
      <c r="D8851" s="42"/>
      <c r="F8851" s="342" t="s">
        <v>566</v>
      </c>
      <c r="G8851" s="47" t="s">
        <v>284</v>
      </c>
      <c r="H8851" s="93">
        <f>SUM(H8852:H8853)</f>
        <v>0</v>
      </c>
      <c r="I8851" s="94">
        <f t="shared" si="2637"/>
        <v>0</v>
      </c>
      <c r="J8851" s="95">
        <f>SUM(J8852:J8853)</f>
        <v>0</v>
      </c>
      <c r="K8851" s="95">
        <f>SUM(K8852:K8853)</f>
        <v>0</v>
      </c>
      <c r="L8851" s="94">
        <f t="shared" si="2636"/>
        <v>0</v>
      </c>
      <c r="M8851" s="95">
        <f>SUM(M8852:M8853)</f>
        <v>0</v>
      </c>
      <c r="N8851" s="95">
        <f>SUM(N8852:N8853)</f>
        <v>0</v>
      </c>
      <c r="O8851" s="82" t="s">
        <v>146</v>
      </c>
      <c r="R8851" s="352">
        <f>L8851-[1]გადასახდელები!L8621</f>
        <v>0</v>
      </c>
    </row>
    <row r="8852" spans="2:18" ht="20.25" hidden="1" customHeight="1">
      <c r="B8852" s="36" t="str">
        <f t="shared" si="2635"/>
        <v>b</v>
      </c>
      <c r="C8852" s="42">
        <v>5</v>
      </c>
      <c r="D8852" s="42"/>
      <c r="F8852" s="343" t="s">
        <v>567</v>
      </c>
      <c r="G8852" s="48" t="s">
        <v>282</v>
      </c>
      <c r="H8852" s="101"/>
      <c r="I8852" s="97">
        <f t="shared" si="2637"/>
        <v>0</v>
      </c>
      <c r="J8852" s="102"/>
      <c r="K8852" s="102"/>
      <c r="L8852" s="97">
        <f t="shared" si="2636"/>
        <v>0</v>
      </c>
      <c r="M8852" s="102"/>
      <c r="N8852" s="102"/>
      <c r="R8852" s="352">
        <f>L8852-[1]გადასახდელები!L8622</f>
        <v>0</v>
      </c>
    </row>
    <row r="8853" spans="2:18" ht="20.25" hidden="1" customHeight="1">
      <c r="B8853" s="36" t="str">
        <f t="shared" si="2635"/>
        <v>b</v>
      </c>
      <c r="C8853" s="42">
        <v>5</v>
      </c>
      <c r="D8853" s="42"/>
      <c r="F8853" s="343" t="s">
        <v>653</v>
      </c>
      <c r="G8853" s="48" t="s">
        <v>283</v>
      </c>
      <c r="H8853" s="101"/>
      <c r="I8853" s="97">
        <f t="shared" si="2637"/>
        <v>0</v>
      </c>
      <c r="J8853" s="102"/>
      <c r="K8853" s="102"/>
      <c r="L8853" s="97">
        <f t="shared" si="2636"/>
        <v>0</v>
      </c>
      <c r="M8853" s="102"/>
      <c r="N8853" s="102"/>
      <c r="R8853" s="352">
        <f>L8853-[1]გადასახდელები!L8623</f>
        <v>0</v>
      </c>
    </row>
    <row r="8854" spans="2:18" ht="20.25" hidden="1" customHeight="1">
      <c r="B8854" s="36" t="str">
        <f t="shared" si="2635"/>
        <v>b</v>
      </c>
      <c r="C8854" s="42">
        <v>4</v>
      </c>
      <c r="D8854" s="42"/>
      <c r="F8854" s="342" t="s">
        <v>654</v>
      </c>
      <c r="G8854" s="47" t="s">
        <v>207</v>
      </c>
      <c r="H8854" s="93">
        <f>SUM(H8855:H8856)</f>
        <v>0</v>
      </c>
      <c r="I8854" s="94">
        <f t="shared" si="2637"/>
        <v>0</v>
      </c>
      <c r="J8854" s="95">
        <f>SUM(J8855:J8856)</f>
        <v>0</v>
      </c>
      <c r="K8854" s="95">
        <f>SUM(K8855:K8856)</f>
        <v>0</v>
      </c>
      <c r="L8854" s="94">
        <f t="shared" si="2636"/>
        <v>0</v>
      </c>
      <c r="M8854" s="95">
        <f>SUM(M8855:M8856)</f>
        <v>0</v>
      </c>
      <c r="N8854" s="95">
        <f>SUM(N8855:N8856)</f>
        <v>0</v>
      </c>
      <c r="O8854" s="82" t="s">
        <v>146</v>
      </c>
      <c r="R8854" s="352">
        <f>L8854-[1]გადასახდელები!L8624</f>
        <v>0</v>
      </c>
    </row>
    <row r="8855" spans="2:18" ht="20.25" hidden="1" customHeight="1">
      <c r="B8855" s="36" t="str">
        <f t="shared" si="2635"/>
        <v>b</v>
      </c>
      <c r="C8855" s="42">
        <v>5</v>
      </c>
      <c r="D8855" s="42"/>
      <c r="F8855" s="343" t="s">
        <v>655</v>
      </c>
      <c r="G8855" s="48" t="s">
        <v>282</v>
      </c>
      <c r="H8855" s="101"/>
      <c r="I8855" s="97">
        <f t="shared" si="2637"/>
        <v>0</v>
      </c>
      <c r="J8855" s="102"/>
      <c r="K8855" s="102"/>
      <c r="L8855" s="97">
        <f t="shared" si="2636"/>
        <v>0</v>
      </c>
      <c r="M8855" s="102"/>
      <c r="N8855" s="102"/>
      <c r="R8855" s="352">
        <f>L8855-[1]გადასახდელები!L8625</f>
        <v>0</v>
      </c>
    </row>
    <row r="8856" spans="2:18" ht="20.25" hidden="1" customHeight="1">
      <c r="B8856" s="36" t="str">
        <f t="shared" si="2635"/>
        <v>b</v>
      </c>
      <c r="C8856" s="42">
        <v>5</v>
      </c>
      <c r="D8856" s="42"/>
      <c r="F8856" s="343" t="s">
        <v>656</v>
      </c>
      <c r="G8856" s="48" t="s">
        <v>283</v>
      </c>
      <c r="H8856" s="101"/>
      <c r="I8856" s="97">
        <f t="shared" si="2637"/>
        <v>0</v>
      </c>
      <c r="J8856" s="102"/>
      <c r="K8856" s="102"/>
      <c r="L8856" s="97">
        <f t="shared" si="2636"/>
        <v>0</v>
      </c>
      <c r="M8856" s="102"/>
      <c r="N8856" s="102"/>
      <c r="R8856" s="352">
        <f>L8856-[1]გადასახდელები!L8626</f>
        <v>0</v>
      </c>
    </row>
    <row r="8857" spans="2:18" ht="20.25" hidden="1" customHeight="1">
      <c r="B8857" s="36" t="str">
        <f t="shared" si="2635"/>
        <v>b</v>
      </c>
      <c r="C8857" s="42">
        <v>3</v>
      </c>
      <c r="D8857" s="42"/>
      <c r="F8857" s="342" t="s">
        <v>568</v>
      </c>
      <c r="G8857" s="57" t="s">
        <v>205</v>
      </c>
      <c r="H8857" s="89">
        <f>H8858+H8859</f>
        <v>0</v>
      </c>
      <c r="I8857" s="90">
        <f t="shared" si="2637"/>
        <v>0</v>
      </c>
      <c r="J8857" s="92">
        <f>J8858+J8859</f>
        <v>0</v>
      </c>
      <c r="K8857" s="92">
        <f>K8858+K8859</f>
        <v>0</v>
      </c>
      <c r="L8857" s="90">
        <f t="shared" si="2636"/>
        <v>0</v>
      </c>
      <c r="M8857" s="92">
        <f>M8858+M8859</f>
        <v>0</v>
      </c>
      <c r="N8857" s="92">
        <f>N8858+N8859</f>
        <v>0</v>
      </c>
      <c r="O8857" s="82" t="s">
        <v>146</v>
      </c>
      <c r="R8857" s="352">
        <f>L8857-[1]გადასახდელები!L8627</f>
        <v>0</v>
      </c>
    </row>
    <row r="8858" spans="2:18" ht="20.25" hidden="1" customHeight="1">
      <c r="B8858" s="36" t="str">
        <f t="shared" si="2635"/>
        <v>b</v>
      </c>
      <c r="C8858" s="42">
        <v>4</v>
      </c>
      <c r="D8858" s="42"/>
      <c r="F8858" s="343" t="s">
        <v>657</v>
      </c>
      <c r="G8858" s="47" t="s">
        <v>285</v>
      </c>
      <c r="H8858" s="103"/>
      <c r="I8858" s="94">
        <f t="shared" si="2637"/>
        <v>0</v>
      </c>
      <c r="J8858" s="104"/>
      <c r="K8858" s="104"/>
      <c r="L8858" s="94">
        <f t="shared" si="2636"/>
        <v>0</v>
      </c>
      <c r="M8858" s="104"/>
      <c r="N8858" s="104"/>
      <c r="R8858" s="352">
        <f>L8858-[1]გადასახდელები!L8628</f>
        <v>0</v>
      </c>
    </row>
    <row r="8859" spans="2:18" ht="20.25" hidden="1" customHeight="1">
      <c r="B8859" s="36" t="str">
        <f t="shared" si="2635"/>
        <v>b</v>
      </c>
      <c r="C8859" s="42">
        <v>4</v>
      </c>
      <c r="D8859" s="42"/>
      <c r="F8859" s="342" t="s">
        <v>570</v>
      </c>
      <c r="G8859" s="47" t="s">
        <v>286</v>
      </c>
      <c r="H8859" s="93">
        <f>H8860+H8879</f>
        <v>0</v>
      </c>
      <c r="I8859" s="94">
        <f t="shared" si="2637"/>
        <v>0</v>
      </c>
      <c r="J8859" s="95">
        <f>J8860+J8879</f>
        <v>0</v>
      </c>
      <c r="K8859" s="95">
        <f>K8860+K8879</f>
        <v>0</v>
      </c>
      <c r="L8859" s="94">
        <f t="shared" si="2636"/>
        <v>0</v>
      </c>
      <c r="M8859" s="95">
        <f>M8860+M8879</f>
        <v>0</v>
      </c>
      <c r="N8859" s="95">
        <f>N8860+N8879</f>
        <v>0</v>
      </c>
      <c r="O8859" s="82" t="s">
        <v>146</v>
      </c>
      <c r="R8859" s="352">
        <f>L8859-[1]გადასახდელები!L8629</f>
        <v>0</v>
      </c>
    </row>
    <row r="8860" spans="2:18" ht="20.25" hidden="1" customHeight="1">
      <c r="B8860" s="36" t="str">
        <f t="shared" si="2635"/>
        <v>b</v>
      </c>
      <c r="C8860" s="42">
        <v>5</v>
      </c>
      <c r="D8860" s="42"/>
      <c r="F8860" s="342" t="s">
        <v>569</v>
      </c>
      <c r="G8860" s="48" t="s">
        <v>287</v>
      </c>
      <c r="H8860" s="113">
        <f>SUM(H8861:H8878)</f>
        <v>0</v>
      </c>
      <c r="I8860" s="97">
        <f t="shared" si="2637"/>
        <v>0</v>
      </c>
      <c r="J8860" s="114">
        <f>SUM(J8861:J8878)</f>
        <v>0</v>
      </c>
      <c r="K8860" s="114">
        <f>SUM(K8861:K8878)</f>
        <v>0</v>
      </c>
      <c r="L8860" s="97">
        <f t="shared" si="2636"/>
        <v>0</v>
      </c>
      <c r="M8860" s="114">
        <f>SUM(M8861:M8878)</f>
        <v>0</v>
      </c>
      <c r="N8860" s="114">
        <f>SUM(N8861:N8878)</f>
        <v>0</v>
      </c>
      <c r="O8860" s="82" t="s">
        <v>146</v>
      </c>
      <c r="R8860" s="352">
        <f>L8860-[1]გადასახდელები!L8630</f>
        <v>0</v>
      </c>
    </row>
    <row r="8861" spans="2:18" ht="45" hidden="1" customHeight="1">
      <c r="B8861" s="36" t="str">
        <f t="shared" si="2635"/>
        <v>b</v>
      </c>
      <c r="C8861" s="42">
        <v>6</v>
      </c>
      <c r="D8861" s="42"/>
      <c r="F8861" s="343" t="s">
        <v>658</v>
      </c>
      <c r="G8861" s="45" t="s">
        <v>215</v>
      </c>
      <c r="H8861" s="99"/>
      <c r="I8861" s="105">
        <f t="shared" si="2637"/>
        <v>0</v>
      </c>
      <c r="J8861" s="100"/>
      <c r="K8861" s="100"/>
      <c r="L8861" s="105">
        <f t="shared" si="2636"/>
        <v>0</v>
      </c>
      <c r="M8861" s="100"/>
      <c r="N8861" s="100"/>
      <c r="R8861" s="352">
        <f>L8861-[1]გადასახდელები!L8631</f>
        <v>0</v>
      </c>
    </row>
    <row r="8862" spans="2:18" ht="20.25" hidden="1" customHeight="1">
      <c r="B8862" s="36" t="str">
        <f t="shared" si="2635"/>
        <v>b</v>
      </c>
      <c r="C8862" s="42">
        <v>6</v>
      </c>
      <c r="D8862" s="42"/>
      <c r="F8862" s="343" t="s">
        <v>659</v>
      </c>
      <c r="G8862" s="45" t="s">
        <v>288</v>
      </c>
      <c r="H8862" s="99"/>
      <c r="I8862" s="105">
        <f t="shared" si="2637"/>
        <v>0</v>
      </c>
      <c r="J8862" s="100"/>
      <c r="K8862" s="100"/>
      <c r="L8862" s="105">
        <f t="shared" si="2636"/>
        <v>0</v>
      </c>
      <c r="M8862" s="100"/>
      <c r="N8862" s="100"/>
      <c r="R8862" s="352">
        <f>L8862-[1]გადასახდელები!L8632</f>
        <v>0</v>
      </c>
    </row>
    <row r="8863" spans="2:18" ht="20.25" hidden="1" customHeight="1">
      <c r="B8863" s="36" t="str">
        <f t="shared" si="2635"/>
        <v>b</v>
      </c>
      <c r="C8863" s="42">
        <v>6</v>
      </c>
      <c r="D8863" s="42"/>
      <c r="F8863" s="343" t="s">
        <v>660</v>
      </c>
      <c r="G8863" s="45" t="s">
        <v>289</v>
      </c>
      <c r="H8863" s="99"/>
      <c r="I8863" s="105">
        <f t="shared" si="2637"/>
        <v>0</v>
      </c>
      <c r="J8863" s="100"/>
      <c r="K8863" s="100"/>
      <c r="L8863" s="105">
        <f t="shared" si="2636"/>
        <v>0</v>
      </c>
      <c r="M8863" s="100"/>
      <c r="N8863" s="100"/>
      <c r="R8863" s="352">
        <f>L8863-[1]გადასახდელები!L8633</f>
        <v>0</v>
      </c>
    </row>
    <row r="8864" spans="2:18" ht="20.25" hidden="1" customHeight="1">
      <c r="B8864" s="36" t="str">
        <f t="shared" si="2635"/>
        <v>b</v>
      </c>
      <c r="C8864" s="42">
        <v>6</v>
      </c>
      <c r="D8864" s="42"/>
      <c r="F8864" s="343" t="s">
        <v>661</v>
      </c>
      <c r="G8864" s="45" t="s">
        <v>216</v>
      </c>
      <c r="H8864" s="99"/>
      <c r="I8864" s="105">
        <f t="shared" si="2637"/>
        <v>0</v>
      </c>
      <c r="J8864" s="100"/>
      <c r="K8864" s="100"/>
      <c r="L8864" s="105">
        <f t="shared" si="2636"/>
        <v>0</v>
      </c>
      <c r="M8864" s="100"/>
      <c r="N8864" s="100"/>
      <c r="R8864" s="352">
        <f>L8864-[1]გადასახდელები!L8634</f>
        <v>0</v>
      </c>
    </row>
    <row r="8865" spans="2:18" ht="20.25" hidden="1" customHeight="1">
      <c r="B8865" s="36" t="str">
        <f t="shared" si="2635"/>
        <v>b</v>
      </c>
      <c r="C8865" s="42">
        <v>6</v>
      </c>
      <c r="D8865" s="42"/>
      <c r="F8865" s="343" t="s">
        <v>662</v>
      </c>
      <c r="G8865" s="45" t="s">
        <v>217</v>
      </c>
      <c r="H8865" s="99"/>
      <c r="I8865" s="105">
        <f t="shared" si="2637"/>
        <v>0</v>
      </c>
      <c r="J8865" s="100"/>
      <c r="K8865" s="100"/>
      <c r="L8865" s="105">
        <f t="shared" si="2636"/>
        <v>0</v>
      </c>
      <c r="M8865" s="100"/>
      <c r="N8865" s="100"/>
      <c r="R8865" s="352">
        <f>L8865-[1]გადასახდელები!L8635</f>
        <v>0</v>
      </c>
    </row>
    <row r="8866" spans="2:18" ht="20.25" hidden="1" customHeight="1">
      <c r="B8866" s="36" t="str">
        <f t="shared" si="2635"/>
        <v>b</v>
      </c>
      <c r="C8866" s="42">
        <v>6</v>
      </c>
      <c r="D8866" s="42"/>
      <c r="F8866" s="343" t="s">
        <v>571</v>
      </c>
      <c r="G8866" s="45" t="s">
        <v>290</v>
      </c>
      <c r="H8866" s="99"/>
      <c r="I8866" s="105">
        <f t="shared" si="2637"/>
        <v>0</v>
      </c>
      <c r="J8866" s="100"/>
      <c r="K8866" s="100"/>
      <c r="L8866" s="105">
        <f t="shared" si="2636"/>
        <v>0</v>
      </c>
      <c r="M8866" s="100"/>
      <c r="N8866" s="100"/>
      <c r="R8866" s="352">
        <f>L8866-[1]გადასახდელები!L8636</f>
        <v>0</v>
      </c>
    </row>
    <row r="8867" spans="2:18" ht="20.25" hidden="1" customHeight="1">
      <c r="B8867" s="36" t="str">
        <f t="shared" si="2635"/>
        <v>b</v>
      </c>
      <c r="C8867" s="42">
        <v>6</v>
      </c>
      <c r="D8867" s="42"/>
      <c r="F8867" s="343" t="s">
        <v>663</v>
      </c>
      <c r="G8867" s="45" t="s">
        <v>291</v>
      </c>
      <c r="H8867" s="99"/>
      <c r="I8867" s="105">
        <f t="shared" si="2637"/>
        <v>0</v>
      </c>
      <c r="J8867" s="100"/>
      <c r="K8867" s="100"/>
      <c r="L8867" s="105">
        <f t="shared" si="2636"/>
        <v>0</v>
      </c>
      <c r="M8867" s="100"/>
      <c r="N8867" s="100"/>
      <c r="R8867" s="352">
        <f>L8867-[1]გადასახდელები!L8637</f>
        <v>0</v>
      </c>
    </row>
    <row r="8868" spans="2:18" ht="20.25" hidden="1" customHeight="1">
      <c r="B8868" s="36" t="str">
        <f t="shared" si="2635"/>
        <v>b</v>
      </c>
      <c r="C8868" s="42">
        <v>6</v>
      </c>
      <c r="D8868" s="42"/>
      <c r="F8868" s="343" t="s">
        <v>664</v>
      </c>
      <c r="G8868" s="45" t="s">
        <v>218</v>
      </c>
      <c r="H8868" s="99"/>
      <c r="I8868" s="105">
        <f t="shared" si="2637"/>
        <v>0</v>
      </c>
      <c r="J8868" s="100"/>
      <c r="K8868" s="100"/>
      <c r="L8868" s="105">
        <f t="shared" si="2636"/>
        <v>0</v>
      </c>
      <c r="M8868" s="100"/>
      <c r="N8868" s="100"/>
      <c r="R8868" s="352">
        <f>L8868-[1]გადასახდელები!L8638</f>
        <v>0</v>
      </c>
    </row>
    <row r="8869" spans="2:18" ht="20.25" hidden="1" customHeight="1">
      <c r="B8869" s="36" t="str">
        <f t="shared" si="2635"/>
        <v>b</v>
      </c>
      <c r="C8869" s="42">
        <v>6</v>
      </c>
      <c r="D8869" s="42"/>
      <c r="F8869" s="343" t="s">
        <v>665</v>
      </c>
      <c r="G8869" s="45" t="s">
        <v>219</v>
      </c>
      <c r="H8869" s="99"/>
      <c r="I8869" s="105">
        <f t="shared" si="2637"/>
        <v>0</v>
      </c>
      <c r="J8869" s="100"/>
      <c r="K8869" s="100"/>
      <c r="L8869" s="105">
        <f t="shared" si="2636"/>
        <v>0</v>
      </c>
      <c r="M8869" s="100"/>
      <c r="N8869" s="100"/>
      <c r="R8869" s="352">
        <f>L8869-[1]გადასახდელები!L8639</f>
        <v>0</v>
      </c>
    </row>
    <row r="8870" spans="2:18" ht="20.25" hidden="1" customHeight="1">
      <c r="B8870" s="36" t="str">
        <f t="shared" si="2635"/>
        <v>b</v>
      </c>
      <c r="C8870" s="42">
        <v>6</v>
      </c>
      <c r="D8870" s="42"/>
      <c r="F8870" s="343" t="s">
        <v>666</v>
      </c>
      <c r="G8870" s="45" t="s">
        <v>220</v>
      </c>
      <c r="H8870" s="99"/>
      <c r="I8870" s="105">
        <f t="shared" si="2637"/>
        <v>0</v>
      </c>
      <c r="J8870" s="100"/>
      <c r="K8870" s="100"/>
      <c r="L8870" s="105">
        <f t="shared" si="2636"/>
        <v>0</v>
      </c>
      <c r="M8870" s="100"/>
      <c r="N8870" s="100"/>
      <c r="R8870" s="352">
        <f>L8870-[1]გადასახდელები!L8640</f>
        <v>0</v>
      </c>
    </row>
    <row r="8871" spans="2:18" ht="20.25" hidden="1" customHeight="1">
      <c r="B8871" s="36" t="str">
        <f t="shared" si="2635"/>
        <v>b</v>
      </c>
      <c r="C8871" s="42">
        <v>6</v>
      </c>
      <c r="D8871" s="42"/>
      <c r="F8871" s="343" t="s">
        <v>667</v>
      </c>
      <c r="G8871" s="45" t="s">
        <v>221</v>
      </c>
      <c r="H8871" s="99"/>
      <c r="I8871" s="105">
        <f t="shared" si="2637"/>
        <v>0</v>
      </c>
      <c r="J8871" s="100"/>
      <c r="K8871" s="100"/>
      <c r="L8871" s="105">
        <f t="shared" si="2636"/>
        <v>0</v>
      </c>
      <c r="M8871" s="100"/>
      <c r="N8871" s="100"/>
      <c r="R8871" s="352">
        <f>L8871-[1]გადასახდელები!L8641</f>
        <v>0</v>
      </c>
    </row>
    <row r="8872" spans="2:18" ht="20.25" hidden="1" customHeight="1">
      <c r="B8872" s="36" t="str">
        <f t="shared" si="2635"/>
        <v>b</v>
      </c>
      <c r="C8872" s="42">
        <v>6</v>
      </c>
      <c r="D8872" s="42"/>
      <c r="F8872" s="343" t="s">
        <v>668</v>
      </c>
      <c r="G8872" s="45" t="s">
        <v>222</v>
      </c>
      <c r="H8872" s="99"/>
      <c r="I8872" s="105">
        <f t="shared" si="2637"/>
        <v>0</v>
      </c>
      <c r="J8872" s="100"/>
      <c r="K8872" s="100"/>
      <c r="L8872" s="105">
        <f t="shared" si="2636"/>
        <v>0</v>
      </c>
      <c r="M8872" s="100"/>
      <c r="N8872" s="100"/>
      <c r="R8872" s="352">
        <f>L8872-[1]გადასახდელები!L8642</f>
        <v>0</v>
      </c>
    </row>
    <row r="8873" spans="2:18" ht="20.25" hidden="1" customHeight="1">
      <c r="B8873" s="36" t="str">
        <f t="shared" si="2635"/>
        <v>b</v>
      </c>
      <c r="C8873" s="42">
        <v>6</v>
      </c>
      <c r="D8873" s="42"/>
      <c r="F8873" s="343" t="s">
        <v>669</v>
      </c>
      <c r="G8873" s="45" t="s">
        <v>223</v>
      </c>
      <c r="H8873" s="99"/>
      <c r="I8873" s="105">
        <f t="shared" si="2637"/>
        <v>0</v>
      </c>
      <c r="J8873" s="100"/>
      <c r="K8873" s="100"/>
      <c r="L8873" s="105">
        <f t="shared" si="2636"/>
        <v>0</v>
      </c>
      <c r="M8873" s="100"/>
      <c r="N8873" s="100"/>
      <c r="R8873" s="352">
        <f>L8873-[1]გადასახდელები!L8643</f>
        <v>0</v>
      </c>
    </row>
    <row r="8874" spans="2:18" ht="36" hidden="1" customHeight="1">
      <c r="B8874" s="36" t="str">
        <f t="shared" si="2635"/>
        <v>b</v>
      </c>
      <c r="C8874" s="42">
        <v>6</v>
      </c>
      <c r="D8874" s="42"/>
      <c r="F8874" s="343" t="s">
        <v>670</v>
      </c>
      <c r="G8874" s="45" t="s">
        <v>224</v>
      </c>
      <c r="H8874" s="99"/>
      <c r="I8874" s="105">
        <f t="shared" si="2637"/>
        <v>0</v>
      </c>
      <c r="J8874" s="100"/>
      <c r="K8874" s="100"/>
      <c r="L8874" s="105">
        <f t="shared" si="2636"/>
        <v>0</v>
      </c>
      <c r="M8874" s="100"/>
      <c r="N8874" s="100"/>
      <c r="R8874" s="352">
        <f>L8874-[1]გადასახდელები!L8644</f>
        <v>0</v>
      </c>
    </row>
    <row r="8875" spans="2:18" ht="48.75" hidden="1" customHeight="1">
      <c r="B8875" s="36" t="str">
        <f t="shared" si="2635"/>
        <v>b</v>
      </c>
      <c r="C8875" s="42">
        <v>6</v>
      </c>
      <c r="D8875" s="42"/>
      <c r="F8875" s="343" t="s">
        <v>671</v>
      </c>
      <c r="G8875" s="45" t="s">
        <v>225</v>
      </c>
      <c r="H8875" s="99"/>
      <c r="I8875" s="105">
        <f t="shared" si="2637"/>
        <v>0</v>
      </c>
      <c r="J8875" s="100"/>
      <c r="K8875" s="100"/>
      <c r="L8875" s="105">
        <f t="shared" si="2636"/>
        <v>0</v>
      </c>
      <c r="M8875" s="100"/>
      <c r="N8875" s="100"/>
      <c r="R8875" s="352">
        <f>L8875-[1]გადასახდელები!L8645</f>
        <v>0</v>
      </c>
    </row>
    <row r="8876" spans="2:18" ht="24.75" hidden="1" customHeight="1">
      <c r="B8876" s="36" t="str">
        <f t="shared" si="2635"/>
        <v>b</v>
      </c>
      <c r="C8876" s="42">
        <v>6</v>
      </c>
      <c r="D8876" s="42"/>
      <c r="F8876" s="343" t="s">
        <v>672</v>
      </c>
      <c r="G8876" s="45" t="s">
        <v>226</v>
      </c>
      <c r="H8876" s="99"/>
      <c r="I8876" s="105">
        <f t="shared" si="2637"/>
        <v>0</v>
      </c>
      <c r="J8876" s="100"/>
      <c r="K8876" s="100"/>
      <c r="L8876" s="105">
        <f t="shared" si="2636"/>
        <v>0</v>
      </c>
      <c r="M8876" s="100"/>
      <c r="N8876" s="100"/>
      <c r="R8876" s="352">
        <f>L8876-[1]გადასახდელები!L8646</f>
        <v>0</v>
      </c>
    </row>
    <row r="8877" spans="2:18" ht="24" hidden="1" customHeight="1">
      <c r="B8877" s="36" t="str">
        <f t="shared" ref="B8877:B8940" si="2638">IF(H8877+I8877+L8877&gt;0,"a","b")</f>
        <v>b</v>
      </c>
      <c r="C8877" s="42">
        <v>6</v>
      </c>
      <c r="D8877" s="42"/>
      <c r="F8877" s="343" t="s">
        <v>673</v>
      </c>
      <c r="G8877" s="45" t="s">
        <v>227</v>
      </c>
      <c r="H8877" s="99"/>
      <c r="I8877" s="105">
        <f t="shared" si="2637"/>
        <v>0</v>
      </c>
      <c r="J8877" s="100"/>
      <c r="K8877" s="100"/>
      <c r="L8877" s="105">
        <f t="shared" si="2636"/>
        <v>0</v>
      </c>
      <c r="M8877" s="100"/>
      <c r="N8877" s="100"/>
      <c r="R8877" s="352">
        <f>L8877-[1]გადასახდელები!L8647</f>
        <v>0</v>
      </c>
    </row>
    <row r="8878" spans="2:18" ht="36.75" hidden="1" customHeight="1">
      <c r="B8878" s="36" t="str">
        <f t="shared" si="2638"/>
        <v>b</v>
      </c>
      <c r="C8878" s="42">
        <v>6</v>
      </c>
      <c r="D8878" s="42"/>
      <c r="F8878" s="343" t="s">
        <v>572</v>
      </c>
      <c r="G8878" s="45" t="s">
        <v>228</v>
      </c>
      <c r="H8878" s="99"/>
      <c r="I8878" s="105">
        <f t="shared" si="2637"/>
        <v>0</v>
      </c>
      <c r="J8878" s="100"/>
      <c r="K8878" s="100"/>
      <c r="L8878" s="105">
        <f t="shared" si="2636"/>
        <v>0</v>
      </c>
      <c r="M8878" s="100"/>
      <c r="N8878" s="100"/>
      <c r="R8878" s="352">
        <f>L8878-[1]გადასახდელები!L8648</f>
        <v>0</v>
      </c>
    </row>
    <row r="8879" spans="2:18" ht="24.75" hidden="1" customHeight="1">
      <c r="B8879" s="36" t="str">
        <f t="shared" si="2638"/>
        <v>b</v>
      </c>
      <c r="C8879" s="42">
        <v>5</v>
      </c>
      <c r="D8879" s="42"/>
      <c r="F8879" s="343" t="s">
        <v>573</v>
      </c>
      <c r="G8879" s="48" t="s">
        <v>193</v>
      </c>
      <c r="H8879" s="101"/>
      <c r="I8879" s="97">
        <f t="shared" si="2637"/>
        <v>0</v>
      </c>
      <c r="J8879" s="102"/>
      <c r="K8879" s="102"/>
      <c r="L8879" s="97">
        <f t="shared" si="2636"/>
        <v>0</v>
      </c>
      <c r="M8879" s="102"/>
      <c r="N8879" s="102"/>
      <c r="R8879" s="352">
        <f>L8879-[1]გადასახდელები!L8649</f>
        <v>0</v>
      </c>
    </row>
    <row r="8880" spans="2:18" ht="20.25" hidden="1" customHeight="1">
      <c r="B8880" s="36" t="str">
        <f t="shared" si="2638"/>
        <v>b</v>
      </c>
      <c r="C8880" s="42">
        <v>2</v>
      </c>
      <c r="D8880" s="42"/>
      <c r="E8880" s="24">
        <v>7081</v>
      </c>
      <c r="F8880" s="342" t="s">
        <v>574</v>
      </c>
      <c r="G8880" s="59" t="s">
        <v>292</v>
      </c>
      <c r="H8880" s="86">
        <f>H8881+H8928+H8936+H8935</f>
        <v>0</v>
      </c>
      <c r="I8880" s="87">
        <f t="shared" si="2637"/>
        <v>0</v>
      </c>
      <c r="J8880" s="88">
        <f>J8881+J8928+J8936+J8935</f>
        <v>0</v>
      </c>
      <c r="K8880" s="88">
        <f>K8881+K8928+K8936+K8935</f>
        <v>0</v>
      </c>
      <c r="L8880" s="87">
        <f t="shared" si="2636"/>
        <v>0</v>
      </c>
      <c r="M8880" s="88">
        <f>M8881+M8928+M8936+M8935</f>
        <v>0</v>
      </c>
      <c r="N8880" s="88">
        <f>N8881+N8928+N8936+N8935</f>
        <v>0</v>
      </c>
      <c r="O8880" s="82" t="s">
        <v>146</v>
      </c>
      <c r="P8880" s="35" t="s">
        <v>145</v>
      </c>
      <c r="R8880" s="352">
        <f>L8880-[1]გადასახდელები!L8650</f>
        <v>0</v>
      </c>
    </row>
    <row r="8881" spans="2:18" ht="20.25" hidden="1" customHeight="1">
      <c r="B8881" s="36" t="str">
        <f t="shared" si="2638"/>
        <v>b</v>
      </c>
      <c r="C8881" s="42">
        <v>3</v>
      </c>
      <c r="D8881" s="42"/>
      <c r="F8881" s="342" t="s">
        <v>575</v>
      </c>
      <c r="G8881" s="51" t="s">
        <v>293</v>
      </c>
      <c r="H8881" s="89">
        <f>H8882+H8894+H8923</f>
        <v>0</v>
      </c>
      <c r="I8881" s="90">
        <f t="shared" si="2637"/>
        <v>0</v>
      </c>
      <c r="J8881" s="89">
        <f>J8882+J8894+J8923</f>
        <v>0</v>
      </c>
      <c r="K8881" s="89">
        <f>K8882+K8894+K8923</f>
        <v>0</v>
      </c>
      <c r="L8881" s="90">
        <f t="shared" si="2636"/>
        <v>0</v>
      </c>
      <c r="M8881" s="89">
        <f>M8882+M8894+M8923</f>
        <v>0</v>
      </c>
      <c r="N8881" s="89">
        <f>N8882+N8894+N8923</f>
        <v>0</v>
      </c>
      <c r="O8881" s="82" t="s">
        <v>146</v>
      </c>
      <c r="P8881" s="35" t="s">
        <v>145</v>
      </c>
      <c r="R8881" s="352">
        <f>L8881-[1]გადასახდელები!L8651</f>
        <v>0</v>
      </c>
    </row>
    <row r="8882" spans="2:18" ht="20.25" hidden="1" customHeight="1">
      <c r="B8882" s="36" t="str">
        <f t="shared" si="2638"/>
        <v>b</v>
      </c>
      <c r="C8882" s="42">
        <v>4</v>
      </c>
      <c r="D8882" s="42"/>
      <c r="F8882" s="342" t="s">
        <v>576</v>
      </c>
      <c r="G8882" s="47" t="s">
        <v>294</v>
      </c>
      <c r="H8882" s="93">
        <f>H8883+H8884+H8885+H8886+H8887+H8888+H8889+H8890+H8891+H8892+H8893</f>
        <v>0</v>
      </c>
      <c r="I8882" s="94">
        <f t="shared" si="2637"/>
        <v>0</v>
      </c>
      <c r="J8882" s="93">
        <f>J8883+J8884+J8885+J8886+J8887+J8888+J8889+J8890+J8891+J8892+J8893</f>
        <v>0</v>
      </c>
      <c r="K8882" s="93">
        <f>K8883+K8884+K8885+K8886+K8887+K8888+K8889+K8890+K8891+K8892+K8893</f>
        <v>0</v>
      </c>
      <c r="L8882" s="94">
        <f t="shared" si="2636"/>
        <v>0</v>
      </c>
      <c r="M8882" s="93">
        <f>M8883+M8884+M8885+M8886+M8887+M8888+M8889+M8890+M8891+M8892+M8893</f>
        <v>0</v>
      </c>
      <c r="N8882" s="93">
        <f>N8883+N8884+N8885+N8886+N8887+N8888+N8889+N8890+N8891+N8892+N8893</f>
        <v>0</v>
      </c>
      <c r="O8882" s="82" t="s">
        <v>146</v>
      </c>
      <c r="P8882" s="35" t="s">
        <v>145</v>
      </c>
      <c r="R8882" s="352">
        <f>L8882-[1]გადასახდელები!L8652</f>
        <v>0</v>
      </c>
    </row>
    <row r="8883" spans="2:18" ht="20.25" hidden="1" customHeight="1">
      <c r="B8883" s="36" t="str">
        <f t="shared" si="2638"/>
        <v>b</v>
      </c>
      <c r="C8883" s="42">
        <v>5</v>
      </c>
      <c r="D8883" s="42"/>
      <c r="F8883" s="343" t="s">
        <v>577</v>
      </c>
      <c r="G8883" s="48" t="s">
        <v>295</v>
      </c>
      <c r="H8883" s="101"/>
      <c r="I8883" s="97">
        <f t="shared" si="2637"/>
        <v>0</v>
      </c>
      <c r="J8883" s="102"/>
      <c r="K8883" s="102"/>
      <c r="L8883" s="97">
        <f t="shared" si="2636"/>
        <v>0</v>
      </c>
      <c r="M8883" s="102"/>
      <c r="N8883" s="102"/>
      <c r="O8883" s="115"/>
      <c r="P8883" s="35" t="s">
        <v>145</v>
      </c>
      <c r="R8883" s="352">
        <f>L8883-[1]გადასახდელები!L8653</f>
        <v>0</v>
      </c>
    </row>
    <row r="8884" spans="2:18" ht="20.25" hidden="1" customHeight="1">
      <c r="B8884" s="36" t="str">
        <f t="shared" si="2638"/>
        <v>b</v>
      </c>
      <c r="C8884" s="42">
        <v>5</v>
      </c>
      <c r="D8884" s="42"/>
      <c r="F8884" s="343" t="s">
        <v>578</v>
      </c>
      <c r="G8884" s="48" t="s">
        <v>296</v>
      </c>
      <c r="H8884" s="101"/>
      <c r="I8884" s="97">
        <f t="shared" si="2637"/>
        <v>0</v>
      </c>
      <c r="J8884" s="102"/>
      <c r="K8884" s="102"/>
      <c r="L8884" s="97">
        <f t="shared" si="2636"/>
        <v>0</v>
      </c>
      <c r="M8884" s="102"/>
      <c r="N8884" s="102"/>
      <c r="O8884" s="115"/>
      <c r="P8884" s="35" t="s">
        <v>145</v>
      </c>
      <c r="R8884" s="352">
        <f>L8884-[1]გადასახდელები!L8654</f>
        <v>0</v>
      </c>
    </row>
    <row r="8885" spans="2:18" ht="30.75" hidden="1" customHeight="1">
      <c r="B8885" s="36" t="str">
        <f t="shared" si="2638"/>
        <v>b</v>
      </c>
      <c r="C8885" s="42">
        <v>5</v>
      </c>
      <c r="D8885" s="42"/>
      <c r="F8885" s="343" t="s">
        <v>674</v>
      </c>
      <c r="G8885" s="52" t="s">
        <v>297</v>
      </c>
      <c r="H8885" s="101"/>
      <c r="I8885" s="97">
        <f t="shared" si="2637"/>
        <v>0</v>
      </c>
      <c r="J8885" s="102"/>
      <c r="K8885" s="102"/>
      <c r="L8885" s="97">
        <f t="shared" si="2636"/>
        <v>0</v>
      </c>
      <c r="M8885" s="102"/>
      <c r="N8885" s="102"/>
      <c r="O8885" s="115"/>
      <c r="P8885" s="35" t="s">
        <v>145</v>
      </c>
      <c r="R8885" s="352">
        <f>L8885-[1]გადასახდელები!L8655</f>
        <v>0</v>
      </c>
    </row>
    <row r="8886" spans="2:18" ht="20.25" hidden="1" customHeight="1">
      <c r="B8886" s="36" t="str">
        <f t="shared" si="2638"/>
        <v>b</v>
      </c>
      <c r="C8886" s="42">
        <v>5</v>
      </c>
      <c r="D8886" s="42"/>
      <c r="F8886" s="343" t="s">
        <v>579</v>
      </c>
      <c r="G8886" s="48" t="s">
        <v>298</v>
      </c>
      <c r="H8886" s="101"/>
      <c r="I8886" s="97">
        <f t="shared" si="2637"/>
        <v>0</v>
      </c>
      <c r="J8886" s="102"/>
      <c r="K8886" s="102"/>
      <c r="L8886" s="97">
        <f t="shared" si="2636"/>
        <v>0</v>
      </c>
      <c r="M8886" s="102"/>
      <c r="N8886" s="102"/>
      <c r="O8886" s="115"/>
      <c r="P8886" s="35" t="s">
        <v>145</v>
      </c>
      <c r="R8886" s="352">
        <f>L8886-[1]გადასახდელები!L8656</f>
        <v>0</v>
      </c>
    </row>
    <row r="8887" spans="2:18" ht="20.25" hidden="1" customHeight="1">
      <c r="B8887" s="36" t="str">
        <f t="shared" si="2638"/>
        <v>b</v>
      </c>
      <c r="C8887" s="42">
        <v>5</v>
      </c>
      <c r="D8887" s="42"/>
      <c r="F8887" s="343" t="s">
        <v>580</v>
      </c>
      <c r="G8887" s="48" t="s">
        <v>299</v>
      </c>
      <c r="H8887" s="101"/>
      <c r="I8887" s="97">
        <f t="shared" si="2637"/>
        <v>0</v>
      </c>
      <c r="J8887" s="102"/>
      <c r="K8887" s="102"/>
      <c r="L8887" s="97">
        <f t="shared" si="2636"/>
        <v>0</v>
      </c>
      <c r="M8887" s="102"/>
      <c r="N8887" s="102"/>
      <c r="O8887" s="115"/>
      <c r="P8887" s="35" t="s">
        <v>145</v>
      </c>
      <c r="R8887" s="352">
        <f>L8887-[1]გადასახდელები!L8657</f>
        <v>0</v>
      </c>
    </row>
    <row r="8888" spans="2:18" ht="30.75" hidden="1" customHeight="1">
      <c r="B8888" s="36" t="str">
        <f t="shared" si="2638"/>
        <v>b</v>
      </c>
      <c r="C8888" s="42">
        <v>5</v>
      </c>
      <c r="D8888" s="42"/>
      <c r="F8888" s="343" t="s">
        <v>581</v>
      </c>
      <c r="G8888" s="48" t="s">
        <v>300</v>
      </c>
      <c r="H8888" s="101"/>
      <c r="I8888" s="97">
        <f t="shared" si="2637"/>
        <v>0</v>
      </c>
      <c r="J8888" s="102"/>
      <c r="K8888" s="102"/>
      <c r="L8888" s="97">
        <f t="shared" ref="L8888:L8952" si="2639">M8888+N8888</f>
        <v>0</v>
      </c>
      <c r="M8888" s="102"/>
      <c r="N8888" s="102"/>
      <c r="O8888" s="115"/>
      <c r="P8888" s="35" t="s">
        <v>145</v>
      </c>
      <c r="R8888" s="352">
        <f>L8888-[1]გადასახდელები!L8658</f>
        <v>0</v>
      </c>
    </row>
    <row r="8889" spans="2:18" ht="20.25" hidden="1" customHeight="1">
      <c r="B8889" s="36" t="str">
        <f t="shared" si="2638"/>
        <v>b</v>
      </c>
      <c r="C8889" s="42">
        <v>5</v>
      </c>
      <c r="D8889" s="42"/>
      <c r="F8889" s="343" t="s">
        <v>675</v>
      </c>
      <c r="G8889" s="48" t="s">
        <v>301</v>
      </c>
      <c r="H8889" s="101"/>
      <c r="I8889" s="97">
        <f t="shared" si="2637"/>
        <v>0</v>
      </c>
      <c r="J8889" s="102"/>
      <c r="K8889" s="102"/>
      <c r="L8889" s="97">
        <f t="shared" si="2639"/>
        <v>0</v>
      </c>
      <c r="M8889" s="102"/>
      <c r="N8889" s="102"/>
      <c r="O8889" s="115"/>
      <c r="P8889" s="35" t="s">
        <v>145</v>
      </c>
      <c r="R8889" s="352">
        <f>L8889-[1]გადასახდელები!L8659</f>
        <v>0</v>
      </c>
    </row>
    <row r="8890" spans="2:18" ht="20.25" hidden="1" customHeight="1">
      <c r="B8890" s="36" t="str">
        <f t="shared" si="2638"/>
        <v>b</v>
      </c>
      <c r="C8890" s="42">
        <v>5</v>
      </c>
      <c r="D8890" s="42"/>
      <c r="F8890" s="343" t="s">
        <v>582</v>
      </c>
      <c r="G8890" s="48" t="s">
        <v>302</v>
      </c>
      <c r="H8890" s="101"/>
      <c r="I8890" s="97">
        <f t="shared" si="2637"/>
        <v>0</v>
      </c>
      <c r="J8890" s="102"/>
      <c r="K8890" s="102"/>
      <c r="L8890" s="97">
        <f t="shared" si="2639"/>
        <v>0</v>
      </c>
      <c r="M8890" s="102"/>
      <c r="N8890" s="102"/>
      <c r="O8890" s="115"/>
      <c r="P8890" s="35" t="s">
        <v>145</v>
      </c>
      <c r="R8890" s="352">
        <f>L8890-[1]გადასახდელები!L8660</f>
        <v>0</v>
      </c>
    </row>
    <row r="8891" spans="2:18" ht="20.25" hidden="1" customHeight="1">
      <c r="B8891" s="36" t="str">
        <f t="shared" si="2638"/>
        <v>b</v>
      </c>
      <c r="C8891" s="42">
        <v>5</v>
      </c>
      <c r="D8891" s="42"/>
      <c r="F8891" s="343" t="s">
        <v>676</v>
      </c>
      <c r="G8891" s="48" t="s">
        <v>303</v>
      </c>
      <c r="H8891" s="101"/>
      <c r="I8891" s="97">
        <f t="shared" ref="I8891:I8955" si="2640">J8891+K8891</f>
        <v>0</v>
      </c>
      <c r="J8891" s="102"/>
      <c r="K8891" s="102"/>
      <c r="L8891" s="97">
        <f t="shared" si="2639"/>
        <v>0</v>
      </c>
      <c r="M8891" s="102"/>
      <c r="N8891" s="102"/>
      <c r="O8891" s="115"/>
      <c r="P8891" s="35" t="s">
        <v>145</v>
      </c>
      <c r="R8891" s="352">
        <f>L8891-[1]გადასახდელები!L8661</f>
        <v>0</v>
      </c>
    </row>
    <row r="8892" spans="2:18" ht="20.25" hidden="1" customHeight="1">
      <c r="B8892" s="36" t="str">
        <f t="shared" si="2638"/>
        <v>b</v>
      </c>
      <c r="C8892" s="42">
        <v>5</v>
      </c>
      <c r="D8892" s="42"/>
      <c r="F8892" s="343" t="s">
        <v>677</v>
      </c>
      <c r="G8892" s="48" t="s">
        <v>304</v>
      </c>
      <c r="H8892" s="101"/>
      <c r="I8892" s="97">
        <f t="shared" si="2640"/>
        <v>0</v>
      </c>
      <c r="J8892" s="102"/>
      <c r="K8892" s="102"/>
      <c r="L8892" s="97">
        <f t="shared" si="2639"/>
        <v>0</v>
      </c>
      <c r="M8892" s="102"/>
      <c r="N8892" s="102"/>
      <c r="O8892" s="115"/>
      <c r="P8892" s="35" t="s">
        <v>145</v>
      </c>
      <c r="R8892" s="352">
        <f>L8892-[1]გადასახდელები!L8662</f>
        <v>0</v>
      </c>
    </row>
    <row r="8893" spans="2:18" ht="20.25" hidden="1" customHeight="1">
      <c r="B8893" s="36" t="str">
        <f t="shared" si="2638"/>
        <v>b</v>
      </c>
      <c r="C8893" s="42">
        <v>5</v>
      </c>
      <c r="D8893" s="42"/>
      <c r="F8893" s="343" t="s">
        <v>583</v>
      </c>
      <c r="G8893" s="48" t="s">
        <v>305</v>
      </c>
      <c r="H8893" s="101"/>
      <c r="I8893" s="97">
        <f t="shared" si="2640"/>
        <v>0</v>
      </c>
      <c r="J8893" s="102"/>
      <c r="K8893" s="102"/>
      <c r="L8893" s="97">
        <f t="shared" si="2639"/>
        <v>0</v>
      </c>
      <c r="M8893" s="102"/>
      <c r="N8893" s="102"/>
      <c r="O8893" s="115"/>
      <c r="P8893" s="35" t="s">
        <v>145</v>
      </c>
      <c r="R8893" s="352">
        <f>L8893-[1]გადასახდელები!L8663</f>
        <v>0</v>
      </c>
    </row>
    <row r="8894" spans="2:18" ht="20.25" hidden="1" customHeight="1">
      <c r="B8894" s="36" t="str">
        <f t="shared" si="2638"/>
        <v>b</v>
      </c>
      <c r="C8894" s="42">
        <v>4</v>
      </c>
      <c r="D8894" s="42"/>
      <c r="F8894" s="342" t="s">
        <v>584</v>
      </c>
      <c r="G8894" s="47" t="s">
        <v>306</v>
      </c>
      <c r="H8894" s="93">
        <f>H8895+H8902</f>
        <v>0</v>
      </c>
      <c r="I8894" s="94">
        <f t="shared" si="2640"/>
        <v>0</v>
      </c>
      <c r="J8894" s="93">
        <f>J8895+J8902</f>
        <v>0</v>
      </c>
      <c r="K8894" s="93">
        <f>K8895+K8902</f>
        <v>0</v>
      </c>
      <c r="L8894" s="94">
        <f t="shared" si="2639"/>
        <v>0</v>
      </c>
      <c r="M8894" s="93">
        <f>M8895+M8902</f>
        <v>0</v>
      </c>
      <c r="N8894" s="93">
        <f>N8895+N8902</f>
        <v>0</v>
      </c>
      <c r="O8894" s="82" t="s">
        <v>146</v>
      </c>
      <c r="P8894" s="35" t="s">
        <v>145</v>
      </c>
      <c r="R8894" s="352">
        <f>L8894-[1]გადასახდელები!L8664</f>
        <v>0</v>
      </c>
    </row>
    <row r="8895" spans="2:18" ht="20.25" hidden="1" customHeight="1">
      <c r="B8895" s="36" t="str">
        <f t="shared" si="2638"/>
        <v>b</v>
      </c>
      <c r="C8895" s="42">
        <v>5</v>
      </c>
      <c r="D8895" s="42"/>
      <c r="F8895" s="342" t="s">
        <v>585</v>
      </c>
      <c r="G8895" s="48" t="s">
        <v>307</v>
      </c>
      <c r="H8895" s="96">
        <f>SUM(H8896:H8901)</f>
        <v>0</v>
      </c>
      <c r="I8895" s="97">
        <f t="shared" si="2640"/>
        <v>0</v>
      </c>
      <c r="J8895" s="96">
        <f>SUM(J8896:J8901)</f>
        <v>0</v>
      </c>
      <c r="K8895" s="96">
        <f>SUM(K8896:K8901)</f>
        <v>0</v>
      </c>
      <c r="L8895" s="97">
        <f t="shared" si="2639"/>
        <v>0</v>
      </c>
      <c r="M8895" s="96">
        <f>SUM(M8896:M8901)</f>
        <v>0</v>
      </c>
      <c r="N8895" s="96">
        <f>SUM(N8896:N8901)</f>
        <v>0</v>
      </c>
      <c r="O8895" s="82" t="s">
        <v>146</v>
      </c>
      <c r="P8895" s="35" t="s">
        <v>145</v>
      </c>
      <c r="R8895" s="352">
        <f>L8895-[1]გადასახდელები!L8665</f>
        <v>0</v>
      </c>
    </row>
    <row r="8896" spans="2:18" ht="20.25" hidden="1" customHeight="1">
      <c r="B8896" s="36" t="str">
        <f t="shared" si="2638"/>
        <v>b</v>
      </c>
      <c r="C8896" s="42">
        <v>6</v>
      </c>
      <c r="D8896" s="42"/>
      <c r="F8896" s="343" t="s">
        <v>586</v>
      </c>
      <c r="G8896" s="53" t="s">
        <v>308</v>
      </c>
      <c r="H8896" s="99"/>
      <c r="I8896" s="105">
        <f t="shared" si="2640"/>
        <v>0</v>
      </c>
      <c r="J8896" s="100"/>
      <c r="K8896" s="100"/>
      <c r="L8896" s="105">
        <f t="shared" si="2639"/>
        <v>0</v>
      </c>
      <c r="M8896" s="100"/>
      <c r="N8896" s="100"/>
      <c r="O8896" s="115"/>
      <c r="P8896" s="35" t="s">
        <v>145</v>
      </c>
      <c r="R8896" s="352">
        <f>L8896-[1]გადასახდელები!L8666</f>
        <v>0</v>
      </c>
    </row>
    <row r="8897" spans="2:18" ht="20.25" hidden="1" customHeight="1">
      <c r="B8897" s="36" t="str">
        <f t="shared" si="2638"/>
        <v>b</v>
      </c>
      <c r="C8897" s="42">
        <v>6</v>
      </c>
      <c r="D8897" s="42"/>
      <c r="F8897" s="343" t="s">
        <v>678</v>
      </c>
      <c r="G8897" s="53" t="s">
        <v>309</v>
      </c>
      <c r="H8897" s="99"/>
      <c r="I8897" s="105">
        <f t="shared" si="2640"/>
        <v>0</v>
      </c>
      <c r="J8897" s="100"/>
      <c r="K8897" s="100"/>
      <c r="L8897" s="105">
        <f t="shared" si="2639"/>
        <v>0</v>
      </c>
      <c r="M8897" s="100"/>
      <c r="N8897" s="100"/>
      <c r="O8897" s="115"/>
      <c r="P8897" s="35" t="s">
        <v>145</v>
      </c>
      <c r="R8897" s="352">
        <f>L8897-[1]გადასახდელები!L8667</f>
        <v>0</v>
      </c>
    </row>
    <row r="8898" spans="2:18" ht="20.25" hidden="1" customHeight="1">
      <c r="B8898" s="36" t="str">
        <f t="shared" si="2638"/>
        <v>b</v>
      </c>
      <c r="C8898" s="42">
        <v>6</v>
      </c>
      <c r="D8898" s="42"/>
      <c r="F8898" s="343" t="s">
        <v>679</v>
      </c>
      <c r="G8898" s="53" t="s">
        <v>310</v>
      </c>
      <c r="H8898" s="99"/>
      <c r="I8898" s="105">
        <f t="shared" si="2640"/>
        <v>0</v>
      </c>
      <c r="J8898" s="100"/>
      <c r="K8898" s="100"/>
      <c r="L8898" s="105">
        <f t="shared" si="2639"/>
        <v>0</v>
      </c>
      <c r="M8898" s="100"/>
      <c r="N8898" s="100"/>
      <c r="O8898" s="115"/>
      <c r="P8898" s="35" t="s">
        <v>145</v>
      </c>
      <c r="R8898" s="352">
        <f>L8898-[1]გადასახდელები!L8668</f>
        <v>0</v>
      </c>
    </row>
    <row r="8899" spans="2:18" ht="20.25" hidden="1" customHeight="1">
      <c r="B8899" s="36" t="str">
        <f t="shared" si="2638"/>
        <v>b</v>
      </c>
      <c r="C8899" s="42">
        <v>6</v>
      </c>
      <c r="D8899" s="42"/>
      <c r="F8899" s="343" t="s">
        <v>680</v>
      </c>
      <c r="G8899" s="53" t="s">
        <v>311</v>
      </c>
      <c r="H8899" s="99"/>
      <c r="I8899" s="105">
        <f t="shared" si="2640"/>
        <v>0</v>
      </c>
      <c r="J8899" s="100"/>
      <c r="K8899" s="100"/>
      <c r="L8899" s="105">
        <f t="shared" si="2639"/>
        <v>0</v>
      </c>
      <c r="M8899" s="100"/>
      <c r="N8899" s="100"/>
      <c r="O8899" s="115"/>
      <c r="P8899" s="35" t="s">
        <v>145</v>
      </c>
      <c r="R8899" s="352">
        <f>L8899-[1]გადასახდელები!L8669</f>
        <v>0</v>
      </c>
    </row>
    <row r="8900" spans="2:18" ht="20.25" hidden="1" customHeight="1">
      <c r="B8900" s="36" t="str">
        <f t="shared" si="2638"/>
        <v>b</v>
      </c>
      <c r="C8900" s="42">
        <v>6</v>
      </c>
      <c r="D8900" s="42"/>
      <c r="F8900" s="343" t="s">
        <v>681</v>
      </c>
      <c r="G8900" s="53" t="s">
        <v>312</v>
      </c>
      <c r="H8900" s="99"/>
      <c r="I8900" s="105">
        <f t="shared" si="2640"/>
        <v>0</v>
      </c>
      <c r="J8900" s="100"/>
      <c r="K8900" s="100"/>
      <c r="L8900" s="105">
        <f t="shared" si="2639"/>
        <v>0</v>
      </c>
      <c r="M8900" s="100"/>
      <c r="N8900" s="100"/>
      <c r="O8900" s="115"/>
      <c r="P8900" s="35" t="s">
        <v>145</v>
      </c>
      <c r="R8900" s="352">
        <f>L8900-[1]გადასახდელები!L8670</f>
        <v>0</v>
      </c>
    </row>
    <row r="8901" spans="2:18" ht="20.25" hidden="1" customHeight="1">
      <c r="B8901" s="36" t="str">
        <f t="shared" si="2638"/>
        <v>b</v>
      </c>
      <c r="C8901" s="42">
        <v>6</v>
      </c>
      <c r="D8901" s="42"/>
      <c r="F8901" s="343" t="s">
        <v>682</v>
      </c>
      <c r="G8901" s="53" t="s">
        <v>313</v>
      </c>
      <c r="H8901" s="99"/>
      <c r="I8901" s="105">
        <f t="shared" si="2640"/>
        <v>0</v>
      </c>
      <c r="J8901" s="100"/>
      <c r="K8901" s="100"/>
      <c r="L8901" s="105">
        <f t="shared" si="2639"/>
        <v>0</v>
      </c>
      <c r="M8901" s="100"/>
      <c r="N8901" s="100"/>
      <c r="O8901" s="115"/>
      <c r="P8901" s="35" t="s">
        <v>145</v>
      </c>
      <c r="R8901" s="352">
        <f>L8901-[1]გადასახდელები!L8671</f>
        <v>0</v>
      </c>
    </row>
    <row r="8902" spans="2:18" ht="20.25" hidden="1" customHeight="1">
      <c r="B8902" s="36" t="str">
        <f t="shared" si="2638"/>
        <v>b</v>
      </c>
      <c r="C8902" s="42">
        <v>5</v>
      </c>
      <c r="D8902" s="42"/>
      <c r="F8902" s="342" t="s">
        <v>587</v>
      </c>
      <c r="G8902" s="48" t="s">
        <v>314</v>
      </c>
      <c r="H8902" s="96">
        <f>SUM(H8903:H8922)</f>
        <v>0</v>
      </c>
      <c r="I8902" s="97">
        <f t="shared" si="2640"/>
        <v>0</v>
      </c>
      <c r="J8902" s="96">
        <f>SUM(J8903:J8922)</f>
        <v>0</v>
      </c>
      <c r="K8902" s="96">
        <f>SUM(K8903:K8922)</f>
        <v>0</v>
      </c>
      <c r="L8902" s="97">
        <f t="shared" si="2639"/>
        <v>0</v>
      </c>
      <c r="M8902" s="96">
        <f>SUM(M8903:M8922)</f>
        <v>0</v>
      </c>
      <c r="N8902" s="96">
        <f>SUM(N8903:N8922)</f>
        <v>0</v>
      </c>
      <c r="O8902" s="82" t="s">
        <v>146</v>
      </c>
      <c r="P8902" s="35" t="s">
        <v>145</v>
      </c>
      <c r="R8902" s="352">
        <f>L8902-[1]გადასახდელები!L8672</f>
        <v>0</v>
      </c>
    </row>
    <row r="8903" spans="2:18" ht="20.25" hidden="1" customHeight="1">
      <c r="B8903" s="36" t="str">
        <f t="shared" si="2638"/>
        <v>b</v>
      </c>
      <c r="C8903" s="42">
        <v>6</v>
      </c>
      <c r="D8903" s="42"/>
      <c r="F8903" s="343" t="s">
        <v>683</v>
      </c>
      <c r="G8903" s="54" t="s">
        <v>315</v>
      </c>
      <c r="H8903" s="116"/>
      <c r="I8903" s="105">
        <f t="shared" si="2640"/>
        <v>0</v>
      </c>
      <c r="J8903" s="117"/>
      <c r="K8903" s="117"/>
      <c r="L8903" s="105">
        <f t="shared" si="2639"/>
        <v>0</v>
      </c>
      <c r="M8903" s="117"/>
      <c r="N8903" s="117"/>
      <c r="P8903" s="35" t="s">
        <v>145</v>
      </c>
      <c r="R8903" s="352">
        <f>L8903-[1]გადასახდელები!L8673</f>
        <v>0</v>
      </c>
    </row>
    <row r="8904" spans="2:18" ht="20.25" hidden="1" customHeight="1">
      <c r="B8904" s="36" t="str">
        <f t="shared" si="2638"/>
        <v>b</v>
      </c>
      <c r="C8904" s="42">
        <v>6</v>
      </c>
      <c r="D8904" s="42"/>
      <c r="F8904" s="343" t="s">
        <v>684</v>
      </c>
      <c r="G8904" s="54" t="s">
        <v>316</v>
      </c>
      <c r="H8904" s="116"/>
      <c r="I8904" s="105">
        <f t="shared" si="2640"/>
        <v>0</v>
      </c>
      <c r="J8904" s="117"/>
      <c r="K8904" s="117"/>
      <c r="L8904" s="105">
        <f t="shared" si="2639"/>
        <v>0</v>
      </c>
      <c r="M8904" s="117"/>
      <c r="N8904" s="117"/>
      <c r="P8904" s="35" t="s">
        <v>145</v>
      </c>
      <c r="R8904" s="352">
        <f>L8904-[1]გადასახდელები!L8674</f>
        <v>0</v>
      </c>
    </row>
    <row r="8905" spans="2:18" ht="30.75" hidden="1" customHeight="1">
      <c r="B8905" s="36" t="str">
        <f t="shared" si="2638"/>
        <v>b</v>
      </c>
      <c r="C8905" s="42">
        <v>6</v>
      </c>
      <c r="D8905" s="42"/>
      <c r="F8905" s="343" t="s">
        <v>588</v>
      </c>
      <c r="G8905" s="54" t="s">
        <v>317</v>
      </c>
      <c r="H8905" s="116"/>
      <c r="I8905" s="105">
        <f t="shared" si="2640"/>
        <v>0</v>
      </c>
      <c r="J8905" s="117"/>
      <c r="K8905" s="117"/>
      <c r="L8905" s="105">
        <f t="shared" si="2639"/>
        <v>0</v>
      </c>
      <c r="M8905" s="117"/>
      <c r="N8905" s="117"/>
      <c r="P8905" s="35" t="s">
        <v>145</v>
      </c>
      <c r="R8905" s="352">
        <f>L8905-[1]გადასახდელები!L8675</f>
        <v>0</v>
      </c>
    </row>
    <row r="8906" spans="2:18" ht="30.75" hidden="1" customHeight="1">
      <c r="B8906" s="36" t="str">
        <f t="shared" si="2638"/>
        <v>b</v>
      </c>
      <c r="C8906" s="42">
        <v>6</v>
      </c>
      <c r="D8906" s="42"/>
      <c r="F8906" s="343" t="s">
        <v>685</v>
      </c>
      <c r="G8906" s="54" t="s">
        <v>318</v>
      </c>
      <c r="H8906" s="116"/>
      <c r="I8906" s="105">
        <f t="shared" si="2640"/>
        <v>0</v>
      </c>
      <c r="J8906" s="117"/>
      <c r="K8906" s="117"/>
      <c r="L8906" s="105">
        <f t="shared" si="2639"/>
        <v>0</v>
      </c>
      <c r="M8906" s="117"/>
      <c r="N8906" s="117"/>
      <c r="P8906" s="35" t="s">
        <v>145</v>
      </c>
      <c r="R8906" s="352">
        <f>L8906-[1]გადასახდელები!L8676</f>
        <v>0</v>
      </c>
    </row>
    <row r="8907" spans="2:18" ht="20.25" hidden="1" customHeight="1">
      <c r="B8907" s="36" t="str">
        <f t="shared" si="2638"/>
        <v>b</v>
      </c>
      <c r="C8907" s="42">
        <v>6</v>
      </c>
      <c r="D8907" s="42"/>
      <c r="F8907" s="343" t="s">
        <v>589</v>
      </c>
      <c r="G8907" s="54" t="s">
        <v>319</v>
      </c>
      <c r="H8907" s="116"/>
      <c r="I8907" s="105">
        <f t="shared" si="2640"/>
        <v>0</v>
      </c>
      <c r="J8907" s="117"/>
      <c r="K8907" s="117"/>
      <c r="L8907" s="105">
        <f t="shared" si="2639"/>
        <v>0</v>
      </c>
      <c r="M8907" s="117"/>
      <c r="N8907" s="117"/>
      <c r="P8907" s="35" t="s">
        <v>145</v>
      </c>
      <c r="R8907" s="352">
        <f>L8907-[1]გადასახდელები!L8677</f>
        <v>0</v>
      </c>
    </row>
    <row r="8908" spans="2:18" ht="20.25" hidden="1" customHeight="1">
      <c r="B8908" s="36" t="str">
        <f t="shared" si="2638"/>
        <v>b</v>
      </c>
      <c r="C8908" s="42">
        <v>6</v>
      </c>
      <c r="D8908" s="42"/>
      <c r="F8908" s="343" t="s">
        <v>686</v>
      </c>
      <c r="G8908" s="54" t="s">
        <v>320</v>
      </c>
      <c r="H8908" s="116"/>
      <c r="I8908" s="105">
        <f t="shared" si="2640"/>
        <v>0</v>
      </c>
      <c r="J8908" s="117"/>
      <c r="K8908" s="117"/>
      <c r="L8908" s="105">
        <f t="shared" si="2639"/>
        <v>0</v>
      </c>
      <c r="M8908" s="117"/>
      <c r="N8908" s="117"/>
      <c r="P8908" s="35" t="s">
        <v>145</v>
      </c>
      <c r="R8908" s="352">
        <f>L8908-[1]გადასახდელები!L8678</f>
        <v>0</v>
      </c>
    </row>
    <row r="8909" spans="2:18" ht="30.75" hidden="1" customHeight="1">
      <c r="B8909" s="36" t="str">
        <f t="shared" si="2638"/>
        <v>b</v>
      </c>
      <c r="C8909" s="42">
        <v>6</v>
      </c>
      <c r="D8909" s="42"/>
      <c r="F8909" s="343" t="s">
        <v>687</v>
      </c>
      <c r="G8909" s="54" t="s">
        <v>321</v>
      </c>
      <c r="H8909" s="116"/>
      <c r="I8909" s="105">
        <f t="shared" si="2640"/>
        <v>0</v>
      </c>
      <c r="J8909" s="117"/>
      <c r="K8909" s="117"/>
      <c r="L8909" s="105">
        <f t="shared" si="2639"/>
        <v>0</v>
      </c>
      <c r="M8909" s="117"/>
      <c r="N8909" s="117"/>
      <c r="P8909" s="35" t="s">
        <v>145</v>
      </c>
      <c r="R8909" s="352">
        <f>L8909-[1]გადასახდელები!L8679</f>
        <v>0</v>
      </c>
    </row>
    <row r="8910" spans="2:18" ht="20.25" hidden="1" customHeight="1">
      <c r="B8910" s="36" t="str">
        <f t="shared" si="2638"/>
        <v>b</v>
      </c>
      <c r="C8910" s="42">
        <v>6</v>
      </c>
      <c r="D8910" s="42"/>
      <c r="F8910" s="343" t="s">
        <v>590</v>
      </c>
      <c r="G8910" s="54" t="s">
        <v>322</v>
      </c>
      <c r="H8910" s="116"/>
      <c r="I8910" s="105">
        <f t="shared" si="2640"/>
        <v>0</v>
      </c>
      <c r="J8910" s="117"/>
      <c r="K8910" s="117"/>
      <c r="L8910" s="105">
        <f t="shared" si="2639"/>
        <v>0</v>
      </c>
      <c r="M8910" s="117"/>
      <c r="N8910" s="117"/>
      <c r="P8910" s="35" t="s">
        <v>145</v>
      </c>
      <c r="R8910" s="352">
        <f>L8910-[1]გადასახდელები!L8680</f>
        <v>0</v>
      </c>
    </row>
    <row r="8911" spans="2:18" ht="20.25" hidden="1" customHeight="1">
      <c r="B8911" s="36" t="str">
        <f t="shared" si="2638"/>
        <v>b</v>
      </c>
      <c r="C8911" s="42">
        <v>6</v>
      </c>
      <c r="D8911" s="42"/>
      <c r="F8911" s="343" t="s">
        <v>688</v>
      </c>
      <c r="G8911" s="54" t="s">
        <v>323</v>
      </c>
      <c r="H8911" s="116"/>
      <c r="I8911" s="105">
        <f t="shared" si="2640"/>
        <v>0</v>
      </c>
      <c r="J8911" s="117"/>
      <c r="K8911" s="117"/>
      <c r="L8911" s="105">
        <f t="shared" si="2639"/>
        <v>0</v>
      </c>
      <c r="M8911" s="117"/>
      <c r="N8911" s="117"/>
      <c r="P8911" s="35" t="s">
        <v>145</v>
      </c>
      <c r="R8911" s="352">
        <f>L8911-[1]გადასახდელები!L8681</f>
        <v>0</v>
      </c>
    </row>
    <row r="8912" spans="2:18" ht="20.25" hidden="1" customHeight="1">
      <c r="B8912" s="36" t="str">
        <f t="shared" si="2638"/>
        <v>b</v>
      </c>
      <c r="C8912" s="42">
        <v>6</v>
      </c>
      <c r="D8912" s="42"/>
      <c r="F8912" s="343" t="s">
        <v>689</v>
      </c>
      <c r="G8912" s="54" t="s">
        <v>324</v>
      </c>
      <c r="H8912" s="116"/>
      <c r="I8912" s="105">
        <f t="shared" si="2640"/>
        <v>0</v>
      </c>
      <c r="J8912" s="117"/>
      <c r="K8912" s="117"/>
      <c r="L8912" s="105">
        <f t="shared" si="2639"/>
        <v>0</v>
      </c>
      <c r="M8912" s="117"/>
      <c r="N8912" s="117"/>
      <c r="P8912" s="35" t="s">
        <v>145</v>
      </c>
      <c r="R8912" s="352">
        <f>L8912-[1]გადასახდელები!L8682</f>
        <v>0</v>
      </c>
    </row>
    <row r="8913" spans="2:18" ht="20.25" hidden="1" customHeight="1">
      <c r="B8913" s="36" t="str">
        <f t="shared" si="2638"/>
        <v>b</v>
      </c>
      <c r="C8913" s="42">
        <v>6</v>
      </c>
      <c r="D8913" s="42"/>
      <c r="F8913" s="343" t="s">
        <v>690</v>
      </c>
      <c r="G8913" s="54" t="s">
        <v>325</v>
      </c>
      <c r="H8913" s="116"/>
      <c r="I8913" s="105">
        <f t="shared" si="2640"/>
        <v>0</v>
      </c>
      <c r="J8913" s="117"/>
      <c r="K8913" s="117"/>
      <c r="L8913" s="105">
        <f t="shared" si="2639"/>
        <v>0</v>
      </c>
      <c r="M8913" s="117"/>
      <c r="N8913" s="117"/>
      <c r="P8913" s="35" t="s">
        <v>145</v>
      </c>
      <c r="R8913" s="352">
        <f>L8913-[1]გადასახდელები!L8683</f>
        <v>0</v>
      </c>
    </row>
    <row r="8914" spans="2:18" ht="20.25" hidden="1" customHeight="1">
      <c r="B8914" s="36" t="str">
        <f t="shared" si="2638"/>
        <v>b</v>
      </c>
      <c r="C8914" s="42">
        <v>6</v>
      </c>
      <c r="D8914" s="42"/>
      <c r="F8914" s="343" t="s">
        <v>691</v>
      </c>
      <c r="G8914" s="54" t="s">
        <v>326</v>
      </c>
      <c r="H8914" s="116"/>
      <c r="I8914" s="105">
        <f t="shared" si="2640"/>
        <v>0</v>
      </c>
      <c r="J8914" s="117"/>
      <c r="K8914" s="117"/>
      <c r="L8914" s="105">
        <f t="shared" si="2639"/>
        <v>0</v>
      </c>
      <c r="M8914" s="117"/>
      <c r="N8914" s="117"/>
      <c r="P8914" s="35" t="s">
        <v>145</v>
      </c>
      <c r="R8914" s="352">
        <f>L8914-[1]გადასახდელები!L8684</f>
        <v>0</v>
      </c>
    </row>
    <row r="8915" spans="2:18" ht="20.25" hidden="1" customHeight="1">
      <c r="B8915" s="36" t="str">
        <f t="shared" si="2638"/>
        <v>b</v>
      </c>
      <c r="C8915" s="42">
        <v>6</v>
      </c>
      <c r="D8915" s="42"/>
      <c r="F8915" s="343" t="s">
        <v>692</v>
      </c>
      <c r="G8915" s="54" t="s">
        <v>327</v>
      </c>
      <c r="H8915" s="116"/>
      <c r="I8915" s="105">
        <f t="shared" si="2640"/>
        <v>0</v>
      </c>
      <c r="J8915" s="117"/>
      <c r="K8915" s="117"/>
      <c r="L8915" s="105">
        <f t="shared" si="2639"/>
        <v>0</v>
      </c>
      <c r="M8915" s="117"/>
      <c r="N8915" s="117"/>
      <c r="P8915" s="35" t="s">
        <v>145</v>
      </c>
      <c r="R8915" s="352">
        <f>L8915-[1]გადასახდელები!L8685</f>
        <v>0</v>
      </c>
    </row>
    <row r="8916" spans="2:18" ht="20.25" hidden="1" customHeight="1">
      <c r="B8916" s="36" t="str">
        <f t="shared" si="2638"/>
        <v>b</v>
      </c>
      <c r="C8916" s="42">
        <v>6</v>
      </c>
      <c r="D8916" s="42"/>
      <c r="F8916" s="343" t="s">
        <v>693</v>
      </c>
      <c r="G8916" s="54" t="s">
        <v>328</v>
      </c>
      <c r="H8916" s="116"/>
      <c r="I8916" s="105">
        <f t="shared" si="2640"/>
        <v>0</v>
      </c>
      <c r="J8916" s="117"/>
      <c r="K8916" s="117"/>
      <c r="L8916" s="105">
        <f t="shared" si="2639"/>
        <v>0</v>
      </c>
      <c r="M8916" s="117"/>
      <c r="N8916" s="117"/>
      <c r="P8916" s="35" t="s">
        <v>145</v>
      </c>
      <c r="R8916" s="352">
        <f>L8916-[1]გადასახდელები!L8686</f>
        <v>0</v>
      </c>
    </row>
    <row r="8917" spans="2:18" ht="20.25" hidden="1" customHeight="1">
      <c r="B8917" s="36" t="str">
        <f t="shared" si="2638"/>
        <v>b</v>
      </c>
      <c r="C8917" s="42">
        <v>6</v>
      </c>
      <c r="D8917" s="42"/>
      <c r="F8917" s="343" t="s">
        <v>694</v>
      </c>
      <c r="G8917" s="54" t="s">
        <v>329</v>
      </c>
      <c r="H8917" s="116"/>
      <c r="I8917" s="105">
        <f t="shared" si="2640"/>
        <v>0</v>
      </c>
      <c r="J8917" s="117"/>
      <c r="K8917" s="117"/>
      <c r="L8917" s="105">
        <f t="shared" si="2639"/>
        <v>0</v>
      </c>
      <c r="M8917" s="117"/>
      <c r="N8917" s="117"/>
      <c r="P8917" s="35" t="s">
        <v>145</v>
      </c>
      <c r="R8917" s="352">
        <f>L8917-[1]გადასახდელები!L8687</f>
        <v>0</v>
      </c>
    </row>
    <row r="8918" spans="2:18" ht="20.25" hidden="1" customHeight="1">
      <c r="B8918" s="36" t="str">
        <f t="shared" si="2638"/>
        <v>b</v>
      </c>
      <c r="C8918" s="42">
        <v>6</v>
      </c>
      <c r="D8918" s="42"/>
      <c r="F8918" s="343" t="s">
        <v>695</v>
      </c>
      <c r="G8918" s="54" t="s">
        <v>330</v>
      </c>
      <c r="H8918" s="116"/>
      <c r="I8918" s="105">
        <f t="shared" si="2640"/>
        <v>0</v>
      </c>
      <c r="J8918" s="117"/>
      <c r="K8918" s="117"/>
      <c r="L8918" s="105">
        <f t="shared" si="2639"/>
        <v>0</v>
      </c>
      <c r="M8918" s="117"/>
      <c r="N8918" s="117"/>
      <c r="P8918" s="35" t="s">
        <v>145</v>
      </c>
      <c r="R8918" s="352">
        <f>L8918-[1]გადასახდელები!L8688</f>
        <v>0</v>
      </c>
    </row>
    <row r="8919" spans="2:18" ht="20.25" hidden="1" customHeight="1">
      <c r="B8919" s="36" t="str">
        <f t="shared" si="2638"/>
        <v>b</v>
      </c>
      <c r="C8919" s="42">
        <v>6</v>
      </c>
      <c r="D8919" s="42"/>
      <c r="F8919" s="343" t="s">
        <v>696</v>
      </c>
      <c r="G8919" s="54" t="s">
        <v>331</v>
      </c>
      <c r="H8919" s="116"/>
      <c r="I8919" s="105">
        <f t="shared" si="2640"/>
        <v>0</v>
      </c>
      <c r="J8919" s="117"/>
      <c r="K8919" s="117"/>
      <c r="L8919" s="105">
        <f t="shared" si="2639"/>
        <v>0</v>
      </c>
      <c r="M8919" s="117"/>
      <c r="N8919" s="117"/>
      <c r="P8919" s="35" t="s">
        <v>145</v>
      </c>
      <c r="R8919" s="352">
        <f>L8919-[1]გადასახდელები!L8689</f>
        <v>0</v>
      </c>
    </row>
    <row r="8920" spans="2:18" ht="20.25" hidden="1" customHeight="1">
      <c r="B8920" s="36" t="str">
        <f t="shared" si="2638"/>
        <v>b</v>
      </c>
      <c r="C8920" s="42">
        <v>6</v>
      </c>
      <c r="D8920" s="42"/>
      <c r="F8920" s="343" t="s">
        <v>697</v>
      </c>
      <c r="G8920" s="55" t="s">
        <v>332</v>
      </c>
      <c r="H8920" s="116"/>
      <c r="I8920" s="105">
        <f t="shared" si="2640"/>
        <v>0</v>
      </c>
      <c r="J8920" s="117"/>
      <c r="K8920" s="117"/>
      <c r="L8920" s="105">
        <f t="shared" si="2639"/>
        <v>0</v>
      </c>
      <c r="M8920" s="117"/>
      <c r="N8920" s="117"/>
      <c r="P8920" s="35" t="s">
        <v>145</v>
      </c>
      <c r="R8920" s="352">
        <f>L8920-[1]გადასახდელები!L8690</f>
        <v>0</v>
      </c>
    </row>
    <row r="8921" spans="2:18" ht="20.25" hidden="1" customHeight="1">
      <c r="B8921" s="36" t="str">
        <f t="shared" si="2638"/>
        <v>b</v>
      </c>
      <c r="C8921" s="42">
        <v>6</v>
      </c>
      <c r="D8921" s="42"/>
      <c r="F8921" s="343" t="s">
        <v>698</v>
      </c>
      <c r="G8921" s="54" t="s">
        <v>333</v>
      </c>
      <c r="H8921" s="116"/>
      <c r="I8921" s="105">
        <f t="shared" si="2640"/>
        <v>0</v>
      </c>
      <c r="J8921" s="117"/>
      <c r="K8921" s="117"/>
      <c r="L8921" s="105">
        <f t="shared" si="2639"/>
        <v>0</v>
      </c>
      <c r="M8921" s="117"/>
      <c r="N8921" s="117"/>
      <c r="P8921" s="35" t="s">
        <v>145</v>
      </c>
      <c r="R8921" s="352">
        <f>L8921-[1]გადასახდელები!L8691</f>
        <v>0</v>
      </c>
    </row>
    <row r="8922" spans="2:18" ht="30.75" hidden="1" customHeight="1">
      <c r="B8922" s="36" t="str">
        <f t="shared" si="2638"/>
        <v>b</v>
      </c>
      <c r="C8922" s="42">
        <v>6</v>
      </c>
      <c r="D8922" s="42"/>
      <c r="F8922" s="343" t="s">
        <v>591</v>
      </c>
      <c r="G8922" s="54" t="s">
        <v>334</v>
      </c>
      <c r="H8922" s="116"/>
      <c r="I8922" s="105">
        <f t="shared" si="2640"/>
        <v>0</v>
      </c>
      <c r="J8922" s="117"/>
      <c r="K8922" s="117"/>
      <c r="L8922" s="105">
        <f t="shared" si="2639"/>
        <v>0</v>
      </c>
      <c r="M8922" s="117"/>
      <c r="N8922" s="117"/>
      <c r="P8922" s="35" t="s">
        <v>145</v>
      </c>
      <c r="R8922" s="352">
        <f>L8922-[1]გადასახდელები!L8692</f>
        <v>0</v>
      </c>
    </row>
    <row r="8923" spans="2:18" ht="20.25" hidden="1" customHeight="1">
      <c r="B8923" s="36" t="str">
        <f t="shared" si="2638"/>
        <v>b</v>
      </c>
      <c r="C8923" s="42">
        <v>4</v>
      </c>
      <c r="D8923" s="42"/>
      <c r="F8923" s="342" t="s">
        <v>699</v>
      </c>
      <c r="G8923" s="47" t="s">
        <v>335</v>
      </c>
      <c r="H8923" s="93">
        <f>H8924+H8925</f>
        <v>0</v>
      </c>
      <c r="I8923" s="94">
        <f t="shared" si="2640"/>
        <v>0</v>
      </c>
      <c r="J8923" s="93">
        <f>J8924+J8925</f>
        <v>0</v>
      </c>
      <c r="K8923" s="93">
        <f>K8924+K8925</f>
        <v>0</v>
      </c>
      <c r="L8923" s="94">
        <f t="shared" si="2639"/>
        <v>0</v>
      </c>
      <c r="M8923" s="93">
        <f>M8924+M8925</f>
        <v>0</v>
      </c>
      <c r="N8923" s="93">
        <f>N8924+N8925</f>
        <v>0</v>
      </c>
      <c r="O8923" s="82" t="s">
        <v>146</v>
      </c>
      <c r="P8923" s="35" t="s">
        <v>145</v>
      </c>
      <c r="R8923" s="352">
        <f>L8923-[1]გადასახდელები!L8693</f>
        <v>0</v>
      </c>
    </row>
    <row r="8924" spans="2:18" ht="20.25" hidden="1" customHeight="1">
      <c r="B8924" s="36" t="str">
        <f t="shared" si="2638"/>
        <v>b</v>
      </c>
      <c r="C8924" s="42">
        <v>5</v>
      </c>
      <c r="D8924" s="42"/>
      <c r="F8924" s="343" t="s">
        <v>700</v>
      </c>
      <c r="G8924" s="48" t="s">
        <v>336</v>
      </c>
      <c r="H8924" s="101"/>
      <c r="I8924" s="97">
        <f t="shared" si="2640"/>
        <v>0</v>
      </c>
      <c r="J8924" s="102"/>
      <c r="K8924" s="102"/>
      <c r="L8924" s="97">
        <f t="shared" si="2639"/>
        <v>0</v>
      </c>
      <c r="M8924" s="102"/>
      <c r="N8924" s="102"/>
      <c r="O8924" s="115"/>
      <c r="P8924" s="35" t="s">
        <v>145</v>
      </c>
      <c r="R8924" s="352">
        <f>L8924-[1]გადასახდელები!L8694</f>
        <v>0</v>
      </c>
    </row>
    <row r="8925" spans="2:18" ht="20.25" hidden="1" customHeight="1">
      <c r="B8925" s="36" t="str">
        <f t="shared" si="2638"/>
        <v>b</v>
      </c>
      <c r="C8925" s="42">
        <v>5</v>
      </c>
      <c r="D8925" s="42"/>
      <c r="F8925" s="342" t="s">
        <v>701</v>
      </c>
      <c r="G8925" s="48" t="s">
        <v>337</v>
      </c>
      <c r="H8925" s="119">
        <f>H8926+H8927</f>
        <v>0</v>
      </c>
      <c r="I8925" s="105">
        <f t="shared" si="2640"/>
        <v>0</v>
      </c>
      <c r="J8925" s="119">
        <f>J8926+J8927</f>
        <v>0</v>
      </c>
      <c r="K8925" s="119">
        <f>K8926+K8927</f>
        <v>0</v>
      </c>
      <c r="L8925" s="105">
        <f t="shared" si="2639"/>
        <v>0</v>
      </c>
      <c r="M8925" s="119">
        <f>M8926+M8927</f>
        <v>0</v>
      </c>
      <c r="N8925" s="119">
        <f>N8926+N8927</f>
        <v>0</v>
      </c>
      <c r="O8925" s="82" t="s">
        <v>146</v>
      </c>
      <c r="P8925" s="35" t="s">
        <v>145</v>
      </c>
      <c r="R8925" s="352">
        <f>L8925-[1]გადასახდელები!L8695</f>
        <v>0</v>
      </c>
    </row>
    <row r="8926" spans="2:18" ht="20.25" hidden="1" customHeight="1">
      <c r="B8926" s="36" t="str">
        <f t="shared" si="2638"/>
        <v>b</v>
      </c>
      <c r="C8926" s="42">
        <v>6</v>
      </c>
      <c r="D8926" s="42"/>
      <c r="F8926" s="343" t="s">
        <v>702</v>
      </c>
      <c r="G8926" s="54" t="s">
        <v>338</v>
      </c>
      <c r="H8926" s="116"/>
      <c r="I8926" s="105">
        <f t="shared" si="2640"/>
        <v>0</v>
      </c>
      <c r="J8926" s="117"/>
      <c r="K8926" s="117"/>
      <c r="L8926" s="105">
        <f t="shared" si="2639"/>
        <v>0</v>
      </c>
      <c r="M8926" s="117"/>
      <c r="N8926" s="117"/>
      <c r="P8926" s="35" t="s">
        <v>145</v>
      </c>
      <c r="R8926" s="352">
        <f>L8926-[1]გადასახდელები!L8696</f>
        <v>0</v>
      </c>
    </row>
    <row r="8927" spans="2:18" ht="20.25" hidden="1" customHeight="1">
      <c r="B8927" s="36" t="str">
        <f t="shared" si="2638"/>
        <v>b</v>
      </c>
      <c r="C8927" s="42">
        <v>6</v>
      </c>
      <c r="D8927" s="42"/>
      <c r="F8927" s="343" t="s">
        <v>703</v>
      </c>
      <c r="G8927" s="54" t="s">
        <v>339</v>
      </c>
      <c r="H8927" s="116"/>
      <c r="I8927" s="105">
        <f t="shared" si="2640"/>
        <v>0</v>
      </c>
      <c r="J8927" s="117"/>
      <c r="K8927" s="117"/>
      <c r="L8927" s="105">
        <f t="shared" si="2639"/>
        <v>0</v>
      </c>
      <c r="M8927" s="117"/>
      <c r="N8927" s="117"/>
      <c r="P8927" s="35" t="s">
        <v>145</v>
      </c>
      <c r="R8927" s="352">
        <f>L8927-[1]გადასახდელები!L8697</f>
        <v>0</v>
      </c>
    </row>
    <row r="8928" spans="2:18" ht="30.75" hidden="1" customHeight="1">
      <c r="B8928" s="36" t="str">
        <f t="shared" si="2638"/>
        <v>b</v>
      </c>
      <c r="C8928" s="42">
        <v>3</v>
      </c>
      <c r="D8928" s="42"/>
      <c r="F8928" s="342" t="s">
        <v>704</v>
      </c>
      <c r="G8928" s="51" t="s">
        <v>340</v>
      </c>
      <c r="H8928" s="89">
        <f>H8929+H8930</f>
        <v>0</v>
      </c>
      <c r="I8928" s="90">
        <f t="shared" si="2640"/>
        <v>0</v>
      </c>
      <c r="J8928" s="89">
        <f>J8929+J8930</f>
        <v>0</v>
      </c>
      <c r="K8928" s="89">
        <f>K8929+K8930</f>
        <v>0</v>
      </c>
      <c r="L8928" s="90">
        <f t="shared" si="2639"/>
        <v>0</v>
      </c>
      <c r="M8928" s="89">
        <f>M8929+M8930</f>
        <v>0</v>
      </c>
      <c r="N8928" s="89">
        <f>N8929+N8930</f>
        <v>0</v>
      </c>
      <c r="O8928" s="82" t="s">
        <v>146</v>
      </c>
      <c r="P8928" s="35" t="s">
        <v>145</v>
      </c>
      <c r="R8928" s="352">
        <f>L8928-[1]გადასახდელები!L8698</f>
        <v>0</v>
      </c>
    </row>
    <row r="8929" spans="2:18" ht="30.75" hidden="1" customHeight="1">
      <c r="B8929" s="36" t="str">
        <f t="shared" si="2638"/>
        <v>b</v>
      </c>
      <c r="C8929" s="42">
        <v>4</v>
      </c>
      <c r="D8929" s="42"/>
      <c r="F8929" s="343" t="s">
        <v>705</v>
      </c>
      <c r="G8929" s="47" t="s">
        <v>341</v>
      </c>
      <c r="H8929" s="103"/>
      <c r="I8929" s="94">
        <f t="shared" si="2640"/>
        <v>0</v>
      </c>
      <c r="J8929" s="104"/>
      <c r="K8929" s="104"/>
      <c r="L8929" s="94">
        <f t="shared" si="2639"/>
        <v>0</v>
      </c>
      <c r="M8929" s="104"/>
      <c r="N8929" s="104"/>
      <c r="P8929" s="35" t="s">
        <v>145</v>
      </c>
      <c r="R8929" s="352">
        <f>L8929-[1]გადასახდელები!L8699</f>
        <v>0</v>
      </c>
    </row>
    <row r="8930" spans="2:18" ht="30.75" hidden="1" customHeight="1">
      <c r="B8930" s="36" t="str">
        <f t="shared" si="2638"/>
        <v>b</v>
      </c>
      <c r="C8930" s="42">
        <v>4</v>
      </c>
      <c r="D8930" s="42"/>
      <c r="F8930" s="342" t="s">
        <v>706</v>
      </c>
      <c r="G8930" s="47" t="s">
        <v>342</v>
      </c>
      <c r="H8930" s="93">
        <f>H8931+H8932+H8933+H8934</f>
        <v>0</v>
      </c>
      <c r="I8930" s="94">
        <f t="shared" si="2640"/>
        <v>0</v>
      </c>
      <c r="J8930" s="93">
        <f>J8931+J8932+J8933+J8934</f>
        <v>0</v>
      </c>
      <c r="K8930" s="93">
        <f>K8931+K8932+K8933+K8934</f>
        <v>0</v>
      </c>
      <c r="L8930" s="94">
        <f t="shared" si="2639"/>
        <v>0</v>
      </c>
      <c r="M8930" s="93">
        <f>M8931+M8932+M8933+M8934</f>
        <v>0</v>
      </c>
      <c r="N8930" s="93">
        <f>N8931+N8932+N8933+N8934</f>
        <v>0</v>
      </c>
      <c r="O8930" s="82" t="s">
        <v>146</v>
      </c>
      <c r="P8930" s="35" t="s">
        <v>145</v>
      </c>
      <c r="R8930" s="352">
        <f>L8930-[1]გადასახდელები!L8700</f>
        <v>0</v>
      </c>
    </row>
    <row r="8931" spans="2:18" ht="30.75" hidden="1" customHeight="1">
      <c r="B8931" s="36" t="str">
        <f t="shared" si="2638"/>
        <v>b</v>
      </c>
      <c r="C8931" s="42">
        <v>5</v>
      </c>
      <c r="D8931" s="42"/>
      <c r="F8931" s="343" t="s">
        <v>707</v>
      </c>
      <c r="G8931" s="48" t="s">
        <v>343</v>
      </c>
      <c r="H8931" s="101"/>
      <c r="I8931" s="97">
        <f t="shared" si="2640"/>
        <v>0</v>
      </c>
      <c r="J8931" s="102"/>
      <c r="K8931" s="102"/>
      <c r="L8931" s="97">
        <f t="shared" si="2639"/>
        <v>0</v>
      </c>
      <c r="M8931" s="102"/>
      <c r="N8931" s="102"/>
      <c r="P8931" s="35" t="s">
        <v>145</v>
      </c>
      <c r="R8931" s="352">
        <f>L8931-[1]გადასახდელები!L8701</f>
        <v>0</v>
      </c>
    </row>
    <row r="8932" spans="2:18" ht="20.25" hidden="1" customHeight="1">
      <c r="B8932" s="36" t="str">
        <f t="shared" si="2638"/>
        <v>b</v>
      </c>
      <c r="C8932" s="42">
        <v>5</v>
      </c>
      <c r="D8932" s="42"/>
      <c r="F8932" s="343" t="s">
        <v>708</v>
      </c>
      <c r="G8932" s="48" t="s">
        <v>344</v>
      </c>
      <c r="H8932" s="101"/>
      <c r="I8932" s="97">
        <f t="shared" si="2640"/>
        <v>0</v>
      </c>
      <c r="J8932" s="102"/>
      <c r="K8932" s="102"/>
      <c r="L8932" s="97">
        <f t="shared" si="2639"/>
        <v>0</v>
      </c>
      <c r="M8932" s="102"/>
      <c r="N8932" s="102"/>
      <c r="P8932" s="35" t="s">
        <v>145</v>
      </c>
      <c r="R8932" s="352">
        <f>L8932-[1]გადასახდელები!L8702</f>
        <v>0</v>
      </c>
    </row>
    <row r="8933" spans="2:18" ht="20.25" hidden="1" customHeight="1">
      <c r="B8933" s="36" t="str">
        <f t="shared" si="2638"/>
        <v>b</v>
      </c>
      <c r="C8933" s="42">
        <v>5</v>
      </c>
      <c r="D8933" s="42"/>
      <c r="F8933" s="343" t="s">
        <v>709</v>
      </c>
      <c r="G8933" s="48" t="s">
        <v>345</v>
      </c>
      <c r="H8933" s="101"/>
      <c r="I8933" s="97">
        <f t="shared" si="2640"/>
        <v>0</v>
      </c>
      <c r="J8933" s="102"/>
      <c r="K8933" s="102"/>
      <c r="L8933" s="97">
        <f t="shared" si="2639"/>
        <v>0</v>
      </c>
      <c r="M8933" s="102"/>
      <c r="N8933" s="102"/>
      <c r="P8933" s="35" t="s">
        <v>145</v>
      </c>
      <c r="R8933" s="352">
        <f>L8933-[1]გადასახდელები!L8703</f>
        <v>0</v>
      </c>
    </row>
    <row r="8934" spans="2:18" ht="20.25" hidden="1" customHeight="1">
      <c r="B8934" s="36" t="str">
        <f t="shared" si="2638"/>
        <v>b</v>
      </c>
      <c r="C8934" s="42">
        <v>5</v>
      </c>
      <c r="D8934" s="42"/>
      <c r="F8934" s="343" t="s">
        <v>710</v>
      </c>
      <c r="G8934" s="48" t="s">
        <v>214</v>
      </c>
      <c r="H8934" s="101"/>
      <c r="I8934" s="97">
        <f t="shared" si="2640"/>
        <v>0</v>
      </c>
      <c r="J8934" s="102"/>
      <c r="K8934" s="102"/>
      <c r="L8934" s="97">
        <f t="shared" si="2639"/>
        <v>0</v>
      </c>
      <c r="M8934" s="102"/>
      <c r="N8934" s="102"/>
      <c r="P8934" s="35" t="s">
        <v>145</v>
      </c>
      <c r="R8934" s="352">
        <f>L8934-[1]გადასახდელები!L8704</f>
        <v>0</v>
      </c>
    </row>
    <row r="8935" spans="2:18" ht="20.25" hidden="1" customHeight="1">
      <c r="B8935" s="36" t="str">
        <f t="shared" si="2638"/>
        <v>b</v>
      </c>
      <c r="C8935" s="42">
        <v>3</v>
      </c>
      <c r="D8935" s="42"/>
      <c r="F8935" s="343" t="s">
        <v>711</v>
      </c>
      <c r="G8935" s="51" t="s">
        <v>346</v>
      </c>
      <c r="H8935" s="111"/>
      <c r="I8935" s="90">
        <f t="shared" si="2640"/>
        <v>0</v>
      </c>
      <c r="J8935" s="112"/>
      <c r="K8935" s="112"/>
      <c r="L8935" s="90">
        <f t="shared" si="2639"/>
        <v>0</v>
      </c>
      <c r="M8935" s="112"/>
      <c r="N8935" s="112"/>
      <c r="P8935" s="35" t="s">
        <v>145</v>
      </c>
      <c r="R8935" s="352">
        <f>L8935-[1]გადასახდელები!L8705</f>
        <v>0</v>
      </c>
    </row>
    <row r="8936" spans="2:18" ht="20.25" hidden="1" customHeight="1">
      <c r="B8936" s="36" t="str">
        <f t="shared" si="2638"/>
        <v>b</v>
      </c>
      <c r="C8936" s="42">
        <v>3</v>
      </c>
      <c r="D8936" s="42"/>
      <c r="F8936" s="342" t="s">
        <v>712</v>
      </c>
      <c r="G8936" s="51" t="s">
        <v>347</v>
      </c>
      <c r="H8936" s="89">
        <f>H8937+H8938+H8939+H8942</f>
        <v>0</v>
      </c>
      <c r="I8936" s="90">
        <f t="shared" si="2640"/>
        <v>0</v>
      </c>
      <c r="J8936" s="89">
        <f>J8937+J8938+J8939+J8942</f>
        <v>0</v>
      </c>
      <c r="K8936" s="89">
        <f>K8937+K8938+K8939+K8942</f>
        <v>0</v>
      </c>
      <c r="L8936" s="90">
        <f t="shared" si="2639"/>
        <v>0</v>
      </c>
      <c r="M8936" s="89">
        <f>M8937+M8938+M8939+M8942</f>
        <v>0</v>
      </c>
      <c r="N8936" s="89">
        <f>N8937+N8938+N8939+N8942</f>
        <v>0</v>
      </c>
      <c r="O8936" s="82" t="s">
        <v>146</v>
      </c>
      <c r="P8936" s="35" t="s">
        <v>145</v>
      </c>
      <c r="R8936" s="352">
        <f>L8936-[1]გადასახდელები!L8706</f>
        <v>0</v>
      </c>
    </row>
    <row r="8937" spans="2:18" ht="30.75" hidden="1" customHeight="1">
      <c r="B8937" s="36" t="str">
        <f t="shared" si="2638"/>
        <v>b</v>
      </c>
      <c r="C8937" s="42">
        <v>4</v>
      </c>
      <c r="D8937" s="42"/>
      <c r="F8937" s="343" t="s">
        <v>713</v>
      </c>
      <c r="G8937" s="47" t="s">
        <v>348</v>
      </c>
      <c r="H8937" s="103"/>
      <c r="I8937" s="94">
        <f t="shared" si="2640"/>
        <v>0</v>
      </c>
      <c r="J8937" s="104"/>
      <c r="K8937" s="104"/>
      <c r="L8937" s="94">
        <f t="shared" si="2639"/>
        <v>0</v>
      </c>
      <c r="M8937" s="104"/>
      <c r="N8937" s="104"/>
      <c r="O8937" s="115"/>
      <c r="P8937" s="35" t="s">
        <v>145</v>
      </c>
      <c r="R8937" s="352">
        <f>L8937-[1]გადასახდელები!L8707</f>
        <v>0</v>
      </c>
    </row>
    <row r="8938" spans="2:18" ht="20.25" hidden="1" customHeight="1">
      <c r="B8938" s="36" t="str">
        <f t="shared" si="2638"/>
        <v>b</v>
      </c>
      <c r="C8938" s="42">
        <v>4</v>
      </c>
      <c r="D8938" s="42"/>
      <c r="F8938" s="343" t="s">
        <v>714</v>
      </c>
      <c r="G8938" s="47" t="s">
        <v>349</v>
      </c>
      <c r="H8938" s="103"/>
      <c r="I8938" s="94">
        <f t="shared" si="2640"/>
        <v>0</v>
      </c>
      <c r="J8938" s="104"/>
      <c r="K8938" s="104"/>
      <c r="L8938" s="94">
        <f t="shared" si="2639"/>
        <v>0</v>
      </c>
      <c r="M8938" s="104"/>
      <c r="N8938" s="104"/>
      <c r="O8938" s="115"/>
      <c r="P8938" s="35" t="s">
        <v>145</v>
      </c>
      <c r="R8938" s="352">
        <f>L8938-[1]გადასახდელები!L8708</f>
        <v>0</v>
      </c>
    </row>
    <row r="8939" spans="2:18" ht="20.25" hidden="1" customHeight="1">
      <c r="B8939" s="36" t="str">
        <f t="shared" si="2638"/>
        <v>b</v>
      </c>
      <c r="C8939" s="42">
        <v>4</v>
      </c>
      <c r="D8939" s="42"/>
      <c r="F8939" s="342" t="s">
        <v>715</v>
      </c>
      <c r="G8939" s="47" t="s">
        <v>350</v>
      </c>
      <c r="H8939" s="93">
        <f>H8940+H8941</f>
        <v>0</v>
      </c>
      <c r="I8939" s="94">
        <f t="shared" si="2640"/>
        <v>0</v>
      </c>
      <c r="J8939" s="93">
        <f>J8940+J8941</f>
        <v>0</v>
      </c>
      <c r="K8939" s="93">
        <f>K8940+K8941</f>
        <v>0</v>
      </c>
      <c r="L8939" s="94">
        <f t="shared" si="2639"/>
        <v>0</v>
      </c>
      <c r="M8939" s="93">
        <f>M8940+M8941</f>
        <v>0</v>
      </c>
      <c r="N8939" s="93">
        <f>N8940+N8941</f>
        <v>0</v>
      </c>
      <c r="O8939" s="82" t="s">
        <v>146</v>
      </c>
      <c r="P8939" s="35" t="s">
        <v>145</v>
      </c>
      <c r="R8939" s="352">
        <f>L8939-[1]გადასახდელები!L8709</f>
        <v>0</v>
      </c>
    </row>
    <row r="8940" spans="2:18" ht="30.75" hidden="1" customHeight="1">
      <c r="B8940" s="36" t="str">
        <f t="shared" si="2638"/>
        <v>b</v>
      </c>
      <c r="C8940" s="42">
        <v>5</v>
      </c>
      <c r="D8940" s="42"/>
      <c r="F8940" s="343" t="s">
        <v>716</v>
      </c>
      <c r="G8940" s="48" t="s">
        <v>351</v>
      </c>
      <c r="H8940" s="101"/>
      <c r="I8940" s="97">
        <f t="shared" si="2640"/>
        <v>0</v>
      </c>
      <c r="J8940" s="102"/>
      <c r="K8940" s="102"/>
      <c r="L8940" s="97">
        <f t="shared" si="2639"/>
        <v>0</v>
      </c>
      <c r="M8940" s="102"/>
      <c r="N8940" s="102"/>
      <c r="P8940" s="35" t="s">
        <v>145</v>
      </c>
      <c r="R8940" s="352">
        <f>L8940-[1]გადასახდელები!L8710</f>
        <v>0</v>
      </c>
    </row>
    <row r="8941" spans="2:18" ht="20.25" hidden="1" customHeight="1">
      <c r="B8941" s="36" t="str">
        <f t="shared" ref="B8941:B9004" si="2641">IF(H8941+I8941+L8941&gt;0,"a","b")</f>
        <v>b</v>
      </c>
      <c r="C8941" s="42">
        <v>5</v>
      </c>
      <c r="D8941" s="42"/>
      <c r="F8941" s="343" t="s">
        <v>717</v>
      </c>
      <c r="G8941" s="48" t="s">
        <v>352</v>
      </c>
      <c r="H8941" s="101"/>
      <c r="I8941" s="97">
        <f t="shared" si="2640"/>
        <v>0</v>
      </c>
      <c r="J8941" s="102"/>
      <c r="K8941" s="102"/>
      <c r="L8941" s="97">
        <f t="shared" si="2639"/>
        <v>0</v>
      </c>
      <c r="M8941" s="102"/>
      <c r="N8941" s="102"/>
      <c r="P8941" s="35" t="s">
        <v>145</v>
      </c>
      <c r="R8941" s="352">
        <f>L8941-[1]გადასახდელები!L8711</f>
        <v>0</v>
      </c>
    </row>
    <row r="8942" spans="2:18" ht="20.25" hidden="1" customHeight="1">
      <c r="B8942" s="36" t="str">
        <f t="shared" si="2641"/>
        <v>b</v>
      </c>
      <c r="C8942" s="42">
        <v>4</v>
      </c>
      <c r="D8942" s="42"/>
      <c r="F8942" s="343" t="s">
        <v>718</v>
      </c>
      <c r="G8942" s="47" t="s">
        <v>353</v>
      </c>
      <c r="H8942" s="103"/>
      <c r="I8942" s="94">
        <f t="shared" si="2640"/>
        <v>0</v>
      </c>
      <c r="J8942" s="104"/>
      <c r="K8942" s="104"/>
      <c r="L8942" s="94">
        <f t="shared" si="2639"/>
        <v>0</v>
      </c>
      <c r="M8942" s="104"/>
      <c r="N8942" s="104"/>
      <c r="P8942" s="35" t="s">
        <v>145</v>
      </c>
      <c r="R8942" s="352">
        <f>L8942-[1]გადასახდელები!L8712</f>
        <v>0</v>
      </c>
    </row>
    <row r="8943" spans="2:18" ht="20.25" hidden="1" customHeight="1">
      <c r="B8943" s="36" t="str">
        <f t="shared" si="2641"/>
        <v>b</v>
      </c>
      <c r="C8943" s="42">
        <v>2</v>
      </c>
      <c r="D8943" s="42"/>
      <c r="F8943" s="30"/>
      <c r="G8943" s="60" t="s">
        <v>354</v>
      </c>
      <c r="H8943" s="86">
        <f>H8944+H8951+H8958</f>
        <v>0</v>
      </c>
      <c r="I8943" s="87">
        <f t="shared" si="2640"/>
        <v>0</v>
      </c>
      <c r="J8943" s="88">
        <f>J8944+J8951+J8958</f>
        <v>0</v>
      </c>
      <c r="K8943" s="88">
        <f>K8944+K8951+K8958</f>
        <v>0</v>
      </c>
      <c r="L8943" s="87">
        <f t="shared" si="2639"/>
        <v>0</v>
      </c>
      <c r="M8943" s="88">
        <f>M8944+M8951+M8958</f>
        <v>0</v>
      </c>
      <c r="N8943" s="88">
        <f>N8944+N8951+N8958</f>
        <v>0</v>
      </c>
      <c r="O8943" s="82" t="s">
        <v>146</v>
      </c>
      <c r="R8943" s="352">
        <f>L8943-[1]გადასახდელები!L8713</f>
        <v>0</v>
      </c>
    </row>
    <row r="8944" spans="2:18" ht="20.25" hidden="1" customHeight="1">
      <c r="B8944" s="36" t="str">
        <f t="shared" si="2641"/>
        <v>b</v>
      </c>
      <c r="C8944" s="42">
        <v>3</v>
      </c>
      <c r="D8944" s="42"/>
      <c r="F8944" s="31"/>
      <c r="G8944" s="51" t="s">
        <v>355</v>
      </c>
      <c r="H8944" s="120">
        <f>SUM(H8945:H8950)</f>
        <v>0</v>
      </c>
      <c r="I8944" s="118">
        <f t="shared" si="2640"/>
        <v>0</v>
      </c>
      <c r="J8944" s="121">
        <f>SUM(J8945:J8950)</f>
        <v>0</v>
      </c>
      <c r="K8944" s="121">
        <f>SUM(K8945:K8950)</f>
        <v>0</v>
      </c>
      <c r="L8944" s="118">
        <f t="shared" si="2639"/>
        <v>0</v>
      </c>
      <c r="M8944" s="121">
        <f>SUM(M8945:M8950)</f>
        <v>0</v>
      </c>
      <c r="N8944" s="121">
        <f>SUM(N8945:N8950)</f>
        <v>0</v>
      </c>
      <c r="O8944" s="82" t="s">
        <v>146</v>
      </c>
      <c r="R8944" s="352">
        <f>L8944-[1]გადასახდელები!L8714</f>
        <v>0</v>
      </c>
    </row>
    <row r="8945" spans="2:18" ht="20.25" hidden="1" customHeight="1">
      <c r="B8945" s="36" t="str">
        <f t="shared" si="2641"/>
        <v>b</v>
      </c>
      <c r="C8945" s="42">
        <v>4</v>
      </c>
      <c r="D8945" s="42"/>
      <c r="F8945" s="31"/>
      <c r="G8945" s="47" t="s">
        <v>356</v>
      </c>
      <c r="H8945" s="103"/>
      <c r="I8945" s="94">
        <f t="shared" si="2640"/>
        <v>0</v>
      </c>
      <c r="J8945" s="104"/>
      <c r="K8945" s="104"/>
      <c r="L8945" s="94">
        <f t="shared" si="2639"/>
        <v>0</v>
      </c>
      <c r="M8945" s="104"/>
      <c r="N8945" s="104"/>
      <c r="R8945" s="352">
        <f>L8945-[1]გადასახდელები!L8715</f>
        <v>0</v>
      </c>
    </row>
    <row r="8946" spans="2:18" ht="20.25" hidden="1" customHeight="1">
      <c r="B8946" s="36" t="str">
        <f t="shared" si="2641"/>
        <v>b</v>
      </c>
      <c r="C8946" s="42">
        <v>4</v>
      </c>
      <c r="D8946" s="42"/>
      <c r="F8946" s="31"/>
      <c r="G8946" s="47" t="s">
        <v>357</v>
      </c>
      <c r="H8946" s="103"/>
      <c r="I8946" s="94">
        <f t="shared" si="2640"/>
        <v>0</v>
      </c>
      <c r="J8946" s="104"/>
      <c r="K8946" s="104"/>
      <c r="L8946" s="94">
        <f t="shared" si="2639"/>
        <v>0</v>
      </c>
      <c r="M8946" s="104"/>
      <c r="N8946" s="104"/>
      <c r="R8946" s="352">
        <f>L8946-[1]გადასახდელები!L8716</f>
        <v>0</v>
      </c>
    </row>
    <row r="8947" spans="2:18" ht="20.25" hidden="1" customHeight="1">
      <c r="B8947" s="36" t="str">
        <f t="shared" si="2641"/>
        <v>b</v>
      </c>
      <c r="C8947" s="42">
        <v>4</v>
      </c>
      <c r="D8947" s="42"/>
      <c r="F8947" s="31"/>
      <c r="G8947" s="47" t="s">
        <v>212</v>
      </c>
      <c r="H8947" s="103"/>
      <c r="I8947" s="94">
        <f t="shared" si="2640"/>
        <v>0</v>
      </c>
      <c r="J8947" s="104"/>
      <c r="K8947" s="104"/>
      <c r="L8947" s="94">
        <f t="shared" si="2639"/>
        <v>0</v>
      </c>
      <c r="M8947" s="104"/>
      <c r="N8947" s="104"/>
      <c r="R8947" s="352">
        <f>L8947-[1]გადასახდელები!L8717</f>
        <v>0</v>
      </c>
    </row>
    <row r="8948" spans="2:18" ht="20.25" hidden="1" customHeight="1">
      <c r="B8948" s="36" t="str">
        <f t="shared" si="2641"/>
        <v>b</v>
      </c>
      <c r="C8948" s="42">
        <v>4</v>
      </c>
      <c r="D8948" s="42"/>
      <c r="F8948" s="31"/>
      <c r="G8948" s="47" t="s">
        <v>358</v>
      </c>
      <c r="H8948" s="103"/>
      <c r="I8948" s="94">
        <f t="shared" si="2640"/>
        <v>0</v>
      </c>
      <c r="J8948" s="104"/>
      <c r="K8948" s="104"/>
      <c r="L8948" s="94">
        <f t="shared" si="2639"/>
        <v>0</v>
      </c>
      <c r="M8948" s="104"/>
      <c r="N8948" s="104"/>
      <c r="R8948" s="352">
        <f>L8948-[1]გადასახდელები!L8718</f>
        <v>0</v>
      </c>
    </row>
    <row r="8949" spans="2:18" ht="20.25" hidden="1" customHeight="1">
      <c r="B8949" s="36" t="str">
        <f t="shared" si="2641"/>
        <v>b</v>
      </c>
      <c r="C8949" s="42">
        <v>4</v>
      </c>
      <c r="D8949" s="42"/>
      <c r="F8949" s="31"/>
      <c r="G8949" s="47" t="s">
        <v>359</v>
      </c>
      <c r="H8949" s="103"/>
      <c r="I8949" s="94">
        <f t="shared" si="2640"/>
        <v>0</v>
      </c>
      <c r="J8949" s="104"/>
      <c r="K8949" s="104"/>
      <c r="L8949" s="94">
        <f t="shared" si="2639"/>
        <v>0</v>
      </c>
      <c r="M8949" s="104"/>
      <c r="N8949" s="104"/>
      <c r="R8949" s="352">
        <f>L8949-[1]გადასახდელები!L8719</f>
        <v>0</v>
      </c>
    </row>
    <row r="8950" spans="2:18" ht="20.25" hidden="1" customHeight="1">
      <c r="B8950" s="36" t="str">
        <f t="shared" si="2641"/>
        <v>b</v>
      </c>
      <c r="C8950" s="42">
        <v>4</v>
      </c>
      <c r="D8950" s="42"/>
      <c r="F8950" s="31"/>
      <c r="G8950" s="47" t="s">
        <v>360</v>
      </c>
      <c r="H8950" s="103"/>
      <c r="I8950" s="94">
        <f t="shared" si="2640"/>
        <v>0</v>
      </c>
      <c r="J8950" s="104"/>
      <c r="K8950" s="104"/>
      <c r="L8950" s="94">
        <f t="shared" si="2639"/>
        <v>0</v>
      </c>
      <c r="M8950" s="104"/>
      <c r="N8950" s="104"/>
      <c r="R8950" s="352">
        <f>L8950-[1]გადასახდელები!L8720</f>
        <v>0</v>
      </c>
    </row>
    <row r="8951" spans="2:18" ht="20.25" hidden="1" customHeight="1">
      <c r="B8951" s="36" t="str">
        <f t="shared" si="2641"/>
        <v>b</v>
      </c>
      <c r="C8951" s="42">
        <v>3</v>
      </c>
      <c r="D8951" s="42"/>
      <c r="F8951" s="31"/>
      <c r="G8951" s="51" t="s">
        <v>211</v>
      </c>
      <c r="H8951" s="120">
        <f>SUM(H8952:H8957)</f>
        <v>0</v>
      </c>
      <c r="I8951" s="118">
        <f t="shared" si="2640"/>
        <v>0</v>
      </c>
      <c r="J8951" s="121">
        <f>SUM(J8952:J8957)</f>
        <v>0</v>
      </c>
      <c r="K8951" s="121">
        <f>SUM(K8952:K8957)</f>
        <v>0</v>
      </c>
      <c r="L8951" s="118">
        <f t="shared" si="2639"/>
        <v>0</v>
      </c>
      <c r="M8951" s="121">
        <f>SUM(M8952:M8957)</f>
        <v>0</v>
      </c>
      <c r="N8951" s="121">
        <f>SUM(N8952:N8957)</f>
        <v>0</v>
      </c>
      <c r="O8951" s="82" t="s">
        <v>146</v>
      </c>
      <c r="R8951" s="352">
        <f>L8951-[1]გადასახდელები!L8721</f>
        <v>0</v>
      </c>
    </row>
    <row r="8952" spans="2:18" ht="20.25" hidden="1" customHeight="1">
      <c r="B8952" s="36" t="str">
        <f t="shared" si="2641"/>
        <v>b</v>
      </c>
      <c r="C8952" s="42">
        <v>4</v>
      </c>
      <c r="D8952" s="42"/>
      <c r="F8952" s="31"/>
      <c r="G8952" s="47" t="s">
        <v>356</v>
      </c>
      <c r="H8952" s="103"/>
      <c r="I8952" s="94">
        <f t="shared" si="2640"/>
        <v>0</v>
      </c>
      <c r="J8952" s="104"/>
      <c r="K8952" s="104"/>
      <c r="L8952" s="94">
        <f t="shared" si="2639"/>
        <v>0</v>
      </c>
      <c r="M8952" s="104"/>
      <c r="N8952" s="104"/>
      <c r="R8952" s="352">
        <f>L8952-[1]გადასახდელები!L8722</f>
        <v>0</v>
      </c>
    </row>
    <row r="8953" spans="2:18" ht="20.25" hidden="1" customHeight="1">
      <c r="B8953" s="36" t="str">
        <f t="shared" si="2641"/>
        <v>b</v>
      </c>
      <c r="C8953" s="42">
        <v>4</v>
      </c>
      <c r="D8953" s="42"/>
      <c r="F8953" s="31"/>
      <c r="G8953" s="47" t="s">
        <v>357</v>
      </c>
      <c r="H8953" s="103"/>
      <c r="I8953" s="94">
        <f t="shared" si="2640"/>
        <v>0</v>
      </c>
      <c r="J8953" s="104"/>
      <c r="K8953" s="104"/>
      <c r="L8953" s="94">
        <f t="shared" ref="L8953:L8975" si="2642">M8953+N8953</f>
        <v>0</v>
      </c>
      <c r="M8953" s="104"/>
      <c r="N8953" s="104"/>
      <c r="R8953" s="352">
        <f>L8953-[1]გადასახდელები!L8723</f>
        <v>0</v>
      </c>
    </row>
    <row r="8954" spans="2:18" ht="20.25" hidden="1" customHeight="1">
      <c r="B8954" s="36" t="str">
        <f t="shared" si="2641"/>
        <v>b</v>
      </c>
      <c r="C8954" s="42">
        <v>4</v>
      </c>
      <c r="D8954" s="42"/>
      <c r="F8954" s="31"/>
      <c r="G8954" s="47" t="s">
        <v>212</v>
      </c>
      <c r="H8954" s="103"/>
      <c r="I8954" s="94">
        <f t="shared" si="2640"/>
        <v>0</v>
      </c>
      <c r="J8954" s="104"/>
      <c r="K8954" s="104"/>
      <c r="L8954" s="94">
        <f t="shared" si="2642"/>
        <v>0</v>
      </c>
      <c r="M8954" s="104"/>
      <c r="N8954" s="104"/>
      <c r="R8954" s="352">
        <f>L8954-[1]გადასახდელები!L8724</f>
        <v>0</v>
      </c>
    </row>
    <row r="8955" spans="2:18" ht="20.25" hidden="1" customHeight="1">
      <c r="B8955" s="36" t="str">
        <f t="shared" si="2641"/>
        <v>b</v>
      </c>
      <c r="C8955" s="42">
        <v>4</v>
      </c>
      <c r="D8955" s="42"/>
      <c r="F8955" s="31"/>
      <c r="G8955" s="47" t="s">
        <v>361</v>
      </c>
      <c r="H8955" s="103"/>
      <c r="I8955" s="94">
        <f t="shared" si="2640"/>
        <v>0</v>
      </c>
      <c r="J8955" s="104"/>
      <c r="K8955" s="104"/>
      <c r="L8955" s="94">
        <f t="shared" si="2642"/>
        <v>0</v>
      </c>
      <c r="M8955" s="104"/>
      <c r="N8955" s="104"/>
      <c r="R8955" s="352">
        <f>L8955-[1]გადასახდელები!L8725</f>
        <v>0</v>
      </c>
    </row>
    <row r="8956" spans="2:18" ht="20.25" hidden="1" customHeight="1">
      <c r="B8956" s="36" t="str">
        <f t="shared" si="2641"/>
        <v>b</v>
      </c>
      <c r="C8956" s="42">
        <v>4</v>
      </c>
      <c r="D8956" s="42"/>
      <c r="F8956" s="31"/>
      <c r="G8956" s="47" t="s">
        <v>359</v>
      </c>
      <c r="H8956" s="103"/>
      <c r="I8956" s="94">
        <f t="shared" ref="I8956:I9019" si="2643">J8956+K8956</f>
        <v>0</v>
      </c>
      <c r="J8956" s="104"/>
      <c r="K8956" s="104"/>
      <c r="L8956" s="94">
        <f t="shared" si="2642"/>
        <v>0</v>
      </c>
      <c r="M8956" s="104"/>
      <c r="N8956" s="104"/>
      <c r="R8956" s="352">
        <f>L8956-[1]გადასახდელები!L8726</f>
        <v>0</v>
      </c>
    </row>
    <row r="8957" spans="2:18" ht="20.25" hidden="1" customHeight="1">
      <c r="B8957" s="36" t="str">
        <f t="shared" si="2641"/>
        <v>b</v>
      </c>
      <c r="C8957" s="42">
        <v>4</v>
      </c>
      <c r="D8957" s="42"/>
      <c r="F8957" s="31"/>
      <c r="G8957" s="47" t="s">
        <v>360</v>
      </c>
      <c r="H8957" s="103"/>
      <c r="I8957" s="94">
        <f t="shared" si="2643"/>
        <v>0</v>
      </c>
      <c r="J8957" s="104"/>
      <c r="K8957" s="104"/>
      <c r="L8957" s="94">
        <f t="shared" si="2642"/>
        <v>0</v>
      </c>
      <c r="M8957" s="104"/>
      <c r="N8957" s="104"/>
      <c r="R8957" s="352">
        <f>L8957-[1]გადასახდელები!L8727</f>
        <v>0</v>
      </c>
    </row>
    <row r="8958" spans="2:18" ht="20.25" hidden="1" customHeight="1">
      <c r="B8958" s="36" t="str">
        <f t="shared" si="2641"/>
        <v>b</v>
      </c>
      <c r="C8958" s="42">
        <v>3</v>
      </c>
      <c r="D8958" s="42"/>
      <c r="F8958" s="29"/>
      <c r="G8958" s="56" t="s">
        <v>213</v>
      </c>
      <c r="H8958" s="122"/>
      <c r="I8958" s="118">
        <f t="shared" si="2643"/>
        <v>0</v>
      </c>
      <c r="J8958" s="123"/>
      <c r="K8958" s="123"/>
      <c r="L8958" s="118">
        <f t="shared" si="2642"/>
        <v>0</v>
      </c>
      <c r="M8958" s="123"/>
      <c r="N8958" s="123"/>
      <c r="R8958" s="352">
        <f>L8958-[1]გადასახდელები!L8728</f>
        <v>0</v>
      </c>
    </row>
    <row r="8959" spans="2:18" ht="20.25" hidden="1" customHeight="1">
      <c r="B8959" s="36" t="str">
        <f t="shared" si="2641"/>
        <v>b</v>
      </c>
      <c r="C8959" s="42">
        <v>2</v>
      </c>
      <c r="D8959" s="42"/>
      <c r="F8959" s="28"/>
      <c r="G8959" s="60" t="s">
        <v>362</v>
      </c>
      <c r="H8959" s="86">
        <f>H8960+H8968</f>
        <v>0</v>
      </c>
      <c r="I8959" s="87">
        <f t="shared" si="2643"/>
        <v>0</v>
      </c>
      <c r="J8959" s="88">
        <f>J8960+J8968</f>
        <v>0</v>
      </c>
      <c r="K8959" s="88">
        <f>K8960+K8968</f>
        <v>0</v>
      </c>
      <c r="L8959" s="87">
        <f t="shared" si="2642"/>
        <v>0</v>
      </c>
      <c r="M8959" s="88">
        <f>M8960+M8968</f>
        <v>0</v>
      </c>
      <c r="N8959" s="88">
        <f>N8960+N8968</f>
        <v>0</v>
      </c>
      <c r="O8959" s="82" t="s">
        <v>146</v>
      </c>
      <c r="R8959" s="352">
        <f>L8959-[1]გადასახდელები!L8729</f>
        <v>0</v>
      </c>
    </row>
    <row r="8960" spans="2:18" ht="20.25" hidden="1" customHeight="1">
      <c r="B8960" s="36" t="str">
        <f t="shared" si="2641"/>
        <v>b</v>
      </c>
      <c r="C8960" s="42">
        <v>3</v>
      </c>
      <c r="D8960" s="42"/>
      <c r="F8960" s="29"/>
      <c r="G8960" s="51" t="s">
        <v>355</v>
      </c>
      <c r="H8960" s="120">
        <f>SUM(H8961:H8967)</f>
        <v>0</v>
      </c>
      <c r="I8960" s="118">
        <f t="shared" si="2643"/>
        <v>0</v>
      </c>
      <c r="J8960" s="121">
        <f>SUM(J8961:J8967)</f>
        <v>0</v>
      </c>
      <c r="K8960" s="121">
        <f>SUM(K8961:K8967)</f>
        <v>0</v>
      </c>
      <c r="L8960" s="118">
        <f t="shared" si="2642"/>
        <v>0</v>
      </c>
      <c r="M8960" s="121">
        <f>SUM(M8961:M8967)</f>
        <v>0</v>
      </c>
      <c r="N8960" s="121">
        <f>SUM(N8961:N8967)</f>
        <v>0</v>
      </c>
      <c r="O8960" s="82" t="s">
        <v>146</v>
      </c>
      <c r="R8960" s="352">
        <f>L8960-[1]გადასახდელები!L8730</f>
        <v>0</v>
      </c>
    </row>
    <row r="8961" spans="2:18" ht="20.25" hidden="1" customHeight="1">
      <c r="B8961" s="36" t="str">
        <f t="shared" si="2641"/>
        <v>b</v>
      </c>
      <c r="C8961" s="42">
        <v>4</v>
      </c>
      <c r="D8961" s="42"/>
      <c r="F8961" s="29"/>
      <c r="G8961" s="47" t="s">
        <v>363</v>
      </c>
      <c r="H8961" s="103"/>
      <c r="I8961" s="94">
        <f t="shared" si="2643"/>
        <v>0</v>
      </c>
      <c r="J8961" s="104"/>
      <c r="K8961" s="104"/>
      <c r="L8961" s="94">
        <f t="shared" si="2642"/>
        <v>0</v>
      </c>
      <c r="M8961" s="104"/>
      <c r="N8961" s="104"/>
      <c r="R8961" s="352">
        <f>L8961-[1]გადასახდელები!L8731</f>
        <v>0</v>
      </c>
    </row>
    <row r="8962" spans="2:18" ht="20.25" hidden="1" customHeight="1">
      <c r="B8962" s="36" t="str">
        <f t="shared" si="2641"/>
        <v>b</v>
      </c>
      <c r="C8962" s="42">
        <v>4</v>
      </c>
      <c r="D8962" s="42"/>
      <c r="F8962" s="29"/>
      <c r="G8962" s="47" t="s">
        <v>210</v>
      </c>
      <c r="H8962" s="103"/>
      <c r="I8962" s="94">
        <f t="shared" si="2643"/>
        <v>0</v>
      </c>
      <c r="J8962" s="104"/>
      <c r="K8962" s="104"/>
      <c r="L8962" s="94">
        <f t="shared" si="2642"/>
        <v>0</v>
      </c>
      <c r="M8962" s="104"/>
      <c r="N8962" s="104"/>
      <c r="R8962" s="352">
        <f>L8962-[1]გადასახდელები!L8732</f>
        <v>0</v>
      </c>
    </row>
    <row r="8963" spans="2:18" ht="20.25" hidden="1" customHeight="1">
      <c r="B8963" s="36" t="str">
        <f t="shared" si="2641"/>
        <v>b</v>
      </c>
      <c r="C8963" s="42">
        <v>4</v>
      </c>
      <c r="D8963" s="42"/>
      <c r="F8963" s="29"/>
      <c r="G8963" s="47" t="s">
        <v>357</v>
      </c>
      <c r="H8963" s="103"/>
      <c r="I8963" s="94">
        <f t="shared" si="2643"/>
        <v>0</v>
      </c>
      <c r="J8963" s="104"/>
      <c r="K8963" s="104"/>
      <c r="L8963" s="94">
        <f t="shared" si="2642"/>
        <v>0</v>
      </c>
      <c r="M8963" s="104"/>
      <c r="N8963" s="104"/>
      <c r="R8963" s="352">
        <f>L8963-[1]გადასახდელები!L8733</f>
        <v>0</v>
      </c>
    </row>
    <row r="8964" spans="2:18" ht="30.75" hidden="1" customHeight="1">
      <c r="B8964" s="36" t="str">
        <f t="shared" si="2641"/>
        <v>b</v>
      </c>
      <c r="C8964" s="42">
        <v>4</v>
      </c>
      <c r="D8964" s="42"/>
      <c r="F8964" s="29"/>
      <c r="G8964" s="47" t="s">
        <v>364</v>
      </c>
      <c r="H8964" s="103"/>
      <c r="I8964" s="94">
        <f t="shared" si="2643"/>
        <v>0</v>
      </c>
      <c r="J8964" s="104"/>
      <c r="K8964" s="104"/>
      <c r="L8964" s="94">
        <f t="shared" si="2642"/>
        <v>0</v>
      </c>
      <c r="M8964" s="104"/>
      <c r="N8964" s="104"/>
      <c r="R8964" s="352">
        <f>L8964-[1]გადასახდელები!L8734</f>
        <v>0</v>
      </c>
    </row>
    <row r="8965" spans="2:18" ht="20.25" hidden="1" customHeight="1">
      <c r="B8965" s="36" t="str">
        <f t="shared" si="2641"/>
        <v>b</v>
      </c>
      <c r="C8965" s="42">
        <v>4</v>
      </c>
      <c r="D8965" s="42"/>
      <c r="F8965" s="29"/>
      <c r="G8965" s="47" t="s">
        <v>358</v>
      </c>
      <c r="H8965" s="103"/>
      <c r="I8965" s="94">
        <f t="shared" si="2643"/>
        <v>0</v>
      </c>
      <c r="J8965" s="104"/>
      <c r="K8965" s="104"/>
      <c r="L8965" s="94">
        <f t="shared" si="2642"/>
        <v>0</v>
      </c>
      <c r="M8965" s="104"/>
      <c r="N8965" s="104"/>
      <c r="R8965" s="352">
        <f>L8965-[1]გადასახდელები!L8735</f>
        <v>0</v>
      </c>
    </row>
    <row r="8966" spans="2:18" ht="20.25" hidden="1" customHeight="1">
      <c r="B8966" s="36" t="str">
        <f t="shared" si="2641"/>
        <v>b</v>
      </c>
      <c r="C8966" s="42">
        <v>4</v>
      </c>
      <c r="D8966" s="42"/>
      <c r="F8966" s="29"/>
      <c r="G8966" s="47" t="s">
        <v>359</v>
      </c>
      <c r="H8966" s="103"/>
      <c r="I8966" s="94">
        <f t="shared" si="2643"/>
        <v>0</v>
      </c>
      <c r="J8966" s="104"/>
      <c r="K8966" s="104"/>
      <c r="L8966" s="94">
        <f t="shared" si="2642"/>
        <v>0</v>
      </c>
      <c r="M8966" s="104"/>
      <c r="N8966" s="104"/>
      <c r="R8966" s="352">
        <f>L8966-[1]გადასახდელები!L8736</f>
        <v>0</v>
      </c>
    </row>
    <row r="8967" spans="2:18" ht="20.25" hidden="1" customHeight="1">
      <c r="B8967" s="36" t="str">
        <f t="shared" si="2641"/>
        <v>b</v>
      </c>
      <c r="C8967" s="42">
        <v>4</v>
      </c>
      <c r="D8967" s="42"/>
      <c r="F8967" s="29"/>
      <c r="G8967" s="47" t="s">
        <v>365</v>
      </c>
      <c r="H8967" s="122"/>
      <c r="I8967" s="94">
        <f t="shared" si="2643"/>
        <v>0</v>
      </c>
      <c r="J8967" s="123"/>
      <c r="K8967" s="123"/>
      <c r="L8967" s="94">
        <f t="shared" si="2642"/>
        <v>0</v>
      </c>
      <c r="M8967" s="123"/>
      <c r="N8967" s="123"/>
      <c r="R8967" s="352">
        <f>L8967-[1]გადასახდელები!L8737</f>
        <v>0</v>
      </c>
    </row>
    <row r="8968" spans="2:18" ht="20.25" hidden="1" customHeight="1">
      <c r="B8968" s="36" t="str">
        <f t="shared" si="2641"/>
        <v>b</v>
      </c>
      <c r="C8968" s="42">
        <v>3</v>
      </c>
      <c r="D8968" s="42"/>
      <c r="F8968" s="29"/>
      <c r="G8968" s="51" t="s">
        <v>211</v>
      </c>
      <c r="H8968" s="120">
        <f>SUM(H8969:H8975)</f>
        <v>0</v>
      </c>
      <c r="I8968" s="118">
        <f t="shared" si="2643"/>
        <v>0</v>
      </c>
      <c r="J8968" s="121">
        <f>SUM(J8969:J8975)</f>
        <v>0</v>
      </c>
      <c r="K8968" s="121">
        <f>SUM(K8969:K8975)</f>
        <v>0</v>
      </c>
      <c r="L8968" s="118">
        <f t="shared" si="2642"/>
        <v>0</v>
      </c>
      <c r="M8968" s="121">
        <f>SUM(M8969:M8975)</f>
        <v>0</v>
      </c>
      <c r="N8968" s="121">
        <f>SUM(N8969:N8975)</f>
        <v>0</v>
      </c>
      <c r="O8968" s="82" t="s">
        <v>146</v>
      </c>
      <c r="R8968" s="352">
        <f>L8968-[1]გადასახდელები!L8738</f>
        <v>0</v>
      </c>
    </row>
    <row r="8969" spans="2:18" ht="20.25" hidden="1" customHeight="1">
      <c r="B8969" s="36" t="str">
        <f t="shared" si="2641"/>
        <v>b</v>
      </c>
      <c r="C8969" s="42">
        <v>4</v>
      </c>
      <c r="D8969" s="42"/>
      <c r="F8969" s="29"/>
      <c r="G8969" s="47" t="s">
        <v>363</v>
      </c>
      <c r="H8969" s="103"/>
      <c r="I8969" s="94">
        <f t="shared" si="2643"/>
        <v>0</v>
      </c>
      <c r="J8969" s="104"/>
      <c r="K8969" s="104"/>
      <c r="L8969" s="94">
        <f t="shared" si="2642"/>
        <v>0</v>
      </c>
      <c r="M8969" s="104"/>
      <c r="N8969" s="104"/>
      <c r="R8969" s="352">
        <f>L8969-[1]გადასახდელები!L8739</f>
        <v>0</v>
      </c>
    </row>
    <row r="8970" spans="2:18" ht="20.25" hidden="1" customHeight="1">
      <c r="B8970" s="36" t="str">
        <f t="shared" si="2641"/>
        <v>b</v>
      </c>
      <c r="C8970" s="42">
        <v>4</v>
      </c>
      <c r="D8970" s="42"/>
      <c r="F8970" s="29"/>
      <c r="G8970" s="47" t="s">
        <v>210</v>
      </c>
      <c r="H8970" s="103"/>
      <c r="I8970" s="94">
        <f t="shared" si="2643"/>
        <v>0</v>
      </c>
      <c r="J8970" s="104"/>
      <c r="K8970" s="104"/>
      <c r="L8970" s="94">
        <f t="shared" si="2642"/>
        <v>0</v>
      </c>
      <c r="M8970" s="104"/>
      <c r="N8970" s="104"/>
      <c r="R8970" s="352">
        <f>L8970-[1]გადასახდელები!L8740</f>
        <v>0</v>
      </c>
    </row>
    <row r="8971" spans="2:18" ht="20.25" hidden="1" customHeight="1">
      <c r="B8971" s="36" t="str">
        <f t="shared" si="2641"/>
        <v>b</v>
      </c>
      <c r="C8971" s="42">
        <v>4</v>
      </c>
      <c r="D8971" s="42"/>
      <c r="F8971" s="29"/>
      <c r="G8971" s="47" t="s">
        <v>357</v>
      </c>
      <c r="H8971" s="103"/>
      <c r="I8971" s="94">
        <f t="shared" si="2643"/>
        <v>0</v>
      </c>
      <c r="J8971" s="104"/>
      <c r="K8971" s="104"/>
      <c r="L8971" s="94">
        <f t="shared" si="2642"/>
        <v>0</v>
      </c>
      <c r="M8971" s="104"/>
      <c r="N8971" s="104"/>
      <c r="R8971" s="352">
        <f>L8971-[1]გადასახდელები!L8741</f>
        <v>0</v>
      </c>
    </row>
    <row r="8972" spans="2:18" ht="30.75" hidden="1" customHeight="1">
      <c r="B8972" s="36" t="str">
        <f t="shared" si="2641"/>
        <v>b</v>
      </c>
      <c r="C8972" s="42">
        <v>4</v>
      </c>
      <c r="D8972" s="42"/>
      <c r="F8972" s="29"/>
      <c r="G8972" s="47" t="s">
        <v>364</v>
      </c>
      <c r="H8972" s="103"/>
      <c r="I8972" s="94">
        <f t="shared" si="2643"/>
        <v>0</v>
      </c>
      <c r="J8972" s="104"/>
      <c r="K8972" s="104"/>
      <c r="L8972" s="94">
        <f t="shared" si="2642"/>
        <v>0</v>
      </c>
      <c r="M8972" s="104"/>
      <c r="N8972" s="104"/>
      <c r="R8972" s="352">
        <f>L8972-[1]გადასახდელები!L8742</f>
        <v>0</v>
      </c>
    </row>
    <row r="8973" spans="2:18" ht="20.25" hidden="1" customHeight="1">
      <c r="B8973" s="36" t="str">
        <f t="shared" si="2641"/>
        <v>b</v>
      </c>
      <c r="C8973" s="42">
        <v>4</v>
      </c>
      <c r="D8973" s="42"/>
      <c r="F8973" s="29"/>
      <c r="G8973" s="47" t="s">
        <v>366</v>
      </c>
      <c r="H8973" s="103"/>
      <c r="I8973" s="94">
        <f t="shared" si="2643"/>
        <v>0</v>
      </c>
      <c r="J8973" s="104"/>
      <c r="K8973" s="104"/>
      <c r="L8973" s="94">
        <f t="shared" si="2642"/>
        <v>0</v>
      </c>
      <c r="M8973" s="104"/>
      <c r="N8973" s="104"/>
      <c r="R8973" s="352">
        <f>L8973-[1]გადასახდელები!L8743</f>
        <v>0</v>
      </c>
    </row>
    <row r="8974" spans="2:18" ht="20.25" hidden="1" customHeight="1">
      <c r="B8974" s="36" t="str">
        <f t="shared" si="2641"/>
        <v>b</v>
      </c>
      <c r="C8974" s="42">
        <v>4</v>
      </c>
      <c r="D8974" s="42"/>
      <c r="F8974" s="29"/>
      <c r="G8974" s="47" t="s">
        <v>359</v>
      </c>
      <c r="H8974" s="103"/>
      <c r="I8974" s="94">
        <f t="shared" si="2643"/>
        <v>0</v>
      </c>
      <c r="J8974" s="104"/>
      <c r="K8974" s="104"/>
      <c r="L8974" s="94">
        <f t="shared" si="2642"/>
        <v>0</v>
      </c>
      <c r="M8974" s="104"/>
      <c r="N8974" s="104"/>
      <c r="R8974" s="352">
        <f>L8974-[1]გადასახდელები!L8744</f>
        <v>0</v>
      </c>
    </row>
    <row r="8975" spans="2:18" ht="21" hidden="1" customHeight="1" thickBot="1">
      <c r="B8975" s="36" t="str">
        <f t="shared" si="2641"/>
        <v>b</v>
      </c>
      <c r="C8975" s="42">
        <v>4</v>
      </c>
      <c r="D8975" s="42"/>
      <c r="F8975" s="29"/>
      <c r="G8975" s="47" t="s">
        <v>365</v>
      </c>
      <c r="H8975" s="103"/>
      <c r="I8975" s="94">
        <f t="shared" si="2643"/>
        <v>0</v>
      </c>
      <c r="J8975" s="104"/>
      <c r="K8975" s="104"/>
      <c r="L8975" s="94">
        <f t="shared" si="2642"/>
        <v>0</v>
      </c>
      <c r="M8975" s="104"/>
      <c r="N8975" s="104"/>
      <c r="R8975" s="352">
        <f>L8975-[1]გადასახდელები!L8745</f>
        <v>0</v>
      </c>
    </row>
    <row r="8976" spans="2:18" ht="63" customHeight="1" thickBot="1">
      <c r="B8976" s="36" t="str">
        <f t="shared" si="2641"/>
        <v>a</v>
      </c>
      <c r="C8976" s="42">
        <v>1</v>
      </c>
      <c r="D8976" s="42"/>
      <c r="E8976" s="24"/>
      <c r="F8976" s="32" t="s">
        <v>97</v>
      </c>
      <c r="G8976" s="61" t="s">
        <v>96</v>
      </c>
      <c r="H8976" s="79">
        <f>H9206+H9436+H9666+H9896+H10126+H10356+H10586</f>
        <v>252.70099999999999</v>
      </c>
      <c r="I8976" s="80">
        <f t="shared" si="2643"/>
        <v>833.2</v>
      </c>
      <c r="J8976" s="79">
        <f>J9206+J9436+J9666+J9896+J10126+J10356+J10586</f>
        <v>0</v>
      </c>
      <c r="K8976" s="79">
        <f>K9206+K9436+K9666+K9896+K10126+K10356+K10586</f>
        <v>833.2</v>
      </c>
      <c r="L8976" s="80">
        <f t="shared" ref="L8976:L9006" si="2644">M8976+N8976</f>
        <v>186.53100000000001</v>
      </c>
      <c r="M8976" s="79">
        <f>M9206+M9436+M9666+M9896+M10126+M10356+M10586</f>
        <v>0</v>
      </c>
      <c r="N8976" s="79">
        <f>N9206+N9436+N9666+N9896+N10126+N10356+N10586</f>
        <v>186.53100000000001</v>
      </c>
      <c r="O8976" s="82" t="s">
        <v>146</v>
      </c>
      <c r="P8976" s="43">
        <v>1</v>
      </c>
      <c r="R8976" s="352">
        <f>L8976-[1]გადასახდელები!L8746</f>
        <v>-1315.569</v>
      </c>
    </row>
    <row r="8977" spans="2:18" ht="21" hidden="1" customHeight="1" thickTop="1">
      <c r="B8977" s="36" t="str">
        <f t="shared" si="2641"/>
        <v>b</v>
      </c>
      <c r="C8977" s="42">
        <v>2</v>
      </c>
      <c r="D8977" s="42"/>
      <c r="F8977" s="26"/>
      <c r="G8977" s="46" t="s">
        <v>162</v>
      </c>
      <c r="H8977" s="324">
        <f t="shared" ref="H8977:H9040" si="2645">H9207+H10127</f>
        <v>0</v>
      </c>
      <c r="I8977" s="84">
        <f t="shared" si="2643"/>
        <v>0</v>
      </c>
      <c r="J8977" s="324">
        <f t="shared" ref="J8977:K8977" si="2646">J9207+J10127</f>
        <v>0</v>
      </c>
      <c r="K8977" s="324">
        <f t="shared" si="2646"/>
        <v>0</v>
      </c>
      <c r="L8977" s="84">
        <f t="shared" si="2644"/>
        <v>0</v>
      </c>
      <c r="M8977" s="324">
        <f t="shared" ref="M8977:N8996" si="2647">M9207+M10127</f>
        <v>0</v>
      </c>
      <c r="N8977" s="324">
        <f t="shared" si="2647"/>
        <v>0</v>
      </c>
      <c r="O8977" s="82" t="s">
        <v>146</v>
      </c>
      <c r="R8977" s="352">
        <f>L8977-[1]გადასახდელები!L8747</f>
        <v>0</v>
      </c>
    </row>
    <row r="8978" spans="2:18" ht="20.25" customHeight="1" thickTop="1">
      <c r="B8978" s="36" t="str">
        <f t="shared" si="2641"/>
        <v>a</v>
      </c>
      <c r="C8978" s="42">
        <v>2</v>
      </c>
      <c r="D8978" s="42"/>
      <c r="E8978" s="24"/>
      <c r="F8978" s="341" t="s">
        <v>524</v>
      </c>
      <c r="G8978" s="58" t="s">
        <v>163</v>
      </c>
      <c r="H8978" s="86">
        <f>H9208+H9438+H9668+H9898+H10128+H10358</f>
        <v>252.703</v>
      </c>
      <c r="I8978" s="87">
        <f t="shared" si="2643"/>
        <v>833.2</v>
      </c>
      <c r="J8978" s="86">
        <f t="shared" ref="J8978" si="2648">J9208+J10128</f>
        <v>0</v>
      </c>
      <c r="K8978" s="86">
        <f>K9208+K9438+K9668+K9898+K10128+K10358</f>
        <v>833.2</v>
      </c>
      <c r="L8978" s="87">
        <f t="shared" si="2644"/>
        <v>186.53100000000001</v>
      </c>
      <c r="M8978" s="86">
        <f t="shared" si="2647"/>
        <v>0</v>
      </c>
      <c r="N8978" s="86">
        <f>N9208+N9438+N9668+N9898+N10128+N10358</f>
        <v>186.53100000000001</v>
      </c>
      <c r="O8978" s="82" t="s">
        <v>146</v>
      </c>
      <c r="R8978" s="352">
        <f>L8978-[1]გადასახდელები!L8748</f>
        <v>-1315.569</v>
      </c>
    </row>
    <row r="8979" spans="2:18" ht="20.25" hidden="1" customHeight="1">
      <c r="B8979" s="36" t="str">
        <f t="shared" si="2641"/>
        <v>b</v>
      </c>
      <c r="C8979" s="42">
        <v>31</v>
      </c>
      <c r="D8979" s="42"/>
      <c r="F8979" s="341" t="s">
        <v>525</v>
      </c>
      <c r="G8979" s="57" t="s">
        <v>164</v>
      </c>
      <c r="H8979" s="89">
        <f t="shared" si="2645"/>
        <v>0</v>
      </c>
      <c r="I8979" s="90">
        <f t="shared" si="2643"/>
        <v>0</v>
      </c>
      <c r="J8979" s="89">
        <f t="shared" ref="J8979:K8979" si="2649">J9209+J10129</f>
        <v>0</v>
      </c>
      <c r="K8979" s="89">
        <f t="shared" si="2649"/>
        <v>0</v>
      </c>
      <c r="L8979" s="90">
        <f t="shared" si="2644"/>
        <v>0</v>
      </c>
      <c r="M8979" s="89">
        <f t="shared" si="2647"/>
        <v>0</v>
      </c>
      <c r="N8979" s="89">
        <f t="shared" si="2647"/>
        <v>0</v>
      </c>
      <c r="O8979" s="82" t="s">
        <v>146</v>
      </c>
      <c r="R8979" s="352">
        <f>L8979-[1]გადასახდელები!L8749</f>
        <v>0</v>
      </c>
    </row>
    <row r="8980" spans="2:18" ht="20.25" hidden="1" customHeight="1">
      <c r="B8980" s="36" t="str">
        <f t="shared" si="2641"/>
        <v>b</v>
      </c>
      <c r="C8980" s="42">
        <v>4</v>
      </c>
      <c r="D8980" s="42"/>
      <c r="F8980" s="341" t="s">
        <v>526</v>
      </c>
      <c r="G8980" s="47" t="s">
        <v>165</v>
      </c>
      <c r="H8980" s="93">
        <f t="shared" si="2645"/>
        <v>0</v>
      </c>
      <c r="I8980" s="94">
        <f t="shared" si="2643"/>
        <v>0</v>
      </c>
      <c r="J8980" s="93">
        <f t="shared" ref="J8980:K8980" si="2650">J9210+J10130</f>
        <v>0</v>
      </c>
      <c r="K8980" s="93">
        <f t="shared" si="2650"/>
        <v>0</v>
      </c>
      <c r="L8980" s="94">
        <f t="shared" si="2644"/>
        <v>0</v>
      </c>
      <c r="M8980" s="93">
        <f t="shared" si="2647"/>
        <v>0</v>
      </c>
      <c r="N8980" s="93">
        <f t="shared" si="2647"/>
        <v>0</v>
      </c>
      <c r="O8980" s="82" t="s">
        <v>146</v>
      </c>
      <c r="R8980" s="352">
        <f>L8980-[1]გადასახდელები!L8750</f>
        <v>0</v>
      </c>
    </row>
    <row r="8981" spans="2:18" ht="20.25" hidden="1" customHeight="1">
      <c r="B8981" s="36" t="str">
        <f t="shared" si="2641"/>
        <v>b</v>
      </c>
      <c r="C8981" s="42">
        <v>5</v>
      </c>
      <c r="D8981" s="42"/>
      <c r="F8981" s="342" t="s">
        <v>527</v>
      </c>
      <c r="G8981" s="48" t="s">
        <v>166</v>
      </c>
      <c r="H8981" s="96">
        <f t="shared" si="2645"/>
        <v>0</v>
      </c>
      <c r="I8981" s="97">
        <f t="shared" si="2643"/>
        <v>0</v>
      </c>
      <c r="J8981" s="96">
        <f t="shared" ref="J8981:K8981" si="2651">J9211+J10131</f>
        <v>0</v>
      </c>
      <c r="K8981" s="96">
        <f t="shared" si="2651"/>
        <v>0</v>
      </c>
      <c r="L8981" s="97">
        <f t="shared" si="2644"/>
        <v>0</v>
      </c>
      <c r="M8981" s="96">
        <f t="shared" si="2647"/>
        <v>0</v>
      </c>
      <c r="N8981" s="96">
        <f t="shared" si="2647"/>
        <v>0</v>
      </c>
      <c r="O8981" s="82" t="s">
        <v>146</v>
      </c>
      <c r="R8981" s="352">
        <f>L8981-[1]გადასახდელები!L8751</f>
        <v>0</v>
      </c>
    </row>
    <row r="8982" spans="2:18" ht="20.25" hidden="1" customHeight="1">
      <c r="B8982" s="36" t="str">
        <f t="shared" si="2641"/>
        <v>b</v>
      </c>
      <c r="C8982" s="42">
        <v>6</v>
      </c>
      <c r="D8982" s="42"/>
      <c r="F8982" s="343" t="s">
        <v>528</v>
      </c>
      <c r="G8982" s="45" t="s">
        <v>167</v>
      </c>
      <c r="H8982" s="119">
        <f t="shared" si="2645"/>
        <v>0</v>
      </c>
      <c r="I8982" s="91">
        <f t="shared" si="2643"/>
        <v>0</v>
      </c>
      <c r="J8982" s="119">
        <f t="shared" ref="J8982:K8982" si="2652">J9212+J10132</f>
        <v>0</v>
      </c>
      <c r="K8982" s="119">
        <f t="shared" si="2652"/>
        <v>0</v>
      </c>
      <c r="L8982" s="91">
        <f t="shared" si="2644"/>
        <v>0</v>
      </c>
      <c r="M8982" s="119">
        <f t="shared" si="2647"/>
        <v>0</v>
      </c>
      <c r="N8982" s="119">
        <f t="shared" si="2647"/>
        <v>0</v>
      </c>
      <c r="O8982" s="82" t="s">
        <v>146</v>
      </c>
      <c r="R8982" s="352">
        <f>L8982-[1]გადასახდელები!L8752</f>
        <v>0</v>
      </c>
    </row>
    <row r="8983" spans="2:18" ht="20.25" hidden="1" customHeight="1">
      <c r="B8983" s="36" t="str">
        <f t="shared" si="2641"/>
        <v>b</v>
      </c>
      <c r="C8983" s="42">
        <v>6</v>
      </c>
      <c r="D8983" s="42"/>
      <c r="F8983" s="343" t="s">
        <v>592</v>
      </c>
      <c r="G8983" s="45" t="s">
        <v>168</v>
      </c>
      <c r="H8983" s="119">
        <f t="shared" si="2645"/>
        <v>0</v>
      </c>
      <c r="I8983" s="91">
        <f t="shared" si="2643"/>
        <v>0</v>
      </c>
      <c r="J8983" s="119">
        <f t="shared" ref="J8983:K8983" si="2653">J9213+J10133</f>
        <v>0</v>
      </c>
      <c r="K8983" s="119">
        <f t="shared" si="2653"/>
        <v>0</v>
      </c>
      <c r="L8983" s="91">
        <f t="shared" si="2644"/>
        <v>0</v>
      </c>
      <c r="M8983" s="119">
        <f t="shared" si="2647"/>
        <v>0</v>
      </c>
      <c r="N8983" s="119">
        <f t="shared" si="2647"/>
        <v>0</v>
      </c>
      <c r="O8983" s="82" t="s">
        <v>146</v>
      </c>
      <c r="R8983" s="352">
        <f>L8983-[1]გადასახდელები!L8753</f>
        <v>0</v>
      </c>
    </row>
    <row r="8984" spans="2:18" ht="20.25" hidden="1" customHeight="1">
      <c r="B8984" s="36" t="str">
        <f t="shared" si="2641"/>
        <v>b</v>
      </c>
      <c r="C8984" s="42">
        <v>6</v>
      </c>
      <c r="D8984" s="42"/>
      <c r="F8984" s="343" t="s">
        <v>529</v>
      </c>
      <c r="G8984" s="45" t="s">
        <v>169</v>
      </c>
      <c r="H8984" s="119">
        <f t="shared" si="2645"/>
        <v>0</v>
      </c>
      <c r="I8984" s="91">
        <f t="shared" si="2643"/>
        <v>0</v>
      </c>
      <c r="J8984" s="119">
        <f t="shared" ref="J8984:K8984" si="2654">J9214+J10134</f>
        <v>0</v>
      </c>
      <c r="K8984" s="119">
        <f t="shared" si="2654"/>
        <v>0</v>
      </c>
      <c r="L8984" s="91">
        <f t="shared" si="2644"/>
        <v>0</v>
      </c>
      <c r="M8984" s="119">
        <f t="shared" si="2647"/>
        <v>0</v>
      </c>
      <c r="N8984" s="119">
        <f t="shared" si="2647"/>
        <v>0</v>
      </c>
      <c r="O8984" s="82" t="s">
        <v>146</v>
      </c>
      <c r="R8984" s="352">
        <f>L8984-[1]გადასახდელები!L8754</f>
        <v>0</v>
      </c>
    </row>
    <row r="8985" spans="2:18" ht="20.25" hidden="1" customHeight="1">
      <c r="B8985" s="36" t="str">
        <f t="shared" si="2641"/>
        <v>b</v>
      </c>
      <c r="C8985" s="42">
        <v>6</v>
      </c>
      <c r="D8985" s="42"/>
      <c r="F8985" s="343" t="s">
        <v>593</v>
      </c>
      <c r="G8985" s="45" t="s">
        <v>170</v>
      </c>
      <c r="H8985" s="119">
        <f t="shared" si="2645"/>
        <v>0</v>
      </c>
      <c r="I8985" s="91">
        <f t="shared" si="2643"/>
        <v>0</v>
      </c>
      <c r="J8985" s="119">
        <f t="shared" ref="J8985:K8985" si="2655">J9215+J10135</f>
        <v>0</v>
      </c>
      <c r="K8985" s="119">
        <f t="shared" si="2655"/>
        <v>0</v>
      </c>
      <c r="L8985" s="91">
        <f t="shared" si="2644"/>
        <v>0</v>
      </c>
      <c r="M8985" s="119">
        <f t="shared" si="2647"/>
        <v>0</v>
      </c>
      <c r="N8985" s="119">
        <f t="shared" si="2647"/>
        <v>0</v>
      </c>
      <c r="O8985" s="82" t="s">
        <v>146</v>
      </c>
      <c r="R8985" s="352">
        <f>L8985-[1]გადასახდელები!L8755</f>
        <v>0</v>
      </c>
    </row>
    <row r="8986" spans="2:18" ht="20.25" hidden="1" customHeight="1">
      <c r="B8986" s="36" t="str">
        <f t="shared" si="2641"/>
        <v>b</v>
      </c>
      <c r="C8986" s="42">
        <v>6</v>
      </c>
      <c r="D8986" s="42"/>
      <c r="F8986" s="343" t="s">
        <v>594</v>
      </c>
      <c r="G8986" s="45" t="s">
        <v>171</v>
      </c>
      <c r="H8986" s="119">
        <f t="shared" si="2645"/>
        <v>0</v>
      </c>
      <c r="I8986" s="91">
        <f t="shared" si="2643"/>
        <v>0</v>
      </c>
      <c r="J8986" s="119">
        <f t="shared" ref="J8986:K8986" si="2656">J9216+J10136</f>
        <v>0</v>
      </c>
      <c r="K8986" s="119">
        <f t="shared" si="2656"/>
        <v>0</v>
      </c>
      <c r="L8986" s="91">
        <f t="shared" si="2644"/>
        <v>0</v>
      </c>
      <c r="M8986" s="119">
        <f t="shared" si="2647"/>
        <v>0</v>
      </c>
      <c r="N8986" s="119">
        <f t="shared" si="2647"/>
        <v>0</v>
      </c>
      <c r="O8986" s="82" t="s">
        <v>146</v>
      </c>
      <c r="R8986" s="352">
        <f>L8986-[1]გადასახდელები!L8756</f>
        <v>0</v>
      </c>
    </row>
    <row r="8987" spans="2:18" ht="20.25" hidden="1" customHeight="1">
      <c r="B8987" s="36" t="str">
        <f t="shared" si="2641"/>
        <v>b</v>
      </c>
      <c r="C8987" s="42">
        <v>6</v>
      </c>
      <c r="D8987" s="42"/>
      <c r="F8987" s="343" t="s">
        <v>595</v>
      </c>
      <c r="G8987" s="45" t="s">
        <v>172</v>
      </c>
      <c r="H8987" s="119">
        <f t="shared" si="2645"/>
        <v>0</v>
      </c>
      <c r="I8987" s="91">
        <f t="shared" si="2643"/>
        <v>0</v>
      </c>
      <c r="J8987" s="119">
        <f t="shared" ref="J8987:K8987" si="2657">J9217+J10137</f>
        <v>0</v>
      </c>
      <c r="K8987" s="119">
        <f t="shared" si="2657"/>
        <v>0</v>
      </c>
      <c r="L8987" s="91">
        <f t="shared" si="2644"/>
        <v>0</v>
      </c>
      <c r="M8987" s="119">
        <f t="shared" si="2647"/>
        <v>0</v>
      </c>
      <c r="N8987" s="119">
        <f t="shared" si="2647"/>
        <v>0</v>
      </c>
      <c r="O8987" s="82" t="s">
        <v>146</v>
      </c>
      <c r="R8987" s="352">
        <f>L8987-[1]გადასახდელები!L8757</f>
        <v>0</v>
      </c>
    </row>
    <row r="8988" spans="2:18" ht="20.25" hidden="1" customHeight="1">
      <c r="B8988" s="36" t="str">
        <f t="shared" si="2641"/>
        <v>b</v>
      </c>
      <c r="C8988" s="42">
        <v>5</v>
      </c>
      <c r="D8988" s="42"/>
      <c r="F8988" s="343" t="s">
        <v>596</v>
      </c>
      <c r="G8988" s="48" t="s">
        <v>173</v>
      </c>
      <c r="H8988" s="96">
        <f t="shared" si="2645"/>
        <v>0</v>
      </c>
      <c r="I8988" s="97">
        <f t="shared" si="2643"/>
        <v>0</v>
      </c>
      <c r="J8988" s="96">
        <f t="shared" ref="J8988:K8988" si="2658">J9218+J10138</f>
        <v>0</v>
      </c>
      <c r="K8988" s="96">
        <f t="shared" si="2658"/>
        <v>0</v>
      </c>
      <c r="L8988" s="97">
        <f t="shared" si="2644"/>
        <v>0</v>
      </c>
      <c r="M8988" s="96">
        <f t="shared" si="2647"/>
        <v>0</v>
      </c>
      <c r="N8988" s="96">
        <f t="shared" si="2647"/>
        <v>0</v>
      </c>
      <c r="O8988" s="82" t="s">
        <v>146</v>
      </c>
      <c r="R8988" s="352">
        <f>L8988-[1]გადასახდელები!L8758</f>
        <v>0</v>
      </c>
    </row>
    <row r="8989" spans="2:18" ht="20.25" hidden="1" customHeight="1">
      <c r="B8989" s="36" t="str">
        <f t="shared" si="2641"/>
        <v>b</v>
      </c>
      <c r="C8989" s="42">
        <v>4</v>
      </c>
      <c r="D8989" s="42"/>
      <c r="F8989" s="343" t="s">
        <v>597</v>
      </c>
      <c r="G8989" s="47" t="s">
        <v>174</v>
      </c>
      <c r="H8989" s="93">
        <f t="shared" si="2645"/>
        <v>0</v>
      </c>
      <c r="I8989" s="94">
        <f t="shared" si="2643"/>
        <v>0</v>
      </c>
      <c r="J8989" s="93">
        <f t="shared" ref="J8989:K8989" si="2659">J9219+J10139</f>
        <v>0</v>
      </c>
      <c r="K8989" s="93">
        <f t="shared" si="2659"/>
        <v>0</v>
      </c>
      <c r="L8989" s="94">
        <f t="shared" si="2644"/>
        <v>0</v>
      </c>
      <c r="M8989" s="93">
        <f t="shared" si="2647"/>
        <v>0</v>
      </c>
      <c r="N8989" s="93">
        <f t="shared" si="2647"/>
        <v>0</v>
      </c>
      <c r="O8989" s="82" t="s">
        <v>146</v>
      </c>
      <c r="R8989" s="352">
        <f>L8989-[1]გადასახდელები!L8759</f>
        <v>0</v>
      </c>
    </row>
    <row r="8990" spans="2:18" ht="20.25" customHeight="1">
      <c r="B8990" s="36" t="str">
        <f t="shared" si="2641"/>
        <v>a</v>
      </c>
      <c r="C8990" s="42">
        <v>3</v>
      </c>
      <c r="D8990" s="42"/>
      <c r="F8990" s="342" t="s">
        <v>530</v>
      </c>
      <c r="G8990" s="57" t="s">
        <v>175</v>
      </c>
      <c r="H8990" s="89">
        <f>H9220+H10140+H10370</f>
        <v>3.0000000000000001E-3</v>
      </c>
      <c r="I8990" s="90">
        <f t="shared" si="2643"/>
        <v>166</v>
      </c>
      <c r="J8990" s="89">
        <f t="shared" ref="J8990" si="2660">J9220+J10140</f>
        <v>0</v>
      </c>
      <c r="K8990" s="89">
        <f>K9220+K10140+K10370</f>
        <v>166</v>
      </c>
      <c r="L8990" s="90">
        <f t="shared" si="2644"/>
        <v>21</v>
      </c>
      <c r="M8990" s="89">
        <f t="shared" si="2647"/>
        <v>0</v>
      </c>
      <c r="N8990" s="89">
        <f>N9220+N10140+N10370</f>
        <v>21</v>
      </c>
      <c r="O8990" s="82" t="s">
        <v>146</v>
      </c>
      <c r="R8990" s="352">
        <f>L8990-[1]გადასახდელები!L8760</f>
        <v>21</v>
      </c>
    </row>
    <row r="8991" spans="2:18" ht="20.25" hidden="1" customHeight="1">
      <c r="B8991" s="36" t="str">
        <f t="shared" si="2641"/>
        <v>b</v>
      </c>
      <c r="C8991" s="42">
        <v>4</v>
      </c>
      <c r="D8991" s="42"/>
      <c r="F8991" s="343" t="s">
        <v>531</v>
      </c>
      <c r="G8991" s="47" t="s">
        <v>176</v>
      </c>
      <c r="H8991" s="93">
        <f t="shared" si="2645"/>
        <v>0</v>
      </c>
      <c r="I8991" s="94">
        <f t="shared" si="2643"/>
        <v>0</v>
      </c>
      <c r="J8991" s="93">
        <f t="shared" ref="J8991:K8991" si="2661">J9221+J10141</f>
        <v>0</v>
      </c>
      <c r="K8991" s="93">
        <f t="shared" si="2661"/>
        <v>0</v>
      </c>
      <c r="L8991" s="94">
        <f t="shared" si="2644"/>
        <v>0</v>
      </c>
      <c r="M8991" s="93">
        <f t="shared" si="2647"/>
        <v>0</v>
      </c>
      <c r="N8991" s="93">
        <f t="shared" si="2647"/>
        <v>0</v>
      </c>
      <c r="O8991" s="82" t="s">
        <v>146</v>
      </c>
      <c r="R8991" s="352">
        <f>L8991-[1]გადასახდელები!L8761</f>
        <v>0</v>
      </c>
    </row>
    <row r="8992" spans="2:18" ht="20.25" hidden="1" customHeight="1">
      <c r="B8992" s="36" t="str">
        <f t="shared" si="2641"/>
        <v>b</v>
      </c>
      <c r="C8992" s="42">
        <v>4</v>
      </c>
      <c r="D8992" s="42"/>
      <c r="F8992" s="342" t="s">
        <v>532</v>
      </c>
      <c r="G8992" s="47" t="s">
        <v>177</v>
      </c>
      <c r="H8992" s="93">
        <f t="shared" si="2645"/>
        <v>0</v>
      </c>
      <c r="I8992" s="94">
        <f t="shared" si="2643"/>
        <v>0</v>
      </c>
      <c r="J8992" s="93">
        <f t="shared" ref="J8992:K8992" si="2662">J9222+J10142</f>
        <v>0</v>
      </c>
      <c r="K8992" s="93">
        <f t="shared" si="2662"/>
        <v>0</v>
      </c>
      <c r="L8992" s="94">
        <f t="shared" si="2644"/>
        <v>0</v>
      </c>
      <c r="M8992" s="93">
        <f t="shared" si="2647"/>
        <v>0</v>
      </c>
      <c r="N8992" s="93">
        <f t="shared" si="2647"/>
        <v>0</v>
      </c>
      <c r="O8992" s="82" t="s">
        <v>146</v>
      </c>
      <c r="R8992" s="352">
        <f>L8992-[1]გადასახდელები!L8762</f>
        <v>0</v>
      </c>
    </row>
    <row r="8993" spans="2:18" ht="20.25" hidden="1" customHeight="1">
      <c r="B8993" s="36" t="str">
        <f t="shared" si="2641"/>
        <v>b</v>
      </c>
      <c r="C8993" s="42">
        <v>5</v>
      </c>
      <c r="D8993" s="42"/>
      <c r="F8993" s="343" t="s">
        <v>533</v>
      </c>
      <c r="G8993" s="48" t="s">
        <v>178</v>
      </c>
      <c r="H8993" s="96">
        <f t="shared" si="2645"/>
        <v>0</v>
      </c>
      <c r="I8993" s="97">
        <f t="shared" si="2643"/>
        <v>0</v>
      </c>
      <c r="J8993" s="96">
        <f t="shared" ref="J8993:K8993" si="2663">J9223+J10143</f>
        <v>0</v>
      </c>
      <c r="K8993" s="96">
        <f t="shared" si="2663"/>
        <v>0</v>
      </c>
      <c r="L8993" s="97">
        <f t="shared" si="2644"/>
        <v>0</v>
      </c>
      <c r="M8993" s="96">
        <f t="shared" si="2647"/>
        <v>0</v>
      </c>
      <c r="N8993" s="96">
        <f t="shared" si="2647"/>
        <v>0</v>
      </c>
      <c r="O8993" s="82" t="s">
        <v>146</v>
      </c>
      <c r="R8993" s="352">
        <f>L8993-[1]გადასახდელები!L8763</f>
        <v>0</v>
      </c>
    </row>
    <row r="8994" spans="2:18" ht="20.25" hidden="1" customHeight="1">
      <c r="B8994" s="36" t="str">
        <f t="shared" si="2641"/>
        <v>b</v>
      </c>
      <c r="C8994" s="42">
        <v>5</v>
      </c>
      <c r="D8994" s="42"/>
      <c r="F8994" s="343" t="s">
        <v>598</v>
      </c>
      <c r="G8994" s="48" t="s">
        <v>179</v>
      </c>
      <c r="H8994" s="96">
        <f t="shared" si="2645"/>
        <v>0</v>
      </c>
      <c r="I8994" s="97">
        <f t="shared" si="2643"/>
        <v>0</v>
      </c>
      <c r="J8994" s="96">
        <f t="shared" ref="J8994:K8994" si="2664">J9224+J10144</f>
        <v>0</v>
      </c>
      <c r="K8994" s="96">
        <f t="shared" si="2664"/>
        <v>0</v>
      </c>
      <c r="L8994" s="97">
        <f t="shared" si="2644"/>
        <v>0</v>
      </c>
      <c r="M8994" s="96">
        <f t="shared" si="2647"/>
        <v>0</v>
      </c>
      <c r="N8994" s="96">
        <f t="shared" si="2647"/>
        <v>0</v>
      </c>
      <c r="O8994" s="82" t="s">
        <v>146</v>
      </c>
      <c r="R8994" s="352">
        <f>L8994-[1]გადასახდელები!L8764</f>
        <v>0</v>
      </c>
    </row>
    <row r="8995" spans="2:18" ht="20.25" hidden="1" customHeight="1">
      <c r="B8995" s="36" t="str">
        <f t="shared" si="2641"/>
        <v>b</v>
      </c>
      <c r="C8995" s="42">
        <v>4</v>
      </c>
      <c r="D8995" s="42"/>
      <c r="F8995" s="342" t="s">
        <v>534</v>
      </c>
      <c r="G8995" s="47" t="s">
        <v>180</v>
      </c>
      <c r="H8995" s="93">
        <f t="shared" si="2645"/>
        <v>0</v>
      </c>
      <c r="I8995" s="94">
        <f t="shared" si="2643"/>
        <v>0</v>
      </c>
      <c r="J8995" s="93">
        <f t="shared" ref="J8995:K8995" si="2665">J9225+J10145</f>
        <v>0</v>
      </c>
      <c r="K8995" s="93">
        <f t="shared" si="2665"/>
        <v>0</v>
      </c>
      <c r="L8995" s="94">
        <f t="shared" si="2644"/>
        <v>0</v>
      </c>
      <c r="M8995" s="93">
        <f t="shared" si="2647"/>
        <v>0</v>
      </c>
      <c r="N8995" s="93">
        <f t="shared" si="2647"/>
        <v>0</v>
      </c>
      <c r="O8995" s="82" t="s">
        <v>146</v>
      </c>
      <c r="R8995" s="352">
        <f>L8995-[1]გადასახდელები!L8765</f>
        <v>0</v>
      </c>
    </row>
    <row r="8996" spans="2:18" ht="42.75" hidden="1" customHeight="1">
      <c r="B8996" s="36" t="str">
        <f t="shared" si="2641"/>
        <v>b</v>
      </c>
      <c r="C8996" s="42">
        <v>5</v>
      </c>
      <c r="D8996" s="42"/>
      <c r="F8996" s="343" t="s">
        <v>535</v>
      </c>
      <c r="G8996" s="48" t="s">
        <v>229</v>
      </c>
      <c r="H8996" s="96">
        <f t="shared" si="2645"/>
        <v>0</v>
      </c>
      <c r="I8996" s="97">
        <f t="shared" si="2643"/>
        <v>0</v>
      </c>
      <c r="J8996" s="96">
        <f t="shared" ref="J8996:K8996" si="2666">J9226+J10146</f>
        <v>0</v>
      </c>
      <c r="K8996" s="96">
        <f t="shared" si="2666"/>
        <v>0</v>
      </c>
      <c r="L8996" s="97">
        <f t="shared" si="2644"/>
        <v>0</v>
      </c>
      <c r="M8996" s="96">
        <f t="shared" si="2647"/>
        <v>0</v>
      </c>
      <c r="N8996" s="96">
        <f t="shared" si="2647"/>
        <v>0</v>
      </c>
      <c r="O8996" s="82" t="s">
        <v>146</v>
      </c>
      <c r="R8996" s="352">
        <f>L8996-[1]გადასახდელები!L8766</f>
        <v>0</v>
      </c>
    </row>
    <row r="8997" spans="2:18" ht="30.75" hidden="1" customHeight="1">
      <c r="B8997" s="36" t="str">
        <f t="shared" si="2641"/>
        <v>b</v>
      </c>
      <c r="C8997" s="42">
        <v>5</v>
      </c>
      <c r="D8997" s="42"/>
      <c r="F8997" s="343" t="s">
        <v>599</v>
      </c>
      <c r="G8997" s="49" t="s">
        <v>196</v>
      </c>
      <c r="H8997" s="96">
        <f t="shared" si="2645"/>
        <v>0</v>
      </c>
      <c r="I8997" s="97">
        <f t="shared" si="2643"/>
        <v>0</v>
      </c>
      <c r="J8997" s="96">
        <f t="shared" ref="J8997:K8997" si="2667">J9227+J10147</f>
        <v>0</v>
      </c>
      <c r="K8997" s="96">
        <f t="shared" si="2667"/>
        <v>0</v>
      </c>
      <c r="L8997" s="97">
        <f t="shared" si="2644"/>
        <v>0</v>
      </c>
      <c r="M8997" s="96">
        <f t="shared" ref="M8997:N9016" si="2668">M9227+M10147</f>
        <v>0</v>
      </c>
      <c r="N8997" s="96">
        <f t="shared" si="2668"/>
        <v>0</v>
      </c>
      <c r="O8997" s="82" t="s">
        <v>146</v>
      </c>
      <c r="R8997" s="352">
        <f>L8997-[1]გადასახდელები!L8767</f>
        <v>0</v>
      </c>
    </row>
    <row r="8998" spans="2:18" ht="60.75" hidden="1" customHeight="1">
      <c r="B8998" s="36" t="str">
        <f t="shared" si="2641"/>
        <v>b</v>
      </c>
      <c r="C8998" s="42">
        <v>5</v>
      </c>
      <c r="D8998" s="42"/>
      <c r="F8998" s="343" t="s">
        <v>536</v>
      </c>
      <c r="G8998" s="49" t="s">
        <v>230</v>
      </c>
      <c r="H8998" s="96">
        <f t="shared" si="2645"/>
        <v>0</v>
      </c>
      <c r="I8998" s="97">
        <f t="shared" si="2643"/>
        <v>0</v>
      </c>
      <c r="J8998" s="96">
        <f t="shared" ref="J8998:K8998" si="2669">J9228+J10148</f>
        <v>0</v>
      </c>
      <c r="K8998" s="96">
        <f t="shared" si="2669"/>
        <v>0</v>
      </c>
      <c r="L8998" s="97">
        <f t="shared" si="2644"/>
        <v>0</v>
      </c>
      <c r="M8998" s="96">
        <f t="shared" si="2668"/>
        <v>0</v>
      </c>
      <c r="N8998" s="96">
        <f t="shared" si="2668"/>
        <v>0</v>
      </c>
      <c r="O8998" s="82" t="s">
        <v>146</v>
      </c>
      <c r="R8998" s="352">
        <f>L8998-[1]გადასახდელები!L8768</f>
        <v>0</v>
      </c>
    </row>
    <row r="8999" spans="2:18" ht="30.75" hidden="1" customHeight="1">
      <c r="B8999" s="36" t="str">
        <f t="shared" si="2641"/>
        <v>b</v>
      </c>
      <c r="C8999" s="42">
        <v>5</v>
      </c>
      <c r="D8999" s="42"/>
      <c r="F8999" s="342" t="s">
        <v>537</v>
      </c>
      <c r="G8999" s="48" t="s">
        <v>195</v>
      </c>
      <c r="H8999" s="96">
        <f t="shared" si="2645"/>
        <v>0</v>
      </c>
      <c r="I8999" s="97">
        <f t="shared" si="2643"/>
        <v>0</v>
      </c>
      <c r="J8999" s="96">
        <f t="shared" ref="J8999:K8999" si="2670">J9229+J10149</f>
        <v>0</v>
      </c>
      <c r="K8999" s="96">
        <f t="shared" si="2670"/>
        <v>0</v>
      </c>
      <c r="L8999" s="97">
        <f t="shared" si="2644"/>
        <v>0</v>
      </c>
      <c r="M8999" s="96">
        <f t="shared" si="2668"/>
        <v>0</v>
      </c>
      <c r="N8999" s="96">
        <f t="shared" si="2668"/>
        <v>0</v>
      </c>
      <c r="O8999" s="82" t="s">
        <v>146</v>
      </c>
      <c r="R8999" s="352">
        <f>L8999-[1]გადასახდელები!L8769</f>
        <v>0</v>
      </c>
    </row>
    <row r="9000" spans="2:18" ht="20.25" hidden="1" customHeight="1">
      <c r="B9000" s="36" t="str">
        <f t="shared" si="2641"/>
        <v>b</v>
      </c>
      <c r="C9000" s="42">
        <v>6</v>
      </c>
      <c r="D9000" s="42"/>
      <c r="F9000" s="343" t="s">
        <v>600</v>
      </c>
      <c r="G9000" s="45" t="s">
        <v>181</v>
      </c>
      <c r="H9000" s="323">
        <f t="shared" si="2645"/>
        <v>0</v>
      </c>
      <c r="I9000" s="105">
        <f t="shared" si="2643"/>
        <v>0</v>
      </c>
      <c r="J9000" s="323">
        <f t="shared" ref="J9000:K9000" si="2671">J9230+J10150</f>
        <v>0</v>
      </c>
      <c r="K9000" s="323">
        <f t="shared" si="2671"/>
        <v>0</v>
      </c>
      <c r="L9000" s="105">
        <f t="shared" si="2644"/>
        <v>0</v>
      </c>
      <c r="M9000" s="323">
        <f t="shared" si="2668"/>
        <v>0</v>
      </c>
      <c r="N9000" s="323">
        <f t="shared" si="2668"/>
        <v>0</v>
      </c>
      <c r="O9000" s="82" t="s">
        <v>146</v>
      </c>
      <c r="R9000" s="352">
        <f>L9000-[1]გადასახდელები!L8770</f>
        <v>0</v>
      </c>
    </row>
    <row r="9001" spans="2:18" ht="20.25" hidden="1" customHeight="1">
      <c r="B9001" s="36" t="str">
        <f t="shared" si="2641"/>
        <v>b</v>
      </c>
      <c r="C9001" s="42">
        <v>6</v>
      </c>
      <c r="D9001" s="42"/>
      <c r="F9001" s="343" t="s">
        <v>601</v>
      </c>
      <c r="G9001" s="45" t="s">
        <v>182</v>
      </c>
      <c r="H9001" s="323">
        <f t="shared" si="2645"/>
        <v>0</v>
      </c>
      <c r="I9001" s="105">
        <f t="shared" si="2643"/>
        <v>0</v>
      </c>
      <c r="J9001" s="323">
        <f t="shared" ref="J9001:K9001" si="2672">J9231+J10151</f>
        <v>0</v>
      </c>
      <c r="K9001" s="323">
        <f t="shared" si="2672"/>
        <v>0</v>
      </c>
      <c r="L9001" s="105">
        <f t="shared" si="2644"/>
        <v>0</v>
      </c>
      <c r="M9001" s="323">
        <f t="shared" si="2668"/>
        <v>0</v>
      </c>
      <c r="N9001" s="323">
        <f t="shared" si="2668"/>
        <v>0</v>
      </c>
      <c r="O9001" s="82" t="s">
        <v>146</v>
      </c>
      <c r="R9001" s="352">
        <f>L9001-[1]გადასახდელები!L8771</f>
        <v>0</v>
      </c>
    </row>
    <row r="9002" spans="2:18" ht="20.25" hidden="1" customHeight="1">
      <c r="B9002" s="36" t="str">
        <f t="shared" si="2641"/>
        <v>b</v>
      </c>
      <c r="C9002" s="42">
        <v>6</v>
      </c>
      <c r="D9002" s="42"/>
      <c r="F9002" s="343" t="s">
        <v>602</v>
      </c>
      <c r="G9002" s="45" t="s">
        <v>183</v>
      </c>
      <c r="H9002" s="323">
        <f t="shared" si="2645"/>
        <v>0</v>
      </c>
      <c r="I9002" s="105">
        <f t="shared" si="2643"/>
        <v>0</v>
      </c>
      <c r="J9002" s="323">
        <f t="shared" ref="J9002:K9002" si="2673">J9232+J10152</f>
        <v>0</v>
      </c>
      <c r="K9002" s="323">
        <f t="shared" si="2673"/>
        <v>0</v>
      </c>
      <c r="L9002" s="105">
        <f t="shared" si="2644"/>
        <v>0</v>
      </c>
      <c r="M9002" s="323">
        <f t="shared" si="2668"/>
        <v>0</v>
      </c>
      <c r="N9002" s="323">
        <f t="shared" si="2668"/>
        <v>0</v>
      </c>
      <c r="O9002" s="82" t="s">
        <v>146</v>
      </c>
      <c r="R9002" s="352">
        <f>L9002-[1]გადასახდელები!L8772</f>
        <v>0</v>
      </c>
    </row>
    <row r="9003" spans="2:18" ht="20.25" hidden="1" customHeight="1">
      <c r="B9003" s="36" t="str">
        <f t="shared" si="2641"/>
        <v>b</v>
      </c>
      <c r="C9003" s="42">
        <v>6</v>
      </c>
      <c r="D9003" s="42"/>
      <c r="F9003" s="343" t="s">
        <v>603</v>
      </c>
      <c r="G9003" s="45" t="s">
        <v>184</v>
      </c>
      <c r="H9003" s="323">
        <f t="shared" si="2645"/>
        <v>0</v>
      </c>
      <c r="I9003" s="105">
        <f t="shared" si="2643"/>
        <v>0</v>
      </c>
      <c r="J9003" s="323">
        <f t="shared" ref="J9003:K9003" si="2674">J9233+J10153</f>
        <v>0</v>
      </c>
      <c r="K9003" s="323">
        <f t="shared" si="2674"/>
        <v>0</v>
      </c>
      <c r="L9003" s="105">
        <f t="shared" si="2644"/>
        <v>0</v>
      </c>
      <c r="M9003" s="323">
        <f t="shared" si="2668"/>
        <v>0</v>
      </c>
      <c r="N9003" s="323">
        <f t="shared" si="2668"/>
        <v>0</v>
      </c>
      <c r="O9003" s="82" t="s">
        <v>146</v>
      </c>
      <c r="R9003" s="352">
        <f>L9003-[1]გადასახდელები!L8773</f>
        <v>0</v>
      </c>
    </row>
    <row r="9004" spans="2:18" ht="20.25" hidden="1" customHeight="1">
      <c r="B9004" s="36" t="str">
        <f t="shared" si="2641"/>
        <v>b</v>
      </c>
      <c r="C9004" s="42">
        <v>6</v>
      </c>
      <c r="D9004" s="42"/>
      <c r="F9004" s="343" t="s">
        <v>538</v>
      </c>
      <c r="G9004" s="45" t="s">
        <v>185</v>
      </c>
      <c r="H9004" s="323">
        <f t="shared" si="2645"/>
        <v>0</v>
      </c>
      <c r="I9004" s="105">
        <f t="shared" si="2643"/>
        <v>0</v>
      </c>
      <c r="J9004" s="323">
        <f t="shared" ref="J9004:K9004" si="2675">J9234+J10154</f>
        <v>0</v>
      </c>
      <c r="K9004" s="323">
        <f t="shared" si="2675"/>
        <v>0</v>
      </c>
      <c r="L9004" s="105">
        <f t="shared" si="2644"/>
        <v>0</v>
      </c>
      <c r="M9004" s="323">
        <f t="shared" si="2668"/>
        <v>0</v>
      </c>
      <c r="N9004" s="323">
        <f t="shared" si="2668"/>
        <v>0</v>
      </c>
      <c r="O9004" s="82" t="s">
        <v>146</v>
      </c>
      <c r="R9004" s="352">
        <f>L9004-[1]გადასახდელები!L8774</f>
        <v>0</v>
      </c>
    </row>
    <row r="9005" spans="2:18" ht="20.25" hidden="1" customHeight="1">
      <c r="B9005" s="36" t="str">
        <f t="shared" ref="B9005:B9068" si="2676">IF(H9005+I9005+L9005&gt;0,"a","b")</f>
        <v>b</v>
      </c>
      <c r="C9005" s="42">
        <v>6</v>
      </c>
      <c r="D9005" s="42"/>
      <c r="F9005" s="343" t="s">
        <v>604</v>
      </c>
      <c r="G9005" s="45" t="s">
        <v>186</v>
      </c>
      <c r="H9005" s="323">
        <f t="shared" si="2645"/>
        <v>0</v>
      </c>
      <c r="I9005" s="105">
        <f t="shared" si="2643"/>
        <v>0</v>
      </c>
      <c r="J9005" s="323">
        <f t="shared" ref="J9005:K9005" si="2677">J9235+J10155</f>
        <v>0</v>
      </c>
      <c r="K9005" s="323">
        <f t="shared" si="2677"/>
        <v>0</v>
      </c>
      <c r="L9005" s="105">
        <f t="shared" si="2644"/>
        <v>0</v>
      </c>
      <c r="M9005" s="323">
        <f t="shared" si="2668"/>
        <v>0</v>
      </c>
      <c r="N9005" s="323">
        <f t="shared" si="2668"/>
        <v>0</v>
      </c>
      <c r="O9005" s="82" t="s">
        <v>146</v>
      </c>
      <c r="R9005" s="352">
        <f>L9005-[1]გადასახდელები!L8775</f>
        <v>0</v>
      </c>
    </row>
    <row r="9006" spans="2:18" ht="20.25" hidden="1" customHeight="1">
      <c r="B9006" s="36" t="str">
        <f t="shared" si="2676"/>
        <v>b</v>
      </c>
      <c r="C9006" s="42">
        <v>6</v>
      </c>
      <c r="D9006" s="42"/>
      <c r="F9006" s="343" t="s">
        <v>605</v>
      </c>
      <c r="G9006" s="45" t="s">
        <v>187</v>
      </c>
      <c r="H9006" s="323">
        <f t="shared" si="2645"/>
        <v>0</v>
      </c>
      <c r="I9006" s="105">
        <f t="shared" si="2643"/>
        <v>0</v>
      </c>
      <c r="J9006" s="323">
        <f t="shared" ref="J9006:K9006" si="2678">J9236+J10156</f>
        <v>0</v>
      </c>
      <c r="K9006" s="323">
        <f t="shared" si="2678"/>
        <v>0</v>
      </c>
      <c r="L9006" s="105">
        <f t="shared" si="2644"/>
        <v>0</v>
      </c>
      <c r="M9006" s="323">
        <f t="shared" si="2668"/>
        <v>0</v>
      </c>
      <c r="N9006" s="323">
        <f t="shared" si="2668"/>
        <v>0</v>
      </c>
      <c r="O9006" s="82" t="s">
        <v>146</v>
      </c>
      <c r="R9006" s="352">
        <f>L9006-[1]გადასახდელები!L8776</f>
        <v>0</v>
      </c>
    </row>
    <row r="9007" spans="2:18" ht="20.25" hidden="1" customHeight="1">
      <c r="B9007" s="36" t="str">
        <f t="shared" si="2676"/>
        <v>b</v>
      </c>
      <c r="C9007" s="42">
        <v>6</v>
      </c>
      <c r="D9007" s="42"/>
      <c r="F9007" s="343" t="s">
        <v>606</v>
      </c>
      <c r="G9007" s="45" t="s">
        <v>188</v>
      </c>
      <c r="H9007" s="323">
        <f t="shared" si="2645"/>
        <v>0</v>
      </c>
      <c r="I9007" s="105">
        <f t="shared" si="2643"/>
        <v>0</v>
      </c>
      <c r="J9007" s="323">
        <f t="shared" ref="J9007:K9007" si="2679">J9237+J10157</f>
        <v>0</v>
      </c>
      <c r="K9007" s="323">
        <f t="shared" si="2679"/>
        <v>0</v>
      </c>
      <c r="L9007" s="105">
        <f t="shared" ref="L9007:L9070" si="2680">M9007+N9007</f>
        <v>0</v>
      </c>
      <c r="M9007" s="323">
        <f t="shared" si="2668"/>
        <v>0</v>
      </c>
      <c r="N9007" s="323">
        <f t="shared" si="2668"/>
        <v>0</v>
      </c>
      <c r="O9007" s="82" t="s">
        <v>146</v>
      </c>
      <c r="R9007" s="352">
        <f>L9007-[1]გადასახდელები!L8777</f>
        <v>0</v>
      </c>
    </row>
    <row r="9008" spans="2:18" ht="20.25" hidden="1" customHeight="1">
      <c r="B9008" s="36" t="str">
        <f t="shared" si="2676"/>
        <v>b</v>
      </c>
      <c r="C9008" s="42">
        <v>6</v>
      </c>
      <c r="D9008" s="42"/>
      <c r="F9008" s="343" t="s">
        <v>607</v>
      </c>
      <c r="G9008" s="45" t="s">
        <v>189</v>
      </c>
      <c r="H9008" s="323">
        <f t="shared" si="2645"/>
        <v>0</v>
      </c>
      <c r="I9008" s="105">
        <f t="shared" si="2643"/>
        <v>0</v>
      </c>
      <c r="J9008" s="323">
        <f t="shared" ref="J9008:K9008" si="2681">J9238+J10158</f>
        <v>0</v>
      </c>
      <c r="K9008" s="323">
        <f t="shared" si="2681"/>
        <v>0</v>
      </c>
      <c r="L9008" s="105">
        <f t="shared" si="2680"/>
        <v>0</v>
      </c>
      <c r="M9008" s="323">
        <f t="shared" si="2668"/>
        <v>0</v>
      </c>
      <c r="N9008" s="323">
        <f t="shared" si="2668"/>
        <v>0</v>
      </c>
      <c r="O9008" s="82" t="s">
        <v>146</v>
      </c>
      <c r="R9008" s="352">
        <f>L9008-[1]გადასახდელები!L8778</f>
        <v>0</v>
      </c>
    </row>
    <row r="9009" spans="2:18" ht="20.25" hidden="1" customHeight="1">
      <c r="B9009" s="36" t="str">
        <f t="shared" si="2676"/>
        <v>b</v>
      </c>
      <c r="C9009" s="42">
        <v>6</v>
      </c>
      <c r="D9009" s="42"/>
      <c r="F9009" s="343" t="s">
        <v>608</v>
      </c>
      <c r="G9009" s="45" t="s">
        <v>190</v>
      </c>
      <c r="H9009" s="323">
        <f t="shared" si="2645"/>
        <v>0</v>
      </c>
      <c r="I9009" s="105">
        <f t="shared" si="2643"/>
        <v>0</v>
      </c>
      <c r="J9009" s="323">
        <f t="shared" ref="J9009:K9009" si="2682">J9239+J10159</f>
        <v>0</v>
      </c>
      <c r="K9009" s="323">
        <f t="shared" si="2682"/>
        <v>0</v>
      </c>
      <c r="L9009" s="105">
        <f t="shared" si="2680"/>
        <v>0</v>
      </c>
      <c r="M9009" s="323">
        <f t="shared" si="2668"/>
        <v>0</v>
      </c>
      <c r="N9009" s="323">
        <f t="shared" si="2668"/>
        <v>0</v>
      </c>
      <c r="O9009" s="82" t="s">
        <v>146</v>
      </c>
      <c r="R9009" s="352">
        <f>L9009-[1]გადასახდელები!L8779</f>
        <v>0</v>
      </c>
    </row>
    <row r="9010" spans="2:18" ht="30.75" hidden="1" customHeight="1">
      <c r="B9010" s="36" t="str">
        <f t="shared" si="2676"/>
        <v>b</v>
      </c>
      <c r="C9010" s="42">
        <v>6</v>
      </c>
      <c r="D9010" s="42"/>
      <c r="F9010" s="343" t="s">
        <v>539</v>
      </c>
      <c r="G9010" s="45" t="s">
        <v>231</v>
      </c>
      <c r="H9010" s="323">
        <f t="shared" si="2645"/>
        <v>0</v>
      </c>
      <c r="I9010" s="105">
        <f t="shared" si="2643"/>
        <v>0</v>
      </c>
      <c r="J9010" s="323">
        <f t="shared" ref="J9010:K9010" si="2683">J9240+J10160</f>
        <v>0</v>
      </c>
      <c r="K9010" s="323">
        <f t="shared" si="2683"/>
        <v>0</v>
      </c>
      <c r="L9010" s="105">
        <f t="shared" si="2680"/>
        <v>0</v>
      </c>
      <c r="M9010" s="323">
        <f t="shared" si="2668"/>
        <v>0</v>
      </c>
      <c r="N9010" s="323">
        <f t="shared" si="2668"/>
        <v>0</v>
      </c>
      <c r="O9010" s="82" t="s">
        <v>146</v>
      </c>
      <c r="R9010" s="352">
        <f>L9010-[1]გადასახდელები!L8780</f>
        <v>0</v>
      </c>
    </row>
    <row r="9011" spans="2:18" ht="20.25" hidden="1" customHeight="1">
      <c r="B9011" s="36" t="str">
        <f t="shared" si="2676"/>
        <v>b</v>
      </c>
      <c r="C9011" s="42">
        <v>5</v>
      </c>
      <c r="D9011" s="42"/>
      <c r="F9011" s="342" t="s">
        <v>609</v>
      </c>
      <c r="G9011" s="48" t="s">
        <v>197</v>
      </c>
      <c r="H9011" s="96">
        <f t="shared" si="2645"/>
        <v>0</v>
      </c>
      <c r="I9011" s="97">
        <f t="shared" si="2643"/>
        <v>0</v>
      </c>
      <c r="J9011" s="96">
        <f t="shared" ref="J9011:K9011" si="2684">J9241+J10161</f>
        <v>0</v>
      </c>
      <c r="K9011" s="96">
        <f t="shared" si="2684"/>
        <v>0</v>
      </c>
      <c r="L9011" s="97">
        <f t="shared" si="2680"/>
        <v>0</v>
      </c>
      <c r="M9011" s="96">
        <f t="shared" si="2668"/>
        <v>0</v>
      </c>
      <c r="N9011" s="96">
        <f t="shared" si="2668"/>
        <v>0</v>
      </c>
      <c r="O9011" s="82" t="s">
        <v>146</v>
      </c>
      <c r="R9011" s="352">
        <f>L9011-[1]გადასახდელები!L8781</f>
        <v>0</v>
      </c>
    </row>
    <row r="9012" spans="2:18" ht="20.25" hidden="1" customHeight="1">
      <c r="B9012" s="36" t="str">
        <f t="shared" si="2676"/>
        <v>b</v>
      </c>
      <c r="C9012" s="42">
        <v>6</v>
      </c>
      <c r="D9012" s="42"/>
      <c r="F9012" s="343" t="s">
        <v>610</v>
      </c>
      <c r="G9012" s="45" t="s">
        <v>191</v>
      </c>
      <c r="H9012" s="323">
        <f t="shared" si="2645"/>
        <v>0</v>
      </c>
      <c r="I9012" s="105">
        <f t="shared" si="2643"/>
        <v>0</v>
      </c>
      <c r="J9012" s="323">
        <f t="shared" ref="J9012:K9012" si="2685">J9242+J10162</f>
        <v>0</v>
      </c>
      <c r="K9012" s="323">
        <f t="shared" si="2685"/>
        <v>0</v>
      </c>
      <c r="L9012" s="105">
        <f t="shared" si="2680"/>
        <v>0</v>
      </c>
      <c r="M9012" s="323">
        <f t="shared" si="2668"/>
        <v>0</v>
      </c>
      <c r="N9012" s="323">
        <f t="shared" si="2668"/>
        <v>0</v>
      </c>
      <c r="O9012" s="82" t="s">
        <v>146</v>
      </c>
      <c r="R9012" s="352">
        <f>L9012-[1]გადასახდელები!L8782</f>
        <v>0</v>
      </c>
    </row>
    <row r="9013" spans="2:18" ht="20.25" hidden="1" customHeight="1">
      <c r="B9013" s="36" t="str">
        <f t="shared" si="2676"/>
        <v>b</v>
      </c>
      <c r="C9013" s="42">
        <v>6</v>
      </c>
      <c r="D9013" s="42"/>
      <c r="F9013" s="343" t="s">
        <v>611</v>
      </c>
      <c r="G9013" s="45" t="s">
        <v>192</v>
      </c>
      <c r="H9013" s="323">
        <f t="shared" si="2645"/>
        <v>0</v>
      </c>
      <c r="I9013" s="105">
        <f t="shared" si="2643"/>
        <v>0</v>
      </c>
      <c r="J9013" s="323">
        <f t="shared" ref="J9013:K9013" si="2686">J9243+J10163</f>
        <v>0</v>
      </c>
      <c r="K9013" s="323">
        <f t="shared" si="2686"/>
        <v>0</v>
      </c>
      <c r="L9013" s="105">
        <f t="shared" si="2680"/>
        <v>0</v>
      </c>
      <c r="M9013" s="323">
        <f t="shared" si="2668"/>
        <v>0</v>
      </c>
      <c r="N9013" s="323">
        <f t="shared" si="2668"/>
        <v>0</v>
      </c>
      <c r="O9013" s="82" t="s">
        <v>146</v>
      </c>
      <c r="R9013" s="352">
        <f>L9013-[1]გადასახდელები!L8783</f>
        <v>0</v>
      </c>
    </row>
    <row r="9014" spans="2:18" ht="30.75" hidden="1" customHeight="1">
      <c r="B9014" s="36" t="str">
        <f t="shared" si="2676"/>
        <v>b</v>
      </c>
      <c r="C9014" s="42">
        <v>6</v>
      </c>
      <c r="D9014" s="42"/>
      <c r="F9014" s="343" t="s">
        <v>612</v>
      </c>
      <c r="G9014" s="45" t="s">
        <v>232</v>
      </c>
      <c r="H9014" s="323">
        <f t="shared" si="2645"/>
        <v>0</v>
      </c>
      <c r="I9014" s="105">
        <f t="shared" si="2643"/>
        <v>0</v>
      </c>
      <c r="J9014" s="323">
        <f t="shared" ref="J9014:K9014" si="2687">J9244+J10164</f>
        <v>0</v>
      </c>
      <c r="K9014" s="323">
        <f t="shared" si="2687"/>
        <v>0</v>
      </c>
      <c r="L9014" s="105">
        <f t="shared" si="2680"/>
        <v>0</v>
      </c>
      <c r="M9014" s="323">
        <f t="shared" si="2668"/>
        <v>0</v>
      </c>
      <c r="N9014" s="323">
        <f t="shared" si="2668"/>
        <v>0</v>
      </c>
      <c r="O9014" s="82" t="s">
        <v>146</v>
      </c>
      <c r="R9014" s="352">
        <f>L9014-[1]გადასახდელები!L8784</f>
        <v>0</v>
      </c>
    </row>
    <row r="9015" spans="2:18" ht="30.75" hidden="1" customHeight="1">
      <c r="B9015" s="36" t="str">
        <f t="shared" si="2676"/>
        <v>b</v>
      </c>
      <c r="C9015" s="42">
        <v>5</v>
      </c>
      <c r="D9015" s="42"/>
      <c r="F9015" s="343" t="s">
        <v>613</v>
      </c>
      <c r="G9015" s="48" t="s">
        <v>233</v>
      </c>
      <c r="H9015" s="96">
        <f t="shared" si="2645"/>
        <v>0</v>
      </c>
      <c r="I9015" s="97">
        <f t="shared" si="2643"/>
        <v>0</v>
      </c>
      <c r="J9015" s="96">
        <f t="shared" ref="J9015:K9015" si="2688">J9245+J10165</f>
        <v>0</v>
      </c>
      <c r="K9015" s="96">
        <f t="shared" si="2688"/>
        <v>0</v>
      </c>
      <c r="L9015" s="97">
        <f t="shared" si="2680"/>
        <v>0</v>
      </c>
      <c r="M9015" s="96">
        <f t="shared" si="2668"/>
        <v>0</v>
      </c>
      <c r="N9015" s="96">
        <f t="shared" si="2668"/>
        <v>0</v>
      </c>
      <c r="O9015" s="82" t="s">
        <v>146</v>
      </c>
      <c r="R9015" s="352">
        <f>L9015-[1]გადასახდელები!L8785</f>
        <v>0</v>
      </c>
    </row>
    <row r="9016" spans="2:18" ht="34.5" hidden="1" customHeight="1">
      <c r="B9016" s="36" t="str">
        <f t="shared" si="2676"/>
        <v>b</v>
      </c>
      <c r="C9016" s="42">
        <v>5</v>
      </c>
      <c r="D9016" s="42"/>
      <c r="F9016" s="343" t="s">
        <v>614</v>
      </c>
      <c r="G9016" s="50" t="s">
        <v>367</v>
      </c>
      <c r="H9016" s="96">
        <f t="shared" si="2645"/>
        <v>0</v>
      </c>
      <c r="I9016" s="97">
        <f t="shared" si="2643"/>
        <v>0</v>
      </c>
      <c r="J9016" s="96">
        <f t="shared" ref="J9016:K9016" si="2689">J9246+J10166</f>
        <v>0</v>
      </c>
      <c r="K9016" s="96">
        <f t="shared" si="2689"/>
        <v>0</v>
      </c>
      <c r="L9016" s="97">
        <f t="shared" si="2680"/>
        <v>0</v>
      </c>
      <c r="M9016" s="96">
        <f t="shared" si="2668"/>
        <v>0</v>
      </c>
      <c r="N9016" s="96">
        <f t="shared" si="2668"/>
        <v>0</v>
      </c>
      <c r="O9016" s="82" t="s">
        <v>146</v>
      </c>
      <c r="R9016" s="352">
        <f>L9016-[1]გადასახდელები!L8786</f>
        <v>0</v>
      </c>
    </row>
    <row r="9017" spans="2:18" ht="34.5" hidden="1" customHeight="1">
      <c r="B9017" s="36" t="str">
        <f t="shared" si="2676"/>
        <v>b</v>
      </c>
      <c r="C9017" s="42">
        <v>5</v>
      </c>
      <c r="D9017" s="42"/>
      <c r="F9017" s="343" t="s">
        <v>540</v>
      </c>
      <c r="G9017" s="48" t="s">
        <v>234</v>
      </c>
      <c r="H9017" s="96">
        <f t="shared" si="2645"/>
        <v>0</v>
      </c>
      <c r="I9017" s="97">
        <f t="shared" si="2643"/>
        <v>0</v>
      </c>
      <c r="J9017" s="96">
        <f t="shared" ref="J9017:K9017" si="2690">J9247+J10167</f>
        <v>0</v>
      </c>
      <c r="K9017" s="96">
        <f t="shared" si="2690"/>
        <v>0</v>
      </c>
      <c r="L9017" s="97">
        <f t="shared" si="2680"/>
        <v>0</v>
      </c>
      <c r="M9017" s="96">
        <f t="shared" ref="M9017:N9036" si="2691">M9247+M10167</f>
        <v>0</v>
      </c>
      <c r="N9017" s="96">
        <f t="shared" si="2691"/>
        <v>0</v>
      </c>
      <c r="O9017" s="82" t="s">
        <v>146</v>
      </c>
      <c r="R9017" s="352">
        <f>L9017-[1]გადასახდელები!L8787</f>
        <v>0</v>
      </c>
    </row>
    <row r="9018" spans="2:18" ht="50.25" hidden="1" customHeight="1">
      <c r="B9018" s="36" t="str">
        <f t="shared" si="2676"/>
        <v>b</v>
      </c>
      <c r="C9018" s="42">
        <v>5</v>
      </c>
      <c r="D9018" s="42"/>
      <c r="F9018" s="343" t="s">
        <v>541</v>
      </c>
      <c r="G9018" s="48" t="s">
        <v>235</v>
      </c>
      <c r="H9018" s="96">
        <f t="shared" si="2645"/>
        <v>0</v>
      </c>
      <c r="I9018" s="97">
        <f t="shared" si="2643"/>
        <v>0</v>
      </c>
      <c r="J9018" s="96">
        <f t="shared" ref="J9018:K9018" si="2692">J9248+J10168</f>
        <v>0</v>
      </c>
      <c r="K9018" s="96">
        <f t="shared" si="2692"/>
        <v>0</v>
      </c>
      <c r="L9018" s="97">
        <f t="shared" si="2680"/>
        <v>0</v>
      </c>
      <c r="M9018" s="96">
        <f t="shared" si="2691"/>
        <v>0</v>
      </c>
      <c r="N9018" s="96">
        <f t="shared" si="2691"/>
        <v>0</v>
      </c>
      <c r="O9018" s="82" t="s">
        <v>146</v>
      </c>
      <c r="R9018" s="352">
        <f>L9018-[1]გადასახდელები!L8788</f>
        <v>0</v>
      </c>
    </row>
    <row r="9019" spans="2:18" ht="20.25" hidden="1" customHeight="1">
      <c r="B9019" s="36" t="str">
        <f t="shared" si="2676"/>
        <v>b</v>
      </c>
      <c r="C9019" s="42">
        <v>5</v>
      </c>
      <c r="D9019" s="42"/>
      <c r="F9019" s="343" t="s">
        <v>542</v>
      </c>
      <c r="G9019" s="48" t="s">
        <v>236</v>
      </c>
      <c r="H9019" s="96">
        <f t="shared" si="2645"/>
        <v>0</v>
      </c>
      <c r="I9019" s="97">
        <f t="shared" si="2643"/>
        <v>0</v>
      </c>
      <c r="J9019" s="96">
        <f t="shared" ref="J9019:K9019" si="2693">J9249+J10169</f>
        <v>0</v>
      </c>
      <c r="K9019" s="96">
        <f t="shared" si="2693"/>
        <v>0</v>
      </c>
      <c r="L9019" s="97">
        <f t="shared" si="2680"/>
        <v>0</v>
      </c>
      <c r="M9019" s="96">
        <f t="shared" si="2691"/>
        <v>0</v>
      </c>
      <c r="N9019" s="96">
        <f t="shared" si="2691"/>
        <v>0</v>
      </c>
      <c r="O9019" s="82" t="s">
        <v>146</v>
      </c>
      <c r="R9019" s="352">
        <f>L9019-[1]გადასახდელები!L8789</f>
        <v>0</v>
      </c>
    </row>
    <row r="9020" spans="2:18" ht="20.25" hidden="1" customHeight="1">
      <c r="B9020" s="36" t="str">
        <f t="shared" si="2676"/>
        <v>b</v>
      </c>
      <c r="C9020" s="42">
        <v>5</v>
      </c>
      <c r="D9020" s="42"/>
      <c r="F9020" s="343" t="s">
        <v>543</v>
      </c>
      <c r="G9020" s="48" t="s">
        <v>237</v>
      </c>
      <c r="H9020" s="96">
        <f t="shared" si="2645"/>
        <v>0</v>
      </c>
      <c r="I9020" s="97">
        <f t="shared" ref="I9020:I9083" si="2694">J9020+K9020</f>
        <v>0</v>
      </c>
      <c r="J9020" s="96">
        <f t="shared" ref="J9020:K9020" si="2695">J9250+J10170</f>
        <v>0</v>
      </c>
      <c r="K9020" s="96">
        <f t="shared" si="2695"/>
        <v>0</v>
      </c>
      <c r="L9020" s="97">
        <f t="shared" si="2680"/>
        <v>0</v>
      </c>
      <c r="M9020" s="96">
        <f t="shared" si="2691"/>
        <v>0</v>
      </c>
      <c r="N9020" s="96">
        <f t="shared" si="2691"/>
        <v>0</v>
      </c>
      <c r="O9020" s="82" t="s">
        <v>146</v>
      </c>
      <c r="R9020" s="352">
        <f>L9020-[1]გადასახდელები!L8790</f>
        <v>0</v>
      </c>
    </row>
    <row r="9021" spans="2:18" ht="20.25" hidden="1" customHeight="1">
      <c r="B9021" s="36" t="str">
        <f t="shared" si="2676"/>
        <v>b</v>
      </c>
      <c r="C9021" s="42">
        <v>5</v>
      </c>
      <c r="D9021" s="42"/>
      <c r="F9021" s="342" t="s">
        <v>544</v>
      </c>
      <c r="G9021" s="48" t="s">
        <v>238</v>
      </c>
      <c r="H9021" s="96">
        <f t="shared" si="2645"/>
        <v>0</v>
      </c>
      <c r="I9021" s="97">
        <f t="shared" si="2694"/>
        <v>0</v>
      </c>
      <c r="J9021" s="96">
        <f t="shared" ref="J9021:K9021" si="2696">J9251+J10171</f>
        <v>0</v>
      </c>
      <c r="K9021" s="96">
        <f t="shared" si="2696"/>
        <v>0</v>
      </c>
      <c r="L9021" s="97">
        <f t="shared" si="2680"/>
        <v>0</v>
      </c>
      <c r="M9021" s="96">
        <f t="shared" si="2691"/>
        <v>0</v>
      </c>
      <c r="N9021" s="96">
        <f t="shared" si="2691"/>
        <v>0</v>
      </c>
      <c r="O9021" s="82" t="s">
        <v>146</v>
      </c>
      <c r="R9021" s="352">
        <f>L9021-[1]გადასახდელები!L8791</f>
        <v>0</v>
      </c>
    </row>
    <row r="9022" spans="2:18" ht="23.25" hidden="1" customHeight="1">
      <c r="B9022" s="36" t="str">
        <f t="shared" si="2676"/>
        <v>b</v>
      </c>
      <c r="C9022" s="42">
        <v>6</v>
      </c>
      <c r="D9022" s="42"/>
      <c r="F9022" s="343" t="s">
        <v>545</v>
      </c>
      <c r="G9022" s="45" t="s">
        <v>198</v>
      </c>
      <c r="H9022" s="323">
        <f t="shared" si="2645"/>
        <v>0</v>
      </c>
      <c r="I9022" s="105">
        <f t="shared" si="2694"/>
        <v>0</v>
      </c>
      <c r="J9022" s="323">
        <f t="shared" ref="J9022:K9022" si="2697">J9252+J10172</f>
        <v>0</v>
      </c>
      <c r="K9022" s="323">
        <f t="shared" si="2697"/>
        <v>0</v>
      </c>
      <c r="L9022" s="105">
        <f t="shared" si="2680"/>
        <v>0</v>
      </c>
      <c r="M9022" s="323">
        <f t="shared" si="2691"/>
        <v>0</v>
      </c>
      <c r="N9022" s="323">
        <f t="shared" si="2691"/>
        <v>0</v>
      </c>
      <c r="O9022" s="82" t="s">
        <v>146</v>
      </c>
      <c r="R9022" s="352">
        <f>L9022-[1]გადასახდელები!L8792</f>
        <v>0</v>
      </c>
    </row>
    <row r="9023" spans="2:18" ht="20.25" hidden="1" customHeight="1">
      <c r="B9023" s="36" t="str">
        <f t="shared" si="2676"/>
        <v>b</v>
      </c>
      <c r="C9023" s="42">
        <v>6</v>
      </c>
      <c r="D9023" s="42"/>
      <c r="F9023" s="343" t="s">
        <v>546</v>
      </c>
      <c r="G9023" s="45" t="s">
        <v>199</v>
      </c>
      <c r="H9023" s="323">
        <f t="shared" si="2645"/>
        <v>0</v>
      </c>
      <c r="I9023" s="105">
        <f t="shared" si="2694"/>
        <v>0</v>
      </c>
      <c r="J9023" s="323">
        <f t="shared" ref="J9023:K9023" si="2698">J9253+J10173</f>
        <v>0</v>
      </c>
      <c r="K9023" s="323">
        <f t="shared" si="2698"/>
        <v>0</v>
      </c>
      <c r="L9023" s="105">
        <f t="shared" si="2680"/>
        <v>0</v>
      </c>
      <c r="M9023" s="323">
        <f t="shared" si="2691"/>
        <v>0</v>
      </c>
      <c r="N9023" s="323">
        <f t="shared" si="2691"/>
        <v>0</v>
      </c>
      <c r="O9023" s="82" t="s">
        <v>146</v>
      </c>
      <c r="R9023" s="352">
        <f>L9023-[1]გადასახდელები!L8793</f>
        <v>0</v>
      </c>
    </row>
    <row r="9024" spans="2:18" ht="23.25" hidden="1" customHeight="1">
      <c r="B9024" s="36" t="str">
        <f t="shared" si="2676"/>
        <v>b</v>
      </c>
      <c r="C9024" s="42">
        <v>6</v>
      </c>
      <c r="D9024" s="42"/>
      <c r="F9024" s="343" t="s">
        <v>547</v>
      </c>
      <c r="G9024" s="45" t="s">
        <v>200</v>
      </c>
      <c r="H9024" s="323">
        <f t="shared" si="2645"/>
        <v>0</v>
      </c>
      <c r="I9024" s="105">
        <f t="shared" si="2694"/>
        <v>0</v>
      </c>
      <c r="J9024" s="323">
        <f t="shared" ref="J9024:K9024" si="2699">J9254+J10174</f>
        <v>0</v>
      </c>
      <c r="K9024" s="323">
        <f t="shared" si="2699"/>
        <v>0</v>
      </c>
      <c r="L9024" s="105">
        <f t="shared" si="2680"/>
        <v>0</v>
      </c>
      <c r="M9024" s="323">
        <f t="shared" si="2691"/>
        <v>0</v>
      </c>
      <c r="N9024" s="323">
        <f t="shared" si="2691"/>
        <v>0</v>
      </c>
      <c r="O9024" s="82" t="s">
        <v>146</v>
      </c>
      <c r="R9024" s="352">
        <f>L9024-[1]გადასახდელები!L8794</f>
        <v>0</v>
      </c>
    </row>
    <row r="9025" spans="2:18" ht="31.5" hidden="1" customHeight="1">
      <c r="B9025" s="36" t="str">
        <f t="shared" si="2676"/>
        <v>b</v>
      </c>
      <c r="C9025" s="42">
        <v>6</v>
      </c>
      <c r="D9025" s="42"/>
      <c r="F9025" s="343" t="s">
        <v>615</v>
      </c>
      <c r="G9025" s="45" t="s">
        <v>201</v>
      </c>
      <c r="H9025" s="323">
        <f t="shared" si="2645"/>
        <v>0</v>
      </c>
      <c r="I9025" s="105">
        <f t="shared" si="2694"/>
        <v>0</v>
      </c>
      <c r="J9025" s="323">
        <f t="shared" ref="J9025:K9025" si="2700">J9255+J10175</f>
        <v>0</v>
      </c>
      <c r="K9025" s="323">
        <f t="shared" si="2700"/>
        <v>0</v>
      </c>
      <c r="L9025" s="105">
        <f t="shared" si="2680"/>
        <v>0</v>
      </c>
      <c r="M9025" s="323">
        <f t="shared" si="2691"/>
        <v>0</v>
      </c>
      <c r="N9025" s="323">
        <f t="shared" si="2691"/>
        <v>0</v>
      </c>
      <c r="O9025" s="82" t="s">
        <v>146</v>
      </c>
      <c r="R9025" s="352">
        <f>L9025-[1]გადასახდელები!L8795</f>
        <v>0</v>
      </c>
    </row>
    <row r="9026" spans="2:18" ht="33.75" hidden="1" customHeight="1">
      <c r="B9026" s="36" t="str">
        <f t="shared" si="2676"/>
        <v>b</v>
      </c>
      <c r="C9026" s="42">
        <v>6</v>
      </c>
      <c r="D9026" s="42"/>
      <c r="F9026" s="343" t="s">
        <v>548</v>
      </c>
      <c r="G9026" s="45" t="s">
        <v>239</v>
      </c>
      <c r="H9026" s="323">
        <f t="shared" si="2645"/>
        <v>0</v>
      </c>
      <c r="I9026" s="105">
        <f t="shared" si="2694"/>
        <v>0</v>
      </c>
      <c r="J9026" s="323">
        <f t="shared" ref="J9026:K9026" si="2701">J9256+J10176</f>
        <v>0</v>
      </c>
      <c r="K9026" s="323">
        <f t="shared" si="2701"/>
        <v>0</v>
      </c>
      <c r="L9026" s="105">
        <f t="shared" si="2680"/>
        <v>0</v>
      </c>
      <c r="M9026" s="323">
        <f t="shared" si="2691"/>
        <v>0</v>
      </c>
      <c r="N9026" s="323">
        <f t="shared" si="2691"/>
        <v>0</v>
      </c>
      <c r="O9026" s="82" t="s">
        <v>146</v>
      </c>
      <c r="R9026" s="352">
        <f>L9026-[1]გადასახდელები!L8796</f>
        <v>0</v>
      </c>
    </row>
    <row r="9027" spans="2:18" ht="34.5" hidden="1" customHeight="1">
      <c r="B9027" s="36" t="str">
        <f t="shared" si="2676"/>
        <v>b</v>
      </c>
      <c r="C9027" s="42">
        <v>6</v>
      </c>
      <c r="D9027" s="42"/>
      <c r="F9027" s="343" t="s">
        <v>616</v>
      </c>
      <c r="G9027" s="45" t="s">
        <v>240</v>
      </c>
      <c r="H9027" s="323">
        <f t="shared" si="2645"/>
        <v>0</v>
      </c>
      <c r="I9027" s="105">
        <f t="shared" si="2694"/>
        <v>0</v>
      </c>
      <c r="J9027" s="323">
        <f t="shared" ref="J9027:K9027" si="2702">J9257+J10177</f>
        <v>0</v>
      </c>
      <c r="K9027" s="323">
        <f t="shared" si="2702"/>
        <v>0</v>
      </c>
      <c r="L9027" s="105">
        <f t="shared" si="2680"/>
        <v>0</v>
      </c>
      <c r="M9027" s="323">
        <f t="shared" si="2691"/>
        <v>0</v>
      </c>
      <c r="N9027" s="323">
        <f t="shared" si="2691"/>
        <v>0</v>
      </c>
      <c r="O9027" s="82" t="s">
        <v>146</v>
      </c>
      <c r="R9027" s="352">
        <f>L9027-[1]გადასახდელები!L8797</f>
        <v>0</v>
      </c>
    </row>
    <row r="9028" spans="2:18" ht="33.75" hidden="1" customHeight="1">
      <c r="B9028" s="36" t="str">
        <f t="shared" si="2676"/>
        <v>b</v>
      </c>
      <c r="C9028" s="42">
        <v>6</v>
      </c>
      <c r="D9028" s="42"/>
      <c r="F9028" s="343" t="s">
        <v>617</v>
      </c>
      <c r="G9028" s="45" t="s">
        <v>241</v>
      </c>
      <c r="H9028" s="323">
        <f t="shared" si="2645"/>
        <v>0</v>
      </c>
      <c r="I9028" s="105">
        <f t="shared" si="2694"/>
        <v>0</v>
      </c>
      <c r="J9028" s="323">
        <f t="shared" ref="J9028:K9028" si="2703">J9258+J10178</f>
        <v>0</v>
      </c>
      <c r="K9028" s="323">
        <f t="shared" si="2703"/>
        <v>0</v>
      </c>
      <c r="L9028" s="105">
        <f t="shared" si="2680"/>
        <v>0</v>
      </c>
      <c r="M9028" s="323">
        <f t="shared" si="2691"/>
        <v>0</v>
      </c>
      <c r="N9028" s="323">
        <f t="shared" si="2691"/>
        <v>0</v>
      </c>
      <c r="O9028" s="82" t="s">
        <v>146</v>
      </c>
      <c r="R9028" s="352">
        <f>L9028-[1]გადასახდელები!L8798</f>
        <v>0</v>
      </c>
    </row>
    <row r="9029" spans="2:18" ht="34.5" hidden="1" customHeight="1">
      <c r="B9029" s="36" t="str">
        <f t="shared" si="2676"/>
        <v>b</v>
      </c>
      <c r="C9029" s="42">
        <v>5</v>
      </c>
      <c r="D9029" s="42"/>
      <c r="F9029" s="343" t="s">
        <v>618</v>
      </c>
      <c r="G9029" s="48" t="s">
        <v>242</v>
      </c>
      <c r="H9029" s="113">
        <f t="shared" si="2645"/>
        <v>0</v>
      </c>
      <c r="I9029" s="97">
        <f t="shared" si="2694"/>
        <v>0</v>
      </c>
      <c r="J9029" s="113">
        <f t="shared" ref="J9029:K9029" si="2704">J9259+J10179</f>
        <v>0</v>
      </c>
      <c r="K9029" s="113">
        <f t="shared" si="2704"/>
        <v>0</v>
      </c>
      <c r="L9029" s="97">
        <f t="shared" si="2680"/>
        <v>0</v>
      </c>
      <c r="M9029" s="113">
        <f t="shared" si="2691"/>
        <v>0</v>
      </c>
      <c r="N9029" s="113">
        <f t="shared" si="2691"/>
        <v>0</v>
      </c>
      <c r="O9029" s="82" t="s">
        <v>146</v>
      </c>
      <c r="R9029" s="352">
        <f>L9029-[1]გადასახდელები!L8799</f>
        <v>0</v>
      </c>
    </row>
    <row r="9030" spans="2:18" ht="24.75" hidden="1" customHeight="1">
      <c r="B9030" s="36" t="str">
        <f t="shared" si="2676"/>
        <v>b</v>
      </c>
      <c r="C9030" s="42">
        <v>5</v>
      </c>
      <c r="D9030" s="42"/>
      <c r="F9030" s="343" t="s">
        <v>549</v>
      </c>
      <c r="G9030" s="48" t="s">
        <v>243</v>
      </c>
      <c r="H9030" s="113">
        <f t="shared" si="2645"/>
        <v>0</v>
      </c>
      <c r="I9030" s="97">
        <f t="shared" si="2694"/>
        <v>0</v>
      </c>
      <c r="J9030" s="113">
        <f t="shared" ref="J9030:K9030" si="2705">J9260+J10180</f>
        <v>0</v>
      </c>
      <c r="K9030" s="113">
        <f t="shared" si="2705"/>
        <v>0</v>
      </c>
      <c r="L9030" s="97">
        <f t="shared" si="2680"/>
        <v>0</v>
      </c>
      <c r="M9030" s="113">
        <f t="shared" si="2691"/>
        <v>0</v>
      </c>
      <c r="N9030" s="113">
        <f t="shared" si="2691"/>
        <v>0</v>
      </c>
      <c r="O9030" s="82" t="s">
        <v>146</v>
      </c>
      <c r="R9030" s="352">
        <f>L9030-[1]გადასახდელები!L8800</f>
        <v>0</v>
      </c>
    </row>
    <row r="9031" spans="2:18" ht="27.75" hidden="1" customHeight="1">
      <c r="B9031" s="36" t="str">
        <f t="shared" si="2676"/>
        <v>b</v>
      </c>
      <c r="C9031" s="42">
        <v>4</v>
      </c>
      <c r="D9031" s="42"/>
      <c r="F9031" s="343" t="s">
        <v>550</v>
      </c>
      <c r="G9031" s="47" t="s">
        <v>244</v>
      </c>
      <c r="H9031" s="93">
        <f t="shared" si="2645"/>
        <v>0</v>
      </c>
      <c r="I9031" s="108">
        <f t="shared" si="2694"/>
        <v>0</v>
      </c>
      <c r="J9031" s="93">
        <f t="shared" ref="J9031:K9031" si="2706">J9261+J10181</f>
        <v>0</v>
      </c>
      <c r="K9031" s="93">
        <f t="shared" si="2706"/>
        <v>0</v>
      </c>
      <c r="L9031" s="108">
        <f t="shared" si="2680"/>
        <v>0</v>
      </c>
      <c r="M9031" s="93">
        <f t="shared" si="2691"/>
        <v>0</v>
      </c>
      <c r="N9031" s="93">
        <f t="shared" si="2691"/>
        <v>0</v>
      </c>
      <c r="O9031" s="82" t="s">
        <v>146</v>
      </c>
      <c r="R9031" s="352">
        <f>L9031-[1]გადასახდელები!L8801</f>
        <v>0</v>
      </c>
    </row>
    <row r="9032" spans="2:18" ht="23.25" hidden="1" customHeight="1">
      <c r="B9032" s="36" t="str">
        <f t="shared" si="2676"/>
        <v>b</v>
      </c>
      <c r="C9032" s="42">
        <v>4</v>
      </c>
      <c r="D9032" s="42"/>
      <c r="F9032" s="343" t="s">
        <v>619</v>
      </c>
      <c r="G9032" s="47" t="s">
        <v>245</v>
      </c>
      <c r="H9032" s="93">
        <f t="shared" si="2645"/>
        <v>0</v>
      </c>
      <c r="I9032" s="108">
        <f t="shared" si="2694"/>
        <v>0</v>
      </c>
      <c r="J9032" s="93">
        <f t="shared" ref="J9032:K9032" si="2707">J9262+J10182</f>
        <v>0</v>
      </c>
      <c r="K9032" s="93">
        <f t="shared" si="2707"/>
        <v>0</v>
      </c>
      <c r="L9032" s="108">
        <f t="shared" si="2680"/>
        <v>0</v>
      </c>
      <c r="M9032" s="93">
        <f t="shared" si="2691"/>
        <v>0</v>
      </c>
      <c r="N9032" s="93">
        <f t="shared" si="2691"/>
        <v>0</v>
      </c>
      <c r="O9032" s="82" t="s">
        <v>146</v>
      </c>
      <c r="R9032" s="352">
        <f>L9032-[1]გადასახდელები!L8802</f>
        <v>0</v>
      </c>
    </row>
    <row r="9033" spans="2:18" ht="24" hidden="1" customHeight="1">
      <c r="B9033" s="36" t="str">
        <f t="shared" si="2676"/>
        <v>b</v>
      </c>
      <c r="C9033" s="42">
        <v>4</v>
      </c>
      <c r="D9033" s="42"/>
      <c r="F9033" s="343" t="s">
        <v>620</v>
      </c>
      <c r="G9033" s="47" t="s">
        <v>246</v>
      </c>
      <c r="H9033" s="93">
        <f t="shared" si="2645"/>
        <v>0</v>
      </c>
      <c r="I9033" s="108">
        <f t="shared" si="2694"/>
        <v>0</v>
      </c>
      <c r="J9033" s="93">
        <f t="shared" ref="J9033:K9033" si="2708">J9263+J10183</f>
        <v>0</v>
      </c>
      <c r="K9033" s="93">
        <f t="shared" si="2708"/>
        <v>0</v>
      </c>
      <c r="L9033" s="108">
        <f t="shared" si="2680"/>
        <v>0</v>
      </c>
      <c r="M9033" s="93">
        <f t="shared" si="2691"/>
        <v>0</v>
      </c>
      <c r="N9033" s="93">
        <f t="shared" si="2691"/>
        <v>0</v>
      </c>
      <c r="O9033" s="82" t="s">
        <v>146</v>
      </c>
      <c r="R9033" s="352">
        <f>L9033-[1]გადასახდელები!L8803</f>
        <v>0</v>
      </c>
    </row>
    <row r="9034" spans="2:18" ht="34.5" hidden="1" customHeight="1">
      <c r="B9034" s="36" t="str">
        <f t="shared" si="2676"/>
        <v>b</v>
      </c>
      <c r="C9034" s="42">
        <v>4</v>
      </c>
      <c r="D9034" s="42"/>
      <c r="F9034" s="343" t="s">
        <v>551</v>
      </c>
      <c r="G9034" s="47" t="s">
        <v>247</v>
      </c>
      <c r="H9034" s="93">
        <f t="shared" si="2645"/>
        <v>0</v>
      </c>
      <c r="I9034" s="108">
        <f t="shared" si="2694"/>
        <v>0</v>
      </c>
      <c r="J9034" s="93">
        <f t="shared" ref="J9034:K9034" si="2709">J9264+J10184</f>
        <v>0</v>
      </c>
      <c r="K9034" s="93">
        <f t="shared" si="2709"/>
        <v>0</v>
      </c>
      <c r="L9034" s="108">
        <f t="shared" si="2680"/>
        <v>0</v>
      </c>
      <c r="M9034" s="93">
        <f t="shared" si="2691"/>
        <v>0</v>
      </c>
      <c r="N9034" s="93">
        <f t="shared" si="2691"/>
        <v>0</v>
      </c>
      <c r="O9034" s="82" t="s">
        <v>146</v>
      </c>
      <c r="R9034" s="352">
        <f>L9034-[1]გადასახდელები!L8804</f>
        <v>0</v>
      </c>
    </row>
    <row r="9035" spans="2:18" ht="33" hidden="1" customHeight="1">
      <c r="B9035" s="36" t="str">
        <f t="shared" si="2676"/>
        <v>b</v>
      </c>
      <c r="C9035" s="42">
        <v>4</v>
      </c>
      <c r="D9035" s="42"/>
      <c r="F9035" s="342" t="s">
        <v>552</v>
      </c>
      <c r="G9035" s="47" t="s">
        <v>248</v>
      </c>
      <c r="H9035" s="93">
        <f t="shared" si="2645"/>
        <v>0</v>
      </c>
      <c r="I9035" s="94">
        <f t="shared" si="2694"/>
        <v>0</v>
      </c>
      <c r="J9035" s="93">
        <f t="shared" ref="J9035:K9035" si="2710">J9265+J10185</f>
        <v>0</v>
      </c>
      <c r="K9035" s="93">
        <f t="shared" si="2710"/>
        <v>0</v>
      </c>
      <c r="L9035" s="94">
        <f t="shared" si="2680"/>
        <v>0</v>
      </c>
      <c r="M9035" s="93">
        <f t="shared" si="2691"/>
        <v>0</v>
      </c>
      <c r="N9035" s="93">
        <f t="shared" si="2691"/>
        <v>0</v>
      </c>
      <c r="O9035" s="82" t="s">
        <v>146</v>
      </c>
      <c r="R9035" s="352">
        <f>L9035-[1]გადასახდელები!L8805</f>
        <v>0</v>
      </c>
    </row>
    <row r="9036" spans="2:18" ht="20.25" hidden="1" customHeight="1">
      <c r="B9036" s="36" t="str">
        <f t="shared" si="2676"/>
        <v>b</v>
      </c>
      <c r="C9036" s="42">
        <v>5</v>
      </c>
      <c r="D9036" s="42"/>
      <c r="F9036" s="343" t="s">
        <v>553</v>
      </c>
      <c r="G9036" s="48" t="s">
        <v>249</v>
      </c>
      <c r="H9036" s="113">
        <f t="shared" si="2645"/>
        <v>0</v>
      </c>
      <c r="I9036" s="97">
        <f t="shared" si="2694"/>
        <v>0</v>
      </c>
      <c r="J9036" s="113">
        <f t="shared" ref="J9036:K9036" si="2711">J9266+J10186</f>
        <v>0</v>
      </c>
      <c r="K9036" s="113">
        <f t="shared" si="2711"/>
        <v>0</v>
      </c>
      <c r="L9036" s="97">
        <f t="shared" si="2680"/>
        <v>0</v>
      </c>
      <c r="M9036" s="113">
        <f t="shared" si="2691"/>
        <v>0</v>
      </c>
      <c r="N9036" s="113">
        <f t="shared" si="2691"/>
        <v>0</v>
      </c>
      <c r="O9036" s="82" t="s">
        <v>146</v>
      </c>
      <c r="Q9036" s="17">
        <f>82+55</f>
        <v>137</v>
      </c>
      <c r="R9036" s="352">
        <f>L9036-[1]გადასახდელები!L8806</f>
        <v>0</v>
      </c>
    </row>
    <row r="9037" spans="2:18" ht="20.25" hidden="1" customHeight="1">
      <c r="B9037" s="36" t="str">
        <f t="shared" si="2676"/>
        <v>b</v>
      </c>
      <c r="C9037" s="42">
        <v>5</v>
      </c>
      <c r="D9037" s="42"/>
      <c r="F9037" s="343" t="s">
        <v>554</v>
      </c>
      <c r="G9037" s="48" t="s">
        <v>250</v>
      </c>
      <c r="H9037" s="113">
        <f t="shared" si="2645"/>
        <v>0</v>
      </c>
      <c r="I9037" s="97">
        <f t="shared" si="2694"/>
        <v>0</v>
      </c>
      <c r="J9037" s="113">
        <f t="shared" ref="J9037:K9037" si="2712">J9267+J10187</f>
        <v>0</v>
      </c>
      <c r="K9037" s="113">
        <f t="shared" si="2712"/>
        <v>0</v>
      </c>
      <c r="L9037" s="97">
        <f t="shared" si="2680"/>
        <v>0</v>
      </c>
      <c r="M9037" s="113">
        <f t="shared" ref="M9037:N9056" si="2713">M9267+M10187</f>
        <v>0</v>
      </c>
      <c r="N9037" s="113">
        <f t="shared" si="2713"/>
        <v>0</v>
      </c>
      <c r="O9037" s="82" t="s">
        <v>146</v>
      </c>
      <c r="R9037" s="352">
        <f>L9037-[1]გადასახდელები!L8807</f>
        <v>0</v>
      </c>
    </row>
    <row r="9038" spans="2:18" ht="35.25" hidden="1" customHeight="1">
      <c r="B9038" s="36" t="str">
        <f t="shared" si="2676"/>
        <v>b</v>
      </c>
      <c r="C9038" s="42">
        <v>5</v>
      </c>
      <c r="D9038" s="42"/>
      <c r="F9038" s="343" t="s">
        <v>555</v>
      </c>
      <c r="G9038" s="48" t="s">
        <v>251</v>
      </c>
      <c r="H9038" s="113">
        <f t="shared" si="2645"/>
        <v>0</v>
      </c>
      <c r="I9038" s="97">
        <f t="shared" si="2694"/>
        <v>0</v>
      </c>
      <c r="J9038" s="113">
        <f t="shared" ref="J9038:K9038" si="2714">J9268+J10188</f>
        <v>0</v>
      </c>
      <c r="K9038" s="113">
        <f t="shared" si="2714"/>
        <v>0</v>
      </c>
      <c r="L9038" s="97">
        <f t="shared" si="2680"/>
        <v>0</v>
      </c>
      <c r="M9038" s="113">
        <f t="shared" si="2713"/>
        <v>0</v>
      </c>
      <c r="N9038" s="113">
        <f t="shared" si="2713"/>
        <v>0</v>
      </c>
      <c r="O9038" s="82" t="s">
        <v>146</v>
      </c>
      <c r="R9038" s="352">
        <f>L9038-[1]გადასახდელები!L8808</f>
        <v>0</v>
      </c>
    </row>
    <row r="9039" spans="2:18" ht="20.25" hidden="1" customHeight="1">
      <c r="B9039" s="36" t="str">
        <f t="shared" si="2676"/>
        <v>b</v>
      </c>
      <c r="C9039" s="42">
        <v>5</v>
      </c>
      <c r="D9039" s="42"/>
      <c r="F9039" s="343" t="s">
        <v>621</v>
      </c>
      <c r="G9039" s="48" t="s">
        <v>252</v>
      </c>
      <c r="H9039" s="113">
        <f t="shared" si="2645"/>
        <v>0</v>
      </c>
      <c r="I9039" s="97">
        <f t="shared" si="2694"/>
        <v>0</v>
      </c>
      <c r="J9039" s="113">
        <f t="shared" ref="J9039:K9039" si="2715">J9269+J10189</f>
        <v>0</v>
      </c>
      <c r="K9039" s="113">
        <f t="shared" si="2715"/>
        <v>0</v>
      </c>
      <c r="L9039" s="97">
        <f t="shared" si="2680"/>
        <v>0</v>
      </c>
      <c r="M9039" s="113">
        <f t="shared" si="2713"/>
        <v>0</v>
      </c>
      <c r="N9039" s="113">
        <f t="shared" si="2713"/>
        <v>0</v>
      </c>
      <c r="O9039" s="82" t="s">
        <v>146</v>
      </c>
      <c r="R9039" s="352">
        <f>L9039-[1]გადასახდელები!L8809</f>
        <v>0</v>
      </c>
    </row>
    <row r="9040" spans="2:18" ht="30.75" hidden="1" customHeight="1">
      <c r="B9040" s="36" t="str">
        <f t="shared" si="2676"/>
        <v>b</v>
      </c>
      <c r="C9040" s="42">
        <v>5</v>
      </c>
      <c r="D9040" s="42"/>
      <c r="F9040" s="343" t="s">
        <v>622</v>
      </c>
      <c r="G9040" s="48" t="s">
        <v>253</v>
      </c>
      <c r="H9040" s="113">
        <f t="shared" si="2645"/>
        <v>0</v>
      </c>
      <c r="I9040" s="97">
        <f t="shared" si="2694"/>
        <v>0</v>
      </c>
      <c r="J9040" s="113">
        <f t="shared" ref="J9040:K9040" si="2716">J9270+J10190</f>
        <v>0</v>
      </c>
      <c r="K9040" s="113">
        <f t="shared" si="2716"/>
        <v>0</v>
      </c>
      <c r="L9040" s="97">
        <f t="shared" si="2680"/>
        <v>0</v>
      </c>
      <c r="M9040" s="113">
        <f t="shared" si="2713"/>
        <v>0</v>
      </c>
      <c r="N9040" s="113">
        <f t="shared" si="2713"/>
        <v>0</v>
      </c>
      <c r="O9040" s="82" t="s">
        <v>146</v>
      </c>
      <c r="R9040" s="352">
        <f>L9040-[1]გადასახდელები!L8810</f>
        <v>0</v>
      </c>
    </row>
    <row r="9041" spans="2:18" ht="30.75" hidden="1" customHeight="1">
      <c r="B9041" s="36" t="str">
        <f t="shared" si="2676"/>
        <v>b</v>
      </c>
      <c r="C9041" s="42">
        <v>5</v>
      </c>
      <c r="D9041" s="42"/>
      <c r="F9041" s="343" t="s">
        <v>556</v>
      </c>
      <c r="G9041" s="48" t="s">
        <v>254</v>
      </c>
      <c r="H9041" s="113">
        <f t="shared" ref="H9041:H9104" si="2717">H9271+H10191</f>
        <v>0</v>
      </c>
      <c r="I9041" s="97">
        <f t="shared" si="2694"/>
        <v>0</v>
      </c>
      <c r="J9041" s="113">
        <f t="shared" ref="J9041:K9041" si="2718">J9271+J10191</f>
        <v>0</v>
      </c>
      <c r="K9041" s="113">
        <f t="shared" si="2718"/>
        <v>0</v>
      </c>
      <c r="L9041" s="97">
        <f t="shared" si="2680"/>
        <v>0</v>
      </c>
      <c r="M9041" s="113">
        <f t="shared" si="2713"/>
        <v>0</v>
      </c>
      <c r="N9041" s="113">
        <f t="shared" si="2713"/>
        <v>0</v>
      </c>
      <c r="O9041" s="82" t="s">
        <v>146</v>
      </c>
      <c r="R9041" s="352">
        <f>L9041-[1]გადასახდელები!L8811</f>
        <v>0</v>
      </c>
    </row>
    <row r="9042" spans="2:18" ht="20.25" hidden="1" customHeight="1">
      <c r="B9042" s="36" t="str">
        <f t="shared" si="2676"/>
        <v>b</v>
      </c>
      <c r="C9042" s="42">
        <v>4</v>
      </c>
      <c r="D9042" s="42"/>
      <c r="F9042" s="343" t="s">
        <v>623</v>
      </c>
      <c r="G9042" s="47" t="s">
        <v>255</v>
      </c>
      <c r="H9042" s="93">
        <f t="shared" si="2717"/>
        <v>0</v>
      </c>
      <c r="I9042" s="94">
        <f t="shared" si="2694"/>
        <v>0</v>
      </c>
      <c r="J9042" s="93">
        <f t="shared" ref="J9042:K9042" si="2719">J9272+J10192</f>
        <v>0</v>
      </c>
      <c r="K9042" s="93">
        <f t="shared" si="2719"/>
        <v>0</v>
      </c>
      <c r="L9042" s="94">
        <f t="shared" si="2680"/>
        <v>0</v>
      </c>
      <c r="M9042" s="93">
        <f t="shared" si="2713"/>
        <v>0</v>
      </c>
      <c r="N9042" s="93">
        <f t="shared" si="2713"/>
        <v>0</v>
      </c>
      <c r="O9042" s="82" t="s">
        <v>146</v>
      </c>
      <c r="R9042" s="352">
        <f>L9042-[1]გადასახდელები!L8812</f>
        <v>0</v>
      </c>
    </row>
    <row r="9043" spans="2:18" ht="20.25" customHeight="1">
      <c r="B9043" s="36" t="str">
        <f t="shared" si="2676"/>
        <v>a</v>
      </c>
      <c r="C9043" s="42">
        <v>4</v>
      </c>
      <c r="D9043" s="42"/>
      <c r="F9043" s="342" t="s">
        <v>557</v>
      </c>
      <c r="G9043" s="47" t="s">
        <v>256</v>
      </c>
      <c r="H9043" s="93">
        <f t="shared" si="2717"/>
        <v>1E-3</v>
      </c>
      <c r="I9043" s="94">
        <f t="shared" si="2694"/>
        <v>152</v>
      </c>
      <c r="J9043" s="93">
        <f t="shared" ref="J9043:K9043" si="2720">J9273+J10193</f>
        <v>0</v>
      </c>
      <c r="K9043" s="93">
        <f t="shared" si="2720"/>
        <v>152</v>
      </c>
      <c r="L9043" s="94">
        <f t="shared" si="2680"/>
        <v>21</v>
      </c>
      <c r="M9043" s="93">
        <f t="shared" si="2713"/>
        <v>0</v>
      </c>
      <c r="N9043" s="93">
        <f t="shared" si="2713"/>
        <v>21</v>
      </c>
      <c r="O9043" s="82" t="s">
        <v>146</v>
      </c>
      <c r="R9043" s="352">
        <f>L9043-[1]გადასახდელები!L8813</f>
        <v>21</v>
      </c>
    </row>
    <row r="9044" spans="2:18" ht="20.25" hidden="1" customHeight="1">
      <c r="B9044" s="36" t="str">
        <f t="shared" si="2676"/>
        <v>b</v>
      </c>
      <c r="C9044" s="42">
        <v>5</v>
      </c>
      <c r="D9044" s="42"/>
      <c r="F9044" s="343" t="s">
        <v>624</v>
      </c>
      <c r="G9044" s="48" t="s">
        <v>257</v>
      </c>
      <c r="H9044" s="113">
        <f t="shared" si="2717"/>
        <v>0</v>
      </c>
      <c r="I9044" s="97">
        <f t="shared" si="2694"/>
        <v>0</v>
      </c>
      <c r="J9044" s="113">
        <f t="shared" ref="J9044:K9044" si="2721">J9274+J10194</f>
        <v>0</v>
      </c>
      <c r="K9044" s="113">
        <f t="shared" si="2721"/>
        <v>0</v>
      </c>
      <c r="L9044" s="97">
        <f t="shared" si="2680"/>
        <v>0</v>
      </c>
      <c r="M9044" s="113">
        <f t="shared" si="2713"/>
        <v>0</v>
      </c>
      <c r="N9044" s="113">
        <f t="shared" si="2713"/>
        <v>0</v>
      </c>
      <c r="O9044" s="82" t="s">
        <v>146</v>
      </c>
      <c r="R9044" s="352">
        <f>L9044-[1]გადასახდელები!L8814</f>
        <v>0</v>
      </c>
    </row>
    <row r="9045" spans="2:18" ht="30" hidden="1" customHeight="1">
      <c r="B9045" s="36" t="str">
        <f t="shared" si="2676"/>
        <v>b</v>
      </c>
      <c r="C9045" s="42">
        <v>5</v>
      </c>
      <c r="D9045" s="42"/>
      <c r="F9045" s="343" t="s">
        <v>625</v>
      </c>
      <c r="G9045" s="48" t="s">
        <v>258</v>
      </c>
      <c r="H9045" s="113">
        <f t="shared" si="2717"/>
        <v>0</v>
      </c>
      <c r="I9045" s="97">
        <f t="shared" si="2694"/>
        <v>0</v>
      </c>
      <c r="J9045" s="113">
        <f t="shared" ref="J9045:K9045" si="2722">J9275+J10195</f>
        <v>0</v>
      </c>
      <c r="K9045" s="113">
        <f t="shared" si="2722"/>
        <v>0</v>
      </c>
      <c r="L9045" s="97">
        <f t="shared" si="2680"/>
        <v>0</v>
      </c>
      <c r="M9045" s="113">
        <f t="shared" si="2713"/>
        <v>0</v>
      </c>
      <c r="N9045" s="113">
        <f t="shared" si="2713"/>
        <v>0</v>
      </c>
      <c r="O9045" s="82" t="s">
        <v>146</v>
      </c>
      <c r="R9045" s="352">
        <f>L9045-[1]გადასახდელები!L8815</f>
        <v>0</v>
      </c>
    </row>
    <row r="9046" spans="2:18" ht="22.5" hidden="1" customHeight="1">
      <c r="B9046" s="36" t="str">
        <f t="shared" si="2676"/>
        <v>b</v>
      </c>
      <c r="C9046" s="42">
        <v>5</v>
      </c>
      <c r="D9046" s="42"/>
      <c r="F9046" s="343" t="s">
        <v>558</v>
      </c>
      <c r="G9046" s="48" t="s">
        <v>259</v>
      </c>
      <c r="H9046" s="113">
        <f t="shared" si="2717"/>
        <v>0</v>
      </c>
      <c r="I9046" s="97">
        <f t="shared" si="2694"/>
        <v>0</v>
      </c>
      <c r="J9046" s="113">
        <f t="shared" ref="J9046:K9046" si="2723">J9276+J10196</f>
        <v>0</v>
      </c>
      <c r="K9046" s="113">
        <f t="shared" si="2723"/>
        <v>0</v>
      </c>
      <c r="L9046" s="97">
        <f t="shared" si="2680"/>
        <v>0</v>
      </c>
      <c r="M9046" s="113">
        <f t="shared" si="2713"/>
        <v>0</v>
      </c>
      <c r="N9046" s="113">
        <f t="shared" si="2713"/>
        <v>0</v>
      </c>
      <c r="O9046" s="82" t="s">
        <v>146</v>
      </c>
      <c r="R9046" s="352">
        <f>L9046-[1]გადასახდელები!L8816</f>
        <v>0</v>
      </c>
    </row>
    <row r="9047" spans="2:18" ht="33.75" hidden="1" customHeight="1">
      <c r="B9047" s="36" t="str">
        <f t="shared" si="2676"/>
        <v>b</v>
      </c>
      <c r="C9047" s="42">
        <v>5</v>
      </c>
      <c r="D9047" s="42"/>
      <c r="F9047" s="343" t="s">
        <v>626</v>
      </c>
      <c r="G9047" s="48" t="s">
        <v>260</v>
      </c>
      <c r="H9047" s="113">
        <f t="shared" si="2717"/>
        <v>0</v>
      </c>
      <c r="I9047" s="97">
        <f t="shared" si="2694"/>
        <v>0</v>
      </c>
      <c r="J9047" s="113">
        <f t="shared" ref="J9047:K9047" si="2724">J9277+J10197</f>
        <v>0</v>
      </c>
      <c r="K9047" s="113">
        <f t="shared" si="2724"/>
        <v>0</v>
      </c>
      <c r="L9047" s="97">
        <f t="shared" si="2680"/>
        <v>0</v>
      </c>
      <c r="M9047" s="113">
        <f t="shared" si="2713"/>
        <v>0</v>
      </c>
      <c r="N9047" s="113">
        <f t="shared" si="2713"/>
        <v>0</v>
      </c>
      <c r="O9047" s="82" t="s">
        <v>146</v>
      </c>
      <c r="R9047" s="352">
        <f>L9047-[1]გადასახდელები!L8817</f>
        <v>0</v>
      </c>
    </row>
    <row r="9048" spans="2:18" ht="24.75" hidden="1" customHeight="1">
      <c r="B9048" s="36" t="str">
        <f t="shared" si="2676"/>
        <v>b</v>
      </c>
      <c r="C9048" s="42">
        <v>5</v>
      </c>
      <c r="D9048" s="42"/>
      <c r="F9048" s="343" t="s">
        <v>627</v>
      </c>
      <c r="G9048" s="48" t="s">
        <v>261</v>
      </c>
      <c r="H9048" s="113">
        <f t="shared" si="2717"/>
        <v>0</v>
      </c>
      <c r="I9048" s="97">
        <f t="shared" si="2694"/>
        <v>0</v>
      </c>
      <c r="J9048" s="113">
        <f t="shared" ref="J9048:K9048" si="2725">J9278+J10198</f>
        <v>0</v>
      </c>
      <c r="K9048" s="113">
        <f t="shared" si="2725"/>
        <v>0</v>
      </c>
      <c r="L9048" s="97">
        <f t="shared" si="2680"/>
        <v>0</v>
      </c>
      <c r="M9048" s="113">
        <f t="shared" si="2713"/>
        <v>0</v>
      </c>
      <c r="N9048" s="113">
        <f t="shared" si="2713"/>
        <v>0</v>
      </c>
      <c r="O9048" s="82" t="s">
        <v>146</v>
      </c>
      <c r="R9048" s="352">
        <f>L9048-[1]გადასახდელები!L8818</f>
        <v>0</v>
      </c>
    </row>
    <row r="9049" spans="2:18" ht="35.25" hidden="1" customHeight="1">
      <c r="B9049" s="36" t="str">
        <f t="shared" si="2676"/>
        <v>b</v>
      </c>
      <c r="C9049" s="42">
        <v>5</v>
      </c>
      <c r="D9049" s="42"/>
      <c r="F9049" s="343" t="s">
        <v>628</v>
      </c>
      <c r="G9049" s="48" t="s">
        <v>262</v>
      </c>
      <c r="H9049" s="113">
        <f t="shared" si="2717"/>
        <v>0</v>
      </c>
      <c r="I9049" s="97">
        <f t="shared" si="2694"/>
        <v>0</v>
      </c>
      <c r="J9049" s="113">
        <f t="shared" ref="J9049:K9049" si="2726">J9279+J10199</f>
        <v>0</v>
      </c>
      <c r="K9049" s="113">
        <f t="shared" si="2726"/>
        <v>0</v>
      </c>
      <c r="L9049" s="97">
        <f t="shared" si="2680"/>
        <v>0</v>
      </c>
      <c r="M9049" s="113">
        <f t="shared" si="2713"/>
        <v>0</v>
      </c>
      <c r="N9049" s="113">
        <f t="shared" si="2713"/>
        <v>0</v>
      </c>
      <c r="O9049" s="82" t="s">
        <v>146</v>
      </c>
      <c r="R9049" s="352">
        <f>L9049-[1]გადასახდელები!L8819</f>
        <v>0</v>
      </c>
    </row>
    <row r="9050" spans="2:18" ht="33.75" hidden="1" customHeight="1">
      <c r="B9050" s="36" t="str">
        <f t="shared" si="2676"/>
        <v>b</v>
      </c>
      <c r="C9050" s="42">
        <v>5</v>
      </c>
      <c r="D9050" s="42"/>
      <c r="F9050" s="343" t="s">
        <v>629</v>
      </c>
      <c r="G9050" s="48" t="s">
        <v>263</v>
      </c>
      <c r="H9050" s="113">
        <f t="shared" si="2717"/>
        <v>0</v>
      </c>
      <c r="I9050" s="97">
        <f t="shared" si="2694"/>
        <v>0</v>
      </c>
      <c r="J9050" s="113">
        <f t="shared" ref="J9050:K9050" si="2727">J9280+J10200</f>
        <v>0</v>
      </c>
      <c r="K9050" s="113">
        <f t="shared" si="2727"/>
        <v>0</v>
      </c>
      <c r="L9050" s="97">
        <f t="shared" si="2680"/>
        <v>0</v>
      </c>
      <c r="M9050" s="113">
        <f t="shared" si="2713"/>
        <v>0</v>
      </c>
      <c r="N9050" s="113">
        <f t="shared" si="2713"/>
        <v>0</v>
      </c>
      <c r="O9050" s="82" t="s">
        <v>146</v>
      </c>
      <c r="R9050" s="352">
        <f>L9050-[1]გადასახდელები!L8820</f>
        <v>0</v>
      </c>
    </row>
    <row r="9051" spans="2:18" ht="20.25" hidden="1" customHeight="1">
      <c r="B9051" s="36" t="str">
        <f t="shared" si="2676"/>
        <v>b</v>
      </c>
      <c r="C9051" s="42">
        <v>5</v>
      </c>
      <c r="D9051" s="42"/>
      <c r="F9051" s="343" t="s">
        <v>630</v>
      </c>
      <c r="G9051" s="48" t="s">
        <v>264</v>
      </c>
      <c r="H9051" s="113">
        <f t="shared" si="2717"/>
        <v>0</v>
      </c>
      <c r="I9051" s="97">
        <f t="shared" si="2694"/>
        <v>0</v>
      </c>
      <c r="J9051" s="113">
        <f t="shared" ref="J9051:K9051" si="2728">J9281+J10201</f>
        <v>0</v>
      </c>
      <c r="K9051" s="113">
        <f t="shared" si="2728"/>
        <v>0</v>
      </c>
      <c r="L9051" s="97">
        <f t="shared" si="2680"/>
        <v>0</v>
      </c>
      <c r="M9051" s="113">
        <f t="shared" si="2713"/>
        <v>0</v>
      </c>
      <c r="N9051" s="113">
        <f t="shared" si="2713"/>
        <v>0</v>
      </c>
      <c r="O9051" s="82" t="s">
        <v>146</v>
      </c>
      <c r="R9051" s="352">
        <f>L9051-[1]გადასახდელები!L8821</f>
        <v>0</v>
      </c>
    </row>
    <row r="9052" spans="2:18" ht="20.25" hidden="1" customHeight="1">
      <c r="B9052" s="36" t="str">
        <f t="shared" si="2676"/>
        <v>b</v>
      </c>
      <c r="C9052" s="42">
        <v>5</v>
      </c>
      <c r="D9052" s="42"/>
      <c r="F9052" s="343" t="s">
        <v>631</v>
      </c>
      <c r="G9052" s="48" t="s">
        <v>265</v>
      </c>
      <c r="H9052" s="113">
        <f t="shared" si="2717"/>
        <v>0</v>
      </c>
      <c r="I9052" s="97">
        <f t="shared" si="2694"/>
        <v>0</v>
      </c>
      <c r="J9052" s="113">
        <f t="shared" ref="J9052:K9052" si="2729">J9282+J10202</f>
        <v>0</v>
      </c>
      <c r="K9052" s="113">
        <f t="shared" si="2729"/>
        <v>0</v>
      </c>
      <c r="L9052" s="97">
        <f t="shared" si="2680"/>
        <v>0</v>
      </c>
      <c r="M9052" s="113">
        <f t="shared" si="2713"/>
        <v>0</v>
      </c>
      <c r="N9052" s="113">
        <f t="shared" si="2713"/>
        <v>0</v>
      </c>
      <c r="O9052" s="82" t="s">
        <v>146</v>
      </c>
      <c r="R9052" s="352">
        <f>L9052-[1]გადასახდელები!L8822</f>
        <v>0</v>
      </c>
    </row>
    <row r="9053" spans="2:18" ht="20.25" hidden="1" customHeight="1">
      <c r="B9053" s="36" t="str">
        <f t="shared" si="2676"/>
        <v>b</v>
      </c>
      <c r="C9053" s="42">
        <v>5</v>
      </c>
      <c r="D9053" s="42"/>
      <c r="F9053" s="343" t="s">
        <v>559</v>
      </c>
      <c r="G9053" s="48" t="s">
        <v>266</v>
      </c>
      <c r="H9053" s="113">
        <f t="shared" si="2717"/>
        <v>0</v>
      </c>
      <c r="I9053" s="97">
        <f t="shared" si="2694"/>
        <v>0</v>
      </c>
      <c r="J9053" s="113">
        <f t="shared" ref="J9053:K9053" si="2730">J9283+J10203</f>
        <v>0</v>
      </c>
      <c r="K9053" s="113">
        <f t="shared" si="2730"/>
        <v>0</v>
      </c>
      <c r="L9053" s="97">
        <f t="shared" si="2680"/>
        <v>0</v>
      </c>
      <c r="M9053" s="113">
        <f t="shared" si="2713"/>
        <v>0</v>
      </c>
      <c r="N9053" s="113">
        <f t="shared" si="2713"/>
        <v>0</v>
      </c>
      <c r="O9053" s="82" t="s">
        <v>146</v>
      </c>
      <c r="R9053" s="352">
        <f>L9053-[1]გადასახდელები!L8823</f>
        <v>0</v>
      </c>
    </row>
    <row r="9054" spans="2:18" ht="20.25" hidden="1" customHeight="1">
      <c r="B9054" s="36" t="str">
        <f t="shared" si="2676"/>
        <v>b</v>
      </c>
      <c r="C9054" s="42">
        <v>5</v>
      </c>
      <c r="D9054" s="42"/>
      <c r="F9054" s="343" t="s">
        <v>632</v>
      </c>
      <c r="G9054" s="48" t="s">
        <v>267</v>
      </c>
      <c r="H9054" s="113">
        <f t="shared" si="2717"/>
        <v>0</v>
      </c>
      <c r="I9054" s="97">
        <f t="shared" si="2694"/>
        <v>0</v>
      </c>
      <c r="J9054" s="113">
        <f t="shared" ref="J9054:K9054" si="2731">J9284+J10204</f>
        <v>0</v>
      </c>
      <c r="K9054" s="113">
        <f t="shared" si="2731"/>
        <v>0</v>
      </c>
      <c r="L9054" s="97">
        <f t="shared" si="2680"/>
        <v>0</v>
      </c>
      <c r="M9054" s="113">
        <f t="shared" si="2713"/>
        <v>0</v>
      </c>
      <c r="N9054" s="113">
        <f t="shared" si="2713"/>
        <v>0</v>
      </c>
      <c r="O9054" s="82" t="s">
        <v>146</v>
      </c>
      <c r="R9054" s="352">
        <f>L9054-[1]გადასახდელები!L8824</f>
        <v>0</v>
      </c>
    </row>
    <row r="9055" spans="2:18" ht="34.5" hidden="1" customHeight="1">
      <c r="B9055" s="36" t="str">
        <f t="shared" si="2676"/>
        <v>b</v>
      </c>
      <c r="C9055" s="42">
        <v>5</v>
      </c>
      <c r="D9055" s="42"/>
      <c r="F9055" s="343" t="s">
        <v>633</v>
      </c>
      <c r="G9055" s="48" t="s">
        <v>268</v>
      </c>
      <c r="H9055" s="113">
        <f t="shared" si="2717"/>
        <v>0</v>
      </c>
      <c r="I9055" s="97">
        <f t="shared" si="2694"/>
        <v>0</v>
      </c>
      <c r="J9055" s="113">
        <f t="shared" ref="J9055:K9055" si="2732">J9285+J10205</f>
        <v>0</v>
      </c>
      <c r="K9055" s="113">
        <f t="shared" si="2732"/>
        <v>0</v>
      </c>
      <c r="L9055" s="97">
        <f t="shared" si="2680"/>
        <v>0</v>
      </c>
      <c r="M9055" s="113">
        <f t="shared" si="2713"/>
        <v>0</v>
      </c>
      <c r="N9055" s="113">
        <f t="shared" si="2713"/>
        <v>0</v>
      </c>
      <c r="O9055" s="82" t="s">
        <v>146</v>
      </c>
      <c r="R9055" s="352">
        <f>L9055-[1]გადასახდელები!L8825</f>
        <v>0</v>
      </c>
    </row>
    <row r="9056" spans="2:18" ht="30.75" customHeight="1">
      <c r="B9056" s="36" t="str">
        <f t="shared" si="2676"/>
        <v>a</v>
      </c>
      <c r="C9056" s="42">
        <v>5</v>
      </c>
      <c r="D9056" s="42"/>
      <c r="F9056" s="343" t="s">
        <v>560</v>
      </c>
      <c r="G9056" s="48" t="s">
        <v>269</v>
      </c>
      <c r="H9056" s="113">
        <f t="shared" si="2717"/>
        <v>1E-3</v>
      </c>
      <c r="I9056" s="97">
        <f t="shared" si="2694"/>
        <v>152</v>
      </c>
      <c r="J9056" s="113">
        <f t="shared" ref="J9056:K9056" si="2733">J9286+J10206</f>
        <v>0</v>
      </c>
      <c r="K9056" s="113">
        <f t="shared" si="2733"/>
        <v>152</v>
      </c>
      <c r="L9056" s="97">
        <f t="shared" si="2680"/>
        <v>21</v>
      </c>
      <c r="M9056" s="113">
        <f t="shared" si="2713"/>
        <v>0</v>
      </c>
      <c r="N9056" s="113">
        <f t="shared" si="2713"/>
        <v>21</v>
      </c>
      <c r="O9056" s="82" t="s">
        <v>146</v>
      </c>
      <c r="R9056" s="352">
        <f>L9056-[1]გადასახდელები!L8826</f>
        <v>21</v>
      </c>
    </row>
    <row r="9057" spans="2:18" ht="20.25" hidden="1" customHeight="1">
      <c r="B9057" s="36" t="str">
        <f t="shared" si="2676"/>
        <v>b</v>
      </c>
      <c r="C9057" s="42">
        <v>3</v>
      </c>
      <c r="D9057" s="42"/>
      <c r="F9057" s="343" t="s">
        <v>634</v>
      </c>
      <c r="G9057" s="57" t="s">
        <v>209</v>
      </c>
      <c r="H9057" s="89">
        <f t="shared" si="2717"/>
        <v>0</v>
      </c>
      <c r="I9057" s="90">
        <f t="shared" si="2694"/>
        <v>0</v>
      </c>
      <c r="J9057" s="89">
        <f t="shared" ref="J9057:K9057" si="2734">J9287+J10207</f>
        <v>0</v>
      </c>
      <c r="K9057" s="89">
        <f t="shared" si="2734"/>
        <v>0</v>
      </c>
      <c r="L9057" s="90">
        <f t="shared" si="2680"/>
        <v>0</v>
      </c>
      <c r="M9057" s="89">
        <f t="shared" ref="M9057:N9076" si="2735">M9287+M10207</f>
        <v>0</v>
      </c>
      <c r="N9057" s="89">
        <f t="shared" si="2735"/>
        <v>0</v>
      </c>
      <c r="O9057" s="82" t="s">
        <v>146</v>
      </c>
      <c r="R9057" s="352">
        <f>L9057-[1]გადასახდელები!L8827</f>
        <v>0</v>
      </c>
    </row>
    <row r="9058" spans="2:18" ht="20.25" hidden="1" customHeight="1">
      <c r="B9058" s="36" t="str">
        <f t="shared" si="2676"/>
        <v>b</v>
      </c>
      <c r="C9058" s="42">
        <v>3</v>
      </c>
      <c r="D9058" s="42"/>
      <c r="F9058" s="342" t="s">
        <v>635</v>
      </c>
      <c r="G9058" s="57" t="s">
        <v>208</v>
      </c>
      <c r="H9058" s="89">
        <f t="shared" si="2717"/>
        <v>0</v>
      </c>
      <c r="I9058" s="90">
        <f t="shared" si="2694"/>
        <v>0</v>
      </c>
      <c r="J9058" s="89">
        <f t="shared" ref="J9058:K9058" si="2736">J9288+J10208</f>
        <v>0</v>
      </c>
      <c r="K9058" s="89">
        <f t="shared" si="2736"/>
        <v>0</v>
      </c>
      <c r="L9058" s="90">
        <f t="shared" si="2680"/>
        <v>0</v>
      </c>
      <c r="M9058" s="89">
        <f t="shared" si="2735"/>
        <v>0</v>
      </c>
      <c r="N9058" s="89">
        <f t="shared" si="2735"/>
        <v>0</v>
      </c>
      <c r="O9058" s="82" t="s">
        <v>146</v>
      </c>
      <c r="R9058" s="352">
        <f>L9058-[1]გადასახდელები!L8828</f>
        <v>0</v>
      </c>
    </row>
    <row r="9059" spans="2:18" ht="20.25" hidden="1" customHeight="1">
      <c r="B9059" s="36" t="str">
        <f t="shared" si="2676"/>
        <v>b</v>
      </c>
      <c r="C9059" s="42">
        <v>4</v>
      </c>
      <c r="D9059" s="42"/>
      <c r="F9059" s="342" t="s">
        <v>636</v>
      </c>
      <c r="G9059" s="47" t="s">
        <v>270</v>
      </c>
      <c r="H9059" s="93">
        <f t="shared" si="2717"/>
        <v>0</v>
      </c>
      <c r="I9059" s="94">
        <f t="shared" si="2694"/>
        <v>0</v>
      </c>
      <c r="J9059" s="93">
        <f t="shared" ref="J9059:K9059" si="2737">J9289+J10209</f>
        <v>0</v>
      </c>
      <c r="K9059" s="93">
        <f t="shared" si="2737"/>
        <v>0</v>
      </c>
      <c r="L9059" s="94">
        <f t="shared" si="2680"/>
        <v>0</v>
      </c>
      <c r="M9059" s="93">
        <f t="shared" si="2735"/>
        <v>0</v>
      </c>
      <c r="N9059" s="93">
        <f t="shared" si="2735"/>
        <v>0</v>
      </c>
      <c r="O9059" s="82" t="s">
        <v>146</v>
      </c>
      <c r="R9059" s="352">
        <f>L9059-[1]გადასახდელები!L8829</f>
        <v>0</v>
      </c>
    </row>
    <row r="9060" spans="2:18" ht="20.25" hidden="1" customHeight="1">
      <c r="B9060" s="36" t="str">
        <f t="shared" si="2676"/>
        <v>b</v>
      </c>
      <c r="C9060" s="42">
        <v>5</v>
      </c>
      <c r="D9060" s="42"/>
      <c r="F9060" s="343" t="s">
        <v>637</v>
      </c>
      <c r="G9060" s="48" t="s">
        <v>271</v>
      </c>
      <c r="H9060" s="96">
        <f t="shared" si="2717"/>
        <v>0</v>
      </c>
      <c r="I9060" s="97">
        <f t="shared" si="2694"/>
        <v>0</v>
      </c>
      <c r="J9060" s="96">
        <f t="shared" ref="J9060:K9060" si="2738">J9290+J10210</f>
        <v>0</v>
      </c>
      <c r="K9060" s="96">
        <f t="shared" si="2738"/>
        <v>0</v>
      </c>
      <c r="L9060" s="97">
        <f t="shared" si="2680"/>
        <v>0</v>
      </c>
      <c r="M9060" s="96">
        <f t="shared" si="2735"/>
        <v>0</v>
      </c>
      <c r="N9060" s="96">
        <f t="shared" si="2735"/>
        <v>0</v>
      </c>
      <c r="O9060" s="82" t="s">
        <v>146</v>
      </c>
      <c r="R9060" s="352">
        <f>L9060-[1]გადასახდელები!L8830</f>
        <v>0</v>
      </c>
    </row>
    <row r="9061" spans="2:18" ht="20.25" hidden="1" customHeight="1">
      <c r="B9061" s="36" t="str">
        <f t="shared" si="2676"/>
        <v>b</v>
      </c>
      <c r="C9061" s="42">
        <v>5</v>
      </c>
      <c r="D9061" s="42"/>
      <c r="F9061" s="343" t="s">
        <v>638</v>
      </c>
      <c r="G9061" s="48" t="s">
        <v>272</v>
      </c>
      <c r="H9061" s="96">
        <f t="shared" si="2717"/>
        <v>0</v>
      </c>
      <c r="I9061" s="97">
        <f t="shared" si="2694"/>
        <v>0</v>
      </c>
      <c r="J9061" s="96">
        <f t="shared" ref="J9061:K9061" si="2739">J9291+J10211</f>
        <v>0</v>
      </c>
      <c r="K9061" s="96">
        <f t="shared" si="2739"/>
        <v>0</v>
      </c>
      <c r="L9061" s="97">
        <f t="shared" si="2680"/>
        <v>0</v>
      </c>
      <c r="M9061" s="96">
        <f t="shared" si="2735"/>
        <v>0</v>
      </c>
      <c r="N9061" s="96">
        <f t="shared" si="2735"/>
        <v>0</v>
      </c>
      <c r="O9061" s="82" t="s">
        <v>146</v>
      </c>
      <c r="R9061" s="352">
        <f>L9061-[1]გადასახდელები!L8831</f>
        <v>0</v>
      </c>
    </row>
    <row r="9062" spans="2:18" ht="20.25" hidden="1" customHeight="1">
      <c r="B9062" s="36" t="str">
        <f t="shared" si="2676"/>
        <v>b</v>
      </c>
      <c r="C9062" s="42">
        <v>5</v>
      </c>
      <c r="D9062" s="42"/>
      <c r="F9062" s="343" t="s">
        <v>639</v>
      </c>
      <c r="G9062" s="48" t="s">
        <v>273</v>
      </c>
      <c r="H9062" s="96">
        <f t="shared" si="2717"/>
        <v>0</v>
      </c>
      <c r="I9062" s="97">
        <f t="shared" si="2694"/>
        <v>0</v>
      </c>
      <c r="J9062" s="96">
        <f t="shared" ref="J9062:K9062" si="2740">J9292+J10212</f>
        <v>0</v>
      </c>
      <c r="K9062" s="96">
        <f t="shared" si="2740"/>
        <v>0</v>
      </c>
      <c r="L9062" s="97">
        <f t="shared" si="2680"/>
        <v>0</v>
      </c>
      <c r="M9062" s="96">
        <f t="shared" si="2735"/>
        <v>0</v>
      </c>
      <c r="N9062" s="96">
        <f t="shared" si="2735"/>
        <v>0</v>
      </c>
      <c r="O9062" s="82" t="s">
        <v>146</v>
      </c>
      <c r="R9062" s="352">
        <f>L9062-[1]გადასახდელები!L8832</f>
        <v>0</v>
      </c>
    </row>
    <row r="9063" spans="2:18" ht="20.25" hidden="1" customHeight="1">
      <c r="B9063" s="36" t="str">
        <f t="shared" si="2676"/>
        <v>b</v>
      </c>
      <c r="C9063" s="42">
        <v>5</v>
      </c>
      <c r="D9063" s="42"/>
      <c r="F9063" s="343" t="s">
        <v>640</v>
      </c>
      <c r="G9063" s="48" t="s">
        <v>274</v>
      </c>
      <c r="H9063" s="96">
        <f t="shared" si="2717"/>
        <v>0</v>
      </c>
      <c r="I9063" s="97">
        <f t="shared" si="2694"/>
        <v>0</v>
      </c>
      <c r="J9063" s="96">
        <f t="shared" ref="J9063:K9063" si="2741">J9293+J10213</f>
        <v>0</v>
      </c>
      <c r="K9063" s="96">
        <f t="shared" si="2741"/>
        <v>0</v>
      </c>
      <c r="L9063" s="97">
        <f t="shared" si="2680"/>
        <v>0</v>
      </c>
      <c r="M9063" s="96">
        <f t="shared" si="2735"/>
        <v>0</v>
      </c>
      <c r="N9063" s="96">
        <f t="shared" si="2735"/>
        <v>0</v>
      </c>
      <c r="O9063" s="82" t="s">
        <v>146</v>
      </c>
      <c r="R9063" s="352">
        <f>L9063-[1]გადასახდელები!L8833</f>
        <v>0</v>
      </c>
    </row>
    <row r="9064" spans="2:18" ht="20.25" hidden="1" customHeight="1">
      <c r="B9064" s="36" t="str">
        <f t="shared" si="2676"/>
        <v>b</v>
      </c>
      <c r="C9064" s="42">
        <v>4</v>
      </c>
      <c r="D9064" s="42"/>
      <c r="F9064" s="343" t="s">
        <v>641</v>
      </c>
      <c r="G9064" s="47" t="s">
        <v>275</v>
      </c>
      <c r="H9064" s="93">
        <f t="shared" si="2717"/>
        <v>0</v>
      </c>
      <c r="I9064" s="94">
        <f t="shared" si="2694"/>
        <v>0</v>
      </c>
      <c r="J9064" s="93">
        <f t="shared" ref="J9064:K9064" si="2742">J9294+J10214</f>
        <v>0</v>
      </c>
      <c r="K9064" s="93">
        <f t="shared" si="2742"/>
        <v>0</v>
      </c>
      <c r="L9064" s="94">
        <f t="shared" si="2680"/>
        <v>0</v>
      </c>
      <c r="M9064" s="93">
        <f t="shared" si="2735"/>
        <v>0</v>
      </c>
      <c r="N9064" s="93">
        <f t="shared" si="2735"/>
        <v>0</v>
      </c>
      <c r="O9064" s="82" t="s">
        <v>146</v>
      </c>
      <c r="R9064" s="352">
        <f>L9064-[1]გადასახდელები!L8834</f>
        <v>0</v>
      </c>
    </row>
    <row r="9065" spans="2:18" ht="36" hidden="1" customHeight="1">
      <c r="B9065" s="36" t="str">
        <f t="shared" si="2676"/>
        <v>b</v>
      </c>
      <c r="C9065" s="42">
        <v>4</v>
      </c>
      <c r="D9065" s="42"/>
      <c r="F9065" s="343" t="s">
        <v>642</v>
      </c>
      <c r="G9065" s="47" t="s">
        <v>276</v>
      </c>
      <c r="H9065" s="93">
        <f t="shared" si="2717"/>
        <v>0</v>
      </c>
      <c r="I9065" s="94">
        <f t="shared" si="2694"/>
        <v>0</v>
      </c>
      <c r="J9065" s="93">
        <f t="shared" ref="J9065:K9065" si="2743">J9295+J10215</f>
        <v>0</v>
      </c>
      <c r="K9065" s="93">
        <f t="shared" si="2743"/>
        <v>0</v>
      </c>
      <c r="L9065" s="94">
        <f t="shared" si="2680"/>
        <v>0</v>
      </c>
      <c r="M9065" s="93">
        <f t="shared" si="2735"/>
        <v>0</v>
      </c>
      <c r="N9065" s="93">
        <f t="shared" si="2735"/>
        <v>0</v>
      </c>
      <c r="O9065" s="82" t="s">
        <v>146</v>
      </c>
      <c r="R9065" s="352">
        <f>L9065-[1]გადასახდელები!L8835</f>
        <v>0</v>
      </c>
    </row>
    <row r="9066" spans="2:18" ht="20.25" customHeight="1">
      <c r="B9066" s="36" t="str">
        <f t="shared" si="2676"/>
        <v>a</v>
      </c>
      <c r="C9066" s="42">
        <v>3</v>
      </c>
      <c r="D9066" s="42"/>
      <c r="F9066" s="343" t="s">
        <v>561</v>
      </c>
      <c r="G9066" s="57" t="s">
        <v>202</v>
      </c>
      <c r="H9066" s="89">
        <f>H9296+H9526+H9756+H9986+H10216</f>
        <v>252.70000000000002</v>
      </c>
      <c r="I9066" s="90">
        <f t="shared" si="2694"/>
        <v>617.20000000000005</v>
      </c>
      <c r="J9066" s="89">
        <f t="shared" ref="J9066" si="2744">J9296+J10216</f>
        <v>0</v>
      </c>
      <c r="K9066" s="89">
        <f>K9296+K9526+K9756+K9986+K10216</f>
        <v>617.20000000000005</v>
      </c>
      <c r="L9066" s="90">
        <f t="shared" si="2680"/>
        <v>158.53099999999998</v>
      </c>
      <c r="M9066" s="89">
        <f t="shared" si="2735"/>
        <v>0</v>
      </c>
      <c r="N9066" s="89">
        <f>N9296+N9526+N9756+N9986+N10216</f>
        <v>158.53099999999998</v>
      </c>
      <c r="O9066" s="82" t="s">
        <v>146</v>
      </c>
      <c r="R9066" s="352">
        <f>L9066-[1]გადასახდელები!L8836</f>
        <v>-1189.069</v>
      </c>
    </row>
    <row r="9067" spans="2:18" ht="20.25" customHeight="1">
      <c r="B9067" s="36" t="str">
        <f t="shared" si="2676"/>
        <v>a</v>
      </c>
      <c r="C9067" s="42">
        <v>3</v>
      </c>
      <c r="D9067" s="42"/>
      <c r="F9067" s="342" t="s">
        <v>562</v>
      </c>
      <c r="G9067" s="57" t="s">
        <v>203</v>
      </c>
      <c r="H9067" s="89">
        <f t="shared" si="2717"/>
        <v>0</v>
      </c>
      <c r="I9067" s="90">
        <f t="shared" si="2694"/>
        <v>50</v>
      </c>
      <c r="J9067" s="89">
        <f t="shared" ref="J9067:K9067" si="2745">J9297+J10217</f>
        <v>0</v>
      </c>
      <c r="K9067" s="89">
        <f t="shared" si="2745"/>
        <v>50</v>
      </c>
      <c r="L9067" s="90">
        <f t="shared" si="2680"/>
        <v>7</v>
      </c>
      <c r="M9067" s="89">
        <f t="shared" si="2735"/>
        <v>0</v>
      </c>
      <c r="N9067" s="89">
        <f t="shared" si="2735"/>
        <v>7</v>
      </c>
      <c r="O9067" s="82" t="s">
        <v>146</v>
      </c>
      <c r="R9067" s="352">
        <f>L9067-[1]გადასახდელები!L8837</f>
        <v>7</v>
      </c>
    </row>
    <row r="9068" spans="2:18" ht="20.25" hidden="1" customHeight="1">
      <c r="B9068" s="36" t="str">
        <f t="shared" si="2676"/>
        <v>b</v>
      </c>
      <c r="C9068" s="42">
        <v>4</v>
      </c>
      <c r="D9068" s="42"/>
      <c r="F9068" s="342" t="s">
        <v>643</v>
      </c>
      <c r="G9068" s="47" t="s">
        <v>277</v>
      </c>
      <c r="H9068" s="93">
        <f t="shared" si="2717"/>
        <v>0</v>
      </c>
      <c r="I9068" s="94">
        <f t="shared" si="2694"/>
        <v>0</v>
      </c>
      <c r="J9068" s="93">
        <f t="shared" ref="J9068:K9068" si="2746">J9298+J10218</f>
        <v>0</v>
      </c>
      <c r="K9068" s="93">
        <f t="shared" si="2746"/>
        <v>0</v>
      </c>
      <c r="L9068" s="94">
        <f t="shared" si="2680"/>
        <v>0</v>
      </c>
      <c r="M9068" s="93">
        <f t="shared" si="2735"/>
        <v>0</v>
      </c>
      <c r="N9068" s="93">
        <f t="shared" si="2735"/>
        <v>0</v>
      </c>
      <c r="O9068" s="82" t="s">
        <v>146</v>
      </c>
      <c r="R9068" s="352">
        <f>L9068-[1]გადასახდელები!L8838</f>
        <v>0</v>
      </c>
    </row>
    <row r="9069" spans="2:18" ht="20.25" hidden="1" customHeight="1">
      <c r="B9069" s="36" t="str">
        <f t="shared" ref="B9069:B9132" si="2747">IF(H9069+I9069+L9069&gt;0,"a","b")</f>
        <v>b</v>
      </c>
      <c r="C9069" s="42">
        <v>5</v>
      </c>
      <c r="D9069" s="42"/>
      <c r="F9069" s="343" t="s">
        <v>644</v>
      </c>
      <c r="G9069" s="48" t="s">
        <v>278</v>
      </c>
      <c r="H9069" s="96">
        <f t="shared" si="2717"/>
        <v>0</v>
      </c>
      <c r="I9069" s="97">
        <f t="shared" si="2694"/>
        <v>0</v>
      </c>
      <c r="J9069" s="96">
        <f t="shared" ref="J9069:K9069" si="2748">J9299+J10219</f>
        <v>0</v>
      </c>
      <c r="K9069" s="96">
        <f t="shared" si="2748"/>
        <v>0</v>
      </c>
      <c r="L9069" s="97">
        <f t="shared" si="2680"/>
        <v>0</v>
      </c>
      <c r="M9069" s="96">
        <f t="shared" si="2735"/>
        <v>0</v>
      </c>
      <c r="N9069" s="96">
        <f t="shared" si="2735"/>
        <v>0</v>
      </c>
      <c r="O9069" s="82" t="s">
        <v>146</v>
      </c>
      <c r="R9069" s="352">
        <f>L9069-[1]გადასახდელები!L8839</f>
        <v>0</v>
      </c>
    </row>
    <row r="9070" spans="2:18" ht="20.25" hidden="1" customHeight="1">
      <c r="B9070" s="36" t="str">
        <f t="shared" si="2747"/>
        <v>b</v>
      </c>
      <c r="C9070" s="42">
        <v>5</v>
      </c>
      <c r="D9070" s="42"/>
      <c r="F9070" s="343" t="s">
        <v>645</v>
      </c>
      <c r="G9070" s="48" t="s">
        <v>204</v>
      </c>
      <c r="H9070" s="96">
        <f t="shared" si="2717"/>
        <v>0</v>
      </c>
      <c r="I9070" s="97">
        <f t="shared" si="2694"/>
        <v>0</v>
      </c>
      <c r="J9070" s="96">
        <f t="shared" ref="J9070:K9070" si="2749">J9300+J10220</f>
        <v>0</v>
      </c>
      <c r="K9070" s="96">
        <f t="shared" si="2749"/>
        <v>0</v>
      </c>
      <c r="L9070" s="97">
        <f t="shared" si="2680"/>
        <v>0</v>
      </c>
      <c r="M9070" s="96">
        <f t="shared" si="2735"/>
        <v>0</v>
      </c>
      <c r="N9070" s="96">
        <f t="shared" si="2735"/>
        <v>0</v>
      </c>
      <c r="O9070" s="82" t="s">
        <v>146</v>
      </c>
      <c r="R9070" s="352">
        <f>L9070-[1]გადასახდელები!L8840</f>
        <v>0</v>
      </c>
    </row>
    <row r="9071" spans="2:18" ht="20.25" hidden="1" customHeight="1">
      <c r="B9071" s="36" t="str">
        <f t="shared" si="2747"/>
        <v>b</v>
      </c>
      <c r="C9071" s="42">
        <v>4</v>
      </c>
      <c r="D9071" s="42"/>
      <c r="F9071" s="342" t="s">
        <v>646</v>
      </c>
      <c r="G9071" s="47" t="s">
        <v>279</v>
      </c>
      <c r="H9071" s="93">
        <f t="shared" si="2717"/>
        <v>0</v>
      </c>
      <c r="I9071" s="94">
        <f t="shared" si="2694"/>
        <v>0</v>
      </c>
      <c r="J9071" s="93">
        <f t="shared" ref="J9071:K9071" si="2750">J9301+J10221</f>
        <v>0</v>
      </c>
      <c r="K9071" s="93">
        <f t="shared" si="2750"/>
        <v>0</v>
      </c>
      <c r="L9071" s="94">
        <f t="shared" ref="L9071:L9134" si="2751">M9071+N9071</f>
        <v>0</v>
      </c>
      <c r="M9071" s="93">
        <f t="shared" si="2735"/>
        <v>0</v>
      </c>
      <c r="N9071" s="93">
        <f t="shared" si="2735"/>
        <v>0</v>
      </c>
      <c r="O9071" s="82" t="s">
        <v>146</v>
      </c>
      <c r="R9071" s="352">
        <f>L9071-[1]გადასახდელები!L8841</f>
        <v>0</v>
      </c>
    </row>
    <row r="9072" spans="2:18" ht="20.25" hidden="1" customHeight="1">
      <c r="B9072" s="36" t="str">
        <f t="shared" si="2747"/>
        <v>b</v>
      </c>
      <c r="C9072" s="42">
        <v>5</v>
      </c>
      <c r="D9072" s="42"/>
      <c r="F9072" s="343" t="s">
        <v>647</v>
      </c>
      <c r="G9072" s="48" t="s">
        <v>278</v>
      </c>
      <c r="H9072" s="96">
        <f t="shared" si="2717"/>
        <v>0</v>
      </c>
      <c r="I9072" s="97">
        <f t="shared" si="2694"/>
        <v>0</v>
      </c>
      <c r="J9072" s="96">
        <f t="shared" ref="J9072:K9072" si="2752">J9302+J10222</f>
        <v>0</v>
      </c>
      <c r="K9072" s="96">
        <f t="shared" si="2752"/>
        <v>0</v>
      </c>
      <c r="L9072" s="97">
        <f t="shared" si="2751"/>
        <v>0</v>
      </c>
      <c r="M9072" s="96">
        <f t="shared" si="2735"/>
        <v>0</v>
      </c>
      <c r="N9072" s="96">
        <f t="shared" si="2735"/>
        <v>0</v>
      </c>
      <c r="O9072" s="82" t="s">
        <v>146</v>
      </c>
      <c r="R9072" s="352">
        <f>L9072-[1]გადასახდელები!L8842</f>
        <v>0</v>
      </c>
    </row>
    <row r="9073" spans="2:18" ht="20.25" hidden="1" customHeight="1">
      <c r="B9073" s="36" t="str">
        <f t="shared" si="2747"/>
        <v>b</v>
      </c>
      <c r="C9073" s="42">
        <v>5</v>
      </c>
      <c r="D9073" s="42"/>
      <c r="F9073" s="343" t="s">
        <v>648</v>
      </c>
      <c r="G9073" s="48" t="s">
        <v>204</v>
      </c>
      <c r="H9073" s="96">
        <f t="shared" si="2717"/>
        <v>0</v>
      </c>
      <c r="I9073" s="97">
        <f t="shared" si="2694"/>
        <v>0</v>
      </c>
      <c r="J9073" s="96">
        <f t="shared" ref="J9073:K9073" si="2753">J9303+J10223</f>
        <v>0</v>
      </c>
      <c r="K9073" s="96">
        <f t="shared" si="2753"/>
        <v>0</v>
      </c>
      <c r="L9073" s="97">
        <f t="shared" si="2751"/>
        <v>0</v>
      </c>
      <c r="M9073" s="96">
        <f t="shared" si="2735"/>
        <v>0</v>
      </c>
      <c r="N9073" s="96">
        <f t="shared" si="2735"/>
        <v>0</v>
      </c>
      <c r="O9073" s="82" t="s">
        <v>146</v>
      </c>
      <c r="R9073" s="352">
        <f>L9073-[1]გადასახდელები!L8843</f>
        <v>0</v>
      </c>
    </row>
    <row r="9074" spans="2:18" ht="20.25" customHeight="1">
      <c r="B9074" s="36" t="str">
        <f t="shared" si="2747"/>
        <v>a</v>
      </c>
      <c r="C9074" s="42">
        <v>4</v>
      </c>
      <c r="D9074" s="42"/>
      <c r="F9074" s="342" t="s">
        <v>563</v>
      </c>
      <c r="G9074" s="47" t="s">
        <v>280</v>
      </c>
      <c r="H9074" s="93">
        <f t="shared" si="2717"/>
        <v>0</v>
      </c>
      <c r="I9074" s="94">
        <f t="shared" si="2694"/>
        <v>50</v>
      </c>
      <c r="J9074" s="93">
        <f t="shared" ref="J9074:K9074" si="2754">J9304+J10224</f>
        <v>0</v>
      </c>
      <c r="K9074" s="93">
        <f t="shared" si="2754"/>
        <v>50</v>
      </c>
      <c r="L9074" s="94">
        <f t="shared" si="2751"/>
        <v>7</v>
      </c>
      <c r="M9074" s="93">
        <f t="shared" si="2735"/>
        <v>0</v>
      </c>
      <c r="N9074" s="93">
        <f t="shared" si="2735"/>
        <v>7</v>
      </c>
      <c r="O9074" s="82" t="s">
        <v>146</v>
      </c>
      <c r="R9074" s="352">
        <f>L9074-[1]გადასახდელები!L8844</f>
        <v>7</v>
      </c>
    </row>
    <row r="9075" spans="2:18" ht="20.25" customHeight="1" thickBot="1">
      <c r="B9075" s="36" t="str">
        <f t="shared" si="2747"/>
        <v>a</v>
      </c>
      <c r="C9075" s="42">
        <v>5</v>
      </c>
      <c r="D9075" s="42"/>
      <c r="F9075" s="343" t="s">
        <v>649</v>
      </c>
      <c r="G9075" s="48" t="s">
        <v>278</v>
      </c>
      <c r="H9075" s="96">
        <f t="shared" si="2717"/>
        <v>0</v>
      </c>
      <c r="I9075" s="97">
        <f t="shared" si="2694"/>
        <v>50</v>
      </c>
      <c r="J9075" s="96">
        <f t="shared" ref="J9075:K9075" si="2755">J9305+J10225</f>
        <v>0</v>
      </c>
      <c r="K9075" s="96">
        <f t="shared" si="2755"/>
        <v>50</v>
      </c>
      <c r="L9075" s="97">
        <f t="shared" si="2751"/>
        <v>7</v>
      </c>
      <c r="M9075" s="96">
        <f t="shared" si="2735"/>
        <v>0</v>
      </c>
      <c r="N9075" s="96">
        <f t="shared" si="2735"/>
        <v>7</v>
      </c>
      <c r="O9075" s="82" t="s">
        <v>146</v>
      </c>
      <c r="R9075" s="352">
        <f>L9075-[1]გადასახდელები!L8845</f>
        <v>7</v>
      </c>
    </row>
    <row r="9076" spans="2:18" ht="20.25" hidden="1" customHeight="1">
      <c r="B9076" s="36" t="str">
        <f t="shared" si="2747"/>
        <v>b</v>
      </c>
      <c r="C9076" s="42">
        <v>5</v>
      </c>
      <c r="D9076" s="42"/>
      <c r="F9076" s="343" t="s">
        <v>564</v>
      </c>
      <c r="G9076" s="48" t="s">
        <v>204</v>
      </c>
      <c r="H9076" s="96">
        <f t="shared" si="2717"/>
        <v>0</v>
      </c>
      <c r="I9076" s="97">
        <f t="shared" si="2694"/>
        <v>0</v>
      </c>
      <c r="J9076" s="96">
        <f t="shared" ref="J9076:K9076" si="2756">J9306+J10226</f>
        <v>0</v>
      </c>
      <c r="K9076" s="96">
        <f t="shared" si="2756"/>
        <v>0</v>
      </c>
      <c r="L9076" s="97">
        <f t="shared" si="2751"/>
        <v>0</v>
      </c>
      <c r="M9076" s="96">
        <f t="shared" si="2735"/>
        <v>0</v>
      </c>
      <c r="N9076" s="96">
        <f t="shared" si="2735"/>
        <v>0</v>
      </c>
      <c r="O9076" s="82" t="s">
        <v>146</v>
      </c>
      <c r="R9076" s="352">
        <f>L9076-[1]გადასახდელები!L8846</f>
        <v>0</v>
      </c>
    </row>
    <row r="9077" spans="2:18" ht="20.25" hidden="1" customHeight="1">
      <c r="B9077" s="36" t="str">
        <f t="shared" si="2747"/>
        <v>b</v>
      </c>
      <c r="C9077" s="42">
        <v>3</v>
      </c>
      <c r="D9077" s="42"/>
      <c r="F9077" s="342" t="s">
        <v>565</v>
      </c>
      <c r="G9077" s="57" t="s">
        <v>206</v>
      </c>
      <c r="H9077" s="89">
        <f t="shared" si="2717"/>
        <v>0</v>
      </c>
      <c r="I9077" s="90">
        <f t="shared" si="2694"/>
        <v>0</v>
      </c>
      <c r="J9077" s="89">
        <f t="shared" ref="J9077:K9077" si="2757">J9307+J10227</f>
        <v>0</v>
      </c>
      <c r="K9077" s="89">
        <f t="shared" si="2757"/>
        <v>0</v>
      </c>
      <c r="L9077" s="90">
        <f t="shared" si="2751"/>
        <v>0</v>
      </c>
      <c r="M9077" s="89">
        <f t="shared" ref="M9077:N9096" si="2758">M9307+M10227</f>
        <v>0</v>
      </c>
      <c r="N9077" s="89">
        <f t="shared" si="2758"/>
        <v>0</v>
      </c>
      <c r="O9077" s="82" t="s">
        <v>146</v>
      </c>
      <c r="R9077" s="352">
        <f>L9077-[1]გადასახდელები!L8847</f>
        <v>0</v>
      </c>
    </row>
    <row r="9078" spans="2:18" ht="20.25" hidden="1" customHeight="1">
      <c r="B9078" s="36" t="str">
        <f t="shared" si="2747"/>
        <v>b</v>
      </c>
      <c r="C9078" s="42">
        <v>4</v>
      </c>
      <c r="D9078" s="42"/>
      <c r="F9078" s="342" t="s">
        <v>650</v>
      </c>
      <c r="G9078" s="47" t="s">
        <v>281</v>
      </c>
      <c r="H9078" s="93">
        <f t="shared" si="2717"/>
        <v>0</v>
      </c>
      <c r="I9078" s="94">
        <f t="shared" si="2694"/>
        <v>0</v>
      </c>
      <c r="J9078" s="93">
        <f t="shared" ref="J9078:K9078" si="2759">J9308+J10228</f>
        <v>0</v>
      </c>
      <c r="K9078" s="93">
        <f t="shared" si="2759"/>
        <v>0</v>
      </c>
      <c r="L9078" s="94">
        <f t="shared" si="2751"/>
        <v>0</v>
      </c>
      <c r="M9078" s="93">
        <f t="shared" si="2758"/>
        <v>0</v>
      </c>
      <c r="N9078" s="93">
        <f t="shared" si="2758"/>
        <v>0</v>
      </c>
      <c r="O9078" s="82" t="s">
        <v>146</v>
      </c>
      <c r="R9078" s="352">
        <f>L9078-[1]გადასახდელები!L8848</f>
        <v>0</v>
      </c>
    </row>
    <row r="9079" spans="2:18" ht="20.25" hidden="1" customHeight="1">
      <c r="B9079" s="36" t="str">
        <f t="shared" si="2747"/>
        <v>b</v>
      </c>
      <c r="C9079" s="42">
        <v>5</v>
      </c>
      <c r="D9079" s="42"/>
      <c r="F9079" s="343" t="s">
        <v>651</v>
      </c>
      <c r="G9079" s="48" t="s">
        <v>282</v>
      </c>
      <c r="H9079" s="96">
        <f t="shared" si="2717"/>
        <v>0</v>
      </c>
      <c r="I9079" s="97">
        <f t="shared" si="2694"/>
        <v>0</v>
      </c>
      <c r="J9079" s="96">
        <f t="shared" ref="J9079:K9079" si="2760">J9309+J10229</f>
        <v>0</v>
      </c>
      <c r="K9079" s="96">
        <f t="shared" si="2760"/>
        <v>0</v>
      </c>
      <c r="L9079" s="97">
        <f t="shared" si="2751"/>
        <v>0</v>
      </c>
      <c r="M9079" s="96">
        <f t="shared" si="2758"/>
        <v>0</v>
      </c>
      <c r="N9079" s="96">
        <f t="shared" si="2758"/>
        <v>0</v>
      </c>
      <c r="O9079" s="82" t="s">
        <v>146</v>
      </c>
      <c r="R9079" s="352">
        <f>L9079-[1]გადასახდელები!L8849</f>
        <v>0</v>
      </c>
    </row>
    <row r="9080" spans="2:18" ht="20.25" hidden="1" customHeight="1">
      <c r="B9080" s="36" t="str">
        <f t="shared" si="2747"/>
        <v>b</v>
      </c>
      <c r="C9080" s="42">
        <v>5</v>
      </c>
      <c r="D9080" s="42"/>
      <c r="F9080" s="343" t="s">
        <v>652</v>
      </c>
      <c r="G9080" s="48" t="s">
        <v>283</v>
      </c>
      <c r="H9080" s="96">
        <f t="shared" si="2717"/>
        <v>0</v>
      </c>
      <c r="I9080" s="97">
        <f t="shared" si="2694"/>
        <v>0</v>
      </c>
      <c r="J9080" s="96">
        <f t="shared" ref="J9080:K9080" si="2761">J9310+J10230</f>
        <v>0</v>
      </c>
      <c r="K9080" s="96">
        <f t="shared" si="2761"/>
        <v>0</v>
      </c>
      <c r="L9080" s="97">
        <f t="shared" si="2751"/>
        <v>0</v>
      </c>
      <c r="M9080" s="96">
        <f t="shared" si="2758"/>
        <v>0</v>
      </c>
      <c r="N9080" s="96">
        <f t="shared" si="2758"/>
        <v>0</v>
      </c>
      <c r="O9080" s="82" t="s">
        <v>146</v>
      </c>
      <c r="R9080" s="352">
        <f>L9080-[1]გადასახდელები!L8850</f>
        <v>0</v>
      </c>
    </row>
    <row r="9081" spans="2:18" ht="20.25" hidden="1" customHeight="1">
      <c r="B9081" s="36" t="str">
        <f t="shared" si="2747"/>
        <v>b</v>
      </c>
      <c r="C9081" s="42">
        <v>4</v>
      </c>
      <c r="D9081" s="42"/>
      <c r="F9081" s="342" t="s">
        <v>566</v>
      </c>
      <c r="G9081" s="47" t="s">
        <v>284</v>
      </c>
      <c r="H9081" s="93">
        <f t="shared" si="2717"/>
        <v>0</v>
      </c>
      <c r="I9081" s="94">
        <f t="shared" si="2694"/>
        <v>0</v>
      </c>
      <c r="J9081" s="93">
        <f t="shared" ref="J9081:K9081" si="2762">J9311+J10231</f>
        <v>0</v>
      </c>
      <c r="K9081" s="93">
        <f t="shared" si="2762"/>
        <v>0</v>
      </c>
      <c r="L9081" s="94">
        <f t="shared" si="2751"/>
        <v>0</v>
      </c>
      <c r="M9081" s="93">
        <f t="shared" si="2758"/>
        <v>0</v>
      </c>
      <c r="N9081" s="93">
        <f t="shared" si="2758"/>
        <v>0</v>
      </c>
      <c r="O9081" s="82" t="s">
        <v>146</v>
      </c>
      <c r="R9081" s="352">
        <f>L9081-[1]გადასახდელები!L8851</f>
        <v>0</v>
      </c>
    </row>
    <row r="9082" spans="2:18" ht="20.25" hidden="1" customHeight="1">
      <c r="B9082" s="36" t="str">
        <f t="shared" si="2747"/>
        <v>b</v>
      </c>
      <c r="C9082" s="42">
        <v>5</v>
      </c>
      <c r="D9082" s="42"/>
      <c r="F9082" s="343" t="s">
        <v>567</v>
      </c>
      <c r="G9082" s="48" t="s">
        <v>282</v>
      </c>
      <c r="H9082" s="96">
        <f t="shared" si="2717"/>
        <v>0</v>
      </c>
      <c r="I9082" s="97">
        <f t="shared" si="2694"/>
        <v>0</v>
      </c>
      <c r="J9082" s="96">
        <f t="shared" ref="J9082:K9082" si="2763">J9312+J10232</f>
        <v>0</v>
      </c>
      <c r="K9082" s="96">
        <f t="shared" si="2763"/>
        <v>0</v>
      </c>
      <c r="L9082" s="97">
        <f t="shared" si="2751"/>
        <v>0</v>
      </c>
      <c r="M9082" s="96">
        <f t="shared" si="2758"/>
        <v>0</v>
      </c>
      <c r="N9082" s="96">
        <f t="shared" si="2758"/>
        <v>0</v>
      </c>
      <c r="O9082" s="82" t="s">
        <v>146</v>
      </c>
      <c r="R9082" s="352">
        <f>L9082-[1]გადასახდელები!L8852</f>
        <v>0</v>
      </c>
    </row>
    <row r="9083" spans="2:18" ht="20.25" hidden="1" customHeight="1">
      <c r="B9083" s="36" t="str">
        <f t="shared" si="2747"/>
        <v>b</v>
      </c>
      <c r="C9083" s="42">
        <v>5</v>
      </c>
      <c r="D9083" s="42"/>
      <c r="F9083" s="343" t="s">
        <v>653</v>
      </c>
      <c r="G9083" s="48" t="s">
        <v>283</v>
      </c>
      <c r="H9083" s="96">
        <f t="shared" si="2717"/>
        <v>0</v>
      </c>
      <c r="I9083" s="97">
        <f t="shared" si="2694"/>
        <v>0</v>
      </c>
      <c r="J9083" s="96">
        <f t="shared" ref="J9083:K9083" si="2764">J9313+J10233</f>
        <v>0</v>
      </c>
      <c r="K9083" s="96">
        <f t="shared" si="2764"/>
        <v>0</v>
      </c>
      <c r="L9083" s="97">
        <f t="shared" si="2751"/>
        <v>0</v>
      </c>
      <c r="M9083" s="96">
        <f t="shared" si="2758"/>
        <v>0</v>
      </c>
      <c r="N9083" s="96">
        <f t="shared" si="2758"/>
        <v>0</v>
      </c>
      <c r="O9083" s="82" t="s">
        <v>146</v>
      </c>
      <c r="R9083" s="352">
        <f>L9083-[1]გადასახდელები!L8853</f>
        <v>0</v>
      </c>
    </row>
    <row r="9084" spans="2:18" ht="20.25" hidden="1" customHeight="1">
      <c r="B9084" s="36" t="str">
        <f t="shared" si="2747"/>
        <v>b</v>
      </c>
      <c r="C9084" s="42">
        <v>4</v>
      </c>
      <c r="D9084" s="42"/>
      <c r="F9084" s="342" t="s">
        <v>654</v>
      </c>
      <c r="G9084" s="47" t="s">
        <v>207</v>
      </c>
      <c r="H9084" s="93">
        <f t="shared" si="2717"/>
        <v>0</v>
      </c>
      <c r="I9084" s="94">
        <f t="shared" ref="I9084:I9147" si="2765">J9084+K9084</f>
        <v>0</v>
      </c>
      <c r="J9084" s="93">
        <f t="shared" ref="J9084:K9084" si="2766">J9314+J10234</f>
        <v>0</v>
      </c>
      <c r="K9084" s="93">
        <f t="shared" si="2766"/>
        <v>0</v>
      </c>
      <c r="L9084" s="94">
        <f t="shared" si="2751"/>
        <v>0</v>
      </c>
      <c r="M9084" s="93">
        <f t="shared" si="2758"/>
        <v>0</v>
      </c>
      <c r="N9084" s="93">
        <f t="shared" si="2758"/>
        <v>0</v>
      </c>
      <c r="O9084" s="82" t="s">
        <v>146</v>
      </c>
      <c r="R9084" s="352">
        <f>L9084-[1]გადასახდელები!L8854</f>
        <v>0</v>
      </c>
    </row>
    <row r="9085" spans="2:18" ht="20.25" hidden="1" customHeight="1">
      <c r="B9085" s="36" t="str">
        <f t="shared" si="2747"/>
        <v>b</v>
      </c>
      <c r="C9085" s="42">
        <v>5</v>
      </c>
      <c r="D9085" s="42"/>
      <c r="F9085" s="343" t="s">
        <v>655</v>
      </c>
      <c r="G9085" s="48" t="s">
        <v>282</v>
      </c>
      <c r="H9085" s="96">
        <f t="shared" si="2717"/>
        <v>0</v>
      </c>
      <c r="I9085" s="97">
        <f t="shared" si="2765"/>
        <v>0</v>
      </c>
      <c r="J9085" s="96">
        <f t="shared" ref="J9085:K9085" si="2767">J9315+J10235</f>
        <v>0</v>
      </c>
      <c r="K9085" s="96">
        <f t="shared" si="2767"/>
        <v>0</v>
      </c>
      <c r="L9085" s="97">
        <f t="shared" si="2751"/>
        <v>0</v>
      </c>
      <c r="M9085" s="96">
        <f t="shared" si="2758"/>
        <v>0</v>
      </c>
      <c r="N9085" s="96">
        <f t="shared" si="2758"/>
        <v>0</v>
      </c>
      <c r="O9085" s="82" t="s">
        <v>146</v>
      </c>
      <c r="R9085" s="352">
        <f>L9085-[1]გადასახდელები!L8855</f>
        <v>0</v>
      </c>
    </row>
    <row r="9086" spans="2:18" ht="20.25" hidden="1" customHeight="1">
      <c r="B9086" s="36" t="str">
        <f t="shared" si="2747"/>
        <v>b</v>
      </c>
      <c r="C9086" s="42">
        <v>5</v>
      </c>
      <c r="D9086" s="42"/>
      <c r="F9086" s="343" t="s">
        <v>656</v>
      </c>
      <c r="G9086" s="48" t="s">
        <v>283</v>
      </c>
      <c r="H9086" s="96">
        <f t="shared" si="2717"/>
        <v>0</v>
      </c>
      <c r="I9086" s="97">
        <f t="shared" si="2765"/>
        <v>0</v>
      </c>
      <c r="J9086" s="96">
        <f t="shared" ref="J9086:K9086" si="2768">J9316+J10236</f>
        <v>0</v>
      </c>
      <c r="K9086" s="96">
        <f t="shared" si="2768"/>
        <v>0</v>
      </c>
      <c r="L9086" s="97">
        <f t="shared" si="2751"/>
        <v>0</v>
      </c>
      <c r="M9086" s="96">
        <f t="shared" si="2758"/>
        <v>0</v>
      </c>
      <c r="N9086" s="96">
        <f t="shared" si="2758"/>
        <v>0</v>
      </c>
      <c r="O9086" s="82" t="s">
        <v>146</v>
      </c>
      <c r="R9086" s="352">
        <f>L9086-[1]გადასახდელები!L8856</f>
        <v>0</v>
      </c>
    </row>
    <row r="9087" spans="2:18" ht="20.25" hidden="1" customHeight="1">
      <c r="B9087" s="36" t="str">
        <f t="shared" si="2747"/>
        <v>b</v>
      </c>
      <c r="C9087" s="42">
        <v>3</v>
      </c>
      <c r="D9087" s="42"/>
      <c r="F9087" s="342" t="s">
        <v>568</v>
      </c>
      <c r="G9087" s="393" t="s">
        <v>205</v>
      </c>
      <c r="H9087" s="89">
        <f t="shared" ref="H9087" si="2769">H9317+H10237</f>
        <v>0</v>
      </c>
      <c r="I9087" s="90">
        <f t="shared" si="2765"/>
        <v>0</v>
      </c>
      <c r="J9087" s="89">
        <f t="shared" ref="J9087:K9087" si="2770">J9317+J10237</f>
        <v>0</v>
      </c>
      <c r="K9087" s="89">
        <f t="shared" si="2770"/>
        <v>0</v>
      </c>
      <c r="L9087" s="90">
        <f t="shared" si="2751"/>
        <v>0</v>
      </c>
      <c r="M9087" s="89">
        <f t="shared" si="2758"/>
        <v>0</v>
      </c>
      <c r="N9087" s="89">
        <f t="shared" si="2758"/>
        <v>0</v>
      </c>
      <c r="O9087" s="82" t="s">
        <v>146</v>
      </c>
      <c r="R9087" s="352">
        <f>L9087-[1]გადასახდელები!L8857</f>
        <v>-154.5</v>
      </c>
    </row>
    <row r="9088" spans="2:18" ht="20.25" hidden="1" customHeight="1">
      <c r="B9088" s="36" t="str">
        <f t="shared" si="2747"/>
        <v>b</v>
      </c>
      <c r="C9088" s="42">
        <v>4</v>
      </c>
      <c r="D9088" s="42"/>
      <c r="F9088" s="343" t="s">
        <v>657</v>
      </c>
      <c r="G9088" s="47" t="s">
        <v>285</v>
      </c>
      <c r="H9088" s="93">
        <f t="shared" si="2717"/>
        <v>0</v>
      </c>
      <c r="I9088" s="94">
        <f t="shared" si="2765"/>
        <v>0</v>
      </c>
      <c r="J9088" s="93">
        <f t="shared" ref="J9088:K9088" si="2771">J9318+J10238</f>
        <v>0</v>
      </c>
      <c r="K9088" s="93">
        <f t="shared" si="2771"/>
        <v>0</v>
      </c>
      <c r="L9088" s="94">
        <f t="shared" si="2751"/>
        <v>0</v>
      </c>
      <c r="M9088" s="93">
        <f t="shared" si="2758"/>
        <v>0</v>
      </c>
      <c r="N9088" s="93">
        <f t="shared" si="2758"/>
        <v>0</v>
      </c>
      <c r="O9088" s="82" t="s">
        <v>146</v>
      </c>
      <c r="R9088" s="352">
        <f>L9088-[1]გადასახდელები!L8858</f>
        <v>0</v>
      </c>
    </row>
    <row r="9089" spans="2:18" ht="20.25" hidden="1" customHeight="1">
      <c r="B9089" s="36" t="str">
        <f t="shared" si="2747"/>
        <v>b</v>
      </c>
      <c r="C9089" s="42">
        <v>4</v>
      </c>
      <c r="D9089" s="42"/>
      <c r="F9089" s="342" t="s">
        <v>570</v>
      </c>
      <c r="G9089" s="47" t="s">
        <v>286</v>
      </c>
      <c r="H9089" s="93">
        <f t="shared" si="2717"/>
        <v>0</v>
      </c>
      <c r="I9089" s="94">
        <f t="shared" si="2765"/>
        <v>0</v>
      </c>
      <c r="J9089" s="93">
        <f t="shared" ref="J9089:K9089" si="2772">J9319+J10239</f>
        <v>0</v>
      </c>
      <c r="K9089" s="93">
        <f t="shared" si="2772"/>
        <v>0</v>
      </c>
      <c r="L9089" s="94">
        <f t="shared" si="2751"/>
        <v>0</v>
      </c>
      <c r="M9089" s="93">
        <f t="shared" si="2758"/>
        <v>0</v>
      </c>
      <c r="N9089" s="93">
        <f t="shared" si="2758"/>
        <v>0</v>
      </c>
      <c r="O9089" s="82" t="s">
        <v>146</v>
      </c>
      <c r="R9089" s="352">
        <f>L9089-[1]გადასახდელები!L8859</f>
        <v>-154.5</v>
      </c>
    </row>
    <row r="9090" spans="2:18" ht="20.25" hidden="1" customHeight="1">
      <c r="B9090" s="36" t="str">
        <f t="shared" si="2747"/>
        <v>b</v>
      </c>
      <c r="C9090" s="42">
        <v>5</v>
      </c>
      <c r="D9090" s="42"/>
      <c r="F9090" s="342" t="s">
        <v>569</v>
      </c>
      <c r="G9090" s="48" t="s">
        <v>287</v>
      </c>
      <c r="H9090" s="113">
        <f t="shared" si="2717"/>
        <v>0</v>
      </c>
      <c r="I9090" s="97">
        <f t="shared" si="2765"/>
        <v>0</v>
      </c>
      <c r="J9090" s="113">
        <f t="shared" ref="J9090:K9090" si="2773">J9320+J10240</f>
        <v>0</v>
      </c>
      <c r="K9090" s="113">
        <f t="shared" si="2773"/>
        <v>0</v>
      </c>
      <c r="L9090" s="97">
        <f t="shared" si="2751"/>
        <v>0</v>
      </c>
      <c r="M9090" s="113">
        <f t="shared" si="2758"/>
        <v>0</v>
      </c>
      <c r="N9090" s="113">
        <f t="shared" si="2758"/>
        <v>0</v>
      </c>
      <c r="O9090" s="82" t="s">
        <v>146</v>
      </c>
      <c r="R9090" s="352">
        <f>L9090-[1]გადასახდელები!L8860</f>
        <v>-154.5</v>
      </c>
    </row>
    <row r="9091" spans="2:18" ht="45" hidden="1" customHeight="1">
      <c r="B9091" s="36" t="str">
        <f t="shared" si="2747"/>
        <v>b</v>
      </c>
      <c r="C9091" s="42">
        <v>6</v>
      </c>
      <c r="D9091" s="42"/>
      <c r="F9091" s="343" t="s">
        <v>658</v>
      </c>
      <c r="G9091" s="45" t="s">
        <v>215</v>
      </c>
      <c r="H9091" s="119">
        <f t="shared" si="2717"/>
        <v>0</v>
      </c>
      <c r="I9091" s="105">
        <f t="shared" si="2765"/>
        <v>0</v>
      </c>
      <c r="J9091" s="119">
        <f t="shared" ref="J9091:K9091" si="2774">J9321+J10241</f>
        <v>0</v>
      </c>
      <c r="K9091" s="119">
        <f t="shared" si="2774"/>
        <v>0</v>
      </c>
      <c r="L9091" s="105">
        <f t="shared" si="2751"/>
        <v>0</v>
      </c>
      <c r="M9091" s="119">
        <f t="shared" si="2758"/>
        <v>0</v>
      </c>
      <c r="N9091" s="119">
        <f t="shared" si="2758"/>
        <v>0</v>
      </c>
      <c r="O9091" s="82" t="s">
        <v>146</v>
      </c>
      <c r="R9091" s="352">
        <f>L9091-[1]გადასახდელები!L8861</f>
        <v>0</v>
      </c>
    </row>
    <row r="9092" spans="2:18" ht="20.25" hidden="1" customHeight="1">
      <c r="B9092" s="36" t="str">
        <f t="shared" si="2747"/>
        <v>b</v>
      </c>
      <c r="C9092" s="42">
        <v>6</v>
      </c>
      <c r="D9092" s="42"/>
      <c r="F9092" s="343" t="s">
        <v>659</v>
      </c>
      <c r="G9092" s="45" t="s">
        <v>288</v>
      </c>
      <c r="H9092" s="119">
        <f t="shared" si="2717"/>
        <v>0</v>
      </c>
      <c r="I9092" s="105">
        <f t="shared" si="2765"/>
        <v>0</v>
      </c>
      <c r="J9092" s="119">
        <f t="shared" ref="J9092:K9092" si="2775">J9322+J10242</f>
        <v>0</v>
      </c>
      <c r="K9092" s="119">
        <f t="shared" si="2775"/>
        <v>0</v>
      </c>
      <c r="L9092" s="105">
        <f t="shared" si="2751"/>
        <v>0</v>
      </c>
      <c r="M9092" s="119">
        <f t="shared" si="2758"/>
        <v>0</v>
      </c>
      <c r="N9092" s="119">
        <f t="shared" si="2758"/>
        <v>0</v>
      </c>
      <c r="O9092" s="82" t="s">
        <v>146</v>
      </c>
      <c r="R9092" s="352">
        <f>L9092-[1]გადასახდელები!L8862</f>
        <v>0</v>
      </c>
    </row>
    <row r="9093" spans="2:18" ht="20.25" hidden="1" customHeight="1">
      <c r="B9093" s="36" t="str">
        <f t="shared" si="2747"/>
        <v>b</v>
      </c>
      <c r="C9093" s="42">
        <v>6</v>
      </c>
      <c r="D9093" s="42"/>
      <c r="F9093" s="343" t="s">
        <v>660</v>
      </c>
      <c r="G9093" s="45" t="s">
        <v>289</v>
      </c>
      <c r="H9093" s="119">
        <f t="shared" si="2717"/>
        <v>0</v>
      </c>
      <c r="I9093" s="105">
        <f t="shared" si="2765"/>
        <v>0</v>
      </c>
      <c r="J9093" s="119">
        <f t="shared" ref="J9093:K9093" si="2776">J9323+J10243</f>
        <v>0</v>
      </c>
      <c r="K9093" s="119">
        <f t="shared" si="2776"/>
        <v>0</v>
      </c>
      <c r="L9093" s="105">
        <f t="shared" si="2751"/>
        <v>0</v>
      </c>
      <c r="M9093" s="119">
        <f t="shared" si="2758"/>
        <v>0</v>
      </c>
      <c r="N9093" s="119">
        <f t="shared" si="2758"/>
        <v>0</v>
      </c>
      <c r="O9093" s="82" t="s">
        <v>146</v>
      </c>
      <c r="R9093" s="352">
        <f>L9093-[1]გადასახდელები!L8863</f>
        <v>0</v>
      </c>
    </row>
    <row r="9094" spans="2:18" ht="20.25" hidden="1" customHeight="1">
      <c r="B9094" s="36" t="str">
        <f t="shared" si="2747"/>
        <v>b</v>
      </c>
      <c r="C9094" s="42">
        <v>6</v>
      </c>
      <c r="D9094" s="42"/>
      <c r="F9094" s="343" t="s">
        <v>661</v>
      </c>
      <c r="G9094" s="45" t="s">
        <v>216</v>
      </c>
      <c r="H9094" s="119">
        <f t="shared" si="2717"/>
        <v>0</v>
      </c>
      <c r="I9094" s="105">
        <f t="shared" si="2765"/>
        <v>0</v>
      </c>
      <c r="J9094" s="119">
        <f t="shared" ref="J9094:K9094" si="2777">J9324+J10244</f>
        <v>0</v>
      </c>
      <c r="K9094" s="119">
        <f t="shared" si="2777"/>
        <v>0</v>
      </c>
      <c r="L9094" s="105">
        <f t="shared" si="2751"/>
        <v>0</v>
      </c>
      <c r="M9094" s="119">
        <f t="shared" si="2758"/>
        <v>0</v>
      </c>
      <c r="N9094" s="119">
        <f t="shared" si="2758"/>
        <v>0</v>
      </c>
      <c r="O9094" s="82" t="s">
        <v>146</v>
      </c>
      <c r="R9094" s="352">
        <f>L9094-[1]გადასახდელები!L8864</f>
        <v>0</v>
      </c>
    </row>
    <row r="9095" spans="2:18" ht="20.25" hidden="1" customHeight="1">
      <c r="B9095" s="36" t="str">
        <f t="shared" si="2747"/>
        <v>b</v>
      </c>
      <c r="C9095" s="42">
        <v>6</v>
      </c>
      <c r="D9095" s="42"/>
      <c r="F9095" s="343" t="s">
        <v>662</v>
      </c>
      <c r="G9095" s="45" t="s">
        <v>217</v>
      </c>
      <c r="H9095" s="119">
        <f t="shared" si="2717"/>
        <v>0</v>
      </c>
      <c r="I9095" s="105">
        <f t="shared" si="2765"/>
        <v>0</v>
      </c>
      <c r="J9095" s="119">
        <f t="shared" ref="J9095:K9095" si="2778">J9325+J10245</f>
        <v>0</v>
      </c>
      <c r="K9095" s="119">
        <f t="shared" si="2778"/>
        <v>0</v>
      </c>
      <c r="L9095" s="105">
        <f t="shared" si="2751"/>
        <v>0</v>
      </c>
      <c r="M9095" s="119">
        <f t="shared" si="2758"/>
        <v>0</v>
      </c>
      <c r="N9095" s="119">
        <f t="shared" si="2758"/>
        <v>0</v>
      </c>
      <c r="O9095" s="82" t="s">
        <v>146</v>
      </c>
      <c r="R9095" s="352">
        <f>L9095-[1]გადასახდელები!L8865</f>
        <v>0</v>
      </c>
    </row>
    <row r="9096" spans="2:18" ht="20.25" hidden="1" customHeight="1">
      <c r="B9096" s="36" t="str">
        <f t="shared" si="2747"/>
        <v>b</v>
      </c>
      <c r="C9096" s="42">
        <v>6</v>
      </c>
      <c r="D9096" s="42"/>
      <c r="F9096" s="343" t="s">
        <v>571</v>
      </c>
      <c r="G9096" s="45" t="s">
        <v>290</v>
      </c>
      <c r="H9096" s="119">
        <f t="shared" si="2717"/>
        <v>0</v>
      </c>
      <c r="I9096" s="105">
        <f t="shared" si="2765"/>
        <v>0</v>
      </c>
      <c r="J9096" s="119">
        <f t="shared" ref="J9096:K9096" si="2779">J9326+J10246</f>
        <v>0</v>
      </c>
      <c r="K9096" s="119">
        <f t="shared" si="2779"/>
        <v>0</v>
      </c>
      <c r="L9096" s="105">
        <f t="shared" si="2751"/>
        <v>0</v>
      </c>
      <c r="M9096" s="119">
        <f t="shared" si="2758"/>
        <v>0</v>
      </c>
      <c r="N9096" s="119">
        <f t="shared" si="2758"/>
        <v>0</v>
      </c>
      <c r="O9096" s="82" t="s">
        <v>146</v>
      </c>
      <c r="R9096" s="352">
        <f>L9096-[1]გადასახდელები!L8866</f>
        <v>0</v>
      </c>
    </row>
    <row r="9097" spans="2:18" ht="20.25" hidden="1" customHeight="1">
      <c r="B9097" s="36" t="str">
        <f t="shared" si="2747"/>
        <v>b</v>
      </c>
      <c r="C9097" s="42">
        <v>6</v>
      </c>
      <c r="D9097" s="42"/>
      <c r="F9097" s="343" t="s">
        <v>663</v>
      </c>
      <c r="G9097" s="45" t="s">
        <v>291</v>
      </c>
      <c r="H9097" s="119">
        <f t="shared" si="2717"/>
        <v>0</v>
      </c>
      <c r="I9097" s="105">
        <f t="shared" si="2765"/>
        <v>0</v>
      </c>
      <c r="J9097" s="119">
        <f t="shared" ref="J9097:K9097" si="2780">J9327+J10247</f>
        <v>0</v>
      </c>
      <c r="K9097" s="119">
        <f t="shared" si="2780"/>
        <v>0</v>
      </c>
      <c r="L9097" s="105">
        <f t="shared" si="2751"/>
        <v>0</v>
      </c>
      <c r="M9097" s="119">
        <f t="shared" ref="M9097:N9116" si="2781">M9327+M10247</f>
        <v>0</v>
      </c>
      <c r="N9097" s="119">
        <f t="shared" si="2781"/>
        <v>0</v>
      </c>
      <c r="O9097" s="82" t="s">
        <v>146</v>
      </c>
      <c r="R9097" s="352">
        <f>L9097-[1]გადასახდელები!L8867</f>
        <v>0</v>
      </c>
    </row>
    <row r="9098" spans="2:18" ht="20.25" hidden="1" customHeight="1">
      <c r="B9098" s="36" t="str">
        <f t="shared" si="2747"/>
        <v>b</v>
      </c>
      <c r="C9098" s="42">
        <v>6</v>
      </c>
      <c r="D9098" s="42"/>
      <c r="F9098" s="343" t="s">
        <v>664</v>
      </c>
      <c r="G9098" s="45" t="s">
        <v>218</v>
      </c>
      <c r="H9098" s="119">
        <f t="shared" si="2717"/>
        <v>0</v>
      </c>
      <c r="I9098" s="105">
        <f t="shared" si="2765"/>
        <v>0</v>
      </c>
      <c r="J9098" s="119">
        <f t="shared" ref="J9098:K9098" si="2782">J9328+J10248</f>
        <v>0</v>
      </c>
      <c r="K9098" s="119">
        <f t="shared" si="2782"/>
        <v>0</v>
      </c>
      <c r="L9098" s="105">
        <f t="shared" si="2751"/>
        <v>0</v>
      </c>
      <c r="M9098" s="119">
        <f t="shared" si="2781"/>
        <v>0</v>
      </c>
      <c r="N9098" s="119">
        <f t="shared" si="2781"/>
        <v>0</v>
      </c>
      <c r="O9098" s="82" t="s">
        <v>146</v>
      </c>
      <c r="R9098" s="352">
        <f>L9098-[1]გადასახდელები!L8868</f>
        <v>0</v>
      </c>
    </row>
    <row r="9099" spans="2:18" ht="20.25" hidden="1" customHeight="1">
      <c r="B9099" s="36" t="str">
        <f t="shared" si="2747"/>
        <v>b</v>
      </c>
      <c r="C9099" s="42">
        <v>6</v>
      </c>
      <c r="D9099" s="42"/>
      <c r="F9099" s="343" t="s">
        <v>665</v>
      </c>
      <c r="G9099" s="45" t="s">
        <v>219</v>
      </c>
      <c r="H9099" s="119">
        <f t="shared" si="2717"/>
        <v>0</v>
      </c>
      <c r="I9099" s="105">
        <f t="shared" si="2765"/>
        <v>0</v>
      </c>
      <c r="J9099" s="119">
        <f t="shared" ref="J9099:K9099" si="2783">J9329+J10249</f>
        <v>0</v>
      </c>
      <c r="K9099" s="119">
        <f t="shared" si="2783"/>
        <v>0</v>
      </c>
      <c r="L9099" s="105">
        <f t="shared" si="2751"/>
        <v>0</v>
      </c>
      <c r="M9099" s="119">
        <f t="shared" si="2781"/>
        <v>0</v>
      </c>
      <c r="N9099" s="119">
        <f t="shared" si="2781"/>
        <v>0</v>
      </c>
      <c r="O9099" s="82" t="s">
        <v>146</v>
      </c>
      <c r="R9099" s="352">
        <f>L9099-[1]გადასახდელები!L8869</f>
        <v>0</v>
      </c>
    </row>
    <row r="9100" spans="2:18" ht="20.25" hidden="1" customHeight="1">
      <c r="B9100" s="36" t="str">
        <f t="shared" si="2747"/>
        <v>b</v>
      </c>
      <c r="C9100" s="42">
        <v>6</v>
      </c>
      <c r="D9100" s="42"/>
      <c r="F9100" s="343" t="s">
        <v>666</v>
      </c>
      <c r="G9100" s="45" t="s">
        <v>220</v>
      </c>
      <c r="H9100" s="119">
        <f t="shared" si="2717"/>
        <v>0</v>
      </c>
      <c r="I9100" s="105">
        <f t="shared" si="2765"/>
        <v>0</v>
      </c>
      <c r="J9100" s="119">
        <f t="shared" ref="J9100:K9100" si="2784">J9330+J10250</f>
        <v>0</v>
      </c>
      <c r="K9100" s="119">
        <f t="shared" si="2784"/>
        <v>0</v>
      </c>
      <c r="L9100" s="105">
        <f t="shared" si="2751"/>
        <v>0</v>
      </c>
      <c r="M9100" s="119">
        <f t="shared" si="2781"/>
        <v>0</v>
      </c>
      <c r="N9100" s="119">
        <f t="shared" si="2781"/>
        <v>0</v>
      </c>
      <c r="O9100" s="82" t="s">
        <v>146</v>
      </c>
      <c r="R9100" s="352">
        <f>L9100-[1]გადასახდელები!L8870</f>
        <v>0</v>
      </c>
    </row>
    <row r="9101" spans="2:18" ht="20.25" hidden="1" customHeight="1">
      <c r="B9101" s="36" t="str">
        <f t="shared" si="2747"/>
        <v>b</v>
      </c>
      <c r="C9101" s="42">
        <v>6</v>
      </c>
      <c r="D9101" s="42"/>
      <c r="F9101" s="343" t="s">
        <v>667</v>
      </c>
      <c r="G9101" s="45" t="s">
        <v>221</v>
      </c>
      <c r="H9101" s="119">
        <f t="shared" si="2717"/>
        <v>0</v>
      </c>
      <c r="I9101" s="105">
        <f t="shared" si="2765"/>
        <v>0</v>
      </c>
      <c r="J9101" s="119">
        <f t="shared" ref="J9101:K9101" si="2785">J9331+J10251</f>
        <v>0</v>
      </c>
      <c r="K9101" s="119">
        <f t="shared" si="2785"/>
        <v>0</v>
      </c>
      <c r="L9101" s="105">
        <f t="shared" si="2751"/>
        <v>0</v>
      </c>
      <c r="M9101" s="119">
        <f t="shared" si="2781"/>
        <v>0</v>
      </c>
      <c r="N9101" s="119">
        <f t="shared" si="2781"/>
        <v>0</v>
      </c>
      <c r="O9101" s="82" t="s">
        <v>146</v>
      </c>
      <c r="R9101" s="352">
        <f>L9101-[1]გადასახდელები!L8871</f>
        <v>0</v>
      </c>
    </row>
    <row r="9102" spans="2:18" ht="20.25" hidden="1" customHeight="1">
      <c r="B9102" s="36" t="str">
        <f t="shared" si="2747"/>
        <v>b</v>
      </c>
      <c r="C9102" s="42">
        <v>6</v>
      </c>
      <c r="D9102" s="42"/>
      <c r="F9102" s="343" t="s">
        <v>668</v>
      </c>
      <c r="G9102" s="45" t="s">
        <v>222</v>
      </c>
      <c r="H9102" s="119">
        <f t="shared" si="2717"/>
        <v>0</v>
      </c>
      <c r="I9102" s="105">
        <f t="shared" si="2765"/>
        <v>0</v>
      </c>
      <c r="J9102" s="119">
        <f t="shared" ref="J9102:K9102" si="2786">J9332+J10252</f>
        <v>0</v>
      </c>
      <c r="K9102" s="119">
        <f t="shared" si="2786"/>
        <v>0</v>
      </c>
      <c r="L9102" s="105">
        <f t="shared" si="2751"/>
        <v>0</v>
      </c>
      <c r="M9102" s="119">
        <f t="shared" si="2781"/>
        <v>0</v>
      </c>
      <c r="N9102" s="119">
        <f t="shared" si="2781"/>
        <v>0</v>
      </c>
      <c r="O9102" s="82" t="s">
        <v>146</v>
      </c>
      <c r="R9102" s="352">
        <f>L9102-[1]გადასახდელები!L8872</f>
        <v>0</v>
      </c>
    </row>
    <row r="9103" spans="2:18" ht="20.25" hidden="1" customHeight="1">
      <c r="B9103" s="36" t="str">
        <f t="shared" si="2747"/>
        <v>b</v>
      </c>
      <c r="C9103" s="42">
        <v>6</v>
      </c>
      <c r="D9103" s="42"/>
      <c r="F9103" s="343" t="s">
        <v>669</v>
      </c>
      <c r="G9103" s="45" t="s">
        <v>223</v>
      </c>
      <c r="H9103" s="119">
        <f t="shared" si="2717"/>
        <v>0</v>
      </c>
      <c r="I9103" s="105">
        <f t="shared" si="2765"/>
        <v>0</v>
      </c>
      <c r="J9103" s="119">
        <f t="shared" ref="J9103:K9103" si="2787">J9333+J10253</f>
        <v>0</v>
      </c>
      <c r="K9103" s="119">
        <f t="shared" si="2787"/>
        <v>0</v>
      </c>
      <c r="L9103" s="105">
        <f t="shared" si="2751"/>
        <v>0</v>
      </c>
      <c r="M9103" s="119">
        <f t="shared" si="2781"/>
        <v>0</v>
      </c>
      <c r="N9103" s="119">
        <f t="shared" si="2781"/>
        <v>0</v>
      </c>
      <c r="O9103" s="82" t="s">
        <v>146</v>
      </c>
      <c r="R9103" s="352">
        <f>L9103-[1]გადასახდელები!L8873</f>
        <v>0</v>
      </c>
    </row>
    <row r="9104" spans="2:18" ht="36" hidden="1" customHeight="1">
      <c r="B9104" s="36" t="str">
        <f t="shared" si="2747"/>
        <v>b</v>
      </c>
      <c r="C9104" s="42">
        <v>6</v>
      </c>
      <c r="D9104" s="42"/>
      <c r="F9104" s="343" t="s">
        <v>670</v>
      </c>
      <c r="G9104" s="45" t="s">
        <v>224</v>
      </c>
      <c r="H9104" s="119">
        <f t="shared" si="2717"/>
        <v>0</v>
      </c>
      <c r="I9104" s="105">
        <f t="shared" si="2765"/>
        <v>0</v>
      </c>
      <c r="J9104" s="119">
        <f t="shared" ref="J9104:K9104" si="2788">J9334+J10254</f>
        <v>0</v>
      </c>
      <c r="K9104" s="119">
        <f t="shared" si="2788"/>
        <v>0</v>
      </c>
      <c r="L9104" s="105">
        <f t="shared" si="2751"/>
        <v>0</v>
      </c>
      <c r="M9104" s="119">
        <f t="shared" si="2781"/>
        <v>0</v>
      </c>
      <c r="N9104" s="119">
        <f t="shared" si="2781"/>
        <v>0</v>
      </c>
      <c r="O9104" s="82" t="s">
        <v>146</v>
      </c>
      <c r="R9104" s="352">
        <f>L9104-[1]გადასახდელები!L8874</f>
        <v>0</v>
      </c>
    </row>
    <row r="9105" spans="2:18" ht="48.75" hidden="1" customHeight="1">
      <c r="B9105" s="36" t="str">
        <f t="shared" si="2747"/>
        <v>b</v>
      </c>
      <c r="C9105" s="42">
        <v>6</v>
      </c>
      <c r="D9105" s="42"/>
      <c r="F9105" s="343" t="s">
        <v>671</v>
      </c>
      <c r="G9105" s="45" t="s">
        <v>225</v>
      </c>
      <c r="H9105" s="119">
        <f t="shared" ref="H9105:H9168" si="2789">H9335+H10255</f>
        <v>0</v>
      </c>
      <c r="I9105" s="105">
        <f t="shared" si="2765"/>
        <v>0</v>
      </c>
      <c r="J9105" s="119">
        <f t="shared" ref="J9105:K9105" si="2790">J9335+J10255</f>
        <v>0</v>
      </c>
      <c r="K9105" s="119">
        <f t="shared" si="2790"/>
        <v>0</v>
      </c>
      <c r="L9105" s="105">
        <f t="shared" si="2751"/>
        <v>0</v>
      </c>
      <c r="M9105" s="119">
        <f t="shared" si="2781"/>
        <v>0</v>
      </c>
      <c r="N9105" s="119">
        <f t="shared" si="2781"/>
        <v>0</v>
      </c>
      <c r="O9105" s="82" t="s">
        <v>146</v>
      </c>
      <c r="R9105" s="352">
        <f>L9105-[1]გადასახდელები!L8875</f>
        <v>0</v>
      </c>
    </row>
    <row r="9106" spans="2:18" ht="24.75" hidden="1" customHeight="1">
      <c r="B9106" s="36" t="str">
        <f t="shared" si="2747"/>
        <v>b</v>
      </c>
      <c r="C9106" s="42">
        <v>6</v>
      </c>
      <c r="D9106" s="42"/>
      <c r="F9106" s="343" t="s">
        <v>672</v>
      </c>
      <c r="G9106" s="45" t="s">
        <v>226</v>
      </c>
      <c r="H9106" s="119">
        <f t="shared" si="2789"/>
        <v>0</v>
      </c>
      <c r="I9106" s="105">
        <f t="shared" si="2765"/>
        <v>0</v>
      </c>
      <c r="J9106" s="119">
        <f t="shared" ref="J9106:K9106" si="2791">J9336+J10256</f>
        <v>0</v>
      </c>
      <c r="K9106" s="119">
        <f t="shared" si="2791"/>
        <v>0</v>
      </c>
      <c r="L9106" s="105">
        <f t="shared" si="2751"/>
        <v>0</v>
      </c>
      <c r="M9106" s="119">
        <f t="shared" si="2781"/>
        <v>0</v>
      </c>
      <c r="N9106" s="119">
        <f t="shared" si="2781"/>
        <v>0</v>
      </c>
      <c r="O9106" s="82" t="s">
        <v>146</v>
      </c>
      <c r="R9106" s="352">
        <f>L9106-[1]გადასახდელები!L8876</f>
        <v>0</v>
      </c>
    </row>
    <row r="9107" spans="2:18" ht="24" hidden="1" customHeight="1">
      <c r="B9107" s="36" t="str">
        <f t="shared" si="2747"/>
        <v>b</v>
      </c>
      <c r="C9107" s="42">
        <v>6</v>
      </c>
      <c r="D9107" s="42"/>
      <c r="F9107" s="343" t="s">
        <v>673</v>
      </c>
      <c r="G9107" s="45" t="s">
        <v>227</v>
      </c>
      <c r="H9107" s="119">
        <f t="shared" si="2789"/>
        <v>0</v>
      </c>
      <c r="I9107" s="105">
        <f t="shared" si="2765"/>
        <v>0</v>
      </c>
      <c r="J9107" s="119">
        <f t="shared" ref="J9107:K9107" si="2792">J9337+J10257</f>
        <v>0</v>
      </c>
      <c r="K9107" s="119">
        <f t="shared" si="2792"/>
        <v>0</v>
      </c>
      <c r="L9107" s="105">
        <f t="shared" si="2751"/>
        <v>0</v>
      </c>
      <c r="M9107" s="119">
        <f t="shared" si="2781"/>
        <v>0</v>
      </c>
      <c r="N9107" s="119">
        <f t="shared" si="2781"/>
        <v>0</v>
      </c>
      <c r="O9107" s="82" t="s">
        <v>146</v>
      </c>
      <c r="R9107" s="352">
        <f>L9107-[1]გადასახდელები!L8877</f>
        <v>0</v>
      </c>
    </row>
    <row r="9108" spans="2:18" ht="36.75" hidden="1" customHeight="1">
      <c r="B9108" s="36" t="str">
        <f t="shared" si="2747"/>
        <v>b</v>
      </c>
      <c r="C9108" s="42">
        <v>6</v>
      </c>
      <c r="D9108" s="42"/>
      <c r="F9108" s="343" t="s">
        <v>572</v>
      </c>
      <c r="G9108" s="45" t="s">
        <v>228</v>
      </c>
      <c r="H9108" s="119">
        <f t="shared" si="2789"/>
        <v>0</v>
      </c>
      <c r="I9108" s="105">
        <f t="shared" si="2765"/>
        <v>0</v>
      </c>
      <c r="J9108" s="119">
        <f t="shared" ref="J9108:K9108" si="2793">J9338+J10258</f>
        <v>0</v>
      </c>
      <c r="K9108" s="119">
        <f t="shared" si="2793"/>
        <v>0</v>
      </c>
      <c r="L9108" s="105">
        <f t="shared" si="2751"/>
        <v>0</v>
      </c>
      <c r="M9108" s="119">
        <f t="shared" si="2781"/>
        <v>0</v>
      </c>
      <c r="N9108" s="119">
        <f t="shared" si="2781"/>
        <v>0</v>
      </c>
      <c r="O9108" s="82" t="s">
        <v>146</v>
      </c>
      <c r="R9108" s="352">
        <f>L9108-[1]გადასახდელები!L8878</f>
        <v>-154.5</v>
      </c>
    </row>
    <row r="9109" spans="2:18" ht="24.75" hidden="1" customHeight="1">
      <c r="B9109" s="36" t="str">
        <f t="shared" si="2747"/>
        <v>b</v>
      </c>
      <c r="C9109" s="42">
        <v>5</v>
      </c>
      <c r="D9109" s="42"/>
      <c r="F9109" s="343" t="s">
        <v>573</v>
      </c>
      <c r="G9109" s="48" t="s">
        <v>193</v>
      </c>
      <c r="H9109" s="96">
        <f t="shared" si="2789"/>
        <v>0</v>
      </c>
      <c r="I9109" s="97">
        <f t="shared" si="2765"/>
        <v>0</v>
      </c>
      <c r="J9109" s="96">
        <f t="shared" ref="J9109:K9109" si="2794">J9339+J10259</f>
        <v>0</v>
      </c>
      <c r="K9109" s="96">
        <f t="shared" si="2794"/>
        <v>0</v>
      </c>
      <c r="L9109" s="97">
        <f t="shared" si="2751"/>
        <v>0</v>
      </c>
      <c r="M9109" s="96">
        <f t="shared" si="2781"/>
        <v>0</v>
      </c>
      <c r="N9109" s="96">
        <f t="shared" si="2781"/>
        <v>0</v>
      </c>
      <c r="O9109" s="82" t="s">
        <v>146</v>
      </c>
      <c r="R9109" s="352">
        <f>L9109-[1]გადასახდელები!L8879</f>
        <v>0</v>
      </c>
    </row>
    <row r="9110" spans="2:18" ht="20.25" hidden="1" customHeight="1">
      <c r="B9110" s="36" t="str">
        <f t="shared" si="2747"/>
        <v>b</v>
      </c>
      <c r="C9110" s="42">
        <v>2</v>
      </c>
      <c r="D9110" s="42"/>
      <c r="E9110" s="24"/>
      <c r="F9110" s="342" t="s">
        <v>574</v>
      </c>
      <c r="G9110" s="59" t="s">
        <v>292</v>
      </c>
      <c r="H9110" s="86">
        <f t="shared" si="2789"/>
        <v>0</v>
      </c>
      <c r="I9110" s="87">
        <f t="shared" si="2765"/>
        <v>0</v>
      </c>
      <c r="J9110" s="86">
        <f t="shared" ref="J9110:K9110" si="2795">J9340+J10260</f>
        <v>0</v>
      </c>
      <c r="K9110" s="86">
        <f t="shared" si="2795"/>
        <v>0</v>
      </c>
      <c r="L9110" s="87">
        <f t="shared" si="2751"/>
        <v>0</v>
      </c>
      <c r="M9110" s="86">
        <f t="shared" si="2781"/>
        <v>0</v>
      </c>
      <c r="N9110" s="86">
        <f t="shared" si="2781"/>
        <v>0</v>
      </c>
      <c r="O9110" s="82" t="s">
        <v>146</v>
      </c>
      <c r="P9110" s="35" t="s">
        <v>145</v>
      </c>
      <c r="R9110" s="352">
        <f>L9110-[1]გადასახდელები!L8880</f>
        <v>0</v>
      </c>
    </row>
    <row r="9111" spans="2:18" ht="20.25" hidden="1" customHeight="1">
      <c r="B9111" s="36" t="str">
        <f t="shared" si="2747"/>
        <v>b</v>
      </c>
      <c r="C9111" s="42">
        <v>3</v>
      </c>
      <c r="D9111" s="42"/>
      <c r="F9111" s="342" t="s">
        <v>575</v>
      </c>
      <c r="G9111" s="51" t="s">
        <v>293</v>
      </c>
      <c r="H9111" s="89">
        <f t="shared" si="2789"/>
        <v>0</v>
      </c>
      <c r="I9111" s="90">
        <f t="shared" si="2765"/>
        <v>0</v>
      </c>
      <c r="J9111" s="89">
        <f t="shared" ref="J9111:K9111" si="2796">J9341+J10261</f>
        <v>0</v>
      </c>
      <c r="K9111" s="89">
        <f t="shared" si="2796"/>
        <v>0</v>
      </c>
      <c r="L9111" s="90">
        <f t="shared" si="2751"/>
        <v>0</v>
      </c>
      <c r="M9111" s="89">
        <f t="shared" si="2781"/>
        <v>0</v>
      </c>
      <c r="N9111" s="89">
        <f t="shared" si="2781"/>
        <v>0</v>
      </c>
      <c r="O9111" s="82" t="s">
        <v>146</v>
      </c>
      <c r="P9111" s="35" t="s">
        <v>145</v>
      </c>
      <c r="R9111" s="352">
        <f>L9111-[1]გადასახდელები!L8881</f>
        <v>0</v>
      </c>
    </row>
    <row r="9112" spans="2:18" ht="20.25" hidden="1" customHeight="1">
      <c r="B9112" s="36" t="str">
        <f t="shared" si="2747"/>
        <v>b</v>
      </c>
      <c r="C9112" s="42">
        <v>4</v>
      </c>
      <c r="D9112" s="42"/>
      <c r="F9112" s="342" t="s">
        <v>576</v>
      </c>
      <c r="G9112" s="47" t="s">
        <v>294</v>
      </c>
      <c r="H9112" s="93">
        <f t="shared" si="2789"/>
        <v>0</v>
      </c>
      <c r="I9112" s="94">
        <f t="shared" si="2765"/>
        <v>0</v>
      </c>
      <c r="J9112" s="93">
        <f t="shared" ref="J9112:K9112" si="2797">J9342+J10262</f>
        <v>0</v>
      </c>
      <c r="K9112" s="93">
        <f t="shared" si="2797"/>
        <v>0</v>
      </c>
      <c r="L9112" s="94">
        <f t="shared" si="2751"/>
        <v>0</v>
      </c>
      <c r="M9112" s="93">
        <f t="shared" si="2781"/>
        <v>0</v>
      </c>
      <c r="N9112" s="93">
        <f t="shared" si="2781"/>
        <v>0</v>
      </c>
      <c r="O9112" s="82" t="s">
        <v>146</v>
      </c>
      <c r="P9112" s="35" t="s">
        <v>145</v>
      </c>
      <c r="R9112" s="352">
        <f>L9112-[1]გადასახდელები!L8882</f>
        <v>0</v>
      </c>
    </row>
    <row r="9113" spans="2:18" ht="20.25" hidden="1" customHeight="1">
      <c r="B9113" s="36" t="str">
        <f t="shared" si="2747"/>
        <v>b</v>
      </c>
      <c r="C9113" s="42">
        <v>5</v>
      </c>
      <c r="D9113" s="42"/>
      <c r="F9113" s="343" t="s">
        <v>577</v>
      </c>
      <c r="G9113" s="48" t="s">
        <v>295</v>
      </c>
      <c r="H9113" s="96">
        <f t="shared" si="2789"/>
        <v>0</v>
      </c>
      <c r="I9113" s="97">
        <f t="shared" si="2765"/>
        <v>0</v>
      </c>
      <c r="J9113" s="96">
        <f t="shared" ref="J9113:K9113" si="2798">J9343+J10263</f>
        <v>0</v>
      </c>
      <c r="K9113" s="96">
        <f t="shared" si="2798"/>
        <v>0</v>
      </c>
      <c r="L9113" s="97">
        <f t="shared" si="2751"/>
        <v>0</v>
      </c>
      <c r="M9113" s="96">
        <f t="shared" si="2781"/>
        <v>0</v>
      </c>
      <c r="N9113" s="96">
        <f t="shared" si="2781"/>
        <v>0</v>
      </c>
      <c r="O9113" s="82" t="s">
        <v>146</v>
      </c>
      <c r="P9113" s="35" t="s">
        <v>145</v>
      </c>
      <c r="R9113" s="352">
        <f>L9113-[1]გადასახდელები!L8883</f>
        <v>0</v>
      </c>
    </row>
    <row r="9114" spans="2:18" ht="20.25" hidden="1" customHeight="1">
      <c r="B9114" s="36" t="str">
        <f t="shared" si="2747"/>
        <v>b</v>
      </c>
      <c r="C9114" s="42">
        <v>5</v>
      </c>
      <c r="D9114" s="42"/>
      <c r="F9114" s="343" t="s">
        <v>578</v>
      </c>
      <c r="G9114" s="48" t="s">
        <v>296</v>
      </c>
      <c r="H9114" s="96">
        <f t="shared" si="2789"/>
        <v>0</v>
      </c>
      <c r="I9114" s="97">
        <f t="shared" si="2765"/>
        <v>0</v>
      </c>
      <c r="J9114" s="96">
        <f t="shared" ref="J9114:K9114" si="2799">J9344+J10264</f>
        <v>0</v>
      </c>
      <c r="K9114" s="96">
        <f t="shared" si="2799"/>
        <v>0</v>
      </c>
      <c r="L9114" s="97">
        <f t="shared" si="2751"/>
        <v>0</v>
      </c>
      <c r="M9114" s="96">
        <f t="shared" si="2781"/>
        <v>0</v>
      </c>
      <c r="N9114" s="96">
        <f t="shared" si="2781"/>
        <v>0</v>
      </c>
      <c r="O9114" s="82" t="s">
        <v>146</v>
      </c>
      <c r="P9114" s="35" t="s">
        <v>145</v>
      </c>
      <c r="R9114" s="352">
        <f>L9114-[1]გადასახდელები!L8884</f>
        <v>0</v>
      </c>
    </row>
    <row r="9115" spans="2:18" ht="30.75" hidden="1" customHeight="1">
      <c r="B9115" s="36" t="str">
        <f t="shared" si="2747"/>
        <v>b</v>
      </c>
      <c r="C9115" s="42">
        <v>5</v>
      </c>
      <c r="D9115" s="42"/>
      <c r="F9115" s="343" t="s">
        <v>674</v>
      </c>
      <c r="G9115" s="52" t="s">
        <v>297</v>
      </c>
      <c r="H9115" s="96">
        <f t="shared" si="2789"/>
        <v>0</v>
      </c>
      <c r="I9115" s="97">
        <f t="shared" si="2765"/>
        <v>0</v>
      </c>
      <c r="J9115" s="96">
        <f t="shared" ref="J9115:K9115" si="2800">J9345+J10265</f>
        <v>0</v>
      </c>
      <c r="K9115" s="96">
        <f t="shared" si="2800"/>
        <v>0</v>
      </c>
      <c r="L9115" s="97">
        <f t="shared" si="2751"/>
        <v>0</v>
      </c>
      <c r="M9115" s="96">
        <f t="shared" si="2781"/>
        <v>0</v>
      </c>
      <c r="N9115" s="96">
        <f t="shared" si="2781"/>
        <v>0</v>
      </c>
      <c r="O9115" s="82" t="s">
        <v>146</v>
      </c>
      <c r="P9115" s="35" t="s">
        <v>145</v>
      </c>
      <c r="R9115" s="352">
        <f>L9115-[1]გადასახდელები!L8885</f>
        <v>0</v>
      </c>
    </row>
    <row r="9116" spans="2:18" ht="20.25" hidden="1" customHeight="1">
      <c r="B9116" s="36" t="str">
        <f t="shared" si="2747"/>
        <v>b</v>
      </c>
      <c r="C9116" s="42">
        <v>5</v>
      </c>
      <c r="D9116" s="42"/>
      <c r="F9116" s="343" t="s">
        <v>579</v>
      </c>
      <c r="G9116" s="48" t="s">
        <v>298</v>
      </c>
      <c r="H9116" s="96">
        <f t="shared" si="2789"/>
        <v>0</v>
      </c>
      <c r="I9116" s="97">
        <f t="shared" si="2765"/>
        <v>0</v>
      </c>
      <c r="J9116" s="96">
        <f t="shared" ref="J9116:K9116" si="2801">J9346+J10266</f>
        <v>0</v>
      </c>
      <c r="K9116" s="96">
        <f t="shared" si="2801"/>
        <v>0</v>
      </c>
      <c r="L9116" s="97">
        <f t="shared" si="2751"/>
        <v>0</v>
      </c>
      <c r="M9116" s="96">
        <f t="shared" si="2781"/>
        <v>0</v>
      </c>
      <c r="N9116" s="96">
        <f t="shared" si="2781"/>
        <v>0</v>
      </c>
      <c r="O9116" s="82" t="s">
        <v>146</v>
      </c>
      <c r="P9116" s="35" t="s">
        <v>145</v>
      </c>
      <c r="R9116" s="352">
        <f>L9116-[1]გადასახდელები!L8886</f>
        <v>0</v>
      </c>
    </row>
    <row r="9117" spans="2:18" ht="20.25" hidden="1" customHeight="1">
      <c r="B9117" s="36" t="str">
        <f t="shared" si="2747"/>
        <v>b</v>
      </c>
      <c r="C9117" s="42">
        <v>5</v>
      </c>
      <c r="D9117" s="42"/>
      <c r="F9117" s="343" t="s">
        <v>580</v>
      </c>
      <c r="G9117" s="48" t="s">
        <v>299</v>
      </c>
      <c r="H9117" s="96">
        <f t="shared" si="2789"/>
        <v>0</v>
      </c>
      <c r="I9117" s="97">
        <f t="shared" si="2765"/>
        <v>0</v>
      </c>
      <c r="J9117" s="96">
        <f t="shared" ref="J9117:K9117" si="2802">J9347+J10267</f>
        <v>0</v>
      </c>
      <c r="K9117" s="96">
        <f t="shared" si="2802"/>
        <v>0</v>
      </c>
      <c r="L9117" s="97">
        <f t="shared" si="2751"/>
        <v>0</v>
      </c>
      <c r="M9117" s="96">
        <f t="shared" ref="M9117:N9136" si="2803">M9347+M10267</f>
        <v>0</v>
      </c>
      <c r="N9117" s="96">
        <f t="shared" si="2803"/>
        <v>0</v>
      </c>
      <c r="O9117" s="82" t="s">
        <v>146</v>
      </c>
      <c r="P9117" s="35" t="s">
        <v>145</v>
      </c>
      <c r="R9117" s="352">
        <f>L9117-[1]გადასახდელები!L8887</f>
        <v>0</v>
      </c>
    </row>
    <row r="9118" spans="2:18" ht="30.75" hidden="1" customHeight="1">
      <c r="B9118" s="36" t="str">
        <f t="shared" si="2747"/>
        <v>b</v>
      </c>
      <c r="C9118" s="42">
        <v>5</v>
      </c>
      <c r="D9118" s="42"/>
      <c r="F9118" s="343" t="s">
        <v>581</v>
      </c>
      <c r="G9118" s="48" t="s">
        <v>300</v>
      </c>
      <c r="H9118" s="96">
        <f t="shared" si="2789"/>
        <v>0</v>
      </c>
      <c r="I9118" s="97">
        <f t="shared" si="2765"/>
        <v>0</v>
      </c>
      <c r="J9118" s="96">
        <f t="shared" ref="J9118:K9118" si="2804">J9348+J10268</f>
        <v>0</v>
      </c>
      <c r="K9118" s="96">
        <f t="shared" si="2804"/>
        <v>0</v>
      </c>
      <c r="L9118" s="97">
        <f t="shared" si="2751"/>
        <v>0</v>
      </c>
      <c r="M9118" s="96">
        <f t="shared" si="2803"/>
        <v>0</v>
      </c>
      <c r="N9118" s="96">
        <f t="shared" si="2803"/>
        <v>0</v>
      </c>
      <c r="O9118" s="82" t="s">
        <v>146</v>
      </c>
      <c r="P9118" s="35" t="s">
        <v>145</v>
      </c>
      <c r="R9118" s="352">
        <f>L9118-[1]გადასახდელები!L8888</f>
        <v>0</v>
      </c>
    </row>
    <row r="9119" spans="2:18" ht="20.25" hidden="1" customHeight="1">
      <c r="B9119" s="36" t="str">
        <f t="shared" si="2747"/>
        <v>b</v>
      </c>
      <c r="C9119" s="42">
        <v>5</v>
      </c>
      <c r="D9119" s="42"/>
      <c r="F9119" s="343" t="s">
        <v>675</v>
      </c>
      <c r="G9119" s="48" t="s">
        <v>301</v>
      </c>
      <c r="H9119" s="96">
        <f t="shared" si="2789"/>
        <v>0</v>
      </c>
      <c r="I9119" s="97">
        <f t="shared" si="2765"/>
        <v>0</v>
      </c>
      <c r="J9119" s="96">
        <f t="shared" ref="J9119:K9119" si="2805">J9349+J10269</f>
        <v>0</v>
      </c>
      <c r="K9119" s="96">
        <f t="shared" si="2805"/>
        <v>0</v>
      </c>
      <c r="L9119" s="97">
        <f t="shared" si="2751"/>
        <v>0</v>
      </c>
      <c r="M9119" s="96">
        <f t="shared" si="2803"/>
        <v>0</v>
      </c>
      <c r="N9119" s="96">
        <f t="shared" si="2803"/>
        <v>0</v>
      </c>
      <c r="O9119" s="82" t="s">
        <v>146</v>
      </c>
      <c r="P9119" s="35" t="s">
        <v>145</v>
      </c>
      <c r="R9119" s="352">
        <f>L9119-[1]გადასახდელები!L8889</f>
        <v>0</v>
      </c>
    </row>
    <row r="9120" spans="2:18" ht="20.25" hidden="1" customHeight="1">
      <c r="B9120" s="36" t="str">
        <f t="shared" si="2747"/>
        <v>b</v>
      </c>
      <c r="C9120" s="42">
        <v>5</v>
      </c>
      <c r="D9120" s="42"/>
      <c r="F9120" s="343" t="s">
        <v>582</v>
      </c>
      <c r="G9120" s="48" t="s">
        <v>302</v>
      </c>
      <c r="H9120" s="96">
        <f t="shared" si="2789"/>
        <v>0</v>
      </c>
      <c r="I9120" s="97">
        <f t="shared" si="2765"/>
        <v>0</v>
      </c>
      <c r="J9120" s="96">
        <f t="shared" ref="J9120:K9120" si="2806">J9350+J10270</f>
        <v>0</v>
      </c>
      <c r="K9120" s="96">
        <f t="shared" si="2806"/>
        <v>0</v>
      </c>
      <c r="L9120" s="97">
        <f t="shared" si="2751"/>
        <v>0</v>
      </c>
      <c r="M9120" s="96">
        <f t="shared" si="2803"/>
        <v>0</v>
      </c>
      <c r="N9120" s="96">
        <f t="shared" si="2803"/>
        <v>0</v>
      </c>
      <c r="O9120" s="82" t="s">
        <v>146</v>
      </c>
      <c r="P9120" s="35" t="s">
        <v>145</v>
      </c>
      <c r="R9120" s="352">
        <f>L9120-[1]გადასახდელები!L8890</f>
        <v>0</v>
      </c>
    </row>
    <row r="9121" spans="2:18" ht="20.25" hidden="1" customHeight="1">
      <c r="B9121" s="36" t="str">
        <f t="shared" si="2747"/>
        <v>b</v>
      </c>
      <c r="C9121" s="42">
        <v>5</v>
      </c>
      <c r="D9121" s="42"/>
      <c r="F9121" s="343" t="s">
        <v>676</v>
      </c>
      <c r="G9121" s="48" t="s">
        <v>303</v>
      </c>
      <c r="H9121" s="96">
        <f t="shared" si="2789"/>
        <v>0</v>
      </c>
      <c r="I9121" s="97">
        <f t="shared" si="2765"/>
        <v>0</v>
      </c>
      <c r="J9121" s="96">
        <f t="shared" ref="J9121:K9121" si="2807">J9351+J10271</f>
        <v>0</v>
      </c>
      <c r="K9121" s="96">
        <f t="shared" si="2807"/>
        <v>0</v>
      </c>
      <c r="L9121" s="97">
        <f t="shared" si="2751"/>
        <v>0</v>
      </c>
      <c r="M9121" s="96">
        <f t="shared" si="2803"/>
        <v>0</v>
      </c>
      <c r="N9121" s="96">
        <f t="shared" si="2803"/>
        <v>0</v>
      </c>
      <c r="O9121" s="82" t="s">
        <v>146</v>
      </c>
      <c r="P9121" s="35" t="s">
        <v>145</v>
      </c>
      <c r="R9121" s="352">
        <f>L9121-[1]გადასახდელები!L8891</f>
        <v>0</v>
      </c>
    </row>
    <row r="9122" spans="2:18" ht="20.25" hidden="1" customHeight="1">
      <c r="B9122" s="36" t="str">
        <f t="shared" si="2747"/>
        <v>b</v>
      </c>
      <c r="C9122" s="42">
        <v>5</v>
      </c>
      <c r="D9122" s="42"/>
      <c r="F9122" s="343" t="s">
        <v>677</v>
      </c>
      <c r="G9122" s="48" t="s">
        <v>304</v>
      </c>
      <c r="H9122" s="96">
        <f t="shared" si="2789"/>
        <v>0</v>
      </c>
      <c r="I9122" s="97">
        <f t="shared" si="2765"/>
        <v>0</v>
      </c>
      <c r="J9122" s="96">
        <f t="shared" ref="J9122:K9122" si="2808">J9352+J10272</f>
        <v>0</v>
      </c>
      <c r="K9122" s="96">
        <f t="shared" si="2808"/>
        <v>0</v>
      </c>
      <c r="L9122" s="97">
        <f t="shared" si="2751"/>
        <v>0</v>
      </c>
      <c r="M9122" s="96">
        <f t="shared" si="2803"/>
        <v>0</v>
      </c>
      <c r="N9122" s="96">
        <f t="shared" si="2803"/>
        <v>0</v>
      </c>
      <c r="O9122" s="82" t="s">
        <v>146</v>
      </c>
      <c r="P9122" s="35" t="s">
        <v>145</v>
      </c>
      <c r="R9122" s="352">
        <f>L9122-[1]გადასახდელები!L8892</f>
        <v>0</v>
      </c>
    </row>
    <row r="9123" spans="2:18" ht="20.25" hidden="1" customHeight="1">
      <c r="B9123" s="36" t="str">
        <f t="shared" si="2747"/>
        <v>b</v>
      </c>
      <c r="C9123" s="42">
        <v>5</v>
      </c>
      <c r="D9123" s="42"/>
      <c r="F9123" s="343" t="s">
        <v>583</v>
      </c>
      <c r="G9123" s="48" t="s">
        <v>305</v>
      </c>
      <c r="H9123" s="96">
        <f t="shared" si="2789"/>
        <v>0</v>
      </c>
      <c r="I9123" s="97">
        <f t="shared" si="2765"/>
        <v>0</v>
      </c>
      <c r="J9123" s="96">
        <f t="shared" ref="J9123:K9123" si="2809">J9353+J10273</f>
        <v>0</v>
      </c>
      <c r="K9123" s="96">
        <f t="shared" si="2809"/>
        <v>0</v>
      </c>
      <c r="L9123" s="97">
        <f t="shared" si="2751"/>
        <v>0</v>
      </c>
      <c r="M9123" s="96">
        <f t="shared" si="2803"/>
        <v>0</v>
      </c>
      <c r="N9123" s="96">
        <f t="shared" si="2803"/>
        <v>0</v>
      </c>
      <c r="O9123" s="82" t="s">
        <v>146</v>
      </c>
      <c r="P9123" s="35" t="s">
        <v>145</v>
      </c>
      <c r="R9123" s="352">
        <f>L9123-[1]გადასახდელები!L8893</f>
        <v>0</v>
      </c>
    </row>
    <row r="9124" spans="2:18" ht="20.25" hidden="1" customHeight="1">
      <c r="B9124" s="36" t="str">
        <f t="shared" si="2747"/>
        <v>b</v>
      </c>
      <c r="C9124" s="42">
        <v>4</v>
      </c>
      <c r="D9124" s="42"/>
      <c r="F9124" s="342" t="s">
        <v>584</v>
      </c>
      <c r="G9124" s="47" t="s">
        <v>306</v>
      </c>
      <c r="H9124" s="93">
        <f t="shared" si="2789"/>
        <v>0</v>
      </c>
      <c r="I9124" s="94">
        <f t="shared" si="2765"/>
        <v>0</v>
      </c>
      <c r="J9124" s="93">
        <f t="shared" ref="J9124:K9124" si="2810">J9354+J10274</f>
        <v>0</v>
      </c>
      <c r="K9124" s="93">
        <f t="shared" si="2810"/>
        <v>0</v>
      </c>
      <c r="L9124" s="94">
        <f t="shared" si="2751"/>
        <v>0</v>
      </c>
      <c r="M9124" s="93">
        <f t="shared" si="2803"/>
        <v>0</v>
      </c>
      <c r="N9124" s="93">
        <f t="shared" si="2803"/>
        <v>0</v>
      </c>
      <c r="O9124" s="82" t="s">
        <v>146</v>
      </c>
      <c r="P9124" s="35" t="s">
        <v>145</v>
      </c>
      <c r="R9124" s="352">
        <f>L9124-[1]გადასახდელები!L8894</f>
        <v>0</v>
      </c>
    </row>
    <row r="9125" spans="2:18" ht="20.25" hidden="1" customHeight="1">
      <c r="B9125" s="36" t="str">
        <f t="shared" si="2747"/>
        <v>b</v>
      </c>
      <c r="C9125" s="42">
        <v>5</v>
      </c>
      <c r="D9125" s="42"/>
      <c r="F9125" s="342" t="s">
        <v>585</v>
      </c>
      <c r="G9125" s="48" t="s">
        <v>307</v>
      </c>
      <c r="H9125" s="96">
        <f t="shared" si="2789"/>
        <v>0</v>
      </c>
      <c r="I9125" s="97">
        <f t="shared" si="2765"/>
        <v>0</v>
      </c>
      <c r="J9125" s="96">
        <f t="shared" ref="J9125:K9125" si="2811">J9355+J10275</f>
        <v>0</v>
      </c>
      <c r="K9125" s="96">
        <f t="shared" si="2811"/>
        <v>0</v>
      </c>
      <c r="L9125" s="97">
        <f t="shared" si="2751"/>
        <v>0</v>
      </c>
      <c r="M9125" s="96">
        <f t="shared" si="2803"/>
        <v>0</v>
      </c>
      <c r="N9125" s="96">
        <f t="shared" si="2803"/>
        <v>0</v>
      </c>
      <c r="O9125" s="82" t="s">
        <v>146</v>
      </c>
      <c r="P9125" s="35" t="s">
        <v>145</v>
      </c>
      <c r="R9125" s="352">
        <f>L9125-[1]გადასახდელები!L8895</f>
        <v>0</v>
      </c>
    </row>
    <row r="9126" spans="2:18" ht="20.25" hidden="1" customHeight="1">
      <c r="B9126" s="36" t="str">
        <f t="shared" si="2747"/>
        <v>b</v>
      </c>
      <c r="C9126" s="42">
        <v>6</v>
      </c>
      <c r="D9126" s="42"/>
      <c r="F9126" s="343" t="s">
        <v>586</v>
      </c>
      <c r="G9126" s="53" t="s">
        <v>308</v>
      </c>
      <c r="H9126" s="119">
        <f t="shared" si="2789"/>
        <v>0</v>
      </c>
      <c r="I9126" s="105">
        <f t="shared" si="2765"/>
        <v>0</v>
      </c>
      <c r="J9126" s="119">
        <f t="shared" ref="J9126:K9126" si="2812">J9356+J10276</f>
        <v>0</v>
      </c>
      <c r="K9126" s="119">
        <f t="shared" si="2812"/>
        <v>0</v>
      </c>
      <c r="L9126" s="105">
        <f t="shared" si="2751"/>
        <v>0</v>
      </c>
      <c r="M9126" s="119">
        <f t="shared" si="2803"/>
        <v>0</v>
      </c>
      <c r="N9126" s="119">
        <f t="shared" si="2803"/>
        <v>0</v>
      </c>
      <c r="O9126" s="82" t="s">
        <v>146</v>
      </c>
      <c r="P9126" s="35" t="s">
        <v>145</v>
      </c>
      <c r="R9126" s="352">
        <f>L9126-[1]გადასახდელები!L8896</f>
        <v>0</v>
      </c>
    </row>
    <row r="9127" spans="2:18" ht="20.25" hidden="1" customHeight="1">
      <c r="B9127" s="36" t="str">
        <f t="shared" si="2747"/>
        <v>b</v>
      </c>
      <c r="C9127" s="42">
        <v>6</v>
      </c>
      <c r="D9127" s="42"/>
      <c r="F9127" s="343" t="s">
        <v>678</v>
      </c>
      <c r="G9127" s="53" t="s">
        <v>309</v>
      </c>
      <c r="H9127" s="119">
        <f t="shared" si="2789"/>
        <v>0</v>
      </c>
      <c r="I9127" s="105">
        <f t="shared" si="2765"/>
        <v>0</v>
      </c>
      <c r="J9127" s="119">
        <f t="shared" ref="J9127:K9127" si="2813">J9357+J10277</f>
        <v>0</v>
      </c>
      <c r="K9127" s="119">
        <f t="shared" si="2813"/>
        <v>0</v>
      </c>
      <c r="L9127" s="105">
        <f t="shared" si="2751"/>
        <v>0</v>
      </c>
      <c r="M9127" s="119">
        <f t="shared" si="2803"/>
        <v>0</v>
      </c>
      <c r="N9127" s="119">
        <f t="shared" si="2803"/>
        <v>0</v>
      </c>
      <c r="O9127" s="82" t="s">
        <v>146</v>
      </c>
      <c r="P9127" s="35" t="s">
        <v>145</v>
      </c>
      <c r="R9127" s="352">
        <f>L9127-[1]გადასახდელები!L8897</f>
        <v>0</v>
      </c>
    </row>
    <row r="9128" spans="2:18" ht="20.25" hidden="1" customHeight="1">
      <c r="B9128" s="36" t="str">
        <f t="shared" si="2747"/>
        <v>b</v>
      </c>
      <c r="C9128" s="42">
        <v>6</v>
      </c>
      <c r="D9128" s="42"/>
      <c r="F9128" s="343" t="s">
        <v>679</v>
      </c>
      <c r="G9128" s="53" t="s">
        <v>310</v>
      </c>
      <c r="H9128" s="119">
        <f t="shared" si="2789"/>
        <v>0</v>
      </c>
      <c r="I9128" s="105">
        <f t="shared" si="2765"/>
        <v>0</v>
      </c>
      <c r="J9128" s="119">
        <f t="shared" ref="J9128:K9128" si="2814">J9358+J10278</f>
        <v>0</v>
      </c>
      <c r="K9128" s="119">
        <f t="shared" si="2814"/>
        <v>0</v>
      </c>
      <c r="L9128" s="105">
        <f t="shared" si="2751"/>
        <v>0</v>
      </c>
      <c r="M9128" s="119">
        <f t="shared" si="2803"/>
        <v>0</v>
      </c>
      <c r="N9128" s="119">
        <f t="shared" si="2803"/>
        <v>0</v>
      </c>
      <c r="O9128" s="82" t="s">
        <v>146</v>
      </c>
      <c r="P9128" s="35" t="s">
        <v>145</v>
      </c>
      <c r="R9128" s="352">
        <f>L9128-[1]გადასახდელები!L8898</f>
        <v>0</v>
      </c>
    </row>
    <row r="9129" spans="2:18" ht="20.25" hidden="1" customHeight="1">
      <c r="B9129" s="36" t="str">
        <f t="shared" si="2747"/>
        <v>b</v>
      </c>
      <c r="C9129" s="42">
        <v>6</v>
      </c>
      <c r="D9129" s="42"/>
      <c r="F9129" s="343" t="s">
        <v>680</v>
      </c>
      <c r="G9129" s="53" t="s">
        <v>311</v>
      </c>
      <c r="H9129" s="119">
        <f t="shared" si="2789"/>
        <v>0</v>
      </c>
      <c r="I9129" s="105">
        <f t="shared" si="2765"/>
        <v>0</v>
      </c>
      <c r="J9129" s="119">
        <f t="shared" ref="J9129:K9129" si="2815">J9359+J10279</f>
        <v>0</v>
      </c>
      <c r="K9129" s="119">
        <f t="shared" si="2815"/>
        <v>0</v>
      </c>
      <c r="L9129" s="105">
        <f t="shared" si="2751"/>
        <v>0</v>
      </c>
      <c r="M9129" s="119">
        <f t="shared" si="2803"/>
        <v>0</v>
      </c>
      <c r="N9129" s="119">
        <f t="shared" si="2803"/>
        <v>0</v>
      </c>
      <c r="O9129" s="82" t="s">
        <v>146</v>
      </c>
      <c r="P9129" s="35" t="s">
        <v>145</v>
      </c>
      <c r="R9129" s="352">
        <f>L9129-[1]გადასახდელები!L8899</f>
        <v>0</v>
      </c>
    </row>
    <row r="9130" spans="2:18" ht="20.25" hidden="1" customHeight="1">
      <c r="B9130" s="36" t="str">
        <f t="shared" si="2747"/>
        <v>b</v>
      </c>
      <c r="C9130" s="42">
        <v>6</v>
      </c>
      <c r="D9130" s="42"/>
      <c r="F9130" s="343" t="s">
        <v>681</v>
      </c>
      <c r="G9130" s="53" t="s">
        <v>312</v>
      </c>
      <c r="H9130" s="119">
        <f t="shared" si="2789"/>
        <v>0</v>
      </c>
      <c r="I9130" s="105">
        <f t="shared" si="2765"/>
        <v>0</v>
      </c>
      <c r="J9130" s="119">
        <f t="shared" ref="J9130:K9130" si="2816">J9360+J10280</f>
        <v>0</v>
      </c>
      <c r="K9130" s="119">
        <f t="shared" si="2816"/>
        <v>0</v>
      </c>
      <c r="L9130" s="105">
        <f t="shared" si="2751"/>
        <v>0</v>
      </c>
      <c r="M9130" s="119">
        <f t="shared" si="2803"/>
        <v>0</v>
      </c>
      <c r="N9130" s="119">
        <f t="shared" si="2803"/>
        <v>0</v>
      </c>
      <c r="O9130" s="82" t="s">
        <v>146</v>
      </c>
      <c r="P9130" s="35" t="s">
        <v>145</v>
      </c>
      <c r="R9130" s="352">
        <f>L9130-[1]გადასახდელები!L8900</f>
        <v>0</v>
      </c>
    </row>
    <row r="9131" spans="2:18" ht="20.25" hidden="1" customHeight="1">
      <c r="B9131" s="36" t="str">
        <f t="shared" si="2747"/>
        <v>b</v>
      </c>
      <c r="C9131" s="42">
        <v>6</v>
      </c>
      <c r="D9131" s="42"/>
      <c r="F9131" s="343" t="s">
        <v>682</v>
      </c>
      <c r="G9131" s="53" t="s">
        <v>313</v>
      </c>
      <c r="H9131" s="119">
        <f t="shared" si="2789"/>
        <v>0</v>
      </c>
      <c r="I9131" s="105">
        <f t="shared" si="2765"/>
        <v>0</v>
      </c>
      <c r="J9131" s="119">
        <f t="shared" ref="J9131:K9131" si="2817">J9361+J10281</f>
        <v>0</v>
      </c>
      <c r="K9131" s="119">
        <f t="shared" si="2817"/>
        <v>0</v>
      </c>
      <c r="L9131" s="105">
        <f t="shared" si="2751"/>
        <v>0</v>
      </c>
      <c r="M9131" s="119">
        <f t="shared" si="2803"/>
        <v>0</v>
      </c>
      <c r="N9131" s="119">
        <f t="shared" si="2803"/>
        <v>0</v>
      </c>
      <c r="O9131" s="82" t="s">
        <v>146</v>
      </c>
      <c r="P9131" s="35" t="s">
        <v>145</v>
      </c>
      <c r="R9131" s="352">
        <f>L9131-[1]გადასახდელები!L8901</f>
        <v>0</v>
      </c>
    </row>
    <row r="9132" spans="2:18" ht="20.25" hidden="1" customHeight="1">
      <c r="B9132" s="36" t="str">
        <f t="shared" si="2747"/>
        <v>b</v>
      </c>
      <c r="C9132" s="42">
        <v>5</v>
      </c>
      <c r="D9132" s="42"/>
      <c r="F9132" s="342" t="s">
        <v>587</v>
      </c>
      <c r="G9132" s="48" t="s">
        <v>314</v>
      </c>
      <c r="H9132" s="96">
        <f t="shared" si="2789"/>
        <v>0</v>
      </c>
      <c r="I9132" s="97">
        <f t="shared" si="2765"/>
        <v>0</v>
      </c>
      <c r="J9132" s="96">
        <f t="shared" ref="J9132:K9132" si="2818">J9362+J10282</f>
        <v>0</v>
      </c>
      <c r="K9132" s="96">
        <f t="shared" si="2818"/>
        <v>0</v>
      </c>
      <c r="L9132" s="97">
        <f t="shared" si="2751"/>
        <v>0</v>
      </c>
      <c r="M9132" s="96">
        <f t="shared" si="2803"/>
        <v>0</v>
      </c>
      <c r="N9132" s="96">
        <f t="shared" si="2803"/>
        <v>0</v>
      </c>
      <c r="O9132" s="82" t="s">
        <v>146</v>
      </c>
      <c r="P9132" s="35" t="s">
        <v>145</v>
      </c>
      <c r="R9132" s="352">
        <f>L9132-[1]გადასახდელები!L8902</f>
        <v>0</v>
      </c>
    </row>
    <row r="9133" spans="2:18" ht="20.25" hidden="1" customHeight="1">
      <c r="B9133" s="36" t="str">
        <f t="shared" ref="B9133:B9196" si="2819">IF(H9133+I9133+L9133&gt;0,"a","b")</f>
        <v>b</v>
      </c>
      <c r="C9133" s="42">
        <v>6</v>
      </c>
      <c r="D9133" s="42"/>
      <c r="F9133" s="343" t="s">
        <v>683</v>
      </c>
      <c r="G9133" s="54" t="s">
        <v>315</v>
      </c>
      <c r="H9133" s="325">
        <f t="shared" si="2789"/>
        <v>0</v>
      </c>
      <c r="I9133" s="105">
        <f t="shared" si="2765"/>
        <v>0</v>
      </c>
      <c r="J9133" s="325">
        <f t="shared" ref="J9133:K9133" si="2820">J9363+J10283</f>
        <v>0</v>
      </c>
      <c r="K9133" s="325">
        <f t="shared" si="2820"/>
        <v>0</v>
      </c>
      <c r="L9133" s="105">
        <f t="shared" si="2751"/>
        <v>0</v>
      </c>
      <c r="M9133" s="325">
        <f t="shared" si="2803"/>
        <v>0</v>
      </c>
      <c r="N9133" s="325">
        <f t="shared" si="2803"/>
        <v>0</v>
      </c>
      <c r="O9133" s="82" t="s">
        <v>146</v>
      </c>
      <c r="P9133" s="35" t="s">
        <v>145</v>
      </c>
      <c r="R9133" s="352">
        <f>L9133-[1]გადასახდელები!L8903</f>
        <v>0</v>
      </c>
    </row>
    <row r="9134" spans="2:18" ht="20.25" hidden="1" customHeight="1">
      <c r="B9134" s="36" t="str">
        <f t="shared" si="2819"/>
        <v>b</v>
      </c>
      <c r="C9134" s="42">
        <v>6</v>
      </c>
      <c r="D9134" s="42"/>
      <c r="F9134" s="343" t="s">
        <v>684</v>
      </c>
      <c r="G9134" s="54" t="s">
        <v>316</v>
      </c>
      <c r="H9134" s="325">
        <f t="shared" si="2789"/>
        <v>0</v>
      </c>
      <c r="I9134" s="105">
        <f t="shared" si="2765"/>
        <v>0</v>
      </c>
      <c r="J9134" s="325">
        <f t="shared" ref="J9134:K9134" si="2821">J9364+J10284</f>
        <v>0</v>
      </c>
      <c r="K9134" s="325">
        <f t="shared" si="2821"/>
        <v>0</v>
      </c>
      <c r="L9134" s="105">
        <f t="shared" si="2751"/>
        <v>0</v>
      </c>
      <c r="M9134" s="325">
        <f t="shared" si="2803"/>
        <v>0</v>
      </c>
      <c r="N9134" s="325">
        <f t="shared" si="2803"/>
        <v>0</v>
      </c>
      <c r="O9134" s="82" t="s">
        <v>146</v>
      </c>
      <c r="P9134" s="35" t="s">
        <v>145</v>
      </c>
      <c r="R9134" s="352">
        <f>L9134-[1]გადასახდელები!L8904</f>
        <v>0</v>
      </c>
    </row>
    <row r="9135" spans="2:18" ht="30.75" hidden="1" customHeight="1">
      <c r="B9135" s="36" t="str">
        <f t="shared" si="2819"/>
        <v>b</v>
      </c>
      <c r="C9135" s="42">
        <v>6</v>
      </c>
      <c r="D9135" s="42"/>
      <c r="F9135" s="343" t="s">
        <v>588</v>
      </c>
      <c r="G9135" s="54" t="s">
        <v>317</v>
      </c>
      <c r="H9135" s="325">
        <f t="shared" si="2789"/>
        <v>0</v>
      </c>
      <c r="I9135" s="105">
        <f t="shared" si="2765"/>
        <v>0</v>
      </c>
      <c r="J9135" s="325">
        <f t="shared" ref="J9135:K9135" si="2822">J9365+J10285</f>
        <v>0</v>
      </c>
      <c r="K9135" s="325">
        <f t="shared" si="2822"/>
        <v>0</v>
      </c>
      <c r="L9135" s="105">
        <f t="shared" ref="L9135:L9198" si="2823">M9135+N9135</f>
        <v>0</v>
      </c>
      <c r="M9135" s="325">
        <f t="shared" si="2803"/>
        <v>0</v>
      </c>
      <c r="N9135" s="325">
        <f t="shared" si="2803"/>
        <v>0</v>
      </c>
      <c r="O9135" s="82" t="s">
        <v>146</v>
      </c>
      <c r="P9135" s="35" t="s">
        <v>145</v>
      </c>
      <c r="R9135" s="352">
        <f>L9135-[1]გადასახდელები!L8905</f>
        <v>0</v>
      </c>
    </row>
    <row r="9136" spans="2:18" ht="30.75" hidden="1" customHeight="1">
      <c r="B9136" s="36" t="str">
        <f t="shared" si="2819"/>
        <v>b</v>
      </c>
      <c r="C9136" s="42">
        <v>6</v>
      </c>
      <c r="D9136" s="42"/>
      <c r="F9136" s="343" t="s">
        <v>685</v>
      </c>
      <c r="G9136" s="54" t="s">
        <v>318</v>
      </c>
      <c r="H9136" s="325">
        <f t="shared" si="2789"/>
        <v>0</v>
      </c>
      <c r="I9136" s="105">
        <f t="shared" si="2765"/>
        <v>0</v>
      </c>
      <c r="J9136" s="325">
        <f t="shared" ref="J9136:K9136" si="2824">J9366+J10286</f>
        <v>0</v>
      </c>
      <c r="K9136" s="325">
        <f t="shared" si="2824"/>
        <v>0</v>
      </c>
      <c r="L9136" s="105">
        <f t="shared" si="2823"/>
        <v>0</v>
      </c>
      <c r="M9136" s="325">
        <f t="shared" si="2803"/>
        <v>0</v>
      </c>
      <c r="N9136" s="325">
        <f t="shared" si="2803"/>
        <v>0</v>
      </c>
      <c r="O9136" s="82" t="s">
        <v>146</v>
      </c>
      <c r="P9136" s="35" t="s">
        <v>145</v>
      </c>
      <c r="R9136" s="352">
        <f>L9136-[1]გადასახდელები!L8906</f>
        <v>0</v>
      </c>
    </row>
    <row r="9137" spans="2:18" ht="20.25" hidden="1" customHeight="1">
      <c r="B9137" s="36" t="str">
        <f t="shared" si="2819"/>
        <v>b</v>
      </c>
      <c r="C9137" s="42">
        <v>6</v>
      </c>
      <c r="D9137" s="42"/>
      <c r="F9137" s="343" t="s">
        <v>589</v>
      </c>
      <c r="G9137" s="54" t="s">
        <v>319</v>
      </c>
      <c r="H9137" s="325">
        <f t="shared" si="2789"/>
        <v>0</v>
      </c>
      <c r="I9137" s="105">
        <f t="shared" si="2765"/>
        <v>0</v>
      </c>
      <c r="J9137" s="325">
        <f t="shared" ref="J9137:K9137" si="2825">J9367+J10287</f>
        <v>0</v>
      </c>
      <c r="K9137" s="325">
        <f t="shared" si="2825"/>
        <v>0</v>
      </c>
      <c r="L9137" s="105">
        <f t="shared" si="2823"/>
        <v>0</v>
      </c>
      <c r="M9137" s="325">
        <f t="shared" ref="M9137:N9156" si="2826">M9367+M10287</f>
        <v>0</v>
      </c>
      <c r="N9137" s="325">
        <f t="shared" si="2826"/>
        <v>0</v>
      </c>
      <c r="O9137" s="82" t="s">
        <v>146</v>
      </c>
      <c r="P9137" s="35" t="s">
        <v>145</v>
      </c>
      <c r="R9137" s="352">
        <f>L9137-[1]გადასახდელები!L8907</f>
        <v>0</v>
      </c>
    </row>
    <row r="9138" spans="2:18" ht="20.25" hidden="1" customHeight="1">
      <c r="B9138" s="36" t="str">
        <f t="shared" si="2819"/>
        <v>b</v>
      </c>
      <c r="C9138" s="42">
        <v>6</v>
      </c>
      <c r="D9138" s="42"/>
      <c r="F9138" s="343" t="s">
        <v>686</v>
      </c>
      <c r="G9138" s="54" t="s">
        <v>320</v>
      </c>
      <c r="H9138" s="325">
        <f t="shared" si="2789"/>
        <v>0</v>
      </c>
      <c r="I9138" s="105">
        <f t="shared" si="2765"/>
        <v>0</v>
      </c>
      <c r="J9138" s="325">
        <f t="shared" ref="J9138:K9138" si="2827">J9368+J10288</f>
        <v>0</v>
      </c>
      <c r="K9138" s="325">
        <f t="shared" si="2827"/>
        <v>0</v>
      </c>
      <c r="L9138" s="105">
        <f t="shared" si="2823"/>
        <v>0</v>
      </c>
      <c r="M9138" s="325">
        <f t="shared" si="2826"/>
        <v>0</v>
      </c>
      <c r="N9138" s="325">
        <f t="shared" si="2826"/>
        <v>0</v>
      </c>
      <c r="O9138" s="82" t="s">
        <v>146</v>
      </c>
      <c r="P9138" s="35" t="s">
        <v>145</v>
      </c>
      <c r="R9138" s="352">
        <f>L9138-[1]გადასახდელები!L8908</f>
        <v>0</v>
      </c>
    </row>
    <row r="9139" spans="2:18" ht="30.75" hidden="1" customHeight="1">
      <c r="B9139" s="36" t="str">
        <f t="shared" si="2819"/>
        <v>b</v>
      </c>
      <c r="C9139" s="42">
        <v>6</v>
      </c>
      <c r="D9139" s="42"/>
      <c r="F9139" s="343" t="s">
        <v>687</v>
      </c>
      <c r="G9139" s="54" t="s">
        <v>321</v>
      </c>
      <c r="H9139" s="325">
        <f t="shared" si="2789"/>
        <v>0</v>
      </c>
      <c r="I9139" s="105">
        <f t="shared" si="2765"/>
        <v>0</v>
      </c>
      <c r="J9139" s="325">
        <f t="shared" ref="J9139:K9139" si="2828">J9369+J10289</f>
        <v>0</v>
      </c>
      <c r="K9139" s="325">
        <f t="shared" si="2828"/>
        <v>0</v>
      </c>
      <c r="L9139" s="105">
        <f t="shared" si="2823"/>
        <v>0</v>
      </c>
      <c r="M9139" s="325">
        <f t="shared" si="2826"/>
        <v>0</v>
      </c>
      <c r="N9139" s="325">
        <f t="shared" si="2826"/>
        <v>0</v>
      </c>
      <c r="O9139" s="82" t="s">
        <v>146</v>
      </c>
      <c r="P9139" s="35" t="s">
        <v>145</v>
      </c>
      <c r="R9139" s="352">
        <f>L9139-[1]გადასახდელები!L8909</f>
        <v>0</v>
      </c>
    </row>
    <row r="9140" spans="2:18" ht="20.25" hidden="1" customHeight="1">
      <c r="B9140" s="36" t="str">
        <f t="shared" si="2819"/>
        <v>b</v>
      </c>
      <c r="C9140" s="42">
        <v>6</v>
      </c>
      <c r="D9140" s="42"/>
      <c r="F9140" s="343" t="s">
        <v>590</v>
      </c>
      <c r="G9140" s="54" t="s">
        <v>322</v>
      </c>
      <c r="H9140" s="325">
        <f t="shared" si="2789"/>
        <v>0</v>
      </c>
      <c r="I9140" s="105">
        <f t="shared" si="2765"/>
        <v>0</v>
      </c>
      <c r="J9140" s="325">
        <f t="shared" ref="J9140:K9140" si="2829">J9370+J10290</f>
        <v>0</v>
      </c>
      <c r="K9140" s="325">
        <f t="shared" si="2829"/>
        <v>0</v>
      </c>
      <c r="L9140" s="105">
        <f t="shared" si="2823"/>
        <v>0</v>
      </c>
      <c r="M9140" s="325">
        <f t="shared" si="2826"/>
        <v>0</v>
      </c>
      <c r="N9140" s="325">
        <f t="shared" si="2826"/>
        <v>0</v>
      </c>
      <c r="O9140" s="82" t="s">
        <v>146</v>
      </c>
      <c r="P9140" s="35" t="s">
        <v>145</v>
      </c>
      <c r="R9140" s="352">
        <f>L9140-[1]გადასახდელები!L8910</f>
        <v>0</v>
      </c>
    </row>
    <row r="9141" spans="2:18" ht="20.25" hidden="1" customHeight="1">
      <c r="B9141" s="36" t="str">
        <f t="shared" si="2819"/>
        <v>b</v>
      </c>
      <c r="C9141" s="42">
        <v>6</v>
      </c>
      <c r="D9141" s="42"/>
      <c r="F9141" s="343" t="s">
        <v>688</v>
      </c>
      <c r="G9141" s="54" t="s">
        <v>323</v>
      </c>
      <c r="H9141" s="325">
        <f t="shared" si="2789"/>
        <v>0</v>
      </c>
      <c r="I9141" s="105">
        <f t="shared" si="2765"/>
        <v>0</v>
      </c>
      <c r="J9141" s="325">
        <f t="shared" ref="J9141:K9141" si="2830">J9371+J10291</f>
        <v>0</v>
      </c>
      <c r="K9141" s="325">
        <f t="shared" si="2830"/>
        <v>0</v>
      </c>
      <c r="L9141" s="105">
        <f t="shared" si="2823"/>
        <v>0</v>
      </c>
      <c r="M9141" s="325">
        <f t="shared" si="2826"/>
        <v>0</v>
      </c>
      <c r="N9141" s="325">
        <f t="shared" si="2826"/>
        <v>0</v>
      </c>
      <c r="O9141" s="82" t="s">
        <v>146</v>
      </c>
      <c r="P9141" s="35" t="s">
        <v>145</v>
      </c>
      <c r="R9141" s="352">
        <f>L9141-[1]გადასახდელები!L8911</f>
        <v>0</v>
      </c>
    </row>
    <row r="9142" spans="2:18" ht="20.25" hidden="1" customHeight="1">
      <c r="B9142" s="36" t="str">
        <f t="shared" si="2819"/>
        <v>b</v>
      </c>
      <c r="C9142" s="42">
        <v>6</v>
      </c>
      <c r="D9142" s="42"/>
      <c r="F9142" s="343" t="s">
        <v>689</v>
      </c>
      <c r="G9142" s="54" t="s">
        <v>324</v>
      </c>
      <c r="H9142" s="325">
        <f t="shared" si="2789"/>
        <v>0</v>
      </c>
      <c r="I9142" s="105">
        <f t="shared" si="2765"/>
        <v>0</v>
      </c>
      <c r="J9142" s="325">
        <f t="shared" ref="J9142:K9142" si="2831">J9372+J10292</f>
        <v>0</v>
      </c>
      <c r="K9142" s="325">
        <f t="shared" si="2831"/>
        <v>0</v>
      </c>
      <c r="L9142" s="105">
        <f t="shared" si="2823"/>
        <v>0</v>
      </c>
      <c r="M9142" s="325">
        <f t="shared" si="2826"/>
        <v>0</v>
      </c>
      <c r="N9142" s="325">
        <f t="shared" si="2826"/>
        <v>0</v>
      </c>
      <c r="O9142" s="82" t="s">
        <v>146</v>
      </c>
      <c r="P9142" s="35" t="s">
        <v>145</v>
      </c>
      <c r="R9142" s="352">
        <f>L9142-[1]გადასახდელები!L8912</f>
        <v>0</v>
      </c>
    </row>
    <row r="9143" spans="2:18" ht="20.25" hidden="1" customHeight="1">
      <c r="B9143" s="36" t="str">
        <f t="shared" si="2819"/>
        <v>b</v>
      </c>
      <c r="C9143" s="42">
        <v>6</v>
      </c>
      <c r="D9143" s="42"/>
      <c r="F9143" s="343" t="s">
        <v>690</v>
      </c>
      <c r="G9143" s="54" t="s">
        <v>325</v>
      </c>
      <c r="H9143" s="325">
        <f t="shared" si="2789"/>
        <v>0</v>
      </c>
      <c r="I9143" s="105">
        <f t="shared" si="2765"/>
        <v>0</v>
      </c>
      <c r="J9143" s="325">
        <f t="shared" ref="J9143:K9143" si="2832">J9373+J10293</f>
        <v>0</v>
      </c>
      <c r="K9143" s="325">
        <f t="shared" si="2832"/>
        <v>0</v>
      </c>
      <c r="L9143" s="105">
        <f t="shared" si="2823"/>
        <v>0</v>
      </c>
      <c r="M9143" s="325">
        <f t="shared" si="2826"/>
        <v>0</v>
      </c>
      <c r="N9143" s="325">
        <f t="shared" si="2826"/>
        <v>0</v>
      </c>
      <c r="O9143" s="82" t="s">
        <v>146</v>
      </c>
      <c r="P9143" s="35" t="s">
        <v>145</v>
      </c>
      <c r="R9143" s="352">
        <f>L9143-[1]გადასახდელები!L8913</f>
        <v>0</v>
      </c>
    </row>
    <row r="9144" spans="2:18" ht="20.25" hidden="1" customHeight="1">
      <c r="B9144" s="36" t="str">
        <f t="shared" si="2819"/>
        <v>b</v>
      </c>
      <c r="C9144" s="42">
        <v>6</v>
      </c>
      <c r="D9144" s="42"/>
      <c r="F9144" s="343" t="s">
        <v>691</v>
      </c>
      <c r="G9144" s="54" t="s">
        <v>326</v>
      </c>
      <c r="H9144" s="325">
        <f t="shared" si="2789"/>
        <v>0</v>
      </c>
      <c r="I9144" s="105">
        <f t="shared" si="2765"/>
        <v>0</v>
      </c>
      <c r="J9144" s="325">
        <f t="shared" ref="J9144:K9144" si="2833">J9374+J10294</f>
        <v>0</v>
      </c>
      <c r="K9144" s="325">
        <f t="shared" si="2833"/>
        <v>0</v>
      </c>
      <c r="L9144" s="105">
        <f t="shared" si="2823"/>
        <v>0</v>
      </c>
      <c r="M9144" s="325">
        <f t="shared" si="2826"/>
        <v>0</v>
      </c>
      <c r="N9144" s="325">
        <f t="shared" si="2826"/>
        <v>0</v>
      </c>
      <c r="O9144" s="82" t="s">
        <v>146</v>
      </c>
      <c r="P9144" s="35" t="s">
        <v>145</v>
      </c>
      <c r="R9144" s="352">
        <f>L9144-[1]გადასახდელები!L8914</f>
        <v>0</v>
      </c>
    </row>
    <row r="9145" spans="2:18" ht="20.25" hidden="1" customHeight="1">
      <c r="B9145" s="36" t="str">
        <f t="shared" si="2819"/>
        <v>b</v>
      </c>
      <c r="C9145" s="42">
        <v>6</v>
      </c>
      <c r="D9145" s="42"/>
      <c r="F9145" s="343" t="s">
        <v>692</v>
      </c>
      <c r="G9145" s="54" t="s">
        <v>327</v>
      </c>
      <c r="H9145" s="325">
        <f t="shared" si="2789"/>
        <v>0</v>
      </c>
      <c r="I9145" s="105">
        <f t="shared" si="2765"/>
        <v>0</v>
      </c>
      <c r="J9145" s="325">
        <f t="shared" ref="J9145:K9145" si="2834">J9375+J10295</f>
        <v>0</v>
      </c>
      <c r="K9145" s="325">
        <f t="shared" si="2834"/>
        <v>0</v>
      </c>
      <c r="L9145" s="105">
        <f t="shared" si="2823"/>
        <v>0</v>
      </c>
      <c r="M9145" s="325">
        <f t="shared" si="2826"/>
        <v>0</v>
      </c>
      <c r="N9145" s="325">
        <f t="shared" si="2826"/>
        <v>0</v>
      </c>
      <c r="O9145" s="82" t="s">
        <v>146</v>
      </c>
      <c r="P9145" s="35" t="s">
        <v>145</v>
      </c>
      <c r="R9145" s="352">
        <f>L9145-[1]გადასახდელები!L8915</f>
        <v>0</v>
      </c>
    </row>
    <row r="9146" spans="2:18" ht="20.25" hidden="1" customHeight="1">
      <c r="B9146" s="36" t="str">
        <f t="shared" si="2819"/>
        <v>b</v>
      </c>
      <c r="C9146" s="42">
        <v>6</v>
      </c>
      <c r="D9146" s="42"/>
      <c r="F9146" s="343" t="s">
        <v>693</v>
      </c>
      <c r="G9146" s="54" t="s">
        <v>328</v>
      </c>
      <c r="H9146" s="325">
        <f t="shared" si="2789"/>
        <v>0</v>
      </c>
      <c r="I9146" s="105">
        <f t="shared" si="2765"/>
        <v>0</v>
      </c>
      <c r="J9146" s="325">
        <f t="shared" ref="J9146:K9146" si="2835">J9376+J10296</f>
        <v>0</v>
      </c>
      <c r="K9146" s="325">
        <f t="shared" si="2835"/>
        <v>0</v>
      </c>
      <c r="L9146" s="105">
        <f t="shared" si="2823"/>
        <v>0</v>
      </c>
      <c r="M9146" s="325">
        <f t="shared" si="2826"/>
        <v>0</v>
      </c>
      <c r="N9146" s="325">
        <f t="shared" si="2826"/>
        <v>0</v>
      </c>
      <c r="O9146" s="82" t="s">
        <v>146</v>
      </c>
      <c r="P9146" s="35" t="s">
        <v>145</v>
      </c>
      <c r="R9146" s="352">
        <f>L9146-[1]გადასახდელები!L8916</f>
        <v>0</v>
      </c>
    </row>
    <row r="9147" spans="2:18" ht="20.25" hidden="1" customHeight="1">
      <c r="B9147" s="36" t="str">
        <f t="shared" si="2819"/>
        <v>b</v>
      </c>
      <c r="C9147" s="42">
        <v>6</v>
      </c>
      <c r="D9147" s="42"/>
      <c r="F9147" s="343" t="s">
        <v>694</v>
      </c>
      <c r="G9147" s="54" t="s">
        <v>329</v>
      </c>
      <c r="H9147" s="325">
        <f t="shared" si="2789"/>
        <v>0</v>
      </c>
      <c r="I9147" s="105">
        <f t="shared" si="2765"/>
        <v>0</v>
      </c>
      <c r="J9147" s="325">
        <f t="shared" ref="J9147:K9147" si="2836">J9377+J10297</f>
        <v>0</v>
      </c>
      <c r="K9147" s="325">
        <f t="shared" si="2836"/>
        <v>0</v>
      </c>
      <c r="L9147" s="105">
        <f t="shared" si="2823"/>
        <v>0</v>
      </c>
      <c r="M9147" s="325">
        <f t="shared" si="2826"/>
        <v>0</v>
      </c>
      <c r="N9147" s="325">
        <f t="shared" si="2826"/>
        <v>0</v>
      </c>
      <c r="O9147" s="82" t="s">
        <v>146</v>
      </c>
      <c r="P9147" s="35" t="s">
        <v>145</v>
      </c>
      <c r="R9147" s="352">
        <f>L9147-[1]გადასახდელები!L8917</f>
        <v>0</v>
      </c>
    </row>
    <row r="9148" spans="2:18" ht="20.25" hidden="1" customHeight="1">
      <c r="B9148" s="36" t="str">
        <f t="shared" si="2819"/>
        <v>b</v>
      </c>
      <c r="C9148" s="42">
        <v>6</v>
      </c>
      <c r="D9148" s="42"/>
      <c r="F9148" s="343" t="s">
        <v>695</v>
      </c>
      <c r="G9148" s="54" t="s">
        <v>330</v>
      </c>
      <c r="H9148" s="325">
        <f t="shared" si="2789"/>
        <v>0</v>
      </c>
      <c r="I9148" s="105">
        <f t="shared" ref="I9148:I9211" si="2837">J9148+K9148</f>
        <v>0</v>
      </c>
      <c r="J9148" s="325">
        <f t="shared" ref="J9148:K9148" si="2838">J9378+J10298</f>
        <v>0</v>
      </c>
      <c r="K9148" s="325">
        <f t="shared" si="2838"/>
        <v>0</v>
      </c>
      <c r="L9148" s="105">
        <f t="shared" si="2823"/>
        <v>0</v>
      </c>
      <c r="M9148" s="325">
        <f t="shared" si="2826"/>
        <v>0</v>
      </c>
      <c r="N9148" s="325">
        <f t="shared" si="2826"/>
        <v>0</v>
      </c>
      <c r="O9148" s="82" t="s">
        <v>146</v>
      </c>
      <c r="P9148" s="35" t="s">
        <v>145</v>
      </c>
      <c r="R9148" s="352">
        <f>L9148-[1]გადასახდელები!L8918</f>
        <v>0</v>
      </c>
    </row>
    <row r="9149" spans="2:18" ht="20.25" hidden="1" customHeight="1">
      <c r="B9149" s="36" t="str">
        <f t="shared" si="2819"/>
        <v>b</v>
      </c>
      <c r="C9149" s="42">
        <v>6</v>
      </c>
      <c r="D9149" s="42"/>
      <c r="F9149" s="343" t="s">
        <v>696</v>
      </c>
      <c r="G9149" s="54" t="s">
        <v>331</v>
      </c>
      <c r="H9149" s="325">
        <f t="shared" si="2789"/>
        <v>0</v>
      </c>
      <c r="I9149" s="105">
        <f t="shared" si="2837"/>
        <v>0</v>
      </c>
      <c r="J9149" s="325">
        <f t="shared" ref="J9149:K9149" si="2839">J9379+J10299</f>
        <v>0</v>
      </c>
      <c r="K9149" s="325">
        <f t="shared" si="2839"/>
        <v>0</v>
      </c>
      <c r="L9149" s="105">
        <f t="shared" si="2823"/>
        <v>0</v>
      </c>
      <c r="M9149" s="325">
        <f t="shared" si="2826"/>
        <v>0</v>
      </c>
      <c r="N9149" s="325">
        <f t="shared" si="2826"/>
        <v>0</v>
      </c>
      <c r="O9149" s="82" t="s">
        <v>146</v>
      </c>
      <c r="P9149" s="35" t="s">
        <v>145</v>
      </c>
      <c r="R9149" s="352">
        <f>L9149-[1]გადასახდელები!L8919</f>
        <v>0</v>
      </c>
    </row>
    <row r="9150" spans="2:18" ht="20.25" hidden="1" customHeight="1">
      <c r="B9150" s="36" t="str">
        <f t="shared" si="2819"/>
        <v>b</v>
      </c>
      <c r="C9150" s="42">
        <v>6</v>
      </c>
      <c r="D9150" s="42"/>
      <c r="F9150" s="343" t="s">
        <v>697</v>
      </c>
      <c r="G9150" s="55" t="s">
        <v>332</v>
      </c>
      <c r="H9150" s="325">
        <f t="shared" si="2789"/>
        <v>0</v>
      </c>
      <c r="I9150" s="105">
        <f t="shared" si="2837"/>
        <v>0</v>
      </c>
      <c r="J9150" s="325">
        <f t="shared" ref="J9150:K9150" si="2840">J9380+J10300</f>
        <v>0</v>
      </c>
      <c r="K9150" s="325">
        <f t="shared" si="2840"/>
        <v>0</v>
      </c>
      <c r="L9150" s="105">
        <f t="shared" si="2823"/>
        <v>0</v>
      </c>
      <c r="M9150" s="325">
        <f t="shared" si="2826"/>
        <v>0</v>
      </c>
      <c r="N9150" s="325">
        <f t="shared" si="2826"/>
        <v>0</v>
      </c>
      <c r="O9150" s="82" t="s">
        <v>146</v>
      </c>
      <c r="P9150" s="35" t="s">
        <v>145</v>
      </c>
      <c r="R9150" s="352">
        <f>L9150-[1]გადასახდელები!L8920</f>
        <v>0</v>
      </c>
    </row>
    <row r="9151" spans="2:18" ht="20.25" hidden="1" customHeight="1">
      <c r="B9151" s="36" t="str">
        <f t="shared" si="2819"/>
        <v>b</v>
      </c>
      <c r="C9151" s="42">
        <v>6</v>
      </c>
      <c r="D9151" s="42"/>
      <c r="F9151" s="343" t="s">
        <v>698</v>
      </c>
      <c r="G9151" s="54" t="s">
        <v>333</v>
      </c>
      <c r="H9151" s="325">
        <f t="shared" si="2789"/>
        <v>0</v>
      </c>
      <c r="I9151" s="105">
        <f t="shared" si="2837"/>
        <v>0</v>
      </c>
      <c r="J9151" s="325">
        <f t="shared" ref="J9151:K9151" si="2841">J9381+J10301</f>
        <v>0</v>
      </c>
      <c r="K9151" s="325">
        <f t="shared" si="2841"/>
        <v>0</v>
      </c>
      <c r="L9151" s="105">
        <f t="shared" si="2823"/>
        <v>0</v>
      </c>
      <c r="M9151" s="325">
        <f t="shared" si="2826"/>
        <v>0</v>
      </c>
      <c r="N9151" s="325">
        <f t="shared" si="2826"/>
        <v>0</v>
      </c>
      <c r="O9151" s="82" t="s">
        <v>146</v>
      </c>
      <c r="P9151" s="35" t="s">
        <v>145</v>
      </c>
      <c r="R9151" s="352">
        <f>L9151-[1]გადასახდელები!L8921</f>
        <v>0</v>
      </c>
    </row>
    <row r="9152" spans="2:18" ht="30.75" hidden="1" customHeight="1">
      <c r="B9152" s="36" t="str">
        <f t="shared" si="2819"/>
        <v>b</v>
      </c>
      <c r="C9152" s="42">
        <v>6</v>
      </c>
      <c r="D9152" s="42"/>
      <c r="F9152" s="343" t="s">
        <v>591</v>
      </c>
      <c r="G9152" s="54" t="s">
        <v>334</v>
      </c>
      <c r="H9152" s="325">
        <f t="shared" si="2789"/>
        <v>0</v>
      </c>
      <c r="I9152" s="105">
        <f t="shared" si="2837"/>
        <v>0</v>
      </c>
      <c r="J9152" s="325">
        <f t="shared" ref="J9152:K9152" si="2842">J9382+J10302</f>
        <v>0</v>
      </c>
      <c r="K9152" s="325">
        <f t="shared" si="2842"/>
        <v>0</v>
      </c>
      <c r="L9152" s="105">
        <f t="shared" si="2823"/>
        <v>0</v>
      </c>
      <c r="M9152" s="325">
        <f t="shared" si="2826"/>
        <v>0</v>
      </c>
      <c r="N9152" s="325">
        <f t="shared" si="2826"/>
        <v>0</v>
      </c>
      <c r="O9152" s="82" t="s">
        <v>146</v>
      </c>
      <c r="P9152" s="35" t="s">
        <v>145</v>
      </c>
      <c r="R9152" s="352">
        <f>L9152-[1]გადასახდელები!L8922</f>
        <v>0</v>
      </c>
    </row>
    <row r="9153" spans="2:18" ht="20.25" hidden="1" customHeight="1">
      <c r="B9153" s="36" t="str">
        <f t="shared" si="2819"/>
        <v>b</v>
      </c>
      <c r="C9153" s="42">
        <v>4</v>
      </c>
      <c r="D9153" s="42"/>
      <c r="F9153" s="342" t="s">
        <v>699</v>
      </c>
      <c r="G9153" s="47" t="s">
        <v>335</v>
      </c>
      <c r="H9153" s="93">
        <f t="shared" si="2789"/>
        <v>0</v>
      </c>
      <c r="I9153" s="94">
        <f t="shared" si="2837"/>
        <v>0</v>
      </c>
      <c r="J9153" s="93">
        <f t="shared" ref="J9153:K9153" si="2843">J9383+J10303</f>
        <v>0</v>
      </c>
      <c r="K9153" s="93">
        <f t="shared" si="2843"/>
        <v>0</v>
      </c>
      <c r="L9153" s="94">
        <f t="shared" si="2823"/>
        <v>0</v>
      </c>
      <c r="M9153" s="93">
        <f t="shared" si="2826"/>
        <v>0</v>
      </c>
      <c r="N9153" s="93">
        <f t="shared" si="2826"/>
        <v>0</v>
      </c>
      <c r="O9153" s="82" t="s">
        <v>146</v>
      </c>
      <c r="P9153" s="35" t="s">
        <v>145</v>
      </c>
      <c r="R9153" s="352">
        <f>L9153-[1]გადასახდელები!L8923</f>
        <v>0</v>
      </c>
    </row>
    <row r="9154" spans="2:18" ht="20.25" hidden="1" customHeight="1">
      <c r="B9154" s="36" t="str">
        <f t="shared" si="2819"/>
        <v>b</v>
      </c>
      <c r="C9154" s="42">
        <v>5</v>
      </c>
      <c r="D9154" s="42"/>
      <c r="F9154" s="343" t="s">
        <v>700</v>
      </c>
      <c r="G9154" s="48" t="s">
        <v>336</v>
      </c>
      <c r="H9154" s="96">
        <f t="shared" si="2789"/>
        <v>0</v>
      </c>
      <c r="I9154" s="97">
        <f t="shared" si="2837"/>
        <v>0</v>
      </c>
      <c r="J9154" s="96">
        <f t="shared" ref="J9154:K9154" si="2844">J9384+J10304</f>
        <v>0</v>
      </c>
      <c r="K9154" s="96">
        <f t="shared" si="2844"/>
        <v>0</v>
      </c>
      <c r="L9154" s="97">
        <f t="shared" si="2823"/>
        <v>0</v>
      </c>
      <c r="M9154" s="96">
        <f t="shared" si="2826"/>
        <v>0</v>
      </c>
      <c r="N9154" s="96">
        <f t="shared" si="2826"/>
        <v>0</v>
      </c>
      <c r="O9154" s="82" t="s">
        <v>146</v>
      </c>
      <c r="P9154" s="35" t="s">
        <v>145</v>
      </c>
      <c r="R9154" s="352">
        <f>L9154-[1]გადასახდელები!L8924</f>
        <v>0</v>
      </c>
    </row>
    <row r="9155" spans="2:18" ht="20.25" hidden="1" customHeight="1">
      <c r="B9155" s="36" t="str">
        <f t="shared" si="2819"/>
        <v>b</v>
      </c>
      <c r="C9155" s="42">
        <v>5</v>
      </c>
      <c r="D9155" s="42"/>
      <c r="F9155" s="342" t="s">
        <v>701</v>
      </c>
      <c r="G9155" s="48" t="s">
        <v>337</v>
      </c>
      <c r="H9155" s="119">
        <f t="shared" si="2789"/>
        <v>0</v>
      </c>
      <c r="I9155" s="105">
        <f t="shared" si="2837"/>
        <v>0</v>
      </c>
      <c r="J9155" s="119">
        <f t="shared" ref="J9155:K9155" si="2845">J9385+J10305</f>
        <v>0</v>
      </c>
      <c r="K9155" s="119">
        <f t="shared" si="2845"/>
        <v>0</v>
      </c>
      <c r="L9155" s="105">
        <f t="shared" si="2823"/>
        <v>0</v>
      </c>
      <c r="M9155" s="119">
        <f t="shared" si="2826"/>
        <v>0</v>
      </c>
      <c r="N9155" s="119">
        <f t="shared" si="2826"/>
        <v>0</v>
      </c>
      <c r="O9155" s="82" t="s">
        <v>146</v>
      </c>
      <c r="P9155" s="35" t="s">
        <v>145</v>
      </c>
      <c r="R9155" s="352">
        <f>L9155-[1]გადასახდელები!L8925</f>
        <v>0</v>
      </c>
    </row>
    <row r="9156" spans="2:18" ht="20.25" hidden="1" customHeight="1">
      <c r="B9156" s="36" t="str">
        <f t="shared" si="2819"/>
        <v>b</v>
      </c>
      <c r="C9156" s="42">
        <v>6</v>
      </c>
      <c r="D9156" s="42"/>
      <c r="F9156" s="343" t="s">
        <v>702</v>
      </c>
      <c r="G9156" s="54" t="s">
        <v>338</v>
      </c>
      <c r="H9156" s="325">
        <f t="shared" si="2789"/>
        <v>0</v>
      </c>
      <c r="I9156" s="105">
        <f t="shared" si="2837"/>
        <v>0</v>
      </c>
      <c r="J9156" s="325">
        <f t="shared" ref="J9156:K9156" si="2846">J9386+J10306</f>
        <v>0</v>
      </c>
      <c r="K9156" s="325">
        <f t="shared" si="2846"/>
        <v>0</v>
      </c>
      <c r="L9156" s="105">
        <f t="shared" si="2823"/>
        <v>0</v>
      </c>
      <c r="M9156" s="325">
        <f t="shared" si="2826"/>
        <v>0</v>
      </c>
      <c r="N9156" s="325">
        <f t="shared" si="2826"/>
        <v>0</v>
      </c>
      <c r="O9156" s="82" t="s">
        <v>146</v>
      </c>
      <c r="P9156" s="35" t="s">
        <v>145</v>
      </c>
      <c r="R9156" s="352">
        <f>L9156-[1]გადასახდელები!L8926</f>
        <v>0</v>
      </c>
    </row>
    <row r="9157" spans="2:18" ht="20.25" hidden="1" customHeight="1">
      <c r="B9157" s="36" t="str">
        <f t="shared" si="2819"/>
        <v>b</v>
      </c>
      <c r="C9157" s="42">
        <v>6</v>
      </c>
      <c r="D9157" s="42"/>
      <c r="F9157" s="343" t="s">
        <v>703</v>
      </c>
      <c r="G9157" s="54" t="s">
        <v>339</v>
      </c>
      <c r="H9157" s="325">
        <f t="shared" si="2789"/>
        <v>0</v>
      </c>
      <c r="I9157" s="105">
        <f t="shared" si="2837"/>
        <v>0</v>
      </c>
      <c r="J9157" s="325">
        <f t="shared" ref="J9157:K9157" si="2847">J9387+J10307</f>
        <v>0</v>
      </c>
      <c r="K9157" s="325">
        <f t="shared" si="2847"/>
        <v>0</v>
      </c>
      <c r="L9157" s="105">
        <f t="shared" si="2823"/>
        <v>0</v>
      </c>
      <c r="M9157" s="325">
        <f t="shared" ref="M9157:N9176" si="2848">M9387+M10307</f>
        <v>0</v>
      </c>
      <c r="N9157" s="325">
        <f t="shared" si="2848"/>
        <v>0</v>
      </c>
      <c r="O9157" s="82" t="s">
        <v>146</v>
      </c>
      <c r="P9157" s="35" t="s">
        <v>145</v>
      </c>
      <c r="R9157" s="352">
        <f>L9157-[1]გადასახდელები!L8927</f>
        <v>0</v>
      </c>
    </row>
    <row r="9158" spans="2:18" ht="30.75" hidden="1" customHeight="1">
      <c r="B9158" s="36" t="str">
        <f t="shared" si="2819"/>
        <v>b</v>
      </c>
      <c r="C9158" s="42">
        <v>3</v>
      </c>
      <c r="D9158" s="42"/>
      <c r="F9158" s="342" t="s">
        <v>704</v>
      </c>
      <c r="G9158" s="51" t="s">
        <v>340</v>
      </c>
      <c r="H9158" s="89">
        <f t="shared" si="2789"/>
        <v>0</v>
      </c>
      <c r="I9158" s="90">
        <f t="shared" si="2837"/>
        <v>0</v>
      </c>
      <c r="J9158" s="89">
        <f t="shared" ref="J9158:K9158" si="2849">J9388+J10308</f>
        <v>0</v>
      </c>
      <c r="K9158" s="89">
        <f t="shared" si="2849"/>
        <v>0</v>
      </c>
      <c r="L9158" s="90">
        <f t="shared" si="2823"/>
        <v>0</v>
      </c>
      <c r="M9158" s="89">
        <f t="shared" si="2848"/>
        <v>0</v>
      </c>
      <c r="N9158" s="89">
        <f t="shared" si="2848"/>
        <v>0</v>
      </c>
      <c r="O9158" s="82" t="s">
        <v>146</v>
      </c>
      <c r="P9158" s="35" t="s">
        <v>145</v>
      </c>
      <c r="R9158" s="352">
        <f>L9158-[1]გადასახდელები!L8928</f>
        <v>0</v>
      </c>
    </row>
    <row r="9159" spans="2:18" ht="30.75" hidden="1" customHeight="1">
      <c r="B9159" s="36" t="str">
        <f t="shared" si="2819"/>
        <v>b</v>
      </c>
      <c r="C9159" s="42">
        <v>4</v>
      </c>
      <c r="D9159" s="42"/>
      <c r="F9159" s="343" t="s">
        <v>705</v>
      </c>
      <c r="G9159" s="47" t="s">
        <v>341</v>
      </c>
      <c r="H9159" s="93">
        <f t="shared" si="2789"/>
        <v>0</v>
      </c>
      <c r="I9159" s="94">
        <f t="shared" si="2837"/>
        <v>0</v>
      </c>
      <c r="J9159" s="93">
        <f t="shared" ref="J9159:K9159" si="2850">J9389+J10309</f>
        <v>0</v>
      </c>
      <c r="K9159" s="93">
        <f t="shared" si="2850"/>
        <v>0</v>
      </c>
      <c r="L9159" s="94">
        <f t="shared" si="2823"/>
        <v>0</v>
      </c>
      <c r="M9159" s="93">
        <f t="shared" si="2848"/>
        <v>0</v>
      </c>
      <c r="N9159" s="93">
        <f t="shared" si="2848"/>
        <v>0</v>
      </c>
      <c r="O9159" s="82" t="s">
        <v>146</v>
      </c>
      <c r="P9159" s="35" t="s">
        <v>145</v>
      </c>
      <c r="R9159" s="352">
        <f>L9159-[1]გადასახდელები!L8929</f>
        <v>0</v>
      </c>
    </row>
    <row r="9160" spans="2:18" ht="30.75" hidden="1" customHeight="1">
      <c r="B9160" s="36" t="str">
        <f t="shared" si="2819"/>
        <v>b</v>
      </c>
      <c r="C9160" s="42">
        <v>4</v>
      </c>
      <c r="D9160" s="42"/>
      <c r="F9160" s="342" t="s">
        <v>706</v>
      </c>
      <c r="G9160" s="47" t="s">
        <v>342</v>
      </c>
      <c r="H9160" s="93">
        <f t="shared" si="2789"/>
        <v>0</v>
      </c>
      <c r="I9160" s="94">
        <f t="shared" si="2837"/>
        <v>0</v>
      </c>
      <c r="J9160" s="93">
        <f t="shared" ref="J9160:K9160" si="2851">J9390+J10310</f>
        <v>0</v>
      </c>
      <c r="K9160" s="93">
        <f t="shared" si="2851"/>
        <v>0</v>
      </c>
      <c r="L9160" s="94">
        <f t="shared" si="2823"/>
        <v>0</v>
      </c>
      <c r="M9160" s="93">
        <f t="shared" si="2848"/>
        <v>0</v>
      </c>
      <c r="N9160" s="93">
        <f t="shared" si="2848"/>
        <v>0</v>
      </c>
      <c r="O9160" s="82" t="s">
        <v>146</v>
      </c>
      <c r="P9160" s="35" t="s">
        <v>145</v>
      </c>
      <c r="R9160" s="352">
        <f>L9160-[1]გადასახდელები!L8930</f>
        <v>0</v>
      </c>
    </row>
    <row r="9161" spans="2:18" ht="30.75" hidden="1" customHeight="1">
      <c r="B9161" s="36" t="str">
        <f t="shared" si="2819"/>
        <v>b</v>
      </c>
      <c r="C9161" s="42">
        <v>5</v>
      </c>
      <c r="D9161" s="42"/>
      <c r="F9161" s="343" t="s">
        <v>707</v>
      </c>
      <c r="G9161" s="48" t="s">
        <v>343</v>
      </c>
      <c r="H9161" s="96">
        <f t="shared" si="2789"/>
        <v>0</v>
      </c>
      <c r="I9161" s="97">
        <f t="shared" si="2837"/>
        <v>0</v>
      </c>
      <c r="J9161" s="96">
        <f t="shared" ref="J9161:K9161" si="2852">J9391+J10311</f>
        <v>0</v>
      </c>
      <c r="K9161" s="96">
        <f t="shared" si="2852"/>
        <v>0</v>
      </c>
      <c r="L9161" s="97">
        <f t="shared" si="2823"/>
        <v>0</v>
      </c>
      <c r="M9161" s="96">
        <f t="shared" si="2848"/>
        <v>0</v>
      </c>
      <c r="N9161" s="96">
        <f t="shared" si="2848"/>
        <v>0</v>
      </c>
      <c r="O9161" s="82" t="s">
        <v>146</v>
      </c>
      <c r="P9161" s="35" t="s">
        <v>145</v>
      </c>
      <c r="R9161" s="352">
        <f>L9161-[1]გადასახდელები!L8931</f>
        <v>0</v>
      </c>
    </row>
    <row r="9162" spans="2:18" ht="20.25" hidden="1" customHeight="1">
      <c r="B9162" s="36" t="str">
        <f t="shared" si="2819"/>
        <v>b</v>
      </c>
      <c r="C9162" s="42">
        <v>5</v>
      </c>
      <c r="D9162" s="42"/>
      <c r="F9162" s="343" t="s">
        <v>708</v>
      </c>
      <c r="G9162" s="48" t="s">
        <v>344</v>
      </c>
      <c r="H9162" s="96">
        <f t="shared" si="2789"/>
        <v>0</v>
      </c>
      <c r="I9162" s="97">
        <f t="shared" si="2837"/>
        <v>0</v>
      </c>
      <c r="J9162" s="96">
        <f t="shared" ref="J9162:K9162" si="2853">J9392+J10312</f>
        <v>0</v>
      </c>
      <c r="K9162" s="96">
        <f t="shared" si="2853"/>
        <v>0</v>
      </c>
      <c r="L9162" s="97">
        <f t="shared" si="2823"/>
        <v>0</v>
      </c>
      <c r="M9162" s="96">
        <f t="shared" si="2848"/>
        <v>0</v>
      </c>
      <c r="N9162" s="96">
        <f t="shared" si="2848"/>
        <v>0</v>
      </c>
      <c r="O9162" s="82" t="s">
        <v>146</v>
      </c>
      <c r="P9162" s="35" t="s">
        <v>145</v>
      </c>
      <c r="R9162" s="352">
        <f>L9162-[1]გადასახდელები!L8932</f>
        <v>0</v>
      </c>
    </row>
    <row r="9163" spans="2:18" ht="20.25" hidden="1" customHeight="1">
      <c r="B9163" s="36" t="str">
        <f t="shared" si="2819"/>
        <v>b</v>
      </c>
      <c r="C9163" s="42">
        <v>5</v>
      </c>
      <c r="D9163" s="42"/>
      <c r="F9163" s="343" t="s">
        <v>709</v>
      </c>
      <c r="G9163" s="48" t="s">
        <v>345</v>
      </c>
      <c r="H9163" s="96">
        <f t="shared" si="2789"/>
        <v>0</v>
      </c>
      <c r="I9163" s="97">
        <f t="shared" si="2837"/>
        <v>0</v>
      </c>
      <c r="J9163" s="96">
        <f t="shared" ref="J9163:K9163" si="2854">J9393+J10313</f>
        <v>0</v>
      </c>
      <c r="K9163" s="96">
        <f t="shared" si="2854"/>
        <v>0</v>
      </c>
      <c r="L9163" s="97">
        <f t="shared" si="2823"/>
        <v>0</v>
      </c>
      <c r="M9163" s="96">
        <f t="shared" si="2848"/>
        <v>0</v>
      </c>
      <c r="N9163" s="96">
        <f t="shared" si="2848"/>
        <v>0</v>
      </c>
      <c r="O9163" s="82" t="s">
        <v>146</v>
      </c>
      <c r="P9163" s="35" t="s">
        <v>145</v>
      </c>
      <c r="R9163" s="352">
        <f>L9163-[1]გადასახდელები!L8933</f>
        <v>0</v>
      </c>
    </row>
    <row r="9164" spans="2:18" ht="20.25" hidden="1" customHeight="1">
      <c r="B9164" s="36" t="str">
        <f t="shared" si="2819"/>
        <v>b</v>
      </c>
      <c r="C9164" s="42">
        <v>5</v>
      </c>
      <c r="D9164" s="42"/>
      <c r="F9164" s="343" t="s">
        <v>710</v>
      </c>
      <c r="G9164" s="48" t="s">
        <v>214</v>
      </c>
      <c r="H9164" s="96">
        <f t="shared" si="2789"/>
        <v>0</v>
      </c>
      <c r="I9164" s="97">
        <f t="shared" si="2837"/>
        <v>0</v>
      </c>
      <c r="J9164" s="96">
        <f t="shared" ref="J9164:K9164" si="2855">J9394+J10314</f>
        <v>0</v>
      </c>
      <c r="K9164" s="96">
        <f t="shared" si="2855"/>
        <v>0</v>
      </c>
      <c r="L9164" s="97">
        <f t="shared" si="2823"/>
        <v>0</v>
      </c>
      <c r="M9164" s="96">
        <f t="shared" si="2848"/>
        <v>0</v>
      </c>
      <c r="N9164" s="96">
        <f t="shared" si="2848"/>
        <v>0</v>
      </c>
      <c r="O9164" s="82" t="s">
        <v>146</v>
      </c>
      <c r="P9164" s="35" t="s">
        <v>145</v>
      </c>
      <c r="R9164" s="352">
        <f>L9164-[1]გადასახდელები!L8934</f>
        <v>0</v>
      </c>
    </row>
    <row r="9165" spans="2:18" ht="20.25" hidden="1" customHeight="1">
      <c r="B9165" s="36" t="str">
        <f t="shared" si="2819"/>
        <v>b</v>
      </c>
      <c r="C9165" s="42">
        <v>3</v>
      </c>
      <c r="D9165" s="42"/>
      <c r="F9165" s="343" t="s">
        <v>711</v>
      </c>
      <c r="G9165" s="51" t="s">
        <v>346</v>
      </c>
      <c r="H9165" s="89">
        <f t="shared" si="2789"/>
        <v>0</v>
      </c>
      <c r="I9165" s="90">
        <f t="shared" si="2837"/>
        <v>0</v>
      </c>
      <c r="J9165" s="89">
        <f t="shared" ref="J9165:K9165" si="2856">J9395+J10315</f>
        <v>0</v>
      </c>
      <c r="K9165" s="89">
        <f t="shared" si="2856"/>
        <v>0</v>
      </c>
      <c r="L9165" s="90">
        <f t="shared" si="2823"/>
        <v>0</v>
      </c>
      <c r="M9165" s="89">
        <f t="shared" si="2848"/>
        <v>0</v>
      </c>
      <c r="N9165" s="89">
        <f t="shared" si="2848"/>
        <v>0</v>
      </c>
      <c r="O9165" s="82" t="s">
        <v>146</v>
      </c>
      <c r="P9165" s="35" t="s">
        <v>145</v>
      </c>
      <c r="R9165" s="352">
        <f>L9165-[1]გადასახდელები!L8935</f>
        <v>0</v>
      </c>
    </row>
    <row r="9166" spans="2:18" ht="20.25" hidden="1" customHeight="1">
      <c r="B9166" s="36" t="str">
        <f t="shared" si="2819"/>
        <v>b</v>
      </c>
      <c r="C9166" s="42">
        <v>3</v>
      </c>
      <c r="D9166" s="42"/>
      <c r="F9166" s="342" t="s">
        <v>712</v>
      </c>
      <c r="G9166" s="51" t="s">
        <v>347</v>
      </c>
      <c r="H9166" s="89">
        <f t="shared" si="2789"/>
        <v>0</v>
      </c>
      <c r="I9166" s="90">
        <f t="shared" si="2837"/>
        <v>0</v>
      </c>
      <c r="J9166" s="89">
        <f t="shared" ref="J9166:K9166" si="2857">J9396+J10316</f>
        <v>0</v>
      </c>
      <c r="K9166" s="89">
        <f t="shared" si="2857"/>
        <v>0</v>
      </c>
      <c r="L9166" s="90">
        <f t="shared" si="2823"/>
        <v>0</v>
      </c>
      <c r="M9166" s="89">
        <f t="shared" si="2848"/>
        <v>0</v>
      </c>
      <c r="N9166" s="89">
        <f t="shared" si="2848"/>
        <v>0</v>
      </c>
      <c r="O9166" s="82" t="s">
        <v>146</v>
      </c>
      <c r="P9166" s="35" t="s">
        <v>145</v>
      </c>
      <c r="R9166" s="352">
        <f>L9166-[1]გადასახდელები!L8936</f>
        <v>0</v>
      </c>
    </row>
    <row r="9167" spans="2:18" ht="30.75" hidden="1" customHeight="1">
      <c r="B9167" s="36" t="str">
        <f t="shared" si="2819"/>
        <v>b</v>
      </c>
      <c r="C9167" s="42">
        <v>4</v>
      </c>
      <c r="D9167" s="42"/>
      <c r="F9167" s="343" t="s">
        <v>713</v>
      </c>
      <c r="G9167" s="47" t="s">
        <v>348</v>
      </c>
      <c r="H9167" s="93">
        <f t="shared" si="2789"/>
        <v>0</v>
      </c>
      <c r="I9167" s="94">
        <f t="shared" si="2837"/>
        <v>0</v>
      </c>
      <c r="J9167" s="93">
        <f t="shared" ref="J9167:K9167" si="2858">J9397+J10317</f>
        <v>0</v>
      </c>
      <c r="K9167" s="93">
        <f t="shared" si="2858"/>
        <v>0</v>
      </c>
      <c r="L9167" s="94">
        <f t="shared" si="2823"/>
        <v>0</v>
      </c>
      <c r="M9167" s="93">
        <f t="shared" si="2848"/>
        <v>0</v>
      </c>
      <c r="N9167" s="93">
        <f t="shared" si="2848"/>
        <v>0</v>
      </c>
      <c r="O9167" s="82" t="s">
        <v>146</v>
      </c>
      <c r="P9167" s="35" t="s">
        <v>145</v>
      </c>
      <c r="R9167" s="352">
        <f>L9167-[1]გადასახდელები!L8937</f>
        <v>0</v>
      </c>
    </row>
    <row r="9168" spans="2:18" ht="20.25" hidden="1" customHeight="1">
      <c r="B9168" s="36" t="str">
        <f t="shared" si="2819"/>
        <v>b</v>
      </c>
      <c r="C9168" s="42">
        <v>4</v>
      </c>
      <c r="D9168" s="42"/>
      <c r="F9168" s="343" t="s">
        <v>714</v>
      </c>
      <c r="G9168" s="47" t="s">
        <v>349</v>
      </c>
      <c r="H9168" s="93">
        <f t="shared" si="2789"/>
        <v>0</v>
      </c>
      <c r="I9168" s="94">
        <f t="shared" si="2837"/>
        <v>0</v>
      </c>
      <c r="J9168" s="93">
        <f t="shared" ref="J9168:K9168" si="2859">J9398+J10318</f>
        <v>0</v>
      </c>
      <c r="K9168" s="93">
        <f t="shared" si="2859"/>
        <v>0</v>
      </c>
      <c r="L9168" s="94">
        <f t="shared" si="2823"/>
        <v>0</v>
      </c>
      <c r="M9168" s="93">
        <f t="shared" si="2848"/>
        <v>0</v>
      </c>
      <c r="N9168" s="93">
        <f t="shared" si="2848"/>
        <v>0</v>
      </c>
      <c r="O9168" s="82" t="s">
        <v>146</v>
      </c>
      <c r="P9168" s="35" t="s">
        <v>145</v>
      </c>
      <c r="R9168" s="352">
        <f>L9168-[1]გადასახდელები!L8938</f>
        <v>0</v>
      </c>
    </row>
    <row r="9169" spans="2:18" ht="20.25" hidden="1" customHeight="1">
      <c r="B9169" s="36" t="str">
        <f t="shared" si="2819"/>
        <v>b</v>
      </c>
      <c r="C9169" s="42">
        <v>4</v>
      </c>
      <c r="D9169" s="42"/>
      <c r="F9169" s="342" t="s">
        <v>715</v>
      </c>
      <c r="G9169" s="47" t="s">
        <v>350</v>
      </c>
      <c r="H9169" s="93">
        <f t="shared" ref="H9169:H9205" si="2860">H9399+H10319</f>
        <v>0</v>
      </c>
      <c r="I9169" s="94">
        <f t="shared" si="2837"/>
        <v>0</v>
      </c>
      <c r="J9169" s="93">
        <f t="shared" ref="J9169:K9169" si="2861">J9399+J10319</f>
        <v>0</v>
      </c>
      <c r="K9169" s="93">
        <f t="shared" si="2861"/>
        <v>0</v>
      </c>
      <c r="L9169" s="94">
        <f t="shared" si="2823"/>
        <v>0</v>
      </c>
      <c r="M9169" s="93">
        <f t="shared" si="2848"/>
        <v>0</v>
      </c>
      <c r="N9169" s="93">
        <f t="shared" si="2848"/>
        <v>0</v>
      </c>
      <c r="O9169" s="82" t="s">
        <v>146</v>
      </c>
      <c r="P9169" s="35" t="s">
        <v>145</v>
      </c>
      <c r="R9169" s="352">
        <f>L9169-[1]გადასახდელები!L8939</f>
        <v>0</v>
      </c>
    </row>
    <row r="9170" spans="2:18" ht="30.75" hidden="1" customHeight="1">
      <c r="B9170" s="36" t="str">
        <f t="shared" si="2819"/>
        <v>b</v>
      </c>
      <c r="C9170" s="42">
        <v>5</v>
      </c>
      <c r="D9170" s="42"/>
      <c r="F9170" s="343" t="s">
        <v>716</v>
      </c>
      <c r="G9170" s="48" t="s">
        <v>351</v>
      </c>
      <c r="H9170" s="96">
        <f t="shared" si="2860"/>
        <v>0</v>
      </c>
      <c r="I9170" s="97">
        <f t="shared" si="2837"/>
        <v>0</v>
      </c>
      <c r="J9170" s="96">
        <f t="shared" ref="J9170:K9170" si="2862">J9400+J10320</f>
        <v>0</v>
      </c>
      <c r="K9170" s="96">
        <f t="shared" si="2862"/>
        <v>0</v>
      </c>
      <c r="L9170" s="97">
        <f t="shared" si="2823"/>
        <v>0</v>
      </c>
      <c r="M9170" s="96">
        <f t="shared" si="2848"/>
        <v>0</v>
      </c>
      <c r="N9170" s="96">
        <f t="shared" si="2848"/>
        <v>0</v>
      </c>
      <c r="O9170" s="82" t="s">
        <v>146</v>
      </c>
      <c r="P9170" s="35" t="s">
        <v>145</v>
      </c>
      <c r="R9170" s="352">
        <f>L9170-[1]გადასახდელები!L8940</f>
        <v>0</v>
      </c>
    </row>
    <row r="9171" spans="2:18" ht="20.25" hidden="1" customHeight="1">
      <c r="B9171" s="36" t="str">
        <f t="shared" si="2819"/>
        <v>b</v>
      </c>
      <c r="C9171" s="42">
        <v>5</v>
      </c>
      <c r="D9171" s="42"/>
      <c r="F9171" s="343" t="s">
        <v>717</v>
      </c>
      <c r="G9171" s="48" t="s">
        <v>352</v>
      </c>
      <c r="H9171" s="96">
        <f t="shared" si="2860"/>
        <v>0</v>
      </c>
      <c r="I9171" s="97">
        <f t="shared" si="2837"/>
        <v>0</v>
      </c>
      <c r="J9171" s="96">
        <f t="shared" ref="J9171:K9171" si="2863">J9401+J10321</f>
        <v>0</v>
      </c>
      <c r="K9171" s="96">
        <f t="shared" si="2863"/>
        <v>0</v>
      </c>
      <c r="L9171" s="97">
        <f t="shared" si="2823"/>
        <v>0</v>
      </c>
      <c r="M9171" s="96">
        <f t="shared" si="2848"/>
        <v>0</v>
      </c>
      <c r="N9171" s="96">
        <f t="shared" si="2848"/>
        <v>0</v>
      </c>
      <c r="O9171" s="82" t="s">
        <v>146</v>
      </c>
      <c r="P9171" s="35" t="s">
        <v>145</v>
      </c>
      <c r="R9171" s="352">
        <f>L9171-[1]გადასახდელები!L8941</f>
        <v>0</v>
      </c>
    </row>
    <row r="9172" spans="2:18" ht="20.25" hidden="1" customHeight="1">
      <c r="B9172" s="36" t="str">
        <f t="shared" si="2819"/>
        <v>b</v>
      </c>
      <c r="C9172" s="42">
        <v>4</v>
      </c>
      <c r="D9172" s="42"/>
      <c r="F9172" s="343" t="s">
        <v>718</v>
      </c>
      <c r="G9172" s="47" t="s">
        <v>353</v>
      </c>
      <c r="H9172" s="93">
        <f t="shared" si="2860"/>
        <v>0</v>
      </c>
      <c r="I9172" s="94">
        <f t="shared" si="2837"/>
        <v>0</v>
      </c>
      <c r="J9172" s="93">
        <f t="shared" ref="J9172:K9172" si="2864">J9402+J10322</f>
        <v>0</v>
      </c>
      <c r="K9172" s="93">
        <f t="shared" si="2864"/>
        <v>0</v>
      </c>
      <c r="L9172" s="94">
        <f t="shared" si="2823"/>
        <v>0</v>
      </c>
      <c r="M9172" s="93">
        <f t="shared" si="2848"/>
        <v>0</v>
      </c>
      <c r="N9172" s="93">
        <f t="shared" si="2848"/>
        <v>0</v>
      </c>
      <c r="O9172" s="82" t="s">
        <v>146</v>
      </c>
      <c r="P9172" s="35" t="s">
        <v>145</v>
      </c>
      <c r="R9172" s="352">
        <f>L9172-[1]გადასახდელები!L8942</f>
        <v>0</v>
      </c>
    </row>
    <row r="9173" spans="2:18" ht="20.25" hidden="1" customHeight="1">
      <c r="B9173" s="36" t="str">
        <f t="shared" si="2819"/>
        <v>b</v>
      </c>
      <c r="C9173" s="42">
        <v>2</v>
      </c>
      <c r="D9173" s="42"/>
      <c r="F9173" s="30"/>
      <c r="G9173" s="60" t="s">
        <v>354</v>
      </c>
      <c r="H9173" s="86">
        <f t="shared" si="2860"/>
        <v>0</v>
      </c>
      <c r="I9173" s="87">
        <f t="shared" si="2837"/>
        <v>0</v>
      </c>
      <c r="J9173" s="86">
        <f t="shared" ref="J9173:K9173" si="2865">J9403+J10323</f>
        <v>0</v>
      </c>
      <c r="K9173" s="86">
        <f t="shared" si="2865"/>
        <v>0</v>
      </c>
      <c r="L9173" s="87">
        <f t="shared" si="2823"/>
        <v>0</v>
      </c>
      <c r="M9173" s="86">
        <f t="shared" si="2848"/>
        <v>0</v>
      </c>
      <c r="N9173" s="86">
        <f t="shared" si="2848"/>
        <v>0</v>
      </c>
      <c r="O9173" s="82" t="s">
        <v>146</v>
      </c>
      <c r="R9173" s="352">
        <f>L9173-[1]გადასახდელები!L8943</f>
        <v>0</v>
      </c>
    </row>
    <row r="9174" spans="2:18" ht="20.25" hidden="1" customHeight="1">
      <c r="B9174" s="36" t="str">
        <f t="shared" si="2819"/>
        <v>b</v>
      </c>
      <c r="C9174" s="42">
        <v>3</v>
      </c>
      <c r="D9174" s="42"/>
      <c r="F9174" s="31"/>
      <c r="G9174" s="51" t="s">
        <v>355</v>
      </c>
      <c r="H9174" s="120">
        <f t="shared" si="2860"/>
        <v>0</v>
      </c>
      <c r="I9174" s="118">
        <f t="shared" si="2837"/>
        <v>0</v>
      </c>
      <c r="J9174" s="120">
        <f t="shared" ref="J9174:K9174" si="2866">J9404+J10324</f>
        <v>0</v>
      </c>
      <c r="K9174" s="120">
        <f t="shared" si="2866"/>
        <v>0</v>
      </c>
      <c r="L9174" s="118">
        <f t="shared" si="2823"/>
        <v>0</v>
      </c>
      <c r="M9174" s="120">
        <f t="shared" si="2848"/>
        <v>0</v>
      </c>
      <c r="N9174" s="120">
        <f t="shared" si="2848"/>
        <v>0</v>
      </c>
      <c r="O9174" s="82" t="s">
        <v>146</v>
      </c>
      <c r="R9174" s="352">
        <f>L9174-[1]გადასახდელები!L8944</f>
        <v>0</v>
      </c>
    </row>
    <row r="9175" spans="2:18" ht="20.25" hidden="1" customHeight="1">
      <c r="B9175" s="36" t="str">
        <f t="shared" si="2819"/>
        <v>b</v>
      </c>
      <c r="C9175" s="42">
        <v>4</v>
      </c>
      <c r="D9175" s="42"/>
      <c r="F9175" s="31"/>
      <c r="G9175" s="47" t="s">
        <v>356</v>
      </c>
      <c r="H9175" s="93">
        <f t="shared" si="2860"/>
        <v>0</v>
      </c>
      <c r="I9175" s="94">
        <f t="shared" si="2837"/>
        <v>0</v>
      </c>
      <c r="J9175" s="93">
        <f t="shared" ref="J9175:K9175" si="2867">J9405+J10325</f>
        <v>0</v>
      </c>
      <c r="K9175" s="93">
        <f t="shared" si="2867"/>
        <v>0</v>
      </c>
      <c r="L9175" s="94">
        <f t="shared" si="2823"/>
        <v>0</v>
      </c>
      <c r="M9175" s="93">
        <f t="shared" si="2848"/>
        <v>0</v>
      </c>
      <c r="N9175" s="93">
        <f t="shared" si="2848"/>
        <v>0</v>
      </c>
      <c r="O9175" s="82" t="s">
        <v>146</v>
      </c>
      <c r="R9175" s="352">
        <f>L9175-[1]გადასახდელები!L8945</f>
        <v>0</v>
      </c>
    </row>
    <row r="9176" spans="2:18" ht="20.25" hidden="1" customHeight="1">
      <c r="B9176" s="36" t="str">
        <f t="shared" si="2819"/>
        <v>b</v>
      </c>
      <c r="C9176" s="42">
        <v>4</v>
      </c>
      <c r="D9176" s="42"/>
      <c r="F9176" s="31"/>
      <c r="G9176" s="47" t="s">
        <v>357</v>
      </c>
      <c r="H9176" s="93">
        <f t="shared" si="2860"/>
        <v>0</v>
      </c>
      <c r="I9176" s="94">
        <f t="shared" si="2837"/>
        <v>0</v>
      </c>
      <c r="J9176" s="93">
        <f t="shared" ref="J9176:K9176" si="2868">J9406+J10326</f>
        <v>0</v>
      </c>
      <c r="K9176" s="93">
        <f t="shared" si="2868"/>
        <v>0</v>
      </c>
      <c r="L9176" s="94">
        <f t="shared" si="2823"/>
        <v>0</v>
      </c>
      <c r="M9176" s="93">
        <f t="shared" si="2848"/>
        <v>0</v>
      </c>
      <c r="N9176" s="93">
        <f t="shared" si="2848"/>
        <v>0</v>
      </c>
      <c r="O9176" s="82" t="s">
        <v>146</v>
      </c>
      <c r="R9176" s="352">
        <f>L9176-[1]გადასახდელები!L8946</f>
        <v>0</v>
      </c>
    </row>
    <row r="9177" spans="2:18" ht="20.25" hidden="1" customHeight="1">
      <c r="B9177" s="36" t="str">
        <f t="shared" si="2819"/>
        <v>b</v>
      </c>
      <c r="C9177" s="42">
        <v>4</v>
      </c>
      <c r="D9177" s="42"/>
      <c r="F9177" s="31"/>
      <c r="G9177" s="47" t="s">
        <v>212</v>
      </c>
      <c r="H9177" s="93">
        <f t="shared" si="2860"/>
        <v>0</v>
      </c>
      <c r="I9177" s="94">
        <f t="shared" si="2837"/>
        <v>0</v>
      </c>
      <c r="J9177" s="93">
        <f t="shared" ref="J9177:K9177" si="2869">J9407+J10327</f>
        <v>0</v>
      </c>
      <c r="K9177" s="93">
        <f t="shared" si="2869"/>
        <v>0</v>
      </c>
      <c r="L9177" s="94">
        <f t="shared" si="2823"/>
        <v>0</v>
      </c>
      <c r="M9177" s="93">
        <f t="shared" ref="M9177:N9196" si="2870">M9407+M10327</f>
        <v>0</v>
      </c>
      <c r="N9177" s="93">
        <f t="shared" si="2870"/>
        <v>0</v>
      </c>
      <c r="O9177" s="82" t="s">
        <v>146</v>
      </c>
      <c r="R9177" s="352">
        <f>L9177-[1]გადასახდელები!L8947</f>
        <v>0</v>
      </c>
    </row>
    <row r="9178" spans="2:18" ht="20.25" hidden="1" customHeight="1">
      <c r="B9178" s="36" t="str">
        <f t="shared" si="2819"/>
        <v>b</v>
      </c>
      <c r="C9178" s="42">
        <v>4</v>
      </c>
      <c r="D9178" s="42"/>
      <c r="F9178" s="31"/>
      <c r="G9178" s="47" t="s">
        <v>358</v>
      </c>
      <c r="H9178" s="93">
        <f t="shared" si="2860"/>
        <v>0</v>
      </c>
      <c r="I9178" s="94">
        <f t="shared" si="2837"/>
        <v>0</v>
      </c>
      <c r="J9178" s="93">
        <f t="shared" ref="J9178:K9178" si="2871">J9408+J10328</f>
        <v>0</v>
      </c>
      <c r="K9178" s="93">
        <f t="shared" si="2871"/>
        <v>0</v>
      </c>
      <c r="L9178" s="94">
        <f t="shared" si="2823"/>
        <v>0</v>
      </c>
      <c r="M9178" s="93">
        <f t="shared" si="2870"/>
        <v>0</v>
      </c>
      <c r="N9178" s="93">
        <f t="shared" si="2870"/>
        <v>0</v>
      </c>
      <c r="O9178" s="82" t="s">
        <v>146</v>
      </c>
      <c r="R9178" s="352">
        <f>L9178-[1]გადასახდელები!L8948</f>
        <v>0</v>
      </c>
    </row>
    <row r="9179" spans="2:18" ht="20.25" hidden="1" customHeight="1">
      <c r="B9179" s="36" t="str">
        <f t="shared" si="2819"/>
        <v>b</v>
      </c>
      <c r="C9179" s="42">
        <v>4</v>
      </c>
      <c r="D9179" s="42"/>
      <c r="F9179" s="31"/>
      <c r="G9179" s="47" t="s">
        <v>359</v>
      </c>
      <c r="H9179" s="93">
        <f t="shared" si="2860"/>
        <v>0</v>
      </c>
      <c r="I9179" s="94">
        <f t="shared" si="2837"/>
        <v>0</v>
      </c>
      <c r="J9179" s="93">
        <f t="shared" ref="J9179:K9179" si="2872">J9409+J10329</f>
        <v>0</v>
      </c>
      <c r="K9179" s="93">
        <f t="shared" si="2872"/>
        <v>0</v>
      </c>
      <c r="L9179" s="94">
        <f t="shared" si="2823"/>
        <v>0</v>
      </c>
      <c r="M9179" s="93">
        <f t="shared" si="2870"/>
        <v>0</v>
      </c>
      <c r="N9179" s="93">
        <f t="shared" si="2870"/>
        <v>0</v>
      </c>
      <c r="O9179" s="82" t="s">
        <v>146</v>
      </c>
      <c r="R9179" s="352">
        <f>L9179-[1]გადასახდელები!L8949</f>
        <v>0</v>
      </c>
    </row>
    <row r="9180" spans="2:18" ht="20.25" hidden="1" customHeight="1">
      <c r="B9180" s="36" t="str">
        <f t="shared" si="2819"/>
        <v>b</v>
      </c>
      <c r="C9180" s="42">
        <v>4</v>
      </c>
      <c r="D9180" s="42"/>
      <c r="F9180" s="31"/>
      <c r="G9180" s="47" t="s">
        <v>360</v>
      </c>
      <c r="H9180" s="93">
        <f t="shared" si="2860"/>
        <v>0</v>
      </c>
      <c r="I9180" s="94">
        <f t="shared" si="2837"/>
        <v>0</v>
      </c>
      <c r="J9180" s="93">
        <f t="shared" ref="J9180:K9180" si="2873">J9410+J10330</f>
        <v>0</v>
      </c>
      <c r="K9180" s="93">
        <f t="shared" si="2873"/>
        <v>0</v>
      </c>
      <c r="L9180" s="94">
        <f t="shared" si="2823"/>
        <v>0</v>
      </c>
      <c r="M9180" s="93">
        <f t="shared" si="2870"/>
        <v>0</v>
      </c>
      <c r="N9180" s="93">
        <f t="shared" si="2870"/>
        <v>0</v>
      </c>
      <c r="O9180" s="82" t="s">
        <v>146</v>
      </c>
      <c r="R9180" s="352">
        <f>L9180-[1]გადასახდელები!L8950</f>
        <v>0</v>
      </c>
    </row>
    <row r="9181" spans="2:18" ht="20.25" hidden="1" customHeight="1">
      <c r="B9181" s="36" t="str">
        <f t="shared" si="2819"/>
        <v>b</v>
      </c>
      <c r="C9181" s="42">
        <v>3</v>
      </c>
      <c r="D9181" s="42"/>
      <c r="F9181" s="31"/>
      <c r="G9181" s="51" t="s">
        <v>211</v>
      </c>
      <c r="H9181" s="120">
        <f t="shared" si="2860"/>
        <v>0</v>
      </c>
      <c r="I9181" s="118">
        <f t="shared" si="2837"/>
        <v>0</v>
      </c>
      <c r="J9181" s="120">
        <f t="shared" ref="J9181:K9181" si="2874">J9411+J10331</f>
        <v>0</v>
      </c>
      <c r="K9181" s="120">
        <f t="shared" si="2874"/>
        <v>0</v>
      </c>
      <c r="L9181" s="118">
        <f t="shared" si="2823"/>
        <v>0</v>
      </c>
      <c r="M9181" s="120">
        <f t="shared" si="2870"/>
        <v>0</v>
      </c>
      <c r="N9181" s="120">
        <f t="shared" si="2870"/>
        <v>0</v>
      </c>
      <c r="O9181" s="82" t="s">
        <v>146</v>
      </c>
      <c r="R9181" s="352">
        <f>L9181-[1]გადასახდელები!L8951</f>
        <v>0</v>
      </c>
    </row>
    <row r="9182" spans="2:18" ht="20.25" hidden="1" customHeight="1">
      <c r="B9182" s="36" t="str">
        <f t="shared" si="2819"/>
        <v>b</v>
      </c>
      <c r="C9182" s="42">
        <v>4</v>
      </c>
      <c r="D9182" s="42"/>
      <c r="F9182" s="31"/>
      <c r="G9182" s="47" t="s">
        <v>356</v>
      </c>
      <c r="H9182" s="93">
        <f t="shared" si="2860"/>
        <v>0</v>
      </c>
      <c r="I9182" s="94">
        <f t="shared" si="2837"/>
        <v>0</v>
      </c>
      <c r="J9182" s="93">
        <f t="shared" ref="J9182:K9182" si="2875">J9412+J10332</f>
        <v>0</v>
      </c>
      <c r="K9182" s="93">
        <f t="shared" si="2875"/>
        <v>0</v>
      </c>
      <c r="L9182" s="94">
        <f t="shared" si="2823"/>
        <v>0</v>
      </c>
      <c r="M9182" s="93">
        <f t="shared" si="2870"/>
        <v>0</v>
      </c>
      <c r="N9182" s="93">
        <f t="shared" si="2870"/>
        <v>0</v>
      </c>
      <c r="O9182" s="82" t="s">
        <v>146</v>
      </c>
      <c r="R9182" s="352">
        <f>L9182-[1]გადასახდელები!L8952</f>
        <v>0</v>
      </c>
    </row>
    <row r="9183" spans="2:18" ht="20.25" hidden="1" customHeight="1">
      <c r="B9183" s="36" t="str">
        <f t="shared" si="2819"/>
        <v>b</v>
      </c>
      <c r="C9183" s="42">
        <v>4</v>
      </c>
      <c r="D9183" s="42"/>
      <c r="F9183" s="31"/>
      <c r="G9183" s="47" t="s">
        <v>357</v>
      </c>
      <c r="H9183" s="93">
        <f t="shared" si="2860"/>
        <v>0</v>
      </c>
      <c r="I9183" s="94">
        <f t="shared" si="2837"/>
        <v>0</v>
      </c>
      <c r="J9183" s="93">
        <f t="shared" ref="J9183:K9183" si="2876">J9413+J10333</f>
        <v>0</v>
      </c>
      <c r="K9183" s="93">
        <f t="shared" si="2876"/>
        <v>0</v>
      </c>
      <c r="L9183" s="94">
        <f t="shared" si="2823"/>
        <v>0</v>
      </c>
      <c r="M9183" s="93">
        <f t="shared" si="2870"/>
        <v>0</v>
      </c>
      <c r="N9183" s="93">
        <f t="shared" si="2870"/>
        <v>0</v>
      </c>
      <c r="O9183" s="82" t="s">
        <v>146</v>
      </c>
      <c r="R9183" s="352">
        <f>L9183-[1]გადასახდელები!L8953</f>
        <v>0</v>
      </c>
    </row>
    <row r="9184" spans="2:18" ht="20.25" hidden="1" customHeight="1">
      <c r="B9184" s="36" t="str">
        <f t="shared" si="2819"/>
        <v>b</v>
      </c>
      <c r="C9184" s="42">
        <v>4</v>
      </c>
      <c r="D9184" s="42"/>
      <c r="F9184" s="31"/>
      <c r="G9184" s="47" t="s">
        <v>212</v>
      </c>
      <c r="H9184" s="93">
        <f t="shared" si="2860"/>
        <v>0</v>
      </c>
      <c r="I9184" s="94">
        <f t="shared" si="2837"/>
        <v>0</v>
      </c>
      <c r="J9184" s="93">
        <f t="shared" ref="J9184:K9184" si="2877">J9414+J10334</f>
        <v>0</v>
      </c>
      <c r="K9184" s="93">
        <f t="shared" si="2877"/>
        <v>0</v>
      </c>
      <c r="L9184" s="94">
        <f t="shared" si="2823"/>
        <v>0</v>
      </c>
      <c r="M9184" s="93">
        <f t="shared" si="2870"/>
        <v>0</v>
      </c>
      <c r="N9184" s="93">
        <f t="shared" si="2870"/>
        <v>0</v>
      </c>
      <c r="O9184" s="82" t="s">
        <v>146</v>
      </c>
      <c r="R9184" s="352">
        <f>L9184-[1]გადასახდელები!L8954</f>
        <v>0</v>
      </c>
    </row>
    <row r="9185" spans="2:18" ht="20.25" hidden="1" customHeight="1">
      <c r="B9185" s="36" t="str">
        <f t="shared" si="2819"/>
        <v>b</v>
      </c>
      <c r="C9185" s="42">
        <v>4</v>
      </c>
      <c r="D9185" s="42"/>
      <c r="F9185" s="31"/>
      <c r="G9185" s="47" t="s">
        <v>361</v>
      </c>
      <c r="H9185" s="93">
        <f t="shared" si="2860"/>
        <v>0</v>
      </c>
      <c r="I9185" s="94">
        <f t="shared" si="2837"/>
        <v>0</v>
      </c>
      <c r="J9185" s="93">
        <f t="shared" ref="J9185:K9185" si="2878">J9415+J10335</f>
        <v>0</v>
      </c>
      <c r="K9185" s="93">
        <f t="shared" si="2878"/>
        <v>0</v>
      </c>
      <c r="L9185" s="94">
        <f t="shared" si="2823"/>
        <v>0</v>
      </c>
      <c r="M9185" s="93">
        <f t="shared" si="2870"/>
        <v>0</v>
      </c>
      <c r="N9185" s="93">
        <f t="shared" si="2870"/>
        <v>0</v>
      </c>
      <c r="O9185" s="82" t="s">
        <v>146</v>
      </c>
      <c r="R9185" s="352">
        <f>L9185-[1]გადასახდელები!L8955</f>
        <v>0</v>
      </c>
    </row>
    <row r="9186" spans="2:18" ht="20.25" hidden="1" customHeight="1">
      <c r="B9186" s="36" t="str">
        <f t="shared" si="2819"/>
        <v>b</v>
      </c>
      <c r="C9186" s="42">
        <v>4</v>
      </c>
      <c r="D9186" s="42"/>
      <c r="F9186" s="31"/>
      <c r="G9186" s="47" t="s">
        <v>359</v>
      </c>
      <c r="H9186" s="93">
        <f t="shared" si="2860"/>
        <v>0</v>
      </c>
      <c r="I9186" s="94">
        <f t="shared" si="2837"/>
        <v>0</v>
      </c>
      <c r="J9186" s="93">
        <f t="shared" ref="J9186:K9186" si="2879">J9416+J10336</f>
        <v>0</v>
      </c>
      <c r="K9186" s="93">
        <f t="shared" si="2879"/>
        <v>0</v>
      </c>
      <c r="L9186" s="94">
        <f t="shared" si="2823"/>
        <v>0</v>
      </c>
      <c r="M9186" s="93">
        <f t="shared" si="2870"/>
        <v>0</v>
      </c>
      <c r="N9186" s="93">
        <f t="shared" si="2870"/>
        <v>0</v>
      </c>
      <c r="O9186" s="82" t="s">
        <v>146</v>
      </c>
      <c r="R9186" s="352">
        <f>L9186-[1]გადასახდელები!L8956</f>
        <v>0</v>
      </c>
    </row>
    <row r="9187" spans="2:18" ht="20.25" hidden="1" customHeight="1">
      <c r="B9187" s="36" t="str">
        <f t="shared" si="2819"/>
        <v>b</v>
      </c>
      <c r="C9187" s="42">
        <v>4</v>
      </c>
      <c r="D9187" s="42"/>
      <c r="F9187" s="31"/>
      <c r="G9187" s="47" t="s">
        <v>360</v>
      </c>
      <c r="H9187" s="93">
        <f t="shared" si="2860"/>
        <v>0</v>
      </c>
      <c r="I9187" s="94">
        <f t="shared" si="2837"/>
        <v>0</v>
      </c>
      <c r="J9187" s="93">
        <f t="shared" ref="J9187:K9187" si="2880">J9417+J10337</f>
        <v>0</v>
      </c>
      <c r="K9187" s="93">
        <f t="shared" si="2880"/>
        <v>0</v>
      </c>
      <c r="L9187" s="94">
        <f t="shared" si="2823"/>
        <v>0</v>
      </c>
      <c r="M9187" s="93">
        <f t="shared" si="2870"/>
        <v>0</v>
      </c>
      <c r="N9187" s="93">
        <f t="shared" si="2870"/>
        <v>0</v>
      </c>
      <c r="O9187" s="82" t="s">
        <v>146</v>
      </c>
      <c r="R9187" s="352">
        <f>L9187-[1]გადასახდელები!L8957</f>
        <v>0</v>
      </c>
    </row>
    <row r="9188" spans="2:18" ht="20.25" hidden="1" customHeight="1">
      <c r="B9188" s="36" t="str">
        <f t="shared" si="2819"/>
        <v>b</v>
      </c>
      <c r="C9188" s="42">
        <v>3</v>
      </c>
      <c r="D9188" s="42"/>
      <c r="F9188" s="29"/>
      <c r="G9188" s="56" t="s">
        <v>213</v>
      </c>
      <c r="H9188" s="120">
        <f t="shared" si="2860"/>
        <v>0</v>
      </c>
      <c r="I9188" s="118">
        <f t="shared" si="2837"/>
        <v>0</v>
      </c>
      <c r="J9188" s="120">
        <f t="shared" ref="J9188:K9188" si="2881">J9418+J10338</f>
        <v>0</v>
      </c>
      <c r="K9188" s="120">
        <f t="shared" si="2881"/>
        <v>0</v>
      </c>
      <c r="L9188" s="118">
        <f t="shared" si="2823"/>
        <v>0</v>
      </c>
      <c r="M9188" s="120">
        <f t="shared" si="2870"/>
        <v>0</v>
      </c>
      <c r="N9188" s="120">
        <f t="shared" si="2870"/>
        <v>0</v>
      </c>
      <c r="O9188" s="82" t="s">
        <v>146</v>
      </c>
      <c r="R9188" s="352">
        <f>L9188-[1]გადასახდელები!L8958</f>
        <v>0</v>
      </c>
    </row>
    <row r="9189" spans="2:18" ht="20.25" hidden="1" customHeight="1">
      <c r="B9189" s="36" t="str">
        <f t="shared" si="2819"/>
        <v>b</v>
      </c>
      <c r="C9189" s="42">
        <v>2</v>
      </c>
      <c r="D9189" s="42"/>
      <c r="F9189" s="28"/>
      <c r="G9189" s="60" t="s">
        <v>362</v>
      </c>
      <c r="H9189" s="86">
        <f t="shared" si="2860"/>
        <v>0</v>
      </c>
      <c r="I9189" s="87">
        <f t="shared" si="2837"/>
        <v>0</v>
      </c>
      <c r="J9189" s="86">
        <f t="shared" ref="J9189:K9189" si="2882">J9419+J10339</f>
        <v>0</v>
      </c>
      <c r="K9189" s="86">
        <f t="shared" si="2882"/>
        <v>0</v>
      </c>
      <c r="L9189" s="87">
        <f t="shared" si="2823"/>
        <v>0</v>
      </c>
      <c r="M9189" s="86">
        <f t="shared" si="2870"/>
        <v>0</v>
      </c>
      <c r="N9189" s="86">
        <f t="shared" si="2870"/>
        <v>0</v>
      </c>
      <c r="O9189" s="82" t="s">
        <v>146</v>
      </c>
      <c r="R9189" s="352">
        <f>L9189-[1]გადასახდელები!L8959</f>
        <v>0</v>
      </c>
    </row>
    <row r="9190" spans="2:18" ht="20.25" hidden="1" customHeight="1">
      <c r="B9190" s="36" t="str">
        <f t="shared" si="2819"/>
        <v>b</v>
      </c>
      <c r="C9190" s="42">
        <v>3</v>
      </c>
      <c r="D9190" s="42"/>
      <c r="F9190" s="29"/>
      <c r="G9190" s="51" t="s">
        <v>355</v>
      </c>
      <c r="H9190" s="120">
        <f t="shared" si="2860"/>
        <v>0</v>
      </c>
      <c r="I9190" s="118">
        <f t="shared" si="2837"/>
        <v>0</v>
      </c>
      <c r="J9190" s="120">
        <f t="shared" ref="J9190:K9190" si="2883">J9420+J10340</f>
        <v>0</v>
      </c>
      <c r="K9190" s="120">
        <f t="shared" si="2883"/>
        <v>0</v>
      </c>
      <c r="L9190" s="118">
        <f t="shared" si="2823"/>
        <v>0</v>
      </c>
      <c r="M9190" s="120">
        <f t="shared" si="2870"/>
        <v>0</v>
      </c>
      <c r="N9190" s="120">
        <f t="shared" si="2870"/>
        <v>0</v>
      </c>
      <c r="O9190" s="82" t="s">
        <v>146</v>
      </c>
      <c r="R9190" s="352">
        <f>L9190-[1]გადასახდელები!L8960</f>
        <v>0</v>
      </c>
    </row>
    <row r="9191" spans="2:18" ht="20.25" hidden="1" customHeight="1">
      <c r="B9191" s="36" t="str">
        <f t="shared" si="2819"/>
        <v>b</v>
      </c>
      <c r="C9191" s="42">
        <v>4</v>
      </c>
      <c r="D9191" s="42"/>
      <c r="F9191" s="29"/>
      <c r="G9191" s="47" t="s">
        <v>363</v>
      </c>
      <c r="H9191" s="93">
        <f t="shared" si="2860"/>
        <v>0</v>
      </c>
      <c r="I9191" s="94">
        <f t="shared" si="2837"/>
        <v>0</v>
      </c>
      <c r="J9191" s="93">
        <f t="shared" ref="J9191:K9191" si="2884">J9421+J10341</f>
        <v>0</v>
      </c>
      <c r="K9191" s="93">
        <f t="shared" si="2884"/>
        <v>0</v>
      </c>
      <c r="L9191" s="94">
        <f t="shared" si="2823"/>
        <v>0</v>
      </c>
      <c r="M9191" s="93">
        <f t="shared" si="2870"/>
        <v>0</v>
      </c>
      <c r="N9191" s="93">
        <f t="shared" si="2870"/>
        <v>0</v>
      </c>
      <c r="O9191" s="82" t="s">
        <v>146</v>
      </c>
      <c r="R9191" s="352">
        <f>L9191-[1]გადასახდელები!L8961</f>
        <v>0</v>
      </c>
    </row>
    <row r="9192" spans="2:18" ht="20.25" hidden="1" customHeight="1">
      <c r="B9192" s="36" t="str">
        <f t="shared" si="2819"/>
        <v>b</v>
      </c>
      <c r="C9192" s="42">
        <v>4</v>
      </c>
      <c r="D9192" s="42"/>
      <c r="F9192" s="29"/>
      <c r="G9192" s="47" t="s">
        <v>210</v>
      </c>
      <c r="H9192" s="93">
        <f t="shared" si="2860"/>
        <v>0</v>
      </c>
      <c r="I9192" s="94">
        <f t="shared" si="2837"/>
        <v>0</v>
      </c>
      <c r="J9192" s="93">
        <f t="shared" ref="J9192:K9192" si="2885">J9422+J10342</f>
        <v>0</v>
      </c>
      <c r="K9192" s="93">
        <f t="shared" si="2885"/>
        <v>0</v>
      </c>
      <c r="L9192" s="94">
        <f t="shared" si="2823"/>
        <v>0</v>
      </c>
      <c r="M9192" s="93">
        <f t="shared" si="2870"/>
        <v>0</v>
      </c>
      <c r="N9192" s="93">
        <f t="shared" si="2870"/>
        <v>0</v>
      </c>
      <c r="O9192" s="82" t="s">
        <v>146</v>
      </c>
      <c r="R9192" s="352">
        <f>L9192-[1]გადასახდელები!L8962</f>
        <v>0</v>
      </c>
    </row>
    <row r="9193" spans="2:18" ht="20.25" hidden="1" customHeight="1">
      <c r="B9193" s="36" t="str">
        <f t="shared" si="2819"/>
        <v>b</v>
      </c>
      <c r="C9193" s="42">
        <v>4</v>
      </c>
      <c r="D9193" s="42"/>
      <c r="F9193" s="29"/>
      <c r="G9193" s="47" t="s">
        <v>357</v>
      </c>
      <c r="H9193" s="93">
        <f t="shared" si="2860"/>
        <v>0</v>
      </c>
      <c r="I9193" s="94">
        <f t="shared" si="2837"/>
        <v>0</v>
      </c>
      <c r="J9193" s="93">
        <f t="shared" ref="J9193:K9193" si="2886">J9423+J10343</f>
        <v>0</v>
      </c>
      <c r="K9193" s="93">
        <f t="shared" si="2886"/>
        <v>0</v>
      </c>
      <c r="L9193" s="94">
        <f t="shared" si="2823"/>
        <v>0</v>
      </c>
      <c r="M9193" s="93">
        <f t="shared" si="2870"/>
        <v>0</v>
      </c>
      <c r="N9193" s="93">
        <f t="shared" si="2870"/>
        <v>0</v>
      </c>
      <c r="O9193" s="82" t="s">
        <v>146</v>
      </c>
      <c r="R9193" s="352">
        <f>L9193-[1]გადასახდელები!L8963</f>
        <v>0</v>
      </c>
    </row>
    <row r="9194" spans="2:18" ht="30.75" hidden="1" customHeight="1">
      <c r="B9194" s="36" t="str">
        <f t="shared" si="2819"/>
        <v>b</v>
      </c>
      <c r="C9194" s="42">
        <v>4</v>
      </c>
      <c r="D9194" s="42"/>
      <c r="F9194" s="29"/>
      <c r="G9194" s="47" t="s">
        <v>364</v>
      </c>
      <c r="H9194" s="93">
        <f t="shared" si="2860"/>
        <v>0</v>
      </c>
      <c r="I9194" s="94">
        <f t="shared" si="2837"/>
        <v>0</v>
      </c>
      <c r="J9194" s="93">
        <f t="shared" ref="J9194:K9194" si="2887">J9424+J10344</f>
        <v>0</v>
      </c>
      <c r="K9194" s="93">
        <f t="shared" si="2887"/>
        <v>0</v>
      </c>
      <c r="L9194" s="94">
        <f t="shared" si="2823"/>
        <v>0</v>
      </c>
      <c r="M9194" s="93">
        <f t="shared" si="2870"/>
        <v>0</v>
      </c>
      <c r="N9194" s="93">
        <f t="shared" si="2870"/>
        <v>0</v>
      </c>
      <c r="O9194" s="82" t="s">
        <v>146</v>
      </c>
      <c r="R9194" s="352">
        <f>L9194-[1]გადასახდელები!L8964</f>
        <v>0</v>
      </c>
    </row>
    <row r="9195" spans="2:18" ht="20.25" hidden="1" customHeight="1">
      <c r="B9195" s="36" t="str">
        <f t="shared" si="2819"/>
        <v>b</v>
      </c>
      <c r="C9195" s="42">
        <v>4</v>
      </c>
      <c r="D9195" s="42"/>
      <c r="F9195" s="29"/>
      <c r="G9195" s="47" t="s">
        <v>358</v>
      </c>
      <c r="H9195" s="93">
        <f t="shared" si="2860"/>
        <v>0</v>
      </c>
      <c r="I9195" s="94">
        <f t="shared" si="2837"/>
        <v>0</v>
      </c>
      <c r="J9195" s="93">
        <f t="shared" ref="J9195:K9195" si="2888">J9425+J10345</f>
        <v>0</v>
      </c>
      <c r="K9195" s="93">
        <f t="shared" si="2888"/>
        <v>0</v>
      </c>
      <c r="L9195" s="94">
        <f t="shared" si="2823"/>
        <v>0</v>
      </c>
      <c r="M9195" s="93">
        <f t="shared" si="2870"/>
        <v>0</v>
      </c>
      <c r="N9195" s="93">
        <f t="shared" si="2870"/>
        <v>0</v>
      </c>
      <c r="O9195" s="82" t="s">
        <v>146</v>
      </c>
      <c r="R9195" s="352">
        <f>L9195-[1]გადასახდელები!L8965</f>
        <v>0</v>
      </c>
    </row>
    <row r="9196" spans="2:18" ht="20.25" hidden="1" customHeight="1">
      <c r="B9196" s="36" t="str">
        <f t="shared" si="2819"/>
        <v>b</v>
      </c>
      <c r="C9196" s="42">
        <v>4</v>
      </c>
      <c r="D9196" s="42"/>
      <c r="F9196" s="29"/>
      <c r="G9196" s="47" t="s">
        <v>359</v>
      </c>
      <c r="H9196" s="93">
        <f t="shared" si="2860"/>
        <v>0</v>
      </c>
      <c r="I9196" s="94">
        <f t="shared" si="2837"/>
        <v>0</v>
      </c>
      <c r="J9196" s="93">
        <f t="shared" ref="J9196:K9196" si="2889">J9426+J10346</f>
        <v>0</v>
      </c>
      <c r="K9196" s="93">
        <f t="shared" si="2889"/>
        <v>0</v>
      </c>
      <c r="L9196" s="94">
        <f t="shared" si="2823"/>
        <v>0</v>
      </c>
      <c r="M9196" s="93">
        <f t="shared" si="2870"/>
        <v>0</v>
      </c>
      <c r="N9196" s="93">
        <f t="shared" si="2870"/>
        <v>0</v>
      </c>
      <c r="O9196" s="82" t="s">
        <v>146</v>
      </c>
      <c r="R9196" s="352">
        <f>L9196-[1]გადასახდელები!L8966</f>
        <v>0</v>
      </c>
    </row>
    <row r="9197" spans="2:18" ht="20.25" hidden="1" customHeight="1">
      <c r="B9197" s="36" t="str">
        <f t="shared" ref="B9197:B9260" si="2890">IF(H9197+I9197+L9197&gt;0,"a","b")</f>
        <v>b</v>
      </c>
      <c r="C9197" s="42">
        <v>4</v>
      </c>
      <c r="D9197" s="42"/>
      <c r="F9197" s="29"/>
      <c r="G9197" s="47" t="s">
        <v>365</v>
      </c>
      <c r="H9197" s="120">
        <f t="shared" si="2860"/>
        <v>0</v>
      </c>
      <c r="I9197" s="94">
        <f t="shared" si="2837"/>
        <v>0</v>
      </c>
      <c r="J9197" s="120">
        <f t="shared" ref="J9197:K9197" si="2891">J9427+J10347</f>
        <v>0</v>
      </c>
      <c r="K9197" s="120">
        <f t="shared" si="2891"/>
        <v>0</v>
      </c>
      <c r="L9197" s="94">
        <f t="shared" si="2823"/>
        <v>0</v>
      </c>
      <c r="M9197" s="120">
        <f t="shared" ref="M9197:N9205" si="2892">M9427+M10347</f>
        <v>0</v>
      </c>
      <c r="N9197" s="120">
        <f t="shared" si="2892"/>
        <v>0</v>
      </c>
      <c r="O9197" s="82" t="s">
        <v>146</v>
      </c>
      <c r="R9197" s="352">
        <f>L9197-[1]გადასახდელები!L8967</f>
        <v>0</v>
      </c>
    </row>
    <row r="9198" spans="2:18" ht="20.25" hidden="1" customHeight="1">
      <c r="B9198" s="36" t="str">
        <f t="shared" si="2890"/>
        <v>b</v>
      </c>
      <c r="C9198" s="42">
        <v>3</v>
      </c>
      <c r="D9198" s="42"/>
      <c r="F9198" s="29"/>
      <c r="G9198" s="51" t="s">
        <v>211</v>
      </c>
      <c r="H9198" s="120">
        <f t="shared" si="2860"/>
        <v>0</v>
      </c>
      <c r="I9198" s="118">
        <f t="shared" si="2837"/>
        <v>0</v>
      </c>
      <c r="J9198" s="120">
        <f t="shared" ref="J9198:K9198" si="2893">J9428+J10348</f>
        <v>0</v>
      </c>
      <c r="K9198" s="120">
        <f t="shared" si="2893"/>
        <v>0</v>
      </c>
      <c r="L9198" s="118">
        <f t="shared" si="2823"/>
        <v>0</v>
      </c>
      <c r="M9198" s="120">
        <f t="shared" si="2892"/>
        <v>0</v>
      </c>
      <c r="N9198" s="120">
        <f t="shared" si="2892"/>
        <v>0</v>
      </c>
      <c r="O9198" s="82" t="s">
        <v>146</v>
      </c>
      <c r="R9198" s="352">
        <f>L9198-[1]გადასახდელები!L8968</f>
        <v>0</v>
      </c>
    </row>
    <row r="9199" spans="2:18" ht="20.25" hidden="1" customHeight="1">
      <c r="B9199" s="36" t="str">
        <f t="shared" si="2890"/>
        <v>b</v>
      </c>
      <c r="C9199" s="42">
        <v>4</v>
      </c>
      <c r="D9199" s="42"/>
      <c r="F9199" s="29"/>
      <c r="G9199" s="47" t="s">
        <v>363</v>
      </c>
      <c r="H9199" s="93">
        <f t="shared" si="2860"/>
        <v>0</v>
      </c>
      <c r="I9199" s="94">
        <f t="shared" si="2837"/>
        <v>0</v>
      </c>
      <c r="J9199" s="93">
        <f t="shared" ref="J9199:K9199" si="2894">J9429+J10349</f>
        <v>0</v>
      </c>
      <c r="K9199" s="93">
        <f t="shared" si="2894"/>
        <v>0</v>
      </c>
      <c r="L9199" s="94">
        <f t="shared" ref="L9199:L9262" si="2895">M9199+N9199</f>
        <v>0</v>
      </c>
      <c r="M9199" s="93">
        <f t="shared" si="2892"/>
        <v>0</v>
      </c>
      <c r="N9199" s="93">
        <f t="shared" si="2892"/>
        <v>0</v>
      </c>
      <c r="O9199" s="82" t="s">
        <v>146</v>
      </c>
      <c r="R9199" s="352">
        <f>L9199-[1]გადასახდელები!L8969</f>
        <v>0</v>
      </c>
    </row>
    <row r="9200" spans="2:18" ht="20.25" hidden="1" customHeight="1">
      <c r="B9200" s="36" t="str">
        <f t="shared" si="2890"/>
        <v>b</v>
      </c>
      <c r="C9200" s="42">
        <v>4</v>
      </c>
      <c r="D9200" s="42"/>
      <c r="F9200" s="29"/>
      <c r="G9200" s="47" t="s">
        <v>210</v>
      </c>
      <c r="H9200" s="93">
        <f t="shared" si="2860"/>
        <v>0</v>
      </c>
      <c r="I9200" s="94">
        <f t="shared" si="2837"/>
        <v>0</v>
      </c>
      <c r="J9200" s="93">
        <f t="shared" ref="J9200:K9200" si="2896">J9430+J10350</f>
        <v>0</v>
      </c>
      <c r="K9200" s="93">
        <f t="shared" si="2896"/>
        <v>0</v>
      </c>
      <c r="L9200" s="94">
        <f t="shared" si="2895"/>
        <v>0</v>
      </c>
      <c r="M9200" s="93">
        <f t="shared" si="2892"/>
        <v>0</v>
      </c>
      <c r="N9200" s="93">
        <f t="shared" si="2892"/>
        <v>0</v>
      </c>
      <c r="O9200" s="82" t="s">
        <v>146</v>
      </c>
      <c r="R9200" s="352">
        <f>L9200-[1]გადასახდელები!L8970</f>
        <v>0</v>
      </c>
    </row>
    <row r="9201" spans="2:18" ht="20.25" hidden="1" customHeight="1">
      <c r="B9201" s="36" t="str">
        <f t="shared" si="2890"/>
        <v>b</v>
      </c>
      <c r="C9201" s="42">
        <v>4</v>
      </c>
      <c r="D9201" s="42"/>
      <c r="F9201" s="29"/>
      <c r="G9201" s="47" t="s">
        <v>357</v>
      </c>
      <c r="H9201" s="93">
        <f t="shared" si="2860"/>
        <v>0</v>
      </c>
      <c r="I9201" s="94">
        <f t="shared" si="2837"/>
        <v>0</v>
      </c>
      <c r="J9201" s="93">
        <f t="shared" ref="J9201:K9201" si="2897">J9431+J10351</f>
        <v>0</v>
      </c>
      <c r="K9201" s="93">
        <f t="shared" si="2897"/>
        <v>0</v>
      </c>
      <c r="L9201" s="94">
        <f t="shared" si="2895"/>
        <v>0</v>
      </c>
      <c r="M9201" s="93">
        <f t="shared" si="2892"/>
        <v>0</v>
      </c>
      <c r="N9201" s="93">
        <f t="shared" si="2892"/>
        <v>0</v>
      </c>
      <c r="O9201" s="82" t="s">
        <v>146</v>
      </c>
      <c r="R9201" s="352">
        <f>L9201-[1]გადასახდელები!L8971</f>
        <v>0</v>
      </c>
    </row>
    <row r="9202" spans="2:18" ht="30.75" hidden="1" customHeight="1">
      <c r="B9202" s="36" t="str">
        <f t="shared" si="2890"/>
        <v>b</v>
      </c>
      <c r="C9202" s="42">
        <v>4</v>
      </c>
      <c r="D9202" s="42"/>
      <c r="F9202" s="29"/>
      <c r="G9202" s="47" t="s">
        <v>364</v>
      </c>
      <c r="H9202" s="93">
        <f t="shared" si="2860"/>
        <v>0</v>
      </c>
      <c r="I9202" s="94">
        <f t="shared" si="2837"/>
        <v>0</v>
      </c>
      <c r="J9202" s="93">
        <f t="shared" ref="J9202:K9202" si="2898">J9432+J10352</f>
        <v>0</v>
      </c>
      <c r="K9202" s="93">
        <f t="shared" si="2898"/>
        <v>0</v>
      </c>
      <c r="L9202" s="94">
        <f t="shared" si="2895"/>
        <v>0</v>
      </c>
      <c r="M9202" s="93">
        <f t="shared" si="2892"/>
        <v>0</v>
      </c>
      <c r="N9202" s="93">
        <f t="shared" si="2892"/>
        <v>0</v>
      </c>
      <c r="O9202" s="82" t="s">
        <v>146</v>
      </c>
      <c r="R9202" s="352">
        <f>L9202-[1]გადასახდელები!L8972</f>
        <v>0</v>
      </c>
    </row>
    <row r="9203" spans="2:18" ht="20.25" hidden="1" customHeight="1">
      <c r="B9203" s="36" t="str">
        <f t="shared" si="2890"/>
        <v>b</v>
      </c>
      <c r="C9203" s="42">
        <v>4</v>
      </c>
      <c r="D9203" s="42"/>
      <c r="F9203" s="29"/>
      <c r="G9203" s="47" t="s">
        <v>366</v>
      </c>
      <c r="H9203" s="93">
        <f t="shared" si="2860"/>
        <v>0</v>
      </c>
      <c r="I9203" s="94">
        <f t="shared" si="2837"/>
        <v>0</v>
      </c>
      <c r="J9203" s="93">
        <f t="shared" ref="J9203:K9203" si="2899">J9433+J10353</f>
        <v>0</v>
      </c>
      <c r="K9203" s="93">
        <f t="shared" si="2899"/>
        <v>0</v>
      </c>
      <c r="L9203" s="94">
        <f t="shared" si="2895"/>
        <v>0</v>
      </c>
      <c r="M9203" s="93">
        <f t="shared" si="2892"/>
        <v>0</v>
      </c>
      <c r="N9203" s="93">
        <f t="shared" si="2892"/>
        <v>0</v>
      </c>
      <c r="O9203" s="82" t="s">
        <v>146</v>
      </c>
      <c r="R9203" s="352">
        <f>L9203-[1]გადასახდელები!L8973</f>
        <v>0</v>
      </c>
    </row>
    <row r="9204" spans="2:18" ht="20.25" hidden="1" customHeight="1">
      <c r="B9204" s="36" t="str">
        <f t="shared" si="2890"/>
        <v>b</v>
      </c>
      <c r="C9204" s="42">
        <v>4</v>
      </c>
      <c r="D9204" s="42"/>
      <c r="F9204" s="29"/>
      <c r="G9204" s="47" t="s">
        <v>359</v>
      </c>
      <c r="H9204" s="93">
        <f t="shared" si="2860"/>
        <v>0</v>
      </c>
      <c r="I9204" s="94">
        <f t="shared" si="2837"/>
        <v>0</v>
      </c>
      <c r="J9204" s="93">
        <f t="shared" ref="J9204:K9204" si="2900">J9434+J10354</f>
        <v>0</v>
      </c>
      <c r="K9204" s="93">
        <f t="shared" si="2900"/>
        <v>0</v>
      </c>
      <c r="L9204" s="94">
        <f t="shared" si="2895"/>
        <v>0</v>
      </c>
      <c r="M9204" s="93">
        <f t="shared" si="2892"/>
        <v>0</v>
      </c>
      <c r="N9204" s="93">
        <f t="shared" si="2892"/>
        <v>0</v>
      </c>
      <c r="O9204" s="82" t="s">
        <v>146</v>
      </c>
      <c r="R9204" s="352">
        <f>L9204-[1]გადასახდელები!L8974</f>
        <v>0</v>
      </c>
    </row>
    <row r="9205" spans="2:18" ht="21" hidden="1" customHeight="1" thickBot="1">
      <c r="B9205" s="36" t="str">
        <f t="shared" si="2890"/>
        <v>b</v>
      </c>
      <c r="C9205" s="42">
        <v>4</v>
      </c>
      <c r="D9205" s="42"/>
      <c r="F9205" s="29"/>
      <c r="G9205" s="47" t="s">
        <v>365</v>
      </c>
      <c r="H9205" s="93">
        <f t="shared" si="2860"/>
        <v>0</v>
      </c>
      <c r="I9205" s="94">
        <f t="shared" si="2837"/>
        <v>0</v>
      </c>
      <c r="J9205" s="93">
        <f t="shared" ref="J9205:K9205" si="2901">J9435+J10355</f>
        <v>0</v>
      </c>
      <c r="K9205" s="93">
        <f t="shared" si="2901"/>
        <v>0</v>
      </c>
      <c r="L9205" s="94">
        <f t="shared" si="2895"/>
        <v>0</v>
      </c>
      <c r="M9205" s="93">
        <f t="shared" si="2892"/>
        <v>0</v>
      </c>
      <c r="N9205" s="93">
        <f t="shared" si="2892"/>
        <v>0</v>
      </c>
      <c r="O9205" s="82" t="s">
        <v>146</v>
      </c>
      <c r="R9205" s="352">
        <f>L9205-[1]გადასახდელები!L8975</f>
        <v>0</v>
      </c>
    </row>
    <row r="9206" spans="2:18" ht="108" customHeight="1" thickBot="1">
      <c r="B9206" s="36" t="str">
        <f t="shared" si="2890"/>
        <v>a</v>
      </c>
      <c r="C9206" s="42">
        <v>1</v>
      </c>
      <c r="D9206" s="42"/>
      <c r="E9206" s="24"/>
      <c r="F9206" s="32" t="s">
        <v>98</v>
      </c>
      <c r="G9206" s="61" t="s">
        <v>755</v>
      </c>
      <c r="H9206" s="79">
        <f>H9208+H9340+H9403+H9419</f>
        <v>72.801000000000002</v>
      </c>
      <c r="I9206" s="80">
        <f t="shared" si="2837"/>
        <v>152</v>
      </c>
      <c r="J9206" s="81">
        <f>J9208+J9340+J9403+J9419</f>
        <v>0</v>
      </c>
      <c r="K9206" s="81">
        <f>K9208+K9340+K9403+K9419</f>
        <v>152</v>
      </c>
      <c r="L9206" s="80">
        <f t="shared" si="2895"/>
        <v>21</v>
      </c>
      <c r="M9206" s="81">
        <f>M9208+M9340+M9403+M9419</f>
        <v>0</v>
      </c>
      <c r="N9206" s="81">
        <f>N9208+N9340+N9403+N9419</f>
        <v>21</v>
      </c>
      <c r="O9206" s="82" t="s">
        <v>146</v>
      </c>
      <c r="P9206" s="43">
        <v>1</v>
      </c>
      <c r="R9206" s="352">
        <f>L9206-[1]გადასახდელები!L8976</f>
        <v>-133.5</v>
      </c>
    </row>
    <row r="9207" spans="2:18" ht="21" hidden="1" customHeight="1" thickTop="1">
      <c r="B9207" s="36" t="str">
        <f t="shared" si="2890"/>
        <v>b</v>
      </c>
      <c r="C9207" s="42">
        <v>2</v>
      </c>
      <c r="D9207" s="42"/>
      <c r="F9207" s="26"/>
      <c r="G9207" s="46" t="s">
        <v>162</v>
      </c>
      <c r="H9207" s="83"/>
      <c r="I9207" s="84">
        <f t="shared" si="2837"/>
        <v>0</v>
      </c>
      <c r="J9207" s="85"/>
      <c r="K9207" s="85"/>
      <c r="L9207" s="84">
        <f t="shared" si="2895"/>
        <v>0</v>
      </c>
      <c r="M9207" s="85"/>
      <c r="N9207" s="85"/>
      <c r="R9207" s="352">
        <f>L9207-[1]გადასახდელები!L8977</f>
        <v>0</v>
      </c>
    </row>
    <row r="9208" spans="2:18" ht="20.25" customHeight="1" thickTop="1">
      <c r="B9208" s="36" t="str">
        <f t="shared" si="2890"/>
        <v>a</v>
      </c>
      <c r="C9208" s="42">
        <v>2</v>
      </c>
      <c r="D9208" s="42"/>
      <c r="E9208" s="24">
        <v>7082</v>
      </c>
      <c r="F9208" s="341" t="s">
        <v>524</v>
      </c>
      <c r="G9208" s="58" t="s">
        <v>163</v>
      </c>
      <c r="H9208" s="86">
        <f>H9209+H9220+H9288+H9296+H9297+H9307+H9317</f>
        <v>72.801000000000002</v>
      </c>
      <c r="I9208" s="87">
        <f t="shared" si="2837"/>
        <v>152</v>
      </c>
      <c r="J9208" s="88">
        <f>J9209+J9220+J9288+J9296+J9297+J9307+J9317+J9287</f>
        <v>0</v>
      </c>
      <c r="K9208" s="88">
        <f>K9209+K9220+K9288+K9296+K9297+K9307+K9317</f>
        <v>152</v>
      </c>
      <c r="L9208" s="87">
        <f t="shared" si="2895"/>
        <v>21</v>
      </c>
      <c r="M9208" s="88">
        <f>M9209+M9220+M9288+M9296+M9297+M9307+M9317+M9287</f>
        <v>0</v>
      </c>
      <c r="N9208" s="88">
        <f>N9209+N9220+N9288+N9296+N9297+N9307+N9317</f>
        <v>21</v>
      </c>
      <c r="O9208" s="82" t="s">
        <v>146</v>
      </c>
      <c r="R9208" s="352">
        <f>L9208-[1]გადასახდელები!L8978</f>
        <v>-133.5</v>
      </c>
    </row>
    <row r="9209" spans="2:18" ht="20.25" hidden="1" customHeight="1">
      <c r="B9209" s="36" t="str">
        <f t="shared" si="2890"/>
        <v>b</v>
      </c>
      <c r="C9209" s="42">
        <v>31</v>
      </c>
      <c r="D9209" s="42"/>
      <c r="F9209" s="341" t="s">
        <v>525</v>
      </c>
      <c r="G9209" s="57" t="s">
        <v>164</v>
      </c>
      <c r="H9209" s="89">
        <f>H9210+H9219</f>
        <v>0</v>
      </c>
      <c r="I9209" s="90">
        <f t="shared" si="2837"/>
        <v>0</v>
      </c>
      <c r="J9209" s="92">
        <f>J9210+J9219</f>
        <v>0</v>
      </c>
      <c r="K9209" s="92">
        <f>K9210+K9219</f>
        <v>0</v>
      </c>
      <c r="L9209" s="90">
        <f t="shared" si="2895"/>
        <v>0</v>
      </c>
      <c r="M9209" s="92">
        <f>M9210+M9219</f>
        <v>0</v>
      </c>
      <c r="N9209" s="92">
        <f>N9210+N9219</f>
        <v>0</v>
      </c>
      <c r="O9209" s="82" t="s">
        <v>146</v>
      </c>
      <c r="R9209" s="352">
        <f>L9209-[1]გადასახდელები!L8979</f>
        <v>0</v>
      </c>
    </row>
    <row r="9210" spans="2:18" ht="20.25" hidden="1" customHeight="1">
      <c r="B9210" s="36" t="str">
        <f t="shared" si="2890"/>
        <v>b</v>
      </c>
      <c r="C9210" s="42">
        <v>4</v>
      </c>
      <c r="D9210" s="42"/>
      <c r="F9210" s="341" t="s">
        <v>526</v>
      </c>
      <c r="G9210" s="47" t="s">
        <v>165</v>
      </c>
      <c r="H9210" s="93">
        <f>H9211+H9218</f>
        <v>0</v>
      </c>
      <c r="I9210" s="94">
        <f t="shared" si="2837"/>
        <v>0</v>
      </c>
      <c r="J9210" s="95">
        <f>J9211+J9218</f>
        <v>0</v>
      </c>
      <c r="K9210" s="95">
        <f>K9211+K9218</f>
        <v>0</v>
      </c>
      <c r="L9210" s="94">
        <f t="shared" si="2895"/>
        <v>0</v>
      </c>
      <c r="M9210" s="95">
        <f>M9211+M9218</f>
        <v>0</v>
      </c>
      <c r="N9210" s="95">
        <f>N9211+N9218</f>
        <v>0</v>
      </c>
      <c r="O9210" s="82" t="s">
        <v>146</v>
      </c>
      <c r="R9210" s="352">
        <f>L9210-[1]გადასახდელები!L8980</f>
        <v>0</v>
      </c>
    </row>
    <row r="9211" spans="2:18" ht="20.25" hidden="1" customHeight="1">
      <c r="B9211" s="36" t="str">
        <f t="shared" si="2890"/>
        <v>b</v>
      </c>
      <c r="C9211" s="42">
        <v>5</v>
      </c>
      <c r="D9211" s="42"/>
      <c r="F9211" s="342" t="s">
        <v>527</v>
      </c>
      <c r="G9211" s="48" t="s">
        <v>166</v>
      </c>
      <c r="H9211" s="96">
        <f>SUM(H9212:H9217)</f>
        <v>0</v>
      </c>
      <c r="I9211" s="97">
        <f t="shared" si="2837"/>
        <v>0</v>
      </c>
      <c r="J9211" s="98">
        <f>SUM(J9212:J9217)</f>
        <v>0</v>
      </c>
      <c r="K9211" s="98">
        <f>SUM(K9212:K9217)</f>
        <v>0</v>
      </c>
      <c r="L9211" s="97">
        <f t="shared" si="2895"/>
        <v>0</v>
      </c>
      <c r="M9211" s="98">
        <f>SUM(M9212:M9217)</f>
        <v>0</v>
      </c>
      <c r="N9211" s="98">
        <f>SUM(N9212:N9217)</f>
        <v>0</v>
      </c>
      <c r="O9211" s="82" t="s">
        <v>146</v>
      </c>
      <c r="R9211" s="352">
        <f>L9211-[1]გადასახდელები!L8981</f>
        <v>0</v>
      </c>
    </row>
    <row r="9212" spans="2:18" ht="20.25" hidden="1" customHeight="1">
      <c r="B9212" s="36" t="str">
        <f t="shared" si="2890"/>
        <v>b</v>
      </c>
      <c r="C9212" s="42">
        <v>6</v>
      </c>
      <c r="D9212" s="42"/>
      <c r="F9212" s="343" t="s">
        <v>528</v>
      </c>
      <c r="G9212" s="45" t="s">
        <v>167</v>
      </c>
      <c r="H9212" s="99"/>
      <c r="I9212" s="91">
        <f t="shared" ref="I9212:I9275" si="2902">J9212+K9212</f>
        <v>0</v>
      </c>
      <c r="J9212" s="100"/>
      <c r="K9212" s="100"/>
      <c r="L9212" s="91">
        <f t="shared" si="2895"/>
        <v>0</v>
      </c>
      <c r="M9212" s="100"/>
      <c r="N9212" s="100"/>
      <c r="R9212" s="352">
        <f>L9212-[1]გადასახდელები!L8982</f>
        <v>0</v>
      </c>
    </row>
    <row r="9213" spans="2:18" ht="20.25" hidden="1" customHeight="1">
      <c r="B9213" s="36" t="str">
        <f t="shared" si="2890"/>
        <v>b</v>
      </c>
      <c r="C9213" s="42">
        <v>6</v>
      </c>
      <c r="D9213" s="42"/>
      <c r="F9213" s="343" t="s">
        <v>592</v>
      </c>
      <c r="G9213" s="45" t="s">
        <v>168</v>
      </c>
      <c r="H9213" s="99"/>
      <c r="I9213" s="91">
        <f t="shared" si="2902"/>
        <v>0</v>
      </c>
      <c r="J9213" s="100"/>
      <c r="K9213" s="100"/>
      <c r="L9213" s="91">
        <f t="shared" si="2895"/>
        <v>0</v>
      </c>
      <c r="M9213" s="100"/>
      <c r="N9213" s="100"/>
      <c r="R9213" s="352">
        <f>L9213-[1]გადასახდელები!L8983</f>
        <v>0</v>
      </c>
    </row>
    <row r="9214" spans="2:18" ht="20.25" hidden="1" customHeight="1">
      <c r="B9214" s="36" t="str">
        <f t="shared" si="2890"/>
        <v>b</v>
      </c>
      <c r="C9214" s="42">
        <v>6</v>
      </c>
      <c r="D9214" s="42"/>
      <c r="F9214" s="343" t="s">
        <v>529</v>
      </c>
      <c r="G9214" s="45" t="s">
        <v>169</v>
      </c>
      <c r="H9214" s="99"/>
      <c r="I9214" s="91">
        <f t="shared" si="2902"/>
        <v>0</v>
      </c>
      <c r="J9214" s="100"/>
      <c r="K9214" s="100"/>
      <c r="L9214" s="91">
        <f t="shared" si="2895"/>
        <v>0</v>
      </c>
      <c r="M9214" s="100"/>
      <c r="N9214" s="100"/>
      <c r="R9214" s="352">
        <f>L9214-[1]გადასახდელები!L8984</f>
        <v>0</v>
      </c>
    </row>
    <row r="9215" spans="2:18" ht="20.25" hidden="1" customHeight="1">
      <c r="B9215" s="36" t="str">
        <f t="shared" si="2890"/>
        <v>b</v>
      </c>
      <c r="C9215" s="42">
        <v>6</v>
      </c>
      <c r="D9215" s="42"/>
      <c r="F9215" s="343" t="s">
        <v>593</v>
      </c>
      <c r="G9215" s="45" t="s">
        <v>170</v>
      </c>
      <c r="H9215" s="99"/>
      <c r="I9215" s="91">
        <f t="shared" si="2902"/>
        <v>0</v>
      </c>
      <c r="J9215" s="100"/>
      <c r="K9215" s="100"/>
      <c r="L9215" s="91">
        <f t="shared" si="2895"/>
        <v>0</v>
      </c>
      <c r="M9215" s="100"/>
      <c r="N9215" s="100"/>
      <c r="R9215" s="352">
        <f>L9215-[1]გადასახდელები!L8985</f>
        <v>0</v>
      </c>
    </row>
    <row r="9216" spans="2:18" ht="20.25" hidden="1" customHeight="1">
      <c r="B9216" s="36" t="str">
        <f t="shared" si="2890"/>
        <v>b</v>
      </c>
      <c r="C9216" s="42">
        <v>6</v>
      </c>
      <c r="D9216" s="42"/>
      <c r="F9216" s="343" t="s">
        <v>594</v>
      </c>
      <c r="G9216" s="45" t="s">
        <v>171</v>
      </c>
      <c r="H9216" s="99"/>
      <c r="I9216" s="91">
        <f t="shared" si="2902"/>
        <v>0</v>
      </c>
      <c r="J9216" s="100"/>
      <c r="K9216" s="100"/>
      <c r="L9216" s="91">
        <f t="shared" si="2895"/>
        <v>0</v>
      </c>
      <c r="M9216" s="100"/>
      <c r="N9216" s="100"/>
      <c r="R9216" s="352">
        <f>L9216-[1]გადასახდელები!L8986</f>
        <v>0</v>
      </c>
    </row>
    <row r="9217" spans="2:18" ht="20.25" hidden="1" customHeight="1">
      <c r="B9217" s="36" t="str">
        <f t="shared" si="2890"/>
        <v>b</v>
      </c>
      <c r="C9217" s="42">
        <v>6</v>
      </c>
      <c r="D9217" s="42"/>
      <c r="F9217" s="343" t="s">
        <v>595</v>
      </c>
      <c r="G9217" s="45" t="s">
        <v>172</v>
      </c>
      <c r="H9217" s="99"/>
      <c r="I9217" s="91">
        <f t="shared" si="2902"/>
        <v>0</v>
      </c>
      <c r="J9217" s="100"/>
      <c r="K9217" s="100"/>
      <c r="L9217" s="91">
        <f t="shared" si="2895"/>
        <v>0</v>
      </c>
      <c r="M9217" s="100"/>
      <c r="N9217" s="100"/>
      <c r="R9217" s="352">
        <f>L9217-[1]გადასახდელები!L8987</f>
        <v>0</v>
      </c>
    </row>
    <row r="9218" spans="2:18" ht="20.25" hidden="1" customHeight="1">
      <c r="B9218" s="36" t="str">
        <f t="shared" si="2890"/>
        <v>b</v>
      </c>
      <c r="C9218" s="42">
        <v>5</v>
      </c>
      <c r="D9218" s="42"/>
      <c r="F9218" s="343" t="s">
        <v>596</v>
      </c>
      <c r="G9218" s="48" t="s">
        <v>173</v>
      </c>
      <c r="H9218" s="101"/>
      <c r="I9218" s="97">
        <f t="shared" si="2902"/>
        <v>0</v>
      </c>
      <c r="J9218" s="102"/>
      <c r="K9218" s="102"/>
      <c r="L9218" s="97">
        <f t="shared" si="2895"/>
        <v>0</v>
      </c>
      <c r="M9218" s="102"/>
      <c r="N9218" s="102"/>
      <c r="R9218" s="352">
        <f>L9218-[1]გადასახდელები!L8988</f>
        <v>0</v>
      </c>
    </row>
    <row r="9219" spans="2:18" ht="20.25" hidden="1" customHeight="1">
      <c r="B9219" s="36" t="str">
        <f t="shared" si="2890"/>
        <v>b</v>
      </c>
      <c r="C9219" s="42">
        <v>4</v>
      </c>
      <c r="D9219" s="42"/>
      <c r="F9219" s="343" t="s">
        <v>597</v>
      </c>
      <c r="G9219" s="47" t="s">
        <v>174</v>
      </c>
      <c r="H9219" s="103"/>
      <c r="I9219" s="94">
        <f t="shared" si="2902"/>
        <v>0</v>
      </c>
      <c r="J9219" s="104"/>
      <c r="K9219" s="104"/>
      <c r="L9219" s="94">
        <f t="shared" si="2895"/>
        <v>0</v>
      </c>
      <c r="M9219" s="104"/>
      <c r="N9219" s="104"/>
      <c r="R9219" s="352">
        <f>L9219-[1]გადასახდელები!L8989</f>
        <v>0</v>
      </c>
    </row>
    <row r="9220" spans="2:18" ht="20.25" customHeight="1">
      <c r="B9220" s="36" t="str">
        <f t="shared" si="2890"/>
        <v>a</v>
      </c>
      <c r="C9220" s="42">
        <v>3</v>
      </c>
      <c r="D9220" s="42"/>
      <c r="F9220" s="342" t="s">
        <v>530</v>
      </c>
      <c r="G9220" s="57" t="s">
        <v>175</v>
      </c>
      <c r="H9220" s="89">
        <f>H9221+H9222+H9225+H9261+H9262+H9263+H9264+H9265+H9272+H9273</f>
        <v>1E-3</v>
      </c>
      <c r="I9220" s="90">
        <f t="shared" si="2902"/>
        <v>152</v>
      </c>
      <c r="J9220" s="92">
        <f>J9221+J9222+J9225+J9261+J9262+J9263+J9264+J9265+J9272+J9273</f>
        <v>0</v>
      </c>
      <c r="K9220" s="92">
        <f>K9221+K9222+K9225+K9261+K9262+K9263+K9264+K9265+K9272+K9273</f>
        <v>152</v>
      </c>
      <c r="L9220" s="90">
        <f t="shared" si="2895"/>
        <v>21</v>
      </c>
      <c r="M9220" s="92">
        <f>M9221+M9222+M9225+M9261+M9262+M9263+M9264+M9265+M9272+M9273</f>
        <v>0</v>
      </c>
      <c r="N9220" s="92">
        <f>N9221+N9222+N9225+N9261+N9262+N9263+N9264+N9265+N9272+N9273</f>
        <v>21</v>
      </c>
      <c r="O9220" s="82" t="s">
        <v>146</v>
      </c>
      <c r="R9220" s="352">
        <f>L9220-[1]გადასახდელები!L8990</f>
        <v>21</v>
      </c>
    </row>
    <row r="9221" spans="2:18" ht="20.25" hidden="1" customHeight="1">
      <c r="B9221" s="36" t="str">
        <f t="shared" si="2890"/>
        <v>b</v>
      </c>
      <c r="C9221" s="42">
        <v>4</v>
      </c>
      <c r="D9221" s="42"/>
      <c r="F9221" s="343" t="s">
        <v>531</v>
      </c>
      <c r="G9221" s="47" t="s">
        <v>176</v>
      </c>
      <c r="H9221" s="103"/>
      <c r="I9221" s="94">
        <f t="shared" si="2902"/>
        <v>0</v>
      </c>
      <c r="J9221" s="104"/>
      <c r="K9221" s="104"/>
      <c r="L9221" s="94">
        <f t="shared" si="2895"/>
        <v>0</v>
      </c>
      <c r="M9221" s="104"/>
      <c r="N9221" s="104"/>
      <c r="R9221" s="352">
        <f>L9221-[1]გადასახდელები!L8991</f>
        <v>0</v>
      </c>
    </row>
    <row r="9222" spans="2:18" ht="20.25" hidden="1" customHeight="1">
      <c r="B9222" s="36" t="str">
        <f t="shared" si="2890"/>
        <v>b</v>
      </c>
      <c r="C9222" s="42">
        <v>4</v>
      </c>
      <c r="D9222" s="42"/>
      <c r="F9222" s="342" t="s">
        <v>532</v>
      </c>
      <c r="G9222" s="47" t="s">
        <v>177</v>
      </c>
      <c r="H9222" s="93">
        <f>SUM(H9223:H9224)</f>
        <v>0</v>
      </c>
      <c r="I9222" s="94">
        <f t="shared" si="2902"/>
        <v>0</v>
      </c>
      <c r="J9222" s="95">
        <f>SUM(J9223:J9224)</f>
        <v>0</v>
      </c>
      <c r="K9222" s="95">
        <f>SUM(K9223:K9224)</f>
        <v>0</v>
      </c>
      <c r="L9222" s="94">
        <f t="shared" si="2895"/>
        <v>0</v>
      </c>
      <c r="M9222" s="95">
        <f>SUM(M9223:M9224)</f>
        <v>0</v>
      </c>
      <c r="N9222" s="95">
        <f>SUM(N9223:N9224)</f>
        <v>0</v>
      </c>
      <c r="O9222" s="82" t="s">
        <v>146</v>
      </c>
      <c r="R9222" s="352">
        <f>L9222-[1]გადასახდელები!L8992</f>
        <v>0</v>
      </c>
    </row>
    <row r="9223" spans="2:18" ht="20.25" hidden="1" customHeight="1">
      <c r="B9223" s="36" t="str">
        <f t="shared" si="2890"/>
        <v>b</v>
      </c>
      <c r="C9223" s="42">
        <v>5</v>
      </c>
      <c r="D9223" s="42"/>
      <c r="F9223" s="343" t="s">
        <v>533</v>
      </c>
      <c r="G9223" s="48" t="s">
        <v>178</v>
      </c>
      <c r="H9223" s="101"/>
      <c r="I9223" s="97">
        <f t="shared" si="2902"/>
        <v>0</v>
      </c>
      <c r="J9223" s="102"/>
      <c r="K9223" s="102"/>
      <c r="L9223" s="97">
        <f t="shared" si="2895"/>
        <v>0</v>
      </c>
      <c r="M9223" s="102"/>
      <c r="N9223" s="102"/>
      <c r="R9223" s="352">
        <f>L9223-[1]გადასახდელები!L8993</f>
        <v>0</v>
      </c>
    </row>
    <row r="9224" spans="2:18" ht="20.25" hidden="1" customHeight="1">
      <c r="B9224" s="36" t="str">
        <f t="shared" si="2890"/>
        <v>b</v>
      </c>
      <c r="C9224" s="42">
        <v>5</v>
      </c>
      <c r="D9224" s="42"/>
      <c r="F9224" s="343" t="s">
        <v>598</v>
      </c>
      <c r="G9224" s="48" t="s">
        <v>179</v>
      </c>
      <c r="H9224" s="101"/>
      <c r="I9224" s="97">
        <f t="shared" si="2902"/>
        <v>0</v>
      </c>
      <c r="J9224" s="102"/>
      <c r="K9224" s="102"/>
      <c r="L9224" s="97">
        <f t="shared" si="2895"/>
        <v>0</v>
      </c>
      <c r="M9224" s="102"/>
      <c r="N9224" s="102"/>
      <c r="R9224" s="352">
        <f>L9224-[1]გადასახდელები!L8994</f>
        <v>0</v>
      </c>
    </row>
    <row r="9225" spans="2:18" ht="20.25" hidden="1" customHeight="1">
      <c r="B9225" s="36" t="str">
        <f t="shared" si="2890"/>
        <v>b</v>
      </c>
      <c r="C9225" s="42">
        <v>4</v>
      </c>
      <c r="D9225" s="42"/>
      <c r="F9225" s="342" t="s">
        <v>534</v>
      </c>
      <c r="G9225" s="47" t="s">
        <v>180</v>
      </c>
      <c r="H9225" s="93">
        <f>H9226+H9227+H9228+H9229+H9241+H9245+H9246+H9247+H9248+H9249+H9250+H9251+H9259+H9260</f>
        <v>0</v>
      </c>
      <c r="I9225" s="94">
        <f t="shared" si="2902"/>
        <v>0</v>
      </c>
      <c r="J9225" s="95">
        <f>J9226+J9227+J9228+J9229+J9241+J9245+J9246+J9247+J9248+J9249+J9250+J9251+J9259+J9260</f>
        <v>0</v>
      </c>
      <c r="K9225" s="95">
        <f>K9226+K9227+K9228+K9229+K9241+K9245+K9246+K9247+K9248+K9249+K9250+K9251+K9259+K9260</f>
        <v>0</v>
      </c>
      <c r="L9225" s="94">
        <f t="shared" si="2895"/>
        <v>0</v>
      </c>
      <c r="M9225" s="95">
        <f>M9226+M9227+M9228+M9229+M9241+M9245+M9246+M9247+M9248+M9249+M9250+M9251+M9259+M9260</f>
        <v>0</v>
      </c>
      <c r="N9225" s="95">
        <f>N9226+N9227+N9228+N9229+N9241+N9245+N9246+N9247+N9248+N9249+N9250+N9251+N9259+N9260</f>
        <v>0</v>
      </c>
      <c r="O9225" s="82" t="s">
        <v>146</v>
      </c>
      <c r="R9225" s="352">
        <f>L9225-[1]გადასახდელები!L8995</f>
        <v>0</v>
      </c>
    </row>
    <row r="9226" spans="2:18" ht="42.75" hidden="1" customHeight="1">
      <c r="B9226" s="36" t="str">
        <f t="shared" si="2890"/>
        <v>b</v>
      </c>
      <c r="C9226" s="42">
        <v>5</v>
      </c>
      <c r="D9226" s="42"/>
      <c r="F9226" s="343" t="s">
        <v>535</v>
      </c>
      <c r="G9226" s="48" t="s">
        <v>229</v>
      </c>
      <c r="H9226" s="101"/>
      <c r="I9226" s="97">
        <f t="shared" si="2902"/>
        <v>0</v>
      </c>
      <c r="J9226" s="102"/>
      <c r="K9226" s="102"/>
      <c r="L9226" s="97">
        <f t="shared" si="2895"/>
        <v>0</v>
      </c>
      <c r="M9226" s="102"/>
      <c r="N9226" s="102"/>
      <c r="R9226" s="352">
        <f>L9226-[1]გადასახდელები!L8996</f>
        <v>0</v>
      </c>
    </row>
    <row r="9227" spans="2:18" ht="30.75" hidden="1" customHeight="1">
      <c r="B9227" s="36" t="str">
        <f t="shared" si="2890"/>
        <v>b</v>
      </c>
      <c r="C9227" s="42">
        <v>5</v>
      </c>
      <c r="D9227" s="42"/>
      <c r="F9227" s="343" t="s">
        <v>599</v>
      </c>
      <c r="G9227" s="49" t="s">
        <v>196</v>
      </c>
      <c r="H9227" s="101"/>
      <c r="I9227" s="97">
        <f t="shared" si="2902"/>
        <v>0</v>
      </c>
      <c r="J9227" s="102"/>
      <c r="K9227" s="102"/>
      <c r="L9227" s="97">
        <f t="shared" si="2895"/>
        <v>0</v>
      </c>
      <c r="M9227" s="102"/>
      <c r="N9227" s="102"/>
      <c r="R9227" s="352">
        <f>L9227-[1]გადასახდელები!L8997</f>
        <v>0</v>
      </c>
    </row>
    <row r="9228" spans="2:18" ht="60.75" hidden="1" customHeight="1">
      <c r="B9228" s="36" t="str">
        <f t="shared" si="2890"/>
        <v>b</v>
      </c>
      <c r="C9228" s="42">
        <v>5</v>
      </c>
      <c r="D9228" s="42"/>
      <c r="F9228" s="343" t="s">
        <v>536</v>
      </c>
      <c r="G9228" s="49" t="s">
        <v>230</v>
      </c>
      <c r="H9228" s="101"/>
      <c r="I9228" s="97">
        <f t="shared" si="2902"/>
        <v>0</v>
      </c>
      <c r="J9228" s="102"/>
      <c r="K9228" s="102"/>
      <c r="L9228" s="97">
        <f t="shared" si="2895"/>
        <v>0</v>
      </c>
      <c r="M9228" s="102"/>
      <c r="N9228" s="102"/>
      <c r="R9228" s="352">
        <f>L9228-[1]გადასახდელები!L8998</f>
        <v>0</v>
      </c>
    </row>
    <row r="9229" spans="2:18" ht="30.75" hidden="1" customHeight="1">
      <c r="B9229" s="36" t="str">
        <f t="shared" si="2890"/>
        <v>b</v>
      </c>
      <c r="C9229" s="42">
        <v>5</v>
      </c>
      <c r="D9229" s="42"/>
      <c r="F9229" s="342" t="s">
        <v>537</v>
      </c>
      <c r="G9229" s="48" t="s">
        <v>195</v>
      </c>
      <c r="H9229" s="96">
        <f>SUM(H9230:H9240)</f>
        <v>0</v>
      </c>
      <c r="I9229" s="97">
        <f t="shared" si="2902"/>
        <v>0</v>
      </c>
      <c r="J9229" s="98">
        <f>SUM(J9230:J9240)</f>
        <v>0</v>
      </c>
      <c r="K9229" s="98">
        <f>SUM(K9230:K9240)</f>
        <v>0</v>
      </c>
      <c r="L9229" s="97">
        <f t="shared" si="2895"/>
        <v>0</v>
      </c>
      <c r="M9229" s="98">
        <f>SUM(M9230:M9240)</f>
        <v>0</v>
      </c>
      <c r="N9229" s="98">
        <f>SUM(N9230:N9240)</f>
        <v>0</v>
      </c>
      <c r="O9229" s="82" t="s">
        <v>146</v>
      </c>
      <c r="R9229" s="352">
        <f>L9229-[1]გადასახდელები!L8999</f>
        <v>0</v>
      </c>
    </row>
    <row r="9230" spans="2:18" ht="20.25" hidden="1" customHeight="1">
      <c r="B9230" s="36" t="str">
        <f t="shared" si="2890"/>
        <v>b</v>
      </c>
      <c r="C9230" s="42">
        <v>6</v>
      </c>
      <c r="D9230" s="42"/>
      <c r="F9230" s="343" t="s">
        <v>600</v>
      </c>
      <c r="G9230" s="45" t="s">
        <v>181</v>
      </c>
      <c r="H9230" s="106"/>
      <c r="I9230" s="105">
        <f t="shared" si="2902"/>
        <v>0</v>
      </c>
      <c r="J9230" s="107"/>
      <c r="K9230" s="107"/>
      <c r="L9230" s="105">
        <f t="shared" si="2895"/>
        <v>0</v>
      </c>
      <c r="M9230" s="107"/>
      <c r="N9230" s="107"/>
      <c r="R9230" s="352">
        <f>L9230-[1]გადასახდელები!L9000</f>
        <v>0</v>
      </c>
    </row>
    <row r="9231" spans="2:18" ht="20.25" hidden="1" customHeight="1">
      <c r="B9231" s="36" t="str">
        <f t="shared" si="2890"/>
        <v>b</v>
      </c>
      <c r="C9231" s="42">
        <v>6</v>
      </c>
      <c r="D9231" s="42"/>
      <c r="F9231" s="343" t="s">
        <v>601</v>
      </c>
      <c r="G9231" s="45" t="s">
        <v>182</v>
      </c>
      <c r="H9231" s="106"/>
      <c r="I9231" s="105">
        <f t="shared" si="2902"/>
        <v>0</v>
      </c>
      <c r="J9231" s="107"/>
      <c r="K9231" s="107"/>
      <c r="L9231" s="105">
        <f t="shared" si="2895"/>
        <v>0</v>
      </c>
      <c r="M9231" s="107"/>
      <c r="N9231" s="107"/>
      <c r="R9231" s="352">
        <f>L9231-[1]გადასახდელები!L9001</f>
        <v>0</v>
      </c>
    </row>
    <row r="9232" spans="2:18" ht="20.25" hidden="1" customHeight="1">
      <c r="B9232" s="36" t="str">
        <f t="shared" si="2890"/>
        <v>b</v>
      </c>
      <c r="C9232" s="42">
        <v>6</v>
      </c>
      <c r="D9232" s="42"/>
      <c r="F9232" s="343" t="s">
        <v>602</v>
      </c>
      <c r="G9232" s="45" t="s">
        <v>183</v>
      </c>
      <c r="H9232" s="106"/>
      <c r="I9232" s="105">
        <f t="shared" si="2902"/>
        <v>0</v>
      </c>
      <c r="J9232" s="107"/>
      <c r="K9232" s="107"/>
      <c r="L9232" s="105">
        <f t="shared" si="2895"/>
        <v>0</v>
      </c>
      <c r="M9232" s="107"/>
      <c r="N9232" s="107"/>
      <c r="R9232" s="352">
        <f>L9232-[1]გადასახდელები!L9002</f>
        <v>0</v>
      </c>
    </row>
    <row r="9233" spans="2:18" ht="20.25" hidden="1" customHeight="1">
      <c r="B9233" s="36" t="str">
        <f t="shared" si="2890"/>
        <v>b</v>
      </c>
      <c r="C9233" s="42">
        <v>6</v>
      </c>
      <c r="D9233" s="42"/>
      <c r="F9233" s="343" t="s">
        <v>603</v>
      </c>
      <c r="G9233" s="45" t="s">
        <v>184</v>
      </c>
      <c r="H9233" s="106"/>
      <c r="I9233" s="105">
        <f t="shared" si="2902"/>
        <v>0</v>
      </c>
      <c r="J9233" s="107"/>
      <c r="K9233" s="107"/>
      <c r="L9233" s="105">
        <f t="shared" si="2895"/>
        <v>0</v>
      </c>
      <c r="M9233" s="107"/>
      <c r="N9233" s="107"/>
      <c r="R9233" s="352">
        <f>L9233-[1]გადასახდელები!L9003</f>
        <v>0</v>
      </c>
    </row>
    <row r="9234" spans="2:18" ht="20.25" hidden="1" customHeight="1">
      <c r="B9234" s="36" t="str">
        <f t="shared" si="2890"/>
        <v>b</v>
      </c>
      <c r="C9234" s="42">
        <v>6</v>
      </c>
      <c r="D9234" s="42"/>
      <c r="F9234" s="343" t="s">
        <v>538</v>
      </c>
      <c r="G9234" s="45" t="s">
        <v>185</v>
      </c>
      <c r="H9234" s="106"/>
      <c r="I9234" s="105">
        <f t="shared" si="2902"/>
        <v>0</v>
      </c>
      <c r="J9234" s="107"/>
      <c r="K9234" s="107"/>
      <c r="L9234" s="105">
        <f t="shared" si="2895"/>
        <v>0</v>
      </c>
      <c r="M9234" s="107"/>
      <c r="N9234" s="107"/>
      <c r="R9234" s="352">
        <f>L9234-[1]გადასახდელები!L9004</f>
        <v>0</v>
      </c>
    </row>
    <row r="9235" spans="2:18" ht="20.25" hidden="1" customHeight="1">
      <c r="B9235" s="36" t="str">
        <f t="shared" si="2890"/>
        <v>b</v>
      </c>
      <c r="C9235" s="42">
        <v>6</v>
      </c>
      <c r="D9235" s="42"/>
      <c r="F9235" s="343" t="s">
        <v>604</v>
      </c>
      <c r="G9235" s="45" t="s">
        <v>186</v>
      </c>
      <c r="H9235" s="106"/>
      <c r="I9235" s="105">
        <f t="shared" si="2902"/>
        <v>0</v>
      </c>
      <c r="J9235" s="107"/>
      <c r="K9235" s="107"/>
      <c r="L9235" s="105">
        <f t="shared" si="2895"/>
        <v>0</v>
      </c>
      <c r="M9235" s="107"/>
      <c r="N9235" s="107"/>
      <c r="R9235" s="352">
        <f>L9235-[1]გადასახდელები!L9005</f>
        <v>0</v>
      </c>
    </row>
    <row r="9236" spans="2:18" ht="20.25" hidden="1" customHeight="1">
      <c r="B9236" s="36" t="str">
        <f t="shared" si="2890"/>
        <v>b</v>
      </c>
      <c r="C9236" s="42">
        <v>6</v>
      </c>
      <c r="D9236" s="42"/>
      <c r="F9236" s="343" t="s">
        <v>605</v>
      </c>
      <c r="G9236" s="45" t="s">
        <v>187</v>
      </c>
      <c r="H9236" s="106"/>
      <c r="I9236" s="105">
        <f t="shared" si="2902"/>
        <v>0</v>
      </c>
      <c r="J9236" s="107"/>
      <c r="K9236" s="107"/>
      <c r="L9236" s="105">
        <f t="shared" si="2895"/>
        <v>0</v>
      </c>
      <c r="M9236" s="107"/>
      <c r="N9236" s="107"/>
      <c r="R9236" s="352">
        <f>L9236-[1]გადასახდელები!L9006</f>
        <v>0</v>
      </c>
    </row>
    <row r="9237" spans="2:18" ht="20.25" hidden="1" customHeight="1">
      <c r="B9237" s="36" t="str">
        <f t="shared" si="2890"/>
        <v>b</v>
      </c>
      <c r="C9237" s="42">
        <v>6</v>
      </c>
      <c r="D9237" s="42"/>
      <c r="F9237" s="343" t="s">
        <v>606</v>
      </c>
      <c r="G9237" s="45" t="s">
        <v>188</v>
      </c>
      <c r="H9237" s="106"/>
      <c r="I9237" s="105">
        <f t="shared" si="2902"/>
        <v>0</v>
      </c>
      <c r="J9237" s="107"/>
      <c r="K9237" s="107"/>
      <c r="L9237" s="105">
        <f t="shared" si="2895"/>
        <v>0</v>
      </c>
      <c r="M9237" s="107"/>
      <c r="N9237" s="107"/>
      <c r="R9237" s="352">
        <f>L9237-[1]გადასახდელები!L9007</f>
        <v>0</v>
      </c>
    </row>
    <row r="9238" spans="2:18" ht="20.25" hidden="1" customHeight="1">
      <c r="B9238" s="36" t="str">
        <f t="shared" si="2890"/>
        <v>b</v>
      </c>
      <c r="C9238" s="42">
        <v>6</v>
      </c>
      <c r="D9238" s="42"/>
      <c r="F9238" s="343" t="s">
        <v>607</v>
      </c>
      <c r="G9238" s="45" t="s">
        <v>189</v>
      </c>
      <c r="H9238" s="106"/>
      <c r="I9238" s="105">
        <f t="shared" si="2902"/>
        <v>0</v>
      </c>
      <c r="J9238" s="107"/>
      <c r="K9238" s="107"/>
      <c r="L9238" s="105">
        <f t="shared" si="2895"/>
        <v>0</v>
      </c>
      <c r="M9238" s="107"/>
      <c r="N9238" s="107"/>
      <c r="R9238" s="352">
        <f>L9238-[1]გადასახდელები!L9008</f>
        <v>0</v>
      </c>
    </row>
    <row r="9239" spans="2:18" ht="20.25" hidden="1" customHeight="1">
      <c r="B9239" s="36" t="str">
        <f t="shared" si="2890"/>
        <v>b</v>
      </c>
      <c r="C9239" s="42">
        <v>6</v>
      </c>
      <c r="D9239" s="42"/>
      <c r="F9239" s="343" t="s">
        <v>608</v>
      </c>
      <c r="G9239" s="45" t="s">
        <v>190</v>
      </c>
      <c r="H9239" s="106"/>
      <c r="I9239" s="105">
        <f t="shared" si="2902"/>
        <v>0</v>
      </c>
      <c r="J9239" s="107"/>
      <c r="K9239" s="107"/>
      <c r="L9239" s="105">
        <f t="shared" si="2895"/>
        <v>0</v>
      </c>
      <c r="M9239" s="107"/>
      <c r="N9239" s="107"/>
      <c r="R9239" s="352">
        <f>L9239-[1]გადასახდელები!L9009</f>
        <v>0</v>
      </c>
    </row>
    <row r="9240" spans="2:18" ht="30.75" hidden="1" customHeight="1">
      <c r="B9240" s="36" t="str">
        <f t="shared" si="2890"/>
        <v>b</v>
      </c>
      <c r="C9240" s="42">
        <v>6</v>
      </c>
      <c r="D9240" s="42"/>
      <c r="F9240" s="343" t="s">
        <v>539</v>
      </c>
      <c r="G9240" s="45" t="s">
        <v>231</v>
      </c>
      <c r="H9240" s="106"/>
      <c r="I9240" s="105">
        <f t="shared" si="2902"/>
        <v>0</v>
      </c>
      <c r="J9240" s="107"/>
      <c r="K9240" s="107"/>
      <c r="L9240" s="105">
        <f t="shared" si="2895"/>
        <v>0</v>
      </c>
      <c r="M9240" s="107"/>
      <c r="N9240" s="107"/>
      <c r="R9240" s="352">
        <f>L9240-[1]გადასახდელები!L9010</f>
        <v>0</v>
      </c>
    </row>
    <row r="9241" spans="2:18" ht="20.25" hidden="1" customHeight="1">
      <c r="B9241" s="36" t="str">
        <f t="shared" si="2890"/>
        <v>b</v>
      </c>
      <c r="C9241" s="42">
        <v>5</v>
      </c>
      <c r="D9241" s="42"/>
      <c r="F9241" s="342" t="s">
        <v>609</v>
      </c>
      <c r="G9241" s="48" t="s">
        <v>197</v>
      </c>
      <c r="H9241" s="96">
        <f>SUM(H9242:H9244)</f>
        <v>0</v>
      </c>
      <c r="I9241" s="97">
        <f t="shared" si="2902"/>
        <v>0</v>
      </c>
      <c r="J9241" s="98">
        <f>SUM(J9242:J9244)</f>
        <v>0</v>
      </c>
      <c r="K9241" s="98">
        <f>SUM(K9242:K9244)</f>
        <v>0</v>
      </c>
      <c r="L9241" s="97">
        <f t="shared" si="2895"/>
        <v>0</v>
      </c>
      <c r="M9241" s="98">
        <f>SUM(M9242:M9244)</f>
        <v>0</v>
      </c>
      <c r="N9241" s="98">
        <f>SUM(N9242:N9244)</f>
        <v>0</v>
      </c>
      <c r="O9241" s="82" t="s">
        <v>146</v>
      </c>
      <c r="R9241" s="352">
        <f>L9241-[1]გადასახდელები!L9011</f>
        <v>0</v>
      </c>
    </row>
    <row r="9242" spans="2:18" ht="20.25" hidden="1" customHeight="1">
      <c r="B9242" s="36" t="str">
        <f t="shared" si="2890"/>
        <v>b</v>
      </c>
      <c r="C9242" s="42">
        <v>6</v>
      </c>
      <c r="D9242" s="42"/>
      <c r="F9242" s="343" t="s">
        <v>610</v>
      </c>
      <c r="G9242" s="45" t="s">
        <v>191</v>
      </c>
      <c r="H9242" s="106"/>
      <c r="I9242" s="105">
        <f t="shared" si="2902"/>
        <v>0</v>
      </c>
      <c r="J9242" s="107"/>
      <c r="K9242" s="107"/>
      <c r="L9242" s="105">
        <f t="shared" si="2895"/>
        <v>0</v>
      </c>
      <c r="M9242" s="107"/>
      <c r="N9242" s="107"/>
      <c r="R9242" s="352">
        <f>L9242-[1]გადასახდელები!L9012</f>
        <v>0</v>
      </c>
    </row>
    <row r="9243" spans="2:18" ht="20.25" hidden="1" customHeight="1">
      <c r="B9243" s="36" t="str">
        <f t="shared" si="2890"/>
        <v>b</v>
      </c>
      <c r="C9243" s="42">
        <v>6</v>
      </c>
      <c r="D9243" s="42"/>
      <c r="F9243" s="343" t="s">
        <v>611</v>
      </c>
      <c r="G9243" s="45" t="s">
        <v>192</v>
      </c>
      <c r="H9243" s="106"/>
      <c r="I9243" s="105">
        <f t="shared" si="2902"/>
        <v>0</v>
      </c>
      <c r="J9243" s="107"/>
      <c r="K9243" s="107"/>
      <c r="L9243" s="105">
        <f t="shared" si="2895"/>
        <v>0</v>
      </c>
      <c r="M9243" s="107"/>
      <c r="N9243" s="107"/>
      <c r="R9243" s="352">
        <f>L9243-[1]გადასახდელები!L9013</f>
        <v>0</v>
      </c>
    </row>
    <row r="9244" spans="2:18" ht="30.75" hidden="1" customHeight="1">
      <c r="B9244" s="36" t="str">
        <f t="shared" si="2890"/>
        <v>b</v>
      </c>
      <c r="C9244" s="42">
        <v>6</v>
      </c>
      <c r="D9244" s="42"/>
      <c r="F9244" s="343" t="s">
        <v>612</v>
      </c>
      <c r="G9244" s="45" t="s">
        <v>232</v>
      </c>
      <c r="H9244" s="106"/>
      <c r="I9244" s="105">
        <f t="shared" si="2902"/>
        <v>0</v>
      </c>
      <c r="J9244" s="107"/>
      <c r="K9244" s="107"/>
      <c r="L9244" s="105">
        <f t="shared" si="2895"/>
        <v>0</v>
      </c>
      <c r="M9244" s="107"/>
      <c r="N9244" s="107"/>
      <c r="R9244" s="352">
        <f>L9244-[1]გადასახდელები!L9014</f>
        <v>0</v>
      </c>
    </row>
    <row r="9245" spans="2:18" ht="30.75" hidden="1" customHeight="1">
      <c r="B9245" s="36" t="str">
        <f t="shared" si="2890"/>
        <v>b</v>
      </c>
      <c r="C9245" s="42">
        <v>5</v>
      </c>
      <c r="D9245" s="42"/>
      <c r="F9245" s="343" t="s">
        <v>613</v>
      </c>
      <c r="G9245" s="48" t="s">
        <v>233</v>
      </c>
      <c r="H9245" s="101"/>
      <c r="I9245" s="97">
        <f t="shared" si="2902"/>
        <v>0</v>
      </c>
      <c r="J9245" s="102"/>
      <c r="K9245" s="102"/>
      <c r="L9245" s="97">
        <f t="shared" si="2895"/>
        <v>0</v>
      </c>
      <c r="M9245" s="102"/>
      <c r="N9245" s="102"/>
      <c r="R9245" s="352">
        <f>L9245-[1]გადასახდელები!L9015</f>
        <v>0</v>
      </c>
    </row>
    <row r="9246" spans="2:18" ht="34.5" hidden="1" customHeight="1">
      <c r="B9246" s="36" t="str">
        <f t="shared" si="2890"/>
        <v>b</v>
      </c>
      <c r="C9246" s="42">
        <v>5</v>
      </c>
      <c r="D9246" s="42"/>
      <c r="F9246" s="343" t="s">
        <v>614</v>
      </c>
      <c r="G9246" s="50" t="s">
        <v>367</v>
      </c>
      <c r="H9246" s="101"/>
      <c r="I9246" s="97">
        <f t="shared" si="2902"/>
        <v>0</v>
      </c>
      <c r="J9246" s="102"/>
      <c r="K9246" s="102"/>
      <c r="L9246" s="97">
        <f t="shared" si="2895"/>
        <v>0</v>
      </c>
      <c r="M9246" s="102"/>
      <c r="N9246" s="102"/>
      <c r="R9246" s="352">
        <f>L9246-[1]გადასახდელები!L9016</f>
        <v>0</v>
      </c>
    </row>
    <row r="9247" spans="2:18" ht="34.5" hidden="1" customHeight="1">
      <c r="B9247" s="36" t="str">
        <f t="shared" si="2890"/>
        <v>b</v>
      </c>
      <c r="C9247" s="42">
        <v>5</v>
      </c>
      <c r="D9247" s="42"/>
      <c r="F9247" s="343" t="s">
        <v>540</v>
      </c>
      <c r="G9247" s="48" t="s">
        <v>234</v>
      </c>
      <c r="H9247" s="101"/>
      <c r="I9247" s="97">
        <f t="shared" si="2902"/>
        <v>0</v>
      </c>
      <c r="J9247" s="102"/>
      <c r="K9247" s="102"/>
      <c r="L9247" s="97">
        <f t="shared" si="2895"/>
        <v>0</v>
      </c>
      <c r="M9247" s="102"/>
      <c r="N9247" s="102"/>
      <c r="R9247" s="352">
        <f>L9247-[1]გადასახდელები!L9017</f>
        <v>0</v>
      </c>
    </row>
    <row r="9248" spans="2:18" ht="50.25" hidden="1" customHeight="1">
      <c r="B9248" s="36" t="str">
        <f t="shared" si="2890"/>
        <v>b</v>
      </c>
      <c r="C9248" s="42">
        <v>5</v>
      </c>
      <c r="D9248" s="42"/>
      <c r="F9248" s="343" t="s">
        <v>541</v>
      </c>
      <c r="G9248" s="48" t="s">
        <v>235</v>
      </c>
      <c r="H9248" s="101"/>
      <c r="I9248" s="97">
        <f t="shared" si="2902"/>
        <v>0</v>
      </c>
      <c r="J9248" s="102"/>
      <c r="K9248" s="102"/>
      <c r="L9248" s="97">
        <f t="shared" si="2895"/>
        <v>0</v>
      </c>
      <c r="M9248" s="102"/>
      <c r="N9248" s="102"/>
      <c r="R9248" s="352">
        <f>L9248-[1]გადასახდელები!L9018</f>
        <v>0</v>
      </c>
    </row>
    <row r="9249" spans="2:18" ht="20.25" hidden="1" customHeight="1">
      <c r="B9249" s="36" t="str">
        <f t="shared" si="2890"/>
        <v>b</v>
      </c>
      <c r="C9249" s="42">
        <v>5</v>
      </c>
      <c r="D9249" s="42"/>
      <c r="F9249" s="343" t="s">
        <v>542</v>
      </c>
      <c r="G9249" s="48" t="s">
        <v>236</v>
      </c>
      <c r="H9249" s="101"/>
      <c r="I9249" s="97">
        <f t="shared" si="2902"/>
        <v>0</v>
      </c>
      <c r="J9249" s="102"/>
      <c r="K9249" s="102"/>
      <c r="L9249" s="97">
        <f t="shared" si="2895"/>
        <v>0</v>
      </c>
      <c r="M9249" s="102"/>
      <c r="N9249" s="102"/>
      <c r="R9249" s="352">
        <f>L9249-[1]გადასახდელები!L9019</f>
        <v>0</v>
      </c>
    </row>
    <row r="9250" spans="2:18" ht="20.25" hidden="1" customHeight="1">
      <c r="B9250" s="36" t="str">
        <f t="shared" si="2890"/>
        <v>b</v>
      </c>
      <c r="C9250" s="42">
        <v>5</v>
      </c>
      <c r="D9250" s="42"/>
      <c r="F9250" s="343" t="s">
        <v>543</v>
      </c>
      <c r="G9250" s="48" t="s">
        <v>237</v>
      </c>
      <c r="H9250" s="101"/>
      <c r="I9250" s="97">
        <f t="shared" si="2902"/>
        <v>0</v>
      </c>
      <c r="J9250" s="102"/>
      <c r="K9250" s="102"/>
      <c r="L9250" s="97">
        <f t="shared" si="2895"/>
        <v>0</v>
      </c>
      <c r="M9250" s="102"/>
      <c r="N9250" s="102"/>
      <c r="R9250" s="352">
        <f>L9250-[1]გადასახდელები!L9020</f>
        <v>0</v>
      </c>
    </row>
    <row r="9251" spans="2:18" ht="20.25" hidden="1" customHeight="1">
      <c r="B9251" s="36" t="str">
        <f t="shared" si="2890"/>
        <v>b</v>
      </c>
      <c r="C9251" s="42">
        <v>5</v>
      </c>
      <c r="D9251" s="42"/>
      <c r="F9251" s="342" t="s">
        <v>544</v>
      </c>
      <c r="G9251" s="48" t="s">
        <v>238</v>
      </c>
      <c r="H9251" s="96">
        <f>SUM(H9252:H9258)</f>
        <v>0</v>
      </c>
      <c r="I9251" s="97">
        <f t="shared" si="2902"/>
        <v>0</v>
      </c>
      <c r="J9251" s="98">
        <f>SUM(J9252:J9258)</f>
        <v>0</v>
      </c>
      <c r="K9251" s="98">
        <f>SUM(K9252:K9258)</f>
        <v>0</v>
      </c>
      <c r="L9251" s="97">
        <f t="shared" si="2895"/>
        <v>0</v>
      </c>
      <c r="M9251" s="98">
        <f>SUM(M9252:M9258)</f>
        <v>0</v>
      </c>
      <c r="N9251" s="98">
        <f>SUM(N9252:N9258)</f>
        <v>0</v>
      </c>
      <c r="O9251" s="82" t="s">
        <v>146</v>
      </c>
      <c r="R9251" s="352">
        <f>L9251-[1]გადასახდელები!L9021</f>
        <v>0</v>
      </c>
    </row>
    <row r="9252" spans="2:18" ht="23.25" hidden="1" customHeight="1">
      <c r="B9252" s="36" t="str">
        <f t="shared" si="2890"/>
        <v>b</v>
      </c>
      <c r="C9252" s="42">
        <v>6</v>
      </c>
      <c r="D9252" s="42"/>
      <c r="F9252" s="343" t="s">
        <v>545</v>
      </c>
      <c r="G9252" s="45" t="s">
        <v>198</v>
      </c>
      <c r="H9252" s="106"/>
      <c r="I9252" s="105">
        <f t="shared" si="2902"/>
        <v>0</v>
      </c>
      <c r="J9252" s="107"/>
      <c r="K9252" s="107"/>
      <c r="L9252" s="105">
        <f t="shared" si="2895"/>
        <v>0</v>
      </c>
      <c r="M9252" s="107"/>
      <c r="N9252" s="107"/>
      <c r="R9252" s="352">
        <f>L9252-[1]გადასახდელები!L9022</f>
        <v>0</v>
      </c>
    </row>
    <row r="9253" spans="2:18" ht="20.25" hidden="1" customHeight="1">
      <c r="B9253" s="36" t="str">
        <f t="shared" si="2890"/>
        <v>b</v>
      </c>
      <c r="C9253" s="42">
        <v>6</v>
      </c>
      <c r="D9253" s="42"/>
      <c r="F9253" s="343" t="s">
        <v>546</v>
      </c>
      <c r="G9253" s="45" t="s">
        <v>199</v>
      </c>
      <c r="H9253" s="106"/>
      <c r="I9253" s="105">
        <f t="shared" si="2902"/>
        <v>0</v>
      </c>
      <c r="J9253" s="107"/>
      <c r="K9253" s="107"/>
      <c r="L9253" s="105">
        <f t="shared" si="2895"/>
        <v>0</v>
      </c>
      <c r="M9253" s="107"/>
      <c r="N9253" s="107"/>
      <c r="R9253" s="352">
        <f>L9253-[1]გადასახდელები!L9023</f>
        <v>0</v>
      </c>
    </row>
    <row r="9254" spans="2:18" ht="23.25" hidden="1" customHeight="1">
      <c r="B9254" s="36" t="str">
        <f t="shared" si="2890"/>
        <v>b</v>
      </c>
      <c r="C9254" s="42">
        <v>6</v>
      </c>
      <c r="D9254" s="42"/>
      <c r="F9254" s="343" t="s">
        <v>547</v>
      </c>
      <c r="G9254" s="45" t="s">
        <v>200</v>
      </c>
      <c r="H9254" s="106"/>
      <c r="I9254" s="105">
        <f t="shared" si="2902"/>
        <v>0</v>
      </c>
      <c r="J9254" s="107"/>
      <c r="K9254" s="107"/>
      <c r="L9254" s="105">
        <f t="shared" si="2895"/>
        <v>0</v>
      </c>
      <c r="M9254" s="107"/>
      <c r="N9254" s="107"/>
      <c r="R9254" s="352">
        <f>L9254-[1]გადასახდელები!L9024</f>
        <v>0</v>
      </c>
    </row>
    <row r="9255" spans="2:18" ht="31.5" hidden="1" customHeight="1">
      <c r="B9255" s="36" t="str">
        <f t="shared" si="2890"/>
        <v>b</v>
      </c>
      <c r="C9255" s="42">
        <v>6</v>
      </c>
      <c r="D9255" s="42"/>
      <c r="F9255" s="343" t="s">
        <v>615</v>
      </c>
      <c r="G9255" s="45" t="s">
        <v>201</v>
      </c>
      <c r="H9255" s="106"/>
      <c r="I9255" s="105">
        <f t="shared" si="2902"/>
        <v>0</v>
      </c>
      <c r="J9255" s="107"/>
      <c r="K9255" s="107"/>
      <c r="L9255" s="105">
        <f t="shared" si="2895"/>
        <v>0</v>
      </c>
      <c r="M9255" s="107"/>
      <c r="N9255" s="107"/>
      <c r="R9255" s="352">
        <f>L9255-[1]გადასახდელები!L9025</f>
        <v>0</v>
      </c>
    </row>
    <row r="9256" spans="2:18" ht="33.75" hidden="1" customHeight="1">
      <c r="B9256" s="36" t="str">
        <f t="shared" si="2890"/>
        <v>b</v>
      </c>
      <c r="C9256" s="42">
        <v>6</v>
      </c>
      <c r="D9256" s="42"/>
      <c r="F9256" s="343" t="s">
        <v>548</v>
      </c>
      <c r="G9256" s="45" t="s">
        <v>239</v>
      </c>
      <c r="H9256" s="106"/>
      <c r="I9256" s="105">
        <f t="shared" si="2902"/>
        <v>0</v>
      </c>
      <c r="J9256" s="107"/>
      <c r="K9256" s="107"/>
      <c r="L9256" s="105">
        <f t="shared" si="2895"/>
        <v>0</v>
      </c>
      <c r="M9256" s="107"/>
      <c r="N9256" s="107"/>
      <c r="R9256" s="352">
        <f>L9256-[1]გადასახდელები!L9026</f>
        <v>0</v>
      </c>
    </row>
    <row r="9257" spans="2:18" ht="34.5" hidden="1" customHeight="1">
      <c r="B9257" s="36" t="str">
        <f t="shared" si="2890"/>
        <v>b</v>
      </c>
      <c r="C9257" s="42">
        <v>6</v>
      </c>
      <c r="D9257" s="42"/>
      <c r="F9257" s="343" t="s">
        <v>616</v>
      </c>
      <c r="G9257" s="45" t="s">
        <v>240</v>
      </c>
      <c r="H9257" s="106"/>
      <c r="I9257" s="105">
        <f t="shared" si="2902"/>
        <v>0</v>
      </c>
      <c r="J9257" s="107"/>
      <c r="K9257" s="107"/>
      <c r="L9257" s="105">
        <f t="shared" si="2895"/>
        <v>0</v>
      </c>
      <c r="M9257" s="107"/>
      <c r="N9257" s="107"/>
      <c r="R9257" s="352">
        <f>L9257-[1]გადასახდელები!L9027</f>
        <v>0</v>
      </c>
    </row>
    <row r="9258" spans="2:18" ht="33.75" hidden="1" customHeight="1">
      <c r="B9258" s="36" t="str">
        <f t="shared" si="2890"/>
        <v>b</v>
      </c>
      <c r="C9258" s="42">
        <v>6</v>
      </c>
      <c r="D9258" s="42"/>
      <c r="F9258" s="343" t="s">
        <v>617</v>
      </c>
      <c r="G9258" s="45" t="s">
        <v>241</v>
      </c>
      <c r="H9258" s="106"/>
      <c r="I9258" s="105">
        <f t="shared" si="2902"/>
        <v>0</v>
      </c>
      <c r="J9258" s="107"/>
      <c r="K9258" s="107"/>
      <c r="L9258" s="105">
        <f t="shared" si="2895"/>
        <v>0</v>
      </c>
      <c r="M9258" s="107"/>
      <c r="N9258" s="107"/>
      <c r="R9258" s="352">
        <f>L9258-[1]გადასახდელები!L9028</f>
        <v>0</v>
      </c>
    </row>
    <row r="9259" spans="2:18" ht="34.5" hidden="1" customHeight="1">
      <c r="B9259" s="36" t="str">
        <f t="shared" si="2890"/>
        <v>b</v>
      </c>
      <c r="C9259" s="42">
        <v>5</v>
      </c>
      <c r="D9259" s="42"/>
      <c r="F9259" s="343" t="s">
        <v>618</v>
      </c>
      <c r="G9259" s="48" t="s">
        <v>242</v>
      </c>
      <c r="H9259" s="109"/>
      <c r="I9259" s="97">
        <f t="shared" si="2902"/>
        <v>0</v>
      </c>
      <c r="J9259" s="110"/>
      <c r="K9259" s="110"/>
      <c r="L9259" s="97">
        <f t="shared" si="2895"/>
        <v>0</v>
      </c>
      <c r="M9259" s="110"/>
      <c r="N9259" s="110"/>
      <c r="R9259" s="352">
        <f>L9259-[1]გადასახდელები!L9029</f>
        <v>0</v>
      </c>
    </row>
    <row r="9260" spans="2:18" ht="24.75" hidden="1" customHeight="1">
      <c r="B9260" s="36" t="str">
        <f t="shared" si="2890"/>
        <v>b</v>
      </c>
      <c r="C9260" s="42">
        <v>5</v>
      </c>
      <c r="D9260" s="42"/>
      <c r="F9260" s="343" t="s">
        <v>549</v>
      </c>
      <c r="G9260" s="48" t="s">
        <v>243</v>
      </c>
      <c r="H9260" s="109"/>
      <c r="I9260" s="97">
        <f t="shared" si="2902"/>
        <v>0</v>
      </c>
      <c r="J9260" s="110"/>
      <c r="K9260" s="110"/>
      <c r="L9260" s="97">
        <f t="shared" si="2895"/>
        <v>0</v>
      </c>
      <c r="M9260" s="110"/>
      <c r="N9260" s="110"/>
      <c r="R9260" s="352">
        <f>L9260-[1]გადასახდელები!L9030</f>
        <v>0</v>
      </c>
    </row>
    <row r="9261" spans="2:18" ht="27.75" hidden="1" customHeight="1">
      <c r="B9261" s="36" t="str">
        <f t="shared" ref="B9261:B9324" si="2903">IF(H9261+I9261+L9261&gt;0,"a","b")</f>
        <v>b</v>
      </c>
      <c r="C9261" s="42">
        <v>4</v>
      </c>
      <c r="D9261" s="42"/>
      <c r="F9261" s="343" t="s">
        <v>550</v>
      </c>
      <c r="G9261" s="47" t="s">
        <v>244</v>
      </c>
      <c r="H9261" s="103"/>
      <c r="I9261" s="108">
        <f t="shared" si="2902"/>
        <v>0</v>
      </c>
      <c r="J9261" s="104"/>
      <c r="K9261" s="104"/>
      <c r="L9261" s="108">
        <f t="shared" si="2895"/>
        <v>0</v>
      </c>
      <c r="M9261" s="104"/>
      <c r="N9261" s="104"/>
      <c r="R9261" s="352">
        <f>L9261-[1]გადასახდელები!L9031</f>
        <v>0</v>
      </c>
    </row>
    <row r="9262" spans="2:18" ht="23.25" hidden="1" customHeight="1">
      <c r="B9262" s="36" t="str">
        <f t="shared" si="2903"/>
        <v>b</v>
      </c>
      <c r="C9262" s="42">
        <v>4</v>
      </c>
      <c r="D9262" s="42"/>
      <c r="F9262" s="343" t="s">
        <v>619</v>
      </c>
      <c r="G9262" s="47" t="s">
        <v>245</v>
      </c>
      <c r="H9262" s="103"/>
      <c r="I9262" s="108">
        <f t="shared" si="2902"/>
        <v>0</v>
      </c>
      <c r="J9262" s="104"/>
      <c r="K9262" s="104"/>
      <c r="L9262" s="108">
        <f t="shared" si="2895"/>
        <v>0</v>
      </c>
      <c r="M9262" s="104"/>
      <c r="N9262" s="104"/>
      <c r="R9262" s="352">
        <f>L9262-[1]გადასახდელები!L9032</f>
        <v>0</v>
      </c>
    </row>
    <row r="9263" spans="2:18" ht="24" hidden="1" customHeight="1">
      <c r="B9263" s="36" t="str">
        <f t="shared" si="2903"/>
        <v>b</v>
      </c>
      <c r="C9263" s="42">
        <v>4</v>
      </c>
      <c r="D9263" s="42"/>
      <c r="F9263" s="343" t="s">
        <v>620</v>
      </c>
      <c r="G9263" s="47" t="s">
        <v>246</v>
      </c>
      <c r="H9263" s="103"/>
      <c r="I9263" s="108">
        <f t="shared" si="2902"/>
        <v>0</v>
      </c>
      <c r="J9263" s="104"/>
      <c r="K9263" s="104"/>
      <c r="L9263" s="108">
        <f t="shared" ref="L9263:L9326" si="2904">M9263+N9263</f>
        <v>0</v>
      </c>
      <c r="M9263" s="104"/>
      <c r="N9263" s="104"/>
      <c r="R9263" s="352">
        <f>L9263-[1]გადასახდელები!L9033</f>
        <v>0</v>
      </c>
    </row>
    <row r="9264" spans="2:18" ht="34.5" hidden="1" customHeight="1">
      <c r="B9264" s="36" t="str">
        <f t="shared" si="2903"/>
        <v>b</v>
      </c>
      <c r="C9264" s="42">
        <v>4</v>
      </c>
      <c r="D9264" s="42"/>
      <c r="F9264" s="343" t="s">
        <v>551</v>
      </c>
      <c r="G9264" s="47" t="s">
        <v>247</v>
      </c>
      <c r="H9264" s="103"/>
      <c r="I9264" s="108">
        <f t="shared" si="2902"/>
        <v>0</v>
      </c>
      <c r="J9264" s="104"/>
      <c r="K9264" s="104"/>
      <c r="L9264" s="108">
        <f t="shared" si="2904"/>
        <v>0</v>
      </c>
      <c r="M9264" s="104"/>
      <c r="N9264" s="104"/>
      <c r="R9264" s="352">
        <f>L9264-[1]გადასახდელები!L9034</f>
        <v>0</v>
      </c>
    </row>
    <row r="9265" spans="2:18" ht="33" hidden="1" customHeight="1">
      <c r="B9265" s="36" t="str">
        <f t="shared" si="2903"/>
        <v>b</v>
      </c>
      <c r="C9265" s="42">
        <v>4</v>
      </c>
      <c r="D9265" s="42"/>
      <c r="F9265" s="342" t="s">
        <v>552</v>
      </c>
      <c r="G9265" s="47" t="s">
        <v>248</v>
      </c>
      <c r="H9265" s="93">
        <f>SUM(H9266:H9271)</f>
        <v>0</v>
      </c>
      <c r="I9265" s="94">
        <f t="shared" si="2902"/>
        <v>0</v>
      </c>
      <c r="J9265" s="95">
        <f>SUM(J9266:J9271)</f>
        <v>0</v>
      </c>
      <c r="K9265" s="95">
        <f>SUM(K9266:K9271)</f>
        <v>0</v>
      </c>
      <c r="L9265" s="94">
        <f t="shared" si="2904"/>
        <v>0</v>
      </c>
      <c r="M9265" s="95">
        <f>SUM(M9266:M9271)</f>
        <v>0</v>
      </c>
      <c r="N9265" s="95">
        <f>SUM(N9266:N9271)</f>
        <v>0</v>
      </c>
      <c r="O9265" s="82" t="s">
        <v>146</v>
      </c>
      <c r="R9265" s="352">
        <f>L9265-[1]გადასახდელები!L9035</f>
        <v>0</v>
      </c>
    </row>
    <row r="9266" spans="2:18" ht="20.25" hidden="1" customHeight="1">
      <c r="B9266" s="36" t="str">
        <f t="shared" si="2903"/>
        <v>b</v>
      </c>
      <c r="C9266" s="42">
        <v>5</v>
      </c>
      <c r="D9266" s="42"/>
      <c r="F9266" s="343" t="s">
        <v>553</v>
      </c>
      <c r="G9266" s="48" t="s">
        <v>249</v>
      </c>
      <c r="H9266" s="109"/>
      <c r="I9266" s="97">
        <f t="shared" si="2902"/>
        <v>0</v>
      </c>
      <c r="J9266" s="110"/>
      <c r="K9266" s="110"/>
      <c r="L9266" s="97">
        <f t="shared" si="2904"/>
        <v>0</v>
      </c>
      <c r="M9266" s="110"/>
      <c r="N9266" s="110"/>
      <c r="Q9266" s="17">
        <f>82+55</f>
        <v>137</v>
      </c>
      <c r="R9266" s="352">
        <f>L9266-[1]გადასახდელები!L9036</f>
        <v>0</v>
      </c>
    </row>
    <row r="9267" spans="2:18" ht="20.25" hidden="1" customHeight="1">
      <c r="B9267" s="36" t="str">
        <f t="shared" si="2903"/>
        <v>b</v>
      </c>
      <c r="C9267" s="42">
        <v>5</v>
      </c>
      <c r="D9267" s="42"/>
      <c r="F9267" s="343" t="s">
        <v>554</v>
      </c>
      <c r="G9267" s="48" t="s">
        <v>250</v>
      </c>
      <c r="H9267" s="109"/>
      <c r="I9267" s="97">
        <f t="shared" si="2902"/>
        <v>0</v>
      </c>
      <c r="J9267" s="110"/>
      <c r="K9267" s="110"/>
      <c r="L9267" s="97">
        <f t="shared" si="2904"/>
        <v>0</v>
      </c>
      <c r="M9267" s="110"/>
      <c r="N9267" s="110"/>
      <c r="R9267" s="352">
        <f>L9267-[1]გადასახდელები!L9037</f>
        <v>0</v>
      </c>
    </row>
    <row r="9268" spans="2:18" ht="35.25" hidden="1" customHeight="1">
      <c r="B9268" s="36" t="str">
        <f t="shared" si="2903"/>
        <v>b</v>
      </c>
      <c r="C9268" s="42">
        <v>5</v>
      </c>
      <c r="D9268" s="42"/>
      <c r="F9268" s="343" t="s">
        <v>555</v>
      </c>
      <c r="G9268" s="48" t="s">
        <v>251</v>
      </c>
      <c r="H9268" s="109"/>
      <c r="I9268" s="97">
        <f t="shared" si="2902"/>
        <v>0</v>
      </c>
      <c r="J9268" s="110"/>
      <c r="K9268" s="110"/>
      <c r="L9268" s="97">
        <f t="shared" si="2904"/>
        <v>0</v>
      </c>
      <c r="M9268" s="110"/>
      <c r="N9268" s="110"/>
      <c r="R9268" s="352">
        <f>L9268-[1]გადასახდელები!L9038</f>
        <v>0</v>
      </c>
    </row>
    <row r="9269" spans="2:18" ht="20.25" hidden="1" customHeight="1">
      <c r="B9269" s="36" t="str">
        <f t="shared" si="2903"/>
        <v>b</v>
      </c>
      <c r="C9269" s="42">
        <v>5</v>
      </c>
      <c r="D9269" s="42"/>
      <c r="F9269" s="343" t="s">
        <v>621</v>
      </c>
      <c r="G9269" s="48" t="s">
        <v>252</v>
      </c>
      <c r="H9269" s="109"/>
      <c r="I9269" s="97">
        <f t="shared" si="2902"/>
        <v>0</v>
      </c>
      <c r="J9269" s="110"/>
      <c r="K9269" s="110"/>
      <c r="L9269" s="97">
        <f t="shared" si="2904"/>
        <v>0</v>
      </c>
      <c r="M9269" s="110"/>
      <c r="N9269" s="110"/>
      <c r="R9269" s="352">
        <f>L9269-[1]გადასახდელები!L9039</f>
        <v>0</v>
      </c>
    </row>
    <row r="9270" spans="2:18" ht="30.75" hidden="1" customHeight="1">
      <c r="B9270" s="36" t="str">
        <f t="shared" si="2903"/>
        <v>b</v>
      </c>
      <c r="C9270" s="42">
        <v>5</v>
      </c>
      <c r="D9270" s="42"/>
      <c r="F9270" s="343" t="s">
        <v>622</v>
      </c>
      <c r="G9270" s="48" t="s">
        <v>253</v>
      </c>
      <c r="H9270" s="109"/>
      <c r="I9270" s="97">
        <f t="shared" si="2902"/>
        <v>0</v>
      </c>
      <c r="J9270" s="110"/>
      <c r="K9270" s="110"/>
      <c r="L9270" s="97">
        <f t="shared" si="2904"/>
        <v>0</v>
      </c>
      <c r="M9270" s="110"/>
      <c r="N9270" s="110"/>
      <c r="R9270" s="352">
        <f>L9270-[1]გადასახდელები!L9040</f>
        <v>0</v>
      </c>
    </row>
    <row r="9271" spans="2:18" ht="30.75" hidden="1" customHeight="1">
      <c r="B9271" s="36" t="str">
        <f t="shared" si="2903"/>
        <v>b</v>
      </c>
      <c r="C9271" s="42">
        <v>5</v>
      </c>
      <c r="D9271" s="42"/>
      <c r="F9271" s="343" t="s">
        <v>556</v>
      </c>
      <c r="G9271" s="48" t="s">
        <v>254</v>
      </c>
      <c r="H9271" s="109"/>
      <c r="I9271" s="97">
        <f t="shared" si="2902"/>
        <v>0</v>
      </c>
      <c r="J9271" s="110"/>
      <c r="K9271" s="110"/>
      <c r="L9271" s="97">
        <f t="shared" si="2904"/>
        <v>0</v>
      </c>
      <c r="M9271" s="110"/>
      <c r="N9271" s="110"/>
      <c r="R9271" s="352">
        <f>L9271-[1]გადასახდელები!L9041</f>
        <v>0</v>
      </c>
    </row>
    <row r="9272" spans="2:18" ht="20.25" hidden="1" customHeight="1">
      <c r="B9272" s="36" t="str">
        <f t="shared" si="2903"/>
        <v>b</v>
      </c>
      <c r="C9272" s="42">
        <v>4</v>
      </c>
      <c r="D9272" s="42"/>
      <c r="F9272" s="343" t="s">
        <v>623</v>
      </c>
      <c r="G9272" s="47" t="s">
        <v>255</v>
      </c>
      <c r="H9272" s="103"/>
      <c r="I9272" s="94">
        <f t="shared" si="2902"/>
        <v>0</v>
      </c>
      <c r="J9272" s="104"/>
      <c r="K9272" s="104"/>
      <c r="L9272" s="94">
        <f t="shared" si="2904"/>
        <v>0</v>
      </c>
      <c r="M9272" s="104"/>
      <c r="N9272" s="104"/>
      <c r="R9272" s="352">
        <f>L9272-[1]გადასახდელები!L9042</f>
        <v>0</v>
      </c>
    </row>
    <row r="9273" spans="2:18" ht="20.25" customHeight="1">
      <c r="B9273" s="36" t="str">
        <f t="shared" si="2903"/>
        <v>a</v>
      </c>
      <c r="C9273" s="42">
        <v>4</v>
      </c>
      <c r="D9273" s="42"/>
      <c r="F9273" s="342" t="s">
        <v>557</v>
      </c>
      <c r="G9273" s="47" t="s">
        <v>256</v>
      </c>
      <c r="H9273" s="93">
        <f>SUM(H9274:H9286)</f>
        <v>1E-3</v>
      </c>
      <c r="I9273" s="94">
        <f t="shared" si="2902"/>
        <v>152</v>
      </c>
      <c r="J9273" s="95">
        <f>SUM(J9274:J9286)</f>
        <v>0</v>
      </c>
      <c r="K9273" s="95">
        <f>SUM(K9274:K9286)</f>
        <v>152</v>
      </c>
      <c r="L9273" s="94">
        <f t="shared" si="2904"/>
        <v>21</v>
      </c>
      <c r="M9273" s="95">
        <f>SUM(M9274:M9286)</f>
        <v>0</v>
      </c>
      <c r="N9273" s="95">
        <f>SUM(N9274:N9286)</f>
        <v>21</v>
      </c>
      <c r="O9273" s="82" t="s">
        <v>146</v>
      </c>
      <c r="R9273" s="352">
        <f>L9273-[1]გადასახდელები!L9043</f>
        <v>21</v>
      </c>
    </row>
    <row r="9274" spans="2:18" ht="20.25" hidden="1" customHeight="1">
      <c r="B9274" s="36" t="str">
        <f t="shared" si="2903"/>
        <v>b</v>
      </c>
      <c r="C9274" s="42">
        <v>5</v>
      </c>
      <c r="D9274" s="42"/>
      <c r="F9274" s="343" t="s">
        <v>624</v>
      </c>
      <c r="G9274" s="48" t="s">
        <v>257</v>
      </c>
      <c r="H9274" s="109"/>
      <c r="I9274" s="97">
        <f t="shared" si="2902"/>
        <v>0</v>
      </c>
      <c r="J9274" s="110"/>
      <c r="K9274" s="110"/>
      <c r="L9274" s="97">
        <f t="shared" si="2904"/>
        <v>0</v>
      </c>
      <c r="M9274" s="110"/>
      <c r="N9274" s="110"/>
      <c r="R9274" s="352">
        <f>L9274-[1]გადასახდელები!L9044</f>
        <v>0</v>
      </c>
    </row>
    <row r="9275" spans="2:18" ht="30" hidden="1" customHeight="1">
      <c r="B9275" s="36" t="str">
        <f t="shared" si="2903"/>
        <v>b</v>
      </c>
      <c r="C9275" s="42">
        <v>5</v>
      </c>
      <c r="D9275" s="42"/>
      <c r="F9275" s="343" t="s">
        <v>625</v>
      </c>
      <c r="G9275" s="48" t="s">
        <v>258</v>
      </c>
      <c r="H9275" s="109"/>
      <c r="I9275" s="97">
        <f t="shared" si="2902"/>
        <v>0</v>
      </c>
      <c r="J9275" s="110"/>
      <c r="K9275" s="110"/>
      <c r="L9275" s="97">
        <f t="shared" si="2904"/>
        <v>0</v>
      </c>
      <c r="M9275" s="110"/>
      <c r="N9275" s="110"/>
      <c r="R9275" s="352">
        <f>L9275-[1]გადასახდელები!L9045</f>
        <v>0</v>
      </c>
    </row>
    <row r="9276" spans="2:18" ht="22.5" hidden="1" customHeight="1">
      <c r="B9276" s="36" t="str">
        <f t="shared" si="2903"/>
        <v>b</v>
      </c>
      <c r="C9276" s="42">
        <v>5</v>
      </c>
      <c r="D9276" s="42"/>
      <c r="F9276" s="343" t="s">
        <v>558</v>
      </c>
      <c r="G9276" s="48" t="s">
        <v>259</v>
      </c>
      <c r="H9276" s="109"/>
      <c r="I9276" s="97">
        <f t="shared" ref="I9276:I9339" si="2905">J9276+K9276</f>
        <v>0</v>
      </c>
      <c r="J9276" s="110"/>
      <c r="K9276" s="110"/>
      <c r="L9276" s="97">
        <f t="shared" si="2904"/>
        <v>0</v>
      </c>
      <c r="M9276" s="110"/>
      <c r="N9276" s="110"/>
      <c r="R9276" s="352">
        <f>L9276-[1]გადასახდელები!L9046</f>
        <v>0</v>
      </c>
    </row>
    <row r="9277" spans="2:18" ht="33.75" hidden="1" customHeight="1">
      <c r="B9277" s="36" t="str">
        <f t="shared" si="2903"/>
        <v>b</v>
      </c>
      <c r="C9277" s="42">
        <v>5</v>
      </c>
      <c r="D9277" s="42"/>
      <c r="F9277" s="343" t="s">
        <v>626</v>
      </c>
      <c r="G9277" s="48" t="s">
        <v>260</v>
      </c>
      <c r="H9277" s="109"/>
      <c r="I9277" s="97">
        <f t="shared" si="2905"/>
        <v>0</v>
      </c>
      <c r="J9277" s="110"/>
      <c r="K9277" s="110"/>
      <c r="L9277" s="97">
        <f t="shared" si="2904"/>
        <v>0</v>
      </c>
      <c r="M9277" s="110"/>
      <c r="N9277" s="110"/>
      <c r="R9277" s="352">
        <f>L9277-[1]გადასახდელები!L9047</f>
        <v>0</v>
      </c>
    </row>
    <row r="9278" spans="2:18" ht="24.75" hidden="1" customHeight="1">
      <c r="B9278" s="36" t="str">
        <f t="shared" si="2903"/>
        <v>b</v>
      </c>
      <c r="C9278" s="42">
        <v>5</v>
      </c>
      <c r="D9278" s="42"/>
      <c r="F9278" s="343" t="s">
        <v>627</v>
      </c>
      <c r="G9278" s="48" t="s">
        <v>261</v>
      </c>
      <c r="H9278" s="109"/>
      <c r="I9278" s="97">
        <f t="shared" si="2905"/>
        <v>0</v>
      </c>
      <c r="J9278" s="110"/>
      <c r="K9278" s="110"/>
      <c r="L9278" s="97">
        <f t="shared" si="2904"/>
        <v>0</v>
      </c>
      <c r="M9278" s="110"/>
      <c r="N9278" s="110"/>
      <c r="R9278" s="352">
        <f>L9278-[1]გადასახდელები!L9048</f>
        <v>0</v>
      </c>
    </row>
    <row r="9279" spans="2:18" ht="35.25" hidden="1" customHeight="1">
      <c r="B9279" s="36" t="str">
        <f t="shared" si="2903"/>
        <v>b</v>
      </c>
      <c r="C9279" s="42">
        <v>5</v>
      </c>
      <c r="D9279" s="42"/>
      <c r="F9279" s="343" t="s">
        <v>628</v>
      </c>
      <c r="G9279" s="48" t="s">
        <v>262</v>
      </c>
      <c r="H9279" s="109"/>
      <c r="I9279" s="97">
        <f t="shared" si="2905"/>
        <v>0</v>
      </c>
      <c r="J9279" s="110"/>
      <c r="K9279" s="110"/>
      <c r="L9279" s="97">
        <f t="shared" si="2904"/>
        <v>0</v>
      </c>
      <c r="M9279" s="110"/>
      <c r="N9279" s="110"/>
      <c r="R9279" s="352">
        <f>L9279-[1]გადასახდელები!L9049</f>
        <v>0</v>
      </c>
    </row>
    <row r="9280" spans="2:18" ht="33.75" hidden="1" customHeight="1">
      <c r="B9280" s="36" t="str">
        <f t="shared" si="2903"/>
        <v>b</v>
      </c>
      <c r="C9280" s="42">
        <v>5</v>
      </c>
      <c r="D9280" s="42"/>
      <c r="F9280" s="343" t="s">
        <v>629</v>
      </c>
      <c r="G9280" s="48" t="s">
        <v>263</v>
      </c>
      <c r="H9280" s="109"/>
      <c r="I9280" s="97">
        <f t="shared" si="2905"/>
        <v>0</v>
      </c>
      <c r="J9280" s="110"/>
      <c r="K9280" s="110"/>
      <c r="L9280" s="97">
        <f t="shared" si="2904"/>
        <v>0</v>
      </c>
      <c r="M9280" s="110"/>
      <c r="N9280" s="110"/>
      <c r="R9280" s="352">
        <f>L9280-[1]გადასახდელები!L9050</f>
        <v>0</v>
      </c>
    </row>
    <row r="9281" spans="2:18" ht="20.25" hidden="1" customHeight="1">
      <c r="B9281" s="36" t="str">
        <f t="shared" si="2903"/>
        <v>b</v>
      </c>
      <c r="C9281" s="42">
        <v>5</v>
      </c>
      <c r="D9281" s="42"/>
      <c r="F9281" s="343" t="s">
        <v>630</v>
      </c>
      <c r="G9281" s="48" t="s">
        <v>264</v>
      </c>
      <c r="H9281" s="109"/>
      <c r="I9281" s="97">
        <f t="shared" si="2905"/>
        <v>0</v>
      </c>
      <c r="J9281" s="110"/>
      <c r="K9281" s="110"/>
      <c r="L9281" s="97">
        <f t="shared" si="2904"/>
        <v>0</v>
      </c>
      <c r="M9281" s="110"/>
      <c r="N9281" s="110"/>
      <c r="R9281" s="352">
        <f>L9281-[1]გადასახდელები!L9051</f>
        <v>0</v>
      </c>
    </row>
    <row r="9282" spans="2:18" ht="20.25" hidden="1" customHeight="1">
      <c r="B9282" s="36" t="str">
        <f t="shared" si="2903"/>
        <v>b</v>
      </c>
      <c r="C9282" s="42">
        <v>5</v>
      </c>
      <c r="D9282" s="42"/>
      <c r="F9282" s="343" t="s">
        <v>631</v>
      </c>
      <c r="G9282" s="48" t="s">
        <v>265</v>
      </c>
      <c r="H9282" s="109"/>
      <c r="I9282" s="97">
        <f t="shared" si="2905"/>
        <v>0</v>
      </c>
      <c r="J9282" s="110"/>
      <c r="K9282" s="110"/>
      <c r="L9282" s="97">
        <f t="shared" si="2904"/>
        <v>0</v>
      </c>
      <c r="M9282" s="110"/>
      <c r="N9282" s="110"/>
      <c r="R9282" s="352">
        <f>L9282-[1]გადასახდელები!L9052</f>
        <v>0</v>
      </c>
    </row>
    <row r="9283" spans="2:18" ht="20.25" hidden="1" customHeight="1">
      <c r="B9283" s="36" t="str">
        <f t="shared" si="2903"/>
        <v>b</v>
      </c>
      <c r="C9283" s="42">
        <v>5</v>
      </c>
      <c r="D9283" s="42"/>
      <c r="F9283" s="343" t="s">
        <v>559</v>
      </c>
      <c r="G9283" s="48" t="s">
        <v>266</v>
      </c>
      <c r="H9283" s="109"/>
      <c r="I9283" s="97">
        <f t="shared" si="2905"/>
        <v>0</v>
      </c>
      <c r="J9283" s="110"/>
      <c r="K9283" s="110"/>
      <c r="L9283" s="97">
        <f t="shared" si="2904"/>
        <v>0</v>
      </c>
      <c r="M9283" s="110"/>
      <c r="N9283" s="110"/>
      <c r="R9283" s="352">
        <f>L9283-[1]გადასახდელები!L9053</f>
        <v>0</v>
      </c>
    </row>
    <row r="9284" spans="2:18" ht="20.25" hidden="1" customHeight="1">
      <c r="B9284" s="36" t="str">
        <f t="shared" si="2903"/>
        <v>b</v>
      </c>
      <c r="C9284" s="42">
        <v>5</v>
      </c>
      <c r="D9284" s="42"/>
      <c r="F9284" s="343" t="s">
        <v>632</v>
      </c>
      <c r="G9284" s="48" t="s">
        <v>267</v>
      </c>
      <c r="H9284" s="109"/>
      <c r="I9284" s="97">
        <f t="shared" si="2905"/>
        <v>0</v>
      </c>
      <c r="J9284" s="110"/>
      <c r="K9284" s="110"/>
      <c r="L9284" s="97">
        <f t="shared" si="2904"/>
        <v>0</v>
      </c>
      <c r="M9284" s="110"/>
      <c r="N9284" s="110"/>
      <c r="R9284" s="352">
        <f>L9284-[1]გადასახდელები!L9054</f>
        <v>0</v>
      </c>
    </row>
    <row r="9285" spans="2:18" ht="34.5" hidden="1" customHeight="1">
      <c r="B9285" s="36" t="str">
        <f t="shared" si="2903"/>
        <v>b</v>
      </c>
      <c r="C9285" s="42">
        <v>5</v>
      </c>
      <c r="D9285" s="42"/>
      <c r="F9285" s="343" t="s">
        <v>633</v>
      </c>
      <c r="G9285" s="48" t="s">
        <v>268</v>
      </c>
      <c r="H9285" s="109"/>
      <c r="I9285" s="97">
        <f t="shared" si="2905"/>
        <v>0</v>
      </c>
      <c r="J9285" s="110"/>
      <c r="K9285" s="110"/>
      <c r="L9285" s="97">
        <f t="shared" si="2904"/>
        <v>0</v>
      </c>
      <c r="M9285" s="110"/>
      <c r="N9285" s="110"/>
      <c r="R9285" s="352">
        <f>L9285-[1]გადასახდელები!L9055</f>
        <v>0</v>
      </c>
    </row>
    <row r="9286" spans="2:18" ht="30.75" customHeight="1">
      <c r="B9286" s="36" t="str">
        <f t="shared" si="2903"/>
        <v>a</v>
      </c>
      <c r="C9286" s="42">
        <v>5</v>
      </c>
      <c r="D9286" s="42"/>
      <c r="F9286" s="343" t="s">
        <v>560</v>
      </c>
      <c r="G9286" s="48" t="s">
        <v>269</v>
      </c>
      <c r="H9286" s="109">
        <v>1E-3</v>
      </c>
      <c r="I9286" s="97">
        <f t="shared" si="2905"/>
        <v>152</v>
      </c>
      <c r="J9286" s="110"/>
      <c r="K9286" s="110">
        <f>141+11</f>
        <v>152</v>
      </c>
      <c r="L9286" s="97">
        <f t="shared" si="2904"/>
        <v>21</v>
      </c>
      <c r="M9286" s="110"/>
      <c r="N9286" s="110">
        <v>21</v>
      </c>
      <c r="R9286" s="352">
        <f>L9286-[1]გადასახდელები!L9056</f>
        <v>21</v>
      </c>
    </row>
    <row r="9287" spans="2:18" ht="20.25" hidden="1" customHeight="1">
      <c r="B9287" s="36" t="str">
        <f t="shared" si="2903"/>
        <v>b</v>
      </c>
      <c r="C9287" s="42">
        <v>3</v>
      </c>
      <c r="D9287" s="42"/>
      <c r="F9287" s="343" t="s">
        <v>634</v>
      </c>
      <c r="G9287" s="57" t="s">
        <v>209</v>
      </c>
      <c r="H9287" s="111"/>
      <c r="I9287" s="90">
        <f t="shared" si="2905"/>
        <v>0</v>
      </c>
      <c r="J9287" s="112"/>
      <c r="K9287" s="112"/>
      <c r="L9287" s="90">
        <f t="shared" si="2904"/>
        <v>0</v>
      </c>
      <c r="M9287" s="112"/>
      <c r="N9287" s="112"/>
      <c r="R9287" s="352">
        <f>L9287-[1]გადასახდელები!L9057</f>
        <v>0</v>
      </c>
    </row>
    <row r="9288" spans="2:18" ht="20.25" hidden="1" customHeight="1">
      <c r="B9288" s="36" t="str">
        <f t="shared" si="2903"/>
        <v>b</v>
      </c>
      <c r="C9288" s="42">
        <v>3</v>
      </c>
      <c r="D9288" s="42"/>
      <c r="F9288" s="342" t="s">
        <v>635</v>
      </c>
      <c r="G9288" s="57" t="s">
        <v>208</v>
      </c>
      <c r="H9288" s="89">
        <f>H9289+H9294+H9295</f>
        <v>0</v>
      </c>
      <c r="I9288" s="90">
        <f t="shared" si="2905"/>
        <v>0</v>
      </c>
      <c r="J9288" s="92">
        <f>J9289+J9294+J9295</f>
        <v>0</v>
      </c>
      <c r="K9288" s="92">
        <f>K9289+K9294+K9295</f>
        <v>0</v>
      </c>
      <c r="L9288" s="90">
        <f t="shared" si="2904"/>
        <v>0</v>
      </c>
      <c r="M9288" s="92">
        <f>M9289+M9294+M9295</f>
        <v>0</v>
      </c>
      <c r="N9288" s="92">
        <f>N9289+N9294+N9295</f>
        <v>0</v>
      </c>
      <c r="O9288" s="82" t="s">
        <v>146</v>
      </c>
      <c r="R9288" s="352">
        <f>L9288-[1]გადასახდელები!L9058</f>
        <v>0</v>
      </c>
    </row>
    <row r="9289" spans="2:18" ht="20.25" hidden="1" customHeight="1">
      <c r="B9289" s="36" t="str">
        <f t="shared" si="2903"/>
        <v>b</v>
      </c>
      <c r="C9289" s="42">
        <v>4</v>
      </c>
      <c r="D9289" s="42"/>
      <c r="F9289" s="342" t="s">
        <v>636</v>
      </c>
      <c r="G9289" s="47" t="s">
        <v>270</v>
      </c>
      <c r="H9289" s="93">
        <f>SUM(H9290:H9293)</f>
        <v>0</v>
      </c>
      <c r="I9289" s="94">
        <f t="shared" si="2905"/>
        <v>0</v>
      </c>
      <c r="J9289" s="95">
        <f>SUM(J9290:J9293)</f>
        <v>0</v>
      </c>
      <c r="K9289" s="95">
        <f>SUM(K9290:K9293)</f>
        <v>0</v>
      </c>
      <c r="L9289" s="94">
        <f t="shared" si="2904"/>
        <v>0</v>
      </c>
      <c r="M9289" s="95">
        <f>SUM(M9290:M9293)</f>
        <v>0</v>
      </c>
      <c r="N9289" s="95">
        <f>SUM(N9290:N9293)</f>
        <v>0</v>
      </c>
      <c r="O9289" s="82" t="s">
        <v>146</v>
      </c>
      <c r="R9289" s="352">
        <f>L9289-[1]გადასახდელები!L9059</f>
        <v>0</v>
      </c>
    </row>
    <row r="9290" spans="2:18" ht="20.25" hidden="1" customHeight="1">
      <c r="B9290" s="36" t="str">
        <f t="shared" si="2903"/>
        <v>b</v>
      </c>
      <c r="C9290" s="42">
        <v>5</v>
      </c>
      <c r="D9290" s="42"/>
      <c r="F9290" s="343" t="s">
        <v>637</v>
      </c>
      <c r="G9290" s="48" t="s">
        <v>271</v>
      </c>
      <c r="H9290" s="101"/>
      <c r="I9290" s="97">
        <f t="shared" si="2905"/>
        <v>0</v>
      </c>
      <c r="J9290" s="102"/>
      <c r="K9290" s="102"/>
      <c r="L9290" s="97">
        <f t="shared" si="2904"/>
        <v>0</v>
      </c>
      <c r="M9290" s="102"/>
      <c r="N9290" s="102"/>
      <c r="R9290" s="352">
        <f>L9290-[1]გადასახდელები!L9060</f>
        <v>0</v>
      </c>
    </row>
    <row r="9291" spans="2:18" ht="20.25" hidden="1" customHeight="1">
      <c r="B9291" s="36" t="str">
        <f t="shared" si="2903"/>
        <v>b</v>
      </c>
      <c r="C9291" s="42">
        <v>5</v>
      </c>
      <c r="D9291" s="42"/>
      <c r="F9291" s="343" t="s">
        <v>638</v>
      </c>
      <c r="G9291" s="48" t="s">
        <v>272</v>
      </c>
      <c r="H9291" s="101"/>
      <c r="I9291" s="97">
        <f t="shared" si="2905"/>
        <v>0</v>
      </c>
      <c r="J9291" s="102"/>
      <c r="K9291" s="102"/>
      <c r="L9291" s="97">
        <f t="shared" si="2904"/>
        <v>0</v>
      </c>
      <c r="M9291" s="102"/>
      <c r="N9291" s="102"/>
      <c r="R9291" s="352">
        <f>L9291-[1]გადასახდელები!L9061</f>
        <v>0</v>
      </c>
    </row>
    <row r="9292" spans="2:18" ht="20.25" hidden="1" customHeight="1">
      <c r="B9292" s="36" t="str">
        <f t="shared" si="2903"/>
        <v>b</v>
      </c>
      <c r="C9292" s="42">
        <v>5</v>
      </c>
      <c r="D9292" s="42"/>
      <c r="F9292" s="343" t="s">
        <v>639</v>
      </c>
      <c r="G9292" s="48" t="s">
        <v>273</v>
      </c>
      <c r="H9292" s="101"/>
      <c r="I9292" s="97">
        <f t="shared" si="2905"/>
        <v>0</v>
      </c>
      <c r="J9292" s="102"/>
      <c r="K9292" s="102"/>
      <c r="L9292" s="97">
        <f t="shared" si="2904"/>
        <v>0</v>
      </c>
      <c r="M9292" s="102"/>
      <c r="N9292" s="102"/>
      <c r="R9292" s="352">
        <f>L9292-[1]გადასახდელები!L9062</f>
        <v>0</v>
      </c>
    </row>
    <row r="9293" spans="2:18" ht="20.25" hidden="1" customHeight="1">
      <c r="B9293" s="36" t="str">
        <f t="shared" si="2903"/>
        <v>b</v>
      </c>
      <c r="C9293" s="42">
        <v>5</v>
      </c>
      <c r="D9293" s="42"/>
      <c r="F9293" s="343" t="s">
        <v>640</v>
      </c>
      <c r="G9293" s="48" t="s">
        <v>274</v>
      </c>
      <c r="H9293" s="101"/>
      <c r="I9293" s="97">
        <f t="shared" si="2905"/>
        <v>0</v>
      </c>
      <c r="J9293" s="102"/>
      <c r="K9293" s="102"/>
      <c r="L9293" s="97">
        <f t="shared" si="2904"/>
        <v>0</v>
      </c>
      <c r="M9293" s="102"/>
      <c r="N9293" s="102"/>
      <c r="R9293" s="352">
        <f>L9293-[1]გადასახდელები!L9063</f>
        <v>0</v>
      </c>
    </row>
    <row r="9294" spans="2:18" ht="20.25" hidden="1" customHeight="1">
      <c r="B9294" s="36" t="str">
        <f t="shared" si="2903"/>
        <v>b</v>
      </c>
      <c r="C9294" s="42">
        <v>4</v>
      </c>
      <c r="D9294" s="42"/>
      <c r="F9294" s="343" t="s">
        <v>641</v>
      </c>
      <c r="G9294" s="47" t="s">
        <v>275</v>
      </c>
      <c r="H9294" s="103"/>
      <c r="I9294" s="94">
        <f t="shared" si="2905"/>
        <v>0</v>
      </c>
      <c r="J9294" s="104"/>
      <c r="K9294" s="104"/>
      <c r="L9294" s="94">
        <f t="shared" si="2904"/>
        <v>0</v>
      </c>
      <c r="M9294" s="104"/>
      <c r="N9294" s="104"/>
      <c r="R9294" s="352">
        <f>L9294-[1]გადასახდელები!L9064</f>
        <v>0</v>
      </c>
    </row>
    <row r="9295" spans="2:18" ht="36" hidden="1" customHeight="1">
      <c r="B9295" s="36" t="str">
        <f t="shared" si="2903"/>
        <v>b</v>
      </c>
      <c r="C9295" s="42">
        <v>4</v>
      </c>
      <c r="D9295" s="42"/>
      <c r="F9295" s="343" t="s">
        <v>642</v>
      </c>
      <c r="G9295" s="47" t="s">
        <v>276</v>
      </c>
      <c r="H9295" s="103"/>
      <c r="I9295" s="94">
        <f t="shared" si="2905"/>
        <v>0</v>
      </c>
      <c r="J9295" s="104"/>
      <c r="K9295" s="104"/>
      <c r="L9295" s="94">
        <f t="shared" si="2904"/>
        <v>0</v>
      </c>
      <c r="M9295" s="104"/>
      <c r="N9295" s="104"/>
      <c r="R9295" s="352">
        <f>L9295-[1]გადასახდელები!L9065</f>
        <v>0</v>
      </c>
    </row>
    <row r="9296" spans="2:18" ht="20.25" customHeight="1" thickBot="1">
      <c r="B9296" s="36" t="str">
        <f t="shared" si="2903"/>
        <v>a</v>
      </c>
      <c r="C9296" s="42">
        <v>3</v>
      </c>
      <c r="D9296" s="42"/>
      <c r="F9296" s="343" t="s">
        <v>561</v>
      </c>
      <c r="G9296" s="57" t="s">
        <v>202</v>
      </c>
      <c r="H9296" s="111">
        <v>72.8</v>
      </c>
      <c r="I9296" s="90">
        <f t="shared" si="2905"/>
        <v>0</v>
      </c>
      <c r="J9296" s="112"/>
      <c r="K9296" s="112"/>
      <c r="L9296" s="90">
        <f t="shared" si="2904"/>
        <v>0</v>
      </c>
      <c r="M9296" s="112"/>
      <c r="N9296" s="112"/>
      <c r="R9296" s="352">
        <f>L9296-[1]გადასახდელები!L9066</f>
        <v>0</v>
      </c>
    </row>
    <row r="9297" spans="2:18" ht="20.25" hidden="1" customHeight="1">
      <c r="B9297" s="36" t="str">
        <f t="shared" si="2903"/>
        <v>b</v>
      </c>
      <c r="C9297" s="42">
        <v>3</v>
      </c>
      <c r="D9297" s="42"/>
      <c r="F9297" s="342" t="s">
        <v>562</v>
      </c>
      <c r="G9297" s="57" t="s">
        <v>203</v>
      </c>
      <c r="H9297" s="89">
        <f>H9298+H9301+H9304</f>
        <v>0</v>
      </c>
      <c r="I9297" s="90">
        <f t="shared" si="2905"/>
        <v>0</v>
      </c>
      <c r="J9297" s="92">
        <f>J9298+J9301+J9304</f>
        <v>0</v>
      </c>
      <c r="K9297" s="92">
        <f>K9298+K9301+K9304</f>
        <v>0</v>
      </c>
      <c r="L9297" s="90">
        <f t="shared" si="2904"/>
        <v>0</v>
      </c>
      <c r="M9297" s="92">
        <f>M9298+M9301+M9304</f>
        <v>0</v>
      </c>
      <c r="N9297" s="92">
        <f>N9298+N9301+N9304</f>
        <v>0</v>
      </c>
      <c r="O9297" s="82" t="s">
        <v>146</v>
      </c>
      <c r="R9297" s="352">
        <f>L9297-[1]გადასახდელები!L9067</f>
        <v>0</v>
      </c>
    </row>
    <row r="9298" spans="2:18" ht="20.25" hidden="1" customHeight="1">
      <c r="B9298" s="36" t="str">
        <f t="shared" si="2903"/>
        <v>b</v>
      </c>
      <c r="C9298" s="42">
        <v>4</v>
      </c>
      <c r="D9298" s="42"/>
      <c r="F9298" s="342" t="s">
        <v>643</v>
      </c>
      <c r="G9298" s="47" t="s">
        <v>277</v>
      </c>
      <c r="H9298" s="93">
        <f>SUM(H9299:H9300)</f>
        <v>0</v>
      </c>
      <c r="I9298" s="94">
        <f t="shared" si="2905"/>
        <v>0</v>
      </c>
      <c r="J9298" s="95">
        <f>SUM(J9299:J9300)</f>
        <v>0</v>
      </c>
      <c r="K9298" s="95">
        <f>SUM(K9299:K9300)</f>
        <v>0</v>
      </c>
      <c r="L9298" s="94">
        <f t="shared" si="2904"/>
        <v>0</v>
      </c>
      <c r="M9298" s="95">
        <f>SUM(M9299:M9300)</f>
        <v>0</v>
      </c>
      <c r="N9298" s="95">
        <f>SUM(N9299:N9300)</f>
        <v>0</v>
      </c>
      <c r="O9298" s="82" t="s">
        <v>146</v>
      </c>
      <c r="R9298" s="352">
        <f>L9298-[1]გადასახდელები!L9068</f>
        <v>0</v>
      </c>
    </row>
    <row r="9299" spans="2:18" ht="20.25" hidden="1" customHeight="1">
      <c r="B9299" s="36" t="str">
        <f t="shared" si="2903"/>
        <v>b</v>
      </c>
      <c r="C9299" s="42">
        <v>5</v>
      </c>
      <c r="D9299" s="42"/>
      <c r="F9299" s="343" t="s">
        <v>644</v>
      </c>
      <c r="G9299" s="48" t="s">
        <v>278</v>
      </c>
      <c r="H9299" s="101"/>
      <c r="I9299" s="97">
        <f t="shared" si="2905"/>
        <v>0</v>
      </c>
      <c r="J9299" s="102"/>
      <c r="K9299" s="102"/>
      <c r="L9299" s="97">
        <f t="shared" si="2904"/>
        <v>0</v>
      </c>
      <c r="M9299" s="102"/>
      <c r="N9299" s="102"/>
      <c r="R9299" s="352">
        <f>L9299-[1]გადასახდელები!L9069</f>
        <v>0</v>
      </c>
    </row>
    <row r="9300" spans="2:18" ht="20.25" hidden="1" customHeight="1">
      <c r="B9300" s="36" t="str">
        <f t="shared" si="2903"/>
        <v>b</v>
      </c>
      <c r="C9300" s="42">
        <v>5</v>
      </c>
      <c r="D9300" s="42"/>
      <c r="F9300" s="343" t="s">
        <v>645</v>
      </c>
      <c r="G9300" s="48" t="s">
        <v>204</v>
      </c>
      <c r="H9300" s="101"/>
      <c r="I9300" s="97">
        <f t="shared" si="2905"/>
        <v>0</v>
      </c>
      <c r="J9300" s="102"/>
      <c r="K9300" s="102"/>
      <c r="L9300" s="97">
        <f t="shared" si="2904"/>
        <v>0</v>
      </c>
      <c r="M9300" s="102"/>
      <c r="N9300" s="102"/>
      <c r="R9300" s="352">
        <f>L9300-[1]გადასახდელები!L9070</f>
        <v>0</v>
      </c>
    </row>
    <row r="9301" spans="2:18" ht="20.25" hidden="1" customHeight="1">
      <c r="B9301" s="36" t="str">
        <f t="shared" si="2903"/>
        <v>b</v>
      </c>
      <c r="C9301" s="42">
        <v>4</v>
      </c>
      <c r="D9301" s="42"/>
      <c r="F9301" s="342" t="s">
        <v>646</v>
      </c>
      <c r="G9301" s="47" t="s">
        <v>279</v>
      </c>
      <c r="H9301" s="93">
        <f>SUM(H9302:H9303)</f>
        <v>0</v>
      </c>
      <c r="I9301" s="94">
        <f t="shared" si="2905"/>
        <v>0</v>
      </c>
      <c r="J9301" s="95">
        <f>SUM(J9302:J9303)</f>
        <v>0</v>
      </c>
      <c r="K9301" s="95">
        <f>SUM(K9302:K9303)</f>
        <v>0</v>
      </c>
      <c r="L9301" s="94">
        <f t="shared" si="2904"/>
        <v>0</v>
      </c>
      <c r="M9301" s="95">
        <f>SUM(M9302:M9303)</f>
        <v>0</v>
      </c>
      <c r="N9301" s="95">
        <f>SUM(N9302:N9303)</f>
        <v>0</v>
      </c>
      <c r="O9301" s="82" t="s">
        <v>146</v>
      </c>
      <c r="R9301" s="352">
        <f>L9301-[1]გადასახდელები!L9071</f>
        <v>0</v>
      </c>
    </row>
    <row r="9302" spans="2:18" ht="20.25" hidden="1" customHeight="1">
      <c r="B9302" s="36" t="str">
        <f t="shared" si="2903"/>
        <v>b</v>
      </c>
      <c r="C9302" s="42">
        <v>5</v>
      </c>
      <c r="D9302" s="42"/>
      <c r="F9302" s="343" t="s">
        <v>647</v>
      </c>
      <c r="G9302" s="48" t="s">
        <v>278</v>
      </c>
      <c r="H9302" s="101"/>
      <c r="I9302" s="97">
        <f t="shared" si="2905"/>
        <v>0</v>
      </c>
      <c r="J9302" s="102"/>
      <c r="K9302" s="102"/>
      <c r="L9302" s="97">
        <f t="shared" si="2904"/>
        <v>0</v>
      </c>
      <c r="M9302" s="102"/>
      <c r="N9302" s="102"/>
      <c r="R9302" s="352">
        <f>L9302-[1]გადასახდელები!L9072</f>
        <v>0</v>
      </c>
    </row>
    <row r="9303" spans="2:18" ht="20.25" hidden="1" customHeight="1">
      <c r="B9303" s="36" t="str">
        <f t="shared" si="2903"/>
        <v>b</v>
      </c>
      <c r="C9303" s="42">
        <v>5</v>
      </c>
      <c r="D9303" s="42"/>
      <c r="F9303" s="343" t="s">
        <v>648</v>
      </c>
      <c r="G9303" s="48" t="s">
        <v>204</v>
      </c>
      <c r="H9303" s="101"/>
      <c r="I9303" s="97">
        <f t="shared" si="2905"/>
        <v>0</v>
      </c>
      <c r="J9303" s="102"/>
      <c r="K9303" s="102"/>
      <c r="L9303" s="97">
        <f t="shared" si="2904"/>
        <v>0</v>
      </c>
      <c r="M9303" s="102"/>
      <c r="N9303" s="102"/>
      <c r="R9303" s="352">
        <f>L9303-[1]გადასახდელები!L9073</f>
        <v>0</v>
      </c>
    </row>
    <row r="9304" spans="2:18" ht="20.25" hidden="1" customHeight="1">
      <c r="B9304" s="36" t="str">
        <f t="shared" si="2903"/>
        <v>b</v>
      </c>
      <c r="C9304" s="42">
        <v>4</v>
      </c>
      <c r="D9304" s="42"/>
      <c r="F9304" s="342" t="s">
        <v>563</v>
      </c>
      <c r="G9304" s="47" t="s">
        <v>280</v>
      </c>
      <c r="H9304" s="93">
        <f>SUM(H9305:H9306)</f>
        <v>0</v>
      </c>
      <c r="I9304" s="94">
        <f t="shared" si="2905"/>
        <v>0</v>
      </c>
      <c r="J9304" s="95">
        <f>SUM(J9305:J9306)</f>
        <v>0</v>
      </c>
      <c r="K9304" s="95">
        <f>SUM(K9305:K9306)</f>
        <v>0</v>
      </c>
      <c r="L9304" s="94">
        <f t="shared" si="2904"/>
        <v>0</v>
      </c>
      <c r="M9304" s="95">
        <f>SUM(M9305:M9306)</f>
        <v>0</v>
      </c>
      <c r="N9304" s="95">
        <f>SUM(N9305:N9306)</f>
        <v>0</v>
      </c>
      <c r="O9304" s="82" t="s">
        <v>146</v>
      </c>
      <c r="R9304" s="352">
        <f>L9304-[1]გადასახდელები!L9074</f>
        <v>0</v>
      </c>
    </row>
    <row r="9305" spans="2:18" ht="20.25" hidden="1" customHeight="1">
      <c r="B9305" s="36" t="str">
        <f t="shared" si="2903"/>
        <v>b</v>
      </c>
      <c r="C9305" s="42">
        <v>5</v>
      </c>
      <c r="D9305" s="42"/>
      <c r="F9305" s="343" t="s">
        <v>649</v>
      </c>
      <c r="G9305" s="48" t="s">
        <v>278</v>
      </c>
      <c r="H9305" s="101"/>
      <c r="I9305" s="97">
        <f t="shared" si="2905"/>
        <v>0</v>
      </c>
      <c r="J9305" s="102"/>
      <c r="K9305" s="102"/>
      <c r="L9305" s="97">
        <f t="shared" si="2904"/>
        <v>0</v>
      </c>
      <c r="M9305" s="102"/>
      <c r="N9305" s="102"/>
      <c r="R9305" s="352">
        <f>L9305-[1]გადასახდელები!L9075</f>
        <v>0</v>
      </c>
    </row>
    <row r="9306" spans="2:18" ht="20.25" hidden="1" customHeight="1">
      <c r="B9306" s="36" t="str">
        <f t="shared" si="2903"/>
        <v>b</v>
      </c>
      <c r="C9306" s="42">
        <v>5</v>
      </c>
      <c r="D9306" s="42"/>
      <c r="F9306" s="343" t="s">
        <v>564</v>
      </c>
      <c r="G9306" s="48" t="s">
        <v>204</v>
      </c>
      <c r="H9306" s="101"/>
      <c r="I9306" s="97">
        <f t="shared" si="2905"/>
        <v>0</v>
      </c>
      <c r="J9306" s="102"/>
      <c r="K9306" s="102"/>
      <c r="L9306" s="97">
        <f t="shared" si="2904"/>
        <v>0</v>
      </c>
      <c r="M9306" s="102"/>
      <c r="N9306" s="102"/>
      <c r="R9306" s="352">
        <f>L9306-[1]გადასახდელები!L9076</f>
        <v>0</v>
      </c>
    </row>
    <row r="9307" spans="2:18" ht="20.25" hidden="1" customHeight="1">
      <c r="B9307" s="36" t="str">
        <f t="shared" si="2903"/>
        <v>b</v>
      </c>
      <c r="C9307" s="42">
        <v>3</v>
      </c>
      <c r="D9307" s="42"/>
      <c r="F9307" s="342" t="s">
        <v>565</v>
      </c>
      <c r="G9307" s="57" t="s">
        <v>206</v>
      </c>
      <c r="H9307" s="89">
        <f>H9308+H9311+H9314</f>
        <v>0</v>
      </c>
      <c r="I9307" s="90">
        <f t="shared" si="2905"/>
        <v>0</v>
      </c>
      <c r="J9307" s="92">
        <f>J9308+J9311+J9314</f>
        <v>0</v>
      </c>
      <c r="K9307" s="92">
        <f>K9308+K9311+K9314</f>
        <v>0</v>
      </c>
      <c r="L9307" s="90">
        <f t="shared" si="2904"/>
        <v>0</v>
      </c>
      <c r="M9307" s="92">
        <f>M9308+M9311+M9314</f>
        <v>0</v>
      </c>
      <c r="N9307" s="92">
        <f>N9308+N9311+N9314</f>
        <v>0</v>
      </c>
      <c r="O9307" s="82" t="s">
        <v>146</v>
      </c>
      <c r="R9307" s="352">
        <f>L9307-[1]გადასახდელები!L9077</f>
        <v>0</v>
      </c>
    </row>
    <row r="9308" spans="2:18" ht="20.25" hidden="1" customHeight="1">
      <c r="B9308" s="36" t="str">
        <f t="shared" si="2903"/>
        <v>b</v>
      </c>
      <c r="C9308" s="42">
        <v>4</v>
      </c>
      <c r="D9308" s="42"/>
      <c r="F9308" s="342" t="s">
        <v>650</v>
      </c>
      <c r="G9308" s="47" t="s">
        <v>281</v>
      </c>
      <c r="H9308" s="93">
        <f>SUM(H9309:H9310)</f>
        <v>0</v>
      </c>
      <c r="I9308" s="94">
        <f t="shared" si="2905"/>
        <v>0</v>
      </c>
      <c r="J9308" s="95">
        <f>SUM(J9309:J9310)</f>
        <v>0</v>
      </c>
      <c r="K9308" s="95">
        <f>SUM(K9309:K9310)</f>
        <v>0</v>
      </c>
      <c r="L9308" s="94">
        <f t="shared" si="2904"/>
        <v>0</v>
      </c>
      <c r="M9308" s="95">
        <f>SUM(M9309:M9310)</f>
        <v>0</v>
      </c>
      <c r="N9308" s="95">
        <f>SUM(N9309:N9310)</f>
        <v>0</v>
      </c>
      <c r="O9308" s="82" t="s">
        <v>146</v>
      </c>
      <c r="R9308" s="352">
        <f>L9308-[1]გადასახდელები!L9078</f>
        <v>0</v>
      </c>
    </row>
    <row r="9309" spans="2:18" ht="20.25" hidden="1" customHeight="1">
      <c r="B9309" s="36" t="str">
        <f t="shared" si="2903"/>
        <v>b</v>
      </c>
      <c r="C9309" s="42">
        <v>5</v>
      </c>
      <c r="D9309" s="42"/>
      <c r="F9309" s="343" t="s">
        <v>651</v>
      </c>
      <c r="G9309" s="48" t="s">
        <v>282</v>
      </c>
      <c r="H9309" s="101"/>
      <c r="I9309" s="97">
        <f t="shared" si="2905"/>
        <v>0</v>
      </c>
      <c r="J9309" s="102"/>
      <c r="K9309" s="102"/>
      <c r="L9309" s="97">
        <f t="shared" si="2904"/>
        <v>0</v>
      </c>
      <c r="M9309" s="102"/>
      <c r="N9309" s="102"/>
      <c r="R9309" s="352">
        <f>L9309-[1]გადასახდელები!L9079</f>
        <v>0</v>
      </c>
    </row>
    <row r="9310" spans="2:18" ht="20.25" hidden="1" customHeight="1">
      <c r="B9310" s="36" t="str">
        <f t="shared" si="2903"/>
        <v>b</v>
      </c>
      <c r="C9310" s="42">
        <v>5</v>
      </c>
      <c r="D9310" s="42"/>
      <c r="F9310" s="343" t="s">
        <v>652</v>
      </c>
      <c r="G9310" s="48" t="s">
        <v>283</v>
      </c>
      <c r="H9310" s="101"/>
      <c r="I9310" s="97">
        <f t="shared" si="2905"/>
        <v>0</v>
      </c>
      <c r="J9310" s="102"/>
      <c r="K9310" s="102"/>
      <c r="L9310" s="97">
        <f t="shared" si="2904"/>
        <v>0</v>
      </c>
      <c r="M9310" s="102"/>
      <c r="N9310" s="102"/>
      <c r="R9310" s="352">
        <f>L9310-[1]გადასახდელები!L9080</f>
        <v>0</v>
      </c>
    </row>
    <row r="9311" spans="2:18" ht="20.25" hidden="1" customHeight="1">
      <c r="B9311" s="36" t="str">
        <f t="shared" si="2903"/>
        <v>b</v>
      </c>
      <c r="C9311" s="42">
        <v>4</v>
      </c>
      <c r="D9311" s="42"/>
      <c r="F9311" s="342" t="s">
        <v>566</v>
      </c>
      <c r="G9311" s="47" t="s">
        <v>284</v>
      </c>
      <c r="H9311" s="93">
        <f>SUM(H9312:H9313)</f>
        <v>0</v>
      </c>
      <c r="I9311" s="94">
        <f t="shared" si="2905"/>
        <v>0</v>
      </c>
      <c r="J9311" s="95">
        <f>SUM(J9312:J9313)</f>
        <v>0</v>
      </c>
      <c r="K9311" s="95">
        <f>SUM(K9312:K9313)</f>
        <v>0</v>
      </c>
      <c r="L9311" s="94">
        <f t="shared" si="2904"/>
        <v>0</v>
      </c>
      <c r="M9311" s="95">
        <f>SUM(M9312:M9313)</f>
        <v>0</v>
      </c>
      <c r="N9311" s="95">
        <f>SUM(N9312:N9313)</f>
        <v>0</v>
      </c>
      <c r="O9311" s="82" t="s">
        <v>146</v>
      </c>
      <c r="R9311" s="352">
        <f>L9311-[1]გადასახდელები!L9081</f>
        <v>0</v>
      </c>
    </row>
    <row r="9312" spans="2:18" ht="20.25" hidden="1" customHeight="1">
      <c r="B9312" s="36" t="str">
        <f t="shared" si="2903"/>
        <v>b</v>
      </c>
      <c r="C9312" s="42">
        <v>5</v>
      </c>
      <c r="D9312" s="42"/>
      <c r="F9312" s="343" t="s">
        <v>567</v>
      </c>
      <c r="G9312" s="48" t="s">
        <v>282</v>
      </c>
      <c r="H9312" s="101"/>
      <c r="I9312" s="97">
        <f t="shared" si="2905"/>
        <v>0</v>
      </c>
      <c r="J9312" s="102"/>
      <c r="K9312" s="102"/>
      <c r="L9312" s="97">
        <f t="shared" si="2904"/>
        <v>0</v>
      </c>
      <c r="M9312" s="102"/>
      <c r="N9312" s="102"/>
      <c r="R9312" s="352">
        <f>L9312-[1]გადასახდელები!L9082</f>
        <v>0</v>
      </c>
    </row>
    <row r="9313" spans="2:18" ht="20.25" hidden="1" customHeight="1">
      <c r="B9313" s="36" t="str">
        <f t="shared" si="2903"/>
        <v>b</v>
      </c>
      <c r="C9313" s="42">
        <v>5</v>
      </c>
      <c r="D9313" s="42"/>
      <c r="F9313" s="343" t="s">
        <v>653</v>
      </c>
      <c r="G9313" s="48" t="s">
        <v>283</v>
      </c>
      <c r="H9313" s="101"/>
      <c r="I9313" s="97">
        <f t="shared" si="2905"/>
        <v>0</v>
      </c>
      <c r="J9313" s="102"/>
      <c r="K9313" s="102"/>
      <c r="L9313" s="97">
        <f t="shared" si="2904"/>
        <v>0</v>
      </c>
      <c r="M9313" s="102"/>
      <c r="N9313" s="102"/>
      <c r="R9313" s="352">
        <f>L9313-[1]გადასახდელები!L9083</f>
        <v>0</v>
      </c>
    </row>
    <row r="9314" spans="2:18" ht="20.25" hidden="1" customHeight="1">
      <c r="B9314" s="36" t="str">
        <f t="shared" si="2903"/>
        <v>b</v>
      </c>
      <c r="C9314" s="42">
        <v>4</v>
      </c>
      <c r="D9314" s="42"/>
      <c r="F9314" s="342" t="s">
        <v>654</v>
      </c>
      <c r="G9314" s="47" t="s">
        <v>207</v>
      </c>
      <c r="H9314" s="93">
        <f>SUM(H9315:H9316)</f>
        <v>0</v>
      </c>
      <c r="I9314" s="94">
        <f t="shared" si="2905"/>
        <v>0</v>
      </c>
      <c r="J9314" s="95">
        <f>SUM(J9315:J9316)</f>
        <v>0</v>
      </c>
      <c r="K9314" s="95">
        <f>SUM(K9315:K9316)</f>
        <v>0</v>
      </c>
      <c r="L9314" s="94">
        <f t="shared" si="2904"/>
        <v>0</v>
      </c>
      <c r="M9314" s="95">
        <f>SUM(M9315:M9316)</f>
        <v>0</v>
      </c>
      <c r="N9314" s="95">
        <f>SUM(N9315:N9316)</f>
        <v>0</v>
      </c>
      <c r="O9314" s="82" t="s">
        <v>146</v>
      </c>
      <c r="R9314" s="352">
        <f>L9314-[1]გადასახდელები!L9084</f>
        <v>0</v>
      </c>
    </row>
    <row r="9315" spans="2:18" ht="20.25" hidden="1" customHeight="1">
      <c r="B9315" s="36" t="str">
        <f t="shared" si="2903"/>
        <v>b</v>
      </c>
      <c r="C9315" s="42">
        <v>5</v>
      </c>
      <c r="D9315" s="42"/>
      <c r="F9315" s="343" t="s">
        <v>655</v>
      </c>
      <c r="G9315" s="48" t="s">
        <v>282</v>
      </c>
      <c r="H9315" s="101"/>
      <c r="I9315" s="97">
        <f t="shared" si="2905"/>
        <v>0</v>
      </c>
      <c r="J9315" s="102"/>
      <c r="K9315" s="102"/>
      <c r="L9315" s="97">
        <f t="shared" si="2904"/>
        <v>0</v>
      </c>
      <c r="M9315" s="102"/>
      <c r="N9315" s="102"/>
      <c r="R9315" s="352">
        <f>L9315-[1]გადასახდელები!L9085</f>
        <v>0</v>
      </c>
    </row>
    <row r="9316" spans="2:18" ht="20.25" hidden="1" customHeight="1">
      <c r="B9316" s="36" t="str">
        <f t="shared" si="2903"/>
        <v>b</v>
      </c>
      <c r="C9316" s="42">
        <v>5</v>
      </c>
      <c r="D9316" s="42"/>
      <c r="F9316" s="343" t="s">
        <v>656</v>
      </c>
      <c r="G9316" s="48" t="s">
        <v>283</v>
      </c>
      <c r="H9316" s="101"/>
      <c r="I9316" s="97">
        <f t="shared" si="2905"/>
        <v>0</v>
      </c>
      <c r="J9316" s="102"/>
      <c r="K9316" s="102"/>
      <c r="L9316" s="97">
        <f t="shared" si="2904"/>
        <v>0</v>
      </c>
      <c r="M9316" s="102"/>
      <c r="N9316" s="102"/>
      <c r="R9316" s="352">
        <f>L9316-[1]გადასახდელები!L9086</f>
        <v>0</v>
      </c>
    </row>
    <row r="9317" spans="2:18" ht="20.25" hidden="1" customHeight="1">
      <c r="B9317" s="36" t="str">
        <f t="shared" si="2903"/>
        <v>b</v>
      </c>
      <c r="C9317" s="42">
        <v>3</v>
      </c>
      <c r="D9317" s="42"/>
      <c r="F9317" s="342" t="s">
        <v>568</v>
      </c>
      <c r="G9317" s="57" t="s">
        <v>205</v>
      </c>
      <c r="H9317" s="89">
        <f>H9318+H9319</f>
        <v>0</v>
      </c>
      <c r="I9317" s="90">
        <f t="shared" si="2905"/>
        <v>0</v>
      </c>
      <c r="J9317" s="92">
        <f>J9318+J9319</f>
        <v>0</v>
      </c>
      <c r="K9317" s="92">
        <f>K9318+K9319</f>
        <v>0</v>
      </c>
      <c r="L9317" s="90">
        <f t="shared" si="2904"/>
        <v>0</v>
      </c>
      <c r="M9317" s="92">
        <f>M9318+M9319</f>
        <v>0</v>
      </c>
      <c r="N9317" s="92">
        <f>N9318+N9319</f>
        <v>0</v>
      </c>
      <c r="O9317" s="82" t="s">
        <v>146</v>
      </c>
      <c r="R9317" s="352">
        <f>L9317-[1]გადასახდელები!L9087</f>
        <v>-154.5</v>
      </c>
    </row>
    <row r="9318" spans="2:18" ht="20.25" hidden="1" customHeight="1">
      <c r="B9318" s="36" t="str">
        <f t="shared" si="2903"/>
        <v>b</v>
      </c>
      <c r="C9318" s="42">
        <v>4</v>
      </c>
      <c r="D9318" s="42"/>
      <c r="F9318" s="343" t="s">
        <v>657</v>
      </c>
      <c r="G9318" s="47" t="s">
        <v>285</v>
      </c>
      <c r="H9318" s="103"/>
      <c r="I9318" s="94">
        <f t="shared" si="2905"/>
        <v>0</v>
      </c>
      <c r="J9318" s="104"/>
      <c r="K9318" s="104"/>
      <c r="L9318" s="94">
        <f t="shared" si="2904"/>
        <v>0</v>
      </c>
      <c r="M9318" s="104"/>
      <c r="N9318" s="104"/>
      <c r="R9318" s="352">
        <f>L9318-[1]გადასახდელები!L9088</f>
        <v>0</v>
      </c>
    </row>
    <row r="9319" spans="2:18" ht="20.25" hidden="1" customHeight="1">
      <c r="B9319" s="36" t="str">
        <f t="shared" si="2903"/>
        <v>b</v>
      </c>
      <c r="C9319" s="42">
        <v>4</v>
      </c>
      <c r="D9319" s="42"/>
      <c r="F9319" s="342" t="s">
        <v>570</v>
      </c>
      <c r="G9319" s="47" t="s">
        <v>286</v>
      </c>
      <c r="H9319" s="93">
        <f>H9320+H9339</f>
        <v>0</v>
      </c>
      <c r="I9319" s="94">
        <f t="shared" si="2905"/>
        <v>0</v>
      </c>
      <c r="J9319" s="95">
        <f>J9320+J9339</f>
        <v>0</v>
      </c>
      <c r="K9319" s="95">
        <f>K9320+K9339</f>
        <v>0</v>
      </c>
      <c r="L9319" s="94">
        <f t="shared" si="2904"/>
        <v>0</v>
      </c>
      <c r="M9319" s="95">
        <f>M9320+M9339</f>
        <v>0</v>
      </c>
      <c r="N9319" s="95">
        <f>N9320+N9339</f>
        <v>0</v>
      </c>
      <c r="O9319" s="82" t="s">
        <v>146</v>
      </c>
      <c r="R9319" s="352">
        <f>L9319-[1]გადასახდელები!L9089</f>
        <v>-154.5</v>
      </c>
    </row>
    <row r="9320" spans="2:18" ht="20.25" hidden="1" customHeight="1">
      <c r="B9320" s="36" t="str">
        <f t="shared" si="2903"/>
        <v>b</v>
      </c>
      <c r="C9320" s="42">
        <v>5</v>
      </c>
      <c r="D9320" s="42"/>
      <c r="F9320" s="342" t="s">
        <v>569</v>
      </c>
      <c r="G9320" s="48" t="s">
        <v>287</v>
      </c>
      <c r="H9320" s="113">
        <f>SUM(H9321:H9338)</f>
        <v>0</v>
      </c>
      <c r="I9320" s="97">
        <f t="shared" si="2905"/>
        <v>0</v>
      </c>
      <c r="J9320" s="114">
        <f>SUM(J9321:J9338)</f>
        <v>0</v>
      </c>
      <c r="K9320" s="114">
        <f>SUM(K9321:K9338)</f>
        <v>0</v>
      </c>
      <c r="L9320" s="97">
        <f t="shared" si="2904"/>
        <v>0</v>
      </c>
      <c r="M9320" s="114">
        <f>SUM(M9321:M9338)</f>
        <v>0</v>
      </c>
      <c r="N9320" s="114">
        <f>SUM(N9321:N9338)</f>
        <v>0</v>
      </c>
      <c r="O9320" s="82" t="s">
        <v>146</v>
      </c>
      <c r="R9320" s="352">
        <f>L9320-[1]გადასახდელები!L9090</f>
        <v>-154.5</v>
      </c>
    </row>
    <row r="9321" spans="2:18" ht="45" hidden="1" customHeight="1">
      <c r="B9321" s="36" t="str">
        <f t="shared" si="2903"/>
        <v>b</v>
      </c>
      <c r="C9321" s="42">
        <v>6</v>
      </c>
      <c r="D9321" s="42"/>
      <c r="F9321" s="343" t="s">
        <v>658</v>
      </c>
      <c r="G9321" s="45" t="s">
        <v>215</v>
      </c>
      <c r="H9321" s="99"/>
      <c r="I9321" s="105">
        <f t="shared" si="2905"/>
        <v>0</v>
      </c>
      <c r="J9321" s="100"/>
      <c r="K9321" s="100"/>
      <c r="L9321" s="105">
        <f t="shared" si="2904"/>
        <v>0</v>
      </c>
      <c r="M9321" s="100"/>
      <c r="N9321" s="100"/>
      <c r="R9321" s="352">
        <f>L9321-[1]გადასახდელები!L9091</f>
        <v>0</v>
      </c>
    </row>
    <row r="9322" spans="2:18" ht="20.25" hidden="1" customHeight="1">
      <c r="B9322" s="36" t="str">
        <f t="shared" si="2903"/>
        <v>b</v>
      </c>
      <c r="C9322" s="42">
        <v>6</v>
      </c>
      <c r="D9322" s="42"/>
      <c r="F9322" s="343" t="s">
        <v>659</v>
      </c>
      <c r="G9322" s="45" t="s">
        <v>288</v>
      </c>
      <c r="H9322" s="99"/>
      <c r="I9322" s="105">
        <f t="shared" si="2905"/>
        <v>0</v>
      </c>
      <c r="J9322" s="100"/>
      <c r="K9322" s="100"/>
      <c r="L9322" s="105">
        <f t="shared" si="2904"/>
        <v>0</v>
      </c>
      <c r="M9322" s="100"/>
      <c r="N9322" s="100"/>
      <c r="R9322" s="352">
        <f>L9322-[1]გადასახდელები!L9092</f>
        <v>0</v>
      </c>
    </row>
    <row r="9323" spans="2:18" ht="20.25" hidden="1" customHeight="1">
      <c r="B9323" s="36" t="str">
        <f t="shared" si="2903"/>
        <v>b</v>
      </c>
      <c r="C9323" s="42">
        <v>6</v>
      </c>
      <c r="D9323" s="42"/>
      <c r="F9323" s="343" t="s">
        <v>660</v>
      </c>
      <c r="G9323" s="45" t="s">
        <v>289</v>
      </c>
      <c r="H9323" s="99"/>
      <c r="I9323" s="105">
        <f t="shared" si="2905"/>
        <v>0</v>
      </c>
      <c r="J9323" s="100"/>
      <c r="K9323" s="100"/>
      <c r="L9323" s="105">
        <f t="shared" si="2904"/>
        <v>0</v>
      </c>
      <c r="M9323" s="100"/>
      <c r="N9323" s="100"/>
      <c r="R9323" s="352">
        <f>L9323-[1]გადასახდელები!L9093</f>
        <v>0</v>
      </c>
    </row>
    <row r="9324" spans="2:18" ht="20.25" hidden="1" customHeight="1">
      <c r="B9324" s="36" t="str">
        <f t="shared" si="2903"/>
        <v>b</v>
      </c>
      <c r="C9324" s="42">
        <v>6</v>
      </c>
      <c r="D9324" s="42"/>
      <c r="F9324" s="343" t="s">
        <v>661</v>
      </c>
      <c r="G9324" s="45" t="s">
        <v>216</v>
      </c>
      <c r="H9324" s="99"/>
      <c r="I9324" s="105">
        <f t="shared" si="2905"/>
        <v>0</v>
      </c>
      <c r="J9324" s="100"/>
      <c r="K9324" s="100"/>
      <c r="L9324" s="105">
        <f t="shared" si="2904"/>
        <v>0</v>
      </c>
      <c r="M9324" s="100"/>
      <c r="N9324" s="100"/>
      <c r="R9324" s="352">
        <f>L9324-[1]გადასახდელები!L9094</f>
        <v>0</v>
      </c>
    </row>
    <row r="9325" spans="2:18" ht="20.25" hidden="1" customHeight="1">
      <c r="B9325" s="36" t="str">
        <f t="shared" ref="B9325:B9388" si="2906">IF(H9325+I9325+L9325&gt;0,"a","b")</f>
        <v>b</v>
      </c>
      <c r="C9325" s="42">
        <v>6</v>
      </c>
      <c r="D9325" s="42"/>
      <c r="F9325" s="343" t="s">
        <v>662</v>
      </c>
      <c r="G9325" s="45" t="s">
        <v>217</v>
      </c>
      <c r="H9325" s="99"/>
      <c r="I9325" s="105">
        <f t="shared" si="2905"/>
        <v>0</v>
      </c>
      <c r="J9325" s="100"/>
      <c r="K9325" s="100"/>
      <c r="L9325" s="105">
        <f t="shared" si="2904"/>
        <v>0</v>
      </c>
      <c r="M9325" s="100"/>
      <c r="N9325" s="100"/>
      <c r="R9325" s="352">
        <f>L9325-[1]გადასახდელები!L9095</f>
        <v>0</v>
      </c>
    </row>
    <row r="9326" spans="2:18" ht="20.25" hidden="1" customHeight="1">
      <c r="B9326" s="36" t="str">
        <f t="shared" si="2906"/>
        <v>b</v>
      </c>
      <c r="C9326" s="42">
        <v>6</v>
      </c>
      <c r="D9326" s="42"/>
      <c r="F9326" s="343" t="s">
        <v>571</v>
      </c>
      <c r="G9326" s="45" t="s">
        <v>290</v>
      </c>
      <c r="H9326" s="99"/>
      <c r="I9326" s="105">
        <f t="shared" si="2905"/>
        <v>0</v>
      </c>
      <c r="J9326" s="100"/>
      <c r="K9326" s="100"/>
      <c r="L9326" s="105">
        <f t="shared" si="2904"/>
        <v>0</v>
      </c>
      <c r="M9326" s="100"/>
      <c r="N9326" s="100"/>
      <c r="R9326" s="352">
        <f>L9326-[1]გადასახდელები!L9096</f>
        <v>0</v>
      </c>
    </row>
    <row r="9327" spans="2:18" ht="20.25" hidden="1" customHeight="1">
      <c r="B9327" s="36" t="str">
        <f t="shared" si="2906"/>
        <v>b</v>
      </c>
      <c r="C9327" s="42">
        <v>6</v>
      </c>
      <c r="D9327" s="42"/>
      <c r="F9327" s="343" t="s">
        <v>663</v>
      </c>
      <c r="G9327" s="45" t="s">
        <v>291</v>
      </c>
      <c r="H9327" s="99"/>
      <c r="I9327" s="105">
        <f t="shared" si="2905"/>
        <v>0</v>
      </c>
      <c r="J9327" s="100"/>
      <c r="K9327" s="100"/>
      <c r="L9327" s="105">
        <f t="shared" ref="L9327:L9391" si="2907">M9327+N9327</f>
        <v>0</v>
      </c>
      <c r="M9327" s="100"/>
      <c r="N9327" s="100"/>
      <c r="R9327" s="352">
        <f>L9327-[1]გადასახდელები!L9097</f>
        <v>0</v>
      </c>
    </row>
    <row r="9328" spans="2:18" ht="20.25" hidden="1" customHeight="1">
      <c r="B9328" s="36" t="str">
        <f t="shared" si="2906"/>
        <v>b</v>
      </c>
      <c r="C9328" s="42">
        <v>6</v>
      </c>
      <c r="D9328" s="42"/>
      <c r="F9328" s="343" t="s">
        <v>664</v>
      </c>
      <c r="G9328" s="45" t="s">
        <v>218</v>
      </c>
      <c r="H9328" s="99"/>
      <c r="I9328" s="105">
        <f t="shared" si="2905"/>
        <v>0</v>
      </c>
      <c r="J9328" s="100"/>
      <c r="K9328" s="100"/>
      <c r="L9328" s="105">
        <f t="shared" si="2907"/>
        <v>0</v>
      </c>
      <c r="M9328" s="100"/>
      <c r="N9328" s="100"/>
      <c r="R9328" s="352">
        <f>L9328-[1]გადასახდელები!L9098</f>
        <v>0</v>
      </c>
    </row>
    <row r="9329" spans="2:18" ht="20.25" hidden="1" customHeight="1">
      <c r="B9329" s="36" t="str">
        <f t="shared" si="2906"/>
        <v>b</v>
      </c>
      <c r="C9329" s="42">
        <v>6</v>
      </c>
      <c r="D9329" s="42"/>
      <c r="F9329" s="343" t="s">
        <v>665</v>
      </c>
      <c r="G9329" s="45" t="s">
        <v>219</v>
      </c>
      <c r="H9329" s="99"/>
      <c r="I9329" s="105">
        <f t="shared" si="2905"/>
        <v>0</v>
      </c>
      <c r="J9329" s="100"/>
      <c r="K9329" s="100"/>
      <c r="L9329" s="105">
        <f t="shared" si="2907"/>
        <v>0</v>
      </c>
      <c r="M9329" s="100"/>
      <c r="N9329" s="100"/>
      <c r="R9329" s="352">
        <f>L9329-[1]გადასახდელები!L9099</f>
        <v>0</v>
      </c>
    </row>
    <row r="9330" spans="2:18" ht="20.25" hidden="1" customHeight="1">
      <c r="B9330" s="36" t="str">
        <f t="shared" si="2906"/>
        <v>b</v>
      </c>
      <c r="C9330" s="42">
        <v>6</v>
      </c>
      <c r="D9330" s="42"/>
      <c r="F9330" s="343" t="s">
        <v>666</v>
      </c>
      <c r="G9330" s="45" t="s">
        <v>220</v>
      </c>
      <c r="H9330" s="99"/>
      <c r="I9330" s="105">
        <f t="shared" si="2905"/>
        <v>0</v>
      </c>
      <c r="J9330" s="100"/>
      <c r="K9330" s="100"/>
      <c r="L9330" s="105">
        <f t="shared" si="2907"/>
        <v>0</v>
      </c>
      <c r="M9330" s="100"/>
      <c r="N9330" s="100"/>
      <c r="R9330" s="352">
        <f>L9330-[1]გადასახდელები!L9100</f>
        <v>0</v>
      </c>
    </row>
    <row r="9331" spans="2:18" ht="20.25" hidden="1" customHeight="1">
      <c r="B9331" s="36" t="str">
        <f t="shared" si="2906"/>
        <v>b</v>
      </c>
      <c r="C9331" s="42">
        <v>6</v>
      </c>
      <c r="D9331" s="42"/>
      <c r="F9331" s="343" t="s">
        <v>667</v>
      </c>
      <c r="G9331" s="45" t="s">
        <v>221</v>
      </c>
      <c r="H9331" s="99"/>
      <c r="I9331" s="105">
        <f t="shared" si="2905"/>
        <v>0</v>
      </c>
      <c r="J9331" s="100"/>
      <c r="K9331" s="100"/>
      <c r="L9331" s="105">
        <f t="shared" si="2907"/>
        <v>0</v>
      </c>
      <c r="M9331" s="100"/>
      <c r="N9331" s="100"/>
      <c r="R9331" s="352">
        <f>L9331-[1]გადასახდელები!L9101</f>
        <v>0</v>
      </c>
    </row>
    <row r="9332" spans="2:18" ht="20.25" hidden="1" customHeight="1">
      <c r="B9332" s="36" t="str">
        <f t="shared" si="2906"/>
        <v>b</v>
      </c>
      <c r="C9332" s="42">
        <v>6</v>
      </c>
      <c r="D9332" s="42"/>
      <c r="F9332" s="343" t="s">
        <v>668</v>
      </c>
      <c r="G9332" s="45" t="s">
        <v>222</v>
      </c>
      <c r="H9332" s="99"/>
      <c r="I9332" s="105">
        <f t="shared" si="2905"/>
        <v>0</v>
      </c>
      <c r="J9332" s="100"/>
      <c r="K9332" s="100"/>
      <c r="L9332" s="105">
        <f t="shared" si="2907"/>
        <v>0</v>
      </c>
      <c r="M9332" s="100"/>
      <c r="N9332" s="100"/>
      <c r="R9332" s="352">
        <f>L9332-[1]გადასახდელები!L9102</f>
        <v>0</v>
      </c>
    </row>
    <row r="9333" spans="2:18" ht="20.25" hidden="1" customHeight="1">
      <c r="B9333" s="36" t="str">
        <f t="shared" si="2906"/>
        <v>b</v>
      </c>
      <c r="C9333" s="42">
        <v>6</v>
      </c>
      <c r="D9333" s="42"/>
      <c r="F9333" s="343" t="s">
        <v>669</v>
      </c>
      <c r="G9333" s="45" t="s">
        <v>223</v>
      </c>
      <c r="H9333" s="99"/>
      <c r="I9333" s="105">
        <f t="shared" si="2905"/>
        <v>0</v>
      </c>
      <c r="J9333" s="100"/>
      <c r="K9333" s="100"/>
      <c r="L9333" s="105">
        <f t="shared" si="2907"/>
        <v>0</v>
      </c>
      <c r="M9333" s="100"/>
      <c r="N9333" s="100"/>
      <c r="R9333" s="352">
        <f>L9333-[1]გადასახდელები!L9103</f>
        <v>0</v>
      </c>
    </row>
    <row r="9334" spans="2:18" ht="36" hidden="1" customHeight="1">
      <c r="B9334" s="36" t="str">
        <f t="shared" si="2906"/>
        <v>b</v>
      </c>
      <c r="C9334" s="42">
        <v>6</v>
      </c>
      <c r="D9334" s="42"/>
      <c r="F9334" s="343" t="s">
        <v>670</v>
      </c>
      <c r="G9334" s="45" t="s">
        <v>224</v>
      </c>
      <c r="H9334" s="99"/>
      <c r="I9334" s="105">
        <f t="shared" si="2905"/>
        <v>0</v>
      </c>
      <c r="J9334" s="100"/>
      <c r="K9334" s="100"/>
      <c r="L9334" s="105">
        <f t="shared" si="2907"/>
        <v>0</v>
      </c>
      <c r="M9334" s="100"/>
      <c r="N9334" s="100"/>
      <c r="R9334" s="352">
        <f>L9334-[1]გადასახდელები!L9104</f>
        <v>0</v>
      </c>
    </row>
    <row r="9335" spans="2:18" ht="48.75" hidden="1" customHeight="1">
      <c r="B9335" s="36" t="str">
        <f t="shared" si="2906"/>
        <v>b</v>
      </c>
      <c r="C9335" s="42">
        <v>6</v>
      </c>
      <c r="D9335" s="42"/>
      <c r="F9335" s="343" t="s">
        <v>671</v>
      </c>
      <c r="G9335" s="45" t="s">
        <v>225</v>
      </c>
      <c r="H9335" s="99"/>
      <c r="I9335" s="105">
        <f t="shared" si="2905"/>
        <v>0</v>
      </c>
      <c r="J9335" s="100"/>
      <c r="K9335" s="100"/>
      <c r="L9335" s="105">
        <f t="shared" si="2907"/>
        <v>0</v>
      </c>
      <c r="M9335" s="100"/>
      <c r="N9335" s="100"/>
      <c r="R9335" s="352">
        <f>L9335-[1]გადასახდელები!L9105</f>
        <v>0</v>
      </c>
    </row>
    <row r="9336" spans="2:18" ht="24.75" hidden="1" customHeight="1">
      <c r="B9336" s="36" t="str">
        <f t="shared" si="2906"/>
        <v>b</v>
      </c>
      <c r="C9336" s="42">
        <v>6</v>
      </c>
      <c r="D9336" s="42"/>
      <c r="F9336" s="343" t="s">
        <v>672</v>
      </c>
      <c r="G9336" s="45" t="s">
        <v>226</v>
      </c>
      <c r="H9336" s="99"/>
      <c r="I9336" s="105">
        <f t="shared" si="2905"/>
        <v>0</v>
      </c>
      <c r="J9336" s="100"/>
      <c r="K9336" s="100"/>
      <c r="L9336" s="105">
        <f t="shared" si="2907"/>
        <v>0</v>
      </c>
      <c r="M9336" s="100"/>
      <c r="N9336" s="100"/>
      <c r="R9336" s="352">
        <f>L9336-[1]გადასახდელები!L9106</f>
        <v>0</v>
      </c>
    </row>
    <row r="9337" spans="2:18" ht="24" hidden="1" customHeight="1">
      <c r="B9337" s="36" t="str">
        <f t="shared" si="2906"/>
        <v>b</v>
      </c>
      <c r="C9337" s="42">
        <v>6</v>
      </c>
      <c r="D9337" s="42"/>
      <c r="F9337" s="343" t="s">
        <v>673</v>
      </c>
      <c r="G9337" s="45" t="s">
        <v>227</v>
      </c>
      <c r="H9337" s="99"/>
      <c r="I9337" s="105">
        <f t="shared" si="2905"/>
        <v>0</v>
      </c>
      <c r="J9337" s="100"/>
      <c r="K9337" s="100"/>
      <c r="L9337" s="105">
        <f t="shared" si="2907"/>
        <v>0</v>
      </c>
      <c r="M9337" s="100"/>
      <c r="N9337" s="100"/>
      <c r="R9337" s="352">
        <f>L9337-[1]გადასახდელები!L9107</f>
        <v>0</v>
      </c>
    </row>
    <row r="9338" spans="2:18" ht="36.75" hidden="1" customHeight="1">
      <c r="B9338" s="36" t="str">
        <f t="shared" si="2906"/>
        <v>b</v>
      </c>
      <c r="C9338" s="42">
        <v>6</v>
      </c>
      <c r="D9338" s="42"/>
      <c r="F9338" s="343" t="s">
        <v>572</v>
      </c>
      <c r="G9338" s="45" t="s">
        <v>228</v>
      </c>
      <c r="H9338" s="99"/>
      <c r="I9338" s="105">
        <f t="shared" si="2905"/>
        <v>0</v>
      </c>
      <c r="J9338" s="100"/>
      <c r="K9338" s="100"/>
      <c r="L9338" s="105">
        <f t="shared" si="2907"/>
        <v>0</v>
      </c>
      <c r="M9338" s="100"/>
      <c r="N9338" s="100"/>
      <c r="R9338" s="352">
        <f>L9338-[1]გადასახდელები!L9108</f>
        <v>-154.5</v>
      </c>
    </row>
    <row r="9339" spans="2:18" ht="24.75" hidden="1" customHeight="1">
      <c r="B9339" s="36" t="str">
        <f t="shared" si="2906"/>
        <v>b</v>
      </c>
      <c r="C9339" s="42">
        <v>5</v>
      </c>
      <c r="D9339" s="42"/>
      <c r="F9339" s="343" t="s">
        <v>573</v>
      </c>
      <c r="G9339" s="48" t="s">
        <v>193</v>
      </c>
      <c r="H9339" s="101"/>
      <c r="I9339" s="97">
        <f t="shared" si="2905"/>
        <v>0</v>
      </c>
      <c r="J9339" s="102"/>
      <c r="K9339" s="102"/>
      <c r="L9339" s="97">
        <f t="shared" si="2907"/>
        <v>0</v>
      </c>
      <c r="M9339" s="102"/>
      <c r="N9339" s="102"/>
      <c r="R9339" s="352">
        <f>L9339-[1]გადასახდელები!L9109</f>
        <v>0</v>
      </c>
    </row>
    <row r="9340" spans="2:18" ht="20.25" hidden="1" customHeight="1">
      <c r="B9340" s="36" t="str">
        <f t="shared" si="2906"/>
        <v>b</v>
      </c>
      <c r="C9340" s="42">
        <v>2</v>
      </c>
      <c r="D9340" s="42"/>
      <c r="E9340" s="24">
        <v>7082</v>
      </c>
      <c r="F9340" s="342" t="s">
        <v>574</v>
      </c>
      <c r="G9340" s="59" t="s">
        <v>292</v>
      </c>
      <c r="H9340" s="86">
        <f>H9341+H9388+H9396+H9395</f>
        <v>0</v>
      </c>
      <c r="I9340" s="87">
        <f t="shared" ref="I9340:I9404" si="2908">J9340+K9340</f>
        <v>0</v>
      </c>
      <c r="J9340" s="88">
        <f>J9341+J9388+J9396+J9395</f>
        <v>0</v>
      </c>
      <c r="K9340" s="88">
        <f>K9341+K9388+K9396+K9395</f>
        <v>0</v>
      </c>
      <c r="L9340" s="87">
        <f t="shared" si="2907"/>
        <v>0</v>
      </c>
      <c r="M9340" s="88">
        <f>M9341+M9388+M9396+M9395</f>
        <v>0</v>
      </c>
      <c r="N9340" s="88">
        <f>N9341+N9388+N9396+N9395</f>
        <v>0</v>
      </c>
      <c r="O9340" s="82" t="s">
        <v>146</v>
      </c>
      <c r="P9340" s="35" t="s">
        <v>145</v>
      </c>
      <c r="R9340" s="352">
        <f>L9340-[1]გადასახდელები!L9110</f>
        <v>0</v>
      </c>
    </row>
    <row r="9341" spans="2:18" ht="20.25" hidden="1" customHeight="1">
      <c r="B9341" s="36" t="str">
        <f t="shared" si="2906"/>
        <v>b</v>
      </c>
      <c r="C9341" s="42">
        <v>3</v>
      </c>
      <c r="D9341" s="42"/>
      <c r="F9341" s="342" t="s">
        <v>575</v>
      </c>
      <c r="G9341" s="51" t="s">
        <v>293</v>
      </c>
      <c r="H9341" s="89">
        <f>H9342+H9354+H9383</f>
        <v>0</v>
      </c>
      <c r="I9341" s="90">
        <f t="shared" si="2908"/>
        <v>0</v>
      </c>
      <c r="J9341" s="89">
        <f>J9342+J9354+J9383</f>
        <v>0</v>
      </c>
      <c r="K9341" s="89">
        <f>K9342+K9354+K9383</f>
        <v>0</v>
      </c>
      <c r="L9341" s="90">
        <f t="shared" si="2907"/>
        <v>0</v>
      </c>
      <c r="M9341" s="89">
        <f>M9342+M9354+M9383</f>
        <v>0</v>
      </c>
      <c r="N9341" s="89">
        <f>N9342+N9354+N9383</f>
        <v>0</v>
      </c>
      <c r="O9341" s="82" t="s">
        <v>146</v>
      </c>
      <c r="P9341" s="35" t="s">
        <v>145</v>
      </c>
      <c r="R9341" s="352">
        <f>L9341-[1]გადასახდელები!L9111</f>
        <v>0</v>
      </c>
    </row>
    <row r="9342" spans="2:18" ht="20.25" hidden="1" customHeight="1">
      <c r="B9342" s="36" t="str">
        <f t="shared" si="2906"/>
        <v>b</v>
      </c>
      <c r="C9342" s="42">
        <v>4</v>
      </c>
      <c r="D9342" s="42"/>
      <c r="F9342" s="342" t="s">
        <v>576</v>
      </c>
      <c r="G9342" s="47" t="s">
        <v>294</v>
      </c>
      <c r="H9342" s="93">
        <f>H9343+H9344+H9345+H9346+H9347+H9348+H9349+H9350+H9351+H9352+H9353</f>
        <v>0</v>
      </c>
      <c r="I9342" s="94">
        <f t="shared" si="2908"/>
        <v>0</v>
      </c>
      <c r="J9342" s="93">
        <f>J9343+J9344+J9345+J9346+J9347+J9348+J9349+J9350+J9351+J9352+J9353</f>
        <v>0</v>
      </c>
      <c r="K9342" s="93">
        <f>K9343+K9344+K9345+K9346+K9347+K9348+K9349+K9350+K9351+K9352+K9353</f>
        <v>0</v>
      </c>
      <c r="L9342" s="94">
        <f t="shared" si="2907"/>
        <v>0</v>
      </c>
      <c r="M9342" s="93">
        <f>M9343+M9344+M9345+M9346+M9347+M9348+M9349+M9350+M9351+M9352+M9353</f>
        <v>0</v>
      </c>
      <c r="N9342" s="93">
        <f>N9343+N9344+N9345+N9346+N9347+N9348+N9349+N9350+N9351+N9352+N9353</f>
        <v>0</v>
      </c>
      <c r="O9342" s="82" t="s">
        <v>146</v>
      </c>
      <c r="P9342" s="35" t="s">
        <v>145</v>
      </c>
      <c r="R9342" s="352">
        <f>L9342-[1]გადასახდელები!L9112</f>
        <v>0</v>
      </c>
    </row>
    <row r="9343" spans="2:18" ht="20.25" hidden="1" customHeight="1">
      <c r="B9343" s="36" t="str">
        <f t="shared" si="2906"/>
        <v>b</v>
      </c>
      <c r="C9343" s="42">
        <v>5</v>
      </c>
      <c r="D9343" s="42"/>
      <c r="F9343" s="343" t="s">
        <v>577</v>
      </c>
      <c r="G9343" s="48" t="s">
        <v>295</v>
      </c>
      <c r="H9343" s="101"/>
      <c r="I9343" s="97">
        <f t="shared" si="2908"/>
        <v>0</v>
      </c>
      <c r="J9343" s="102"/>
      <c r="K9343" s="102"/>
      <c r="L9343" s="97">
        <f t="shared" si="2907"/>
        <v>0</v>
      </c>
      <c r="M9343" s="102"/>
      <c r="N9343" s="102"/>
      <c r="O9343" s="115"/>
      <c r="P9343" s="35" t="s">
        <v>145</v>
      </c>
      <c r="R9343" s="352">
        <f>L9343-[1]გადასახდელები!L9113</f>
        <v>0</v>
      </c>
    </row>
    <row r="9344" spans="2:18" ht="20.25" hidden="1" customHeight="1">
      <c r="B9344" s="36" t="str">
        <f t="shared" si="2906"/>
        <v>b</v>
      </c>
      <c r="C9344" s="42">
        <v>5</v>
      </c>
      <c r="D9344" s="42"/>
      <c r="F9344" s="343" t="s">
        <v>578</v>
      </c>
      <c r="G9344" s="48" t="s">
        <v>296</v>
      </c>
      <c r="H9344" s="101"/>
      <c r="I9344" s="97">
        <f t="shared" si="2908"/>
        <v>0</v>
      </c>
      <c r="J9344" s="102"/>
      <c r="K9344" s="102"/>
      <c r="L9344" s="97">
        <f t="shared" si="2907"/>
        <v>0</v>
      </c>
      <c r="M9344" s="102"/>
      <c r="N9344" s="102"/>
      <c r="O9344" s="115"/>
      <c r="P9344" s="35" t="s">
        <v>145</v>
      </c>
      <c r="R9344" s="352">
        <f>L9344-[1]გადასახდელები!L9114</f>
        <v>0</v>
      </c>
    </row>
    <row r="9345" spans="2:18" ht="30.75" hidden="1" customHeight="1">
      <c r="B9345" s="36" t="str">
        <f t="shared" si="2906"/>
        <v>b</v>
      </c>
      <c r="C9345" s="42">
        <v>5</v>
      </c>
      <c r="D9345" s="42"/>
      <c r="F9345" s="343" t="s">
        <v>674</v>
      </c>
      <c r="G9345" s="52" t="s">
        <v>297</v>
      </c>
      <c r="H9345" s="101"/>
      <c r="I9345" s="97">
        <f t="shared" si="2908"/>
        <v>0</v>
      </c>
      <c r="J9345" s="102"/>
      <c r="K9345" s="102"/>
      <c r="L9345" s="97">
        <f t="shared" si="2907"/>
        <v>0</v>
      </c>
      <c r="M9345" s="102"/>
      <c r="N9345" s="102"/>
      <c r="O9345" s="115"/>
      <c r="P9345" s="35" t="s">
        <v>145</v>
      </c>
      <c r="R9345" s="352">
        <f>L9345-[1]გადასახდელები!L9115</f>
        <v>0</v>
      </c>
    </row>
    <row r="9346" spans="2:18" ht="20.25" hidden="1" customHeight="1">
      <c r="B9346" s="36" t="str">
        <f t="shared" si="2906"/>
        <v>b</v>
      </c>
      <c r="C9346" s="42">
        <v>5</v>
      </c>
      <c r="D9346" s="42"/>
      <c r="F9346" s="343" t="s">
        <v>579</v>
      </c>
      <c r="G9346" s="48" t="s">
        <v>298</v>
      </c>
      <c r="H9346" s="101"/>
      <c r="I9346" s="97">
        <f t="shared" si="2908"/>
        <v>0</v>
      </c>
      <c r="J9346" s="102"/>
      <c r="K9346" s="102"/>
      <c r="L9346" s="97">
        <f t="shared" si="2907"/>
        <v>0</v>
      </c>
      <c r="M9346" s="102"/>
      <c r="N9346" s="102"/>
      <c r="O9346" s="115"/>
      <c r="P9346" s="35" t="s">
        <v>145</v>
      </c>
      <c r="R9346" s="352">
        <f>L9346-[1]გადასახდელები!L9116</f>
        <v>0</v>
      </c>
    </row>
    <row r="9347" spans="2:18" ht="20.25" hidden="1" customHeight="1">
      <c r="B9347" s="36" t="str">
        <f t="shared" si="2906"/>
        <v>b</v>
      </c>
      <c r="C9347" s="42">
        <v>5</v>
      </c>
      <c r="D9347" s="42"/>
      <c r="F9347" s="343" t="s">
        <v>580</v>
      </c>
      <c r="G9347" s="48" t="s">
        <v>299</v>
      </c>
      <c r="H9347" s="101"/>
      <c r="I9347" s="97">
        <f t="shared" si="2908"/>
        <v>0</v>
      </c>
      <c r="J9347" s="102"/>
      <c r="K9347" s="102"/>
      <c r="L9347" s="97">
        <f t="shared" si="2907"/>
        <v>0</v>
      </c>
      <c r="M9347" s="102"/>
      <c r="N9347" s="102"/>
      <c r="O9347" s="115"/>
      <c r="P9347" s="35" t="s">
        <v>145</v>
      </c>
      <c r="R9347" s="352">
        <f>L9347-[1]გადასახდელები!L9117</f>
        <v>0</v>
      </c>
    </row>
    <row r="9348" spans="2:18" ht="30.75" hidden="1" customHeight="1">
      <c r="B9348" s="36" t="str">
        <f t="shared" si="2906"/>
        <v>b</v>
      </c>
      <c r="C9348" s="42">
        <v>5</v>
      </c>
      <c r="D9348" s="42"/>
      <c r="F9348" s="343" t="s">
        <v>581</v>
      </c>
      <c r="G9348" s="48" t="s">
        <v>300</v>
      </c>
      <c r="H9348" s="101"/>
      <c r="I9348" s="97">
        <f t="shared" si="2908"/>
        <v>0</v>
      </c>
      <c r="J9348" s="102"/>
      <c r="K9348" s="102"/>
      <c r="L9348" s="97">
        <f t="shared" si="2907"/>
        <v>0</v>
      </c>
      <c r="M9348" s="102"/>
      <c r="N9348" s="102"/>
      <c r="O9348" s="115"/>
      <c r="P9348" s="35" t="s">
        <v>145</v>
      </c>
      <c r="R9348" s="352">
        <f>L9348-[1]გადასახდელები!L9118</f>
        <v>0</v>
      </c>
    </row>
    <row r="9349" spans="2:18" ht="20.25" hidden="1" customHeight="1">
      <c r="B9349" s="36" t="str">
        <f t="shared" si="2906"/>
        <v>b</v>
      </c>
      <c r="C9349" s="42">
        <v>5</v>
      </c>
      <c r="D9349" s="42"/>
      <c r="F9349" s="343" t="s">
        <v>675</v>
      </c>
      <c r="G9349" s="48" t="s">
        <v>301</v>
      </c>
      <c r="H9349" s="101"/>
      <c r="I9349" s="97">
        <f t="shared" si="2908"/>
        <v>0</v>
      </c>
      <c r="J9349" s="102"/>
      <c r="K9349" s="102"/>
      <c r="L9349" s="97">
        <f t="shared" si="2907"/>
        <v>0</v>
      </c>
      <c r="M9349" s="102"/>
      <c r="N9349" s="102"/>
      <c r="O9349" s="115"/>
      <c r="P9349" s="35" t="s">
        <v>145</v>
      </c>
      <c r="R9349" s="352">
        <f>L9349-[1]გადასახდელები!L9119</f>
        <v>0</v>
      </c>
    </row>
    <row r="9350" spans="2:18" ht="20.25" hidden="1" customHeight="1">
      <c r="B9350" s="36" t="str">
        <f t="shared" si="2906"/>
        <v>b</v>
      </c>
      <c r="C9350" s="42">
        <v>5</v>
      </c>
      <c r="D9350" s="42"/>
      <c r="F9350" s="343" t="s">
        <v>582</v>
      </c>
      <c r="G9350" s="48" t="s">
        <v>302</v>
      </c>
      <c r="H9350" s="101"/>
      <c r="I9350" s="97">
        <f t="shared" si="2908"/>
        <v>0</v>
      </c>
      <c r="J9350" s="102"/>
      <c r="K9350" s="102"/>
      <c r="L9350" s="97">
        <f t="shared" si="2907"/>
        <v>0</v>
      </c>
      <c r="M9350" s="102"/>
      <c r="N9350" s="102"/>
      <c r="O9350" s="115"/>
      <c r="P9350" s="35" t="s">
        <v>145</v>
      </c>
      <c r="R9350" s="352">
        <f>L9350-[1]გადასახდელები!L9120</f>
        <v>0</v>
      </c>
    </row>
    <row r="9351" spans="2:18" ht="20.25" hidden="1" customHeight="1">
      <c r="B9351" s="36" t="str">
        <f t="shared" si="2906"/>
        <v>b</v>
      </c>
      <c r="C9351" s="42">
        <v>5</v>
      </c>
      <c r="D9351" s="42"/>
      <c r="F9351" s="343" t="s">
        <v>676</v>
      </c>
      <c r="G9351" s="48" t="s">
        <v>303</v>
      </c>
      <c r="H9351" s="101"/>
      <c r="I9351" s="97">
        <f t="shared" si="2908"/>
        <v>0</v>
      </c>
      <c r="J9351" s="102"/>
      <c r="K9351" s="102"/>
      <c r="L9351" s="97">
        <f t="shared" si="2907"/>
        <v>0</v>
      </c>
      <c r="M9351" s="102"/>
      <c r="N9351" s="102"/>
      <c r="O9351" s="115"/>
      <c r="P9351" s="35" t="s">
        <v>145</v>
      </c>
      <c r="R9351" s="352">
        <f>L9351-[1]გადასახდელები!L9121</f>
        <v>0</v>
      </c>
    </row>
    <row r="9352" spans="2:18" ht="20.25" hidden="1" customHeight="1">
      <c r="B9352" s="36" t="str">
        <f t="shared" si="2906"/>
        <v>b</v>
      </c>
      <c r="C9352" s="42">
        <v>5</v>
      </c>
      <c r="D9352" s="42"/>
      <c r="F9352" s="343" t="s">
        <v>677</v>
      </c>
      <c r="G9352" s="48" t="s">
        <v>304</v>
      </c>
      <c r="H9352" s="101"/>
      <c r="I9352" s="97">
        <f t="shared" si="2908"/>
        <v>0</v>
      </c>
      <c r="J9352" s="102"/>
      <c r="K9352" s="102"/>
      <c r="L9352" s="97">
        <f t="shared" si="2907"/>
        <v>0</v>
      </c>
      <c r="M9352" s="102"/>
      <c r="N9352" s="102"/>
      <c r="O9352" s="115"/>
      <c r="P9352" s="35" t="s">
        <v>145</v>
      </c>
      <c r="R9352" s="352">
        <f>L9352-[1]გადასახდელები!L9122</f>
        <v>0</v>
      </c>
    </row>
    <row r="9353" spans="2:18" ht="20.25" hidden="1" customHeight="1">
      <c r="B9353" s="36" t="str">
        <f t="shared" si="2906"/>
        <v>b</v>
      </c>
      <c r="C9353" s="42">
        <v>5</v>
      </c>
      <c r="D9353" s="42"/>
      <c r="F9353" s="343" t="s">
        <v>583</v>
      </c>
      <c r="G9353" s="48" t="s">
        <v>305</v>
      </c>
      <c r="H9353" s="101"/>
      <c r="I9353" s="97">
        <f t="shared" si="2908"/>
        <v>0</v>
      </c>
      <c r="J9353" s="102"/>
      <c r="K9353" s="102"/>
      <c r="L9353" s="97">
        <f t="shared" si="2907"/>
        <v>0</v>
      </c>
      <c r="M9353" s="102"/>
      <c r="N9353" s="102"/>
      <c r="O9353" s="115"/>
      <c r="P9353" s="35" t="s">
        <v>145</v>
      </c>
      <c r="R9353" s="352">
        <f>L9353-[1]გადასახდელები!L9123</f>
        <v>0</v>
      </c>
    </row>
    <row r="9354" spans="2:18" ht="20.25" hidden="1" customHeight="1">
      <c r="B9354" s="36" t="str">
        <f t="shared" si="2906"/>
        <v>b</v>
      </c>
      <c r="C9354" s="42">
        <v>4</v>
      </c>
      <c r="D9354" s="42"/>
      <c r="F9354" s="342" t="s">
        <v>584</v>
      </c>
      <c r="G9354" s="47" t="s">
        <v>306</v>
      </c>
      <c r="H9354" s="93">
        <f>H9355+H9362</f>
        <v>0</v>
      </c>
      <c r="I9354" s="94">
        <f t="shared" si="2908"/>
        <v>0</v>
      </c>
      <c r="J9354" s="93">
        <f>J9355+J9362</f>
        <v>0</v>
      </c>
      <c r="K9354" s="93">
        <f>K9355+K9362</f>
        <v>0</v>
      </c>
      <c r="L9354" s="94">
        <f t="shared" si="2907"/>
        <v>0</v>
      </c>
      <c r="M9354" s="93">
        <f>M9355+M9362</f>
        <v>0</v>
      </c>
      <c r="N9354" s="93">
        <f>N9355+N9362</f>
        <v>0</v>
      </c>
      <c r="O9354" s="82" t="s">
        <v>146</v>
      </c>
      <c r="P9354" s="35" t="s">
        <v>145</v>
      </c>
      <c r="R9354" s="352">
        <f>L9354-[1]გადასახდელები!L9124</f>
        <v>0</v>
      </c>
    </row>
    <row r="9355" spans="2:18" ht="20.25" hidden="1" customHeight="1">
      <c r="B9355" s="36" t="str">
        <f t="shared" si="2906"/>
        <v>b</v>
      </c>
      <c r="C9355" s="42">
        <v>5</v>
      </c>
      <c r="D9355" s="42"/>
      <c r="F9355" s="342" t="s">
        <v>585</v>
      </c>
      <c r="G9355" s="48" t="s">
        <v>307</v>
      </c>
      <c r="H9355" s="96">
        <f>SUM(H9356:H9361)</f>
        <v>0</v>
      </c>
      <c r="I9355" s="97">
        <f t="shared" si="2908"/>
        <v>0</v>
      </c>
      <c r="J9355" s="96">
        <f>SUM(J9356:J9361)</f>
        <v>0</v>
      </c>
      <c r="K9355" s="96">
        <f>SUM(K9356:K9361)</f>
        <v>0</v>
      </c>
      <c r="L9355" s="97">
        <f t="shared" si="2907"/>
        <v>0</v>
      </c>
      <c r="M9355" s="96">
        <f>SUM(M9356:M9361)</f>
        <v>0</v>
      </c>
      <c r="N9355" s="96">
        <f>SUM(N9356:N9361)</f>
        <v>0</v>
      </c>
      <c r="O9355" s="82" t="s">
        <v>146</v>
      </c>
      <c r="P9355" s="35" t="s">
        <v>145</v>
      </c>
      <c r="R9355" s="352">
        <f>L9355-[1]გადასახდელები!L9125</f>
        <v>0</v>
      </c>
    </row>
    <row r="9356" spans="2:18" ht="20.25" hidden="1" customHeight="1">
      <c r="B9356" s="36" t="str">
        <f t="shared" si="2906"/>
        <v>b</v>
      </c>
      <c r="C9356" s="42">
        <v>6</v>
      </c>
      <c r="D9356" s="42"/>
      <c r="F9356" s="343" t="s">
        <v>586</v>
      </c>
      <c r="G9356" s="53" t="s">
        <v>308</v>
      </c>
      <c r="H9356" s="99"/>
      <c r="I9356" s="105">
        <f t="shared" si="2908"/>
        <v>0</v>
      </c>
      <c r="J9356" s="100"/>
      <c r="K9356" s="100"/>
      <c r="L9356" s="105">
        <f t="shared" si="2907"/>
        <v>0</v>
      </c>
      <c r="M9356" s="100"/>
      <c r="N9356" s="100"/>
      <c r="O9356" s="115"/>
      <c r="P9356" s="35" t="s">
        <v>145</v>
      </c>
      <c r="R9356" s="352">
        <f>L9356-[1]გადასახდელები!L9126</f>
        <v>0</v>
      </c>
    </row>
    <row r="9357" spans="2:18" ht="20.25" hidden="1" customHeight="1">
      <c r="B9357" s="36" t="str">
        <f t="shared" si="2906"/>
        <v>b</v>
      </c>
      <c r="C9357" s="42">
        <v>6</v>
      </c>
      <c r="D9357" s="42"/>
      <c r="F9357" s="343" t="s">
        <v>678</v>
      </c>
      <c r="G9357" s="53" t="s">
        <v>309</v>
      </c>
      <c r="H9357" s="99"/>
      <c r="I9357" s="105">
        <f t="shared" si="2908"/>
        <v>0</v>
      </c>
      <c r="J9357" s="100"/>
      <c r="K9357" s="100"/>
      <c r="L9357" s="105">
        <f t="shared" si="2907"/>
        <v>0</v>
      </c>
      <c r="M9357" s="100"/>
      <c r="N9357" s="100"/>
      <c r="O9357" s="115"/>
      <c r="P9357" s="35" t="s">
        <v>145</v>
      </c>
      <c r="R9357" s="352">
        <f>L9357-[1]გადასახდელები!L9127</f>
        <v>0</v>
      </c>
    </row>
    <row r="9358" spans="2:18" ht="20.25" hidden="1" customHeight="1">
      <c r="B9358" s="36" t="str">
        <f t="shared" si="2906"/>
        <v>b</v>
      </c>
      <c r="C9358" s="42">
        <v>6</v>
      </c>
      <c r="D9358" s="42"/>
      <c r="F9358" s="343" t="s">
        <v>679</v>
      </c>
      <c r="G9358" s="53" t="s">
        <v>310</v>
      </c>
      <c r="H9358" s="99"/>
      <c r="I9358" s="105">
        <f t="shared" si="2908"/>
        <v>0</v>
      </c>
      <c r="J9358" s="100"/>
      <c r="K9358" s="100"/>
      <c r="L9358" s="105">
        <f t="shared" si="2907"/>
        <v>0</v>
      </c>
      <c r="M9358" s="100"/>
      <c r="N9358" s="100"/>
      <c r="O9358" s="115"/>
      <c r="P9358" s="35" t="s">
        <v>145</v>
      </c>
      <c r="R9358" s="352">
        <f>L9358-[1]გადასახდელები!L9128</f>
        <v>0</v>
      </c>
    </row>
    <row r="9359" spans="2:18" ht="20.25" hidden="1" customHeight="1">
      <c r="B9359" s="36" t="str">
        <f t="shared" si="2906"/>
        <v>b</v>
      </c>
      <c r="C9359" s="42">
        <v>6</v>
      </c>
      <c r="D9359" s="42"/>
      <c r="F9359" s="343" t="s">
        <v>680</v>
      </c>
      <c r="G9359" s="53" t="s">
        <v>311</v>
      </c>
      <c r="H9359" s="99"/>
      <c r="I9359" s="105">
        <f t="shared" si="2908"/>
        <v>0</v>
      </c>
      <c r="J9359" s="100"/>
      <c r="K9359" s="100"/>
      <c r="L9359" s="105">
        <f t="shared" si="2907"/>
        <v>0</v>
      </c>
      <c r="M9359" s="100"/>
      <c r="N9359" s="100"/>
      <c r="O9359" s="115"/>
      <c r="P9359" s="35" t="s">
        <v>145</v>
      </c>
      <c r="R9359" s="352">
        <f>L9359-[1]გადასახდელები!L9129</f>
        <v>0</v>
      </c>
    </row>
    <row r="9360" spans="2:18" ht="20.25" hidden="1" customHeight="1">
      <c r="B9360" s="36" t="str">
        <f t="shared" si="2906"/>
        <v>b</v>
      </c>
      <c r="C9360" s="42">
        <v>6</v>
      </c>
      <c r="D9360" s="42"/>
      <c r="F9360" s="343" t="s">
        <v>681</v>
      </c>
      <c r="G9360" s="53" t="s">
        <v>312</v>
      </c>
      <c r="H9360" s="99"/>
      <c r="I9360" s="105">
        <f t="shared" si="2908"/>
        <v>0</v>
      </c>
      <c r="J9360" s="100"/>
      <c r="K9360" s="100"/>
      <c r="L9360" s="105">
        <f t="shared" si="2907"/>
        <v>0</v>
      </c>
      <c r="M9360" s="100"/>
      <c r="N9360" s="100"/>
      <c r="O9360" s="115"/>
      <c r="P9360" s="35" t="s">
        <v>145</v>
      </c>
      <c r="R9360" s="352">
        <f>L9360-[1]გადასახდელები!L9130</f>
        <v>0</v>
      </c>
    </row>
    <row r="9361" spans="2:18" ht="20.25" hidden="1" customHeight="1">
      <c r="B9361" s="36" t="str">
        <f t="shared" si="2906"/>
        <v>b</v>
      </c>
      <c r="C9361" s="42">
        <v>6</v>
      </c>
      <c r="D9361" s="42"/>
      <c r="F9361" s="343" t="s">
        <v>682</v>
      </c>
      <c r="G9361" s="53" t="s">
        <v>313</v>
      </c>
      <c r="H9361" s="99"/>
      <c r="I9361" s="105">
        <f t="shared" si="2908"/>
        <v>0</v>
      </c>
      <c r="J9361" s="100"/>
      <c r="K9361" s="100"/>
      <c r="L9361" s="105">
        <f t="shared" si="2907"/>
        <v>0</v>
      </c>
      <c r="M9361" s="100"/>
      <c r="N9361" s="100"/>
      <c r="O9361" s="115"/>
      <c r="P9361" s="35" t="s">
        <v>145</v>
      </c>
      <c r="R9361" s="352">
        <f>L9361-[1]გადასახდელები!L9131</f>
        <v>0</v>
      </c>
    </row>
    <row r="9362" spans="2:18" ht="20.25" hidden="1" customHeight="1">
      <c r="B9362" s="36" t="str">
        <f t="shared" si="2906"/>
        <v>b</v>
      </c>
      <c r="C9362" s="42">
        <v>5</v>
      </c>
      <c r="D9362" s="42"/>
      <c r="F9362" s="342" t="s">
        <v>587</v>
      </c>
      <c r="G9362" s="48" t="s">
        <v>314</v>
      </c>
      <c r="H9362" s="96">
        <f>SUM(H9363:H9382)</f>
        <v>0</v>
      </c>
      <c r="I9362" s="97">
        <f t="shared" si="2908"/>
        <v>0</v>
      </c>
      <c r="J9362" s="96">
        <f>SUM(J9363:J9382)</f>
        <v>0</v>
      </c>
      <c r="K9362" s="96">
        <f>SUM(K9363:K9382)</f>
        <v>0</v>
      </c>
      <c r="L9362" s="97">
        <f t="shared" si="2907"/>
        <v>0</v>
      </c>
      <c r="M9362" s="96">
        <f>SUM(M9363:M9382)</f>
        <v>0</v>
      </c>
      <c r="N9362" s="96">
        <f>SUM(N9363:N9382)</f>
        <v>0</v>
      </c>
      <c r="O9362" s="82" t="s">
        <v>146</v>
      </c>
      <c r="P9362" s="35" t="s">
        <v>145</v>
      </c>
      <c r="R9362" s="352">
        <f>L9362-[1]გადასახდელები!L9132</f>
        <v>0</v>
      </c>
    </row>
    <row r="9363" spans="2:18" ht="20.25" hidden="1" customHeight="1">
      <c r="B9363" s="36" t="str">
        <f t="shared" si="2906"/>
        <v>b</v>
      </c>
      <c r="C9363" s="42">
        <v>6</v>
      </c>
      <c r="D9363" s="42"/>
      <c r="F9363" s="343" t="s">
        <v>683</v>
      </c>
      <c r="G9363" s="54" t="s">
        <v>315</v>
      </c>
      <c r="H9363" s="116"/>
      <c r="I9363" s="105">
        <f t="shared" si="2908"/>
        <v>0</v>
      </c>
      <c r="J9363" s="117"/>
      <c r="K9363" s="117"/>
      <c r="L9363" s="105">
        <f t="shared" si="2907"/>
        <v>0</v>
      </c>
      <c r="M9363" s="117"/>
      <c r="N9363" s="117"/>
      <c r="P9363" s="35" t="s">
        <v>145</v>
      </c>
      <c r="R9363" s="352">
        <f>L9363-[1]გადასახდელები!L9133</f>
        <v>0</v>
      </c>
    </row>
    <row r="9364" spans="2:18" ht="20.25" hidden="1" customHeight="1">
      <c r="B9364" s="36" t="str">
        <f t="shared" si="2906"/>
        <v>b</v>
      </c>
      <c r="C9364" s="42">
        <v>6</v>
      </c>
      <c r="D9364" s="42"/>
      <c r="F9364" s="343" t="s">
        <v>684</v>
      </c>
      <c r="G9364" s="54" t="s">
        <v>316</v>
      </c>
      <c r="H9364" s="116"/>
      <c r="I9364" s="105">
        <f t="shared" si="2908"/>
        <v>0</v>
      </c>
      <c r="J9364" s="117"/>
      <c r="K9364" s="117"/>
      <c r="L9364" s="105">
        <f t="shared" si="2907"/>
        <v>0</v>
      </c>
      <c r="M9364" s="117"/>
      <c r="N9364" s="117"/>
      <c r="P9364" s="35" t="s">
        <v>145</v>
      </c>
      <c r="R9364" s="352">
        <f>L9364-[1]გადასახდელები!L9134</f>
        <v>0</v>
      </c>
    </row>
    <row r="9365" spans="2:18" ht="30.75" hidden="1" customHeight="1">
      <c r="B9365" s="36" t="str">
        <f t="shared" si="2906"/>
        <v>b</v>
      </c>
      <c r="C9365" s="42">
        <v>6</v>
      </c>
      <c r="D9365" s="42"/>
      <c r="F9365" s="343" t="s">
        <v>588</v>
      </c>
      <c r="G9365" s="54" t="s">
        <v>317</v>
      </c>
      <c r="H9365" s="116"/>
      <c r="I9365" s="105">
        <f t="shared" si="2908"/>
        <v>0</v>
      </c>
      <c r="J9365" s="117"/>
      <c r="K9365" s="117"/>
      <c r="L9365" s="105">
        <f t="shared" si="2907"/>
        <v>0</v>
      </c>
      <c r="M9365" s="117"/>
      <c r="N9365" s="117"/>
      <c r="P9365" s="35" t="s">
        <v>145</v>
      </c>
      <c r="R9365" s="352">
        <f>L9365-[1]გადასახდელები!L9135</f>
        <v>0</v>
      </c>
    </row>
    <row r="9366" spans="2:18" ht="30.75" hidden="1" customHeight="1">
      <c r="B9366" s="36" t="str">
        <f t="shared" si="2906"/>
        <v>b</v>
      </c>
      <c r="C9366" s="42">
        <v>6</v>
      </c>
      <c r="D9366" s="42"/>
      <c r="F9366" s="343" t="s">
        <v>685</v>
      </c>
      <c r="G9366" s="54" t="s">
        <v>318</v>
      </c>
      <c r="H9366" s="116"/>
      <c r="I9366" s="105">
        <f t="shared" si="2908"/>
        <v>0</v>
      </c>
      <c r="J9366" s="117"/>
      <c r="K9366" s="117"/>
      <c r="L9366" s="105">
        <f t="shared" si="2907"/>
        <v>0</v>
      </c>
      <c r="M9366" s="117"/>
      <c r="N9366" s="117"/>
      <c r="P9366" s="35" t="s">
        <v>145</v>
      </c>
      <c r="R9366" s="352">
        <f>L9366-[1]გადასახდელები!L9136</f>
        <v>0</v>
      </c>
    </row>
    <row r="9367" spans="2:18" ht="20.25" hidden="1" customHeight="1">
      <c r="B9367" s="36" t="str">
        <f t="shared" si="2906"/>
        <v>b</v>
      </c>
      <c r="C9367" s="42">
        <v>6</v>
      </c>
      <c r="D9367" s="42"/>
      <c r="F9367" s="343" t="s">
        <v>589</v>
      </c>
      <c r="G9367" s="54" t="s">
        <v>319</v>
      </c>
      <c r="H9367" s="116"/>
      <c r="I9367" s="105">
        <f t="shared" si="2908"/>
        <v>0</v>
      </c>
      <c r="J9367" s="117"/>
      <c r="K9367" s="117"/>
      <c r="L9367" s="105">
        <f t="shared" si="2907"/>
        <v>0</v>
      </c>
      <c r="M9367" s="117"/>
      <c r="N9367" s="117"/>
      <c r="P9367" s="35" t="s">
        <v>145</v>
      </c>
      <c r="R9367" s="352">
        <f>L9367-[1]გადასახდელები!L9137</f>
        <v>0</v>
      </c>
    </row>
    <row r="9368" spans="2:18" ht="20.25" hidden="1" customHeight="1">
      <c r="B9368" s="36" t="str">
        <f t="shared" si="2906"/>
        <v>b</v>
      </c>
      <c r="C9368" s="42">
        <v>6</v>
      </c>
      <c r="D9368" s="42"/>
      <c r="F9368" s="343" t="s">
        <v>686</v>
      </c>
      <c r="G9368" s="54" t="s">
        <v>320</v>
      </c>
      <c r="H9368" s="116"/>
      <c r="I9368" s="105">
        <f t="shared" si="2908"/>
        <v>0</v>
      </c>
      <c r="J9368" s="117"/>
      <c r="K9368" s="117"/>
      <c r="L9368" s="105">
        <f t="shared" si="2907"/>
        <v>0</v>
      </c>
      <c r="M9368" s="117"/>
      <c r="N9368" s="117"/>
      <c r="P9368" s="35" t="s">
        <v>145</v>
      </c>
      <c r="R9368" s="352">
        <f>L9368-[1]გადასახდელები!L9138</f>
        <v>0</v>
      </c>
    </row>
    <row r="9369" spans="2:18" ht="30.75" hidden="1" customHeight="1">
      <c r="B9369" s="36" t="str">
        <f t="shared" si="2906"/>
        <v>b</v>
      </c>
      <c r="C9369" s="42">
        <v>6</v>
      </c>
      <c r="D9369" s="42"/>
      <c r="F9369" s="343" t="s">
        <v>687</v>
      </c>
      <c r="G9369" s="54" t="s">
        <v>321</v>
      </c>
      <c r="H9369" s="116"/>
      <c r="I9369" s="105">
        <f t="shared" si="2908"/>
        <v>0</v>
      </c>
      <c r="J9369" s="117"/>
      <c r="K9369" s="117"/>
      <c r="L9369" s="105">
        <f t="shared" si="2907"/>
        <v>0</v>
      </c>
      <c r="M9369" s="117"/>
      <c r="N9369" s="117"/>
      <c r="P9369" s="35" t="s">
        <v>145</v>
      </c>
      <c r="R9369" s="352">
        <f>L9369-[1]გადასახდელები!L9139</f>
        <v>0</v>
      </c>
    </row>
    <row r="9370" spans="2:18" ht="20.25" hidden="1" customHeight="1">
      <c r="B9370" s="36" t="str">
        <f t="shared" si="2906"/>
        <v>b</v>
      </c>
      <c r="C9370" s="42">
        <v>6</v>
      </c>
      <c r="D9370" s="42"/>
      <c r="F9370" s="343" t="s">
        <v>590</v>
      </c>
      <c r="G9370" s="54" t="s">
        <v>322</v>
      </c>
      <c r="H9370" s="116"/>
      <c r="I9370" s="105">
        <f t="shared" si="2908"/>
        <v>0</v>
      </c>
      <c r="J9370" s="117"/>
      <c r="K9370" s="117"/>
      <c r="L9370" s="105">
        <f t="shared" si="2907"/>
        <v>0</v>
      </c>
      <c r="M9370" s="117"/>
      <c r="N9370" s="117"/>
      <c r="P9370" s="35" t="s">
        <v>145</v>
      </c>
      <c r="R9370" s="352">
        <f>L9370-[1]გადასახდელები!L9140</f>
        <v>0</v>
      </c>
    </row>
    <row r="9371" spans="2:18" ht="20.25" hidden="1" customHeight="1">
      <c r="B9371" s="36" t="str">
        <f t="shared" si="2906"/>
        <v>b</v>
      </c>
      <c r="C9371" s="42">
        <v>6</v>
      </c>
      <c r="D9371" s="42"/>
      <c r="F9371" s="343" t="s">
        <v>688</v>
      </c>
      <c r="G9371" s="54" t="s">
        <v>323</v>
      </c>
      <c r="H9371" s="116"/>
      <c r="I9371" s="105">
        <f t="shared" si="2908"/>
        <v>0</v>
      </c>
      <c r="J9371" s="117"/>
      <c r="K9371" s="117"/>
      <c r="L9371" s="105">
        <f t="shared" si="2907"/>
        <v>0</v>
      </c>
      <c r="M9371" s="117"/>
      <c r="N9371" s="117"/>
      <c r="P9371" s="35" t="s">
        <v>145</v>
      </c>
      <c r="R9371" s="352">
        <f>L9371-[1]გადასახდელები!L9141</f>
        <v>0</v>
      </c>
    </row>
    <row r="9372" spans="2:18" ht="20.25" hidden="1" customHeight="1">
      <c r="B9372" s="36" t="str">
        <f t="shared" si="2906"/>
        <v>b</v>
      </c>
      <c r="C9372" s="42">
        <v>6</v>
      </c>
      <c r="D9372" s="42"/>
      <c r="F9372" s="343" t="s">
        <v>689</v>
      </c>
      <c r="G9372" s="54" t="s">
        <v>324</v>
      </c>
      <c r="H9372" s="116"/>
      <c r="I9372" s="105">
        <f t="shared" si="2908"/>
        <v>0</v>
      </c>
      <c r="J9372" s="117"/>
      <c r="K9372" s="117"/>
      <c r="L9372" s="105">
        <f t="shared" si="2907"/>
        <v>0</v>
      </c>
      <c r="M9372" s="117"/>
      <c r="N9372" s="117"/>
      <c r="P9372" s="35" t="s">
        <v>145</v>
      </c>
      <c r="R9372" s="352">
        <f>L9372-[1]გადასახდელები!L9142</f>
        <v>0</v>
      </c>
    </row>
    <row r="9373" spans="2:18" ht="20.25" hidden="1" customHeight="1">
      <c r="B9373" s="36" t="str">
        <f t="shared" si="2906"/>
        <v>b</v>
      </c>
      <c r="C9373" s="42">
        <v>6</v>
      </c>
      <c r="D9373" s="42"/>
      <c r="F9373" s="343" t="s">
        <v>690</v>
      </c>
      <c r="G9373" s="54" t="s">
        <v>325</v>
      </c>
      <c r="H9373" s="116"/>
      <c r="I9373" s="105">
        <f t="shared" si="2908"/>
        <v>0</v>
      </c>
      <c r="J9373" s="117"/>
      <c r="K9373" s="117"/>
      <c r="L9373" s="105">
        <f t="shared" si="2907"/>
        <v>0</v>
      </c>
      <c r="M9373" s="117"/>
      <c r="N9373" s="117"/>
      <c r="P9373" s="35" t="s">
        <v>145</v>
      </c>
      <c r="R9373" s="352">
        <f>L9373-[1]გადასახდელები!L9143</f>
        <v>0</v>
      </c>
    </row>
    <row r="9374" spans="2:18" ht="20.25" hidden="1" customHeight="1">
      <c r="B9374" s="36" t="str">
        <f t="shared" si="2906"/>
        <v>b</v>
      </c>
      <c r="C9374" s="42">
        <v>6</v>
      </c>
      <c r="D9374" s="42"/>
      <c r="F9374" s="343" t="s">
        <v>691</v>
      </c>
      <c r="G9374" s="54" t="s">
        <v>326</v>
      </c>
      <c r="H9374" s="116"/>
      <c r="I9374" s="105">
        <f t="shared" si="2908"/>
        <v>0</v>
      </c>
      <c r="J9374" s="117"/>
      <c r="K9374" s="117"/>
      <c r="L9374" s="105">
        <f t="shared" si="2907"/>
        <v>0</v>
      </c>
      <c r="M9374" s="117"/>
      <c r="N9374" s="117"/>
      <c r="P9374" s="35" t="s">
        <v>145</v>
      </c>
      <c r="R9374" s="352">
        <f>L9374-[1]გადასახდელები!L9144</f>
        <v>0</v>
      </c>
    </row>
    <row r="9375" spans="2:18" ht="20.25" hidden="1" customHeight="1">
      <c r="B9375" s="36" t="str">
        <f t="shared" si="2906"/>
        <v>b</v>
      </c>
      <c r="C9375" s="42">
        <v>6</v>
      </c>
      <c r="D9375" s="42"/>
      <c r="F9375" s="343" t="s">
        <v>692</v>
      </c>
      <c r="G9375" s="54" t="s">
        <v>327</v>
      </c>
      <c r="H9375" s="116"/>
      <c r="I9375" s="105">
        <f t="shared" si="2908"/>
        <v>0</v>
      </c>
      <c r="J9375" s="117"/>
      <c r="K9375" s="117"/>
      <c r="L9375" s="105">
        <f t="shared" si="2907"/>
        <v>0</v>
      </c>
      <c r="M9375" s="117"/>
      <c r="N9375" s="117"/>
      <c r="P9375" s="35" t="s">
        <v>145</v>
      </c>
      <c r="R9375" s="352">
        <f>L9375-[1]გადასახდელები!L9145</f>
        <v>0</v>
      </c>
    </row>
    <row r="9376" spans="2:18" ht="20.25" hidden="1" customHeight="1">
      <c r="B9376" s="36" t="str">
        <f t="shared" si="2906"/>
        <v>b</v>
      </c>
      <c r="C9376" s="42">
        <v>6</v>
      </c>
      <c r="D9376" s="42"/>
      <c r="F9376" s="343" t="s">
        <v>693</v>
      </c>
      <c r="G9376" s="54" t="s">
        <v>328</v>
      </c>
      <c r="H9376" s="116"/>
      <c r="I9376" s="105">
        <f t="shared" si="2908"/>
        <v>0</v>
      </c>
      <c r="J9376" s="117"/>
      <c r="K9376" s="117"/>
      <c r="L9376" s="105">
        <f t="shared" si="2907"/>
        <v>0</v>
      </c>
      <c r="M9376" s="117"/>
      <c r="N9376" s="117"/>
      <c r="P9376" s="35" t="s">
        <v>145</v>
      </c>
      <c r="R9376" s="352">
        <f>L9376-[1]გადასახდელები!L9146</f>
        <v>0</v>
      </c>
    </row>
    <row r="9377" spans="2:18" ht="20.25" hidden="1" customHeight="1">
      <c r="B9377" s="36" t="str">
        <f t="shared" si="2906"/>
        <v>b</v>
      </c>
      <c r="C9377" s="42">
        <v>6</v>
      </c>
      <c r="D9377" s="42"/>
      <c r="F9377" s="343" t="s">
        <v>694</v>
      </c>
      <c r="G9377" s="54" t="s">
        <v>329</v>
      </c>
      <c r="H9377" s="116"/>
      <c r="I9377" s="105">
        <f t="shared" si="2908"/>
        <v>0</v>
      </c>
      <c r="J9377" s="117"/>
      <c r="K9377" s="117"/>
      <c r="L9377" s="105">
        <f t="shared" si="2907"/>
        <v>0</v>
      </c>
      <c r="M9377" s="117"/>
      <c r="N9377" s="117"/>
      <c r="P9377" s="35" t="s">
        <v>145</v>
      </c>
      <c r="R9377" s="352">
        <f>L9377-[1]გადასახდელები!L9147</f>
        <v>0</v>
      </c>
    </row>
    <row r="9378" spans="2:18" ht="20.25" hidden="1" customHeight="1">
      <c r="B9378" s="36" t="str">
        <f t="shared" si="2906"/>
        <v>b</v>
      </c>
      <c r="C9378" s="42">
        <v>6</v>
      </c>
      <c r="D9378" s="42"/>
      <c r="F9378" s="343" t="s">
        <v>695</v>
      </c>
      <c r="G9378" s="54" t="s">
        <v>330</v>
      </c>
      <c r="H9378" s="116"/>
      <c r="I9378" s="105">
        <f t="shared" si="2908"/>
        <v>0</v>
      </c>
      <c r="J9378" s="117"/>
      <c r="K9378" s="117"/>
      <c r="L9378" s="105">
        <f t="shared" si="2907"/>
        <v>0</v>
      </c>
      <c r="M9378" s="117"/>
      <c r="N9378" s="117"/>
      <c r="P9378" s="35" t="s">
        <v>145</v>
      </c>
      <c r="R9378" s="352">
        <f>L9378-[1]გადასახდელები!L9148</f>
        <v>0</v>
      </c>
    </row>
    <row r="9379" spans="2:18" ht="20.25" hidden="1" customHeight="1">
      <c r="B9379" s="36" t="str">
        <f t="shared" si="2906"/>
        <v>b</v>
      </c>
      <c r="C9379" s="42">
        <v>6</v>
      </c>
      <c r="D9379" s="42"/>
      <c r="F9379" s="343" t="s">
        <v>696</v>
      </c>
      <c r="G9379" s="54" t="s">
        <v>331</v>
      </c>
      <c r="H9379" s="116"/>
      <c r="I9379" s="105">
        <f t="shared" si="2908"/>
        <v>0</v>
      </c>
      <c r="J9379" s="117"/>
      <c r="K9379" s="117"/>
      <c r="L9379" s="105">
        <f t="shared" si="2907"/>
        <v>0</v>
      </c>
      <c r="M9379" s="117"/>
      <c r="N9379" s="117"/>
      <c r="P9379" s="35" t="s">
        <v>145</v>
      </c>
      <c r="R9379" s="352">
        <f>L9379-[1]გადასახდელები!L9149</f>
        <v>0</v>
      </c>
    </row>
    <row r="9380" spans="2:18" ht="20.25" hidden="1" customHeight="1">
      <c r="B9380" s="36" t="str">
        <f t="shared" si="2906"/>
        <v>b</v>
      </c>
      <c r="C9380" s="42">
        <v>6</v>
      </c>
      <c r="D9380" s="42"/>
      <c r="F9380" s="343" t="s">
        <v>697</v>
      </c>
      <c r="G9380" s="55" t="s">
        <v>332</v>
      </c>
      <c r="H9380" s="116"/>
      <c r="I9380" s="105">
        <f t="shared" si="2908"/>
        <v>0</v>
      </c>
      <c r="J9380" s="117"/>
      <c r="K9380" s="117"/>
      <c r="L9380" s="105">
        <f t="shared" si="2907"/>
        <v>0</v>
      </c>
      <c r="M9380" s="117"/>
      <c r="N9380" s="117"/>
      <c r="P9380" s="35" t="s">
        <v>145</v>
      </c>
      <c r="R9380" s="352">
        <f>L9380-[1]გადასახდელები!L9150</f>
        <v>0</v>
      </c>
    </row>
    <row r="9381" spans="2:18" ht="20.25" hidden="1" customHeight="1">
      <c r="B9381" s="36" t="str">
        <f t="shared" si="2906"/>
        <v>b</v>
      </c>
      <c r="C9381" s="42">
        <v>6</v>
      </c>
      <c r="D9381" s="42"/>
      <c r="F9381" s="343" t="s">
        <v>698</v>
      </c>
      <c r="G9381" s="54" t="s">
        <v>333</v>
      </c>
      <c r="H9381" s="116"/>
      <c r="I9381" s="105">
        <f t="shared" si="2908"/>
        <v>0</v>
      </c>
      <c r="J9381" s="117"/>
      <c r="K9381" s="117"/>
      <c r="L9381" s="105">
        <f t="shared" si="2907"/>
        <v>0</v>
      </c>
      <c r="M9381" s="117"/>
      <c r="N9381" s="117"/>
      <c r="P9381" s="35" t="s">
        <v>145</v>
      </c>
      <c r="R9381" s="352">
        <f>L9381-[1]გადასახდელები!L9151</f>
        <v>0</v>
      </c>
    </row>
    <row r="9382" spans="2:18" ht="30.75" hidden="1" customHeight="1">
      <c r="B9382" s="36" t="str">
        <f t="shared" si="2906"/>
        <v>b</v>
      </c>
      <c r="C9382" s="42">
        <v>6</v>
      </c>
      <c r="D9382" s="42"/>
      <c r="F9382" s="343" t="s">
        <v>591</v>
      </c>
      <c r="G9382" s="54" t="s">
        <v>334</v>
      </c>
      <c r="H9382" s="116"/>
      <c r="I9382" s="105">
        <f t="shared" si="2908"/>
        <v>0</v>
      </c>
      <c r="J9382" s="117"/>
      <c r="K9382" s="117"/>
      <c r="L9382" s="105">
        <f t="shared" si="2907"/>
        <v>0</v>
      </c>
      <c r="M9382" s="117"/>
      <c r="N9382" s="117"/>
      <c r="P9382" s="35" t="s">
        <v>145</v>
      </c>
      <c r="R9382" s="352">
        <f>L9382-[1]გადასახდელები!L9152</f>
        <v>0</v>
      </c>
    </row>
    <row r="9383" spans="2:18" ht="20.25" hidden="1" customHeight="1">
      <c r="B9383" s="36" t="str">
        <f t="shared" si="2906"/>
        <v>b</v>
      </c>
      <c r="C9383" s="42">
        <v>4</v>
      </c>
      <c r="D9383" s="42"/>
      <c r="F9383" s="342" t="s">
        <v>699</v>
      </c>
      <c r="G9383" s="47" t="s">
        <v>335</v>
      </c>
      <c r="H9383" s="93">
        <f>H9384+H9385</f>
        <v>0</v>
      </c>
      <c r="I9383" s="94">
        <f t="shared" si="2908"/>
        <v>0</v>
      </c>
      <c r="J9383" s="93">
        <f>J9384+J9385</f>
        <v>0</v>
      </c>
      <c r="K9383" s="93">
        <f>K9384+K9385</f>
        <v>0</v>
      </c>
      <c r="L9383" s="94">
        <f t="shared" si="2907"/>
        <v>0</v>
      </c>
      <c r="M9383" s="93">
        <f>M9384+M9385</f>
        <v>0</v>
      </c>
      <c r="N9383" s="93">
        <f>N9384+N9385</f>
        <v>0</v>
      </c>
      <c r="O9383" s="82" t="s">
        <v>146</v>
      </c>
      <c r="P9383" s="35" t="s">
        <v>145</v>
      </c>
      <c r="R9383" s="352">
        <f>L9383-[1]გადასახდელები!L9153</f>
        <v>0</v>
      </c>
    </row>
    <row r="9384" spans="2:18" ht="20.25" hidden="1" customHeight="1">
      <c r="B9384" s="36" t="str">
        <f t="shared" si="2906"/>
        <v>b</v>
      </c>
      <c r="C9384" s="42">
        <v>5</v>
      </c>
      <c r="D9384" s="42"/>
      <c r="F9384" s="343" t="s">
        <v>700</v>
      </c>
      <c r="G9384" s="48" t="s">
        <v>336</v>
      </c>
      <c r="H9384" s="101"/>
      <c r="I9384" s="97">
        <f t="shared" si="2908"/>
        <v>0</v>
      </c>
      <c r="J9384" s="102"/>
      <c r="K9384" s="102"/>
      <c r="L9384" s="97">
        <f t="shared" si="2907"/>
        <v>0</v>
      </c>
      <c r="M9384" s="102"/>
      <c r="N9384" s="102"/>
      <c r="O9384" s="115"/>
      <c r="P9384" s="35" t="s">
        <v>145</v>
      </c>
      <c r="R9384" s="352">
        <f>L9384-[1]გადასახდელები!L9154</f>
        <v>0</v>
      </c>
    </row>
    <row r="9385" spans="2:18" ht="20.25" hidden="1" customHeight="1">
      <c r="B9385" s="36" t="str">
        <f t="shared" si="2906"/>
        <v>b</v>
      </c>
      <c r="C9385" s="42">
        <v>5</v>
      </c>
      <c r="D9385" s="42"/>
      <c r="F9385" s="342" t="s">
        <v>701</v>
      </c>
      <c r="G9385" s="48" t="s">
        <v>337</v>
      </c>
      <c r="H9385" s="119">
        <f>H9386+H9387</f>
        <v>0</v>
      </c>
      <c r="I9385" s="105">
        <f t="shared" si="2908"/>
        <v>0</v>
      </c>
      <c r="J9385" s="119">
        <f>J9386+J9387</f>
        <v>0</v>
      </c>
      <c r="K9385" s="119">
        <f>K9386+K9387</f>
        <v>0</v>
      </c>
      <c r="L9385" s="105">
        <f t="shared" si="2907"/>
        <v>0</v>
      </c>
      <c r="M9385" s="119">
        <f>M9386+M9387</f>
        <v>0</v>
      </c>
      <c r="N9385" s="119">
        <f>N9386+N9387</f>
        <v>0</v>
      </c>
      <c r="O9385" s="82" t="s">
        <v>146</v>
      </c>
      <c r="P9385" s="35" t="s">
        <v>145</v>
      </c>
      <c r="R9385" s="352">
        <f>L9385-[1]გადასახდელები!L9155</f>
        <v>0</v>
      </c>
    </row>
    <row r="9386" spans="2:18" ht="20.25" hidden="1" customHeight="1">
      <c r="B9386" s="36" t="str">
        <f t="shared" si="2906"/>
        <v>b</v>
      </c>
      <c r="C9386" s="42">
        <v>6</v>
      </c>
      <c r="D9386" s="42"/>
      <c r="F9386" s="343" t="s">
        <v>702</v>
      </c>
      <c r="G9386" s="54" t="s">
        <v>338</v>
      </c>
      <c r="H9386" s="116"/>
      <c r="I9386" s="105">
        <f t="shared" si="2908"/>
        <v>0</v>
      </c>
      <c r="J9386" s="117"/>
      <c r="K9386" s="117"/>
      <c r="L9386" s="105">
        <f t="shared" si="2907"/>
        <v>0</v>
      </c>
      <c r="M9386" s="117"/>
      <c r="N9386" s="117"/>
      <c r="P9386" s="35" t="s">
        <v>145</v>
      </c>
      <c r="R9386" s="352">
        <f>L9386-[1]გადასახდელები!L9156</f>
        <v>0</v>
      </c>
    </row>
    <row r="9387" spans="2:18" ht="20.25" hidden="1" customHeight="1">
      <c r="B9387" s="36" t="str">
        <f t="shared" si="2906"/>
        <v>b</v>
      </c>
      <c r="C9387" s="42">
        <v>6</v>
      </c>
      <c r="D9387" s="42"/>
      <c r="F9387" s="343" t="s">
        <v>703</v>
      </c>
      <c r="G9387" s="54" t="s">
        <v>339</v>
      </c>
      <c r="H9387" s="116"/>
      <c r="I9387" s="105">
        <f t="shared" si="2908"/>
        <v>0</v>
      </c>
      <c r="J9387" s="117"/>
      <c r="K9387" s="117"/>
      <c r="L9387" s="105">
        <f t="shared" si="2907"/>
        <v>0</v>
      </c>
      <c r="M9387" s="117"/>
      <c r="N9387" s="117"/>
      <c r="P9387" s="35" t="s">
        <v>145</v>
      </c>
      <c r="R9387" s="352">
        <f>L9387-[1]გადასახდელები!L9157</f>
        <v>0</v>
      </c>
    </row>
    <row r="9388" spans="2:18" ht="30.75" hidden="1" customHeight="1">
      <c r="B9388" s="36" t="str">
        <f t="shared" si="2906"/>
        <v>b</v>
      </c>
      <c r="C9388" s="42">
        <v>3</v>
      </c>
      <c r="D9388" s="42"/>
      <c r="F9388" s="342" t="s">
        <v>704</v>
      </c>
      <c r="G9388" s="51" t="s">
        <v>340</v>
      </c>
      <c r="H9388" s="89">
        <f>H9389+H9390</f>
        <v>0</v>
      </c>
      <c r="I9388" s="90">
        <f t="shared" si="2908"/>
        <v>0</v>
      </c>
      <c r="J9388" s="89">
        <f>J9389+J9390</f>
        <v>0</v>
      </c>
      <c r="K9388" s="89">
        <f>K9389+K9390</f>
        <v>0</v>
      </c>
      <c r="L9388" s="90">
        <f t="shared" si="2907"/>
        <v>0</v>
      </c>
      <c r="M9388" s="89">
        <f>M9389+M9390</f>
        <v>0</v>
      </c>
      <c r="N9388" s="89">
        <f>N9389+N9390</f>
        <v>0</v>
      </c>
      <c r="O9388" s="82" t="s">
        <v>146</v>
      </c>
      <c r="P9388" s="35" t="s">
        <v>145</v>
      </c>
      <c r="R9388" s="352">
        <f>L9388-[1]გადასახდელები!L9158</f>
        <v>0</v>
      </c>
    </row>
    <row r="9389" spans="2:18" ht="30.75" hidden="1" customHeight="1">
      <c r="B9389" s="36" t="str">
        <f t="shared" ref="B9389:B10142" si="2909">IF(H9389+I9389+L9389&gt;0,"a","b")</f>
        <v>b</v>
      </c>
      <c r="C9389" s="42">
        <v>4</v>
      </c>
      <c r="D9389" s="42"/>
      <c r="F9389" s="343" t="s">
        <v>705</v>
      </c>
      <c r="G9389" s="47" t="s">
        <v>341</v>
      </c>
      <c r="H9389" s="103"/>
      <c r="I9389" s="94">
        <f t="shared" si="2908"/>
        <v>0</v>
      </c>
      <c r="J9389" s="104"/>
      <c r="K9389" s="104"/>
      <c r="L9389" s="94">
        <f t="shared" si="2907"/>
        <v>0</v>
      </c>
      <c r="M9389" s="104"/>
      <c r="N9389" s="104"/>
      <c r="P9389" s="35" t="s">
        <v>145</v>
      </c>
      <c r="R9389" s="352">
        <f>L9389-[1]გადასახდელები!L9159</f>
        <v>0</v>
      </c>
    </row>
    <row r="9390" spans="2:18" ht="30.75" hidden="1" customHeight="1">
      <c r="B9390" s="36" t="str">
        <f t="shared" si="2909"/>
        <v>b</v>
      </c>
      <c r="C9390" s="42">
        <v>4</v>
      </c>
      <c r="D9390" s="42"/>
      <c r="F9390" s="342" t="s">
        <v>706</v>
      </c>
      <c r="G9390" s="47" t="s">
        <v>342</v>
      </c>
      <c r="H9390" s="93">
        <f>H9391+H9392+H9393+H9394</f>
        <v>0</v>
      </c>
      <c r="I9390" s="94">
        <f t="shared" si="2908"/>
        <v>0</v>
      </c>
      <c r="J9390" s="93">
        <f>J9391+J9392+J9393+J9394</f>
        <v>0</v>
      </c>
      <c r="K9390" s="93">
        <f>K9391+K9392+K9393+K9394</f>
        <v>0</v>
      </c>
      <c r="L9390" s="94">
        <f t="shared" si="2907"/>
        <v>0</v>
      </c>
      <c r="M9390" s="93">
        <f>M9391+M9392+M9393+M9394</f>
        <v>0</v>
      </c>
      <c r="N9390" s="93">
        <f>N9391+N9392+N9393+N9394</f>
        <v>0</v>
      </c>
      <c r="O9390" s="82" t="s">
        <v>146</v>
      </c>
      <c r="P9390" s="35" t="s">
        <v>145</v>
      </c>
      <c r="R9390" s="352">
        <f>L9390-[1]გადასახდელები!L9160</f>
        <v>0</v>
      </c>
    </row>
    <row r="9391" spans="2:18" ht="30.75" hidden="1" customHeight="1">
      <c r="B9391" s="36" t="str">
        <f t="shared" si="2909"/>
        <v>b</v>
      </c>
      <c r="C9391" s="42">
        <v>5</v>
      </c>
      <c r="D9391" s="42"/>
      <c r="F9391" s="343" t="s">
        <v>707</v>
      </c>
      <c r="G9391" s="48" t="s">
        <v>343</v>
      </c>
      <c r="H9391" s="101"/>
      <c r="I9391" s="97">
        <f t="shared" si="2908"/>
        <v>0</v>
      </c>
      <c r="J9391" s="102"/>
      <c r="K9391" s="102"/>
      <c r="L9391" s="97">
        <f t="shared" si="2907"/>
        <v>0</v>
      </c>
      <c r="M9391" s="102"/>
      <c r="N9391" s="102"/>
      <c r="P9391" s="35" t="s">
        <v>145</v>
      </c>
      <c r="R9391" s="352">
        <f>L9391-[1]გადასახდელები!L9161</f>
        <v>0</v>
      </c>
    </row>
    <row r="9392" spans="2:18" ht="20.25" hidden="1" customHeight="1">
      <c r="B9392" s="36" t="str">
        <f t="shared" si="2909"/>
        <v>b</v>
      </c>
      <c r="C9392" s="42">
        <v>5</v>
      </c>
      <c r="D9392" s="42"/>
      <c r="F9392" s="343" t="s">
        <v>708</v>
      </c>
      <c r="G9392" s="48" t="s">
        <v>344</v>
      </c>
      <c r="H9392" s="101"/>
      <c r="I9392" s="97">
        <f t="shared" si="2908"/>
        <v>0</v>
      </c>
      <c r="J9392" s="102"/>
      <c r="K9392" s="102"/>
      <c r="L9392" s="97">
        <f t="shared" ref="L9392:L10145" si="2910">M9392+N9392</f>
        <v>0</v>
      </c>
      <c r="M9392" s="102"/>
      <c r="N9392" s="102"/>
      <c r="P9392" s="35" t="s">
        <v>145</v>
      </c>
      <c r="R9392" s="352">
        <f>L9392-[1]გადასახდელები!L9162</f>
        <v>0</v>
      </c>
    </row>
    <row r="9393" spans="2:18" ht="20.25" hidden="1" customHeight="1">
      <c r="B9393" s="36" t="str">
        <f t="shared" si="2909"/>
        <v>b</v>
      </c>
      <c r="C9393" s="42">
        <v>5</v>
      </c>
      <c r="D9393" s="42"/>
      <c r="F9393" s="343" t="s">
        <v>709</v>
      </c>
      <c r="G9393" s="48" t="s">
        <v>345</v>
      </c>
      <c r="H9393" s="101"/>
      <c r="I9393" s="97">
        <f t="shared" si="2908"/>
        <v>0</v>
      </c>
      <c r="J9393" s="102"/>
      <c r="K9393" s="102"/>
      <c r="L9393" s="97">
        <f t="shared" si="2910"/>
        <v>0</v>
      </c>
      <c r="M9393" s="102"/>
      <c r="N9393" s="102"/>
      <c r="P9393" s="35" t="s">
        <v>145</v>
      </c>
      <c r="R9393" s="352">
        <f>L9393-[1]გადასახდელები!L9163</f>
        <v>0</v>
      </c>
    </row>
    <row r="9394" spans="2:18" ht="20.25" hidden="1" customHeight="1">
      <c r="B9394" s="36" t="str">
        <f t="shared" si="2909"/>
        <v>b</v>
      </c>
      <c r="C9394" s="42">
        <v>5</v>
      </c>
      <c r="D9394" s="42"/>
      <c r="F9394" s="343" t="s">
        <v>710</v>
      </c>
      <c r="G9394" s="48" t="s">
        <v>214</v>
      </c>
      <c r="H9394" s="101"/>
      <c r="I9394" s="97">
        <f t="shared" si="2908"/>
        <v>0</v>
      </c>
      <c r="J9394" s="102"/>
      <c r="K9394" s="102"/>
      <c r="L9394" s="97">
        <f t="shared" si="2910"/>
        <v>0</v>
      </c>
      <c r="M9394" s="102"/>
      <c r="N9394" s="102"/>
      <c r="P9394" s="35" t="s">
        <v>145</v>
      </c>
      <c r="R9394" s="352">
        <f>L9394-[1]გადასახდელები!L9164</f>
        <v>0</v>
      </c>
    </row>
    <row r="9395" spans="2:18" ht="20.25" hidden="1" customHeight="1">
      <c r="B9395" s="36" t="str">
        <f t="shared" si="2909"/>
        <v>b</v>
      </c>
      <c r="C9395" s="42">
        <v>3</v>
      </c>
      <c r="D9395" s="42"/>
      <c r="F9395" s="343" t="s">
        <v>711</v>
      </c>
      <c r="G9395" s="51" t="s">
        <v>346</v>
      </c>
      <c r="H9395" s="111"/>
      <c r="I9395" s="90">
        <f t="shared" si="2908"/>
        <v>0</v>
      </c>
      <c r="J9395" s="112"/>
      <c r="K9395" s="112"/>
      <c r="L9395" s="90">
        <f t="shared" si="2910"/>
        <v>0</v>
      </c>
      <c r="M9395" s="112"/>
      <c r="N9395" s="112"/>
      <c r="P9395" s="35" t="s">
        <v>145</v>
      </c>
      <c r="R9395" s="352">
        <f>L9395-[1]გადასახდელები!L9165</f>
        <v>0</v>
      </c>
    </row>
    <row r="9396" spans="2:18" ht="20.25" hidden="1" customHeight="1">
      <c r="B9396" s="36" t="str">
        <f t="shared" si="2909"/>
        <v>b</v>
      </c>
      <c r="C9396" s="42">
        <v>3</v>
      </c>
      <c r="D9396" s="42"/>
      <c r="F9396" s="342" t="s">
        <v>712</v>
      </c>
      <c r="G9396" s="51" t="s">
        <v>347</v>
      </c>
      <c r="H9396" s="89">
        <f>H9397+H9398+H9399+H9402</f>
        <v>0</v>
      </c>
      <c r="I9396" s="90">
        <f t="shared" si="2908"/>
        <v>0</v>
      </c>
      <c r="J9396" s="89">
        <f>J9397+J9398+J9399+J9402</f>
        <v>0</v>
      </c>
      <c r="K9396" s="89">
        <f>K9397+K9398+K9399+K9402</f>
        <v>0</v>
      </c>
      <c r="L9396" s="90">
        <f t="shared" si="2910"/>
        <v>0</v>
      </c>
      <c r="M9396" s="89">
        <f>M9397+M9398+M9399+M9402</f>
        <v>0</v>
      </c>
      <c r="N9396" s="89">
        <f>N9397+N9398+N9399+N9402</f>
        <v>0</v>
      </c>
      <c r="O9396" s="82" t="s">
        <v>146</v>
      </c>
      <c r="P9396" s="35" t="s">
        <v>145</v>
      </c>
      <c r="R9396" s="352">
        <f>L9396-[1]გადასახდელები!L9166</f>
        <v>0</v>
      </c>
    </row>
    <row r="9397" spans="2:18" ht="30.75" hidden="1" customHeight="1">
      <c r="B9397" s="36" t="str">
        <f t="shared" si="2909"/>
        <v>b</v>
      </c>
      <c r="C9397" s="42">
        <v>4</v>
      </c>
      <c r="D9397" s="42"/>
      <c r="F9397" s="343" t="s">
        <v>713</v>
      </c>
      <c r="G9397" s="47" t="s">
        <v>348</v>
      </c>
      <c r="H9397" s="103"/>
      <c r="I9397" s="94">
        <f t="shared" si="2908"/>
        <v>0</v>
      </c>
      <c r="J9397" s="104"/>
      <c r="K9397" s="104"/>
      <c r="L9397" s="94">
        <f t="shared" si="2910"/>
        <v>0</v>
      </c>
      <c r="M9397" s="104"/>
      <c r="N9397" s="104"/>
      <c r="O9397" s="115"/>
      <c r="P9397" s="35" t="s">
        <v>145</v>
      </c>
      <c r="R9397" s="352">
        <f>L9397-[1]გადასახდელები!L9167</f>
        <v>0</v>
      </c>
    </row>
    <row r="9398" spans="2:18" ht="20.25" hidden="1" customHeight="1">
      <c r="B9398" s="36" t="str">
        <f t="shared" si="2909"/>
        <v>b</v>
      </c>
      <c r="C9398" s="42">
        <v>4</v>
      </c>
      <c r="D9398" s="42"/>
      <c r="F9398" s="343" t="s">
        <v>714</v>
      </c>
      <c r="G9398" s="47" t="s">
        <v>349</v>
      </c>
      <c r="H9398" s="103"/>
      <c r="I9398" s="94">
        <f t="shared" si="2908"/>
        <v>0</v>
      </c>
      <c r="J9398" s="104"/>
      <c r="K9398" s="104"/>
      <c r="L9398" s="94">
        <f t="shared" si="2910"/>
        <v>0</v>
      </c>
      <c r="M9398" s="104"/>
      <c r="N9398" s="104"/>
      <c r="O9398" s="115"/>
      <c r="P9398" s="35" t="s">
        <v>145</v>
      </c>
      <c r="R9398" s="352">
        <f>L9398-[1]გადასახდელები!L9168</f>
        <v>0</v>
      </c>
    </row>
    <row r="9399" spans="2:18" ht="20.25" hidden="1" customHeight="1">
      <c r="B9399" s="36" t="str">
        <f t="shared" si="2909"/>
        <v>b</v>
      </c>
      <c r="C9399" s="42">
        <v>4</v>
      </c>
      <c r="D9399" s="42"/>
      <c r="F9399" s="342" t="s">
        <v>715</v>
      </c>
      <c r="G9399" s="47" t="s">
        <v>350</v>
      </c>
      <c r="H9399" s="93">
        <f>H9400+H9401</f>
        <v>0</v>
      </c>
      <c r="I9399" s="94">
        <f t="shared" si="2908"/>
        <v>0</v>
      </c>
      <c r="J9399" s="93">
        <f>J9400+J9401</f>
        <v>0</v>
      </c>
      <c r="K9399" s="93">
        <f>K9400+K9401</f>
        <v>0</v>
      </c>
      <c r="L9399" s="94">
        <f t="shared" si="2910"/>
        <v>0</v>
      </c>
      <c r="M9399" s="93">
        <f>M9400+M9401</f>
        <v>0</v>
      </c>
      <c r="N9399" s="93">
        <f>N9400+N9401</f>
        <v>0</v>
      </c>
      <c r="O9399" s="82" t="s">
        <v>146</v>
      </c>
      <c r="P9399" s="35" t="s">
        <v>145</v>
      </c>
      <c r="R9399" s="352">
        <f>L9399-[1]გადასახდელები!L9169</f>
        <v>0</v>
      </c>
    </row>
    <row r="9400" spans="2:18" ht="30.75" hidden="1" customHeight="1">
      <c r="B9400" s="36" t="str">
        <f t="shared" si="2909"/>
        <v>b</v>
      </c>
      <c r="C9400" s="42">
        <v>5</v>
      </c>
      <c r="D9400" s="42"/>
      <c r="F9400" s="343" t="s">
        <v>716</v>
      </c>
      <c r="G9400" s="48" t="s">
        <v>351</v>
      </c>
      <c r="H9400" s="101"/>
      <c r="I9400" s="97">
        <f t="shared" si="2908"/>
        <v>0</v>
      </c>
      <c r="J9400" s="102"/>
      <c r="K9400" s="102"/>
      <c r="L9400" s="97">
        <f t="shared" si="2910"/>
        <v>0</v>
      </c>
      <c r="M9400" s="102"/>
      <c r="N9400" s="102"/>
      <c r="P9400" s="35" t="s">
        <v>145</v>
      </c>
      <c r="R9400" s="352">
        <f>L9400-[1]გადასახდელები!L9170</f>
        <v>0</v>
      </c>
    </row>
    <row r="9401" spans="2:18" ht="20.25" hidden="1" customHeight="1">
      <c r="B9401" s="36" t="str">
        <f t="shared" si="2909"/>
        <v>b</v>
      </c>
      <c r="C9401" s="42">
        <v>5</v>
      </c>
      <c r="D9401" s="42"/>
      <c r="F9401" s="343" t="s">
        <v>717</v>
      </c>
      <c r="G9401" s="48" t="s">
        <v>352</v>
      </c>
      <c r="H9401" s="101"/>
      <c r="I9401" s="97">
        <f t="shared" si="2908"/>
        <v>0</v>
      </c>
      <c r="J9401" s="102"/>
      <c r="K9401" s="102"/>
      <c r="L9401" s="97">
        <f t="shared" si="2910"/>
        <v>0</v>
      </c>
      <c r="M9401" s="102"/>
      <c r="N9401" s="102"/>
      <c r="P9401" s="35" t="s">
        <v>145</v>
      </c>
      <c r="R9401" s="352">
        <f>L9401-[1]გადასახდელები!L9171</f>
        <v>0</v>
      </c>
    </row>
    <row r="9402" spans="2:18" ht="20.25" hidden="1" customHeight="1">
      <c r="B9402" s="36" t="str">
        <f t="shared" si="2909"/>
        <v>b</v>
      </c>
      <c r="C9402" s="42">
        <v>4</v>
      </c>
      <c r="D9402" s="42"/>
      <c r="F9402" s="343" t="s">
        <v>718</v>
      </c>
      <c r="G9402" s="47" t="s">
        <v>353</v>
      </c>
      <c r="H9402" s="103"/>
      <c r="I9402" s="94">
        <f t="shared" si="2908"/>
        <v>0</v>
      </c>
      <c r="J9402" s="104"/>
      <c r="K9402" s="104"/>
      <c r="L9402" s="94">
        <f t="shared" si="2910"/>
        <v>0</v>
      </c>
      <c r="M9402" s="104"/>
      <c r="N9402" s="104"/>
      <c r="P9402" s="35" t="s">
        <v>145</v>
      </c>
      <c r="R9402" s="352">
        <f>L9402-[1]გადასახდელები!L9172</f>
        <v>0</v>
      </c>
    </row>
    <row r="9403" spans="2:18" ht="20.25" hidden="1" customHeight="1">
      <c r="B9403" s="36" t="str">
        <f t="shared" si="2909"/>
        <v>b</v>
      </c>
      <c r="C9403" s="42">
        <v>2</v>
      </c>
      <c r="D9403" s="42"/>
      <c r="F9403" s="30"/>
      <c r="G9403" s="60" t="s">
        <v>354</v>
      </c>
      <c r="H9403" s="86">
        <f>H9404+H9411+H9418</f>
        <v>0</v>
      </c>
      <c r="I9403" s="87">
        <f t="shared" si="2908"/>
        <v>0</v>
      </c>
      <c r="J9403" s="88">
        <f>J9404+J9411+J9418</f>
        <v>0</v>
      </c>
      <c r="K9403" s="88">
        <f>K9404+K9411+K9418</f>
        <v>0</v>
      </c>
      <c r="L9403" s="87">
        <f t="shared" si="2910"/>
        <v>0</v>
      </c>
      <c r="M9403" s="88">
        <f>M9404+M9411+M9418</f>
        <v>0</v>
      </c>
      <c r="N9403" s="88">
        <f>N9404+N9411+N9418</f>
        <v>0</v>
      </c>
      <c r="O9403" s="82" t="s">
        <v>146</v>
      </c>
      <c r="R9403" s="352">
        <f>L9403-[1]გადასახდელები!L9173</f>
        <v>0</v>
      </c>
    </row>
    <row r="9404" spans="2:18" ht="20.25" hidden="1" customHeight="1">
      <c r="B9404" s="36" t="str">
        <f t="shared" si="2909"/>
        <v>b</v>
      </c>
      <c r="C9404" s="42">
        <v>3</v>
      </c>
      <c r="D9404" s="42"/>
      <c r="F9404" s="31"/>
      <c r="G9404" s="51" t="s">
        <v>355</v>
      </c>
      <c r="H9404" s="120">
        <f>SUM(H9405:H9410)</f>
        <v>0</v>
      </c>
      <c r="I9404" s="118">
        <f t="shared" si="2908"/>
        <v>0</v>
      </c>
      <c r="J9404" s="121">
        <f>SUM(J9405:J9410)</f>
        <v>0</v>
      </c>
      <c r="K9404" s="121">
        <f>SUM(K9405:K9410)</f>
        <v>0</v>
      </c>
      <c r="L9404" s="118">
        <f t="shared" si="2910"/>
        <v>0</v>
      </c>
      <c r="M9404" s="121">
        <f>SUM(M9405:M9410)</f>
        <v>0</v>
      </c>
      <c r="N9404" s="121">
        <f>SUM(N9405:N9410)</f>
        <v>0</v>
      </c>
      <c r="O9404" s="82" t="s">
        <v>146</v>
      </c>
      <c r="R9404" s="352">
        <f>L9404-[1]გადასახდელები!L9174</f>
        <v>0</v>
      </c>
    </row>
    <row r="9405" spans="2:18" ht="20.25" hidden="1" customHeight="1">
      <c r="B9405" s="36" t="str">
        <f t="shared" si="2909"/>
        <v>b</v>
      </c>
      <c r="C9405" s="42">
        <v>4</v>
      </c>
      <c r="D9405" s="42"/>
      <c r="F9405" s="31"/>
      <c r="G9405" s="47" t="s">
        <v>356</v>
      </c>
      <c r="H9405" s="103"/>
      <c r="I9405" s="94">
        <f t="shared" ref="I9405:I9659" si="2911">J9405+K9405</f>
        <v>0</v>
      </c>
      <c r="J9405" s="104"/>
      <c r="K9405" s="104"/>
      <c r="L9405" s="94">
        <f t="shared" si="2910"/>
        <v>0</v>
      </c>
      <c r="M9405" s="104"/>
      <c r="N9405" s="104"/>
      <c r="R9405" s="352">
        <f>L9405-[1]გადასახდელები!L9175</f>
        <v>0</v>
      </c>
    </row>
    <row r="9406" spans="2:18" ht="20.25" hidden="1" customHeight="1">
      <c r="B9406" s="36" t="str">
        <f t="shared" si="2909"/>
        <v>b</v>
      </c>
      <c r="C9406" s="42">
        <v>4</v>
      </c>
      <c r="D9406" s="42"/>
      <c r="F9406" s="31"/>
      <c r="G9406" s="47" t="s">
        <v>357</v>
      </c>
      <c r="H9406" s="103"/>
      <c r="I9406" s="94">
        <f t="shared" si="2911"/>
        <v>0</v>
      </c>
      <c r="J9406" s="104"/>
      <c r="K9406" s="104"/>
      <c r="L9406" s="94">
        <f t="shared" si="2910"/>
        <v>0</v>
      </c>
      <c r="M9406" s="104"/>
      <c r="N9406" s="104"/>
      <c r="R9406" s="352">
        <f>L9406-[1]გადასახდელები!L9176</f>
        <v>0</v>
      </c>
    </row>
    <row r="9407" spans="2:18" ht="20.25" hidden="1" customHeight="1">
      <c r="B9407" s="36" t="str">
        <f t="shared" si="2909"/>
        <v>b</v>
      </c>
      <c r="C9407" s="42">
        <v>4</v>
      </c>
      <c r="D9407" s="42"/>
      <c r="F9407" s="31"/>
      <c r="G9407" s="47" t="s">
        <v>212</v>
      </c>
      <c r="H9407" s="103"/>
      <c r="I9407" s="94">
        <f t="shared" si="2911"/>
        <v>0</v>
      </c>
      <c r="J9407" s="104"/>
      <c r="K9407" s="104"/>
      <c r="L9407" s="94">
        <f t="shared" si="2910"/>
        <v>0</v>
      </c>
      <c r="M9407" s="104"/>
      <c r="N9407" s="104"/>
      <c r="R9407" s="352">
        <f>L9407-[1]გადასახდელები!L9177</f>
        <v>0</v>
      </c>
    </row>
    <row r="9408" spans="2:18" ht="20.25" hidden="1" customHeight="1">
      <c r="B9408" s="36" t="str">
        <f t="shared" si="2909"/>
        <v>b</v>
      </c>
      <c r="C9408" s="42">
        <v>4</v>
      </c>
      <c r="D9408" s="42"/>
      <c r="F9408" s="31"/>
      <c r="G9408" s="47" t="s">
        <v>358</v>
      </c>
      <c r="H9408" s="103"/>
      <c r="I9408" s="94">
        <f t="shared" si="2911"/>
        <v>0</v>
      </c>
      <c r="J9408" s="104"/>
      <c r="K9408" s="104"/>
      <c r="L9408" s="94">
        <f t="shared" si="2910"/>
        <v>0</v>
      </c>
      <c r="M9408" s="104"/>
      <c r="N9408" s="104"/>
      <c r="R9408" s="352">
        <f>L9408-[1]გადასახდელები!L9178</f>
        <v>0</v>
      </c>
    </row>
    <row r="9409" spans="2:18" ht="20.25" hidden="1" customHeight="1">
      <c r="B9409" s="36" t="str">
        <f t="shared" si="2909"/>
        <v>b</v>
      </c>
      <c r="C9409" s="42">
        <v>4</v>
      </c>
      <c r="D9409" s="42"/>
      <c r="F9409" s="31"/>
      <c r="G9409" s="47" t="s">
        <v>359</v>
      </c>
      <c r="H9409" s="103"/>
      <c r="I9409" s="94">
        <f t="shared" si="2911"/>
        <v>0</v>
      </c>
      <c r="J9409" s="104"/>
      <c r="K9409" s="104"/>
      <c r="L9409" s="94">
        <f t="shared" si="2910"/>
        <v>0</v>
      </c>
      <c r="M9409" s="104"/>
      <c r="N9409" s="104"/>
      <c r="R9409" s="352">
        <f>L9409-[1]გადასახდელები!L9179</f>
        <v>0</v>
      </c>
    </row>
    <row r="9410" spans="2:18" ht="20.25" hidden="1" customHeight="1">
      <c r="B9410" s="36" t="str">
        <f t="shared" si="2909"/>
        <v>b</v>
      </c>
      <c r="C9410" s="42">
        <v>4</v>
      </c>
      <c r="D9410" s="42"/>
      <c r="F9410" s="31"/>
      <c r="G9410" s="47" t="s">
        <v>360</v>
      </c>
      <c r="H9410" s="103"/>
      <c r="I9410" s="94">
        <f t="shared" si="2911"/>
        <v>0</v>
      </c>
      <c r="J9410" s="104"/>
      <c r="K9410" s="104"/>
      <c r="L9410" s="94">
        <f t="shared" si="2910"/>
        <v>0</v>
      </c>
      <c r="M9410" s="104"/>
      <c r="N9410" s="104"/>
      <c r="R9410" s="352">
        <f>L9410-[1]გადასახდელები!L9180</f>
        <v>0</v>
      </c>
    </row>
    <row r="9411" spans="2:18" ht="20.25" hidden="1" customHeight="1">
      <c r="B9411" s="36" t="str">
        <f t="shared" si="2909"/>
        <v>b</v>
      </c>
      <c r="C9411" s="42">
        <v>3</v>
      </c>
      <c r="D9411" s="42"/>
      <c r="F9411" s="31"/>
      <c r="G9411" s="51" t="s">
        <v>211</v>
      </c>
      <c r="H9411" s="120">
        <f>SUM(H9412:H9417)</f>
        <v>0</v>
      </c>
      <c r="I9411" s="118">
        <f t="shared" si="2911"/>
        <v>0</v>
      </c>
      <c r="J9411" s="121">
        <f>SUM(J9412:J9417)</f>
        <v>0</v>
      </c>
      <c r="K9411" s="121">
        <f>SUM(K9412:K9417)</f>
        <v>0</v>
      </c>
      <c r="L9411" s="118">
        <f t="shared" si="2910"/>
        <v>0</v>
      </c>
      <c r="M9411" s="121">
        <f>SUM(M9412:M9417)</f>
        <v>0</v>
      </c>
      <c r="N9411" s="121">
        <f>SUM(N9412:N9417)</f>
        <v>0</v>
      </c>
      <c r="O9411" s="82" t="s">
        <v>146</v>
      </c>
      <c r="R9411" s="352">
        <f>L9411-[1]გადასახდელები!L9181</f>
        <v>0</v>
      </c>
    </row>
    <row r="9412" spans="2:18" ht="20.25" hidden="1" customHeight="1">
      <c r="B9412" s="36" t="str">
        <f t="shared" si="2909"/>
        <v>b</v>
      </c>
      <c r="C9412" s="42">
        <v>4</v>
      </c>
      <c r="D9412" s="42"/>
      <c r="F9412" s="31"/>
      <c r="G9412" s="47" t="s">
        <v>356</v>
      </c>
      <c r="H9412" s="103"/>
      <c r="I9412" s="94">
        <f t="shared" si="2911"/>
        <v>0</v>
      </c>
      <c r="J9412" s="104"/>
      <c r="K9412" s="104"/>
      <c r="L9412" s="94">
        <f t="shared" si="2910"/>
        <v>0</v>
      </c>
      <c r="M9412" s="104"/>
      <c r="N9412" s="104"/>
      <c r="R9412" s="352">
        <f>L9412-[1]გადასახდელები!L9182</f>
        <v>0</v>
      </c>
    </row>
    <row r="9413" spans="2:18" ht="20.25" hidden="1" customHeight="1">
      <c r="B9413" s="36" t="str">
        <f t="shared" si="2909"/>
        <v>b</v>
      </c>
      <c r="C9413" s="42">
        <v>4</v>
      </c>
      <c r="D9413" s="42"/>
      <c r="F9413" s="31"/>
      <c r="G9413" s="47" t="s">
        <v>357</v>
      </c>
      <c r="H9413" s="103"/>
      <c r="I9413" s="94">
        <f t="shared" si="2911"/>
        <v>0</v>
      </c>
      <c r="J9413" s="104"/>
      <c r="K9413" s="104"/>
      <c r="L9413" s="94">
        <f t="shared" si="2910"/>
        <v>0</v>
      </c>
      <c r="M9413" s="104"/>
      <c r="N9413" s="104"/>
      <c r="R9413" s="352">
        <f>L9413-[1]გადასახდელები!L9183</f>
        <v>0</v>
      </c>
    </row>
    <row r="9414" spans="2:18" ht="20.25" hidden="1" customHeight="1">
      <c r="B9414" s="36" t="str">
        <f t="shared" si="2909"/>
        <v>b</v>
      </c>
      <c r="C9414" s="42">
        <v>4</v>
      </c>
      <c r="D9414" s="42"/>
      <c r="F9414" s="31"/>
      <c r="G9414" s="47" t="s">
        <v>212</v>
      </c>
      <c r="H9414" s="103"/>
      <c r="I9414" s="94">
        <f t="shared" si="2911"/>
        <v>0</v>
      </c>
      <c r="J9414" s="104"/>
      <c r="K9414" s="104"/>
      <c r="L9414" s="94">
        <f t="shared" si="2910"/>
        <v>0</v>
      </c>
      <c r="M9414" s="104"/>
      <c r="N9414" s="104"/>
      <c r="R9414" s="352">
        <f>L9414-[1]გადასახდელები!L9184</f>
        <v>0</v>
      </c>
    </row>
    <row r="9415" spans="2:18" ht="20.25" hidden="1" customHeight="1">
      <c r="B9415" s="36" t="str">
        <f t="shared" si="2909"/>
        <v>b</v>
      </c>
      <c r="C9415" s="42">
        <v>4</v>
      </c>
      <c r="D9415" s="42"/>
      <c r="F9415" s="31"/>
      <c r="G9415" s="47" t="s">
        <v>361</v>
      </c>
      <c r="H9415" s="103"/>
      <c r="I9415" s="94">
        <f t="shared" si="2911"/>
        <v>0</v>
      </c>
      <c r="J9415" s="104"/>
      <c r="K9415" s="104"/>
      <c r="L9415" s="94">
        <f t="shared" si="2910"/>
        <v>0</v>
      </c>
      <c r="M9415" s="104"/>
      <c r="N9415" s="104"/>
      <c r="R9415" s="352">
        <f>L9415-[1]გადასახდელები!L9185</f>
        <v>0</v>
      </c>
    </row>
    <row r="9416" spans="2:18" ht="20.25" hidden="1" customHeight="1">
      <c r="B9416" s="36" t="str">
        <f t="shared" si="2909"/>
        <v>b</v>
      </c>
      <c r="C9416" s="42">
        <v>4</v>
      </c>
      <c r="D9416" s="42"/>
      <c r="F9416" s="31"/>
      <c r="G9416" s="47" t="s">
        <v>359</v>
      </c>
      <c r="H9416" s="103"/>
      <c r="I9416" s="94">
        <f t="shared" si="2911"/>
        <v>0</v>
      </c>
      <c r="J9416" s="104"/>
      <c r="K9416" s="104"/>
      <c r="L9416" s="94">
        <f t="shared" si="2910"/>
        <v>0</v>
      </c>
      <c r="M9416" s="104"/>
      <c r="N9416" s="104"/>
      <c r="R9416" s="352">
        <f>L9416-[1]გადასახდელები!L9186</f>
        <v>0</v>
      </c>
    </row>
    <row r="9417" spans="2:18" ht="20.25" hidden="1" customHeight="1">
      <c r="B9417" s="36" t="str">
        <f t="shared" si="2909"/>
        <v>b</v>
      </c>
      <c r="C9417" s="42">
        <v>4</v>
      </c>
      <c r="D9417" s="42"/>
      <c r="F9417" s="31"/>
      <c r="G9417" s="47" t="s">
        <v>360</v>
      </c>
      <c r="H9417" s="103"/>
      <c r="I9417" s="94">
        <f t="shared" si="2911"/>
        <v>0</v>
      </c>
      <c r="J9417" s="104"/>
      <c r="K9417" s="104"/>
      <c r="L9417" s="94">
        <f t="shared" si="2910"/>
        <v>0</v>
      </c>
      <c r="M9417" s="104"/>
      <c r="N9417" s="104"/>
      <c r="R9417" s="352">
        <f>L9417-[1]გადასახდელები!L9187</f>
        <v>0</v>
      </c>
    </row>
    <row r="9418" spans="2:18" ht="20.25" hidden="1" customHeight="1">
      <c r="B9418" s="36" t="str">
        <f t="shared" si="2909"/>
        <v>b</v>
      </c>
      <c r="C9418" s="42">
        <v>3</v>
      </c>
      <c r="D9418" s="42"/>
      <c r="F9418" s="29"/>
      <c r="G9418" s="56" t="s">
        <v>213</v>
      </c>
      <c r="H9418" s="122"/>
      <c r="I9418" s="118">
        <f t="shared" si="2911"/>
        <v>0</v>
      </c>
      <c r="J9418" s="123"/>
      <c r="K9418" s="123"/>
      <c r="L9418" s="118">
        <f t="shared" si="2910"/>
        <v>0</v>
      </c>
      <c r="M9418" s="123"/>
      <c r="N9418" s="123"/>
      <c r="R9418" s="352">
        <f>L9418-[1]გადასახდელები!L9188</f>
        <v>0</v>
      </c>
    </row>
    <row r="9419" spans="2:18" ht="20.25" hidden="1" customHeight="1">
      <c r="B9419" s="36" t="str">
        <f t="shared" si="2909"/>
        <v>b</v>
      </c>
      <c r="C9419" s="42">
        <v>2</v>
      </c>
      <c r="D9419" s="42"/>
      <c r="F9419" s="28"/>
      <c r="G9419" s="60" t="s">
        <v>362</v>
      </c>
      <c r="H9419" s="86">
        <f>H9420+H9428</f>
        <v>0</v>
      </c>
      <c r="I9419" s="87">
        <f t="shared" si="2911"/>
        <v>0</v>
      </c>
      <c r="J9419" s="88">
        <f>J9420+J9428</f>
        <v>0</v>
      </c>
      <c r="K9419" s="88">
        <f>K9420+K9428</f>
        <v>0</v>
      </c>
      <c r="L9419" s="87">
        <f t="shared" si="2910"/>
        <v>0</v>
      </c>
      <c r="M9419" s="88">
        <f>M9420+M9428</f>
        <v>0</v>
      </c>
      <c r="N9419" s="88">
        <f>N9420+N9428</f>
        <v>0</v>
      </c>
      <c r="O9419" s="82" t="s">
        <v>146</v>
      </c>
      <c r="R9419" s="352">
        <f>L9419-[1]გადასახდელები!L9189</f>
        <v>0</v>
      </c>
    </row>
    <row r="9420" spans="2:18" ht="20.25" hidden="1" customHeight="1">
      <c r="B9420" s="36" t="str">
        <f t="shared" si="2909"/>
        <v>b</v>
      </c>
      <c r="C9420" s="42">
        <v>3</v>
      </c>
      <c r="D9420" s="42"/>
      <c r="F9420" s="29"/>
      <c r="G9420" s="51" t="s">
        <v>355</v>
      </c>
      <c r="H9420" s="120">
        <f>SUM(H9421:H9427)</f>
        <v>0</v>
      </c>
      <c r="I9420" s="118">
        <f t="shared" si="2911"/>
        <v>0</v>
      </c>
      <c r="J9420" s="121">
        <f>SUM(J9421:J9427)</f>
        <v>0</v>
      </c>
      <c r="K9420" s="121">
        <f>SUM(K9421:K9427)</f>
        <v>0</v>
      </c>
      <c r="L9420" s="118">
        <f t="shared" si="2910"/>
        <v>0</v>
      </c>
      <c r="M9420" s="121">
        <f>SUM(M9421:M9427)</f>
        <v>0</v>
      </c>
      <c r="N9420" s="121">
        <f>SUM(N9421:N9427)</f>
        <v>0</v>
      </c>
      <c r="O9420" s="82" t="s">
        <v>146</v>
      </c>
      <c r="R9420" s="352">
        <f>L9420-[1]გადასახდელები!L9190</f>
        <v>0</v>
      </c>
    </row>
    <row r="9421" spans="2:18" ht="20.25" hidden="1" customHeight="1">
      <c r="B9421" s="36" t="str">
        <f t="shared" si="2909"/>
        <v>b</v>
      </c>
      <c r="C9421" s="42">
        <v>4</v>
      </c>
      <c r="D9421" s="42"/>
      <c r="F9421" s="29"/>
      <c r="G9421" s="47" t="s">
        <v>363</v>
      </c>
      <c r="H9421" s="103"/>
      <c r="I9421" s="94">
        <f t="shared" si="2911"/>
        <v>0</v>
      </c>
      <c r="J9421" s="104"/>
      <c r="K9421" s="104"/>
      <c r="L9421" s="94">
        <f t="shared" si="2910"/>
        <v>0</v>
      </c>
      <c r="M9421" s="104"/>
      <c r="N9421" s="104"/>
      <c r="R9421" s="352">
        <f>L9421-[1]გადასახდელები!L9191</f>
        <v>0</v>
      </c>
    </row>
    <row r="9422" spans="2:18" ht="20.25" hidden="1" customHeight="1">
      <c r="B9422" s="36" t="str">
        <f t="shared" si="2909"/>
        <v>b</v>
      </c>
      <c r="C9422" s="42">
        <v>4</v>
      </c>
      <c r="D9422" s="42"/>
      <c r="F9422" s="29"/>
      <c r="G9422" s="47" t="s">
        <v>210</v>
      </c>
      <c r="H9422" s="103"/>
      <c r="I9422" s="94">
        <f t="shared" si="2911"/>
        <v>0</v>
      </c>
      <c r="J9422" s="104"/>
      <c r="K9422" s="104"/>
      <c r="L9422" s="94">
        <f t="shared" si="2910"/>
        <v>0</v>
      </c>
      <c r="M9422" s="104"/>
      <c r="N9422" s="104"/>
      <c r="R9422" s="352">
        <f>L9422-[1]გადასახდელები!L9192</f>
        <v>0</v>
      </c>
    </row>
    <row r="9423" spans="2:18" ht="20.25" hidden="1" customHeight="1">
      <c r="B9423" s="36" t="str">
        <f t="shared" si="2909"/>
        <v>b</v>
      </c>
      <c r="C9423" s="42">
        <v>4</v>
      </c>
      <c r="D9423" s="42"/>
      <c r="F9423" s="29"/>
      <c r="G9423" s="47" t="s">
        <v>357</v>
      </c>
      <c r="H9423" s="103"/>
      <c r="I9423" s="94">
        <f t="shared" si="2911"/>
        <v>0</v>
      </c>
      <c r="J9423" s="104"/>
      <c r="K9423" s="104"/>
      <c r="L9423" s="94">
        <f t="shared" si="2910"/>
        <v>0</v>
      </c>
      <c r="M9423" s="104"/>
      <c r="N9423" s="104"/>
      <c r="R9423" s="352">
        <f>L9423-[1]გადასახდელები!L9193</f>
        <v>0</v>
      </c>
    </row>
    <row r="9424" spans="2:18" ht="30.75" hidden="1" customHeight="1">
      <c r="B9424" s="36" t="str">
        <f t="shared" si="2909"/>
        <v>b</v>
      </c>
      <c r="C9424" s="42">
        <v>4</v>
      </c>
      <c r="D9424" s="42"/>
      <c r="F9424" s="29"/>
      <c r="G9424" s="47" t="s">
        <v>364</v>
      </c>
      <c r="H9424" s="103"/>
      <c r="I9424" s="94">
        <f t="shared" si="2911"/>
        <v>0</v>
      </c>
      <c r="J9424" s="104"/>
      <c r="K9424" s="104"/>
      <c r="L9424" s="94">
        <f t="shared" si="2910"/>
        <v>0</v>
      </c>
      <c r="M9424" s="104"/>
      <c r="N9424" s="104"/>
      <c r="R9424" s="352">
        <f>L9424-[1]გადასახდელები!L9194</f>
        <v>0</v>
      </c>
    </row>
    <row r="9425" spans="2:18" ht="20.25" hidden="1" customHeight="1">
      <c r="B9425" s="36" t="str">
        <f t="shared" si="2909"/>
        <v>b</v>
      </c>
      <c r="C9425" s="42">
        <v>4</v>
      </c>
      <c r="D9425" s="42"/>
      <c r="F9425" s="29"/>
      <c r="G9425" s="47" t="s">
        <v>358</v>
      </c>
      <c r="H9425" s="103"/>
      <c r="I9425" s="94">
        <f t="shared" si="2911"/>
        <v>0</v>
      </c>
      <c r="J9425" s="104"/>
      <c r="K9425" s="104"/>
      <c r="L9425" s="94">
        <f t="shared" si="2910"/>
        <v>0</v>
      </c>
      <c r="M9425" s="104"/>
      <c r="N9425" s="104"/>
      <c r="R9425" s="352">
        <f>L9425-[1]გადასახდელები!L9195</f>
        <v>0</v>
      </c>
    </row>
    <row r="9426" spans="2:18" ht="20.25" hidden="1" customHeight="1">
      <c r="B9426" s="36" t="str">
        <f t="shared" si="2909"/>
        <v>b</v>
      </c>
      <c r="C9426" s="42">
        <v>4</v>
      </c>
      <c r="D9426" s="42"/>
      <c r="F9426" s="29"/>
      <c r="G9426" s="47" t="s">
        <v>359</v>
      </c>
      <c r="H9426" s="103"/>
      <c r="I9426" s="94">
        <f t="shared" si="2911"/>
        <v>0</v>
      </c>
      <c r="J9426" s="104"/>
      <c r="K9426" s="104"/>
      <c r="L9426" s="94">
        <f t="shared" si="2910"/>
        <v>0</v>
      </c>
      <c r="M9426" s="104"/>
      <c r="N9426" s="104"/>
      <c r="R9426" s="352">
        <f>L9426-[1]გადასახდელები!L9196</f>
        <v>0</v>
      </c>
    </row>
    <row r="9427" spans="2:18" ht="20.25" hidden="1" customHeight="1">
      <c r="B9427" s="36" t="str">
        <f t="shared" si="2909"/>
        <v>b</v>
      </c>
      <c r="C9427" s="42">
        <v>4</v>
      </c>
      <c r="D9427" s="42"/>
      <c r="F9427" s="29"/>
      <c r="G9427" s="47" t="s">
        <v>365</v>
      </c>
      <c r="H9427" s="122"/>
      <c r="I9427" s="94">
        <f t="shared" si="2911"/>
        <v>0</v>
      </c>
      <c r="J9427" s="123"/>
      <c r="K9427" s="123"/>
      <c r="L9427" s="94">
        <f t="shared" si="2910"/>
        <v>0</v>
      </c>
      <c r="M9427" s="123"/>
      <c r="N9427" s="123"/>
      <c r="R9427" s="352">
        <f>L9427-[1]გადასახდელები!L9197</f>
        <v>0</v>
      </c>
    </row>
    <row r="9428" spans="2:18" ht="20.25" hidden="1" customHeight="1">
      <c r="B9428" s="36" t="str">
        <f t="shared" si="2909"/>
        <v>b</v>
      </c>
      <c r="C9428" s="42">
        <v>3</v>
      </c>
      <c r="D9428" s="42"/>
      <c r="F9428" s="29"/>
      <c r="G9428" s="51" t="s">
        <v>211</v>
      </c>
      <c r="H9428" s="120">
        <f>SUM(H9429:H9435)</f>
        <v>0</v>
      </c>
      <c r="I9428" s="118">
        <f t="shared" si="2911"/>
        <v>0</v>
      </c>
      <c r="J9428" s="121">
        <f>SUM(J9429:J9435)</f>
        <v>0</v>
      </c>
      <c r="K9428" s="121">
        <f>SUM(K9429:K9435)</f>
        <v>0</v>
      </c>
      <c r="L9428" s="118">
        <f t="shared" si="2910"/>
        <v>0</v>
      </c>
      <c r="M9428" s="121">
        <f>SUM(M9429:M9435)</f>
        <v>0</v>
      </c>
      <c r="N9428" s="121">
        <f>SUM(N9429:N9435)</f>
        <v>0</v>
      </c>
      <c r="O9428" s="82" t="s">
        <v>146</v>
      </c>
      <c r="R9428" s="352">
        <f>L9428-[1]გადასახდელები!L9198</f>
        <v>0</v>
      </c>
    </row>
    <row r="9429" spans="2:18" ht="20.25" hidden="1" customHeight="1">
      <c r="B9429" s="36" t="str">
        <f t="shared" si="2909"/>
        <v>b</v>
      </c>
      <c r="C9429" s="42">
        <v>4</v>
      </c>
      <c r="D9429" s="42"/>
      <c r="F9429" s="29"/>
      <c r="G9429" s="47" t="s">
        <v>363</v>
      </c>
      <c r="H9429" s="103"/>
      <c r="I9429" s="94">
        <f t="shared" si="2911"/>
        <v>0</v>
      </c>
      <c r="J9429" s="104"/>
      <c r="K9429" s="104"/>
      <c r="L9429" s="94">
        <f t="shared" si="2910"/>
        <v>0</v>
      </c>
      <c r="M9429" s="104"/>
      <c r="N9429" s="104"/>
      <c r="R9429" s="352">
        <f>L9429-[1]გადასახდელები!L9199</f>
        <v>0</v>
      </c>
    </row>
    <row r="9430" spans="2:18" ht="20.25" hidden="1" customHeight="1">
      <c r="B9430" s="36" t="str">
        <f t="shared" si="2909"/>
        <v>b</v>
      </c>
      <c r="C9430" s="42">
        <v>4</v>
      </c>
      <c r="D9430" s="42"/>
      <c r="F9430" s="29"/>
      <c r="G9430" s="47" t="s">
        <v>210</v>
      </c>
      <c r="H9430" s="103"/>
      <c r="I9430" s="94">
        <f t="shared" si="2911"/>
        <v>0</v>
      </c>
      <c r="J9430" s="104"/>
      <c r="K9430" s="104"/>
      <c r="L9430" s="94">
        <f t="shared" si="2910"/>
        <v>0</v>
      </c>
      <c r="M9430" s="104"/>
      <c r="N9430" s="104"/>
      <c r="R9430" s="352">
        <f>L9430-[1]გადასახდელები!L9200</f>
        <v>0</v>
      </c>
    </row>
    <row r="9431" spans="2:18" ht="20.25" hidden="1" customHeight="1">
      <c r="B9431" s="36" t="str">
        <f t="shared" si="2909"/>
        <v>b</v>
      </c>
      <c r="C9431" s="42">
        <v>4</v>
      </c>
      <c r="D9431" s="42"/>
      <c r="F9431" s="29"/>
      <c r="G9431" s="47" t="s">
        <v>357</v>
      </c>
      <c r="H9431" s="103"/>
      <c r="I9431" s="94">
        <f t="shared" si="2911"/>
        <v>0</v>
      </c>
      <c r="J9431" s="104"/>
      <c r="K9431" s="104"/>
      <c r="L9431" s="94">
        <f t="shared" si="2910"/>
        <v>0</v>
      </c>
      <c r="M9431" s="104"/>
      <c r="N9431" s="104"/>
      <c r="R9431" s="352">
        <f>L9431-[1]გადასახდელები!L9201</f>
        <v>0</v>
      </c>
    </row>
    <row r="9432" spans="2:18" ht="30.75" hidden="1" customHeight="1">
      <c r="B9432" s="36" t="str">
        <f t="shared" si="2909"/>
        <v>b</v>
      </c>
      <c r="C9432" s="42">
        <v>4</v>
      </c>
      <c r="D9432" s="42"/>
      <c r="F9432" s="29"/>
      <c r="G9432" s="47" t="s">
        <v>364</v>
      </c>
      <c r="H9432" s="103"/>
      <c r="I9432" s="94">
        <f t="shared" si="2911"/>
        <v>0</v>
      </c>
      <c r="J9432" s="104"/>
      <c r="K9432" s="104"/>
      <c r="L9432" s="94">
        <f t="shared" si="2910"/>
        <v>0</v>
      </c>
      <c r="M9432" s="104"/>
      <c r="N9432" s="104"/>
      <c r="R9432" s="352">
        <f>L9432-[1]გადასახდელები!L9202</f>
        <v>0</v>
      </c>
    </row>
    <row r="9433" spans="2:18" ht="20.25" hidden="1" customHeight="1">
      <c r="B9433" s="36" t="str">
        <f t="shared" si="2909"/>
        <v>b</v>
      </c>
      <c r="C9433" s="42">
        <v>4</v>
      </c>
      <c r="D9433" s="42"/>
      <c r="F9433" s="29"/>
      <c r="G9433" s="47" t="s">
        <v>366</v>
      </c>
      <c r="H9433" s="103"/>
      <c r="I9433" s="94">
        <f t="shared" si="2911"/>
        <v>0</v>
      </c>
      <c r="J9433" s="104"/>
      <c r="K9433" s="104"/>
      <c r="L9433" s="94">
        <f t="shared" si="2910"/>
        <v>0</v>
      </c>
      <c r="M9433" s="104"/>
      <c r="N9433" s="104"/>
      <c r="R9433" s="352">
        <f>L9433-[1]გადასახდელები!L9203</f>
        <v>0</v>
      </c>
    </row>
    <row r="9434" spans="2:18" ht="20.25" hidden="1" customHeight="1">
      <c r="B9434" s="36" t="str">
        <f t="shared" si="2909"/>
        <v>b</v>
      </c>
      <c r="C9434" s="42">
        <v>4</v>
      </c>
      <c r="D9434" s="42"/>
      <c r="F9434" s="29"/>
      <c r="G9434" s="47" t="s">
        <v>359</v>
      </c>
      <c r="H9434" s="103"/>
      <c r="I9434" s="94">
        <f t="shared" si="2911"/>
        <v>0</v>
      </c>
      <c r="J9434" s="104"/>
      <c r="K9434" s="104"/>
      <c r="L9434" s="94">
        <f t="shared" si="2910"/>
        <v>0</v>
      </c>
      <c r="M9434" s="104"/>
      <c r="N9434" s="104"/>
      <c r="R9434" s="352">
        <f>L9434-[1]გადასახდელები!L9204</f>
        <v>0</v>
      </c>
    </row>
    <row r="9435" spans="2:18" ht="21" hidden="1" customHeight="1" thickBot="1">
      <c r="B9435" s="36" t="str">
        <f t="shared" si="2909"/>
        <v>b</v>
      </c>
      <c r="C9435" s="42">
        <v>4</v>
      </c>
      <c r="D9435" s="42"/>
      <c r="F9435" s="29"/>
      <c r="G9435" s="47" t="s">
        <v>365</v>
      </c>
      <c r="H9435" s="103"/>
      <c r="I9435" s="94">
        <f t="shared" si="2911"/>
        <v>0</v>
      </c>
      <c r="J9435" s="104"/>
      <c r="K9435" s="104"/>
      <c r="L9435" s="94">
        <f t="shared" si="2910"/>
        <v>0</v>
      </c>
      <c r="M9435" s="104"/>
      <c r="N9435" s="104"/>
      <c r="R9435" s="352">
        <f>L9435-[1]გადასახდელები!L9205</f>
        <v>0</v>
      </c>
    </row>
    <row r="9436" spans="2:18" ht="90.75" customHeight="1" thickBot="1">
      <c r="B9436" s="36" t="str">
        <f t="shared" si="2909"/>
        <v>a</v>
      </c>
      <c r="C9436" s="42">
        <v>1</v>
      </c>
      <c r="D9436" s="42"/>
      <c r="E9436" s="24"/>
      <c r="F9436" s="32" t="s">
        <v>99</v>
      </c>
      <c r="G9436" s="61" t="s">
        <v>752</v>
      </c>
      <c r="H9436" s="79">
        <f>H9438+H9570+H9633+H9649</f>
        <v>0</v>
      </c>
      <c r="I9436" s="80">
        <f t="shared" si="2911"/>
        <v>342.8</v>
      </c>
      <c r="J9436" s="81">
        <f>J9438+J9570+J9633+J9649</f>
        <v>0</v>
      </c>
      <c r="K9436" s="81">
        <f>K9438+K9570+K9633+K9649</f>
        <v>342.8</v>
      </c>
      <c r="L9436" s="80">
        <f t="shared" si="2910"/>
        <v>90.259999999999991</v>
      </c>
      <c r="M9436" s="81">
        <f>M9438+M9570+M9633+M9649</f>
        <v>0</v>
      </c>
      <c r="N9436" s="81">
        <f>N9438+N9570+N9633+N9649</f>
        <v>90.259999999999991</v>
      </c>
      <c r="O9436" s="82" t="s">
        <v>146</v>
      </c>
      <c r="P9436" s="43">
        <v>1</v>
      </c>
      <c r="R9436" s="352">
        <f>L9436-[1]გადასახდელები!L9206</f>
        <v>-1257.3399999999999</v>
      </c>
    </row>
    <row r="9437" spans="2:18" ht="21" hidden="1" customHeight="1" thickTop="1">
      <c r="B9437" s="36" t="str">
        <f t="shared" si="2909"/>
        <v>b</v>
      </c>
      <c r="C9437" s="42">
        <v>2</v>
      </c>
      <c r="D9437" s="42"/>
      <c r="F9437" s="26"/>
      <c r="G9437" s="46" t="s">
        <v>162</v>
      </c>
      <c r="H9437" s="83"/>
      <c r="I9437" s="84">
        <f t="shared" si="2911"/>
        <v>0</v>
      </c>
      <c r="J9437" s="85"/>
      <c r="K9437" s="85"/>
      <c r="L9437" s="84">
        <f t="shared" si="2910"/>
        <v>0</v>
      </c>
      <c r="M9437" s="85"/>
      <c r="N9437" s="85"/>
      <c r="R9437" s="352">
        <f>L9437-[1]გადასახდელები!L9207</f>
        <v>0</v>
      </c>
    </row>
    <row r="9438" spans="2:18" ht="20.25" customHeight="1" thickTop="1">
      <c r="B9438" s="36" t="str">
        <f t="shared" si="2909"/>
        <v>a</v>
      </c>
      <c r="C9438" s="42">
        <v>2</v>
      </c>
      <c r="D9438" s="42"/>
      <c r="E9438" s="24">
        <v>7082</v>
      </c>
      <c r="F9438" s="341" t="s">
        <v>524</v>
      </c>
      <c r="G9438" s="58" t="s">
        <v>163</v>
      </c>
      <c r="H9438" s="86">
        <f>H9439+H9450+H9518+H9526+H9527+H9537+H9547</f>
        <v>0</v>
      </c>
      <c r="I9438" s="87">
        <f t="shared" si="2911"/>
        <v>342.8</v>
      </c>
      <c r="J9438" s="88">
        <f>J9439+J9450+J9518+J9526+J9527+J9537+J9547+J9517</f>
        <v>0</v>
      </c>
      <c r="K9438" s="88">
        <f>K9439+K9450+K9518+K9526+K9527+K9537+K9547</f>
        <v>342.8</v>
      </c>
      <c r="L9438" s="87">
        <f t="shared" si="2910"/>
        <v>90.259999999999991</v>
      </c>
      <c r="M9438" s="88">
        <f>M9439+M9450+M9518+M9526+M9527+M9537+M9547+M9517</f>
        <v>0</v>
      </c>
      <c r="N9438" s="88">
        <f>N9439+N9450+N9518+N9526+N9527+N9537+N9547</f>
        <v>90.259999999999991</v>
      </c>
      <c r="O9438" s="82" t="s">
        <v>146</v>
      </c>
      <c r="R9438" s="352">
        <f>L9438-[1]გადასახდელები!L9208</f>
        <v>-1257.3399999999999</v>
      </c>
    </row>
    <row r="9439" spans="2:18" ht="20.25" hidden="1" customHeight="1">
      <c r="B9439" s="36" t="str">
        <f t="shared" si="2909"/>
        <v>b</v>
      </c>
      <c r="C9439" s="42">
        <v>31</v>
      </c>
      <c r="D9439" s="42"/>
      <c r="F9439" s="341" t="s">
        <v>525</v>
      </c>
      <c r="G9439" s="57" t="s">
        <v>164</v>
      </c>
      <c r="H9439" s="89">
        <f>H9440+H9449</f>
        <v>0</v>
      </c>
      <c r="I9439" s="90">
        <f t="shared" si="2911"/>
        <v>0</v>
      </c>
      <c r="J9439" s="92">
        <f>J9440+J9449</f>
        <v>0</v>
      </c>
      <c r="K9439" s="92">
        <f>K9440+K9449</f>
        <v>0</v>
      </c>
      <c r="L9439" s="90">
        <f t="shared" si="2910"/>
        <v>0</v>
      </c>
      <c r="M9439" s="92">
        <f>M9440+M9449</f>
        <v>0</v>
      </c>
      <c r="N9439" s="92">
        <f>N9440+N9449</f>
        <v>0</v>
      </c>
      <c r="O9439" s="82" t="s">
        <v>146</v>
      </c>
      <c r="R9439" s="352">
        <f>L9439-[1]გადასახდელები!L9209</f>
        <v>0</v>
      </c>
    </row>
    <row r="9440" spans="2:18" ht="20.25" hidden="1" customHeight="1">
      <c r="B9440" s="36" t="str">
        <f t="shared" si="2909"/>
        <v>b</v>
      </c>
      <c r="C9440" s="42">
        <v>4</v>
      </c>
      <c r="D9440" s="42"/>
      <c r="F9440" s="341" t="s">
        <v>526</v>
      </c>
      <c r="G9440" s="47" t="s">
        <v>165</v>
      </c>
      <c r="H9440" s="93">
        <f>H9441+H9448</f>
        <v>0</v>
      </c>
      <c r="I9440" s="94">
        <f t="shared" si="2911"/>
        <v>0</v>
      </c>
      <c r="J9440" s="95">
        <f>J9441+J9448</f>
        <v>0</v>
      </c>
      <c r="K9440" s="95">
        <f>K9441+K9448</f>
        <v>0</v>
      </c>
      <c r="L9440" s="94">
        <f t="shared" si="2910"/>
        <v>0</v>
      </c>
      <c r="M9440" s="95">
        <f>M9441+M9448</f>
        <v>0</v>
      </c>
      <c r="N9440" s="95">
        <f>N9441+N9448</f>
        <v>0</v>
      </c>
      <c r="O9440" s="82" t="s">
        <v>146</v>
      </c>
      <c r="R9440" s="352">
        <f>L9440-[1]გადასახდელები!L9210</f>
        <v>0</v>
      </c>
    </row>
    <row r="9441" spans="2:18" ht="20.25" hidden="1" customHeight="1">
      <c r="B9441" s="36" t="str">
        <f t="shared" si="2909"/>
        <v>b</v>
      </c>
      <c r="C9441" s="42">
        <v>5</v>
      </c>
      <c r="D9441" s="42"/>
      <c r="F9441" s="342" t="s">
        <v>527</v>
      </c>
      <c r="G9441" s="48" t="s">
        <v>166</v>
      </c>
      <c r="H9441" s="96">
        <f>SUM(H9442:H9447)</f>
        <v>0</v>
      </c>
      <c r="I9441" s="97">
        <f t="shared" si="2911"/>
        <v>0</v>
      </c>
      <c r="J9441" s="98">
        <f>SUM(J9442:J9447)</f>
        <v>0</v>
      </c>
      <c r="K9441" s="98">
        <f>SUM(K9442:K9447)</f>
        <v>0</v>
      </c>
      <c r="L9441" s="97">
        <f t="shared" ref="L9441:L9504" si="2912">M9441+N9441</f>
        <v>0</v>
      </c>
      <c r="M9441" s="98">
        <f>SUM(M9442:M9447)</f>
        <v>0</v>
      </c>
      <c r="N9441" s="98">
        <f>SUM(N9442:N9447)</f>
        <v>0</v>
      </c>
      <c r="O9441" s="82" t="s">
        <v>146</v>
      </c>
      <c r="R9441" s="352">
        <f>L9441-[1]გადასახდელები!L9211</f>
        <v>0</v>
      </c>
    </row>
    <row r="9442" spans="2:18" ht="20.25" hidden="1" customHeight="1">
      <c r="B9442" s="36" t="str">
        <f t="shared" si="2909"/>
        <v>b</v>
      </c>
      <c r="C9442" s="42">
        <v>6</v>
      </c>
      <c r="D9442" s="42"/>
      <c r="F9442" s="343" t="s">
        <v>528</v>
      </c>
      <c r="G9442" s="45" t="s">
        <v>167</v>
      </c>
      <c r="H9442" s="99"/>
      <c r="I9442" s="91">
        <f t="shared" si="2911"/>
        <v>0</v>
      </c>
      <c r="J9442" s="100"/>
      <c r="K9442" s="100"/>
      <c r="L9442" s="91">
        <f t="shared" si="2912"/>
        <v>0</v>
      </c>
      <c r="M9442" s="100"/>
      <c r="N9442" s="100"/>
      <c r="R9442" s="352">
        <f>L9442-[1]გადასახდელები!L9212</f>
        <v>0</v>
      </c>
    </row>
    <row r="9443" spans="2:18" ht="20.25" hidden="1" customHeight="1">
      <c r="B9443" s="36" t="str">
        <f t="shared" si="2909"/>
        <v>b</v>
      </c>
      <c r="C9443" s="42">
        <v>6</v>
      </c>
      <c r="D9443" s="42"/>
      <c r="F9443" s="343" t="s">
        <v>592</v>
      </c>
      <c r="G9443" s="45" t="s">
        <v>168</v>
      </c>
      <c r="H9443" s="99"/>
      <c r="I9443" s="91">
        <f t="shared" si="2911"/>
        <v>0</v>
      </c>
      <c r="J9443" s="100"/>
      <c r="K9443" s="100"/>
      <c r="L9443" s="91">
        <f t="shared" si="2912"/>
        <v>0</v>
      </c>
      <c r="M9443" s="100"/>
      <c r="N9443" s="100"/>
      <c r="R9443" s="352">
        <f>L9443-[1]გადასახდელები!L9213</f>
        <v>0</v>
      </c>
    </row>
    <row r="9444" spans="2:18" ht="20.25" hidden="1" customHeight="1">
      <c r="B9444" s="36" t="str">
        <f t="shared" si="2909"/>
        <v>b</v>
      </c>
      <c r="C9444" s="42">
        <v>6</v>
      </c>
      <c r="D9444" s="42"/>
      <c r="F9444" s="343" t="s">
        <v>529</v>
      </c>
      <c r="G9444" s="45" t="s">
        <v>169</v>
      </c>
      <c r="H9444" s="99"/>
      <c r="I9444" s="91">
        <f t="shared" si="2911"/>
        <v>0</v>
      </c>
      <c r="J9444" s="100"/>
      <c r="K9444" s="100"/>
      <c r="L9444" s="91">
        <f t="shared" si="2912"/>
        <v>0</v>
      </c>
      <c r="M9444" s="100"/>
      <c r="N9444" s="100"/>
      <c r="R9444" s="352">
        <f>L9444-[1]გადასახდელები!L9214</f>
        <v>0</v>
      </c>
    </row>
    <row r="9445" spans="2:18" ht="20.25" hidden="1" customHeight="1">
      <c r="B9445" s="36" t="str">
        <f t="shared" ref="B9445:B9508" si="2913">IF(H9445+I9445+L9445&gt;0,"a","b")</f>
        <v>b</v>
      </c>
      <c r="C9445" s="42">
        <v>6</v>
      </c>
      <c r="D9445" s="42"/>
      <c r="F9445" s="343" t="s">
        <v>593</v>
      </c>
      <c r="G9445" s="45" t="s">
        <v>170</v>
      </c>
      <c r="H9445" s="99"/>
      <c r="I9445" s="91">
        <f t="shared" si="2911"/>
        <v>0</v>
      </c>
      <c r="J9445" s="100"/>
      <c r="K9445" s="100"/>
      <c r="L9445" s="91">
        <f t="shared" si="2912"/>
        <v>0</v>
      </c>
      <c r="M9445" s="100"/>
      <c r="N9445" s="100"/>
      <c r="R9445" s="352">
        <f>L9445-[1]გადასახდელები!L9215</f>
        <v>0</v>
      </c>
    </row>
    <row r="9446" spans="2:18" ht="20.25" hidden="1" customHeight="1">
      <c r="B9446" s="36" t="str">
        <f t="shared" si="2913"/>
        <v>b</v>
      </c>
      <c r="C9446" s="42">
        <v>6</v>
      </c>
      <c r="D9446" s="42"/>
      <c r="F9446" s="343" t="s">
        <v>594</v>
      </c>
      <c r="G9446" s="45" t="s">
        <v>171</v>
      </c>
      <c r="H9446" s="99"/>
      <c r="I9446" s="91">
        <f t="shared" si="2911"/>
        <v>0</v>
      </c>
      <c r="J9446" s="100"/>
      <c r="K9446" s="100"/>
      <c r="L9446" s="91">
        <f t="shared" si="2912"/>
        <v>0</v>
      </c>
      <c r="M9446" s="100"/>
      <c r="N9446" s="100"/>
      <c r="R9446" s="352">
        <f>L9446-[1]გადასახდელები!L9216</f>
        <v>0</v>
      </c>
    </row>
    <row r="9447" spans="2:18" ht="20.25" hidden="1" customHeight="1">
      <c r="B9447" s="36" t="str">
        <f t="shared" si="2913"/>
        <v>b</v>
      </c>
      <c r="C9447" s="42">
        <v>6</v>
      </c>
      <c r="D9447" s="42"/>
      <c r="F9447" s="343" t="s">
        <v>595</v>
      </c>
      <c r="G9447" s="45" t="s">
        <v>172</v>
      </c>
      <c r="H9447" s="99"/>
      <c r="I9447" s="91">
        <f t="shared" si="2911"/>
        <v>0</v>
      </c>
      <c r="J9447" s="100"/>
      <c r="K9447" s="100"/>
      <c r="L9447" s="91">
        <f t="shared" si="2912"/>
        <v>0</v>
      </c>
      <c r="M9447" s="100"/>
      <c r="N9447" s="100"/>
      <c r="R9447" s="352">
        <f>L9447-[1]გადასახდელები!L9217</f>
        <v>0</v>
      </c>
    </row>
    <row r="9448" spans="2:18" ht="20.25" hidden="1" customHeight="1">
      <c r="B9448" s="36" t="str">
        <f t="shared" si="2913"/>
        <v>b</v>
      </c>
      <c r="C9448" s="42">
        <v>5</v>
      </c>
      <c r="D9448" s="42"/>
      <c r="F9448" s="343" t="s">
        <v>596</v>
      </c>
      <c r="G9448" s="48" t="s">
        <v>173</v>
      </c>
      <c r="H9448" s="101"/>
      <c r="I9448" s="97">
        <f t="shared" si="2911"/>
        <v>0</v>
      </c>
      <c r="J9448" s="102"/>
      <c r="K9448" s="102"/>
      <c r="L9448" s="97">
        <f t="shared" si="2912"/>
        <v>0</v>
      </c>
      <c r="M9448" s="102"/>
      <c r="N9448" s="102"/>
      <c r="R9448" s="352">
        <f>L9448-[1]გადასახდელები!L9218</f>
        <v>0</v>
      </c>
    </row>
    <row r="9449" spans="2:18" ht="20.25" hidden="1" customHeight="1">
      <c r="B9449" s="36" t="str">
        <f t="shared" si="2913"/>
        <v>b</v>
      </c>
      <c r="C9449" s="42">
        <v>4</v>
      </c>
      <c r="D9449" s="42"/>
      <c r="F9449" s="343" t="s">
        <v>597</v>
      </c>
      <c r="G9449" s="47" t="s">
        <v>174</v>
      </c>
      <c r="H9449" s="103"/>
      <c r="I9449" s="94">
        <f t="shared" si="2911"/>
        <v>0</v>
      </c>
      <c r="J9449" s="104"/>
      <c r="K9449" s="104"/>
      <c r="L9449" s="94">
        <f t="shared" si="2912"/>
        <v>0</v>
      </c>
      <c r="M9449" s="104"/>
      <c r="N9449" s="104"/>
      <c r="R9449" s="352">
        <f>L9449-[1]გადასახდელები!L9219</f>
        <v>0</v>
      </c>
    </row>
    <row r="9450" spans="2:18" ht="20.25" hidden="1" customHeight="1">
      <c r="B9450" s="36" t="str">
        <f t="shared" si="2913"/>
        <v>b</v>
      </c>
      <c r="C9450" s="42">
        <v>3</v>
      </c>
      <c r="D9450" s="42"/>
      <c r="F9450" s="342" t="s">
        <v>530</v>
      </c>
      <c r="G9450" s="57" t="s">
        <v>175</v>
      </c>
      <c r="H9450" s="89">
        <f>H9451+H9452+H9455+H9491+H9492+H9493+H9494+H9495+H9502+H9503</f>
        <v>0</v>
      </c>
      <c r="I9450" s="90">
        <f t="shared" si="2911"/>
        <v>0</v>
      </c>
      <c r="J9450" s="92">
        <f>J9451+J9452+J9455+J9491+J9492+J9493+J9494+J9495+J9502+J9503</f>
        <v>0</v>
      </c>
      <c r="K9450" s="92">
        <f>K9451+K9452+K9455+K9491+K9492+K9493+K9494+K9495+K9502+K9503</f>
        <v>0</v>
      </c>
      <c r="L9450" s="90">
        <f t="shared" si="2912"/>
        <v>0</v>
      </c>
      <c r="M9450" s="92">
        <f>M9451+M9452+M9455+M9491+M9492+M9493+M9494+M9495+M9502+M9503</f>
        <v>0</v>
      </c>
      <c r="N9450" s="92">
        <f>N9451+N9452+N9455+N9491+N9492+N9493+N9494+N9495+N9502+N9503</f>
        <v>0</v>
      </c>
      <c r="O9450" s="82" t="s">
        <v>146</v>
      </c>
      <c r="R9450" s="352">
        <f>L9450-[1]გადასახდელები!L9220</f>
        <v>0</v>
      </c>
    </row>
    <row r="9451" spans="2:18" ht="20.25" hidden="1" customHeight="1">
      <c r="B9451" s="36" t="str">
        <f t="shared" si="2913"/>
        <v>b</v>
      </c>
      <c r="C9451" s="42">
        <v>4</v>
      </c>
      <c r="D9451" s="42"/>
      <c r="F9451" s="343" t="s">
        <v>531</v>
      </c>
      <c r="G9451" s="47" t="s">
        <v>176</v>
      </c>
      <c r="H9451" s="103"/>
      <c r="I9451" s="94">
        <f t="shared" si="2911"/>
        <v>0</v>
      </c>
      <c r="J9451" s="104"/>
      <c r="K9451" s="104"/>
      <c r="L9451" s="94">
        <f t="shared" si="2912"/>
        <v>0</v>
      </c>
      <c r="M9451" s="104"/>
      <c r="N9451" s="104"/>
      <c r="R9451" s="352">
        <f>L9451-[1]გადასახდელები!L9221</f>
        <v>0</v>
      </c>
    </row>
    <row r="9452" spans="2:18" ht="20.25" hidden="1" customHeight="1">
      <c r="B9452" s="36" t="str">
        <f t="shared" si="2913"/>
        <v>b</v>
      </c>
      <c r="C9452" s="42">
        <v>4</v>
      </c>
      <c r="D9452" s="42"/>
      <c r="F9452" s="342" t="s">
        <v>532</v>
      </c>
      <c r="G9452" s="47" t="s">
        <v>177</v>
      </c>
      <c r="H9452" s="93">
        <f>SUM(H9453:H9454)</f>
        <v>0</v>
      </c>
      <c r="I9452" s="94">
        <f t="shared" si="2911"/>
        <v>0</v>
      </c>
      <c r="J9452" s="95">
        <f>SUM(J9453:J9454)</f>
        <v>0</v>
      </c>
      <c r="K9452" s="95">
        <f>SUM(K9453:K9454)</f>
        <v>0</v>
      </c>
      <c r="L9452" s="94">
        <f t="shared" si="2912"/>
        <v>0</v>
      </c>
      <c r="M9452" s="95">
        <f>SUM(M9453:M9454)</f>
        <v>0</v>
      </c>
      <c r="N9452" s="95">
        <f>SUM(N9453:N9454)</f>
        <v>0</v>
      </c>
      <c r="O9452" s="82" t="s">
        <v>146</v>
      </c>
      <c r="R9452" s="352">
        <f>L9452-[1]გადასახდელები!L9222</f>
        <v>0</v>
      </c>
    </row>
    <row r="9453" spans="2:18" ht="20.25" hidden="1" customHeight="1">
      <c r="B9453" s="36" t="str">
        <f t="shared" si="2913"/>
        <v>b</v>
      </c>
      <c r="C9453" s="42">
        <v>5</v>
      </c>
      <c r="D9453" s="42"/>
      <c r="F9453" s="343" t="s">
        <v>533</v>
      </c>
      <c r="G9453" s="48" t="s">
        <v>178</v>
      </c>
      <c r="H9453" s="101"/>
      <c r="I9453" s="97">
        <f t="shared" si="2911"/>
        <v>0</v>
      </c>
      <c r="J9453" s="102"/>
      <c r="K9453" s="102"/>
      <c r="L9453" s="97">
        <f t="shared" si="2912"/>
        <v>0</v>
      </c>
      <c r="M9453" s="102"/>
      <c r="N9453" s="102"/>
      <c r="R9453" s="352">
        <f>L9453-[1]გადასახდელები!L9223</f>
        <v>0</v>
      </c>
    </row>
    <row r="9454" spans="2:18" ht="20.25" hidden="1" customHeight="1">
      <c r="B9454" s="36" t="str">
        <f t="shared" si="2913"/>
        <v>b</v>
      </c>
      <c r="C9454" s="42">
        <v>5</v>
      </c>
      <c r="D9454" s="42"/>
      <c r="F9454" s="343" t="s">
        <v>598</v>
      </c>
      <c r="G9454" s="48" t="s">
        <v>179</v>
      </c>
      <c r="H9454" s="101"/>
      <c r="I9454" s="97">
        <f t="shared" si="2911"/>
        <v>0</v>
      </c>
      <c r="J9454" s="102"/>
      <c r="K9454" s="102"/>
      <c r="L9454" s="97">
        <f t="shared" si="2912"/>
        <v>0</v>
      </c>
      <c r="M9454" s="102"/>
      <c r="N9454" s="102"/>
      <c r="R9454" s="352">
        <f>L9454-[1]გადასახდელები!L9224</f>
        <v>0</v>
      </c>
    </row>
    <row r="9455" spans="2:18" ht="20.25" hidden="1" customHeight="1">
      <c r="B9455" s="36" t="str">
        <f t="shared" si="2913"/>
        <v>b</v>
      </c>
      <c r="C9455" s="42">
        <v>4</v>
      </c>
      <c r="D9455" s="42"/>
      <c r="F9455" s="342" t="s">
        <v>534</v>
      </c>
      <c r="G9455" s="47" t="s">
        <v>180</v>
      </c>
      <c r="H9455" s="93">
        <f>H9456+H9457+H9458+H9459+H9471+H9475+H9476+H9477+H9478+H9479+H9480+H9481+H9489+H9490</f>
        <v>0</v>
      </c>
      <c r="I9455" s="94">
        <f t="shared" si="2911"/>
        <v>0</v>
      </c>
      <c r="J9455" s="95">
        <f>J9456+J9457+J9458+J9459+J9471+J9475+J9476+J9477+J9478+J9479+J9480+J9481+J9489+J9490</f>
        <v>0</v>
      </c>
      <c r="K9455" s="95">
        <f>K9456+K9457+K9458+K9459+K9471+K9475+K9476+K9477+K9478+K9479+K9480+K9481+K9489+K9490</f>
        <v>0</v>
      </c>
      <c r="L9455" s="94">
        <f t="shared" si="2912"/>
        <v>0</v>
      </c>
      <c r="M9455" s="95">
        <f>M9456+M9457+M9458+M9459+M9471+M9475+M9476+M9477+M9478+M9479+M9480+M9481+M9489+M9490</f>
        <v>0</v>
      </c>
      <c r="N9455" s="95">
        <f>N9456+N9457+N9458+N9459+N9471+N9475+N9476+N9477+N9478+N9479+N9480+N9481+N9489+N9490</f>
        <v>0</v>
      </c>
      <c r="O9455" s="82" t="s">
        <v>146</v>
      </c>
      <c r="R9455" s="352">
        <f>L9455-[1]გადასახდელები!L9225</f>
        <v>0</v>
      </c>
    </row>
    <row r="9456" spans="2:18" ht="42.75" hidden="1" customHeight="1">
      <c r="B9456" s="36" t="str">
        <f t="shared" si="2913"/>
        <v>b</v>
      </c>
      <c r="C9456" s="42">
        <v>5</v>
      </c>
      <c r="D9456" s="42"/>
      <c r="F9456" s="343" t="s">
        <v>535</v>
      </c>
      <c r="G9456" s="48" t="s">
        <v>229</v>
      </c>
      <c r="H9456" s="101"/>
      <c r="I9456" s="97">
        <f t="shared" si="2911"/>
        <v>0</v>
      </c>
      <c r="J9456" s="102"/>
      <c r="K9456" s="102"/>
      <c r="L9456" s="97">
        <f t="shared" si="2912"/>
        <v>0</v>
      </c>
      <c r="M9456" s="102"/>
      <c r="N9456" s="102"/>
      <c r="R9456" s="352">
        <f>L9456-[1]გადასახდელები!L9226</f>
        <v>0</v>
      </c>
    </row>
    <row r="9457" spans="2:18" ht="30.75" hidden="1" customHeight="1">
      <c r="B9457" s="36" t="str">
        <f t="shared" si="2913"/>
        <v>b</v>
      </c>
      <c r="C9457" s="42">
        <v>5</v>
      </c>
      <c r="D9457" s="42"/>
      <c r="F9457" s="343" t="s">
        <v>599</v>
      </c>
      <c r="G9457" s="49" t="s">
        <v>196</v>
      </c>
      <c r="H9457" s="101"/>
      <c r="I9457" s="97">
        <f t="shared" si="2911"/>
        <v>0</v>
      </c>
      <c r="J9457" s="102"/>
      <c r="K9457" s="102"/>
      <c r="L9457" s="97">
        <f t="shared" si="2912"/>
        <v>0</v>
      </c>
      <c r="M9457" s="102"/>
      <c r="N9457" s="102"/>
      <c r="R9457" s="352">
        <f>L9457-[1]გადასახდელები!L9227</f>
        <v>0</v>
      </c>
    </row>
    <row r="9458" spans="2:18" ht="60.75" hidden="1" customHeight="1">
      <c r="B9458" s="36" t="str">
        <f t="shared" si="2913"/>
        <v>b</v>
      </c>
      <c r="C9458" s="42">
        <v>5</v>
      </c>
      <c r="D9458" s="42"/>
      <c r="F9458" s="343" t="s">
        <v>536</v>
      </c>
      <c r="G9458" s="49" t="s">
        <v>230</v>
      </c>
      <c r="H9458" s="101"/>
      <c r="I9458" s="97">
        <f t="shared" si="2911"/>
        <v>0</v>
      </c>
      <c r="J9458" s="102"/>
      <c r="K9458" s="102"/>
      <c r="L9458" s="97">
        <f t="shared" si="2912"/>
        <v>0</v>
      </c>
      <c r="M9458" s="102"/>
      <c r="N9458" s="102"/>
      <c r="R9458" s="352">
        <f>L9458-[1]გადასახდელები!L9228</f>
        <v>0</v>
      </c>
    </row>
    <row r="9459" spans="2:18" ht="30.75" hidden="1" customHeight="1">
      <c r="B9459" s="36" t="str">
        <f t="shared" si="2913"/>
        <v>b</v>
      </c>
      <c r="C9459" s="42">
        <v>5</v>
      </c>
      <c r="D9459" s="42"/>
      <c r="F9459" s="342" t="s">
        <v>537</v>
      </c>
      <c r="G9459" s="48" t="s">
        <v>195</v>
      </c>
      <c r="H9459" s="96">
        <f>SUM(H9460:H9470)</f>
        <v>0</v>
      </c>
      <c r="I9459" s="97">
        <f t="shared" si="2911"/>
        <v>0</v>
      </c>
      <c r="J9459" s="98">
        <f>SUM(J9460:J9470)</f>
        <v>0</v>
      </c>
      <c r="K9459" s="98">
        <f>SUM(K9460:K9470)</f>
        <v>0</v>
      </c>
      <c r="L9459" s="97">
        <f t="shared" si="2912"/>
        <v>0</v>
      </c>
      <c r="M9459" s="98">
        <f>SUM(M9460:M9470)</f>
        <v>0</v>
      </c>
      <c r="N9459" s="98">
        <f>SUM(N9460:N9470)</f>
        <v>0</v>
      </c>
      <c r="O9459" s="82" t="s">
        <v>146</v>
      </c>
      <c r="R9459" s="352">
        <f>L9459-[1]გადასახდელები!L9229</f>
        <v>0</v>
      </c>
    </row>
    <row r="9460" spans="2:18" ht="20.25" hidden="1" customHeight="1">
      <c r="B9460" s="36" t="str">
        <f t="shared" si="2913"/>
        <v>b</v>
      </c>
      <c r="C9460" s="42">
        <v>6</v>
      </c>
      <c r="D9460" s="42"/>
      <c r="F9460" s="343" t="s">
        <v>600</v>
      </c>
      <c r="G9460" s="45" t="s">
        <v>181</v>
      </c>
      <c r="H9460" s="106"/>
      <c r="I9460" s="105">
        <f t="shared" si="2911"/>
        <v>0</v>
      </c>
      <c r="J9460" s="107"/>
      <c r="K9460" s="107"/>
      <c r="L9460" s="105">
        <f t="shared" si="2912"/>
        <v>0</v>
      </c>
      <c r="M9460" s="107"/>
      <c r="N9460" s="107"/>
      <c r="R9460" s="352">
        <f>L9460-[1]გადასახდელები!L9230</f>
        <v>0</v>
      </c>
    </row>
    <row r="9461" spans="2:18" ht="20.25" hidden="1" customHeight="1">
      <c r="B9461" s="36" t="str">
        <f t="shared" si="2913"/>
        <v>b</v>
      </c>
      <c r="C9461" s="42">
        <v>6</v>
      </c>
      <c r="D9461" s="42"/>
      <c r="F9461" s="343" t="s">
        <v>601</v>
      </c>
      <c r="G9461" s="45" t="s">
        <v>182</v>
      </c>
      <c r="H9461" s="106"/>
      <c r="I9461" s="105">
        <f t="shared" si="2911"/>
        <v>0</v>
      </c>
      <c r="J9461" s="107"/>
      <c r="K9461" s="107"/>
      <c r="L9461" s="105">
        <f t="shared" si="2912"/>
        <v>0</v>
      </c>
      <c r="M9461" s="107"/>
      <c r="N9461" s="107"/>
      <c r="R9461" s="352">
        <f>L9461-[1]გადასახდელები!L9231</f>
        <v>0</v>
      </c>
    </row>
    <row r="9462" spans="2:18" ht="20.25" hidden="1" customHeight="1">
      <c r="B9462" s="36" t="str">
        <f t="shared" si="2913"/>
        <v>b</v>
      </c>
      <c r="C9462" s="42">
        <v>6</v>
      </c>
      <c r="D9462" s="42"/>
      <c r="F9462" s="343" t="s">
        <v>602</v>
      </c>
      <c r="G9462" s="45" t="s">
        <v>183</v>
      </c>
      <c r="H9462" s="106"/>
      <c r="I9462" s="105">
        <f t="shared" si="2911"/>
        <v>0</v>
      </c>
      <c r="J9462" s="107"/>
      <c r="K9462" s="107"/>
      <c r="L9462" s="105">
        <f t="shared" si="2912"/>
        <v>0</v>
      </c>
      <c r="M9462" s="107"/>
      <c r="N9462" s="107"/>
      <c r="R9462" s="352">
        <f>L9462-[1]გადასახდელები!L9232</f>
        <v>0</v>
      </c>
    </row>
    <row r="9463" spans="2:18" ht="20.25" hidden="1" customHeight="1">
      <c r="B9463" s="36" t="str">
        <f t="shared" si="2913"/>
        <v>b</v>
      </c>
      <c r="C9463" s="42">
        <v>6</v>
      </c>
      <c r="D9463" s="42"/>
      <c r="F9463" s="343" t="s">
        <v>603</v>
      </c>
      <c r="G9463" s="45" t="s">
        <v>184</v>
      </c>
      <c r="H9463" s="106"/>
      <c r="I9463" s="105">
        <f t="shared" si="2911"/>
        <v>0</v>
      </c>
      <c r="J9463" s="107"/>
      <c r="K9463" s="107"/>
      <c r="L9463" s="105">
        <f t="shared" si="2912"/>
        <v>0</v>
      </c>
      <c r="M9463" s="107"/>
      <c r="N9463" s="107"/>
      <c r="R9463" s="352">
        <f>L9463-[1]გადასახდელები!L9233</f>
        <v>0</v>
      </c>
    </row>
    <row r="9464" spans="2:18" ht="20.25" hidden="1" customHeight="1">
      <c r="B9464" s="36" t="str">
        <f t="shared" si="2913"/>
        <v>b</v>
      </c>
      <c r="C9464" s="42">
        <v>6</v>
      </c>
      <c r="D9464" s="42"/>
      <c r="F9464" s="343" t="s">
        <v>538</v>
      </c>
      <c r="G9464" s="45" t="s">
        <v>185</v>
      </c>
      <c r="H9464" s="106"/>
      <c r="I9464" s="105">
        <f t="shared" si="2911"/>
        <v>0</v>
      </c>
      <c r="J9464" s="107"/>
      <c r="K9464" s="107"/>
      <c r="L9464" s="105">
        <f t="shared" si="2912"/>
        <v>0</v>
      </c>
      <c r="M9464" s="107"/>
      <c r="N9464" s="107"/>
      <c r="R9464" s="352">
        <f>L9464-[1]გადასახდელები!L9234</f>
        <v>0</v>
      </c>
    </row>
    <row r="9465" spans="2:18" ht="20.25" hidden="1" customHeight="1">
      <c r="B9465" s="36" t="str">
        <f t="shared" si="2913"/>
        <v>b</v>
      </c>
      <c r="C9465" s="42">
        <v>6</v>
      </c>
      <c r="D9465" s="42"/>
      <c r="F9465" s="343" t="s">
        <v>604</v>
      </c>
      <c r="G9465" s="45" t="s">
        <v>186</v>
      </c>
      <c r="H9465" s="106"/>
      <c r="I9465" s="105">
        <f t="shared" si="2911"/>
        <v>0</v>
      </c>
      <c r="J9465" s="107"/>
      <c r="K9465" s="107"/>
      <c r="L9465" s="105">
        <f t="shared" si="2912"/>
        <v>0</v>
      </c>
      <c r="M9465" s="107"/>
      <c r="N9465" s="107"/>
      <c r="R9465" s="352">
        <f>L9465-[1]გადასახდელები!L9235</f>
        <v>0</v>
      </c>
    </row>
    <row r="9466" spans="2:18" ht="20.25" hidden="1" customHeight="1">
      <c r="B9466" s="36" t="str">
        <f t="shared" si="2913"/>
        <v>b</v>
      </c>
      <c r="C9466" s="42">
        <v>6</v>
      </c>
      <c r="D9466" s="42"/>
      <c r="F9466" s="343" t="s">
        <v>605</v>
      </c>
      <c r="G9466" s="45" t="s">
        <v>187</v>
      </c>
      <c r="H9466" s="106"/>
      <c r="I9466" s="105">
        <f t="shared" si="2911"/>
        <v>0</v>
      </c>
      <c r="J9466" s="107"/>
      <c r="K9466" s="107"/>
      <c r="L9466" s="105">
        <f t="shared" si="2912"/>
        <v>0</v>
      </c>
      <c r="M9466" s="107"/>
      <c r="N9466" s="107"/>
      <c r="R9466" s="352">
        <f>L9466-[1]გადასახდელები!L9236</f>
        <v>0</v>
      </c>
    </row>
    <row r="9467" spans="2:18" ht="20.25" hidden="1" customHeight="1">
      <c r="B9467" s="36" t="str">
        <f t="shared" si="2913"/>
        <v>b</v>
      </c>
      <c r="C9467" s="42">
        <v>6</v>
      </c>
      <c r="D9467" s="42"/>
      <c r="F9467" s="343" t="s">
        <v>606</v>
      </c>
      <c r="G9467" s="45" t="s">
        <v>188</v>
      </c>
      <c r="H9467" s="106"/>
      <c r="I9467" s="105">
        <f t="shared" si="2911"/>
        <v>0</v>
      </c>
      <c r="J9467" s="107"/>
      <c r="K9467" s="107"/>
      <c r="L9467" s="105">
        <f t="shared" si="2912"/>
        <v>0</v>
      </c>
      <c r="M9467" s="107"/>
      <c r="N9467" s="107"/>
      <c r="R9467" s="352">
        <f>L9467-[1]გადასახდელები!L9237</f>
        <v>0</v>
      </c>
    </row>
    <row r="9468" spans="2:18" ht="20.25" hidden="1" customHeight="1">
      <c r="B9468" s="36" t="str">
        <f t="shared" si="2913"/>
        <v>b</v>
      </c>
      <c r="C9468" s="42">
        <v>6</v>
      </c>
      <c r="D9468" s="42"/>
      <c r="F9468" s="343" t="s">
        <v>607</v>
      </c>
      <c r="G9468" s="45" t="s">
        <v>189</v>
      </c>
      <c r="H9468" s="106"/>
      <c r="I9468" s="105">
        <f t="shared" si="2911"/>
        <v>0</v>
      </c>
      <c r="J9468" s="107"/>
      <c r="K9468" s="107"/>
      <c r="L9468" s="105">
        <f t="shared" si="2912"/>
        <v>0</v>
      </c>
      <c r="M9468" s="107"/>
      <c r="N9468" s="107"/>
      <c r="R9468" s="352">
        <f>L9468-[1]გადასახდელები!L9238</f>
        <v>0</v>
      </c>
    </row>
    <row r="9469" spans="2:18" ht="20.25" hidden="1" customHeight="1">
      <c r="B9469" s="36" t="str">
        <f t="shared" si="2913"/>
        <v>b</v>
      </c>
      <c r="C9469" s="42">
        <v>6</v>
      </c>
      <c r="D9469" s="42"/>
      <c r="F9469" s="343" t="s">
        <v>608</v>
      </c>
      <c r="G9469" s="45" t="s">
        <v>190</v>
      </c>
      <c r="H9469" s="106"/>
      <c r="I9469" s="105">
        <f t="shared" si="2911"/>
        <v>0</v>
      </c>
      <c r="J9469" s="107"/>
      <c r="K9469" s="107"/>
      <c r="L9469" s="105">
        <f t="shared" si="2912"/>
        <v>0</v>
      </c>
      <c r="M9469" s="107"/>
      <c r="N9469" s="107"/>
      <c r="R9469" s="352">
        <f>L9469-[1]გადასახდელები!L9239</f>
        <v>0</v>
      </c>
    </row>
    <row r="9470" spans="2:18" ht="30.75" hidden="1" customHeight="1">
      <c r="B9470" s="36" t="str">
        <f t="shared" si="2913"/>
        <v>b</v>
      </c>
      <c r="C9470" s="42">
        <v>6</v>
      </c>
      <c r="D9470" s="42"/>
      <c r="F9470" s="343" t="s">
        <v>539</v>
      </c>
      <c r="G9470" s="45" t="s">
        <v>231</v>
      </c>
      <c r="H9470" s="106"/>
      <c r="I9470" s="105">
        <f t="shared" si="2911"/>
        <v>0</v>
      </c>
      <c r="J9470" s="107"/>
      <c r="K9470" s="107"/>
      <c r="L9470" s="105">
        <f t="shared" si="2912"/>
        <v>0</v>
      </c>
      <c r="M9470" s="107"/>
      <c r="N9470" s="107"/>
      <c r="R9470" s="352">
        <f>L9470-[1]გადასახდელები!L9240</f>
        <v>0</v>
      </c>
    </row>
    <row r="9471" spans="2:18" ht="20.25" hidden="1" customHeight="1">
      <c r="B9471" s="36" t="str">
        <f t="shared" si="2913"/>
        <v>b</v>
      </c>
      <c r="C9471" s="42">
        <v>5</v>
      </c>
      <c r="D9471" s="42"/>
      <c r="F9471" s="342" t="s">
        <v>609</v>
      </c>
      <c r="G9471" s="48" t="s">
        <v>197</v>
      </c>
      <c r="H9471" s="96">
        <f>SUM(H9472:H9474)</f>
        <v>0</v>
      </c>
      <c r="I9471" s="97">
        <f t="shared" si="2911"/>
        <v>0</v>
      </c>
      <c r="J9471" s="98">
        <f>SUM(J9472:J9474)</f>
        <v>0</v>
      </c>
      <c r="K9471" s="98">
        <f>SUM(K9472:K9474)</f>
        <v>0</v>
      </c>
      <c r="L9471" s="97">
        <f t="shared" si="2912"/>
        <v>0</v>
      </c>
      <c r="M9471" s="98">
        <f>SUM(M9472:M9474)</f>
        <v>0</v>
      </c>
      <c r="N9471" s="98">
        <f>SUM(N9472:N9474)</f>
        <v>0</v>
      </c>
      <c r="O9471" s="82" t="s">
        <v>146</v>
      </c>
      <c r="R9471" s="352">
        <f>L9471-[1]გადასახდელები!L9241</f>
        <v>0</v>
      </c>
    </row>
    <row r="9472" spans="2:18" ht="20.25" hidden="1" customHeight="1">
      <c r="B9472" s="36" t="str">
        <f t="shared" si="2913"/>
        <v>b</v>
      </c>
      <c r="C9472" s="42">
        <v>6</v>
      </c>
      <c r="D9472" s="42"/>
      <c r="F9472" s="343" t="s">
        <v>610</v>
      </c>
      <c r="G9472" s="45" t="s">
        <v>191</v>
      </c>
      <c r="H9472" s="106"/>
      <c r="I9472" s="105">
        <f t="shared" si="2911"/>
        <v>0</v>
      </c>
      <c r="J9472" s="107"/>
      <c r="K9472" s="107"/>
      <c r="L9472" s="105">
        <f t="shared" si="2912"/>
        <v>0</v>
      </c>
      <c r="M9472" s="107"/>
      <c r="N9472" s="107"/>
      <c r="R9472" s="352">
        <f>L9472-[1]გადასახდელები!L9242</f>
        <v>0</v>
      </c>
    </row>
    <row r="9473" spans="2:18" ht="20.25" hidden="1" customHeight="1">
      <c r="B9473" s="36" t="str">
        <f t="shared" si="2913"/>
        <v>b</v>
      </c>
      <c r="C9473" s="42">
        <v>6</v>
      </c>
      <c r="D9473" s="42"/>
      <c r="F9473" s="343" t="s">
        <v>611</v>
      </c>
      <c r="G9473" s="45" t="s">
        <v>192</v>
      </c>
      <c r="H9473" s="106"/>
      <c r="I9473" s="105">
        <f t="shared" si="2911"/>
        <v>0</v>
      </c>
      <c r="J9473" s="107"/>
      <c r="K9473" s="107"/>
      <c r="L9473" s="105">
        <f t="shared" si="2912"/>
        <v>0</v>
      </c>
      <c r="M9473" s="107"/>
      <c r="N9473" s="107"/>
      <c r="R9473" s="352">
        <f>L9473-[1]გადასახდელები!L9243</f>
        <v>0</v>
      </c>
    </row>
    <row r="9474" spans="2:18" ht="30.75" hidden="1" customHeight="1">
      <c r="B9474" s="36" t="str">
        <f t="shared" si="2913"/>
        <v>b</v>
      </c>
      <c r="C9474" s="42">
        <v>6</v>
      </c>
      <c r="D9474" s="42"/>
      <c r="F9474" s="343" t="s">
        <v>612</v>
      </c>
      <c r="G9474" s="45" t="s">
        <v>232</v>
      </c>
      <c r="H9474" s="106"/>
      <c r="I9474" s="105">
        <f t="shared" si="2911"/>
        <v>0</v>
      </c>
      <c r="J9474" s="107"/>
      <c r="K9474" s="107"/>
      <c r="L9474" s="105">
        <f t="shared" si="2912"/>
        <v>0</v>
      </c>
      <c r="M9474" s="107"/>
      <c r="N9474" s="107"/>
      <c r="R9474" s="352">
        <f>L9474-[1]გადასახდელები!L9244</f>
        <v>0</v>
      </c>
    </row>
    <row r="9475" spans="2:18" ht="30.75" hidden="1" customHeight="1">
      <c r="B9475" s="36" t="str">
        <f t="shared" si="2913"/>
        <v>b</v>
      </c>
      <c r="C9475" s="42">
        <v>5</v>
      </c>
      <c r="D9475" s="42"/>
      <c r="F9475" s="343" t="s">
        <v>613</v>
      </c>
      <c r="G9475" s="48" t="s">
        <v>233</v>
      </c>
      <c r="H9475" s="101"/>
      <c r="I9475" s="97">
        <f t="shared" si="2911"/>
        <v>0</v>
      </c>
      <c r="J9475" s="102"/>
      <c r="K9475" s="102"/>
      <c r="L9475" s="97">
        <f t="shared" si="2912"/>
        <v>0</v>
      </c>
      <c r="M9475" s="102"/>
      <c r="N9475" s="102"/>
      <c r="R9475" s="352">
        <f>L9475-[1]გადასახდელები!L9245</f>
        <v>0</v>
      </c>
    </row>
    <row r="9476" spans="2:18" ht="34.5" hidden="1" customHeight="1">
      <c r="B9476" s="36" t="str">
        <f t="shared" si="2913"/>
        <v>b</v>
      </c>
      <c r="C9476" s="42">
        <v>5</v>
      </c>
      <c r="D9476" s="42"/>
      <c r="F9476" s="343" t="s">
        <v>614</v>
      </c>
      <c r="G9476" s="50" t="s">
        <v>367</v>
      </c>
      <c r="H9476" s="101"/>
      <c r="I9476" s="97">
        <f t="shared" si="2911"/>
        <v>0</v>
      </c>
      <c r="J9476" s="102"/>
      <c r="K9476" s="102"/>
      <c r="L9476" s="97">
        <f t="shared" si="2912"/>
        <v>0</v>
      </c>
      <c r="M9476" s="102"/>
      <c r="N9476" s="102"/>
      <c r="R9476" s="352">
        <f>L9476-[1]გადასახდელები!L9246</f>
        <v>0</v>
      </c>
    </row>
    <row r="9477" spans="2:18" ht="34.5" hidden="1" customHeight="1">
      <c r="B9477" s="36" t="str">
        <f t="shared" si="2913"/>
        <v>b</v>
      </c>
      <c r="C9477" s="42">
        <v>5</v>
      </c>
      <c r="D9477" s="42"/>
      <c r="F9477" s="343" t="s">
        <v>540</v>
      </c>
      <c r="G9477" s="48" t="s">
        <v>234</v>
      </c>
      <c r="H9477" s="101"/>
      <c r="I9477" s="97">
        <f t="shared" si="2911"/>
        <v>0</v>
      </c>
      <c r="J9477" s="102"/>
      <c r="K9477" s="102"/>
      <c r="L9477" s="97">
        <f t="shared" si="2912"/>
        <v>0</v>
      </c>
      <c r="M9477" s="102"/>
      <c r="N9477" s="102"/>
      <c r="R9477" s="352">
        <f>L9477-[1]გადასახდელები!L9247</f>
        <v>0</v>
      </c>
    </row>
    <row r="9478" spans="2:18" ht="50.25" hidden="1" customHeight="1">
      <c r="B9478" s="36" t="str">
        <f t="shared" si="2913"/>
        <v>b</v>
      </c>
      <c r="C9478" s="42">
        <v>5</v>
      </c>
      <c r="D9478" s="42"/>
      <c r="F9478" s="343" t="s">
        <v>541</v>
      </c>
      <c r="G9478" s="48" t="s">
        <v>235</v>
      </c>
      <c r="H9478" s="101"/>
      <c r="I9478" s="97">
        <f t="shared" si="2911"/>
        <v>0</v>
      </c>
      <c r="J9478" s="102"/>
      <c r="K9478" s="102"/>
      <c r="L9478" s="97">
        <f t="shared" si="2912"/>
        <v>0</v>
      </c>
      <c r="M9478" s="102"/>
      <c r="N9478" s="102"/>
      <c r="R9478" s="352">
        <f>L9478-[1]გადასახდელები!L9248</f>
        <v>0</v>
      </c>
    </row>
    <row r="9479" spans="2:18" ht="20.25" hidden="1" customHeight="1">
      <c r="B9479" s="36" t="str">
        <f t="shared" si="2913"/>
        <v>b</v>
      </c>
      <c r="C9479" s="42">
        <v>5</v>
      </c>
      <c r="D9479" s="42"/>
      <c r="F9479" s="343" t="s">
        <v>542</v>
      </c>
      <c r="G9479" s="48" t="s">
        <v>236</v>
      </c>
      <c r="H9479" s="101"/>
      <c r="I9479" s="97">
        <f t="shared" si="2911"/>
        <v>0</v>
      </c>
      <c r="J9479" s="102"/>
      <c r="K9479" s="102"/>
      <c r="L9479" s="97">
        <f t="shared" si="2912"/>
        <v>0</v>
      </c>
      <c r="M9479" s="102"/>
      <c r="N9479" s="102"/>
      <c r="R9479" s="352">
        <f>L9479-[1]გადასახდელები!L9249</f>
        <v>0</v>
      </c>
    </row>
    <row r="9480" spans="2:18" ht="20.25" hidden="1" customHeight="1">
      <c r="B9480" s="36" t="str">
        <f t="shared" si="2913"/>
        <v>b</v>
      </c>
      <c r="C9480" s="42">
        <v>5</v>
      </c>
      <c r="D9480" s="42"/>
      <c r="F9480" s="343" t="s">
        <v>543</v>
      </c>
      <c r="G9480" s="48" t="s">
        <v>237</v>
      </c>
      <c r="H9480" s="101"/>
      <c r="I9480" s="97">
        <f t="shared" si="2911"/>
        <v>0</v>
      </c>
      <c r="J9480" s="102"/>
      <c r="K9480" s="102"/>
      <c r="L9480" s="97">
        <f t="shared" si="2912"/>
        <v>0</v>
      </c>
      <c r="M9480" s="102"/>
      <c r="N9480" s="102"/>
      <c r="R9480" s="352">
        <f>L9480-[1]გადასახდელები!L9250</f>
        <v>0</v>
      </c>
    </row>
    <row r="9481" spans="2:18" ht="20.25" hidden="1" customHeight="1">
      <c r="B9481" s="36" t="str">
        <f t="shared" si="2913"/>
        <v>b</v>
      </c>
      <c r="C9481" s="42">
        <v>5</v>
      </c>
      <c r="D9481" s="42"/>
      <c r="F9481" s="342" t="s">
        <v>544</v>
      </c>
      <c r="G9481" s="48" t="s">
        <v>238</v>
      </c>
      <c r="H9481" s="96">
        <f>SUM(H9482:H9488)</f>
        <v>0</v>
      </c>
      <c r="I9481" s="97">
        <f t="shared" si="2911"/>
        <v>0</v>
      </c>
      <c r="J9481" s="98">
        <f>SUM(J9482:J9488)</f>
        <v>0</v>
      </c>
      <c r="K9481" s="98">
        <f>SUM(K9482:K9488)</f>
        <v>0</v>
      </c>
      <c r="L9481" s="97">
        <f t="shared" si="2912"/>
        <v>0</v>
      </c>
      <c r="M9481" s="98">
        <f>SUM(M9482:M9488)</f>
        <v>0</v>
      </c>
      <c r="N9481" s="98">
        <f>SUM(N9482:N9488)</f>
        <v>0</v>
      </c>
      <c r="O9481" s="82" t="s">
        <v>146</v>
      </c>
      <c r="R9481" s="352">
        <f>L9481-[1]გადასახდელები!L9251</f>
        <v>0</v>
      </c>
    </row>
    <row r="9482" spans="2:18" ht="23.25" hidden="1" customHeight="1">
      <c r="B9482" s="36" t="str">
        <f t="shared" si="2913"/>
        <v>b</v>
      </c>
      <c r="C9482" s="42">
        <v>6</v>
      </c>
      <c r="D9482" s="42"/>
      <c r="F9482" s="343" t="s">
        <v>545</v>
      </c>
      <c r="G9482" s="45" t="s">
        <v>198</v>
      </c>
      <c r="H9482" s="106"/>
      <c r="I9482" s="105">
        <f t="shared" si="2911"/>
        <v>0</v>
      </c>
      <c r="J9482" s="107"/>
      <c r="K9482" s="107"/>
      <c r="L9482" s="105">
        <f t="shared" si="2912"/>
        <v>0</v>
      </c>
      <c r="M9482" s="107"/>
      <c r="N9482" s="107"/>
      <c r="R9482" s="352">
        <f>L9482-[1]გადასახდელები!L9252</f>
        <v>0</v>
      </c>
    </row>
    <row r="9483" spans="2:18" ht="20.25" hidden="1" customHeight="1">
      <c r="B9483" s="36" t="str">
        <f t="shared" si="2913"/>
        <v>b</v>
      </c>
      <c r="C9483" s="42">
        <v>6</v>
      </c>
      <c r="D9483" s="42"/>
      <c r="F9483" s="343" t="s">
        <v>546</v>
      </c>
      <c r="G9483" s="45" t="s">
        <v>199</v>
      </c>
      <c r="H9483" s="106"/>
      <c r="I9483" s="105">
        <f t="shared" si="2911"/>
        <v>0</v>
      </c>
      <c r="J9483" s="107"/>
      <c r="K9483" s="107"/>
      <c r="L9483" s="105">
        <f t="shared" si="2912"/>
        <v>0</v>
      </c>
      <c r="M9483" s="107"/>
      <c r="N9483" s="107"/>
      <c r="R9483" s="352">
        <f>L9483-[1]გადასახდელები!L9253</f>
        <v>0</v>
      </c>
    </row>
    <row r="9484" spans="2:18" ht="23.25" hidden="1" customHeight="1">
      <c r="B9484" s="36" t="str">
        <f t="shared" si="2913"/>
        <v>b</v>
      </c>
      <c r="C9484" s="42">
        <v>6</v>
      </c>
      <c r="D9484" s="42"/>
      <c r="F9484" s="343" t="s">
        <v>547</v>
      </c>
      <c r="G9484" s="45" t="s">
        <v>200</v>
      </c>
      <c r="H9484" s="106"/>
      <c r="I9484" s="105">
        <f t="shared" si="2911"/>
        <v>0</v>
      </c>
      <c r="J9484" s="107"/>
      <c r="K9484" s="107"/>
      <c r="L9484" s="105">
        <f t="shared" si="2912"/>
        <v>0</v>
      </c>
      <c r="M9484" s="107"/>
      <c r="N9484" s="107"/>
      <c r="R9484" s="352">
        <f>L9484-[1]გადასახდელები!L9254</f>
        <v>0</v>
      </c>
    </row>
    <row r="9485" spans="2:18" ht="31.5" hidden="1" customHeight="1">
      <c r="B9485" s="36" t="str">
        <f t="shared" si="2913"/>
        <v>b</v>
      </c>
      <c r="C9485" s="42">
        <v>6</v>
      </c>
      <c r="D9485" s="42"/>
      <c r="F9485" s="343" t="s">
        <v>615</v>
      </c>
      <c r="G9485" s="45" t="s">
        <v>201</v>
      </c>
      <c r="H9485" s="106"/>
      <c r="I9485" s="105">
        <f t="shared" si="2911"/>
        <v>0</v>
      </c>
      <c r="J9485" s="107"/>
      <c r="K9485" s="107"/>
      <c r="L9485" s="105">
        <f t="shared" si="2912"/>
        <v>0</v>
      </c>
      <c r="M9485" s="107"/>
      <c r="N9485" s="107"/>
      <c r="R9485" s="352">
        <f>L9485-[1]გადასახდელები!L9255</f>
        <v>0</v>
      </c>
    </row>
    <row r="9486" spans="2:18" ht="33.75" hidden="1" customHeight="1">
      <c r="B9486" s="36" t="str">
        <f t="shared" si="2913"/>
        <v>b</v>
      </c>
      <c r="C9486" s="42">
        <v>6</v>
      </c>
      <c r="D9486" s="42"/>
      <c r="F9486" s="343" t="s">
        <v>548</v>
      </c>
      <c r="G9486" s="45" t="s">
        <v>239</v>
      </c>
      <c r="H9486" s="106"/>
      <c r="I9486" s="105">
        <f t="shared" si="2911"/>
        <v>0</v>
      </c>
      <c r="J9486" s="107"/>
      <c r="K9486" s="107"/>
      <c r="L9486" s="105">
        <f t="shared" si="2912"/>
        <v>0</v>
      </c>
      <c r="M9486" s="107"/>
      <c r="N9486" s="107"/>
      <c r="R9486" s="352">
        <f>L9486-[1]გადასახდელები!L9256</f>
        <v>0</v>
      </c>
    </row>
    <row r="9487" spans="2:18" ht="34.5" hidden="1" customHeight="1">
      <c r="B9487" s="36" t="str">
        <f t="shared" si="2913"/>
        <v>b</v>
      </c>
      <c r="C9487" s="42">
        <v>6</v>
      </c>
      <c r="D9487" s="42"/>
      <c r="F9487" s="343" t="s">
        <v>616</v>
      </c>
      <c r="G9487" s="45" t="s">
        <v>240</v>
      </c>
      <c r="H9487" s="106"/>
      <c r="I9487" s="105">
        <f t="shared" si="2911"/>
        <v>0</v>
      </c>
      <c r="J9487" s="107"/>
      <c r="K9487" s="107"/>
      <c r="L9487" s="105">
        <f t="shared" si="2912"/>
        <v>0</v>
      </c>
      <c r="M9487" s="107"/>
      <c r="N9487" s="107"/>
      <c r="R9487" s="352">
        <f>L9487-[1]გადასახდელები!L9257</f>
        <v>0</v>
      </c>
    </row>
    <row r="9488" spans="2:18" ht="33.75" hidden="1" customHeight="1">
      <c r="B9488" s="36" t="str">
        <f t="shared" si="2913"/>
        <v>b</v>
      </c>
      <c r="C9488" s="42">
        <v>6</v>
      </c>
      <c r="D9488" s="42"/>
      <c r="F9488" s="343" t="s">
        <v>617</v>
      </c>
      <c r="G9488" s="45" t="s">
        <v>241</v>
      </c>
      <c r="H9488" s="106"/>
      <c r="I9488" s="105">
        <f t="shared" si="2911"/>
        <v>0</v>
      </c>
      <c r="J9488" s="107"/>
      <c r="K9488" s="107"/>
      <c r="L9488" s="105">
        <f t="shared" si="2912"/>
        <v>0</v>
      </c>
      <c r="M9488" s="107"/>
      <c r="N9488" s="107"/>
      <c r="R9488" s="352">
        <f>L9488-[1]გადასახდელები!L9258</f>
        <v>0</v>
      </c>
    </row>
    <row r="9489" spans="2:18" ht="34.5" hidden="1" customHeight="1">
      <c r="B9489" s="36" t="str">
        <f t="shared" si="2913"/>
        <v>b</v>
      </c>
      <c r="C9489" s="42">
        <v>5</v>
      </c>
      <c r="D9489" s="42"/>
      <c r="F9489" s="343" t="s">
        <v>618</v>
      </c>
      <c r="G9489" s="48" t="s">
        <v>242</v>
      </c>
      <c r="H9489" s="109"/>
      <c r="I9489" s="97">
        <f t="shared" si="2911"/>
        <v>0</v>
      </c>
      <c r="J9489" s="110"/>
      <c r="K9489" s="110"/>
      <c r="L9489" s="97">
        <f t="shared" si="2912"/>
        <v>0</v>
      </c>
      <c r="M9489" s="110"/>
      <c r="N9489" s="110"/>
      <c r="R9489" s="352">
        <f>L9489-[1]გადასახდელები!L9259</f>
        <v>0</v>
      </c>
    </row>
    <row r="9490" spans="2:18" ht="24.75" hidden="1" customHeight="1">
      <c r="B9490" s="36" t="str">
        <f t="shared" si="2913"/>
        <v>b</v>
      </c>
      <c r="C9490" s="42">
        <v>5</v>
      </c>
      <c r="D9490" s="42"/>
      <c r="F9490" s="343" t="s">
        <v>549</v>
      </c>
      <c r="G9490" s="48" t="s">
        <v>243</v>
      </c>
      <c r="H9490" s="109"/>
      <c r="I9490" s="97">
        <f t="shared" si="2911"/>
        <v>0</v>
      </c>
      <c r="J9490" s="110"/>
      <c r="K9490" s="110"/>
      <c r="L9490" s="97">
        <f t="shared" si="2912"/>
        <v>0</v>
      </c>
      <c r="M9490" s="110"/>
      <c r="N9490" s="110"/>
      <c r="R9490" s="352">
        <f>L9490-[1]გადასახდელები!L9260</f>
        <v>0</v>
      </c>
    </row>
    <row r="9491" spans="2:18" ht="27.75" hidden="1" customHeight="1">
      <c r="B9491" s="36" t="str">
        <f t="shared" si="2913"/>
        <v>b</v>
      </c>
      <c r="C9491" s="42">
        <v>4</v>
      </c>
      <c r="D9491" s="42"/>
      <c r="F9491" s="343" t="s">
        <v>550</v>
      </c>
      <c r="G9491" s="47" t="s">
        <v>244</v>
      </c>
      <c r="H9491" s="103"/>
      <c r="I9491" s="108">
        <f t="shared" si="2911"/>
        <v>0</v>
      </c>
      <c r="J9491" s="104"/>
      <c r="K9491" s="104"/>
      <c r="L9491" s="108">
        <f t="shared" si="2912"/>
        <v>0</v>
      </c>
      <c r="M9491" s="104"/>
      <c r="N9491" s="104"/>
      <c r="R9491" s="352">
        <f>L9491-[1]გადასახდელები!L9261</f>
        <v>0</v>
      </c>
    </row>
    <row r="9492" spans="2:18" ht="23.25" hidden="1" customHeight="1">
      <c r="B9492" s="36" t="str">
        <f t="shared" si="2913"/>
        <v>b</v>
      </c>
      <c r="C9492" s="42">
        <v>4</v>
      </c>
      <c r="D9492" s="42"/>
      <c r="F9492" s="343" t="s">
        <v>619</v>
      </c>
      <c r="G9492" s="47" t="s">
        <v>245</v>
      </c>
      <c r="H9492" s="103"/>
      <c r="I9492" s="108">
        <f t="shared" si="2911"/>
        <v>0</v>
      </c>
      <c r="J9492" s="104"/>
      <c r="K9492" s="104"/>
      <c r="L9492" s="108">
        <f t="shared" si="2912"/>
        <v>0</v>
      </c>
      <c r="M9492" s="104"/>
      <c r="N9492" s="104"/>
      <c r="R9492" s="352">
        <f>L9492-[1]გადასახდელები!L9262</f>
        <v>0</v>
      </c>
    </row>
    <row r="9493" spans="2:18" ht="24" hidden="1" customHeight="1">
      <c r="B9493" s="36" t="str">
        <f t="shared" si="2913"/>
        <v>b</v>
      </c>
      <c r="C9493" s="42">
        <v>4</v>
      </c>
      <c r="D9493" s="42"/>
      <c r="F9493" s="343" t="s">
        <v>620</v>
      </c>
      <c r="G9493" s="47" t="s">
        <v>246</v>
      </c>
      <c r="H9493" s="103"/>
      <c r="I9493" s="108">
        <f t="shared" si="2911"/>
        <v>0</v>
      </c>
      <c r="J9493" s="104"/>
      <c r="K9493" s="104"/>
      <c r="L9493" s="108">
        <f t="shared" si="2912"/>
        <v>0</v>
      </c>
      <c r="M9493" s="104"/>
      <c r="N9493" s="104"/>
      <c r="R9493" s="352">
        <f>L9493-[1]გადასახდელები!L9263</f>
        <v>0</v>
      </c>
    </row>
    <row r="9494" spans="2:18" ht="34.5" hidden="1" customHeight="1">
      <c r="B9494" s="36" t="str">
        <f t="shared" si="2913"/>
        <v>b</v>
      </c>
      <c r="C9494" s="42">
        <v>4</v>
      </c>
      <c r="D9494" s="42"/>
      <c r="F9494" s="343" t="s">
        <v>551</v>
      </c>
      <c r="G9494" s="47" t="s">
        <v>247</v>
      </c>
      <c r="H9494" s="103"/>
      <c r="I9494" s="108">
        <f t="shared" si="2911"/>
        <v>0</v>
      </c>
      <c r="J9494" s="104"/>
      <c r="K9494" s="104"/>
      <c r="L9494" s="108">
        <f t="shared" si="2912"/>
        <v>0</v>
      </c>
      <c r="M9494" s="104"/>
      <c r="N9494" s="104"/>
      <c r="R9494" s="352">
        <f>L9494-[1]გადასახდელები!L9264</f>
        <v>0</v>
      </c>
    </row>
    <row r="9495" spans="2:18" ht="33" hidden="1" customHeight="1">
      <c r="B9495" s="36" t="str">
        <f t="shared" si="2913"/>
        <v>b</v>
      </c>
      <c r="C9495" s="42">
        <v>4</v>
      </c>
      <c r="D9495" s="42"/>
      <c r="F9495" s="342" t="s">
        <v>552</v>
      </c>
      <c r="G9495" s="47" t="s">
        <v>248</v>
      </c>
      <c r="H9495" s="93">
        <f>SUM(H9496:H9501)</f>
        <v>0</v>
      </c>
      <c r="I9495" s="94">
        <f t="shared" si="2911"/>
        <v>0</v>
      </c>
      <c r="J9495" s="95">
        <f>SUM(J9496:J9501)</f>
        <v>0</v>
      </c>
      <c r="K9495" s="95">
        <f>SUM(K9496:K9501)</f>
        <v>0</v>
      </c>
      <c r="L9495" s="94">
        <f t="shared" si="2912"/>
        <v>0</v>
      </c>
      <c r="M9495" s="95">
        <f>SUM(M9496:M9501)</f>
        <v>0</v>
      </c>
      <c r="N9495" s="95">
        <f>SUM(N9496:N9501)</f>
        <v>0</v>
      </c>
      <c r="O9495" s="82" t="s">
        <v>146</v>
      </c>
      <c r="R9495" s="352">
        <f>L9495-[1]გადასახდელები!L9265</f>
        <v>0</v>
      </c>
    </row>
    <row r="9496" spans="2:18" ht="20.25" hidden="1" customHeight="1">
      <c r="B9496" s="36" t="str">
        <f t="shared" si="2913"/>
        <v>b</v>
      </c>
      <c r="C9496" s="42">
        <v>5</v>
      </c>
      <c r="D9496" s="42"/>
      <c r="F9496" s="343" t="s">
        <v>553</v>
      </c>
      <c r="G9496" s="48" t="s">
        <v>249</v>
      </c>
      <c r="H9496" s="109"/>
      <c r="I9496" s="97">
        <f t="shared" si="2911"/>
        <v>0</v>
      </c>
      <c r="J9496" s="110"/>
      <c r="K9496" s="110"/>
      <c r="L9496" s="97">
        <f t="shared" si="2912"/>
        <v>0</v>
      </c>
      <c r="M9496" s="110"/>
      <c r="N9496" s="110"/>
      <c r="Q9496" s="17">
        <f>82+55</f>
        <v>137</v>
      </c>
      <c r="R9496" s="352">
        <f>L9496-[1]გადასახდელები!L9266</f>
        <v>0</v>
      </c>
    </row>
    <row r="9497" spans="2:18" ht="20.25" hidden="1" customHeight="1">
      <c r="B9497" s="36" t="str">
        <f t="shared" si="2913"/>
        <v>b</v>
      </c>
      <c r="C9497" s="42">
        <v>5</v>
      </c>
      <c r="D9497" s="42"/>
      <c r="F9497" s="343" t="s">
        <v>554</v>
      </c>
      <c r="G9497" s="48" t="s">
        <v>250</v>
      </c>
      <c r="H9497" s="109"/>
      <c r="I9497" s="97">
        <f t="shared" si="2911"/>
        <v>0</v>
      </c>
      <c r="J9497" s="110"/>
      <c r="K9497" s="110"/>
      <c r="L9497" s="97">
        <f t="shared" si="2912"/>
        <v>0</v>
      </c>
      <c r="M9497" s="110"/>
      <c r="N9497" s="110"/>
      <c r="R9497" s="352">
        <f>L9497-[1]გადასახდელები!L9267</f>
        <v>0</v>
      </c>
    </row>
    <row r="9498" spans="2:18" ht="35.25" hidden="1" customHeight="1">
      <c r="B9498" s="36" t="str">
        <f t="shared" si="2913"/>
        <v>b</v>
      </c>
      <c r="C9498" s="42">
        <v>5</v>
      </c>
      <c r="D9498" s="42"/>
      <c r="F9498" s="343" t="s">
        <v>555</v>
      </c>
      <c r="G9498" s="48" t="s">
        <v>251</v>
      </c>
      <c r="H9498" s="109"/>
      <c r="I9498" s="97">
        <f t="shared" si="2911"/>
        <v>0</v>
      </c>
      <c r="J9498" s="110"/>
      <c r="K9498" s="110"/>
      <c r="L9498" s="97">
        <f t="shared" si="2912"/>
        <v>0</v>
      </c>
      <c r="M9498" s="110"/>
      <c r="N9498" s="110"/>
      <c r="R9498" s="352">
        <f>L9498-[1]გადასახდელები!L9268</f>
        <v>0</v>
      </c>
    </row>
    <row r="9499" spans="2:18" ht="20.25" hidden="1" customHeight="1">
      <c r="B9499" s="36" t="str">
        <f t="shared" si="2913"/>
        <v>b</v>
      </c>
      <c r="C9499" s="42">
        <v>5</v>
      </c>
      <c r="D9499" s="42"/>
      <c r="F9499" s="343" t="s">
        <v>621</v>
      </c>
      <c r="G9499" s="48" t="s">
        <v>252</v>
      </c>
      <c r="H9499" s="109"/>
      <c r="I9499" s="97">
        <f t="shared" si="2911"/>
        <v>0</v>
      </c>
      <c r="J9499" s="110"/>
      <c r="K9499" s="110"/>
      <c r="L9499" s="97">
        <f t="shared" si="2912"/>
        <v>0</v>
      </c>
      <c r="M9499" s="110"/>
      <c r="N9499" s="110"/>
      <c r="R9499" s="352">
        <f>L9499-[1]გადასახდელები!L9269</f>
        <v>0</v>
      </c>
    </row>
    <row r="9500" spans="2:18" ht="30.75" hidden="1" customHeight="1">
      <c r="B9500" s="36" t="str">
        <f t="shared" si="2913"/>
        <v>b</v>
      </c>
      <c r="C9500" s="42">
        <v>5</v>
      </c>
      <c r="D9500" s="42"/>
      <c r="F9500" s="343" t="s">
        <v>622</v>
      </c>
      <c r="G9500" s="48" t="s">
        <v>253</v>
      </c>
      <c r="H9500" s="109"/>
      <c r="I9500" s="97">
        <f t="shared" si="2911"/>
        <v>0</v>
      </c>
      <c r="J9500" s="110"/>
      <c r="K9500" s="110"/>
      <c r="L9500" s="97">
        <f t="shared" si="2912"/>
        <v>0</v>
      </c>
      <c r="M9500" s="110"/>
      <c r="N9500" s="110"/>
      <c r="R9500" s="352">
        <f>L9500-[1]გადასახდელები!L9270</f>
        <v>0</v>
      </c>
    </row>
    <row r="9501" spans="2:18" ht="30.75" hidden="1" customHeight="1">
      <c r="B9501" s="36" t="str">
        <f t="shared" si="2913"/>
        <v>b</v>
      </c>
      <c r="C9501" s="42">
        <v>5</v>
      </c>
      <c r="D9501" s="42"/>
      <c r="F9501" s="343" t="s">
        <v>556</v>
      </c>
      <c r="G9501" s="48" t="s">
        <v>254</v>
      </c>
      <c r="H9501" s="109"/>
      <c r="I9501" s="97">
        <f t="shared" si="2911"/>
        <v>0</v>
      </c>
      <c r="J9501" s="110"/>
      <c r="K9501" s="110"/>
      <c r="L9501" s="97">
        <f t="shared" si="2912"/>
        <v>0</v>
      </c>
      <c r="M9501" s="110"/>
      <c r="N9501" s="110"/>
      <c r="R9501" s="352">
        <f>L9501-[1]გადასახდელები!L9271</f>
        <v>0</v>
      </c>
    </row>
    <row r="9502" spans="2:18" ht="20.25" hidden="1" customHeight="1">
      <c r="B9502" s="36" t="str">
        <f t="shared" si="2913"/>
        <v>b</v>
      </c>
      <c r="C9502" s="42">
        <v>4</v>
      </c>
      <c r="D9502" s="42"/>
      <c r="F9502" s="343" t="s">
        <v>623</v>
      </c>
      <c r="G9502" s="47" t="s">
        <v>255</v>
      </c>
      <c r="H9502" s="103"/>
      <c r="I9502" s="94">
        <f t="shared" si="2911"/>
        <v>0</v>
      </c>
      <c r="J9502" s="104"/>
      <c r="K9502" s="104"/>
      <c r="L9502" s="94">
        <f t="shared" si="2912"/>
        <v>0</v>
      </c>
      <c r="M9502" s="104"/>
      <c r="N9502" s="104"/>
      <c r="R9502" s="352">
        <f>L9502-[1]გადასახდელები!L9272</f>
        <v>0</v>
      </c>
    </row>
    <row r="9503" spans="2:18" ht="20.25" hidden="1" customHeight="1">
      <c r="B9503" s="36" t="str">
        <f t="shared" si="2913"/>
        <v>b</v>
      </c>
      <c r="C9503" s="42">
        <v>4</v>
      </c>
      <c r="D9503" s="42"/>
      <c r="F9503" s="342" t="s">
        <v>557</v>
      </c>
      <c r="G9503" s="47" t="s">
        <v>256</v>
      </c>
      <c r="H9503" s="93">
        <f>SUM(H9504:H9516)</f>
        <v>0</v>
      </c>
      <c r="I9503" s="94">
        <f t="shared" si="2911"/>
        <v>0</v>
      </c>
      <c r="J9503" s="95">
        <f>SUM(J9504:J9516)</f>
        <v>0</v>
      </c>
      <c r="K9503" s="95">
        <f>SUM(K9504:K9516)</f>
        <v>0</v>
      </c>
      <c r="L9503" s="94">
        <f t="shared" si="2912"/>
        <v>0</v>
      </c>
      <c r="M9503" s="95">
        <f>SUM(M9504:M9516)</f>
        <v>0</v>
      </c>
      <c r="N9503" s="95">
        <f>SUM(N9504:N9516)</f>
        <v>0</v>
      </c>
      <c r="O9503" s="82" t="s">
        <v>146</v>
      </c>
      <c r="R9503" s="352">
        <f>L9503-[1]გადასახდელები!L9273</f>
        <v>0</v>
      </c>
    </row>
    <row r="9504" spans="2:18" ht="20.25" hidden="1" customHeight="1">
      <c r="B9504" s="36" t="str">
        <f t="shared" si="2913"/>
        <v>b</v>
      </c>
      <c r="C9504" s="42">
        <v>5</v>
      </c>
      <c r="D9504" s="42"/>
      <c r="F9504" s="343" t="s">
        <v>624</v>
      </c>
      <c r="G9504" s="48" t="s">
        <v>257</v>
      </c>
      <c r="H9504" s="109"/>
      <c r="I9504" s="97">
        <f t="shared" si="2911"/>
        <v>0</v>
      </c>
      <c r="J9504" s="110"/>
      <c r="K9504" s="110"/>
      <c r="L9504" s="97">
        <f t="shared" si="2912"/>
        <v>0</v>
      </c>
      <c r="M9504" s="110"/>
      <c r="N9504" s="110"/>
      <c r="R9504" s="352">
        <f>L9504-[1]გადასახდელები!L9274</f>
        <v>0</v>
      </c>
    </row>
    <row r="9505" spans="2:18" ht="30" hidden="1" customHeight="1">
      <c r="B9505" s="36" t="str">
        <f t="shared" si="2913"/>
        <v>b</v>
      </c>
      <c r="C9505" s="42">
        <v>5</v>
      </c>
      <c r="D9505" s="42"/>
      <c r="F9505" s="343" t="s">
        <v>625</v>
      </c>
      <c r="G9505" s="48" t="s">
        <v>258</v>
      </c>
      <c r="H9505" s="109"/>
      <c r="I9505" s="97">
        <f t="shared" si="2911"/>
        <v>0</v>
      </c>
      <c r="J9505" s="110"/>
      <c r="K9505" s="110"/>
      <c r="L9505" s="97">
        <f t="shared" ref="L9505:L9568" si="2914">M9505+N9505</f>
        <v>0</v>
      </c>
      <c r="M9505" s="110"/>
      <c r="N9505" s="110"/>
      <c r="R9505" s="352">
        <f>L9505-[1]გადასახდელები!L9275</f>
        <v>0</v>
      </c>
    </row>
    <row r="9506" spans="2:18" ht="22.5" hidden="1" customHeight="1">
      <c r="B9506" s="36" t="str">
        <f t="shared" si="2913"/>
        <v>b</v>
      </c>
      <c r="C9506" s="42">
        <v>5</v>
      </c>
      <c r="D9506" s="42"/>
      <c r="F9506" s="343" t="s">
        <v>558</v>
      </c>
      <c r="G9506" s="48" t="s">
        <v>259</v>
      </c>
      <c r="H9506" s="109"/>
      <c r="I9506" s="97">
        <f t="shared" si="2911"/>
        <v>0</v>
      </c>
      <c r="J9506" s="110"/>
      <c r="K9506" s="110"/>
      <c r="L9506" s="97">
        <f t="shared" si="2914"/>
        <v>0</v>
      </c>
      <c r="M9506" s="110"/>
      <c r="N9506" s="110"/>
      <c r="R9506" s="352">
        <f>L9506-[1]გადასახდელები!L9276</f>
        <v>0</v>
      </c>
    </row>
    <row r="9507" spans="2:18" ht="33.75" hidden="1" customHeight="1">
      <c r="B9507" s="36" t="str">
        <f t="shared" si="2913"/>
        <v>b</v>
      </c>
      <c r="C9507" s="42">
        <v>5</v>
      </c>
      <c r="D9507" s="42"/>
      <c r="F9507" s="343" t="s">
        <v>626</v>
      </c>
      <c r="G9507" s="48" t="s">
        <v>260</v>
      </c>
      <c r="H9507" s="109"/>
      <c r="I9507" s="97">
        <f t="shared" si="2911"/>
        <v>0</v>
      </c>
      <c r="J9507" s="110"/>
      <c r="K9507" s="110"/>
      <c r="L9507" s="97">
        <f t="shared" si="2914"/>
        <v>0</v>
      </c>
      <c r="M9507" s="110"/>
      <c r="N9507" s="110"/>
      <c r="R9507" s="352">
        <f>L9507-[1]გადასახდელები!L9277</f>
        <v>0</v>
      </c>
    </row>
    <row r="9508" spans="2:18" ht="24.75" hidden="1" customHeight="1">
      <c r="B9508" s="36" t="str">
        <f t="shared" si="2913"/>
        <v>b</v>
      </c>
      <c r="C9508" s="42">
        <v>5</v>
      </c>
      <c r="D9508" s="42"/>
      <c r="F9508" s="343" t="s">
        <v>627</v>
      </c>
      <c r="G9508" s="48" t="s">
        <v>261</v>
      </c>
      <c r="H9508" s="109"/>
      <c r="I9508" s="97">
        <f t="shared" si="2911"/>
        <v>0</v>
      </c>
      <c r="J9508" s="110"/>
      <c r="K9508" s="110"/>
      <c r="L9508" s="97">
        <f t="shared" si="2914"/>
        <v>0</v>
      </c>
      <c r="M9508" s="110"/>
      <c r="N9508" s="110"/>
      <c r="R9508" s="352">
        <f>L9508-[1]გადასახდელები!L9278</f>
        <v>0</v>
      </c>
    </row>
    <row r="9509" spans="2:18" ht="35.25" hidden="1" customHeight="1">
      <c r="B9509" s="36" t="str">
        <f t="shared" ref="B9509:B9572" si="2915">IF(H9509+I9509+L9509&gt;0,"a","b")</f>
        <v>b</v>
      </c>
      <c r="C9509" s="42">
        <v>5</v>
      </c>
      <c r="D9509" s="42"/>
      <c r="F9509" s="343" t="s">
        <v>628</v>
      </c>
      <c r="G9509" s="48" t="s">
        <v>262</v>
      </c>
      <c r="H9509" s="109"/>
      <c r="I9509" s="97">
        <f t="shared" si="2911"/>
        <v>0</v>
      </c>
      <c r="J9509" s="110"/>
      <c r="K9509" s="110"/>
      <c r="L9509" s="97">
        <f t="shared" si="2914"/>
        <v>0</v>
      </c>
      <c r="M9509" s="110"/>
      <c r="N9509" s="110"/>
      <c r="R9509" s="352">
        <f>L9509-[1]გადასახდელები!L9279</f>
        <v>0</v>
      </c>
    </row>
    <row r="9510" spans="2:18" ht="33.75" hidden="1" customHeight="1">
      <c r="B9510" s="36" t="str">
        <f t="shared" si="2915"/>
        <v>b</v>
      </c>
      <c r="C9510" s="42">
        <v>5</v>
      </c>
      <c r="D9510" s="42"/>
      <c r="F9510" s="343" t="s">
        <v>629</v>
      </c>
      <c r="G9510" s="48" t="s">
        <v>263</v>
      </c>
      <c r="H9510" s="109"/>
      <c r="I9510" s="97">
        <f t="shared" si="2911"/>
        <v>0</v>
      </c>
      <c r="J9510" s="110"/>
      <c r="K9510" s="110"/>
      <c r="L9510" s="97">
        <f t="shared" si="2914"/>
        <v>0</v>
      </c>
      <c r="M9510" s="110"/>
      <c r="N9510" s="110"/>
      <c r="R9510" s="352">
        <f>L9510-[1]გადასახდელები!L9280</f>
        <v>0</v>
      </c>
    </row>
    <row r="9511" spans="2:18" ht="20.25" hidden="1" customHeight="1">
      <c r="B9511" s="36" t="str">
        <f t="shared" si="2915"/>
        <v>b</v>
      </c>
      <c r="C9511" s="42">
        <v>5</v>
      </c>
      <c r="D9511" s="42"/>
      <c r="F9511" s="343" t="s">
        <v>630</v>
      </c>
      <c r="G9511" s="48" t="s">
        <v>264</v>
      </c>
      <c r="H9511" s="109"/>
      <c r="I9511" s="97">
        <f t="shared" si="2911"/>
        <v>0</v>
      </c>
      <c r="J9511" s="110"/>
      <c r="K9511" s="110"/>
      <c r="L9511" s="97">
        <f t="shared" si="2914"/>
        <v>0</v>
      </c>
      <c r="M9511" s="110"/>
      <c r="N9511" s="110"/>
      <c r="R9511" s="352">
        <f>L9511-[1]გადასახდელები!L9281</f>
        <v>0</v>
      </c>
    </row>
    <row r="9512" spans="2:18" ht="20.25" hidden="1" customHeight="1">
      <c r="B9512" s="36" t="str">
        <f t="shared" si="2915"/>
        <v>b</v>
      </c>
      <c r="C9512" s="42">
        <v>5</v>
      </c>
      <c r="D9512" s="42"/>
      <c r="F9512" s="343" t="s">
        <v>631</v>
      </c>
      <c r="G9512" s="48" t="s">
        <v>265</v>
      </c>
      <c r="H9512" s="109"/>
      <c r="I9512" s="97">
        <f t="shared" si="2911"/>
        <v>0</v>
      </c>
      <c r="J9512" s="110"/>
      <c r="K9512" s="110"/>
      <c r="L9512" s="97">
        <f t="shared" si="2914"/>
        <v>0</v>
      </c>
      <c r="M9512" s="110"/>
      <c r="N9512" s="110"/>
      <c r="R9512" s="352">
        <f>L9512-[1]გადასახდელები!L9282</f>
        <v>0</v>
      </c>
    </row>
    <row r="9513" spans="2:18" ht="20.25" hidden="1" customHeight="1">
      <c r="B9513" s="36" t="str">
        <f t="shared" si="2915"/>
        <v>b</v>
      </c>
      <c r="C9513" s="42">
        <v>5</v>
      </c>
      <c r="D9513" s="42"/>
      <c r="F9513" s="343" t="s">
        <v>559</v>
      </c>
      <c r="G9513" s="48" t="s">
        <v>266</v>
      </c>
      <c r="H9513" s="109"/>
      <c r="I9513" s="97">
        <f t="shared" si="2911"/>
        <v>0</v>
      </c>
      <c r="J9513" s="110"/>
      <c r="K9513" s="110"/>
      <c r="L9513" s="97">
        <f t="shared" si="2914"/>
        <v>0</v>
      </c>
      <c r="M9513" s="110"/>
      <c r="N9513" s="110"/>
      <c r="R9513" s="352">
        <f>L9513-[1]გადასახდელები!L9283</f>
        <v>0</v>
      </c>
    </row>
    <row r="9514" spans="2:18" ht="20.25" hidden="1" customHeight="1">
      <c r="B9514" s="36" t="str">
        <f t="shared" si="2915"/>
        <v>b</v>
      </c>
      <c r="C9514" s="42">
        <v>5</v>
      </c>
      <c r="D9514" s="42"/>
      <c r="F9514" s="343" t="s">
        <v>632</v>
      </c>
      <c r="G9514" s="48" t="s">
        <v>267</v>
      </c>
      <c r="H9514" s="109"/>
      <c r="I9514" s="97">
        <f t="shared" si="2911"/>
        <v>0</v>
      </c>
      <c r="J9514" s="110"/>
      <c r="K9514" s="110"/>
      <c r="L9514" s="97">
        <f t="shared" si="2914"/>
        <v>0</v>
      </c>
      <c r="M9514" s="110"/>
      <c r="N9514" s="110"/>
      <c r="R9514" s="352">
        <f>L9514-[1]გადასახდელები!L9284</f>
        <v>0</v>
      </c>
    </row>
    <row r="9515" spans="2:18" ht="34.5" hidden="1" customHeight="1">
      <c r="B9515" s="36" t="str">
        <f t="shared" si="2915"/>
        <v>b</v>
      </c>
      <c r="C9515" s="42">
        <v>5</v>
      </c>
      <c r="D9515" s="42"/>
      <c r="F9515" s="343" t="s">
        <v>633</v>
      </c>
      <c r="G9515" s="48" t="s">
        <v>268</v>
      </c>
      <c r="H9515" s="109"/>
      <c r="I9515" s="97">
        <f t="shared" si="2911"/>
        <v>0</v>
      </c>
      <c r="J9515" s="110"/>
      <c r="K9515" s="110"/>
      <c r="L9515" s="97">
        <f t="shared" si="2914"/>
        <v>0</v>
      </c>
      <c r="M9515" s="110"/>
      <c r="N9515" s="110"/>
      <c r="R9515" s="352">
        <f>L9515-[1]გადასახდელები!L9285</f>
        <v>0</v>
      </c>
    </row>
    <row r="9516" spans="2:18" ht="30.75" hidden="1" customHeight="1">
      <c r="B9516" s="36" t="str">
        <f t="shared" si="2915"/>
        <v>b</v>
      </c>
      <c r="C9516" s="42">
        <v>5</v>
      </c>
      <c r="D9516" s="42"/>
      <c r="F9516" s="343" t="s">
        <v>560</v>
      </c>
      <c r="G9516" s="48" t="s">
        <v>269</v>
      </c>
      <c r="H9516" s="109"/>
      <c r="I9516" s="97">
        <f t="shared" si="2911"/>
        <v>0</v>
      </c>
      <c r="J9516" s="110"/>
      <c r="K9516" s="110"/>
      <c r="L9516" s="97">
        <f t="shared" si="2914"/>
        <v>0</v>
      </c>
      <c r="M9516" s="110"/>
      <c r="N9516" s="110"/>
      <c r="R9516" s="352">
        <f>L9516-[1]გადასახდელები!L9286</f>
        <v>0</v>
      </c>
    </row>
    <row r="9517" spans="2:18" ht="20.25" hidden="1" customHeight="1">
      <c r="B9517" s="36" t="str">
        <f t="shared" si="2915"/>
        <v>b</v>
      </c>
      <c r="C9517" s="42">
        <v>3</v>
      </c>
      <c r="D9517" s="42"/>
      <c r="F9517" s="343" t="s">
        <v>634</v>
      </c>
      <c r="G9517" s="57" t="s">
        <v>209</v>
      </c>
      <c r="H9517" s="111"/>
      <c r="I9517" s="90">
        <f t="shared" si="2911"/>
        <v>0</v>
      </c>
      <c r="J9517" s="112"/>
      <c r="K9517" s="112"/>
      <c r="L9517" s="90">
        <f t="shared" si="2914"/>
        <v>0</v>
      </c>
      <c r="M9517" s="112"/>
      <c r="N9517" s="112"/>
      <c r="R9517" s="352">
        <f>L9517-[1]გადასახდელები!L9287</f>
        <v>0</v>
      </c>
    </row>
    <row r="9518" spans="2:18" ht="20.25" hidden="1" customHeight="1">
      <c r="B9518" s="36" t="str">
        <f t="shared" si="2915"/>
        <v>b</v>
      </c>
      <c r="C9518" s="42">
        <v>3</v>
      </c>
      <c r="D9518" s="42"/>
      <c r="F9518" s="342" t="s">
        <v>635</v>
      </c>
      <c r="G9518" s="57" t="s">
        <v>208</v>
      </c>
      <c r="H9518" s="89">
        <f>H9519+H9524+H9525</f>
        <v>0</v>
      </c>
      <c r="I9518" s="90">
        <f t="shared" si="2911"/>
        <v>0</v>
      </c>
      <c r="J9518" s="92">
        <f>J9519+J9524+J9525</f>
        <v>0</v>
      </c>
      <c r="K9518" s="92">
        <f>K9519+K9524+K9525</f>
        <v>0</v>
      </c>
      <c r="L9518" s="90">
        <f t="shared" si="2914"/>
        <v>0</v>
      </c>
      <c r="M9518" s="92">
        <f>M9519+M9524+M9525</f>
        <v>0</v>
      </c>
      <c r="N9518" s="92">
        <f>N9519+N9524+N9525</f>
        <v>0</v>
      </c>
      <c r="O9518" s="82" t="s">
        <v>146</v>
      </c>
      <c r="R9518" s="352">
        <f>L9518-[1]გადასახდელები!L9288</f>
        <v>0</v>
      </c>
    </row>
    <row r="9519" spans="2:18" ht="20.25" hidden="1" customHeight="1">
      <c r="B9519" s="36" t="str">
        <f t="shared" si="2915"/>
        <v>b</v>
      </c>
      <c r="C9519" s="42">
        <v>4</v>
      </c>
      <c r="D9519" s="42"/>
      <c r="F9519" s="342" t="s">
        <v>636</v>
      </c>
      <c r="G9519" s="47" t="s">
        <v>270</v>
      </c>
      <c r="H9519" s="93">
        <f>SUM(H9520:H9523)</f>
        <v>0</v>
      </c>
      <c r="I9519" s="94">
        <f t="shared" si="2911"/>
        <v>0</v>
      </c>
      <c r="J9519" s="95">
        <f>SUM(J9520:J9523)</f>
        <v>0</v>
      </c>
      <c r="K9519" s="95">
        <f>SUM(K9520:K9523)</f>
        <v>0</v>
      </c>
      <c r="L9519" s="94">
        <f t="shared" si="2914"/>
        <v>0</v>
      </c>
      <c r="M9519" s="95">
        <f>SUM(M9520:M9523)</f>
        <v>0</v>
      </c>
      <c r="N9519" s="95">
        <f>SUM(N9520:N9523)</f>
        <v>0</v>
      </c>
      <c r="O9519" s="82" t="s">
        <v>146</v>
      </c>
      <c r="R9519" s="352">
        <f>L9519-[1]გადასახდელები!L9289</f>
        <v>0</v>
      </c>
    </row>
    <row r="9520" spans="2:18" ht="20.25" hidden="1" customHeight="1">
      <c r="B9520" s="36" t="str">
        <f t="shared" si="2915"/>
        <v>b</v>
      </c>
      <c r="C9520" s="42">
        <v>5</v>
      </c>
      <c r="D9520" s="42"/>
      <c r="F9520" s="343" t="s">
        <v>637</v>
      </c>
      <c r="G9520" s="48" t="s">
        <v>271</v>
      </c>
      <c r="H9520" s="101"/>
      <c r="I9520" s="97">
        <f t="shared" si="2911"/>
        <v>0</v>
      </c>
      <c r="J9520" s="102"/>
      <c r="K9520" s="102"/>
      <c r="L9520" s="97">
        <f t="shared" si="2914"/>
        <v>0</v>
      </c>
      <c r="M9520" s="102"/>
      <c r="N9520" s="102"/>
      <c r="R9520" s="352">
        <f>L9520-[1]გადასახდელები!L9290</f>
        <v>0</v>
      </c>
    </row>
    <row r="9521" spans="2:18" ht="20.25" hidden="1" customHeight="1">
      <c r="B9521" s="36" t="str">
        <f t="shared" si="2915"/>
        <v>b</v>
      </c>
      <c r="C9521" s="42">
        <v>5</v>
      </c>
      <c r="D9521" s="42"/>
      <c r="F9521" s="343" t="s">
        <v>638</v>
      </c>
      <c r="G9521" s="48" t="s">
        <v>272</v>
      </c>
      <c r="H9521" s="101"/>
      <c r="I9521" s="97">
        <f t="shared" si="2911"/>
        <v>0</v>
      </c>
      <c r="J9521" s="102"/>
      <c r="K9521" s="102"/>
      <c r="L9521" s="97">
        <f t="shared" si="2914"/>
        <v>0</v>
      </c>
      <c r="M9521" s="102"/>
      <c r="N9521" s="102"/>
      <c r="R9521" s="352">
        <f>L9521-[1]გადასახდელები!L9291</f>
        <v>0</v>
      </c>
    </row>
    <row r="9522" spans="2:18" ht="20.25" hidden="1" customHeight="1">
      <c r="B9522" s="36" t="str">
        <f t="shared" si="2915"/>
        <v>b</v>
      </c>
      <c r="C9522" s="42">
        <v>5</v>
      </c>
      <c r="D9522" s="42"/>
      <c r="F9522" s="343" t="s">
        <v>639</v>
      </c>
      <c r="G9522" s="48" t="s">
        <v>273</v>
      </c>
      <c r="H9522" s="101"/>
      <c r="I9522" s="97">
        <f t="shared" si="2911"/>
        <v>0</v>
      </c>
      <c r="J9522" s="102"/>
      <c r="K9522" s="102"/>
      <c r="L9522" s="97">
        <f t="shared" si="2914"/>
        <v>0</v>
      </c>
      <c r="M9522" s="102"/>
      <c r="N9522" s="102"/>
      <c r="R9522" s="352">
        <f>L9522-[1]გადასახდელები!L9292</f>
        <v>0</v>
      </c>
    </row>
    <row r="9523" spans="2:18" ht="20.25" hidden="1" customHeight="1">
      <c r="B9523" s="36" t="str">
        <f t="shared" si="2915"/>
        <v>b</v>
      </c>
      <c r="C9523" s="42">
        <v>5</v>
      </c>
      <c r="D9523" s="42"/>
      <c r="F9523" s="343" t="s">
        <v>640</v>
      </c>
      <c r="G9523" s="48" t="s">
        <v>274</v>
      </c>
      <c r="H9523" s="101"/>
      <c r="I9523" s="97">
        <f t="shared" si="2911"/>
        <v>0</v>
      </c>
      <c r="J9523" s="102"/>
      <c r="K9523" s="102"/>
      <c r="L9523" s="97">
        <f t="shared" si="2914"/>
        <v>0</v>
      </c>
      <c r="M9523" s="102"/>
      <c r="N9523" s="102"/>
      <c r="R9523" s="352">
        <f>L9523-[1]გადასახდელები!L9293</f>
        <v>0</v>
      </c>
    </row>
    <row r="9524" spans="2:18" ht="20.25" hidden="1" customHeight="1">
      <c r="B9524" s="36" t="str">
        <f t="shared" si="2915"/>
        <v>b</v>
      </c>
      <c r="C9524" s="42">
        <v>4</v>
      </c>
      <c r="D9524" s="42"/>
      <c r="F9524" s="343" t="s">
        <v>641</v>
      </c>
      <c r="G9524" s="47" t="s">
        <v>275</v>
      </c>
      <c r="H9524" s="103"/>
      <c r="I9524" s="94">
        <f t="shared" si="2911"/>
        <v>0</v>
      </c>
      <c r="J9524" s="104"/>
      <c r="K9524" s="104"/>
      <c r="L9524" s="94">
        <f t="shared" si="2914"/>
        <v>0</v>
      </c>
      <c r="M9524" s="104"/>
      <c r="N9524" s="104"/>
      <c r="R9524" s="352">
        <f>L9524-[1]გადასახდელები!L9294</f>
        <v>0</v>
      </c>
    </row>
    <row r="9525" spans="2:18" ht="36" hidden="1" customHeight="1">
      <c r="B9525" s="36" t="str">
        <f t="shared" si="2915"/>
        <v>b</v>
      </c>
      <c r="C9525" s="42">
        <v>4</v>
      </c>
      <c r="D9525" s="42"/>
      <c r="F9525" s="343" t="s">
        <v>642</v>
      </c>
      <c r="G9525" s="47" t="s">
        <v>276</v>
      </c>
      <c r="H9525" s="103"/>
      <c r="I9525" s="94">
        <f t="shared" si="2911"/>
        <v>0</v>
      </c>
      <c r="J9525" s="104"/>
      <c r="K9525" s="104"/>
      <c r="L9525" s="94">
        <f t="shared" si="2914"/>
        <v>0</v>
      </c>
      <c r="M9525" s="104"/>
      <c r="N9525" s="104"/>
      <c r="R9525" s="352">
        <f>L9525-[1]გადასახდელები!L9295</f>
        <v>0</v>
      </c>
    </row>
    <row r="9526" spans="2:18" ht="20.25" customHeight="1" thickBot="1">
      <c r="B9526" s="36" t="str">
        <f t="shared" si="2915"/>
        <v>a</v>
      </c>
      <c r="C9526" s="42">
        <v>3</v>
      </c>
      <c r="D9526" s="42"/>
      <c r="F9526" s="343" t="s">
        <v>561</v>
      </c>
      <c r="G9526" s="57" t="s">
        <v>202</v>
      </c>
      <c r="H9526" s="111"/>
      <c r="I9526" s="90">
        <f t="shared" si="2911"/>
        <v>342.8</v>
      </c>
      <c r="J9526" s="112"/>
      <c r="K9526" s="112">
        <v>342.8</v>
      </c>
      <c r="L9526" s="90">
        <f t="shared" si="2914"/>
        <v>90.259999999999991</v>
      </c>
      <c r="M9526" s="112"/>
      <c r="N9526" s="112">
        <f>0.278+21.109+0.05+4.655+0.291+0.075+5.553+0.295+0.15+21.175+1.643+1.345+0.886+0.05+0.229+1.015+6.724+1.157+0.121+23.12+0.125+0.214</f>
        <v>90.259999999999991</v>
      </c>
      <c r="R9526" s="352">
        <f>L9526-[1]გადასახდელები!L9296</f>
        <v>-1257.3399999999999</v>
      </c>
    </row>
    <row r="9527" spans="2:18" ht="20.25" hidden="1" customHeight="1">
      <c r="B9527" s="36" t="str">
        <f t="shared" si="2915"/>
        <v>b</v>
      </c>
      <c r="C9527" s="42">
        <v>3</v>
      </c>
      <c r="D9527" s="42"/>
      <c r="F9527" s="342" t="s">
        <v>562</v>
      </c>
      <c r="G9527" s="57" t="s">
        <v>203</v>
      </c>
      <c r="H9527" s="89">
        <f>H9528+H9531+H9534</f>
        <v>0</v>
      </c>
      <c r="I9527" s="90">
        <f t="shared" si="2911"/>
        <v>0</v>
      </c>
      <c r="J9527" s="92">
        <f>J9528+J9531+J9534</f>
        <v>0</v>
      </c>
      <c r="K9527" s="92">
        <f>K9528+K9531+K9534</f>
        <v>0</v>
      </c>
      <c r="L9527" s="90">
        <f t="shared" si="2914"/>
        <v>0</v>
      </c>
      <c r="M9527" s="92">
        <f>M9528+M9531+M9534</f>
        <v>0</v>
      </c>
      <c r="N9527" s="92">
        <f>N9528+N9531+N9534</f>
        <v>0</v>
      </c>
      <c r="O9527" s="82" t="s">
        <v>146</v>
      </c>
      <c r="R9527" s="352">
        <f>L9527-[1]გადასახდელები!L9297</f>
        <v>0</v>
      </c>
    </row>
    <row r="9528" spans="2:18" ht="20.25" hidden="1" customHeight="1">
      <c r="B9528" s="36" t="str">
        <f t="shared" si="2915"/>
        <v>b</v>
      </c>
      <c r="C9528" s="42">
        <v>4</v>
      </c>
      <c r="D9528" s="42"/>
      <c r="F9528" s="342" t="s">
        <v>643</v>
      </c>
      <c r="G9528" s="47" t="s">
        <v>277</v>
      </c>
      <c r="H9528" s="93">
        <f>SUM(H9529:H9530)</f>
        <v>0</v>
      </c>
      <c r="I9528" s="94">
        <f t="shared" si="2911"/>
        <v>0</v>
      </c>
      <c r="J9528" s="95">
        <f>SUM(J9529:J9530)</f>
        <v>0</v>
      </c>
      <c r="K9528" s="95">
        <f>SUM(K9529:K9530)</f>
        <v>0</v>
      </c>
      <c r="L9528" s="94">
        <f t="shared" si="2914"/>
        <v>0</v>
      </c>
      <c r="M9528" s="95">
        <f>SUM(M9529:M9530)</f>
        <v>0</v>
      </c>
      <c r="N9528" s="95">
        <f>SUM(N9529:N9530)</f>
        <v>0</v>
      </c>
      <c r="O9528" s="82" t="s">
        <v>146</v>
      </c>
      <c r="R9528" s="352">
        <f>L9528-[1]გადასახდელები!L9298</f>
        <v>0</v>
      </c>
    </row>
    <row r="9529" spans="2:18" ht="20.25" hidden="1" customHeight="1">
      <c r="B9529" s="36" t="str">
        <f t="shared" si="2915"/>
        <v>b</v>
      </c>
      <c r="C9529" s="42">
        <v>5</v>
      </c>
      <c r="D9529" s="42"/>
      <c r="F9529" s="343" t="s">
        <v>644</v>
      </c>
      <c r="G9529" s="48" t="s">
        <v>278</v>
      </c>
      <c r="H9529" s="101"/>
      <c r="I9529" s="97">
        <f t="shared" si="2911"/>
        <v>0</v>
      </c>
      <c r="J9529" s="102"/>
      <c r="K9529" s="102"/>
      <c r="L9529" s="97">
        <f t="shared" si="2914"/>
        <v>0</v>
      </c>
      <c r="M9529" s="102"/>
      <c r="N9529" s="102"/>
      <c r="R9529" s="352">
        <f>L9529-[1]გადასახდელები!L9299</f>
        <v>0</v>
      </c>
    </row>
    <row r="9530" spans="2:18" ht="20.25" hidden="1" customHeight="1">
      <c r="B9530" s="36" t="str">
        <f t="shared" si="2915"/>
        <v>b</v>
      </c>
      <c r="C9530" s="42">
        <v>5</v>
      </c>
      <c r="D9530" s="42"/>
      <c r="F9530" s="343" t="s">
        <v>645</v>
      </c>
      <c r="G9530" s="48" t="s">
        <v>204</v>
      </c>
      <c r="H9530" s="101"/>
      <c r="I9530" s="97">
        <f t="shared" si="2911"/>
        <v>0</v>
      </c>
      <c r="J9530" s="102"/>
      <c r="K9530" s="102"/>
      <c r="L9530" s="97">
        <f t="shared" si="2914"/>
        <v>0</v>
      </c>
      <c r="M9530" s="102"/>
      <c r="N9530" s="102"/>
      <c r="R9530" s="352">
        <f>L9530-[1]გადასახდელები!L9300</f>
        <v>0</v>
      </c>
    </row>
    <row r="9531" spans="2:18" ht="20.25" hidden="1" customHeight="1">
      <c r="B9531" s="36" t="str">
        <f t="shared" si="2915"/>
        <v>b</v>
      </c>
      <c r="C9531" s="42">
        <v>4</v>
      </c>
      <c r="D9531" s="42"/>
      <c r="F9531" s="342" t="s">
        <v>646</v>
      </c>
      <c r="G9531" s="47" t="s">
        <v>279</v>
      </c>
      <c r="H9531" s="93">
        <f>SUM(H9532:H9533)</f>
        <v>0</v>
      </c>
      <c r="I9531" s="94">
        <f t="shared" si="2911"/>
        <v>0</v>
      </c>
      <c r="J9531" s="95">
        <f>SUM(J9532:J9533)</f>
        <v>0</v>
      </c>
      <c r="K9531" s="95">
        <f>SUM(K9532:K9533)</f>
        <v>0</v>
      </c>
      <c r="L9531" s="94">
        <f t="shared" si="2914"/>
        <v>0</v>
      </c>
      <c r="M9531" s="95">
        <f>SUM(M9532:M9533)</f>
        <v>0</v>
      </c>
      <c r="N9531" s="95">
        <f>SUM(N9532:N9533)</f>
        <v>0</v>
      </c>
      <c r="O9531" s="82" t="s">
        <v>146</v>
      </c>
      <c r="R9531" s="352">
        <f>L9531-[1]გადასახდელები!L9301</f>
        <v>0</v>
      </c>
    </row>
    <row r="9532" spans="2:18" ht="20.25" hidden="1" customHeight="1">
      <c r="B9532" s="36" t="str">
        <f t="shared" si="2915"/>
        <v>b</v>
      </c>
      <c r="C9532" s="42">
        <v>5</v>
      </c>
      <c r="D9532" s="42"/>
      <c r="F9532" s="343" t="s">
        <v>647</v>
      </c>
      <c r="G9532" s="48" t="s">
        <v>278</v>
      </c>
      <c r="H9532" s="101"/>
      <c r="I9532" s="97">
        <f t="shared" si="2911"/>
        <v>0</v>
      </c>
      <c r="J9532" s="102"/>
      <c r="K9532" s="102"/>
      <c r="L9532" s="97">
        <f t="shared" si="2914"/>
        <v>0</v>
      </c>
      <c r="M9532" s="102"/>
      <c r="N9532" s="102"/>
      <c r="R9532" s="352">
        <f>L9532-[1]გადასახდელები!L9302</f>
        <v>0</v>
      </c>
    </row>
    <row r="9533" spans="2:18" ht="20.25" hidden="1" customHeight="1">
      <c r="B9533" s="36" t="str">
        <f t="shared" si="2915"/>
        <v>b</v>
      </c>
      <c r="C9533" s="42">
        <v>5</v>
      </c>
      <c r="D9533" s="42"/>
      <c r="F9533" s="343" t="s">
        <v>648</v>
      </c>
      <c r="G9533" s="48" t="s">
        <v>204</v>
      </c>
      <c r="H9533" s="101"/>
      <c r="I9533" s="97">
        <f t="shared" si="2911"/>
        <v>0</v>
      </c>
      <c r="J9533" s="102"/>
      <c r="K9533" s="102"/>
      <c r="L9533" s="97">
        <f t="shared" si="2914"/>
        <v>0</v>
      </c>
      <c r="M9533" s="102"/>
      <c r="N9533" s="102"/>
      <c r="R9533" s="352">
        <f>L9533-[1]გადასახდელები!L9303</f>
        <v>0</v>
      </c>
    </row>
    <row r="9534" spans="2:18" ht="20.25" hidden="1" customHeight="1">
      <c r="B9534" s="36" t="str">
        <f t="shared" si="2915"/>
        <v>b</v>
      </c>
      <c r="C9534" s="42">
        <v>4</v>
      </c>
      <c r="D9534" s="42"/>
      <c r="F9534" s="342" t="s">
        <v>563</v>
      </c>
      <c r="G9534" s="47" t="s">
        <v>280</v>
      </c>
      <c r="H9534" s="93">
        <f>SUM(H9535:H9536)</f>
        <v>0</v>
      </c>
      <c r="I9534" s="94">
        <f t="shared" si="2911"/>
        <v>0</v>
      </c>
      <c r="J9534" s="95">
        <f>SUM(J9535:J9536)</f>
        <v>0</v>
      </c>
      <c r="K9534" s="95">
        <f>SUM(K9535:K9536)</f>
        <v>0</v>
      </c>
      <c r="L9534" s="94">
        <f t="shared" si="2914"/>
        <v>0</v>
      </c>
      <c r="M9534" s="95">
        <f>SUM(M9535:M9536)</f>
        <v>0</v>
      </c>
      <c r="N9534" s="95">
        <f>SUM(N9535:N9536)</f>
        <v>0</v>
      </c>
      <c r="O9534" s="82" t="s">
        <v>146</v>
      </c>
      <c r="R9534" s="352">
        <f>L9534-[1]გადასახდელები!L9304</f>
        <v>0</v>
      </c>
    </row>
    <row r="9535" spans="2:18" ht="20.25" hidden="1" customHeight="1">
      <c r="B9535" s="36" t="str">
        <f t="shared" si="2915"/>
        <v>b</v>
      </c>
      <c r="C9535" s="42">
        <v>5</v>
      </c>
      <c r="D9535" s="42"/>
      <c r="F9535" s="343" t="s">
        <v>649</v>
      </c>
      <c r="G9535" s="48" t="s">
        <v>278</v>
      </c>
      <c r="H9535" s="101"/>
      <c r="I9535" s="97">
        <f t="shared" si="2911"/>
        <v>0</v>
      </c>
      <c r="J9535" s="102"/>
      <c r="K9535" s="102"/>
      <c r="L9535" s="97">
        <f t="shared" si="2914"/>
        <v>0</v>
      </c>
      <c r="M9535" s="102"/>
      <c r="N9535" s="102"/>
      <c r="R9535" s="352">
        <f>L9535-[1]გადასახდელები!L9305</f>
        <v>0</v>
      </c>
    </row>
    <row r="9536" spans="2:18" ht="20.25" hidden="1" customHeight="1">
      <c r="B9536" s="36" t="str">
        <f t="shared" si="2915"/>
        <v>b</v>
      </c>
      <c r="C9536" s="42">
        <v>5</v>
      </c>
      <c r="D9536" s="42"/>
      <c r="F9536" s="343" t="s">
        <v>564</v>
      </c>
      <c r="G9536" s="48" t="s">
        <v>204</v>
      </c>
      <c r="H9536" s="101"/>
      <c r="I9536" s="97">
        <f t="shared" si="2911"/>
        <v>0</v>
      </c>
      <c r="J9536" s="102"/>
      <c r="K9536" s="102"/>
      <c r="L9536" s="97">
        <f t="shared" si="2914"/>
        <v>0</v>
      </c>
      <c r="M9536" s="102"/>
      <c r="N9536" s="102"/>
      <c r="R9536" s="352">
        <f>L9536-[1]გადასახდელები!L9306</f>
        <v>0</v>
      </c>
    </row>
    <row r="9537" spans="2:18" ht="20.25" hidden="1" customHeight="1">
      <c r="B9537" s="36" t="str">
        <f t="shared" si="2915"/>
        <v>b</v>
      </c>
      <c r="C9537" s="42">
        <v>3</v>
      </c>
      <c r="D9537" s="42"/>
      <c r="F9537" s="342" t="s">
        <v>565</v>
      </c>
      <c r="G9537" s="57" t="s">
        <v>206</v>
      </c>
      <c r="H9537" s="89">
        <f>H9538+H9541+H9544</f>
        <v>0</v>
      </c>
      <c r="I9537" s="90">
        <f t="shared" si="2911"/>
        <v>0</v>
      </c>
      <c r="J9537" s="92">
        <f>J9538+J9541+J9544</f>
        <v>0</v>
      </c>
      <c r="K9537" s="92">
        <f>K9538+K9541+K9544</f>
        <v>0</v>
      </c>
      <c r="L9537" s="90">
        <f t="shared" si="2914"/>
        <v>0</v>
      </c>
      <c r="M9537" s="92">
        <f>M9538+M9541+M9544</f>
        <v>0</v>
      </c>
      <c r="N9537" s="92">
        <f>N9538+N9541+N9544</f>
        <v>0</v>
      </c>
      <c r="O9537" s="82" t="s">
        <v>146</v>
      </c>
      <c r="R9537" s="352">
        <f>L9537-[1]გადასახდელები!L9307</f>
        <v>0</v>
      </c>
    </row>
    <row r="9538" spans="2:18" ht="20.25" hidden="1" customHeight="1">
      <c r="B9538" s="36" t="str">
        <f t="shared" si="2915"/>
        <v>b</v>
      </c>
      <c r="C9538" s="42">
        <v>4</v>
      </c>
      <c r="D9538" s="42"/>
      <c r="F9538" s="342" t="s">
        <v>650</v>
      </c>
      <c r="G9538" s="47" t="s">
        <v>281</v>
      </c>
      <c r="H9538" s="93">
        <f>SUM(H9539:H9540)</f>
        <v>0</v>
      </c>
      <c r="I9538" s="94">
        <f t="shared" si="2911"/>
        <v>0</v>
      </c>
      <c r="J9538" s="95">
        <f>SUM(J9539:J9540)</f>
        <v>0</v>
      </c>
      <c r="K9538" s="95">
        <f>SUM(K9539:K9540)</f>
        <v>0</v>
      </c>
      <c r="L9538" s="94">
        <f t="shared" si="2914"/>
        <v>0</v>
      </c>
      <c r="M9538" s="95">
        <f>SUM(M9539:M9540)</f>
        <v>0</v>
      </c>
      <c r="N9538" s="95">
        <f>SUM(N9539:N9540)</f>
        <v>0</v>
      </c>
      <c r="O9538" s="82" t="s">
        <v>146</v>
      </c>
      <c r="R9538" s="352">
        <f>L9538-[1]გადასახდელები!L9308</f>
        <v>0</v>
      </c>
    </row>
    <row r="9539" spans="2:18" ht="20.25" hidden="1" customHeight="1">
      <c r="B9539" s="36" t="str">
        <f t="shared" si="2915"/>
        <v>b</v>
      </c>
      <c r="C9539" s="42">
        <v>5</v>
      </c>
      <c r="D9539" s="42"/>
      <c r="F9539" s="343" t="s">
        <v>651</v>
      </c>
      <c r="G9539" s="48" t="s">
        <v>282</v>
      </c>
      <c r="H9539" s="101"/>
      <c r="I9539" s="97">
        <f t="shared" si="2911"/>
        <v>0</v>
      </c>
      <c r="J9539" s="102"/>
      <c r="K9539" s="102"/>
      <c r="L9539" s="97">
        <f t="shared" si="2914"/>
        <v>0</v>
      </c>
      <c r="M9539" s="102"/>
      <c r="N9539" s="102"/>
      <c r="R9539" s="352">
        <f>L9539-[1]გადასახდელები!L9309</f>
        <v>0</v>
      </c>
    </row>
    <row r="9540" spans="2:18" ht="20.25" hidden="1" customHeight="1">
      <c r="B9540" s="36" t="str">
        <f t="shared" si="2915"/>
        <v>b</v>
      </c>
      <c r="C9540" s="42">
        <v>5</v>
      </c>
      <c r="D9540" s="42"/>
      <c r="F9540" s="343" t="s">
        <v>652</v>
      </c>
      <c r="G9540" s="48" t="s">
        <v>283</v>
      </c>
      <c r="H9540" s="101"/>
      <c r="I9540" s="97">
        <f t="shared" si="2911"/>
        <v>0</v>
      </c>
      <c r="J9540" s="102"/>
      <c r="K9540" s="102"/>
      <c r="L9540" s="97">
        <f t="shared" si="2914"/>
        <v>0</v>
      </c>
      <c r="M9540" s="102"/>
      <c r="N9540" s="102"/>
      <c r="R9540" s="352">
        <f>L9540-[1]გადასახდელები!L9310</f>
        <v>0</v>
      </c>
    </row>
    <row r="9541" spans="2:18" ht="20.25" hidden="1" customHeight="1">
      <c r="B9541" s="36" t="str">
        <f t="shared" si="2915"/>
        <v>b</v>
      </c>
      <c r="C9541" s="42">
        <v>4</v>
      </c>
      <c r="D9541" s="42"/>
      <c r="F9541" s="342" t="s">
        <v>566</v>
      </c>
      <c r="G9541" s="47" t="s">
        <v>284</v>
      </c>
      <c r="H9541" s="93">
        <f>SUM(H9542:H9543)</f>
        <v>0</v>
      </c>
      <c r="I9541" s="94">
        <f t="shared" si="2911"/>
        <v>0</v>
      </c>
      <c r="J9541" s="95">
        <f>SUM(J9542:J9543)</f>
        <v>0</v>
      </c>
      <c r="K9541" s="95">
        <f>SUM(K9542:K9543)</f>
        <v>0</v>
      </c>
      <c r="L9541" s="94">
        <f t="shared" si="2914"/>
        <v>0</v>
      </c>
      <c r="M9541" s="95">
        <f>SUM(M9542:M9543)</f>
        <v>0</v>
      </c>
      <c r="N9541" s="95">
        <f>SUM(N9542:N9543)</f>
        <v>0</v>
      </c>
      <c r="O9541" s="82" t="s">
        <v>146</v>
      </c>
      <c r="R9541" s="352">
        <f>L9541-[1]გადასახდელები!L9311</f>
        <v>0</v>
      </c>
    </row>
    <row r="9542" spans="2:18" ht="20.25" hidden="1" customHeight="1">
      <c r="B9542" s="36" t="str">
        <f t="shared" si="2915"/>
        <v>b</v>
      </c>
      <c r="C9542" s="42">
        <v>5</v>
      </c>
      <c r="D9542" s="42"/>
      <c r="F9542" s="343" t="s">
        <v>567</v>
      </c>
      <c r="G9542" s="48" t="s">
        <v>282</v>
      </c>
      <c r="H9542" s="101"/>
      <c r="I9542" s="97">
        <f t="shared" si="2911"/>
        <v>0</v>
      </c>
      <c r="J9542" s="102"/>
      <c r="K9542" s="102"/>
      <c r="L9542" s="97">
        <f t="shared" si="2914"/>
        <v>0</v>
      </c>
      <c r="M9542" s="102"/>
      <c r="N9542" s="102"/>
      <c r="R9542" s="352">
        <f>L9542-[1]გადასახდელები!L9312</f>
        <v>0</v>
      </c>
    </row>
    <row r="9543" spans="2:18" ht="20.25" hidden="1" customHeight="1">
      <c r="B9543" s="36" t="str">
        <f t="shared" si="2915"/>
        <v>b</v>
      </c>
      <c r="C9543" s="42">
        <v>5</v>
      </c>
      <c r="D9543" s="42"/>
      <c r="F9543" s="343" t="s">
        <v>653</v>
      </c>
      <c r="G9543" s="48" t="s">
        <v>283</v>
      </c>
      <c r="H9543" s="101"/>
      <c r="I9543" s="97">
        <f t="shared" si="2911"/>
        <v>0</v>
      </c>
      <c r="J9543" s="102"/>
      <c r="K9543" s="102"/>
      <c r="L9543" s="97">
        <f t="shared" si="2914"/>
        <v>0</v>
      </c>
      <c r="M9543" s="102"/>
      <c r="N9543" s="102"/>
      <c r="R9543" s="352">
        <f>L9543-[1]გადასახდელები!L9313</f>
        <v>0</v>
      </c>
    </row>
    <row r="9544" spans="2:18" ht="20.25" hidden="1" customHeight="1">
      <c r="B9544" s="36" t="str">
        <f t="shared" si="2915"/>
        <v>b</v>
      </c>
      <c r="C9544" s="42">
        <v>4</v>
      </c>
      <c r="D9544" s="42"/>
      <c r="F9544" s="342" t="s">
        <v>654</v>
      </c>
      <c r="G9544" s="47" t="s">
        <v>207</v>
      </c>
      <c r="H9544" s="93">
        <f>SUM(H9545:H9546)</f>
        <v>0</v>
      </c>
      <c r="I9544" s="94">
        <f t="shared" si="2911"/>
        <v>0</v>
      </c>
      <c r="J9544" s="95">
        <f>SUM(J9545:J9546)</f>
        <v>0</v>
      </c>
      <c r="K9544" s="95">
        <f>SUM(K9545:K9546)</f>
        <v>0</v>
      </c>
      <c r="L9544" s="94">
        <f t="shared" si="2914"/>
        <v>0</v>
      </c>
      <c r="M9544" s="95">
        <f>SUM(M9545:M9546)</f>
        <v>0</v>
      </c>
      <c r="N9544" s="95">
        <f>SUM(N9545:N9546)</f>
        <v>0</v>
      </c>
      <c r="O9544" s="82" t="s">
        <v>146</v>
      </c>
      <c r="R9544" s="352">
        <f>L9544-[1]გადასახდელები!L9314</f>
        <v>0</v>
      </c>
    </row>
    <row r="9545" spans="2:18" ht="20.25" hidden="1" customHeight="1">
      <c r="B9545" s="36" t="str">
        <f t="shared" si="2915"/>
        <v>b</v>
      </c>
      <c r="C9545" s="42">
        <v>5</v>
      </c>
      <c r="D9545" s="42"/>
      <c r="F9545" s="343" t="s">
        <v>655</v>
      </c>
      <c r="G9545" s="48" t="s">
        <v>282</v>
      </c>
      <c r="H9545" s="101"/>
      <c r="I9545" s="97">
        <f t="shared" si="2911"/>
        <v>0</v>
      </c>
      <c r="J9545" s="102"/>
      <c r="K9545" s="102"/>
      <c r="L9545" s="97">
        <f t="shared" si="2914"/>
        <v>0</v>
      </c>
      <c r="M9545" s="102"/>
      <c r="N9545" s="102"/>
      <c r="R9545" s="352">
        <f>L9545-[1]გადასახდელები!L9315</f>
        <v>0</v>
      </c>
    </row>
    <row r="9546" spans="2:18" ht="20.25" hidden="1" customHeight="1">
      <c r="B9546" s="36" t="str">
        <f t="shared" si="2915"/>
        <v>b</v>
      </c>
      <c r="C9546" s="42">
        <v>5</v>
      </c>
      <c r="D9546" s="42"/>
      <c r="F9546" s="343" t="s">
        <v>656</v>
      </c>
      <c r="G9546" s="48" t="s">
        <v>283</v>
      </c>
      <c r="H9546" s="101"/>
      <c r="I9546" s="97">
        <f t="shared" si="2911"/>
        <v>0</v>
      </c>
      <c r="J9546" s="102"/>
      <c r="K9546" s="102"/>
      <c r="L9546" s="97">
        <f t="shared" si="2914"/>
        <v>0</v>
      </c>
      <c r="M9546" s="102"/>
      <c r="N9546" s="102"/>
      <c r="R9546" s="352">
        <f>L9546-[1]გადასახდელები!L9316</f>
        <v>0</v>
      </c>
    </row>
    <row r="9547" spans="2:18" ht="20.25" hidden="1" customHeight="1">
      <c r="B9547" s="36" t="str">
        <f t="shared" si="2915"/>
        <v>b</v>
      </c>
      <c r="C9547" s="42">
        <v>3</v>
      </c>
      <c r="D9547" s="42"/>
      <c r="F9547" s="342" t="s">
        <v>568</v>
      </c>
      <c r="G9547" s="57" t="s">
        <v>205</v>
      </c>
      <c r="H9547" s="89">
        <f>H9548+H9549</f>
        <v>0</v>
      </c>
      <c r="I9547" s="90">
        <f t="shared" si="2911"/>
        <v>0</v>
      </c>
      <c r="J9547" s="92">
        <f>J9548+J9549</f>
        <v>0</v>
      </c>
      <c r="K9547" s="92">
        <f>K9548+K9549</f>
        <v>0</v>
      </c>
      <c r="L9547" s="90">
        <f t="shared" si="2914"/>
        <v>0</v>
      </c>
      <c r="M9547" s="92">
        <f>M9548+M9549</f>
        <v>0</v>
      </c>
      <c r="N9547" s="92">
        <f>N9548+N9549</f>
        <v>0</v>
      </c>
      <c r="O9547" s="82" t="s">
        <v>146</v>
      </c>
      <c r="R9547" s="352">
        <f>L9547-[1]გადასახდელები!L9317</f>
        <v>0</v>
      </c>
    </row>
    <row r="9548" spans="2:18" ht="20.25" hidden="1" customHeight="1">
      <c r="B9548" s="36" t="str">
        <f t="shared" si="2915"/>
        <v>b</v>
      </c>
      <c r="C9548" s="42">
        <v>4</v>
      </c>
      <c r="D9548" s="42"/>
      <c r="F9548" s="343" t="s">
        <v>657</v>
      </c>
      <c r="G9548" s="47" t="s">
        <v>285</v>
      </c>
      <c r="H9548" s="103"/>
      <c r="I9548" s="94">
        <f t="shared" si="2911"/>
        <v>0</v>
      </c>
      <c r="J9548" s="104"/>
      <c r="K9548" s="104"/>
      <c r="L9548" s="94">
        <f t="shared" si="2914"/>
        <v>0</v>
      </c>
      <c r="M9548" s="104"/>
      <c r="N9548" s="104"/>
      <c r="R9548" s="352">
        <f>L9548-[1]გადასახდელები!L9318</f>
        <v>0</v>
      </c>
    </row>
    <row r="9549" spans="2:18" ht="20.25" hidden="1" customHeight="1">
      <c r="B9549" s="36" t="str">
        <f t="shared" si="2915"/>
        <v>b</v>
      </c>
      <c r="C9549" s="42">
        <v>4</v>
      </c>
      <c r="D9549" s="42"/>
      <c r="F9549" s="342" t="s">
        <v>570</v>
      </c>
      <c r="G9549" s="47" t="s">
        <v>286</v>
      </c>
      <c r="H9549" s="93">
        <f>H9550+H9569</f>
        <v>0</v>
      </c>
      <c r="I9549" s="94">
        <f t="shared" si="2911"/>
        <v>0</v>
      </c>
      <c r="J9549" s="95">
        <f>J9550+J9569</f>
        <v>0</v>
      </c>
      <c r="K9549" s="95">
        <f>K9550+K9569</f>
        <v>0</v>
      </c>
      <c r="L9549" s="94">
        <f t="shared" si="2914"/>
        <v>0</v>
      </c>
      <c r="M9549" s="95">
        <f>M9550+M9569</f>
        <v>0</v>
      </c>
      <c r="N9549" s="95">
        <f>N9550+N9569</f>
        <v>0</v>
      </c>
      <c r="O9549" s="82" t="s">
        <v>146</v>
      </c>
      <c r="R9549" s="352">
        <f>L9549-[1]გადასახდელები!L9319</f>
        <v>0</v>
      </c>
    </row>
    <row r="9550" spans="2:18" ht="20.25" hidden="1" customHeight="1">
      <c r="B9550" s="36" t="str">
        <f t="shared" si="2915"/>
        <v>b</v>
      </c>
      <c r="C9550" s="42">
        <v>5</v>
      </c>
      <c r="D9550" s="42"/>
      <c r="F9550" s="342" t="s">
        <v>569</v>
      </c>
      <c r="G9550" s="48" t="s">
        <v>287</v>
      </c>
      <c r="H9550" s="113">
        <f>SUM(H9551:H9568)</f>
        <v>0</v>
      </c>
      <c r="I9550" s="97">
        <f t="shared" si="2911"/>
        <v>0</v>
      </c>
      <c r="J9550" s="114">
        <f>SUM(J9551:J9568)</f>
        <v>0</v>
      </c>
      <c r="K9550" s="114">
        <f>SUM(K9551:K9568)</f>
        <v>0</v>
      </c>
      <c r="L9550" s="97">
        <f t="shared" si="2914"/>
        <v>0</v>
      </c>
      <c r="M9550" s="114">
        <f>SUM(M9551:M9568)</f>
        <v>0</v>
      </c>
      <c r="N9550" s="114">
        <f>SUM(N9551:N9568)</f>
        <v>0</v>
      </c>
      <c r="O9550" s="82" t="s">
        <v>146</v>
      </c>
      <c r="R9550" s="352">
        <f>L9550-[1]გადასახდელები!L9320</f>
        <v>0</v>
      </c>
    </row>
    <row r="9551" spans="2:18" ht="45" hidden="1" customHeight="1">
      <c r="B9551" s="36" t="str">
        <f t="shared" si="2915"/>
        <v>b</v>
      </c>
      <c r="C9551" s="42">
        <v>6</v>
      </c>
      <c r="D9551" s="42"/>
      <c r="F9551" s="343" t="s">
        <v>658</v>
      </c>
      <c r="G9551" s="45" t="s">
        <v>215</v>
      </c>
      <c r="H9551" s="99"/>
      <c r="I9551" s="105">
        <f t="shared" si="2911"/>
        <v>0</v>
      </c>
      <c r="J9551" s="100"/>
      <c r="K9551" s="100"/>
      <c r="L9551" s="105">
        <f t="shared" si="2914"/>
        <v>0</v>
      </c>
      <c r="M9551" s="100"/>
      <c r="N9551" s="100"/>
      <c r="R9551" s="352">
        <f>L9551-[1]გადასახდელები!L9321</f>
        <v>0</v>
      </c>
    </row>
    <row r="9552" spans="2:18" ht="20.25" hidden="1" customHeight="1">
      <c r="B9552" s="36" t="str">
        <f t="shared" si="2915"/>
        <v>b</v>
      </c>
      <c r="C9552" s="42">
        <v>6</v>
      </c>
      <c r="D9552" s="42"/>
      <c r="F9552" s="343" t="s">
        <v>659</v>
      </c>
      <c r="G9552" s="45" t="s">
        <v>288</v>
      </c>
      <c r="H9552" s="99"/>
      <c r="I9552" s="105">
        <f t="shared" si="2911"/>
        <v>0</v>
      </c>
      <c r="J9552" s="100"/>
      <c r="K9552" s="100"/>
      <c r="L9552" s="105">
        <f t="shared" si="2914"/>
        <v>0</v>
      </c>
      <c r="M9552" s="100"/>
      <c r="N9552" s="100"/>
      <c r="R9552" s="352">
        <f>L9552-[1]გადასახდელები!L9322</f>
        <v>0</v>
      </c>
    </row>
    <row r="9553" spans="2:18" ht="20.25" hidden="1" customHeight="1">
      <c r="B9553" s="36" t="str">
        <f t="shared" si="2915"/>
        <v>b</v>
      </c>
      <c r="C9553" s="42">
        <v>6</v>
      </c>
      <c r="D9553" s="42"/>
      <c r="F9553" s="343" t="s">
        <v>660</v>
      </c>
      <c r="G9553" s="45" t="s">
        <v>289</v>
      </c>
      <c r="H9553" s="99"/>
      <c r="I9553" s="105">
        <f t="shared" si="2911"/>
        <v>0</v>
      </c>
      <c r="J9553" s="100"/>
      <c r="K9553" s="100"/>
      <c r="L9553" s="105">
        <f t="shared" si="2914"/>
        <v>0</v>
      </c>
      <c r="M9553" s="100"/>
      <c r="N9553" s="100"/>
      <c r="R9553" s="352">
        <f>L9553-[1]გადასახდელები!L9323</f>
        <v>0</v>
      </c>
    </row>
    <row r="9554" spans="2:18" ht="20.25" hidden="1" customHeight="1">
      <c r="B9554" s="36" t="str">
        <f t="shared" si="2915"/>
        <v>b</v>
      </c>
      <c r="C9554" s="42">
        <v>6</v>
      </c>
      <c r="D9554" s="42"/>
      <c r="F9554" s="343" t="s">
        <v>661</v>
      </c>
      <c r="G9554" s="45" t="s">
        <v>216</v>
      </c>
      <c r="H9554" s="99"/>
      <c r="I9554" s="105">
        <f t="shared" si="2911"/>
        <v>0</v>
      </c>
      <c r="J9554" s="100"/>
      <c r="K9554" s="100"/>
      <c r="L9554" s="105">
        <f t="shared" si="2914"/>
        <v>0</v>
      </c>
      <c r="M9554" s="100"/>
      <c r="N9554" s="100"/>
      <c r="R9554" s="352">
        <f>L9554-[1]გადასახდელები!L9324</f>
        <v>0</v>
      </c>
    </row>
    <row r="9555" spans="2:18" ht="20.25" hidden="1" customHeight="1">
      <c r="B9555" s="36" t="str">
        <f t="shared" si="2915"/>
        <v>b</v>
      </c>
      <c r="C9555" s="42">
        <v>6</v>
      </c>
      <c r="D9555" s="42"/>
      <c r="F9555" s="343" t="s">
        <v>662</v>
      </c>
      <c r="G9555" s="45" t="s">
        <v>217</v>
      </c>
      <c r="H9555" s="99"/>
      <c r="I9555" s="105">
        <f t="shared" si="2911"/>
        <v>0</v>
      </c>
      <c r="J9555" s="100"/>
      <c r="K9555" s="100"/>
      <c r="L9555" s="105">
        <f t="shared" si="2914"/>
        <v>0</v>
      </c>
      <c r="M9555" s="100"/>
      <c r="N9555" s="100"/>
      <c r="R9555" s="352">
        <f>L9555-[1]გადასახდელები!L9325</f>
        <v>0</v>
      </c>
    </row>
    <row r="9556" spans="2:18" ht="20.25" hidden="1" customHeight="1">
      <c r="B9556" s="36" t="str">
        <f t="shared" si="2915"/>
        <v>b</v>
      </c>
      <c r="C9556" s="42">
        <v>6</v>
      </c>
      <c r="D9556" s="42"/>
      <c r="F9556" s="343" t="s">
        <v>571</v>
      </c>
      <c r="G9556" s="45" t="s">
        <v>290</v>
      </c>
      <c r="H9556" s="99"/>
      <c r="I9556" s="105">
        <f t="shared" si="2911"/>
        <v>0</v>
      </c>
      <c r="J9556" s="100"/>
      <c r="K9556" s="100"/>
      <c r="L9556" s="105">
        <f t="shared" si="2914"/>
        <v>0</v>
      </c>
      <c r="M9556" s="100"/>
      <c r="N9556" s="100"/>
      <c r="R9556" s="352">
        <f>L9556-[1]გადასახდელები!L9326</f>
        <v>0</v>
      </c>
    </row>
    <row r="9557" spans="2:18" ht="20.25" hidden="1" customHeight="1">
      <c r="B9557" s="36" t="str">
        <f t="shared" si="2915"/>
        <v>b</v>
      </c>
      <c r="C9557" s="42">
        <v>6</v>
      </c>
      <c r="D9557" s="42"/>
      <c r="F9557" s="343" t="s">
        <v>663</v>
      </c>
      <c r="G9557" s="45" t="s">
        <v>291</v>
      </c>
      <c r="H9557" s="99"/>
      <c r="I9557" s="105">
        <f t="shared" si="2911"/>
        <v>0</v>
      </c>
      <c r="J9557" s="100"/>
      <c r="K9557" s="100"/>
      <c r="L9557" s="105">
        <f t="shared" si="2914"/>
        <v>0</v>
      </c>
      <c r="M9557" s="100"/>
      <c r="N9557" s="100"/>
      <c r="R9557" s="352">
        <f>L9557-[1]გადასახდელები!L9327</f>
        <v>0</v>
      </c>
    </row>
    <row r="9558" spans="2:18" ht="20.25" hidden="1" customHeight="1">
      <c r="B9558" s="36" t="str">
        <f t="shared" si="2915"/>
        <v>b</v>
      </c>
      <c r="C9558" s="42">
        <v>6</v>
      </c>
      <c r="D9558" s="42"/>
      <c r="F9558" s="343" t="s">
        <v>664</v>
      </c>
      <c r="G9558" s="45" t="s">
        <v>218</v>
      </c>
      <c r="H9558" s="99"/>
      <c r="I9558" s="105">
        <f t="shared" si="2911"/>
        <v>0</v>
      </c>
      <c r="J9558" s="100"/>
      <c r="K9558" s="100"/>
      <c r="L9558" s="105">
        <f t="shared" si="2914"/>
        <v>0</v>
      </c>
      <c r="M9558" s="100"/>
      <c r="N9558" s="100"/>
      <c r="R9558" s="352">
        <f>L9558-[1]გადასახდელები!L9328</f>
        <v>0</v>
      </c>
    </row>
    <row r="9559" spans="2:18" ht="20.25" hidden="1" customHeight="1">
      <c r="B9559" s="36" t="str">
        <f t="shared" si="2915"/>
        <v>b</v>
      </c>
      <c r="C9559" s="42">
        <v>6</v>
      </c>
      <c r="D9559" s="42"/>
      <c r="F9559" s="343" t="s">
        <v>665</v>
      </c>
      <c r="G9559" s="45" t="s">
        <v>219</v>
      </c>
      <c r="H9559" s="99"/>
      <c r="I9559" s="105">
        <f t="shared" si="2911"/>
        <v>0</v>
      </c>
      <c r="J9559" s="100"/>
      <c r="K9559" s="100"/>
      <c r="L9559" s="105">
        <f t="shared" si="2914"/>
        <v>0</v>
      </c>
      <c r="M9559" s="100"/>
      <c r="N9559" s="100"/>
      <c r="R9559" s="352">
        <f>L9559-[1]გადასახდელები!L9329</f>
        <v>0</v>
      </c>
    </row>
    <row r="9560" spans="2:18" ht="20.25" hidden="1" customHeight="1">
      <c r="B9560" s="36" t="str">
        <f t="shared" si="2915"/>
        <v>b</v>
      </c>
      <c r="C9560" s="42">
        <v>6</v>
      </c>
      <c r="D9560" s="42"/>
      <c r="F9560" s="343" t="s">
        <v>666</v>
      </c>
      <c r="G9560" s="45" t="s">
        <v>220</v>
      </c>
      <c r="H9560" s="99"/>
      <c r="I9560" s="105">
        <f t="shared" si="2911"/>
        <v>0</v>
      </c>
      <c r="J9560" s="100"/>
      <c r="K9560" s="100"/>
      <c r="L9560" s="105">
        <f t="shared" si="2914"/>
        <v>0</v>
      </c>
      <c r="M9560" s="100"/>
      <c r="N9560" s="100"/>
      <c r="R9560" s="352">
        <f>L9560-[1]გადასახდელები!L9330</f>
        <v>0</v>
      </c>
    </row>
    <row r="9561" spans="2:18" ht="20.25" hidden="1" customHeight="1">
      <c r="B9561" s="36" t="str">
        <f t="shared" si="2915"/>
        <v>b</v>
      </c>
      <c r="C9561" s="42">
        <v>6</v>
      </c>
      <c r="D9561" s="42"/>
      <c r="F9561" s="343" t="s">
        <v>667</v>
      </c>
      <c r="G9561" s="45" t="s">
        <v>221</v>
      </c>
      <c r="H9561" s="99"/>
      <c r="I9561" s="105">
        <f t="shared" si="2911"/>
        <v>0</v>
      </c>
      <c r="J9561" s="100"/>
      <c r="K9561" s="100"/>
      <c r="L9561" s="105">
        <f t="shared" si="2914"/>
        <v>0</v>
      </c>
      <c r="M9561" s="100"/>
      <c r="N9561" s="100"/>
      <c r="R9561" s="352">
        <f>L9561-[1]გადასახდელები!L9331</f>
        <v>0</v>
      </c>
    </row>
    <row r="9562" spans="2:18" ht="20.25" hidden="1" customHeight="1">
      <c r="B9562" s="36" t="str">
        <f t="shared" si="2915"/>
        <v>b</v>
      </c>
      <c r="C9562" s="42">
        <v>6</v>
      </c>
      <c r="D9562" s="42"/>
      <c r="F9562" s="343" t="s">
        <v>668</v>
      </c>
      <c r="G9562" s="45" t="s">
        <v>222</v>
      </c>
      <c r="H9562" s="99"/>
      <c r="I9562" s="105">
        <f t="shared" si="2911"/>
        <v>0</v>
      </c>
      <c r="J9562" s="100"/>
      <c r="K9562" s="100"/>
      <c r="L9562" s="105">
        <f t="shared" si="2914"/>
        <v>0</v>
      </c>
      <c r="M9562" s="100"/>
      <c r="N9562" s="100"/>
      <c r="R9562" s="352">
        <f>L9562-[1]გადასახდელები!L9332</f>
        <v>0</v>
      </c>
    </row>
    <row r="9563" spans="2:18" ht="20.25" hidden="1" customHeight="1">
      <c r="B9563" s="36" t="str">
        <f t="shared" si="2915"/>
        <v>b</v>
      </c>
      <c r="C9563" s="42">
        <v>6</v>
      </c>
      <c r="D9563" s="42"/>
      <c r="F9563" s="343" t="s">
        <v>669</v>
      </c>
      <c r="G9563" s="45" t="s">
        <v>223</v>
      </c>
      <c r="H9563" s="99"/>
      <c r="I9563" s="105">
        <f t="shared" si="2911"/>
        <v>0</v>
      </c>
      <c r="J9563" s="100"/>
      <c r="K9563" s="100"/>
      <c r="L9563" s="105">
        <f t="shared" si="2914"/>
        <v>0</v>
      </c>
      <c r="M9563" s="100"/>
      <c r="N9563" s="100"/>
      <c r="R9563" s="352">
        <f>L9563-[1]გადასახდელები!L9333</f>
        <v>0</v>
      </c>
    </row>
    <row r="9564" spans="2:18" ht="36" hidden="1" customHeight="1">
      <c r="B9564" s="36" t="str">
        <f t="shared" si="2915"/>
        <v>b</v>
      </c>
      <c r="C9564" s="42">
        <v>6</v>
      </c>
      <c r="D9564" s="42"/>
      <c r="F9564" s="343" t="s">
        <v>670</v>
      </c>
      <c r="G9564" s="45" t="s">
        <v>224</v>
      </c>
      <c r="H9564" s="99"/>
      <c r="I9564" s="105">
        <f t="shared" si="2911"/>
        <v>0</v>
      </c>
      <c r="J9564" s="100"/>
      <c r="K9564" s="100"/>
      <c r="L9564" s="105">
        <f t="shared" si="2914"/>
        <v>0</v>
      </c>
      <c r="M9564" s="100"/>
      <c r="N9564" s="100"/>
      <c r="R9564" s="352">
        <f>L9564-[1]გადასახდელები!L9334</f>
        <v>0</v>
      </c>
    </row>
    <row r="9565" spans="2:18" ht="48.75" hidden="1" customHeight="1">
      <c r="B9565" s="36" t="str">
        <f t="shared" si="2915"/>
        <v>b</v>
      </c>
      <c r="C9565" s="42">
        <v>6</v>
      </c>
      <c r="D9565" s="42"/>
      <c r="F9565" s="343" t="s">
        <v>671</v>
      </c>
      <c r="G9565" s="45" t="s">
        <v>225</v>
      </c>
      <c r="H9565" s="99"/>
      <c r="I9565" s="105">
        <f t="shared" si="2911"/>
        <v>0</v>
      </c>
      <c r="J9565" s="100"/>
      <c r="K9565" s="100"/>
      <c r="L9565" s="105">
        <f t="shared" si="2914"/>
        <v>0</v>
      </c>
      <c r="M9565" s="100"/>
      <c r="N9565" s="100"/>
      <c r="R9565" s="352">
        <f>L9565-[1]გადასახდელები!L9335</f>
        <v>0</v>
      </c>
    </row>
    <row r="9566" spans="2:18" ht="24.75" hidden="1" customHeight="1">
      <c r="B9566" s="36" t="str">
        <f t="shared" si="2915"/>
        <v>b</v>
      </c>
      <c r="C9566" s="42">
        <v>6</v>
      </c>
      <c r="D9566" s="42"/>
      <c r="F9566" s="343" t="s">
        <v>672</v>
      </c>
      <c r="G9566" s="45" t="s">
        <v>226</v>
      </c>
      <c r="H9566" s="99"/>
      <c r="I9566" s="105">
        <f t="shared" si="2911"/>
        <v>0</v>
      </c>
      <c r="J9566" s="100"/>
      <c r="K9566" s="100"/>
      <c r="L9566" s="105">
        <f t="shared" si="2914"/>
        <v>0</v>
      </c>
      <c r="M9566" s="100"/>
      <c r="N9566" s="100"/>
      <c r="R9566" s="352">
        <f>L9566-[1]გადასახდელები!L9336</f>
        <v>0</v>
      </c>
    </row>
    <row r="9567" spans="2:18" ht="24" hidden="1" customHeight="1">
      <c r="B9567" s="36" t="str">
        <f t="shared" si="2915"/>
        <v>b</v>
      </c>
      <c r="C9567" s="42">
        <v>6</v>
      </c>
      <c r="D9567" s="42"/>
      <c r="F9567" s="343" t="s">
        <v>673</v>
      </c>
      <c r="G9567" s="45" t="s">
        <v>227</v>
      </c>
      <c r="H9567" s="99"/>
      <c r="I9567" s="105">
        <f t="shared" si="2911"/>
        <v>0</v>
      </c>
      <c r="J9567" s="100"/>
      <c r="K9567" s="100"/>
      <c r="L9567" s="105">
        <f t="shared" si="2914"/>
        <v>0</v>
      </c>
      <c r="M9567" s="100"/>
      <c r="N9567" s="100"/>
      <c r="R9567" s="352">
        <f>L9567-[1]გადასახდელები!L9337</f>
        <v>0</v>
      </c>
    </row>
    <row r="9568" spans="2:18" ht="36.75" hidden="1" customHeight="1">
      <c r="B9568" s="36" t="str">
        <f t="shared" si="2915"/>
        <v>b</v>
      </c>
      <c r="C9568" s="42">
        <v>6</v>
      </c>
      <c r="D9568" s="42"/>
      <c r="F9568" s="343" t="s">
        <v>572</v>
      </c>
      <c r="G9568" s="45" t="s">
        <v>228</v>
      </c>
      <c r="H9568" s="99"/>
      <c r="I9568" s="105">
        <f t="shared" si="2911"/>
        <v>0</v>
      </c>
      <c r="J9568" s="100"/>
      <c r="K9568" s="100"/>
      <c r="L9568" s="105">
        <f t="shared" si="2914"/>
        <v>0</v>
      </c>
      <c r="M9568" s="100"/>
      <c r="N9568" s="100"/>
      <c r="R9568" s="352">
        <f>L9568-[1]გადასახდელები!L9338</f>
        <v>0</v>
      </c>
    </row>
    <row r="9569" spans="2:18" ht="24.75" hidden="1" customHeight="1">
      <c r="B9569" s="36" t="str">
        <f t="shared" si="2915"/>
        <v>b</v>
      </c>
      <c r="C9569" s="42">
        <v>5</v>
      </c>
      <c r="D9569" s="42"/>
      <c r="F9569" s="343" t="s">
        <v>573</v>
      </c>
      <c r="G9569" s="48" t="s">
        <v>193</v>
      </c>
      <c r="H9569" s="101"/>
      <c r="I9569" s="97">
        <f t="shared" si="2911"/>
        <v>0</v>
      </c>
      <c r="J9569" s="102"/>
      <c r="K9569" s="102"/>
      <c r="L9569" s="97">
        <f t="shared" ref="L9569:L9633" si="2916">M9569+N9569</f>
        <v>0</v>
      </c>
      <c r="M9569" s="102"/>
      <c r="N9569" s="102"/>
      <c r="R9569" s="352">
        <f>L9569-[1]გადასახდელები!L9339</f>
        <v>0</v>
      </c>
    </row>
    <row r="9570" spans="2:18" ht="20.25" hidden="1" customHeight="1">
      <c r="B9570" s="36" t="str">
        <f t="shared" si="2915"/>
        <v>b</v>
      </c>
      <c r="C9570" s="42">
        <v>2</v>
      </c>
      <c r="D9570" s="42"/>
      <c r="E9570" s="24">
        <v>7082</v>
      </c>
      <c r="F9570" s="342" t="s">
        <v>574</v>
      </c>
      <c r="G9570" s="59" t="s">
        <v>292</v>
      </c>
      <c r="H9570" s="86">
        <f>H9571+H9618+H9626+H9625</f>
        <v>0</v>
      </c>
      <c r="I9570" s="87">
        <f t="shared" si="2911"/>
        <v>0</v>
      </c>
      <c r="J9570" s="88">
        <f>J9571+J9618+J9626+J9625</f>
        <v>0</v>
      </c>
      <c r="K9570" s="88">
        <f>K9571+K9618+K9626+K9625</f>
        <v>0</v>
      </c>
      <c r="L9570" s="87">
        <f t="shared" si="2916"/>
        <v>0</v>
      </c>
      <c r="M9570" s="88">
        <f>M9571+M9618+M9626+M9625</f>
        <v>0</v>
      </c>
      <c r="N9570" s="88">
        <f>N9571+N9618+N9626+N9625</f>
        <v>0</v>
      </c>
      <c r="O9570" s="82" t="s">
        <v>146</v>
      </c>
      <c r="P9570" s="35" t="s">
        <v>145</v>
      </c>
      <c r="R9570" s="352">
        <f>L9570-[1]გადასახდელები!L9340</f>
        <v>0</v>
      </c>
    </row>
    <row r="9571" spans="2:18" ht="20.25" hidden="1" customHeight="1">
      <c r="B9571" s="36" t="str">
        <f t="shared" si="2915"/>
        <v>b</v>
      </c>
      <c r="C9571" s="42">
        <v>3</v>
      </c>
      <c r="D9571" s="42"/>
      <c r="F9571" s="342" t="s">
        <v>575</v>
      </c>
      <c r="G9571" s="51" t="s">
        <v>293</v>
      </c>
      <c r="H9571" s="89">
        <f>H9572+H9584+H9613</f>
        <v>0</v>
      </c>
      <c r="I9571" s="90">
        <f t="shared" si="2911"/>
        <v>0</v>
      </c>
      <c r="J9571" s="89">
        <f>J9572+J9584+J9613</f>
        <v>0</v>
      </c>
      <c r="K9571" s="89">
        <f>K9572+K9584+K9613</f>
        <v>0</v>
      </c>
      <c r="L9571" s="90">
        <f t="shared" si="2916"/>
        <v>0</v>
      </c>
      <c r="M9571" s="89">
        <f>M9572+M9584+M9613</f>
        <v>0</v>
      </c>
      <c r="N9571" s="89">
        <f>N9572+N9584+N9613</f>
        <v>0</v>
      </c>
      <c r="O9571" s="82" t="s">
        <v>146</v>
      </c>
      <c r="P9571" s="35" t="s">
        <v>145</v>
      </c>
      <c r="R9571" s="352">
        <f>L9571-[1]გადასახდელები!L9341</f>
        <v>0</v>
      </c>
    </row>
    <row r="9572" spans="2:18" ht="20.25" hidden="1" customHeight="1">
      <c r="B9572" s="36" t="str">
        <f t="shared" si="2915"/>
        <v>b</v>
      </c>
      <c r="C9572" s="42">
        <v>4</v>
      </c>
      <c r="D9572" s="42"/>
      <c r="F9572" s="342" t="s">
        <v>576</v>
      </c>
      <c r="G9572" s="47" t="s">
        <v>294</v>
      </c>
      <c r="H9572" s="93">
        <f>H9573+H9574+H9575+H9576+H9577+H9578+H9579+H9580+H9581+H9582+H9583</f>
        <v>0</v>
      </c>
      <c r="I9572" s="94">
        <f t="shared" si="2911"/>
        <v>0</v>
      </c>
      <c r="J9572" s="93">
        <f>J9573+J9574+J9575+J9576+J9577+J9578+J9579+J9580+J9581+J9582+J9583</f>
        <v>0</v>
      </c>
      <c r="K9572" s="93">
        <f>K9573+K9574+K9575+K9576+K9577+K9578+K9579+K9580+K9581+K9582+K9583</f>
        <v>0</v>
      </c>
      <c r="L9572" s="94">
        <f t="shared" si="2916"/>
        <v>0</v>
      </c>
      <c r="M9572" s="93">
        <f>M9573+M9574+M9575+M9576+M9577+M9578+M9579+M9580+M9581+M9582+M9583</f>
        <v>0</v>
      </c>
      <c r="N9572" s="93">
        <f>N9573+N9574+N9575+N9576+N9577+N9578+N9579+N9580+N9581+N9582+N9583</f>
        <v>0</v>
      </c>
      <c r="O9572" s="82" t="s">
        <v>146</v>
      </c>
      <c r="P9572" s="35" t="s">
        <v>145</v>
      </c>
      <c r="R9572" s="352">
        <f>L9572-[1]გადასახდელები!L9342</f>
        <v>0</v>
      </c>
    </row>
    <row r="9573" spans="2:18" ht="20.25" hidden="1" customHeight="1">
      <c r="B9573" s="36" t="str">
        <f t="shared" ref="B9573:B9636" si="2917">IF(H9573+I9573+L9573&gt;0,"a","b")</f>
        <v>b</v>
      </c>
      <c r="C9573" s="42">
        <v>5</v>
      </c>
      <c r="D9573" s="42"/>
      <c r="F9573" s="343" t="s">
        <v>577</v>
      </c>
      <c r="G9573" s="48" t="s">
        <v>295</v>
      </c>
      <c r="H9573" s="101"/>
      <c r="I9573" s="97">
        <f t="shared" si="2911"/>
        <v>0</v>
      </c>
      <c r="J9573" s="102"/>
      <c r="K9573" s="102"/>
      <c r="L9573" s="97">
        <f t="shared" si="2916"/>
        <v>0</v>
      </c>
      <c r="M9573" s="102"/>
      <c r="N9573" s="102"/>
      <c r="O9573" s="115"/>
      <c r="P9573" s="35" t="s">
        <v>145</v>
      </c>
      <c r="R9573" s="352">
        <f>L9573-[1]გადასახდელები!L9343</f>
        <v>0</v>
      </c>
    </row>
    <row r="9574" spans="2:18" ht="20.25" hidden="1" customHeight="1">
      <c r="B9574" s="36" t="str">
        <f t="shared" si="2917"/>
        <v>b</v>
      </c>
      <c r="C9574" s="42">
        <v>5</v>
      </c>
      <c r="D9574" s="42"/>
      <c r="F9574" s="343" t="s">
        <v>578</v>
      </c>
      <c r="G9574" s="48" t="s">
        <v>296</v>
      </c>
      <c r="H9574" s="101"/>
      <c r="I9574" s="97">
        <f t="shared" si="2911"/>
        <v>0</v>
      </c>
      <c r="J9574" s="102"/>
      <c r="K9574" s="102"/>
      <c r="L9574" s="97">
        <f t="shared" si="2916"/>
        <v>0</v>
      </c>
      <c r="M9574" s="102"/>
      <c r="N9574" s="102"/>
      <c r="O9574" s="115"/>
      <c r="P9574" s="35" t="s">
        <v>145</v>
      </c>
      <c r="R9574" s="352">
        <f>L9574-[1]გადასახდელები!L9344</f>
        <v>0</v>
      </c>
    </row>
    <row r="9575" spans="2:18" ht="30.75" hidden="1" customHeight="1">
      <c r="B9575" s="36" t="str">
        <f t="shared" si="2917"/>
        <v>b</v>
      </c>
      <c r="C9575" s="42">
        <v>5</v>
      </c>
      <c r="D9575" s="42"/>
      <c r="F9575" s="343" t="s">
        <v>674</v>
      </c>
      <c r="G9575" s="52" t="s">
        <v>297</v>
      </c>
      <c r="H9575" s="101"/>
      <c r="I9575" s="97">
        <f t="shared" si="2911"/>
        <v>0</v>
      </c>
      <c r="J9575" s="102"/>
      <c r="K9575" s="102"/>
      <c r="L9575" s="97">
        <f t="shared" si="2916"/>
        <v>0</v>
      </c>
      <c r="M9575" s="102"/>
      <c r="N9575" s="102"/>
      <c r="O9575" s="115"/>
      <c r="P9575" s="35" t="s">
        <v>145</v>
      </c>
      <c r="R9575" s="352">
        <f>L9575-[1]გადასახდელები!L9345</f>
        <v>0</v>
      </c>
    </row>
    <row r="9576" spans="2:18" ht="20.25" hidden="1" customHeight="1">
      <c r="B9576" s="36" t="str">
        <f t="shared" si="2917"/>
        <v>b</v>
      </c>
      <c r="C9576" s="42">
        <v>5</v>
      </c>
      <c r="D9576" s="42"/>
      <c r="F9576" s="343" t="s">
        <v>579</v>
      </c>
      <c r="G9576" s="48" t="s">
        <v>298</v>
      </c>
      <c r="H9576" s="101"/>
      <c r="I9576" s="97">
        <f t="shared" si="2911"/>
        <v>0</v>
      </c>
      <c r="J9576" s="102"/>
      <c r="K9576" s="102"/>
      <c r="L9576" s="97">
        <f t="shared" si="2916"/>
        <v>0</v>
      </c>
      <c r="M9576" s="102"/>
      <c r="N9576" s="102"/>
      <c r="O9576" s="115"/>
      <c r="P9576" s="35" t="s">
        <v>145</v>
      </c>
      <c r="R9576" s="352">
        <f>L9576-[1]გადასახდელები!L9346</f>
        <v>0</v>
      </c>
    </row>
    <row r="9577" spans="2:18" ht="20.25" hidden="1" customHeight="1">
      <c r="B9577" s="36" t="str">
        <f t="shared" si="2917"/>
        <v>b</v>
      </c>
      <c r="C9577" s="42">
        <v>5</v>
      </c>
      <c r="D9577" s="42"/>
      <c r="F9577" s="343" t="s">
        <v>580</v>
      </c>
      <c r="G9577" s="48" t="s">
        <v>299</v>
      </c>
      <c r="H9577" s="101"/>
      <c r="I9577" s="97">
        <f t="shared" si="2911"/>
        <v>0</v>
      </c>
      <c r="J9577" s="102"/>
      <c r="K9577" s="102"/>
      <c r="L9577" s="97">
        <f t="shared" si="2916"/>
        <v>0</v>
      </c>
      <c r="M9577" s="102"/>
      <c r="N9577" s="102"/>
      <c r="O9577" s="115"/>
      <c r="P9577" s="35" t="s">
        <v>145</v>
      </c>
      <c r="R9577" s="352">
        <f>L9577-[1]გადასახდელები!L9347</f>
        <v>0</v>
      </c>
    </row>
    <row r="9578" spans="2:18" ht="30.75" hidden="1" customHeight="1">
      <c r="B9578" s="36" t="str">
        <f t="shared" si="2917"/>
        <v>b</v>
      </c>
      <c r="C9578" s="42">
        <v>5</v>
      </c>
      <c r="D9578" s="42"/>
      <c r="F9578" s="343" t="s">
        <v>581</v>
      </c>
      <c r="G9578" s="48" t="s">
        <v>300</v>
      </c>
      <c r="H9578" s="101"/>
      <c r="I9578" s="97">
        <f t="shared" si="2911"/>
        <v>0</v>
      </c>
      <c r="J9578" s="102"/>
      <c r="K9578" s="102"/>
      <c r="L9578" s="97">
        <f t="shared" si="2916"/>
        <v>0</v>
      </c>
      <c r="M9578" s="102"/>
      <c r="N9578" s="102"/>
      <c r="O9578" s="115"/>
      <c r="P9578" s="35" t="s">
        <v>145</v>
      </c>
      <c r="R9578" s="352">
        <f>L9578-[1]გადასახდელები!L9348</f>
        <v>0</v>
      </c>
    </row>
    <row r="9579" spans="2:18" ht="20.25" hidden="1" customHeight="1">
      <c r="B9579" s="36" t="str">
        <f t="shared" si="2917"/>
        <v>b</v>
      </c>
      <c r="C9579" s="42">
        <v>5</v>
      </c>
      <c r="D9579" s="42"/>
      <c r="F9579" s="343" t="s">
        <v>675</v>
      </c>
      <c r="G9579" s="48" t="s">
        <v>301</v>
      </c>
      <c r="H9579" s="101"/>
      <c r="I9579" s="97">
        <f t="shared" si="2911"/>
        <v>0</v>
      </c>
      <c r="J9579" s="102"/>
      <c r="K9579" s="102"/>
      <c r="L9579" s="97">
        <f t="shared" si="2916"/>
        <v>0</v>
      </c>
      <c r="M9579" s="102"/>
      <c r="N9579" s="102"/>
      <c r="O9579" s="115"/>
      <c r="P9579" s="35" t="s">
        <v>145</v>
      </c>
      <c r="R9579" s="352">
        <f>L9579-[1]გადასახდელები!L9349</f>
        <v>0</v>
      </c>
    </row>
    <row r="9580" spans="2:18" ht="20.25" hidden="1" customHeight="1">
      <c r="B9580" s="36" t="str">
        <f t="shared" si="2917"/>
        <v>b</v>
      </c>
      <c r="C9580" s="42">
        <v>5</v>
      </c>
      <c r="D9580" s="42"/>
      <c r="F9580" s="343" t="s">
        <v>582</v>
      </c>
      <c r="G9580" s="48" t="s">
        <v>302</v>
      </c>
      <c r="H9580" s="101"/>
      <c r="I9580" s="97">
        <f t="shared" si="2911"/>
        <v>0</v>
      </c>
      <c r="J9580" s="102"/>
      <c r="K9580" s="102"/>
      <c r="L9580" s="97">
        <f t="shared" si="2916"/>
        <v>0</v>
      </c>
      <c r="M9580" s="102"/>
      <c r="N9580" s="102"/>
      <c r="O9580" s="115"/>
      <c r="P9580" s="35" t="s">
        <v>145</v>
      </c>
      <c r="R9580" s="352">
        <f>L9580-[1]გადასახდელები!L9350</f>
        <v>0</v>
      </c>
    </row>
    <row r="9581" spans="2:18" ht="20.25" hidden="1" customHeight="1">
      <c r="B9581" s="36" t="str">
        <f t="shared" si="2917"/>
        <v>b</v>
      </c>
      <c r="C9581" s="42">
        <v>5</v>
      </c>
      <c r="D9581" s="42"/>
      <c r="F9581" s="343" t="s">
        <v>676</v>
      </c>
      <c r="G9581" s="48" t="s">
        <v>303</v>
      </c>
      <c r="H9581" s="101"/>
      <c r="I9581" s="97">
        <f t="shared" si="2911"/>
        <v>0</v>
      </c>
      <c r="J9581" s="102"/>
      <c r="K9581" s="102"/>
      <c r="L9581" s="97">
        <f t="shared" si="2916"/>
        <v>0</v>
      </c>
      <c r="M9581" s="102"/>
      <c r="N9581" s="102"/>
      <c r="O9581" s="115"/>
      <c r="P9581" s="35" t="s">
        <v>145</v>
      </c>
      <c r="R9581" s="352">
        <f>L9581-[1]გადასახდელები!L9351</f>
        <v>0</v>
      </c>
    </row>
    <row r="9582" spans="2:18" ht="20.25" hidden="1" customHeight="1">
      <c r="B9582" s="36" t="str">
        <f t="shared" si="2917"/>
        <v>b</v>
      </c>
      <c r="C9582" s="42">
        <v>5</v>
      </c>
      <c r="D9582" s="42"/>
      <c r="F9582" s="343" t="s">
        <v>677</v>
      </c>
      <c r="G9582" s="48" t="s">
        <v>304</v>
      </c>
      <c r="H9582" s="101"/>
      <c r="I9582" s="97">
        <f t="shared" si="2911"/>
        <v>0</v>
      </c>
      <c r="J9582" s="102"/>
      <c r="K9582" s="102"/>
      <c r="L9582" s="97">
        <f t="shared" si="2916"/>
        <v>0</v>
      </c>
      <c r="M9582" s="102"/>
      <c r="N9582" s="102"/>
      <c r="O9582" s="115"/>
      <c r="P9582" s="35" t="s">
        <v>145</v>
      </c>
      <c r="R9582" s="352">
        <f>L9582-[1]გადასახდელები!L9352</f>
        <v>0</v>
      </c>
    </row>
    <row r="9583" spans="2:18" ht="20.25" hidden="1" customHeight="1">
      <c r="B9583" s="36" t="str">
        <f t="shared" si="2917"/>
        <v>b</v>
      </c>
      <c r="C9583" s="42">
        <v>5</v>
      </c>
      <c r="D9583" s="42"/>
      <c r="F9583" s="343" t="s">
        <v>583</v>
      </c>
      <c r="G9583" s="48" t="s">
        <v>305</v>
      </c>
      <c r="H9583" s="101"/>
      <c r="I9583" s="97">
        <f t="shared" si="2911"/>
        <v>0</v>
      </c>
      <c r="J9583" s="102"/>
      <c r="K9583" s="102"/>
      <c r="L9583" s="97">
        <f t="shared" si="2916"/>
        <v>0</v>
      </c>
      <c r="M9583" s="102"/>
      <c r="N9583" s="102"/>
      <c r="O9583" s="115"/>
      <c r="P9583" s="35" t="s">
        <v>145</v>
      </c>
      <c r="R9583" s="352">
        <f>L9583-[1]გადასახდელები!L9353</f>
        <v>0</v>
      </c>
    </row>
    <row r="9584" spans="2:18" ht="20.25" hidden="1" customHeight="1">
      <c r="B9584" s="36" t="str">
        <f t="shared" si="2917"/>
        <v>b</v>
      </c>
      <c r="C9584" s="42">
        <v>4</v>
      </c>
      <c r="D9584" s="42"/>
      <c r="F9584" s="342" t="s">
        <v>584</v>
      </c>
      <c r="G9584" s="47" t="s">
        <v>306</v>
      </c>
      <c r="H9584" s="93">
        <f>H9585+H9592</f>
        <v>0</v>
      </c>
      <c r="I9584" s="94">
        <f t="shared" si="2911"/>
        <v>0</v>
      </c>
      <c r="J9584" s="93">
        <f>J9585+J9592</f>
        <v>0</v>
      </c>
      <c r="K9584" s="93">
        <f>K9585+K9592</f>
        <v>0</v>
      </c>
      <c r="L9584" s="94">
        <f t="shared" si="2916"/>
        <v>0</v>
      </c>
      <c r="M9584" s="93">
        <f>M9585+M9592</f>
        <v>0</v>
      </c>
      <c r="N9584" s="93">
        <f>N9585+N9592</f>
        <v>0</v>
      </c>
      <c r="O9584" s="82" t="s">
        <v>146</v>
      </c>
      <c r="P9584" s="35" t="s">
        <v>145</v>
      </c>
      <c r="R9584" s="352">
        <f>L9584-[1]გადასახდელები!L9354</f>
        <v>0</v>
      </c>
    </row>
    <row r="9585" spans="2:18" ht="20.25" hidden="1" customHeight="1">
      <c r="B9585" s="36" t="str">
        <f t="shared" si="2917"/>
        <v>b</v>
      </c>
      <c r="C9585" s="42">
        <v>5</v>
      </c>
      <c r="D9585" s="42"/>
      <c r="F9585" s="342" t="s">
        <v>585</v>
      </c>
      <c r="G9585" s="48" t="s">
        <v>307</v>
      </c>
      <c r="H9585" s="96">
        <f>SUM(H9586:H9591)</f>
        <v>0</v>
      </c>
      <c r="I9585" s="97">
        <f t="shared" si="2911"/>
        <v>0</v>
      </c>
      <c r="J9585" s="96">
        <f>SUM(J9586:J9591)</f>
        <v>0</v>
      </c>
      <c r="K9585" s="96">
        <f>SUM(K9586:K9591)</f>
        <v>0</v>
      </c>
      <c r="L9585" s="97">
        <f t="shared" si="2916"/>
        <v>0</v>
      </c>
      <c r="M9585" s="96">
        <f>SUM(M9586:M9591)</f>
        <v>0</v>
      </c>
      <c r="N9585" s="96">
        <f>SUM(N9586:N9591)</f>
        <v>0</v>
      </c>
      <c r="O9585" s="82" t="s">
        <v>146</v>
      </c>
      <c r="P9585" s="35" t="s">
        <v>145</v>
      </c>
      <c r="R9585" s="352">
        <f>L9585-[1]გადასახდელები!L9355</f>
        <v>0</v>
      </c>
    </row>
    <row r="9586" spans="2:18" ht="20.25" hidden="1" customHeight="1">
      <c r="B9586" s="36" t="str">
        <f t="shared" si="2917"/>
        <v>b</v>
      </c>
      <c r="C9586" s="42">
        <v>6</v>
      </c>
      <c r="D9586" s="42"/>
      <c r="F9586" s="343" t="s">
        <v>586</v>
      </c>
      <c r="G9586" s="53" t="s">
        <v>308</v>
      </c>
      <c r="H9586" s="99"/>
      <c r="I9586" s="105">
        <f t="shared" si="2911"/>
        <v>0</v>
      </c>
      <c r="J9586" s="100"/>
      <c r="K9586" s="100"/>
      <c r="L9586" s="105">
        <f t="shared" si="2916"/>
        <v>0</v>
      </c>
      <c r="M9586" s="100"/>
      <c r="N9586" s="100"/>
      <c r="O9586" s="115"/>
      <c r="P9586" s="35" t="s">
        <v>145</v>
      </c>
      <c r="R9586" s="352">
        <f>L9586-[1]გადასახდელები!L9356</f>
        <v>0</v>
      </c>
    </row>
    <row r="9587" spans="2:18" ht="20.25" hidden="1" customHeight="1">
      <c r="B9587" s="36" t="str">
        <f t="shared" si="2917"/>
        <v>b</v>
      </c>
      <c r="C9587" s="42">
        <v>6</v>
      </c>
      <c r="D9587" s="42"/>
      <c r="F9587" s="343" t="s">
        <v>678</v>
      </c>
      <c r="G9587" s="53" t="s">
        <v>309</v>
      </c>
      <c r="H9587" s="99"/>
      <c r="I9587" s="105">
        <f t="shared" si="2911"/>
        <v>0</v>
      </c>
      <c r="J9587" s="100"/>
      <c r="K9587" s="100"/>
      <c r="L9587" s="105">
        <f t="shared" si="2916"/>
        <v>0</v>
      </c>
      <c r="M9587" s="100"/>
      <c r="N9587" s="100"/>
      <c r="O9587" s="115"/>
      <c r="P9587" s="35" t="s">
        <v>145</v>
      </c>
      <c r="R9587" s="352">
        <f>L9587-[1]გადასახდელები!L9357</f>
        <v>0</v>
      </c>
    </row>
    <row r="9588" spans="2:18" ht="20.25" hidden="1" customHeight="1">
      <c r="B9588" s="36" t="str">
        <f t="shared" si="2917"/>
        <v>b</v>
      </c>
      <c r="C9588" s="42">
        <v>6</v>
      </c>
      <c r="D9588" s="42"/>
      <c r="F9588" s="343" t="s">
        <v>679</v>
      </c>
      <c r="G9588" s="53" t="s">
        <v>310</v>
      </c>
      <c r="H9588" s="99"/>
      <c r="I9588" s="105">
        <f t="shared" si="2911"/>
        <v>0</v>
      </c>
      <c r="J9588" s="100"/>
      <c r="K9588" s="100"/>
      <c r="L9588" s="105">
        <f t="shared" si="2916"/>
        <v>0</v>
      </c>
      <c r="M9588" s="100"/>
      <c r="N9588" s="100"/>
      <c r="O9588" s="115"/>
      <c r="P9588" s="35" t="s">
        <v>145</v>
      </c>
      <c r="R9588" s="352">
        <f>L9588-[1]გადასახდელები!L9358</f>
        <v>0</v>
      </c>
    </row>
    <row r="9589" spans="2:18" ht="20.25" hidden="1" customHeight="1">
      <c r="B9589" s="36" t="str">
        <f t="shared" si="2917"/>
        <v>b</v>
      </c>
      <c r="C9589" s="42">
        <v>6</v>
      </c>
      <c r="D9589" s="42"/>
      <c r="F9589" s="343" t="s">
        <v>680</v>
      </c>
      <c r="G9589" s="53" t="s">
        <v>311</v>
      </c>
      <c r="H9589" s="99"/>
      <c r="I9589" s="105">
        <f t="shared" si="2911"/>
        <v>0</v>
      </c>
      <c r="J9589" s="100"/>
      <c r="K9589" s="100"/>
      <c r="L9589" s="105">
        <f t="shared" si="2916"/>
        <v>0</v>
      </c>
      <c r="M9589" s="100"/>
      <c r="N9589" s="100"/>
      <c r="O9589" s="115"/>
      <c r="P9589" s="35" t="s">
        <v>145</v>
      </c>
      <c r="R9589" s="352">
        <f>L9589-[1]გადასახდელები!L9359</f>
        <v>0</v>
      </c>
    </row>
    <row r="9590" spans="2:18" ht="20.25" hidden="1" customHeight="1">
      <c r="B9590" s="36" t="str">
        <f t="shared" si="2917"/>
        <v>b</v>
      </c>
      <c r="C9590" s="42">
        <v>6</v>
      </c>
      <c r="D9590" s="42"/>
      <c r="F9590" s="343" t="s">
        <v>681</v>
      </c>
      <c r="G9590" s="53" t="s">
        <v>312</v>
      </c>
      <c r="H9590" s="99"/>
      <c r="I9590" s="105">
        <f t="shared" si="2911"/>
        <v>0</v>
      </c>
      <c r="J9590" s="100"/>
      <c r="K9590" s="100"/>
      <c r="L9590" s="105">
        <f t="shared" si="2916"/>
        <v>0</v>
      </c>
      <c r="M9590" s="100"/>
      <c r="N9590" s="100"/>
      <c r="O9590" s="115"/>
      <c r="P9590" s="35" t="s">
        <v>145</v>
      </c>
      <c r="R9590" s="352">
        <f>L9590-[1]გადასახდელები!L9360</f>
        <v>0</v>
      </c>
    </row>
    <row r="9591" spans="2:18" ht="20.25" hidden="1" customHeight="1">
      <c r="B9591" s="36" t="str">
        <f t="shared" si="2917"/>
        <v>b</v>
      </c>
      <c r="C9591" s="42">
        <v>6</v>
      </c>
      <c r="D9591" s="42"/>
      <c r="F9591" s="343" t="s">
        <v>682</v>
      </c>
      <c r="G9591" s="53" t="s">
        <v>313</v>
      </c>
      <c r="H9591" s="99"/>
      <c r="I9591" s="105">
        <f t="shared" si="2911"/>
        <v>0</v>
      </c>
      <c r="J9591" s="100"/>
      <c r="K9591" s="100"/>
      <c r="L9591" s="105">
        <f t="shared" si="2916"/>
        <v>0</v>
      </c>
      <c r="M9591" s="100"/>
      <c r="N9591" s="100"/>
      <c r="O9591" s="115"/>
      <c r="P9591" s="35" t="s">
        <v>145</v>
      </c>
      <c r="R9591" s="352">
        <f>L9591-[1]გადასახდელები!L9361</f>
        <v>0</v>
      </c>
    </row>
    <row r="9592" spans="2:18" ht="20.25" hidden="1" customHeight="1">
      <c r="B9592" s="36" t="str">
        <f t="shared" si="2917"/>
        <v>b</v>
      </c>
      <c r="C9592" s="42">
        <v>5</v>
      </c>
      <c r="D9592" s="42"/>
      <c r="F9592" s="342" t="s">
        <v>587</v>
      </c>
      <c r="G9592" s="48" t="s">
        <v>314</v>
      </c>
      <c r="H9592" s="96">
        <f>SUM(H9593:H9612)</f>
        <v>0</v>
      </c>
      <c r="I9592" s="97">
        <f t="shared" si="2911"/>
        <v>0</v>
      </c>
      <c r="J9592" s="96">
        <f>SUM(J9593:J9612)</f>
        <v>0</v>
      </c>
      <c r="K9592" s="96">
        <f>SUM(K9593:K9612)</f>
        <v>0</v>
      </c>
      <c r="L9592" s="97">
        <f t="shared" si="2916"/>
        <v>0</v>
      </c>
      <c r="M9592" s="96">
        <f>SUM(M9593:M9612)</f>
        <v>0</v>
      </c>
      <c r="N9592" s="96">
        <f>SUM(N9593:N9612)</f>
        <v>0</v>
      </c>
      <c r="O9592" s="82" t="s">
        <v>146</v>
      </c>
      <c r="P9592" s="35" t="s">
        <v>145</v>
      </c>
      <c r="R9592" s="352">
        <f>L9592-[1]გადასახდელები!L9362</f>
        <v>0</v>
      </c>
    </row>
    <row r="9593" spans="2:18" ht="20.25" hidden="1" customHeight="1">
      <c r="B9593" s="36" t="str">
        <f t="shared" si="2917"/>
        <v>b</v>
      </c>
      <c r="C9593" s="42">
        <v>6</v>
      </c>
      <c r="D9593" s="42"/>
      <c r="F9593" s="343" t="s">
        <v>683</v>
      </c>
      <c r="G9593" s="54" t="s">
        <v>315</v>
      </c>
      <c r="H9593" s="116"/>
      <c r="I9593" s="105">
        <f t="shared" si="2911"/>
        <v>0</v>
      </c>
      <c r="J9593" s="117"/>
      <c r="K9593" s="117"/>
      <c r="L9593" s="105">
        <f t="shared" si="2916"/>
        <v>0</v>
      </c>
      <c r="M9593" s="117"/>
      <c r="N9593" s="117"/>
      <c r="P9593" s="35" t="s">
        <v>145</v>
      </c>
      <c r="R9593" s="352">
        <f>L9593-[1]გადასახდელები!L9363</f>
        <v>0</v>
      </c>
    </row>
    <row r="9594" spans="2:18" ht="20.25" hidden="1" customHeight="1">
      <c r="B9594" s="36" t="str">
        <f t="shared" si="2917"/>
        <v>b</v>
      </c>
      <c r="C9594" s="42">
        <v>6</v>
      </c>
      <c r="D9594" s="42"/>
      <c r="F9594" s="343" t="s">
        <v>684</v>
      </c>
      <c r="G9594" s="54" t="s">
        <v>316</v>
      </c>
      <c r="H9594" s="116"/>
      <c r="I9594" s="105">
        <f t="shared" si="2911"/>
        <v>0</v>
      </c>
      <c r="J9594" s="117"/>
      <c r="K9594" s="117"/>
      <c r="L9594" s="105">
        <f t="shared" si="2916"/>
        <v>0</v>
      </c>
      <c r="M9594" s="117"/>
      <c r="N9594" s="117"/>
      <c r="P9594" s="35" t="s">
        <v>145</v>
      </c>
      <c r="R9594" s="352">
        <f>L9594-[1]გადასახდელები!L9364</f>
        <v>0</v>
      </c>
    </row>
    <row r="9595" spans="2:18" ht="30.75" hidden="1" customHeight="1">
      <c r="B9595" s="36" t="str">
        <f t="shared" si="2917"/>
        <v>b</v>
      </c>
      <c r="C9595" s="42">
        <v>6</v>
      </c>
      <c r="D9595" s="42"/>
      <c r="F9595" s="343" t="s">
        <v>588</v>
      </c>
      <c r="G9595" s="54" t="s">
        <v>317</v>
      </c>
      <c r="H9595" s="116"/>
      <c r="I9595" s="105">
        <f t="shared" si="2911"/>
        <v>0</v>
      </c>
      <c r="J9595" s="117"/>
      <c r="K9595" s="117"/>
      <c r="L9595" s="105">
        <f t="shared" si="2916"/>
        <v>0</v>
      </c>
      <c r="M9595" s="117"/>
      <c r="N9595" s="117"/>
      <c r="P9595" s="35" t="s">
        <v>145</v>
      </c>
      <c r="R9595" s="352">
        <f>L9595-[1]გადასახდელები!L9365</f>
        <v>0</v>
      </c>
    </row>
    <row r="9596" spans="2:18" ht="30.75" hidden="1" customHeight="1">
      <c r="B9596" s="36" t="str">
        <f t="shared" si="2917"/>
        <v>b</v>
      </c>
      <c r="C9596" s="42">
        <v>6</v>
      </c>
      <c r="D9596" s="42"/>
      <c r="F9596" s="343" t="s">
        <v>685</v>
      </c>
      <c r="G9596" s="54" t="s">
        <v>318</v>
      </c>
      <c r="H9596" s="116"/>
      <c r="I9596" s="105">
        <f t="shared" si="2911"/>
        <v>0</v>
      </c>
      <c r="J9596" s="117"/>
      <c r="K9596" s="117"/>
      <c r="L9596" s="105">
        <f t="shared" si="2916"/>
        <v>0</v>
      </c>
      <c r="M9596" s="117"/>
      <c r="N9596" s="117"/>
      <c r="P9596" s="35" t="s">
        <v>145</v>
      </c>
      <c r="R9596" s="352">
        <f>L9596-[1]გადასახდელები!L9366</f>
        <v>0</v>
      </c>
    </row>
    <row r="9597" spans="2:18" ht="20.25" hidden="1" customHeight="1">
      <c r="B9597" s="36" t="str">
        <f t="shared" si="2917"/>
        <v>b</v>
      </c>
      <c r="C9597" s="42">
        <v>6</v>
      </c>
      <c r="D9597" s="42"/>
      <c r="F9597" s="343" t="s">
        <v>589</v>
      </c>
      <c r="G9597" s="54" t="s">
        <v>319</v>
      </c>
      <c r="H9597" s="116"/>
      <c r="I9597" s="105">
        <f t="shared" si="2911"/>
        <v>0</v>
      </c>
      <c r="J9597" s="117"/>
      <c r="K9597" s="117"/>
      <c r="L9597" s="105">
        <f t="shared" si="2916"/>
        <v>0</v>
      </c>
      <c r="M9597" s="117"/>
      <c r="N9597" s="117"/>
      <c r="P9597" s="35" t="s">
        <v>145</v>
      </c>
      <c r="R9597" s="352">
        <f>L9597-[1]გადასახდელები!L9367</f>
        <v>0</v>
      </c>
    </row>
    <row r="9598" spans="2:18" ht="20.25" hidden="1" customHeight="1">
      <c r="B9598" s="36" t="str">
        <f t="shared" si="2917"/>
        <v>b</v>
      </c>
      <c r="C9598" s="42">
        <v>6</v>
      </c>
      <c r="D9598" s="42"/>
      <c r="F9598" s="343" t="s">
        <v>686</v>
      </c>
      <c r="G9598" s="54" t="s">
        <v>320</v>
      </c>
      <c r="H9598" s="116"/>
      <c r="I9598" s="105">
        <f t="shared" si="2911"/>
        <v>0</v>
      </c>
      <c r="J9598" s="117"/>
      <c r="K9598" s="117"/>
      <c r="L9598" s="105">
        <f t="shared" si="2916"/>
        <v>0</v>
      </c>
      <c r="M9598" s="117"/>
      <c r="N9598" s="117"/>
      <c r="P9598" s="35" t="s">
        <v>145</v>
      </c>
      <c r="R9598" s="352">
        <f>L9598-[1]გადასახდელები!L9368</f>
        <v>0</v>
      </c>
    </row>
    <row r="9599" spans="2:18" ht="30.75" hidden="1" customHeight="1">
      <c r="B9599" s="36" t="str">
        <f t="shared" si="2917"/>
        <v>b</v>
      </c>
      <c r="C9599" s="42">
        <v>6</v>
      </c>
      <c r="D9599" s="42"/>
      <c r="F9599" s="343" t="s">
        <v>687</v>
      </c>
      <c r="G9599" s="54" t="s">
        <v>321</v>
      </c>
      <c r="H9599" s="116"/>
      <c r="I9599" s="105">
        <f t="shared" si="2911"/>
        <v>0</v>
      </c>
      <c r="J9599" s="117"/>
      <c r="K9599" s="117"/>
      <c r="L9599" s="105">
        <f t="shared" si="2916"/>
        <v>0</v>
      </c>
      <c r="M9599" s="117"/>
      <c r="N9599" s="117"/>
      <c r="P9599" s="35" t="s">
        <v>145</v>
      </c>
      <c r="R9599" s="352">
        <f>L9599-[1]გადასახდელები!L9369</f>
        <v>0</v>
      </c>
    </row>
    <row r="9600" spans="2:18" ht="20.25" hidden="1" customHeight="1">
      <c r="B9600" s="36" t="str">
        <f t="shared" si="2917"/>
        <v>b</v>
      </c>
      <c r="C9600" s="42">
        <v>6</v>
      </c>
      <c r="D9600" s="42"/>
      <c r="F9600" s="343" t="s">
        <v>590</v>
      </c>
      <c r="G9600" s="54" t="s">
        <v>322</v>
      </c>
      <c r="H9600" s="116"/>
      <c r="I9600" s="105">
        <f t="shared" si="2911"/>
        <v>0</v>
      </c>
      <c r="J9600" s="117"/>
      <c r="K9600" s="117"/>
      <c r="L9600" s="105">
        <f t="shared" si="2916"/>
        <v>0</v>
      </c>
      <c r="M9600" s="117"/>
      <c r="N9600" s="117"/>
      <c r="P9600" s="35" t="s">
        <v>145</v>
      </c>
      <c r="R9600" s="352">
        <f>L9600-[1]გადასახდელები!L9370</f>
        <v>0</v>
      </c>
    </row>
    <row r="9601" spans="2:18" ht="20.25" hidden="1" customHeight="1">
      <c r="B9601" s="36" t="str">
        <f t="shared" si="2917"/>
        <v>b</v>
      </c>
      <c r="C9601" s="42">
        <v>6</v>
      </c>
      <c r="D9601" s="42"/>
      <c r="F9601" s="343" t="s">
        <v>688</v>
      </c>
      <c r="G9601" s="54" t="s">
        <v>323</v>
      </c>
      <c r="H9601" s="116"/>
      <c r="I9601" s="105">
        <f t="shared" si="2911"/>
        <v>0</v>
      </c>
      <c r="J9601" s="117"/>
      <c r="K9601" s="117"/>
      <c r="L9601" s="105">
        <f t="shared" si="2916"/>
        <v>0</v>
      </c>
      <c r="M9601" s="117"/>
      <c r="N9601" s="117"/>
      <c r="P9601" s="35" t="s">
        <v>145</v>
      </c>
      <c r="R9601" s="352">
        <f>L9601-[1]გადასახდელები!L9371</f>
        <v>0</v>
      </c>
    </row>
    <row r="9602" spans="2:18" ht="20.25" hidden="1" customHeight="1">
      <c r="B9602" s="36" t="str">
        <f t="shared" si="2917"/>
        <v>b</v>
      </c>
      <c r="C9602" s="42">
        <v>6</v>
      </c>
      <c r="D9602" s="42"/>
      <c r="F9602" s="343" t="s">
        <v>689</v>
      </c>
      <c r="G9602" s="54" t="s">
        <v>324</v>
      </c>
      <c r="H9602" s="116"/>
      <c r="I9602" s="105">
        <f t="shared" si="2911"/>
        <v>0</v>
      </c>
      <c r="J9602" s="117"/>
      <c r="K9602" s="117"/>
      <c r="L9602" s="105">
        <f t="shared" si="2916"/>
        <v>0</v>
      </c>
      <c r="M9602" s="117"/>
      <c r="N9602" s="117"/>
      <c r="P9602" s="35" t="s">
        <v>145</v>
      </c>
      <c r="R9602" s="352">
        <f>L9602-[1]გადასახდელები!L9372</f>
        <v>0</v>
      </c>
    </row>
    <row r="9603" spans="2:18" ht="20.25" hidden="1" customHeight="1">
      <c r="B9603" s="36" t="str">
        <f t="shared" si="2917"/>
        <v>b</v>
      </c>
      <c r="C9603" s="42">
        <v>6</v>
      </c>
      <c r="D9603" s="42"/>
      <c r="F9603" s="343" t="s">
        <v>690</v>
      </c>
      <c r="G9603" s="54" t="s">
        <v>325</v>
      </c>
      <c r="H9603" s="116"/>
      <c r="I9603" s="105">
        <f t="shared" si="2911"/>
        <v>0</v>
      </c>
      <c r="J9603" s="117"/>
      <c r="K9603" s="117"/>
      <c r="L9603" s="105">
        <f t="shared" si="2916"/>
        <v>0</v>
      </c>
      <c r="M9603" s="117"/>
      <c r="N9603" s="117"/>
      <c r="P9603" s="35" t="s">
        <v>145</v>
      </c>
      <c r="R9603" s="352">
        <f>L9603-[1]გადასახდელები!L9373</f>
        <v>0</v>
      </c>
    </row>
    <row r="9604" spans="2:18" ht="20.25" hidden="1" customHeight="1">
      <c r="B9604" s="36" t="str">
        <f t="shared" si="2917"/>
        <v>b</v>
      </c>
      <c r="C9604" s="42">
        <v>6</v>
      </c>
      <c r="D9604" s="42"/>
      <c r="F9604" s="343" t="s">
        <v>691</v>
      </c>
      <c r="G9604" s="54" t="s">
        <v>326</v>
      </c>
      <c r="H9604" s="116"/>
      <c r="I9604" s="105">
        <f t="shared" si="2911"/>
        <v>0</v>
      </c>
      <c r="J9604" s="117"/>
      <c r="K9604" s="117"/>
      <c r="L9604" s="105">
        <f t="shared" si="2916"/>
        <v>0</v>
      </c>
      <c r="M9604" s="117"/>
      <c r="N9604" s="117"/>
      <c r="P9604" s="35" t="s">
        <v>145</v>
      </c>
      <c r="R9604" s="352">
        <f>L9604-[1]გადასახდელები!L9374</f>
        <v>0</v>
      </c>
    </row>
    <row r="9605" spans="2:18" ht="20.25" hidden="1" customHeight="1">
      <c r="B9605" s="36" t="str">
        <f t="shared" si="2917"/>
        <v>b</v>
      </c>
      <c r="C9605" s="42">
        <v>6</v>
      </c>
      <c r="D9605" s="42"/>
      <c r="F9605" s="343" t="s">
        <v>692</v>
      </c>
      <c r="G9605" s="54" t="s">
        <v>327</v>
      </c>
      <c r="H9605" s="116"/>
      <c r="I9605" s="105">
        <f t="shared" si="2911"/>
        <v>0</v>
      </c>
      <c r="J9605" s="117"/>
      <c r="K9605" s="117"/>
      <c r="L9605" s="105">
        <f t="shared" si="2916"/>
        <v>0</v>
      </c>
      <c r="M9605" s="117"/>
      <c r="N9605" s="117"/>
      <c r="P9605" s="35" t="s">
        <v>145</v>
      </c>
      <c r="R9605" s="352">
        <f>L9605-[1]გადასახდელები!L9375</f>
        <v>0</v>
      </c>
    </row>
    <row r="9606" spans="2:18" ht="20.25" hidden="1" customHeight="1">
      <c r="B9606" s="36" t="str">
        <f t="shared" si="2917"/>
        <v>b</v>
      </c>
      <c r="C9606" s="42">
        <v>6</v>
      </c>
      <c r="D9606" s="42"/>
      <c r="F9606" s="343" t="s">
        <v>693</v>
      </c>
      <c r="G9606" s="54" t="s">
        <v>328</v>
      </c>
      <c r="H9606" s="116"/>
      <c r="I9606" s="105">
        <f t="shared" si="2911"/>
        <v>0</v>
      </c>
      <c r="J9606" s="117"/>
      <c r="K9606" s="117"/>
      <c r="L9606" s="105">
        <f t="shared" si="2916"/>
        <v>0</v>
      </c>
      <c r="M9606" s="117"/>
      <c r="N9606" s="117"/>
      <c r="P9606" s="35" t="s">
        <v>145</v>
      </c>
      <c r="R9606" s="352">
        <f>L9606-[1]გადასახდელები!L9376</f>
        <v>0</v>
      </c>
    </row>
    <row r="9607" spans="2:18" ht="20.25" hidden="1" customHeight="1">
      <c r="B9607" s="36" t="str">
        <f t="shared" si="2917"/>
        <v>b</v>
      </c>
      <c r="C9607" s="42">
        <v>6</v>
      </c>
      <c r="D9607" s="42"/>
      <c r="F9607" s="343" t="s">
        <v>694</v>
      </c>
      <c r="G9607" s="54" t="s">
        <v>329</v>
      </c>
      <c r="H9607" s="116"/>
      <c r="I9607" s="105">
        <f t="shared" si="2911"/>
        <v>0</v>
      </c>
      <c r="J9607" s="117"/>
      <c r="K9607" s="117"/>
      <c r="L9607" s="105">
        <f t="shared" si="2916"/>
        <v>0</v>
      </c>
      <c r="M9607" s="117"/>
      <c r="N9607" s="117"/>
      <c r="P9607" s="35" t="s">
        <v>145</v>
      </c>
      <c r="R9607" s="352">
        <f>L9607-[1]გადასახდელები!L9377</f>
        <v>0</v>
      </c>
    </row>
    <row r="9608" spans="2:18" ht="20.25" hidden="1" customHeight="1">
      <c r="B9608" s="36" t="str">
        <f t="shared" si="2917"/>
        <v>b</v>
      </c>
      <c r="C9608" s="42">
        <v>6</v>
      </c>
      <c r="D9608" s="42"/>
      <c r="F9608" s="343" t="s">
        <v>695</v>
      </c>
      <c r="G9608" s="54" t="s">
        <v>330</v>
      </c>
      <c r="H9608" s="116"/>
      <c r="I9608" s="105">
        <f t="shared" si="2911"/>
        <v>0</v>
      </c>
      <c r="J9608" s="117"/>
      <c r="K9608" s="117"/>
      <c r="L9608" s="105">
        <f t="shared" si="2916"/>
        <v>0</v>
      </c>
      <c r="M9608" s="117"/>
      <c r="N9608" s="117"/>
      <c r="P9608" s="35" t="s">
        <v>145</v>
      </c>
      <c r="R9608" s="352">
        <f>L9608-[1]გადასახდელები!L9378</f>
        <v>0</v>
      </c>
    </row>
    <row r="9609" spans="2:18" ht="20.25" hidden="1" customHeight="1">
      <c r="B9609" s="36" t="str">
        <f t="shared" si="2917"/>
        <v>b</v>
      </c>
      <c r="C9609" s="42">
        <v>6</v>
      </c>
      <c r="D9609" s="42"/>
      <c r="F9609" s="343" t="s">
        <v>696</v>
      </c>
      <c r="G9609" s="54" t="s">
        <v>331</v>
      </c>
      <c r="H9609" s="116"/>
      <c r="I9609" s="105">
        <f t="shared" si="2911"/>
        <v>0</v>
      </c>
      <c r="J9609" s="117"/>
      <c r="K9609" s="117"/>
      <c r="L9609" s="105">
        <f t="shared" si="2916"/>
        <v>0</v>
      </c>
      <c r="M9609" s="117"/>
      <c r="N9609" s="117"/>
      <c r="P9609" s="35" t="s">
        <v>145</v>
      </c>
      <c r="R9609" s="352">
        <f>L9609-[1]გადასახდელები!L9379</f>
        <v>0</v>
      </c>
    </row>
    <row r="9610" spans="2:18" ht="20.25" hidden="1" customHeight="1">
      <c r="B9610" s="36" t="str">
        <f t="shared" si="2917"/>
        <v>b</v>
      </c>
      <c r="C9610" s="42">
        <v>6</v>
      </c>
      <c r="D9610" s="42"/>
      <c r="F9610" s="343" t="s">
        <v>697</v>
      </c>
      <c r="G9610" s="55" t="s">
        <v>332</v>
      </c>
      <c r="H9610" s="116"/>
      <c r="I9610" s="105">
        <f t="shared" si="2911"/>
        <v>0</v>
      </c>
      <c r="J9610" s="117"/>
      <c r="K9610" s="117"/>
      <c r="L9610" s="105">
        <f t="shared" si="2916"/>
        <v>0</v>
      </c>
      <c r="M9610" s="117"/>
      <c r="N9610" s="117"/>
      <c r="P9610" s="35" t="s">
        <v>145</v>
      </c>
      <c r="R9610" s="352">
        <f>L9610-[1]გადასახდელები!L9380</f>
        <v>0</v>
      </c>
    </row>
    <row r="9611" spans="2:18" ht="20.25" hidden="1" customHeight="1">
      <c r="B9611" s="36" t="str">
        <f t="shared" si="2917"/>
        <v>b</v>
      </c>
      <c r="C9611" s="42">
        <v>6</v>
      </c>
      <c r="D9611" s="42"/>
      <c r="F9611" s="343" t="s">
        <v>698</v>
      </c>
      <c r="G9611" s="54" t="s">
        <v>333</v>
      </c>
      <c r="H9611" s="116"/>
      <c r="I9611" s="105">
        <f t="shared" si="2911"/>
        <v>0</v>
      </c>
      <c r="J9611" s="117"/>
      <c r="K9611" s="117"/>
      <c r="L9611" s="105">
        <f t="shared" si="2916"/>
        <v>0</v>
      </c>
      <c r="M9611" s="117"/>
      <c r="N9611" s="117"/>
      <c r="P9611" s="35" t="s">
        <v>145</v>
      </c>
      <c r="R9611" s="352">
        <f>L9611-[1]გადასახდელები!L9381</f>
        <v>0</v>
      </c>
    </row>
    <row r="9612" spans="2:18" ht="30.75" hidden="1" customHeight="1">
      <c r="B9612" s="36" t="str">
        <f t="shared" si="2917"/>
        <v>b</v>
      </c>
      <c r="C9612" s="42">
        <v>6</v>
      </c>
      <c r="D9612" s="42"/>
      <c r="F9612" s="343" t="s">
        <v>591</v>
      </c>
      <c r="G9612" s="54" t="s">
        <v>334</v>
      </c>
      <c r="H9612" s="116"/>
      <c r="I9612" s="105">
        <f t="shared" si="2911"/>
        <v>0</v>
      </c>
      <c r="J9612" s="117"/>
      <c r="K9612" s="117"/>
      <c r="L9612" s="105">
        <f t="shared" si="2916"/>
        <v>0</v>
      </c>
      <c r="M9612" s="117"/>
      <c r="N9612" s="117"/>
      <c r="P9612" s="35" t="s">
        <v>145</v>
      </c>
      <c r="R9612" s="352">
        <f>L9612-[1]გადასახდელები!L9382</f>
        <v>0</v>
      </c>
    </row>
    <row r="9613" spans="2:18" ht="20.25" hidden="1" customHeight="1">
      <c r="B9613" s="36" t="str">
        <f t="shared" si="2917"/>
        <v>b</v>
      </c>
      <c r="C9613" s="42">
        <v>4</v>
      </c>
      <c r="D9613" s="42"/>
      <c r="F9613" s="342" t="s">
        <v>699</v>
      </c>
      <c r="G9613" s="47" t="s">
        <v>335</v>
      </c>
      <c r="H9613" s="93">
        <f>H9614+H9615</f>
        <v>0</v>
      </c>
      <c r="I9613" s="94">
        <f t="shared" si="2911"/>
        <v>0</v>
      </c>
      <c r="J9613" s="93">
        <f>J9614+J9615</f>
        <v>0</v>
      </c>
      <c r="K9613" s="93">
        <f>K9614+K9615</f>
        <v>0</v>
      </c>
      <c r="L9613" s="94">
        <f t="shared" si="2916"/>
        <v>0</v>
      </c>
      <c r="M9613" s="93">
        <f>M9614+M9615</f>
        <v>0</v>
      </c>
      <c r="N9613" s="93">
        <f>N9614+N9615</f>
        <v>0</v>
      </c>
      <c r="O9613" s="82" t="s">
        <v>146</v>
      </c>
      <c r="P9613" s="35" t="s">
        <v>145</v>
      </c>
      <c r="R9613" s="352">
        <f>L9613-[1]გადასახდელები!L9383</f>
        <v>0</v>
      </c>
    </row>
    <row r="9614" spans="2:18" ht="20.25" hidden="1" customHeight="1">
      <c r="B9614" s="36" t="str">
        <f t="shared" si="2917"/>
        <v>b</v>
      </c>
      <c r="C9614" s="42">
        <v>5</v>
      </c>
      <c r="D9614" s="42"/>
      <c r="F9614" s="343" t="s">
        <v>700</v>
      </c>
      <c r="G9614" s="48" t="s">
        <v>336</v>
      </c>
      <c r="H9614" s="101"/>
      <c r="I9614" s="97">
        <f t="shared" si="2911"/>
        <v>0</v>
      </c>
      <c r="J9614" s="102"/>
      <c r="K9614" s="102"/>
      <c r="L9614" s="97">
        <f t="shared" si="2916"/>
        <v>0</v>
      </c>
      <c r="M9614" s="102"/>
      <c r="N9614" s="102"/>
      <c r="O9614" s="115"/>
      <c r="P9614" s="35" t="s">
        <v>145</v>
      </c>
      <c r="R9614" s="352">
        <f>L9614-[1]გადასახდელები!L9384</f>
        <v>0</v>
      </c>
    </row>
    <row r="9615" spans="2:18" ht="20.25" hidden="1" customHeight="1">
      <c r="B9615" s="36" t="str">
        <f t="shared" si="2917"/>
        <v>b</v>
      </c>
      <c r="C9615" s="42">
        <v>5</v>
      </c>
      <c r="D9615" s="42"/>
      <c r="F9615" s="342" t="s">
        <v>701</v>
      </c>
      <c r="G9615" s="48" t="s">
        <v>337</v>
      </c>
      <c r="H9615" s="119">
        <f>H9616+H9617</f>
        <v>0</v>
      </c>
      <c r="I9615" s="105">
        <f t="shared" si="2911"/>
        <v>0</v>
      </c>
      <c r="J9615" s="119">
        <f>J9616+J9617</f>
        <v>0</v>
      </c>
      <c r="K9615" s="119">
        <f>K9616+K9617</f>
        <v>0</v>
      </c>
      <c r="L9615" s="105">
        <f t="shared" si="2916"/>
        <v>0</v>
      </c>
      <c r="M9615" s="119">
        <f>M9616+M9617</f>
        <v>0</v>
      </c>
      <c r="N9615" s="119">
        <f>N9616+N9617</f>
        <v>0</v>
      </c>
      <c r="O9615" s="82" t="s">
        <v>146</v>
      </c>
      <c r="P9615" s="35" t="s">
        <v>145</v>
      </c>
      <c r="R9615" s="352">
        <f>L9615-[1]გადასახდელები!L9385</f>
        <v>0</v>
      </c>
    </row>
    <row r="9616" spans="2:18" ht="20.25" hidden="1" customHeight="1">
      <c r="B9616" s="36" t="str">
        <f t="shared" si="2917"/>
        <v>b</v>
      </c>
      <c r="C9616" s="42">
        <v>6</v>
      </c>
      <c r="D9616" s="42"/>
      <c r="F9616" s="343" t="s">
        <v>702</v>
      </c>
      <c r="G9616" s="54" t="s">
        <v>338</v>
      </c>
      <c r="H9616" s="116"/>
      <c r="I9616" s="105">
        <f t="shared" si="2911"/>
        <v>0</v>
      </c>
      <c r="J9616" s="117"/>
      <c r="K9616" s="117"/>
      <c r="L9616" s="105">
        <f t="shared" si="2916"/>
        <v>0</v>
      </c>
      <c r="M9616" s="117"/>
      <c r="N9616" s="117"/>
      <c r="P9616" s="35" t="s">
        <v>145</v>
      </c>
      <c r="R9616" s="352">
        <f>L9616-[1]გადასახდელები!L9386</f>
        <v>0</v>
      </c>
    </row>
    <row r="9617" spans="2:18" ht="20.25" hidden="1" customHeight="1">
      <c r="B9617" s="36" t="str">
        <f t="shared" si="2917"/>
        <v>b</v>
      </c>
      <c r="C9617" s="42">
        <v>6</v>
      </c>
      <c r="D9617" s="42"/>
      <c r="F9617" s="343" t="s">
        <v>703</v>
      </c>
      <c r="G9617" s="54" t="s">
        <v>339</v>
      </c>
      <c r="H9617" s="116"/>
      <c r="I9617" s="105">
        <f t="shared" si="2911"/>
        <v>0</v>
      </c>
      <c r="J9617" s="117"/>
      <c r="K9617" s="117"/>
      <c r="L9617" s="105">
        <f t="shared" si="2916"/>
        <v>0</v>
      </c>
      <c r="M9617" s="117"/>
      <c r="N9617" s="117"/>
      <c r="P9617" s="35" t="s">
        <v>145</v>
      </c>
      <c r="R9617" s="352">
        <f>L9617-[1]გადასახდელები!L9387</f>
        <v>0</v>
      </c>
    </row>
    <row r="9618" spans="2:18" ht="30.75" hidden="1" customHeight="1">
      <c r="B9618" s="36" t="str">
        <f t="shared" si="2917"/>
        <v>b</v>
      </c>
      <c r="C9618" s="42">
        <v>3</v>
      </c>
      <c r="D9618" s="42"/>
      <c r="F9618" s="342" t="s">
        <v>704</v>
      </c>
      <c r="G9618" s="51" t="s">
        <v>340</v>
      </c>
      <c r="H9618" s="89">
        <f>H9619+H9620</f>
        <v>0</v>
      </c>
      <c r="I9618" s="90">
        <f t="shared" si="2911"/>
        <v>0</v>
      </c>
      <c r="J9618" s="89">
        <f>J9619+J9620</f>
        <v>0</v>
      </c>
      <c r="K9618" s="89">
        <f>K9619+K9620</f>
        <v>0</v>
      </c>
      <c r="L9618" s="90">
        <f t="shared" si="2916"/>
        <v>0</v>
      </c>
      <c r="M9618" s="89">
        <f>M9619+M9620</f>
        <v>0</v>
      </c>
      <c r="N9618" s="89">
        <f>N9619+N9620</f>
        <v>0</v>
      </c>
      <c r="O9618" s="82" t="s">
        <v>146</v>
      </c>
      <c r="P9618" s="35" t="s">
        <v>145</v>
      </c>
      <c r="R9618" s="352">
        <f>L9618-[1]გადასახდელები!L9388</f>
        <v>0</v>
      </c>
    </row>
    <row r="9619" spans="2:18" ht="30.75" hidden="1" customHeight="1">
      <c r="B9619" s="36" t="str">
        <f t="shared" si="2917"/>
        <v>b</v>
      </c>
      <c r="C9619" s="42">
        <v>4</v>
      </c>
      <c r="D9619" s="42"/>
      <c r="F9619" s="343" t="s">
        <v>705</v>
      </c>
      <c r="G9619" s="47" t="s">
        <v>341</v>
      </c>
      <c r="H9619" s="103"/>
      <c r="I9619" s="94">
        <f t="shared" si="2911"/>
        <v>0</v>
      </c>
      <c r="J9619" s="104"/>
      <c r="K9619" s="104"/>
      <c r="L9619" s="94">
        <f t="shared" si="2916"/>
        <v>0</v>
      </c>
      <c r="M9619" s="104"/>
      <c r="N9619" s="104"/>
      <c r="P9619" s="35" t="s">
        <v>145</v>
      </c>
      <c r="R9619" s="352">
        <f>L9619-[1]გადასახდელები!L9389</f>
        <v>0</v>
      </c>
    </row>
    <row r="9620" spans="2:18" ht="30.75" hidden="1" customHeight="1">
      <c r="B9620" s="36" t="str">
        <f t="shared" si="2917"/>
        <v>b</v>
      </c>
      <c r="C9620" s="42">
        <v>4</v>
      </c>
      <c r="D9620" s="42"/>
      <c r="F9620" s="342" t="s">
        <v>706</v>
      </c>
      <c r="G9620" s="47" t="s">
        <v>342</v>
      </c>
      <c r="H9620" s="93">
        <f>H9621+H9622+H9623+H9624</f>
        <v>0</v>
      </c>
      <c r="I9620" s="94">
        <f t="shared" si="2911"/>
        <v>0</v>
      </c>
      <c r="J9620" s="93">
        <f>J9621+J9622+J9623+J9624</f>
        <v>0</v>
      </c>
      <c r="K9620" s="93">
        <f>K9621+K9622+K9623+K9624</f>
        <v>0</v>
      </c>
      <c r="L9620" s="94">
        <f t="shared" si="2916"/>
        <v>0</v>
      </c>
      <c r="M9620" s="93">
        <f>M9621+M9622+M9623+M9624</f>
        <v>0</v>
      </c>
      <c r="N9620" s="93">
        <f>N9621+N9622+N9623+N9624</f>
        <v>0</v>
      </c>
      <c r="O9620" s="82" t="s">
        <v>146</v>
      </c>
      <c r="P9620" s="35" t="s">
        <v>145</v>
      </c>
      <c r="R9620" s="352">
        <f>L9620-[1]გადასახდელები!L9390</f>
        <v>0</v>
      </c>
    </row>
    <row r="9621" spans="2:18" ht="30.75" hidden="1" customHeight="1">
      <c r="B9621" s="36" t="str">
        <f t="shared" si="2917"/>
        <v>b</v>
      </c>
      <c r="C9621" s="42">
        <v>5</v>
      </c>
      <c r="D9621" s="42"/>
      <c r="F9621" s="343" t="s">
        <v>707</v>
      </c>
      <c r="G9621" s="48" t="s">
        <v>343</v>
      </c>
      <c r="H9621" s="101"/>
      <c r="I9621" s="97">
        <f t="shared" si="2911"/>
        <v>0</v>
      </c>
      <c r="J9621" s="102"/>
      <c r="K9621" s="102"/>
      <c r="L9621" s="97">
        <f t="shared" si="2916"/>
        <v>0</v>
      </c>
      <c r="M9621" s="102"/>
      <c r="N9621" s="102"/>
      <c r="P9621" s="35" t="s">
        <v>145</v>
      </c>
      <c r="R9621" s="352">
        <f>L9621-[1]გადასახდელები!L9391</f>
        <v>0</v>
      </c>
    </row>
    <row r="9622" spans="2:18" ht="20.25" hidden="1" customHeight="1">
      <c r="B9622" s="36" t="str">
        <f t="shared" si="2917"/>
        <v>b</v>
      </c>
      <c r="C9622" s="42">
        <v>5</v>
      </c>
      <c r="D9622" s="42"/>
      <c r="F9622" s="343" t="s">
        <v>708</v>
      </c>
      <c r="G9622" s="48" t="s">
        <v>344</v>
      </c>
      <c r="H9622" s="101"/>
      <c r="I9622" s="97">
        <f t="shared" si="2911"/>
        <v>0</v>
      </c>
      <c r="J9622" s="102"/>
      <c r="K9622" s="102"/>
      <c r="L9622" s="97">
        <f t="shared" si="2916"/>
        <v>0</v>
      </c>
      <c r="M9622" s="102"/>
      <c r="N9622" s="102"/>
      <c r="P9622" s="35" t="s">
        <v>145</v>
      </c>
      <c r="R9622" s="352">
        <f>L9622-[1]გადასახდელები!L9392</f>
        <v>0</v>
      </c>
    </row>
    <row r="9623" spans="2:18" ht="20.25" hidden="1" customHeight="1">
      <c r="B9623" s="36" t="str">
        <f t="shared" si="2917"/>
        <v>b</v>
      </c>
      <c r="C9623" s="42">
        <v>5</v>
      </c>
      <c r="D9623" s="42"/>
      <c r="F9623" s="343" t="s">
        <v>709</v>
      </c>
      <c r="G9623" s="48" t="s">
        <v>345</v>
      </c>
      <c r="H9623" s="101"/>
      <c r="I9623" s="97">
        <f t="shared" si="2911"/>
        <v>0</v>
      </c>
      <c r="J9623" s="102"/>
      <c r="K9623" s="102"/>
      <c r="L9623" s="97">
        <f t="shared" si="2916"/>
        <v>0</v>
      </c>
      <c r="M9623" s="102"/>
      <c r="N9623" s="102"/>
      <c r="P9623" s="35" t="s">
        <v>145</v>
      </c>
      <c r="R9623" s="352">
        <f>L9623-[1]გადასახდელები!L9393</f>
        <v>0</v>
      </c>
    </row>
    <row r="9624" spans="2:18" ht="20.25" hidden="1" customHeight="1">
      <c r="B9624" s="36" t="str">
        <f t="shared" si="2917"/>
        <v>b</v>
      </c>
      <c r="C9624" s="42">
        <v>5</v>
      </c>
      <c r="D9624" s="42"/>
      <c r="F9624" s="343" t="s">
        <v>710</v>
      </c>
      <c r="G9624" s="48" t="s">
        <v>214</v>
      </c>
      <c r="H9624" s="101"/>
      <c r="I9624" s="97">
        <f t="shared" si="2911"/>
        <v>0</v>
      </c>
      <c r="J9624" s="102"/>
      <c r="K9624" s="102"/>
      <c r="L9624" s="97">
        <f t="shared" si="2916"/>
        <v>0</v>
      </c>
      <c r="M9624" s="102"/>
      <c r="N9624" s="102"/>
      <c r="P9624" s="35" t="s">
        <v>145</v>
      </c>
      <c r="R9624" s="352">
        <f>L9624-[1]გადასახდელები!L9394</f>
        <v>0</v>
      </c>
    </row>
    <row r="9625" spans="2:18" ht="20.25" hidden="1" customHeight="1">
      <c r="B9625" s="36" t="str">
        <f t="shared" si="2917"/>
        <v>b</v>
      </c>
      <c r="C9625" s="42">
        <v>3</v>
      </c>
      <c r="D9625" s="42"/>
      <c r="F9625" s="343" t="s">
        <v>711</v>
      </c>
      <c r="G9625" s="51" t="s">
        <v>346</v>
      </c>
      <c r="H9625" s="111"/>
      <c r="I9625" s="90">
        <f t="shared" si="2911"/>
        <v>0</v>
      </c>
      <c r="J9625" s="112"/>
      <c r="K9625" s="112"/>
      <c r="L9625" s="90">
        <f t="shared" si="2916"/>
        <v>0</v>
      </c>
      <c r="M9625" s="112"/>
      <c r="N9625" s="112"/>
      <c r="P9625" s="35" t="s">
        <v>145</v>
      </c>
      <c r="R9625" s="352">
        <f>L9625-[1]გადასახდელები!L9395</f>
        <v>0</v>
      </c>
    </row>
    <row r="9626" spans="2:18" ht="20.25" hidden="1" customHeight="1">
      <c r="B9626" s="36" t="str">
        <f t="shared" si="2917"/>
        <v>b</v>
      </c>
      <c r="C9626" s="42">
        <v>3</v>
      </c>
      <c r="D9626" s="42"/>
      <c r="F9626" s="342" t="s">
        <v>712</v>
      </c>
      <c r="G9626" s="51" t="s">
        <v>347</v>
      </c>
      <c r="H9626" s="89">
        <f>H9627+H9628+H9629+H9632</f>
        <v>0</v>
      </c>
      <c r="I9626" s="90">
        <f t="shared" si="2911"/>
        <v>0</v>
      </c>
      <c r="J9626" s="89">
        <f>J9627+J9628+J9629+J9632</f>
        <v>0</v>
      </c>
      <c r="K9626" s="89">
        <f>K9627+K9628+K9629+K9632</f>
        <v>0</v>
      </c>
      <c r="L9626" s="90">
        <f t="shared" si="2916"/>
        <v>0</v>
      </c>
      <c r="M9626" s="89">
        <f>M9627+M9628+M9629+M9632</f>
        <v>0</v>
      </c>
      <c r="N9626" s="89">
        <f>N9627+N9628+N9629+N9632</f>
        <v>0</v>
      </c>
      <c r="O9626" s="82" t="s">
        <v>146</v>
      </c>
      <c r="P9626" s="35" t="s">
        <v>145</v>
      </c>
      <c r="R9626" s="352">
        <f>L9626-[1]გადასახდელები!L9396</f>
        <v>0</v>
      </c>
    </row>
    <row r="9627" spans="2:18" ht="30.75" hidden="1" customHeight="1">
      <c r="B9627" s="36" t="str">
        <f t="shared" si="2917"/>
        <v>b</v>
      </c>
      <c r="C9627" s="42">
        <v>4</v>
      </c>
      <c r="D9627" s="42"/>
      <c r="F9627" s="343" t="s">
        <v>713</v>
      </c>
      <c r="G9627" s="47" t="s">
        <v>348</v>
      </c>
      <c r="H9627" s="103"/>
      <c r="I9627" s="94">
        <f t="shared" si="2911"/>
        <v>0</v>
      </c>
      <c r="J9627" s="104"/>
      <c r="K9627" s="104"/>
      <c r="L9627" s="94">
        <f t="shared" si="2916"/>
        <v>0</v>
      </c>
      <c r="M9627" s="104"/>
      <c r="N9627" s="104"/>
      <c r="O9627" s="115"/>
      <c r="P9627" s="35" t="s">
        <v>145</v>
      </c>
      <c r="R9627" s="352">
        <f>L9627-[1]გადასახდელები!L9397</f>
        <v>0</v>
      </c>
    </row>
    <row r="9628" spans="2:18" ht="20.25" hidden="1" customHeight="1">
      <c r="B9628" s="36" t="str">
        <f t="shared" si="2917"/>
        <v>b</v>
      </c>
      <c r="C9628" s="42">
        <v>4</v>
      </c>
      <c r="D9628" s="42"/>
      <c r="F9628" s="343" t="s">
        <v>714</v>
      </c>
      <c r="G9628" s="47" t="s">
        <v>349</v>
      </c>
      <c r="H9628" s="103"/>
      <c r="I9628" s="94">
        <f t="shared" si="2911"/>
        <v>0</v>
      </c>
      <c r="J9628" s="104"/>
      <c r="K9628" s="104"/>
      <c r="L9628" s="94">
        <f t="shared" si="2916"/>
        <v>0</v>
      </c>
      <c r="M9628" s="104"/>
      <c r="N9628" s="104"/>
      <c r="O9628" s="115"/>
      <c r="P9628" s="35" t="s">
        <v>145</v>
      </c>
      <c r="R9628" s="352">
        <f>L9628-[1]გადასახდელები!L9398</f>
        <v>0</v>
      </c>
    </row>
    <row r="9629" spans="2:18" ht="20.25" hidden="1" customHeight="1">
      <c r="B9629" s="36" t="str">
        <f t="shared" si="2917"/>
        <v>b</v>
      </c>
      <c r="C9629" s="42">
        <v>4</v>
      </c>
      <c r="D9629" s="42"/>
      <c r="F9629" s="342" t="s">
        <v>715</v>
      </c>
      <c r="G9629" s="47" t="s">
        <v>350</v>
      </c>
      <c r="H9629" s="93">
        <f>H9630+H9631</f>
        <v>0</v>
      </c>
      <c r="I9629" s="94">
        <f t="shared" si="2911"/>
        <v>0</v>
      </c>
      <c r="J9629" s="93">
        <f>J9630+J9631</f>
        <v>0</v>
      </c>
      <c r="K9629" s="93">
        <f>K9630+K9631</f>
        <v>0</v>
      </c>
      <c r="L9629" s="94">
        <f t="shared" si="2916"/>
        <v>0</v>
      </c>
      <c r="M9629" s="93">
        <f>M9630+M9631</f>
        <v>0</v>
      </c>
      <c r="N9629" s="93">
        <f>N9630+N9631</f>
        <v>0</v>
      </c>
      <c r="O9629" s="82" t="s">
        <v>146</v>
      </c>
      <c r="P9629" s="35" t="s">
        <v>145</v>
      </c>
      <c r="R9629" s="352">
        <f>L9629-[1]გადასახდელები!L9399</f>
        <v>0</v>
      </c>
    </row>
    <row r="9630" spans="2:18" ht="30.75" hidden="1" customHeight="1">
      <c r="B9630" s="36" t="str">
        <f t="shared" si="2917"/>
        <v>b</v>
      </c>
      <c r="C9630" s="42">
        <v>5</v>
      </c>
      <c r="D9630" s="42"/>
      <c r="F9630" s="343" t="s">
        <v>716</v>
      </c>
      <c r="G9630" s="48" t="s">
        <v>351</v>
      </c>
      <c r="H9630" s="101"/>
      <c r="I9630" s="97">
        <f t="shared" si="2911"/>
        <v>0</v>
      </c>
      <c r="J9630" s="102"/>
      <c r="K9630" s="102"/>
      <c r="L9630" s="97">
        <f t="shared" si="2916"/>
        <v>0</v>
      </c>
      <c r="M9630" s="102"/>
      <c r="N9630" s="102"/>
      <c r="P9630" s="35" t="s">
        <v>145</v>
      </c>
      <c r="R9630" s="352">
        <f>L9630-[1]გადასახდელები!L9400</f>
        <v>0</v>
      </c>
    </row>
    <row r="9631" spans="2:18" ht="20.25" hidden="1" customHeight="1">
      <c r="B9631" s="36" t="str">
        <f t="shared" si="2917"/>
        <v>b</v>
      </c>
      <c r="C9631" s="42">
        <v>5</v>
      </c>
      <c r="D9631" s="42"/>
      <c r="F9631" s="343" t="s">
        <v>717</v>
      </c>
      <c r="G9631" s="48" t="s">
        <v>352</v>
      </c>
      <c r="H9631" s="101"/>
      <c r="I9631" s="97">
        <f t="shared" si="2911"/>
        <v>0</v>
      </c>
      <c r="J9631" s="102"/>
      <c r="K9631" s="102"/>
      <c r="L9631" s="97">
        <f t="shared" si="2916"/>
        <v>0</v>
      </c>
      <c r="M9631" s="102"/>
      <c r="N9631" s="102"/>
      <c r="P9631" s="35" t="s">
        <v>145</v>
      </c>
      <c r="R9631" s="352">
        <f>L9631-[1]გადასახდელები!L9401</f>
        <v>0</v>
      </c>
    </row>
    <row r="9632" spans="2:18" ht="20.25" hidden="1" customHeight="1">
      <c r="B9632" s="36" t="str">
        <f t="shared" si="2917"/>
        <v>b</v>
      </c>
      <c r="C9632" s="42">
        <v>4</v>
      </c>
      <c r="D9632" s="42"/>
      <c r="F9632" s="343" t="s">
        <v>718</v>
      </c>
      <c r="G9632" s="47" t="s">
        <v>353</v>
      </c>
      <c r="H9632" s="103"/>
      <c r="I9632" s="94">
        <f t="shared" si="2911"/>
        <v>0</v>
      </c>
      <c r="J9632" s="104"/>
      <c r="K9632" s="104"/>
      <c r="L9632" s="94">
        <f t="shared" si="2916"/>
        <v>0</v>
      </c>
      <c r="M9632" s="104"/>
      <c r="N9632" s="104"/>
      <c r="P9632" s="35" t="s">
        <v>145</v>
      </c>
      <c r="R9632" s="352">
        <f>L9632-[1]გადასახდელები!L9402</f>
        <v>0</v>
      </c>
    </row>
    <row r="9633" spans="2:18" ht="20.25" hidden="1" customHeight="1">
      <c r="B9633" s="36" t="str">
        <f t="shared" si="2917"/>
        <v>b</v>
      </c>
      <c r="C9633" s="42">
        <v>2</v>
      </c>
      <c r="D9633" s="42"/>
      <c r="F9633" s="30"/>
      <c r="G9633" s="60" t="s">
        <v>354</v>
      </c>
      <c r="H9633" s="86">
        <f>H9634+H9641+H9648</f>
        <v>0</v>
      </c>
      <c r="I9633" s="87">
        <f t="shared" si="2911"/>
        <v>0</v>
      </c>
      <c r="J9633" s="88">
        <f>J9634+J9641+J9648</f>
        <v>0</v>
      </c>
      <c r="K9633" s="88">
        <f>K9634+K9641+K9648</f>
        <v>0</v>
      </c>
      <c r="L9633" s="87">
        <f t="shared" si="2916"/>
        <v>0</v>
      </c>
      <c r="M9633" s="88">
        <f>M9634+M9641+M9648</f>
        <v>0</v>
      </c>
      <c r="N9633" s="88">
        <f>N9634+N9641+N9648</f>
        <v>0</v>
      </c>
      <c r="O9633" s="82" t="s">
        <v>146</v>
      </c>
      <c r="R9633" s="352">
        <f>L9633-[1]გადასახდელები!L9403</f>
        <v>0</v>
      </c>
    </row>
    <row r="9634" spans="2:18" ht="20.25" hidden="1" customHeight="1">
      <c r="B9634" s="36" t="str">
        <f t="shared" si="2917"/>
        <v>b</v>
      </c>
      <c r="C9634" s="42">
        <v>3</v>
      </c>
      <c r="D9634" s="42"/>
      <c r="F9634" s="31"/>
      <c r="G9634" s="51" t="s">
        <v>355</v>
      </c>
      <c r="H9634" s="120">
        <f>SUM(H9635:H9640)</f>
        <v>0</v>
      </c>
      <c r="I9634" s="118">
        <f t="shared" si="2911"/>
        <v>0</v>
      </c>
      <c r="J9634" s="121">
        <f>SUM(J9635:J9640)</f>
        <v>0</v>
      </c>
      <c r="K9634" s="121">
        <f>SUM(K9635:K9640)</f>
        <v>0</v>
      </c>
      <c r="L9634" s="118">
        <f t="shared" ref="L9634:L9697" si="2918">M9634+N9634</f>
        <v>0</v>
      </c>
      <c r="M9634" s="121">
        <f>SUM(M9635:M9640)</f>
        <v>0</v>
      </c>
      <c r="N9634" s="121">
        <f>SUM(N9635:N9640)</f>
        <v>0</v>
      </c>
      <c r="O9634" s="82" t="s">
        <v>146</v>
      </c>
      <c r="R9634" s="352">
        <f>L9634-[1]გადასახდელები!L9404</f>
        <v>0</v>
      </c>
    </row>
    <row r="9635" spans="2:18" ht="20.25" hidden="1" customHeight="1">
      <c r="B9635" s="36" t="str">
        <f t="shared" si="2917"/>
        <v>b</v>
      </c>
      <c r="C9635" s="42">
        <v>4</v>
      </c>
      <c r="D9635" s="42"/>
      <c r="F9635" s="31"/>
      <c r="G9635" s="47" t="s">
        <v>356</v>
      </c>
      <c r="H9635" s="103"/>
      <c r="I9635" s="94">
        <f t="shared" si="2911"/>
        <v>0</v>
      </c>
      <c r="J9635" s="104"/>
      <c r="K9635" s="104"/>
      <c r="L9635" s="94">
        <f t="shared" si="2918"/>
        <v>0</v>
      </c>
      <c r="M9635" s="104"/>
      <c r="N9635" s="104"/>
      <c r="R9635" s="352">
        <f>L9635-[1]გადასახდელები!L9405</f>
        <v>0</v>
      </c>
    </row>
    <row r="9636" spans="2:18" ht="20.25" hidden="1" customHeight="1">
      <c r="B9636" s="36" t="str">
        <f t="shared" si="2917"/>
        <v>b</v>
      </c>
      <c r="C9636" s="42">
        <v>4</v>
      </c>
      <c r="D9636" s="42"/>
      <c r="F9636" s="31"/>
      <c r="G9636" s="47" t="s">
        <v>357</v>
      </c>
      <c r="H9636" s="103"/>
      <c r="I9636" s="94">
        <f t="shared" si="2911"/>
        <v>0</v>
      </c>
      <c r="J9636" s="104"/>
      <c r="K9636" s="104"/>
      <c r="L9636" s="94">
        <f t="shared" si="2918"/>
        <v>0</v>
      </c>
      <c r="M9636" s="104"/>
      <c r="N9636" s="104"/>
      <c r="R9636" s="352">
        <f>L9636-[1]გადასახდელები!L9406</f>
        <v>0</v>
      </c>
    </row>
    <row r="9637" spans="2:18" ht="20.25" hidden="1" customHeight="1">
      <c r="B9637" s="36" t="str">
        <f t="shared" ref="B9637:B9700" si="2919">IF(H9637+I9637+L9637&gt;0,"a","b")</f>
        <v>b</v>
      </c>
      <c r="C9637" s="42">
        <v>4</v>
      </c>
      <c r="D9637" s="42"/>
      <c r="F9637" s="31"/>
      <c r="G9637" s="47" t="s">
        <v>212</v>
      </c>
      <c r="H9637" s="103"/>
      <c r="I9637" s="94">
        <f t="shared" si="2911"/>
        <v>0</v>
      </c>
      <c r="J9637" s="104"/>
      <c r="K9637" s="104"/>
      <c r="L9637" s="94">
        <f t="shared" si="2918"/>
        <v>0</v>
      </c>
      <c r="M9637" s="104"/>
      <c r="N9637" s="104"/>
      <c r="R9637" s="352">
        <f>L9637-[1]გადასახდელები!L9407</f>
        <v>0</v>
      </c>
    </row>
    <row r="9638" spans="2:18" ht="20.25" hidden="1" customHeight="1">
      <c r="B9638" s="36" t="str">
        <f t="shared" si="2919"/>
        <v>b</v>
      </c>
      <c r="C9638" s="42">
        <v>4</v>
      </c>
      <c r="D9638" s="42"/>
      <c r="F9638" s="31"/>
      <c r="G9638" s="47" t="s">
        <v>358</v>
      </c>
      <c r="H9638" s="103"/>
      <c r="I9638" s="94">
        <f t="shared" si="2911"/>
        <v>0</v>
      </c>
      <c r="J9638" s="104"/>
      <c r="K9638" s="104"/>
      <c r="L9638" s="94">
        <f t="shared" si="2918"/>
        <v>0</v>
      </c>
      <c r="M9638" s="104"/>
      <c r="N9638" s="104"/>
      <c r="R9638" s="352">
        <f>L9638-[1]გადასახდელები!L9408</f>
        <v>0</v>
      </c>
    </row>
    <row r="9639" spans="2:18" ht="20.25" hidden="1" customHeight="1">
      <c r="B9639" s="36" t="str">
        <f t="shared" si="2919"/>
        <v>b</v>
      </c>
      <c r="C9639" s="42">
        <v>4</v>
      </c>
      <c r="D9639" s="42"/>
      <c r="F9639" s="31"/>
      <c r="G9639" s="47" t="s">
        <v>359</v>
      </c>
      <c r="H9639" s="103"/>
      <c r="I9639" s="94">
        <f t="shared" si="2911"/>
        <v>0</v>
      </c>
      <c r="J9639" s="104"/>
      <c r="K9639" s="104"/>
      <c r="L9639" s="94">
        <f t="shared" si="2918"/>
        <v>0</v>
      </c>
      <c r="M9639" s="104"/>
      <c r="N9639" s="104"/>
      <c r="R9639" s="352">
        <f>L9639-[1]გადასახდელები!L9409</f>
        <v>0</v>
      </c>
    </row>
    <row r="9640" spans="2:18" ht="20.25" hidden="1" customHeight="1">
      <c r="B9640" s="36" t="str">
        <f t="shared" si="2919"/>
        <v>b</v>
      </c>
      <c r="C9640" s="42">
        <v>4</v>
      </c>
      <c r="D9640" s="42"/>
      <c r="F9640" s="31"/>
      <c r="G9640" s="47" t="s">
        <v>360</v>
      </c>
      <c r="H9640" s="103"/>
      <c r="I9640" s="94">
        <f t="shared" si="2911"/>
        <v>0</v>
      </c>
      <c r="J9640" s="104"/>
      <c r="K9640" s="104"/>
      <c r="L9640" s="94">
        <f t="shared" si="2918"/>
        <v>0</v>
      </c>
      <c r="M9640" s="104"/>
      <c r="N9640" s="104"/>
      <c r="R9640" s="352">
        <f>L9640-[1]გადასახდელები!L9410</f>
        <v>0</v>
      </c>
    </row>
    <row r="9641" spans="2:18" ht="20.25" hidden="1" customHeight="1">
      <c r="B9641" s="36" t="str">
        <f t="shared" si="2919"/>
        <v>b</v>
      </c>
      <c r="C9641" s="42">
        <v>3</v>
      </c>
      <c r="D9641" s="42"/>
      <c r="F9641" s="31"/>
      <c r="G9641" s="51" t="s">
        <v>211</v>
      </c>
      <c r="H9641" s="120">
        <f>SUM(H9642:H9647)</f>
        <v>0</v>
      </c>
      <c r="I9641" s="118">
        <f t="shared" si="2911"/>
        <v>0</v>
      </c>
      <c r="J9641" s="121">
        <f>SUM(J9642:J9647)</f>
        <v>0</v>
      </c>
      <c r="K9641" s="121">
        <f>SUM(K9642:K9647)</f>
        <v>0</v>
      </c>
      <c r="L9641" s="118">
        <f t="shared" si="2918"/>
        <v>0</v>
      </c>
      <c r="M9641" s="121">
        <f>SUM(M9642:M9647)</f>
        <v>0</v>
      </c>
      <c r="N9641" s="121">
        <f>SUM(N9642:N9647)</f>
        <v>0</v>
      </c>
      <c r="O9641" s="82" t="s">
        <v>146</v>
      </c>
      <c r="R9641" s="352">
        <f>L9641-[1]გადასახდელები!L9411</f>
        <v>0</v>
      </c>
    </row>
    <row r="9642" spans="2:18" ht="20.25" hidden="1" customHeight="1">
      <c r="B9642" s="36" t="str">
        <f t="shared" si="2919"/>
        <v>b</v>
      </c>
      <c r="C9642" s="42">
        <v>4</v>
      </c>
      <c r="D9642" s="42"/>
      <c r="F9642" s="31"/>
      <c r="G9642" s="47" t="s">
        <v>356</v>
      </c>
      <c r="H9642" s="103"/>
      <c r="I9642" s="94">
        <f t="shared" si="2911"/>
        <v>0</v>
      </c>
      <c r="J9642" s="104"/>
      <c r="K9642" s="104"/>
      <c r="L9642" s="94">
        <f t="shared" si="2918"/>
        <v>0</v>
      </c>
      <c r="M9642" s="104"/>
      <c r="N9642" s="104"/>
      <c r="R9642" s="352">
        <f>L9642-[1]გადასახდელები!L9412</f>
        <v>0</v>
      </c>
    </row>
    <row r="9643" spans="2:18" ht="20.25" hidden="1" customHeight="1">
      <c r="B9643" s="36" t="str">
        <f t="shared" si="2919"/>
        <v>b</v>
      </c>
      <c r="C9643" s="42">
        <v>4</v>
      </c>
      <c r="D9643" s="42"/>
      <c r="F9643" s="31"/>
      <c r="G9643" s="47" t="s">
        <v>357</v>
      </c>
      <c r="H9643" s="103"/>
      <c r="I9643" s="94">
        <f t="shared" si="2911"/>
        <v>0</v>
      </c>
      <c r="J9643" s="104"/>
      <c r="K9643" s="104"/>
      <c r="L9643" s="94">
        <f t="shared" si="2918"/>
        <v>0</v>
      </c>
      <c r="M9643" s="104"/>
      <c r="N9643" s="104"/>
      <c r="R9643" s="352">
        <f>L9643-[1]გადასახდელები!L9413</f>
        <v>0</v>
      </c>
    </row>
    <row r="9644" spans="2:18" ht="20.25" hidden="1" customHeight="1">
      <c r="B9644" s="36" t="str">
        <f t="shared" si="2919"/>
        <v>b</v>
      </c>
      <c r="C9644" s="42">
        <v>4</v>
      </c>
      <c r="D9644" s="42"/>
      <c r="F9644" s="31"/>
      <c r="G9644" s="47" t="s">
        <v>212</v>
      </c>
      <c r="H9644" s="103"/>
      <c r="I9644" s="94">
        <f t="shared" si="2911"/>
        <v>0</v>
      </c>
      <c r="J9644" s="104"/>
      <c r="K9644" s="104"/>
      <c r="L9644" s="94">
        <f t="shared" si="2918"/>
        <v>0</v>
      </c>
      <c r="M9644" s="104"/>
      <c r="N9644" s="104"/>
      <c r="R9644" s="352">
        <f>L9644-[1]გადასახდელები!L9414</f>
        <v>0</v>
      </c>
    </row>
    <row r="9645" spans="2:18" ht="20.25" hidden="1" customHeight="1">
      <c r="B9645" s="36" t="str">
        <f t="shared" si="2919"/>
        <v>b</v>
      </c>
      <c r="C9645" s="42">
        <v>4</v>
      </c>
      <c r="D9645" s="42"/>
      <c r="F9645" s="31"/>
      <c r="G9645" s="47" t="s">
        <v>361</v>
      </c>
      <c r="H9645" s="103"/>
      <c r="I9645" s="94">
        <f t="shared" si="2911"/>
        <v>0</v>
      </c>
      <c r="J9645" s="104"/>
      <c r="K9645" s="104"/>
      <c r="L9645" s="94">
        <f t="shared" si="2918"/>
        <v>0</v>
      </c>
      <c r="M9645" s="104"/>
      <c r="N9645" s="104"/>
      <c r="R9645" s="352">
        <f>L9645-[1]გადასახდელები!L9415</f>
        <v>0</v>
      </c>
    </row>
    <row r="9646" spans="2:18" ht="20.25" hidden="1" customHeight="1">
      <c r="B9646" s="36" t="str">
        <f t="shared" si="2919"/>
        <v>b</v>
      </c>
      <c r="C9646" s="42">
        <v>4</v>
      </c>
      <c r="D9646" s="42"/>
      <c r="F9646" s="31"/>
      <c r="G9646" s="47" t="s">
        <v>359</v>
      </c>
      <c r="H9646" s="103"/>
      <c r="I9646" s="94">
        <f t="shared" si="2911"/>
        <v>0</v>
      </c>
      <c r="J9646" s="104"/>
      <c r="K9646" s="104"/>
      <c r="L9646" s="94">
        <f t="shared" si="2918"/>
        <v>0</v>
      </c>
      <c r="M9646" s="104"/>
      <c r="N9646" s="104"/>
      <c r="R9646" s="352">
        <f>L9646-[1]გადასახდელები!L9416</f>
        <v>0</v>
      </c>
    </row>
    <row r="9647" spans="2:18" ht="20.25" hidden="1" customHeight="1">
      <c r="B9647" s="36" t="str">
        <f t="shared" si="2919"/>
        <v>b</v>
      </c>
      <c r="C9647" s="42">
        <v>4</v>
      </c>
      <c r="D9647" s="42"/>
      <c r="F9647" s="31"/>
      <c r="G9647" s="47" t="s">
        <v>360</v>
      </c>
      <c r="H9647" s="103"/>
      <c r="I9647" s="94">
        <f t="shared" si="2911"/>
        <v>0</v>
      </c>
      <c r="J9647" s="104"/>
      <c r="K9647" s="104"/>
      <c r="L9647" s="94">
        <f t="shared" si="2918"/>
        <v>0</v>
      </c>
      <c r="M9647" s="104"/>
      <c r="N9647" s="104"/>
      <c r="R9647" s="352">
        <f>L9647-[1]გადასახდელები!L9417</f>
        <v>0</v>
      </c>
    </row>
    <row r="9648" spans="2:18" ht="20.25" hidden="1" customHeight="1">
      <c r="B9648" s="36" t="str">
        <f t="shared" si="2919"/>
        <v>b</v>
      </c>
      <c r="C9648" s="42">
        <v>3</v>
      </c>
      <c r="D9648" s="42"/>
      <c r="F9648" s="29"/>
      <c r="G9648" s="56" t="s">
        <v>213</v>
      </c>
      <c r="H9648" s="122"/>
      <c r="I9648" s="118">
        <f t="shared" si="2911"/>
        <v>0</v>
      </c>
      <c r="J9648" s="123"/>
      <c r="K9648" s="123"/>
      <c r="L9648" s="118">
        <f t="shared" si="2918"/>
        <v>0</v>
      </c>
      <c r="M9648" s="123"/>
      <c r="N9648" s="123"/>
      <c r="R9648" s="352">
        <f>L9648-[1]გადასახდელები!L9418</f>
        <v>0</v>
      </c>
    </row>
    <row r="9649" spans="2:18" ht="20.25" hidden="1" customHeight="1">
      <c r="B9649" s="36" t="str">
        <f t="shared" si="2919"/>
        <v>b</v>
      </c>
      <c r="C9649" s="42">
        <v>2</v>
      </c>
      <c r="D9649" s="42"/>
      <c r="F9649" s="28"/>
      <c r="G9649" s="60" t="s">
        <v>362</v>
      </c>
      <c r="H9649" s="86">
        <f>H9650+H9658</f>
        <v>0</v>
      </c>
      <c r="I9649" s="87">
        <f t="shared" si="2911"/>
        <v>0</v>
      </c>
      <c r="J9649" s="88">
        <f>J9650+J9658</f>
        <v>0</v>
      </c>
      <c r="K9649" s="88">
        <f>K9650+K9658</f>
        <v>0</v>
      </c>
      <c r="L9649" s="87">
        <f t="shared" si="2918"/>
        <v>0</v>
      </c>
      <c r="M9649" s="88">
        <f>M9650+M9658</f>
        <v>0</v>
      </c>
      <c r="N9649" s="88">
        <f>N9650+N9658</f>
        <v>0</v>
      </c>
      <c r="O9649" s="82" t="s">
        <v>146</v>
      </c>
      <c r="R9649" s="352">
        <f>L9649-[1]გადასახდელები!L9419</f>
        <v>0</v>
      </c>
    </row>
    <row r="9650" spans="2:18" ht="20.25" hidden="1" customHeight="1">
      <c r="B9650" s="36" t="str">
        <f t="shared" si="2919"/>
        <v>b</v>
      </c>
      <c r="C9650" s="42">
        <v>3</v>
      </c>
      <c r="D9650" s="42"/>
      <c r="F9650" s="29"/>
      <c r="G9650" s="51" t="s">
        <v>355</v>
      </c>
      <c r="H9650" s="120">
        <f>SUM(H9651:H9657)</f>
        <v>0</v>
      </c>
      <c r="I9650" s="118">
        <f t="shared" si="2911"/>
        <v>0</v>
      </c>
      <c r="J9650" s="121">
        <f>SUM(J9651:J9657)</f>
        <v>0</v>
      </c>
      <c r="K9650" s="121">
        <f>SUM(K9651:K9657)</f>
        <v>0</v>
      </c>
      <c r="L9650" s="118">
        <f t="shared" si="2918"/>
        <v>0</v>
      </c>
      <c r="M9650" s="121">
        <f>SUM(M9651:M9657)</f>
        <v>0</v>
      </c>
      <c r="N9650" s="121">
        <f>SUM(N9651:N9657)</f>
        <v>0</v>
      </c>
      <c r="O9650" s="82" t="s">
        <v>146</v>
      </c>
      <c r="R9650" s="352">
        <f>L9650-[1]გადასახდელები!L9420</f>
        <v>0</v>
      </c>
    </row>
    <row r="9651" spans="2:18" ht="20.25" hidden="1" customHeight="1">
      <c r="B9651" s="36" t="str">
        <f t="shared" si="2919"/>
        <v>b</v>
      </c>
      <c r="C9651" s="42">
        <v>4</v>
      </c>
      <c r="D9651" s="42"/>
      <c r="F9651" s="29"/>
      <c r="G9651" s="47" t="s">
        <v>363</v>
      </c>
      <c r="H9651" s="103"/>
      <c r="I9651" s="94">
        <f t="shared" si="2911"/>
        <v>0</v>
      </c>
      <c r="J9651" s="104"/>
      <c r="K9651" s="104"/>
      <c r="L9651" s="94">
        <f t="shared" si="2918"/>
        <v>0</v>
      </c>
      <c r="M9651" s="104"/>
      <c r="N9651" s="104"/>
      <c r="R9651" s="352">
        <f>L9651-[1]გადასახდელები!L9421</f>
        <v>0</v>
      </c>
    </row>
    <row r="9652" spans="2:18" ht="20.25" hidden="1" customHeight="1">
      <c r="B9652" s="36" t="str">
        <f t="shared" si="2919"/>
        <v>b</v>
      </c>
      <c r="C9652" s="42">
        <v>4</v>
      </c>
      <c r="D9652" s="42"/>
      <c r="F9652" s="29"/>
      <c r="G9652" s="47" t="s">
        <v>210</v>
      </c>
      <c r="H9652" s="103"/>
      <c r="I9652" s="94">
        <f t="shared" si="2911"/>
        <v>0</v>
      </c>
      <c r="J9652" s="104"/>
      <c r="K9652" s="104"/>
      <c r="L9652" s="94">
        <f t="shared" si="2918"/>
        <v>0</v>
      </c>
      <c r="M9652" s="104"/>
      <c r="N9652" s="104"/>
      <c r="R9652" s="352">
        <f>L9652-[1]გადასახდელები!L9422</f>
        <v>0</v>
      </c>
    </row>
    <row r="9653" spans="2:18" ht="20.25" hidden="1" customHeight="1">
      <c r="B9653" s="36" t="str">
        <f t="shared" si="2919"/>
        <v>b</v>
      </c>
      <c r="C9653" s="42">
        <v>4</v>
      </c>
      <c r="D9653" s="42"/>
      <c r="F9653" s="29"/>
      <c r="G9653" s="47" t="s">
        <v>357</v>
      </c>
      <c r="H9653" s="103"/>
      <c r="I9653" s="94">
        <f t="shared" si="2911"/>
        <v>0</v>
      </c>
      <c r="J9653" s="104"/>
      <c r="K9653" s="104"/>
      <c r="L9653" s="94">
        <f t="shared" si="2918"/>
        <v>0</v>
      </c>
      <c r="M9653" s="104"/>
      <c r="N9653" s="104"/>
      <c r="R9653" s="352">
        <f>L9653-[1]გადასახდელები!L9423</f>
        <v>0</v>
      </c>
    </row>
    <row r="9654" spans="2:18" ht="30.75" hidden="1" customHeight="1">
      <c r="B9654" s="36" t="str">
        <f t="shared" si="2919"/>
        <v>b</v>
      </c>
      <c r="C9654" s="42">
        <v>4</v>
      </c>
      <c r="D9654" s="42"/>
      <c r="F9654" s="29"/>
      <c r="G9654" s="47" t="s">
        <v>364</v>
      </c>
      <c r="H9654" s="103"/>
      <c r="I9654" s="94">
        <f t="shared" si="2911"/>
        <v>0</v>
      </c>
      <c r="J9654" s="104"/>
      <c r="K9654" s="104"/>
      <c r="L9654" s="94">
        <f t="shared" si="2918"/>
        <v>0</v>
      </c>
      <c r="M9654" s="104"/>
      <c r="N9654" s="104"/>
      <c r="R9654" s="352">
        <f>L9654-[1]გადასახდელები!L9424</f>
        <v>0</v>
      </c>
    </row>
    <row r="9655" spans="2:18" ht="20.25" hidden="1" customHeight="1">
      <c r="B9655" s="36" t="str">
        <f t="shared" si="2919"/>
        <v>b</v>
      </c>
      <c r="C9655" s="42">
        <v>4</v>
      </c>
      <c r="D9655" s="42"/>
      <c r="F9655" s="29"/>
      <c r="G9655" s="47" t="s">
        <v>358</v>
      </c>
      <c r="H9655" s="103"/>
      <c r="I9655" s="94">
        <f t="shared" si="2911"/>
        <v>0</v>
      </c>
      <c r="J9655" s="104"/>
      <c r="K9655" s="104"/>
      <c r="L9655" s="94">
        <f t="shared" si="2918"/>
        <v>0</v>
      </c>
      <c r="M9655" s="104"/>
      <c r="N9655" s="104"/>
      <c r="R9655" s="352">
        <f>L9655-[1]გადასახდელები!L9425</f>
        <v>0</v>
      </c>
    </row>
    <row r="9656" spans="2:18" ht="20.25" hidden="1" customHeight="1">
      <c r="B9656" s="36" t="str">
        <f t="shared" si="2919"/>
        <v>b</v>
      </c>
      <c r="C9656" s="42">
        <v>4</v>
      </c>
      <c r="D9656" s="42"/>
      <c r="F9656" s="29"/>
      <c r="G9656" s="47" t="s">
        <v>359</v>
      </c>
      <c r="H9656" s="103"/>
      <c r="I9656" s="94">
        <f t="shared" si="2911"/>
        <v>0</v>
      </c>
      <c r="J9656" s="104"/>
      <c r="K9656" s="104"/>
      <c r="L9656" s="94">
        <f t="shared" si="2918"/>
        <v>0</v>
      </c>
      <c r="M9656" s="104"/>
      <c r="N9656" s="104"/>
      <c r="R9656" s="352">
        <f>L9656-[1]გადასახდელები!L9426</f>
        <v>0</v>
      </c>
    </row>
    <row r="9657" spans="2:18" ht="20.25" hidden="1" customHeight="1">
      <c r="B9657" s="36" t="str">
        <f t="shared" si="2919"/>
        <v>b</v>
      </c>
      <c r="C9657" s="42">
        <v>4</v>
      </c>
      <c r="D9657" s="42"/>
      <c r="F9657" s="29"/>
      <c r="G9657" s="47" t="s">
        <v>365</v>
      </c>
      <c r="H9657" s="122"/>
      <c r="I9657" s="94">
        <f t="shared" si="2911"/>
        <v>0</v>
      </c>
      <c r="J9657" s="123"/>
      <c r="K9657" s="123"/>
      <c r="L9657" s="94">
        <f t="shared" si="2918"/>
        <v>0</v>
      </c>
      <c r="M9657" s="123"/>
      <c r="N9657" s="123"/>
      <c r="R9657" s="352">
        <f>L9657-[1]გადასახდელები!L9427</f>
        <v>0</v>
      </c>
    </row>
    <row r="9658" spans="2:18" ht="20.25" hidden="1" customHeight="1">
      <c r="B9658" s="36" t="str">
        <f t="shared" si="2919"/>
        <v>b</v>
      </c>
      <c r="C9658" s="42">
        <v>3</v>
      </c>
      <c r="D9658" s="42"/>
      <c r="F9658" s="29"/>
      <c r="G9658" s="51" t="s">
        <v>211</v>
      </c>
      <c r="H9658" s="120">
        <f>SUM(H9659:H9665)</f>
        <v>0</v>
      </c>
      <c r="I9658" s="118">
        <f t="shared" si="2911"/>
        <v>0</v>
      </c>
      <c r="J9658" s="121">
        <f>SUM(J9659:J9665)</f>
        <v>0</v>
      </c>
      <c r="K9658" s="121">
        <f>SUM(K9659:K9665)</f>
        <v>0</v>
      </c>
      <c r="L9658" s="118">
        <f t="shared" si="2918"/>
        <v>0</v>
      </c>
      <c r="M9658" s="121">
        <f>SUM(M9659:M9665)</f>
        <v>0</v>
      </c>
      <c r="N9658" s="121">
        <f>SUM(N9659:N9665)</f>
        <v>0</v>
      </c>
      <c r="O9658" s="82" t="s">
        <v>146</v>
      </c>
      <c r="R9658" s="352">
        <f>L9658-[1]გადასახდელები!L9428</f>
        <v>0</v>
      </c>
    </row>
    <row r="9659" spans="2:18" ht="20.25" hidden="1" customHeight="1">
      <c r="B9659" s="36" t="str">
        <f t="shared" si="2919"/>
        <v>b</v>
      </c>
      <c r="C9659" s="42">
        <v>4</v>
      </c>
      <c r="D9659" s="42"/>
      <c r="F9659" s="29"/>
      <c r="G9659" s="47" t="s">
        <v>363</v>
      </c>
      <c r="H9659" s="103"/>
      <c r="I9659" s="94">
        <f t="shared" si="2911"/>
        <v>0</v>
      </c>
      <c r="J9659" s="104"/>
      <c r="K9659" s="104"/>
      <c r="L9659" s="94">
        <f t="shared" si="2918"/>
        <v>0</v>
      </c>
      <c r="M9659" s="104"/>
      <c r="N9659" s="104"/>
      <c r="R9659" s="352">
        <f>L9659-[1]გადასახდელები!L9429</f>
        <v>0</v>
      </c>
    </row>
    <row r="9660" spans="2:18" ht="20.25" hidden="1" customHeight="1">
      <c r="B9660" s="36" t="str">
        <f t="shared" si="2919"/>
        <v>b</v>
      </c>
      <c r="C9660" s="42">
        <v>4</v>
      </c>
      <c r="D9660" s="42"/>
      <c r="F9660" s="29"/>
      <c r="G9660" s="47" t="s">
        <v>210</v>
      </c>
      <c r="H9660" s="103"/>
      <c r="I9660" s="94">
        <f t="shared" ref="I9660:I9723" si="2920">J9660+K9660</f>
        <v>0</v>
      </c>
      <c r="J9660" s="104"/>
      <c r="K9660" s="104"/>
      <c r="L9660" s="94">
        <f t="shared" si="2918"/>
        <v>0</v>
      </c>
      <c r="M9660" s="104"/>
      <c r="N9660" s="104"/>
      <c r="R9660" s="352">
        <f>L9660-[1]გადასახდელები!L9430</f>
        <v>0</v>
      </c>
    </row>
    <row r="9661" spans="2:18" ht="20.25" hidden="1" customHeight="1">
      <c r="B9661" s="36" t="str">
        <f t="shared" si="2919"/>
        <v>b</v>
      </c>
      <c r="C9661" s="42">
        <v>4</v>
      </c>
      <c r="D9661" s="42"/>
      <c r="F9661" s="29"/>
      <c r="G9661" s="47" t="s">
        <v>357</v>
      </c>
      <c r="H9661" s="103"/>
      <c r="I9661" s="94">
        <f t="shared" si="2920"/>
        <v>0</v>
      </c>
      <c r="J9661" s="104"/>
      <c r="K9661" s="104"/>
      <c r="L9661" s="94">
        <f t="shared" si="2918"/>
        <v>0</v>
      </c>
      <c r="M9661" s="104"/>
      <c r="N9661" s="104"/>
      <c r="R9661" s="352">
        <f>L9661-[1]გადასახდელები!L9431</f>
        <v>0</v>
      </c>
    </row>
    <row r="9662" spans="2:18" ht="30.75" hidden="1" customHeight="1">
      <c r="B9662" s="36" t="str">
        <f t="shared" si="2919"/>
        <v>b</v>
      </c>
      <c r="C9662" s="42">
        <v>4</v>
      </c>
      <c r="D9662" s="42"/>
      <c r="F9662" s="29"/>
      <c r="G9662" s="47" t="s">
        <v>364</v>
      </c>
      <c r="H9662" s="103"/>
      <c r="I9662" s="94">
        <f t="shared" si="2920"/>
        <v>0</v>
      </c>
      <c r="J9662" s="104"/>
      <c r="K9662" s="104"/>
      <c r="L9662" s="94">
        <f t="shared" si="2918"/>
        <v>0</v>
      </c>
      <c r="M9662" s="104"/>
      <c r="N9662" s="104"/>
      <c r="R9662" s="352">
        <f>L9662-[1]გადასახდელები!L9432</f>
        <v>0</v>
      </c>
    </row>
    <row r="9663" spans="2:18" ht="20.25" hidden="1" customHeight="1">
      <c r="B9663" s="36" t="str">
        <f t="shared" si="2919"/>
        <v>b</v>
      </c>
      <c r="C9663" s="42">
        <v>4</v>
      </c>
      <c r="D9663" s="42"/>
      <c r="F9663" s="29"/>
      <c r="G9663" s="47" t="s">
        <v>366</v>
      </c>
      <c r="H9663" s="103"/>
      <c r="I9663" s="94">
        <f t="shared" si="2920"/>
        <v>0</v>
      </c>
      <c r="J9663" s="104"/>
      <c r="K9663" s="104"/>
      <c r="L9663" s="94">
        <f t="shared" si="2918"/>
        <v>0</v>
      </c>
      <c r="M9663" s="104"/>
      <c r="N9663" s="104"/>
      <c r="R9663" s="352">
        <f>L9663-[1]გადასახდელები!L9433</f>
        <v>0</v>
      </c>
    </row>
    <row r="9664" spans="2:18" ht="20.25" hidden="1" customHeight="1">
      <c r="B9664" s="36" t="str">
        <f t="shared" si="2919"/>
        <v>b</v>
      </c>
      <c r="C9664" s="42">
        <v>4</v>
      </c>
      <c r="D9664" s="42"/>
      <c r="F9664" s="29"/>
      <c r="G9664" s="47" t="s">
        <v>359</v>
      </c>
      <c r="H9664" s="103"/>
      <c r="I9664" s="94">
        <f t="shared" si="2920"/>
        <v>0</v>
      </c>
      <c r="J9664" s="104"/>
      <c r="K9664" s="104"/>
      <c r="L9664" s="94">
        <f t="shared" si="2918"/>
        <v>0</v>
      </c>
      <c r="M9664" s="104"/>
      <c r="N9664" s="104"/>
      <c r="R9664" s="352">
        <f>L9664-[1]გადასახდელები!L9434</f>
        <v>0</v>
      </c>
    </row>
    <row r="9665" spans="2:18" ht="21" hidden="1" customHeight="1" thickBot="1">
      <c r="B9665" s="36" t="str">
        <f t="shared" si="2919"/>
        <v>b</v>
      </c>
      <c r="C9665" s="42">
        <v>4</v>
      </c>
      <c r="D9665" s="42"/>
      <c r="F9665" s="29"/>
      <c r="G9665" s="47" t="s">
        <v>365</v>
      </c>
      <c r="H9665" s="103"/>
      <c r="I9665" s="94">
        <f t="shared" si="2920"/>
        <v>0</v>
      </c>
      <c r="J9665" s="104"/>
      <c r="K9665" s="104"/>
      <c r="L9665" s="94">
        <f t="shared" si="2918"/>
        <v>0</v>
      </c>
      <c r="M9665" s="104"/>
      <c r="N9665" s="104"/>
      <c r="R9665" s="352">
        <f>L9665-[1]გადასახდელები!L9435</f>
        <v>0</v>
      </c>
    </row>
    <row r="9666" spans="2:18" ht="63" customHeight="1" thickBot="1">
      <c r="B9666" s="36" t="str">
        <f t="shared" si="2919"/>
        <v>a</v>
      </c>
      <c r="C9666" s="42">
        <v>1</v>
      </c>
      <c r="D9666" s="42"/>
      <c r="E9666" s="24"/>
      <c r="F9666" s="32" t="s">
        <v>753</v>
      </c>
      <c r="G9666" s="61" t="s">
        <v>754</v>
      </c>
      <c r="H9666" s="79">
        <f>H9668+H9800+H9863+H9879</f>
        <v>116</v>
      </c>
      <c r="I9666" s="80">
        <f t="shared" si="2920"/>
        <v>139.4</v>
      </c>
      <c r="J9666" s="81">
        <f>J9668+J9800+J9863+J9879</f>
        <v>0</v>
      </c>
      <c r="K9666" s="81">
        <f>K9668+K9800+K9863+K9879</f>
        <v>139.4</v>
      </c>
      <c r="L9666" s="80">
        <f t="shared" si="2918"/>
        <v>37.227999999999994</v>
      </c>
      <c r="M9666" s="81">
        <f>M9668+M9800+M9863+M9879</f>
        <v>0</v>
      </c>
      <c r="N9666" s="81">
        <f>N9668+N9800+N9863+N9879</f>
        <v>37.227999999999994</v>
      </c>
      <c r="O9666" s="82" t="s">
        <v>146</v>
      </c>
      <c r="P9666" s="43">
        <v>1</v>
      </c>
      <c r="R9666" s="352">
        <f>L9666-[1]გადასახდელები!L9436</f>
        <v>26.227999999999994</v>
      </c>
    </row>
    <row r="9667" spans="2:18" ht="21" hidden="1" customHeight="1" thickTop="1">
      <c r="B9667" s="36" t="str">
        <f t="shared" si="2919"/>
        <v>b</v>
      </c>
      <c r="C9667" s="42">
        <v>2</v>
      </c>
      <c r="D9667" s="42"/>
      <c r="F9667" s="26"/>
      <c r="G9667" s="46" t="s">
        <v>162</v>
      </c>
      <c r="H9667" s="83"/>
      <c r="I9667" s="84">
        <f t="shared" si="2920"/>
        <v>0</v>
      </c>
      <c r="J9667" s="85"/>
      <c r="K9667" s="85"/>
      <c r="L9667" s="84">
        <f t="shared" si="2918"/>
        <v>0</v>
      </c>
      <c r="M9667" s="85"/>
      <c r="N9667" s="85"/>
      <c r="R9667" s="352">
        <f>L9667-[1]გადასახდელები!L9437</f>
        <v>0</v>
      </c>
    </row>
    <row r="9668" spans="2:18" ht="20.25" customHeight="1" thickTop="1">
      <c r="B9668" s="36" t="str">
        <f t="shared" si="2919"/>
        <v>a</v>
      </c>
      <c r="C9668" s="42">
        <v>2</v>
      </c>
      <c r="D9668" s="42"/>
      <c r="E9668" s="24">
        <v>7082</v>
      </c>
      <c r="F9668" s="341" t="s">
        <v>524</v>
      </c>
      <c r="G9668" s="58" t="s">
        <v>163</v>
      </c>
      <c r="H9668" s="86">
        <f>H9669+H9680+H9748+H9756+H9757+H9767+H9777</f>
        <v>116</v>
      </c>
      <c r="I9668" s="87">
        <f t="shared" si="2920"/>
        <v>139.4</v>
      </c>
      <c r="J9668" s="88">
        <f>J9669+J9680+J9748+J9756+J9757+J9767+J9777+J9747</f>
        <v>0</v>
      </c>
      <c r="K9668" s="88">
        <f>K9669+K9680+K9748+K9756+K9757+K9767+K9777</f>
        <v>139.4</v>
      </c>
      <c r="L9668" s="87">
        <f t="shared" si="2918"/>
        <v>37.227999999999994</v>
      </c>
      <c r="M9668" s="88">
        <f>M9669+M9680+M9748+M9756+M9757+M9767+M9777+M9747</f>
        <v>0</v>
      </c>
      <c r="N9668" s="88">
        <f>N9669+N9680+N9748+N9756+N9757+N9767+N9777</f>
        <v>37.227999999999994</v>
      </c>
      <c r="O9668" s="82" t="s">
        <v>146</v>
      </c>
      <c r="R9668" s="352">
        <f>L9668-[1]გადასახდელები!L9438</f>
        <v>26.227999999999994</v>
      </c>
    </row>
    <row r="9669" spans="2:18" ht="20.25" hidden="1" customHeight="1">
      <c r="B9669" s="36" t="str">
        <f t="shared" si="2919"/>
        <v>b</v>
      </c>
      <c r="C9669" s="42">
        <v>31</v>
      </c>
      <c r="D9669" s="42"/>
      <c r="F9669" s="341" t="s">
        <v>525</v>
      </c>
      <c r="G9669" s="57" t="s">
        <v>164</v>
      </c>
      <c r="H9669" s="89">
        <f>H9670+H9679</f>
        <v>0</v>
      </c>
      <c r="I9669" s="90">
        <f t="shared" si="2920"/>
        <v>0</v>
      </c>
      <c r="J9669" s="92">
        <f>J9670+J9679</f>
        <v>0</v>
      </c>
      <c r="K9669" s="92">
        <f>K9670+K9679</f>
        <v>0</v>
      </c>
      <c r="L9669" s="90">
        <f t="shared" si="2918"/>
        <v>0</v>
      </c>
      <c r="M9669" s="92">
        <f>M9670+M9679</f>
        <v>0</v>
      </c>
      <c r="N9669" s="92">
        <f>N9670+N9679</f>
        <v>0</v>
      </c>
      <c r="O9669" s="82" t="s">
        <v>146</v>
      </c>
      <c r="R9669" s="352">
        <f>L9669-[1]გადასახდელები!L9439</f>
        <v>0</v>
      </c>
    </row>
    <row r="9670" spans="2:18" ht="20.25" hidden="1" customHeight="1">
      <c r="B9670" s="36" t="str">
        <f t="shared" si="2919"/>
        <v>b</v>
      </c>
      <c r="C9670" s="42">
        <v>4</v>
      </c>
      <c r="D9670" s="42"/>
      <c r="F9670" s="341" t="s">
        <v>526</v>
      </c>
      <c r="G9670" s="47" t="s">
        <v>165</v>
      </c>
      <c r="H9670" s="93">
        <f>H9671+H9678</f>
        <v>0</v>
      </c>
      <c r="I9670" s="94">
        <f t="shared" si="2920"/>
        <v>0</v>
      </c>
      <c r="J9670" s="95">
        <f>J9671+J9678</f>
        <v>0</v>
      </c>
      <c r="K9670" s="95">
        <f>K9671+K9678</f>
        <v>0</v>
      </c>
      <c r="L9670" s="94">
        <f t="shared" si="2918"/>
        <v>0</v>
      </c>
      <c r="M9670" s="95">
        <f>M9671+M9678</f>
        <v>0</v>
      </c>
      <c r="N9670" s="95">
        <f>N9671+N9678</f>
        <v>0</v>
      </c>
      <c r="O9670" s="82" t="s">
        <v>146</v>
      </c>
      <c r="R9670" s="352">
        <f>L9670-[1]გადასახდელები!L9440</f>
        <v>0</v>
      </c>
    </row>
    <row r="9671" spans="2:18" ht="20.25" hidden="1" customHeight="1">
      <c r="B9671" s="36" t="str">
        <f t="shared" si="2919"/>
        <v>b</v>
      </c>
      <c r="C9671" s="42">
        <v>5</v>
      </c>
      <c r="D9671" s="42"/>
      <c r="F9671" s="342" t="s">
        <v>527</v>
      </c>
      <c r="G9671" s="48" t="s">
        <v>166</v>
      </c>
      <c r="H9671" s="96">
        <f>SUM(H9672:H9677)</f>
        <v>0</v>
      </c>
      <c r="I9671" s="97">
        <f t="shared" si="2920"/>
        <v>0</v>
      </c>
      <c r="J9671" s="98">
        <f>SUM(J9672:J9677)</f>
        <v>0</v>
      </c>
      <c r="K9671" s="98">
        <f>SUM(K9672:K9677)</f>
        <v>0</v>
      </c>
      <c r="L9671" s="97">
        <f t="shared" si="2918"/>
        <v>0</v>
      </c>
      <c r="M9671" s="98">
        <f>SUM(M9672:M9677)</f>
        <v>0</v>
      </c>
      <c r="N9671" s="98">
        <f>SUM(N9672:N9677)</f>
        <v>0</v>
      </c>
      <c r="O9671" s="82" t="s">
        <v>146</v>
      </c>
      <c r="R9671" s="352">
        <f>L9671-[1]გადასახდელები!L9441</f>
        <v>0</v>
      </c>
    </row>
    <row r="9672" spans="2:18" ht="20.25" hidden="1" customHeight="1">
      <c r="B9672" s="36" t="str">
        <f t="shared" si="2919"/>
        <v>b</v>
      </c>
      <c r="C9672" s="42">
        <v>6</v>
      </c>
      <c r="D9672" s="42"/>
      <c r="F9672" s="343" t="s">
        <v>528</v>
      </c>
      <c r="G9672" s="45" t="s">
        <v>167</v>
      </c>
      <c r="H9672" s="99"/>
      <c r="I9672" s="91">
        <f t="shared" si="2920"/>
        <v>0</v>
      </c>
      <c r="J9672" s="100"/>
      <c r="K9672" s="100"/>
      <c r="L9672" s="91">
        <f t="shared" si="2918"/>
        <v>0</v>
      </c>
      <c r="M9672" s="100"/>
      <c r="N9672" s="100"/>
      <c r="R9672" s="352">
        <f>L9672-[1]გადასახდელები!L9442</f>
        <v>0</v>
      </c>
    </row>
    <row r="9673" spans="2:18" ht="20.25" hidden="1" customHeight="1">
      <c r="B9673" s="36" t="str">
        <f t="shared" si="2919"/>
        <v>b</v>
      </c>
      <c r="C9673" s="42">
        <v>6</v>
      </c>
      <c r="D9673" s="42"/>
      <c r="F9673" s="343" t="s">
        <v>592</v>
      </c>
      <c r="G9673" s="45" t="s">
        <v>168</v>
      </c>
      <c r="H9673" s="99"/>
      <c r="I9673" s="91">
        <f t="shared" si="2920"/>
        <v>0</v>
      </c>
      <c r="J9673" s="100"/>
      <c r="K9673" s="100"/>
      <c r="L9673" s="91">
        <f t="shared" si="2918"/>
        <v>0</v>
      </c>
      <c r="M9673" s="100"/>
      <c r="N9673" s="100"/>
      <c r="R9673" s="352">
        <f>L9673-[1]გადასახდელები!L9443</f>
        <v>0</v>
      </c>
    </row>
    <row r="9674" spans="2:18" ht="20.25" hidden="1" customHeight="1">
      <c r="B9674" s="36" t="str">
        <f t="shared" si="2919"/>
        <v>b</v>
      </c>
      <c r="C9674" s="42">
        <v>6</v>
      </c>
      <c r="D9674" s="42"/>
      <c r="F9674" s="343" t="s">
        <v>529</v>
      </c>
      <c r="G9674" s="45" t="s">
        <v>169</v>
      </c>
      <c r="H9674" s="99"/>
      <c r="I9674" s="91">
        <f t="shared" si="2920"/>
        <v>0</v>
      </c>
      <c r="J9674" s="100"/>
      <c r="K9674" s="100"/>
      <c r="L9674" s="91">
        <f t="shared" si="2918"/>
        <v>0</v>
      </c>
      <c r="M9674" s="100"/>
      <c r="N9674" s="100"/>
      <c r="R9674" s="352">
        <f>L9674-[1]გადასახდელები!L9444</f>
        <v>0</v>
      </c>
    </row>
    <row r="9675" spans="2:18" ht="20.25" hidden="1" customHeight="1">
      <c r="B9675" s="36" t="str">
        <f t="shared" si="2919"/>
        <v>b</v>
      </c>
      <c r="C9675" s="42">
        <v>6</v>
      </c>
      <c r="D9675" s="42"/>
      <c r="F9675" s="343" t="s">
        <v>593</v>
      </c>
      <c r="G9675" s="45" t="s">
        <v>170</v>
      </c>
      <c r="H9675" s="99"/>
      <c r="I9675" s="91">
        <f t="shared" si="2920"/>
        <v>0</v>
      </c>
      <c r="J9675" s="100"/>
      <c r="K9675" s="100"/>
      <c r="L9675" s="91">
        <f t="shared" si="2918"/>
        <v>0</v>
      </c>
      <c r="M9675" s="100"/>
      <c r="N9675" s="100"/>
      <c r="R9675" s="352">
        <f>L9675-[1]გადასახდელები!L9445</f>
        <v>0</v>
      </c>
    </row>
    <row r="9676" spans="2:18" ht="20.25" hidden="1" customHeight="1">
      <c r="B9676" s="36" t="str">
        <f t="shared" si="2919"/>
        <v>b</v>
      </c>
      <c r="C9676" s="42">
        <v>6</v>
      </c>
      <c r="D9676" s="42"/>
      <c r="F9676" s="343" t="s">
        <v>594</v>
      </c>
      <c r="G9676" s="45" t="s">
        <v>171</v>
      </c>
      <c r="H9676" s="99"/>
      <c r="I9676" s="91">
        <f t="shared" si="2920"/>
        <v>0</v>
      </c>
      <c r="J9676" s="100"/>
      <c r="K9676" s="100"/>
      <c r="L9676" s="91">
        <f t="shared" si="2918"/>
        <v>0</v>
      </c>
      <c r="M9676" s="100"/>
      <c r="N9676" s="100"/>
      <c r="R9676" s="352">
        <f>L9676-[1]გადასახდელები!L9446</f>
        <v>0</v>
      </c>
    </row>
    <row r="9677" spans="2:18" ht="20.25" hidden="1" customHeight="1">
      <c r="B9677" s="36" t="str">
        <f t="shared" si="2919"/>
        <v>b</v>
      </c>
      <c r="C9677" s="42">
        <v>6</v>
      </c>
      <c r="D9677" s="42"/>
      <c r="F9677" s="343" t="s">
        <v>595</v>
      </c>
      <c r="G9677" s="45" t="s">
        <v>172</v>
      </c>
      <c r="H9677" s="99"/>
      <c r="I9677" s="91">
        <f t="shared" si="2920"/>
        <v>0</v>
      </c>
      <c r="J9677" s="100"/>
      <c r="K9677" s="100"/>
      <c r="L9677" s="91">
        <f t="shared" si="2918"/>
        <v>0</v>
      </c>
      <c r="M9677" s="100"/>
      <c r="N9677" s="100"/>
      <c r="R9677" s="352">
        <f>L9677-[1]გადასახდელები!L9447</f>
        <v>0</v>
      </c>
    </row>
    <row r="9678" spans="2:18" ht="20.25" hidden="1" customHeight="1">
      <c r="B9678" s="36" t="str">
        <f t="shared" si="2919"/>
        <v>b</v>
      </c>
      <c r="C9678" s="42">
        <v>5</v>
      </c>
      <c r="D9678" s="42"/>
      <c r="F9678" s="343" t="s">
        <v>596</v>
      </c>
      <c r="G9678" s="48" t="s">
        <v>173</v>
      </c>
      <c r="H9678" s="101"/>
      <c r="I9678" s="97">
        <f t="shared" si="2920"/>
        <v>0</v>
      </c>
      <c r="J9678" s="102"/>
      <c r="K9678" s="102"/>
      <c r="L9678" s="97">
        <f t="shared" si="2918"/>
        <v>0</v>
      </c>
      <c r="M9678" s="102"/>
      <c r="N9678" s="102"/>
      <c r="R9678" s="352">
        <f>L9678-[1]გადასახდელები!L9448</f>
        <v>0</v>
      </c>
    </row>
    <row r="9679" spans="2:18" ht="20.25" hidden="1" customHeight="1">
      <c r="B9679" s="36" t="str">
        <f t="shared" si="2919"/>
        <v>b</v>
      </c>
      <c r="C9679" s="42">
        <v>4</v>
      </c>
      <c r="D9679" s="42"/>
      <c r="F9679" s="343" t="s">
        <v>597</v>
      </c>
      <c r="G9679" s="47" t="s">
        <v>174</v>
      </c>
      <c r="H9679" s="103"/>
      <c r="I9679" s="94">
        <f t="shared" si="2920"/>
        <v>0</v>
      </c>
      <c r="J9679" s="104"/>
      <c r="K9679" s="104"/>
      <c r="L9679" s="94">
        <f t="shared" si="2918"/>
        <v>0</v>
      </c>
      <c r="M9679" s="104"/>
      <c r="N9679" s="104"/>
      <c r="R9679" s="352">
        <f>L9679-[1]გადასახდელები!L9449</f>
        <v>0</v>
      </c>
    </row>
    <row r="9680" spans="2:18" ht="20.25" hidden="1" customHeight="1">
      <c r="B9680" s="36" t="str">
        <f t="shared" si="2919"/>
        <v>b</v>
      </c>
      <c r="C9680" s="42">
        <v>3</v>
      </c>
      <c r="D9680" s="42"/>
      <c r="F9680" s="342" t="s">
        <v>530</v>
      </c>
      <c r="G9680" s="57" t="s">
        <v>175</v>
      </c>
      <c r="H9680" s="89">
        <f>H9681+H9682+H9685+H9721+H9722+H9723+H9724+H9725+H9732+H9733</f>
        <v>0</v>
      </c>
      <c r="I9680" s="90">
        <f t="shared" si="2920"/>
        <v>0</v>
      </c>
      <c r="J9680" s="92">
        <f>J9681+J9682+J9685+J9721+J9722+J9723+J9724+J9725+J9732+J9733</f>
        <v>0</v>
      </c>
      <c r="K9680" s="92">
        <f>K9681+K9682+K9685+K9721+K9722+K9723+K9724+K9725+K9732+K9733</f>
        <v>0</v>
      </c>
      <c r="L9680" s="90">
        <f t="shared" si="2918"/>
        <v>0</v>
      </c>
      <c r="M9680" s="92">
        <f>M9681+M9682+M9685+M9721+M9722+M9723+M9724+M9725+M9732+M9733</f>
        <v>0</v>
      </c>
      <c r="N9680" s="92">
        <f>N9681+N9682+N9685+N9721+N9722+N9723+N9724+N9725+N9732+N9733</f>
        <v>0</v>
      </c>
      <c r="O9680" s="82" t="s">
        <v>146</v>
      </c>
      <c r="R9680" s="352">
        <f>L9680-[1]გადასახდელები!L9450</f>
        <v>0</v>
      </c>
    </row>
    <row r="9681" spans="2:18" ht="20.25" hidden="1" customHeight="1">
      <c r="B9681" s="36" t="str">
        <f t="shared" si="2919"/>
        <v>b</v>
      </c>
      <c r="C9681" s="42">
        <v>4</v>
      </c>
      <c r="D9681" s="42"/>
      <c r="F9681" s="343" t="s">
        <v>531</v>
      </c>
      <c r="G9681" s="47" t="s">
        <v>176</v>
      </c>
      <c r="H9681" s="103"/>
      <c r="I9681" s="94">
        <f t="shared" si="2920"/>
        <v>0</v>
      </c>
      <c r="J9681" s="104"/>
      <c r="K9681" s="104"/>
      <c r="L9681" s="94">
        <f t="shared" si="2918"/>
        <v>0</v>
      </c>
      <c r="M9681" s="104"/>
      <c r="N9681" s="104"/>
      <c r="R9681" s="352">
        <f>L9681-[1]გადასახდელები!L9451</f>
        <v>0</v>
      </c>
    </row>
    <row r="9682" spans="2:18" ht="20.25" hidden="1" customHeight="1">
      <c r="B9682" s="36" t="str">
        <f t="shared" si="2919"/>
        <v>b</v>
      </c>
      <c r="C9682" s="42">
        <v>4</v>
      </c>
      <c r="D9682" s="42"/>
      <c r="F9682" s="342" t="s">
        <v>532</v>
      </c>
      <c r="G9682" s="47" t="s">
        <v>177</v>
      </c>
      <c r="H9682" s="93">
        <f>SUM(H9683:H9684)</f>
        <v>0</v>
      </c>
      <c r="I9682" s="94">
        <f t="shared" si="2920"/>
        <v>0</v>
      </c>
      <c r="J9682" s="95">
        <f>SUM(J9683:J9684)</f>
        <v>0</v>
      </c>
      <c r="K9682" s="95">
        <f>SUM(K9683:K9684)</f>
        <v>0</v>
      </c>
      <c r="L9682" s="94">
        <f t="shared" si="2918"/>
        <v>0</v>
      </c>
      <c r="M9682" s="95">
        <f>SUM(M9683:M9684)</f>
        <v>0</v>
      </c>
      <c r="N9682" s="95">
        <f>SUM(N9683:N9684)</f>
        <v>0</v>
      </c>
      <c r="O9682" s="82" t="s">
        <v>146</v>
      </c>
      <c r="R9682" s="352">
        <f>L9682-[1]გადასახდელები!L9452</f>
        <v>0</v>
      </c>
    </row>
    <row r="9683" spans="2:18" ht="20.25" hidden="1" customHeight="1">
      <c r="B9683" s="36" t="str">
        <f t="shared" si="2919"/>
        <v>b</v>
      </c>
      <c r="C9683" s="42">
        <v>5</v>
      </c>
      <c r="D9683" s="42"/>
      <c r="F9683" s="343" t="s">
        <v>533</v>
      </c>
      <c r="G9683" s="48" t="s">
        <v>178</v>
      </c>
      <c r="H9683" s="101"/>
      <c r="I9683" s="97">
        <f t="shared" si="2920"/>
        <v>0</v>
      </c>
      <c r="J9683" s="102"/>
      <c r="K9683" s="102"/>
      <c r="L9683" s="97">
        <f t="shared" si="2918"/>
        <v>0</v>
      </c>
      <c r="M9683" s="102"/>
      <c r="N9683" s="102"/>
      <c r="R9683" s="352">
        <f>L9683-[1]გადასახდელები!L9453</f>
        <v>0</v>
      </c>
    </row>
    <row r="9684" spans="2:18" ht="20.25" hidden="1" customHeight="1">
      <c r="B9684" s="36" t="str">
        <f t="shared" si="2919"/>
        <v>b</v>
      </c>
      <c r="C9684" s="42">
        <v>5</v>
      </c>
      <c r="D9684" s="42"/>
      <c r="F9684" s="343" t="s">
        <v>598</v>
      </c>
      <c r="G9684" s="48" t="s">
        <v>179</v>
      </c>
      <c r="H9684" s="101"/>
      <c r="I9684" s="97">
        <f t="shared" si="2920"/>
        <v>0</v>
      </c>
      <c r="J9684" s="102"/>
      <c r="K9684" s="102"/>
      <c r="L9684" s="97">
        <f t="shared" si="2918"/>
        <v>0</v>
      </c>
      <c r="M9684" s="102"/>
      <c r="N9684" s="102"/>
      <c r="R9684" s="352">
        <f>L9684-[1]გადასახდელები!L9454</f>
        <v>0</v>
      </c>
    </row>
    <row r="9685" spans="2:18" ht="20.25" hidden="1" customHeight="1">
      <c r="B9685" s="36" t="str">
        <f t="shared" si="2919"/>
        <v>b</v>
      </c>
      <c r="C9685" s="42">
        <v>4</v>
      </c>
      <c r="D9685" s="42"/>
      <c r="F9685" s="342" t="s">
        <v>534</v>
      </c>
      <c r="G9685" s="47" t="s">
        <v>180</v>
      </c>
      <c r="H9685" s="93">
        <f>H9686+H9687+H9688+H9689+H9701+H9705+H9706+H9707+H9708+H9709+H9710+H9711+H9719+H9720</f>
        <v>0</v>
      </c>
      <c r="I9685" s="94">
        <f t="shared" si="2920"/>
        <v>0</v>
      </c>
      <c r="J9685" s="95">
        <f>J9686+J9687+J9688+J9689+J9701+J9705+J9706+J9707+J9708+J9709+J9710+J9711+J9719+J9720</f>
        <v>0</v>
      </c>
      <c r="K9685" s="95">
        <f>K9686+K9687+K9688+K9689+K9701+K9705+K9706+K9707+K9708+K9709+K9710+K9711+K9719+K9720</f>
        <v>0</v>
      </c>
      <c r="L9685" s="94">
        <f t="shared" si="2918"/>
        <v>0</v>
      </c>
      <c r="M9685" s="95">
        <f>M9686+M9687+M9688+M9689+M9701+M9705+M9706+M9707+M9708+M9709+M9710+M9711+M9719+M9720</f>
        <v>0</v>
      </c>
      <c r="N9685" s="95">
        <f>N9686+N9687+N9688+N9689+N9701+N9705+N9706+N9707+N9708+N9709+N9710+N9711+N9719+N9720</f>
        <v>0</v>
      </c>
      <c r="O9685" s="82" t="s">
        <v>146</v>
      </c>
      <c r="R9685" s="352">
        <f>L9685-[1]გადასახდელები!L9455</f>
        <v>0</v>
      </c>
    </row>
    <row r="9686" spans="2:18" ht="42.75" hidden="1" customHeight="1">
      <c r="B9686" s="36" t="str">
        <f t="shared" si="2919"/>
        <v>b</v>
      </c>
      <c r="C9686" s="42">
        <v>5</v>
      </c>
      <c r="D9686" s="42"/>
      <c r="F9686" s="343" t="s">
        <v>535</v>
      </c>
      <c r="G9686" s="48" t="s">
        <v>229</v>
      </c>
      <c r="H9686" s="101"/>
      <c r="I9686" s="97">
        <f t="shared" si="2920"/>
        <v>0</v>
      </c>
      <c r="J9686" s="102"/>
      <c r="K9686" s="102"/>
      <c r="L9686" s="97">
        <f t="shared" si="2918"/>
        <v>0</v>
      </c>
      <c r="M9686" s="102"/>
      <c r="N9686" s="102"/>
      <c r="R9686" s="352">
        <f>L9686-[1]გადასახდელები!L9456</f>
        <v>0</v>
      </c>
    </row>
    <row r="9687" spans="2:18" ht="30.75" hidden="1" customHeight="1">
      <c r="B9687" s="36" t="str">
        <f t="shared" si="2919"/>
        <v>b</v>
      </c>
      <c r="C9687" s="42">
        <v>5</v>
      </c>
      <c r="D9687" s="42"/>
      <c r="F9687" s="343" t="s">
        <v>599</v>
      </c>
      <c r="G9687" s="49" t="s">
        <v>196</v>
      </c>
      <c r="H9687" s="101"/>
      <c r="I9687" s="97">
        <f t="shared" si="2920"/>
        <v>0</v>
      </c>
      <c r="J9687" s="102"/>
      <c r="K9687" s="102"/>
      <c r="L9687" s="97">
        <f t="shared" si="2918"/>
        <v>0</v>
      </c>
      <c r="M9687" s="102"/>
      <c r="N9687" s="102"/>
      <c r="R9687" s="352">
        <f>L9687-[1]გადასახდელები!L9457</f>
        <v>0</v>
      </c>
    </row>
    <row r="9688" spans="2:18" ht="60.75" hidden="1" customHeight="1">
      <c r="B9688" s="36" t="str">
        <f t="shared" si="2919"/>
        <v>b</v>
      </c>
      <c r="C9688" s="42">
        <v>5</v>
      </c>
      <c r="D9688" s="42"/>
      <c r="F9688" s="343" t="s">
        <v>536</v>
      </c>
      <c r="G9688" s="49" t="s">
        <v>230</v>
      </c>
      <c r="H9688" s="101"/>
      <c r="I9688" s="97">
        <f t="shared" si="2920"/>
        <v>0</v>
      </c>
      <c r="J9688" s="102"/>
      <c r="K9688" s="102"/>
      <c r="L9688" s="97">
        <f t="shared" si="2918"/>
        <v>0</v>
      </c>
      <c r="M9688" s="102"/>
      <c r="N9688" s="102"/>
      <c r="R9688" s="352">
        <f>L9688-[1]გადასახდელები!L9458</f>
        <v>0</v>
      </c>
    </row>
    <row r="9689" spans="2:18" ht="30.75" hidden="1" customHeight="1">
      <c r="B9689" s="36" t="str">
        <f t="shared" si="2919"/>
        <v>b</v>
      </c>
      <c r="C9689" s="42">
        <v>5</v>
      </c>
      <c r="D9689" s="42"/>
      <c r="F9689" s="342" t="s">
        <v>537</v>
      </c>
      <c r="G9689" s="48" t="s">
        <v>195</v>
      </c>
      <c r="H9689" s="96">
        <f>SUM(H9690:H9700)</f>
        <v>0</v>
      </c>
      <c r="I9689" s="97">
        <f t="shared" si="2920"/>
        <v>0</v>
      </c>
      <c r="J9689" s="98">
        <f>SUM(J9690:J9700)</f>
        <v>0</v>
      </c>
      <c r="K9689" s="98">
        <f>SUM(K9690:K9700)</f>
        <v>0</v>
      </c>
      <c r="L9689" s="97">
        <f t="shared" si="2918"/>
        <v>0</v>
      </c>
      <c r="M9689" s="98">
        <f>SUM(M9690:M9700)</f>
        <v>0</v>
      </c>
      <c r="N9689" s="98">
        <f>SUM(N9690:N9700)</f>
        <v>0</v>
      </c>
      <c r="O9689" s="82" t="s">
        <v>146</v>
      </c>
      <c r="R9689" s="352">
        <f>L9689-[1]გადასახდელები!L9459</f>
        <v>0</v>
      </c>
    </row>
    <row r="9690" spans="2:18" ht="20.25" hidden="1" customHeight="1">
      <c r="B9690" s="36" t="str">
        <f t="shared" si="2919"/>
        <v>b</v>
      </c>
      <c r="C9690" s="42">
        <v>6</v>
      </c>
      <c r="D9690" s="42"/>
      <c r="F9690" s="343" t="s">
        <v>600</v>
      </c>
      <c r="G9690" s="45" t="s">
        <v>181</v>
      </c>
      <c r="H9690" s="106"/>
      <c r="I9690" s="105">
        <f t="shared" si="2920"/>
        <v>0</v>
      </c>
      <c r="J9690" s="107"/>
      <c r="K9690" s="107"/>
      <c r="L9690" s="105">
        <f t="shared" si="2918"/>
        <v>0</v>
      </c>
      <c r="M9690" s="107"/>
      <c r="N9690" s="107"/>
      <c r="R9690" s="352">
        <f>L9690-[1]გადასახდელები!L9460</f>
        <v>0</v>
      </c>
    </row>
    <row r="9691" spans="2:18" ht="20.25" hidden="1" customHeight="1">
      <c r="B9691" s="36" t="str">
        <f t="shared" si="2919"/>
        <v>b</v>
      </c>
      <c r="C9691" s="42">
        <v>6</v>
      </c>
      <c r="D9691" s="42"/>
      <c r="F9691" s="343" t="s">
        <v>601</v>
      </c>
      <c r="G9691" s="45" t="s">
        <v>182</v>
      </c>
      <c r="H9691" s="106"/>
      <c r="I9691" s="105">
        <f t="shared" si="2920"/>
        <v>0</v>
      </c>
      <c r="J9691" s="107"/>
      <c r="K9691" s="107"/>
      <c r="L9691" s="105">
        <f t="shared" si="2918"/>
        <v>0</v>
      </c>
      <c r="M9691" s="107"/>
      <c r="N9691" s="107"/>
      <c r="R9691" s="352">
        <f>L9691-[1]გადასახდელები!L9461</f>
        <v>0</v>
      </c>
    </row>
    <row r="9692" spans="2:18" ht="20.25" hidden="1" customHeight="1">
      <c r="B9692" s="36" t="str">
        <f t="shared" si="2919"/>
        <v>b</v>
      </c>
      <c r="C9692" s="42">
        <v>6</v>
      </c>
      <c r="D9692" s="42"/>
      <c r="F9692" s="343" t="s">
        <v>602</v>
      </c>
      <c r="G9692" s="45" t="s">
        <v>183</v>
      </c>
      <c r="H9692" s="106"/>
      <c r="I9692" s="105">
        <f t="shared" si="2920"/>
        <v>0</v>
      </c>
      <c r="J9692" s="107"/>
      <c r="K9692" s="107"/>
      <c r="L9692" s="105">
        <f t="shared" si="2918"/>
        <v>0</v>
      </c>
      <c r="M9692" s="107"/>
      <c r="N9692" s="107"/>
      <c r="R9692" s="352">
        <f>L9692-[1]გადასახდელები!L9462</f>
        <v>0</v>
      </c>
    </row>
    <row r="9693" spans="2:18" ht="20.25" hidden="1" customHeight="1">
      <c r="B9693" s="36" t="str">
        <f t="shared" si="2919"/>
        <v>b</v>
      </c>
      <c r="C9693" s="42">
        <v>6</v>
      </c>
      <c r="D9693" s="42"/>
      <c r="F9693" s="343" t="s">
        <v>603</v>
      </c>
      <c r="G9693" s="45" t="s">
        <v>184</v>
      </c>
      <c r="H9693" s="106"/>
      <c r="I9693" s="105">
        <f t="shared" si="2920"/>
        <v>0</v>
      </c>
      <c r="J9693" s="107"/>
      <c r="K9693" s="107"/>
      <c r="L9693" s="105">
        <f t="shared" si="2918"/>
        <v>0</v>
      </c>
      <c r="M9693" s="107"/>
      <c r="N9693" s="107"/>
      <c r="R9693" s="352">
        <f>L9693-[1]გადასახდელები!L9463</f>
        <v>0</v>
      </c>
    </row>
    <row r="9694" spans="2:18" ht="20.25" hidden="1" customHeight="1">
      <c r="B9694" s="36" t="str">
        <f t="shared" si="2919"/>
        <v>b</v>
      </c>
      <c r="C9694" s="42">
        <v>6</v>
      </c>
      <c r="D9694" s="42"/>
      <c r="F9694" s="343" t="s">
        <v>538</v>
      </c>
      <c r="G9694" s="45" t="s">
        <v>185</v>
      </c>
      <c r="H9694" s="106"/>
      <c r="I9694" s="105">
        <f t="shared" si="2920"/>
        <v>0</v>
      </c>
      <c r="J9694" s="107"/>
      <c r="K9694" s="107"/>
      <c r="L9694" s="105">
        <f t="shared" si="2918"/>
        <v>0</v>
      </c>
      <c r="M9694" s="107"/>
      <c r="N9694" s="107"/>
      <c r="R9694" s="352">
        <f>L9694-[1]გადასახდელები!L9464</f>
        <v>0</v>
      </c>
    </row>
    <row r="9695" spans="2:18" ht="20.25" hidden="1" customHeight="1">
      <c r="B9695" s="36" t="str">
        <f t="shared" si="2919"/>
        <v>b</v>
      </c>
      <c r="C9695" s="42">
        <v>6</v>
      </c>
      <c r="D9695" s="42"/>
      <c r="F9695" s="343" t="s">
        <v>604</v>
      </c>
      <c r="G9695" s="45" t="s">
        <v>186</v>
      </c>
      <c r="H9695" s="106"/>
      <c r="I9695" s="105">
        <f t="shared" si="2920"/>
        <v>0</v>
      </c>
      <c r="J9695" s="107"/>
      <c r="K9695" s="107"/>
      <c r="L9695" s="105">
        <f t="shared" si="2918"/>
        <v>0</v>
      </c>
      <c r="M9695" s="107"/>
      <c r="N9695" s="107"/>
      <c r="R9695" s="352">
        <f>L9695-[1]გადასახდელები!L9465</f>
        <v>0</v>
      </c>
    </row>
    <row r="9696" spans="2:18" ht="20.25" hidden="1" customHeight="1">
      <c r="B9696" s="36" t="str">
        <f t="shared" si="2919"/>
        <v>b</v>
      </c>
      <c r="C9696" s="42">
        <v>6</v>
      </c>
      <c r="D9696" s="42"/>
      <c r="F9696" s="343" t="s">
        <v>605</v>
      </c>
      <c r="G9696" s="45" t="s">
        <v>187</v>
      </c>
      <c r="H9696" s="106"/>
      <c r="I9696" s="105">
        <f t="shared" si="2920"/>
        <v>0</v>
      </c>
      <c r="J9696" s="107"/>
      <c r="K9696" s="107"/>
      <c r="L9696" s="105">
        <f t="shared" si="2918"/>
        <v>0</v>
      </c>
      <c r="M9696" s="107"/>
      <c r="N9696" s="107"/>
      <c r="R9696" s="352">
        <f>L9696-[1]გადასახდელები!L9466</f>
        <v>0</v>
      </c>
    </row>
    <row r="9697" spans="2:18" ht="20.25" hidden="1" customHeight="1">
      <c r="B9697" s="36" t="str">
        <f t="shared" si="2919"/>
        <v>b</v>
      </c>
      <c r="C9697" s="42">
        <v>6</v>
      </c>
      <c r="D9697" s="42"/>
      <c r="F9697" s="343" t="s">
        <v>606</v>
      </c>
      <c r="G9697" s="45" t="s">
        <v>188</v>
      </c>
      <c r="H9697" s="106"/>
      <c r="I9697" s="105">
        <f t="shared" si="2920"/>
        <v>0</v>
      </c>
      <c r="J9697" s="107"/>
      <c r="K9697" s="107"/>
      <c r="L9697" s="105">
        <f t="shared" si="2918"/>
        <v>0</v>
      </c>
      <c r="M9697" s="107"/>
      <c r="N9697" s="107"/>
      <c r="R9697" s="352">
        <f>L9697-[1]გადასახდელები!L9467</f>
        <v>0</v>
      </c>
    </row>
    <row r="9698" spans="2:18" ht="20.25" hidden="1" customHeight="1">
      <c r="B9698" s="36" t="str">
        <f t="shared" si="2919"/>
        <v>b</v>
      </c>
      <c r="C9698" s="42">
        <v>6</v>
      </c>
      <c r="D9698" s="42"/>
      <c r="F9698" s="343" t="s">
        <v>607</v>
      </c>
      <c r="G9698" s="45" t="s">
        <v>189</v>
      </c>
      <c r="H9698" s="106"/>
      <c r="I9698" s="105">
        <f t="shared" si="2920"/>
        <v>0</v>
      </c>
      <c r="J9698" s="107"/>
      <c r="K9698" s="107"/>
      <c r="L9698" s="105">
        <f t="shared" ref="L9698:L9761" si="2921">M9698+N9698</f>
        <v>0</v>
      </c>
      <c r="M9698" s="107"/>
      <c r="N9698" s="107"/>
      <c r="R9698" s="352">
        <f>L9698-[1]გადასახდელები!L9468</f>
        <v>0</v>
      </c>
    </row>
    <row r="9699" spans="2:18" ht="20.25" hidden="1" customHeight="1">
      <c r="B9699" s="36" t="str">
        <f t="shared" si="2919"/>
        <v>b</v>
      </c>
      <c r="C9699" s="42">
        <v>6</v>
      </c>
      <c r="D9699" s="42"/>
      <c r="F9699" s="343" t="s">
        <v>608</v>
      </c>
      <c r="G9699" s="45" t="s">
        <v>190</v>
      </c>
      <c r="H9699" s="106"/>
      <c r="I9699" s="105">
        <f t="shared" si="2920"/>
        <v>0</v>
      </c>
      <c r="J9699" s="107"/>
      <c r="K9699" s="107"/>
      <c r="L9699" s="105">
        <f t="shared" si="2921"/>
        <v>0</v>
      </c>
      <c r="M9699" s="107"/>
      <c r="N9699" s="107"/>
      <c r="R9699" s="352">
        <f>L9699-[1]გადასახდელები!L9469</f>
        <v>0</v>
      </c>
    </row>
    <row r="9700" spans="2:18" ht="30.75" hidden="1" customHeight="1">
      <c r="B9700" s="36" t="str">
        <f t="shared" si="2919"/>
        <v>b</v>
      </c>
      <c r="C9700" s="42">
        <v>6</v>
      </c>
      <c r="D9700" s="42"/>
      <c r="F9700" s="343" t="s">
        <v>539</v>
      </c>
      <c r="G9700" s="45" t="s">
        <v>231</v>
      </c>
      <c r="H9700" s="106"/>
      <c r="I9700" s="105">
        <f t="shared" si="2920"/>
        <v>0</v>
      </c>
      <c r="J9700" s="107"/>
      <c r="K9700" s="107"/>
      <c r="L9700" s="105">
        <f t="shared" si="2921"/>
        <v>0</v>
      </c>
      <c r="M9700" s="107"/>
      <c r="N9700" s="107"/>
      <c r="R9700" s="352">
        <f>L9700-[1]გადასახდელები!L9470</f>
        <v>0</v>
      </c>
    </row>
    <row r="9701" spans="2:18" ht="20.25" hidden="1" customHeight="1">
      <c r="B9701" s="36" t="str">
        <f t="shared" ref="B9701:B9764" si="2922">IF(H9701+I9701+L9701&gt;0,"a","b")</f>
        <v>b</v>
      </c>
      <c r="C9701" s="42">
        <v>5</v>
      </c>
      <c r="D9701" s="42"/>
      <c r="F9701" s="342" t="s">
        <v>609</v>
      </c>
      <c r="G9701" s="48" t="s">
        <v>197</v>
      </c>
      <c r="H9701" s="96">
        <f>SUM(H9702:H9704)</f>
        <v>0</v>
      </c>
      <c r="I9701" s="97">
        <f t="shared" si="2920"/>
        <v>0</v>
      </c>
      <c r="J9701" s="98">
        <f>SUM(J9702:J9704)</f>
        <v>0</v>
      </c>
      <c r="K9701" s="98">
        <f>SUM(K9702:K9704)</f>
        <v>0</v>
      </c>
      <c r="L9701" s="97">
        <f t="shared" si="2921"/>
        <v>0</v>
      </c>
      <c r="M9701" s="98">
        <f>SUM(M9702:M9704)</f>
        <v>0</v>
      </c>
      <c r="N9701" s="98">
        <f>SUM(N9702:N9704)</f>
        <v>0</v>
      </c>
      <c r="O9701" s="82" t="s">
        <v>146</v>
      </c>
      <c r="R9701" s="352">
        <f>L9701-[1]გადასახდელები!L9471</f>
        <v>0</v>
      </c>
    </row>
    <row r="9702" spans="2:18" ht="20.25" hidden="1" customHeight="1">
      <c r="B9702" s="36" t="str">
        <f t="shared" si="2922"/>
        <v>b</v>
      </c>
      <c r="C9702" s="42">
        <v>6</v>
      </c>
      <c r="D9702" s="42"/>
      <c r="F9702" s="343" t="s">
        <v>610</v>
      </c>
      <c r="G9702" s="45" t="s">
        <v>191</v>
      </c>
      <c r="H9702" s="106"/>
      <c r="I9702" s="105">
        <f t="shared" si="2920"/>
        <v>0</v>
      </c>
      <c r="J9702" s="107"/>
      <c r="K9702" s="107"/>
      <c r="L9702" s="105">
        <f t="shared" si="2921"/>
        <v>0</v>
      </c>
      <c r="M9702" s="107"/>
      <c r="N9702" s="107"/>
      <c r="R9702" s="352">
        <f>L9702-[1]გადასახდელები!L9472</f>
        <v>0</v>
      </c>
    </row>
    <row r="9703" spans="2:18" ht="20.25" hidden="1" customHeight="1">
      <c r="B9703" s="36" t="str">
        <f t="shared" si="2922"/>
        <v>b</v>
      </c>
      <c r="C9703" s="42">
        <v>6</v>
      </c>
      <c r="D9703" s="42"/>
      <c r="F9703" s="343" t="s">
        <v>611</v>
      </c>
      <c r="G9703" s="45" t="s">
        <v>192</v>
      </c>
      <c r="H9703" s="106"/>
      <c r="I9703" s="105">
        <f t="shared" si="2920"/>
        <v>0</v>
      </c>
      <c r="J9703" s="107"/>
      <c r="K9703" s="107"/>
      <c r="L9703" s="105">
        <f t="shared" si="2921"/>
        <v>0</v>
      </c>
      <c r="M9703" s="107"/>
      <c r="N9703" s="107"/>
      <c r="R9703" s="352">
        <f>L9703-[1]გადასახდელები!L9473</f>
        <v>0</v>
      </c>
    </row>
    <row r="9704" spans="2:18" ht="30.75" hidden="1" customHeight="1">
      <c r="B9704" s="36" t="str">
        <f t="shared" si="2922"/>
        <v>b</v>
      </c>
      <c r="C9704" s="42">
        <v>6</v>
      </c>
      <c r="D9704" s="42"/>
      <c r="F9704" s="343" t="s">
        <v>612</v>
      </c>
      <c r="G9704" s="45" t="s">
        <v>232</v>
      </c>
      <c r="H9704" s="106"/>
      <c r="I9704" s="105">
        <f t="shared" si="2920"/>
        <v>0</v>
      </c>
      <c r="J9704" s="107"/>
      <c r="K9704" s="107"/>
      <c r="L9704" s="105">
        <f t="shared" si="2921"/>
        <v>0</v>
      </c>
      <c r="M9704" s="107"/>
      <c r="N9704" s="107"/>
      <c r="R9704" s="352">
        <f>L9704-[1]გადასახდელები!L9474</f>
        <v>0</v>
      </c>
    </row>
    <row r="9705" spans="2:18" ht="30.75" hidden="1" customHeight="1">
      <c r="B9705" s="36" t="str">
        <f t="shared" si="2922"/>
        <v>b</v>
      </c>
      <c r="C9705" s="42">
        <v>5</v>
      </c>
      <c r="D9705" s="42"/>
      <c r="F9705" s="343" t="s">
        <v>613</v>
      </c>
      <c r="G9705" s="48" t="s">
        <v>233</v>
      </c>
      <c r="H9705" s="101"/>
      <c r="I9705" s="97">
        <f t="shared" si="2920"/>
        <v>0</v>
      </c>
      <c r="J9705" s="102"/>
      <c r="K9705" s="102"/>
      <c r="L9705" s="97">
        <f t="shared" si="2921"/>
        <v>0</v>
      </c>
      <c r="M9705" s="102"/>
      <c r="N9705" s="102"/>
      <c r="R9705" s="352">
        <f>L9705-[1]გადასახდელები!L9475</f>
        <v>0</v>
      </c>
    </row>
    <row r="9706" spans="2:18" ht="34.5" hidden="1" customHeight="1">
      <c r="B9706" s="36" t="str">
        <f t="shared" si="2922"/>
        <v>b</v>
      </c>
      <c r="C9706" s="42">
        <v>5</v>
      </c>
      <c r="D9706" s="42"/>
      <c r="F9706" s="343" t="s">
        <v>614</v>
      </c>
      <c r="G9706" s="50" t="s">
        <v>367</v>
      </c>
      <c r="H9706" s="101"/>
      <c r="I9706" s="97">
        <f t="shared" si="2920"/>
        <v>0</v>
      </c>
      <c r="J9706" s="102"/>
      <c r="K9706" s="102"/>
      <c r="L9706" s="97">
        <f t="shared" si="2921"/>
        <v>0</v>
      </c>
      <c r="M9706" s="102"/>
      <c r="N9706" s="102"/>
      <c r="R9706" s="352">
        <f>L9706-[1]გადასახდელები!L9476</f>
        <v>0</v>
      </c>
    </row>
    <row r="9707" spans="2:18" ht="34.5" hidden="1" customHeight="1">
      <c r="B9707" s="36" t="str">
        <f t="shared" si="2922"/>
        <v>b</v>
      </c>
      <c r="C9707" s="42">
        <v>5</v>
      </c>
      <c r="D9707" s="42"/>
      <c r="F9707" s="343" t="s">
        <v>540</v>
      </c>
      <c r="G9707" s="48" t="s">
        <v>234</v>
      </c>
      <c r="H9707" s="101"/>
      <c r="I9707" s="97">
        <f t="shared" si="2920"/>
        <v>0</v>
      </c>
      <c r="J9707" s="102"/>
      <c r="K9707" s="102"/>
      <c r="L9707" s="97">
        <f t="shared" si="2921"/>
        <v>0</v>
      </c>
      <c r="M9707" s="102"/>
      <c r="N9707" s="102"/>
      <c r="R9707" s="352">
        <f>L9707-[1]გადასახდელები!L9477</f>
        <v>0</v>
      </c>
    </row>
    <row r="9708" spans="2:18" ht="50.25" hidden="1" customHeight="1">
      <c r="B9708" s="36" t="str">
        <f t="shared" si="2922"/>
        <v>b</v>
      </c>
      <c r="C9708" s="42">
        <v>5</v>
      </c>
      <c r="D9708" s="42"/>
      <c r="F9708" s="343" t="s">
        <v>541</v>
      </c>
      <c r="G9708" s="48" t="s">
        <v>235</v>
      </c>
      <c r="H9708" s="101"/>
      <c r="I9708" s="97">
        <f t="shared" si="2920"/>
        <v>0</v>
      </c>
      <c r="J9708" s="102"/>
      <c r="K9708" s="102"/>
      <c r="L9708" s="97">
        <f t="shared" si="2921"/>
        <v>0</v>
      </c>
      <c r="M9708" s="102"/>
      <c r="N9708" s="102"/>
      <c r="R9708" s="352">
        <f>L9708-[1]გადასახდელები!L9478</f>
        <v>0</v>
      </c>
    </row>
    <row r="9709" spans="2:18" ht="20.25" hidden="1" customHeight="1">
      <c r="B9709" s="36" t="str">
        <f t="shared" si="2922"/>
        <v>b</v>
      </c>
      <c r="C9709" s="42">
        <v>5</v>
      </c>
      <c r="D9709" s="42"/>
      <c r="F9709" s="343" t="s">
        <v>542</v>
      </c>
      <c r="G9709" s="48" t="s">
        <v>236</v>
      </c>
      <c r="H9709" s="101"/>
      <c r="I9709" s="97">
        <f t="shared" si="2920"/>
        <v>0</v>
      </c>
      <c r="J9709" s="102"/>
      <c r="K9709" s="102"/>
      <c r="L9709" s="97">
        <f t="shared" si="2921"/>
        <v>0</v>
      </c>
      <c r="M9709" s="102"/>
      <c r="N9709" s="102"/>
      <c r="R9709" s="352">
        <f>L9709-[1]გადასახდელები!L9479</f>
        <v>0</v>
      </c>
    </row>
    <row r="9710" spans="2:18" ht="20.25" hidden="1" customHeight="1">
      <c r="B9710" s="36" t="str">
        <f t="shared" si="2922"/>
        <v>b</v>
      </c>
      <c r="C9710" s="42">
        <v>5</v>
      </c>
      <c r="D9710" s="42"/>
      <c r="F9710" s="343" t="s">
        <v>543</v>
      </c>
      <c r="G9710" s="48" t="s">
        <v>237</v>
      </c>
      <c r="H9710" s="101"/>
      <c r="I9710" s="97">
        <f t="shared" si="2920"/>
        <v>0</v>
      </c>
      <c r="J9710" s="102"/>
      <c r="K9710" s="102"/>
      <c r="L9710" s="97">
        <f t="shared" si="2921"/>
        <v>0</v>
      </c>
      <c r="M9710" s="102"/>
      <c r="N9710" s="102"/>
      <c r="R9710" s="352">
        <f>L9710-[1]გადასახდელები!L9480</f>
        <v>0</v>
      </c>
    </row>
    <row r="9711" spans="2:18" ht="20.25" hidden="1" customHeight="1">
      <c r="B9711" s="36" t="str">
        <f t="shared" si="2922"/>
        <v>b</v>
      </c>
      <c r="C9711" s="42">
        <v>5</v>
      </c>
      <c r="D9711" s="42"/>
      <c r="F9711" s="342" t="s">
        <v>544</v>
      </c>
      <c r="G9711" s="48" t="s">
        <v>238</v>
      </c>
      <c r="H9711" s="96">
        <f>SUM(H9712:H9718)</f>
        <v>0</v>
      </c>
      <c r="I9711" s="97">
        <f t="shared" si="2920"/>
        <v>0</v>
      </c>
      <c r="J9711" s="98">
        <f>SUM(J9712:J9718)</f>
        <v>0</v>
      </c>
      <c r="K9711" s="98">
        <f>SUM(K9712:K9718)</f>
        <v>0</v>
      </c>
      <c r="L9711" s="97">
        <f t="shared" si="2921"/>
        <v>0</v>
      </c>
      <c r="M9711" s="98">
        <f>SUM(M9712:M9718)</f>
        <v>0</v>
      </c>
      <c r="N9711" s="98">
        <f>SUM(N9712:N9718)</f>
        <v>0</v>
      </c>
      <c r="O9711" s="82" t="s">
        <v>146</v>
      </c>
      <c r="R9711" s="352">
        <f>L9711-[1]გადასახდელები!L9481</f>
        <v>0</v>
      </c>
    </row>
    <row r="9712" spans="2:18" ht="23.25" hidden="1" customHeight="1">
      <c r="B9712" s="36" t="str">
        <f t="shared" si="2922"/>
        <v>b</v>
      </c>
      <c r="C9712" s="42">
        <v>6</v>
      </c>
      <c r="D9712" s="42"/>
      <c r="F9712" s="343" t="s">
        <v>545</v>
      </c>
      <c r="G9712" s="45" t="s">
        <v>198</v>
      </c>
      <c r="H9712" s="106"/>
      <c r="I9712" s="105">
        <f t="shared" si="2920"/>
        <v>0</v>
      </c>
      <c r="J9712" s="107"/>
      <c r="K9712" s="107"/>
      <c r="L9712" s="105">
        <f t="shared" si="2921"/>
        <v>0</v>
      </c>
      <c r="M9712" s="107"/>
      <c r="N9712" s="107"/>
      <c r="R9712" s="352">
        <f>L9712-[1]გადასახდელები!L9482</f>
        <v>0</v>
      </c>
    </row>
    <row r="9713" spans="2:18" ht="20.25" hidden="1" customHeight="1">
      <c r="B9713" s="36" t="str">
        <f t="shared" si="2922"/>
        <v>b</v>
      </c>
      <c r="C9713" s="42">
        <v>6</v>
      </c>
      <c r="D9713" s="42"/>
      <c r="F9713" s="343" t="s">
        <v>546</v>
      </c>
      <c r="G9713" s="45" t="s">
        <v>199</v>
      </c>
      <c r="H9713" s="106"/>
      <c r="I9713" s="105">
        <f t="shared" si="2920"/>
        <v>0</v>
      </c>
      <c r="J9713" s="107"/>
      <c r="K9713" s="107"/>
      <c r="L9713" s="105">
        <f t="shared" si="2921"/>
        <v>0</v>
      </c>
      <c r="M9713" s="107"/>
      <c r="N9713" s="107"/>
      <c r="R9713" s="352">
        <f>L9713-[1]გადასახდელები!L9483</f>
        <v>0</v>
      </c>
    </row>
    <row r="9714" spans="2:18" ht="23.25" hidden="1" customHeight="1">
      <c r="B9714" s="36" t="str">
        <f t="shared" si="2922"/>
        <v>b</v>
      </c>
      <c r="C9714" s="42">
        <v>6</v>
      </c>
      <c r="D9714" s="42"/>
      <c r="F9714" s="343" t="s">
        <v>547</v>
      </c>
      <c r="G9714" s="45" t="s">
        <v>200</v>
      </c>
      <c r="H9714" s="106"/>
      <c r="I9714" s="105">
        <f t="shared" si="2920"/>
        <v>0</v>
      </c>
      <c r="J9714" s="107"/>
      <c r="K9714" s="107"/>
      <c r="L9714" s="105">
        <f t="shared" si="2921"/>
        <v>0</v>
      </c>
      <c r="M9714" s="107"/>
      <c r="N9714" s="107"/>
      <c r="R9714" s="352">
        <f>L9714-[1]გადასახდელები!L9484</f>
        <v>0</v>
      </c>
    </row>
    <row r="9715" spans="2:18" ht="31.5" hidden="1" customHeight="1">
      <c r="B9715" s="36" t="str">
        <f t="shared" si="2922"/>
        <v>b</v>
      </c>
      <c r="C9715" s="42">
        <v>6</v>
      </c>
      <c r="D9715" s="42"/>
      <c r="F9715" s="343" t="s">
        <v>615</v>
      </c>
      <c r="G9715" s="45" t="s">
        <v>201</v>
      </c>
      <c r="H9715" s="106"/>
      <c r="I9715" s="105">
        <f t="shared" si="2920"/>
        <v>0</v>
      </c>
      <c r="J9715" s="107"/>
      <c r="K9715" s="107"/>
      <c r="L9715" s="105">
        <f t="shared" si="2921"/>
        <v>0</v>
      </c>
      <c r="M9715" s="107"/>
      <c r="N9715" s="107"/>
      <c r="R9715" s="352">
        <f>L9715-[1]გადასახდელები!L9485</f>
        <v>0</v>
      </c>
    </row>
    <row r="9716" spans="2:18" ht="33.75" hidden="1" customHeight="1">
      <c r="B9716" s="36" t="str">
        <f t="shared" si="2922"/>
        <v>b</v>
      </c>
      <c r="C9716" s="42">
        <v>6</v>
      </c>
      <c r="D9716" s="42"/>
      <c r="F9716" s="343" t="s">
        <v>548</v>
      </c>
      <c r="G9716" s="45" t="s">
        <v>239</v>
      </c>
      <c r="H9716" s="106"/>
      <c r="I9716" s="105">
        <f t="shared" si="2920"/>
        <v>0</v>
      </c>
      <c r="J9716" s="107"/>
      <c r="K9716" s="107"/>
      <c r="L9716" s="105">
        <f t="shared" si="2921"/>
        <v>0</v>
      </c>
      <c r="M9716" s="107"/>
      <c r="N9716" s="107"/>
      <c r="R9716" s="352">
        <f>L9716-[1]გადასახდელები!L9486</f>
        <v>0</v>
      </c>
    </row>
    <row r="9717" spans="2:18" ht="34.5" hidden="1" customHeight="1">
      <c r="B9717" s="36" t="str">
        <f t="shared" si="2922"/>
        <v>b</v>
      </c>
      <c r="C9717" s="42">
        <v>6</v>
      </c>
      <c r="D9717" s="42"/>
      <c r="F9717" s="343" t="s">
        <v>616</v>
      </c>
      <c r="G9717" s="45" t="s">
        <v>240</v>
      </c>
      <c r="H9717" s="106"/>
      <c r="I9717" s="105">
        <f t="shared" si="2920"/>
        <v>0</v>
      </c>
      <c r="J9717" s="107"/>
      <c r="K9717" s="107"/>
      <c r="L9717" s="105">
        <f t="shared" si="2921"/>
        <v>0</v>
      </c>
      <c r="M9717" s="107"/>
      <c r="N9717" s="107"/>
      <c r="R9717" s="352">
        <f>L9717-[1]გადასახდელები!L9487</f>
        <v>0</v>
      </c>
    </row>
    <row r="9718" spans="2:18" ht="33.75" hidden="1" customHeight="1">
      <c r="B9718" s="36" t="str">
        <f t="shared" si="2922"/>
        <v>b</v>
      </c>
      <c r="C9718" s="42">
        <v>6</v>
      </c>
      <c r="D9718" s="42"/>
      <c r="F9718" s="343" t="s">
        <v>617</v>
      </c>
      <c r="G9718" s="45" t="s">
        <v>241</v>
      </c>
      <c r="H9718" s="106"/>
      <c r="I9718" s="105">
        <f t="shared" si="2920"/>
        <v>0</v>
      </c>
      <c r="J9718" s="107"/>
      <c r="K9718" s="107"/>
      <c r="L9718" s="105">
        <f t="shared" si="2921"/>
        <v>0</v>
      </c>
      <c r="M9718" s="107"/>
      <c r="N9718" s="107"/>
      <c r="R9718" s="352">
        <f>L9718-[1]გადასახდელები!L9488</f>
        <v>0</v>
      </c>
    </row>
    <row r="9719" spans="2:18" ht="34.5" hidden="1" customHeight="1">
      <c r="B9719" s="36" t="str">
        <f t="shared" si="2922"/>
        <v>b</v>
      </c>
      <c r="C9719" s="42">
        <v>5</v>
      </c>
      <c r="D9719" s="42"/>
      <c r="F9719" s="343" t="s">
        <v>618</v>
      </c>
      <c r="G9719" s="48" t="s">
        <v>242</v>
      </c>
      <c r="H9719" s="109"/>
      <c r="I9719" s="97">
        <f t="shared" si="2920"/>
        <v>0</v>
      </c>
      <c r="J9719" s="110"/>
      <c r="K9719" s="110"/>
      <c r="L9719" s="97">
        <f t="shared" si="2921"/>
        <v>0</v>
      </c>
      <c r="M9719" s="110"/>
      <c r="N9719" s="110"/>
      <c r="R9719" s="352">
        <f>L9719-[1]გადასახდელები!L9489</f>
        <v>0</v>
      </c>
    </row>
    <row r="9720" spans="2:18" ht="24.75" hidden="1" customHeight="1">
      <c r="B9720" s="36" t="str">
        <f t="shared" si="2922"/>
        <v>b</v>
      </c>
      <c r="C9720" s="42">
        <v>5</v>
      </c>
      <c r="D9720" s="42"/>
      <c r="F9720" s="343" t="s">
        <v>549</v>
      </c>
      <c r="G9720" s="48" t="s">
        <v>243</v>
      </c>
      <c r="H9720" s="109"/>
      <c r="I9720" s="97">
        <f t="shared" si="2920"/>
        <v>0</v>
      </c>
      <c r="J9720" s="110"/>
      <c r="K9720" s="110"/>
      <c r="L9720" s="97">
        <f t="shared" si="2921"/>
        <v>0</v>
      </c>
      <c r="M9720" s="110"/>
      <c r="N9720" s="110"/>
      <c r="R9720" s="352">
        <f>L9720-[1]გადასახდელები!L9490</f>
        <v>0</v>
      </c>
    </row>
    <row r="9721" spans="2:18" ht="27.75" hidden="1" customHeight="1">
      <c r="B9721" s="36" t="str">
        <f t="shared" si="2922"/>
        <v>b</v>
      </c>
      <c r="C9721" s="42">
        <v>4</v>
      </c>
      <c r="D9721" s="42"/>
      <c r="F9721" s="343" t="s">
        <v>550</v>
      </c>
      <c r="G9721" s="47" t="s">
        <v>244</v>
      </c>
      <c r="H9721" s="103"/>
      <c r="I9721" s="108">
        <f t="shared" si="2920"/>
        <v>0</v>
      </c>
      <c r="J9721" s="104"/>
      <c r="K9721" s="104"/>
      <c r="L9721" s="108">
        <f t="shared" si="2921"/>
        <v>0</v>
      </c>
      <c r="M9721" s="104"/>
      <c r="N9721" s="104"/>
      <c r="R9721" s="352">
        <f>L9721-[1]გადასახდელები!L9491</f>
        <v>0</v>
      </c>
    </row>
    <row r="9722" spans="2:18" ht="23.25" hidden="1" customHeight="1">
      <c r="B9722" s="36" t="str">
        <f t="shared" si="2922"/>
        <v>b</v>
      </c>
      <c r="C9722" s="42">
        <v>4</v>
      </c>
      <c r="D9722" s="42"/>
      <c r="F9722" s="343" t="s">
        <v>619</v>
      </c>
      <c r="G9722" s="47" t="s">
        <v>245</v>
      </c>
      <c r="H9722" s="103"/>
      <c r="I9722" s="108">
        <f t="shared" si="2920"/>
        <v>0</v>
      </c>
      <c r="J9722" s="104"/>
      <c r="K9722" s="104"/>
      <c r="L9722" s="108">
        <f t="shared" si="2921"/>
        <v>0</v>
      </c>
      <c r="M9722" s="104"/>
      <c r="N9722" s="104"/>
      <c r="R9722" s="352">
        <f>L9722-[1]გადასახდელები!L9492</f>
        <v>0</v>
      </c>
    </row>
    <row r="9723" spans="2:18" ht="24" hidden="1" customHeight="1">
      <c r="B9723" s="36" t="str">
        <f t="shared" si="2922"/>
        <v>b</v>
      </c>
      <c r="C9723" s="42">
        <v>4</v>
      </c>
      <c r="D9723" s="42"/>
      <c r="F9723" s="343" t="s">
        <v>620</v>
      </c>
      <c r="G9723" s="47" t="s">
        <v>246</v>
      </c>
      <c r="H9723" s="103"/>
      <c r="I9723" s="108">
        <f t="shared" si="2920"/>
        <v>0</v>
      </c>
      <c r="J9723" s="104"/>
      <c r="K9723" s="104"/>
      <c r="L9723" s="108">
        <f t="shared" si="2921"/>
        <v>0</v>
      </c>
      <c r="M9723" s="104"/>
      <c r="N9723" s="104"/>
      <c r="R9723" s="352">
        <f>L9723-[1]გადასახდელები!L9493</f>
        <v>0</v>
      </c>
    </row>
    <row r="9724" spans="2:18" ht="34.5" hidden="1" customHeight="1">
      <c r="B9724" s="36" t="str">
        <f t="shared" si="2922"/>
        <v>b</v>
      </c>
      <c r="C9724" s="42">
        <v>4</v>
      </c>
      <c r="D9724" s="42"/>
      <c r="F9724" s="343" t="s">
        <v>551</v>
      </c>
      <c r="G9724" s="47" t="s">
        <v>247</v>
      </c>
      <c r="H9724" s="103"/>
      <c r="I9724" s="108">
        <f t="shared" ref="I9724:I9787" si="2923">J9724+K9724</f>
        <v>0</v>
      </c>
      <c r="J9724" s="104"/>
      <c r="K9724" s="104"/>
      <c r="L9724" s="108">
        <f t="shared" si="2921"/>
        <v>0</v>
      </c>
      <c r="M9724" s="104"/>
      <c r="N9724" s="104"/>
      <c r="R9724" s="352">
        <f>L9724-[1]გადასახდელები!L9494</f>
        <v>0</v>
      </c>
    </row>
    <row r="9725" spans="2:18" ht="33" hidden="1" customHeight="1">
      <c r="B9725" s="36" t="str">
        <f t="shared" si="2922"/>
        <v>b</v>
      </c>
      <c r="C9725" s="42">
        <v>4</v>
      </c>
      <c r="D9725" s="42"/>
      <c r="F9725" s="342" t="s">
        <v>552</v>
      </c>
      <c r="G9725" s="47" t="s">
        <v>248</v>
      </c>
      <c r="H9725" s="93">
        <f>SUM(H9726:H9731)</f>
        <v>0</v>
      </c>
      <c r="I9725" s="94">
        <f t="shared" si="2923"/>
        <v>0</v>
      </c>
      <c r="J9725" s="95">
        <f>SUM(J9726:J9731)</f>
        <v>0</v>
      </c>
      <c r="K9725" s="95">
        <f>SUM(K9726:K9731)</f>
        <v>0</v>
      </c>
      <c r="L9725" s="94">
        <f t="shared" si="2921"/>
        <v>0</v>
      </c>
      <c r="M9725" s="95">
        <f>SUM(M9726:M9731)</f>
        <v>0</v>
      </c>
      <c r="N9725" s="95">
        <f>SUM(N9726:N9731)</f>
        <v>0</v>
      </c>
      <c r="O9725" s="82" t="s">
        <v>146</v>
      </c>
      <c r="R9725" s="352">
        <f>L9725-[1]გადასახდელები!L9495</f>
        <v>0</v>
      </c>
    </row>
    <row r="9726" spans="2:18" ht="20.25" hidden="1" customHeight="1">
      <c r="B9726" s="36" t="str">
        <f t="shared" si="2922"/>
        <v>b</v>
      </c>
      <c r="C9726" s="42">
        <v>5</v>
      </c>
      <c r="D9726" s="42"/>
      <c r="F9726" s="343" t="s">
        <v>553</v>
      </c>
      <c r="G9726" s="48" t="s">
        <v>249</v>
      </c>
      <c r="H9726" s="109"/>
      <c r="I9726" s="97">
        <f t="shared" si="2923"/>
        <v>0</v>
      </c>
      <c r="J9726" s="110"/>
      <c r="K9726" s="110"/>
      <c r="L9726" s="97">
        <f t="shared" si="2921"/>
        <v>0</v>
      </c>
      <c r="M9726" s="110"/>
      <c r="N9726" s="110"/>
      <c r="Q9726" s="17">
        <f>82+55</f>
        <v>137</v>
      </c>
      <c r="R9726" s="352">
        <f>L9726-[1]გადასახდელები!L9496</f>
        <v>0</v>
      </c>
    </row>
    <row r="9727" spans="2:18" ht="20.25" hidden="1" customHeight="1">
      <c r="B9727" s="36" t="str">
        <f t="shared" si="2922"/>
        <v>b</v>
      </c>
      <c r="C9727" s="42">
        <v>5</v>
      </c>
      <c r="D9727" s="42"/>
      <c r="F9727" s="343" t="s">
        <v>554</v>
      </c>
      <c r="G9727" s="48" t="s">
        <v>250</v>
      </c>
      <c r="H9727" s="109"/>
      <c r="I9727" s="97">
        <f t="shared" si="2923"/>
        <v>0</v>
      </c>
      <c r="J9727" s="110"/>
      <c r="K9727" s="110"/>
      <c r="L9727" s="97">
        <f t="shared" si="2921"/>
        <v>0</v>
      </c>
      <c r="M9727" s="110"/>
      <c r="N9727" s="110"/>
      <c r="R9727" s="352">
        <f>L9727-[1]გადასახდელები!L9497</f>
        <v>0</v>
      </c>
    </row>
    <row r="9728" spans="2:18" ht="35.25" hidden="1" customHeight="1">
      <c r="B9728" s="36" t="str">
        <f t="shared" si="2922"/>
        <v>b</v>
      </c>
      <c r="C9728" s="42">
        <v>5</v>
      </c>
      <c r="D9728" s="42"/>
      <c r="F9728" s="343" t="s">
        <v>555</v>
      </c>
      <c r="G9728" s="48" t="s">
        <v>251</v>
      </c>
      <c r="H9728" s="109"/>
      <c r="I9728" s="97">
        <f t="shared" si="2923"/>
        <v>0</v>
      </c>
      <c r="J9728" s="110"/>
      <c r="K9728" s="110"/>
      <c r="L9728" s="97">
        <f t="shared" si="2921"/>
        <v>0</v>
      </c>
      <c r="M9728" s="110"/>
      <c r="N9728" s="110"/>
      <c r="R9728" s="352">
        <f>L9728-[1]გადასახდელები!L9498</f>
        <v>0</v>
      </c>
    </row>
    <row r="9729" spans="2:18" ht="20.25" hidden="1" customHeight="1">
      <c r="B9729" s="36" t="str">
        <f t="shared" si="2922"/>
        <v>b</v>
      </c>
      <c r="C9729" s="42">
        <v>5</v>
      </c>
      <c r="D9729" s="42"/>
      <c r="F9729" s="343" t="s">
        <v>621</v>
      </c>
      <c r="G9729" s="48" t="s">
        <v>252</v>
      </c>
      <c r="H9729" s="109"/>
      <c r="I9729" s="97">
        <f t="shared" si="2923"/>
        <v>0</v>
      </c>
      <c r="J9729" s="110"/>
      <c r="K9729" s="110"/>
      <c r="L9729" s="97">
        <f t="shared" si="2921"/>
        <v>0</v>
      </c>
      <c r="M9729" s="110"/>
      <c r="N9729" s="110"/>
      <c r="R9729" s="352">
        <f>L9729-[1]გადასახდელები!L9499</f>
        <v>0</v>
      </c>
    </row>
    <row r="9730" spans="2:18" ht="30.75" hidden="1" customHeight="1">
      <c r="B9730" s="36" t="str">
        <f t="shared" si="2922"/>
        <v>b</v>
      </c>
      <c r="C9730" s="42">
        <v>5</v>
      </c>
      <c r="D9730" s="42"/>
      <c r="F9730" s="343" t="s">
        <v>622</v>
      </c>
      <c r="G9730" s="48" t="s">
        <v>253</v>
      </c>
      <c r="H9730" s="109"/>
      <c r="I9730" s="97">
        <f t="shared" si="2923"/>
        <v>0</v>
      </c>
      <c r="J9730" s="110"/>
      <c r="K9730" s="110"/>
      <c r="L9730" s="97">
        <f t="shared" si="2921"/>
        <v>0</v>
      </c>
      <c r="M9730" s="110"/>
      <c r="N9730" s="110"/>
      <c r="R9730" s="352">
        <f>L9730-[1]გადასახდელები!L9500</f>
        <v>0</v>
      </c>
    </row>
    <row r="9731" spans="2:18" ht="30.75" hidden="1" customHeight="1">
      <c r="B9731" s="36" t="str">
        <f t="shared" si="2922"/>
        <v>b</v>
      </c>
      <c r="C9731" s="42">
        <v>5</v>
      </c>
      <c r="D9731" s="42"/>
      <c r="F9731" s="343" t="s">
        <v>556</v>
      </c>
      <c r="G9731" s="48" t="s">
        <v>254</v>
      </c>
      <c r="H9731" s="109"/>
      <c r="I9731" s="97">
        <f t="shared" si="2923"/>
        <v>0</v>
      </c>
      <c r="J9731" s="110"/>
      <c r="K9731" s="110"/>
      <c r="L9731" s="97">
        <f t="shared" si="2921"/>
        <v>0</v>
      </c>
      <c r="M9731" s="110"/>
      <c r="N9731" s="110"/>
      <c r="R9731" s="352">
        <f>L9731-[1]გადასახდელები!L9501</f>
        <v>0</v>
      </c>
    </row>
    <row r="9732" spans="2:18" ht="20.25" hidden="1" customHeight="1">
      <c r="B9732" s="36" t="str">
        <f t="shared" si="2922"/>
        <v>b</v>
      </c>
      <c r="C9732" s="42">
        <v>4</v>
      </c>
      <c r="D9732" s="42"/>
      <c r="F9732" s="343" t="s">
        <v>623</v>
      </c>
      <c r="G9732" s="47" t="s">
        <v>255</v>
      </c>
      <c r="H9732" s="103"/>
      <c r="I9732" s="94">
        <f t="shared" si="2923"/>
        <v>0</v>
      </c>
      <c r="J9732" s="104"/>
      <c r="K9732" s="104"/>
      <c r="L9732" s="94">
        <f t="shared" si="2921"/>
        <v>0</v>
      </c>
      <c r="M9732" s="104"/>
      <c r="N9732" s="104"/>
      <c r="R9732" s="352">
        <f>L9732-[1]გადასახდელები!L9502</f>
        <v>0</v>
      </c>
    </row>
    <row r="9733" spans="2:18" ht="20.25" hidden="1" customHeight="1">
      <c r="B9733" s="36" t="str">
        <f t="shared" si="2922"/>
        <v>b</v>
      </c>
      <c r="C9733" s="42">
        <v>4</v>
      </c>
      <c r="D9733" s="42"/>
      <c r="F9733" s="342" t="s">
        <v>557</v>
      </c>
      <c r="G9733" s="47" t="s">
        <v>256</v>
      </c>
      <c r="H9733" s="93">
        <f>SUM(H9734:H9746)</f>
        <v>0</v>
      </c>
      <c r="I9733" s="94">
        <f t="shared" si="2923"/>
        <v>0</v>
      </c>
      <c r="J9733" s="95">
        <f>SUM(J9734:J9746)</f>
        <v>0</v>
      </c>
      <c r="K9733" s="95">
        <f>SUM(K9734:K9746)</f>
        <v>0</v>
      </c>
      <c r="L9733" s="94">
        <f t="shared" si="2921"/>
        <v>0</v>
      </c>
      <c r="M9733" s="95">
        <f>SUM(M9734:M9746)</f>
        <v>0</v>
      </c>
      <c r="N9733" s="95">
        <f>SUM(N9734:N9746)</f>
        <v>0</v>
      </c>
      <c r="O9733" s="82" t="s">
        <v>146</v>
      </c>
      <c r="R9733" s="352">
        <f>L9733-[1]გადასახდელები!L9503</f>
        <v>0</v>
      </c>
    </row>
    <row r="9734" spans="2:18" ht="20.25" hidden="1" customHeight="1">
      <c r="B9734" s="36" t="str">
        <f t="shared" si="2922"/>
        <v>b</v>
      </c>
      <c r="C9734" s="42">
        <v>5</v>
      </c>
      <c r="D9734" s="42"/>
      <c r="F9734" s="343" t="s">
        <v>624</v>
      </c>
      <c r="G9734" s="48" t="s">
        <v>257</v>
      </c>
      <c r="H9734" s="109"/>
      <c r="I9734" s="97">
        <f t="shared" si="2923"/>
        <v>0</v>
      </c>
      <c r="J9734" s="110"/>
      <c r="K9734" s="110"/>
      <c r="L9734" s="97">
        <f t="shared" si="2921"/>
        <v>0</v>
      </c>
      <c r="M9734" s="110"/>
      <c r="N9734" s="110"/>
      <c r="R9734" s="352">
        <f>L9734-[1]გადასახდელები!L9504</f>
        <v>0</v>
      </c>
    </row>
    <row r="9735" spans="2:18" ht="30" hidden="1" customHeight="1">
      <c r="B9735" s="36" t="str">
        <f t="shared" si="2922"/>
        <v>b</v>
      </c>
      <c r="C9735" s="42">
        <v>5</v>
      </c>
      <c r="D9735" s="42"/>
      <c r="F9735" s="343" t="s">
        <v>625</v>
      </c>
      <c r="G9735" s="48" t="s">
        <v>258</v>
      </c>
      <c r="H9735" s="109"/>
      <c r="I9735" s="97">
        <f t="shared" si="2923"/>
        <v>0</v>
      </c>
      <c r="J9735" s="110"/>
      <c r="K9735" s="110"/>
      <c r="L9735" s="97">
        <f t="shared" si="2921"/>
        <v>0</v>
      </c>
      <c r="M9735" s="110"/>
      <c r="N9735" s="110"/>
      <c r="R9735" s="352">
        <f>L9735-[1]გადასახდელები!L9505</f>
        <v>0</v>
      </c>
    </row>
    <row r="9736" spans="2:18" ht="22.5" hidden="1" customHeight="1">
      <c r="B9736" s="36" t="str">
        <f t="shared" si="2922"/>
        <v>b</v>
      </c>
      <c r="C9736" s="42">
        <v>5</v>
      </c>
      <c r="D9736" s="42"/>
      <c r="F9736" s="343" t="s">
        <v>558</v>
      </c>
      <c r="G9736" s="48" t="s">
        <v>259</v>
      </c>
      <c r="H9736" s="109"/>
      <c r="I9736" s="97">
        <f t="shared" si="2923"/>
        <v>0</v>
      </c>
      <c r="J9736" s="110"/>
      <c r="K9736" s="110"/>
      <c r="L9736" s="97">
        <f t="shared" si="2921"/>
        <v>0</v>
      </c>
      <c r="M9736" s="110"/>
      <c r="N9736" s="110"/>
      <c r="R9736" s="352">
        <f>L9736-[1]გადასახდელები!L9506</f>
        <v>0</v>
      </c>
    </row>
    <row r="9737" spans="2:18" ht="33.75" hidden="1" customHeight="1">
      <c r="B9737" s="36" t="str">
        <f t="shared" si="2922"/>
        <v>b</v>
      </c>
      <c r="C9737" s="42">
        <v>5</v>
      </c>
      <c r="D9737" s="42"/>
      <c r="F9737" s="343" t="s">
        <v>626</v>
      </c>
      <c r="G9737" s="48" t="s">
        <v>260</v>
      </c>
      <c r="H9737" s="109"/>
      <c r="I9737" s="97">
        <f t="shared" si="2923"/>
        <v>0</v>
      </c>
      <c r="J9737" s="110"/>
      <c r="K9737" s="110"/>
      <c r="L9737" s="97">
        <f t="shared" si="2921"/>
        <v>0</v>
      </c>
      <c r="M9737" s="110"/>
      <c r="N9737" s="110"/>
      <c r="R9737" s="352">
        <f>L9737-[1]გადასახდელები!L9507</f>
        <v>0</v>
      </c>
    </row>
    <row r="9738" spans="2:18" ht="24.75" hidden="1" customHeight="1">
      <c r="B9738" s="36" t="str">
        <f t="shared" si="2922"/>
        <v>b</v>
      </c>
      <c r="C9738" s="42">
        <v>5</v>
      </c>
      <c r="D9738" s="42"/>
      <c r="F9738" s="343" t="s">
        <v>627</v>
      </c>
      <c r="G9738" s="48" t="s">
        <v>261</v>
      </c>
      <c r="H9738" s="109"/>
      <c r="I9738" s="97">
        <f t="shared" si="2923"/>
        <v>0</v>
      </c>
      <c r="J9738" s="110"/>
      <c r="K9738" s="110"/>
      <c r="L9738" s="97">
        <f t="shared" si="2921"/>
        <v>0</v>
      </c>
      <c r="M9738" s="110"/>
      <c r="N9738" s="110"/>
      <c r="R9738" s="352">
        <f>L9738-[1]გადასახდელები!L9508</f>
        <v>0</v>
      </c>
    </row>
    <row r="9739" spans="2:18" ht="35.25" hidden="1" customHeight="1">
      <c r="B9739" s="36" t="str">
        <f t="shared" si="2922"/>
        <v>b</v>
      </c>
      <c r="C9739" s="42">
        <v>5</v>
      </c>
      <c r="D9739" s="42"/>
      <c r="F9739" s="343" t="s">
        <v>628</v>
      </c>
      <c r="G9739" s="48" t="s">
        <v>262</v>
      </c>
      <c r="H9739" s="109"/>
      <c r="I9739" s="97">
        <f t="shared" si="2923"/>
        <v>0</v>
      </c>
      <c r="J9739" s="110"/>
      <c r="K9739" s="110"/>
      <c r="L9739" s="97">
        <f t="shared" si="2921"/>
        <v>0</v>
      </c>
      <c r="M9739" s="110"/>
      <c r="N9739" s="110"/>
      <c r="R9739" s="352">
        <f>L9739-[1]გადასახდელები!L9509</f>
        <v>0</v>
      </c>
    </row>
    <row r="9740" spans="2:18" ht="33.75" hidden="1" customHeight="1">
      <c r="B9740" s="36" t="str">
        <f t="shared" si="2922"/>
        <v>b</v>
      </c>
      <c r="C9740" s="42">
        <v>5</v>
      </c>
      <c r="D9740" s="42"/>
      <c r="F9740" s="343" t="s">
        <v>629</v>
      </c>
      <c r="G9740" s="48" t="s">
        <v>263</v>
      </c>
      <c r="H9740" s="109"/>
      <c r="I9740" s="97">
        <f t="shared" si="2923"/>
        <v>0</v>
      </c>
      <c r="J9740" s="110"/>
      <c r="K9740" s="110"/>
      <c r="L9740" s="97">
        <f t="shared" si="2921"/>
        <v>0</v>
      </c>
      <c r="M9740" s="110"/>
      <c r="N9740" s="110"/>
      <c r="R9740" s="352">
        <f>L9740-[1]გადასახდელები!L9510</f>
        <v>0</v>
      </c>
    </row>
    <row r="9741" spans="2:18" ht="20.25" hidden="1" customHeight="1">
      <c r="B9741" s="36" t="str">
        <f t="shared" si="2922"/>
        <v>b</v>
      </c>
      <c r="C9741" s="42">
        <v>5</v>
      </c>
      <c r="D9741" s="42"/>
      <c r="F9741" s="343" t="s">
        <v>630</v>
      </c>
      <c r="G9741" s="48" t="s">
        <v>264</v>
      </c>
      <c r="H9741" s="109"/>
      <c r="I9741" s="97">
        <f t="shared" si="2923"/>
        <v>0</v>
      </c>
      <c r="J9741" s="110"/>
      <c r="K9741" s="110"/>
      <c r="L9741" s="97">
        <f t="shared" si="2921"/>
        <v>0</v>
      </c>
      <c r="M9741" s="110"/>
      <c r="N9741" s="110"/>
      <c r="R9741" s="352">
        <f>L9741-[1]გადასახდელები!L9511</f>
        <v>0</v>
      </c>
    </row>
    <row r="9742" spans="2:18" ht="20.25" hidden="1" customHeight="1">
      <c r="B9742" s="36" t="str">
        <f t="shared" si="2922"/>
        <v>b</v>
      </c>
      <c r="C9742" s="42">
        <v>5</v>
      </c>
      <c r="D9742" s="42"/>
      <c r="F9742" s="343" t="s">
        <v>631</v>
      </c>
      <c r="G9742" s="48" t="s">
        <v>265</v>
      </c>
      <c r="H9742" s="109"/>
      <c r="I9742" s="97">
        <f t="shared" si="2923"/>
        <v>0</v>
      </c>
      <c r="J9742" s="110"/>
      <c r="K9742" s="110"/>
      <c r="L9742" s="97">
        <f t="shared" si="2921"/>
        <v>0</v>
      </c>
      <c r="M9742" s="110"/>
      <c r="N9742" s="110"/>
      <c r="R9742" s="352">
        <f>L9742-[1]გადასახდელები!L9512</f>
        <v>0</v>
      </c>
    </row>
    <row r="9743" spans="2:18" ht="20.25" hidden="1" customHeight="1">
      <c r="B9743" s="36" t="str">
        <f t="shared" si="2922"/>
        <v>b</v>
      </c>
      <c r="C9743" s="42">
        <v>5</v>
      </c>
      <c r="D9743" s="42"/>
      <c r="F9743" s="343" t="s">
        <v>559</v>
      </c>
      <c r="G9743" s="48" t="s">
        <v>266</v>
      </c>
      <c r="H9743" s="109"/>
      <c r="I9743" s="97">
        <f t="shared" si="2923"/>
        <v>0</v>
      </c>
      <c r="J9743" s="110"/>
      <c r="K9743" s="110"/>
      <c r="L9743" s="97">
        <f t="shared" si="2921"/>
        <v>0</v>
      </c>
      <c r="M9743" s="110"/>
      <c r="N9743" s="110"/>
      <c r="R9743" s="352">
        <f>L9743-[1]გადასახდელები!L9513</f>
        <v>0</v>
      </c>
    </row>
    <row r="9744" spans="2:18" ht="20.25" hidden="1" customHeight="1">
      <c r="B9744" s="36" t="str">
        <f t="shared" si="2922"/>
        <v>b</v>
      </c>
      <c r="C9744" s="42">
        <v>5</v>
      </c>
      <c r="D9744" s="42"/>
      <c r="F9744" s="343" t="s">
        <v>632</v>
      </c>
      <c r="G9744" s="48" t="s">
        <v>267</v>
      </c>
      <c r="H9744" s="109"/>
      <c r="I9744" s="97">
        <f t="shared" si="2923"/>
        <v>0</v>
      </c>
      <c r="J9744" s="110"/>
      <c r="K9744" s="110"/>
      <c r="L9744" s="97">
        <f t="shared" si="2921"/>
        <v>0</v>
      </c>
      <c r="M9744" s="110"/>
      <c r="N9744" s="110"/>
      <c r="R9744" s="352">
        <f>L9744-[1]გადასახდელები!L9514</f>
        <v>0</v>
      </c>
    </row>
    <row r="9745" spans="2:18" ht="34.5" hidden="1" customHeight="1">
      <c r="B9745" s="36" t="str">
        <f t="shared" si="2922"/>
        <v>b</v>
      </c>
      <c r="C9745" s="42">
        <v>5</v>
      </c>
      <c r="D9745" s="42"/>
      <c r="F9745" s="343" t="s">
        <v>633</v>
      </c>
      <c r="G9745" s="48" t="s">
        <v>268</v>
      </c>
      <c r="H9745" s="109"/>
      <c r="I9745" s="97">
        <f t="shared" si="2923"/>
        <v>0</v>
      </c>
      <c r="J9745" s="110"/>
      <c r="K9745" s="110"/>
      <c r="L9745" s="97">
        <f t="shared" si="2921"/>
        <v>0</v>
      </c>
      <c r="M9745" s="110"/>
      <c r="N9745" s="110"/>
      <c r="R9745" s="352">
        <f>L9745-[1]გადასახდელები!L9515</f>
        <v>0</v>
      </c>
    </row>
    <row r="9746" spans="2:18" ht="30.75" hidden="1" customHeight="1">
      <c r="B9746" s="36" t="str">
        <f t="shared" si="2922"/>
        <v>b</v>
      </c>
      <c r="C9746" s="42">
        <v>5</v>
      </c>
      <c r="D9746" s="42"/>
      <c r="F9746" s="343" t="s">
        <v>560</v>
      </c>
      <c r="G9746" s="48" t="s">
        <v>269</v>
      </c>
      <c r="H9746" s="109"/>
      <c r="I9746" s="97">
        <f t="shared" si="2923"/>
        <v>0</v>
      </c>
      <c r="J9746" s="110"/>
      <c r="K9746" s="110"/>
      <c r="L9746" s="97">
        <f t="shared" si="2921"/>
        <v>0</v>
      </c>
      <c r="M9746" s="110"/>
      <c r="N9746" s="110"/>
      <c r="R9746" s="352">
        <f>L9746-[1]გადასახდელები!L9516</f>
        <v>0</v>
      </c>
    </row>
    <row r="9747" spans="2:18" ht="20.25" hidden="1" customHeight="1">
      <c r="B9747" s="36" t="str">
        <f t="shared" si="2922"/>
        <v>b</v>
      </c>
      <c r="C9747" s="42">
        <v>3</v>
      </c>
      <c r="D9747" s="42"/>
      <c r="F9747" s="343" t="s">
        <v>634</v>
      </c>
      <c r="G9747" s="57" t="s">
        <v>209</v>
      </c>
      <c r="H9747" s="111"/>
      <c r="I9747" s="90">
        <f t="shared" si="2923"/>
        <v>0</v>
      </c>
      <c r="J9747" s="112"/>
      <c r="K9747" s="112"/>
      <c r="L9747" s="90">
        <f t="shared" si="2921"/>
        <v>0</v>
      </c>
      <c r="M9747" s="112"/>
      <c r="N9747" s="112"/>
      <c r="R9747" s="352">
        <f>L9747-[1]გადასახდელები!L9517</f>
        <v>0</v>
      </c>
    </row>
    <row r="9748" spans="2:18" ht="20.25" hidden="1" customHeight="1">
      <c r="B9748" s="36" t="str">
        <f t="shared" si="2922"/>
        <v>b</v>
      </c>
      <c r="C9748" s="42">
        <v>3</v>
      </c>
      <c r="D9748" s="42"/>
      <c r="F9748" s="342" t="s">
        <v>635</v>
      </c>
      <c r="G9748" s="57" t="s">
        <v>208</v>
      </c>
      <c r="H9748" s="89">
        <f>H9749+H9754+H9755</f>
        <v>0</v>
      </c>
      <c r="I9748" s="90">
        <f t="shared" si="2923"/>
        <v>0</v>
      </c>
      <c r="J9748" s="92">
        <f>J9749+J9754+J9755</f>
        <v>0</v>
      </c>
      <c r="K9748" s="92">
        <f>K9749+K9754+K9755</f>
        <v>0</v>
      </c>
      <c r="L9748" s="90">
        <f t="shared" si="2921"/>
        <v>0</v>
      </c>
      <c r="M9748" s="92">
        <f>M9749+M9754+M9755</f>
        <v>0</v>
      </c>
      <c r="N9748" s="92">
        <f>N9749+N9754+N9755</f>
        <v>0</v>
      </c>
      <c r="O9748" s="82" t="s">
        <v>146</v>
      </c>
      <c r="R9748" s="352">
        <f>L9748-[1]გადასახდელები!L9518</f>
        <v>0</v>
      </c>
    </row>
    <row r="9749" spans="2:18" ht="20.25" hidden="1" customHeight="1">
      <c r="B9749" s="36" t="str">
        <f t="shared" si="2922"/>
        <v>b</v>
      </c>
      <c r="C9749" s="42">
        <v>4</v>
      </c>
      <c r="D9749" s="42"/>
      <c r="F9749" s="342" t="s">
        <v>636</v>
      </c>
      <c r="G9749" s="47" t="s">
        <v>270</v>
      </c>
      <c r="H9749" s="93">
        <f>SUM(H9750:H9753)</f>
        <v>0</v>
      </c>
      <c r="I9749" s="94">
        <f t="shared" si="2923"/>
        <v>0</v>
      </c>
      <c r="J9749" s="95">
        <f>SUM(J9750:J9753)</f>
        <v>0</v>
      </c>
      <c r="K9749" s="95">
        <f>SUM(K9750:K9753)</f>
        <v>0</v>
      </c>
      <c r="L9749" s="94">
        <f t="shared" si="2921"/>
        <v>0</v>
      </c>
      <c r="M9749" s="95">
        <f>SUM(M9750:M9753)</f>
        <v>0</v>
      </c>
      <c r="N9749" s="95">
        <f>SUM(N9750:N9753)</f>
        <v>0</v>
      </c>
      <c r="O9749" s="82" t="s">
        <v>146</v>
      </c>
      <c r="R9749" s="352">
        <f>L9749-[1]გადასახდელები!L9519</f>
        <v>0</v>
      </c>
    </row>
    <row r="9750" spans="2:18" ht="20.25" hidden="1" customHeight="1">
      <c r="B9750" s="36" t="str">
        <f t="shared" si="2922"/>
        <v>b</v>
      </c>
      <c r="C9750" s="42">
        <v>5</v>
      </c>
      <c r="D9750" s="42"/>
      <c r="F9750" s="343" t="s">
        <v>637</v>
      </c>
      <c r="G9750" s="48" t="s">
        <v>271</v>
      </c>
      <c r="H9750" s="101"/>
      <c r="I9750" s="97">
        <f t="shared" si="2923"/>
        <v>0</v>
      </c>
      <c r="J9750" s="102"/>
      <c r="K9750" s="102"/>
      <c r="L9750" s="97">
        <f t="shared" si="2921"/>
        <v>0</v>
      </c>
      <c r="M9750" s="102"/>
      <c r="N9750" s="102"/>
      <c r="R9750" s="352">
        <f>L9750-[1]გადასახდელები!L9520</f>
        <v>0</v>
      </c>
    </row>
    <row r="9751" spans="2:18" ht="20.25" hidden="1" customHeight="1">
      <c r="B9751" s="36" t="str">
        <f t="shared" si="2922"/>
        <v>b</v>
      </c>
      <c r="C9751" s="42">
        <v>5</v>
      </c>
      <c r="D9751" s="42"/>
      <c r="F9751" s="343" t="s">
        <v>638</v>
      </c>
      <c r="G9751" s="48" t="s">
        <v>272</v>
      </c>
      <c r="H9751" s="101"/>
      <c r="I9751" s="97">
        <f t="shared" si="2923"/>
        <v>0</v>
      </c>
      <c r="J9751" s="102"/>
      <c r="K9751" s="102"/>
      <c r="L9751" s="97">
        <f t="shared" si="2921"/>
        <v>0</v>
      </c>
      <c r="M9751" s="102"/>
      <c r="N9751" s="102"/>
      <c r="R9751" s="352">
        <f>L9751-[1]გადასახდელები!L9521</f>
        <v>0</v>
      </c>
    </row>
    <row r="9752" spans="2:18" ht="20.25" hidden="1" customHeight="1">
      <c r="B9752" s="36" t="str">
        <f t="shared" si="2922"/>
        <v>b</v>
      </c>
      <c r="C9752" s="42">
        <v>5</v>
      </c>
      <c r="D9752" s="42"/>
      <c r="F9752" s="343" t="s">
        <v>639</v>
      </c>
      <c r="G9752" s="48" t="s">
        <v>273</v>
      </c>
      <c r="H9752" s="101"/>
      <c r="I9752" s="97">
        <f t="shared" si="2923"/>
        <v>0</v>
      </c>
      <c r="J9752" s="102"/>
      <c r="K9752" s="102"/>
      <c r="L9752" s="97">
        <f t="shared" si="2921"/>
        <v>0</v>
      </c>
      <c r="M9752" s="102"/>
      <c r="N9752" s="102"/>
      <c r="R9752" s="352">
        <f>L9752-[1]გადასახდელები!L9522</f>
        <v>0</v>
      </c>
    </row>
    <row r="9753" spans="2:18" ht="20.25" hidden="1" customHeight="1">
      <c r="B9753" s="36" t="str">
        <f t="shared" si="2922"/>
        <v>b</v>
      </c>
      <c r="C9753" s="42">
        <v>5</v>
      </c>
      <c r="D9753" s="42"/>
      <c r="F9753" s="343" t="s">
        <v>640</v>
      </c>
      <c r="G9753" s="48" t="s">
        <v>274</v>
      </c>
      <c r="H9753" s="101"/>
      <c r="I9753" s="97">
        <f t="shared" si="2923"/>
        <v>0</v>
      </c>
      <c r="J9753" s="102"/>
      <c r="K9753" s="102"/>
      <c r="L9753" s="97">
        <f t="shared" si="2921"/>
        <v>0</v>
      </c>
      <c r="M9753" s="102"/>
      <c r="N9753" s="102"/>
      <c r="R9753" s="352">
        <f>L9753-[1]გადასახდელები!L9523</f>
        <v>0</v>
      </c>
    </row>
    <row r="9754" spans="2:18" ht="20.25" hidden="1" customHeight="1">
      <c r="B9754" s="36" t="str">
        <f t="shared" si="2922"/>
        <v>b</v>
      </c>
      <c r="C9754" s="42">
        <v>4</v>
      </c>
      <c r="D9754" s="42"/>
      <c r="F9754" s="343" t="s">
        <v>641</v>
      </c>
      <c r="G9754" s="47" t="s">
        <v>275</v>
      </c>
      <c r="H9754" s="103"/>
      <c r="I9754" s="94">
        <f t="shared" si="2923"/>
        <v>0</v>
      </c>
      <c r="J9754" s="104"/>
      <c r="K9754" s="104"/>
      <c r="L9754" s="94">
        <f t="shared" si="2921"/>
        <v>0</v>
      </c>
      <c r="M9754" s="104"/>
      <c r="N9754" s="104"/>
      <c r="R9754" s="352">
        <f>L9754-[1]გადასახდელები!L9524</f>
        <v>0</v>
      </c>
    </row>
    <row r="9755" spans="2:18" ht="36" hidden="1" customHeight="1">
      <c r="B9755" s="36" t="str">
        <f t="shared" si="2922"/>
        <v>b</v>
      </c>
      <c r="C9755" s="42">
        <v>4</v>
      </c>
      <c r="D9755" s="42"/>
      <c r="F9755" s="343" t="s">
        <v>642</v>
      </c>
      <c r="G9755" s="47" t="s">
        <v>276</v>
      </c>
      <c r="H9755" s="103"/>
      <c r="I9755" s="94">
        <f t="shared" si="2923"/>
        <v>0</v>
      </c>
      <c r="J9755" s="104"/>
      <c r="K9755" s="104"/>
      <c r="L9755" s="94">
        <f t="shared" si="2921"/>
        <v>0</v>
      </c>
      <c r="M9755" s="104"/>
      <c r="N9755" s="104"/>
      <c r="R9755" s="352">
        <f>L9755-[1]გადასახდელები!L9525</f>
        <v>0</v>
      </c>
    </row>
    <row r="9756" spans="2:18" ht="20.25" customHeight="1" thickBot="1">
      <c r="B9756" s="36" t="str">
        <f t="shared" si="2922"/>
        <v>a</v>
      </c>
      <c r="C9756" s="42">
        <v>3</v>
      </c>
      <c r="D9756" s="42"/>
      <c r="F9756" s="343" t="s">
        <v>561</v>
      </c>
      <c r="G9756" s="57" t="s">
        <v>202</v>
      </c>
      <c r="H9756" s="111">
        <v>116</v>
      </c>
      <c r="I9756" s="90">
        <f t="shared" si="2923"/>
        <v>139.4</v>
      </c>
      <c r="J9756" s="112"/>
      <c r="K9756" s="112">
        <v>139.4</v>
      </c>
      <c r="L9756" s="90">
        <f t="shared" si="2921"/>
        <v>37.227999999999994</v>
      </c>
      <c r="M9756" s="112"/>
      <c r="N9756" s="112">
        <f>10.397+0.14+0.65+0.098+0.897+10.997+1.02+0.07+0.722+10.997+0.1+0.48+0.26+0.4</f>
        <v>37.227999999999994</v>
      </c>
      <c r="R9756" s="352">
        <f>L9756-[1]გადასახდელები!L9526</f>
        <v>26.227999999999994</v>
      </c>
    </row>
    <row r="9757" spans="2:18" ht="20.25" hidden="1" customHeight="1">
      <c r="B9757" s="36" t="str">
        <f t="shared" si="2922"/>
        <v>b</v>
      </c>
      <c r="C9757" s="42">
        <v>3</v>
      </c>
      <c r="D9757" s="42"/>
      <c r="F9757" s="342" t="s">
        <v>562</v>
      </c>
      <c r="G9757" s="57" t="s">
        <v>203</v>
      </c>
      <c r="H9757" s="89">
        <f>H9758+H9761+H9764</f>
        <v>0</v>
      </c>
      <c r="I9757" s="90">
        <f t="shared" si="2923"/>
        <v>0</v>
      </c>
      <c r="J9757" s="92">
        <f>J9758+J9761+J9764</f>
        <v>0</v>
      </c>
      <c r="K9757" s="92">
        <f>K9758+K9761+K9764</f>
        <v>0</v>
      </c>
      <c r="L9757" s="90">
        <f t="shared" si="2921"/>
        <v>0</v>
      </c>
      <c r="M9757" s="92">
        <f>M9758+M9761+M9764</f>
        <v>0</v>
      </c>
      <c r="N9757" s="92">
        <f>N9758+N9761+N9764</f>
        <v>0</v>
      </c>
      <c r="O9757" s="82" t="s">
        <v>146</v>
      </c>
      <c r="R9757" s="352">
        <f>L9757-[1]გადასახდელები!L9527</f>
        <v>0</v>
      </c>
    </row>
    <row r="9758" spans="2:18" ht="20.25" hidden="1" customHeight="1">
      <c r="B9758" s="36" t="str">
        <f t="shared" si="2922"/>
        <v>b</v>
      </c>
      <c r="C9758" s="42">
        <v>4</v>
      </c>
      <c r="D9758" s="42"/>
      <c r="F9758" s="342" t="s">
        <v>643</v>
      </c>
      <c r="G9758" s="47" t="s">
        <v>277</v>
      </c>
      <c r="H9758" s="93">
        <f>SUM(H9759:H9760)</f>
        <v>0</v>
      </c>
      <c r="I9758" s="94">
        <f t="shared" si="2923"/>
        <v>0</v>
      </c>
      <c r="J9758" s="95">
        <f>SUM(J9759:J9760)</f>
        <v>0</v>
      </c>
      <c r="K9758" s="95">
        <f>SUM(K9759:K9760)</f>
        <v>0</v>
      </c>
      <c r="L9758" s="94">
        <f t="shared" si="2921"/>
        <v>0</v>
      </c>
      <c r="M9758" s="95">
        <f>SUM(M9759:M9760)</f>
        <v>0</v>
      </c>
      <c r="N9758" s="95">
        <f>SUM(N9759:N9760)</f>
        <v>0</v>
      </c>
      <c r="O9758" s="82" t="s">
        <v>146</v>
      </c>
      <c r="R9758" s="352">
        <f>L9758-[1]გადასახდელები!L9528</f>
        <v>0</v>
      </c>
    </row>
    <row r="9759" spans="2:18" ht="20.25" hidden="1" customHeight="1">
      <c r="B9759" s="36" t="str">
        <f t="shared" si="2922"/>
        <v>b</v>
      </c>
      <c r="C9759" s="42">
        <v>5</v>
      </c>
      <c r="D9759" s="42"/>
      <c r="F9759" s="343" t="s">
        <v>644</v>
      </c>
      <c r="G9759" s="48" t="s">
        <v>278</v>
      </c>
      <c r="H9759" s="101"/>
      <c r="I9759" s="97">
        <f t="shared" si="2923"/>
        <v>0</v>
      </c>
      <c r="J9759" s="102"/>
      <c r="K9759" s="102"/>
      <c r="L9759" s="97">
        <f t="shared" si="2921"/>
        <v>0</v>
      </c>
      <c r="M9759" s="102"/>
      <c r="N9759" s="102"/>
      <c r="R9759" s="352">
        <f>L9759-[1]გადასახდელები!L9529</f>
        <v>0</v>
      </c>
    </row>
    <row r="9760" spans="2:18" ht="20.25" hidden="1" customHeight="1">
      <c r="B9760" s="36" t="str">
        <f t="shared" si="2922"/>
        <v>b</v>
      </c>
      <c r="C9760" s="42">
        <v>5</v>
      </c>
      <c r="D9760" s="42"/>
      <c r="F9760" s="343" t="s">
        <v>645</v>
      </c>
      <c r="G9760" s="48" t="s">
        <v>204</v>
      </c>
      <c r="H9760" s="101"/>
      <c r="I9760" s="97">
        <f t="shared" si="2923"/>
        <v>0</v>
      </c>
      <c r="J9760" s="102"/>
      <c r="K9760" s="102"/>
      <c r="L9760" s="97">
        <f t="shared" si="2921"/>
        <v>0</v>
      </c>
      <c r="M9760" s="102"/>
      <c r="N9760" s="102"/>
      <c r="R9760" s="352">
        <f>L9760-[1]გადასახდელები!L9530</f>
        <v>0</v>
      </c>
    </row>
    <row r="9761" spans="2:18" ht="20.25" hidden="1" customHeight="1">
      <c r="B9761" s="36" t="str">
        <f t="shared" si="2922"/>
        <v>b</v>
      </c>
      <c r="C9761" s="42">
        <v>4</v>
      </c>
      <c r="D9761" s="42"/>
      <c r="F9761" s="342" t="s">
        <v>646</v>
      </c>
      <c r="G9761" s="47" t="s">
        <v>279</v>
      </c>
      <c r="H9761" s="93">
        <f>SUM(H9762:H9763)</f>
        <v>0</v>
      </c>
      <c r="I9761" s="94">
        <f t="shared" si="2923"/>
        <v>0</v>
      </c>
      <c r="J9761" s="95">
        <f>SUM(J9762:J9763)</f>
        <v>0</v>
      </c>
      <c r="K9761" s="95">
        <f>SUM(K9762:K9763)</f>
        <v>0</v>
      </c>
      <c r="L9761" s="94">
        <f t="shared" si="2921"/>
        <v>0</v>
      </c>
      <c r="M9761" s="95">
        <f>SUM(M9762:M9763)</f>
        <v>0</v>
      </c>
      <c r="N9761" s="95">
        <f>SUM(N9762:N9763)</f>
        <v>0</v>
      </c>
      <c r="O9761" s="82" t="s">
        <v>146</v>
      </c>
      <c r="R9761" s="352">
        <f>L9761-[1]გადასახდელები!L9531</f>
        <v>0</v>
      </c>
    </row>
    <row r="9762" spans="2:18" ht="20.25" hidden="1" customHeight="1">
      <c r="B9762" s="36" t="str">
        <f t="shared" si="2922"/>
        <v>b</v>
      </c>
      <c r="C9762" s="42">
        <v>5</v>
      </c>
      <c r="D9762" s="42"/>
      <c r="F9762" s="343" t="s">
        <v>647</v>
      </c>
      <c r="G9762" s="48" t="s">
        <v>278</v>
      </c>
      <c r="H9762" s="101"/>
      <c r="I9762" s="97">
        <f t="shared" si="2923"/>
        <v>0</v>
      </c>
      <c r="J9762" s="102"/>
      <c r="K9762" s="102"/>
      <c r="L9762" s="97">
        <f t="shared" ref="L9762:L9825" si="2924">M9762+N9762</f>
        <v>0</v>
      </c>
      <c r="M9762" s="102"/>
      <c r="N9762" s="102"/>
      <c r="R9762" s="352">
        <f>L9762-[1]გადასახდელები!L9532</f>
        <v>0</v>
      </c>
    </row>
    <row r="9763" spans="2:18" ht="20.25" hidden="1" customHeight="1">
      <c r="B9763" s="36" t="str">
        <f t="shared" si="2922"/>
        <v>b</v>
      </c>
      <c r="C9763" s="42">
        <v>5</v>
      </c>
      <c r="D9763" s="42"/>
      <c r="F9763" s="343" t="s">
        <v>648</v>
      </c>
      <c r="G9763" s="48" t="s">
        <v>204</v>
      </c>
      <c r="H9763" s="101"/>
      <c r="I9763" s="97">
        <f t="shared" si="2923"/>
        <v>0</v>
      </c>
      <c r="J9763" s="102"/>
      <c r="K9763" s="102"/>
      <c r="L9763" s="97">
        <f t="shared" si="2924"/>
        <v>0</v>
      </c>
      <c r="M9763" s="102"/>
      <c r="N9763" s="102"/>
      <c r="R9763" s="352">
        <f>L9763-[1]გადასახდელები!L9533</f>
        <v>0</v>
      </c>
    </row>
    <row r="9764" spans="2:18" ht="20.25" hidden="1" customHeight="1">
      <c r="B9764" s="36" t="str">
        <f t="shared" si="2922"/>
        <v>b</v>
      </c>
      <c r="C9764" s="42">
        <v>4</v>
      </c>
      <c r="D9764" s="42"/>
      <c r="F9764" s="342" t="s">
        <v>563</v>
      </c>
      <c r="G9764" s="47" t="s">
        <v>280</v>
      </c>
      <c r="H9764" s="93">
        <f>SUM(H9765:H9766)</f>
        <v>0</v>
      </c>
      <c r="I9764" s="94">
        <f t="shared" si="2923"/>
        <v>0</v>
      </c>
      <c r="J9764" s="95">
        <f>SUM(J9765:J9766)</f>
        <v>0</v>
      </c>
      <c r="K9764" s="95">
        <f>SUM(K9765:K9766)</f>
        <v>0</v>
      </c>
      <c r="L9764" s="94">
        <f t="shared" si="2924"/>
        <v>0</v>
      </c>
      <c r="M9764" s="95">
        <f>SUM(M9765:M9766)</f>
        <v>0</v>
      </c>
      <c r="N9764" s="95">
        <f>SUM(N9765:N9766)</f>
        <v>0</v>
      </c>
      <c r="O9764" s="82" t="s">
        <v>146</v>
      </c>
      <c r="R9764" s="352">
        <f>L9764-[1]გადასახდელები!L9534</f>
        <v>0</v>
      </c>
    </row>
    <row r="9765" spans="2:18" ht="20.25" hidden="1" customHeight="1">
      <c r="B9765" s="36" t="str">
        <f t="shared" ref="B9765:B9828" si="2925">IF(H9765+I9765+L9765&gt;0,"a","b")</f>
        <v>b</v>
      </c>
      <c r="C9765" s="42">
        <v>5</v>
      </c>
      <c r="D9765" s="42"/>
      <c r="F9765" s="343" t="s">
        <v>649</v>
      </c>
      <c r="G9765" s="48" t="s">
        <v>278</v>
      </c>
      <c r="H9765" s="101"/>
      <c r="I9765" s="97">
        <f t="shared" si="2923"/>
        <v>0</v>
      </c>
      <c r="J9765" s="102"/>
      <c r="K9765" s="102"/>
      <c r="L9765" s="97">
        <f t="shared" si="2924"/>
        <v>0</v>
      </c>
      <c r="M9765" s="102"/>
      <c r="N9765" s="102"/>
      <c r="R9765" s="352">
        <f>L9765-[1]გადასახდელები!L9535</f>
        <v>0</v>
      </c>
    </row>
    <row r="9766" spans="2:18" ht="20.25" hidden="1" customHeight="1">
      <c r="B9766" s="36" t="str">
        <f t="shared" si="2925"/>
        <v>b</v>
      </c>
      <c r="C9766" s="42">
        <v>5</v>
      </c>
      <c r="D9766" s="42"/>
      <c r="F9766" s="343" t="s">
        <v>564</v>
      </c>
      <c r="G9766" s="48" t="s">
        <v>204</v>
      </c>
      <c r="H9766" s="101"/>
      <c r="I9766" s="97">
        <f t="shared" si="2923"/>
        <v>0</v>
      </c>
      <c r="J9766" s="102"/>
      <c r="K9766" s="102"/>
      <c r="L9766" s="97">
        <f t="shared" si="2924"/>
        <v>0</v>
      </c>
      <c r="M9766" s="102"/>
      <c r="N9766" s="102"/>
      <c r="R9766" s="352">
        <f>L9766-[1]გადასახდელები!L9536</f>
        <v>0</v>
      </c>
    </row>
    <row r="9767" spans="2:18" ht="20.25" hidden="1" customHeight="1">
      <c r="B9767" s="36" t="str">
        <f t="shared" si="2925"/>
        <v>b</v>
      </c>
      <c r="C9767" s="42">
        <v>3</v>
      </c>
      <c r="D9767" s="42"/>
      <c r="F9767" s="342" t="s">
        <v>565</v>
      </c>
      <c r="G9767" s="57" t="s">
        <v>206</v>
      </c>
      <c r="H9767" s="89">
        <f>H9768+H9771+H9774</f>
        <v>0</v>
      </c>
      <c r="I9767" s="90">
        <f t="shared" si="2923"/>
        <v>0</v>
      </c>
      <c r="J9767" s="92">
        <f>J9768+J9771+J9774</f>
        <v>0</v>
      </c>
      <c r="K9767" s="92">
        <f>K9768+K9771+K9774</f>
        <v>0</v>
      </c>
      <c r="L9767" s="90">
        <f t="shared" si="2924"/>
        <v>0</v>
      </c>
      <c r="M9767" s="92">
        <f>M9768+M9771+M9774</f>
        <v>0</v>
      </c>
      <c r="N9767" s="92">
        <f>N9768+N9771+N9774</f>
        <v>0</v>
      </c>
      <c r="O9767" s="82" t="s">
        <v>146</v>
      </c>
      <c r="R9767" s="352">
        <f>L9767-[1]გადასახდელები!L9537</f>
        <v>0</v>
      </c>
    </row>
    <row r="9768" spans="2:18" ht="20.25" hidden="1" customHeight="1">
      <c r="B9768" s="36" t="str">
        <f t="shared" si="2925"/>
        <v>b</v>
      </c>
      <c r="C9768" s="42">
        <v>4</v>
      </c>
      <c r="D9768" s="42"/>
      <c r="F9768" s="342" t="s">
        <v>650</v>
      </c>
      <c r="G9768" s="47" t="s">
        <v>281</v>
      </c>
      <c r="H9768" s="93">
        <f>SUM(H9769:H9770)</f>
        <v>0</v>
      </c>
      <c r="I9768" s="94">
        <f t="shared" si="2923"/>
        <v>0</v>
      </c>
      <c r="J9768" s="95">
        <f>SUM(J9769:J9770)</f>
        <v>0</v>
      </c>
      <c r="K9768" s="95">
        <f>SUM(K9769:K9770)</f>
        <v>0</v>
      </c>
      <c r="L9768" s="94">
        <f t="shared" si="2924"/>
        <v>0</v>
      </c>
      <c r="M9768" s="95">
        <f>SUM(M9769:M9770)</f>
        <v>0</v>
      </c>
      <c r="N9768" s="95">
        <f>SUM(N9769:N9770)</f>
        <v>0</v>
      </c>
      <c r="O9768" s="82" t="s">
        <v>146</v>
      </c>
      <c r="R9768" s="352">
        <f>L9768-[1]გადასახდელები!L9538</f>
        <v>0</v>
      </c>
    </row>
    <row r="9769" spans="2:18" ht="20.25" hidden="1" customHeight="1">
      <c r="B9769" s="36" t="str">
        <f t="shared" si="2925"/>
        <v>b</v>
      </c>
      <c r="C9769" s="42">
        <v>5</v>
      </c>
      <c r="D9769" s="42"/>
      <c r="F9769" s="343" t="s">
        <v>651</v>
      </c>
      <c r="G9769" s="48" t="s">
        <v>282</v>
      </c>
      <c r="H9769" s="101"/>
      <c r="I9769" s="97">
        <f t="shared" si="2923"/>
        <v>0</v>
      </c>
      <c r="J9769" s="102"/>
      <c r="K9769" s="102"/>
      <c r="L9769" s="97">
        <f t="shared" si="2924"/>
        <v>0</v>
      </c>
      <c r="M9769" s="102"/>
      <c r="N9769" s="102"/>
      <c r="R9769" s="352">
        <f>L9769-[1]გადასახდელები!L9539</f>
        <v>0</v>
      </c>
    </row>
    <row r="9770" spans="2:18" ht="20.25" hidden="1" customHeight="1">
      <c r="B9770" s="36" t="str">
        <f t="shared" si="2925"/>
        <v>b</v>
      </c>
      <c r="C9770" s="42">
        <v>5</v>
      </c>
      <c r="D9770" s="42"/>
      <c r="F9770" s="343" t="s">
        <v>652</v>
      </c>
      <c r="G9770" s="48" t="s">
        <v>283</v>
      </c>
      <c r="H9770" s="101"/>
      <c r="I9770" s="97">
        <f t="shared" si="2923"/>
        <v>0</v>
      </c>
      <c r="J9770" s="102"/>
      <c r="K9770" s="102"/>
      <c r="L9770" s="97">
        <f t="shared" si="2924"/>
        <v>0</v>
      </c>
      <c r="M9770" s="102"/>
      <c r="N9770" s="102"/>
      <c r="R9770" s="352">
        <f>L9770-[1]გადასახდელები!L9540</f>
        <v>0</v>
      </c>
    </row>
    <row r="9771" spans="2:18" ht="20.25" hidden="1" customHeight="1">
      <c r="B9771" s="36" t="str">
        <f t="shared" si="2925"/>
        <v>b</v>
      </c>
      <c r="C9771" s="42">
        <v>4</v>
      </c>
      <c r="D9771" s="42"/>
      <c r="F9771" s="342" t="s">
        <v>566</v>
      </c>
      <c r="G9771" s="47" t="s">
        <v>284</v>
      </c>
      <c r="H9771" s="93">
        <f>SUM(H9772:H9773)</f>
        <v>0</v>
      </c>
      <c r="I9771" s="94">
        <f t="shared" si="2923"/>
        <v>0</v>
      </c>
      <c r="J9771" s="95">
        <f>SUM(J9772:J9773)</f>
        <v>0</v>
      </c>
      <c r="K9771" s="95">
        <f>SUM(K9772:K9773)</f>
        <v>0</v>
      </c>
      <c r="L9771" s="94">
        <f t="shared" si="2924"/>
        <v>0</v>
      </c>
      <c r="M9771" s="95">
        <f>SUM(M9772:M9773)</f>
        <v>0</v>
      </c>
      <c r="N9771" s="95">
        <f>SUM(N9772:N9773)</f>
        <v>0</v>
      </c>
      <c r="O9771" s="82" t="s">
        <v>146</v>
      </c>
      <c r="R9771" s="352">
        <f>L9771-[1]გადასახდელები!L9541</f>
        <v>0</v>
      </c>
    </row>
    <row r="9772" spans="2:18" ht="20.25" hidden="1" customHeight="1">
      <c r="B9772" s="36" t="str">
        <f t="shared" si="2925"/>
        <v>b</v>
      </c>
      <c r="C9772" s="42">
        <v>5</v>
      </c>
      <c r="D9772" s="42"/>
      <c r="F9772" s="343" t="s">
        <v>567</v>
      </c>
      <c r="G9772" s="48" t="s">
        <v>282</v>
      </c>
      <c r="H9772" s="101"/>
      <c r="I9772" s="97">
        <f t="shared" si="2923"/>
        <v>0</v>
      </c>
      <c r="J9772" s="102"/>
      <c r="K9772" s="102"/>
      <c r="L9772" s="97">
        <f t="shared" si="2924"/>
        <v>0</v>
      </c>
      <c r="M9772" s="102"/>
      <c r="N9772" s="102"/>
      <c r="R9772" s="352">
        <f>L9772-[1]გადასახდელები!L9542</f>
        <v>0</v>
      </c>
    </row>
    <row r="9773" spans="2:18" ht="20.25" hidden="1" customHeight="1">
      <c r="B9773" s="36" t="str">
        <f t="shared" si="2925"/>
        <v>b</v>
      </c>
      <c r="C9773" s="42">
        <v>5</v>
      </c>
      <c r="D9773" s="42"/>
      <c r="F9773" s="343" t="s">
        <v>653</v>
      </c>
      <c r="G9773" s="48" t="s">
        <v>283</v>
      </c>
      <c r="H9773" s="101"/>
      <c r="I9773" s="97">
        <f t="shared" si="2923"/>
        <v>0</v>
      </c>
      <c r="J9773" s="102"/>
      <c r="K9773" s="102"/>
      <c r="L9773" s="97">
        <f t="shared" si="2924"/>
        <v>0</v>
      </c>
      <c r="M9773" s="102"/>
      <c r="N9773" s="102"/>
      <c r="R9773" s="352">
        <f>L9773-[1]გადასახდელები!L9543</f>
        <v>0</v>
      </c>
    </row>
    <row r="9774" spans="2:18" ht="20.25" hidden="1" customHeight="1">
      <c r="B9774" s="36" t="str">
        <f t="shared" si="2925"/>
        <v>b</v>
      </c>
      <c r="C9774" s="42">
        <v>4</v>
      </c>
      <c r="D9774" s="42"/>
      <c r="F9774" s="342" t="s">
        <v>654</v>
      </c>
      <c r="G9774" s="47" t="s">
        <v>207</v>
      </c>
      <c r="H9774" s="93">
        <f>SUM(H9775:H9776)</f>
        <v>0</v>
      </c>
      <c r="I9774" s="94">
        <f t="shared" si="2923"/>
        <v>0</v>
      </c>
      <c r="J9774" s="95">
        <f>SUM(J9775:J9776)</f>
        <v>0</v>
      </c>
      <c r="K9774" s="95">
        <f>SUM(K9775:K9776)</f>
        <v>0</v>
      </c>
      <c r="L9774" s="94">
        <f t="shared" si="2924"/>
        <v>0</v>
      </c>
      <c r="M9774" s="95">
        <f>SUM(M9775:M9776)</f>
        <v>0</v>
      </c>
      <c r="N9774" s="95">
        <f>SUM(N9775:N9776)</f>
        <v>0</v>
      </c>
      <c r="O9774" s="82" t="s">
        <v>146</v>
      </c>
      <c r="R9774" s="352">
        <f>L9774-[1]გადასახდელები!L9544</f>
        <v>0</v>
      </c>
    </row>
    <row r="9775" spans="2:18" ht="20.25" hidden="1" customHeight="1">
      <c r="B9775" s="36" t="str">
        <f t="shared" si="2925"/>
        <v>b</v>
      </c>
      <c r="C9775" s="42">
        <v>5</v>
      </c>
      <c r="D9775" s="42"/>
      <c r="F9775" s="343" t="s">
        <v>655</v>
      </c>
      <c r="G9775" s="48" t="s">
        <v>282</v>
      </c>
      <c r="H9775" s="101"/>
      <c r="I9775" s="97">
        <f t="shared" si="2923"/>
        <v>0</v>
      </c>
      <c r="J9775" s="102"/>
      <c r="K9775" s="102"/>
      <c r="L9775" s="97">
        <f t="shared" si="2924"/>
        <v>0</v>
      </c>
      <c r="M9775" s="102"/>
      <c r="N9775" s="102"/>
      <c r="R9775" s="352">
        <f>L9775-[1]გადასახდელები!L9545</f>
        <v>0</v>
      </c>
    </row>
    <row r="9776" spans="2:18" ht="20.25" hidden="1" customHeight="1">
      <c r="B9776" s="36" t="str">
        <f t="shared" si="2925"/>
        <v>b</v>
      </c>
      <c r="C9776" s="42">
        <v>5</v>
      </c>
      <c r="D9776" s="42"/>
      <c r="F9776" s="343" t="s">
        <v>656</v>
      </c>
      <c r="G9776" s="48" t="s">
        <v>283</v>
      </c>
      <c r="H9776" s="101"/>
      <c r="I9776" s="97">
        <f t="shared" si="2923"/>
        <v>0</v>
      </c>
      <c r="J9776" s="102"/>
      <c r="K9776" s="102"/>
      <c r="L9776" s="97">
        <f t="shared" si="2924"/>
        <v>0</v>
      </c>
      <c r="M9776" s="102"/>
      <c r="N9776" s="102"/>
      <c r="R9776" s="352">
        <f>L9776-[1]გადასახდელები!L9546</f>
        <v>0</v>
      </c>
    </row>
    <row r="9777" spans="2:18" ht="20.25" hidden="1" customHeight="1">
      <c r="B9777" s="36" t="str">
        <f t="shared" si="2925"/>
        <v>b</v>
      </c>
      <c r="C9777" s="42">
        <v>3</v>
      </c>
      <c r="D9777" s="42"/>
      <c r="F9777" s="342" t="s">
        <v>568</v>
      </c>
      <c r="G9777" s="57" t="s">
        <v>205</v>
      </c>
      <c r="H9777" s="89">
        <f>H9778+H9779</f>
        <v>0</v>
      </c>
      <c r="I9777" s="90">
        <f t="shared" si="2923"/>
        <v>0</v>
      </c>
      <c r="J9777" s="92">
        <f>J9778+J9779</f>
        <v>0</v>
      </c>
      <c r="K9777" s="92">
        <f>K9778+K9779</f>
        <v>0</v>
      </c>
      <c r="L9777" s="90">
        <f t="shared" si="2924"/>
        <v>0</v>
      </c>
      <c r="M9777" s="92">
        <f>M9778+M9779</f>
        <v>0</v>
      </c>
      <c r="N9777" s="92">
        <f>N9778+N9779</f>
        <v>0</v>
      </c>
      <c r="O9777" s="82" t="s">
        <v>146</v>
      </c>
      <c r="R9777" s="352">
        <f>L9777-[1]გადასახდელები!L9547</f>
        <v>0</v>
      </c>
    </row>
    <row r="9778" spans="2:18" ht="20.25" hidden="1" customHeight="1">
      <c r="B9778" s="36" t="str">
        <f t="shared" si="2925"/>
        <v>b</v>
      </c>
      <c r="C9778" s="42">
        <v>4</v>
      </c>
      <c r="D9778" s="42"/>
      <c r="F9778" s="343" t="s">
        <v>657</v>
      </c>
      <c r="G9778" s="47" t="s">
        <v>285</v>
      </c>
      <c r="H9778" s="103"/>
      <c r="I9778" s="94">
        <f t="shared" si="2923"/>
        <v>0</v>
      </c>
      <c r="J9778" s="104"/>
      <c r="K9778" s="104"/>
      <c r="L9778" s="94">
        <f t="shared" si="2924"/>
        <v>0</v>
      </c>
      <c r="M9778" s="104"/>
      <c r="N9778" s="104"/>
      <c r="R9778" s="352">
        <f>L9778-[1]გადასახდელები!L9548</f>
        <v>0</v>
      </c>
    </row>
    <row r="9779" spans="2:18" ht="20.25" hidden="1" customHeight="1">
      <c r="B9779" s="36" t="str">
        <f t="shared" si="2925"/>
        <v>b</v>
      </c>
      <c r="C9779" s="42">
        <v>4</v>
      </c>
      <c r="D9779" s="42"/>
      <c r="F9779" s="342" t="s">
        <v>570</v>
      </c>
      <c r="G9779" s="47" t="s">
        <v>286</v>
      </c>
      <c r="H9779" s="93">
        <f>H9780+H9799</f>
        <v>0</v>
      </c>
      <c r="I9779" s="94">
        <f t="shared" si="2923"/>
        <v>0</v>
      </c>
      <c r="J9779" s="95">
        <f>J9780+J9799</f>
        <v>0</v>
      </c>
      <c r="K9779" s="95">
        <f>K9780+K9799</f>
        <v>0</v>
      </c>
      <c r="L9779" s="94">
        <f t="shared" si="2924"/>
        <v>0</v>
      </c>
      <c r="M9779" s="95">
        <f>M9780+M9799</f>
        <v>0</v>
      </c>
      <c r="N9779" s="95">
        <f>N9780+N9799</f>
        <v>0</v>
      </c>
      <c r="O9779" s="82" t="s">
        <v>146</v>
      </c>
      <c r="R9779" s="352">
        <f>L9779-[1]გადასახდელები!L9549</f>
        <v>0</v>
      </c>
    </row>
    <row r="9780" spans="2:18" ht="20.25" hidden="1" customHeight="1">
      <c r="B9780" s="36" t="str">
        <f t="shared" si="2925"/>
        <v>b</v>
      </c>
      <c r="C9780" s="42">
        <v>5</v>
      </c>
      <c r="D9780" s="42"/>
      <c r="F9780" s="342" t="s">
        <v>569</v>
      </c>
      <c r="G9780" s="48" t="s">
        <v>287</v>
      </c>
      <c r="H9780" s="113">
        <f>SUM(H9781:H9798)</f>
        <v>0</v>
      </c>
      <c r="I9780" s="97">
        <f t="shared" si="2923"/>
        <v>0</v>
      </c>
      <c r="J9780" s="114">
        <f>SUM(J9781:J9798)</f>
        <v>0</v>
      </c>
      <c r="K9780" s="114">
        <f>SUM(K9781:K9798)</f>
        <v>0</v>
      </c>
      <c r="L9780" s="97">
        <f t="shared" si="2924"/>
        <v>0</v>
      </c>
      <c r="M9780" s="114">
        <f>SUM(M9781:M9798)</f>
        <v>0</v>
      </c>
      <c r="N9780" s="114">
        <f>SUM(N9781:N9798)</f>
        <v>0</v>
      </c>
      <c r="O9780" s="82" t="s">
        <v>146</v>
      </c>
      <c r="R9780" s="352">
        <f>L9780-[1]გადასახდელები!L9550</f>
        <v>0</v>
      </c>
    </row>
    <row r="9781" spans="2:18" ht="45" hidden="1" customHeight="1">
      <c r="B9781" s="36" t="str">
        <f t="shared" si="2925"/>
        <v>b</v>
      </c>
      <c r="C9781" s="42">
        <v>6</v>
      </c>
      <c r="D9781" s="42"/>
      <c r="F9781" s="343" t="s">
        <v>658</v>
      </c>
      <c r="G9781" s="45" t="s">
        <v>215</v>
      </c>
      <c r="H9781" s="99"/>
      <c r="I9781" s="105">
        <f t="shared" si="2923"/>
        <v>0</v>
      </c>
      <c r="J9781" s="100"/>
      <c r="K9781" s="100"/>
      <c r="L9781" s="105">
        <f t="shared" si="2924"/>
        <v>0</v>
      </c>
      <c r="M9781" s="100"/>
      <c r="N9781" s="100"/>
      <c r="R9781" s="352">
        <f>L9781-[1]გადასახდელები!L9551</f>
        <v>0</v>
      </c>
    </row>
    <row r="9782" spans="2:18" ht="20.25" hidden="1" customHeight="1">
      <c r="B9782" s="36" t="str">
        <f t="shared" si="2925"/>
        <v>b</v>
      </c>
      <c r="C9782" s="42">
        <v>6</v>
      </c>
      <c r="D9782" s="42"/>
      <c r="F9782" s="343" t="s">
        <v>659</v>
      </c>
      <c r="G9782" s="45" t="s">
        <v>288</v>
      </c>
      <c r="H9782" s="99"/>
      <c r="I9782" s="105">
        <f t="shared" si="2923"/>
        <v>0</v>
      </c>
      <c r="J9782" s="100"/>
      <c r="K9782" s="100"/>
      <c r="L9782" s="105">
        <f t="shared" si="2924"/>
        <v>0</v>
      </c>
      <c r="M9782" s="100"/>
      <c r="N9782" s="100"/>
      <c r="R9782" s="352">
        <f>L9782-[1]გადასახდელები!L9552</f>
        <v>0</v>
      </c>
    </row>
    <row r="9783" spans="2:18" ht="20.25" hidden="1" customHeight="1">
      <c r="B9783" s="36" t="str">
        <f t="shared" si="2925"/>
        <v>b</v>
      </c>
      <c r="C9783" s="42">
        <v>6</v>
      </c>
      <c r="D9783" s="42"/>
      <c r="F9783" s="343" t="s">
        <v>660</v>
      </c>
      <c r="G9783" s="45" t="s">
        <v>289</v>
      </c>
      <c r="H9783" s="99"/>
      <c r="I9783" s="105">
        <f t="shared" si="2923"/>
        <v>0</v>
      </c>
      <c r="J9783" s="100"/>
      <c r="K9783" s="100"/>
      <c r="L9783" s="105">
        <f t="shared" si="2924"/>
        <v>0</v>
      </c>
      <c r="M9783" s="100"/>
      <c r="N9783" s="100"/>
      <c r="R9783" s="352">
        <f>L9783-[1]გადასახდელები!L9553</f>
        <v>0</v>
      </c>
    </row>
    <row r="9784" spans="2:18" ht="20.25" hidden="1" customHeight="1">
      <c r="B9784" s="36" t="str">
        <f t="shared" si="2925"/>
        <v>b</v>
      </c>
      <c r="C9784" s="42">
        <v>6</v>
      </c>
      <c r="D9784" s="42"/>
      <c r="F9784" s="343" t="s">
        <v>661</v>
      </c>
      <c r="G9784" s="45" t="s">
        <v>216</v>
      </c>
      <c r="H9784" s="99"/>
      <c r="I9784" s="105">
        <f t="shared" si="2923"/>
        <v>0</v>
      </c>
      <c r="J9784" s="100"/>
      <c r="K9784" s="100"/>
      <c r="L9784" s="105">
        <f t="shared" si="2924"/>
        <v>0</v>
      </c>
      <c r="M9784" s="100"/>
      <c r="N9784" s="100"/>
      <c r="R9784" s="352">
        <f>L9784-[1]გადასახდელები!L9554</f>
        <v>0</v>
      </c>
    </row>
    <row r="9785" spans="2:18" ht="20.25" hidden="1" customHeight="1">
      <c r="B9785" s="36" t="str">
        <f t="shared" si="2925"/>
        <v>b</v>
      </c>
      <c r="C9785" s="42">
        <v>6</v>
      </c>
      <c r="D9785" s="42"/>
      <c r="F9785" s="343" t="s">
        <v>662</v>
      </c>
      <c r="G9785" s="45" t="s">
        <v>217</v>
      </c>
      <c r="H9785" s="99"/>
      <c r="I9785" s="105">
        <f t="shared" si="2923"/>
        <v>0</v>
      </c>
      <c r="J9785" s="100"/>
      <c r="K9785" s="100"/>
      <c r="L9785" s="105">
        <f t="shared" si="2924"/>
        <v>0</v>
      </c>
      <c r="M9785" s="100"/>
      <c r="N9785" s="100"/>
      <c r="R9785" s="352">
        <f>L9785-[1]გადასახდელები!L9555</f>
        <v>0</v>
      </c>
    </row>
    <row r="9786" spans="2:18" ht="20.25" hidden="1" customHeight="1">
      <c r="B9786" s="36" t="str">
        <f t="shared" si="2925"/>
        <v>b</v>
      </c>
      <c r="C9786" s="42">
        <v>6</v>
      </c>
      <c r="D9786" s="42"/>
      <c r="F9786" s="343" t="s">
        <v>571</v>
      </c>
      <c r="G9786" s="45" t="s">
        <v>290</v>
      </c>
      <c r="H9786" s="99"/>
      <c r="I9786" s="105">
        <f t="shared" si="2923"/>
        <v>0</v>
      </c>
      <c r="J9786" s="100"/>
      <c r="K9786" s="100"/>
      <c r="L9786" s="105">
        <f t="shared" si="2924"/>
        <v>0</v>
      </c>
      <c r="M9786" s="100"/>
      <c r="N9786" s="100"/>
      <c r="R9786" s="352">
        <f>L9786-[1]გადასახდელები!L9556</f>
        <v>0</v>
      </c>
    </row>
    <row r="9787" spans="2:18" ht="20.25" hidden="1" customHeight="1">
      <c r="B9787" s="36" t="str">
        <f t="shared" si="2925"/>
        <v>b</v>
      </c>
      <c r="C9787" s="42">
        <v>6</v>
      </c>
      <c r="D9787" s="42"/>
      <c r="F9787" s="343" t="s">
        <v>663</v>
      </c>
      <c r="G9787" s="45" t="s">
        <v>291</v>
      </c>
      <c r="H9787" s="99"/>
      <c r="I9787" s="105">
        <f t="shared" si="2923"/>
        <v>0</v>
      </c>
      <c r="J9787" s="100"/>
      <c r="K9787" s="100"/>
      <c r="L9787" s="105">
        <f t="shared" si="2924"/>
        <v>0</v>
      </c>
      <c r="M9787" s="100"/>
      <c r="N9787" s="100"/>
      <c r="R9787" s="352">
        <f>L9787-[1]გადასახდელები!L9557</f>
        <v>0</v>
      </c>
    </row>
    <row r="9788" spans="2:18" ht="20.25" hidden="1" customHeight="1">
      <c r="B9788" s="36" t="str">
        <f t="shared" si="2925"/>
        <v>b</v>
      </c>
      <c r="C9788" s="42">
        <v>6</v>
      </c>
      <c r="D9788" s="42"/>
      <c r="F9788" s="343" t="s">
        <v>664</v>
      </c>
      <c r="G9788" s="45" t="s">
        <v>218</v>
      </c>
      <c r="H9788" s="99"/>
      <c r="I9788" s="105">
        <f t="shared" ref="I9788:I9851" si="2926">J9788+K9788</f>
        <v>0</v>
      </c>
      <c r="J9788" s="100"/>
      <c r="K9788" s="100"/>
      <c r="L9788" s="105">
        <f t="shared" si="2924"/>
        <v>0</v>
      </c>
      <c r="M9788" s="100"/>
      <c r="N9788" s="100"/>
      <c r="R9788" s="352">
        <f>L9788-[1]გადასახდელები!L9558</f>
        <v>0</v>
      </c>
    </row>
    <row r="9789" spans="2:18" ht="20.25" hidden="1" customHeight="1">
      <c r="B9789" s="36" t="str">
        <f t="shared" si="2925"/>
        <v>b</v>
      </c>
      <c r="C9789" s="42">
        <v>6</v>
      </c>
      <c r="D9789" s="42"/>
      <c r="F9789" s="343" t="s">
        <v>665</v>
      </c>
      <c r="G9789" s="45" t="s">
        <v>219</v>
      </c>
      <c r="H9789" s="99"/>
      <c r="I9789" s="105">
        <f t="shared" si="2926"/>
        <v>0</v>
      </c>
      <c r="J9789" s="100"/>
      <c r="K9789" s="100"/>
      <c r="L9789" s="105">
        <f t="shared" si="2924"/>
        <v>0</v>
      </c>
      <c r="M9789" s="100"/>
      <c r="N9789" s="100"/>
      <c r="R9789" s="352">
        <f>L9789-[1]გადასახდელები!L9559</f>
        <v>0</v>
      </c>
    </row>
    <row r="9790" spans="2:18" ht="20.25" hidden="1" customHeight="1">
      <c r="B9790" s="36" t="str">
        <f t="shared" si="2925"/>
        <v>b</v>
      </c>
      <c r="C9790" s="42">
        <v>6</v>
      </c>
      <c r="D9790" s="42"/>
      <c r="F9790" s="343" t="s">
        <v>666</v>
      </c>
      <c r="G9790" s="45" t="s">
        <v>220</v>
      </c>
      <c r="H9790" s="99"/>
      <c r="I9790" s="105">
        <f t="shared" si="2926"/>
        <v>0</v>
      </c>
      <c r="J9790" s="100"/>
      <c r="K9790" s="100"/>
      <c r="L9790" s="105">
        <f t="shared" si="2924"/>
        <v>0</v>
      </c>
      <c r="M9790" s="100"/>
      <c r="N9790" s="100"/>
      <c r="R9790" s="352">
        <f>L9790-[1]გადასახდელები!L9560</f>
        <v>0</v>
      </c>
    </row>
    <row r="9791" spans="2:18" ht="20.25" hidden="1" customHeight="1">
      <c r="B9791" s="36" t="str">
        <f t="shared" si="2925"/>
        <v>b</v>
      </c>
      <c r="C9791" s="42">
        <v>6</v>
      </c>
      <c r="D9791" s="42"/>
      <c r="F9791" s="343" t="s">
        <v>667</v>
      </c>
      <c r="G9791" s="45" t="s">
        <v>221</v>
      </c>
      <c r="H9791" s="99"/>
      <c r="I9791" s="105">
        <f t="shared" si="2926"/>
        <v>0</v>
      </c>
      <c r="J9791" s="100"/>
      <c r="K9791" s="100"/>
      <c r="L9791" s="105">
        <f t="shared" si="2924"/>
        <v>0</v>
      </c>
      <c r="M9791" s="100"/>
      <c r="N9791" s="100"/>
      <c r="R9791" s="352">
        <f>L9791-[1]გადასახდელები!L9561</f>
        <v>0</v>
      </c>
    </row>
    <row r="9792" spans="2:18" ht="20.25" hidden="1" customHeight="1">
      <c r="B9792" s="36" t="str">
        <f t="shared" si="2925"/>
        <v>b</v>
      </c>
      <c r="C9792" s="42">
        <v>6</v>
      </c>
      <c r="D9792" s="42"/>
      <c r="F9792" s="343" t="s">
        <v>668</v>
      </c>
      <c r="G9792" s="45" t="s">
        <v>222</v>
      </c>
      <c r="H9792" s="99"/>
      <c r="I9792" s="105">
        <f t="shared" si="2926"/>
        <v>0</v>
      </c>
      <c r="J9792" s="100"/>
      <c r="K9792" s="100"/>
      <c r="L9792" s="105">
        <f t="shared" si="2924"/>
        <v>0</v>
      </c>
      <c r="M9792" s="100"/>
      <c r="N9792" s="100"/>
      <c r="R9792" s="352">
        <f>L9792-[1]გადასახდელები!L9562</f>
        <v>0</v>
      </c>
    </row>
    <row r="9793" spans="2:18" ht="20.25" hidden="1" customHeight="1">
      <c r="B9793" s="36" t="str">
        <f t="shared" si="2925"/>
        <v>b</v>
      </c>
      <c r="C9793" s="42">
        <v>6</v>
      </c>
      <c r="D9793" s="42"/>
      <c r="F9793" s="343" t="s">
        <v>669</v>
      </c>
      <c r="G9793" s="45" t="s">
        <v>223</v>
      </c>
      <c r="H9793" s="99"/>
      <c r="I9793" s="105">
        <f t="shared" si="2926"/>
        <v>0</v>
      </c>
      <c r="J9793" s="100"/>
      <c r="K9793" s="100"/>
      <c r="L9793" s="105">
        <f t="shared" si="2924"/>
        <v>0</v>
      </c>
      <c r="M9793" s="100"/>
      <c r="N9793" s="100"/>
      <c r="R9793" s="352">
        <f>L9793-[1]გადასახდელები!L9563</f>
        <v>0</v>
      </c>
    </row>
    <row r="9794" spans="2:18" ht="36" hidden="1" customHeight="1">
      <c r="B9794" s="36" t="str">
        <f t="shared" si="2925"/>
        <v>b</v>
      </c>
      <c r="C9794" s="42">
        <v>6</v>
      </c>
      <c r="D9794" s="42"/>
      <c r="F9794" s="343" t="s">
        <v>670</v>
      </c>
      <c r="G9794" s="45" t="s">
        <v>224</v>
      </c>
      <c r="H9794" s="99"/>
      <c r="I9794" s="105">
        <f t="shared" si="2926"/>
        <v>0</v>
      </c>
      <c r="J9794" s="100"/>
      <c r="K9794" s="100"/>
      <c r="L9794" s="105">
        <f t="shared" si="2924"/>
        <v>0</v>
      </c>
      <c r="M9794" s="100"/>
      <c r="N9794" s="100"/>
      <c r="R9794" s="352">
        <f>L9794-[1]გადასახდელები!L9564</f>
        <v>0</v>
      </c>
    </row>
    <row r="9795" spans="2:18" ht="48.75" hidden="1" customHeight="1">
      <c r="B9795" s="36" t="str">
        <f t="shared" si="2925"/>
        <v>b</v>
      </c>
      <c r="C9795" s="42">
        <v>6</v>
      </c>
      <c r="D9795" s="42"/>
      <c r="F9795" s="343" t="s">
        <v>671</v>
      </c>
      <c r="G9795" s="45" t="s">
        <v>225</v>
      </c>
      <c r="H9795" s="99"/>
      <c r="I9795" s="105">
        <f t="shared" si="2926"/>
        <v>0</v>
      </c>
      <c r="J9795" s="100"/>
      <c r="K9795" s="100"/>
      <c r="L9795" s="105">
        <f t="shared" si="2924"/>
        <v>0</v>
      </c>
      <c r="M9795" s="100"/>
      <c r="N9795" s="100"/>
      <c r="R9795" s="352">
        <f>L9795-[1]გადასახდელები!L9565</f>
        <v>0</v>
      </c>
    </row>
    <row r="9796" spans="2:18" ht="24.75" hidden="1" customHeight="1">
      <c r="B9796" s="36" t="str">
        <f t="shared" si="2925"/>
        <v>b</v>
      </c>
      <c r="C9796" s="42">
        <v>6</v>
      </c>
      <c r="D9796" s="42"/>
      <c r="F9796" s="343" t="s">
        <v>672</v>
      </c>
      <c r="G9796" s="45" t="s">
        <v>226</v>
      </c>
      <c r="H9796" s="99"/>
      <c r="I9796" s="105">
        <f t="shared" si="2926"/>
        <v>0</v>
      </c>
      <c r="J9796" s="100"/>
      <c r="K9796" s="100"/>
      <c r="L9796" s="105">
        <f t="shared" si="2924"/>
        <v>0</v>
      </c>
      <c r="M9796" s="100"/>
      <c r="N9796" s="100"/>
      <c r="R9796" s="352">
        <f>L9796-[1]გადასახდელები!L9566</f>
        <v>0</v>
      </c>
    </row>
    <row r="9797" spans="2:18" ht="24" hidden="1" customHeight="1">
      <c r="B9797" s="36" t="str">
        <f t="shared" si="2925"/>
        <v>b</v>
      </c>
      <c r="C9797" s="42">
        <v>6</v>
      </c>
      <c r="D9797" s="42"/>
      <c r="F9797" s="343" t="s">
        <v>673</v>
      </c>
      <c r="G9797" s="45" t="s">
        <v>227</v>
      </c>
      <c r="H9797" s="99"/>
      <c r="I9797" s="105">
        <f t="shared" si="2926"/>
        <v>0</v>
      </c>
      <c r="J9797" s="100"/>
      <c r="K9797" s="100"/>
      <c r="L9797" s="105">
        <f t="shared" si="2924"/>
        <v>0</v>
      </c>
      <c r="M9797" s="100"/>
      <c r="N9797" s="100"/>
      <c r="R9797" s="352">
        <f>L9797-[1]გადასახდელები!L9567</f>
        <v>0</v>
      </c>
    </row>
    <row r="9798" spans="2:18" ht="36.75" hidden="1" customHeight="1">
      <c r="B9798" s="36" t="str">
        <f t="shared" si="2925"/>
        <v>b</v>
      </c>
      <c r="C9798" s="42">
        <v>6</v>
      </c>
      <c r="D9798" s="42"/>
      <c r="F9798" s="343" t="s">
        <v>572</v>
      </c>
      <c r="G9798" s="45" t="s">
        <v>228</v>
      </c>
      <c r="H9798" s="99"/>
      <c r="I9798" s="105">
        <f t="shared" si="2926"/>
        <v>0</v>
      </c>
      <c r="J9798" s="100"/>
      <c r="K9798" s="100"/>
      <c r="L9798" s="105">
        <f t="shared" si="2924"/>
        <v>0</v>
      </c>
      <c r="M9798" s="100"/>
      <c r="N9798" s="100"/>
      <c r="R9798" s="352">
        <f>L9798-[1]გადასახდელები!L9568</f>
        <v>0</v>
      </c>
    </row>
    <row r="9799" spans="2:18" ht="24.75" hidden="1" customHeight="1">
      <c r="B9799" s="36" t="str">
        <f t="shared" si="2925"/>
        <v>b</v>
      </c>
      <c r="C9799" s="42">
        <v>5</v>
      </c>
      <c r="D9799" s="42"/>
      <c r="F9799" s="343" t="s">
        <v>573</v>
      </c>
      <c r="G9799" s="48" t="s">
        <v>193</v>
      </c>
      <c r="H9799" s="101"/>
      <c r="I9799" s="97">
        <f t="shared" si="2926"/>
        <v>0</v>
      </c>
      <c r="J9799" s="102"/>
      <c r="K9799" s="102"/>
      <c r="L9799" s="97">
        <f t="shared" si="2924"/>
        <v>0</v>
      </c>
      <c r="M9799" s="102"/>
      <c r="N9799" s="102"/>
      <c r="R9799" s="352">
        <f>L9799-[1]გადასახდელები!L9569</f>
        <v>0</v>
      </c>
    </row>
    <row r="9800" spans="2:18" ht="20.25" hidden="1" customHeight="1">
      <c r="B9800" s="36" t="str">
        <f t="shared" si="2925"/>
        <v>b</v>
      </c>
      <c r="C9800" s="42">
        <v>2</v>
      </c>
      <c r="D9800" s="42"/>
      <c r="E9800" s="24">
        <v>7082</v>
      </c>
      <c r="F9800" s="342" t="s">
        <v>574</v>
      </c>
      <c r="G9800" s="59" t="s">
        <v>292</v>
      </c>
      <c r="H9800" s="86">
        <f>H9801+H9848+H9856+H9855</f>
        <v>0</v>
      </c>
      <c r="I9800" s="87">
        <f t="shared" si="2926"/>
        <v>0</v>
      </c>
      <c r="J9800" s="88">
        <f>J9801+J9848+J9856+J9855</f>
        <v>0</v>
      </c>
      <c r="K9800" s="88">
        <f>K9801+K9848+K9856+K9855</f>
        <v>0</v>
      </c>
      <c r="L9800" s="87">
        <f t="shared" si="2924"/>
        <v>0</v>
      </c>
      <c r="M9800" s="88">
        <f>M9801+M9848+M9856+M9855</f>
        <v>0</v>
      </c>
      <c r="N9800" s="88">
        <f>N9801+N9848+N9856+N9855</f>
        <v>0</v>
      </c>
      <c r="O9800" s="82" t="s">
        <v>146</v>
      </c>
      <c r="P9800" s="35" t="s">
        <v>145</v>
      </c>
      <c r="R9800" s="352">
        <f>L9800-[1]გადასახდელები!L9570</f>
        <v>0</v>
      </c>
    </row>
    <row r="9801" spans="2:18" ht="20.25" hidden="1" customHeight="1">
      <c r="B9801" s="36" t="str">
        <f t="shared" si="2925"/>
        <v>b</v>
      </c>
      <c r="C9801" s="42">
        <v>3</v>
      </c>
      <c r="D9801" s="42"/>
      <c r="F9801" s="342" t="s">
        <v>575</v>
      </c>
      <c r="G9801" s="51" t="s">
        <v>293</v>
      </c>
      <c r="H9801" s="89">
        <f>H9802+H9814+H9843</f>
        <v>0</v>
      </c>
      <c r="I9801" s="90">
        <f t="shared" si="2926"/>
        <v>0</v>
      </c>
      <c r="J9801" s="89">
        <f>J9802+J9814+J9843</f>
        <v>0</v>
      </c>
      <c r="K9801" s="89">
        <f>K9802+K9814+K9843</f>
        <v>0</v>
      </c>
      <c r="L9801" s="90">
        <f t="shared" si="2924"/>
        <v>0</v>
      </c>
      <c r="M9801" s="89">
        <f>M9802+M9814+M9843</f>
        <v>0</v>
      </c>
      <c r="N9801" s="89">
        <f>N9802+N9814+N9843</f>
        <v>0</v>
      </c>
      <c r="O9801" s="82" t="s">
        <v>146</v>
      </c>
      <c r="P9801" s="35" t="s">
        <v>145</v>
      </c>
      <c r="R9801" s="352">
        <f>L9801-[1]გადასახდელები!L9571</f>
        <v>0</v>
      </c>
    </row>
    <row r="9802" spans="2:18" ht="20.25" hidden="1" customHeight="1">
      <c r="B9802" s="36" t="str">
        <f t="shared" si="2925"/>
        <v>b</v>
      </c>
      <c r="C9802" s="42">
        <v>4</v>
      </c>
      <c r="D9802" s="42"/>
      <c r="F9802" s="342" t="s">
        <v>576</v>
      </c>
      <c r="G9802" s="47" t="s">
        <v>294</v>
      </c>
      <c r="H9802" s="93">
        <f>H9803+H9804+H9805+H9806+H9807+H9808+H9809+H9810+H9811+H9812+H9813</f>
        <v>0</v>
      </c>
      <c r="I9802" s="94">
        <f t="shared" si="2926"/>
        <v>0</v>
      </c>
      <c r="J9802" s="93">
        <f>J9803+J9804+J9805+J9806+J9807+J9808+J9809+J9810+J9811+J9812+J9813</f>
        <v>0</v>
      </c>
      <c r="K9802" s="93">
        <f>K9803+K9804+K9805+K9806+K9807+K9808+K9809+K9810+K9811+K9812+K9813</f>
        <v>0</v>
      </c>
      <c r="L9802" s="94">
        <f t="shared" si="2924"/>
        <v>0</v>
      </c>
      <c r="M9802" s="93">
        <f>M9803+M9804+M9805+M9806+M9807+M9808+M9809+M9810+M9811+M9812+M9813</f>
        <v>0</v>
      </c>
      <c r="N9802" s="93">
        <f>N9803+N9804+N9805+N9806+N9807+N9808+N9809+N9810+N9811+N9812+N9813</f>
        <v>0</v>
      </c>
      <c r="O9802" s="82" t="s">
        <v>146</v>
      </c>
      <c r="P9802" s="35" t="s">
        <v>145</v>
      </c>
      <c r="R9802" s="352">
        <f>L9802-[1]გადასახდელები!L9572</f>
        <v>0</v>
      </c>
    </row>
    <row r="9803" spans="2:18" ht="20.25" hidden="1" customHeight="1">
      <c r="B9803" s="36" t="str">
        <f t="shared" si="2925"/>
        <v>b</v>
      </c>
      <c r="C9803" s="42">
        <v>5</v>
      </c>
      <c r="D9803" s="42"/>
      <c r="F9803" s="343" t="s">
        <v>577</v>
      </c>
      <c r="G9803" s="48" t="s">
        <v>295</v>
      </c>
      <c r="H9803" s="101"/>
      <c r="I9803" s="97">
        <f t="shared" si="2926"/>
        <v>0</v>
      </c>
      <c r="J9803" s="102"/>
      <c r="K9803" s="102"/>
      <c r="L9803" s="97">
        <f t="shared" si="2924"/>
        <v>0</v>
      </c>
      <c r="M9803" s="102"/>
      <c r="N9803" s="102"/>
      <c r="O9803" s="115"/>
      <c r="P9803" s="35" t="s">
        <v>145</v>
      </c>
      <c r="R9803" s="352">
        <f>L9803-[1]გადასახდელები!L9573</f>
        <v>0</v>
      </c>
    </row>
    <row r="9804" spans="2:18" ht="20.25" hidden="1" customHeight="1">
      <c r="B9804" s="36" t="str">
        <f t="shared" si="2925"/>
        <v>b</v>
      </c>
      <c r="C9804" s="42">
        <v>5</v>
      </c>
      <c r="D9804" s="42"/>
      <c r="F9804" s="343" t="s">
        <v>578</v>
      </c>
      <c r="G9804" s="48" t="s">
        <v>296</v>
      </c>
      <c r="H9804" s="101"/>
      <c r="I9804" s="97">
        <f t="shared" si="2926"/>
        <v>0</v>
      </c>
      <c r="J9804" s="102"/>
      <c r="K9804" s="102"/>
      <c r="L9804" s="97">
        <f t="shared" si="2924"/>
        <v>0</v>
      </c>
      <c r="M9804" s="102"/>
      <c r="N9804" s="102"/>
      <c r="O9804" s="115"/>
      <c r="P9804" s="35" t="s">
        <v>145</v>
      </c>
      <c r="R9804" s="352">
        <f>L9804-[1]გადასახდელები!L9574</f>
        <v>0</v>
      </c>
    </row>
    <row r="9805" spans="2:18" ht="30.75" hidden="1" customHeight="1">
      <c r="B9805" s="36" t="str">
        <f t="shared" si="2925"/>
        <v>b</v>
      </c>
      <c r="C9805" s="42">
        <v>5</v>
      </c>
      <c r="D9805" s="42"/>
      <c r="F9805" s="343" t="s">
        <v>674</v>
      </c>
      <c r="G9805" s="52" t="s">
        <v>297</v>
      </c>
      <c r="H9805" s="101"/>
      <c r="I9805" s="97">
        <f t="shared" si="2926"/>
        <v>0</v>
      </c>
      <c r="J9805" s="102"/>
      <c r="K9805" s="102"/>
      <c r="L9805" s="97">
        <f t="shared" si="2924"/>
        <v>0</v>
      </c>
      <c r="M9805" s="102"/>
      <c r="N9805" s="102"/>
      <c r="O9805" s="115"/>
      <c r="P9805" s="35" t="s">
        <v>145</v>
      </c>
      <c r="R9805" s="352">
        <f>L9805-[1]გადასახდელები!L9575</f>
        <v>0</v>
      </c>
    </row>
    <row r="9806" spans="2:18" ht="20.25" hidden="1" customHeight="1">
      <c r="B9806" s="36" t="str">
        <f t="shared" si="2925"/>
        <v>b</v>
      </c>
      <c r="C9806" s="42">
        <v>5</v>
      </c>
      <c r="D9806" s="42"/>
      <c r="F9806" s="343" t="s">
        <v>579</v>
      </c>
      <c r="G9806" s="48" t="s">
        <v>298</v>
      </c>
      <c r="H9806" s="101"/>
      <c r="I9806" s="97">
        <f t="shared" si="2926"/>
        <v>0</v>
      </c>
      <c r="J9806" s="102"/>
      <c r="K9806" s="102"/>
      <c r="L9806" s="97">
        <f t="shared" si="2924"/>
        <v>0</v>
      </c>
      <c r="M9806" s="102"/>
      <c r="N9806" s="102"/>
      <c r="O9806" s="115"/>
      <c r="P9806" s="35" t="s">
        <v>145</v>
      </c>
      <c r="R9806" s="352">
        <f>L9806-[1]გადასახდელები!L9576</f>
        <v>0</v>
      </c>
    </row>
    <row r="9807" spans="2:18" ht="20.25" hidden="1" customHeight="1">
      <c r="B9807" s="36" t="str">
        <f t="shared" si="2925"/>
        <v>b</v>
      </c>
      <c r="C9807" s="42">
        <v>5</v>
      </c>
      <c r="D9807" s="42"/>
      <c r="F9807" s="343" t="s">
        <v>580</v>
      </c>
      <c r="G9807" s="48" t="s">
        <v>299</v>
      </c>
      <c r="H9807" s="101"/>
      <c r="I9807" s="97">
        <f t="shared" si="2926"/>
        <v>0</v>
      </c>
      <c r="J9807" s="102"/>
      <c r="K9807" s="102"/>
      <c r="L9807" s="97">
        <f t="shared" si="2924"/>
        <v>0</v>
      </c>
      <c r="M9807" s="102"/>
      <c r="N9807" s="102"/>
      <c r="O9807" s="115"/>
      <c r="P9807" s="35" t="s">
        <v>145</v>
      </c>
      <c r="R9807" s="352">
        <f>L9807-[1]გადასახდელები!L9577</f>
        <v>0</v>
      </c>
    </row>
    <row r="9808" spans="2:18" ht="30.75" hidden="1" customHeight="1">
      <c r="B9808" s="36" t="str">
        <f t="shared" si="2925"/>
        <v>b</v>
      </c>
      <c r="C9808" s="42">
        <v>5</v>
      </c>
      <c r="D9808" s="42"/>
      <c r="F9808" s="343" t="s">
        <v>581</v>
      </c>
      <c r="G9808" s="48" t="s">
        <v>300</v>
      </c>
      <c r="H9808" s="101"/>
      <c r="I9808" s="97">
        <f t="shared" si="2926"/>
        <v>0</v>
      </c>
      <c r="J9808" s="102"/>
      <c r="K9808" s="102"/>
      <c r="L9808" s="97">
        <f t="shared" si="2924"/>
        <v>0</v>
      </c>
      <c r="M9808" s="102"/>
      <c r="N9808" s="102"/>
      <c r="O9808" s="115"/>
      <c r="P9808" s="35" t="s">
        <v>145</v>
      </c>
      <c r="R9808" s="352">
        <f>L9808-[1]გადასახდელები!L9578</f>
        <v>0</v>
      </c>
    </row>
    <row r="9809" spans="2:18" ht="20.25" hidden="1" customHeight="1">
      <c r="B9809" s="36" t="str">
        <f t="shared" si="2925"/>
        <v>b</v>
      </c>
      <c r="C9809" s="42">
        <v>5</v>
      </c>
      <c r="D9809" s="42"/>
      <c r="F9809" s="343" t="s">
        <v>675</v>
      </c>
      <c r="G9809" s="48" t="s">
        <v>301</v>
      </c>
      <c r="H9809" s="101"/>
      <c r="I9809" s="97">
        <f t="shared" si="2926"/>
        <v>0</v>
      </c>
      <c r="J9809" s="102"/>
      <c r="K9809" s="102"/>
      <c r="L9809" s="97">
        <f t="shared" si="2924"/>
        <v>0</v>
      </c>
      <c r="M9809" s="102"/>
      <c r="N9809" s="102"/>
      <c r="O9809" s="115"/>
      <c r="P9809" s="35" t="s">
        <v>145</v>
      </c>
      <c r="R9809" s="352">
        <f>L9809-[1]გადასახდელები!L9579</f>
        <v>0</v>
      </c>
    </row>
    <row r="9810" spans="2:18" ht="20.25" hidden="1" customHeight="1">
      <c r="B9810" s="36" t="str">
        <f t="shared" si="2925"/>
        <v>b</v>
      </c>
      <c r="C9810" s="42">
        <v>5</v>
      </c>
      <c r="D9810" s="42"/>
      <c r="F9810" s="343" t="s">
        <v>582</v>
      </c>
      <c r="G9810" s="48" t="s">
        <v>302</v>
      </c>
      <c r="H9810" s="101"/>
      <c r="I9810" s="97">
        <f t="shared" si="2926"/>
        <v>0</v>
      </c>
      <c r="J9810" s="102"/>
      <c r="K9810" s="102"/>
      <c r="L9810" s="97">
        <f t="shared" si="2924"/>
        <v>0</v>
      </c>
      <c r="M9810" s="102"/>
      <c r="N9810" s="102"/>
      <c r="O9810" s="115"/>
      <c r="P9810" s="35" t="s">
        <v>145</v>
      </c>
      <c r="R9810" s="352">
        <f>L9810-[1]გადასახდელები!L9580</f>
        <v>0</v>
      </c>
    </row>
    <row r="9811" spans="2:18" ht="20.25" hidden="1" customHeight="1">
      <c r="B9811" s="36" t="str">
        <f t="shared" si="2925"/>
        <v>b</v>
      </c>
      <c r="C9811" s="42">
        <v>5</v>
      </c>
      <c r="D9811" s="42"/>
      <c r="F9811" s="343" t="s">
        <v>676</v>
      </c>
      <c r="G9811" s="48" t="s">
        <v>303</v>
      </c>
      <c r="H9811" s="101"/>
      <c r="I9811" s="97">
        <f t="shared" si="2926"/>
        <v>0</v>
      </c>
      <c r="J9811" s="102"/>
      <c r="K9811" s="102"/>
      <c r="L9811" s="97">
        <f t="shared" si="2924"/>
        <v>0</v>
      </c>
      <c r="M9811" s="102"/>
      <c r="N9811" s="102"/>
      <c r="O9811" s="115"/>
      <c r="P9811" s="35" t="s">
        <v>145</v>
      </c>
      <c r="R9811" s="352">
        <f>L9811-[1]გადასახდელები!L9581</f>
        <v>0</v>
      </c>
    </row>
    <row r="9812" spans="2:18" ht="20.25" hidden="1" customHeight="1">
      <c r="B9812" s="36" t="str">
        <f t="shared" si="2925"/>
        <v>b</v>
      </c>
      <c r="C9812" s="42">
        <v>5</v>
      </c>
      <c r="D9812" s="42"/>
      <c r="F9812" s="343" t="s">
        <v>677</v>
      </c>
      <c r="G9812" s="48" t="s">
        <v>304</v>
      </c>
      <c r="H9812" s="101"/>
      <c r="I9812" s="97">
        <f t="shared" si="2926"/>
        <v>0</v>
      </c>
      <c r="J9812" s="102"/>
      <c r="K9812" s="102"/>
      <c r="L9812" s="97">
        <f t="shared" si="2924"/>
        <v>0</v>
      </c>
      <c r="M9812" s="102"/>
      <c r="N9812" s="102"/>
      <c r="O9812" s="115"/>
      <c r="P9812" s="35" t="s">
        <v>145</v>
      </c>
      <c r="R9812" s="352">
        <f>L9812-[1]გადასახდელები!L9582</f>
        <v>0</v>
      </c>
    </row>
    <row r="9813" spans="2:18" ht="20.25" hidden="1" customHeight="1">
      <c r="B9813" s="36" t="str">
        <f t="shared" si="2925"/>
        <v>b</v>
      </c>
      <c r="C9813" s="42">
        <v>5</v>
      </c>
      <c r="D9813" s="42"/>
      <c r="F9813" s="343" t="s">
        <v>583</v>
      </c>
      <c r="G9813" s="48" t="s">
        <v>305</v>
      </c>
      <c r="H9813" s="101"/>
      <c r="I9813" s="97">
        <f t="shared" si="2926"/>
        <v>0</v>
      </c>
      <c r="J9813" s="102"/>
      <c r="K9813" s="102"/>
      <c r="L9813" s="97">
        <f t="shared" si="2924"/>
        <v>0</v>
      </c>
      <c r="M9813" s="102"/>
      <c r="N9813" s="102"/>
      <c r="O9813" s="115"/>
      <c r="P9813" s="35" t="s">
        <v>145</v>
      </c>
      <c r="R9813" s="352">
        <f>L9813-[1]გადასახდელები!L9583</f>
        <v>0</v>
      </c>
    </row>
    <row r="9814" spans="2:18" ht="20.25" hidden="1" customHeight="1">
      <c r="B9814" s="36" t="str">
        <f t="shared" si="2925"/>
        <v>b</v>
      </c>
      <c r="C9814" s="42">
        <v>4</v>
      </c>
      <c r="D9814" s="42"/>
      <c r="F9814" s="342" t="s">
        <v>584</v>
      </c>
      <c r="G9814" s="47" t="s">
        <v>306</v>
      </c>
      <c r="H9814" s="93">
        <f>H9815+H9822</f>
        <v>0</v>
      </c>
      <c r="I9814" s="94">
        <f t="shared" si="2926"/>
        <v>0</v>
      </c>
      <c r="J9814" s="93">
        <f>J9815+J9822</f>
        <v>0</v>
      </c>
      <c r="K9814" s="93">
        <f>K9815+K9822</f>
        <v>0</v>
      </c>
      <c r="L9814" s="94">
        <f t="shared" si="2924"/>
        <v>0</v>
      </c>
      <c r="M9814" s="93">
        <f>M9815+M9822</f>
        <v>0</v>
      </c>
      <c r="N9814" s="93">
        <f>N9815+N9822</f>
        <v>0</v>
      </c>
      <c r="O9814" s="82" t="s">
        <v>146</v>
      </c>
      <c r="P9814" s="35" t="s">
        <v>145</v>
      </c>
      <c r="R9814" s="352">
        <f>L9814-[1]გადასახდელები!L9584</f>
        <v>0</v>
      </c>
    </row>
    <row r="9815" spans="2:18" ht="20.25" hidden="1" customHeight="1">
      <c r="B9815" s="36" t="str">
        <f t="shared" si="2925"/>
        <v>b</v>
      </c>
      <c r="C9815" s="42">
        <v>5</v>
      </c>
      <c r="D9815" s="42"/>
      <c r="F9815" s="342" t="s">
        <v>585</v>
      </c>
      <c r="G9815" s="48" t="s">
        <v>307</v>
      </c>
      <c r="H9815" s="96">
        <f>SUM(H9816:H9821)</f>
        <v>0</v>
      </c>
      <c r="I9815" s="97">
        <f t="shared" si="2926"/>
        <v>0</v>
      </c>
      <c r="J9815" s="96">
        <f>SUM(J9816:J9821)</f>
        <v>0</v>
      </c>
      <c r="K9815" s="96">
        <f>SUM(K9816:K9821)</f>
        <v>0</v>
      </c>
      <c r="L9815" s="97">
        <f t="shared" si="2924"/>
        <v>0</v>
      </c>
      <c r="M9815" s="96">
        <f>SUM(M9816:M9821)</f>
        <v>0</v>
      </c>
      <c r="N9815" s="96">
        <f>SUM(N9816:N9821)</f>
        <v>0</v>
      </c>
      <c r="O9815" s="82" t="s">
        <v>146</v>
      </c>
      <c r="P9815" s="35" t="s">
        <v>145</v>
      </c>
      <c r="R9815" s="352">
        <f>L9815-[1]გადასახდელები!L9585</f>
        <v>0</v>
      </c>
    </row>
    <row r="9816" spans="2:18" ht="20.25" hidden="1" customHeight="1">
      <c r="B9816" s="36" t="str">
        <f t="shared" si="2925"/>
        <v>b</v>
      </c>
      <c r="C9816" s="42">
        <v>6</v>
      </c>
      <c r="D9816" s="42"/>
      <c r="F9816" s="343" t="s">
        <v>586</v>
      </c>
      <c r="G9816" s="53" t="s">
        <v>308</v>
      </c>
      <c r="H9816" s="99"/>
      <c r="I9816" s="105">
        <f t="shared" si="2926"/>
        <v>0</v>
      </c>
      <c r="J9816" s="100"/>
      <c r="K9816" s="100"/>
      <c r="L9816" s="105">
        <f t="shared" si="2924"/>
        <v>0</v>
      </c>
      <c r="M9816" s="100"/>
      <c r="N9816" s="100"/>
      <c r="O9816" s="115"/>
      <c r="P9816" s="35" t="s">
        <v>145</v>
      </c>
      <c r="R9816" s="352">
        <f>L9816-[1]გადასახდელები!L9586</f>
        <v>0</v>
      </c>
    </row>
    <row r="9817" spans="2:18" ht="20.25" hidden="1" customHeight="1">
      <c r="B9817" s="36" t="str">
        <f t="shared" si="2925"/>
        <v>b</v>
      </c>
      <c r="C9817" s="42">
        <v>6</v>
      </c>
      <c r="D9817" s="42"/>
      <c r="F9817" s="343" t="s">
        <v>678</v>
      </c>
      <c r="G9817" s="53" t="s">
        <v>309</v>
      </c>
      <c r="H9817" s="99"/>
      <c r="I9817" s="105">
        <f t="shared" si="2926"/>
        <v>0</v>
      </c>
      <c r="J9817" s="100"/>
      <c r="K9817" s="100"/>
      <c r="L9817" s="105">
        <f t="shared" si="2924"/>
        <v>0</v>
      </c>
      <c r="M9817" s="100"/>
      <c r="N9817" s="100"/>
      <c r="O9817" s="115"/>
      <c r="P9817" s="35" t="s">
        <v>145</v>
      </c>
      <c r="R9817" s="352">
        <f>L9817-[1]გადასახდელები!L9587</f>
        <v>0</v>
      </c>
    </row>
    <row r="9818" spans="2:18" ht="20.25" hidden="1" customHeight="1">
      <c r="B9818" s="36" t="str">
        <f t="shared" si="2925"/>
        <v>b</v>
      </c>
      <c r="C9818" s="42">
        <v>6</v>
      </c>
      <c r="D9818" s="42"/>
      <c r="F9818" s="343" t="s">
        <v>679</v>
      </c>
      <c r="G9818" s="53" t="s">
        <v>310</v>
      </c>
      <c r="H9818" s="99"/>
      <c r="I9818" s="105">
        <f t="shared" si="2926"/>
        <v>0</v>
      </c>
      <c r="J9818" s="100"/>
      <c r="K9818" s="100"/>
      <c r="L9818" s="105">
        <f t="shared" si="2924"/>
        <v>0</v>
      </c>
      <c r="M9818" s="100"/>
      <c r="N9818" s="100"/>
      <c r="O9818" s="115"/>
      <c r="P9818" s="35" t="s">
        <v>145</v>
      </c>
      <c r="R9818" s="352">
        <f>L9818-[1]გადასახდელები!L9588</f>
        <v>0</v>
      </c>
    </row>
    <row r="9819" spans="2:18" ht="20.25" hidden="1" customHeight="1">
      <c r="B9819" s="36" t="str">
        <f t="shared" si="2925"/>
        <v>b</v>
      </c>
      <c r="C9819" s="42">
        <v>6</v>
      </c>
      <c r="D9819" s="42"/>
      <c r="F9819" s="343" t="s">
        <v>680</v>
      </c>
      <c r="G9819" s="53" t="s">
        <v>311</v>
      </c>
      <c r="H9819" s="99"/>
      <c r="I9819" s="105">
        <f t="shared" si="2926"/>
        <v>0</v>
      </c>
      <c r="J9819" s="100"/>
      <c r="K9819" s="100"/>
      <c r="L9819" s="105">
        <f t="shared" si="2924"/>
        <v>0</v>
      </c>
      <c r="M9819" s="100"/>
      <c r="N9819" s="100"/>
      <c r="O9819" s="115"/>
      <c r="P9819" s="35" t="s">
        <v>145</v>
      </c>
      <c r="R9819" s="352">
        <f>L9819-[1]გადასახდელები!L9589</f>
        <v>0</v>
      </c>
    </row>
    <row r="9820" spans="2:18" ht="20.25" hidden="1" customHeight="1">
      <c r="B9820" s="36" t="str">
        <f t="shared" si="2925"/>
        <v>b</v>
      </c>
      <c r="C9820" s="42">
        <v>6</v>
      </c>
      <c r="D9820" s="42"/>
      <c r="F9820" s="343" t="s">
        <v>681</v>
      </c>
      <c r="G9820" s="53" t="s">
        <v>312</v>
      </c>
      <c r="H9820" s="99"/>
      <c r="I9820" s="105">
        <f t="shared" si="2926"/>
        <v>0</v>
      </c>
      <c r="J9820" s="100"/>
      <c r="K9820" s="100"/>
      <c r="L9820" s="105">
        <f t="shared" si="2924"/>
        <v>0</v>
      </c>
      <c r="M9820" s="100"/>
      <c r="N9820" s="100"/>
      <c r="O9820" s="115"/>
      <c r="P9820" s="35" t="s">
        <v>145</v>
      </c>
      <c r="R9820" s="352">
        <f>L9820-[1]გადასახდელები!L9590</f>
        <v>0</v>
      </c>
    </row>
    <row r="9821" spans="2:18" ht="20.25" hidden="1" customHeight="1">
      <c r="B9821" s="36" t="str">
        <f t="shared" si="2925"/>
        <v>b</v>
      </c>
      <c r="C9821" s="42">
        <v>6</v>
      </c>
      <c r="D9821" s="42"/>
      <c r="F9821" s="343" t="s">
        <v>682</v>
      </c>
      <c r="G9821" s="53" t="s">
        <v>313</v>
      </c>
      <c r="H9821" s="99"/>
      <c r="I9821" s="105">
        <f t="shared" si="2926"/>
        <v>0</v>
      </c>
      <c r="J9821" s="100"/>
      <c r="K9821" s="100"/>
      <c r="L9821" s="105">
        <f t="shared" si="2924"/>
        <v>0</v>
      </c>
      <c r="M9821" s="100"/>
      <c r="N9821" s="100"/>
      <c r="O9821" s="115"/>
      <c r="P9821" s="35" t="s">
        <v>145</v>
      </c>
      <c r="R9821" s="352">
        <f>L9821-[1]გადასახდელები!L9591</f>
        <v>0</v>
      </c>
    </row>
    <row r="9822" spans="2:18" ht="20.25" hidden="1" customHeight="1">
      <c r="B9822" s="36" t="str">
        <f t="shared" si="2925"/>
        <v>b</v>
      </c>
      <c r="C9822" s="42">
        <v>5</v>
      </c>
      <c r="D9822" s="42"/>
      <c r="F9822" s="342" t="s">
        <v>587</v>
      </c>
      <c r="G9822" s="48" t="s">
        <v>314</v>
      </c>
      <c r="H9822" s="96">
        <f>SUM(H9823:H9842)</f>
        <v>0</v>
      </c>
      <c r="I9822" s="97">
        <f t="shared" si="2926"/>
        <v>0</v>
      </c>
      <c r="J9822" s="96">
        <f>SUM(J9823:J9842)</f>
        <v>0</v>
      </c>
      <c r="K9822" s="96">
        <f>SUM(K9823:K9842)</f>
        <v>0</v>
      </c>
      <c r="L9822" s="97">
        <f t="shared" si="2924"/>
        <v>0</v>
      </c>
      <c r="M9822" s="96">
        <f>SUM(M9823:M9842)</f>
        <v>0</v>
      </c>
      <c r="N9822" s="96">
        <f>SUM(N9823:N9842)</f>
        <v>0</v>
      </c>
      <c r="O9822" s="82" t="s">
        <v>146</v>
      </c>
      <c r="P9822" s="35" t="s">
        <v>145</v>
      </c>
      <c r="R9822" s="352">
        <f>L9822-[1]გადასახდელები!L9592</f>
        <v>0</v>
      </c>
    </row>
    <row r="9823" spans="2:18" ht="20.25" hidden="1" customHeight="1">
      <c r="B9823" s="36" t="str">
        <f t="shared" si="2925"/>
        <v>b</v>
      </c>
      <c r="C9823" s="42">
        <v>6</v>
      </c>
      <c r="D9823" s="42"/>
      <c r="F9823" s="343" t="s">
        <v>683</v>
      </c>
      <c r="G9823" s="54" t="s">
        <v>315</v>
      </c>
      <c r="H9823" s="116"/>
      <c r="I9823" s="105">
        <f t="shared" si="2926"/>
        <v>0</v>
      </c>
      <c r="J9823" s="117"/>
      <c r="K9823" s="117"/>
      <c r="L9823" s="105">
        <f t="shared" si="2924"/>
        <v>0</v>
      </c>
      <c r="M9823" s="117"/>
      <c r="N9823" s="117"/>
      <c r="P9823" s="35" t="s">
        <v>145</v>
      </c>
      <c r="R9823" s="352">
        <f>L9823-[1]გადასახდელები!L9593</f>
        <v>0</v>
      </c>
    </row>
    <row r="9824" spans="2:18" ht="20.25" hidden="1" customHeight="1">
      <c r="B9824" s="36" t="str">
        <f t="shared" si="2925"/>
        <v>b</v>
      </c>
      <c r="C9824" s="42">
        <v>6</v>
      </c>
      <c r="D9824" s="42"/>
      <c r="F9824" s="343" t="s">
        <v>684</v>
      </c>
      <c r="G9824" s="54" t="s">
        <v>316</v>
      </c>
      <c r="H9824" s="116"/>
      <c r="I9824" s="105">
        <f t="shared" si="2926"/>
        <v>0</v>
      </c>
      <c r="J9824" s="117"/>
      <c r="K9824" s="117"/>
      <c r="L9824" s="105">
        <f t="shared" si="2924"/>
        <v>0</v>
      </c>
      <c r="M9824" s="117"/>
      <c r="N9824" s="117"/>
      <c r="P9824" s="35" t="s">
        <v>145</v>
      </c>
      <c r="R9824" s="352">
        <f>L9824-[1]გადასახდელები!L9594</f>
        <v>0</v>
      </c>
    </row>
    <row r="9825" spans="2:18" ht="30.75" hidden="1" customHeight="1">
      <c r="B9825" s="36" t="str">
        <f t="shared" si="2925"/>
        <v>b</v>
      </c>
      <c r="C9825" s="42">
        <v>6</v>
      </c>
      <c r="D9825" s="42"/>
      <c r="F9825" s="343" t="s">
        <v>588</v>
      </c>
      <c r="G9825" s="54" t="s">
        <v>317</v>
      </c>
      <c r="H9825" s="116"/>
      <c r="I9825" s="105">
        <f t="shared" si="2926"/>
        <v>0</v>
      </c>
      <c r="J9825" s="117"/>
      <c r="K9825" s="117"/>
      <c r="L9825" s="105">
        <f t="shared" si="2924"/>
        <v>0</v>
      </c>
      <c r="M9825" s="117"/>
      <c r="N9825" s="117"/>
      <c r="P9825" s="35" t="s">
        <v>145</v>
      </c>
      <c r="R9825" s="352">
        <f>L9825-[1]გადასახდელები!L9595</f>
        <v>0</v>
      </c>
    </row>
    <row r="9826" spans="2:18" ht="30.75" hidden="1" customHeight="1">
      <c r="B9826" s="36" t="str">
        <f t="shared" si="2925"/>
        <v>b</v>
      </c>
      <c r="C9826" s="42">
        <v>6</v>
      </c>
      <c r="D9826" s="42"/>
      <c r="F9826" s="343" t="s">
        <v>685</v>
      </c>
      <c r="G9826" s="54" t="s">
        <v>318</v>
      </c>
      <c r="H9826" s="116"/>
      <c r="I9826" s="105">
        <f t="shared" si="2926"/>
        <v>0</v>
      </c>
      <c r="J9826" s="117"/>
      <c r="K9826" s="117"/>
      <c r="L9826" s="105">
        <f t="shared" ref="L9826:L9890" si="2927">M9826+N9826</f>
        <v>0</v>
      </c>
      <c r="M9826" s="117"/>
      <c r="N9826" s="117"/>
      <c r="P9826" s="35" t="s">
        <v>145</v>
      </c>
      <c r="R9826" s="352">
        <f>L9826-[1]გადასახდელები!L9596</f>
        <v>0</v>
      </c>
    </row>
    <row r="9827" spans="2:18" ht="20.25" hidden="1" customHeight="1">
      <c r="B9827" s="36" t="str">
        <f t="shared" si="2925"/>
        <v>b</v>
      </c>
      <c r="C9827" s="42">
        <v>6</v>
      </c>
      <c r="D9827" s="42"/>
      <c r="F9827" s="343" t="s">
        <v>589</v>
      </c>
      <c r="G9827" s="54" t="s">
        <v>319</v>
      </c>
      <c r="H9827" s="116"/>
      <c r="I9827" s="105">
        <f t="shared" si="2926"/>
        <v>0</v>
      </c>
      <c r="J9827" s="117"/>
      <c r="K9827" s="117"/>
      <c r="L9827" s="105">
        <f t="shared" si="2927"/>
        <v>0</v>
      </c>
      <c r="M9827" s="117"/>
      <c r="N9827" s="117"/>
      <c r="P9827" s="35" t="s">
        <v>145</v>
      </c>
      <c r="R9827" s="352">
        <f>L9827-[1]გადასახდელები!L9597</f>
        <v>0</v>
      </c>
    </row>
    <row r="9828" spans="2:18" ht="20.25" hidden="1" customHeight="1">
      <c r="B9828" s="36" t="str">
        <f t="shared" si="2925"/>
        <v>b</v>
      </c>
      <c r="C9828" s="42">
        <v>6</v>
      </c>
      <c r="D9828" s="42"/>
      <c r="F9828" s="343" t="s">
        <v>686</v>
      </c>
      <c r="G9828" s="54" t="s">
        <v>320</v>
      </c>
      <c r="H9828" s="116"/>
      <c r="I9828" s="105">
        <f t="shared" si="2926"/>
        <v>0</v>
      </c>
      <c r="J9828" s="117"/>
      <c r="K9828" s="117"/>
      <c r="L9828" s="105">
        <f t="shared" si="2927"/>
        <v>0</v>
      </c>
      <c r="M9828" s="117"/>
      <c r="N9828" s="117"/>
      <c r="P9828" s="35" t="s">
        <v>145</v>
      </c>
      <c r="R9828" s="352">
        <f>L9828-[1]გადასახდელები!L9598</f>
        <v>0</v>
      </c>
    </row>
    <row r="9829" spans="2:18" ht="30.75" hidden="1" customHeight="1">
      <c r="B9829" s="36" t="str">
        <f t="shared" ref="B9829:B9892" si="2928">IF(H9829+I9829+L9829&gt;0,"a","b")</f>
        <v>b</v>
      </c>
      <c r="C9829" s="42">
        <v>6</v>
      </c>
      <c r="D9829" s="42"/>
      <c r="F9829" s="343" t="s">
        <v>687</v>
      </c>
      <c r="G9829" s="54" t="s">
        <v>321</v>
      </c>
      <c r="H9829" s="116"/>
      <c r="I9829" s="105">
        <f t="shared" si="2926"/>
        <v>0</v>
      </c>
      <c r="J9829" s="117"/>
      <c r="K9829" s="117"/>
      <c r="L9829" s="105">
        <f t="shared" si="2927"/>
        <v>0</v>
      </c>
      <c r="M9829" s="117"/>
      <c r="N9829" s="117"/>
      <c r="P9829" s="35" t="s">
        <v>145</v>
      </c>
      <c r="R9829" s="352">
        <f>L9829-[1]გადასახდელები!L9599</f>
        <v>0</v>
      </c>
    </row>
    <row r="9830" spans="2:18" ht="20.25" hidden="1" customHeight="1">
      <c r="B9830" s="36" t="str">
        <f t="shared" si="2928"/>
        <v>b</v>
      </c>
      <c r="C9830" s="42">
        <v>6</v>
      </c>
      <c r="D9830" s="42"/>
      <c r="F9830" s="343" t="s">
        <v>590</v>
      </c>
      <c r="G9830" s="54" t="s">
        <v>322</v>
      </c>
      <c r="H9830" s="116"/>
      <c r="I9830" s="105">
        <f t="shared" si="2926"/>
        <v>0</v>
      </c>
      <c r="J9830" s="117"/>
      <c r="K9830" s="117"/>
      <c r="L9830" s="105">
        <f t="shared" si="2927"/>
        <v>0</v>
      </c>
      <c r="M9830" s="117"/>
      <c r="N9830" s="117"/>
      <c r="P9830" s="35" t="s">
        <v>145</v>
      </c>
      <c r="R9830" s="352">
        <f>L9830-[1]გადასახდელები!L9600</f>
        <v>0</v>
      </c>
    </row>
    <row r="9831" spans="2:18" ht="20.25" hidden="1" customHeight="1">
      <c r="B9831" s="36" t="str">
        <f t="shared" si="2928"/>
        <v>b</v>
      </c>
      <c r="C9831" s="42">
        <v>6</v>
      </c>
      <c r="D9831" s="42"/>
      <c r="F9831" s="343" t="s">
        <v>688</v>
      </c>
      <c r="G9831" s="54" t="s">
        <v>323</v>
      </c>
      <c r="H9831" s="116"/>
      <c r="I9831" s="105">
        <f t="shared" si="2926"/>
        <v>0</v>
      </c>
      <c r="J9831" s="117"/>
      <c r="K9831" s="117"/>
      <c r="L9831" s="105">
        <f t="shared" si="2927"/>
        <v>0</v>
      </c>
      <c r="M9831" s="117"/>
      <c r="N9831" s="117"/>
      <c r="P9831" s="35" t="s">
        <v>145</v>
      </c>
      <c r="R9831" s="352">
        <f>L9831-[1]გადასახდელები!L9601</f>
        <v>0</v>
      </c>
    </row>
    <row r="9832" spans="2:18" ht="20.25" hidden="1" customHeight="1">
      <c r="B9832" s="36" t="str">
        <f t="shared" si="2928"/>
        <v>b</v>
      </c>
      <c r="C9832" s="42">
        <v>6</v>
      </c>
      <c r="D9832" s="42"/>
      <c r="F9832" s="343" t="s">
        <v>689</v>
      </c>
      <c r="G9832" s="54" t="s">
        <v>324</v>
      </c>
      <c r="H9832" s="116"/>
      <c r="I9832" s="105">
        <f t="shared" si="2926"/>
        <v>0</v>
      </c>
      <c r="J9832" s="117"/>
      <c r="K9832" s="117"/>
      <c r="L9832" s="105">
        <f t="shared" si="2927"/>
        <v>0</v>
      </c>
      <c r="M9832" s="117"/>
      <c r="N9832" s="117"/>
      <c r="P9832" s="35" t="s">
        <v>145</v>
      </c>
      <c r="R9832" s="352">
        <f>L9832-[1]გადასახდელები!L9602</f>
        <v>0</v>
      </c>
    </row>
    <row r="9833" spans="2:18" ht="20.25" hidden="1" customHeight="1">
      <c r="B9833" s="36" t="str">
        <f t="shared" si="2928"/>
        <v>b</v>
      </c>
      <c r="C9833" s="42">
        <v>6</v>
      </c>
      <c r="D9833" s="42"/>
      <c r="F9833" s="343" t="s">
        <v>690</v>
      </c>
      <c r="G9833" s="54" t="s">
        <v>325</v>
      </c>
      <c r="H9833" s="116"/>
      <c r="I9833" s="105">
        <f t="shared" si="2926"/>
        <v>0</v>
      </c>
      <c r="J9833" s="117"/>
      <c r="K9833" s="117"/>
      <c r="L9833" s="105">
        <f t="shared" si="2927"/>
        <v>0</v>
      </c>
      <c r="M9833" s="117"/>
      <c r="N9833" s="117"/>
      <c r="P9833" s="35" t="s">
        <v>145</v>
      </c>
      <c r="R9833" s="352">
        <f>L9833-[1]გადასახდელები!L9603</f>
        <v>0</v>
      </c>
    </row>
    <row r="9834" spans="2:18" ht="20.25" hidden="1" customHeight="1">
      <c r="B9834" s="36" t="str">
        <f t="shared" si="2928"/>
        <v>b</v>
      </c>
      <c r="C9834" s="42">
        <v>6</v>
      </c>
      <c r="D9834" s="42"/>
      <c r="F9834" s="343" t="s">
        <v>691</v>
      </c>
      <c r="G9834" s="54" t="s">
        <v>326</v>
      </c>
      <c r="H9834" s="116"/>
      <c r="I9834" s="105">
        <f t="shared" si="2926"/>
        <v>0</v>
      </c>
      <c r="J9834" s="117"/>
      <c r="K9834" s="117"/>
      <c r="L9834" s="105">
        <f t="shared" si="2927"/>
        <v>0</v>
      </c>
      <c r="M9834" s="117"/>
      <c r="N9834" s="117"/>
      <c r="P9834" s="35" t="s">
        <v>145</v>
      </c>
      <c r="R9834" s="352">
        <f>L9834-[1]გადასახდელები!L9604</f>
        <v>0</v>
      </c>
    </row>
    <row r="9835" spans="2:18" ht="20.25" hidden="1" customHeight="1">
      <c r="B9835" s="36" t="str">
        <f t="shared" si="2928"/>
        <v>b</v>
      </c>
      <c r="C9835" s="42">
        <v>6</v>
      </c>
      <c r="D9835" s="42"/>
      <c r="F9835" s="343" t="s">
        <v>692</v>
      </c>
      <c r="G9835" s="54" t="s">
        <v>327</v>
      </c>
      <c r="H9835" s="116"/>
      <c r="I9835" s="105">
        <f t="shared" si="2926"/>
        <v>0</v>
      </c>
      <c r="J9835" s="117"/>
      <c r="K9835" s="117"/>
      <c r="L9835" s="105">
        <f t="shared" si="2927"/>
        <v>0</v>
      </c>
      <c r="M9835" s="117"/>
      <c r="N9835" s="117"/>
      <c r="P9835" s="35" t="s">
        <v>145</v>
      </c>
      <c r="R9835" s="352">
        <f>L9835-[1]გადასახდელები!L9605</f>
        <v>0</v>
      </c>
    </row>
    <row r="9836" spans="2:18" ht="20.25" hidden="1" customHeight="1">
      <c r="B9836" s="36" t="str">
        <f t="shared" si="2928"/>
        <v>b</v>
      </c>
      <c r="C9836" s="42">
        <v>6</v>
      </c>
      <c r="D9836" s="42"/>
      <c r="F9836" s="343" t="s">
        <v>693</v>
      </c>
      <c r="G9836" s="54" t="s">
        <v>328</v>
      </c>
      <c r="H9836" s="116"/>
      <c r="I9836" s="105">
        <f t="shared" si="2926"/>
        <v>0</v>
      </c>
      <c r="J9836" s="117"/>
      <c r="K9836" s="117"/>
      <c r="L9836" s="105">
        <f t="shared" si="2927"/>
        <v>0</v>
      </c>
      <c r="M9836" s="117"/>
      <c r="N9836" s="117"/>
      <c r="P9836" s="35" t="s">
        <v>145</v>
      </c>
      <c r="R9836" s="352">
        <f>L9836-[1]გადასახდელები!L9606</f>
        <v>0</v>
      </c>
    </row>
    <row r="9837" spans="2:18" ht="20.25" hidden="1" customHeight="1">
      <c r="B9837" s="36" t="str">
        <f t="shared" si="2928"/>
        <v>b</v>
      </c>
      <c r="C9837" s="42">
        <v>6</v>
      </c>
      <c r="D9837" s="42"/>
      <c r="F9837" s="343" t="s">
        <v>694</v>
      </c>
      <c r="G9837" s="54" t="s">
        <v>329</v>
      </c>
      <c r="H9837" s="116"/>
      <c r="I9837" s="105">
        <f t="shared" si="2926"/>
        <v>0</v>
      </c>
      <c r="J9837" s="117"/>
      <c r="K9837" s="117"/>
      <c r="L9837" s="105">
        <f t="shared" si="2927"/>
        <v>0</v>
      </c>
      <c r="M9837" s="117"/>
      <c r="N9837" s="117"/>
      <c r="P9837" s="35" t="s">
        <v>145</v>
      </c>
      <c r="R9837" s="352">
        <f>L9837-[1]გადასახდელები!L9607</f>
        <v>0</v>
      </c>
    </row>
    <row r="9838" spans="2:18" ht="20.25" hidden="1" customHeight="1">
      <c r="B9838" s="36" t="str">
        <f t="shared" si="2928"/>
        <v>b</v>
      </c>
      <c r="C9838" s="42">
        <v>6</v>
      </c>
      <c r="D9838" s="42"/>
      <c r="F9838" s="343" t="s">
        <v>695</v>
      </c>
      <c r="G9838" s="54" t="s">
        <v>330</v>
      </c>
      <c r="H9838" s="116"/>
      <c r="I9838" s="105">
        <f t="shared" si="2926"/>
        <v>0</v>
      </c>
      <c r="J9838" s="117"/>
      <c r="K9838" s="117"/>
      <c r="L9838" s="105">
        <f t="shared" si="2927"/>
        <v>0</v>
      </c>
      <c r="M9838" s="117"/>
      <c r="N9838" s="117"/>
      <c r="P9838" s="35" t="s">
        <v>145</v>
      </c>
      <c r="R9838" s="352">
        <f>L9838-[1]გადასახდელები!L9608</f>
        <v>0</v>
      </c>
    </row>
    <row r="9839" spans="2:18" ht="20.25" hidden="1" customHeight="1">
      <c r="B9839" s="36" t="str">
        <f t="shared" si="2928"/>
        <v>b</v>
      </c>
      <c r="C9839" s="42">
        <v>6</v>
      </c>
      <c r="D9839" s="42"/>
      <c r="F9839" s="343" t="s">
        <v>696</v>
      </c>
      <c r="G9839" s="54" t="s">
        <v>331</v>
      </c>
      <c r="H9839" s="116"/>
      <c r="I9839" s="105">
        <f t="shared" si="2926"/>
        <v>0</v>
      </c>
      <c r="J9839" s="117"/>
      <c r="K9839" s="117"/>
      <c r="L9839" s="105">
        <f t="shared" si="2927"/>
        <v>0</v>
      </c>
      <c r="M9839" s="117"/>
      <c r="N9839" s="117"/>
      <c r="P9839" s="35" t="s">
        <v>145</v>
      </c>
      <c r="R9839" s="352">
        <f>L9839-[1]გადასახდელები!L9609</f>
        <v>0</v>
      </c>
    </row>
    <row r="9840" spans="2:18" ht="20.25" hidden="1" customHeight="1">
      <c r="B9840" s="36" t="str">
        <f t="shared" si="2928"/>
        <v>b</v>
      </c>
      <c r="C9840" s="42">
        <v>6</v>
      </c>
      <c r="D9840" s="42"/>
      <c r="F9840" s="343" t="s">
        <v>697</v>
      </c>
      <c r="G9840" s="55" t="s">
        <v>332</v>
      </c>
      <c r="H9840" s="116"/>
      <c r="I9840" s="105">
        <f t="shared" si="2926"/>
        <v>0</v>
      </c>
      <c r="J9840" s="117"/>
      <c r="K9840" s="117"/>
      <c r="L9840" s="105">
        <f t="shared" si="2927"/>
        <v>0</v>
      </c>
      <c r="M9840" s="117"/>
      <c r="N9840" s="117"/>
      <c r="P9840" s="35" t="s">
        <v>145</v>
      </c>
      <c r="R9840" s="352">
        <f>L9840-[1]გადასახდელები!L9610</f>
        <v>0</v>
      </c>
    </row>
    <row r="9841" spans="2:18" ht="20.25" hidden="1" customHeight="1">
      <c r="B9841" s="36" t="str">
        <f t="shared" si="2928"/>
        <v>b</v>
      </c>
      <c r="C9841" s="42">
        <v>6</v>
      </c>
      <c r="D9841" s="42"/>
      <c r="F9841" s="343" t="s">
        <v>698</v>
      </c>
      <c r="G9841" s="54" t="s">
        <v>333</v>
      </c>
      <c r="H9841" s="116"/>
      <c r="I9841" s="105">
        <f t="shared" si="2926"/>
        <v>0</v>
      </c>
      <c r="J9841" s="117"/>
      <c r="K9841" s="117"/>
      <c r="L9841" s="105">
        <f t="shared" si="2927"/>
        <v>0</v>
      </c>
      <c r="M9841" s="117"/>
      <c r="N9841" s="117"/>
      <c r="P9841" s="35" t="s">
        <v>145</v>
      </c>
      <c r="R9841" s="352">
        <f>L9841-[1]გადასახდელები!L9611</f>
        <v>0</v>
      </c>
    </row>
    <row r="9842" spans="2:18" ht="30.75" hidden="1" customHeight="1">
      <c r="B9842" s="36" t="str">
        <f t="shared" si="2928"/>
        <v>b</v>
      </c>
      <c r="C9842" s="42">
        <v>6</v>
      </c>
      <c r="D9842" s="42"/>
      <c r="F9842" s="343" t="s">
        <v>591</v>
      </c>
      <c r="G9842" s="54" t="s">
        <v>334</v>
      </c>
      <c r="H9842" s="116"/>
      <c r="I9842" s="105">
        <f t="shared" si="2926"/>
        <v>0</v>
      </c>
      <c r="J9842" s="117"/>
      <c r="K9842" s="117"/>
      <c r="L9842" s="105">
        <f t="shared" si="2927"/>
        <v>0</v>
      </c>
      <c r="M9842" s="117"/>
      <c r="N9842" s="117"/>
      <c r="P9842" s="35" t="s">
        <v>145</v>
      </c>
      <c r="R9842" s="352">
        <f>L9842-[1]გადასახდელები!L9612</f>
        <v>0</v>
      </c>
    </row>
    <row r="9843" spans="2:18" ht="20.25" hidden="1" customHeight="1">
      <c r="B9843" s="36" t="str">
        <f t="shared" si="2928"/>
        <v>b</v>
      </c>
      <c r="C9843" s="42">
        <v>4</v>
      </c>
      <c r="D9843" s="42"/>
      <c r="F9843" s="342" t="s">
        <v>699</v>
      </c>
      <c r="G9843" s="47" t="s">
        <v>335</v>
      </c>
      <c r="H9843" s="93">
        <f>H9844+H9845</f>
        <v>0</v>
      </c>
      <c r="I9843" s="94">
        <f t="shared" si="2926"/>
        <v>0</v>
      </c>
      <c r="J9843" s="93">
        <f>J9844+J9845</f>
        <v>0</v>
      </c>
      <c r="K9843" s="93">
        <f>K9844+K9845</f>
        <v>0</v>
      </c>
      <c r="L9843" s="94">
        <f t="shared" si="2927"/>
        <v>0</v>
      </c>
      <c r="M9843" s="93">
        <f>M9844+M9845</f>
        <v>0</v>
      </c>
      <c r="N9843" s="93">
        <f>N9844+N9845</f>
        <v>0</v>
      </c>
      <c r="O9843" s="82" t="s">
        <v>146</v>
      </c>
      <c r="P9843" s="35" t="s">
        <v>145</v>
      </c>
      <c r="R9843" s="352">
        <f>L9843-[1]გადასახდელები!L9613</f>
        <v>0</v>
      </c>
    </row>
    <row r="9844" spans="2:18" ht="20.25" hidden="1" customHeight="1">
      <c r="B9844" s="36" t="str">
        <f t="shared" si="2928"/>
        <v>b</v>
      </c>
      <c r="C9844" s="42">
        <v>5</v>
      </c>
      <c r="D9844" s="42"/>
      <c r="F9844" s="343" t="s">
        <v>700</v>
      </c>
      <c r="G9844" s="48" t="s">
        <v>336</v>
      </c>
      <c r="H9844" s="101"/>
      <c r="I9844" s="97">
        <f t="shared" si="2926"/>
        <v>0</v>
      </c>
      <c r="J9844" s="102"/>
      <c r="K9844" s="102"/>
      <c r="L9844" s="97">
        <f t="shared" si="2927"/>
        <v>0</v>
      </c>
      <c r="M9844" s="102"/>
      <c r="N9844" s="102"/>
      <c r="O9844" s="115"/>
      <c r="P9844" s="35" t="s">
        <v>145</v>
      </c>
      <c r="R9844" s="352">
        <f>L9844-[1]გადასახდელები!L9614</f>
        <v>0</v>
      </c>
    </row>
    <row r="9845" spans="2:18" ht="20.25" hidden="1" customHeight="1">
      <c r="B9845" s="36" t="str">
        <f t="shared" si="2928"/>
        <v>b</v>
      </c>
      <c r="C9845" s="42">
        <v>5</v>
      </c>
      <c r="D9845" s="42"/>
      <c r="F9845" s="342" t="s">
        <v>701</v>
      </c>
      <c r="G9845" s="48" t="s">
        <v>337</v>
      </c>
      <c r="H9845" s="119">
        <f>H9846+H9847</f>
        <v>0</v>
      </c>
      <c r="I9845" s="105">
        <f t="shared" si="2926"/>
        <v>0</v>
      </c>
      <c r="J9845" s="119">
        <f>J9846+J9847</f>
        <v>0</v>
      </c>
      <c r="K9845" s="119">
        <f>K9846+K9847</f>
        <v>0</v>
      </c>
      <c r="L9845" s="105">
        <f t="shared" si="2927"/>
        <v>0</v>
      </c>
      <c r="M9845" s="119">
        <f>M9846+M9847</f>
        <v>0</v>
      </c>
      <c r="N9845" s="119">
        <f>N9846+N9847</f>
        <v>0</v>
      </c>
      <c r="O9845" s="82" t="s">
        <v>146</v>
      </c>
      <c r="P9845" s="35" t="s">
        <v>145</v>
      </c>
      <c r="R9845" s="352">
        <f>L9845-[1]გადასახდელები!L9615</f>
        <v>0</v>
      </c>
    </row>
    <row r="9846" spans="2:18" ht="20.25" hidden="1" customHeight="1">
      <c r="B9846" s="36" t="str">
        <f t="shared" si="2928"/>
        <v>b</v>
      </c>
      <c r="C9846" s="42">
        <v>6</v>
      </c>
      <c r="D9846" s="42"/>
      <c r="F9846" s="343" t="s">
        <v>702</v>
      </c>
      <c r="G9846" s="54" t="s">
        <v>338</v>
      </c>
      <c r="H9846" s="116"/>
      <c r="I9846" s="105">
        <f t="shared" si="2926"/>
        <v>0</v>
      </c>
      <c r="J9846" s="117"/>
      <c r="K9846" s="117"/>
      <c r="L9846" s="105">
        <f t="shared" si="2927"/>
        <v>0</v>
      </c>
      <c r="M9846" s="117"/>
      <c r="N9846" s="117"/>
      <c r="P9846" s="35" t="s">
        <v>145</v>
      </c>
      <c r="R9846" s="352">
        <f>L9846-[1]გადასახდელები!L9616</f>
        <v>0</v>
      </c>
    </row>
    <row r="9847" spans="2:18" ht="20.25" hidden="1" customHeight="1">
      <c r="B9847" s="36" t="str">
        <f t="shared" si="2928"/>
        <v>b</v>
      </c>
      <c r="C9847" s="42">
        <v>6</v>
      </c>
      <c r="D9847" s="42"/>
      <c r="F9847" s="343" t="s">
        <v>703</v>
      </c>
      <c r="G9847" s="54" t="s">
        <v>339</v>
      </c>
      <c r="H9847" s="116"/>
      <c r="I9847" s="105">
        <f t="shared" si="2926"/>
        <v>0</v>
      </c>
      <c r="J9847" s="117"/>
      <c r="K9847" s="117"/>
      <c r="L9847" s="105">
        <f t="shared" si="2927"/>
        <v>0</v>
      </c>
      <c r="M9847" s="117"/>
      <c r="N9847" s="117"/>
      <c r="P9847" s="35" t="s">
        <v>145</v>
      </c>
      <c r="R9847" s="352">
        <f>L9847-[1]გადასახდელები!L9617</f>
        <v>0</v>
      </c>
    </row>
    <row r="9848" spans="2:18" ht="30.75" hidden="1" customHeight="1">
      <c r="B9848" s="36" t="str">
        <f t="shared" si="2928"/>
        <v>b</v>
      </c>
      <c r="C9848" s="42">
        <v>3</v>
      </c>
      <c r="D9848" s="42"/>
      <c r="F9848" s="342" t="s">
        <v>704</v>
      </c>
      <c r="G9848" s="51" t="s">
        <v>340</v>
      </c>
      <c r="H9848" s="89">
        <f>H9849+H9850</f>
        <v>0</v>
      </c>
      <c r="I9848" s="90">
        <f t="shared" si="2926"/>
        <v>0</v>
      </c>
      <c r="J9848" s="89">
        <f>J9849+J9850</f>
        <v>0</v>
      </c>
      <c r="K9848" s="89">
        <f>K9849+K9850</f>
        <v>0</v>
      </c>
      <c r="L9848" s="90">
        <f t="shared" si="2927"/>
        <v>0</v>
      </c>
      <c r="M9848" s="89">
        <f>M9849+M9850</f>
        <v>0</v>
      </c>
      <c r="N9848" s="89">
        <f>N9849+N9850</f>
        <v>0</v>
      </c>
      <c r="O9848" s="82" t="s">
        <v>146</v>
      </c>
      <c r="P9848" s="35" t="s">
        <v>145</v>
      </c>
      <c r="R9848" s="352">
        <f>L9848-[1]გადასახდელები!L9618</f>
        <v>0</v>
      </c>
    </row>
    <row r="9849" spans="2:18" ht="30.75" hidden="1" customHeight="1">
      <c r="B9849" s="36" t="str">
        <f t="shared" si="2928"/>
        <v>b</v>
      </c>
      <c r="C9849" s="42">
        <v>4</v>
      </c>
      <c r="D9849" s="42"/>
      <c r="F9849" s="343" t="s">
        <v>705</v>
      </c>
      <c r="G9849" s="47" t="s">
        <v>341</v>
      </c>
      <c r="H9849" s="103"/>
      <c r="I9849" s="94">
        <f t="shared" si="2926"/>
        <v>0</v>
      </c>
      <c r="J9849" s="104"/>
      <c r="K9849" s="104"/>
      <c r="L9849" s="94">
        <f t="shared" si="2927"/>
        <v>0</v>
      </c>
      <c r="M9849" s="104"/>
      <c r="N9849" s="104"/>
      <c r="P9849" s="35" t="s">
        <v>145</v>
      </c>
      <c r="R9849" s="352">
        <f>L9849-[1]გადასახდელები!L9619</f>
        <v>0</v>
      </c>
    </row>
    <row r="9850" spans="2:18" ht="30.75" hidden="1" customHeight="1">
      <c r="B9850" s="36" t="str">
        <f t="shared" si="2928"/>
        <v>b</v>
      </c>
      <c r="C9850" s="42">
        <v>4</v>
      </c>
      <c r="D9850" s="42"/>
      <c r="F9850" s="342" t="s">
        <v>706</v>
      </c>
      <c r="G9850" s="47" t="s">
        <v>342</v>
      </c>
      <c r="H9850" s="93">
        <f>H9851+H9852+H9853+H9854</f>
        <v>0</v>
      </c>
      <c r="I9850" s="94">
        <f t="shared" si="2926"/>
        <v>0</v>
      </c>
      <c r="J9850" s="93">
        <f>J9851+J9852+J9853+J9854</f>
        <v>0</v>
      </c>
      <c r="K9850" s="93">
        <f>K9851+K9852+K9853+K9854</f>
        <v>0</v>
      </c>
      <c r="L9850" s="94">
        <f t="shared" si="2927"/>
        <v>0</v>
      </c>
      <c r="M9850" s="93">
        <f>M9851+M9852+M9853+M9854</f>
        <v>0</v>
      </c>
      <c r="N9850" s="93">
        <f>N9851+N9852+N9853+N9854</f>
        <v>0</v>
      </c>
      <c r="O9850" s="82" t="s">
        <v>146</v>
      </c>
      <c r="P9850" s="35" t="s">
        <v>145</v>
      </c>
      <c r="R9850" s="352">
        <f>L9850-[1]გადასახდელები!L9620</f>
        <v>0</v>
      </c>
    </row>
    <row r="9851" spans="2:18" ht="30.75" hidden="1" customHeight="1">
      <c r="B9851" s="36" t="str">
        <f t="shared" si="2928"/>
        <v>b</v>
      </c>
      <c r="C9851" s="42">
        <v>5</v>
      </c>
      <c r="D9851" s="42"/>
      <c r="F9851" s="343" t="s">
        <v>707</v>
      </c>
      <c r="G9851" s="48" t="s">
        <v>343</v>
      </c>
      <c r="H9851" s="101"/>
      <c r="I9851" s="97">
        <f t="shared" si="2926"/>
        <v>0</v>
      </c>
      <c r="J9851" s="102"/>
      <c r="K9851" s="102"/>
      <c r="L9851" s="97">
        <f t="shared" si="2927"/>
        <v>0</v>
      </c>
      <c r="M9851" s="102"/>
      <c r="N9851" s="102"/>
      <c r="P9851" s="35" t="s">
        <v>145</v>
      </c>
      <c r="R9851" s="352">
        <f>L9851-[1]გადასახდელები!L9621</f>
        <v>0</v>
      </c>
    </row>
    <row r="9852" spans="2:18" ht="20.25" hidden="1" customHeight="1">
      <c r="B9852" s="36" t="str">
        <f t="shared" si="2928"/>
        <v>b</v>
      </c>
      <c r="C9852" s="42">
        <v>5</v>
      </c>
      <c r="D9852" s="42"/>
      <c r="F9852" s="343" t="s">
        <v>708</v>
      </c>
      <c r="G9852" s="48" t="s">
        <v>344</v>
      </c>
      <c r="H9852" s="101"/>
      <c r="I9852" s="97">
        <f t="shared" ref="I9852:I9916" si="2929">J9852+K9852</f>
        <v>0</v>
      </c>
      <c r="J9852" s="102"/>
      <c r="K9852" s="102"/>
      <c r="L9852" s="97">
        <f t="shared" si="2927"/>
        <v>0</v>
      </c>
      <c r="M9852" s="102"/>
      <c r="N9852" s="102"/>
      <c r="P9852" s="35" t="s">
        <v>145</v>
      </c>
      <c r="R9852" s="352">
        <f>L9852-[1]გადასახდელები!L9622</f>
        <v>0</v>
      </c>
    </row>
    <row r="9853" spans="2:18" ht="20.25" hidden="1" customHeight="1">
      <c r="B9853" s="36" t="str">
        <f t="shared" si="2928"/>
        <v>b</v>
      </c>
      <c r="C9853" s="42">
        <v>5</v>
      </c>
      <c r="D9853" s="42"/>
      <c r="F9853" s="343" t="s">
        <v>709</v>
      </c>
      <c r="G9853" s="48" t="s">
        <v>345</v>
      </c>
      <c r="H9853" s="101"/>
      <c r="I9853" s="97">
        <f t="shared" si="2929"/>
        <v>0</v>
      </c>
      <c r="J9853" s="102"/>
      <c r="K9853" s="102"/>
      <c r="L9853" s="97">
        <f t="shared" si="2927"/>
        <v>0</v>
      </c>
      <c r="M9853" s="102"/>
      <c r="N9853" s="102"/>
      <c r="P9853" s="35" t="s">
        <v>145</v>
      </c>
      <c r="R9853" s="352">
        <f>L9853-[1]გადასახდელები!L9623</f>
        <v>0</v>
      </c>
    </row>
    <row r="9854" spans="2:18" ht="20.25" hidden="1" customHeight="1">
      <c r="B9854" s="36" t="str">
        <f t="shared" si="2928"/>
        <v>b</v>
      </c>
      <c r="C9854" s="42">
        <v>5</v>
      </c>
      <c r="D9854" s="42"/>
      <c r="F9854" s="343" t="s">
        <v>710</v>
      </c>
      <c r="G9854" s="48" t="s">
        <v>214</v>
      </c>
      <c r="H9854" s="101"/>
      <c r="I9854" s="97">
        <f t="shared" si="2929"/>
        <v>0</v>
      </c>
      <c r="J9854" s="102"/>
      <c r="K9854" s="102"/>
      <c r="L9854" s="97">
        <f t="shared" si="2927"/>
        <v>0</v>
      </c>
      <c r="M9854" s="102"/>
      <c r="N9854" s="102"/>
      <c r="P9854" s="35" t="s">
        <v>145</v>
      </c>
      <c r="R9854" s="352">
        <f>L9854-[1]გადასახდელები!L9624</f>
        <v>0</v>
      </c>
    </row>
    <row r="9855" spans="2:18" ht="20.25" hidden="1" customHeight="1">
      <c r="B9855" s="36" t="str">
        <f t="shared" si="2928"/>
        <v>b</v>
      </c>
      <c r="C9855" s="42">
        <v>3</v>
      </c>
      <c r="D9855" s="42"/>
      <c r="F9855" s="343" t="s">
        <v>711</v>
      </c>
      <c r="G9855" s="51" t="s">
        <v>346</v>
      </c>
      <c r="H9855" s="111"/>
      <c r="I9855" s="90">
        <f t="shared" si="2929"/>
        <v>0</v>
      </c>
      <c r="J9855" s="112"/>
      <c r="K9855" s="112"/>
      <c r="L9855" s="90">
        <f t="shared" si="2927"/>
        <v>0</v>
      </c>
      <c r="M9855" s="112"/>
      <c r="N9855" s="112"/>
      <c r="P9855" s="35" t="s">
        <v>145</v>
      </c>
      <c r="R9855" s="352">
        <f>L9855-[1]გადასახდელები!L9625</f>
        <v>0</v>
      </c>
    </row>
    <row r="9856" spans="2:18" ht="20.25" hidden="1" customHeight="1">
      <c r="B9856" s="36" t="str">
        <f t="shared" si="2928"/>
        <v>b</v>
      </c>
      <c r="C9856" s="42">
        <v>3</v>
      </c>
      <c r="D9856" s="42"/>
      <c r="F9856" s="342" t="s">
        <v>712</v>
      </c>
      <c r="G9856" s="51" t="s">
        <v>347</v>
      </c>
      <c r="H9856" s="89">
        <f>H9857+H9858+H9859+H9862</f>
        <v>0</v>
      </c>
      <c r="I9856" s="90">
        <f t="shared" si="2929"/>
        <v>0</v>
      </c>
      <c r="J9856" s="89">
        <f>J9857+J9858+J9859+J9862</f>
        <v>0</v>
      </c>
      <c r="K9856" s="89">
        <f>K9857+K9858+K9859+K9862</f>
        <v>0</v>
      </c>
      <c r="L9856" s="90">
        <f t="shared" si="2927"/>
        <v>0</v>
      </c>
      <c r="M9856" s="89">
        <f>M9857+M9858+M9859+M9862</f>
        <v>0</v>
      </c>
      <c r="N9856" s="89">
        <f>N9857+N9858+N9859+N9862</f>
        <v>0</v>
      </c>
      <c r="O9856" s="82" t="s">
        <v>146</v>
      </c>
      <c r="P9856" s="35" t="s">
        <v>145</v>
      </c>
      <c r="R9856" s="352">
        <f>L9856-[1]გადასახდელები!L9626</f>
        <v>0</v>
      </c>
    </row>
    <row r="9857" spans="2:18" ht="30.75" hidden="1" customHeight="1">
      <c r="B9857" s="36" t="str">
        <f t="shared" si="2928"/>
        <v>b</v>
      </c>
      <c r="C9857" s="42">
        <v>4</v>
      </c>
      <c r="D9857" s="42"/>
      <c r="F9857" s="343" t="s">
        <v>713</v>
      </c>
      <c r="G9857" s="47" t="s">
        <v>348</v>
      </c>
      <c r="H9857" s="103"/>
      <c r="I9857" s="94">
        <f t="shared" si="2929"/>
        <v>0</v>
      </c>
      <c r="J9857" s="104"/>
      <c r="K9857" s="104"/>
      <c r="L9857" s="94">
        <f t="shared" si="2927"/>
        <v>0</v>
      </c>
      <c r="M9857" s="104"/>
      <c r="N9857" s="104"/>
      <c r="O9857" s="115"/>
      <c r="P9857" s="35" t="s">
        <v>145</v>
      </c>
      <c r="R9857" s="352">
        <f>L9857-[1]გადასახდელები!L9627</f>
        <v>0</v>
      </c>
    </row>
    <row r="9858" spans="2:18" ht="20.25" hidden="1" customHeight="1">
      <c r="B9858" s="36" t="str">
        <f t="shared" si="2928"/>
        <v>b</v>
      </c>
      <c r="C9858" s="42">
        <v>4</v>
      </c>
      <c r="D9858" s="42"/>
      <c r="F9858" s="343" t="s">
        <v>714</v>
      </c>
      <c r="G9858" s="47" t="s">
        <v>349</v>
      </c>
      <c r="H9858" s="103"/>
      <c r="I9858" s="94">
        <f t="shared" si="2929"/>
        <v>0</v>
      </c>
      <c r="J9858" s="104"/>
      <c r="K9858" s="104"/>
      <c r="L9858" s="94">
        <f t="shared" si="2927"/>
        <v>0</v>
      </c>
      <c r="M9858" s="104"/>
      <c r="N9858" s="104"/>
      <c r="O9858" s="115"/>
      <c r="P9858" s="35" t="s">
        <v>145</v>
      </c>
      <c r="R9858" s="352">
        <f>L9858-[1]გადასახდელები!L9628</f>
        <v>0</v>
      </c>
    </row>
    <row r="9859" spans="2:18" ht="20.25" hidden="1" customHeight="1">
      <c r="B9859" s="36" t="str">
        <f t="shared" si="2928"/>
        <v>b</v>
      </c>
      <c r="C9859" s="42">
        <v>4</v>
      </c>
      <c r="D9859" s="42"/>
      <c r="F9859" s="342" t="s">
        <v>715</v>
      </c>
      <c r="G9859" s="47" t="s">
        <v>350</v>
      </c>
      <c r="H9859" s="93">
        <f>H9860+H9861</f>
        <v>0</v>
      </c>
      <c r="I9859" s="94">
        <f t="shared" si="2929"/>
        <v>0</v>
      </c>
      <c r="J9859" s="93">
        <f>J9860+J9861</f>
        <v>0</v>
      </c>
      <c r="K9859" s="93">
        <f>K9860+K9861</f>
        <v>0</v>
      </c>
      <c r="L9859" s="94">
        <f t="shared" si="2927"/>
        <v>0</v>
      </c>
      <c r="M9859" s="93">
        <f>M9860+M9861</f>
        <v>0</v>
      </c>
      <c r="N9859" s="93">
        <f>N9860+N9861</f>
        <v>0</v>
      </c>
      <c r="O9859" s="82" t="s">
        <v>146</v>
      </c>
      <c r="P9859" s="35" t="s">
        <v>145</v>
      </c>
      <c r="R9859" s="352">
        <f>L9859-[1]გადასახდელები!L9629</f>
        <v>0</v>
      </c>
    </row>
    <row r="9860" spans="2:18" ht="30.75" hidden="1" customHeight="1">
      <c r="B9860" s="36" t="str">
        <f t="shared" si="2928"/>
        <v>b</v>
      </c>
      <c r="C9860" s="42">
        <v>5</v>
      </c>
      <c r="D9860" s="42"/>
      <c r="F9860" s="343" t="s">
        <v>716</v>
      </c>
      <c r="G9860" s="48" t="s">
        <v>351</v>
      </c>
      <c r="H9860" s="101"/>
      <c r="I9860" s="97">
        <f t="shared" si="2929"/>
        <v>0</v>
      </c>
      <c r="J9860" s="102"/>
      <c r="K9860" s="102"/>
      <c r="L9860" s="97">
        <f t="shared" si="2927"/>
        <v>0</v>
      </c>
      <c r="M9860" s="102"/>
      <c r="N9860" s="102"/>
      <c r="P9860" s="35" t="s">
        <v>145</v>
      </c>
      <c r="R9860" s="352">
        <f>L9860-[1]გადასახდელები!L9630</f>
        <v>0</v>
      </c>
    </row>
    <row r="9861" spans="2:18" ht="20.25" hidden="1" customHeight="1">
      <c r="B9861" s="36" t="str">
        <f t="shared" si="2928"/>
        <v>b</v>
      </c>
      <c r="C9861" s="42">
        <v>5</v>
      </c>
      <c r="D9861" s="42"/>
      <c r="F9861" s="343" t="s">
        <v>717</v>
      </c>
      <c r="G9861" s="48" t="s">
        <v>352</v>
      </c>
      <c r="H9861" s="101"/>
      <c r="I9861" s="97">
        <f t="shared" si="2929"/>
        <v>0</v>
      </c>
      <c r="J9861" s="102"/>
      <c r="K9861" s="102"/>
      <c r="L9861" s="97">
        <f t="shared" si="2927"/>
        <v>0</v>
      </c>
      <c r="M9861" s="102"/>
      <c r="N9861" s="102"/>
      <c r="P9861" s="35" t="s">
        <v>145</v>
      </c>
      <c r="R9861" s="352">
        <f>L9861-[1]გადასახდელები!L9631</f>
        <v>0</v>
      </c>
    </row>
    <row r="9862" spans="2:18" ht="20.25" hidden="1" customHeight="1">
      <c r="B9862" s="36" t="str">
        <f t="shared" si="2928"/>
        <v>b</v>
      </c>
      <c r="C9862" s="42">
        <v>4</v>
      </c>
      <c r="D9862" s="42"/>
      <c r="F9862" s="343" t="s">
        <v>718</v>
      </c>
      <c r="G9862" s="47" t="s">
        <v>353</v>
      </c>
      <c r="H9862" s="103"/>
      <c r="I9862" s="94">
        <f t="shared" si="2929"/>
        <v>0</v>
      </c>
      <c r="J9862" s="104"/>
      <c r="K9862" s="104"/>
      <c r="L9862" s="94">
        <f t="shared" si="2927"/>
        <v>0</v>
      </c>
      <c r="M9862" s="104"/>
      <c r="N9862" s="104"/>
      <c r="P9862" s="35" t="s">
        <v>145</v>
      </c>
      <c r="R9862" s="352">
        <f>L9862-[1]გადასახდელები!L9632</f>
        <v>0</v>
      </c>
    </row>
    <row r="9863" spans="2:18" ht="20.25" hidden="1" customHeight="1">
      <c r="B9863" s="36" t="str">
        <f t="shared" si="2928"/>
        <v>b</v>
      </c>
      <c r="C9863" s="42">
        <v>2</v>
      </c>
      <c r="D9863" s="42"/>
      <c r="F9863" s="30"/>
      <c r="G9863" s="60" t="s">
        <v>354</v>
      </c>
      <c r="H9863" s="86">
        <f>H9864+H9871+H9878</f>
        <v>0</v>
      </c>
      <c r="I9863" s="87">
        <f t="shared" si="2929"/>
        <v>0</v>
      </c>
      <c r="J9863" s="88">
        <f>J9864+J9871+J9878</f>
        <v>0</v>
      </c>
      <c r="K9863" s="88">
        <f>K9864+K9871+K9878</f>
        <v>0</v>
      </c>
      <c r="L9863" s="87">
        <f t="shared" si="2927"/>
        <v>0</v>
      </c>
      <c r="M9863" s="88">
        <f>M9864+M9871+M9878</f>
        <v>0</v>
      </c>
      <c r="N9863" s="88">
        <f>N9864+N9871+N9878</f>
        <v>0</v>
      </c>
      <c r="O9863" s="82" t="s">
        <v>146</v>
      </c>
      <c r="R9863" s="352">
        <f>L9863-[1]გადასახდელები!L9633</f>
        <v>0</v>
      </c>
    </row>
    <row r="9864" spans="2:18" ht="20.25" hidden="1" customHeight="1">
      <c r="B9864" s="36" t="str">
        <f t="shared" si="2928"/>
        <v>b</v>
      </c>
      <c r="C9864" s="42">
        <v>3</v>
      </c>
      <c r="D9864" s="42"/>
      <c r="F9864" s="31"/>
      <c r="G9864" s="51" t="s">
        <v>355</v>
      </c>
      <c r="H9864" s="120">
        <f>SUM(H9865:H9870)</f>
        <v>0</v>
      </c>
      <c r="I9864" s="118">
        <f t="shared" si="2929"/>
        <v>0</v>
      </c>
      <c r="J9864" s="121">
        <f>SUM(J9865:J9870)</f>
        <v>0</v>
      </c>
      <c r="K9864" s="121">
        <f>SUM(K9865:K9870)</f>
        <v>0</v>
      </c>
      <c r="L9864" s="118">
        <f t="shared" si="2927"/>
        <v>0</v>
      </c>
      <c r="M9864" s="121">
        <f>SUM(M9865:M9870)</f>
        <v>0</v>
      </c>
      <c r="N9864" s="121">
        <f>SUM(N9865:N9870)</f>
        <v>0</v>
      </c>
      <c r="O9864" s="82" t="s">
        <v>146</v>
      </c>
      <c r="R9864" s="352">
        <f>L9864-[1]გადასახდელები!L9634</f>
        <v>0</v>
      </c>
    </row>
    <row r="9865" spans="2:18" ht="20.25" hidden="1" customHeight="1">
      <c r="B9865" s="36" t="str">
        <f t="shared" si="2928"/>
        <v>b</v>
      </c>
      <c r="C9865" s="42">
        <v>4</v>
      </c>
      <c r="D9865" s="42"/>
      <c r="F9865" s="31"/>
      <c r="G9865" s="47" t="s">
        <v>356</v>
      </c>
      <c r="H9865" s="103"/>
      <c r="I9865" s="94">
        <f t="shared" si="2929"/>
        <v>0</v>
      </c>
      <c r="J9865" s="104"/>
      <c r="K9865" s="104"/>
      <c r="L9865" s="94">
        <f t="shared" si="2927"/>
        <v>0</v>
      </c>
      <c r="M9865" s="104"/>
      <c r="N9865" s="104"/>
      <c r="R9865" s="352">
        <f>L9865-[1]გადასახდელები!L9635</f>
        <v>0</v>
      </c>
    </row>
    <row r="9866" spans="2:18" ht="20.25" hidden="1" customHeight="1">
      <c r="B9866" s="36" t="str">
        <f t="shared" si="2928"/>
        <v>b</v>
      </c>
      <c r="C9866" s="42">
        <v>4</v>
      </c>
      <c r="D9866" s="42"/>
      <c r="F9866" s="31"/>
      <c r="G9866" s="47" t="s">
        <v>357</v>
      </c>
      <c r="H9866" s="103"/>
      <c r="I9866" s="94">
        <f t="shared" si="2929"/>
        <v>0</v>
      </c>
      <c r="J9866" s="104"/>
      <c r="K9866" s="104"/>
      <c r="L9866" s="94">
        <f t="shared" si="2927"/>
        <v>0</v>
      </c>
      <c r="M9866" s="104"/>
      <c r="N9866" s="104"/>
      <c r="R9866" s="352">
        <f>L9866-[1]გადასახდელები!L9636</f>
        <v>0</v>
      </c>
    </row>
    <row r="9867" spans="2:18" ht="20.25" hidden="1" customHeight="1">
      <c r="B9867" s="36" t="str">
        <f t="shared" si="2928"/>
        <v>b</v>
      </c>
      <c r="C9867" s="42">
        <v>4</v>
      </c>
      <c r="D9867" s="42"/>
      <c r="F9867" s="31"/>
      <c r="G9867" s="47" t="s">
        <v>212</v>
      </c>
      <c r="H9867" s="103"/>
      <c r="I9867" s="94">
        <f t="shared" si="2929"/>
        <v>0</v>
      </c>
      <c r="J9867" s="104"/>
      <c r="K9867" s="104"/>
      <c r="L9867" s="94">
        <f t="shared" si="2927"/>
        <v>0</v>
      </c>
      <c r="M9867" s="104"/>
      <c r="N9867" s="104"/>
      <c r="R9867" s="352">
        <f>L9867-[1]გადასახდელები!L9637</f>
        <v>0</v>
      </c>
    </row>
    <row r="9868" spans="2:18" ht="20.25" hidden="1" customHeight="1">
      <c r="B9868" s="36" t="str">
        <f t="shared" si="2928"/>
        <v>b</v>
      </c>
      <c r="C9868" s="42">
        <v>4</v>
      </c>
      <c r="D9868" s="42"/>
      <c r="F9868" s="31"/>
      <c r="G9868" s="47" t="s">
        <v>358</v>
      </c>
      <c r="H9868" s="103"/>
      <c r="I9868" s="94">
        <f t="shared" si="2929"/>
        <v>0</v>
      </c>
      <c r="J9868" s="104"/>
      <c r="K9868" s="104"/>
      <c r="L9868" s="94">
        <f t="shared" si="2927"/>
        <v>0</v>
      </c>
      <c r="M9868" s="104"/>
      <c r="N9868" s="104"/>
      <c r="R9868" s="352">
        <f>L9868-[1]გადასახდელები!L9638</f>
        <v>0</v>
      </c>
    </row>
    <row r="9869" spans="2:18" ht="20.25" hidden="1" customHeight="1">
      <c r="B9869" s="36" t="str">
        <f t="shared" si="2928"/>
        <v>b</v>
      </c>
      <c r="C9869" s="42">
        <v>4</v>
      </c>
      <c r="D9869" s="42"/>
      <c r="F9869" s="31"/>
      <c r="G9869" s="47" t="s">
        <v>359</v>
      </c>
      <c r="H9869" s="103"/>
      <c r="I9869" s="94">
        <f t="shared" si="2929"/>
        <v>0</v>
      </c>
      <c r="J9869" s="104"/>
      <c r="K9869" s="104"/>
      <c r="L9869" s="94">
        <f t="shared" si="2927"/>
        <v>0</v>
      </c>
      <c r="M9869" s="104"/>
      <c r="N9869" s="104"/>
      <c r="R9869" s="352">
        <f>L9869-[1]გადასახდელები!L9639</f>
        <v>0</v>
      </c>
    </row>
    <row r="9870" spans="2:18" ht="20.25" hidden="1" customHeight="1">
      <c r="B9870" s="36" t="str">
        <f t="shared" si="2928"/>
        <v>b</v>
      </c>
      <c r="C9870" s="42">
        <v>4</v>
      </c>
      <c r="D9870" s="42"/>
      <c r="F9870" s="31"/>
      <c r="G9870" s="47" t="s">
        <v>360</v>
      </c>
      <c r="H9870" s="103"/>
      <c r="I9870" s="94">
        <f t="shared" si="2929"/>
        <v>0</v>
      </c>
      <c r="J9870" s="104"/>
      <c r="K9870" s="104"/>
      <c r="L9870" s="94">
        <f t="shared" si="2927"/>
        <v>0</v>
      </c>
      <c r="M9870" s="104"/>
      <c r="N9870" s="104"/>
      <c r="R9870" s="352">
        <f>L9870-[1]გადასახდელები!L9640</f>
        <v>0</v>
      </c>
    </row>
    <row r="9871" spans="2:18" ht="20.25" hidden="1" customHeight="1">
      <c r="B9871" s="36" t="str">
        <f t="shared" si="2928"/>
        <v>b</v>
      </c>
      <c r="C9871" s="42">
        <v>3</v>
      </c>
      <c r="D9871" s="42"/>
      <c r="F9871" s="31"/>
      <c r="G9871" s="51" t="s">
        <v>211</v>
      </c>
      <c r="H9871" s="120">
        <f>SUM(H9872:H9877)</f>
        <v>0</v>
      </c>
      <c r="I9871" s="118">
        <f t="shared" si="2929"/>
        <v>0</v>
      </c>
      <c r="J9871" s="121">
        <f>SUM(J9872:J9877)</f>
        <v>0</v>
      </c>
      <c r="K9871" s="121">
        <f>SUM(K9872:K9877)</f>
        <v>0</v>
      </c>
      <c r="L9871" s="118">
        <f t="shared" si="2927"/>
        <v>0</v>
      </c>
      <c r="M9871" s="121">
        <f>SUM(M9872:M9877)</f>
        <v>0</v>
      </c>
      <c r="N9871" s="121">
        <f>SUM(N9872:N9877)</f>
        <v>0</v>
      </c>
      <c r="O9871" s="82" t="s">
        <v>146</v>
      </c>
      <c r="R9871" s="352">
        <f>L9871-[1]გადასახდელები!L9641</f>
        <v>0</v>
      </c>
    </row>
    <row r="9872" spans="2:18" ht="20.25" hidden="1" customHeight="1">
      <c r="B9872" s="36" t="str">
        <f t="shared" si="2928"/>
        <v>b</v>
      </c>
      <c r="C9872" s="42">
        <v>4</v>
      </c>
      <c r="D9872" s="42"/>
      <c r="F9872" s="31"/>
      <c r="G9872" s="47" t="s">
        <v>356</v>
      </c>
      <c r="H9872" s="103"/>
      <c r="I9872" s="94">
        <f t="shared" si="2929"/>
        <v>0</v>
      </c>
      <c r="J9872" s="104"/>
      <c r="K9872" s="104"/>
      <c r="L9872" s="94">
        <f t="shared" si="2927"/>
        <v>0</v>
      </c>
      <c r="M9872" s="104"/>
      <c r="N9872" s="104"/>
      <c r="R9872" s="352">
        <f>L9872-[1]გადასახდელები!L9642</f>
        <v>0</v>
      </c>
    </row>
    <row r="9873" spans="2:18" ht="20.25" hidden="1" customHeight="1">
      <c r="B9873" s="36" t="str">
        <f t="shared" si="2928"/>
        <v>b</v>
      </c>
      <c r="C9873" s="42">
        <v>4</v>
      </c>
      <c r="D9873" s="42"/>
      <c r="F9873" s="31"/>
      <c r="G9873" s="47" t="s">
        <v>357</v>
      </c>
      <c r="H9873" s="103"/>
      <c r="I9873" s="94">
        <f t="shared" si="2929"/>
        <v>0</v>
      </c>
      <c r="J9873" s="104"/>
      <c r="K9873" s="104"/>
      <c r="L9873" s="94">
        <f t="shared" si="2927"/>
        <v>0</v>
      </c>
      <c r="M9873" s="104"/>
      <c r="N9873" s="104"/>
      <c r="R9873" s="352">
        <f>L9873-[1]გადასახდელები!L9643</f>
        <v>0</v>
      </c>
    </row>
    <row r="9874" spans="2:18" ht="20.25" hidden="1" customHeight="1">
      <c r="B9874" s="36" t="str">
        <f t="shared" si="2928"/>
        <v>b</v>
      </c>
      <c r="C9874" s="42">
        <v>4</v>
      </c>
      <c r="D9874" s="42"/>
      <c r="F9874" s="31"/>
      <c r="G9874" s="47" t="s">
        <v>212</v>
      </c>
      <c r="H9874" s="103"/>
      <c r="I9874" s="94">
        <f t="shared" si="2929"/>
        <v>0</v>
      </c>
      <c r="J9874" s="104"/>
      <c r="K9874" s="104"/>
      <c r="L9874" s="94">
        <f t="shared" si="2927"/>
        <v>0</v>
      </c>
      <c r="M9874" s="104"/>
      <c r="N9874" s="104"/>
      <c r="R9874" s="352">
        <f>L9874-[1]გადასახდელები!L9644</f>
        <v>0</v>
      </c>
    </row>
    <row r="9875" spans="2:18" ht="20.25" hidden="1" customHeight="1">
      <c r="B9875" s="36" t="str">
        <f t="shared" si="2928"/>
        <v>b</v>
      </c>
      <c r="C9875" s="42">
        <v>4</v>
      </c>
      <c r="D9875" s="42"/>
      <c r="F9875" s="31"/>
      <c r="G9875" s="47" t="s">
        <v>361</v>
      </c>
      <c r="H9875" s="103"/>
      <c r="I9875" s="94">
        <f t="shared" si="2929"/>
        <v>0</v>
      </c>
      <c r="J9875" s="104"/>
      <c r="K9875" s="104"/>
      <c r="L9875" s="94">
        <f t="shared" si="2927"/>
        <v>0</v>
      </c>
      <c r="M9875" s="104"/>
      <c r="N9875" s="104"/>
      <c r="R9875" s="352">
        <f>L9875-[1]გადასახდელები!L9645</f>
        <v>0</v>
      </c>
    </row>
    <row r="9876" spans="2:18" ht="20.25" hidden="1" customHeight="1">
      <c r="B9876" s="36" t="str">
        <f t="shared" si="2928"/>
        <v>b</v>
      </c>
      <c r="C9876" s="42">
        <v>4</v>
      </c>
      <c r="D9876" s="42"/>
      <c r="F9876" s="31"/>
      <c r="G9876" s="47" t="s">
        <v>359</v>
      </c>
      <c r="H9876" s="103"/>
      <c r="I9876" s="94">
        <f t="shared" si="2929"/>
        <v>0</v>
      </c>
      <c r="J9876" s="104"/>
      <c r="K9876" s="104"/>
      <c r="L9876" s="94">
        <f t="shared" si="2927"/>
        <v>0</v>
      </c>
      <c r="M9876" s="104"/>
      <c r="N9876" s="104"/>
      <c r="R9876" s="352">
        <f>L9876-[1]გადასახდელები!L9646</f>
        <v>0</v>
      </c>
    </row>
    <row r="9877" spans="2:18" ht="20.25" hidden="1" customHeight="1">
      <c r="B9877" s="36" t="str">
        <f t="shared" si="2928"/>
        <v>b</v>
      </c>
      <c r="C9877" s="42">
        <v>4</v>
      </c>
      <c r="D9877" s="42"/>
      <c r="F9877" s="31"/>
      <c r="G9877" s="47" t="s">
        <v>360</v>
      </c>
      <c r="H9877" s="103"/>
      <c r="I9877" s="94">
        <f t="shared" si="2929"/>
        <v>0</v>
      </c>
      <c r="J9877" s="104"/>
      <c r="K9877" s="104"/>
      <c r="L9877" s="94">
        <f t="shared" si="2927"/>
        <v>0</v>
      </c>
      <c r="M9877" s="104"/>
      <c r="N9877" s="104"/>
      <c r="R9877" s="352">
        <f>L9877-[1]გადასახდელები!L9647</f>
        <v>0</v>
      </c>
    </row>
    <row r="9878" spans="2:18" ht="20.25" hidden="1" customHeight="1">
      <c r="B9878" s="36" t="str">
        <f t="shared" si="2928"/>
        <v>b</v>
      </c>
      <c r="C9878" s="42">
        <v>3</v>
      </c>
      <c r="D9878" s="42"/>
      <c r="F9878" s="29"/>
      <c r="G9878" s="56" t="s">
        <v>213</v>
      </c>
      <c r="H9878" s="122"/>
      <c r="I9878" s="118">
        <f t="shared" si="2929"/>
        <v>0</v>
      </c>
      <c r="J9878" s="123"/>
      <c r="K9878" s="123"/>
      <c r="L9878" s="118">
        <f t="shared" si="2927"/>
        <v>0</v>
      </c>
      <c r="M9878" s="123"/>
      <c r="N9878" s="123"/>
      <c r="R9878" s="352">
        <f>L9878-[1]გადასახდელები!L9648</f>
        <v>0</v>
      </c>
    </row>
    <row r="9879" spans="2:18" ht="20.25" hidden="1" customHeight="1">
      <c r="B9879" s="36" t="str">
        <f t="shared" si="2928"/>
        <v>b</v>
      </c>
      <c r="C9879" s="42">
        <v>2</v>
      </c>
      <c r="D9879" s="42"/>
      <c r="F9879" s="28"/>
      <c r="G9879" s="60" t="s">
        <v>362</v>
      </c>
      <c r="H9879" s="86">
        <f>H9880+H9888</f>
        <v>0</v>
      </c>
      <c r="I9879" s="87">
        <f t="shared" si="2929"/>
        <v>0</v>
      </c>
      <c r="J9879" s="88">
        <f>J9880+J9888</f>
        <v>0</v>
      </c>
      <c r="K9879" s="88">
        <f>K9880+K9888</f>
        <v>0</v>
      </c>
      <c r="L9879" s="87">
        <f t="shared" si="2927"/>
        <v>0</v>
      </c>
      <c r="M9879" s="88">
        <f>M9880+M9888</f>
        <v>0</v>
      </c>
      <c r="N9879" s="88">
        <f>N9880+N9888</f>
        <v>0</v>
      </c>
      <c r="O9879" s="82" t="s">
        <v>146</v>
      </c>
      <c r="R9879" s="352">
        <f>L9879-[1]გადასახდელები!L9649</f>
        <v>0</v>
      </c>
    </row>
    <row r="9880" spans="2:18" ht="20.25" hidden="1" customHeight="1">
      <c r="B9880" s="36" t="str">
        <f t="shared" si="2928"/>
        <v>b</v>
      </c>
      <c r="C9880" s="42">
        <v>3</v>
      </c>
      <c r="D9880" s="42"/>
      <c r="F9880" s="29"/>
      <c r="G9880" s="51" t="s">
        <v>355</v>
      </c>
      <c r="H9880" s="120">
        <f>SUM(H9881:H9887)</f>
        <v>0</v>
      </c>
      <c r="I9880" s="118">
        <f t="shared" si="2929"/>
        <v>0</v>
      </c>
      <c r="J9880" s="121">
        <f>SUM(J9881:J9887)</f>
        <v>0</v>
      </c>
      <c r="K9880" s="121">
        <f>SUM(K9881:K9887)</f>
        <v>0</v>
      </c>
      <c r="L9880" s="118">
        <f t="shared" si="2927"/>
        <v>0</v>
      </c>
      <c r="M9880" s="121">
        <f>SUM(M9881:M9887)</f>
        <v>0</v>
      </c>
      <c r="N9880" s="121">
        <f>SUM(N9881:N9887)</f>
        <v>0</v>
      </c>
      <c r="O9880" s="82" t="s">
        <v>146</v>
      </c>
      <c r="R9880" s="352">
        <f>L9880-[1]გადასახდელები!L9650</f>
        <v>0</v>
      </c>
    </row>
    <row r="9881" spans="2:18" ht="20.25" hidden="1" customHeight="1">
      <c r="B9881" s="36" t="str">
        <f t="shared" si="2928"/>
        <v>b</v>
      </c>
      <c r="C9881" s="42">
        <v>4</v>
      </c>
      <c r="D9881" s="42"/>
      <c r="F9881" s="29"/>
      <c r="G9881" s="47" t="s">
        <v>363</v>
      </c>
      <c r="H9881" s="103"/>
      <c r="I9881" s="94">
        <f t="shared" si="2929"/>
        <v>0</v>
      </c>
      <c r="J9881" s="104"/>
      <c r="K9881" s="104"/>
      <c r="L9881" s="94">
        <f t="shared" si="2927"/>
        <v>0</v>
      </c>
      <c r="M9881" s="104"/>
      <c r="N9881" s="104"/>
      <c r="R9881" s="352">
        <f>L9881-[1]გადასახდელები!L9651</f>
        <v>0</v>
      </c>
    </row>
    <row r="9882" spans="2:18" ht="20.25" hidden="1" customHeight="1">
      <c r="B9882" s="36" t="str">
        <f t="shared" si="2928"/>
        <v>b</v>
      </c>
      <c r="C9882" s="42">
        <v>4</v>
      </c>
      <c r="D9882" s="42"/>
      <c r="F9882" s="29"/>
      <c r="G9882" s="47" t="s">
        <v>210</v>
      </c>
      <c r="H9882" s="103"/>
      <c r="I9882" s="94">
        <f t="shared" si="2929"/>
        <v>0</v>
      </c>
      <c r="J9882" s="104"/>
      <c r="K9882" s="104"/>
      <c r="L9882" s="94">
        <f t="shared" si="2927"/>
        <v>0</v>
      </c>
      <c r="M9882" s="104"/>
      <c r="N9882" s="104"/>
      <c r="R9882" s="352">
        <f>L9882-[1]გადასახდელები!L9652</f>
        <v>0</v>
      </c>
    </row>
    <row r="9883" spans="2:18" ht="20.25" hidden="1" customHeight="1">
      <c r="B9883" s="36" t="str">
        <f t="shared" si="2928"/>
        <v>b</v>
      </c>
      <c r="C9883" s="42">
        <v>4</v>
      </c>
      <c r="D9883" s="42"/>
      <c r="F9883" s="29"/>
      <c r="G9883" s="47" t="s">
        <v>357</v>
      </c>
      <c r="H9883" s="103"/>
      <c r="I9883" s="94">
        <f t="shared" si="2929"/>
        <v>0</v>
      </c>
      <c r="J9883" s="104"/>
      <c r="K9883" s="104"/>
      <c r="L9883" s="94">
        <f t="shared" si="2927"/>
        <v>0</v>
      </c>
      <c r="M9883" s="104"/>
      <c r="N9883" s="104"/>
      <c r="R9883" s="352">
        <f>L9883-[1]გადასახდელები!L9653</f>
        <v>0</v>
      </c>
    </row>
    <row r="9884" spans="2:18" ht="30.75" hidden="1" customHeight="1">
      <c r="B9884" s="36" t="str">
        <f t="shared" si="2928"/>
        <v>b</v>
      </c>
      <c r="C9884" s="42">
        <v>4</v>
      </c>
      <c r="D9884" s="42"/>
      <c r="F9884" s="29"/>
      <c r="G9884" s="47" t="s">
        <v>364</v>
      </c>
      <c r="H9884" s="103"/>
      <c r="I9884" s="94">
        <f t="shared" si="2929"/>
        <v>0</v>
      </c>
      <c r="J9884" s="104"/>
      <c r="K9884" s="104"/>
      <c r="L9884" s="94">
        <f t="shared" si="2927"/>
        <v>0</v>
      </c>
      <c r="M9884" s="104"/>
      <c r="N9884" s="104"/>
      <c r="R9884" s="352">
        <f>L9884-[1]გადასახდელები!L9654</f>
        <v>0</v>
      </c>
    </row>
    <row r="9885" spans="2:18" ht="20.25" hidden="1" customHeight="1">
      <c r="B9885" s="36" t="str">
        <f t="shared" si="2928"/>
        <v>b</v>
      </c>
      <c r="C9885" s="42">
        <v>4</v>
      </c>
      <c r="D9885" s="42"/>
      <c r="F9885" s="29"/>
      <c r="G9885" s="47" t="s">
        <v>358</v>
      </c>
      <c r="H9885" s="103"/>
      <c r="I9885" s="94">
        <f t="shared" si="2929"/>
        <v>0</v>
      </c>
      <c r="J9885" s="104"/>
      <c r="K9885" s="104"/>
      <c r="L9885" s="94">
        <f t="shared" si="2927"/>
        <v>0</v>
      </c>
      <c r="M9885" s="104"/>
      <c r="N9885" s="104"/>
      <c r="R9885" s="352">
        <f>L9885-[1]გადასახდელები!L9655</f>
        <v>0</v>
      </c>
    </row>
    <row r="9886" spans="2:18" ht="20.25" hidden="1" customHeight="1">
      <c r="B9886" s="36" t="str">
        <f t="shared" si="2928"/>
        <v>b</v>
      </c>
      <c r="C9886" s="42">
        <v>4</v>
      </c>
      <c r="D9886" s="42"/>
      <c r="F9886" s="29"/>
      <c r="G9886" s="47" t="s">
        <v>359</v>
      </c>
      <c r="H9886" s="103"/>
      <c r="I9886" s="94">
        <f t="shared" si="2929"/>
        <v>0</v>
      </c>
      <c r="J9886" s="104"/>
      <c r="K9886" s="104"/>
      <c r="L9886" s="94">
        <f t="shared" si="2927"/>
        <v>0</v>
      </c>
      <c r="M9886" s="104"/>
      <c r="N9886" s="104"/>
      <c r="R9886" s="352">
        <f>L9886-[1]გადასახდელები!L9656</f>
        <v>0</v>
      </c>
    </row>
    <row r="9887" spans="2:18" ht="20.25" hidden="1" customHeight="1">
      <c r="B9887" s="36" t="str">
        <f t="shared" si="2928"/>
        <v>b</v>
      </c>
      <c r="C9887" s="42">
        <v>4</v>
      </c>
      <c r="D9887" s="42"/>
      <c r="F9887" s="29"/>
      <c r="G9887" s="47" t="s">
        <v>365</v>
      </c>
      <c r="H9887" s="122"/>
      <c r="I9887" s="94">
        <f t="shared" si="2929"/>
        <v>0</v>
      </c>
      <c r="J9887" s="123"/>
      <c r="K9887" s="123"/>
      <c r="L9887" s="94">
        <f t="shared" si="2927"/>
        <v>0</v>
      </c>
      <c r="M9887" s="123"/>
      <c r="N9887" s="123"/>
      <c r="R9887" s="352">
        <f>L9887-[1]გადასახდელები!L9657</f>
        <v>0</v>
      </c>
    </row>
    <row r="9888" spans="2:18" ht="20.25" hidden="1" customHeight="1">
      <c r="B9888" s="36" t="str">
        <f t="shared" si="2928"/>
        <v>b</v>
      </c>
      <c r="C9888" s="42">
        <v>3</v>
      </c>
      <c r="D9888" s="42"/>
      <c r="F9888" s="29"/>
      <c r="G9888" s="51" t="s">
        <v>211</v>
      </c>
      <c r="H9888" s="120">
        <f>SUM(H9889:H9895)</f>
        <v>0</v>
      </c>
      <c r="I9888" s="118">
        <f t="shared" si="2929"/>
        <v>0</v>
      </c>
      <c r="J9888" s="121">
        <f>SUM(J9889:J9895)</f>
        <v>0</v>
      </c>
      <c r="K9888" s="121">
        <f>SUM(K9889:K9895)</f>
        <v>0</v>
      </c>
      <c r="L9888" s="118">
        <f t="shared" si="2927"/>
        <v>0</v>
      </c>
      <c r="M9888" s="121">
        <f>SUM(M9889:M9895)</f>
        <v>0</v>
      </c>
      <c r="N9888" s="121">
        <f>SUM(N9889:N9895)</f>
        <v>0</v>
      </c>
      <c r="O9888" s="82" t="s">
        <v>146</v>
      </c>
      <c r="R9888" s="352">
        <f>L9888-[1]გადასახდელები!L9658</f>
        <v>0</v>
      </c>
    </row>
    <row r="9889" spans="2:18" ht="20.25" hidden="1" customHeight="1">
      <c r="B9889" s="36" t="str">
        <f t="shared" si="2928"/>
        <v>b</v>
      </c>
      <c r="C9889" s="42">
        <v>4</v>
      </c>
      <c r="D9889" s="42"/>
      <c r="F9889" s="29"/>
      <c r="G9889" s="47" t="s">
        <v>363</v>
      </c>
      <c r="H9889" s="103"/>
      <c r="I9889" s="94">
        <f t="shared" si="2929"/>
        <v>0</v>
      </c>
      <c r="J9889" s="104"/>
      <c r="K9889" s="104"/>
      <c r="L9889" s="94">
        <f t="shared" si="2927"/>
        <v>0</v>
      </c>
      <c r="M9889" s="104"/>
      <c r="N9889" s="104"/>
      <c r="R9889" s="352">
        <f>L9889-[1]გადასახდელები!L9659</f>
        <v>0</v>
      </c>
    </row>
    <row r="9890" spans="2:18" ht="20.25" hidden="1" customHeight="1">
      <c r="B9890" s="36" t="str">
        <f t="shared" si="2928"/>
        <v>b</v>
      </c>
      <c r="C9890" s="42">
        <v>4</v>
      </c>
      <c r="D9890" s="42"/>
      <c r="F9890" s="29"/>
      <c r="G9890" s="47" t="s">
        <v>210</v>
      </c>
      <c r="H9890" s="103"/>
      <c r="I9890" s="94">
        <f t="shared" si="2929"/>
        <v>0</v>
      </c>
      <c r="J9890" s="104"/>
      <c r="K9890" s="104"/>
      <c r="L9890" s="94">
        <f t="shared" si="2927"/>
        <v>0</v>
      </c>
      <c r="M9890" s="104"/>
      <c r="N9890" s="104"/>
      <c r="R9890" s="352">
        <f>L9890-[1]გადასახდელები!L9660</f>
        <v>0</v>
      </c>
    </row>
    <row r="9891" spans="2:18" ht="20.25" hidden="1" customHeight="1">
      <c r="B9891" s="36" t="str">
        <f t="shared" si="2928"/>
        <v>b</v>
      </c>
      <c r="C9891" s="42">
        <v>4</v>
      </c>
      <c r="D9891" s="42"/>
      <c r="F9891" s="29"/>
      <c r="G9891" s="47" t="s">
        <v>357</v>
      </c>
      <c r="H9891" s="103"/>
      <c r="I9891" s="94">
        <f t="shared" si="2929"/>
        <v>0</v>
      </c>
      <c r="J9891" s="104"/>
      <c r="K9891" s="104"/>
      <c r="L9891" s="94">
        <f t="shared" ref="L9891:L9895" si="2930">M9891+N9891</f>
        <v>0</v>
      </c>
      <c r="M9891" s="104"/>
      <c r="N9891" s="104"/>
      <c r="R9891" s="352">
        <f>L9891-[1]გადასახდელები!L9661</f>
        <v>0</v>
      </c>
    </row>
    <row r="9892" spans="2:18" ht="30.75" hidden="1" customHeight="1">
      <c r="B9892" s="36" t="str">
        <f t="shared" si="2928"/>
        <v>b</v>
      </c>
      <c r="C9892" s="42">
        <v>4</v>
      </c>
      <c r="D9892" s="42"/>
      <c r="F9892" s="29"/>
      <c r="G9892" s="47" t="s">
        <v>364</v>
      </c>
      <c r="H9892" s="103"/>
      <c r="I9892" s="94">
        <f t="shared" si="2929"/>
        <v>0</v>
      </c>
      <c r="J9892" s="104"/>
      <c r="K9892" s="104"/>
      <c r="L9892" s="94">
        <f t="shared" si="2930"/>
        <v>0</v>
      </c>
      <c r="M9892" s="104"/>
      <c r="N9892" s="104"/>
      <c r="R9892" s="352">
        <f>L9892-[1]გადასახდელები!L9662</f>
        <v>0</v>
      </c>
    </row>
    <row r="9893" spans="2:18" ht="20.25" hidden="1" customHeight="1">
      <c r="B9893" s="36" t="str">
        <f t="shared" ref="B9893:B9895" si="2931">IF(H9893+I9893+L9893&gt;0,"a","b")</f>
        <v>b</v>
      </c>
      <c r="C9893" s="42">
        <v>4</v>
      </c>
      <c r="D9893" s="42"/>
      <c r="F9893" s="29"/>
      <c r="G9893" s="47" t="s">
        <v>366</v>
      </c>
      <c r="H9893" s="103"/>
      <c r="I9893" s="94">
        <f t="shared" si="2929"/>
        <v>0</v>
      </c>
      <c r="J9893" s="104"/>
      <c r="K9893" s="104"/>
      <c r="L9893" s="94">
        <f t="shared" si="2930"/>
        <v>0</v>
      </c>
      <c r="M9893" s="104"/>
      <c r="N9893" s="104"/>
      <c r="R9893" s="352">
        <f>L9893-[1]გადასახდელები!L9663</f>
        <v>0</v>
      </c>
    </row>
    <row r="9894" spans="2:18" ht="20.25" hidden="1" customHeight="1">
      <c r="B9894" s="36" t="str">
        <f t="shared" si="2931"/>
        <v>b</v>
      </c>
      <c r="C9894" s="42">
        <v>4</v>
      </c>
      <c r="D9894" s="42"/>
      <c r="F9894" s="29"/>
      <c r="G9894" s="47" t="s">
        <v>359</v>
      </c>
      <c r="H9894" s="103"/>
      <c r="I9894" s="94">
        <f t="shared" si="2929"/>
        <v>0</v>
      </c>
      <c r="J9894" s="104"/>
      <c r="K9894" s="104"/>
      <c r="L9894" s="94">
        <f t="shared" si="2930"/>
        <v>0</v>
      </c>
      <c r="M9894" s="104"/>
      <c r="N9894" s="104"/>
      <c r="R9894" s="352">
        <f>L9894-[1]გადასახდელები!L9664</f>
        <v>0</v>
      </c>
    </row>
    <row r="9895" spans="2:18" ht="21" hidden="1" customHeight="1" thickBot="1">
      <c r="B9895" s="36" t="str">
        <f t="shared" si="2931"/>
        <v>b</v>
      </c>
      <c r="C9895" s="42">
        <v>4</v>
      </c>
      <c r="D9895" s="42"/>
      <c r="F9895" s="29"/>
      <c r="G9895" s="47" t="s">
        <v>365</v>
      </c>
      <c r="H9895" s="103"/>
      <c r="I9895" s="94">
        <f t="shared" si="2929"/>
        <v>0</v>
      </c>
      <c r="J9895" s="104"/>
      <c r="K9895" s="104"/>
      <c r="L9895" s="94">
        <f t="shared" si="2930"/>
        <v>0</v>
      </c>
      <c r="M9895" s="104"/>
      <c r="N9895" s="104"/>
      <c r="R9895" s="352">
        <f>L9895-[1]გადასახდელები!L9665</f>
        <v>0</v>
      </c>
    </row>
    <row r="9896" spans="2:18" ht="63" customHeight="1" thickBot="1">
      <c r="B9896" s="36" t="str">
        <f t="shared" si="2909"/>
        <v>a</v>
      </c>
      <c r="C9896" s="42">
        <v>1</v>
      </c>
      <c r="D9896" s="42"/>
      <c r="E9896" s="24"/>
      <c r="F9896" s="32" t="s">
        <v>756</v>
      </c>
      <c r="G9896" s="61" t="s">
        <v>774</v>
      </c>
      <c r="H9896" s="79">
        <f>H9898+H10030+H10093+H10109</f>
        <v>6.3</v>
      </c>
      <c r="I9896" s="80">
        <f t="shared" si="2929"/>
        <v>135</v>
      </c>
      <c r="J9896" s="81">
        <f>J9898+J10030+J10093+J10109</f>
        <v>0</v>
      </c>
      <c r="K9896" s="81">
        <f>K9898+K10030+K10093+K10109</f>
        <v>135</v>
      </c>
      <c r="L9896" s="80">
        <f t="shared" si="2910"/>
        <v>31.042999999999999</v>
      </c>
      <c r="M9896" s="81">
        <f>M9898+M10030+M10093+M10109</f>
        <v>0</v>
      </c>
      <c r="N9896" s="81">
        <f>N9898+N10030+N10093+N10109</f>
        <v>31.042999999999999</v>
      </c>
      <c r="O9896" s="82" t="s">
        <v>146</v>
      </c>
      <c r="P9896" s="43">
        <v>1</v>
      </c>
      <c r="R9896" s="352">
        <f>L9896-[1]გადასახდელები!L9206</f>
        <v>-1316.557</v>
      </c>
    </row>
    <row r="9897" spans="2:18" ht="21" hidden="1" customHeight="1" thickTop="1">
      <c r="B9897" s="36" t="str">
        <f t="shared" si="2909"/>
        <v>b</v>
      </c>
      <c r="C9897" s="42">
        <v>2</v>
      </c>
      <c r="D9897" s="42"/>
      <c r="F9897" s="26"/>
      <c r="G9897" s="46" t="s">
        <v>162</v>
      </c>
      <c r="H9897" s="83"/>
      <c r="I9897" s="84">
        <f t="shared" si="2929"/>
        <v>0</v>
      </c>
      <c r="J9897" s="85"/>
      <c r="K9897" s="85"/>
      <c r="L9897" s="84">
        <f t="shared" si="2910"/>
        <v>0</v>
      </c>
      <c r="M9897" s="85"/>
      <c r="N9897" s="85"/>
      <c r="R9897" s="352">
        <f>L9897-[1]გადასახდელები!L9207</f>
        <v>0</v>
      </c>
    </row>
    <row r="9898" spans="2:18" ht="20.25" customHeight="1" thickTop="1">
      <c r="B9898" s="36" t="str">
        <f t="shared" si="2909"/>
        <v>a</v>
      </c>
      <c r="C9898" s="42">
        <v>2</v>
      </c>
      <c r="D9898" s="42"/>
      <c r="E9898" s="24">
        <v>7082</v>
      </c>
      <c r="F9898" s="341" t="s">
        <v>524</v>
      </c>
      <c r="G9898" s="58" t="s">
        <v>163</v>
      </c>
      <c r="H9898" s="86">
        <f>H9899+H9910+H9978+H9986+H9987+H9997+H10007</f>
        <v>6.3</v>
      </c>
      <c r="I9898" s="87">
        <f t="shared" si="2929"/>
        <v>135</v>
      </c>
      <c r="J9898" s="88">
        <f>J9899+J9910+J9978+J9986+J9987+J9997+J10007+J9977</f>
        <v>0</v>
      </c>
      <c r="K9898" s="88">
        <f>K9899+K9910+K9978+K9986+K9987+K9997+K10007</f>
        <v>135</v>
      </c>
      <c r="L9898" s="87">
        <f t="shared" si="2910"/>
        <v>31.042999999999999</v>
      </c>
      <c r="M9898" s="88">
        <f>M9899+M9910+M9978+M9986+M9987+M9997+M10007+M9977</f>
        <v>0</v>
      </c>
      <c r="N9898" s="88">
        <f>N9899+N9910+N9978+N9986+N9987+N9997+N10007</f>
        <v>31.042999999999999</v>
      </c>
      <c r="O9898" s="82" t="s">
        <v>146</v>
      </c>
      <c r="R9898" s="352">
        <f>L9898-[1]გადასახდელები!L9208</f>
        <v>-1316.557</v>
      </c>
    </row>
    <row r="9899" spans="2:18" ht="20.25" hidden="1" customHeight="1">
      <c r="B9899" s="36" t="str">
        <f t="shared" si="2909"/>
        <v>b</v>
      </c>
      <c r="C9899" s="42">
        <v>31</v>
      </c>
      <c r="D9899" s="42"/>
      <c r="F9899" s="341" t="s">
        <v>525</v>
      </c>
      <c r="G9899" s="57" t="s">
        <v>164</v>
      </c>
      <c r="H9899" s="89">
        <f>H9900+H9909</f>
        <v>0</v>
      </c>
      <c r="I9899" s="90">
        <f t="shared" si="2929"/>
        <v>0</v>
      </c>
      <c r="J9899" s="92">
        <f>J9900+J9909</f>
        <v>0</v>
      </c>
      <c r="K9899" s="92">
        <f>K9900+K9909</f>
        <v>0</v>
      </c>
      <c r="L9899" s="90">
        <f t="shared" si="2910"/>
        <v>0</v>
      </c>
      <c r="M9899" s="92">
        <f>M9900+M9909</f>
        <v>0</v>
      </c>
      <c r="N9899" s="92">
        <f>N9900+N9909</f>
        <v>0</v>
      </c>
      <c r="O9899" s="82" t="s">
        <v>146</v>
      </c>
      <c r="R9899" s="352">
        <f>L9899-[1]გადასახდელები!L9209</f>
        <v>0</v>
      </c>
    </row>
    <row r="9900" spans="2:18" ht="20.25" hidden="1" customHeight="1">
      <c r="B9900" s="36" t="str">
        <f t="shared" si="2909"/>
        <v>b</v>
      </c>
      <c r="C9900" s="42">
        <v>4</v>
      </c>
      <c r="D9900" s="42"/>
      <c r="F9900" s="341" t="s">
        <v>526</v>
      </c>
      <c r="G9900" s="47" t="s">
        <v>165</v>
      </c>
      <c r="H9900" s="93">
        <f>H9901+H9908</f>
        <v>0</v>
      </c>
      <c r="I9900" s="94">
        <f t="shared" si="2929"/>
        <v>0</v>
      </c>
      <c r="J9900" s="95">
        <f>J9901+J9908</f>
        <v>0</v>
      </c>
      <c r="K9900" s="95">
        <f>K9901+K9908</f>
        <v>0</v>
      </c>
      <c r="L9900" s="94">
        <f t="shared" si="2910"/>
        <v>0</v>
      </c>
      <c r="M9900" s="95">
        <f>M9901+M9908</f>
        <v>0</v>
      </c>
      <c r="N9900" s="95">
        <f>N9901+N9908</f>
        <v>0</v>
      </c>
      <c r="O9900" s="82" t="s">
        <v>146</v>
      </c>
      <c r="R9900" s="352">
        <f>L9900-[1]გადასახდელები!L9210</f>
        <v>0</v>
      </c>
    </row>
    <row r="9901" spans="2:18" ht="20.25" hidden="1" customHeight="1">
      <c r="B9901" s="36" t="str">
        <f t="shared" si="2909"/>
        <v>b</v>
      </c>
      <c r="C9901" s="42">
        <v>5</v>
      </c>
      <c r="D9901" s="42"/>
      <c r="F9901" s="342" t="s">
        <v>527</v>
      </c>
      <c r="G9901" s="48" t="s">
        <v>166</v>
      </c>
      <c r="H9901" s="96">
        <f>SUM(H9902:H9907)</f>
        <v>0</v>
      </c>
      <c r="I9901" s="97">
        <f t="shared" si="2929"/>
        <v>0</v>
      </c>
      <c r="J9901" s="98">
        <f>SUM(J9902:J9907)</f>
        <v>0</v>
      </c>
      <c r="K9901" s="98">
        <f>SUM(K9902:K9907)</f>
        <v>0</v>
      </c>
      <c r="L9901" s="97">
        <f t="shared" si="2910"/>
        <v>0</v>
      </c>
      <c r="M9901" s="98">
        <f>SUM(M9902:M9907)</f>
        <v>0</v>
      </c>
      <c r="N9901" s="98">
        <f>SUM(N9902:N9907)</f>
        <v>0</v>
      </c>
      <c r="O9901" s="82" t="s">
        <v>146</v>
      </c>
      <c r="R9901" s="352">
        <f>L9901-[1]გადასახდელები!L9211</f>
        <v>0</v>
      </c>
    </row>
    <row r="9902" spans="2:18" ht="20.25" hidden="1" customHeight="1">
      <c r="B9902" s="36" t="str">
        <f t="shared" si="2909"/>
        <v>b</v>
      </c>
      <c r="C9902" s="42">
        <v>6</v>
      </c>
      <c r="D9902" s="42"/>
      <c r="F9902" s="343" t="s">
        <v>528</v>
      </c>
      <c r="G9902" s="45" t="s">
        <v>167</v>
      </c>
      <c r="H9902" s="99"/>
      <c r="I9902" s="91">
        <f t="shared" si="2929"/>
        <v>0</v>
      </c>
      <c r="J9902" s="100"/>
      <c r="K9902" s="100"/>
      <c r="L9902" s="91">
        <f t="shared" si="2910"/>
        <v>0</v>
      </c>
      <c r="M9902" s="100"/>
      <c r="N9902" s="100"/>
      <c r="R9902" s="352">
        <f>L9902-[1]გადასახდელები!L9212</f>
        <v>0</v>
      </c>
    </row>
    <row r="9903" spans="2:18" ht="20.25" hidden="1" customHeight="1">
      <c r="B9903" s="36" t="str">
        <f t="shared" si="2909"/>
        <v>b</v>
      </c>
      <c r="C9903" s="42">
        <v>6</v>
      </c>
      <c r="D9903" s="42"/>
      <c r="F9903" s="343" t="s">
        <v>592</v>
      </c>
      <c r="G9903" s="45" t="s">
        <v>168</v>
      </c>
      <c r="H9903" s="99"/>
      <c r="I9903" s="91">
        <f t="shared" si="2929"/>
        <v>0</v>
      </c>
      <c r="J9903" s="100"/>
      <c r="K9903" s="100"/>
      <c r="L9903" s="91">
        <f t="shared" si="2910"/>
        <v>0</v>
      </c>
      <c r="M9903" s="100"/>
      <c r="N9903" s="100"/>
      <c r="R9903" s="352">
        <f>L9903-[1]გადასახდელები!L9213</f>
        <v>0</v>
      </c>
    </row>
    <row r="9904" spans="2:18" ht="20.25" hidden="1" customHeight="1">
      <c r="B9904" s="36" t="str">
        <f t="shared" si="2909"/>
        <v>b</v>
      </c>
      <c r="C9904" s="42">
        <v>6</v>
      </c>
      <c r="D9904" s="42"/>
      <c r="F9904" s="343" t="s">
        <v>529</v>
      </c>
      <c r="G9904" s="45" t="s">
        <v>169</v>
      </c>
      <c r="H9904" s="99"/>
      <c r="I9904" s="91">
        <f t="shared" si="2929"/>
        <v>0</v>
      </c>
      <c r="J9904" s="100"/>
      <c r="K9904" s="100"/>
      <c r="L9904" s="91">
        <f t="shared" si="2910"/>
        <v>0</v>
      </c>
      <c r="M9904" s="100"/>
      <c r="N9904" s="100"/>
      <c r="R9904" s="352">
        <f>L9904-[1]გადასახდელები!L9214</f>
        <v>0</v>
      </c>
    </row>
    <row r="9905" spans="2:18" ht="20.25" hidden="1" customHeight="1">
      <c r="B9905" s="36" t="str">
        <f t="shared" si="2909"/>
        <v>b</v>
      </c>
      <c r="C9905" s="42">
        <v>6</v>
      </c>
      <c r="D9905" s="42"/>
      <c r="F9905" s="343" t="s">
        <v>593</v>
      </c>
      <c r="G9905" s="45" t="s">
        <v>170</v>
      </c>
      <c r="H9905" s="99"/>
      <c r="I9905" s="91">
        <f t="shared" si="2929"/>
        <v>0</v>
      </c>
      <c r="J9905" s="100"/>
      <c r="K9905" s="100"/>
      <c r="L9905" s="91">
        <f t="shared" si="2910"/>
        <v>0</v>
      </c>
      <c r="M9905" s="100"/>
      <c r="N9905" s="100"/>
      <c r="R9905" s="352">
        <f>L9905-[1]გადასახდელები!L9215</f>
        <v>0</v>
      </c>
    </row>
    <row r="9906" spans="2:18" ht="20.25" hidden="1" customHeight="1">
      <c r="B9906" s="36" t="str">
        <f t="shared" si="2909"/>
        <v>b</v>
      </c>
      <c r="C9906" s="42">
        <v>6</v>
      </c>
      <c r="D9906" s="42"/>
      <c r="F9906" s="343" t="s">
        <v>594</v>
      </c>
      <c r="G9906" s="45" t="s">
        <v>171</v>
      </c>
      <c r="H9906" s="99"/>
      <c r="I9906" s="91">
        <f t="shared" si="2929"/>
        <v>0</v>
      </c>
      <c r="J9906" s="100"/>
      <c r="K9906" s="100"/>
      <c r="L9906" s="91">
        <f t="shared" si="2910"/>
        <v>0</v>
      </c>
      <c r="M9906" s="100"/>
      <c r="N9906" s="100"/>
      <c r="R9906" s="352">
        <f>L9906-[1]გადასახდელები!L9216</f>
        <v>0</v>
      </c>
    </row>
    <row r="9907" spans="2:18" ht="20.25" hidden="1" customHeight="1">
      <c r="B9907" s="36" t="str">
        <f t="shared" si="2909"/>
        <v>b</v>
      </c>
      <c r="C9907" s="42">
        <v>6</v>
      </c>
      <c r="D9907" s="42"/>
      <c r="F9907" s="343" t="s">
        <v>595</v>
      </c>
      <c r="G9907" s="45" t="s">
        <v>172</v>
      </c>
      <c r="H9907" s="99"/>
      <c r="I9907" s="91">
        <f t="shared" si="2929"/>
        <v>0</v>
      </c>
      <c r="J9907" s="100"/>
      <c r="K9907" s="100"/>
      <c r="L9907" s="91">
        <f t="shared" si="2910"/>
        <v>0</v>
      </c>
      <c r="M9907" s="100"/>
      <c r="N9907" s="100"/>
      <c r="R9907" s="352">
        <f>L9907-[1]გადასახდელები!L9217</f>
        <v>0</v>
      </c>
    </row>
    <row r="9908" spans="2:18" ht="20.25" hidden="1" customHeight="1">
      <c r="B9908" s="36" t="str">
        <f t="shared" si="2909"/>
        <v>b</v>
      </c>
      <c r="C9908" s="42">
        <v>5</v>
      </c>
      <c r="D9908" s="42"/>
      <c r="F9908" s="343" t="s">
        <v>596</v>
      </c>
      <c r="G9908" s="48" t="s">
        <v>173</v>
      </c>
      <c r="H9908" s="101"/>
      <c r="I9908" s="97">
        <f t="shared" si="2929"/>
        <v>0</v>
      </c>
      <c r="J9908" s="102"/>
      <c r="K9908" s="102"/>
      <c r="L9908" s="97">
        <f t="shared" si="2910"/>
        <v>0</v>
      </c>
      <c r="M9908" s="102"/>
      <c r="N9908" s="102"/>
      <c r="R9908" s="352">
        <f>L9908-[1]გადასახდელები!L9218</f>
        <v>0</v>
      </c>
    </row>
    <row r="9909" spans="2:18" ht="20.25" hidden="1" customHeight="1">
      <c r="B9909" s="36" t="str">
        <f t="shared" si="2909"/>
        <v>b</v>
      </c>
      <c r="C9909" s="42">
        <v>4</v>
      </c>
      <c r="D9909" s="42"/>
      <c r="F9909" s="343" t="s">
        <v>597</v>
      </c>
      <c r="G9909" s="47" t="s">
        <v>174</v>
      </c>
      <c r="H9909" s="103"/>
      <c r="I9909" s="94">
        <f t="shared" si="2929"/>
        <v>0</v>
      </c>
      <c r="J9909" s="104"/>
      <c r="K9909" s="104"/>
      <c r="L9909" s="94">
        <f t="shared" si="2910"/>
        <v>0</v>
      </c>
      <c r="M9909" s="104"/>
      <c r="N9909" s="104"/>
      <c r="R9909" s="352">
        <f>L9909-[1]გადასახდელები!L9219</f>
        <v>0</v>
      </c>
    </row>
    <row r="9910" spans="2:18" ht="20.25" hidden="1" customHeight="1">
      <c r="B9910" s="36" t="str">
        <f t="shared" si="2909"/>
        <v>b</v>
      </c>
      <c r="C9910" s="42">
        <v>3</v>
      </c>
      <c r="D9910" s="42"/>
      <c r="F9910" s="342" t="s">
        <v>530</v>
      </c>
      <c r="G9910" s="57" t="s">
        <v>175</v>
      </c>
      <c r="H9910" s="89">
        <f>H9911+H9912+H9915+H9951+H9952+H9953+H9954+H9955+H9962+H9963</f>
        <v>0</v>
      </c>
      <c r="I9910" s="90">
        <f t="shared" si="2929"/>
        <v>0</v>
      </c>
      <c r="J9910" s="92">
        <f>J9911+J9912+J9915+J9951+J9952+J9953+J9954+J9955+J9962+J9963</f>
        <v>0</v>
      </c>
      <c r="K9910" s="92">
        <f>K9911+K9912+K9915+K9951+K9952+K9953+K9954+K9955+K9962+K9963</f>
        <v>0</v>
      </c>
      <c r="L9910" s="90">
        <f t="shared" si="2910"/>
        <v>0</v>
      </c>
      <c r="M9910" s="92">
        <f>M9911+M9912+M9915+M9951+M9952+M9953+M9954+M9955+M9962+M9963</f>
        <v>0</v>
      </c>
      <c r="N9910" s="92">
        <f>N9911+N9912+N9915+N9951+N9952+N9953+N9954+N9955+N9962+N9963</f>
        <v>0</v>
      </c>
      <c r="O9910" s="82" t="s">
        <v>146</v>
      </c>
      <c r="R9910" s="352">
        <f>L9910-[1]გადასახდელები!L9220</f>
        <v>0</v>
      </c>
    </row>
    <row r="9911" spans="2:18" ht="20.25" hidden="1" customHeight="1">
      <c r="B9911" s="36" t="str">
        <f t="shared" si="2909"/>
        <v>b</v>
      </c>
      <c r="C9911" s="42">
        <v>4</v>
      </c>
      <c r="D9911" s="42"/>
      <c r="F9911" s="343" t="s">
        <v>531</v>
      </c>
      <c r="G9911" s="47" t="s">
        <v>176</v>
      </c>
      <c r="H9911" s="103"/>
      <c r="I9911" s="94">
        <f t="shared" si="2929"/>
        <v>0</v>
      </c>
      <c r="J9911" s="104"/>
      <c r="K9911" s="104"/>
      <c r="L9911" s="94">
        <f t="shared" si="2910"/>
        <v>0</v>
      </c>
      <c r="M9911" s="104"/>
      <c r="N9911" s="104"/>
      <c r="R9911" s="352">
        <f>L9911-[1]გადასახდელები!L9221</f>
        <v>0</v>
      </c>
    </row>
    <row r="9912" spans="2:18" ht="20.25" hidden="1" customHeight="1">
      <c r="B9912" s="36" t="str">
        <f t="shared" si="2909"/>
        <v>b</v>
      </c>
      <c r="C9912" s="42">
        <v>4</v>
      </c>
      <c r="D9912" s="42"/>
      <c r="F9912" s="342" t="s">
        <v>532</v>
      </c>
      <c r="G9912" s="47" t="s">
        <v>177</v>
      </c>
      <c r="H9912" s="93">
        <f>SUM(H9913:H9914)</f>
        <v>0</v>
      </c>
      <c r="I9912" s="94">
        <f t="shared" si="2929"/>
        <v>0</v>
      </c>
      <c r="J9912" s="95">
        <f>SUM(J9913:J9914)</f>
        <v>0</v>
      </c>
      <c r="K9912" s="95">
        <f>SUM(K9913:K9914)</f>
        <v>0</v>
      </c>
      <c r="L9912" s="94">
        <f t="shared" si="2910"/>
        <v>0</v>
      </c>
      <c r="M9912" s="95">
        <f>SUM(M9913:M9914)</f>
        <v>0</v>
      </c>
      <c r="N9912" s="95">
        <f>SUM(N9913:N9914)</f>
        <v>0</v>
      </c>
      <c r="O9912" s="82" t="s">
        <v>146</v>
      </c>
      <c r="R9912" s="352">
        <f>L9912-[1]გადასახდელები!L9222</f>
        <v>0</v>
      </c>
    </row>
    <row r="9913" spans="2:18" ht="20.25" hidden="1" customHeight="1">
      <c r="B9913" s="36" t="str">
        <f t="shared" si="2909"/>
        <v>b</v>
      </c>
      <c r="C9913" s="42">
        <v>5</v>
      </c>
      <c r="D9913" s="42"/>
      <c r="F9913" s="343" t="s">
        <v>533</v>
      </c>
      <c r="G9913" s="48" t="s">
        <v>178</v>
      </c>
      <c r="H9913" s="101"/>
      <c r="I9913" s="97">
        <f t="shared" si="2929"/>
        <v>0</v>
      </c>
      <c r="J9913" s="102"/>
      <c r="K9913" s="102"/>
      <c r="L9913" s="97">
        <f t="shared" si="2910"/>
        <v>0</v>
      </c>
      <c r="M9913" s="102"/>
      <c r="N9913" s="102"/>
      <c r="R9913" s="352">
        <f>L9913-[1]გადასახდელები!L9223</f>
        <v>0</v>
      </c>
    </row>
    <row r="9914" spans="2:18" ht="20.25" hidden="1" customHeight="1">
      <c r="B9914" s="36" t="str">
        <f t="shared" si="2909"/>
        <v>b</v>
      </c>
      <c r="C9914" s="42">
        <v>5</v>
      </c>
      <c r="D9914" s="42"/>
      <c r="F9914" s="343" t="s">
        <v>598</v>
      </c>
      <c r="G9914" s="48" t="s">
        <v>179</v>
      </c>
      <c r="H9914" s="101"/>
      <c r="I9914" s="97">
        <f t="shared" si="2929"/>
        <v>0</v>
      </c>
      <c r="J9914" s="102"/>
      <c r="K9914" s="102"/>
      <c r="L9914" s="97">
        <f t="shared" si="2910"/>
        <v>0</v>
      </c>
      <c r="M9914" s="102"/>
      <c r="N9914" s="102"/>
      <c r="R9914" s="352">
        <f>L9914-[1]გადასახდელები!L9224</f>
        <v>0</v>
      </c>
    </row>
    <row r="9915" spans="2:18" ht="20.25" hidden="1" customHeight="1">
      <c r="B9915" s="36" t="str">
        <f t="shared" si="2909"/>
        <v>b</v>
      </c>
      <c r="C9915" s="42">
        <v>4</v>
      </c>
      <c r="D9915" s="42"/>
      <c r="F9915" s="342" t="s">
        <v>534</v>
      </c>
      <c r="G9915" s="47" t="s">
        <v>180</v>
      </c>
      <c r="H9915" s="93">
        <f>H9916+H9917+H9918+H9919+H9931+H9935+H9936+H9937+H9938+H9939+H9940+H9941+H9949+H9950</f>
        <v>0</v>
      </c>
      <c r="I9915" s="94">
        <f t="shared" si="2929"/>
        <v>0</v>
      </c>
      <c r="J9915" s="95">
        <f>J9916+J9917+J9918+J9919+J9931+J9935+J9936+J9937+J9938+J9939+J9940+J9941+J9949+J9950</f>
        <v>0</v>
      </c>
      <c r="K9915" s="95">
        <f>K9916+K9917+K9918+K9919+K9931+K9935+K9936+K9937+K9938+K9939+K9940+K9941+K9949+K9950</f>
        <v>0</v>
      </c>
      <c r="L9915" s="94">
        <f t="shared" si="2910"/>
        <v>0</v>
      </c>
      <c r="M9915" s="95">
        <f>M9916+M9917+M9918+M9919+M9931+M9935+M9936+M9937+M9938+M9939+M9940+M9941+M9949+M9950</f>
        <v>0</v>
      </c>
      <c r="N9915" s="95">
        <f>N9916+N9917+N9918+N9919+N9931+N9935+N9936+N9937+N9938+N9939+N9940+N9941+N9949+N9950</f>
        <v>0</v>
      </c>
      <c r="O9915" s="82" t="s">
        <v>146</v>
      </c>
      <c r="R9915" s="352">
        <f>L9915-[1]გადასახდელები!L9225</f>
        <v>0</v>
      </c>
    </row>
    <row r="9916" spans="2:18" ht="42.75" hidden="1" customHeight="1">
      <c r="B9916" s="36" t="str">
        <f t="shared" si="2909"/>
        <v>b</v>
      </c>
      <c r="C9916" s="42">
        <v>5</v>
      </c>
      <c r="D9916" s="42"/>
      <c r="F9916" s="343" t="s">
        <v>535</v>
      </c>
      <c r="G9916" s="48" t="s">
        <v>229</v>
      </c>
      <c r="H9916" s="101"/>
      <c r="I9916" s="97">
        <f t="shared" si="2929"/>
        <v>0</v>
      </c>
      <c r="J9916" s="102"/>
      <c r="K9916" s="102"/>
      <c r="L9916" s="97">
        <f t="shared" si="2910"/>
        <v>0</v>
      </c>
      <c r="M9916" s="102"/>
      <c r="N9916" s="102"/>
      <c r="R9916" s="352">
        <f>L9916-[1]გადასახდელები!L9226</f>
        <v>0</v>
      </c>
    </row>
    <row r="9917" spans="2:18" ht="30.75" hidden="1" customHeight="1">
      <c r="B9917" s="36" t="str">
        <f t="shared" si="2909"/>
        <v>b</v>
      </c>
      <c r="C9917" s="42">
        <v>5</v>
      </c>
      <c r="D9917" s="42"/>
      <c r="F9917" s="343" t="s">
        <v>599</v>
      </c>
      <c r="G9917" s="49" t="s">
        <v>196</v>
      </c>
      <c r="H9917" s="101"/>
      <c r="I9917" s="97">
        <f t="shared" ref="I9917:I10171" si="2932">J9917+K9917</f>
        <v>0</v>
      </c>
      <c r="J9917" s="102"/>
      <c r="K9917" s="102"/>
      <c r="L9917" s="97">
        <f t="shared" si="2910"/>
        <v>0</v>
      </c>
      <c r="M9917" s="102"/>
      <c r="N9917" s="102"/>
      <c r="R9917" s="352">
        <f>L9917-[1]გადასახდელები!L9227</f>
        <v>0</v>
      </c>
    </row>
    <row r="9918" spans="2:18" ht="60.75" hidden="1" customHeight="1">
      <c r="B9918" s="36" t="str">
        <f t="shared" si="2909"/>
        <v>b</v>
      </c>
      <c r="C9918" s="42">
        <v>5</v>
      </c>
      <c r="D9918" s="42"/>
      <c r="F9918" s="343" t="s">
        <v>536</v>
      </c>
      <c r="G9918" s="49" t="s">
        <v>230</v>
      </c>
      <c r="H9918" s="101"/>
      <c r="I9918" s="97">
        <f t="shared" si="2932"/>
        <v>0</v>
      </c>
      <c r="J9918" s="102"/>
      <c r="K9918" s="102"/>
      <c r="L9918" s="97">
        <f t="shared" si="2910"/>
        <v>0</v>
      </c>
      <c r="M9918" s="102"/>
      <c r="N9918" s="102"/>
      <c r="R9918" s="352">
        <f>L9918-[1]გადასახდელები!L9228</f>
        <v>0</v>
      </c>
    </row>
    <row r="9919" spans="2:18" ht="30.75" hidden="1" customHeight="1">
      <c r="B9919" s="36" t="str">
        <f t="shared" si="2909"/>
        <v>b</v>
      </c>
      <c r="C9919" s="42">
        <v>5</v>
      </c>
      <c r="D9919" s="42"/>
      <c r="F9919" s="342" t="s">
        <v>537</v>
      </c>
      <c r="G9919" s="48" t="s">
        <v>195</v>
      </c>
      <c r="H9919" s="96">
        <f>SUM(H9920:H9930)</f>
        <v>0</v>
      </c>
      <c r="I9919" s="97">
        <f t="shared" si="2932"/>
        <v>0</v>
      </c>
      <c r="J9919" s="98">
        <f>SUM(J9920:J9930)</f>
        <v>0</v>
      </c>
      <c r="K9919" s="98">
        <f>SUM(K9920:K9930)</f>
        <v>0</v>
      </c>
      <c r="L9919" s="97">
        <f t="shared" si="2910"/>
        <v>0</v>
      </c>
      <c r="M9919" s="98">
        <f>SUM(M9920:M9930)</f>
        <v>0</v>
      </c>
      <c r="N9919" s="98">
        <f>SUM(N9920:N9930)</f>
        <v>0</v>
      </c>
      <c r="O9919" s="82" t="s">
        <v>146</v>
      </c>
      <c r="R9919" s="352">
        <f>L9919-[1]გადასახდელები!L9229</f>
        <v>0</v>
      </c>
    </row>
    <row r="9920" spans="2:18" ht="20.25" hidden="1" customHeight="1">
      <c r="B9920" s="36" t="str">
        <f t="shared" si="2909"/>
        <v>b</v>
      </c>
      <c r="C9920" s="42">
        <v>6</v>
      </c>
      <c r="D9920" s="42"/>
      <c r="F9920" s="343" t="s">
        <v>600</v>
      </c>
      <c r="G9920" s="45" t="s">
        <v>181</v>
      </c>
      <c r="H9920" s="106"/>
      <c r="I9920" s="105">
        <f t="shared" si="2932"/>
        <v>0</v>
      </c>
      <c r="J9920" s="107"/>
      <c r="K9920" s="107"/>
      <c r="L9920" s="105">
        <f t="shared" si="2910"/>
        <v>0</v>
      </c>
      <c r="M9920" s="107"/>
      <c r="N9920" s="107"/>
      <c r="R9920" s="352">
        <f>L9920-[1]გადასახდელები!L9230</f>
        <v>0</v>
      </c>
    </row>
    <row r="9921" spans="2:18" ht="20.25" hidden="1" customHeight="1">
      <c r="B9921" s="36" t="str">
        <f t="shared" si="2909"/>
        <v>b</v>
      </c>
      <c r="C9921" s="42">
        <v>6</v>
      </c>
      <c r="D9921" s="42"/>
      <c r="F9921" s="343" t="s">
        <v>601</v>
      </c>
      <c r="G9921" s="45" t="s">
        <v>182</v>
      </c>
      <c r="H9921" s="106"/>
      <c r="I9921" s="105">
        <f t="shared" si="2932"/>
        <v>0</v>
      </c>
      <c r="J9921" s="107"/>
      <c r="K9921" s="107"/>
      <c r="L9921" s="105">
        <f t="shared" si="2910"/>
        <v>0</v>
      </c>
      <c r="M9921" s="107"/>
      <c r="N9921" s="107"/>
      <c r="R9921" s="352">
        <f>L9921-[1]გადასახდელები!L9231</f>
        <v>0</v>
      </c>
    </row>
    <row r="9922" spans="2:18" ht="20.25" hidden="1" customHeight="1">
      <c r="B9922" s="36" t="str">
        <f t="shared" si="2909"/>
        <v>b</v>
      </c>
      <c r="C9922" s="42">
        <v>6</v>
      </c>
      <c r="D9922" s="42"/>
      <c r="F9922" s="343" t="s">
        <v>602</v>
      </c>
      <c r="G9922" s="45" t="s">
        <v>183</v>
      </c>
      <c r="H9922" s="106"/>
      <c r="I9922" s="105">
        <f t="shared" si="2932"/>
        <v>0</v>
      </c>
      <c r="J9922" s="107"/>
      <c r="K9922" s="107"/>
      <c r="L9922" s="105">
        <f t="shared" si="2910"/>
        <v>0</v>
      </c>
      <c r="M9922" s="107"/>
      <c r="N9922" s="107"/>
      <c r="R9922" s="352">
        <f>L9922-[1]გადასახდელები!L9232</f>
        <v>0</v>
      </c>
    </row>
    <row r="9923" spans="2:18" ht="20.25" hidden="1" customHeight="1">
      <c r="B9923" s="36" t="str">
        <f t="shared" si="2909"/>
        <v>b</v>
      </c>
      <c r="C9923" s="42">
        <v>6</v>
      </c>
      <c r="D9923" s="42"/>
      <c r="F9923" s="343" t="s">
        <v>603</v>
      </c>
      <c r="G9923" s="45" t="s">
        <v>184</v>
      </c>
      <c r="H9923" s="106"/>
      <c r="I9923" s="105">
        <f t="shared" si="2932"/>
        <v>0</v>
      </c>
      <c r="J9923" s="107"/>
      <c r="K9923" s="107"/>
      <c r="L9923" s="105">
        <f t="shared" si="2910"/>
        <v>0</v>
      </c>
      <c r="M9923" s="107"/>
      <c r="N9923" s="107"/>
      <c r="R9923" s="352">
        <f>L9923-[1]გადასახდელები!L9233</f>
        <v>0</v>
      </c>
    </row>
    <row r="9924" spans="2:18" ht="20.25" hidden="1" customHeight="1">
      <c r="B9924" s="36" t="str">
        <f t="shared" si="2909"/>
        <v>b</v>
      </c>
      <c r="C9924" s="42">
        <v>6</v>
      </c>
      <c r="D9924" s="42"/>
      <c r="F9924" s="343" t="s">
        <v>538</v>
      </c>
      <c r="G9924" s="45" t="s">
        <v>185</v>
      </c>
      <c r="H9924" s="106"/>
      <c r="I9924" s="105">
        <f t="shared" si="2932"/>
        <v>0</v>
      </c>
      <c r="J9924" s="107"/>
      <c r="K9924" s="107"/>
      <c r="L9924" s="105">
        <f t="shared" si="2910"/>
        <v>0</v>
      </c>
      <c r="M9924" s="107"/>
      <c r="N9924" s="107"/>
      <c r="R9924" s="352">
        <f>L9924-[1]გადასახდელები!L9234</f>
        <v>0</v>
      </c>
    </row>
    <row r="9925" spans="2:18" ht="20.25" hidden="1" customHeight="1">
      <c r="B9925" s="36" t="str">
        <f t="shared" si="2909"/>
        <v>b</v>
      </c>
      <c r="C9925" s="42">
        <v>6</v>
      </c>
      <c r="D9925" s="42"/>
      <c r="F9925" s="343" t="s">
        <v>604</v>
      </c>
      <c r="G9925" s="45" t="s">
        <v>186</v>
      </c>
      <c r="H9925" s="106"/>
      <c r="I9925" s="105">
        <f t="shared" si="2932"/>
        <v>0</v>
      </c>
      <c r="J9925" s="107"/>
      <c r="K9925" s="107"/>
      <c r="L9925" s="105">
        <f t="shared" si="2910"/>
        <v>0</v>
      </c>
      <c r="M9925" s="107"/>
      <c r="N9925" s="107"/>
      <c r="R9925" s="352">
        <f>L9925-[1]გადასახდელები!L9235</f>
        <v>0</v>
      </c>
    </row>
    <row r="9926" spans="2:18" ht="20.25" hidden="1" customHeight="1">
      <c r="B9926" s="36" t="str">
        <f t="shared" si="2909"/>
        <v>b</v>
      </c>
      <c r="C9926" s="42">
        <v>6</v>
      </c>
      <c r="D9926" s="42"/>
      <c r="F9926" s="343" t="s">
        <v>605</v>
      </c>
      <c r="G9926" s="45" t="s">
        <v>187</v>
      </c>
      <c r="H9926" s="106"/>
      <c r="I9926" s="105">
        <f t="shared" si="2932"/>
        <v>0</v>
      </c>
      <c r="J9926" s="107"/>
      <c r="K9926" s="107"/>
      <c r="L9926" s="105">
        <f t="shared" si="2910"/>
        <v>0</v>
      </c>
      <c r="M9926" s="107"/>
      <c r="N9926" s="107"/>
      <c r="R9926" s="352">
        <f>L9926-[1]გადასახდელები!L9236</f>
        <v>0</v>
      </c>
    </row>
    <row r="9927" spans="2:18" ht="20.25" hidden="1" customHeight="1">
      <c r="B9927" s="36" t="str">
        <f t="shared" si="2909"/>
        <v>b</v>
      </c>
      <c r="C9927" s="42">
        <v>6</v>
      </c>
      <c r="D9927" s="42"/>
      <c r="F9927" s="343" t="s">
        <v>606</v>
      </c>
      <c r="G9927" s="45" t="s">
        <v>188</v>
      </c>
      <c r="H9927" s="106"/>
      <c r="I9927" s="105">
        <f t="shared" si="2932"/>
        <v>0</v>
      </c>
      <c r="J9927" s="107"/>
      <c r="K9927" s="107"/>
      <c r="L9927" s="105">
        <f t="shared" si="2910"/>
        <v>0</v>
      </c>
      <c r="M9927" s="107"/>
      <c r="N9927" s="107"/>
      <c r="R9927" s="352">
        <f>L9927-[1]გადასახდელები!L9237</f>
        <v>0</v>
      </c>
    </row>
    <row r="9928" spans="2:18" ht="20.25" hidden="1" customHeight="1">
      <c r="B9928" s="36" t="str">
        <f t="shared" si="2909"/>
        <v>b</v>
      </c>
      <c r="C9928" s="42">
        <v>6</v>
      </c>
      <c r="D9928" s="42"/>
      <c r="F9928" s="343" t="s">
        <v>607</v>
      </c>
      <c r="G9928" s="45" t="s">
        <v>189</v>
      </c>
      <c r="H9928" s="106"/>
      <c r="I9928" s="105">
        <f t="shared" si="2932"/>
        <v>0</v>
      </c>
      <c r="J9928" s="107"/>
      <c r="K9928" s="107"/>
      <c r="L9928" s="105">
        <f t="shared" si="2910"/>
        <v>0</v>
      </c>
      <c r="M9928" s="107"/>
      <c r="N9928" s="107"/>
      <c r="R9928" s="352">
        <f>L9928-[1]გადასახდელები!L9238</f>
        <v>0</v>
      </c>
    </row>
    <row r="9929" spans="2:18" ht="20.25" hidden="1" customHeight="1">
      <c r="B9929" s="36" t="str">
        <f t="shared" si="2909"/>
        <v>b</v>
      </c>
      <c r="C9929" s="42">
        <v>6</v>
      </c>
      <c r="D9929" s="42"/>
      <c r="F9929" s="343" t="s">
        <v>608</v>
      </c>
      <c r="G9929" s="45" t="s">
        <v>190</v>
      </c>
      <c r="H9929" s="106"/>
      <c r="I9929" s="105">
        <f t="shared" si="2932"/>
        <v>0</v>
      </c>
      <c r="J9929" s="107"/>
      <c r="K9929" s="107"/>
      <c r="L9929" s="105">
        <f t="shared" si="2910"/>
        <v>0</v>
      </c>
      <c r="M9929" s="107"/>
      <c r="N9929" s="107"/>
      <c r="R9929" s="352">
        <f>L9929-[1]გადასახდელები!L9239</f>
        <v>0</v>
      </c>
    </row>
    <row r="9930" spans="2:18" ht="30.75" hidden="1" customHeight="1">
      <c r="B9930" s="36" t="str">
        <f t="shared" si="2909"/>
        <v>b</v>
      </c>
      <c r="C9930" s="42">
        <v>6</v>
      </c>
      <c r="D9930" s="42"/>
      <c r="F9930" s="343" t="s">
        <v>539</v>
      </c>
      <c r="G9930" s="45" t="s">
        <v>231</v>
      </c>
      <c r="H9930" s="106"/>
      <c r="I9930" s="105">
        <f t="shared" si="2932"/>
        <v>0</v>
      </c>
      <c r="J9930" s="107"/>
      <c r="K9930" s="107"/>
      <c r="L9930" s="105">
        <f t="shared" si="2910"/>
        <v>0</v>
      </c>
      <c r="M9930" s="107"/>
      <c r="N9930" s="107"/>
      <c r="R9930" s="352">
        <f>L9930-[1]გადასახდელები!L9240</f>
        <v>0</v>
      </c>
    </row>
    <row r="9931" spans="2:18" ht="20.25" hidden="1" customHeight="1">
      <c r="B9931" s="36" t="str">
        <f t="shared" si="2909"/>
        <v>b</v>
      </c>
      <c r="C9931" s="42">
        <v>5</v>
      </c>
      <c r="D9931" s="42"/>
      <c r="F9931" s="342" t="s">
        <v>609</v>
      </c>
      <c r="G9931" s="48" t="s">
        <v>197</v>
      </c>
      <c r="H9931" s="96">
        <f>SUM(H9932:H9934)</f>
        <v>0</v>
      </c>
      <c r="I9931" s="97">
        <f t="shared" si="2932"/>
        <v>0</v>
      </c>
      <c r="J9931" s="98">
        <f>SUM(J9932:J9934)</f>
        <v>0</v>
      </c>
      <c r="K9931" s="98">
        <f>SUM(K9932:K9934)</f>
        <v>0</v>
      </c>
      <c r="L9931" s="97">
        <f t="shared" si="2910"/>
        <v>0</v>
      </c>
      <c r="M9931" s="98">
        <f>SUM(M9932:M9934)</f>
        <v>0</v>
      </c>
      <c r="N9931" s="98">
        <f>SUM(N9932:N9934)</f>
        <v>0</v>
      </c>
      <c r="O9931" s="82" t="s">
        <v>146</v>
      </c>
      <c r="R9931" s="352">
        <f>L9931-[1]გადასახდელები!L9241</f>
        <v>0</v>
      </c>
    </row>
    <row r="9932" spans="2:18" ht="20.25" hidden="1" customHeight="1">
      <c r="B9932" s="36" t="str">
        <f t="shared" si="2909"/>
        <v>b</v>
      </c>
      <c r="C9932" s="42">
        <v>6</v>
      </c>
      <c r="D9932" s="42"/>
      <c r="F9932" s="343" t="s">
        <v>610</v>
      </c>
      <c r="G9932" s="45" t="s">
        <v>191</v>
      </c>
      <c r="H9932" s="106"/>
      <c r="I9932" s="105">
        <f t="shared" si="2932"/>
        <v>0</v>
      </c>
      <c r="J9932" s="107"/>
      <c r="K9932" s="107"/>
      <c r="L9932" s="105">
        <f t="shared" si="2910"/>
        <v>0</v>
      </c>
      <c r="M9932" s="107"/>
      <c r="N9932" s="107"/>
      <c r="R9932" s="352">
        <f>L9932-[1]გადასახდელები!L9242</f>
        <v>0</v>
      </c>
    </row>
    <row r="9933" spans="2:18" ht="20.25" hidden="1" customHeight="1">
      <c r="B9933" s="36" t="str">
        <f t="shared" si="2909"/>
        <v>b</v>
      </c>
      <c r="C9933" s="42">
        <v>6</v>
      </c>
      <c r="D9933" s="42"/>
      <c r="F9933" s="343" t="s">
        <v>611</v>
      </c>
      <c r="G9933" s="45" t="s">
        <v>192</v>
      </c>
      <c r="H9933" s="106"/>
      <c r="I9933" s="105">
        <f t="shared" si="2932"/>
        <v>0</v>
      </c>
      <c r="J9933" s="107"/>
      <c r="K9933" s="107"/>
      <c r="L9933" s="105">
        <f t="shared" si="2910"/>
        <v>0</v>
      </c>
      <c r="M9933" s="107"/>
      <c r="N9933" s="107"/>
      <c r="R9933" s="352">
        <f>L9933-[1]გადასახდელები!L9243</f>
        <v>0</v>
      </c>
    </row>
    <row r="9934" spans="2:18" ht="30.75" hidden="1" customHeight="1">
      <c r="B9934" s="36" t="str">
        <f t="shared" si="2909"/>
        <v>b</v>
      </c>
      <c r="C9934" s="42">
        <v>6</v>
      </c>
      <c r="D9934" s="42"/>
      <c r="F9934" s="343" t="s">
        <v>612</v>
      </c>
      <c r="G9934" s="45" t="s">
        <v>232</v>
      </c>
      <c r="H9934" s="106"/>
      <c r="I9934" s="105">
        <f t="shared" si="2932"/>
        <v>0</v>
      </c>
      <c r="J9934" s="107"/>
      <c r="K9934" s="107"/>
      <c r="L9934" s="105">
        <f t="shared" si="2910"/>
        <v>0</v>
      </c>
      <c r="M9934" s="107"/>
      <c r="N9934" s="107"/>
      <c r="R9934" s="352">
        <f>L9934-[1]გადასახდელები!L9244</f>
        <v>0</v>
      </c>
    </row>
    <row r="9935" spans="2:18" ht="30.75" hidden="1" customHeight="1">
      <c r="B9935" s="36" t="str">
        <f t="shared" si="2909"/>
        <v>b</v>
      </c>
      <c r="C9935" s="42">
        <v>5</v>
      </c>
      <c r="D9935" s="42"/>
      <c r="F9935" s="343" t="s">
        <v>613</v>
      </c>
      <c r="G9935" s="48" t="s">
        <v>233</v>
      </c>
      <c r="H9935" s="101"/>
      <c r="I9935" s="97">
        <f t="shared" si="2932"/>
        <v>0</v>
      </c>
      <c r="J9935" s="102"/>
      <c r="K9935" s="102"/>
      <c r="L9935" s="97">
        <f t="shared" si="2910"/>
        <v>0</v>
      </c>
      <c r="M9935" s="102"/>
      <c r="N9935" s="102"/>
      <c r="R9935" s="352">
        <f>L9935-[1]გადასახდელები!L9245</f>
        <v>0</v>
      </c>
    </row>
    <row r="9936" spans="2:18" ht="34.5" hidden="1" customHeight="1">
      <c r="B9936" s="36" t="str">
        <f t="shared" si="2909"/>
        <v>b</v>
      </c>
      <c r="C9936" s="42">
        <v>5</v>
      </c>
      <c r="D9936" s="42"/>
      <c r="F9936" s="343" t="s">
        <v>614</v>
      </c>
      <c r="G9936" s="50" t="s">
        <v>367</v>
      </c>
      <c r="H9936" s="101"/>
      <c r="I9936" s="97">
        <f t="shared" si="2932"/>
        <v>0</v>
      </c>
      <c r="J9936" s="102"/>
      <c r="K9936" s="102"/>
      <c r="L9936" s="97">
        <f t="shared" si="2910"/>
        <v>0</v>
      </c>
      <c r="M9936" s="102"/>
      <c r="N9936" s="102"/>
      <c r="R9936" s="352">
        <f>L9936-[1]გადასახდელები!L9246</f>
        <v>0</v>
      </c>
    </row>
    <row r="9937" spans="2:18" ht="34.5" hidden="1" customHeight="1">
      <c r="B9937" s="36" t="str">
        <f t="shared" si="2909"/>
        <v>b</v>
      </c>
      <c r="C9937" s="42">
        <v>5</v>
      </c>
      <c r="D9937" s="42"/>
      <c r="F9937" s="343" t="s">
        <v>540</v>
      </c>
      <c r="G9937" s="48" t="s">
        <v>234</v>
      </c>
      <c r="H9937" s="101"/>
      <c r="I9937" s="97">
        <f t="shared" si="2932"/>
        <v>0</v>
      </c>
      <c r="J9937" s="102"/>
      <c r="K9937" s="102"/>
      <c r="L9937" s="97">
        <f t="shared" si="2910"/>
        <v>0</v>
      </c>
      <c r="M9937" s="102"/>
      <c r="N9937" s="102"/>
      <c r="R9937" s="352">
        <f>L9937-[1]გადასახდელები!L9247</f>
        <v>0</v>
      </c>
    </row>
    <row r="9938" spans="2:18" ht="50.25" hidden="1" customHeight="1">
      <c r="B9938" s="36" t="str">
        <f t="shared" si="2909"/>
        <v>b</v>
      </c>
      <c r="C9938" s="42">
        <v>5</v>
      </c>
      <c r="D9938" s="42"/>
      <c r="F9938" s="343" t="s">
        <v>541</v>
      </c>
      <c r="G9938" s="48" t="s">
        <v>235</v>
      </c>
      <c r="H9938" s="101"/>
      <c r="I9938" s="97">
        <f t="shared" si="2932"/>
        <v>0</v>
      </c>
      <c r="J9938" s="102"/>
      <c r="K9938" s="102"/>
      <c r="L9938" s="97">
        <f t="shared" si="2910"/>
        <v>0</v>
      </c>
      <c r="M9938" s="102"/>
      <c r="N9938" s="102"/>
      <c r="R9938" s="352">
        <f>L9938-[1]გადასახდელები!L9248</f>
        <v>0</v>
      </c>
    </row>
    <row r="9939" spans="2:18" ht="20.25" hidden="1" customHeight="1">
      <c r="B9939" s="36" t="str">
        <f t="shared" si="2909"/>
        <v>b</v>
      </c>
      <c r="C9939" s="42">
        <v>5</v>
      </c>
      <c r="D9939" s="42"/>
      <c r="F9939" s="343" t="s">
        <v>542</v>
      </c>
      <c r="G9939" s="48" t="s">
        <v>236</v>
      </c>
      <c r="H9939" s="101"/>
      <c r="I9939" s="97">
        <f t="shared" si="2932"/>
        <v>0</v>
      </c>
      <c r="J9939" s="102"/>
      <c r="K9939" s="102"/>
      <c r="L9939" s="97">
        <f t="shared" si="2910"/>
        <v>0</v>
      </c>
      <c r="M9939" s="102"/>
      <c r="N9939" s="102"/>
      <c r="R9939" s="352">
        <f>L9939-[1]გადასახდელები!L9249</f>
        <v>0</v>
      </c>
    </row>
    <row r="9940" spans="2:18" ht="20.25" hidden="1" customHeight="1">
      <c r="B9940" s="36" t="str">
        <f t="shared" si="2909"/>
        <v>b</v>
      </c>
      <c r="C9940" s="42">
        <v>5</v>
      </c>
      <c r="D9940" s="42"/>
      <c r="F9940" s="343" t="s">
        <v>543</v>
      </c>
      <c r="G9940" s="48" t="s">
        <v>237</v>
      </c>
      <c r="H9940" s="101"/>
      <c r="I9940" s="97">
        <f t="shared" si="2932"/>
        <v>0</v>
      </c>
      <c r="J9940" s="102"/>
      <c r="K9940" s="102"/>
      <c r="L9940" s="97">
        <f t="shared" si="2910"/>
        <v>0</v>
      </c>
      <c r="M9940" s="102"/>
      <c r="N9940" s="102"/>
      <c r="R9940" s="352">
        <f>L9940-[1]გადასახდელები!L9250</f>
        <v>0</v>
      </c>
    </row>
    <row r="9941" spans="2:18" ht="20.25" hidden="1" customHeight="1">
      <c r="B9941" s="36" t="str">
        <f t="shared" si="2909"/>
        <v>b</v>
      </c>
      <c r="C9941" s="42">
        <v>5</v>
      </c>
      <c r="D9941" s="42"/>
      <c r="F9941" s="342" t="s">
        <v>544</v>
      </c>
      <c r="G9941" s="48" t="s">
        <v>238</v>
      </c>
      <c r="H9941" s="96">
        <f>SUM(H9942:H9948)</f>
        <v>0</v>
      </c>
      <c r="I9941" s="97">
        <f t="shared" si="2932"/>
        <v>0</v>
      </c>
      <c r="J9941" s="98">
        <f>SUM(J9942:J9948)</f>
        <v>0</v>
      </c>
      <c r="K9941" s="98">
        <f>SUM(K9942:K9948)</f>
        <v>0</v>
      </c>
      <c r="L9941" s="97">
        <f t="shared" si="2910"/>
        <v>0</v>
      </c>
      <c r="M9941" s="98">
        <f>SUM(M9942:M9948)</f>
        <v>0</v>
      </c>
      <c r="N9941" s="98">
        <f>SUM(N9942:N9948)</f>
        <v>0</v>
      </c>
      <c r="O9941" s="82" t="s">
        <v>146</v>
      </c>
      <c r="R9941" s="352">
        <f>L9941-[1]გადასახდელები!L9251</f>
        <v>0</v>
      </c>
    </row>
    <row r="9942" spans="2:18" ht="23.25" hidden="1" customHeight="1">
      <c r="B9942" s="36" t="str">
        <f t="shared" si="2909"/>
        <v>b</v>
      </c>
      <c r="C9942" s="42">
        <v>6</v>
      </c>
      <c r="D9942" s="42"/>
      <c r="F9942" s="343" t="s">
        <v>545</v>
      </c>
      <c r="G9942" s="45" t="s">
        <v>198</v>
      </c>
      <c r="H9942" s="106"/>
      <c r="I9942" s="105">
        <f t="shared" si="2932"/>
        <v>0</v>
      </c>
      <c r="J9942" s="107"/>
      <c r="K9942" s="107"/>
      <c r="L9942" s="105">
        <f t="shared" si="2910"/>
        <v>0</v>
      </c>
      <c r="M9942" s="107"/>
      <c r="N9942" s="107"/>
      <c r="R9942" s="352">
        <f>L9942-[1]გადასახდელები!L9252</f>
        <v>0</v>
      </c>
    </row>
    <row r="9943" spans="2:18" ht="20.25" hidden="1" customHeight="1">
      <c r="B9943" s="36" t="str">
        <f t="shared" si="2909"/>
        <v>b</v>
      </c>
      <c r="C9943" s="42">
        <v>6</v>
      </c>
      <c r="D9943" s="42"/>
      <c r="F9943" s="343" t="s">
        <v>546</v>
      </c>
      <c r="G9943" s="45" t="s">
        <v>199</v>
      </c>
      <c r="H9943" s="106"/>
      <c r="I9943" s="105">
        <f t="shared" si="2932"/>
        <v>0</v>
      </c>
      <c r="J9943" s="107"/>
      <c r="K9943" s="107"/>
      <c r="L9943" s="105">
        <f t="shared" si="2910"/>
        <v>0</v>
      </c>
      <c r="M9943" s="107"/>
      <c r="N9943" s="107"/>
      <c r="R9943" s="352">
        <f>L9943-[1]გადასახდელები!L9253</f>
        <v>0</v>
      </c>
    </row>
    <row r="9944" spans="2:18" ht="23.25" hidden="1" customHeight="1">
      <c r="B9944" s="36" t="str">
        <f t="shared" si="2909"/>
        <v>b</v>
      </c>
      <c r="C9944" s="42">
        <v>6</v>
      </c>
      <c r="D9944" s="42"/>
      <c r="F9944" s="343" t="s">
        <v>547</v>
      </c>
      <c r="G9944" s="45" t="s">
        <v>200</v>
      </c>
      <c r="H9944" s="106"/>
      <c r="I9944" s="105">
        <f t="shared" si="2932"/>
        <v>0</v>
      </c>
      <c r="J9944" s="107"/>
      <c r="K9944" s="107"/>
      <c r="L9944" s="105">
        <f t="shared" si="2910"/>
        <v>0</v>
      </c>
      <c r="M9944" s="107"/>
      <c r="N9944" s="107"/>
      <c r="R9944" s="352">
        <f>L9944-[1]გადასახდელები!L9254</f>
        <v>0</v>
      </c>
    </row>
    <row r="9945" spans="2:18" ht="31.5" hidden="1" customHeight="1">
      <c r="B9945" s="36" t="str">
        <f t="shared" si="2909"/>
        <v>b</v>
      </c>
      <c r="C9945" s="42">
        <v>6</v>
      </c>
      <c r="D9945" s="42"/>
      <c r="F9945" s="343" t="s">
        <v>615</v>
      </c>
      <c r="G9945" s="45" t="s">
        <v>201</v>
      </c>
      <c r="H9945" s="106"/>
      <c r="I9945" s="105">
        <f t="shared" si="2932"/>
        <v>0</v>
      </c>
      <c r="J9945" s="107"/>
      <c r="K9945" s="107"/>
      <c r="L9945" s="105">
        <f t="shared" si="2910"/>
        <v>0</v>
      </c>
      <c r="M9945" s="107"/>
      <c r="N9945" s="107"/>
      <c r="R9945" s="352">
        <f>L9945-[1]გადასახდელები!L9255</f>
        <v>0</v>
      </c>
    </row>
    <row r="9946" spans="2:18" ht="33.75" hidden="1" customHeight="1">
      <c r="B9946" s="36" t="str">
        <f t="shared" si="2909"/>
        <v>b</v>
      </c>
      <c r="C9946" s="42">
        <v>6</v>
      </c>
      <c r="D9946" s="42"/>
      <c r="F9946" s="343" t="s">
        <v>548</v>
      </c>
      <c r="G9946" s="45" t="s">
        <v>239</v>
      </c>
      <c r="H9946" s="106"/>
      <c r="I9946" s="105">
        <f t="shared" si="2932"/>
        <v>0</v>
      </c>
      <c r="J9946" s="107"/>
      <c r="K9946" s="107"/>
      <c r="L9946" s="105">
        <f t="shared" si="2910"/>
        <v>0</v>
      </c>
      <c r="M9946" s="107"/>
      <c r="N9946" s="107"/>
      <c r="R9946" s="352">
        <f>L9946-[1]გადასახდელები!L9256</f>
        <v>0</v>
      </c>
    </row>
    <row r="9947" spans="2:18" ht="34.5" hidden="1" customHeight="1">
      <c r="B9947" s="36" t="str">
        <f t="shared" si="2909"/>
        <v>b</v>
      </c>
      <c r="C9947" s="42">
        <v>6</v>
      </c>
      <c r="D9947" s="42"/>
      <c r="F9947" s="343" t="s">
        <v>616</v>
      </c>
      <c r="G9947" s="45" t="s">
        <v>240</v>
      </c>
      <c r="H9947" s="106"/>
      <c r="I9947" s="105">
        <f t="shared" si="2932"/>
        <v>0</v>
      </c>
      <c r="J9947" s="107"/>
      <c r="K9947" s="107"/>
      <c r="L9947" s="105">
        <f t="shared" si="2910"/>
        <v>0</v>
      </c>
      <c r="M9947" s="107"/>
      <c r="N9947" s="107"/>
      <c r="R9947" s="352">
        <f>L9947-[1]გადასახდელები!L9257</f>
        <v>0</v>
      </c>
    </row>
    <row r="9948" spans="2:18" ht="33.75" hidden="1" customHeight="1">
      <c r="B9948" s="36" t="str">
        <f t="shared" si="2909"/>
        <v>b</v>
      </c>
      <c r="C9948" s="42">
        <v>6</v>
      </c>
      <c r="D9948" s="42"/>
      <c r="F9948" s="343" t="s">
        <v>617</v>
      </c>
      <c r="G9948" s="45" t="s">
        <v>241</v>
      </c>
      <c r="H9948" s="106"/>
      <c r="I9948" s="105">
        <f t="shared" si="2932"/>
        <v>0</v>
      </c>
      <c r="J9948" s="107"/>
      <c r="K9948" s="107"/>
      <c r="L9948" s="105">
        <f t="shared" si="2910"/>
        <v>0</v>
      </c>
      <c r="M9948" s="107"/>
      <c r="N9948" s="107"/>
      <c r="R9948" s="352">
        <f>L9948-[1]გადასახდელები!L9258</f>
        <v>0</v>
      </c>
    </row>
    <row r="9949" spans="2:18" ht="34.5" hidden="1" customHeight="1">
      <c r="B9949" s="36" t="str">
        <f t="shared" si="2909"/>
        <v>b</v>
      </c>
      <c r="C9949" s="42">
        <v>5</v>
      </c>
      <c r="D9949" s="42"/>
      <c r="F9949" s="343" t="s">
        <v>618</v>
      </c>
      <c r="G9949" s="48" t="s">
        <v>242</v>
      </c>
      <c r="H9949" s="109"/>
      <c r="I9949" s="97">
        <f t="shared" si="2932"/>
        <v>0</v>
      </c>
      <c r="J9949" s="110"/>
      <c r="K9949" s="110"/>
      <c r="L9949" s="97">
        <f t="shared" si="2910"/>
        <v>0</v>
      </c>
      <c r="M9949" s="110"/>
      <c r="N9949" s="110"/>
      <c r="R9949" s="352">
        <f>L9949-[1]გადასახდელები!L9259</f>
        <v>0</v>
      </c>
    </row>
    <row r="9950" spans="2:18" ht="24.75" hidden="1" customHeight="1">
      <c r="B9950" s="36" t="str">
        <f t="shared" si="2909"/>
        <v>b</v>
      </c>
      <c r="C9950" s="42">
        <v>5</v>
      </c>
      <c r="D9950" s="42"/>
      <c r="F9950" s="343" t="s">
        <v>549</v>
      </c>
      <c r="G9950" s="48" t="s">
        <v>243</v>
      </c>
      <c r="H9950" s="109"/>
      <c r="I9950" s="97">
        <f t="shared" si="2932"/>
        <v>0</v>
      </c>
      <c r="J9950" s="110"/>
      <c r="K9950" s="110"/>
      <c r="L9950" s="97">
        <f t="shared" si="2910"/>
        <v>0</v>
      </c>
      <c r="M9950" s="110"/>
      <c r="N9950" s="110"/>
      <c r="R9950" s="352">
        <f>L9950-[1]გადასახდელები!L9260</f>
        <v>0</v>
      </c>
    </row>
    <row r="9951" spans="2:18" ht="27.75" hidden="1" customHeight="1">
      <c r="B9951" s="36" t="str">
        <f t="shared" si="2909"/>
        <v>b</v>
      </c>
      <c r="C9951" s="42">
        <v>4</v>
      </c>
      <c r="D9951" s="42"/>
      <c r="F9951" s="343" t="s">
        <v>550</v>
      </c>
      <c r="G9951" s="47" t="s">
        <v>244</v>
      </c>
      <c r="H9951" s="103"/>
      <c r="I9951" s="108">
        <f t="shared" si="2932"/>
        <v>0</v>
      </c>
      <c r="J9951" s="104"/>
      <c r="K9951" s="104"/>
      <c r="L9951" s="108">
        <f t="shared" si="2910"/>
        <v>0</v>
      </c>
      <c r="M9951" s="104"/>
      <c r="N9951" s="104"/>
      <c r="R9951" s="352">
        <f>L9951-[1]გადასახდელები!L9261</f>
        <v>0</v>
      </c>
    </row>
    <row r="9952" spans="2:18" ht="23.25" hidden="1" customHeight="1">
      <c r="B9952" s="36" t="str">
        <f t="shared" si="2909"/>
        <v>b</v>
      </c>
      <c r="C9952" s="42">
        <v>4</v>
      </c>
      <c r="D9952" s="42"/>
      <c r="F9952" s="343" t="s">
        <v>619</v>
      </c>
      <c r="G9952" s="47" t="s">
        <v>245</v>
      </c>
      <c r="H9952" s="103"/>
      <c r="I9952" s="108">
        <f t="shared" si="2932"/>
        <v>0</v>
      </c>
      <c r="J9952" s="104"/>
      <c r="K9952" s="104"/>
      <c r="L9952" s="108">
        <f t="shared" si="2910"/>
        <v>0</v>
      </c>
      <c r="M9952" s="104"/>
      <c r="N9952" s="104"/>
      <c r="R9952" s="352">
        <f>L9952-[1]გადასახდელები!L9262</f>
        <v>0</v>
      </c>
    </row>
    <row r="9953" spans="2:18" ht="24" hidden="1" customHeight="1">
      <c r="B9953" s="36" t="str">
        <f t="shared" si="2909"/>
        <v>b</v>
      </c>
      <c r="C9953" s="42">
        <v>4</v>
      </c>
      <c r="D9953" s="42"/>
      <c r="F9953" s="343" t="s">
        <v>620</v>
      </c>
      <c r="G9953" s="47" t="s">
        <v>246</v>
      </c>
      <c r="H9953" s="103"/>
      <c r="I9953" s="108">
        <f t="shared" si="2932"/>
        <v>0</v>
      </c>
      <c r="J9953" s="104"/>
      <c r="K9953" s="104"/>
      <c r="L9953" s="108">
        <f t="shared" si="2910"/>
        <v>0</v>
      </c>
      <c r="M9953" s="104"/>
      <c r="N9953" s="104"/>
      <c r="R9953" s="352">
        <f>L9953-[1]გადასახდელები!L9263</f>
        <v>0</v>
      </c>
    </row>
    <row r="9954" spans="2:18" ht="34.5" hidden="1" customHeight="1">
      <c r="B9954" s="36" t="str">
        <f t="shared" si="2909"/>
        <v>b</v>
      </c>
      <c r="C9954" s="42">
        <v>4</v>
      </c>
      <c r="D9954" s="42"/>
      <c r="F9954" s="343" t="s">
        <v>551</v>
      </c>
      <c r="G9954" s="47" t="s">
        <v>247</v>
      </c>
      <c r="H9954" s="103"/>
      <c r="I9954" s="108">
        <f t="shared" si="2932"/>
        <v>0</v>
      </c>
      <c r="J9954" s="104"/>
      <c r="K9954" s="104"/>
      <c r="L9954" s="108">
        <f t="shared" si="2910"/>
        <v>0</v>
      </c>
      <c r="M9954" s="104"/>
      <c r="N9954" s="104"/>
      <c r="R9954" s="352">
        <f>L9954-[1]გადასახდელები!L9264</f>
        <v>0</v>
      </c>
    </row>
    <row r="9955" spans="2:18" ht="33" hidden="1" customHeight="1">
      <c r="B9955" s="36" t="str">
        <f t="shared" si="2909"/>
        <v>b</v>
      </c>
      <c r="C9955" s="42">
        <v>4</v>
      </c>
      <c r="D9955" s="42"/>
      <c r="F9955" s="342" t="s">
        <v>552</v>
      </c>
      <c r="G9955" s="47" t="s">
        <v>248</v>
      </c>
      <c r="H9955" s="93">
        <f>SUM(H9956:H9961)</f>
        <v>0</v>
      </c>
      <c r="I9955" s="94">
        <f t="shared" si="2932"/>
        <v>0</v>
      </c>
      <c r="J9955" s="95">
        <f>SUM(J9956:J9961)</f>
        <v>0</v>
      </c>
      <c r="K9955" s="95">
        <f>SUM(K9956:K9961)</f>
        <v>0</v>
      </c>
      <c r="L9955" s="94">
        <f t="shared" si="2910"/>
        <v>0</v>
      </c>
      <c r="M9955" s="95">
        <f>SUM(M9956:M9961)</f>
        <v>0</v>
      </c>
      <c r="N9955" s="95">
        <f>SUM(N9956:N9961)</f>
        <v>0</v>
      </c>
      <c r="O9955" s="82" t="s">
        <v>146</v>
      </c>
      <c r="R9955" s="352">
        <f>L9955-[1]გადასახდელები!L9265</f>
        <v>0</v>
      </c>
    </row>
    <row r="9956" spans="2:18" ht="20.25" hidden="1" customHeight="1">
      <c r="B9956" s="36" t="str">
        <f t="shared" si="2909"/>
        <v>b</v>
      </c>
      <c r="C9956" s="42">
        <v>5</v>
      </c>
      <c r="D9956" s="42"/>
      <c r="F9956" s="343" t="s">
        <v>553</v>
      </c>
      <c r="G9956" s="48" t="s">
        <v>249</v>
      </c>
      <c r="H9956" s="109"/>
      <c r="I9956" s="97">
        <f t="shared" si="2932"/>
        <v>0</v>
      </c>
      <c r="J9956" s="110"/>
      <c r="K9956" s="110"/>
      <c r="L9956" s="97">
        <f t="shared" si="2910"/>
        <v>0</v>
      </c>
      <c r="M9956" s="110"/>
      <c r="N9956" s="110"/>
      <c r="Q9956" s="17">
        <f>82+55</f>
        <v>137</v>
      </c>
      <c r="R9956" s="352">
        <f>L9956-[1]გადასახდელები!L9266</f>
        <v>0</v>
      </c>
    </row>
    <row r="9957" spans="2:18" ht="20.25" hidden="1" customHeight="1">
      <c r="B9957" s="36" t="str">
        <f t="shared" si="2909"/>
        <v>b</v>
      </c>
      <c r="C9957" s="42">
        <v>5</v>
      </c>
      <c r="D9957" s="42"/>
      <c r="F9957" s="343" t="s">
        <v>554</v>
      </c>
      <c r="G9957" s="48" t="s">
        <v>250</v>
      </c>
      <c r="H9957" s="109"/>
      <c r="I9957" s="97">
        <f t="shared" si="2932"/>
        <v>0</v>
      </c>
      <c r="J9957" s="110"/>
      <c r="K9957" s="110"/>
      <c r="L9957" s="97">
        <f t="shared" si="2910"/>
        <v>0</v>
      </c>
      <c r="M9957" s="110"/>
      <c r="N9957" s="110"/>
      <c r="R9957" s="352">
        <f>L9957-[1]გადასახდელები!L9267</f>
        <v>0</v>
      </c>
    </row>
    <row r="9958" spans="2:18" ht="35.25" hidden="1" customHeight="1">
      <c r="B9958" s="36" t="str">
        <f t="shared" si="2909"/>
        <v>b</v>
      </c>
      <c r="C9958" s="42">
        <v>5</v>
      </c>
      <c r="D9958" s="42"/>
      <c r="F9958" s="343" t="s">
        <v>555</v>
      </c>
      <c r="G9958" s="48" t="s">
        <v>251</v>
      </c>
      <c r="H9958" s="109"/>
      <c r="I9958" s="97">
        <f t="shared" si="2932"/>
        <v>0</v>
      </c>
      <c r="J9958" s="110"/>
      <c r="K9958" s="110"/>
      <c r="L9958" s="97">
        <f t="shared" si="2910"/>
        <v>0</v>
      </c>
      <c r="M9958" s="110"/>
      <c r="N9958" s="110"/>
      <c r="R9958" s="352">
        <f>L9958-[1]გადასახდელები!L9268</f>
        <v>0</v>
      </c>
    </row>
    <row r="9959" spans="2:18" ht="20.25" hidden="1" customHeight="1">
      <c r="B9959" s="36" t="str">
        <f t="shared" si="2909"/>
        <v>b</v>
      </c>
      <c r="C9959" s="42">
        <v>5</v>
      </c>
      <c r="D9959" s="42"/>
      <c r="F9959" s="343" t="s">
        <v>621</v>
      </c>
      <c r="G9959" s="48" t="s">
        <v>252</v>
      </c>
      <c r="H9959" s="109"/>
      <c r="I9959" s="97">
        <f t="shared" si="2932"/>
        <v>0</v>
      </c>
      <c r="J9959" s="110"/>
      <c r="K9959" s="110"/>
      <c r="L9959" s="97">
        <f t="shared" si="2910"/>
        <v>0</v>
      </c>
      <c r="M9959" s="110"/>
      <c r="N9959" s="110"/>
      <c r="R9959" s="352">
        <f>L9959-[1]გადასახდელები!L9269</f>
        <v>0</v>
      </c>
    </row>
    <row r="9960" spans="2:18" ht="30.75" hidden="1" customHeight="1">
      <c r="B9960" s="36" t="str">
        <f t="shared" si="2909"/>
        <v>b</v>
      </c>
      <c r="C9960" s="42">
        <v>5</v>
      </c>
      <c r="D9960" s="42"/>
      <c r="F9960" s="343" t="s">
        <v>622</v>
      </c>
      <c r="G9960" s="48" t="s">
        <v>253</v>
      </c>
      <c r="H9960" s="109"/>
      <c r="I9960" s="97">
        <f t="shared" si="2932"/>
        <v>0</v>
      </c>
      <c r="J9960" s="110"/>
      <c r="K9960" s="110"/>
      <c r="L9960" s="97">
        <f t="shared" si="2910"/>
        <v>0</v>
      </c>
      <c r="M9960" s="110"/>
      <c r="N9960" s="110"/>
      <c r="R9960" s="352">
        <f>L9960-[1]გადასახდელები!L9270</f>
        <v>0</v>
      </c>
    </row>
    <row r="9961" spans="2:18" ht="30.75" hidden="1" customHeight="1">
      <c r="B9961" s="36" t="str">
        <f t="shared" si="2909"/>
        <v>b</v>
      </c>
      <c r="C9961" s="42">
        <v>5</v>
      </c>
      <c r="D9961" s="42"/>
      <c r="F9961" s="343" t="s">
        <v>556</v>
      </c>
      <c r="G9961" s="48" t="s">
        <v>254</v>
      </c>
      <c r="H9961" s="109"/>
      <c r="I9961" s="97">
        <f t="shared" si="2932"/>
        <v>0</v>
      </c>
      <c r="J9961" s="110"/>
      <c r="K9961" s="110"/>
      <c r="L9961" s="97">
        <f t="shared" si="2910"/>
        <v>0</v>
      </c>
      <c r="M9961" s="110"/>
      <c r="N9961" s="110"/>
      <c r="R9961" s="352">
        <f>L9961-[1]გადასახდელები!L9271</f>
        <v>0</v>
      </c>
    </row>
    <row r="9962" spans="2:18" ht="20.25" hidden="1" customHeight="1">
      <c r="B9962" s="36" t="str">
        <f t="shared" si="2909"/>
        <v>b</v>
      </c>
      <c r="C9962" s="42">
        <v>4</v>
      </c>
      <c r="D9962" s="42"/>
      <c r="F9962" s="343" t="s">
        <v>623</v>
      </c>
      <c r="G9962" s="47" t="s">
        <v>255</v>
      </c>
      <c r="H9962" s="103"/>
      <c r="I9962" s="94">
        <f t="shared" si="2932"/>
        <v>0</v>
      </c>
      <c r="J9962" s="104"/>
      <c r="K9962" s="104"/>
      <c r="L9962" s="94">
        <f t="shared" si="2910"/>
        <v>0</v>
      </c>
      <c r="M9962" s="104"/>
      <c r="N9962" s="104"/>
      <c r="R9962" s="352">
        <f>L9962-[1]გადასახდელები!L9272</f>
        <v>0</v>
      </c>
    </row>
    <row r="9963" spans="2:18" ht="20.25" hidden="1" customHeight="1">
      <c r="B9963" s="36" t="str">
        <f t="shared" si="2909"/>
        <v>b</v>
      </c>
      <c r="C9963" s="42">
        <v>4</v>
      </c>
      <c r="D9963" s="42"/>
      <c r="F9963" s="342" t="s">
        <v>557</v>
      </c>
      <c r="G9963" s="47" t="s">
        <v>256</v>
      </c>
      <c r="H9963" s="93">
        <f>SUM(H9964:H9976)</f>
        <v>0</v>
      </c>
      <c r="I9963" s="94">
        <f t="shared" si="2932"/>
        <v>0</v>
      </c>
      <c r="J9963" s="95">
        <f>SUM(J9964:J9976)</f>
        <v>0</v>
      </c>
      <c r="K9963" s="95">
        <f>SUM(K9964:K9976)</f>
        <v>0</v>
      </c>
      <c r="L9963" s="94">
        <f t="shared" si="2910"/>
        <v>0</v>
      </c>
      <c r="M9963" s="95">
        <f>SUM(M9964:M9976)</f>
        <v>0</v>
      </c>
      <c r="N9963" s="95">
        <f>SUM(N9964:N9976)</f>
        <v>0</v>
      </c>
      <c r="O9963" s="82" t="s">
        <v>146</v>
      </c>
      <c r="R9963" s="352">
        <f>L9963-[1]გადასახდელები!L9273</f>
        <v>0</v>
      </c>
    </row>
    <row r="9964" spans="2:18" ht="20.25" hidden="1" customHeight="1">
      <c r="B9964" s="36" t="str">
        <f t="shared" si="2909"/>
        <v>b</v>
      </c>
      <c r="C9964" s="42">
        <v>5</v>
      </c>
      <c r="D9964" s="42"/>
      <c r="F9964" s="343" t="s">
        <v>624</v>
      </c>
      <c r="G9964" s="48" t="s">
        <v>257</v>
      </c>
      <c r="H9964" s="109"/>
      <c r="I9964" s="97">
        <f t="shared" si="2932"/>
        <v>0</v>
      </c>
      <c r="J9964" s="110"/>
      <c r="K9964" s="110"/>
      <c r="L9964" s="97">
        <f t="shared" si="2910"/>
        <v>0</v>
      </c>
      <c r="M9964" s="110"/>
      <c r="N9964" s="110"/>
      <c r="R9964" s="352">
        <f>L9964-[1]გადასახდელები!L9274</f>
        <v>0</v>
      </c>
    </row>
    <row r="9965" spans="2:18" ht="30" hidden="1" customHeight="1">
      <c r="B9965" s="36" t="str">
        <f t="shared" si="2909"/>
        <v>b</v>
      </c>
      <c r="C9965" s="42">
        <v>5</v>
      </c>
      <c r="D9965" s="42"/>
      <c r="F9965" s="343" t="s">
        <v>625</v>
      </c>
      <c r="G9965" s="48" t="s">
        <v>258</v>
      </c>
      <c r="H9965" s="109"/>
      <c r="I9965" s="97">
        <f t="shared" si="2932"/>
        <v>0</v>
      </c>
      <c r="J9965" s="110"/>
      <c r="K9965" s="110"/>
      <c r="L9965" s="97">
        <f t="shared" si="2910"/>
        <v>0</v>
      </c>
      <c r="M9965" s="110"/>
      <c r="N9965" s="110"/>
      <c r="R9965" s="352">
        <f>L9965-[1]გადასახდელები!L9275</f>
        <v>0</v>
      </c>
    </row>
    <row r="9966" spans="2:18" ht="22.5" hidden="1" customHeight="1">
      <c r="B9966" s="36" t="str">
        <f t="shared" si="2909"/>
        <v>b</v>
      </c>
      <c r="C9966" s="42">
        <v>5</v>
      </c>
      <c r="D9966" s="42"/>
      <c r="F9966" s="343" t="s">
        <v>558</v>
      </c>
      <c r="G9966" s="48" t="s">
        <v>259</v>
      </c>
      <c r="H9966" s="109"/>
      <c r="I9966" s="97">
        <f t="shared" si="2932"/>
        <v>0</v>
      </c>
      <c r="J9966" s="110"/>
      <c r="K9966" s="110"/>
      <c r="L9966" s="97">
        <f t="shared" si="2910"/>
        <v>0</v>
      </c>
      <c r="M9966" s="110"/>
      <c r="N9966" s="110"/>
      <c r="R9966" s="352">
        <f>L9966-[1]გადასახდელები!L9276</f>
        <v>0</v>
      </c>
    </row>
    <row r="9967" spans="2:18" ht="33.75" hidden="1" customHeight="1">
      <c r="B9967" s="36" t="str">
        <f t="shared" si="2909"/>
        <v>b</v>
      </c>
      <c r="C9967" s="42">
        <v>5</v>
      </c>
      <c r="D9967" s="42"/>
      <c r="F9967" s="343" t="s">
        <v>626</v>
      </c>
      <c r="G9967" s="48" t="s">
        <v>260</v>
      </c>
      <c r="H9967" s="109"/>
      <c r="I9967" s="97">
        <f t="shared" si="2932"/>
        <v>0</v>
      </c>
      <c r="J9967" s="110"/>
      <c r="K9967" s="110"/>
      <c r="L9967" s="97">
        <f t="shared" si="2910"/>
        <v>0</v>
      </c>
      <c r="M9967" s="110"/>
      <c r="N9967" s="110"/>
      <c r="R9967" s="352">
        <f>L9967-[1]გადასახდელები!L9277</f>
        <v>0</v>
      </c>
    </row>
    <row r="9968" spans="2:18" ht="24.75" hidden="1" customHeight="1">
      <c r="B9968" s="36" t="str">
        <f t="shared" si="2909"/>
        <v>b</v>
      </c>
      <c r="C9968" s="42">
        <v>5</v>
      </c>
      <c r="D9968" s="42"/>
      <c r="F9968" s="343" t="s">
        <v>627</v>
      </c>
      <c r="G9968" s="48" t="s">
        <v>261</v>
      </c>
      <c r="H9968" s="109"/>
      <c r="I9968" s="97">
        <f t="shared" si="2932"/>
        <v>0</v>
      </c>
      <c r="J9968" s="110"/>
      <c r="K9968" s="110"/>
      <c r="L9968" s="97">
        <f t="shared" si="2910"/>
        <v>0</v>
      </c>
      <c r="M9968" s="110"/>
      <c r="N9968" s="110"/>
      <c r="R9968" s="352">
        <f>L9968-[1]გადასახდელები!L9278</f>
        <v>0</v>
      </c>
    </row>
    <row r="9969" spans="2:18" ht="35.25" hidden="1" customHeight="1">
      <c r="B9969" s="36" t="str">
        <f t="shared" si="2909"/>
        <v>b</v>
      </c>
      <c r="C9969" s="42">
        <v>5</v>
      </c>
      <c r="D9969" s="42"/>
      <c r="F9969" s="343" t="s">
        <v>628</v>
      </c>
      <c r="G9969" s="48" t="s">
        <v>262</v>
      </c>
      <c r="H9969" s="109"/>
      <c r="I9969" s="97">
        <f t="shared" si="2932"/>
        <v>0</v>
      </c>
      <c r="J9969" s="110"/>
      <c r="K9969" s="110"/>
      <c r="L9969" s="97">
        <f t="shared" si="2910"/>
        <v>0</v>
      </c>
      <c r="M9969" s="110"/>
      <c r="N9969" s="110"/>
      <c r="R9969" s="352">
        <f>L9969-[1]გადასახდელები!L9279</f>
        <v>0</v>
      </c>
    </row>
    <row r="9970" spans="2:18" ht="33.75" hidden="1" customHeight="1">
      <c r="B9970" s="36" t="str">
        <f t="shared" si="2909"/>
        <v>b</v>
      </c>
      <c r="C9970" s="42">
        <v>5</v>
      </c>
      <c r="D9970" s="42"/>
      <c r="F9970" s="343" t="s">
        <v>629</v>
      </c>
      <c r="G9970" s="48" t="s">
        <v>263</v>
      </c>
      <c r="H9970" s="109"/>
      <c r="I9970" s="97">
        <f t="shared" si="2932"/>
        <v>0</v>
      </c>
      <c r="J9970" s="110"/>
      <c r="K9970" s="110"/>
      <c r="L9970" s="97">
        <f t="shared" si="2910"/>
        <v>0</v>
      </c>
      <c r="M9970" s="110"/>
      <c r="N9970" s="110"/>
      <c r="R9970" s="352">
        <f>L9970-[1]გადასახდელები!L9280</f>
        <v>0</v>
      </c>
    </row>
    <row r="9971" spans="2:18" ht="20.25" hidden="1" customHeight="1">
      <c r="B9971" s="36" t="str">
        <f t="shared" si="2909"/>
        <v>b</v>
      </c>
      <c r="C9971" s="42">
        <v>5</v>
      </c>
      <c r="D9971" s="42"/>
      <c r="F9971" s="343" t="s">
        <v>630</v>
      </c>
      <c r="G9971" s="48" t="s">
        <v>264</v>
      </c>
      <c r="H9971" s="109"/>
      <c r="I9971" s="97">
        <f t="shared" si="2932"/>
        <v>0</v>
      </c>
      <c r="J9971" s="110"/>
      <c r="K9971" s="110"/>
      <c r="L9971" s="97">
        <f t="shared" si="2910"/>
        <v>0</v>
      </c>
      <c r="M9971" s="110"/>
      <c r="N9971" s="110"/>
      <c r="R9971" s="352">
        <f>L9971-[1]გადასახდელები!L9281</f>
        <v>0</v>
      </c>
    </row>
    <row r="9972" spans="2:18" ht="20.25" hidden="1" customHeight="1">
      <c r="B9972" s="36" t="str">
        <f t="shared" si="2909"/>
        <v>b</v>
      </c>
      <c r="C9972" s="42">
        <v>5</v>
      </c>
      <c r="D9972" s="42"/>
      <c r="F9972" s="343" t="s">
        <v>631</v>
      </c>
      <c r="G9972" s="48" t="s">
        <v>265</v>
      </c>
      <c r="H9972" s="109"/>
      <c r="I9972" s="97">
        <f t="shared" si="2932"/>
        <v>0</v>
      </c>
      <c r="J9972" s="110"/>
      <c r="K9972" s="110"/>
      <c r="L9972" s="97">
        <f t="shared" si="2910"/>
        <v>0</v>
      </c>
      <c r="M9972" s="110"/>
      <c r="N9972" s="110"/>
      <c r="R9972" s="352">
        <f>L9972-[1]გადასახდელები!L9282</f>
        <v>0</v>
      </c>
    </row>
    <row r="9973" spans="2:18" ht="20.25" hidden="1" customHeight="1">
      <c r="B9973" s="36" t="str">
        <f t="shared" si="2909"/>
        <v>b</v>
      </c>
      <c r="C9973" s="42">
        <v>5</v>
      </c>
      <c r="D9973" s="42"/>
      <c r="F9973" s="343" t="s">
        <v>559</v>
      </c>
      <c r="G9973" s="48" t="s">
        <v>266</v>
      </c>
      <c r="H9973" s="109"/>
      <c r="I9973" s="97">
        <f t="shared" si="2932"/>
        <v>0</v>
      </c>
      <c r="J9973" s="110"/>
      <c r="K9973" s="110"/>
      <c r="L9973" s="97">
        <f t="shared" si="2910"/>
        <v>0</v>
      </c>
      <c r="M9973" s="110"/>
      <c r="N9973" s="110"/>
      <c r="R9973" s="352">
        <f>L9973-[1]გადასახდელები!L9283</f>
        <v>0</v>
      </c>
    </row>
    <row r="9974" spans="2:18" ht="20.25" hidden="1" customHeight="1">
      <c r="B9974" s="36" t="str">
        <f t="shared" si="2909"/>
        <v>b</v>
      </c>
      <c r="C9974" s="42">
        <v>5</v>
      </c>
      <c r="D9974" s="42"/>
      <c r="F9974" s="343" t="s">
        <v>632</v>
      </c>
      <c r="G9974" s="48" t="s">
        <v>267</v>
      </c>
      <c r="H9974" s="109"/>
      <c r="I9974" s="97">
        <f t="shared" si="2932"/>
        <v>0</v>
      </c>
      <c r="J9974" s="110"/>
      <c r="K9974" s="110"/>
      <c r="L9974" s="97">
        <f t="shared" si="2910"/>
        <v>0</v>
      </c>
      <c r="M9974" s="110"/>
      <c r="N9974" s="110"/>
      <c r="R9974" s="352">
        <f>L9974-[1]გადასახდელები!L9284</f>
        <v>0</v>
      </c>
    </row>
    <row r="9975" spans="2:18" ht="34.5" hidden="1" customHeight="1">
      <c r="B9975" s="36" t="str">
        <f t="shared" si="2909"/>
        <v>b</v>
      </c>
      <c r="C9975" s="42">
        <v>5</v>
      </c>
      <c r="D9975" s="42"/>
      <c r="F9975" s="343" t="s">
        <v>633</v>
      </c>
      <c r="G9975" s="48" t="s">
        <v>268</v>
      </c>
      <c r="H9975" s="109"/>
      <c r="I9975" s="97">
        <f t="shared" si="2932"/>
        <v>0</v>
      </c>
      <c r="J9975" s="110"/>
      <c r="K9975" s="110"/>
      <c r="L9975" s="97">
        <f t="shared" si="2910"/>
        <v>0</v>
      </c>
      <c r="M9975" s="110"/>
      <c r="N9975" s="110"/>
      <c r="R9975" s="352">
        <f>L9975-[1]გადასახდელები!L9285</f>
        <v>0</v>
      </c>
    </row>
    <row r="9976" spans="2:18" ht="30.75" hidden="1" customHeight="1">
      <c r="B9976" s="36" t="str">
        <f t="shared" si="2909"/>
        <v>b</v>
      </c>
      <c r="C9976" s="42">
        <v>5</v>
      </c>
      <c r="D9976" s="42"/>
      <c r="F9976" s="343" t="s">
        <v>560</v>
      </c>
      <c r="G9976" s="48" t="s">
        <v>269</v>
      </c>
      <c r="H9976" s="109"/>
      <c r="I9976" s="97">
        <f t="shared" si="2932"/>
        <v>0</v>
      </c>
      <c r="J9976" s="110"/>
      <c r="K9976" s="110"/>
      <c r="L9976" s="97">
        <f t="shared" si="2910"/>
        <v>0</v>
      </c>
      <c r="M9976" s="110"/>
      <c r="N9976" s="110"/>
      <c r="R9976" s="352">
        <f>L9976-[1]გადასახდელები!L9286</f>
        <v>0</v>
      </c>
    </row>
    <row r="9977" spans="2:18" ht="20.25" hidden="1" customHeight="1">
      <c r="B9977" s="36" t="str">
        <f t="shared" si="2909"/>
        <v>b</v>
      </c>
      <c r="C9977" s="42">
        <v>3</v>
      </c>
      <c r="D9977" s="42"/>
      <c r="F9977" s="343" t="s">
        <v>634</v>
      </c>
      <c r="G9977" s="57" t="s">
        <v>209</v>
      </c>
      <c r="H9977" s="111"/>
      <c r="I9977" s="90">
        <f t="shared" si="2932"/>
        <v>0</v>
      </c>
      <c r="J9977" s="112"/>
      <c r="K9977" s="112"/>
      <c r="L9977" s="90">
        <f t="shared" si="2910"/>
        <v>0</v>
      </c>
      <c r="M9977" s="112"/>
      <c r="N9977" s="112"/>
      <c r="R9977" s="352">
        <f>L9977-[1]გადასახდელები!L9287</f>
        <v>0</v>
      </c>
    </row>
    <row r="9978" spans="2:18" ht="20.25" hidden="1" customHeight="1">
      <c r="B9978" s="36" t="str">
        <f t="shared" si="2909"/>
        <v>b</v>
      </c>
      <c r="C9978" s="42">
        <v>3</v>
      </c>
      <c r="D9978" s="42"/>
      <c r="F9978" s="342" t="s">
        <v>635</v>
      </c>
      <c r="G9978" s="57" t="s">
        <v>208</v>
      </c>
      <c r="H9978" s="89">
        <f>H9979+H9984+H9985</f>
        <v>0</v>
      </c>
      <c r="I9978" s="90">
        <f t="shared" si="2932"/>
        <v>0</v>
      </c>
      <c r="J9978" s="92">
        <f>J9979+J9984+J9985</f>
        <v>0</v>
      </c>
      <c r="K9978" s="92">
        <f>K9979+K9984+K9985</f>
        <v>0</v>
      </c>
      <c r="L9978" s="90">
        <f t="shared" si="2910"/>
        <v>0</v>
      </c>
      <c r="M9978" s="92">
        <f>M9979+M9984+M9985</f>
        <v>0</v>
      </c>
      <c r="N9978" s="92">
        <f>N9979+N9984+N9985</f>
        <v>0</v>
      </c>
      <c r="O9978" s="82" t="s">
        <v>146</v>
      </c>
      <c r="R9978" s="352">
        <f>L9978-[1]გადასახდელები!L9288</f>
        <v>0</v>
      </c>
    </row>
    <row r="9979" spans="2:18" ht="20.25" hidden="1" customHeight="1">
      <c r="B9979" s="36" t="str">
        <f t="shared" si="2909"/>
        <v>b</v>
      </c>
      <c r="C9979" s="42">
        <v>4</v>
      </c>
      <c r="D9979" s="42"/>
      <c r="F9979" s="342" t="s">
        <v>636</v>
      </c>
      <c r="G9979" s="47" t="s">
        <v>270</v>
      </c>
      <c r="H9979" s="93">
        <f>SUM(H9980:H9983)</f>
        <v>0</v>
      </c>
      <c r="I9979" s="94">
        <f t="shared" si="2932"/>
        <v>0</v>
      </c>
      <c r="J9979" s="95">
        <f>SUM(J9980:J9983)</f>
        <v>0</v>
      </c>
      <c r="K9979" s="95">
        <f>SUM(K9980:K9983)</f>
        <v>0</v>
      </c>
      <c r="L9979" s="94">
        <f t="shared" si="2910"/>
        <v>0</v>
      </c>
      <c r="M9979" s="95">
        <f>SUM(M9980:M9983)</f>
        <v>0</v>
      </c>
      <c r="N9979" s="95">
        <f>SUM(N9980:N9983)</f>
        <v>0</v>
      </c>
      <c r="O9979" s="82" t="s">
        <v>146</v>
      </c>
      <c r="R9979" s="352">
        <f>L9979-[1]გადასახდელები!L9289</f>
        <v>0</v>
      </c>
    </row>
    <row r="9980" spans="2:18" ht="20.25" hidden="1" customHeight="1">
      <c r="B9980" s="36" t="str">
        <f t="shared" si="2909"/>
        <v>b</v>
      </c>
      <c r="C9980" s="42">
        <v>5</v>
      </c>
      <c r="D9980" s="42"/>
      <c r="F9980" s="343" t="s">
        <v>637</v>
      </c>
      <c r="G9980" s="48" t="s">
        <v>271</v>
      </c>
      <c r="H9980" s="101"/>
      <c r="I9980" s="97">
        <f t="shared" si="2932"/>
        <v>0</v>
      </c>
      <c r="J9980" s="102"/>
      <c r="K9980" s="102"/>
      <c r="L9980" s="97">
        <f t="shared" si="2910"/>
        <v>0</v>
      </c>
      <c r="M9980" s="102"/>
      <c r="N9980" s="102"/>
      <c r="R9980" s="352">
        <f>L9980-[1]გადასახდელები!L9290</f>
        <v>0</v>
      </c>
    </row>
    <row r="9981" spans="2:18" ht="20.25" hidden="1" customHeight="1">
      <c r="B9981" s="36" t="str">
        <f t="shared" si="2909"/>
        <v>b</v>
      </c>
      <c r="C9981" s="42">
        <v>5</v>
      </c>
      <c r="D9981" s="42"/>
      <c r="F9981" s="343" t="s">
        <v>638</v>
      </c>
      <c r="G9981" s="48" t="s">
        <v>272</v>
      </c>
      <c r="H9981" s="101"/>
      <c r="I9981" s="97">
        <f t="shared" si="2932"/>
        <v>0</v>
      </c>
      <c r="J9981" s="102"/>
      <c r="K9981" s="102"/>
      <c r="L9981" s="97">
        <f t="shared" si="2910"/>
        <v>0</v>
      </c>
      <c r="M9981" s="102"/>
      <c r="N9981" s="102"/>
      <c r="R9981" s="352">
        <f>L9981-[1]გადასახდელები!L9291</f>
        <v>0</v>
      </c>
    </row>
    <row r="9982" spans="2:18" ht="20.25" hidden="1" customHeight="1">
      <c r="B9982" s="36" t="str">
        <f t="shared" si="2909"/>
        <v>b</v>
      </c>
      <c r="C9982" s="42">
        <v>5</v>
      </c>
      <c r="D9982" s="42"/>
      <c r="F9982" s="343" t="s">
        <v>639</v>
      </c>
      <c r="G9982" s="48" t="s">
        <v>273</v>
      </c>
      <c r="H9982" s="101"/>
      <c r="I9982" s="97">
        <f t="shared" si="2932"/>
        <v>0</v>
      </c>
      <c r="J9982" s="102"/>
      <c r="K9982" s="102"/>
      <c r="L9982" s="97">
        <f t="shared" si="2910"/>
        <v>0</v>
      </c>
      <c r="M9982" s="102"/>
      <c r="N9982" s="102"/>
      <c r="R9982" s="352">
        <f>L9982-[1]გადასახდელები!L9292</f>
        <v>0</v>
      </c>
    </row>
    <row r="9983" spans="2:18" ht="20.25" hidden="1" customHeight="1">
      <c r="B9983" s="36" t="str">
        <f t="shared" si="2909"/>
        <v>b</v>
      </c>
      <c r="C9983" s="42">
        <v>5</v>
      </c>
      <c r="D9983" s="42"/>
      <c r="F9983" s="343" t="s">
        <v>640</v>
      </c>
      <c r="G9983" s="48" t="s">
        <v>274</v>
      </c>
      <c r="H9983" s="101"/>
      <c r="I9983" s="97">
        <f t="shared" si="2932"/>
        <v>0</v>
      </c>
      <c r="J9983" s="102"/>
      <c r="K9983" s="102"/>
      <c r="L9983" s="97">
        <f t="shared" si="2910"/>
        <v>0</v>
      </c>
      <c r="M9983" s="102"/>
      <c r="N9983" s="102"/>
      <c r="R9983" s="352">
        <f>L9983-[1]გადასახდელები!L9293</f>
        <v>0</v>
      </c>
    </row>
    <row r="9984" spans="2:18" ht="20.25" hidden="1" customHeight="1">
      <c r="B9984" s="36" t="str">
        <f t="shared" si="2909"/>
        <v>b</v>
      </c>
      <c r="C9984" s="42">
        <v>4</v>
      </c>
      <c r="D9984" s="42"/>
      <c r="F9984" s="343" t="s">
        <v>641</v>
      </c>
      <c r="G9984" s="47" t="s">
        <v>275</v>
      </c>
      <c r="H9984" s="103"/>
      <c r="I9984" s="94">
        <f t="shared" si="2932"/>
        <v>0</v>
      </c>
      <c r="J9984" s="104"/>
      <c r="K9984" s="104"/>
      <c r="L9984" s="94">
        <f t="shared" si="2910"/>
        <v>0</v>
      </c>
      <c r="M9984" s="104"/>
      <c r="N9984" s="104"/>
      <c r="R9984" s="352">
        <f>L9984-[1]გადასახდელები!L9294</f>
        <v>0</v>
      </c>
    </row>
    <row r="9985" spans="2:18" ht="36" hidden="1" customHeight="1">
      <c r="B9985" s="36" t="str">
        <f t="shared" si="2909"/>
        <v>b</v>
      </c>
      <c r="C9985" s="42">
        <v>4</v>
      </c>
      <c r="D9985" s="42"/>
      <c r="F9985" s="343" t="s">
        <v>642</v>
      </c>
      <c r="G9985" s="47" t="s">
        <v>276</v>
      </c>
      <c r="H9985" s="103"/>
      <c r="I9985" s="94">
        <f t="shared" si="2932"/>
        <v>0</v>
      </c>
      <c r="J9985" s="104"/>
      <c r="K9985" s="104"/>
      <c r="L9985" s="94">
        <f t="shared" si="2910"/>
        <v>0</v>
      </c>
      <c r="M9985" s="104"/>
      <c r="N9985" s="104"/>
      <c r="R9985" s="352">
        <f>L9985-[1]გადასახდელები!L9295</f>
        <v>0</v>
      </c>
    </row>
    <row r="9986" spans="2:18" ht="20.25" customHeight="1" thickBot="1">
      <c r="B9986" s="36" t="str">
        <f t="shared" si="2909"/>
        <v>a</v>
      </c>
      <c r="C9986" s="42">
        <v>3</v>
      </c>
      <c r="D9986" s="42"/>
      <c r="F9986" s="343" t="s">
        <v>561</v>
      </c>
      <c r="G9986" s="57" t="s">
        <v>202</v>
      </c>
      <c r="H9986" s="111">
        <v>6.3</v>
      </c>
      <c r="I9986" s="90">
        <f t="shared" si="2932"/>
        <v>135</v>
      </c>
      <c r="J9986" s="112"/>
      <c r="K9986" s="112">
        <v>135</v>
      </c>
      <c r="L9986" s="90">
        <f t="shared" si="2910"/>
        <v>31.042999999999999</v>
      </c>
      <c r="M9986" s="112"/>
      <c r="N9986" s="112">
        <f>10+0.234+0.079+0.36+0.06+10+0.31+10</f>
        <v>31.042999999999999</v>
      </c>
      <c r="R9986" s="352">
        <f>L9986-[1]გადასახდელები!L9296</f>
        <v>-1316.557</v>
      </c>
    </row>
    <row r="9987" spans="2:18" ht="20.25" hidden="1" customHeight="1">
      <c r="B9987" s="36" t="str">
        <f t="shared" si="2909"/>
        <v>b</v>
      </c>
      <c r="C9987" s="42">
        <v>3</v>
      </c>
      <c r="D9987" s="42"/>
      <c r="F9987" s="342" t="s">
        <v>562</v>
      </c>
      <c r="G9987" s="57" t="s">
        <v>203</v>
      </c>
      <c r="H9987" s="89">
        <f>H9988+H9991+H9994</f>
        <v>0</v>
      </c>
      <c r="I9987" s="90">
        <f t="shared" si="2932"/>
        <v>0</v>
      </c>
      <c r="J9987" s="92">
        <f>J9988+J9991+J9994</f>
        <v>0</v>
      </c>
      <c r="K9987" s="92">
        <f>K9988+K9991+K9994</f>
        <v>0</v>
      </c>
      <c r="L9987" s="90">
        <f t="shared" si="2910"/>
        <v>0</v>
      </c>
      <c r="M9987" s="92">
        <f>M9988+M9991+M9994</f>
        <v>0</v>
      </c>
      <c r="N9987" s="92">
        <f>N9988+N9991+N9994</f>
        <v>0</v>
      </c>
      <c r="O9987" s="82" t="s">
        <v>146</v>
      </c>
      <c r="R9987" s="352">
        <f>L9987-[1]გადასახდელები!L9297</f>
        <v>0</v>
      </c>
    </row>
    <row r="9988" spans="2:18" ht="20.25" hidden="1" customHeight="1">
      <c r="B9988" s="36" t="str">
        <f t="shared" si="2909"/>
        <v>b</v>
      </c>
      <c r="C9988" s="42">
        <v>4</v>
      </c>
      <c r="D9988" s="42"/>
      <c r="F9988" s="342" t="s">
        <v>643</v>
      </c>
      <c r="G9988" s="47" t="s">
        <v>277</v>
      </c>
      <c r="H9988" s="93">
        <f>SUM(H9989:H9990)</f>
        <v>0</v>
      </c>
      <c r="I9988" s="94">
        <f t="shared" si="2932"/>
        <v>0</v>
      </c>
      <c r="J9988" s="95">
        <f>SUM(J9989:J9990)</f>
        <v>0</v>
      </c>
      <c r="K9988" s="95">
        <f>SUM(K9989:K9990)</f>
        <v>0</v>
      </c>
      <c r="L9988" s="94">
        <f t="shared" si="2910"/>
        <v>0</v>
      </c>
      <c r="M9988" s="95">
        <f>SUM(M9989:M9990)</f>
        <v>0</v>
      </c>
      <c r="N9988" s="95">
        <f>SUM(N9989:N9990)</f>
        <v>0</v>
      </c>
      <c r="O9988" s="82" t="s">
        <v>146</v>
      </c>
      <c r="R9988" s="352">
        <f>L9988-[1]გადასახდელები!L9298</f>
        <v>0</v>
      </c>
    </row>
    <row r="9989" spans="2:18" ht="20.25" hidden="1" customHeight="1">
      <c r="B9989" s="36" t="str">
        <f t="shared" si="2909"/>
        <v>b</v>
      </c>
      <c r="C9989" s="42">
        <v>5</v>
      </c>
      <c r="D9989" s="42"/>
      <c r="F9989" s="343" t="s">
        <v>644</v>
      </c>
      <c r="G9989" s="48" t="s">
        <v>278</v>
      </c>
      <c r="H9989" s="101"/>
      <c r="I9989" s="97">
        <f t="shared" si="2932"/>
        <v>0</v>
      </c>
      <c r="J9989" s="102"/>
      <c r="K9989" s="102"/>
      <c r="L9989" s="97">
        <f t="shared" si="2910"/>
        <v>0</v>
      </c>
      <c r="M9989" s="102"/>
      <c r="N9989" s="102"/>
      <c r="R9989" s="352">
        <f>L9989-[1]გადასახდელები!L9299</f>
        <v>0</v>
      </c>
    </row>
    <row r="9990" spans="2:18" ht="20.25" hidden="1" customHeight="1">
      <c r="B9990" s="36" t="str">
        <f t="shared" si="2909"/>
        <v>b</v>
      </c>
      <c r="C9990" s="42">
        <v>5</v>
      </c>
      <c r="D9990" s="42"/>
      <c r="F9990" s="343" t="s">
        <v>645</v>
      </c>
      <c r="G9990" s="48" t="s">
        <v>204</v>
      </c>
      <c r="H9990" s="101"/>
      <c r="I9990" s="97">
        <f t="shared" si="2932"/>
        <v>0</v>
      </c>
      <c r="J9990" s="102"/>
      <c r="K9990" s="102"/>
      <c r="L9990" s="97">
        <f t="shared" si="2910"/>
        <v>0</v>
      </c>
      <c r="M9990" s="102"/>
      <c r="N9990" s="102"/>
      <c r="R9990" s="352">
        <f>L9990-[1]გადასახდელები!L9300</f>
        <v>0</v>
      </c>
    </row>
    <row r="9991" spans="2:18" ht="20.25" hidden="1" customHeight="1">
      <c r="B9991" s="36" t="str">
        <f t="shared" si="2909"/>
        <v>b</v>
      </c>
      <c r="C9991" s="42">
        <v>4</v>
      </c>
      <c r="D9991" s="42"/>
      <c r="F9991" s="342" t="s">
        <v>646</v>
      </c>
      <c r="G9991" s="47" t="s">
        <v>279</v>
      </c>
      <c r="H9991" s="93">
        <f>SUM(H9992:H9993)</f>
        <v>0</v>
      </c>
      <c r="I9991" s="94">
        <f t="shared" si="2932"/>
        <v>0</v>
      </c>
      <c r="J9991" s="95">
        <f>SUM(J9992:J9993)</f>
        <v>0</v>
      </c>
      <c r="K9991" s="95">
        <f>SUM(K9992:K9993)</f>
        <v>0</v>
      </c>
      <c r="L9991" s="94">
        <f t="shared" si="2910"/>
        <v>0</v>
      </c>
      <c r="M9991" s="95">
        <f>SUM(M9992:M9993)</f>
        <v>0</v>
      </c>
      <c r="N9991" s="95">
        <f>SUM(N9992:N9993)</f>
        <v>0</v>
      </c>
      <c r="O9991" s="82" t="s">
        <v>146</v>
      </c>
      <c r="R9991" s="352">
        <f>L9991-[1]გადასახდელები!L9301</f>
        <v>0</v>
      </c>
    </row>
    <row r="9992" spans="2:18" ht="20.25" hidden="1" customHeight="1">
      <c r="B9992" s="36" t="str">
        <f t="shared" si="2909"/>
        <v>b</v>
      </c>
      <c r="C9992" s="42">
        <v>5</v>
      </c>
      <c r="D9992" s="42"/>
      <c r="F9992" s="343" t="s">
        <v>647</v>
      </c>
      <c r="G9992" s="48" t="s">
        <v>278</v>
      </c>
      <c r="H9992" s="101"/>
      <c r="I9992" s="97">
        <f t="shared" si="2932"/>
        <v>0</v>
      </c>
      <c r="J9992" s="102"/>
      <c r="K9992" s="102"/>
      <c r="L9992" s="97">
        <f t="shared" si="2910"/>
        <v>0</v>
      </c>
      <c r="M9992" s="102"/>
      <c r="N9992" s="102"/>
      <c r="R9992" s="352">
        <f>L9992-[1]გადასახდელები!L9302</f>
        <v>0</v>
      </c>
    </row>
    <row r="9993" spans="2:18" ht="20.25" hidden="1" customHeight="1">
      <c r="B9993" s="36" t="str">
        <f t="shared" si="2909"/>
        <v>b</v>
      </c>
      <c r="C9993" s="42">
        <v>5</v>
      </c>
      <c r="D9993" s="42"/>
      <c r="F9993" s="343" t="s">
        <v>648</v>
      </c>
      <c r="G9993" s="48" t="s">
        <v>204</v>
      </c>
      <c r="H9993" s="101"/>
      <c r="I9993" s="97">
        <f t="shared" si="2932"/>
        <v>0</v>
      </c>
      <c r="J9993" s="102"/>
      <c r="K9993" s="102"/>
      <c r="L9993" s="97">
        <f t="shared" si="2910"/>
        <v>0</v>
      </c>
      <c r="M9993" s="102"/>
      <c r="N9993" s="102"/>
      <c r="R9993" s="352">
        <f>L9993-[1]გადასახდელები!L9303</f>
        <v>0</v>
      </c>
    </row>
    <row r="9994" spans="2:18" ht="20.25" hidden="1" customHeight="1">
      <c r="B9994" s="36" t="str">
        <f t="shared" si="2909"/>
        <v>b</v>
      </c>
      <c r="C9994" s="42">
        <v>4</v>
      </c>
      <c r="D9994" s="42"/>
      <c r="F9994" s="342" t="s">
        <v>563</v>
      </c>
      <c r="G9994" s="47" t="s">
        <v>280</v>
      </c>
      <c r="H9994" s="93">
        <f>SUM(H9995:H9996)</f>
        <v>0</v>
      </c>
      <c r="I9994" s="94">
        <f t="shared" si="2932"/>
        <v>0</v>
      </c>
      <c r="J9994" s="95">
        <f>SUM(J9995:J9996)</f>
        <v>0</v>
      </c>
      <c r="K9994" s="95">
        <f>SUM(K9995:K9996)</f>
        <v>0</v>
      </c>
      <c r="L9994" s="94">
        <f t="shared" si="2910"/>
        <v>0</v>
      </c>
      <c r="M9994" s="95">
        <f>SUM(M9995:M9996)</f>
        <v>0</v>
      </c>
      <c r="N9994" s="95">
        <f>SUM(N9995:N9996)</f>
        <v>0</v>
      </c>
      <c r="O9994" s="82" t="s">
        <v>146</v>
      </c>
      <c r="R9994" s="352">
        <f>L9994-[1]გადასახდელები!L9304</f>
        <v>0</v>
      </c>
    </row>
    <row r="9995" spans="2:18" ht="20.25" hidden="1" customHeight="1">
      <c r="B9995" s="36" t="str">
        <f t="shared" si="2909"/>
        <v>b</v>
      </c>
      <c r="C9995" s="42">
        <v>5</v>
      </c>
      <c r="D9995" s="42"/>
      <c r="F9995" s="343" t="s">
        <v>649</v>
      </c>
      <c r="G9995" s="48" t="s">
        <v>278</v>
      </c>
      <c r="H9995" s="101"/>
      <c r="I9995" s="97">
        <f t="shared" si="2932"/>
        <v>0</v>
      </c>
      <c r="J9995" s="102"/>
      <c r="K9995" s="102"/>
      <c r="L9995" s="97">
        <f t="shared" si="2910"/>
        <v>0</v>
      </c>
      <c r="M9995" s="102"/>
      <c r="N9995" s="102"/>
      <c r="R9995" s="352">
        <f>L9995-[1]გადასახდელები!L9305</f>
        <v>0</v>
      </c>
    </row>
    <row r="9996" spans="2:18" ht="20.25" hidden="1" customHeight="1">
      <c r="B9996" s="36" t="str">
        <f t="shared" si="2909"/>
        <v>b</v>
      </c>
      <c r="C9996" s="42">
        <v>5</v>
      </c>
      <c r="D9996" s="42"/>
      <c r="F9996" s="343" t="s">
        <v>564</v>
      </c>
      <c r="G9996" s="48" t="s">
        <v>204</v>
      </c>
      <c r="H9996" s="101"/>
      <c r="I9996" s="97">
        <f t="shared" si="2932"/>
        <v>0</v>
      </c>
      <c r="J9996" s="102"/>
      <c r="K9996" s="102"/>
      <c r="L9996" s="97">
        <f t="shared" si="2910"/>
        <v>0</v>
      </c>
      <c r="M9996" s="102"/>
      <c r="N9996" s="102"/>
      <c r="R9996" s="352">
        <f>L9996-[1]გადასახდელები!L9306</f>
        <v>0</v>
      </c>
    </row>
    <row r="9997" spans="2:18" ht="20.25" hidden="1" customHeight="1">
      <c r="B9997" s="36" t="str">
        <f t="shared" si="2909"/>
        <v>b</v>
      </c>
      <c r="C9997" s="42">
        <v>3</v>
      </c>
      <c r="D9997" s="42"/>
      <c r="F9997" s="342" t="s">
        <v>565</v>
      </c>
      <c r="G9997" s="57" t="s">
        <v>206</v>
      </c>
      <c r="H9997" s="89">
        <f>H9998+H10001+H10004</f>
        <v>0</v>
      </c>
      <c r="I9997" s="90">
        <f t="shared" si="2932"/>
        <v>0</v>
      </c>
      <c r="J9997" s="92">
        <f>J9998+J10001+J10004</f>
        <v>0</v>
      </c>
      <c r="K9997" s="92">
        <f>K9998+K10001+K10004</f>
        <v>0</v>
      </c>
      <c r="L9997" s="90">
        <f t="shared" si="2910"/>
        <v>0</v>
      </c>
      <c r="M9997" s="92">
        <f>M9998+M10001+M10004</f>
        <v>0</v>
      </c>
      <c r="N9997" s="92">
        <f>N9998+N10001+N10004</f>
        <v>0</v>
      </c>
      <c r="O9997" s="82" t="s">
        <v>146</v>
      </c>
      <c r="R9997" s="352">
        <f>L9997-[1]გადასახდელები!L9307</f>
        <v>0</v>
      </c>
    </row>
    <row r="9998" spans="2:18" ht="20.25" hidden="1" customHeight="1">
      <c r="B9998" s="36" t="str">
        <f t="shared" si="2909"/>
        <v>b</v>
      </c>
      <c r="C9998" s="42">
        <v>4</v>
      </c>
      <c r="D9998" s="42"/>
      <c r="F9998" s="342" t="s">
        <v>650</v>
      </c>
      <c r="G9998" s="47" t="s">
        <v>281</v>
      </c>
      <c r="H9998" s="93">
        <f>SUM(H9999:H10000)</f>
        <v>0</v>
      </c>
      <c r="I9998" s="94">
        <f t="shared" si="2932"/>
        <v>0</v>
      </c>
      <c r="J9998" s="95">
        <f>SUM(J9999:J10000)</f>
        <v>0</v>
      </c>
      <c r="K9998" s="95">
        <f>SUM(K9999:K10000)</f>
        <v>0</v>
      </c>
      <c r="L9998" s="94">
        <f t="shared" si="2910"/>
        <v>0</v>
      </c>
      <c r="M9998" s="95">
        <f>SUM(M9999:M10000)</f>
        <v>0</v>
      </c>
      <c r="N9998" s="95">
        <f>SUM(N9999:N10000)</f>
        <v>0</v>
      </c>
      <c r="O9998" s="82" t="s">
        <v>146</v>
      </c>
      <c r="R9998" s="352">
        <f>L9998-[1]გადასახდელები!L9308</f>
        <v>0</v>
      </c>
    </row>
    <row r="9999" spans="2:18" ht="20.25" hidden="1" customHeight="1">
      <c r="B9999" s="36" t="str">
        <f t="shared" si="2909"/>
        <v>b</v>
      </c>
      <c r="C9999" s="42">
        <v>5</v>
      </c>
      <c r="D9999" s="42"/>
      <c r="F9999" s="343" t="s">
        <v>651</v>
      </c>
      <c r="G9999" s="48" t="s">
        <v>282</v>
      </c>
      <c r="H9999" s="101"/>
      <c r="I9999" s="97">
        <f t="shared" si="2932"/>
        <v>0</v>
      </c>
      <c r="J9999" s="102"/>
      <c r="K9999" s="102"/>
      <c r="L9999" s="97">
        <f t="shared" si="2910"/>
        <v>0</v>
      </c>
      <c r="M9999" s="102"/>
      <c r="N9999" s="102"/>
      <c r="R9999" s="352">
        <f>L9999-[1]გადასახდელები!L9309</f>
        <v>0</v>
      </c>
    </row>
    <row r="10000" spans="2:18" ht="20.25" hidden="1" customHeight="1">
      <c r="B10000" s="36" t="str">
        <f t="shared" si="2909"/>
        <v>b</v>
      </c>
      <c r="C10000" s="42">
        <v>5</v>
      </c>
      <c r="D10000" s="42"/>
      <c r="F10000" s="343" t="s">
        <v>652</v>
      </c>
      <c r="G10000" s="48" t="s">
        <v>283</v>
      </c>
      <c r="H10000" s="101"/>
      <c r="I10000" s="97">
        <f t="shared" si="2932"/>
        <v>0</v>
      </c>
      <c r="J10000" s="102"/>
      <c r="K10000" s="102"/>
      <c r="L10000" s="97">
        <f t="shared" si="2910"/>
        <v>0</v>
      </c>
      <c r="M10000" s="102"/>
      <c r="N10000" s="102"/>
      <c r="R10000" s="352">
        <f>L10000-[1]გადასახდელები!L9310</f>
        <v>0</v>
      </c>
    </row>
    <row r="10001" spans="2:18" ht="20.25" hidden="1" customHeight="1">
      <c r="B10001" s="36" t="str">
        <f t="shared" si="2909"/>
        <v>b</v>
      </c>
      <c r="C10001" s="42">
        <v>4</v>
      </c>
      <c r="D10001" s="42"/>
      <c r="F10001" s="342" t="s">
        <v>566</v>
      </c>
      <c r="G10001" s="47" t="s">
        <v>284</v>
      </c>
      <c r="H10001" s="93">
        <f>SUM(H10002:H10003)</f>
        <v>0</v>
      </c>
      <c r="I10001" s="94">
        <f t="shared" si="2932"/>
        <v>0</v>
      </c>
      <c r="J10001" s="95">
        <f>SUM(J10002:J10003)</f>
        <v>0</v>
      </c>
      <c r="K10001" s="95">
        <f>SUM(K10002:K10003)</f>
        <v>0</v>
      </c>
      <c r="L10001" s="94">
        <f t="shared" si="2910"/>
        <v>0</v>
      </c>
      <c r="M10001" s="95">
        <f>SUM(M10002:M10003)</f>
        <v>0</v>
      </c>
      <c r="N10001" s="95">
        <f>SUM(N10002:N10003)</f>
        <v>0</v>
      </c>
      <c r="O10001" s="82" t="s">
        <v>146</v>
      </c>
      <c r="R10001" s="352">
        <f>L10001-[1]გადასახდელები!L9311</f>
        <v>0</v>
      </c>
    </row>
    <row r="10002" spans="2:18" ht="20.25" hidden="1" customHeight="1">
      <c r="B10002" s="36" t="str">
        <f t="shared" si="2909"/>
        <v>b</v>
      </c>
      <c r="C10002" s="42">
        <v>5</v>
      </c>
      <c r="D10002" s="42"/>
      <c r="F10002" s="343" t="s">
        <v>567</v>
      </c>
      <c r="G10002" s="48" t="s">
        <v>282</v>
      </c>
      <c r="H10002" s="101"/>
      <c r="I10002" s="97">
        <f t="shared" si="2932"/>
        <v>0</v>
      </c>
      <c r="J10002" s="102"/>
      <c r="K10002" s="102"/>
      <c r="L10002" s="97">
        <f t="shared" si="2910"/>
        <v>0</v>
      </c>
      <c r="M10002" s="102"/>
      <c r="N10002" s="102"/>
      <c r="R10002" s="352">
        <f>L10002-[1]გადასახდელები!L9312</f>
        <v>0</v>
      </c>
    </row>
    <row r="10003" spans="2:18" ht="20.25" hidden="1" customHeight="1">
      <c r="B10003" s="36" t="str">
        <f t="shared" si="2909"/>
        <v>b</v>
      </c>
      <c r="C10003" s="42">
        <v>5</v>
      </c>
      <c r="D10003" s="42"/>
      <c r="F10003" s="343" t="s">
        <v>653</v>
      </c>
      <c r="G10003" s="48" t="s">
        <v>283</v>
      </c>
      <c r="H10003" s="101"/>
      <c r="I10003" s="97">
        <f t="shared" si="2932"/>
        <v>0</v>
      </c>
      <c r="J10003" s="102"/>
      <c r="K10003" s="102"/>
      <c r="L10003" s="97">
        <f t="shared" si="2910"/>
        <v>0</v>
      </c>
      <c r="M10003" s="102"/>
      <c r="N10003" s="102"/>
      <c r="R10003" s="352">
        <f>L10003-[1]გადასახდელები!L9313</f>
        <v>0</v>
      </c>
    </row>
    <row r="10004" spans="2:18" ht="20.25" hidden="1" customHeight="1">
      <c r="B10004" s="36" t="str">
        <f t="shared" si="2909"/>
        <v>b</v>
      </c>
      <c r="C10004" s="42">
        <v>4</v>
      </c>
      <c r="D10004" s="42"/>
      <c r="F10004" s="342" t="s">
        <v>654</v>
      </c>
      <c r="G10004" s="47" t="s">
        <v>207</v>
      </c>
      <c r="H10004" s="93">
        <f>SUM(H10005:H10006)</f>
        <v>0</v>
      </c>
      <c r="I10004" s="94">
        <f t="shared" si="2932"/>
        <v>0</v>
      </c>
      <c r="J10004" s="95">
        <f>SUM(J10005:J10006)</f>
        <v>0</v>
      </c>
      <c r="K10004" s="95">
        <f>SUM(K10005:K10006)</f>
        <v>0</v>
      </c>
      <c r="L10004" s="94">
        <f t="shared" si="2910"/>
        <v>0</v>
      </c>
      <c r="M10004" s="95">
        <f>SUM(M10005:M10006)</f>
        <v>0</v>
      </c>
      <c r="N10004" s="95">
        <f>SUM(N10005:N10006)</f>
        <v>0</v>
      </c>
      <c r="O10004" s="82" t="s">
        <v>146</v>
      </c>
      <c r="R10004" s="352">
        <f>L10004-[1]გადასახდელები!L9314</f>
        <v>0</v>
      </c>
    </row>
    <row r="10005" spans="2:18" ht="20.25" hidden="1" customHeight="1">
      <c r="B10005" s="36" t="str">
        <f t="shared" si="2909"/>
        <v>b</v>
      </c>
      <c r="C10005" s="42">
        <v>5</v>
      </c>
      <c r="D10005" s="42"/>
      <c r="F10005" s="343" t="s">
        <v>655</v>
      </c>
      <c r="G10005" s="48" t="s">
        <v>282</v>
      </c>
      <c r="H10005" s="101"/>
      <c r="I10005" s="97">
        <f t="shared" si="2932"/>
        <v>0</v>
      </c>
      <c r="J10005" s="102"/>
      <c r="K10005" s="102"/>
      <c r="L10005" s="97">
        <f t="shared" si="2910"/>
        <v>0</v>
      </c>
      <c r="M10005" s="102"/>
      <c r="N10005" s="102"/>
      <c r="R10005" s="352">
        <f>L10005-[1]გადასახდელები!L9315</f>
        <v>0</v>
      </c>
    </row>
    <row r="10006" spans="2:18" ht="20.25" hidden="1" customHeight="1">
      <c r="B10006" s="36" t="str">
        <f t="shared" si="2909"/>
        <v>b</v>
      </c>
      <c r="C10006" s="42">
        <v>5</v>
      </c>
      <c r="D10006" s="42"/>
      <c r="F10006" s="343" t="s">
        <v>656</v>
      </c>
      <c r="G10006" s="48" t="s">
        <v>283</v>
      </c>
      <c r="H10006" s="101"/>
      <c r="I10006" s="97">
        <f t="shared" si="2932"/>
        <v>0</v>
      </c>
      <c r="J10006" s="102"/>
      <c r="K10006" s="102"/>
      <c r="L10006" s="97">
        <f t="shared" si="2910"/>
        <v>0</v>
      </c>
      <c r="M10006" s="102"/>
      <c r="N10006" s="102"/>
      <c r="R10006" s="352">
        <f>L10006-[1]გადასახდელები!L9316</f>
        <v>0</v>
      </c>
    </row>
    <row r="10007" spans="2:18" ht="20.25" hidden="1" customHeight="1">
      <c r="B10007" s="36" t="str">
        <f t="shared" si="2909"/>
        <v>b</v>
      </c>
      <c r="C10007" s="42">
        <v>3</v>
      </c>
      <c r="D10007" s="42"/>
      <c r="F10007" s="342" t="s">
        <v>568</v>
      </c>
      <c r="G10007" s="57" t="s">
        <v>205</v>
      </c>
      <c r="H10007" s="89">
        <f>H10008+H10009</f>
        <v>0</v>
      </c>
      <c r="I10007" s="90">
        <f t="shared" si="2932"/>
        <v>0</v>
      </c>
      <c r="J10007" s="92">
        <f>J10008+J10009</f>
        <v>0</v>
      </c>
      <c r="K10007" s="92">
        <f>K10008+K10009</f>
        <v>0</v>
      </c>
      <c r="L10007" s="90">
        <f t="shared" si="2910"/>
        <v>0</v>
      </c>
      <c r="M10007" s="92">
        <f>M10008+M10009</f>
        <v>0</v>
      </c>
      <c r="N10007" s="92">
        <f>N10008+N10009</f>
        <v>0</v>
      </c>
      <c r="O10007" s="82" t="s">
        <v>146</v>
      </c>
      <c r="R10007" s="352">
        <f>L10007-[1]გადასახდელები!L9317</f>
        <v>0</v>
      </c>
    </row>
    <row r="10008" spans="2:18" ht="20.25" hidden="1" customHeight="1">
      <c r="B10008" s="36" t="str">
        <f t="shared" si="2909"/>
        <v>b</v>
      </c>
      <c r="C10008" s="42">
        <v>4</v>
      </c>
      <c r="D10008" s="42"/>
      <c r="F10008" s="343" t="s">
        <v>657</v>
      </c>
      <c r="G10008" s="47" t="s">
        <v>285</v>
      </c>
      <c r="H10008" s="103"/>
      <c r="I10008" s="94">
        <f t="shared" si="2932"/>
        <v>0</v>
      </c>
      <c r="J10008" s="104"/>
      <c r="K10008" s="104"/>
      <c r="L10008" s="94">
        <f t="shared" si="2910"/>
        <v>0</v>
      </c>
      <c r="M10008" s="104"/>
      <c r="N10008" s="104"/>
      <c r="R10008" s="352">
        <f>L10008-[1]გადასახდელები!L9318</f>
        <v>0</v>
      </c>
    </row>
    <row r="10009" spans="2:18" ht="20.25" hidden="1" customHeight="1">
      <c r="B10009" s="36" t="str">
        <f t="shared" si="2909"/>
        <v>b</v>
      </c>
      <c r="C10009" s="42">
        <v>4</v>
      </c>
      <c r="D10009" s="42"/>
      <c r="F10009" s="342" t="s">
        <v>570</v>
      </c>
      <c r="G10009" s="47" t="s">
        <v>286</v>
      </c>
      <c r="H10009" s="93">
        <f>H10010+H10029</f>
        <v>0</v>
      </c>
      <c r="I10009" s="94">
        <f t="shared" si="2932"/>
        <v>0</v>
      </c>
      <c r="J10009" s="95">
        <f>J10010+J10029</f>
        <v>0</v>
      </c>
      <c r="K10009" s="95">
        <f>K10010+K10029</f>
        <v>0</v>
      </c>
      <c r="L10009" s="94">
        <f t="shared" si="2910"/>
        <v>0</v>
      </c>
      <c r="M10009" s="95">
        <f>M10010+M10029</f>
        <v>0</v>
      </c>
      <c r="N10009" s="95">
        <f>N10010+N10029</f>
        <v>0</v>
      </c>
      <c r="O10009" s="82" t="s">
        <v>146</v>
      </c>
      <c r="R10009" s="352">
        <f>L10009-[1]გადასახდელები!L9319</f>
        <v>0</v>
      </c>
    </row>
    <row r="10010" spans="2:18" ht="20.25" hidden="1" customHeight="1">
      <c r="B10010" s="36" t="str">
        <f t="shared" si="2909"/>
        <v>b</v>
      </c>
      <c r="C10010" s="42">
        <v>5</v>
      </c>
      <c r="D10010" s="42"/>
      <c r="F10010" s="342" t="s">
        <v>569</v>
      </c>
      <c r="G10010" s="48" t="s">
        <v>287</v>
      </c>
      <c r="H10010" s="113">
        <f>SUM(H10011:H10028)</f>
        <v>0</v>
      </c>
      <c r="I10010" s="97">
        <f t="shared" si="2932"/>
        <v>0</v>
      </c>
      <c r="J10010" s="114">
        <f>SUM(J10011:J10028)</f>
        <v>0</v>
      </c>
      <c r="K10010" s="114">
        <f>SUM(K10011:K10028)</f>
        <v>0</v>
      </c>
      <c r="L10010" s="97">
        <f t="shared" si="2910"/>
        <v>0</v>
      </c>
      <c r="M10010" s="114">
        <f>SUM(M10011:M10028)</f>
        <v>0</v>
      </c>
      <c r="N10010" s="114">
        <f>SUM(N10011:N10028)</f>
        <v>0</v>
      </c>
      <c r="O10010" s="82" t="s">
        <v>146</v>
      </c>
      <c r="R10010" s="352">
        <f>L10010-[1]გადასახდელები!L9320</f>
        <v>0</v>
      </c>
    </row>
    <row r="10011" spans="2:18" ht="45" hidden="1" customHeight="1">
      <c r="B10011" s="36" t="str">
        <f t="shared" si="2909"/>
        <v>b</v>
      </c>
      <c r="C10011" s="42">
        <v>6</v>
      </c>
      <c r="D10011" s="42"/>
      <c r="F10011" s="343" t="s">
        <v>658</v>
      </c>
      <c r="G10011" s="45" t="s">
        <v>215</v>
      </c>
      <c r="H10011" s="99"/>
      <c r="I10011" s="105">
        <f t="shared" si="2932"/>
        <v>0</v>
      </c>
      <c r="J10011" s="100"/>
      <c r="K10011" s="100"/>
      <c r="L10011" s="105">
        <f t="shared" si="2910"/>
        <v>0</v>
      </c>
      <c r="M10011" s="100"/>
      <c r="N10011" s="100"/>
      <c r="R10011" s="352">
        <f>L10011-[1]გადასახდელები!L9321</f>
        <v>0</v>
      </c>
    </row>
    <row r="10012" spans="2:18" ht="20.25" hidden="1" customHeight="1">
      <c r="B10012" s="36" t="str">
        <f t="shared" si="2909"/>
        <v>b</v>
      </c>
      <c r="C10012" s="42">
        <v>6</v>
      </c>
      <c r="D10012" s="42"/>
      <c r="F10012" s="343" t="s">
        <v>659</v>
      </c>
      <c r="G10012" s="45" t="s">
        <v>288</v>
      </c>
      <c r="H10012" s="99"/>
      <c r="I10012" s="105">
        <f t="shared" si="2932"/>
        <v>0</v>
      </c>
      <c r="J10012" s="100"/>
      <c r="K10012" s="100"/>
      <c r="L10012" s="105">
        <f t="shared" si="2910"/>
        <v>0</v>
      </c>
      <c r="M10012" s="100"/>
      <c r="N10012" s="100"/>
      <c r="R10012" s="352">
        <f>L10012-[1]გადასახდელები!L9322</f>
        <v>0</v>
      </c>
    </row>
    <row r="10013" spans="2:18" ht="20.25" hidden="1" customHeight="1">
      <c r="B10013" s="36" t="str">
        <f t="shared" si="2909"/>
        <v>b</v>
      </c>
      <c r="C10013" s="42">
        <v>6</v>
      </c>
      <c r="D10013" s="42"/>
      <c r="F10013" s="343" t="s">
        <v>660</v>
      </c>
      <c r="G10013" s="45" t="s">
        <v>289</v>
      </c>
      <c r="H10013" s="99"/>
      <c r="I10013" s="105">
        <f t="shared" si="2932"/>
        <v>0</v>
      </c>
      <c r="J10013" s="100"/>
      <c r="K10013" s="100"/>
      <c r="L10013" s="105">
        <f t="shared" si="2910"/>
        <v>0</v>
      </c>
      <c r="M10013" s="100"/>
      <c r="N10013" s="100"/>
      <c r="R10013" s="352">
        <f>L10013-[1]გადასახდელები!L9323</f>
        <v>0</v>
      </c>
    </row>
    <row r="10014" spans="2:18" ht="20.25" hidden="1" customHeight="1">
      <c r="B10014" s="36" t="str">
        <f t="shared" si="2909"/>
        <v>b</v>
      </c>
      <c r="C10014" s="42">
        <v>6</v>
      </c>
      <c r="D10014" s="42"/>
      <c r="F10014" s="343" t="s">
        <v>661</v>
      </c>
      <c r="G10014" s="45" t="s">
        <v>216</v>
      </c>
      <c r="H10014" s="99"/>
      <c r="I10014" s="105">
        <f t="shared" si="2932"/>
        <v>0</v>
      </c>
      <c r="J10014" s="100"/>
      <c r="K10014" s="100"/>
      <c r="L10014" s="105">
        <f t="shared" si="2910"/>
        <v>0</v>
      </c>
      <c r="M10014" s="100"/>
      <c r="N10014" s="100"/>
      <c r="R10014" s="352">
        <f>L10014-[1]გადასახდელები!L9324</f>
        <v>0</v>
      </c>
    </row>
    <row r="10015" spans="2:18" ht="20.25" hidden="1" customHeight="1">
      <c r="B10015" s="36" t="str">
        <f t="shared" si="2909"/>
        <v>b</v>
      </c>
      <c r="C10015" s="42">
        <v>6</v>
      </c>
      <c r="D10015" s="42"/>
      <c r="F10015" s="343" t="s">
        <v>662</v>
      </c>
      <c r="G10015" s="45" t="s">
        <v>217</v>
      </c>
      <c r="H10015" s="99"/>
      <c r="I10015" s="105">
        <f t="shared" si="2932"/>
        <v>0</v>
      </c>
      <c r="J10015" s="100"/>
      <c r="K10015" s="100"/>
      <c r="L10015" s="105">
        <f t="shared" si="2910"/>
        <v>0</v>
      </c>
      <c r="M10015" s="100"/>
      <c r="N10015" s="100"/>
      <c r="R10015" s="352">
        <f>L10015-[1]გადასახდელები!L9325</f>
        <v>0</v>
      </c>
    </row>
    <row r="10016" spans="2:18" ht="20.25" hidden="1" customHeight="1">
      <c r="B10016" s="36" t="str">
        <f t="shared" si="2909"/>
        <v>b</v>
      </c>
      <c r="C10016" s="42">
        <v>6</v>
      </c>
      <c r="D10016" s="42"/>
      <c r="F10016" s="343" t="s">
        <v>571</v>
      </c>
      <c r="G10016" s="45" t="s">
        <v>290</v>
      </c>
      <c r="H10016" s="99"/>
      <c r="I10016" s="105">
        <f t="shared" si="2932"/>
        <v>0</v>
      </c>
      <c r="J10016" s="100"/>
      <c r="K10016" s="100"/>
      <c r="L10016" s="105">
        <f t="shared" si="2910"/>
        <v>0</v>
      </c>
      <c r="M10016" s="100"/>
      <c r="N10016" s="100"/>
      <c r="R10016" s="352">
        <f>L10016-[1]გადასახდელები!L9326</f>
        <v>0</v>
      </c>
    </row>
    <row r="10017" spans="2:18" ht="20.25" hidden="1" customHeight="1">
      <c r="B10017" s="36" t="str">
        <f t="shared" si="2909"/>
        <v>b</v>
      </c>
      <c r="C10017" s="42">
        <v>6</v>
      </c>
      <c r="D10017" s="42"/>
      <c r="F10017" s="343" t="s">
        <v>663</v>
      </c>
      <c r="G10017" s="45" t="s">
        <v>291</v>
      </c>
      <c r="H10017" s="99"/>
      <c r="I10017" s="105">
        <f t="shared" si="2932"/>
        <v>0</v>
      </c>
      <c r="J10017" s="100"/>
      <c r="K10017" s="100"/>
      <c r="L10017" s="105">
        <f t="shared" si="2910"/>
        <v>0</v>
      </c>
      <c r="M10017" s="100"/>
      <c r="N10017" s="100"/>
      <c r="R10017" s="352">
        <f>L10017-[1]გადასახდელები!L9327</f>
        <v>0</v>
      </c>
    </row>
    <row r="10018" spans="2:18" ht="20.25" hidden="1" customHeight="1">
      <c r="B10018" s="36" t="str">
        <f t="shared" si="2909"/>
        <v>b</v>
      </c>
      <c r="C10018" s="42">
        <v>6</v>
      </c>
      <c r="D10018" s="42"/>
      <c r="F10018" s="343" t="s">
        <v>664</v>
      </c>
      <c r="G10018" s="45" t="s">
        <v>218</v>
      </c>
      <c r="H10018" s="99"/>
      <c r="I10018" s="105">
        <f t="shared" si="2932"/>
        <v>0</v>
      </c>
      <c r="J10018" s="100"/>
      <c r="K10018" s="100"/>
      <c r="L10018" s="105">
        <f t="shared" si="2910"/>
        <v>0</v>
      </c>
      <c r="M10018" s="100"/>
      <c r="N10018" s="100"/>
      <c r="R10018" s="352">
        <f>L10018-[1]გადასახდელები!L9328</f>
        <v>0</v>
      </c>
    </row>
    <row r="10019" spans="2:18" ht="20.25" hidden="1" customHeight="1">
      <c r="B10019" s="36" t="str">
        <f t="shared" si="2909"/>
        <v>b</v>
      </c>
      <c r="C10019" s="42">
        <v>6</v>
      </c>
      <c r="D10019" s="42"/>
      <c r="F10019" s="343" t="s">
        <v>665</v>
      </c>
      <c r="G10019" s="45" t="s">
        <v>219</v>
      </c>
      <c r="H10019" s="99"/>
      <c r="I10019" s="105">
        <f t="shared" si="2932"/>
        <v>0</v>
      </c>
      <c r="J10019" s="100"/>
      <c r="K10019" s="100"/>
      <c r="L10019" s="105">
        <f t="shared" si="2910"/>
        <v>0</v>
      </c>
      <c r="M10019" s="100"/>
      <c r="N10019" s="100"/>
      <c r="R10019" s="352">
        <f>L10019-[1]გადასახდელები!L9329</f>
        <v>0</v>
      </c>
    </row>
    <row r="10020" spans="2:18" ht="20.25" hidden="1" customHeight="1">
      <c r="B10020" s="36" t="str">
        <f t="shared" si="2909"/>
        <v>b</v>
      </c>
      <c r="C10020" s="42">
        <v>6</v>
      </c>
      <c r="D10020" s="42"/>
      <c r="F10020" s="343" t="s">
        <v>666</v>
      </c>
      <c r="G10020" s="45" t="s">
        <v>220</v>
      </c>
      <c r="H10020" s="99"/>
      <c r="I10020" s="105">
        <f t="shared" si="2932"/>
        <v>0</v>
      </c>
      <c r="J10020" s="100"/>
      <c r="K10020" s="100"/>
      <c r="L10020" s="105">
        <f t="shared" si="2910"/>
        <v>0</v>
      </c>
      <c r="M10020" s="100"/>
      <c r="N10020" s="100"/>
      <c r="R10020" s="352">
        <f>L10020-[1]გადასახდელები!L9330</f>
        <v>0</v>
      </c>
    </row>
    <row r="10021" spans="2:18" ht="20.25" hidden="1" customHeight="1">
      <c r="B10021" s="36" t="str">
        <f t="shared" si="2909"/>
        <v>b</v>
      </c>
      <c r="C10021" s="42">
        <v>6</v>
      </c>
      <c r="D10021" s="42"/>
      <c r="F10021" s="343" t="s">
        <v>667</v>
      </c>
      <c r="G10021" s="45" t="s">
        <v>221</v>
      </c>
      <c r="H10021" s="99"/>
      <c r="I10021" s="105">
        <f t="shared" si="2932"/>
        <v>0</v>
      </c>
      <c r="J10021" s="100"/>
      <c r="K10021" s="100"/>
      <c r="L10021" s="105">
        <f t="shared" si="2910"/>
        <v>0</v>
      </c>
      <c r="M10021" s="100"/>
      <c r="N10021" s="100"/>
      <c r="R10021" s="352">
        <f>L10021-[1]გადასახდელები!L9331</f>
        <v>0</v>
      </c>
    </row>
    <row r="10022" spans="2:18" ht="20.25" hidden="1" customHeight="1">
      <c r="B10022" s="36" t="str">
        <f t="shared" si="2909"/>
        <v>b</v>
      </c>
      <c r="C10022" s="42">
        <v>6</v>
      </c>
      <c r="D10022" s="42"/>
      <c r="F10022" s="343" t="s">
        <v>668</v>
      </c>
      <c r="G10022" s="45" t="s">
        <v>222</v>
      </c>
      <c r="H10022" s="99"/>
      <c r="I10022" s="105">
        <f t="shared" si="2932"/>
        <v>0</v>
      </c>
      <c r="J10022" s="100"/>
      <c r="K10022" s="100"/>
      <c r="L10022" s="105">
        <f t="shared" si="2910"/>
        <v>0</v>
      </c>
      <c r="M10022" s="100"/>
      <c r="N10022" s="100"/>
      <c r="R10022" s="352">
        <f>L10022-[1]გადასახდელები!L9332</f>
        <v>0</v>
      </c>
    </row>
    <row r="10023" spans="2:18" ht="20.25" hidden="1" customHeight="1">
      <c r="B10023" s="36" t="str">
        <f t="shared" si="2909"/>
        <v>b</v>
      </c>
      <c r="C10023" s="42">
        <v>6</v>
      </c>
      <c r="D10023" s="42"/>
      <c r="F10023" s="343" t="s">
        <v>669</v>
      </c>
      <c r="G10023" s="45" t="s">
        <v>223</v>
      </c>
      <c r="H10023" s="99"/>
      <c r="I10023" s="105">
        <f t="shared" si="2932"/>
        <v>0</v>
      </c>
      <c r="J10023" s="100"/>
      <c r="K10023" s="100"/>
      <c r="L10023" s="105">
        <f t="shared" si="2910"/>
        <v>0</v>
      </c>
      <c r="M10023" s="100"/>
      <c r="N10023" s="100"/>
      <c r="R10023" s="352">
        <f>L10023-[1]გადასახდელები!L9333</f>
        <v>0</v>
      </c>
    </row>
    <row r="10024" spans="2:18" ht="36" hidden="1" customHeight="1">
      <c r="B10024" s="36" t="str">
        <f t="shared" si="2909"/>
        <v>b</v>
      </c>
      <c r="C10024" s="42">
        <v>6</v>
      </c>
      <c r="D10024" s="42"/>
      <c r="F10024" s="343" t="s">
        <v>670</v>
      </c>
      <c r="G10024" s="45" t="s">
        <v>224</v>
      </c>
      <c r="H10024" s="99"/>
      <c r="I10024" s="105">
        <f t="shared" si="2932"/>
        <v>0</v>
      </c>
      <c r="J10024" s="100"/>
      <c r="K10024" s="100"/>
      <c r="L10024" s="105">
        <f t="shared" si="2910"/>
        <v>0</v>
      </c>
      <c r="M10024" s="100"/>
      <c r="N10024" s="100"/>
      <c r="R10024" s="352">
        <f>L10024-[1]გადასახდელები!L9334</f>
        <v>0</v>
      </c>
    </row>
    <row r="10025" spans="2:18" ht="48.75" hidden="1" customHeight="1">
      <c r="B10025" s="36" t="str">
        <f t="shared" si="2909"/>
        <v>b</v>
      </c>
      <c r="C10025" s="42">
        <v>6</v>
      </c>
      <c r="D10025" s="42"/>
      <c r="F10025" s="343" t="s">
        <v>671</v>
      </c>
      <c r="G10025" s="45" t="s">
        <v>225</v>
      </c>
      <c r="H10025" s="99"/>
      <c r="I10025" s="105">
        <f t="shared" si="2932"/>
        <v>0</v>
      </c>
      <c r="J10025" s="100"/>
      <c r="K10025" s="100"/>
      <c r="L10025" s="105">
        <f t="shared" si="2910"/>
        <v>0</v>
      </c>
      <c r="M10025" s="100"/>
      <c r="N10025" s="100"/>
      <c r="R10025" s="352">
        <f>L10025-[1]გადასახდელები!L9335</f>
        <v>0</v>
      </c>
    </row>
    <row r="10026" spans="2:18" ht="24.75" hidden="1" customHeight="1">
      <c r="B10026" s="36" t="str">
        <f t="shared" si="2909"/>
        <v>b</v>
      </c>
      <c r="C10026" s="42">
        <v>6</v>
      </c>
      <c r="D10026" s="42"/>
      <c r="F10026" s="343" t="s">
        <v>672</v>
      </c>
      <c r="G10026" s="45" t="s">
        <v>226</v>
      </c>
      <c r="H10026" s="99"/>
      <c r="I10026" s="105">
        <f t="shared" si="2932"/>
        <v>0</v>
      </c>
      <c r="J10026" s="100"/>
      <c r="K10026" s="100"/>
      <c r="L10026" s="105">
        <f t="shared" si="2910"/>
        <v>0</v>
      </c>
      <c r="M10026" s="100"/>
      <c r="N10026" s="100"/>
      <c r="R10026" s="352">
        <f>L10026-[1]გადასახდელები!L9336</f>
        <v>0</v>
      </c>
    </row>
    <row r="10027" spans="2:18" ht="24" hidden="1" customHeight="1">
      <c r="B10027" s="36" t="str">
        <f t="shared" si="2909"/>
        <v>b</v>
      </c>
      <c r="C10027" s="42">
        <v>6</v>
      </c>
      <c r="D10027" s="42"/>
      <c r="F10027" s="343" t="s">
        <v>673</v>
      </c>
      <c r="G10027" s="45" t="s">
        <v>227</v>
      </c>
      <c r="H10027" s="99"/>
      <c r="I10027" s="105">
        <f t="shared" si="2932"/>
        <v>0</v>
      </c>
      <c r="J10027" s="100"/>
      <c r="K10027" s="100"/>
      <c r="L10027" s="105">
        <f t="shared" si="2910"/>
        <v>0</v>
      </c>
      <c r="M10027" s="100"/>
      <c r="N10027" s="100"/>
      <c r="R10027" s="352">
        <f>L10027-[1]გადასახდელები!L9337</f>
        <v>0</v>
      </c>
    </row>
    <row r="10028" spans="2:18" ht="36.75" hidden="1" customHeight="1">
      <c r="B10028" s="36" t="str">
        <f t="shared" si="2909"/>
        <v>b</v>
      </c>
      <c r="C10028" s="42">
        <v>6</v>
      </c>
      <c r="D10028" s="42"/>
      <c r="F10028" s="343" t="s">
        <v>572</v>
      </c>
      <c r="G10028" s="45" t="s">
        <v>228</v>
      </c>
      <c r="H10028" s="99"/>
      <c r="I10028" s="105">
        <f t="shared" si="2932"/>
        <v>0</v>
      </c>
      <c r="J10028" s="100"/>
      <c r="K10028" s="100"/>
      <c r="L10028" s="105">
        <f t="shared" si="2910"/>
        <v>0</v>
      </c>
      <c r="M10028" s="100"/>
      <c r="N10028" s="100"/>
      <c r="R10028" s="352">
        <f>L10028-[1]გადასახდელები!L9338</f>
        <v>0</v>
      </c>
    </row>
    <row r="10029" spans="2:18" ht="24.75" hidden="1" customHeight="1">
      <c r="B10029" s="36" t="str">
        <f t="shared" si="2909"/>
        <v>b</v>
      </c>
      <c r="C10029" s="42">
        <v>5</v>
      </c>
      <c r="D10029" s="42"/>
      <c r="F10029" s="343" t="s">
        <v>573</v>
      </c>
      <c r="G10029" s="48" t="s">
        <v>193</v>
      </c>
      <c r="H10029" s="101"/>
      <c r="I10029" s="97">
        <f t="shared" si="2932"/>
        <v>0</v>
      </c>
      <c r="J10029" s="102"/>
      <c r="K10029" s="102"/>
      <c r="L10029" s="97">
        <f t="shared" si="2910"/>
        <v>0</v>
      </c>
      <c r="M10029" s="102"/>
      <c r="N10029" s="102"/>
      <c r="R10029" s="352">
        <f>L10029-[1]გადასახდელები!L9339</f>
        <v>0</v>
      </c>
    </row>
    <row r="10030" spans="2:18" ht="20.25" hidden="1" customHeight="1">
      <c r="B10030" s="36" t="str">
        <f t="shared" si="2909"/>
        <v>b</v>
      </c>
      <c r="C10030" s="42">
        <v>2</v>
      </c>
      <c r="D10030" s="42"/>
      <c r="E10030" s="24">
        <v>7082</v>
      </c>
      <c r="F10030" s="342" t="s">
        <v>574</v>
      </c>
      <c r="G10030" s="59" t="s">
        <v>292</v>
      </c>
      <c r="H10030" s="86">
        <f>H10031+H10078+H10086+H10085</f>
        <v>0</v>
      </c>
      <c r="I10030" s="87">
        <f t="shared" si="2932"/>
        <v>0</v>
      </c>
      <c r="J10030" s="88">
        <f>J10031+J10078+J10086+J10085</f>
        <v>0</v>
      </c>
      <c r="K10030" s="88">
        <f>K10031+K10078+K10086+K10085</f>
        <v>0</v>
      </c>
      <c r="L10030" s="87">
        <f t="shared" si="2910"/>
        <v>0</v>
      </c>
      <c r="M10030" s="88">
        <f>M10031+M10078+M10086+M10085</f>
        <v>0</v>
      </c>
      <c r="N10030" s="88">
        <f>N10031+N10078+N10086+N10085</f>
        <v>0</v>
      </c>
      <c r="O10030" s="82" t="s">
        <v>146</v>
      </c>
      <c r="P10030" s="35" t="s">
        <v>145</v>
      </c>
      <c r="R10030" s="352">
        <f>L10030-[1]გადასახდელები!L9340</f>
        <v>0</v>
      </c>
    </row>
    <row r="10031" spans="2:18" ht="20.25" hidden="1" customHeight="1">
      <c r="B10031" s="36" t="str">
        <f t="shared" si="2909"/>
        <v>b</v>
      </c>
      <c r="C10031" s="42">
        <v>3</v>
      </c>
      <c r="D10031" s="42"/>
      <c r="F10031" s="342" t="s">
        <v>575</v>
      </c>
      <c r="G10031" s="51" t="s">
        <v>293</v>
      </c>
      <c r="H10031" s="89">
        <f>H10032+H10044+H10073</f>
        <v>0</v>
      </c>
      <c r="I10031" s="90">
        <f t="shared" si="2932"/>
        <v>0</v>
      </c>
      <c r="J10031" s="89">
        <f>J10032+J10044+J10073</f>
        <v>0</v>
      </c>
      <c r="K10031" s="89">
        <f>K10032+K10044+K10073</f>
        <v>0</v>
      </c>
      <c r="L10031" s="90">
        <f t="shared" si="2910"/>
        <v>0</v>
      </c>
      <c r="M10031" s="89">
        <f>M10032+M10044+M10073</f>
        <v>0</v>
      </c>
      <c r="N10031" s="89">
        <f>N10032+N10044+N10073</f>
        <v>0</v>
      </c>
      <c r="O10031" s="82" t="s">
        <v>146</v>
      </c>
      <c r="P10031" s="35" t="s">
        <v>145</v>
      </c>
      <c r="R10031" s="352">
        <f>L10031-[1]გადასახდელები!L9341</f>
        <v>0</v>
      </c>
    </row>
    <row r="10032" spans="2:18" ht="20.25" hidden="1" customHeight="1">
      <c r="B10032" s="36" t="str">
        <f t="shared" si="2909"/>
        <v>b</v>
      </c>
      <c r="C10032" s="42">
        <v>4</v>
      </c>
      <c r="D10032" s="42"/>
      <c r="F10032" s="342" t="s">
        <v>576</v>
      </c>
      <c r="G10032" s="47" t="s">
        <v>294</v>
      </c>
      <c r="H10032" s="93">
        <f>H10033+H10034+H10035+H10036+H10037+H10038+H10039+H10040+H10041+H10042+H10043</f>
        <v>0</v>
      </c>
      <c r="I10032" s="94">
        <f t="shared" si="2932"/>
        <v>0</v>
      </c>
      <c r="J10032" s="93">
        <f>J10033+J10034+J10035+J10036+J10037+J10038+J10039+J10040+J10041+J10042+J10043</f>
        <v>0</v>
      </c>
      <c r="K10032" s="93">
        <f>K10033+K10034+K10035+K10036+K10037+K10038+K10039+K10040+K10041+K10042+K10043</f>
        <v>0</v>
      </c>
      <c r="L10032" s="94">
        <f t="shared" si="2910"/>
        <v>0</v>
      </c>
      <c r="M10032" s="93">
        <f>M10033+M10034+M10035+M10036+M10037+M10038+M10039+M10040+M10041+M10042+M10043</f>
        <v>0</v>
      </c>
      <c r="N10032" s="93">
        <f>N10033+N10034+N10035+N10036+N10037+N10038+N10039+N10040+N10041+N10042+N10043</f>
        <v>0</v>
      </c>
      <c r="O10032" s="82" t="s">
        <v>146</v>
      </c>
      <c r="P10032" s="35" t="s">
        <v>145</v>
      </c>
      <c r="R10032" s="352">
        <f>L10032-[1]გადასახდელები!L9342</f>
        <v>0</v>
      </c>
    </row>
    <row r="10033" spans="2:18" ht="20.25" hidden="1" customHeight="1">
      <c r="B10033" s="36" t="str">
        <f t="shared" si="2909"/>
        <v>b</v>
      </c>
      <c r="C10033" s="42">
        <v>5</v>
      </c>
      <c r="D10033" s="42"/>
      <c r="F10033" s="343" t="s">
        <v>577</v>
      </c>
      <c r="G10033" s="48" t="s">
        <v>295</v>
      </c>
      <c r="H10033" s="101"/>
      <c r="I10033" s="97">
        <f t="shared" si="2932"/>
        <v>0</v>
      </c>
      <c r="J10033" s="102"/>
      <c r="K10033" s="102"/>
      <c r="L10033" s="97">
        <f t="shared" si="2910"/>
        <v>0</v>
      </c>
      <c r="M10033" s="102"/>
      <c r="N10033" s="102"/>
      <c r="O10033" s="115"/>
      <c r="P10033" s="35" t="s">
        <v>145</v>
      </c>
      <c r="R10033" s="352">
        <f>L10033-[1]გადასახდელები!L9343</f>
        <v>0</v>
      </c>
    </row>
    <row r="10034" spans="2:18" ht="20.25" hidden="1" customHeight="1">
      <c r="B10034" s="36" t="str">
        <f t="shared" si="2909"/>
        <v>b</v>
      </c>
      <c r="C10034" s="42">
        <v>5</v>
      </c>
      <c r="D10034" s="42"/>
      <c r="F10034" s="343" t="s">
        <v>578</v>
      </c>
      <c r="G10034" s="48" t="s">
        <v>296</v>
      </c>
      <c r="H10034" s="101"/>
      <c r="I10034" s="97">
        <f t="shared" si="2932"/>
        <v>0</v>
      </c>
      <c r="J10034" s="102"/>
      <c r="K10034" s="102"/>
      <c r="L10034" s="97">
        <f t="shared" si="2910"/>
        <v>0</v>
      </c>
      <c r="M10034" s="102"/>
      <c r="N10034" s="102"/>
      <c r="O10034" s="115"/>
      <c r="P10034" s="35" t="s">
        <v>145</v>
      </c>
      <c r="R10034" s="352">
        <f>L10034-[1]გადასახდელები!L9344</f>
        <v>0</v>
      </c>
    </row>
    <row r="10035" spans="2:18" ht="30.75" hidden="1" customHeight="1">
      <c r="B10035" s="36" t="str">
        <f t="shared" si="2909"/>
        <v>b</v>
      </c>
      <c r="C10035" s="42">
        <v>5</v>
      </c>
      <c r="D10035" s="42"/>
      <c r="F10035" s="343" t="s">
        <v>674</v>
      </c>
      <c r="G10035" s="52" t="s">
        <v>297</v>
      </c>
      <c r="H10035" s="101"/>
      <c r="I10035" s="97">
        <f t="shared" si="2932"/>
        <v>0</v>
      </c>
      <c r="J10035" s="102"/>
      <c r="K10035" s="102"/>
      <c r="L10035" s="97">
        <f t="shared" si="2910"/>
        <v>0</v>
      </c>
      <c r="M10035" s="102"/>
      <c r="N10035" s="102"/>
      <c r="O10035" s="115"/>
      <c r="P10035" s="35" t="s">
        <v>145</v>
      </c>
      <c r="R10035" s="352">
        <f>L10035-[1]გადასახდელები!L9345</f>
        <v>0</v>
      </c>
    </row>
    <row r="10036" spans="2:18" ht="20.25" hidden="1" customHeight="1">
      <c r="B10036" s="36" t="str">
        <f t="shared" si="2909"/>
        <v>b</v>
      </c>
      <c r="C10036" s="42">
        <v>5</v>
      </c>
      <c r="D10036" s="42"/>
      <c r="F10036" s="343" t="s">
        <v>579</v>
      </c>
      <c r="G10036" s="48" t="s">
        <v>298</v>
      </c>
      <c r="H10036" s="101"/>
      <c r="I10036" s="97">
        <f t="shared" si="2932"/>
        <v>0</v>
      </c>
      <c r="J10036" s="102"/>
      <c r="K10036" s="102"/>
      <c r="L10036" s="97">
        <f t="shared" si="2910"/>
        <v>0</v>
      </c>
      <c r="M10036" s="102"/>
      <c r="N10036" s="102"/>
      <c r="O10036" s="115"/>
      <c r="P10036" s="35" t="s">
        <v>145</v>
      </c>
      <c r="R10036" s="352">
        <f>L10036-[1]გადასახდელები!L9346</f>
        <v>0</v>
      </c>
    </row>
    <row r="10037" spans="2:18" ht="20.25" hidden="1" customHeight="1">
      <c r="B10037" s="36" t="str">
        <f t="shared" si="2909"/>
        <v>b</v>
      </c>
      <c r="C10037" s="42">
        <v>5</v>
      </c>
      <c r="D10037" s="42"/>
      <c r="F10037" s="343" t="s">
        <v>580</v>
      </c>
      <c r="G10037" s="48" t="s">
        <v>299</v>
      </c>
      <c r="H10037" s="101"/>
      <c r="I10037" s="97">
        <f t="shared" si="2932"/>
        <v>0</v>
      </c>
      <c r="J10037" s="102"/>
      <c r="K10037" s="102"/>
      <c r="L10037" s="97">
        <f t="shared" si="2910"/>
        <v>0</v>
      </c>
      <c r="M10037" s="102"/>
      <c r="N10037" s="102"/>
      <c r="O10037" s="115"/>
      <c r="P10037" s="35" t="s">
        <v>145</v>
      </c>
      <c r="R10037" s="352">
        <f>L10037-[1]გადასახდელები!L9347</f>
        <v>0</v>
      </c>
    </row>
    <row r="10038" spans="2:18" ht="30.75" hidden="1" customHeight="1">
      <c r="B10038" s="36" t="str">
        <f t="shared" si="2909"/>
        <v>b</v>
      </c>
      <c r="C10038" s="42">
        <v>5</v>
      </c>
      <c r="D10038" s="42"/>
      <c r="F10038" s="343" t="s">
        <v>581</v>
      </c>
      <c r="G10038" s="48" t="s">
        <v>300</v>
      </c>
      <c r="H10038" s="101"/>
      <c r="I10038" s="97">
        <f t="shared" si="2932"/>
        <v>0</v>
      </c>
      <c r="J10038" s="102"/>
      <c r="K10038" s="102"/>
      <c r="L10038" s="97">
        <f t="shared" si="2910"/>
        <v>0</v>
      </c>
      <c r="M10038" s="102"/>
      <c r="N10038" s="102"/>
      <c r="O10038" s="115"/>
      <c r="P10038" s="35" t="s">
        <v>145</v>
      </c>
      <c r="R10038" s="352">
        <f>L10038-[1]გადასახდელები!L9348</f>
        <v>0</v>
      </c>
    </row>
    <row r="10039" spans="2:18" ht="20.25" hidden="1" customHeight="1">
      <c r="B10039" s="36" t="str">
        <f t="shared" si="2909"/>
        <v>b</v>
      </c>
      <c r="C10039" s="42">
        <v>5</v>
      </c>
      <c r="D10039" s="42"/>
      <c r="F10039" s="343" t="s">
        <v>675</v>
      </c>
      <c r="G10039" s="48" t="s">
        <v>301</v>
      </c>
      <c r="H10039" s="101"/>
      <c r="I10039" s="97">
        <f t="shared" si="2932"/>
        <v>0</v>
      </c>
      <c r="J10039" s="102"/>
      <c r="K10039" s="102"/>
      <c r="L10039" s="97">
        <f t="shared" si="2910"/>
        <v>0</v>
      </c>
      <c r="M10039" s="102"/>
      <c r="N10039" s="102"/>
      <c r="O10039" s="115"/>
      <c r="P10039" s="35" t="s">
        <v>145</v>
      </c>
      <c r="R10039" s="352">
        <f>L10039-[1]გადასახდელები!L9349</f>
        <v>0</v>
      </c>
    </row>
    <row r="10040" spans="2:18" ht="20.25" hidden="1" customHeight="1">
      <c r="B10040" s="36" t="str">
        <f t="shared" si="2909"/>
        <v>b</v>
      </c>
      <c r="C10040" s="42">
        <v>5</v>
      </c>
      <c r="D10040" s="42"/>
      <c r="F10040" s="343" t="s">
        <v>582</v>
      </c>
      <c r="G10040" s="48" t="s">
        <v>302</v>
      </c>
      <c r="H10040" s="101"/>
      <c r="I10040" s="97">
        <f t="shared" si="2932"/>
        <v>0</v>
      </c>
      <c r="J10040" s="102"/>
      <c r="K10040" s="102"/>
      <c r="L10040" s="97">
        <f t="shared" si="2910"/>
        <v>0</v>
      </c>
      <c r="M10040" s="102"/>
      <c r="N10040" s="102"/>
      <c r="O10040" s="115"/>
      <c r="P10040" s="35" t="s">
        <v>145</v>
      </c>
      <c r="R10040" s="352">
        <f>L10040-[1]გადასახდელები!L9350</f>
        <v>0</v>
      </c>
    </row>
    <row r="10041" spans="2:18" ht="20.25" hidden="1" customHeight="1">
      <c r="B10041" s="36" t="str">
        <f t="shared" si="2909"/>
        <v>b</v>
      </c>
      <c r="C10041" s="42">
        <v>5</v>
      </c>
      <c r="D10041" s="42"/>
      <c r="F10041" s="343" t="s">
        <v>676</v>
      </c>
      <c r="G10041" s="48" t="s">
        <v>303</v>
      </c>
      <c r="H10041" s="101"/>
      <c r="I10041" s="97">
        <f t="shared" si="2932"/>
        <v>0</v>
      </c>
      <c r="J10041" s="102"/>
      <c r="K10041" s="102"/>
      <c r="L10041" s="97">
        <f t="shared" si="2910"/>
        <v>0</v>
      </c>
      <c r="M10041" s="102"/>
      <c r="N10041" s="102"/>
      <c r="O10041" s="115"/>
      <c r="P10041" s="35" t="s">
        <v>145</v>
      </c>
      <c r="R10041" s="352">
        <f>L10041-[1]გადასახდელები!L9351</f>
        <v>0</v>
      </c>
    </row>
    <row r="10042" spans="2:18" ht="20.25" hidden="1" customHeight="1">
      <c r="B10042" s="36" t="str">
        <f t="shared" si="2909"/>
        <v>b</v>
      </c>
      <c r="C10042" s="42">
        <v>5</v>
      </c>
      <c r="D10042" s="42"/>
      <c r="F10042" s="343" t="s">
        <v>677</v>
      </c>
      <c r="G10042" s="48" t="s">
        <v>304</v>
      </c>
      <c r="H10042" s="101"/>
      <c r="I10042" s="97">
        <f t="shared" si="2932"/>
        <v>0</v>
      </c>
      <c r="J10042" s="102"/>
      <c r="K10042" s="102"/>
      <c r="L10042" s="97">
        <f t="shared" si="2910"/>
        <v>0</v>
      </c>
      <c r="M10042" s="102"/>
      <c r="N10042" s="102"/>
      <c r="O10042" s="115"/>
      <c r="P10042" s="35" t="s">
        <v>145</v>
      </c>
      <c r="R10042" s="352">
        <f>L10042-[1]გადასახდელები!L9352</f>
        <v>0</v>
      </c>
    </row>
    <row r="10043" spans="2:18" ht="20.25" hidden="1" customHeight="1">
      <c r="B10043" s="36" t="str">
        <f t="shared" si="2909"/>
        <v>b</v>
      </c>
      <c r="C10043" s="42">
        <v>5</v>
      </c>
      <c r="D10043" s="42"/>
      <c r="F10043" s="343" t="s">
        <v>583</v>
      </c>
      <c r="G10043" s="48" t="s">
        <v>305</v>
      </c>
      <c r="H10043" s="101"/>
      <c r="I10043" s="97">
        <f t="shared" si="2932"/>
        <v>0</v>
      </c>
      <c r="J10043" s="102"/>
      <c r="K10043" s="102"/>
      <c r="L10043" s="97">
        <f t="shared" si="2910"/>
        <v>0</v>
      </c>
      <c r="M10043" s="102"/>
      <c r="N10043" s="102"/>
      <c r="O10043" s="115"/>
      <c r="P10043" s="35" t="s">
        <v>145</v>
      </c>
      <c r="R10043" s="352">
        <f>L10043-[1]გადასახდელები!L9353</f>
        <v>0</v>
      </c>
    </row>
    <row r="10044" spans="2:18" ht="20.25" hidden="1" customHeight="1">
      <c r="B10044" s="36" t="str">
        <f t="shared" si="2909"/>
        <v>b</v>
      </c>
      <c r="C10044" s="42">
        <v>4</v>
      </c>
      <c r="D10044" s="42"/>
      <c r="F10044" s="342" t="s">
        <v>584</v>
      </c>
      <c r="G10044" s="47" t="s">
        <v>306</v>
      </c>
      <c r="H10044" s="93">
        <f>H10045+H10052</f>
        <v>0</v>
      </c>
      <c r="I10044" s="94">
        <f t="shared" si="2932"/>
        <v>0</v>
      </c>
      <c r="J10044" s="93">
        <f>J10045+J10052</f>
        <v>0</v>
      </c>
      <c r="K10044" s="93">
        <f>K10045+K10052</f>
        <v>0</v>
      </c>
      <c r="L10044" s="94">
        <f t="shared" si="2910"/>
        <v>0</v>
      </c>
      <c r="M10044" s="93">
        <f>M10045+M10052</f>
        <v>0</v>
      </c>
      <c r="N10044" s="93">
        <f>N10045+N10052</f>
        <v>0</v>
      </c>
      <c r="O10044" s="82" t="s">
        <v>146</v>
      </c>
      <c r="P10044" s="35" t="s">
        <v>145</v>
      </c>
      <c r="R10044" s="352">
        <f>L10044-[1]გადასახდელები!L9354</f>
        <v>0</v>
      </c>
    </row>
    <row r="10045" spans="2:18" ht="20.25" hidden="1" customHeight="1">
      <c r="B10045" s="36" t="str">
        <f t="shared" si="2909"/>
        <v>b</v>
      </c>
      <c r="C10045" s="42">
        <v>5</v>
      </c>
      <c r="D10045" s="42"/>
      <c r="F10045" s="342" t="s">
        <v>585</v>
      </c>
      <c r="G10045" s="48" t="s">
        <v>307</v>
      </c>
      <c r="H10045" s="96">
        <f>SUM(H10046:H10051)</f>
        <v>0</v>
      </c>
      <c r="I10045" s="97">
        <f t="shared" si="2932"/>
        <v>0</v>
      </c>
      <c r="J10045" s="96">
        <f>SUM(J10046:J10051)</f>
        <v>0</v>
      </c>
      <c r="K10045" s="96">
        <f>SUM(K10046:K10051)</f>
        <v>0</v>
      </c>
      <c r="L10045" s="97">
        <f t="shared" si="2910"/>
        <v>0</v>
      </c>
      <c r="M10045" s="96">
        <f>SUM(M10046:M10051)</f>
        <v>0</v>
      </c>
      <c r="N10045" s="96">
        <f>SUM(N10046:N10051)</f>
        <v>0</v>
      </c>
      <c r="O10045" s="82" t="s">
        <v>146</v>
      </c>
      <c r="P10045" s="35" t="s">
        <v>145</v>
      </c>
      <c r="R10045" s="352">
        <f>L10045-[1]გადასახდელები!L9355</f>
        <v>0</v>
      </c>
    </row>
    <row r="10046" spans="2:18" ht="20.25" hidden="1" customHeight="1">
      <c r="B10046" s="36" t="str">
        <f t="shared" si="2909"/>
        <v>b</v>
      </c>
      <c r="C10046" s="42">
        <v>6</v>
      </c>
      <c r="D10046" s="42"/>
      <c r="F10046" s="343" t="s">
        <v>586</v>
      </c>
      <c r="G10046" s="53" t="s">
        <v>308</v>
      </c>
      <c r="H10046" s="99"/>
      <c r="I10046" s="105">
        <f t="shared" si="2932"/>
        <v>0</v>
      </c>
      <c r="J10046" s="100"/>
      <c r="K10046" s="100"/>
      <c r="L10046" s="105">
        <f t="shared" si="2910"/>
        <v>0</v>
      </c>
      <c r="M10046" s="100"/>
      <c r="N10046" s="100"/>
      <c r="O10046" s="115"/>
      <c r="P10046" s="35" t="s">
        <v>145</v>
      </c>
      <c r="R10046" s="352">
        <f>L10046-[1]გადასახდელები!L9356</f>
        <v>0</v>
      </c>
    </row>
    <row r="10047" spans="2:18" ht="20.25" hidden="1" customHeight="1">
      <c r="B10047" s="36" t="str">
        <f t="shared" si="2909"/>
        <v>b</v>
      </c>
      <c r="C10047" s="42">
        <v>6</v>
      </c>
      <c r="D10047" s="42"/>
      <c r="F10047" s="343" t="s">
        <v>678</v>
      </c>
      <c r="G10047" s="53" t="s">
        <v>309</v>
      </c>
      <c r="H10047" s="99"/>
      <c r="I10047" s="105">
        <f t="shared" si="2932"/>
        <v>0</v>
      </c>
      <c r="J10047" s="100"/>
      <c r="K10047" s="100"/>
      <c r="L10047" s="105">
        <f t="shared" si="2910"/>
        <v>0</v>
      </c>
      <c r="M10047" s="100"/>
      <c r="N10047" s="100"/>
      <c r="O10047" s="115"/>
      <c r="P10047" s="35" t="s">
        <v>145</v>
      </c>
      <c r="R10047" s="352">
        <f>L10047-[1]გადასახდელები!L9357</f>
        <v>0</v>
      </c>
    </row>
    <row r="10048" spans="2:18" ht="20.25" hidden="1" customHeight="1">
      <c r="B10048" s="36" t="str">
        <f t="shared" si="2909"/>
        <v>b</v>
      </c>
      <c r="C10048" s="42">
        <v>6</v>
      </c>
      <c r="D10048" s="42"/>
      <c r="F10048" s="343" t="s">
        <v>679</v>
      </c>
      <c r="G10048" s="53" t="s">
        <v>310</v>
      </c>
      <c r="H10048" s="99"/>
      <c r="I10048" s="105">
        <f t="shared" si="2932"/>
        <v>0</v>
      </c>
      <c r="J10048" s="100"/>
      <c r="K10048" s="100"/>
      <c r="L10048" s="105">
        <f t="shared" si="2910"/>
        <v>0</v>
      </c>
      <c r="M10048" s="100"/>
      <c r="N10048" s="100"/>
      <c r="O10048" s="115"/>
      <c r="P10048" s="35" t="s">
        <v>145</v>
      </c>
      <c r="R10048" s="352">
        <f>L10048-[1]გადასახდელები!L9358</f>
        <v>0</v>
      </c>
    </row>
    <row r="10049" spans="2:18" ht="20.25" hidden="1" customHeight="1">
      <c r="B10049" s="36" t="str">
        <f t="shared" si="2909"/>
        <v>b</v>
      </c>
      <c r="C10049" s="42">
        <v>6</v>
      </c>
      <c r="D10049" s="42"/>
      <c r="F10049" s="343" t="s">
        <v>680</v>
      </c>
      <c r="G10049" s="53" t="s">
        <v>311</v>
      </c>
      <c r="H10049" s="99"/>
      <c r="I10049" s="105">
        <f t="shared" si="2932"/>
        <v>0</v>
      </c>
      <c r="J10049" s="100"/>
      <c r="K10049" s="100"/>
      <c r="L10049" s="105">
        <f t="shared" si="2910"/>
        <v>0</v>
      </c>
      <c r="M10049" s="100"/>
      <c r="N10049" s="100"/>
      <c r="O10049" s="115"/>
      <c r="P10049" s="35" t="s">
        <v>145</v>
      </c>
      <c r="R10049" s="352">
        <f>L10049-[1]გადასახდელები!L9359</f>
        <v>0</v>
      </c>
    </row>
    <row r="10050" spans="2:18" ht="20.25" hidden="1" customHeight="1">
      <c r="B10050" s="36" t="str">
        <f t="shared" si="2909"/>
        <v>b</v>
      </c>
      <c r="C10050" s="42">
        <v>6</v>
      </c>
      <c r="D10050" s="42"/>
      <c r="F10050" s="343" t="s">
        <v>681</v>
      </c>
      <c r="G10050" s="53" t="s">
        <v>312</v>
      </c>
      <c r="H10050" s="99"/>
      <c r="I10050" s="105">
        <f t="shared" si="2932"/>
        <v>0</v>
      </c>
      <c r="J10050" s="100"/>
      <c r="K10050" s="100"/>
      <c r="L10050" s="105">
        <f t="shared" si="2910"/>
        <v>0</v>
      </c>
      <c r="M10050" s="100"/>
      <c r="N10050" s="100"/>
      <c r="O10050" s="115"/>
      <c r="P10050" s="35" t="s">
        <v>145</v>
      </c>
      <c r="R10050" s="352">
        <f>L10050-[1]გადასახდელები!L9360</f>
        <v>0</v>
      </c>
    </row>
    <row r="10051" spans="2:18" ht="20.25" hidden="1" customHeight="1">
      <c r="B10051" s="36" t="str">
        <f t="shared" si="2909"/>
        <v>b</v>
      </c>
      <c r="C10051" s="42">
        <v>6</v>
      </c>
      <c r="D10051" s="42"/>
      <c r="F10051" s="343" t="s">
        <v>682</v>
      </c>
      <c r="G10051" s="53" t="s">
        <v>313</v>
      </c>
      <c r="H10051" s="99"/>
      <c r="I10051" s="105">
        <f t="shared" si="2932"/>
        <v>0</v>
      </c>
      <c r="J10051" s="100"/>
      <c r="K10051" s="100"/>
      <c r="L10051" s="105">
        <f t="shared" si="2910"/>
        <v>0</v>
      </c>
      <c r="M10051" s="100"/>
      <c r="N10051" s="100"/>
      <c r="O10051" s="115"/>
      <c r="P10051" s="35" t="s">
        <v>145</v>
      </c>
      <c r="R10051" s="352">
        <f>L10051-[1]გადასახდელები!L9361</f>
        <v>0</v>
      </c>
    </row>
    <row r="10052" spans="2:18" ht="20.25" hidden="1" customHeight="1">
      <c r="B10052" s="36" t="str">
        <f t="shared" si="2909"/>
        <v>b</v>
      </c>
      <c r="C10052" s="42">
        <v>5</v>
      </c>
      <c r="D10052" s="42"/>
      <c r="F10052" s="342" t="s">
        <v>587</v>
      </c>
      <c r="G10052" s="48" t="s">
        <v>314</v>
      </c>
      <c r="H10052" s="96">
        <f>SUM(H10053:H10072)</f>
        <v>0</v>
      </c>
      <c r="I10052" s="97">
        <f t="shared" si="2932"/>
        <v>0</v>
      </c>
      <c r="J10052" s="96">
        <f>SUM(J10053:J10072)</f>
        <v>0</v>
      </c>
      <c r="K10052" s="96">
        <f>SUM(K10053:K10072)</f>
        <v>0</v>
      </c>
      <c r="L10052" s="97">
        <f t="shared" si="2910"/>
        <v>0</v>
      </c>
      <c r="M10052" s="96">
        <f>SUM(M10053:M10072)</f>
        <v>0</v>
      </c>
      <c r="N10052" s="96">
        <f>SUM(N10053:N10072)</f>
        <v>0</v>
      </c>
      <c r="O10052" s="82" t="s">
        <v>146</v>
      </c>
      <c r="P10052" s="35" t="s">
        <v>145</v>
      </c>
      <c r="R10052" s="352">
        <f>L10052-[1]გადასახდელები!L9362</f>
        <v>0</v>
      </c>
    </row>
    <row r="10053" spans="2:18" ht="20.25" hidden="1" customHeight="1">
      <c r="B10053" s="36" t="str">
        <f t="shared" si="2909"/>
        <v>b</v>
      </c>
      <c r="C10053" s="42">
        <v>6</v>
      </c>
      <c r="D10053" s="42"/>
      <c r="F10053" s="343" t="s">
        <v>683</v>
      </c>
      <c r="G10053" s="54" t="s">
        <v>315</v>
      </c>
      <c r="H10053" s="116"/>
      <c r="I10053" s="105">
        <f t="shared" si="2932"/>
        <v>0</v>
      </c>
      <c r="J10053" s="117"/>
      <c r="K10053" s="117"/>
      <c r="L10053" s="105">
        <f t="shared" si="2910"/>
        <v>0</v>
      </c>
      <c r="M10053" s="117"/>
      <c r="N10053" s="117"/>
      <c r="P10053" s="35" t="s">
        <v>145</v>
      </c>
      <c r="R10053" s="352">
        <f>L10053-[1]გადასახდელები!L9363</f>
        <v>0</v>
      </c>
    </row>
    <row r="10054" spans="2:18" ht="20.25" hidden="1" customHeight="1">
      <c r="B10054" s="36" t="str">
        <f t="shared" si="2909"/>
        <v>b</v>
      </c>
      <c r="C10054" s="42">
        <v>6</v>
      </c>
      <c r="D10054" s="42"/>
      <c r="F10054" s="343" t="s">
        <v>684</v>
      </c>
      <c r="G10054" s="54" t="s">
        <v>316</v>
      </c>
      <c r="H10054" s="116"/>
      <c r="I10054" s="105">
        <f t="shared" si="2932"/>
        <v>0</v>
      </c>
      <c r="J10054" s="117"/>
      <c r="K10054" s="117"/>
      <c r="L10054" s="105">
        <f t="shared" si="2910"/>
        <v>0</v>
      </c>
      <c r="M10054" s="117"/>
      <c r="N10054" s="117"/>
      <c r="P10054" s="35" t="s">
        <v>145</v>
      </c>
      <c r="R10054" s="352">
        <f>L10054-[1]გადასახდელები!L9364</f>
        <v>0</v>
      </c>
    </row>
    <row r="10055" spans="2:18" ht="30.75" hidden="1" customHeight="1">
      <c r="B10055" s="36" t="str">
        <f t="shared" si="2909"/>
        <v>b</v>
      </c>
      <c r="C10055" s="42">
        <v>6</v>
      </c>
      <c r="D10055" s="42"/>
      <c r="F10055" s="343" t="s">
        <v>588</v>
      </c>
      <c r="G10055" s="54" t="s">
        <v>317</v>
      </c>
      <c r="H10055" s="116"/>
      <c r="I10055" s="105">
        <f t="shared" si="2932"/>
        <v>0</v>
      </c>
      <c r="J10055" s="117"/>
      <c r="K10055" s="117"/>
      <c r="L10055" s="105">
        <f t="shared" si="2910"/>
        <v>0</v>
      </c>
      <c r="M10055" s="117"/>
      <c r="N10055" s="117"/>
      <c r="P10055" s="35" t="s">
        <v>145</v>
      </c>
      <c r="R10055" s="352">
        <f>L10055-[1]გადასახდელები!L9365</f>
        <v>0</v>
      </c>
    </row>
    <row r="10056" spans="2:18" ht="30.75" hidden="1" customHeight="1">
      <c r="B10056" s="36" t="str">
        <f t="shared" si="2909"/>
        <v>b</v>
      </c>
      <c r="C10056" s="42">
        <v>6</v>
      </c>
      <c r="D10056" s="42"/>
      <c r="F10056" s="343" t="s">
        <v>685</v>
      </c>
      <c r="G10056" s="54" t="s">
        <v>318</v>
      </c>
      <c r="H10056" s="116"/>
      <c r="I10056" s="105">
        <f t="shared" si="2932"/>
        <v>0</v>
      </c>
      <c r="J10056" s="117"/>
      <c r="K10056" s="117"/>
      <c r="L10056" s="105">
        <f t="shared" si="2910"/>
        <v>0</v>
      </c>
      <c r="M10056" s="117"/>
      <c r="N10056" s="117"/>
      <c r="P10056" s="35" t="s">
        <v>145</v>
      </c>
      <c r="R10056" s="352">
        <f>L10056-[1]გადასახდელები!L9366</f>
        <v>0</v>
      </c>
    </row>
    <row r="10057" spans="2:18" ht="20.25" hidden="1" customHeight="1">
      <c r="B10057" s="36" t="str">
        <f t="shared" si="2909"/>
        <v>b</v>
      </c>
      <c r="C10057" s="42">
        <v>6</v>
      </c>
      <c r="D10057" s="42"/>
      <c r="F10057" s="343" t="s">
        <v>589</v>
      </c>
      <c r="G10057" s="54" t="s">
        <v>319</v>
      </c>
      <c r="H10057" s="116"/>
      <c r="I10057" s="105">
        <f t="shared" si="2932"/>
        <v>0</v>
      </c>
      <c r="J10057" s="117"/>
      <c r="K10057" s="117"/>
      <c r="L10057" s="105">
        <f t="shared" si="2910"/>
        <v>0</v>
      </c>
      <c r="M10057" s="117"/>
      <c r="N10057" s="117"/>
      <c r="P10057" s="35" t="s">
        <v>145</v>
      </c>
      <c r="R10057" s="352">
        <f>L10057-[1]გადასახდელები!L9367</f>
        <v>0</v>
      </c>
    </row>
    <row r="10058" spans="2:18" ht="20.25" hidden="1" customHeight="1">
      <c r="B10058" s="36" t="str">
        <f t="shared" si="2909"/>
        <v>b</v>
      </c>
      <c r="C10058" s="42">
        <v>6</v>
      </c>
      <c r="D10058" s="42"/>
      <c r="F10058" s="343" t="s">
        <v>686</v>
      </c>
      <c r="G10058" s="54" t="s">
        <v>320</v>
      </c>
      <c r="H10058" s="116"/>
      <c r="I10058" s="105">
        <f t="shared" si="2932"/>
        <v>0</v>
      </c>
      <c r="J10058" s="117"/>
      <c r="K10058" s="117"/>
      <c r="L10058" s="105">
        <f t="shared" si="2910"/>
        <v>0</v>
      </c>
      <c r="M10058" s="117"/>
      <c r="N10058" s="117"/>
      <c r="P10058" s="35" t="s">
        <v>145</v>
      </c>
      <c r="R10058" s="352">
        <f>L10058-[1]გადასახდელები!L9368</f>
        <v>0</v>
      </c>
    </row>
    <row r="10059" spans="2:18" ht="30.75" hidden="1" customHeight="1">
      <c r="B10059" s="36" t="str">
        <f t="shared" si="2909"/>
        <v>b</v>
      </c>
      <c r="C10059" s="42">
        <v>6</v>
      </c>
      <c r="D10059" s="42"/>
      <c r="F10059" s="343" t="s">
        <v>687</v>
      </c>
      <c r="G10059" s="54" t="s">
        <v>321</v>
      </c>
      <c r="H10059" s="116"/>
      <c r="I10059" s="105">
        <f t="shared" si="2932"/>
        <v>0</v>
      </c>
      <c r="J10059" s="117"/>
      <c r="K10059" s="117"/>
      <c r="L10059" s="105">
        <f t="shared" si="2910"/>
        <v>0</v>
      </c>
      <c r="M10059" s="117"/>
      <c r="N10059" s="117"/>
      <c r="P10059" s="35" t="s">
        <v>145</v>
      </c>
      <c r="R10059" s="352">
        <f>L10059-[1]გადასახდელები!L9369</f>
        <v>0</v>
      </c>
    </row>
    <row r="10060" spans="2:18" ht="20.25" hidden="1" customHeight="1">
      <c r="B10060" s="36" t="str">
        <f t="shared" si="2909"/>
        <v>b</v>
      </c>
      <c r="C10060" s="42">
        <v>6</v>
      </c>
      <c r="D10060" s="42"/>
      <c r="F10060" s="343" t="s">
        <v>590</v>
      </c>
      <c r="G10060" s="54" t="s">
        <v>322</v>
      </c>
      <c r="H10060" s="116"/>
      <c r="I10060" s="105">
        <f t="shared" si="2932"/>
        <v>0</v>
      </c>
      <c r="J10060" s="117"/>
      <c r="K10060" s="117"/>
      <c r="L10060" s="105">
        <f t="shared" si="2910"/>
        <v>0</v>
      </c>
      <c r="M10060" s="117"/>
      <c r="N10060" s="117"/>
      <c r="P10060" s="35" t="s">
        <v>145</v>
      </c>
      <c r="R10060" s="352">
        <f>L10060-[1]გადასახდელები!L9370</f>
        <v>0</v>
      </c>
    </row>
    <row r="10061" spans="2:18" ht="20.25" hidden="1" customHeight="1">
      <c r="B10061" s="36" t="str">
        <f t="shared" si="2909"/>
        <v>b</v>
      </c>
      <c r="C10061" s="42">
        <v>6</v>
      </c>
      <c r="D10061" s="42"/>
      <c r="F10061" s="343" t="s">
        <v>688</v>
      </c>
      <c r="G10061" s="54" t="s">
        <v>323</v>
      </c>
      <c r="H10061" s="116"/>
      <c r="I10061" s="105">
        <f t="shared" si="2932"/>
        <v>0</v>
      </c>
      <c r="J10061" s="117"/>
      <c r="K10061" s="117"/>
      <c r="L10061" s="105">
        <f t="shared" si="2910"/>
        <v>0</v>
      </c>
      <c r="M10061" s="117"/>
      <c r="N10061" s="117"/>
      <c r="P10061" s="35" t="s">
        <v>145</v>
      </c>
      <c r="R10061" s="352">
        <f>L10061-[1]გადასახდელები!L9371</f>
        <v>0</v>
      </c>
    </row>
    <row r="10062" spans="2:18" ht="20.25" hidden="1" customHeight="1">
      <c r="B10062" s="36" t="str">
        <f t="shared" si="2909"/>
        <v>b</v>
      </c>
      <c r="C10062" s="42">
        <v>6</v>
      </c>
      <c r="D10062" s="42"/>
      <c r="F10062" s="343" t="s">
        <v>689</v>
      </c>
      <c r="G10062" s="54" t="s">
        <v>324</v>
      </c>
      <c r="H10062" s="116"/>
      <c r="I10062" s="105">
        <f t="shared" si="2932"/>
        <v>0</v>
      </c>
      <c r="J10062" s="117"/>
      <c r="K10062" s="117"/>
      <c r="L10062" s="105">
        <f t="shared" si="2910"/>
        <v>0</v>
      </c>
      <c r="M10062" s="117"/>
      <c r="N10062" s="117"/>
      <c r="P10062" s="35" t="s">
        <v>145</v>
      </c>
      <c r="R10062" s="352">
        <f>L10062-[1]გადასახდელები!L9372</f>
        <v>0</v>
      </c>
    </row>
    <row r="10063" spans="2:18" ht="20.25" hidden="1" customHeight="1">
      <c r="B10063" s="36" t="str">
        <f t="shared" si="2909"/>
        <v>b</v>
      </c>
      <c r="C10063" s="42">
        <v>6</v>
      </c>
      <c r="D10063" s="42"/>
      <c r="F10063" s="343" t="s">
        <v>690</v>
      </c>
      <c r="G10063" s="54" t="s">
        <v>325</v>
      </c>
      <c r="H10063" s="116"/>
      <c r="I10063" s="105">
        <f t="shared" si="2932"/>
        <v>0</v>
      </c>
      <c r="J10063" s="117"/>
      <c r="K10063" s="117"/>
      <c r="L10063" s="105">
        <f t="shared" si="2910"/>
        <v>0</v>
      </c>
      <c r="M10063" s="117"/>
      <c r="N10063" s="117"/>
      <c r="P10063" s="35" t="s">
        <v>145</v>
      </c>
      <c r="R10063" s="352">
        <f>L10063-[1]გადასახდელები!L9373</f>
        <v>0</v>
      </c>
    </row>
    <row r="10064" spans="2:18" ht="20.25" hidden="1" customHeight="1">
      <c r="B10064" s="36" t="str">
        <f t="shared" si="2909"/>
        <v>b</v>
      </c>
      <c r="C10064" s="42">
        <v>6</v>
      </c>
      <c r="D10064" s="42"/>
      <c r="F10064" s="343" t="s">
        <v>691</v>
      </c>
      <c r="G10064" s="54" t="s">
        <v>326</v>
      </c>
      <c r="H10064" s="116"/>
      <c r="I10064" s="105">
        <f t="shared" si="2932"/>
        <v>0</v>
      </c>
      <c r="J10064" s="117"/>
      <c r="K10064" s="117"/>
      <c r="L10064" s="105">
        <f t="shared" si="2910"/>
        <v>0</v>
      </c>
      <c r="M10064" s="117"/>
      <c r="N10064" s="117"/>
      <c r="P10064" s="35" t="s">
        <v>145</v>
      </c>
      <c r="R10064" s="352">
        <f>L10064-[1]გადასახდელები!L9374</f>
        <v>0</v>
      </c>
    </row>
    <row r="10065" spans="2:18" ht="20.25" hidden="1" customHeight="1">
      <c r="B10065" s="36" t="str">
        <f t="shared" si="2909"/>
        <v>b</v>
      </c>
      <c r="C10065" s="42">
        <v>6</v>
      </c>
      <c r="D10065" s="42"/>
      <c r="F10065" s="343" t="s">
        <v>692</v>
      </c>
      <c r="G10065" s="54" t="s">
        <v>327</v>
      </c>
      <c r="H10065" s="116"/>
      <c r="I10065" s="105">
        <f t="shared" si="2932"/>
        <v>0</v>
      </c>
      <c r="J10065" s="117"/>
      <c r="K10065" s="117"/>
      <c r="L10065" s="105">
        <f t="shared" si="2910"/>
        <v>0</v>
      </c>
      <c r="M10065" s="117"/>
      <c r="N10065" s="117"/>
      <c r="P10065" s="35" t="s">
        <v>145</v>
      </c>
      <c r="R10065" s="352">
        <f>L10065-[1]გადასახდელები!L9375</f>
        <v>0</v>
      </c>
    </row>
    <row r="10066" spans="2:18" ht="20.25" hidden="1" customHeight="1">
      <c r="B10066" s="36" t="str">
        <f t="shared" si="2909"/>
        <v>b</v>
      </c>
      <c r="C10066" s="42">
        <v>6</v>
      </c>
      <c r="D10066" s="42"/>
      <c r="F10066" s="343" t="s">
        <v>693</v>
      </c>
      <c r="G10066" s="54" t="s">
        <v>328</v>
      </c>
      <c r="H10066" s="116"/>
      <c r="I10066" s="105">
        <f t="shared" si="2932"/>
        <v>0</v>
      </c>
      <c r="J10066" s="117"/>
      <c r="K10066" s="117"/>
      <c r="L10066" s="105">
        <f t="shared" si="2910"/>
        <v>0</v>
      </c>
      <c r="M10066" s="117"/>
      <c r="N10066" s="117"/>
      <c r="P10066" s="35" t="s">
        <v>145</v>
      </c>
      <c r="R10066" s="352">
        <f>L10066-[1]გადასახდელები!L9376</f>
        <v>0</v>
      </c>
    </row>
    <row r="10067" spans="2:18" ht="20.25" hidden="1" customHeight="1">
      <c r="B10067" s="36" t="str">
        <f t="shared" si="2909"/>
        <v>b</v>
      </c>
      <c r="C10067" s="42">
        <v>6</v>
      </c>
      <c r="D10067" s="42"/>
      <c r="F10067" s="343" t="s">
        <v>694</v>
      </c>
      <c r="G10067" s="54" t="s">
        <v>329</v>
      </c>
      <c r="H10067" s="116"/>
      <c r="I10067" s="105">
        <f t="shared" si="2932"/>
        <v>0</v>
      </c>
      <c r="J10067" s="117"/>
      <c r="K10067" s="117"/>
      <c r="L10067" s="105">
        <f t="shared" si="2910"/>
        <v>0</v>
      </c>
      <c r="M10067" s="117"/>
      <c r="N10067" s="117"/>
      <c r="P10067" s="35" t="s">
        <v>145</v>
      </c>
      <c r="R10067" s="352">
        <f>L10067-[1]გადასახდელები!L9377</f>
        <v>0</v>
      </c>
    </row>
    <row r="10068" spans="2:18" ht="20.25" hidden="1" customHeight="1">
      <c r="B10068" s="36" t="str">
        <f t="shared" si="2909"/>
        <v>b</v>
      </c>
      <c r="C10068" s="42">
        <v>6</v>
      </c>
      <c r="D10068" s="42"/>
      <c r="F10068" s="343" t="s">
        <v>695</v>
      </c>
      <c r="G10068" s="54" t="s">
        <v>330</v>
      </c>
      <c r="H10068" s="116"/>
      <c r="I10068" s="105">
        <f t="shared" si="2932"/>
        <v>0</v>
      </c>
      <c r="J10068" s="117"/>
      <c r="K10068" s="117"/>
      <c r="L10068" s="105">
        <f t="shared" si="2910"/>
        <v>0</v>
      </c>
      <c r="M10068" s="117"/>
      <c r="N10068" s="117"/>
      <c r="P10068" s="35" t="s">
        <v>145</v>
      </c>
      <c r="R10068" s="352">
        <f>L10068-[1]გადასახდელები!L9378</f>
        <v>0</v>
      </c>
    </row>
    <row r="10069" spans="2:18" ht="20.25" hidden="1" customHeight="1">
      <c r="B10069" s="36" t="str">
        <f t="shared" si="2909"/>
        <v>b</v>
      </c>
      <c r="C10069" s="42">
        <v>6</v>
      </c>
      <c r="D10069" s="42"/>
      <c r="F10069" s="343" t="s">
        <v>696</v>
      </c>
      <c r="G10069" s="54" t="s">
        <v>331</v>
      </c>
      <c r="H10069" s="116"/>
      <c r="I10069" s="105">
        <f t="shared" si="2932"/>
        <v>0</v>
      </c>
      <c r="J10069" s="117"/>
      <c r="K10069" s="117"/>
      <c r="L10069" s="105">
        <f t="shared" si="2910"/>
        <v>0</v>
      </c>
      <c r="M10069" s="117"/>
      <c r="N10069" s="117"/>
      <c r="P10069" s="35" t="s">
        <v>145</v>
      </c>
      <c r="R10069" s="352">
        <f>L10069-[1]გადასახდელები!L9379</f>
        <v>0</v>
      </c>
    </row>
    <row r="10070" spans="2:18" ht="20.25" hidden="1" customHeight="1">
      <c r="B10070" s="36" t="str">
        <f t="shared" si="2909"/>
        <v>b</v>
      </c>
      <c r="C10070" s="42">
        <v>6</v>
      </c>
      <c r="D10070" s="42"/>
      <c r="F10070" s="343" t="s">
        <v>697</v>
      </c>
      <c r="G10070" s="55" t="s">
        <v>332</v>
      </c>
      <c r="H10070" s="116"/>
      <c r="I10070" s="105">
        <f t="shared" si="2932"/>
        <v>0</v>
      </c>
      <c r="J10070" s="117"/>
      <c r="K10070" s="117"/>
      <c r="L10070" s="105">
        <f t="shared" si="2910"/>
        <v>0</v>
      </c>
      <c r="M10070" s="117"/>
      <c r="N10070" s="117"/>
      <c r="P10070" s="35" t="s">
        <v>145</v>
      </c>
      <c r="R10070" s="352">
        <f>L10070-[1]გადასახდელები!L9380</f>
        <v>0</v>
      </c>
    </row>
    <row r="10071" spans="2:18" ht="20.25" hidden="1" customHeight="1">
      <c r="B10071" s="36" t="str">
        <f t="shared" si="2909"/>
        <v>b</v>
      </c>
      <c r="C10071" s="42">
        <v>6</v>
      </c>
      <c r="D10071" s="42"/>
      <c r="F10071" s="343" t="s">
        <v>698</v>
      </c>
      <c r="G10071" s="54" t="s">
        <v>333</v>
      </c>
      <c r="H10071" s="116"/>
      <c r="I10071" s="105">
        <f t="shared" si="2932"/>
        <v>0</v>
      </c>
      <c r="J10071" s="117"/>
      <c r="K10071" s="117"/>
      <c r="L10071" s="105">
        <f t="shared" si="2910"/>
        <v>0</v>
      </c>
      <c r="M10071" s="117"/>
      <c r="N10071" s="117"/>
      <c r="P10071" s="35" t="s">
        <v>145</v>
      </c>
      <c r="R10071" s="352">
        <f>L10071-[1]გადასახდელები!L9381</f>
        <v>0</v>
      </c>
    </row>
    <row r="10072" spans="2:18" ht="30.75" hidden="1" customHeight="1">
      <c r="B10072" s="36" t="str">
        <f t="shared" si="2909"/>
        <v>b</v>
      </c>
      <c r="C10072" s="42">
        <v>6</v>
      </c>
      <c r="D10072" s="42"/>
      <c r="F10072" s="343" t="s">
        <v>591</v>
      </c>
      <c r="G10072" s="54" t="s">
        <v>334</v>
      </c>
      <c r="H10072" s="116"/>
      <c r="I10072" s="105">
        <f t="shared" si="2932"/>
        <v>0</v>
      </c>
      <c r="J10072" s="117"/>
      <c r="K10072" s="117"/>
      <c r="L10072" s="105">
        <f t="shared" si="2910"/>
        <v>0</v>
      </c>
      <c r="M10072" s="117"/>
      <c r="N10072" s="117"/>
      <c r="P10072" s="35" t="s">
        <v>145</v>
      </c>
      <c r="R10072" s="352">
        <f>L10072-[1]გადასახდელები!L9382</f>
        <v>0</v>
      </c>
    </row>
    <row r="10073" spans="2:18" ht="20.25" hidden="1" customHeight="1">
      <c r="B10073" s="36" t="str">
        <f t="shared" si="2909"/>
        <v>b</v>
      </c>
      <c r="C10073" s="42">
        <v>4</v>
      </c>
      <c r="D10073" s="42"/>
      <c r="F10073" s="342" t="s">
        <v>699</v>
      </c>
      <c r="G10073" s="47" t="s">
        <v>335</v>
      </c>
      <c r="H10073" s="93">
        <f>H10074+H10075</f>
        <v>0</v>
      </c>
      <c r="I10073" s="94">
        <f t="shared" si="2932"/>
        <v>0</v>
      </c>
      <c r="J10073" s="93">
        <f>J10074+J10075</f>
        <v>0</v>
      </c>
      <c r="K10073" s="93">
        <f>K10074+K10075</f>
        <v>0</v>
      </c>
      <c r="L10073" s="94">
        <f t="shared" si="2910"/>
        <v>0</v>
      </c>
      <c r="M10073" s="93">
        <f>M10074+M10075</f>
        <v>0</v>
      </c>
      <c r="N10073" s="93">
        <f>N10074+N10075</f>
        <v>0</v>
      </c>
      <c r="O10073" s="82" t="s">
        <v>146</v>
      </c>
      <c r="P10073" s="35" t="s">
        <v>145</v>
      </c>
      <c r="R10073" s="352">
        <f>L10073-[1]გადასახდელები!L9383</f>
        <v>0</v>
      </c>
    </row>
    <row r="10074" spans="2:18" ht="20.25" hidden="1" customHeight="1">
      <c r="B10074" s="36" t="str">
        <f t="shared" si="2909"/>
        <v>b</v>
      </c>
      <c r="C10074" s="42">
        <v>5</v>
      </c>
      <c r="D10074" s="42"/>
      <c r="F10074" s="343" t="s">
        <v>700</v>
      </c>
      <c r="G10074" s="48" t="s">
        <v>336</v>
      </c>
      <c r="H10074" s="101"/>
      <c r="I10074" s="97">
        <f t="shared" si="2932"/>
        <v>0</v>
      </c>
      <c r="J10074" s="102"/>
      <c r="K10074" s="102"/>
      <c r="L10074" s="97">
        <f t="shared" si="2910"/>
        <v>0</v>
      </c>
      <c r="M10074" s="102"/>
      <c r="N10074" s="102"/>
      <c r="O10074" s="115"/>
      <c r="P10074" s="35" t="s">
        <v>145</v>
      </c>
      <c r="R10074" s="352">
        <f>L10074-[1]გადასახდელები!L9384</f>
        <v>0</v>
      </c>
    </row>
    <row r="10075" spans="2:18" ht="20.25" hidden="1" customHeight="1">
      <c r="B10075" s="36" t="str">
        <f t="shared" si="2909"/>
        <v>b</v>
      </c>
      <c r="C10075" s="42">
        <v>5</v>
      </c>
      <c r="D10075" s="42"/>
      <c r="F10075" s="342" t="s">
        <v>701</v>
      </c>
      <c r="G10075" s="48" t="s">
        <v>337</v>
      </c>
      <c r="H10075" s="119">
        <f>H10076+H10077</f>
        <v>0</v>
      </c>
      <c r="I10075" s="105">
        <f t="shared" si="2932"/>
        <v>0</v>
      </c>
      <c r="J10075" s="119">
        <f>J10076+J10077</f>
        <v>0</v>
      </c>
      <c r="K10075" s="119">
        <f>K10076+K10077</f>
        <v>0</v>
      </c>
      <c r="L10075" s="105">
        <f t="shared" si="2910"/>
        <v>0</v>
      </c>
      <c r="M10075" s="119">
        <f>M10076+M10077</f>
        <v>0</v>
      </c>
      <c r="N10075" s="119">
        <f>N10076+N10077</f>
        <v>0</v>
      </c>
      <c r="O10075" s="82" t="s">
        <v>146</v>
      </c>
      <c r="P10075" s="35" t="s">
        <v>145</v>
      </c>
      <c r="R10075" s="352">
        <f>L10075-[1]გადასახდელები!L9385</f>
        <v>0</v>
      </c>
    </row>
    <row r="10076" spans="2:18" ht="20.25" hidden="1" customHeight="1">
      <c r="B10076" s="36" t="str">
        <f t="shared" si="2909"/>
        <v>b</v>
      </c>
      <c r="C10076" s="42">
        <v>6</v>
      </c>
      <c r="D10076" s="42"/>
      <c r="F10076" s="343" t="s">
        <v>702</v>
      </c>
      <c r="G10076" s="54" t="s">
        <v>338</v>
      </c>
      <c r="H10076" s="116"/>
      <c r="I10076" s="105">
        <f t="shared" si="2932"/>
        <v>0</v>
      </c>
      <c r="J10076" s="117"/>
      <c r="K10076" s="117"/>
      <c r="L10076" s="105">
        <f t="shared" si="2910"/>
        <v>0</v>
      </c>
      <c r="M10076" s="117"/>
      <c r="N10076" s="117"/>
      <c r="P10076" s="35" t="s">
        <v>145</v>
      </c>
      <c r="R10076" s="352">
        <f>L10076-[1]გადასახდელები!L9386</f>
        <v>0</v>
      </c>
    </row>
    <row r="10077" spans="2:18" ht="20.25" hidden="1" customHeight="1">
      <c r="B10077" s="36" t="str">
        <f t="shared" si="2909"/>
        <v>b</v>
      </c>
      <c r="C10077" s="42">
        <v>6</v>
      </c>
      <c r="D10077" s="42"/>
      <c r="F10077" s="343" t="s">
        <v>703</v>
      </c>
      <c r="G10077" s="54" t="s">
        <v>339</v>
      </c>
      <c r="H10077" s="116"/>
      <c r="I10077" s="105">
        <f t="shared" si="2932"/>
        <v>0</v>
      </c>
      <c r="J10077" s="117"/>
      <c r="K10077" s="117"/>
      <c r="L10077" s="105">
        <f t="shared" si="2910"/>
        <v>0</v>
      </c>
      <c r="M10077" s="117"/>
      <c r="N10077" s="117"/>
      <c r="P10077" s="35" t="s">
        <v>145</v>
      </c>
      <c r="R10077" s="352">
        <f>L10077-[1]გადასახდელები!L9387</f>
        <v>0</v>
      </c>
    </row>
    <row r="10078" spans="2:18" ht="30.75" hidden="1" customHeight="1">
      <c r="B10078" s="36" t="str">
        <f t="shared" si="2909"/>
        <v>b</v>
      </c>
      <c r="C10078" s="42">
        <v>3</v>
      </c>
      <c r="D10078" s="42"/>
      <c r="F10078" s="342" t="s">
        <v>704</v>
      </c>
      <c r="G10078" s="51" t="s">
        <v>340</v>
      </c>
      <c r="H10078" s="89">
        <f>H10079+H10080</f>
        <v>0</v>
      </c>
      <c r="I10078" s="90">
        <f t="shared" si="2932"/>
        <v>0</v>
      </c>
      <c r="J10078" s="89">
        <f>J10079+J10080</f>
        <v>0</v>
      </c>
      <c r="K10078" s="89">
        <f>K10079+K10080</f>
        <v>0</v>
      </c>
      <c r="L10078" s="90">
        <f t="shared" si="2910"/>
        <v>0</v>
      </c>
      <c r="M10078" s="89">
        <f>M10079+M10080</f>
        <v>0</v>
      </c>
      <c r="N10078" s="89">
        <f>N10079+N10080</f>
        <v>0</v>
      </c>
      <c r="O10078" s="82" t="s">
        <v>146</v>
      </c>
      <c r="P10078" s="35" t="s">
        <v>145</v>
      </c>
      <c r="R10078" s="352">
        <f>L10078-[1]გადასახდელები!L9388</f>
        <v>0</v>
      </c>
    </row>
    <row r="10079" spans="2:18" ht="30.75" hidden="1" customHeight="1">
      <c r="B10079" s="36" t="str">
        <f t="shared" ref="B10079:B10125" si="2933">IF(H10079+I10079+L10079&gt;0,"a","b")</f>
        <v>b</v>
      </c>
      <c r="C10079" s="42">
        <v>4</v>
      </c>
      <c r="D10079" s="42"/>
      <c r="F10079" s="343" t="s">
        <v>705</v>
      </c>
      <c r="G10079" s="47" t="s">
        <v>341</v>
      </c>
      <c r="H10079" s="103"/>
      <c r="I10079" s="94">
        <f t="shared" si="2932"/>
        <v>0</v>
      </c>
      <c r="J10079" s="104"/>
      <c r="K10079" s="104"/>
      <c r="L10079" s="94">
        <f t="shared" si="2910"/>
        <v>0</v>
      </c>
      <c r="M10079" s="104"/>
      <c r="N10079" s="104"/>
      <c r="P10079" s="35" t="s">
        <v>145</v>
      </c>
      <c r="R10079" s="352">
        <f>L10079-[1]გადასახდელები!L9389</f>
        <v>0</v>
      </c>
    </row>
    <row r="10080" spans="2:18" ht="30.75" hidden="1" customHeight="1">
      <c r="B10080" s="36" t="str">
        <f t="shared" si="2933"/>
        <v>b</v>
      </c>
      <c r="C10080" s="42">
        <v>4</v>
      </c>
      <c r="D10080" s="42"/>
      <c r="F10080" s="342" t="s">
        <v>706</v>
      </c>
      <c r="G10080" s="47" t="s">
        <v>342</v>
      </c>
      <c r="H10080" s="93">
        <f>H10081+H10082+H10083+H10084</f>
        <v>0</v>
      </c>
      <c r="I10080" s="94">
        <f t="shared" si="2932"/>
        <v>0</v>
      </c>
      <c r="J10080" s="93">
        <f>J10081+J10082+J10083+J10084</f>
        <v>0</v>
      </c>
      <c r="K10080" s="93">
        <f>K10081+K10082+K10083+K10084</f>
        <v>0</v>
      </c>
      <c r="L10080" s="94">
        <f t="shared" si="2910"/>
        <v>0</v>
      </c>
      <c r="M10080" s="93">
        <f>M10081+M10082+M10083+M10084</f>
        <v>0</v>
      </c>
      <c r="N10080" s="93">
        <f>N10081+N10082+N10083+N10084</f>
        <v>0</v>
      </c>
      <c r="O10080" s="82" t="s">
        <v>146</v>
      </c>
      <c r="P10080" s="35" t="s">
        <v>145</v>
      </c>
      <c r="R10080" s="352">
        <f>L10080-[1]გადასახდელები!L9390</f>
        <v>0</v>
      </c>
    </row>
    <row r="10081" spans="2:18" ht="30.75" hidden="1" customHeight="1">
      <c r="B10081" s="36" t="str">
        <f t="shared" si="2933"/>
        <v>b</v>
      </c>
      <c r="C10081" s="42">
        <v>5</v>
      </c>
      <c r="D10081" s="42"/>
      <c r="F10081" s="343" t="s">
        <v>707</v>
      </c>
      <c r="G10081" s="48" t="s">
        <v>343</v>
      </c>
      <c r="H10081" s="101"/>
      <c r="I10081" s="97">
        <f t="shared" si="2932"/>
        <v>0</v>
      </c>
      <c r="J10081" s="102"/>
      <c r="K10081" s="102"/>
      <c r="L10081" s="97">
        <f t="shared" si="2910"/>
        <v>0</v>
      </c>
      <c r="M10081" s="102"/>
      <c r="N10081" s="102"/>
      <c r="P10081" s="35" t="s">
        <v>145</v>
      </c>
      <c r="R10081" s="352">
        <f>L10081-[1]გადასახდელები!L9391</f>
        <v>0</v>
      </c>
    </row>
    <row r="10082" spans="2:18" ht="20.25" hidden="1" customHeight="1">
      <c r="B10082" s="36" t="str">
        <f t="shared" si="2933"/>
        <v>b</v>
      </c>
      <c r="C10082" s="42">
        <v>5</v>
      </c>
      <c r="D10082" s="42"/>
      <c r="F10082" s="343" t="s">
        <v>708</v>
      </c>
      <c r="G10082" s="48" t="s">
        <v>344</v>
      </c>
      <c r="H10082" s="101"/>
      <c r="I10082" s="97">
        <f t="shared" si="2932"/>
        <v>0</v>
      </c>
      <c r="J10082" s="102"/>
      <c r="K10082" s="102"/>
      <c r="L10082" s="97">
        <f t="shared" ref="L10082:L10125" si="2934">M10082+N10082</f>
        <v>0</v>
      </c>
      <c r="M10082" s="102"/>
      <c r="N10082" s="102"/>
      <c r="P10082" s="35" t="s">
        <v>145</v>
      </c>
      <c r="R10082" s="352">
        <f>L10082-[1]გადასახდელები!L9392</f>
        <v>0</v>
      </c>
    </row>
    <row r="10083" spans="2:18" ht="20.25" hidden="1" customHeight="1">
      <c r="B10083" s="36" t="str">
        <f t="shared" si="2933"/>
        <v>b</v>
      </c>
      <c r="C10083" s="42">
        <v>5</v>
      </c>
      <c r="D10083" s="42"/>
      <c r="F10083" s="343" t="s">
        <v>709</v>
      </c>
      <c r="G10083" s="48" t="s">
        <v>345</v>
      </c>
      <c r="H10083" s="101"/>
      <c r="I10083" s="97">
        <f t="shared" si="2932"/>
        <v>0</v>
      </c>
      <c r="J10083" s="102"/>
      <c r="K10083" s="102"/>
      <c r="L10083" s="97">
        <f t="shared" si="2934"/>
        <v>0</v>
      </c>
      <c r="M10083" s="102"/>
      <c r="N10083" s="102"/>
      <c r="P10083" s="35" t="s">
        <v>145</v>
      </c>
      <c r="R10083" s="352">
        <f>L10083-[1]გადასახდელები!L9393</f>
        <v>0</v>
      </c>
    </row>
    <row r="10084" spans="2:18" ht="20.25" hidden="1" customHeight="1">
      <c r="B10084" s="36" t="str">
        <f t="shared" si="2933"/>
        <v>b</v>
      </c>
      <c r="C10084" s="42">
        <v>5</v>
      </c>
      <c r="D10084" s="42"/>
      <c r="F10084" s="343" t="s">
        <v>710</v>
      </c>
      <c r="G10084" s="48" t="s">
        <v>214</v>
      </c>
      <c r="H10084" s="101"/>
      <c r="I10084" s="97">
        <f t="shared" si="2932"/>
        <v>0</v>
      </c>
      <c r="J10084" s="102"/>
      <c r="K10084" s="102"/>
      <c r="L10084" s="97">
        <f t="shared" si="2934"/>
        <v>0</v>
      </c>
      <c r="M10084" s="102"/>
      <c r="N10084" s="102"/>
      <c r="P10084" s="35" t="s">
        <v>145</v>
      </c>
      <c r="R10084" s="352">
        <f>L10084-[1]გადასახდელები!L9394</f>
        <v>0</v>
      </c>
    </row>
    <row r="10085" spans="2:18" ht="20.25" hidden="1" customHeight="1">
      <c r="B10085" s="36" t="str">
        <f t="shared" si="2933"/>
        <v>b</v>
      </c>
      <c r="C10085" s="42">
        <v>3</v>
      </c>
      <c r="D10085" s="42"/>
      <c r="F10085" s="343" t="s">
        <v>711</v>
      </c>
      <c r="G10085" s="51" t="s">
        <v>346</v>
      </c>
      <c r="H10085" s="111"/>
      <c r="I10085" s="90">
        <f t="shared" si="2932"/>
        <v>0</v>
      </c>
      <c r="J10085" s="112"/>
      <c r="K10085" s="112"/>
      <c r="L10085" s="90">
        <f t="shared" si="2934"/>
        <v>0</v>
      </c>
      <c r="M10085" s="112"/>
      <c r="N10085" s="112"/>
      <c r="P10085" s="35" t="s">
        <v>145</v>
      </c>
      <c r="R10085" s="352">
        <f>L10085-[1]გადასახდელები!L9395</f>
        <v>0</v>
      </c>
    </row>
    <row r="10086" spans="2:18" ht="20.25" hidden="1" customHeight="1">
      <c r="B10086" s="36" t="str">
        <f t="shared" si="2933"/>
        <v>b</v>
      </c>
      <c r="C10086" s="42">
        <v>3</v>
      </c>
      <c r="D10086" s="42"/>
      <c r="F10086" s="342" t="s">
        <v>712</v>
      </c>
      <c r="G10086" s="51" t="s">
        <v>347</v>
      </c>
      <c r="H10086" s="89">
        <f>H10087+H10088+H10089+H10092</f>
        <v>0</v>
      </c>
      <c r="I10086" s="90">
        <f t="shared" si="2932"/>
        <v>0</v>
      </c>
      <c r="J10086" s="89">
        <f>J10087+J10088+J10089+J10092</f>
        <v>0</v>
      </c>
      <c r="K10086" s="89">
        <f>K10087+K10088+K10089+K10092</f>
        <v>0</v>
      </c>
      <c r="L10086" s="90">
        <f t="shared" si="2934"/>
        <v>0</v>
      </c>
      <c r="M10086" s="89">
        <f>M10087+M10088+M10089+M10092</f>
        <v>0</v>
      </c>
      <c r="N10086" s="89">
        <f>N10087+N10088+N10089+N10092</f>
        <v>0</v>
      </c>
      <c r="O10086" s="82" t="s">
        <v>146</v>
      </c>
      <c r="P10086" s="35" t="s">
        <v>145</v>
      </c>
      <c r="R10086" s="352">
        <f>L10086-[1]გადასახდელები!L9396</f>
        <v>0</v>
      </c>
    </row>
    <row r="10087" spans="2:18" ht="30.75" hidden="1" customHeight="1">
      <c r="B10087" s="36" t="str">
        <f t="shared" si="2933"/>
        <v>b</v>
      </c>
      <c r="C10087" s="42">
        <v>4</v>
      </c>
      <c r="D10087" s="42"/>
      <c r="F10087" s="343" t="s">
        <v>713</v>
      </c>
      <c r="G10087" s="47" t="s">
        <v>348</v>
      </c>
      <c r="H10087" s="103"/>
      <c r="I10087" s="94">
        <f t="shared" si="2932"/>
        <v>0</v>
      </c>
      <c r="J10087" s="104"/>
      <c r="K10087" s="104"/>
      <c r="L10087" s="94">
        <f t="shared" si="2934"/>
        <v>0</v>
      </c>
      <c r="M10087" s="104"/>
      <c r="N10087" s="104"/>
      <c r="O10087" s="115"/>
      <c r="P10087" s="35" t="s">
        <v>145</v>
      </c>
      <c r="R10087" s="352">
        <f>L10087-[1]გადასახდელები!L9397</f>
        <v>0</v>
      </c>
    </row>
    <row r="10088" spans="2:18" ht="20.25" hidden="1" customHeight="1">
      <c r="B10088" s="36" t="str">
        <f t="shared" si="2933"/>
        <v>b</v>
      </c>
      <c r="C10088" s="42">
        <v>4</v>
      </c>
      <c r="D10088" s="42"/>
      <c r="F10088" s="343" t="s">
        <v>714</v>
      </c>
      <c r="G10088" s="47" t="s">
        <v>349</v>
      </c>
      <c r="H10088" s="103"/>
      <c r="I10088" s="94">
        <f t="shared" si="2932"/>
        <v>0</v>
      </c>
      <c r="J10088" s="104"/>
      <c r="K10088" s="104"/>
      <c r="L10088" s="94">
        <f t="shared" si="2934"/>
        <v>0</v>
      </c>
      <c r="M10088" s="104"/>
      <c r="N10088" s="104"/>
      <c r="O10088" s="115"/>
      <c r="P10088" s="35" t="s">
        <v>145</v>
      </c>
      <c r="R10088" s="352">
        <f>L10088-[1]გადასახდელები!L9398</f>
        <v>0</v>
      </c>
    </row>
    <row r="10089" spans="2:18" ht="20.25" hidden="1" customHeight="1">
      <c r="B10089" s="36" t="str">
        <f t="shared" si="2933"/>
        <v>b</v>
      </c>
      <c r="C10089" s="42">
        <v>4</v>
      </c>
      <c r="D10089" s="42"/>
      <c r="F10089" s="342" t="s">
        <v>715</v>
      </c>
      <c r="G10089" s="47" t="s">
        <v>350</v>
      </c>
      <c r="H10089" s="93">
        <f>H10090+H10091</f>
        <v>0</v>
      </c>
      <c r="I10089" s="94">
        <f t="shared" si="2932"/>
        <v>0</v>
      </c>
      <c r="J10089" s="93">
        <f>J10090+J10091</f>
        <v>0</v>
      </c>
      <c r="K10089" s="93">
        <f>K10090+K10091</f>
        <v>0</v>
      </c>
      <c r="L10089" s="94">
        <f t="shared" si="2934"/>
        <v>0</v>
      </c>
      <c r="M10089" s="93">
        <f>M10090+M10091</f>
        <v>0</v>
      </c>
      <c r="N10089" s="93">
        <f>N10090+N10091</f>
        <v>0</v>
      </c>
      <c r="O10089" s="82" t="s">
        <v>146</v>
      </c>
      <c r="P10089" s="35" t="s">
        <v>145</v>
      </c>
      <c r="R10089" s="352">
        <f>L10089-[1]გადასახდელები!L9399</f>
        <v>0</v>
      </c>
    </row>
    <row r="10090" spans="2:18" ht="30.75" hidden="1" customHeight="1">
      <c r="B10090" s="36" t="str">
        <f t="shared" si="2933"/>
        <v>b</v>
      </c>
      <c r="C10090" s="42">
        <v>5</v>
      </c>
      <c r="D10090" s="42"/>
      <c r="F10090" s="343" t="s">
        <v>716</v>
      </c>
      <c r="G10090" s="48" t="s">
        <v>351</v>
      </c>
      <c r="H10090" s="101"/>
      <c r="I10090" s="97">
        <f t="shared" si="2932"/>
        <v>0</v>
      </c>
      <c r="J10090" s="102"/>
      <c r="K10090" s="102"/>
      <c r="L10090" s="97">
        <f t="shared" si="2934"/>
        <v>0</v>
      </c>
      <c r="M10090" s="102"/>
      <c r="N10090" s="102"/>
      <c r="P10090" s="35" t="s">
        <v>145</v>
      </c>
      <c r="R10090" s="352">
        <f>L10090-[1]გადასახდელები!L9400</f>
        <v>0</v>
      </c>
    </row>
    <row r="10091" spans="2:18" ht="20.25" hidden="1" customHeight="1">
      <c r="B10091" s="36" t="str">
        <f t="shared" si="2933"/>
        <v>b</v>
      </c>
      <c r="C10091" s="42">
        <v>5</v>
      </c>
      <c r="D10091" s="42"/>
      <c r="F10091" s="343" t="s">
        <v>717</v>
      </c>
      <c r="G10091" s="48" t="s">
        <v>352</v>
      </c>
      <c r="H10091" s="101"/>
      <c r="I10091" s="97">
        <f t="shared" si="2932"/>
        <v>0</v>
      </c>
      <c r="J10091" s="102"/>
      <c r="K10091" s="102"/>
      <c r="L10091" s="97">
        <f t="shared" si="2934"/>
        <v>0</v>
      </c>
      <c r="M10091" s="102"/>
      <c r="N10091" s="102"/>
      <c r="P10091" s="35" t="s">
        <v>145</v>
      </c>
      <c r="R10091" s="352">
        <f>L10091-[1]გადასახდელები!L9401</f>
        <v>0</v>
      </c>
    </row>
    <row r="10092" spans="2:18" ht="20.25" hidden="1" customHeight="1">
      <c r="B10092" s="36" t="str">
        <f t="shared" si="2933"/>
        <v>b</v>
      </c>
      <c r="C10092" s="42">
        <v>4</v>
      </c>
      <c r="D10092" s="42"/>
      <c r="F10092" s="343" t="s">
        <v>718</v>
      </c>
      <c r="G10092" s="47" t="s">
        <v>353</v>
      </c>
      <c r="H10092" s="103"/>
      <c r="I10092" s="94">
        <f t="shared" si="2932"/>
        <v>0</v>
      </c>
      <c r="J10092" s="104"/>
      <c r="K10092" s="104"/>
      <c r="L10092" s="94">
        <f t="shared" si="2934"/>
        <v>0</v>
      </c>
      <c r="M10092" s="104"/>
      <c r="N10092" s="104"/>
      <c r="P10092" s="35" t="s">
        <v>145</v>
      </c>
      <c r="R10092" s="352">
        <f>L10092-[1]გადასახდელები!L9402</f>
        <v>0</v>
      </c>
    </row>
    <row r="10093" spans="2:18" ht="20.25" hidden="1" customHeight="1">
      <c r="B10093" s="36" t="str">
        <f t="shared" si="2933"/>
        <v>b</v>
      </c>
      <c r="C10093" s="42">
        <v>2</v>
      </c>
      <c r="D10093" s="42"/>
      <c r="F10093" s="30"/>
      <c r="G10093" s="60" t="s">
        <v>354</v>
      </c>
      <c r="H10093" s="86">
        <f>H10094+H10101+H10108</f>
        <v>0</v>
      </c>
      <c r="I10093" s="87">
        <f t="shared" si="2932"/>
        <v>0</v>
      </c>
      <c r="J10093" s="88">
        <f>J10094+J10101+J10108</f>
        <v>0</v>
      </c>
      <c r="K10093" s="88">
        <f>K10094+K10101+K10108</f>
        <v>0</v>
      </c>
      <c r="L10093" s="87">
        <f t="shared" si="2934"/>
        <v>0</v>
      </c>
      <c r="M10093" s="88">
        <f>M10094+M10101+M10108</f>
        <v>0</v>
      </c>
      <c r="N10093" s="88">
        <f>N10094+N10101+N10108</f>
        <v>0</v>
      </c>
      <c r="O10093" s="82" t="s">
        <v>146</v>
      </c>
      <c r="R10093" s="352">
        <f>L10093-[1]გადასახდელები!L9403</f>
        <v>0</v>
      </c>
    </row>
    <row r="10094" spans="2:18" ht="20.25" hidden="1" customHeight="1">
      <c r="B10094" s="36" t="str">
        <f t="shared" si="2933"/>
        <v>b</v>
      </c>
      <c r="C10094" s="42">
        <v>3</v>
      </c>
      <c r="D10094" s="42"/>
      <c r="F10094" s="31"/>
      <c r="G10094" s="51" t="s">
        <v>355</v>
      </c>
      <c r="H10094" s="120">
        <f>SUM(H10095:H10100)</f>
        <v>0</v>
      </c>
      <c r="I10094" s="118">
        <f t="shared" si="2932"/>
        <v>0</v>
      </c>
      <c r="J10094" s="121">
        <f>SUM(J10095:J10100)</f>
        <v>0</v>
      </c>
      <c r="K10094" s="121">
        <f>SUM(K10095:K10100)</f>
        <v>0</v>
      </c>
      <c r="L10094" s="118">
        <f t="shared" si="2934"/>
        <v>0</v>
      </c>
      <c r="M10094" s="121">
        <f>SUM(M10095:M10100)</f>
        <v>0</v>
      </c>
      <c r="N10094" s="121">
        <f>SUM(N10095:N10100)</f>
        <v>0</v>
      </c>
      <c r="O10094" s="82" t="s">
        <v>146</v>
      </c>
      <c r="R10094" s="352">
        <f>L10094-[1]გადასახდელები!L9404</f>
        <v>0</v>
      </c>
    </row>
    <row r="10095" spans="2:18" ht="20.25" hidden="1" customHeight="1">
      <c r="B10095" s="36" t="str">
        <f t="shared" si="2933"/>
        <v>b</v>
      </c>
      <c r="C10095" s="42">
        <v>4</v>
      </c>
      <c r="D10095" s="42"/>
      <c r="F10095" s="31"/>
      <c r="G10095" s="47" t="s">
        <v>356</v>
      </c>
      <c r="H10095" s="103"/>
      <c r="I10095" s="94">
        <f t="shared" si="2932"/>
        <v>0</v>
      </c>
      <c r="J10095" s="104"/>
      <c r="K10095" s="104"/>
      <c r="L10095" s="94">
        <f t="shared" si="2934"/>
        <v>0</v>
      </c>
      <c r="M10095" s="104"/>
      <c r="N10095" s="104"/>
      <c r="R10095" s="352">
        <f>L10095-[1]გადასახდელები!L9405</f>
        <v>0</v>
      </c>
    </row>
    <row r="10096" spans="2:18" ht="20.25" hidden="1" customHeight="1">
      <c r="B10096" s="36" t="str">
        <f t="shared" si="2933"/>
        <v>b</v>
      </c>
      <c r="C10096" s="42">
        <v>4</v>
      </c>
      <c r="D10096" s="42"/>
      <c r="F10096" s="31"/>
      <c r="G10096" s="47" t="s">
        <v>357</v>
      </c>
      <c r="H10096" s="103"/>
      <c r="I10096" s="94">
        <f t="shared" si="2932"/>
        <v>0</v>
      </c>
      <c r="J10096" s="104"/>
      <c r="K10096" s="104"/>
      <c r="L10096" s="94">
        <f t="shared" si="2934"/>
        <v>0</v>
      </c>
      <c r="M10096" s="104"/>
      <c r="N10096" s="104"/>
      <c r="R10096" s="352">
        <f>L10096-[1]გადასახდელები!L9406</f>
        <v>0</v>
      </c>
    </row>
    <row r="10097" spans="2:18" ht="20.25" hidden="1" customHeight="1">
      <c r="B10097" s="36" t="str">
        <f t="shared" si="2933"/>
        <v>b</v>
      </c>
      <c r="C10097" s="42">
        <v>4</v>
      </c>
      <c r="D10097" s="42"/>
      <c r="F10097" s="31"/>
      <c r="G10097" s="47" t="s">
        <v>212</v>
      </c>
      <c r="H10097" s="103"/>
      <c r="I10097" s="94">
        <f t="shared" si="2932"/>
        <v>0</v>
      </c>
      <c r="J10097" s="104"/>
      <c r="K10097" s="104"/>
      <c r="L10097" s="94">
        <f t="shared" si="2934"/>
        <v>0</v>
      </c>
      <c r="M10097" s="104"/>
      <c r="N10097" s="104"/>
      <c r="R10097" s="352">
        <f>L10097-[1]გადასახდელები!L9407</f>
        <v>0</v>
      </c>
    </row>
    <row r="10098" spans="2:18" ht="20.25" hidden="1" customHeight="1">
      <c r="B10098" s="36" t="str">
        <f t="shared" si="2933"/>
        <v>b</v>
      </c>
      <c r="C10098" s="42">
        <v>4</v>
      </c>
      <c r="D10098" s="42"/>
      <c r="F10098" s="31"/>
      <c r="G10098" s="47" t="s">
        <v>358</v>
      </c>
      <c r="H10098" s="103"/>
      <c r="I10098" s="94">
        <f t="shared" si="2932"/>
        <v>0</v>
      </c>
      <c r="J10098" s="104"/>
      <c r="K10098" s="104"/>
      <c r="L10098" s="94">
        <f t="shared" si="2934"/>
        <v>0</v>
      </c>
      <c r="M10098" s="104"/>
      <c r="N10098" s="104"/>
      <c r="R10098" s="352">
        <f>L10098-[1]გადასახდელები!L9408</f>
        <v>0</v>
      </c>
    </row>
    <row r="10099" spans="2:18" ht="20.25" hidden="1" customHeight="1">
      <c r="B10099" s="36" t="str">
        <f t="shared" si="2933"/>
        <v>b</v>
      </c>
      <c r="C10099" s="42">
        <v>4</v>
      </c>
      <c r="D10099" s="42"/>
      <c r="F10099" s="31"/>
      <c r="G10099" s="47" t="s">
        <v>359</v>
      </c>
      <c r="H10099" s="103"/>
      <c r="I10099" s="94">
        <f t="shared" si="2932"/>
        <v>0</v>
      </c>
      <c r="J10099" s="104"/>
      <c r="K10099" s="104"/>
      <c r="L10099" s="94">
        <f t="shared" si="2934"/>
        <v>0</v>
      </c>
      <c r="M10099" s="104"/>
      <c r="N10099" s="104"/>
      <c r="R10099" s="352">
        <f>L10099-[1]გადასახდელები!L9409</f>
        <v>0</v>
      </c>
    </row>
    <row r="10100" spans="2:18" ht="20.25" hidden="1" customHeight="1">
      <c r="B10100" s="36" t="str">
        <f t="shared" si="2933"/>
        <v>b</v>
      </c>
      <c r="C10100" s="42">
        <v>4</v>
      </c>
      <c r="D10100" s="42"/>
      <c r="F10100" s="31"/>
      <c r="G10100" s="47" t="s">
        <v>360</v>
      </c>
      <c r="H10100" s="103"/>
      <c r="I10100" s="94">
        <f t="shared" si="2932"/>
        <v>0</v>
      </c>
      <c r="J10100" s="104"/>
      <c r="K10100" s="104"/>
      <c r="L10100" s="94">
        <f t="shared" si="2934"/>
        <v>0</v>
      </c>
      <c r="M10100" s="104"/>
      <c r="N10100" s="104"/>
      <c r="R10100" s="352">
        <f>L10100-[1]გადასახდელები!L9410</f>
        <v>0</v>
      </c>
    </row>
    <row r="10101" spans="2:18" ht="20.25" hidden="1" customHeight="1">
      <c r="B10101" s="36" t="str">
        <f t="shared" si="2933"/>
        <v>b</v>
      </c>
      <c r="C10101" s="42">
        <v>3</v>
      </c>
      <c r="D10101" s="42"/>
      <c r="F10101" s="31"/>
      <c r="G10101" s="51" t="s">
        <v>211</v>
      </c>
      <c r="H10101" s="120">
        <f>SUM(H10102:H10107)</f>
        <v>0</v>
      </c>
      <c r="I10101" s="118">
        <f t="shared" si="2932"/>
        <v>0</v>
      </c>
      <c r="J10101" s="121">
        <f>SUM(J10102:J10107)</f>
        <v>0</v>
      </c>
      <c r="K10101" s="121">
        <f>SUM(K10102:K10107)</f>
        <v>0</v>
      </c>
      <c r="L10101" s="118">
        <f t="shared" si="2934"/>
        <v>0</v>
      </c>
      <c r="M10101" s="121">
        <f>SUM(M10102:M10107)</f>
        <v>0</v>
      </c>
      <c r="N10101" s="121">
        <f>SUM(N10102:N10107)</f>
        <v>0</v>
      </c>
      <c r="O10101" s="82" t="s">
        <v>146</v>
      </c>
      <c r="R10101" s="352">
        <f>L10101-[1]გადასახდელები!L9411</f>
        <v>0</v>
      </c>
    </row>
    <row r="10102" spans="2:18" ht="20.25" hidden="1" customHeight="1">
      <c r="B10102" s="36" t="str">
        <f t="shared" si="2933"/>
        <v>b</v>
      </c>
      <c r="C10102" s="42">
        <v>4</v>
      </c>
      <c r="D10102" s="42"/>
      <c r="F10102" s="31"/>
      <c r="G10102" s="47" t="s">
        <v>356</v>
      </c>
      <c r="H10102" s="103"/>
      <c r="I10102" s="94">
        <f t="shared" si="2932"/>
        <v>0</v>
      </c>
      <c r="J10102" s="104"/>
      <c r="K10102" s="104"/>
      <c r="L10102" s="94">
        <f t="shared" si="2934"/>
        <v>0</v>
      </c>
      <c r="M10102" s="104"/>
      <c r="N10102" s="104"/>
      <c r="R10102" s="352">
        <f>L10102-[1]გადასახდელები!L9412</f>
        <v>0</v>
      </c>
    </row>
    <row r="10103" spans="2:18" ht="20.25" hidden="1" customHeight="1">
      <c r="B10103" s="36" t="str">
        <f t="shared" si="2933"/>
        <v>b</v>
      </c>
      <c r="C10103" s="42">
        <v>4</v>
      </c>
      <c r="D10103" s="42"/>
      <c r="F10103" s="31"/>
      <c r="G10103" s="47" t="s">
        <v>357</v>
      </c>
      <c r="H10103" s="103"/>
      <c r="I10103" s="94">
        <f t="shared" si="2932"/>
        <v>0</v>
      </c>
      <c r="J10103" s="104"/>
      <c r="K10103" s="104"/>
      <c r="L10103" s="94">
        <f t="shared" si="2934"/>
        <v>0</v>
      </c>
      <c r="M10103" s="104"/>
      <c r="N10103" s="104"/>
      <c r="R10103" s="352">
        <f>L10103-[1]გადასახდელები!L9413</f>
        <v>0</v>
      </c>
    </row>
    <row r="10104" spans="2:18" ht="20.25" hidden="1" customHeight="1">
      <c r="B10104" s="36" t="str">
        <f t="shared" si="2933"/>
        <v>b</v>
      </c>
      <c r="C10104" s="42">
        <v>4</v>
      </c>
      <c r="D10104" s="42"/>
      <c r="F10104" s="31"/>
      <c r="G10104" s="47" t="s">
        <v>212</v>
      </c>
      <c r="H10104" s="103"/>
      <c r="I10104" s="94">
        <f t="shared" si="2932"/>
        <v>0</v>
      </c>
      <c r="J10104" s="104"/>
      <c r="K10104" s="104"/>
      <c r="L10104" s="94">
        <f t="shared" si="2934"/>
        <v>0</v>
      </c>
      <c r="M10104" s="104"/>
      <c r="N10104" s="104"/>
      <c r="R10104" s="352">
        <f>L10104-[1]გადასახდელები!L9414</f>
        <v>0</v>
      </c>
    </row>
    <row r="10105" spans="2:18" ht="20.25" hidden="1" customHeight="1">
      <c r="B10105" s="36" t="str">
        <f t="shared" si="2933"/>
        <v>b</v>
      </c>
      <c r="C10105" s="42">
        <v>4</v>
      </c>
      <c r="D10105" s="42"/>
      <c r="F10105" s="31"/>
      <c r="G10105" s="47" t="s">
        <v>361</v>
      </c>
      <c r="H10105" s="103"/>
      <c r="I10105" s="94">
        <f t="shared" si="2932"/>
        <v>0</v>
      </c>
      <c r="J10105" s="104"/>
      <c r="K10105" s="104"/>
      <c r="L10105" s="94">
        <f t="shared" si="2934"/>
        <v>0</v>
      </c>
      <c r="M10105" s="104"/>
      <c r="N10105" s="104"/>
      <c r="R10105" s="352">
        <f>L10105-[1]გადასახდელები!L9415</f>
        <v>0</v>
      </c>
    </row>
    <row r="10106" spans="2:18" ht="20.25" hidden="1" customHeight="1">
      <c r="B10106" s="36" t="str">
        <f t="shared" si="2933"/>
        <v>b</v>
      </c>
      <c r="C10106" s="42">
        <v>4</v>
      </c>
      <c r="D10106" s="42"/>
      <c r="F10106" s="31"/>
      <c r="G10106" s="47" t="s">
        <v>359</v>
      </c>
      <c r="H10106" s="103"/>
      <c r="I10106" s="94">
        <f t="shared" si="2932"/>
        <v>0</v>
      </c>
      <c r="J10106" s="104"/>
      <c r="K10106" s="104"/>
      <c r="L10106" s="94">
        <f t="shared" si="2934"/>
        <v>0</v>
      </c>
      <c r="M10106" s="104"/>
      <c r="N10106" s="104"/>
      <c r="R10106" s="352">
        <f>L10106-[1]გადასახდელები!L9416</f>
        <v>0</v>
      </c>
    </row>
    <row r="10107" spans="2:18" ht="20.25" hidden="1" customHeight="1">
      <c r="B10107" s="36" t="str">
        <f t="shared" si="2933"/>
        <v>b</v>
      </c>
      <c r="C10107" s="42">
        <v>4</v>
      </c>
      <c r="D10107" s="42"/>
      <c r="F10107" s="31"/>
      <c r="G10107" s="47" t="s">
        <v>360</v>
      </c>
      <c r="H10107" s="103"/>
      <c r="I10107" s="94">
        <f t="shared" si="2932"/>
        <v>0</v>
      </c>
      <c r="J10107" s="104"/>
      <c r="K10107" s="104"/>
      <c r="L10107" s="94">
        <f t="shared" si="2934"/>
        <v>0</v>
      </c>
      <c r="M10107" s="104"/>
      <c r="N10107" s="104"/>
      <c r="R10107" s="352">
        <f>L10107-[1]გადასახდელები!L9417</f>
        <v>0</v>
      </c>
    </row>
    <row r="10108" spans="2:18" ht="20.25" hidden="1" customHeight="1">
      <c r="B10108" s="36" t="str">
        <f t="shared" si="2933"/>
        <v>b</v>
      </c>
      <c r="C10108" s="42">
        <v>3</v>
      </c>
      <c r="D10108" s="42"/>
      <c r="F10108" s="29"/>
      <c r="G10108" s="56" t="s">
        <v>213</v>
      </c>
      <c r="H10108" s="122"/>
      <c r="I10108" s="118">
        <f t="shared" si="2932"/>
        <v>0</v>
      </c>
      <c r="J10108" s="123"/>
      <c r="K10108" s="123"/>
      <c r="L10108" s="118">
        <f t="shared" si="2934"/>
        <v>0</v>
      </c>
      <c r="M10108" s="123"/>
      <c r="N10108" s="123"/>
      <c r="R10108" s="352">
        <f>L10108-[1]გადასახდელები!L9418</f>
        <v>0</v>
      </c>
    </row>
    <row r="10109" spans="2:18" ht="20.25" hidden="1" customHeight="1">
      <c r="B10109" s="36" t="str">
        <f t="shared" si="2933"/>
        <v>b</v>
      </c>
      <c r="C10109" s="42">
        <v>2</v>
      </c>
      <c r="D10109" s="42"/>
      <c r="F10109" s="28"/>
      <c r="G10109" s="60" t="s">
        <v>362</v>
      </c>
      <c r="H10109" s="86">
        <f>H10110+H10118</f>
        <v>0</v>
      </c>
      <c r="I10109" s="87">
        <f t="shared" si="2932"/>
        <v>0</v>
      </c>
      <c r="J10109" s="88">
        <f>J10110+J10118</f>
        <v>0</v>
      </c>
      <c r="K10109" s="88">
        <f>K10110+K10118</f>
        <v>0</v>
      </c>
      <c r="L10109" s="87">
        <f t="shared" si="2934"/>
        <v>0</v>
      </c>
      <c r="M10109" s="88">
        <f>M10110+M10118</f>
        <v>0</v>
      </c>
      <c r="N10109" s="88">
        <f>N10110+N10118</f>
        <v>0</v>
      </c>
      <c r="O10109" s="82" t="s">
        <v>146</v>
      </c>
      <c r="R10109" s="352">
        <f>L10109-[1]გადასახდელები!L9419</f>
        <v>0</v>
      </c>
    </row>
    <row r="10110" spans="2:18" ht="20.25" hidden="1" customHeight="1">
      <c r="B10110" s="36" t="str">
        <f t="shared" si="2933"/>
        <v>b</v>
      </c>
      <c r="C10110" s="42">
        <v>3</v>
      </c>
      <c r="D10110" s="42"/>
      <c r="F10110" s="29"/>
      <c r="G10110" s="51" t="s">
        <v>355</v>
      </c>
      <c r="H10110" s="120">
        <f>SUM(H10111:H10117)</f>
        <v>0</v>
      </c>
      <c r="I10110" s="118">
        <f t="shared" si="2932"/>
        <v>0</v>
      </c>
      <c r="J10110" s="121">
        <f>SUM(J10111:J10117)</f>
        <v>0</v>
      </c>
      <c r="K10110" s="121">
        <f>SUM(K10111:K10117)</f>
        <v>0</v>
      </c>
      <c r="L10110" s="118">
        <f t="shared" si="2934"/>
        <v>0</v>
      </c>
      <c r="M10110" s="121">
        <f>SUM(M10111:M10117)</f>
        <v>0</v>
      </c>
      <c r="N10110" s="121">
        <f>SUM(N10111:N10117)</f>
        <v>0</v>
      </c>
      <c r="O10110" s="82" t="s">
        <v>146</v>
      </c>
      <c r="R10110" s="352">
        <f>L10110-[1]გადასახდელები!L9420</f>
        <v>0</v>
      </c>
    </row>
    <row r="10111" spans="2:18" ht="20.25" hidden="1" customHeight="1">
      <c r="B10111" s="36" t="str">
        <f t="shared" si="2933"/>
        <v>b</v>
      </c>
      <c r="C10111" s="42">
        <v>4</v>
      </c>
      <c r="D10111" s="42"/>
      <c r="F10111" s="29"/>
      <c r="G10111" s="47" t="s">
        <v>363</v>
      </c>
      <c r="H10111" s="103"/>
      <c r="I10111" s="94">
        <f t="shared" si="2932"/>
        <v>0</v>
      </c>
      <c r="J10111" s="104"/>
      <c r="K10111" s="104"/>
      <c r="L10111" s="94">
        <f t="shared" si="2934"/>
        <v>0</v>
      </c>
      <c r="M10111" s="104"/>
      <c r="N10111" s="104"/>
      <c r="R10111" s="352">
        <f>L10111-[1]გადასახდელები!L9421</f>
        <v>0</v>
      </c>
    </row>
    <row r="10112" spans="2:18" ht="20.25" hidden="1" customHeight="1">
      <c r="B10112" s="36" t="str">
        <f t="shared" si="2933"/>
        <v>b</v>
      </c>
      <c r="C10112" s="42">
        <v>4</v>
      </c>
      <c r="D10112" s="42"/>
      <c r="F10112" s="29"/>
      <c r="G10112" s="47" t="s">
        <v>210</v>
      </c>
      <c r="H10112" s="103"/>
      <c r="I10112" s="94">
        <f t="shared" si="2932"/>
        <v>0</v>
      </c>
      <c r="J10112" s="104"/>
      <c r="K10112" s="104"/>
      <c r="L10112" s="94">
        <f t="shared" si="2934"/>
        <v>0</v>
      </c>
      <c r="M10112" s="104"/>
      <c r="N10112" s="104"/>
      <c r="R10112" s="352">
        <f>L10112-[1]გადასახდელები!L9422</f>
        <v>0</v>
      </c>
    </row>
    <row r="10113" spans="1:18" ht="20.25" hidden="1" customHeight="1">
      <c r="B10113" s="36" t="str">
        <f t="shared" si="2933"/>
        <v>b</v>
      </c>
      <c r="C10113" s="42">
        <v>4</v>
      </c>
      <c r="D10113" s="42"/>
      <c r="F10113" s="29"/>
      <c r="G10113" s="47" t="s">
        <v>357</v>
      </c>
      <c r="H10113" s="103"/>
      <c r="I10113" s="94">
        <f t="shared" si="2932"/>
        <v>0</v>
      </c>
      <c r="J10113" s="104"/>
      <c r="K10113" s="104"/>
      <c r="L10113" s="94">
        <f t="shared" si="2934"/>
        <v>0</v>
      </c>
      <c r="M10113" s="104"/>
      <c r="N10113" s="104"/>
      <c r="R10113" s="352">
        <f>L10113-[1]გადასახდელები!L9423</f>
        <v>0</v>
      </c>
    </row>
    <row r="10114" spans="1:18" ht="30.75" hidden="1" customHeight="1">
      <c r="B10114" s="36" t="str">
        <f t="shared" si="2933"/>
        <v>b</v>
      </c>
      <c r="C10114" s="42">
        <v>4</v>
      </c>
      <c r="D10114" s="42"/>
      <c r="F10114" s="29"/>
      <c r="G10114" s="47" t="s">
        <v>364</v>
      </c>
      <c r="H10114" s="103"/>
      <c r="I10114" s="94">
        <f t="shared" si="2932"/>
        <v>0</v>
      </c>
      <c r="J10114" s="104"/>
      <c r="K10114" s="104"/>
      <c r="L10114" s="94">
        <f t="shared" si="2934"/>
        <v>0</v>
      </c>
      <c r="M10114" s="104"/>
      <c r="N10114" s="104"/>
      <c r="R10114" s="352">
        <f>L10114-[1]გადასახდელები!L9424</f>
        <v>0</v>
      </c>
    </row>
    <row r="10115" spans="1:18" ht="20.25" hidden="1" customHeight="1">
      <c r="B10115" s="36" t="str">
        <f t="shared" si="2933"/>
        <v>b</v>
      </c>
      <c r="C10115" s="42">
        <v>4</v>
      </c>
      <c r="D10115" s="42"/>
      <c r="F10115" s="29"/>
      <c r="G10115" s="47" t="s">
        <v>358</v>
      </c>
      <c r="H10115" s="103"/>
      <c r="I10115" s="94">
        <f t="shared" si="2932"/>
        <v>0</v>
      </c>
      <c r="J10115" s="104"/>
      <c r="K10115" s="104"/>
      <c r="L10115" s="94">
        <f t="shared" si="2934"/>
        <v>0</v>
      </c>
      <c r="M10115" s="104"/>
      <c r="N10115" s="104"/>
      <c r="R10115" s="352">
        <f>L10115-[1]გადასახდელები!L9425</f>
        <v>0</v>
      </c>
    </row>
    <row r="10116" spans="1:18" ht="20.25" hidden="1" customHeight="1">
      <c r="B10116" s="36" t="str">
        <f t="shared" si="2933"/>
        <v>b</v>
      </c>
      <c r="C10116" s="42">
        <v>4</v>
      </c>
      <c r="D10116" s="42"/>
      <c r="F10116" s="29"/>
      <c r="G10116" s="47" t="s">
        <v>359</v>
      </c>
      <c r="H10116" s="103"/>
      <c r="I10116" s="94">
        <f t="shared" si="2932"/>
        <v>0</v>
      </c>
      <c r="J10116" s="104"/>
      <c r="K10116" s="104"/>
      <c r="L10116" s="94">
        <f t="shared" si="2934"/>
        <v>0</v>
      </c>
      <c r="M10116" s="104"/>
      <c r="N10116" s="104"/>
      <c r="R10116" s="352">
        <f>L10116-[1]გადასახდელები!L9426</f>
        <v>0</v>
      </c>
    </row>
    <row r="10117" spans="1:18" ht="20.25" hidden="1" customHeight="1">
      <c r="B10117" s="36" t="str">
        <f t="shared" si="2933"/>
        <v>b</v>
      </c>
      <c r="C10117" s="42">
        <v>4</v>
      </c>
      <c r="D10117" s="42"/>
      <c r="F10117" s="29"/>
      <c r="G10117" s="47" t="s">
        <v>365</v>
      </c>
      <c r="H10117" s="122"/>
      <c r="I10117" s="94">
        <f t="shared" si="2932"/>
        <v>0</v>
      </c>
      <c r="J10117" s="123"/>
      <c r="K10117" s="123"/>
      <c r="L10117" s="94">
        <f t="shared" si="2934"/>
        <v>0</v>
      </c>
      <c r="M10117" s="123"/>
      <c r="N10117" s="123"/>
      <c r="R10117" s="352">
        <f>L10117-[1]გადასახდელები!L9427</f>
        <v>0</v>
      </c>
    </row>
    <row r="10118" spans="1:18" ht="20.25" hidden="1" customHeight="1">
      <c r="B10118" s="36" t="str">
        <f t="shared" si="2933"/>
        <v>b</v>
      </c>
      <c r="C10118" s="42">
        <v>3</v>
      </c>
      <c r="D10118" s="42"/>
      <c r="F10118" s="29"/>
      <c r="G10118" s="51" t="s">
        <v>211</v>
      </c>
      <c r="H10118" s="120">
        <f>SUM(H10119:H10125)</f>
        <v>0</v>
      </c>
      <c r="I10118" s="118">
        <f t="shared" si="2932"/>
        <v>0</v>
      </c>
      <c r="J10118" s="121">
        <f>SUM(J10119:J10125)</f>
        <v>0</v>
      </c>
      <c r="K10118" s="121">
        <f>SUM(K10119:K10125)</f>
        <v>0</v>
      </c>
      <c r="L10118" s="118">
        <f t="shared" si="2934"/>
        <v>0</v>
      </c>
      <c r="M10118" s="121">
        <f>SUM(M10119:M10125)</f>
        <v>0</v>
      </c>
      <c r="N10118" s="121">
        <f>SUM(N10119:N10125)</f>
        <v>0</v>
      </c>
      <c r="O10118" s="82" t="s">
        <v>146</v>
      </c>
      <c r="R10118" s="352">
        <f>L10118-[1]გადასახდელები!L9428</f>
        <v>0</v>
      </c>
    </row>
    <row r="10119" spans="1:18" ht="20.25" hidden="1" customHeight="1">
      <c r="B10119" s="36" t="str">
        <f t="shared" si="2933"/>
        <v>b</v>
      </c>
      <c r="C10119" s="42">
        <v>4</v>
      </c>
      <c r="D10119" s="42"/>
      <c r="F10119" s="29"/>
      <c r="G10119" s="47" t="s">
        <v>363</v>
      </c>
      <c r="H10119" s="103"/>
      <c r="I10119" s="94">
        <f t="shared" si="2932"/>
        <v>0</v>
      </c>
      <c r="J10119" s="104"/>
      <c r="K10119" s="104"/>
      <c r="L10119" s="94">
        <f t="shared" si="2934"/>
        <v>0</v>
      </c>
      <c r="M10119" s="104"/>
      <c r="N10119" s="104"/>
      <c r="R10119" s="352">
        <f>L10119-[1]გადასახდელები!L9429</f>
        <v>0</v>
      </c>
    </row>
    <row r="10120" spans="1:18" ht="20.25" hidden="1" customHeight="1">
      <c r="B10120" s="36" t="str">
        <f t="shared" si="2933"/>
        <v>b</v>
      </c>
      <c r="C10120" s="42">
        <v>4</v>
      </c>
      <c r="D10120" s="42"/>
      <c r="F10120" s="29"/>
      <c r="G10120" s="47" t="s">
        <v>210</v>
      </c>
      <c r="H10120" s="103"/>
      <c r="I10120" s="94">
        <f t="shared" si="2932"/>
        <v>0</v>
      </c>
      <c r="J10120" s="104"/>
      <c r="K10120" s="104"/>
      <c r="L10120" s="94">
        <f t="shared" si="2934"/>
        <v>0</v>
      </c>
      <c r="M10120" s="104"/>
      <c r="N10120" s="104"/>
      <c r="R10120" s="352">
        <f>L10120-[1]გადასახდელები!L9430</f>
        <v>0</v>
      </c>
    </row>
    <row r="10121" spans="1:18" ht="20.25" hidden="1" customHeight="1">
      <c r="B10121" s="36" t="str">
        <f t="shared" si="2933"/>
        <v>b</v>
      </c>
      <c r="C10121" s="42">
        <v>4</v>
      </c>
      <c r="D10121" s="42"/>
      <c r="F10121" s="29"/>
      <c r="G10121" s="47" t="s">
        <v>357</v>
      </c>
      <c r="H10121" s="103"/>
      <c r="I10121" s="94">
        <f t="shared" si="2932"/>
        <v>0</v>
      </c>
      <c r="J10121" s="104"/>
      <c r="K10121" s="104"/>
      <c r="L10121" s="94">
        <f t="shared" si="2934"/>
        <v>0</v>
      </c>
      <c r="M10121" s="104"/>
      <c r="N10121" s="104"/>
      <c r="R10121" s="352">
        <f>L10121-[1]გადასახდელები!L9431</f>
        <v>0</v>
      </c>
    </row>
    <row r="10122" spans="1:18" ht="30.75" hidden="1" customHeight="1">
      <c r="B10122" s="36" t="str">
        <f t="shared" si="2933"/>
        <v>b</v>
      </c>
      <c r="C10122" s="42">
        <v>4</v>
      </c>
      <c r="D10122" s="42"/>
      <c r="F10122" s="29"/>
      <c r="G10122" s="47" t="s">
        <v>364</v>
      </c>
      <c r="H10122" s="103"/>
      <c r="I10122" s="94">
        <f t="shared" si="2932"/>
        <v>0</v>
      </c>
      <c r="J10122" s="104"/>
      <c r="K10122" s="104"/>
      <c r="L10122" s="94">
        <f t="shared" si="2934"/>
        <v>0</v>
      </c>
      <c r="M10122" s="104"/>
      <c r="N10122" s="104"/>
      <c r="R10122" s="352">
        <f>L10122-[1]გადასახდელები!L9432</f>
        <v>0</v>
      </c>
    </row>
    <row r="10123" spans="1:18" ht="20.25" hidden="1" customHeight="1">
      <c r="B10123" s="36" t="str">
        <f t="shared" si="2933"/>
        <v>b</v>
      </c>
      <c r="C10123" s="42">
        <v>4</v>
      </c>
      <c r="D10123" s="42"/>
      <c r="F10123" s="29"/>
      <c r="G10123" s="47" t="s">
        <v>366</v>
      </c>
      <c r="H10123" s="103"/>
      <c r="I10123" s="94">
        <f t="shared" si="2932"/>
        <v>0</v>
      </c>
      <c r="J10123" s="104"/>
      <c r="K10123" s="104"/>
      <c r="L10123" s="94">
        <f t="shared" si="2934"/>
        <v>0</v>
      </c>
      <c r="M10123" s="104"/>
      <c r="N10123" s="104"/>
      <c r="R10123" s="352">
        <f>L10123-[1]გადასახდელები!L9433</f>
        <v>0</v>
      </c>
    </row>
    <row r="10124" spans="1:18" ht="20.25" hidden="1" customHeight="1">
      <c r="B10124" s="36" t="str">
        <f t="shared" si="2933"/>
        <v>b</v>
      </c>
      <c r="C10124" s="42">
        <v>4</v>
      </c>
      <c r="D10124" s="42"/>
      <c r="F10124" s="29"/>
      <c r="G10124" s="47" t="s">
        <v>359</v>
      </c>
      <c r="H10124" s="103"/>
      <c r="I10124" s="94">
        <f t="shared" si="2932"/>
        <v>0</v>
      </c>
      <c r="J10124" s="104"/>
      <c r="K10124" s="104"/>
      <c r="L10124" s="94">
        <f t="shared" si="2934"/>
        <v>0</v>
      </c>
      <c r="M10124" s="104"/>
      <c r="N10124" s="104"/>
      <c r="R10124" s="352">
        <f>L10124-[1]გადასახდელები!L9434</f>
        <v>0</v>
      </c>
    </row>
    <row r="10125" spans="1:18" ht="21" hidden="1" customHeight="1" thickBot="1">
      <c r="B10125" s="36" t="str">
        <f t="shared" si="2933"/>
        <v>b</v>
      </c>
      <c r="C10125" s="42">
        <v>4</v>
      </c>
      <c r="D10125" s="42"/>
      <c r="F10125" s="29"/>
      <c r="G10125" s="47" t="s">
        <v>365</v>
      </c>
      <c r="H10125" s="103"/>
      <c r="I10125" s="94">
        <f t="shared" si="2932"/>
        <v>0</v>
      </c>
      <c r="J10125" s="104"/>
      <c r="K10125" s="104"/>
      <c r="L10125" s="94">
        <f t="shared" si="2934"/>
        <v>0</v>
      </c>
      <c r="M10125" s="104"/>
      <c r="N10125" s="104"/>
      <c r="R10125" s="352">
        <f>L10125-[1]გადასახდელები!L9435</f>
        <v>0</v>
      </c>
    </row>
    <row r="10126" spans="1:18" ht="63" customHeight="1" thickBot="1">
      <c r="A10126" s="17">
        <f ca="1">A10126:S10174</f>
        <v>0</v>
      </c>
      <c r="B10126" s="36" t="str">
        <f>IF(H10126+I10126+L10126&gt;0,"a","b")</f>
        <v>a</v>
      </c>
      <c r="C10126" s="42">
        <v>1</v>
      </c>
      <c r="D10126" s="42"/>
      <c r="E10126" s="24"/>
      <c r="F10126" s="32" t="s">
        <v>757</v>
      </c>
      <c r="G10126" s="61" t="s">
        <v>758</v>
      </c>
      <c r="H10126" s="79">
        <f>H10128+H10260+H10323+H10339</f>
        <v>57.6</v>
      </c>
      <c r="I10126" s="80">
        <f t="shared" si="2932"/>
        <v>50</v>
      </c>
      <c r="J10126" s="81">
        <f>J10128+J10260+J10323+J10339</f>
        <v>0</v>
      </c>
      <c r="K10126" s="81">
        <f>K10128+K10260+K10323+K10339</f>
        <v>50</v>
      </c>
      <c r="L10126" s="80">
        <f t="shared" si="2910"/>
        <v>7</v>
      </c>
      <c r="M10126" s="81">
        <f>M10128+M10260+M10323+M10339</f>
        <v>0</v>
      </c>
      <c r="N10126" s="81">
        <f>N10128+N10260+N10323+N10339</f>
        <v>7</v>
      </c>
      <c r="O10126" s="82" t="s">
        <v>146</v>
      </c>
      <c r="P10126" s="43">
        <v>1</v>
      </c>
      <c r="R10126" s="352">
        <f>L10126-[1]გადასახდელები!L9206</f>
        <v>-1340.6</v>
      </c>
    </row>
    <row r="10127" spans="1:18" ht="21" hidden="1" customHeight="1" thickTop="1">
      <c r="B10127" s="36" t="str">
        <f t="shared" si="2909"/>
        <v>b</v>
      </c>
      <c r="C10127" s="42">
        <v>2</v>
      </c>
      <c r="D10127" s="42"/>
      <c r="F10127" s="26"/>
      <c r="G10127" s="46" t="s">
        <v>162</v>
      </c>
      <c r="H10127" s="83">
        <v>0</v>
      </c>
      <c r="I10127" s="84">
        <f t="shared" si="2932"/>
        <v>0</v>
      </c>
      <c r="J10127" s="85"/>
      <c r="K10127" s="85"/>
      <c r="L10127" s="84">
        <f t="shared" si="2910"/>
        <v>0</v>
      </c>
      <c r="M10127" s="85"/>
      <c r="N10127" s="85"/>
      <c r="R10127" s="352">
        <f>L10127-[1]გადასახდელები!L9207</f>
        <v>0</v>
      </c>
    </row>
    <row r="10128" spans="1:18" ht="20.25" customHeight="1" thickTop="1">
      <c r="B10128" s="36" t="str">
        <f t="shared" si="2909"/>
        <v>a</v>
      </c>
      <c r="C10128" s="42">
        <v>2</v>
      </c>
      <c r="D10128" s="42"/>
      <c r="E10128" s="24">
        <v>7082</v>
      </c>
      <c r="F10128" s="341" t="s">
        <v>524</v>
      </c>
      <c r="G10128" s="58" t="s">
        <v>163</v>
      </c>
      <c r="H10128" s="86">
        <f>H10129+H10140+H10208+H10216+H10217+H10227+H10237</f>
        <v>57.6</v>
      </c>
      <c r="I10128" s="87">
        <f t="shared" si="2932"/>
        <v>50</v>
      </c>
      <c r="J10128" s="88">
        <f>J10129+J10140+J10208+J10216+J10217+J10227+J10237+J10207</f>
        <v>0</v>
      </c>
      <c r="K10128" s="88">
        <f>K10129+K10140+K10208+K10216+K10217+K10227+K10237</f>
        <v>50</v>
      </c>
      <c r="L10128" s="87">
        <f t="shared" si="2910"/>
        <v>7</v>
      </c>
      <c r="M10128" s="88">
        <f>M10129+M10140+M10208+M10216+M10217+M10227+M10237+M10207</f>
        <v>0</v>
      </c>
      <c r="N10128" s="88">
        <f>N10129+N10140+N10208+N10216+N10217+N10227+N10237</f>
        <v>7</v>
      </c>
      <c r="O10128" s="82" t="s">
        <v>146</v>
      </c>
      <c r="R10128" s="352">
        <f>L10128-[1]გადასახდელები!L9208</f>
        <v>-1340.6</v>
      </c>
    </row>
    <row r="10129" spans="2:18" ht="20.25" hidden="1" customHeight="1">
      <c r="B10129" s="36" t="str">
        <f t="shared" si="2909"/>
        <v>b</v>
      </c>
      <c r="C10129" s="42">
        <v>31</v>
      </c>
      <c r="D10129" s="42"/>
      <c r="F10129" s="341" t="s">
        <v>525</v>
      </c>
      <c r="G10129" s="57" t="s">
        <v>164</v>
      </c>
      <c r="H10129" s="89">
        <f>H10130+H10139</f>
        <v>0</v>
      </c>
      <c r="I10129" s="90">
        <f t="shared" si="2932"/>
        <v>0</v>
      </c>
      <c r="J10129" s="92">
        <f>J10130+J10139</f>
        <v>0</v>
      </c>
      <c r="K10129" s="92">
        <f>K10130+K10139</f>
        <v>0</v>
      </c>
      <c r="L10129" s="90">
        <f t="shared" si="2910"/>
        <v>0</v>
      </c>
      <c r="M10129" s="92">
        <f>M10130+M10139</f>
        <v>0</v>
      </c>
      <c r="N10129" s="92">
        <f>N10130+N10139</f>
        <v>0</v>
      </c>
      <c r="O10129" s="82" t="s">
        <v>146</v>
      </c>
      <c r="R10129" s="352">
        <f>L10129-[1]გადასახდელები!L9209</f>
        <v>0</v>
      </c>
    </row>
    <row r="10130" spans="2:18" ht="20.25" hidden="1" customHeight="1">
      <c r="B10130" s="36" t="str">
        <f t="shared" si="2909"/>
        <v>b</v>
      </c>
      <c r="C10130" s="42">
        <v>4</v>
      </c>
      <c r="D10130" s="42"/>
      <c r="F10130" s="341" t="s">
        <v>526</v>
      </c>
      <c r="G10130" s="47" t="s">
        <v>165</v>
      </c>
      <c r="H10130" s="93">
        <f>H10131+H10138</f>
        <v>0</v>
      </c>
      <c r="I10130" s="94">
        <f t="shared" si="2932"/>
        <v>0</v>
      </c>
      <c r="J10130" s="95">
        <f>J10131+J10138</f>
        <v>0</v>
      </c>
      <c r="K10130" s="95">
        <f>K10131+K10138</f>
        <v>0</v>
      </c>
      <c r="L10130" s="94">
        <f t="shared" si="2910"/>
        <v>0</v>
      </c>
      <c r="M10130" s="95">
        <f>M10131+M10138</f>
        <v>0</v>
      </c>
      <c r="N10130" s="95">
        <f>N10131+N10138</f>
        <v>0</v>
      </c>
      <c r="O10130" s="82" t="s">
        <v>146</v>
      </c>
      <c r="R10130" s="352">
        <f>L10130-[1]გადასახდელები!L9210</f>
        <v>0</v>
      </c>
    </row>
    <row r="10131" spans="2:18" ht="20.25" hidden="1" customHeight="1">
      <c r="B10131" s="36" t="str">
        <f t="shared" si="2909"/>
        <v>b</v>
      </c>
      <c r="C10131" s="42">
        <v>5</v>
      </c>
      <c r="D10131" s="42"/>
      <c r="F10131" s="342" t="s">
        <v>527</v>
      </c>
      <c r="G10131" s="48" t="s">
        <v>166</v>
      </c>
      <c r="H10131" s="96">
        <f>SUM(H10132:H10137)</f>
        <v>0</v>
      </c>
      <c r="I10131" s="97">
        <f t="shared" si="2932"/>
        <v>0</v>
      </c>
      <c r="J10131" s="98">
        <f>SUM(J10132:J10137)</f>
        <v>0</v>
      </c>
      <c r="K10131" s="98">
        <f>SUM(K10132:K10137)</f>
        <v>0</v>
      </c>
      <c r="L10131" s="97">
        <f t="shared" si="2910"/>
        <v>0</v>
      </c>
      <c r="M10131" s="98">
        <f>SUM(M10132:M10137)</f>
        <v>0</v>
      </c>
      <c r="N10131" s="98">
        <f>SUM(N10132:N10137)</f>
        <v>0</v>
      </c>
      <c r="O10131" s="82" t="s">
        <v>146</v>
      </c>
      <c r="R10131" s="352">
        <f>L10131-[1]გადასახდელები!L9211</f>
        <v>0</v>
      </c>
    </row>
    <row r="10132" spans="2:18" ht="20.25" hidden="1" customHeight="1">
      <c r="B10132" s="36" t="str">
        <f t="shared" si="2909"/>
        <v>b</v>
      </c>
      <c r="C10132" s="42">
        <v>6</v>
      </c>
      <c r="D10132" s="42"/>
      <c r="F10132" s="343" t="s">
        <v>528</v>
      </c>
      <c r="G10132" s="45" t="s">
        <v>167</v>
      </c>
      <c r="H10132" s="99"/>
      <c r="I10132" s="91">
        <f t="shared" si="2932"/>
        <v>0</v>
      </c>
      <c r="J10132" s="100"/>
      <c r="K10132" s="100"/>
      <c r="L10132" s="91">
        <f t="shared" si="2910"/>
        <v>0</v>
      </c>
      <c r="M10132" s="100"/>
      <c r="N10132" s="100"/>
      <c r="R10132" s="352">
        <f>L10132-[1]გადასახდელები!L9212</f>
        <v>0</v>
      </c>
    </row>
    <row r="10133" spans="2:18" ht="20.25" hidden="1" customHeight="1">
      <c r="B10133" s="36" t="str">
        <f t="shared" si="2909"/>
        <v>b</v>
      </c>
      <c r="C10133" s="42">
        <v>6</v>
      </c>
      <c r="D10133" s="42"/>
      <c r="F10133" s="343" t="s">
        <v>592</v>
      </c>
      <c r="G10133" s="45" t="s">
        <v>168</v>
      </c>
      <c r="H10133" s="99"/>
      <c r="I10133" s="91">
        <f t="shared" si="2932"/>
        <v>0</v>
      </c>
      <c r="J10133" s="100"/>
      <c r="K10133" s="100"/>
      <c r="L10133" s="91">
        <f t="shared" si="2910"/>
        <v>0</v>
      </c>
      <c r="M10133" s="100"/>
      <c r="N10133" s="100"/>
      <c r="R10133" s="352">
        <f>L10133-[1]გადასახდელები!L9213</f>
        <v>0</v>
      </c>
    </row>
    <row r="10134" spans="2:18" ht="20.25" hidden="1" customHeight="1">
      <c r="B10134" s="36" t="str">
        <f t="shared" si="2909"/>
        <v>b</v>
      </c>
      <c r="C10134" s="42">
        <v>6</v>
      </c>
      <c r="D10134" s="42"/>
      <c r="F10134" s="343" t="s">
        <v>529</v>
      </c>
      <c r="G10134" s="45" t="s">
        <v>169</v>
      </c>
      <c r="H10134" s="99"/>
      <c r="I10134" s="91">
        <f t="shared" si="2932"/>
        <v>0</v>
      </c>
      <c r="J10134" s="100"/>
      <c r="K10134" s="100"/>
      <c r="L10134" s="91">
        <f t="shared" si="2910"/>
        <v>0</v>
      </c>
      <c r="M10134" s="100"/>
      <c r="N10134" s="100"/>
      <c r="R10134" s="352">
        <f>L10134-[1]გადასახდელები!L9214</f>
        <v>0</v>
      </c>
    </row>
    <row r="10135" spans="2:18" ht="20.25" hidden="1" customHeight="1">
      <c r="B10135" s="36" t="str">
        <f t="shared" si="2909"/>
        <v>b</v>
      </c>
      <c r="C10135" s="42">
        <v>6</v>
      </c>
      <c r="D10135" s="42"/>
      <c r="F10135" s="343" t="s">
        <v>593</v>
      </c>
      <c r="G10135" s="45" t="s">
        <v>170</v>
      </c>
      <c r="H10135" s="99"/>
      <c r="I10135" s="91">
        <f t="shared" si="2932"/>
        <v>0</v>
      </c>
      <c r="J10135" s="100"/>
      <c r="K10135" s="100"/>
      <c r="L10135" s="91">
        <f t="shared" si="2910"/>
        <v>0</v>
      </c>
      <c r="M10135" s="100"/>
      <c r="N10135" s="100"/>
      <c r="R10135" s="352">
        <f>L10135-[1]გადასახდელები!L9215</f>
        <v>0</v>
      </c>
    </row>
    <row r="10136" spans="2:18" ht="20.25" hidden="1" customHeight="1">
      <c r="B10136" s="36" t="str">
        <f t="shared" si="2909"/>
        <v>b</v>
      </c>
      <c r="C10136" s="42">
        <v>6</v>
      </c>
      <c r="D10136" s="42"/>
      <c r="F10136" s="343" t="s">
        <v>594</v>
      </c>
      <c r="G10136" s="45" t="s">
        <v>171</v>
      </c>
      <c r="H10136" s="99"/>
      <c r="I10136" s="91">
        <f t="shared" si="2932"/>
        <v>0</v>
      </c>
      <c r="J10136" s="100"/>
      <c r="K10136" s="100"/>
      <c r="L10136" s="91">
        <f t="shared" si="2910"/>
        <v>0</v>
      </c>
      <c r="M10136" s="100"/>
      <c r="N10136" s="100"/>
      <c r="R10136" s="352">
        <f>L10136-[1]გადასახდელები!L9216</f>
        <v>0</v>
      </c>
    </row>
    <row r="10137" spans="2:18" ht="20.25" hidden="1" customHeight="1">
      <c r="B10137" s="36" t="str">
        <f t="shared" si="2909"/>
        <v>b</v>
      </c>
      <c r="C10137" s="42">
        <v>6</v>
      </c>
      <c r="D10137" s="42"/>
      <c r="F10137" s="343" t="s">
        <v>595</v>
      </c>
      <c r="G10137" s="45" t="s">
        <v>172</v>
      </c>
      <c r="H10137" s="99"/>
      <c r="I10137" s="91">
        <f t="shared" si="2932"/>
        <v>0</v>
      </c>
      <c r="J10137" s="100"/>
      <c r="K10137" s="100"/>
      <c r="L10137" s="91">
        <f t="shared" si="2910"/>
        <v>0</v>
      </c>
      <c r="M10137" s="100"/>
      <c r="N10137" s="100"/>
      <c r="R10137" s="352">
        <f>L10137-[1]გადასახდელები!L9217</f>
        <v>0</v>
      </c>
    </row>
    <row r="10138" spans="2:18" ht="20.25" hidden="1" customHeight="1">
      <c r="B10138" s="36" t="str">
        <f t="shared" si="2909"/>
        <v>b</v>
      </c>
      <c r="C10138" s="42">
        <v>5</v>
      </c>
      <c r="D10138" s="42"/>
      <c r="F10138" s="343" t="s">
        <v>596</v>
      </c>
      <c r="G10138" s="48" t="s">
        <v>173</v>
      </c>
      <c r="H10138" s="101"/>
      <c r="I10138" s="97">
        <f t="shared" si="2932"/>
        <v>0</v>
      </c>
      <c r="J10138" s="102"/>
      <c r="K10138" s="102"/>
      <c r="L10138" s="97">
        <f t="shared" si="2910"/>
        <v>0</v>
      </c>
      <c r="M10138" s="102"/>
      <c r="N10138" s="102"/>
      <c r="R10138" s="352">
        <f>L10138-[1]გადასახდელები!L9218</f>
        <v>0</v>
      </c>
    </row>
    <row r="10139" spans="2:18" ht="20.25" hidden="1" customHeight="1">
      <c r="B10139" s="36" t="str">
        <f t="shared" si="2909"/>
        <v>b</v>
      </c>
      <c r="C10139" s="42">
        <v>4</v>
      </c>
      <c r="D10139" s="42"/>
      <c r="F10139" s="343" t="s">
        <v>597</v>
      </c>
      <c r="G10139" s="47" t="s">
        <v>174</v>
      </c>
      <c r="H10139" s="103"/>
      <c r="I10139" s="94">
        <f t="shared" si="2932"/>
        <v>0</v>
      </c>
      <c r="J10139" s="104"/>
      <c r="K10139" s="104"/>
      <c r="L10139" s="94">
        <f t="shared" si="2910"/>
        <v>0</v>
      </c>
      <c r="M10139" s="104"/>
      <c r="N10139" s="104"/>
      <c r="R10139" s="352">
        <f>L10139-[1]გადასახდელები!L9219</f>
        <v>0</v>
      </c>
    </row>
    <row r="10140" spans="2:18" ht="20.25" hidden="1" customHeight="1">
      <c r="B10140" s="36" t="str">
        <f t="shared" si="2909"/>
        <v>b</v>
      </c>
      <c r="C10140" s="42">
        <v>3</v>
      </c>
      <c r="D10140" s="42"/>
      <c r="F10140" s="342" t="s">
        <v>530</v>
      </c>
      <c r="G10140" s="57" t="s">
        <v>175</v>
      </c>
      <c r="H10140" s="89">
        <f>H10141+H10142+H10145+H10181+H10182+H10183+H10184+H10185+H10192+H10193</f>
        <v>0</v>
      </c>
      <c r="I10140" s="90">
        <f t="shared" si="2932"/>
        <v>0</v>
      </c>
      <c r="J10140" s="92">
        <f>J10141+J10142+J10145+J10181+J10182+J10183+J10184+J10185+J10192+J10193</f>
        <v>0</v>
      </c>
      <c r="K10140" s="92">
        <f>K10141+K10142+K10145+K10181+K10182+K10183+K10184+K10185+K10192+K10193</f>
        <v>0</v>
      </c>
      <c r="L10140" s="90">
        <f t="shared" si="2910"/>
        <v>0</v>
      </c>
      <c r="M10140" s="92">
        <f>M10141+M10142+M10145+M10181+M10182+M10183+M10184+M10185+M10192+M10193</f>
        <v>0</v>
      </c>
      <c r="N10140" s="92">
        <f>N10141+N10142+N10145+N10181+N10182+N10183+N10184+N10185+N10192+N10193</f>
        <v>0</v>
      </c>
      <c r="O10140" s="82" t="s">
        <v>146</v>
      </c>
      <c r="R10140" s="352">
        <f>L10140-[1]გადასახდელები!L9220</f>
        <v>0</v>
      </c>
    </row>
    <row r="10141" spans="2:18" ht="20.25" hidden="1" customHeight="1">
      <c r="B10141" s="36" t="str">
        <f t="shared" si="2909"/>
        <v>b</v>
      </c>
      <c r="C10141" s="42">
        <v>4</v>
      </c>
      <c r="D10141" s="42"/>
      <c r="F10141" s="343" t="s">
        <v>531</v>
      </c>
      <c r="G10141" s="47" t="s">
        <v>176</v>
      </c>
      <c r="H10141" s="103"/>
      <c r="I10141" s="94">
        <f t="shared" si="2932"/>
        <v>0</v>
      </c>
      <c r="J10141" s="104"/>
      <c r="K10141" s="104"/>
      <c r="L10141" s="94">
        <f t="shared" si="2910"/>
        <v>0</v>
      </c>
      <c r="M10141" s="104"/>
      <c r="N10141" s="104"/>
      <c r="R10141" s="352">
        <f>L10141-[1]გადასახდელები!L9221</f>
        <v>0</v>
      </c>
    </row>
    <row r="10142" spans="2:18" ht="20.25" hidden="1" customHeight="1">
      <c r="B10142" s="36" t="str">
        <f t="shared" si="2909"/>
        <v>b</v>
      </c>
      <c r="C10142" s="42">
        <v>4</v>
      </c>
      <c r="D10142" s="42"/>
      <c r="F10142" s="342" t="s">
        <v>532</v>
      </c>
      <c r="G10142" s="47" t="s">
        <v>177</v>
      </c>
      <c r="H10142" s="93">
        <f>SUM(H10143:H10144)</f>
        <v>0</v>
      </c>
      <c r="I10142" s="94">
        <f t="shared" si="2932"/>
        <v>0</v>
      </c>
      <c r="J10142" s="95">
        <f>SUM(J10143:J10144)</f>
        <v>0</v>
      </c>
      <c r="K10142" s="95">
        <f>SUM(K10143:K10144)</f>
        <v>0</v>
      </c>
      <c r="L10142" s="94">
        <f t="shared" si="2910"/>
        <v>0</v>
      </c>
      <c r="M10142" s="95">
        <f>SUM(M10143:M10144)</f>
        <v>0</v>
      </c>
      <c r="N10142" s="95">
        <f>SUM(N10143:N10144)</f>
        <v>0</v>
      </c>
      <c r="O10142" s="82" t="s">
        <v>146</v>
      </c>
      <c r="R10142" s="352">
        <f>L10142-[1]გადასახდელები!L9222</f>
        <v>0</v>
      </c>
    </row>
    <row r="10143" spans="2:18" ht="20.25" hidden="1" customHeight="1">
      <c r="B10143" s="36" t="str">
        <f t="shared" ref="B10143:B10206" si="2935">IF(H10143+I10143+L10143&gt;0,"a","b")</f>
        <v>b</v>
      </c>
      <c r="C10143" s="42">
        <v>5</v>
      </c>
      <c r="D10143" s="42"/>
      <c r="F10143" s="343" t="s">
        <v>533</v>
      </c>
      <c r="G10143" s="48" t="s">
        <v>178</v>
      </c>
      <c r="H10143" s="101"/>
      <c r="I10143" s="97">
        <f t="shared" si="2932"/>
        <v>0</v>
      </c>
      <c r="J10143" s="102"/>
      <c r="K10143" s="102"/>
      <c r="L10143" s="97">
        <f t="shared" si="2910"/>
        <v>0</v>
      </c>
      <c r="M10143" s="102"/>
      <c r="N10143" s="102"/>
      <c r="R10143" s="352">
        <f>L10143-[1]გადასახდელები!L9223</f>
        <v>0</v>
      </c>
    </row>
    <row r="10144" spans="2:18" ht="20.25" hidden="1" customHeight="1">
      <c r="B10144" s="36" t="str">
        <f t="shared" si="2935"/>
        <v>b</v>
      </c>
      <c r="C10144" s="42">
        <v>5</v>
      </c>
      <c r="D10144" s="42"/>
      <c r="F10144" s="343" t="s">
        <v>598</v>
      </c>
      <c r="G10144" s="48" t="s">
        <v>179</v>
      </c>
      <c r="H10144" s="101"/>
      <c r="I10144" s="97">
        <f t="shared" si="2932"/>
        <v>0</v>
      </c>
      <c r="J10144" s="102"/>
      <c r="K10144" s="102"/>
      <c r="L10144" s="97">
        <f t="shared" si="2910"/>
        <v>0</v>
      </c>
      <c r="M10144" s="102"/>
      <c r="N10144" s="102"/>
      <c r="R10144" s="352">
        <f>L10144-[1]გადასახდელები!L9224</f>
        <v>0</v>
      </c>
    </row>
    <row r="10145" spans="2:18" ht="20.25" hidden="1" customHeight="1">
      <c r="B10145" s="36" t="str">
        <f t="shared" si="2935"/>
        <v>b</v>
      </c>
      <c r="C10145" s="42">
        <v>4</v>
      </c>
      <c r="D10145" s="42"/>
      <c r="F10145" s="342" t="s">
        <v>534</v>
      </c>
      <c r="G10145" s="47" t="s">
        <v>180</v>
      </c>
      <c r="H10145" s="93">
        <f>H10146+H10147+H10148+H10149+H10161+H10165+H10166+H10167+H10168+H10169+H10170+H10171+H10179+H10180</f>
        <v>0</v>
      </c>
      <c r="I10145" s="94">
        <f t="shared" si="2932"/>
        <v>0</v>
      </c>
      <c r="J10145" s="95">
        <f>J10146+J10147+J10148+J10149+J10161+J10165+J10166+J10167+J10168+J10169+J10170+J10171+J10179+J10180</f>
        <v>0</v>
      </c>
      <c r="K10145" s="95">
        <f>K10146+K10147+K10148+K10149+K10161+K10165+K10166+K10167+K10168+K10169+K10170+K10171+K10179+K10180</f>
        <v>0</v>
      </c>
      <c r="L10145" s="94">
        <f t="shared" si="2910"/>
        <v>0</v>
      </c>
      <c r="M10145" s="95">
        <f>M10146+M10147+M10148+M10149+M10161+M10165+M10166+M10167+M10168+M10169+M10170+M10171+M10179+M10180</f>
        <v>0</v>
      </c>
      <c r="N10145" s="95">
        <f>N10146+N10147+N10148+N10149+N10161+N10165+N10166+N10167+N10168+N10169+N10170+N10171+N10179+N10180</f>
        <v>0</v>
      </c>
      <c r="O10145" s="82" t="s">
        <v>146</v>
      </c>
      <c r="R10145" s="352">
        <f>L10145-[1]გადასახდელები!L9225</f>
        <v>0</v>
      </c>
    </row>
    <row r="10146" spans="2:18" ht="42.75" hidden="1" customHeight="1">
      <c r="B10146" s="36" t="str">
        <f t="shared" si="2935"/>
        <v>b</v>
      </c>
      <c r="C10146" s="42">
        <v>5</v>
      </c>
      <c r="D10146" s="42"/>
      <c r="F10146" s="343" t="s">
        <v>535</v>
      </c>
      <c r="G10146" s="48" t="s">
        <v>229</v>
      </c>
      <c r="H10146" s="101"/>
      <c r="I10146" s="97">
        <f t="shared" si="2932"/>
        <v>0</v>
      </c>
      <c r="J10146" s="102"/>
      <c r="K10146" s="102"/>
      <c r="L10146" s="97">
        <f t="shared" ref="L10146:L10209" si="2936">M10146+N10146</f>
        <v>0</v>
      </c>
      <c r="M10146" s="102"/>
      <c r="N10146" s="102"/>
      <c r="R10146" s="352">
        <f>L10146-[1]გადასახდელები!L9226</f>
        <v>0</v>
      </c>
    </row>
    <row r="10147" spans="2:18" ht="30.75" hidden="1" customHeight="1">
      <c r="B10147" s="36" t="str">
        <f t="shared" si="2935"/>
        <v>b</v>
      </c>
      <c r="C10147" s="42">
        <v>5</v>
      </c>
      <c r="D10147" s="42"/>
      <c r="F10147" s="343" t="s">
        <v>599</v>
      </c>
      <c r="G10147" s="49" t="s">
        <v>196</v>
      </c>
      <c r="H10147" s="101"/>
      <c r="I10147" s="97">
        <f t="shared" si="2932"/>
        <v>0</v>
      </c>
      <c r="J10147" s="102"/>
      <c r="K10147" s="102"/>
      <c r="L10147" s="97">
        <f t="shared" si="2936"/>
        <v>0</v>
      </c>
      <c r="M10147" s="102"/>
      <c r="N10147" s="102"/>
      <c r="R10147" s="352">
        <f>L10147-[1]გადასახდელები!L9227</f>
        <v>0</v>
      </c>
    </row>
    <row r="10148" spans="2:18" ht="60.75" hidden="1" customHeight="1">
      <c r="B10148" s="36" t="str">
        <f t="shared" si="2935"/>
        <v>b</v>
      </c>
      <c r="C10148" s="42">
        <v>5</v>
      </c>
      <c r="D10148" s="42"/>
      <c r="F10148" s="343" t="s">
        <v>536</v>
      </c>
      <c r="G10148" s="49" t="s">
        <v>230</v>
      </c>
      <c r="H10148" s="101"/>
      <c r="I10148" s="97">
        <f t="shared" si="2932"/>
        <v>0</v>
      </c>
      <c r="J10148" s="102"/>
      <c r="K10148" s="102"/>
      <c r="L10148" s="97">
        <f t="shared" si="2936"/>
        <v>0</v>
      </c>
      <c r="M10148" s="102"/>
      <c r="N10148" s="102"/>
      <c r="R10148" s="352">
        <f>L10148-[1]გადასახდელები!L9228</f>
        <v>0</v>
      </c>
    </row>
    <row r="10149" spans="2:18" ht="30.75" hidden="1" customHeight="1">
      <c r="B10149" s="36" t="str">
        <f t="shared" si="2935"/>
        <v>b</v>
      </c>
      <c r="C10149" s="42">
        <v>5</v>
      </c>
      <c r="D10149" s="42"/>
      <c r="F10149" s="342" t="s">
        <v>537</v>
      </c>
      <c r="G10149" s="48" t="s">
        <v>195</v>
      </c>
      <c r="H10149" s="96">
        <f>SUM(H10150:H10160)</f>
        <v>0</v>
      </c>
      <c r="I10149" s="97">
        <f t="shared" si="2932"/>
        <v>0</v>
      </c>
      <c r="J10149" s="98">
        <f>SUM(J10150:J10160)</f>
        <v>0</v>
      </c>
      <c r="K10149" s="98">
        <f>SUM(K10150:K10160)</f>
        <v>0</v>
      </c>
      <c r="L10149" s="97">
        <f t="shared" si="2936"/>
        <v>0</v>
      </c>
      <c r="M10149" s="98">
        <f>SUM(M10150:M10160)</f>
        <v>0</v>
      </c>
      <c r="N10149" s="98">
        <f>SUM(N10150:N10160)</f>
        <v>0</v>
      </c>
      <c r="O10149" s="82" t="s">
        <v>146</v>
      </c>
      <c r="R10149" s="352">
        <f>L10149-[1]გადასახდელები!L9229</f>
        <v>0</v>
      </c>
    </row>
    <row r="10150" spans="2:18" ht="20.25" hidden="1" customHeight="1">
      <c r="B10150" s="36" t="str">
        <f t="shared" si="2935"/>
        <v>b</v>
      </c>
      <c r="C10150" s="42">
        <v>6</v>
      </c>
      <c r="D10150" s="42"/>
      <c r="F10150" s="343" t="s">
        <v>600</v>
      </c>
      <c r="G10150" s="45" t="s">
        <v>181</v>
      </c>
      <c r="H10150" s="106"/>
      <c r="I10150" s="105">
        <f t="shared" si="2932"/>
        <v>0</v>
      </c>
      <c r="J10150" s="107"/>
      <c r="K10150" s="107"/>
      <c r="L10150" s="105">
        <f t="shared" si="2936"/>
        <v>0</v>
      </c>
      <c r="M10150" s="107"/>
      <c r="N10150" s="107"/>
      <c r="R10150" s="352">
        <f>L10150-[1]გადასახდელები!L9230</f>
        <v>0</v>
      </c>
    </row>
    <row r="10151" spans="2:18" ht="20.25" hidden="1" customHeight="1">
      <c r="B10151" s="36" t="str">
        <f t="shared" si="2935"/>
        <v>b</v>
      </c>
      <c r="C10151" s="42">
        <v>6</v>
      </c>
      <c r="D10151" s="42"/>
      <c r="F10151" s="343" t="s">
        <v>601</v>
      </c>
      <c r="G10151" s="45" t="s">
        <v>182</v>
      </c>
      <c r="H10151" s="106"/>
      <c r="I10151" s="105">
        <f t="shared" si="2932"/>
        <v>0</v>
      </c>
      <c r="J10151" s="107"/>
      <c r="K10151" s="107"/>
      <c r="L10151" s="105">
        <f t="shared" si="2936"/>
        <v>0</v>
      </c>
      <c r="M10151" s="107"/>
      <c r="N10151" s="107"/>
      <c r="R10151" s="352">
        <f>L10151-[1]გადასახდელები!L9231</f>
        <v>0</v>
      </c>
    </row>
    <row r="10152" spans="2:18" ht="20.25" hidden="1" customHeight="1">
      <c r="B10152" s="36" t="str">
        <f t="shared" si="2935"/>
        <v>b</v>
      </c>
      <c r="C10152" s="42">
        <v>6</v>
      </c>
      <c r="D10152" s="42"/>
      <c r="F10152" s="343" t="s">
        <v>602</v>
      </c>
      <c r="G10152" s="45" t="s">
        <v>183</v>
      </c>
      <c r="H10152" s="106"/>
      <c r="I10152" s="105">
        <f t="shared" si="2932"/>
        <v>0</v>
      </c>
      <c r="J10152" s="107"/>
      <c r="K10152" s="107"/>
      <c r="L10152" s="105">
        <f t="shared" si="2936"/>
        <v>0</v>
      </c>
      <c r="M10152" s="107"/>
      <c r="N10152" s="107"/>
      <c r="R10152" s="352">
        <f>L10152-[1]გადასახდელები!L9232</f>
        <v>0</v>
      </c>
    </row>
    <row r="10153" spans="2:18" ht="20.25" hidden="1" customHeight="1">
      <c r="B10153" s="36" t="str">
        <f t="shared" si="2935"/>
        <v>b</v>
      </c>
      <c r="C10153" s="42">
        <v>6</v>
      </c>
      <c r="D10153" s="42"/>
      <c r="F10153" s="343" t="s">
        <v>603</v>
      </c>
      <c r="G10153" s="45" t="s">
        <v>184</v>
      </c>
      <c r="H10153" s="106"/>
      <c r="I10153" s="105">
        <f t="shared" si="2932"/>
        <v>0</v>
      </c>
      <c r="J10153" s="107"/>
      <c r="K10153" s="107"/>
      <c r="L10153" s="105">
        <f t="shared" si="2936"/>
        <v>0</v>
      </c>
      <c r="M10153" s="107"/>
      <c r="N10153" s="107"/>
      <c r="R10153" s="352">
        <f>L10153-[1]გადასახდელები!L9233</f>
        <v>0</v>
      </c>
    </row>
    <row r="10154" spans="2:18" ht="20.25" hidden="1" customHeight="1">
      <c r="B10154" s="36" t="str">
        <f t="shared" si="2935"/>
        <v>b</v>
      </c>
      <c r="C10154" s="42">
        <v>6</v>
      </c>
      <c r="D10154" s="42"/>
      <c r="F10154" s="343" t="s">
        <v>538</v>
      </c>
      <c r="G10154" s="45" t="s">
        <v>185</v>
      </c>
      <c r="H10154" s="106"/>
      <c r="I10154" s="105">
        <f t="shared" si="2932"/>
        <v>0</v>
      </c>
      <c r="J10154" s="107"/>
      <c r="K10154" s="107"/>
      <c r="L10154" s="105">
        <f t="shared" si="2936"/>
        <v>0</v>
      </c>
      <c r="M10154" s="107"/>
      <c r="N10154" s="107"/>
      <c r="R10154" s="352">
        <f>L10154-[1]გადასახდელები!L9234</f>
        <v>0</v>
      </c>
    </row>
    <row r="10155" spans="2:18" ht="20.25" hidden="1" customHeight="1">
      <c r="B10155" s="36" t="str">
        <f t="shared" si="2935"/>
        <v>b</v>
      </c>
      <c r="C10155" s="42">
        <v>6</v>
      </c>
      <c r="D10155" s="42"/>
      <c r="F10155" s="343" t="s">
        <v>604</v>
      </c>
      <c r="G10155" s="45" t="s">
        <v>186</v>
      </c>
      <c r="H10155" s="106"/>
      <c r="I10155" s="105">
        <f t="shared" si="2932"/>
        <v>0</v>
      </c>
      <c r="J10155" s="107"/>
      <c r="K10155" s="107"/>
      <c r="L10155" s="105">
        <f t="shared" si="2936"/>
        <v>0</v>
      </c>
      <c r="M10155" s="107"/>
      <c r="N10155" s="107"/>
      <c r="R10155" s="352">
        <f>L10155-[1]გადასახდელები!L9235</f>
        <v>0</v>
      </c>
    </row>
    <row r="10156" spans="2:18" ht="20.25" hidden="1" customHeight="1">
      <c r="B10156" s="36" t="str">
        <f t="shared" si="2935"/>
        <v>b</v>
      </c>
      <c r="C10156" s="42">
        <v>6</v>
      </c>
      <c r="D10156" s="42"/>
      <c r="F10156" s="343" t="s">
        <v>605</v>
      </c>
      <c r="G10156" s="45" t="s">
        <v>187</v>
      </c>
      <c r="H10156" s="106"/>
      <c r="I10156" s="105">
        <f t="shared" si="2932"/>
        <v>0</v>
      </c>
      <c r="J10156" s="107"/>
      <c r="K10156" s="107"/>
      <c r="L10156" s="105">
        <f t="shared" si="2936"/>
        <v>0</v>
      </c>
      <c r="M10156" s="107"/>
      <c r="N10156" s="107"/>
      <c r="R10156" s="352">
        <f>L10156-[1]გადასახდელები!L9236</f>
        <v>0</v>
      </c>
    </row>
    <row r="10157" spans="2:18" ht="20.25" hidden="1" customHeight="1">
      <c r="B10157" s="36" t="str">
        <f t="shared" si="2935"/>
        <v>b</v>
      </c>
      <c r="C10157" s="42">
        <v>6</v>
      </c>
      <c r="D10157" s="42"/>
      <c r="F10157" s="343" t="s">
        <v>606</v>
      </c>
      <c r="G10157" s="45" t="s">
        <v>188</v>
      </c>
      <c r="H10157" s="106"/>
      <c r="I10157" s="105">
        <f t="shared" si="2932"/>
        <v>0</v>
      </c>
      <c r="J10157" s="107"/>
      <c r="K10157" s="107"/>
      <c r="L10157" s="105">
        <f t="shared" si="2936"/>
        <v>0</v>
      </c>
      <c r="M10157" s="107"/>
      <c r="N10157" s="107"/>
      <c r="R10157" s="352">
        <f>L10157-[1]გადასახდელები!L9237</f>
        <v>0</v>
      </c>
    </row>
    <row r="10158" spans="2:18" ht="20.25" hidden="1" customHeight="1">
      <c r="B10158" s="36" t="str">
        <f t="shared" si="2935"/>
        <v>b</v>
      </c>
      <c r="C10158" s="42">
        <v>6</v>
      </c>
      <c r="D10158" s="42"/>
      <c r="F10158" s="343" t="s">
        <v>607</v>
      </c>
      <c r="G10158" s="45" t="s">
        <v>189</v>
      </c>
      <c r="H10158" s="106"/>
      <c r="I10158" s="105">
        <f t="shared" si="2932"/>
        <v>0</v>
      </c>
      <c r="J10158" s="107"/>
      <c r="K10158" s="107"/>
      <c r="L10158" s="105">
        <f t="shared" si="2936"/>
        <v>0</v>
      </c>
      <c r="M10158" s="107"/>
      <c r="N10158" s="107"/>
      <c r="R10158" s="352">
        <f>L10158-[1]გადასახდელები!L9238</f>
        <v>0</v>
      </c>
    </row>
    <row r="10159" spans="2:18" ht="20.25" hidden="1" customHeight="1">
      <c r="B10159" s="36" t="str">
        <f t="shared" si="2935"/>
        <v>b</v>
      </c>
      <c r="C10159" s="42">
        <v>6</v>
      </c>
      <c r="D10159" s="42"/>
      <c r="F10159" s="343" t="s">
        <v>608</v>
      </c>
      <c r="G10159" s="45" t="s">
        <v>190</v>
      </c>
      <c r="H10159" s="106"/>
      <c r="I10159" s="105">
        <f t="shared" si="2932"/>
        <v>0</v>
      </c>
      <c r="J10159" s="107"/>
      <c r="K10159" s="107"/>
      <c r="L10159" s="105">
        <f t="shared" si="2936"/>
        <v>0</v>
      </c>
      <c r="M10159" s="107"/>
      <c r="N10159" s="107"/>
      <c r="R10159" s="352">
        <f>L10159-[1]გადასახდელები!L9239</f>
        <v>0</v>
      </c>
    </row>
    <row r="10160" spans="2:18" ht="30.75" hidden="1" customHeight="1">
      <c r="B10160" s="36" t="str">
        <f t="shared" si="2935"/>
        <v>b</v>
      </c>
      <c r="C10160" s="42">
        <v>6</v>
      </c>
      <c r="D10160" s="42"/>
      <c r="F10160" s="343" t="s">
        <v>539</v>
      </c>
      <c r="G10160" s="45" t="s">
        <v>231</v>
      </c>
      <c r="H10160" s="106"/>
      <c r="I10160" s="105">
        <f t="shared" si="2932"/>
        <v>0</v>
      </c>
      <c r="J10160" s="107"/>
      <c r="K10160" s="107"/>
      <c r="L10160" s="105">
        <f t="shared" si="2936"/>
        <v>0</v>
      </c>
      <c r="M10160" s="107"/>
      <c r="N10160" s="107"/>
      <c r="R10160" s="352">
        <f>L10160-[1]გადასახდელები!L9240</f>
        <v>0</v>
      </c>
    </row>
    <row r="10161" spans="2:18" ht="20.25" hidden="1" customHeight="1">
      <c r="B10161" s="36" t="str">
        <f t="shared" si="2935"/>
        <v>b</v>
      </c>
      <c r="C10161" s="42">
        <v>5</v>
      </c>
      <c r="D10161" s="42"/>
      <c r="F10161" s="342" t="s">
        <v>609</v>
      </c>
      <c r="G10161" s="48" t="s">
        <v>197</v>
      </c>
      <c r="H10161" s="96">
        <f>SUM(H10162:H10164)</f>
        <v>0</v>
      </c>
      <c r="I10161" s="97">
        <f t="shared" si="2932"/>
        <v>0</v>
      </c>
      <c r="J10161" s="98">
        <f>SUM(J10162:J10164)</f>
        <v>0</v>
      </c>
      <c r="K10161" s="98">
        <f>SUM(K10162:K10164)</f>
        <v>0</v>
      </c>
      <c r="L10161" s="97">
        <f t="shared" si="2936"/>
        <v>0</v>
      </c>
      <c r="M10161" s="98">
        <f>SUM(M10162:M10164)</f>
        <v>0</v>
      </c>
      <c r="N10161" s="98">
        <f>SUM(N10162:N10164)</f>
        <v>0</v>
      </c>
      <c r="O10161" s="82" t="s">
        <v>146</v>
      </c>
      <c r="R10161" s="352">
        <f>L10161-[1]გადასახდელები!L9241</f>
        <v>0</v>
      </c>
    </row>
    <row r="10162" spans="2:18" ht="20.25" hidden="1" customHeight="1">
      <c r="B10162" s="36" t="str">
        <f t="shared" si="2935"/>
        <v>b</v>
      </c>
      <c r="C10162" s="42">
        <v>6</v>
      </c>
      <c r="D10162" s="42"/>
      <c r="F10162" s="343" t="s">
        <v>610</v>
      </c>
      <c r="G10162" s="45" t="s">
        <v>191</v>
      </c>
      <c r="H10162" s="106"/>
      <c r="I10162" s="105">
        <f t="shared" si="2932"/>
        <v>0</v>
      </c>
      <c r="J10162" s="107"/>
      <c r="K10162" s="107"/>
      <c r="L10162" s="105">
        <f t="shared" si="2936"/>
        <v>0</v>
      </c>
      <c r="M10162" s="107"/>
      <c r="N10162" s="107"/>
      <c r="R10162" s="352">
        <f>L10162-[1]გადასახდელები!L9242</f>
        <v>0</v>
      </c>
    </row>
    <row r="10163" spans="2:18" ht="20.25" hidden="1" customHeight="1">
      <c r="B10163" s="36" t="str">
        <f t="shared" si="2935"/>
        <v>b</v>
      </c>
      <c r="C10163" s="42">
        <v>6</v>
      </c>
      <c r="D10163" s="42"/>
      <c r="F10163" s="343" t="s">
        <v>611</v>
      </c>
      <c r="G10163" s="45" t="s">
        <v>192</v>
      </c>
      <c r="H10163" s="106"/>
      <c r="I10163" s="105">
        <f t="shared" si="2932"/>
        <v>0</v>
      </c>
      <c r="J10163" s="107"/>
      <c r="K10163" s="107"/>
      <c r="L10163" s="105">
        <f t="shared" si="2936"/>
        <v>0</v>
      </c>
      <c r="M10163" s="107"/>
      <c r="N10163" s="107"/>
      <c r="R10163" s="352">
        <f>L10163-[1]გადასახდელები!L9243</f>
        <v>0</v>
      </c>
    </row>
    <row r="10164" spans="2:18" ht="30.75" hidden="1" customHeight="1">
      <c r="B10164" s="36" t="str">
        <f t="shared" si="2935"/>
        <v>b</v>
      </c>
      <c r="C10164" s="42">
        <v>6</v>
      </c>
      <c r="D10164" s="42"/>
      <c r="F10164" s="343" t="s">
        <v>612</v>
      </c>
      <c r="G10164" s="45" t="s">
        <v>232</v>
      </c>
      <c r="H10164" s="106"/>
      <c r="I10164" s="105">
        <f t="shared" si="2932"/>
        <v>0</v>
      </c>
      <c r="J10164" s="107"/>
      <c r="K10164" s="107"/>
      <c r="L10164" s="105">
        <f t="shared" si="2936"/>
        <v>0</v>
      </c>
      <c r="M10164" s="107"/>
      <c r="N10164" s="107"/>
      <c r="R10164" s="352">
        <f>L10164-[1]გადასახდელები!L9244</f>
        <v>0</v>
      </c>
    </row>
    <row r="10165" spans="2:18" ht="30.75" hidden="1" customHeight="1">
      <c r="B10165" s="36" t="str">
        <f t="shared" si="2935"/>
        <v>b</v>
      </c>
      <c r="C10165" s="42">
        <v>5</v>
      </c>
      <c r="D10165" s="42"/>
      <c r="F10165" s="343" t="s">
        <v>613</v>
      </c>
      <c r="G10165" s="48" t="s">
        <v>233</v>
      </c>
      <c r="H10165" s="101"/>
      <c r="I10165" s="97">
        <f t="shared" si="2932"/>
        <v>0</v>
      </c>
      <c r="J10165" s="102"/>
      <c r="K10165" s="102"/>
      <c r="L10165" s="97">
        <f t="shared" si="2936"/>
        <v>0</v>
      </c>
      <c r="M10165" s="102"/>
      <c r="N10165" s="102"/>
      <c r="R10165" s="352">
        <f>L10165-[1]გადასახდელები!L9245</f>
        <v>0</v>
      </c>
    </row>
    <row r="10166" spans="2:18" ht="34.5" hidden="1" customHeight="1">
      <c r="B10166" s="36" t="str">
        <f t="shared" si="2935"/>
        <v>b</v>
      </c>
      <c r="C10166" s="42">
        <v>5</v>
      </c>
      <c r="D10166" s="42"/>
      <c r="F10166" s="343" t="s">
        <v>614</v>
      </c>
      <c r="G10166" s="50" t="s">
        <v>367</v>
      </c>
      <c r="H10166" s="101"/>
      <c r="I10166" s="97">
        <f t="shared" si="2932"/>
        <v>0</v>
      </c>
      <c r="J10166" s="102"/>
      <c r="K10166" s="102"/>
      <c r="L10166" s="97">
        <f t="shared" si="2936"/>
        <v>0</v>
      </c>
      <c r="M10166" s="102"/>
      <c r="N10166" s="102"/>
      <c r="R10166" s="352">
        <f>L10166-[1]გადასახდელები!L9246</f>
        <v>0</v>
      </c>
    </row>
    <row r="10167" spans="2:18" ht="34.5" hidden="1" customHeight="1">
      <c r="B10167" s="36" t="str">
        <f t="shared" si="2935"/>
        <v>b</v>
      </c>
      <c r="C10167" s="42">
        <v>5</v>
      </c>
      <c r="D10167" s="42"/>
      <c r="F10167" s="343" t="s">
        <v>540</v>
      </c>
      <c r="G10167" s="48" t="s">
        <v>234</v>
      </c>
      <c r="H10167" s="101"/>
      <c r="I10167" s="97">
        <f t="shared" si="2932"/>
        <v>0</v>
      </c>
      <c r="J10167" s="102"/>
      <c r="K10167" s="102"/>
      <c r="L10167" s="97">
        <f t="shared" si="2936"/>
        <v>0</v>
      </c>
      <c r="M10167" s="102"/>
      <c r="N10167" s="102"/>
      <c r="R10167" s="352">
        <f>L10167-[1]გადასახდელები!L9247</f>
        <v>0</v>
      </c>
    </row>
    <row r="10168" spans="2:18" ht="50.25" hidden="1" customHeight="1">
      <c r="B10168" s="36" t="str">
        <f t="shared" si="2935"/>
        <v>b</v>
      </c>
      <c r="C10168" s="42">
        <v>5</v>
      </c>
      <c r="D10168" s="42"/>
      <c r="F10168" s="343" t="s">
        <v>541</v>
      </c>
      <c r="G10168" s="48" t="s">
        <v>235</v>
      </c>
      <c r="H10168" s="101"/>
      <c r="I10168" s="97">
        <f t="shared" si="2932"/>
        <v>0</v>
      </c>
      <c r="J10168" s="102"/>
      <c r="K10168" s="102"/>
      <c r="L10168" s="97">
        <f t="shared" si="2936"/>
        <v>0</v>
      </c>
      <c r="M10168" s="102"/>
      <c r="N10168" s="102"/>
      <c r="R10168" s="352">
        <f>L10168-[1]გადასახდელები!L9248</f>
        <v>0</v>
      </c>
    </row>
    <row r="10169" spans="2:18" ht="20.25" hidden="1" customHeight="1">
      <c r="B10169" s="36" t="str">
        <f t="shared" si="2935"/>
        <v>b</v>
      </c>
      <c r="C10169" s="42">
        <v>5</v>
      </c>
      <c r="D10169" s="42"/>
      <c r="F10169" s="343" t="s">
        <v>542</v>
      </c>
      <c r="G10169" s="48" t="s">
        <v>236</v>
      </c>
      <c r="H10169" s="101"/>
      <c r="I10169" s="97">
        <f t="shared" si="2932"/>
        <v>0</v>
      </c>
      <c r="J10169" s="102"/>
      <c r="K10169" s="102"/>
      <c r="L10169" s="97">
        <f t="shared" si="2936"/>
        <v>0</v>
      </c>
      <c r="M10169" s="102"/>
      <c r="N10169" s="102"/>
      <c r="R10169" s="352">
        <f>L10169-[1]გადასახდელები!L9249</f>
        <v>0</v>
      </c>
    </row>
    <row r="10170" spans="2:18" ht="20.25" hidden="1" customHeight="1">
      <c r="B10170" s="36" t="str">
        <f t="shared" si="2935"/>
        <v>b</v>
      </c>
      <c r="C10170" s="42">
        <v>5</v>
      </c>
      <c r="D10170" s="42"/>
      <c r="F10170" s="343" t="s">
        <v>543</v>
      </c>
      <c r="G10170" s="48" t="s">
        <v>237</v>
      </c>
      <c r="H10170" s="101"/>
      <c r="I10170" s="97">
        <f t="shared" si="2932"/>
        <v>0</v>
      </c>
      <c r="J10170" s="102"/>
      <c r="K10170" s="102"/>
      <c r="L10170" s="97">
        <f t="shared" si="2936"/>
        <v>0</v>
      </c>
      <c r="M10170" s="102"/>
      <c r="N10170" s="102"/>
      <c r="R10170" s="352">
        <f>L10170-[1]გადასახდელები!L9250</f>
        <v>0</v>
      </c>
    </row>
    <row r="10171" spans="2:18" ht="20.25" hidden="1" customHeight="1">
      <c r="B10171" s="36" t="str">
        <f t="shared" si="2935"/>
        <v>b</v>
      </c>
      <c r="C10171" s="42">
        <v>5</v>
      </c>
      <c r="D10171" s="42"/>
      <c r="F10171" s="342" t="s">
        <v>544</v>
      </c>
      <c r="G10171" s="48" t="s">
        <v>238</v>
      </c>
      <c r="H10171" s="96">
        <f>SUM(H10172:H10178)</f>
        <v>0</v>
      </c>
      <c r="I10171" s="97">
        <f t="shared" si="2932"/>
        <v>0</v>
      </c>
      <c r="J10171" s="98">
        <f>SUM(J10172:J10178)</f>
        <v>0</v>
      </c>
      <c r="K10171" s="98">
        <f>SUM(K10172:K10178)</f>
        <v>0</v>
      </c>
      <c r="L10171" s="97">
        <f t="shared" si="2936"/>
        <v>0</v>
      </c>
      <c r="M10171" s="98">
        <f>SUM(M10172:M10178)</f>
        <v>0</v>
      </c>
      <c r="N10171" s="98">
        <f>SUM(N10172:N10178)</f>
        <v>0</v>
      </c>
      <c r="O10171" s="82" t="s">
        <v>146</v>
      </c>
      <c r="R10171" s="352">
        <f>L10171-[1]გადასახდელები!L9251</f>
        <v>0</v>
      </c>
    </row>
    <row r="10172" spans="2:18" ht="23.25" hidden="1" customHeight="1">
      <c r="B10172" s="36" t="str">
        <f t="shared" si="2935"/>
        <v>b</v>
      </c>
      <c r="C10172" s="42">
        <v>6</v>
      </c>
      <c r="D10172" s="42"/>
      <c r="F10172" s="343" t="s">
        <v>545</v>
      </c>
      <c r="G10172" s="45" t="s">
        <v>198</v>
      </c>
      <c r="H10172" s="106"/>
      <c r="I10172" s="105">
        <f t="shared" ref="I10172:I10235" si="2937">J10172+K10172</f>
        <v>0</v>
      </c>
      <c r="J10172" s="107"/>
      <c r="K10172" s="107"/>
      <c r="L10172" s="105">
        <f t="shared" si="2936"/>
        <v>0</v>
      </c>
      <c r="M10172" s="107"/>
      <c r="N10172" s="107"/>
      <c r="R10172" s="352">
        <f>L10172-[1]გადასახდელები!L9252</f>
        <v>0</v>
      </c>
    </row>
    <row r="10173" spans="2:18" ht="20.25" hidden="1" customHeight="1">
      <c r="B10173" s="36" t="str">
        <f t="shared" si="2935"/>
        <v>b</v>
      </c>
      <c r="C10173" s="42">
        <v>6</v>
      </c>
      <c r="D10173" s="42"/>
      <c r="F10173" s="343" t="s">
        <v>546</v>
      </c>
      <c r="G10173" s="45" t="s">
        <v>199</v>
      </c>
      <c r="H10173" s="106"/>
      <c r="I10173" s="105">
        <f t="shared" si="2937"/>
        <v>0</v>
      </c>
      <c r="J10173" s="107"/>
      <c r="K10173" s="107"/>
      <c r="L10173" s="105">
        <f t="shared" si="2936"/>
        <v>0</v>
      </c>
      <c r="M10173" s="107"/>
      <c r="N10173" s="107"/>
      <c r="R10173" s="352">
        <f>L10173-[1]გადასახდელები!L9253</f>
        <v>0</v>
      </c>
    </row>
    <row r="10174" spans="2:18" ht="23.25" hidden="1" customHeight="1">
      <c r="B10174" s="36" t="str">
        <f t="shared" si="2935"/>
        <v>b</v>
      </c>
      <c r="C10174" s="42">
        <v>6</v>
      </c>
      <c r="D10174" s="42"/>
      <c r="F10174" s="343" t="s">
        <v>547</v>
      </c>
      <c r="G10174" s="45" t="s">
        <v>200</v>
      </c>
      <c r="H10174" s="106"/>
      <c r="I10174" s="105">
        <f t="shared" si="2937"/>
        <v>0</v>
      </c>
      <c r="J10174" s="107"/>
      <c r="K10174" s="107"/>
      <c r="L10174" s="105">
        <f t="shared" si="2936"/>
        <v>0</v>
      </c>
      <c r="M10174" s="107"/>
      <c r="N10174" s="107"/>
      <c r="R10174" s="352">
        <f>L10174-[1]გადასახდელები!L9254</f>
        <v>0</v>
      </c>
    </row>
    <row r="10175" spans="2:18" ht="31.5" hidden="1" customHeight="1">
      <c r="B10175" s="36" t="str">
        <f t="shared" si="2935"/>
        <v>b</v>
      </c>
      <c r="C10175" s="42">
        <v>6</v>
      </c>
      <c r="D10175" s="42"/>
      <c r="F10175" s="343" t="s">
        <v>615</v>
      </c>
      <c r="G10175" s="45" t="s">
        <v>201</v>
      </c>
      <c r="H10175" s="106"/>
      <c r="I10175" s="105">
        <f t="shared" si="2937"/>
        <v>0</v>
      </c>
      <c r="J10175" s="107"/>
      <c r="K10175" s="107"/>
      <c r="L10175" s="105">
        <f t="shared" si="2936"/>
        <v>0</v>
      </c>
      <c r="M10175" s="107"/>
      <c r="N10175" s="107"/>
      <c r="R10175" s="352">
        <f>L10175-[1]გადასახდელები!L9255</f>
        <v>0</v>
      </c>
    </row>
    <row r="10176" spans="2:18" ht="33.75" hidden="1" customHeight="1">
      <c r="B10176" s="36" t="str">
        <f t="shared" si="2935"/>
        <v>b</v>
      </c>
      <c r="C10176" s="42">
        <v>6</v>
      </c>
      <c r="D10176" s="42"/>
      <c r="F10176" s="343" t="s">
        <v>548</v>
      </c>
      <c r="G10176" s="45" t="s">
        <v>239</v>
      </c>
      <c r="H10176" s="106"/>
      <c r="I10176" s="105">
        <f t="shared" si="2937"/>
        <v>0</v>
      </c>
      <c r="J10176" s="107"/>
      <c r="K10176" s="107"/>
      <c r="L10176" s="105">
        <f t="shared" si="2936"/>
        <v>0</v>
      </c>
      <c r="M10176" s="107"/>
      <c r="N10176" s="107"/>
      <c r="R10176" s="352">
        <f>L10176-[1]გადასახდელები!L9256</f>
        <v>0</v>
      </c>
    </row>
    <row r="10177" spans="2:18" ht="34.5" hidden="1" customHeight="1">
      <c r="B10177" s="36" t="str">
        <f t="shared" si="2935"/>
        <v>b</v>
      </c>
      <c r="C10177" s="42">
        <v>6</v>
      </c>
      <c r="D10177" s="42"/>
      <c r="F10177" s="343" t="s">
        <v>616</v>
      </c>
      <c r="G10177" s="45" t="s">
        <v>240</v>
      </c>
      <c r="H10177" s="106"/>
      <c r="I10177" s="105">
        <f t="shared" si="2937"/>
        <v>0</v>
      </c>
      <c r="J10177" s="107"/>
      <c r="K10177" s="107"/>
      <c r="L10177" s="105">
        <f t="shared" si="2936"/>
        <v>0</v>
      </c>
      <c r="M10177" s="107"/>
      <c r="N10177" s="107"/>
      <c r="R10177" s="352">
        <f>L10177-[1]გადასახდელები!L9257</f>
        <v>0</v>
      </c>
    </row>
    <row r="10178" spans="2:18" ht="33.75" hidden="1" customHeight="1">
      <c r="B10178" s="36" t="str">
        <f t="shared" si="2935"/>
        <v>b</v>
      </c>
      <c r="C10178" s="42">
        <v>6</v>
      </c>
      <c r="D10178" s="42"/>
      <c r="F10178" s="343" t="s">
        <v>617</v>
      </c>
      <c r="G10178" s="45" t="s">
        <v>241</v>
      </c>
      <c r="H10178" s="106"/>
      <c r="I10178" s="105">
        <f t="shared" si="2937"/>
        <v>0</v>
      </c>
      <c r="J10178" s="107"/>
      <c r="K10178" s="107"/>
      <c r="L10178" s="105">
        <f t="shared" si="2936"/>
        <v>0</v>
      </c>
      <c r="M10178" s="107"/>
      <c r="N10178" s="107"/>
      <c r="R10178" s="352">
        <f>L10178-[1]გადასახდელები!L9258</f>
        <v>0</v>
      </c>
    </row>
    <row r="10179" spans="2:18" ht="34.5" hidden="1" customHeight="1">
      <c r="B10179" s="36" t="str">
        <f t="shared" si="2935"/>
        <v>b</v>
      </c>
      <c r="C10179" s="42">
        <v>5</v>
      </c>
      <c r="D10179" s="42"/>
      <c r="F10179" s="343" t="s">
        <v>618</v>
      </c>
      <c r="G10179" s="48" t="s">
        <v>242</v>
      </c>
      <c r="H10179" s="109"/>
      <c r="I10179" s="97">
        <f t="shared" si="2937"/>
        <v>0</v>
      </c>
      <c r="J10179" s="110"/>
      <c r="K10179" s="110"/>
      <c r="L10179" s="97">
        <f t="shared" si="2936"/>
        <v>0</v>
      </c>
      <c r="M10179" s="110"/>
      <c r="N10179" s="110"/>
      <c r="R10179" s="352">
        <f>L10179-[1]გადასახდელები!L9259</f>
        <v>0</v>
      </c>
    </row>
    <row r="10180" spans="2:18" ht="24.75" hidden="1" customHeight="1">
      <c r="B10180" s="36" t="str">
        <f t="shared" si="2935"/>
        <v>b</v>
      </c>
      <c r="C10180" s="42">
        <v>5</v>
      </c>
      <c r="D10180" s="42"/>
      <c r="F10180" s="343" t="s">
        <v>549</v>
      </c>
      <c r="G10180" s="48" t="s">
        <v>243</v>
      </c>
      <c r="H10180" s="109"/>
      <c r="I10180" s="97">
        <f t="shared" si="2937"/>
        <v>0</v>
      </c>
      <c r="J10180" s="110"/>
      <c r="K10180" s="110"/>
      <c r="L10180" s="97">
        <f t="shared" si="2936"/>
        <v>0</v>
      </c>
      <c r="M10180" s="110"/>
      <c r="N10180" s="110"/>
      <c r="R10180" s="352">
        <f>L10180-[1]გადასახდელები!L9260</f>
        <v>0</v>
      </c>
    </row>
    <row r="10181" spans="2:18" ht="27.75" hidden="1" customHeight="1">
      <c r="B10181" s="36" t="str">
        <f t="shared" si="2935"/>
        <v>b</v>
      </c>
      <c r="C10181" s="42">
        <v>4</v>
      </c>
      <c r="D10181" s="42"/>
      <c r="F10181" s="343" t="s">
        <v>550</v>
      </c>
      <c r="G10181" s="47" t="s">
        <v>244</v>
      </c>
      <c r="H10181" s="103"/>
      <c r="I10181" s="108">
        <f t="shared" si="2937"/>
        <v>0</v>
      </c>
      <c r="J10181" s="104"/>
      <c r="K10181" s="104"/>
      <c r="L10181" s="108">
        <f t="shared" si="2936"/>
        <v>0</v>
      </c>
      <c r="M10181" s="104"/>
      <c r="N10181" s="104"/>
      <c r="R10181" s="352">
        <f>L10181-[1]გადასახდელები!L9261</f>
        <v>0</v>
      </c>
    </row>
    <row r="10182" spans="2:18" ht="23.25" hidden="1" customHeight="1">
      <c r="B10182" s="36" t="str">
        <f t="shared" si="2935"/>
        <v>b</v>
      </c>
      <c r="C10182" s="42">
        <v>4</v>
      </c>
      <c r="D10182" s="42"/>
      <c r="F10182" s="343" t="s">
        <v>619</v>
      </c>
      <c r="G10182" s="47" t="s">
        <v>245</v>
      </c>
      <c r="H10182" s="103"/>
      <c r="I10182" s="108">
        <f t="shared" si="2937"/>
        <v>0</v>
      </c>
      <c r="J10182" s="104"/>
      <c r="K10182" s="104"/>
      <c r="L10182" s="108">
        <f t="shared" si="2936"/>
        <v>0</v>
      </c>
      <c r="M10182" s="104"/>
      <c r="N10182" s="104"/>
      <c r="R10182" s="352">
        <f>L10182-[1]გადასახდელები!L9262</f>
        <v>0</v>
      </c>
    </row>
    <row r="10183" spans="2:18" ht="24" hidden="1" customHeight="1">
      <c r="B10183" s="36" t="str">
        <f t="shared" si="2935"/>
        <v>b</v>
      </c>
      <c r="C10183" s="42">
        <v>4</v>
      </c>
      <c r="D10183" s="42"/>
      <c r="F10183" s="343" t="s">
        <v>620</v>
      </c>
      <c r="G10183" s="47" t="s">
        <v>246</v>
      </c>
      <c r="H10183" s="103"/>
      <c r="I10183" s="108">
        <f t="shared" si="2937"/>
        <v>0</v>
      </c>
      <c r="J10183" s="104"/>
      <c r="K10183" s="104"/>
      <c r="L10183" s="108">
        <f t="shared" si="2936"/>
        <v>0</v>
      </c>
      <c r="M10183" s="104"/>
      <c r="N10183" s="104"/>
      <c r="R10183" s="352">
        <f>L10183-[1]გადასახდელები!L9263</f>
        <v>0</v>
      </c>
    </row>
    <row r="10184" spans="2:18" ht="34.5" hidden="1" customHeight="1">
      <c r="B10184" s="36" t="str">
        <f t="shared" si="2935"/>
        <v>b</v>
      </c>
      <c r="C10184" s="42">
        <v>4</v>
      </c>
      <c r="D10184" s="42"/>
      <c r="F10184" s="343" t="s">
        <v>551</v>
      </c>
      <c r="G10184" s="47" t="s">
        <v>247</v>
      </c>
      <c r="H10184" s="103"/>
      <c r="I10184" s="108">
        <f t="shared" si="2937"/>
        <v>0</v>
      </c>
      <c r="J10184" s="104"/>
      <c r="K10184" s="104"/>
      <c r="L10184" s="108">
        <f t="shared" si="2936"/>
        <v>0</v>
      </c>
      <c r="M10184" s="104"/>
      <c r="N10184" s="104"/>
      <c r="R10184" s="352">
        <f>L10184-[1]გადასახდელები!L9264</f>
        <v>0</v>
      </c>
    </row>
    <row r="10185" spans="2:18" ht="33" hidden="1" customHeight="1">
      <c r="B10185" s="36" t="str">
        <f t="shared" si="2935"/>
        <v>b</v>
      </c>
      <c r="C10185" s="42">
        <v>4</v>
      </c>
      <c r="D10185" s="42"/>
      <c r="F10185" s="342" t="s">
        <v>552</v>
      </c>
      <c r="G10185" s="47" t="s">
        <v>248</v>
      </c>
      <c r="H10185" s="93">
        <f>SUM(H10186:H10191)</f>
        <v>0</v>
      </c>
      <c r="I10185" s="94">
        <f t="shared" si="2937"/>
        <v>0</v>
      </c>
      <c r="J10185" s="95">
        <f>SUM(J10186:J10191)</f>
        <v>0</v>
      </c>
      <c r="K10185" s="95">
        <f>SUM(K10186:K10191)</f>
        <v>0</v>
      </c>
      <c r="L10185" s="94">
        <f t="shared" si="2936"/>
        <v>0</v>
      </c>
      <c r="M10185" s="95">
        <f>SUM(M10186:M10191)</f>
        <v>0</v>
      </c>
      <c r="N10185" s="95">
        <f>SUM(N10186:N10191)</f>
        <v>0</v>
      </c>
      <c r="O10185" s="82" t="s">
        <v>146</v>
      </c>
      <c r="R10185" s="352">
        <f>L10185-[1]გადასახდელები!L9265</f>
        <v>0</v>
      </c>
    </row>
    <row r="10186" spans="2:18" ht="20.25" hidden="1" customHeight="1">
      <c r="B10186" s="36" t="str">
        <f t="shared" si="2935"/>
        <v>b</v>
      </c>
      <c r="C10186" s="42">
        <v>5</v>
      </c>
      <c r="D10186" s="42"/>
      <c r="F10186" s="343" t="s">
        <v>553</v>
      </c>
      <c r="G10186" s="48" t="s">
        <v>249</v>
      </c>
      <c r="H10186" s="109"/>
      <c r="I10186" s="97">
        <f t="shared" si="2937"/>
        <v>0</v>
      </c>
      <c r="J10186" s="110"/>
      <c r="K10186" s="110"/>
      <c r="L10186" s="97">
        <f t="shared" si="2936"/>
        <v>0</v>
      </c>
      <c r="M10186" s="110"/>
      <c r="N10186" s="110"/>
      <c r="Q10186" s="17">
        <f>82+55</f>
        <v>137</v>
      </c>
      <c r="R10186" s="352">
        <f>L10186-[1]გადასახდელები!L9266</f>
        <v>0</v>
      </c>
    </row>
    <row r="10187" spans="2:18" ht="20.25" hidden="1" customHeight="1">
      <c r="B10187" s="36" t="str">
        <f t="shared" si="2935"/>
        <v>b</v>
      </c>
      <c r="C10187" s="42">
        <v>5</v>
      </c>
      <c r="D10187" s="42"/>
      <c r="F10187" s="343" t="s">
        <v>554</v>
      </c>
      <c r="G10187" s="48" t="s">
        <v>250</v>
      </c>
      <c r="H10187" s="109"/>
      <c r="I10187" s="97">
        <f t="shared" si="2937"/>
        <v>0</v>
      </c>
      <c r="J10187" s="110"/>
      <c r="K10187" s="110"/>
      <c r="L10187" s="97">
        <f t="shared" si="2936"/>
        <v>0</v>
      </c>
      <c r="M10187" s="110"/>
      <c r="N10187" s="110"/>
      <c r="R10187" s="352">
        <f>L10187-[1]გადასახდელები!L9267</f>
        <v>0</v>
      </c>
    </row>
    <row r="10188" spans="2:18" ht="35.25" hidden="1" customHeight="1">
      <c r="B10188" s="36" t="str">
        <f t="shared" si="2935"/>
        <v>b</v>
      </c>
      <c r="C10188" s="42">
        <v>5</v>
      </c>
      <c r="D10188" s="42"/>
      <c r="F10188" s="343" t="s">
        <v>555</v>
      </c>
      <c r="G10188" s="48" t="s">
        <v>251</v>
      </c>
      <c r="H10188" s="109"/>
      <c r="I10188" s="97">
        <f t="shared" si="2937"/>
        <v>0</v>
      </c>
      <c r="J10188" s="110"/>
      <c r="K10188" s="110"/>
      <c r="L10188" s="97">
        <f t="shared" si="2936"/>
        <v>0</v>
      </c>
      <c r="M10188" s="110"/>
      <c r="N10188" s="110"/>
      <c r="R10188" s="352">
        <f>L10188-[1]გადასახდელები!L9268</f>
        <v>0</v>
      </c>
    </row>
    <row r="10189" spans="2:18" ht="20.25" hidden="1" customHeight="1">
      <c r="B10189" s="36" t="str">
        <f t="shared" si="2935"/>
        <v>b</v>
      </c>
      <c r="C10189" s="42">
        <v>5</v>
      </c>
      <c r="D10189" s="42"/>
      <c r="F10189" s="343" t="s">
        <v>621</v>
      </c>
      <c r="G10189" s="48" t="s">
        <v>252</v>
      </c>
      <c r="H10189" s="109"/>
      <c r="I10189" s="97">
        <f t="shared" si="2937"/>
        <v>0</v>
      </c>
      <c r="J10189" s="110"/>
      <c r="K10189" s="110"/>
      <c r="L10189" s="97">
        <f t="shared" si="2936"/>
        <v>0</v>
      </c>
      <c r="M10189" s="110"/>
      <c r="N10189" s="110"/>
      <c r="R10189" s="352">
        <f>L10189-[1]გადასახდელები!L9269</f>
        <v>0</v>
      </c>
    </row>
    <row r="10190" spans="2:18" ht="30.75" hidden="1" customHeight="1">
      <c r="B10190" s="36" t="str">
        <f t="shared" si="2935"/>
        <v>b</v>
      </c>
      <c r="C10190" s="42">
        <v>5</v>
      </c>
      <c r="D10190" s="42"/>
      <c r="F10190" s="343" t="s">
        <v>622</v>
      </c>
      <c r="G10190" s="48" t="s">
        <v>253</v>
      </c>
      <c r="H10190" s="109"/>
      <c r="I10190" s="97">
        <f t="shared" si="2937"/>
        <v>0</v>
      </c>
      <c r="J10190" s="110"/>
      <c r="K10190" s="110"/>
      <c r="L10190" s="97">
        <f t="shared" si="2936"/>
        <v>0</v>
      </c>
      <c r="M10190" s="110"/>
      <c r="N10190" s="110"/>
      <c r="R10190" s="352">
        <f>L10190-[1]გადასახდელები!L9270</f>
        <v>0</v>
      </c>
    </row>
    <row r="10191" spans="2:18" ht="30.75" hidden="1" customHeight="1">
      <c r="B10191" s="36" t="str">
        <f t="shared" si="2935"/>
        <v>b</v>
      </c>
      <c r="C10191" s="42">
        <v>5</v>
      </c>
      <c r="D10191" s="42"/>
      <c r="F10191" s="343" t="s">
        <v>556</v>
      </c>
      <c r="G10191" s="48" t="s">
        <v>254</v>
      </c>
      <c r="H10191" s="109"/>
      <c r="I10191" s="97">
        <f t="shared" si="2937"/>
        <v>0</v>
      </c>
      <c r="J10191" s="110"/>
      <c r="K10191" s="110"/>
      <c r="L10191" s="97">
        <f t="shared" si="2936"/>
        <v>0</v>
      </c>
      <c r="M10191" s="110"/>
      <c r="N10191" s="110"/>
      <c r="R10191" s="352">
        <f>L10191-[1]გადასახდელები!L9271</f>
        <v>0</v>
      </c>
    </row>
    <row r="10192" spans="2:18" ht="20.25" hidden="1" customHeight="1">
      <c r="B10192" s="36" t="str">
        <f t="shared" si="2935"/>
        <v>b</v>
      </c>
      <c r="C10192" s="42">
        <v>4</v>
      </c>
      <c r="D10192" s="42"/>
      <c r="F10192" s="343" t="s">
        <v>623</v>
      </c>
      <c r="G10192" s="47" t="s">
        <v>255</v>
      </c>
      <c r="H10192" s="103"/>
      <c r="I10192" s="94">
        <f t="shared" si="2937"/>
        <v>0</v>
      </c>
      <c r="J10192" s="104"/>
      <c r="K10192" s="104"/>
      <c r="L10192" s="94">
        <f t="shared" si="2936"/>
        <v>0</v>
      </c>
      <c r="M10192" s="104"/>
      <c r="N10192" s="104"/>
      <c r="R10192" s="352">
        <f>L10192-[1]გადასახდელები!L9272</f>
        <v>0</v>
      </c>
    </row>
    <row r="10193" spans="2:18" ht="20.25" hidden="1" customHeight="1">
      <c r="B10193" s="36" t="str">
        <f t="shared" si="2935"/>
        <v>b</v>
      </c>
      <c r="C10193" s="42">
        <v>4</v>
      </c>
      <c r="D10193" s="42"/>
      <c r="F10193" s="342" t="s">
        <v>557</v>
      </c>
      <c r="G10193" s="47" t="s">
        <v>256</v>
      </c>
      <c r="H10193" s="93">
        <f>SUM(H10194:H10206)</f>
        <v>0</v>
      </c>
      <c r="I10193" s="94">
        <f t="shared" si="2937"/>
        <v>0</v>
      </c>
      <c r="J10193" s="95">
        <f>SUM(J10194:J10206)</f>
        <v>0</v>
      </c>
      <c r="K10193" s="95">
        <f>SUM(K10194:K10206)</f>
        <v>0</v>
      </c>
      <c r="L10193" s="94">
        <f t="shared" si="2936"/>
        <v>0</v>
      </c>
      <c r="M10193" s="95">
        <f>SUM(M10194:M10206)</f>
        <v>0</v>
      </c>
      <c r="N10193" s="95">
        <f>SUM(N10194:N10206)</f>
        <v>0</v>
      </c>
      <c r="O10193" s="82" t="s">
        <v>146</v>
      </c>
      <c r="R10193" s="352">
        <f>L10193-[1]გადასახდელები!L9273</f>
        <v>0</v>
      </c>
    </row>
    <row r="10194" spans="2:18" ht="20.25" hidden="1" customHeight="1">
      <c r="B10194" s="36" t="str">
        <f t="shared" si="2935"/>
        <v>b</v>
      </c>
      <c r="C10194" s="42">
        <v>5</v>
      </c>
      <c r="D10194" s="42"/>
      <c r="F10194" s="343" t="s">
        <v>624</v>
      </c>
      <c r="G10194" s="48" t="s">
        <v>257</v>
      </c>
      <c r="H10194" s="109"/>
      <c r="I10194" s="97">
        <f t="shared" si="2937"/>
        <v>0</v>
      </c>
      <c r="J10194" s="110"/>
      <c r="K10194" s="110"/>
      <c r="L10194" s="97">
        <f t="shared" si="2936"/>
        <v>0</v>
      </c>
      <c r="M10194" s="110"/>
      <c r="N10194" s="110"/>
      <c r="R10194" s="352">
        <f>L10194-[1]გადასახდელები!L9274</f>
        <v>0</v>
      </c>
    </row>
    <row r="10195" spans="2:18" ht="30" hidden="1" customHeight="1">
      <c r="B10195" s="36" t="str">
        <f t="shared" si="2935"/>
        <v>b</v>
      </c>
      <c r="C10195" s="42">
        <v>5</v>
      </c>
      <c r="D10195" s="42"/>
      <c r="F10195" s="343" t="s">
        <v>625</v>
      </c>
      <c r="G10195" s="48" t="s">
        <v>258</v>
      </c>
      <c r="H10195" s="109"/>
      <c r="I10195" s="97">
        <f t="shared" si="2937"/>
        <v>0</v>
      </c>
      <c r="J10195" s="110"/>
      <c r="K10195" s="110"/>
      <c r="L10195" s="97">
        <f t="shared" si="2936"/>
        <v>0</v>
      </c>
      <c r="M10195" s="110"/>
      <c r="N10195" s="110"/>
      <c r="R10195" s="352">
        <f>L10195-[1]გადასახდელები!L9275</f>
        <v>0</v>
      </c>
    </row>
    <row r="10196" spans="2:18" ht="22.5" hidden="1" customHeight="1">
      <c r="B10196" s="36" t="str">
        <f t="shared" si="2935"/>
        <v>b</v>
      </c>
      <c r="C10196" s="42">
        <v>5</v>
      </c>
      <c r="D10196" s="42"/>
      <c r="F10196" s="343" t="s">
        <v>558</v>
      </c>
      <c r="G10196" s="48" t="s">
        <v>259</v>
      </c>
      <c r="H10196" s="109"/>
      <c r="I10196" s="97">
        <f t="shared" si="2937"/>
        <v>0</v>
      </c>
      <c r="J10196" s="110"/>
      <c r="K10196" s="110"/>
      <c r="L10196" s="97">
        <f t="shared" si="2936"/>
        <v>0</v>
      </c>
      <c r="M10196" s="110"/>
      <c r="N10196" s="110"/>
      <c r="R10196" s="352">
        <f>L10196-[1]გადასახდელები!L9276</f>
        <v>0</v>
      </c>
    </row>
    <row r="10197" spans="2:18" ht="33.75" hidden="1" customHeight="1">
      <c r="B10197" s="36" t="str">
        <f t="shared" si="2935"/>
        <v>b</v>
      </c>
      <c r="C10197" s="42">
        <v>5</v>
      </c>
      <c r="D10197" s="42"/>
      <c r="F10197" s="343" t="s">
        <v>626</v>
      </c>
      <c r="G10197" s="48" t="s">
        <v>260</v>
      </c>
      <c r="H10197" s="109"/>
      <c r="I10197" s="97">
        <f t="shared" si="2937"/>
        <v>0</v>
      </c>
      <c r="J10197" s="110"/>
      <c r="K10197" s="110"/>
      <c r="L10197" s="97">
        <f t="shared" si="2936"/>
        <v>0</v>
      </c>
      <c r="M10197" s="110"/>
      <c r="N10197" s="110"/>
      <c r="R10197" s="352">
        <f>L10197-[1]გადასახდელები!L9277</f>
        <v>0</v>
      </c>
    </row>
    <row r="10198" spans="2:18" ht="24.75" hidden="1" customHeight="1">
      <c r="B10198" s="36" t="str">
        <f t="shared" si="2935"/>
        <v>b</v>
      </c>
      <c r="C10198" s="42">
        <v>5</v>
      </c>
      <c r="D10198" s="42"/>
      <c r="F10198" s="343" t="s">
        <v>627</v>
      </c>
      <c r="G10198" s="48" t="s">
        <v>261</v>
      </c>
      <c r="H10198" s="109"/>
      <c r="I10198" s="97">
        <f t="shared" si="2937"/>
        <v>0</v>
      </c>
      <c r="J10198" s="110"/>
      <c r="K10198" s="110"/>
      <c r="L10198" s="97">
        <f t="shared" si="2936"/>
        <v>0</v>
      </c>
      <c r="M10198" s="110"/>
      <c r="N10198" s="110"/>
      <c r="R10198" s="352">
        <f>L10198-[1]გადასახდელები!L9278</f>
        <v>0</v>
      </c>
    </row>
    <row r="10199" spans="2:18" ht="35.25" hidden="1" customHeight="1">
      <c r="B10199" s="36" t="str">
        <f t="shared" si="2935"/>
        <v>b</v>
      </c>
      <c r="C10199" s="42">
        <v>5</v>
      </c>
      <c r="D10199" s="42"/>
      <c r="F10199" s="343" t="s">
        <v>628</v>
      </c>
      <c r="G10199" s="48" t="s">
        <v>262</v>
      </c>
      <c r="H10199" s="109"/>
      <c r="I10199" s="97">
        <f t="shared" si="2937"/>
        <v>0</v>
      </c>
      <c r="J10199" s="110"/>
      <c r="K10199" s="110"/>
      <c r="L10199" s="97">
        <f t="shared" si="2936"/>
        <v>0</v>
      </c>
      <c r="M10199" s="110"/>
      <c r="N10199" s="110"/>
      <c r="R10199" s="352">
        <f>L10199-[1]გადასახდელები!L9279</f>
        <v>0</v>
      </c>
    </row>
    <row r="10200" spans="2:18" ht="33.75" hidden="1" customHeight="1">
      <c r="B10200" s="36" t="str">
        <f t="shared" si="2935"/>
        <v>b</v>
      </c>
      <c r="C10200" s="42">
        <v>5</v>
      </c>
      <c r="D10200" s="42"/>
      <c r="F10200" s="343" t="s">
        <v>629</v>
      </c>
      <c r="G10200" s="48" t="s">
        <v>263</v>
      </c>
      <c r="H10200" s="109"/>
      <c r="I10200" s="97">
        <f t="shared" si="2937"/>
        <v>0</v>
      </c>
      <c r="J10200" s="110"/>
      <c r="K10200" s="110"/>
      <c r="L10200" s="97">
        <f t="shared" si="2936"/>
        <v>0</v>
      </c>
      <c r="M10200" s="110"/>
      <c r="N10200" s="110"/>
      <c r="R10200" s="352">
        <f>L10200-[1]გადასახდელები!L9280</f>
        <v>0</v>
      </c>
    </row>
    <row r="10201" spans="2:18" ht="20.25" hidden="1" customHeight="1">
      <c r="B10201" s="36" t="str">
        <f t="shared" si="2935"/>
        <v>b</v>
      </c>
      <c r="C10201" s="42">
        <v>5</v>
      </c>
      <c r="D10201" s="42"/>
      <c r="F10201" s="343" t="s">
        <v>630</v>
      </c>
      <c r="G10201" s="48" t="s">
        <v>264</v>
      </c>
      <c r="H10201" s="109"/>
      <c r="I10201" s="97">
        <f t="shared" si="2937"/>
        <v>0</v>
      </c>
      <c r="J10201" s="110"/>
      <c r="K10201" s="110"/>
      <c r="L10201" s="97">
        <f t="shared" si="2936"/>
        <v>0</v>
      </c>
      <c r="M10201" s="110"/>
      <c r="N10201" s="110"/>
      <c r="R10201" s="352">
        <f>L10201-[1]გადასახდელები!L9281</f>
        <v>0</v>
      </c>
    </row>
    <row r="10202" spans="2:18" ht="20.25" hidden="1" customHeight="1">
      <c r="B10202" s="36" t="str">
        <f t="shared" si="2935"/>
        <v>b</v>
      </c>
      <c r="C10202" s="42">
        <v>5</v>
      </c>
      <c r="D10202" s="42"/>
      <c r="F10202" s="343" t="s">
        <v>631</v>
      </c>
      <c r="G10202" s="48" t="s">
        <v>265</v>
      </c>
      <c r="H10202" s="109"/>
      <c r="I10202" s="97">
        <f t="shared" si="2937"/>
        <v>0</v>
      </c>
      <c r="J10202" s="110"/>
      <c r="K10202" s="110"/>
      <c r="L10202" s="97">
        <f t="shared" si="2936"/>
        <v>0</v>
      </c>
      <c r="M10202" s="110"/>
      <c r="N10202" s="110"/>
      <c r="R10202" s="352">
        <f>L10202-[1]გადასახდელები!L9282</f>
        <v>0</v>
      </c>
    </row>
    <row r="10203" spans="2:18" ht="20.25" hidden="1" customHeight="1">
      <c r="B10203" s="36" t="str">
        <f t="shared" si="2935"/>
        <v>b</v>
      </c>
      <c r="C10203" s="42">
        <v>5</v>
      </c>
      <c r="D10203" s="42"/>
      <c r="F10203" s="343" t="s">
        <v>559</v>
      </c>
      <c r="G10203" s="48" t="s">
        <v>266</v>
      </c>
      <c r="H10203" s="109"/>
      <c r="I10203" s="97">
        <f t="shared" si="2937"/>
        <v>0</v>
      </c>
      <c r="J10203" s="110"/>
      <c r="K10203" s="110"/>
      <c r="L10203" s="97">
        <f t="shared" si="2936"/>
        <v>0</v>
      </c>
      <c r="M10203" s="110"/>
      <c r="N10203" s="110"/>
      <c r="R10203" s="352">
        <f>L10203-[1]გადასახდელები!L9283</f>
        <v>0</v>
      </c>
    </row>
    <row r="10204" spans="2:18" ht="20.25" hidden="1" customHeight="1">
      <c r="B10204" s="36" t="str">
        <f t="shared" si="2935"/>
        <v>b</v>
      </c>
      <c r="C10204" s="42">
        <v>5</v>
      </c>
      <c r="D10204" s="42"/>
      <c r="F10204" s="343" t="s">
        <v>632</v>
      </c>
      <c r="G10204" s="48" t="s">
        <v>267</v>
      </c>
      <c r="H10204" s="109"/>
      <c r="I10204" s="97">
        <f t="shared" si="2937"/>
        <v>0</v>
      </c>
      <c r="J10204" s="110"/>
      <c r="K10204" s="110"/>
      <c r="L10204" s="97">
        <f t="shared" si="2936"/>
        <v>0</v>
      </c>
      <c r="M10204" s="110"/>
      <c r="N10204" s="110"/>
      <c r="R10204" s="352">
        <f>L10204-[1]გადასახდელები!L9284</f>
        <v>0</v>
      </c>
    </row>
    <row r="10205" spans="2:18" ht="34.5" hidden="1" customHeight="1">
      <c r="B10205" s="36" t="str">
        <f t="shared" si="2935"/>
        <v>b</v>
      </c>
      <c r="C10205" s="42">
        <v>5</v>
      </c>
      <c r="D10205" s="42"/>
      <c r="F10205" s="343" t="s">
        <v>633</v>
      </c>
      <c r="G10205" s="48" t="s">
        <v>268</v>
      </c>
      <c r="H10205" s="109"/>
      <c r="I10205" s="97">
        <f t="shared" si="2937"/>
        <v>0</v>
      </c>
      <c r="J10205" s="110"/>
      <c r="K10205" s="110"/>
      <c r="L10205" s="97">
        <f t="shared" si="2936"/>
        <v>0</v>
      </c>
      <c r="M10205" s="110"/>
      <c r="N10205" s="110"/>
      <c r="R10205" s="352">
        <f>L10205-[1]გადასახდელები!L9285</f>
        <v>0</v>
      </c>
    </row>
    <row r="10206" spans="2:18" ht="30.75" hidden="1" customHeight="1">
      <c r="B10206" s="36" t="str">
        <f t="shared" si="2935"/>
        <v>b</v>
      </c>
      <c r="C10206" s="42">
        <v>5</v>
      </c>
      <c r="D10206" s="42"/>
      <c r="F10206" s="343" t="s">
        <v>560</v>
      </c>
      <c r="G10206" s="48" t="s">
        <v>269</v>
      </c>
      <c r="H10206" s="109"/>
      <c r="I10206" s="97">
        <f t="shared" si="2937"/>
        <v>0</v>
      </c>
      <c r="J10206" s="110"/>
      <c r="K10206" s="110"/>
      <c r="L10206" s="97">
        <f t="shared" si="2936"/>
        <v>0</v>
      </c>
      <c r="M10206" s="110"/>
      <c r="N10206" s="110"/>
      <c r="R10206" s="352">
        <f>L10206-[1]გადასახდელები!L9286</f>
        <v>0</v>
      </c>
    </row>
    <row r="10207" spans="2:18" ht="20.25" hidden="1" customHeight="1">
      <c r="B10207" s="36" t="str">
        <f t="shared" ref="B10207:B10270" si="2938">IF(H10207+I10207+L10207&gt;0,"a","b")</f>
        <v>b</v>
      </c>
      <c r="C10207" s="42">
        <v>3</v>
      </c>
      <c r="D10207" s="42"/>
      <c r="F10207" s="343" t="s">
        <v>634</v>
      </c>
      <c r="G10207" s="57" t="s">
        <v>209</v>
      </c>
      <c r="H10207" s="111"/>
      <c r="I10207" s="90">
        <f t="shared" si="2937"/>
        <v>0</v>
      </c>
      <c r="J10207" s="112"/>
      <c r="K10207" s="112"/>
      <c r="L10207" s="90">
        <f t="shared" si="2936"/>
        <v>0</v>
      </c>
      <c r="M10207" s="112"/>
      <c r="N10207" s="112"/>
      <c r="R10207" s="352">
        <f>L10207-[1]გადასახდელები!L9287</f>
        <v>0</v>
      </c>
    </row>
    <row r="10208" spans="2:18" ht="20.25" hidden="1" customHeight="1">
      <c r="B10208" s="36" t="str">
        <f t="shared" si="2938"/>
        <v>b</v>
      </c>
      <c r="C10208" s="42">
        <v>3</v>
      </c>
      <c r="D10208" s="42"/>
      <c r="F10208" s="342" t="s">
        <v>635</v>
      </c>
      <c r="G10208" s="57" t="s">
        <v>208</v>
      </c>
      <c r="H10208" s="89">
        <f>H10209+H10214+H10215</f>
        <v>0</v>
      </c>
      <c r="I10208" s="90">
        <f t="shared" si="2937"/>
        <v>0</v>
      </c>
      <c r="J10208" s="92">
        <f>J10209+J10214+J10215</f>
        <v>0</v>
      </c>
      <c r="K10208" s="92">
        <f>K10209+K10214+K10215</f>
        <v>0</v>
      </c>
      <c r="L10208" s="90">
        <f t="shared" si="2936"/>
        <v>0</v>
      </c>
      <c r="M10208" s="92">
        <f>M10209+M10214+M10215</f>
        <v>0</v>
      </c>
      <c r="N10208" s="92">
        <f>N10209+N10214+N10215</f>
        <v>0</v>
      </c>
      <c r="O10208" s="82" t="s">
        <v>146</v>
      </c>
      <c r="R10208" s="352">
        <f>L10208-[1]გადასახდელები!L9288</f>
        <v>0</v>
      </c>
    </row>
    <row r="10209" spans="2:18" ht="20.25" hidden="1" customHeight="1">
      <c r="B10209" s="36" t="str">
        <f t="shared" si="2938"/>
        <v>b</v>
      </c>
      <c r="C10209" s="42">
        <v>4</v>
      </c>
      <c r="D10209" s="42"/>
      <c r="F10209" s="342" t="s">
        <v>636</v>
      </c>
      <c r="G10209" s="47" t="s">
        <v>270</v>
      </c>
      <c r="H10209" s="93">
        <f>SUM(H10210:H10213)</f>
        <v>0</v>
      </c>
      <c r="I10209" s="94">
        <f t="shared" si="2937"/>
        <v>0</v>
      </c>
      <c r="J10209" s="95">
        <f>SUM(J10210:J10213)</f>
        <v>0</v>
      </c>
      <c r="K10209" s="95">
        <f>SUM(K10210:K10213)</f>
        <v>0</v>
      </c>
      <c r="L10209" s="94">
        <f t="shared" si="2936"/>
        <v>0</v>
      </c>
      <c r="M10209" s="95">
        <f>SUM(M10210:M10213)</f>
        <v>0</v>
      </c>
      <c r="N10209" s="95">
        <f>SUM(N10210:N10213)</f>
        <v>0</v>
      </c>
      <c r="O10209" s="82" t="s">
        <v>146</v>
      </c>
      <c r="R10209" s="352">
        <f>L10209-[1]გადასახდელები!L9289</f>
        <v>0</v>
      </c>
    </row>
    <row r="10210" spans="2:18" ht="20.25" hidden="1" customHeight="1">
      <c r="B10210" s="36" t="str">
        <f t="shared" si="2938"/>
        <v>b</v>
      </c>
      <c r="C10210" s="42">
        <v>5</v>
      </c>
      <c r="D10210" s="42"/>
      <c r="F10210" s="343" t="s">
        <v>637</v>
      </c>
      <c r="G10210" s="48" t="s">
        <v>271</v>
      </c>
      <c r="H10210" s="101"/>
      <c r="I10210" s="97">
        <f t="shared" si="2937"/>
        <v>0</v>
      </c>
      <c r="J10210" s="102"/>
      <c r="K10210" s="102"/>
      <c r="L10210" s="97">
        <f t="shared" ref="L10210:L10273" si="2939">M10210+N10210</f>
        <v>0</v>
      </c>
      <c r="M10210" s="102"/>
      <c r="N10210" s="102"/>
      <c r="R10210" s="352">
        <f>L10210-[1]გადასახდელები!L9290</f>
        <v>0</v>
      </c>
    </row>
    <row r="10211" spans="2:18" ht="20.25" hidden="1" customHeight="1">
      <c r="B10211" s="36" t="str">
        <f t="shared" si="2938"/>
        <v>b</v>
      </c>
      <c r="C10211" s="42">
        <v>5</v>
      </c>
      <c r="D10211" s="42"/>
      <c r="F10211" s="343" t="s">
        <v>638</v>
      </c>
      <c r="G10211" s="48" t="s">
        <v>272</v>
      </c>
      <c r="H10211" s="101"/>
      <c r="I10211" s="97">
        <f t="shared" si="2937"/>
        <v>0</v>
      </c>
      <c r="J10211" s="102"/>
      <c r="K10211" s="102"/>
      <c r="L10211" s="97">
        <f t="shared" si="2939"/>
        <v>0</v>
      </c>
      <c r="M10211" s="102"/>
      <c r="N10211" s="102"/>
      <c r="R10211" s="352">
        <f>L10211-[1]გადასახდელები!L9291</f>
        <v>0</v>
      </c>
    </row>
    <row r="10212" spans="2:18" ht="20.25" hidden="1" customHeight="1">
      <c r="B10212" s="36" t="str">
        <f t="shared" si="2938"/>
        <v>b</v>
      </c>
      <c r="C10212" s="42">
        <v>5</v>
      </c>
      <c r="D10212" s="42"/>
      <c r="F10212" s="343" t="s">
        <v>639</v>
      </c>
      <c r="G10212" s="48" t="s">
        <v>273</v>
      </c>
      <c r="H10212" s="101"/>
      <c r="I10212" s="97">
        <f t="shared" si="2937"/>
        <v>0</v>
      </c>
      <c r="J10212" s="102"/>
      <c r="K10212" s="102"/>
      <c r="L10212" s="97">
        <f t="shared" si="2939"/>
        <v>0</v>
      </c>
      <c r="M10212" s="102"/>
      <c r="N10212" s="102"/>
      <c r="R10212" s="352">
        <f>L10212-[1]გადასახდელები!L9292</f>
        <v>0</v>
      </c>
    </row>
    <row r="10213" spans="2:18" ht="20.25" hidden="1" customHeight="1">
      <c r="B10213" s="36" t="str">
        <f t="shared" si="2938"/>
        <v>b</v>
      </c>
      <c r="C10213" s="42">
        <v>5</v>
      </c>
      <c r="D10213" s="42"/>
      <c r="F10213" s="343" t="s">
        <v>640</v>
      </c>
      <c r="G10213" s="48" t="s">
        <v>274</v>
      </c>
      <c r="H10213" s="101"/>
      <c r="I10213" s="97">
        <f t="shared" si="2937"/>
        <v>0</v>
      </c>
      <c r="J10213" s="102"/>
      <c r="K10213" s="102"/>
      <c r="L10213" s="97">
        <f t="shared" si="2939"/>
        <v>0</v>
      </c>
      <c r="M10213" s="102"/>
      <c r="N10213" s="102"/>
      <c r="R10213" s="352">
        <f>L10213-[1]გადასახდელები!L9293</f>
        <v>0</v>
      </c>
    </row>
    <row r="10214" spans="2:18" ht="20.25" hidden="1" customHeight="1">
      <c r="B10214" s="36" t="str">
        <f t="shared" si="2938"/>
        <v>b</v>
      </c>
      <c r="C10214" s="42">
        <v>4</v>
      </c>
      <c r="D10214" s="42"/>
      <c r="F10214" s="343" t="s">
        <v>641</v>
      </c>
      <c r="G10214" s="47" t="s">
        <v>275</v>
      </c>
      <c r="H10214" s="103"/>
      <c r="I10214" s="94">
        <f t="shared" si="2937"/>
        <v>0</v>
      </c>
      <c r="J10214" s="104"/>
      <c r="K10214" s="104"/>
      <c r="L10214" s="94">
        <f t="shared" si="2939"/>
        <v>0</v>
      </c>
      <c r="M10214" s="104"/>
      <c r="N10214" s="104"/>
      <c r="R10214" s="352">
        <f>L10214-[1]გადასახდელები!L9294</f>
        <v>0</v>
      </c>
    </row>
    <row r="10215" spans="2:18" ht="36" hidden="1" customHeight="1">
      <c r="B10215" s="36" t="str">
        <f t="shared" si="2938"/>
        <v>b</v>
      </c>
      <c r="C10215" s="42">
        <v>4</v>
      </c>
      <c r="D10215" s="42"/>
      <c r="F10215" s="343" t="s">
        <v>642</v>
      </c>
      <c r="G10215" s="47" t="s">
        <v>276</v>
      </c>
      <c r="H10215" s="103"/>
      <c r="I10215" s="94">
        <f t="shared" si="2937"/>
        <v>0</v>
      </c>
      <c r="J10215" s="104"/>
      <c r="K10215" s="104"/>
      <c r="L10215" s="94">
        <f t="shared" si="2939"/>
        <v>0</v>
      </c>
      <c r="M10215" s="104"/>
      <c r="N10215" s="104"/>
      <c r="R10215" s="352">
        <f>L10215-[1]გადასახდელები!L9295</f>
        <v>0</v>
      </c>
    </row>
    <row r="10216" spans="2:18" ht="20.25" customHeight="1">
      <c r="B10216" s="36" t="str">
        <f t="shared" si="2938"/>
        <v>a</v>
      </c>
      <c r="C10216" s="42">
        <v>3</v>
      </c>
      <c r="D10216" s="42"/>
      <c r="F10216" s="343" t="s">
        <v>561</v>
      </c>
      <c r="G10216" s="57" t="s">
        <v>202</v>
      </c>
      <c r="H10216" s="111">
        <v>57.6</v>
      </c>
      <c r="I10216" s="90">
        <f t="shared" si="2937"/>
        <v>0</v>
      </c>
      <c r="J10216" s="112"/>
      <c r="K10216" s="112"/>
      <c r="L10216" s="90">
        <f t="shared" si="2939"/>
        <v>0</v>
      </c>
      <c r="M10216" s="112"/>
      <c r="N10216" s="112"/>
      <c r="R10216" s="352">
        <f>L10216-[1]გადასახდელები!L9296</f>
        <v>-1347.6</v>
      </c>
    </row>
    <row r="10217" spans="2:18" ht="20.25" customHeight="1">
      <c r="B10217" s="36" t="str">
        <f t="shared" si="2938"/>
        <v>a</v>
      </c>
      <c r="C10217" s="42">
        <v>3</v>
      </c>
      <c r="D10217" s="42"/>
      <c r="F10217" s="342" t="s">
        <v>562</v>
      </c>
      <c r="G10217" s="57" t="s">
        <v>203</v>
      </c>
      <c r="H10217" s="89">
        <f>H10218+H10221+H10224</f>
        <v>0</v>
      </c>
      <c r="I10217" s="90">
        <f t="shared" si="2937"/>
        <v>50</v>
      </c>
      <c r="J10217" s="92">
        <f>J10218+J10221+J10224</f>
        <v>0</v>
      </c>
      <c r="K10217" s="92">
        <f>K10218+K10221+K10224</f>
        <v>50</v>
      </c>
      <c r="L10217" s="90">
        <f t="shared" si="2939"/>
        <v>7</v>
      </c>
      <c r="M10217" s="92">
        <f>M10218+M10221+M10224</f>
        <v>0</v>
      </c>
      <c r="N10217" s="92">
        <f>N10218+N10221+N10224</f>
        <v>7</v>
      </c>
      <c r="O10217" s="82" t="s">
        <v>146</v>
      </c>
      <c r="R10217" s="352">
        <f>L10217-[1]გადასახდელები!L9297</f>
        <v>7</v>
      </c>
    </row>
    <row r="10218" spans="2:18" ht="20.25" hidden="1" customHeight="1">
      <c r="B10218" s="36" t="str">
        <f t="shared" si="2938"/>
        <v>b</v>
      </c>
      <c r="C10218" s="42">
        <v>4</v>
      </c>
      <c r="D10218" s="42"/>
      <c r="F10218" s="342" t="s">
        <v>643</v>
      </c>
      <c r="G10218" s="47" t="s">
        <v>277</v>
      </c>
      <c r="H10218" s="93">
        <f>SUM(H10219:H10220)</f>
        <v>0</v>
      </c>
      <c r="I10218" s="94">
        <f t="shared" si="2937"/>
        <v>0</v>
      </c>
      <c r="J10218" s="95">
        <f>SUM(J10219:J10220)</f>
        <v>0</v>
      </c>
      <c r="K10218" s="95">
        <f>SUM(K10219:K10220)</f>
        <v>0</v>
      </c>
      <c r="L10218" s="94">
        <f t="shared" si="2939"/>
        <v>0</v>
      </c>
      <c r="M10218" s="95">
        <f>SUM(M10219:M10220)</f>
        <v>0</v>
      </c>
      <c r="N10218" s="95">
        <f>SUM(N10219:N10220)</f>
        <v>0</v>
      </c>
      <c r="O10218" s="82" t="s">
        <v>146</v>
      </c>
      <c r="R10218" s="352">
        <f>L10218-[1]გადასახდელები!L9298</f>
        <v>0</v>
      </c>
    </row>
    <row r="10219" spans="2:18" ht="20.25" hidden="1" customHeight="1">
      <c r="B10219" s="36" t="str">
        <f t="shared" si="2938"/>
        <v>b</v>
      </c>
      <c r="C10219" s="42">
        <v>5</v>
      </c>
      <c r="D10219" s="42"/>
      <c r="F10219" s="343" t="s">
        <v>644</v>
      </c>
      <c r="G10219" s="48" t="s">
        <v>278</v>
      </c>
      <c r="H10219" s="101"/>
      <c r="I10219" s="97">
        <f t="shared" si="2937"/>
        <v>0</v>
      </c>
      <c r="J10219" s="102"/>
      <c r="K10219" s="102"/>
      <c r="L10219" s="97">
        <f t="shared" si="2939"/>
        <v>0</v>
      </c>
      <c r="M10219" s="102"/>
      <c r="N10219" s="102"/>
      <c r="R10219" s="352">
        <f>L10219-[1]გადასახდელები!L9299</f>
        <v>0</v>
      </c>
    </row>
    <row r="10220" spans="2:18" ht="20.25" hidden="1" customHeight="1">
      <c r="B10220" s="36" t="str">
        <f t="shared" si="2938"/>
        <v>b</v>
      </c>
      <c r="C10220" s="42">
        <v>5</v>
      </c>
      <c r="D10220" s="42"/>
      <c r="F10220" s="343" t="s">
        <v>645</v>
      </c>
      <c r="G10220" s="48" t="s">
        <v>204</v>
      </c>
      <c r="H10220" s="101"/>
      <c r="I10220" s="97">
        <f t="shared" si="2937"/>
        <v>0</v>
      </c>
      <c r="J10220" s="102"/>
      <c r="K10220" s="102"/>
      <c r="L10220" s="97">
        <f t="shared" si="2939"/>
        <v>0</v>
      </c>
      <c r="M10220" s="102"/>
      <c r="N10220" s="102"/>
      <c r="R10220" s="352">
        <f>L10220-[1]გადასახდელები!L9300</f>
        <v>0</v>
      </c>
    </row>
    <row r="10221" spans="2:18" ht="20.25" hidden="1" customHeight="1">
      <c r="B10221" s="36" t="str">
        <f t="shared" si="2938"/>
        <v>b</v>
      </c>
      <c r="C10221" s="42">
        <v>4</v>
      </c>
      <c r="D10221" s="42"/>
      <c r="F10221" s="342" t="s">
        <v>646</v>
      </c>
      <c r="G10221" s="47" t="s">
        <v>279</v>
      </c>
      <c r="H10221" s="93">
        <f>SUM(H10222:H10223)</f>
        <v>0</v>
      </c>
      <c r="I10221" s="94">
        <f t="shared" si="2937"/>
        <v>0</v>
      </c>
      <c r="J10221" s="95">
        <f>SUM(J10222:J10223)</f>
        <v>0</v>
      </c>
      <c r="K10221" s="95">
        <f>SUM(K10222:K10223)</f>
        <v>0</v>
      </c>
      <c r="L10221" s="94">
        <f t="shared" si="2939"/>
        <v>0</v>
      </c>
      <c r="M10221" s="95">
        <f>SUM(M10222:M10223)</f>
        <v>0</v>
      </c>
      <c r="N10221" s="95">
        <f>SUM(N10222:N10223)</f>
        <v>0</v>
      </c>
      <c r="O10221" s="82" t="s">
        <v>146</v>
      </c>
      <c r="R10221" s="352">
        <f>L10221-[1]გადასახდელები!L9301</f>
        <v>0</v>
      </c>
    </row>
    <row r="10222" spans="2:18" ht="20.25" hidden="1" customHeight="1">
      <c r="B10222" s="36" t="str">
        <f t="shared" si="2938"/>
        <v>b</v>
      </c>
      <c r="C10222" s="42">
        <v>5</v>
      </c>
      <c r="D10222" s="42"/>
      <c r="F10222" s="343" t="s">
        <v>647</v>
      </c>
      <c r="G10222" s="48" t="s">
        <v>278</v>
      </c>
      <c r="H10222" s="101"/>
      <c r="I10222" s="97">
        <f t="shared" si="2937"/>
        <v>0</v>
      </c>
      <c r="J10222" s="102"/>
      <c r="K10222" s="102"/>
      <c r="L10222" s="97">
        <f t="shared" si="2939"/>
        <v>0</v>
      </c>
      <c r="M10222" s="102"/>
      <c r="N10222" s="102"/>
      <c r="R10222" s="352">
        <f>L10222-[1]გადასახდელები!L9302</f>
        <v>0</v>
      </c>
    </row>
    <row r="10223" spans="2:18" ht="20.25" hidden="1" customHeight="1">
      <c r="B10223" s="36" t="str">
        <f t="shared" si="2938"/>
        <v>b</v>
      </c>
      <c r="C10223" s="42">
        <v>5</v>
      </c>
      <c r="D10223" s="42"/>
      <c r="F10223" s="343" t="s">
        <v>648</v>
      </c>
      <c r="G10223" s="48" t="s">
        <v>204</v>
      </c>
      <c r="H10223" s="101"/>
      <c r="I10223" s="97">
        <f t="shared" si="2937"/>
        <v>0</v>
      </c>
      <c r="J10223" s="102"/>
      <c r="K10223" s="102"/>
      <c r="L10223" s="97">
        <f t="shared" si="2939"/>
        <v>0</v>
      </c>
      <c r="M10223" s="102"/>
      <c r="N10223" s="102"/>
      <c r="R10223" s="352">
        <f>L10223-[1]გადასახდელები!L9303</f>
        <v>0</v>
      </c>
    </row>
    <row r="10224" spans="2:18" ht="20.25" customHeight="1">
      <c r="B10224" s="36" t="str">
        <f t="shared" si="2938"/>
        <v>a</v>
      </c>
      <c r="C10224" s="42">
        <v>4</v>
      </c>
      <c r="D10224" s="42"/>
      <c r="F10224" s="342" t="s">
        <v>563</v>
      </c>
      <c r="G10224" s="47" t="s">
        <v>280</v>
      </c>
      <c r="H10224" s="93">
        <f>SUM(H10225:H10226)</f>
        <v>0</v>
      </c>
      <c r="I10224" s="94">
        <f t="shared" si="2937"/>
        <v>50</v>
      </c>
      <c r="J10224" s="95">
        <f>SUM(J10225:J10226)</f>
        <v>0</v>
      </c>
      <c r="K10224" s="95">
        <f>SUM(K10225:K10226)</f>
        <v>50</v>
      </c>
      <c r="L10224" s="94">
        <f t="shared" si="2939"/>
        <v>7</v>
      </c>
      <c r="M10224" s="95">
        <f>SUM(M10225:M10226)</f>
        <v>0</v>
      </c>
      <c r="N10224" s="95">
        <f>SUM(N10225:N10226)</f>
        <v>7</v>
      </c>
      <c r="O10224" s="82" t="s">
        <v>146</v>
      </c>
      <c r="R10224" s="352">
        <f>L10224-[1]გადასახდელები!L9304</f>
        <v>7</v>
      </c>
    </row>
    <row r="10225" spans="2:18" ht="20.25" customHeight="1" thickBot="1">
      <c r="B10225" s="36" t="str">
        <f t="shared" si="2938"/>
        <v>a</v>
      </c>
      <c r="C10225" s="42">
        <v>5</v>
      </c>
      <c r="D10225" s="42"/>
      <c r="F10225" s="343" t="s">
        <v>649</v>
      </c>
      <c r="G10225" s="48" t="s">
        <v>278</v>
      </c>
      <c r="H10225" s="101"/>
      <c r="I10225" s="97">
        <f t="shared" si="2937"/>
        <v>50</v>
      </c>
      <c r="J10225" s="102"/>
      <c r="K10225" s="102">
        <v>50</v>
      </c>
      <c r="L10225" s="97">
        <f t="shared" si="2939"/>
        <v>7</v>
      </c>
      <c r="M10225" s="102"/>
      <c r="N10225" s="102">
        <v>7</v>
      </c>
      <c r="R10225" s="352">
        <f>L10225-[1]გადასახდელები!L9305</f>
        <v>7</v>
      </c>
    </row>
    <row r="10226" spans="2:18" ht="20.25" hidden="1" customHeight="1">
      <c r="B10226" s="36" t="str">
        <f t="shared" si="2938"/>
        <v>b</v>
      </c>
      <c r="C10226" s="42">
        <v>5</v>
      </c>
      <c r="D10226" s="42"/>
      <c r="F10226" s="343" t="s">
        <v>564</v>
      </c>
      <c r="G10226" s="48" t="s">
        <v>204</v>
      </c>
      <c r="H10226" s="101"/>
      <c r="I10226" s="97">
        <f t="shared" si="2937"/>
        <v>0</v>
      </c>
      <c r="J10226" s="102"/>
      <c r="K10226" s="102"/>
      <c r="L10226" s="97">
        <f t="shared" si="2939"/>
        <v>0</v>
      </c>
      <c r="M10226" s="102"/>
      <c r="N10226" s="102"/>
      <c r="R10226" s="352">
        <f>L10226-[1]გადასახდელები!L9306</f>
        <v>0</v>
      </c>
    </row>
    <row r="10227" spans="2:18" ht="20.25" hidden="1" customHeight="1">
      <c r="B10227" s="36" t="str">
        <f t="shared" si="2938"/>
        <v>b</v>
      </c>
      <c r="C10227" s="42">
        <v>3</v>
      </c>
      <c r="D10227" s="42"/>
      <c r="F10227" s="342" t="s">
        <v>565</v>
      </c>
      <c r="G10227" s="57" t="s">
        <v>206</v>
      </c>
      <c r="H10227" s="89">
        <f>H10228+H10231+H10234</f>
        <v>0</v>
      </c>
      <c r="I10227" s="90">
        <f t="shared" si="2937"/>
        <v>0</v>
      </c>
      <c r="J10227" s="92">
        <f>J10228+J10231+J10234</f>
        <v>0</v>
      </c>
      <c r="K10227" s="92">
        <f>K10228+K10231+K10234</f>
        <v>0</v>
      </c>
      <c r="L10227" s="90">
        <f t="shared" si="2939"/>
        <v>0</v>
      </c>
      <c r="M10227" s="92">
        <f>M10228+M10231+M10234</f>
        <v>0</v>
      </c>
      <c r="N10227" s="92">
        <f>N10228+N10231+N10234</f>
        <v>0</v>
      </c>
      <c r="O10227" s="82" t="s">
        <v>146</v>
      </c>
      <c r="R10227" s="352">
        <f>L10227-[1]გადასახდელები!L9307</f>
        <v>0</v>
      </c>
    </row>
    <row r="10228" spans="2:18" ht="20.25" hidden="1" customHeight="1">
      <c r="B10228" s="36" t="str">
        <f t="shared" si="2938"/>
        <v>b</v>
      </c>
      <c r="C10228" s="42">
        <v>4</v>
      </c>
      <c r="D10228" s="42"/>
      <c r="F10228" s="342" t="s">
        <v>650</v>
      </c>
      <c r="G10228" s="47" t="s">
        <v>281</v>
      </c>
      <c r="H10228" s="93">
        <f>SUM(H10229:H10230)</f>
        <v>0</v>
      </c>
      <c r="I10228" s="94">
        <f t="shared" si="2937"/>
        <v>0</v>
      </c>
      <c r="J10228" s="95">
        <f>SUM(J10229:J10230)</f>
        <v>0</v>
      </c>
      <c r="K10228" s="95">
        <f>SUM(K10229:K10230)</f>
        <v>0</v>
      </c>
      <c r="L10228" s="94">
        <f t="shared" si="2939"/>
        <v>0</v>
      </c>
      <c r="M10228" s="95">
        <f>SUM(M10229:M10230)</f>
        <v>0</v>
      </c>
      <c r="N10228" s="95">
        <f>SUM(N10229:N10230)</f>
        <v>0</v>
      </c>
      <c r="O10228" s="82" t="s">
        <v>146</v>
      </c>
      <c r="R10228" s="352">
        <f>L10228-[1]გადასახდელები!L9308</f>
        <v>0</v>
      </c>
    </row>
    <row r="10229" spans="2:18" ht="20.25" hidden="1" customHeight="1">
      <c r="B10229" s="36" t="str">
        <f t="shared" si="2938"/>
        <v>b</v>
      </c>
      <c r="C10229" s="42">
        <v>5</v>
      </c>
      <c r="D10229" s="42"/>
      <c r="F10229" s="343" t="s">
        <v>651</v>
      </c>
      <c r="G10229" s="48" t="s">
        <v>282</v>
      </c>
      <c r="H10229" s="101"/>
      <c r="I10229" s="97">
        <f t="shared" si="2937"/>
        <v>0</v>
      </c>
      <c r="J10229" s="102"/>
      <c r="K10229" s="102"/>
      <c r="L10229" s="97">
        <f t="shared" si="2939"/>
        <v>0</v>
      </c>
      <c r="M10229" s="102"/>
      <c r="N10229" s="102"/>
      <c r="R10229" s="352">
        <f>L10229-[1]გადასახდელები!L9309</f>
        <v>0</v>
      </c>
    </row>
    <row r="10230" spans="2:18" ht="20.25" hidden="1" customHeight="1">
      <c r="B10230" s="36" t="str">
        <f t="shared" si="2938"/>
        <v>b</v>
      </c>
      <c r="C10230" s="42">
        <v>5</v>
      </c>
      <c r="D10230" s="42"/>
      <c r="F10230" s="343" t="s">
        <v>652</v>
      </c>
      <c r="G10230" s="48" t="s">
        <v>283</v>
      </c>
      <c r="H10230" s="101"/>
      <c r="I10230" s="97">
        <f t="shared" si="2937"/>
        <v>0</v>
      </c>
      <c r="J10230" s="102"/>
      <c r="K10230" s="102"/>
      <c r="L10230" s="97">
        <f t="shared" si="2939"/>
        <v>0</v>
      </c>
      <c r="M10230" s="102"/>
      <c r="N10230" s="102"/>
      <c r="R10230" s="352">
        <f>L10230-[1]გადასახდელები!L9310</f>
        <v>0</v>
      </c>
    </row>
    <row r="10231" spans="2:18" ht="20.25" hidden="1" customHeight="1">
      <c r="B10231" s="36" t="str">
        <f t="shared" si="2938"/>
        <v>b</v>
      </c>
      <c r="C10231" s="42">
        <v>4</v>
      </c>
      <c r="D10231" s="42"/>
      <c r="F10231" s="342" t="s">
        <v>566</v>
      </c>
      <c r="G10231" s="47" t="s">
        <v>284</v>
      </c>
      <c r="H10231" s="93">
        <f>SUM(H10232:H10233)</f>
        <v>0</v>
      </c>
      <c r="I10231" s="94">
        <f t="shared" si="2937"/>
        <v>0</v>
      </c>
      <c r="J10231" s="95">
        <f>SUM(J10232:J10233)</f>
        <v>0</v>
      </c>
      <c r="K10231" s="95">
        <f>SUM(K10232:K10233)</f>
        <v>0</v>
      </c>
      <c r="L10231" s="94">
        <f t="shared" si="2939"/>
        <v>0</v>
      </c>
      <c r="M10231" s="95">
        <f>SUM(M10232:M10233)</f>
        <v>0</v>
      </c>
      <c r="N10231" s="95">
        <f>SUM(N10232:N10233)</f>
        <v>0</v>
      </c>
      <c r="O10231" s="82" t="s">
        <v>146</v>
      </c>
      <c r="R10231" s="352">
        <f>L10231-[1]გადასახდელები!L9311</f>
        <v>0</v>
      </c>
    </row>
    <row r="10232" spans="2:18" ht="20.25" hidden="1" customHeight="1">
      <c r="B10232" s="36" t="str">
        <f t="shared" si="2938"/>
        <v>b</v>
      </c>
      <c r="C10232" s="42">
        <v>5</v>
      </c>
      <c r="D10232" s="42"/>
      <c r="F10232" s="343" t="s">
        <v>567</v>
      </c>
      <c r="G10232" s="48" t="s">
        <v>282</v>
      </c>
      <c r="H10232" s="101"/>
      <c r="I10232" s="97">
        <f t="shared" si="2937"/>
        <v>0</v>
      </c>
      <c r="J10232" s="102"/>
      <c r="K10232" s="102"/>
      <c r="L10232" s="97">
        <f t="shared" si="2939"/>
        <v>0</v>
      </c>
      <c r="M10232" s="102"/>
      <c r="N10232" s="102"/>
      <c r="R10232" s="352">
        <f>L10232-[1]გადასახდელები!L9312</f>
        <v>0</v>
      </c>
    </row>
    <row r="10233" spans="2:18" ht="20.25" hidden="1" customHeight="1">
      <c r="B10233" s="36" t="str">
        <f t="shared" si="2938"/>
        <v>b</v>
      </c>
      <c r="C10233" s="42">
        <v>5</v>
      </c>
      <c r="D10233" s="42"/>
      <c r="F10233" s="343" t="s">
        <v>653</v>
      </c>
      <c r="G10233" s="48" t="s">
        <v>283</v>
      </c>
      <c r="H10233" s="101"/>
      <c r="I10233" s="97">
        <f t="shared" si="2937"/>
        <v>0</v>
      </c>
      <c r="J10233" s="102"/>
      <c r="K10233" s="102"/>
      <c r="L10233" s="97">
        <f t="shared" si="2939"/>
        <v>0</v>
      </c>
      <c r="M10233" s="102"/>
      <c r="N10233" s="102"/>
      <c r="R10233" s="352">
        <f>L10233-[1]გადასახდელები!L9313</f>
        <v>0</v>
      </c>
    </row>
    <row r="10234" spans="2:18" ht="20.25" hidden="1" customHeight="1">
      <c r="B10234" s="36" t="str">
        <f t="shared" si="2938"/>
        <v>b</v>
      </c>
      <c r="C10234" s="42">
        <v>4</v>
      </c>
      <c r="D10234" s="42"/>
      <c r="F10234" s="342" t="s">
        <v>654</v>
      </c>
      <c r="G10234" s="47" t="s">
        <v>207</v>
      </c>
      <c r="H10234" s="93">
        <f>SUM(H10235:H10236)</f>
        <v>0</v>
      </c>
      <c r="I10234" s="94">
        <f t="shared" si="2937"/>
        <v>0</v>
      </c>
      <c r="J10234" s="95">
        <f>SUM(J10235:J10236)</f>
        <v>0</v>
      </c>
      <c r="K10234" s="95">
        <f>SUM(K10235:K10236)</f>
        <v>0</v>
      </c>
      <c r="L10234" s="94">
        <f t="shared" si="2939"/>
        <v>0</v>
      </c>
      <c r="M10234" s="95">
        <f>SUM(M10235:M10236)</f>
        <v>0</v>
      </c>
      <c r="N10234" s="95">
        <f>SUM(N10235:N10236)</f>
        <v>0</v>
      </c>
      <c r="O10234" s="82" t="s">
        <v>146</v>
      </c>
      <c r="R10234" s="352">
        <f>L10234-[1]გადასახდელები!L9314</f>
        <v>0</v>
      </c>
    </row>
    <row r="10235" spans="2:18" ht="20.25" hidden="1" customHeight="1">
      <c r="B10235" s="36" t="str">
        <f t="shared" si="2938"/>
        <v>b</v>
      </c>
      <c r="C10235" s="42">
        <v>5</v>
      </c>
      <c r="D10235" s="42"/>
      <c r="F10235" s="343" t="s">
        <v>655</v>
      </c>
      <c r="G10235" s="48" t="s">
        <v>282</v>
      </c>
      <c r="H10235" s="101"/>
      <c r="I10235" s="97">
        <f t="shared" si="2937"/>
        <v>0</v>
      </c>
      <c r="J10235" s="102"/>
      <c r="K10235" s="102"/>
      <c r="L10235" s="97">
        <f t="shared" si="2939"/>
        <v>0</v>
      </c>
      <c r="M10235" s="102"/>
      <c r="N10235" s="102"/>
      <c r="R10235" s="352">
        <f>L10235-[1]გადასახდელები!L9315</f>
        <v>0</v>
      </c>
    </row>
    <row r="10236" spans="2:18" ht="20.25" hidden="1" customHeight="1">
      <c r="B10236" s="36" t="str">
        <f t="shared" si="2938"/>
        <v>b</v>
      </c>
      <c r="C10236" s="42">
        <v>5</v>
      </c>
      <c r="D10236" s="42"/>
      <c r="F10236" s="343" t="s">
        <v>656</v>
      </c>
      <c r="G10236" s="48" t="s">
        <v>283</v>
      </c>
      <c r="H10236" s="101"/>
      <c r="I10236" s="97">
        <f t="shared" ref="I10236:I10299" si="2940">J10236+K10236</f>
        <v>0</v>
      </c>
      <c r="J10236" s="102"/>
      <c r="K10236" s="102"/>
      <c r="L10236" s="97">
        <f t="shared" si="2939"/>
        <v>0</v>
      </c>
      <c r="M10236" s="102"/>
      <c r="N10236" s="102"/>
      <c r="R10236" s="352">
        <f>L10236-[1]გადასახდელები!L9316</f>
        <v>0</v>
      </c>
    </row>
    <row r="10237" spans="2:18" ht="20.25" hidden="1" customHeight="1">
      <c r="B10237" s="36" t="str">
        <f t="shared" si="2938"/>
        <v>b</v>
      </c>
      <c r="C10237" s="42">
        <v>3</v>
      </c>
      <c r="D10237" s="42"/>
      <c r="F10237" s="342" t="s">
        <v>568</v>
      </c>
      <c r="G10237" s="57" t="s">
        <v>205</v>
      </c>
      <c r="H10237" s="89">
        <f>H10238+H10239</f>
        <v>0</v>
      </c>
      <c r="I10237" s="90">
        <f t="shared" si="2940"/>
        <v>0</v>
      </c>
      <c r="J10237" s="92">
        <f>J10238+J10239</f>
        <v>0</v>
      </c>
      <c r="K10237" s="92">
        <f>K10238+K10239</f>
        <v>0</v>
      </c>
      <c r="L10237" s="90">
        <f t="shared" si="2939"/>
        <v>0</v>
      </c>
      <c r="M10237" s="92">
        <f>M10238+M10239</f>
        <v>0</v>
      </c>
      <c r="N10237" s="92">
        <f>N10238+N10239</f>
        <v>0</v>
      </c>
      <c r="O10237" s="82" t="s">
        <v>146</v>
      </c>
      <c r="R10237" s="352">
        <f>L10237-[1]გადასახდელები!L9317</f>
        <v>0</v>
      </c>
    </row>
    <row r="10238" spans="2:18" ht="20.25" hidden="1" customHeight="1">
      <c r="B10238" s="36" t="str">
        <f t="shared" si="2938"/>
        <v>b</v>
      </c>
      <c r="C10238" s="42">
        <v>4</v>
      </c>
      <c r="D10238" s="42"/>
      <c r="F10238" s="343" t="s">
        <v>657</v>
      </c>
      <c r="G10238" s="47" t="s">
        <v>285</v>
      </c>
      <c r="H10238" s="103"/>
      <c r="I10238" s="94">
        <f t="shared" si="2940"/>
        <v>0</v>
      </c>
      <c r="J10238" s="104"/>
      <c r="K10238" s="104"/>
      <c r="L10238" s="94">
        <f t="shared" si="2939"/>
        <v>0</v>
      </c>
      <c r="M10238" s="104"/>
      <c r="N10238" s="104"/>
      <c r="R10238" s="352">
        <f>L10238-[1]გადასახდელები!L9318</f>
        <v>0</v>
      </c>
    </row>
    <row r="10239" spans="2:18" ht="20.25" hidden="1" customHeight="1">
      <c r="B10239" s="36" t="str">
        <f t="shared" si="2938"/>
        <v>b</v>
      </c>
      <c r="C10239" s="42">
        <v>4</v>
      </c>
      <c r="D10239" s="42"/>
      <c r="F10239" s="342" t="s">
        <v>570</v>
      </c>
      <c r="G10239" s="47" t="s">
        <v>286</v>
      </c>
      <c r="H10239" s="93">
        <f>H10240+H10259</f>
        <v>0</v>
      </c>
      <c r="I10239" s="94">
        <f t="shared" si="2940"/>
        <v>0</v>
      </c>
      <c r="J10239" s="95">
        <f>J10240+J10259</f>
        <v>0</v>
      </c>
      <c r="K10239" s="95">
        <f>K10240+K10259</f>
        <v>0</v>
      </c>
      <c r="L10239" s="94">
        <f t="shared" si="2939"/>
        <v>0</v>
      </c>
      <c r="M10239" s="95">
        <f>M10240+M10259</f>
        <v>0</v>
      </c>
      <c r="N10239" s="95">
        <f>N10240+N10259</f>
        <v>0</v>
      </c>
      <c r="O10239" s="82" t="s">
        <v>146</v>
      </c>
      <c r="R10239" s="352">
        <f>L10239-[1]გადასახდელები!L9319</f>
        <v>0</v>
      </c>
    </row>
    <row r="10240" spans="2:18" ht="20.25" hidden="1" customHeight="1">
      <c r="B10240" s="36" t="str">
        <f t="shared" si="2938"/>
        <v>b</v>
      </c>
      <c r="C10240" s="42">
        <v>5</v>
      </c>
      <c r="D10240" s="42"/>
      <c r="F10240" s="342" t="s">
        <v>569</v>
      </c>
      <c r="G10240" s="48" t="s">
        <v>287</v>
      </c>
      <c r="H10240" s="113">
        <f>SUM(H10241:H10258)</f>
        <v>0</v>
      </c>
      <c r="I10240" s="97">
        <f t="shared" si="2940"/>
        <v>0</v>
      </c>
      <c r="J10240" s="114">
        <f>SUM(J10241:J10258)</f>
        <v>0</v>
      </c>
      <c r="K10240" s="114">
        <f>SUM(K10241:K10258)</f>
        <v>0</v>
      </c>
      <c r="L10240" s="97">
        <f t="shared" si="2939"/>
        <v>0</v>
      </c>
      <c r="M10240" s="114">
        <f>SUM(M10241:M10258)</f>
        <v>0</v>
      </c>
      <c r="N10240" s="114">
        <f>SUM(N10241:N10258)</f>
        <v>0</v>
      </c>
      <c r="O10240" s="82" t="s">
        <v>146</v>
      </c>
      <c r="R10240" s="352">
        <f>L10240-[1]გადასახდელები!L9320</f>
        <v>0</v>
      </c>
    </row>
    <row r="10241" spans="2:18" ht="45" hidden="1" customHeight="1">
      <c r="B10241" s="36" t="str">
        <f t="shared" si="2938"/>
        <v>b</v>
      </c>
      <c r="C10241" s="42">
        <v>6</v>
      </c>
      <c r="D10241" s="42"/>
      <c r="F10241" s="343" t="s">
        <v>658</v>
      </c>
      <c r="G10241" s="45" t="s">
        <v>215</v>
      </c>
      <c r="H10241" s="99"/>
      <c r="I10241" s="105">
        <f t="shared" si="2940"/>
        <v>0</v>
      </c>
      <c r="J10241" s="100"/>
      <c r="K10241" s="100"/>
      <c r="L10241" s="105">
        <f t="shared" si="2939"/>
        <v>0</v>
      </c>
      <c r="M10241" s="100"/>
      <c r="N10241" s="100"/>
      <c r="R10241" s="352">
        <f>L10241-[1]გადასახდელები!L9321</f>
        <v>0</v>
      </c>
    </row>
    <row r="10242" spans="2:18" ht="20.25" hidden="1" customHeight="1">
      <c r="B10242" s="36" t="str">
        <f t="shared" si="2938"/>
        <v>b</v>
      </c>
      <c r="C10242" s="42">
        <v>6</v>
      </c>
      <c r="D10242" s="42"/>
      <c r="F10242" s="343" t="s">
        <v>659</v>
      </c>
      <c r="G10242" s="45" t="s">
        <v>288</v>
      </c>
      <c r="H10242" s="99"/>
      <c r="I10242" s="105">
        <f t="shared" si="2940"/>
        <v>0</v>
      </c>
      <c r="J10242" s="100"/>
      <c r="K10242" s="100"/>
      <c r="L10242" s="105">
        <f t="shared" si="2939"/>
        <v>0</v>
      </c>
      <c r="M10242" s="100"/>
      <c r="N10242" s="100"/>
      <c r="R10242" s="352">
        <f>L10242-[1]გადასახდელები!L9322</f>
        <v>0</v>
      </c>
    </row>
    <row r="10243" spans="2:18" ht="20.25" hidden="1" customHeight="1">
      <c r="B10243" s="36" t="str">
        <f t="shared" si="2938"/>
        <v>b</v>
      </c>
      <c r="C10243" s="42">
        <v>6</v>
      </c>
      <c r="D10243" s="42"/>
      <c r="F10243" s="343" t="s">
        <v>660</v>
      </c>
      <c r="G10243" s="45" t="s">
        <v>289</v>
      </c>
      <c r="H10243" s="99"/>
      <c r="I10243" s="105">
        <f t="shared" si="2940"/>
        <v>0</v>
      </c>
      <c r="J10243" s="100"/>
      <c r="K10243" s="100"/>
      <c r="L10243" s="105">
        <f t="shared" si="2939"/>
        <v>0</v>
      </c>
      <c r="M10243" s="100"/>
      <c r="N10243" s="100"/>
      <c r="R10243" s="352">
        <f>L10243-[1]გადასახდელები!L9323</f>
        <v>0</v>
      </c>
    </row>
    <row r="10244" spans="2:18" ht="20.25" hidden="1" customHeight="1">
      <c r="B10244" s="36" t="str">
        <f t="shared" si="2938"/>
        <v>b</v>
      </c>
      <c r="C10244" s="42">
        <v>6</v>
      </c>
      <c r="D10244" s="42"/>
      <c r="F10244" s="343" t="s">
        <v>661</v>
      </c>
      <c r="G10244" s="45" t="s">
        <v>216</v>
      </c>
      <c r="H10244" s="99"/>
      <c r="I10244" s="105">
        <f t="shared" si="2940"/>
        <v>0</v>
      </c>
      <c r="J10244" s="100"/>
      <c r="K10244" s="100"/>
      <c r="L10244" s="105">
        <f t="shared" si="2939"/>
        <v>0</v>
      </c>
      <c r="M10244" s="100"/>
      <c r="N10244" s="100"/>
      <c r="R10244" s="352">
        <f>L10244-[1]გადასახდელები!L9324</f>
        <v>0</v>
      </c>
    </row>
    <row r="10245" spans="2:18" ht="20.25" hidden="1" customHeight="1">
      <c r="B10245" s="36" t="str">
        <f t="shared" si="2938"/>
        <v>b</v>
      </c>
      <c r="C10245" s="42">
        <v>6</v>
      </c>
      <c r="D10245" s="42"/>
      <c r="F10245" s="343" t="s">
        <v>662</v>
      </c>
      <c r="G10245" s="45" t="s">
        <v>217</v>
      </c>
      <c r="H10245" s="99"/>
      <c r="I10245" s="105">
        <f t="shared" si="2940"/>
        <v>0</v>
      </c>
      <c r="J10245" s="100"/>
      <c r="K10245" s="100"/>
      <c r="L10245" s="105">
        <f t="shared" si="2939"/>
        <v>0</v>
      </c>
      <c r="M10245" s="100"/>
      <c r="N10245" s="100"/>
      <c r="R10245" s="352">
        <f>L10245-[1]გადასახდელები!L9325</f>
        <v>0</v>
      </c>
    </row>
    <row r="10246" spans="2:18" ht="20.25" hidden="1" customHeight="1">
      <c r="B10246" s="36" t="str">
        <f t="shared" si="2938"/>
        <v>b</v>
      </c>
      <c r="C10246" s="42">
        <v>6</v>
      </c>
      <c r="D10246" s="42"/>
      <c r="F10246" s="343" t="s">
        <v>571</v>
      </c>
      <c r="G10246" s="45" t="s">
        <v>290</v>
      </c>
      <c r="H10246" s="99"/>
      <c r="I10246" s="105">
        <f t="shared" si="2940"/>
        <v>0</v>
      </c>
      <c r="J10246" s="100"/>
      <c r="K10246" s="100"/>
      <c r="L10246" s="105">
        <f t="shared" si="2939"/>
        <v>0</v>
      </c>
      <c r="M10246" s="100"/>
      <c r="N10246" s="100"/>
      <c r="R10246" s="352">
        <f>L10246-[1]გადასახდელები!L9326</f>
        <v>0</v>
      </c>
    </row>
    <row r="10247" spans="2:18" ht="20.25" hidden="1" customHeight="1">
      <c r="B10247" s="36" t="str">
        <f t="shared" si="2938"/>
        <v>b</v>
      </c>
      <c r="C10247" s="42">
        <v>6</v>
      </c>
      <c r="D10247" s="42"/>
      <c r="F10247" s="343" t="s">
        <v>663</v>
      </c>
      <c r="G10247" s="45" t="s">
        <v>291</v>
      </c>
      <c r="H10247" s="99"/>
      <c r="I10247" s="105">
        <f t="shared" si="2940"/>
        <v>0</v>
      </c>
      <c r="J10247" s="100"/>
      <c r="K10247" s="100"/>
      <c r="L10247" s="105">
        <f t="shared" si="2939"/>
        <v>0</v>
      </c>
      <c r="M10247" s="100"/>
      <c r="N10247" s="100"/>
      <c r="R10247" s="352">
        <f>L10247-[1]გადასახდელები!L9327</f>
        <v>0</v>
      </c>
    </row>
    <row r="10248" spans="2:18" ht="20.25" hidden="1" customHeight="1">
      <c r="B10248" s="36" t="str">
        <f t="shared" si="2938"/>
        <v>b</v>
      </c>
      <c r="C10248" s="42">
        <v>6</v>
      </c>
      <c r="D10248" s="42"/>
      <c r="F10248" s="343" t="s">
        <v>664</v>
      </c>
      <c r="G10248" s="45" t="s">
        <v>218</v>
      </c>
      <c r="H10248" s="99"/>
      <c r="I10248" s="105">
        <f t="shared" si="2940"/>
        <v>0</v>
      </c>
      <c r="J10248" s="100"/>
      <c r="K10248" s="100"/>
      <c r="L10248" s="105">
        <f t="shared" si="2939"/>
        <v>0</v>
      </c>
      <c r="M10248" s="100"/>
      <c r="N10248" s="100"/>
      <c r="R10248" s="352">
        <f>L10248-[1]გადასახდელები!L9328</f>
        <v>0</v>
      </c>
    </row>
    <row r="10249" spans="2:18" ht="20.25" hidden="1" customHeight="1">
      <c r="B10249" s="36" t="str">
        <f t="shared" si="2938"/>
        <v>b</v>
      </c>
      <c r="C10249" s="42">
        <v>6</v>
      </c>
      <c r="D10249" s="42"/>
      <c r="F10249" s="343" t="s">
        <v>665</v>
      </c>
      <c r="G10249" s="45" t="s">
        <v>219</v>
      </c>
      <c r="H10249" s="99"/>
      <c r="I10249" s="105">
        <f t="shared" si="2940"/>
        <v>0</v>
      </c>
      <c r="J10249" s="100"/>
      <c r="K10249" s="100"/>
      <c r="L10249" s="105">
        <f t="shared" si="2939"/>
        <v>0</v>
      </c>
      <c r="M10249" s="100"/>
      <c r="N10249" s="100"/>
      <c r="R10249" s="352">
        <f>L10249-[1]გადასახდელები!L9329</f>
        <v>0</v>
      </c>
    </row>
    <row r="10250" spans="2:18" ht="20.25" hidden="1" customHeight="1">
      <c r="B10250" s="36" t="str">
        <f t="shared" si="2938"/>
        <v>b</v>
      </c>
      <c r="C10250" s="42">
        <v>6</v>
      </c>
      <c r="D10250" s="42"/>
      <c r="F10250" s="343" t="s">
        <v>666</v>
      </c>
      <c r="G10250" s="45" t="s">
        <v>220</v>
      </c>
      <c r="H10250" s="99"/>
      <c r="I10250" s="105">
        <f t="shared" si="2940"/>
        <v>0</v>
      </c>
      <c r="J10250" s="100"/>
      <c r="K10250" s="100"/>
      <c r="L10250" s="105">
        <f t="shared" si="2939"/>
        <v>0</v>
      </c>
      <c r="M10250" s="100"/>
      <c r="N10250" s="100"/>
      <c r="R10250" s="352">
        <f>L10250-[1]გადასახდელები!L9330</f>
        <v>0</v>
      </c>
    </row>
    <row r="10251" spans="2:18" ht="20.25" hidden="1" customHeight="1">
      <c r="B10251" s="36" t="str">
        <f t="shared" si="2938"/>
        <v>b</v>
      </c>
      <c r="C10251" s="42">
        <v>6</v>
      </c>
      <c r="D10251" s="42"/>
      <c r="F10251" s="343" t="s">
        <v>667</v>
      </c>
      <c r="G10251" s="45" t="s">
        <v>221</v>
      </c>
      <c r="H10251" s="99"/>
      <c r="I10251" s="105">
        <f t="shared" si="2940"/>
        <v>0</v>
      </c>
      <c r="J10251" s="100"/>
      <c r="K10251" s="100"/>
      <c r="L10251" s="105">
        <f t="shared" si="2939"/>
        <v>0</v>
      </c>
      <c r="M10251" s="100"/>
      <c r="N10251" s="100"/>
      <c r="R10251" s="352">
        <f>L10251-[1]გადასახდელები!L9331</f>
        <v>0</v>
      </c>
    </row>
    <row r="10252" spans="2:18" ht="20.25" hidden="1" customHeight="1">
      <c r="B10252" s="36" t="str">
        <f t="shared" si="2938"/>
        <v>b</v>
      </c>
      <c r="C10252" s="42">
        <v>6</v>
      </c>
      <c r="D10252" s="42"/>
      <c r="F10252" s="343" t="s">
        <v>668</v>
      </c>
      <c r="G10252" s="45" t="s">
        <v>222</v>
      </c>
      <c r="H10252" s="99"/>
      <c r="I10252" s="105">
        <f t="shared" si="2940"/>
        <v>0</v>
      </c>
      <c r="J10252" s="100"/>
      <c r="K10252" s="100"/>
      <c r="L10252" s="105">
        <f t="shared" si="2939"/>
        <v>0</v>
      </c>
      <c r="M10252" s="100"/>
      <c r="N10252" s="100"/>
      <c r="R10252" s="352">
        <f>L10252-[1]გადასახდელები!L9332</f>
        <v>0</v>
      </c>
    </row>
    <row r="10253" spans="2:18" ht="20.25" hidden="1" customHeight="1">
      <c r="B10253" s="36" t="str">
        <f t="shared" si="2938"/>
        <v>b</v>
      </c>
      <c r="C10253" s="42">
        <v>6</v>
      </c>
      <c r="D10253" s="42"/>
      <c r="F10253" s="343" t="s">
        <v>669</v>
      </c>
      <c r="G10253" s="45" t="s">
        <v>223</v>
      </c>
      <c r="H10253" s="99"/>
      <c r="I10253" s="105">
        <f t="shared" si="2940"/>
        <v>0</v>
      </c>
      <c r="J10253" s="100"/>
      <c r="K10253" s="100"/>
      <c r="L10253" s="105">
        <f t="shared" si="2939"/>
        <v>0</v>
      </c>
      <c r="M10253" s="100"/>
      <c r="N10253" s="100"/>
      <c r="R10253" s="352">
        <f>L10253-[1]გადასახდელები!L9333</f>
        <v>0</v>
      </c>
    </row>
    <row r="10254" spans="2:18" ht="36" hidden="1" customHeight="1">
      <c r="B10254" s="36" t="str">
        <f t="shared" si="2938"/>
        <v>b</v>
      </c>
      <c r="C10254" s="42">
        <v>6</v>
      </c>
      <c r="D10254" s="42"/>
      <c r="F10254" s="343" t="s">
        <v>670</v>
      </c>
      <c r="G10254" s="45" t="s">
        <v>224</v>
      </c>
      <c r="H10254" s="99"/>
      <c r="I10254" s="105">
        <f t="shared" si="2940"/>
        <v>0</v>
      </c>
      <c r="J10254" s="100"/>
      <c r="K10254" s="100"/>
      <c r="L10254" s="105">
        <f t="shared" si="2939"/>
        <v>0</v>
      </c>
      <c r="M10254" s="100"/>
      <c r="N10254" s="100"/>
      <c r="R10254" s="352">
        <f>L10254-[1]გადასახდელები!L9334</f>
        <v>0</v>
      </c>
    </row>
    <row r="10255" spans="2:18" ht="48.75" hidden="1" customHeight="1">
      <c r="B10255" s="36" t="str">
        <f t="shared" si="2938"/>
        <v>b</v>
      </c>
      <c r="C10255" s="42">
        <v>6</v>
      </c>
      <c r="D10255" s="42"/>
      <c r="F10255" s="343" t="s">
        <v>671</v>
      </c>
      <c r="G10255" s="45" t="s">
        <v>225</v>
      </c>
      <c r="H10255" s="99"/>
      <c r="I10255" s="105">
        <f t="shared" si="2940"/>
        <v>0</v>
      </c>
      <c r="J10255" s="100"/>
      <c r="K10255" s="100"/>
      <c r="L10255" s="105">
        <f t="shared" si="2939"/>
        <v>0</v>
      </c>
      <c r="M10255" s="100"/>
      <c r="N10255" s="100"/>
      <c r="R10255" s="352">
        <f>L10255-[1]გადასახდელები!L9335</f>
        <v>0</v>
      </c>
    </row>
    <row r="10256" spans="2:18" ht="24.75" hidden="1" customHeight="1">
      <c r="B10256" s="36" t="str">
        <f t="shared" si="2938"/>
        <v>b</v>
      </c>
      <c r="C10256" s="42">
        <v>6</v>
      </c>
      <c r="D10256" s="42"/>
      <c r="F10256" s="343" t="s">
        <v>672</v>
      </c>
      <c r="G10256" s="45" t="s">
        <v>226</v>
      </c>
      <c r="H10256" s="99"/>
      <c r="I10256" s="105">
        <f t="shared" si="2940"/>
        <v>0</v>
      </c>
      <c r="J10256" s="100"/>
      <c r="K10256" s="100"/>
      <c r="L10256" s="105">
        <f t="shared" si="2939"/>
        <v>0</v>
      </c>
      <c r="M10256" s="100"/>
      <c r="N10256" s="100"/>
      <c r="R10256" s="352">
        <f>L10256-[1]გადასახდელები!L9336</f>
        <v>0</v>
      </c>
    </row>
    <row r="10257" spans="2:18" ht="24" hidden="1" customHeight="1">
      <c r="B10257" s="36" t="str">
        <f t="shared" si="2938"/>
        <v>b</v>
      </c>
      <c r="C10257" s="42">
        <v>6</v>
      </c>
      <c r="D10257" s="42"/>
      <c r="F10257" s="343" t="s">
        <v>673</v>
      </c>
      <c r="G10257" s="45" t="s">
        <v>227</v>
      </c>
      <c r="H10257" s="99"/>
      <c r="I10257" s="105">
        <f t="shared" si="2940"/>
        <v>0</v>
      </c>
      <c r="J10257" s="100"/>
      <c r="K10257" s="100"/>
      <c r="L10257" s="105">
        <f t="shared" si="2939"/>
        <v>0</v>
      </c>
      <c r="M10257" s="100"/>
      <c r="N10257" s="100"/>
      <c r="R10257" s="352">
        <f>L10257-[1]გადასახდელები!L9337</f>
        <v>0</v>
      </c>
    </row>
    <row r="10258" spans="2:18" ht="36.75" hidden="1" customHeight="1">
      <c r="B10258" s="36" t="str">
        <f t="shared" si="2938"/>
        <v>b</v>
      </c>
      <c r="C10258" s="42">
        <v>6</v>
      </c>
      <c r="D10258" s="42"/>
      <c r="F10258" s="343" t="s">
        <v>572</v>
      </c>
      <c r="G10258" s="45" t="s">
        <v>228</v>
      </c>
      <c r="H10258" s="99"/>
      <c r="I10258" s="105">
        <f t="shared" si="2940"/>
        <v>0</v>
      </c>
      <c r="J10258" s="100"/>
      <c r="K10258" s="100"/>
      <c r="L10258" s="105">
        <f t="shared" si="2939"/>
        <v>0</v>
      </c>
      <c r="M10258" s="100"/>
      <c r="N10258" s="100"/>
      <c r="R10258" s="352">
        <f>L10258-[1]გადასახდელები!L9338</f>
        <v>0</v>
      </c>
    </row>
    <row r="10259" spans="2:18" ht="24.75" hidden="1" customHeight="1">
      <c r="B10259" s="36" t="str">
        <f t="shared" si="2938"/>
        <v>b</v>
      </c>
      <c r="C10259" s="42">
        <v>5</v>
      </c>
      <c r="D10259" s="42"/>
      <c r="F10259" s="343" t="s">
        <v>573</v>
      </c>
      <c r="G10259" s="48" t="s">
        <v>193</v>
      </c>
      <c r="H10259" s="101"/>
      <c r="I10259" s="97">
        <f t="shared" si="2940"/>
        <v>0</v>
      </c>
      <c r="J10259" s="102"/>
      <c r="K10259" s="102"/>
      <c r="L10259" s="97">
        <f t="shared" si="2939"/>
        <v>0</v>
      </c>
      <c r="M10259" s="102"/>
      <c r="N10259" s="102"/>
      <c r="R10259" s="352">
        <f>L10259-[1]გადასახდელები!L9339</f>
        <v>0</v>
      </c>
    </row>
    <row r="10260" spans="2:18" ht="20.25" hidden="1" customHeight="1">
      <c r="B10260" s="36" t="str">
        <f t="shared" si="2938"/>
        <v>b</v>
      </c>
      <c r="C10260" s="42">
        <v>2</v>
      </c>
      <c r="D10260" s="42"/>
      <c r="E10260" s="24">
        <v>7082</v>
      </c>
      <c r="F10260" s="342" t="s">
        <v>574</v>
      </c>
      <c r="G10260" s="59" t="s">
        <v>292</v>
      </c>
      <c r="H10260" s="86">
        <f>H10261+H10308+H10316+H10315</f>
        <v>0</v>
      </c>
      <c r="I10260" s="87">
        <f t="shared" si="2940"/>
        <v>0</v>
      </c>
      <c r="J10260" s="88">
        <f>J10261+J10308+J10316+J10315</f>
        <v>0</v>
      </c>
      <c r="K10260" s="88">
        <f>K10261+K10308+K10316+K10315</f>
        <v>0</v>
      </c>
      <c r="L10260" s="87">
        <f t="shared" si="2939"/>
        <v>0</v>
      </c>
      <c r="M10260" s="88">
        <f>M10261+M10308+M10316+M10315</f>
        <v>0</v>
      </c>
      <c r="N10260" s="88">
        <f>N10261+N10308+N10316+N10315</f>
        <v>0</v>
      </c>
      <c r="O10260" s="82" t="s">
        <v>146</v>
      </c>
      <c r="P10260" s="35" t="s">
        <v>145</v>
      </c>
      <c r="R10260" s="352">
        <f>L10260-[1]გადასახდელები!L9340</f>
        <v>0</v>
      </c>
    </row>
    <row r="10261" spans="2:18" ht="20.25" hidden="1" customHeight="1">
      <c r="B10261" s="36" t="str">
        <f t="shared" si="2938"/>
        <v>b</v>
      </c>
      <c r="C10261" s="42">
        <v>3</v>
      </c>
      <c r="D10261" s="42"/>
      <c r="F10261" s="342" t="s">
        <v>575</v>
      </c>
      <c r="G10261" s="51" t="s">
        <v>293</v>
      </c>
      <c r="H10261" s="89">
        <f>H10262+H10274+H10303</f>
        <v>0</v>
      </c>
      <c r="I10261" s="90">
        <f t="shared" si="2940"/>
        <v>0</v>
      </c>
      <c r="J10261" s="89">
        <f>J10262+J10274+J10303</f>
        <v>0</v>
      </c>
      <c r="K10261" s="89">
        <f>K10262+K10274+K10303</f>
        <v>0</v>
      </c>
      <c r="L10261" s="90">
        <f t="shared" si="2939"/>
        <v>0</v>
      </c>
      <c r="M10261" s="89">
        <f>M10262+M10274+M10303</f>
        <v>0</v>
      </c>
      <c r="N10261" s="89">
        <f>N10262+N10274+N10303</f>
        <v>0</v>
      </c>
      <c r="O10261" s="82" t="s">
        <v>146</v>
      </c>
      <c r="P10261" s="35" t="s">
        <v>145</v>
      </c>
      <c r="R10261" s="352">
        <f>L10261-[1]გადასახდელები!L9341</f>
        <v>0</v>
      </c>
    </row>
    <row r="10262" spans="2:18" ht="20.25" hidden="1" customHeight="1">
      <c r="B10262" s="36" t="str">
        <f t="shared" si="2938"/>
        <v>b</v>
      </c>
      <c r="C10262" s="42">
        <v>4</v>
      </c>
      <c r="D10262" s="42"/>
      <c r="F10262" s="342" t="s">
        <v>576</v>
      </c>
      <c r="G10262" s="47" t="s">
        <v>294</v>
      </c>
      <c r="H10262" s="93">
        <f>H10263+H10264+H10265+H10266+H10267+H10268+H10269+H10270+H10271+H10272+H10273</f>
        <v>0</v>
      </c>
      <c r="I10262" s="94">
        <f t="shared" si="2940"/>
        <v>0</v>
      </c>
      <c r="J10262" s="93">
        <f>J10263+J10264+J10265+J10266+J10267+J10268+J10269+J10270+J10271+J10272+J10273</f>
        <v>0</v>
      </c>
      <c r="K10262" s="93">
        <f>K10263+K10264+K10265+K10266+K10267+K10268+K10269+K10270+K10271+K10272+K10273</f>
        <v>0</v>
      </c>
      <c r="L10262" s="94">
        <f t="shared" si="2939"/>
        <v>0</v>
      </c>
      <c r="M10262" s="93">
        <f>M10263+M10264+M10265+M10266+M10267+M10268+M10269+M10270+M10271+M10272+M10273</f>
        <v>0</v>
      </c>
      <c r="N10262" s="93">
        <f>N10263+N10264+N10265+N10266+N10267+N10268+N10269+N10270+N10271+N10272+N10273</f>
        <v>0</v>
      </c>
      <c r="O10262" s="82" t="s">
        <v>146</v>
      </c>
      <c r="P10262" s="35" t="s">
        <v>145</v>
      </c>
      <c r="R10262" s="352">
        <f>L10262-[1]გადასახდელები!L9342</f>
        <v>0</v>
      </c>
    </row>
    <row r="10263" spans="2:18" ht="20.25" hidden="1" customHeight="1">
      <c r="B10263" s="36" t="str">
        <f t="shared" si="2938"/>
        <v>b</v>
      </c>
      <c r="C10263" s="42">
        <v>5</v>
      </c>
      <c r="D10263" s="42"/>
      <c r="F10263" s="343" t="s">
        <v>577</v>
      </c>
      <c r="G10263" s="48" t="s">
        <v>295</v>
      </c>
      <c r="H10263" s="101"/>
      <c r="I10263" s="97">
        <f t="shared" si="2940"/>
        <v>0</v>
      </c>
      <c r="J10263" s="102"/>
      <c r="K10263" s="102"/>
      <c r="L10263" s="97">
        <f t="shared" si="2939"/>
        <v>0</v>
      </c>
      <c r="M10263" s="102"/>
      <c r="N10263" s="102"/>
      <c r="O10263" s="115"/>
      <c r="P10263" s="35" t="s">
        <v>145</v>
      </c>
      <c r="R10263" s="352">
        <f>L10263-[1]გადასახდელები!L9343</f>
        <v>0</v>
      </c>
    </row>
    <row r="10264" spans="2:18" ht="20.25" hidden="1" customHeight="1">
      <c r="B10264" s="36" t="str">
        <f t="shared" si="2938"/>
        <v>b</v>
      </c>
      <c r="C10264" s="42">
        <v>5</v>
      </c>
      <c r="D10264" s="42"/>
      <c r="F10264" s="343" t="s">
        <v>578</v>
      </c>
      <c r="G10264" s="48" t="s">
        <v>296</v>
      </c>
      <c r="H10264" s="101"/>
      <c r="I10264" s="97">
        <f t="shared" si="2940"/>
        <v>0</v>
      </c>
      <c r="J10264" s="102"/>
      <c r="K10264" s="102"/>
      <c r="L10264" s="97">
        <f t="shared" si="2939"/>
        <v>0</v>
      </c>
      <c r="M10264" s="102"/>
      <c r="N10264" s="102"/>
      <c r="O10264" s="115"/>
      <c r="P10264" s="35" t="s">
        <v>145</v>
      </c>
      <c r="R10264" s="352">
        <f>L10264-[1]გადასახდელები!L9344</f>
        <v>0</v>
      </c>
    </row>
    <row r="10265" spans="2:18" ht="30.75" hidden="1" customHeight="1">
      <c r="B10265" s="36" t="str">
        <f t="shared" si="2938"/>
        <v>b</v>
      </c>
      <c r="C10265" s="42">
        <v>5</v>
      </c>
      <c r="D10265" s="42"/>
      <c r="F10265" s="343" t="s">
        <v>674</v>
      </c>
      <c r="G10265" s="52" t="s">
        <v>297</v>
      </c>
      <c r="H10265" s="101"/>
      <c r="I10265" s="97">
        <f t="shared" si="2940"/>
        <v>0</v>
      </c>
      <c r="J10265" s="102"/>
      <c r="K10265" s="102"/>
      <c r="L10265" s="97">
        <f t="shared" si="2939"/>
        <v>0</v>
      </c>
      <c r="M10265" s="102"/>
      <c r="N10265" s="102"/>
      <c r="O10265" s="115"/>
      <c r="P10265" s="35" t="s">
        <v>145</v>
      </c>
      <c r="R10265" s="352">
        <f>L10265-[1]გადასახდელები!L9345</f>
        <v>0</v>
      </c>
    </row>
    <row r="10266" spans="2:18" ht="20.25" hidden="1" customHeight="1">
      <c r="B10266" s="36" t="str">
        <f t="shared" si="2938"/>
        <v>b</v>
      </c>
      <c r="C10266" s="42">
        <v>5</v>
      </c>
      <c r="D10266" s="42"/>
      <c r="F10266" s="343" t="s">
        <v>579</v>
      </c>
      <c r="G10266" s="48" t="s">
        <v>298</v>
      </c>
      <c r="H10266" s="101"/>
      <c r="I10266" s="97">
        <f t="shared" si="2940"/>
        <v>0</v>
      </c>
      <c r="J10266" s="102"/>
      <c r="K10266" s="102"/>
      <c r="L10266" s="97">
        <f t="shared" si="2939"/>
        <v>0</v>
      </c>
      <c r="M10266" s="102"/>
      <c r="N10266" s="102"/>
      <c r="O10266" s="115"/>
      <c r="P10266" s="35" t="s">
        <v>145</v>
      </c>
      <c r="R10266" s="352">
        <f>L10266-[1]გადასახდელები!L9346</f>
        <v>0</v>
      </c>
    </row>
    <row r="10267" spans="2:18" ht="20.25" hidden="1" customHeight="1">
      <c r="B10267" s="36" t="str">
        <f t="shared" si="2938"/>
        <v>b</v>
      </c>
      <c r="C10267" s="42">
        <v>5</v>
      </c>
      <c r="D10267" s="42"/>
      <c r="F10267" s="343" t="s">
        <v>580</v>
      </c>
      <c r="G10267" s="48" t="s">
        <v>299</v>
      </c>
      <c r="H10267" s="101"/>
      <c r="I10267" s="97">
        <f t="shared" si="2940"/>
        <v>0</v>
      </c>
      <c r="J10267" s="102"/>
      <c r="K10267" s="102"/>
      <c r="L10267" s="97">
        <f t="shared" si="2939"/>
        <v>0</v>
      </c>
      <c r="M10267" s="102"/>
      <c r="N10267" s="102"/>
      <c r="O10267" s="115"/>
      <c r="P10267" s="35" t="s">
        <v>145</v>
      </c>
      <c r="R10267" s="352">
        <f>L10267-[1]გადასახდელები!L9347</f>
        <v>0</v>
      </c>
    </row>
    <row r="10268" spans="2:18" ht="30.75" hidden="1" customHeight="1">
      <c r="B10268" s="36" t="str">
        <f t="shared" si="2938"/>
        <v>b</v>
      </c>
      <c r="C10268" s="42">
        <v>5</v>
      </c>
      <c r="D10268" s="42"/>
      <c r="F10268" s="343" t="s">
        <v>581</v>
      </c>
      <c r="G10268" s="48" t="s">
        <v>300</v>
      </c>
      <c r="H10268" s="101"/>
      <c r="I10268" s="97">
        <f t="shared" si="2940"/>
        <v>0</v>
      </c>
      <c r="J10268" s="102"/>
      <c r="K10268" s="102"/>
      <c r="L10268" s="97">
        <f t="shared" si="2939"/>
        <v>0</v>
      </c>
      <c r="M10268" s="102"/>
      <c r="N10268" s="102"/>
      <c r="O10268" s="115"/>
      <c r="P10268" s="35" t="s">
        <v>145</v>
      </c>
      <c r="R10268" s="352">
        <f>L10268-[1]გადასახდელები!L9348</f>
        <v>0</v>
      </c>
    </row>
    <row r="10269" spans="2:18" ht="20.25" hidden="1" customHeight="1">
      <c r="B10269" s="36" t="str">
        <f t="shared" si="2938"/>
        <v>b</v>
      </c>
      <c r="C10269" s="42">
        <v>5</v>
      </c>
      <c r="D10269" s="42"/>
      <c r="F10269" s="343" t="s">
        <v>675</v>
      </c>
      <c r="G10269" s="48" t="s">
        <v>301</v>
      </c>
      <c r="H10269" s="101"/>
      <c r="I10269" s="97">
        <f t="shared" si="2940"/>
        <v>0</v>
      </c>
      <c r="J10269" s="102"/>
      <c r="K10269" s="102"/>
      <c r="L10269" s="97">
        <f t="shared" si="2939"/>
        <v>0</v>
      </c>
      <c r="M10269" s="102"/>
      <c r="N10269" s="102"/>
      <c r="O10269" s="115"/>
      <c r="P10269" s="35" t="s">
        <v>145</v>
      </c>
      <c r="R10269" s="352">
        <f>L10269-[1]გადასახდელები!L9349</f>
        <v>0</v>
      </c>
    </row>
    <row r="10270" spans="2:18" ht="20.25" hidden="1" customHeight="1">
      <c r="B10270" s="36" t="str">
        <f t="shared" si="2938"/>
        <v>b</v>
      </c>
      <c r="C10270" s="42">
        <v>5</v>
      </c>
      <c r="D10270" s="42"/>
      <c r="F10270" s="343" t="s">
        <v>582</v>
      </c>
      <c r="G10270" s="48" t="s">
        <v>302</v>
      </c>
      <c r="H10270" s="101"/>
      <c r="I10270" s="97">
        <f t="shared" si="2940"/>
        <v>0</v>
      </c>
      <c r="J10270" s="102"/>
      <c r="K10270" s="102"/>
      <c r="L10270" s="97">
        <f t="shared" si="2939"/>
        <v>0</v>
      </c>
      <c r="M10270" s="102"/>
      <c r="N10270" s="102"/>
      <c r="O10270" s="115"/>
      <c r="P10270" s="35" t="s">
        <v>145</v>
      </c>
      <c r="R10270" s="352">
        <f>L10270-[1]გადასახდელები!L9350</f>
        <v>0</v>
      </c>
    </row>
    <row r="10271" spans="2:18" ht="20.25" hidden="1" customHeight="1">
      <c r="B10271" s="36" t="str">
        <f t="shared" ref="B10271:B10334" si="2941">IF(H10271+I10271+L10271&gt;0,"a","b")</f>
        <v>b</v>
      </c>
      <c r="C10271" s="42">
        <v>5</v>
      </c>
      <c r="D10271" s="42"/>
      <c r="F10271" s="343" t="s">
        <v>676</v>
      </c>
      <c r="G10271" s="48" t="s">
        <v>303</v>
      </c>
      <c r="H10271" s="101"/>
      <c r="I10271" s="97">
        <f t="shared" si="2940"/>
        <v>0</v>
      </c>
      <c r="J10271" s="102"/>
      <c r="K10271" s="102"/>
      <c r="L10271" s="97">
        <f t="shared" si="2939"/>
        <v>0</v>
      </c>
      <c r="M10271" s="102"/>
      <c r="N10271" s="102"/>
      <c r="O10271" s="115"/>
      <c r="P10271" s="35" t="s">
        <v>145</v>
      </c>
      <c r="R10271" s="352">
        <f>L10271-[1]გადასახდელები!L9351</f>
        <v>0</v>
      </c>
    </row>
    <row r="10272" spans="2:18" ht="20.25" hidden="1" customHeight="1">
      <c r="B10272" s="36" t="str">
        <f t="shared" si="2941"/>
        <v>b</v>
      </c>
      <c r="C10272" s="42">
        <v>5</v>
      </c>
      <c r="D10272" s="42"/>
      <c r="F10272" s="343" t="s">
        <v>677</v>
      </c>
      <c r="G10272" s="48" t="s">
        <v>304</v>
      </c>
      <c r="H10272" s="101"/>
      <c r="I10272" s="97">
        <f t="shared" si="2940"/>
        <v>0</v>
      </c>
      <c r="J10272" s="102"/>
      <c r="K10272" s="102"/>
      <c r="L10272" s="97">
        <f t="shared" si="2939"/>
        <v>0</v>
      </c>
      <c r="M10272" s="102"/>
      <c r="N10272" s="102"/>
      <c r="O10272" s="115"/>
      <c r="P10272" s="35" t="s">
        <v>145</v>
      </c>
      <c r="R10272" s="352">
        <f>L10272-[1]გადასახდელები!L9352</f>
        <v>0</v>
      </c>
    </row>
    <row r="10273" spans="2:18" ht="20.25" hidden="1" customHeight="1">
      <c r="B10273" s="36" t="str">
        <f t="shared" si="2941"/>
        <v>b</v>
      </c>
      <c r="C10273" s="42">
        <v>5</v>
      </c>
      <c r="D10273" s="42"/>
      <c r="F10273" s="343" t="s">
        <v>583</v>
      </c>
      <c r="G10273" s="48" t="s">
        <v>305</v>
      </c>
      <c r="H10273" s="101"/>
      <c r="I10273" s="97">
        <f t="shared" si="2940"/>
        <v>0</v>
      </c>
      <c r="J10273" s="102"/>
      <c r="K10273" s="102"/>
      <c r="L10273" s="97">
        <f t="shared" si="2939"/>
        <v>0</v>
      </c>
      <c r="M10273" s="102"/>
      <c r="N10273" s="102"/>
      <c r="O10273" s="115"/>
      <c r="P10273" s="35" t="s">
        <v>145</v>
      </c>
      <c r="R10273" s="352">
        <f>L10273-[1]გადასახდელები!L9353</f>
        <v>0</v>
      </c>
    </row>
    <row r="10274" spans="2:18" ht="20.25" hidden="1" customHeight="1">
      <c r="B10274" s="36" t="str">
        <f t="shared" si="2941"/>
        <v>b</v>
      </c>
      <c r="C10274" s="42">
        <v>4</v>
      </c>
      <c r="D10274" s="42"/>
      <c r="F10274" s="342" t="s">
        <v>584</v>
      </c>
      <c r="G10274" s="47" t="s">
        <v>306</v>
      </c>
      <c r="H10274" s="93">
        <f>H10275+H10282</f>
        <v>0</v>
      </c>
      <c r="I10274" s="94">
        <f t="shared" si="2940"/>
        <v>0</v>
      </c>
      <c r="J10274" s="93">
        <f>J10275+J10282</f>
        <v>0</v>
      </c>
      <c r="K10274" s="93">
        <f>K10275+K10282</f>
        <v>0</v>
      </c>
      <c r="L10274" s="94">
        <f t="shared" ref="L10274:L10338" si="2942">M10274+N10274</f>
        <v>0</v>
      </c>
      <c r="M10274" s="93">
        <f>M10275+M10282</f>
        <v>0</v>
      </c>
      <c r="N10274" s="93">
        <f>N10275+N10282</f>
        <v>0</v>
      </c>
      <c r="O10274" s="82" t="s">
        <v>146</v>
      </c>
      <c r="P10274" s="35" t="s">
        <v>145</v>
      </c>
      <c r="R10274" s="352">
        <f>L10274-[1]გადასახდელები!L9354</f>
        <v>0</v>
      </c>
    </row>
    <row r="10275" spans="2:18" ht="20.25" hidden="1" customHeight="1">
      <c r="B10275" s="36" t="str">
        <f t="shared" si="2941"/>
        <v>b</v>
      </c>
      <c r="C10275" s="42">
        <v>5</v>
      </c>
      <c r="D10275" s="42"/>
      <c r="F10275" s="342" t="s">
        <v>585</v>
      </c>
      <c r="G10275" s="48" t="s">
        <v>307</v>
      </c>
      <c r="H10275" s="96">
        <f>SUM(H10276:H10281)</f>
        <v>0</v>
      </c>
      <c r="I10275" s="97">
        <f t="shared" si="2940"/>
        <v>0</v>
      </c>
      <c r="J10275" s="96">
        <f>SUM(J10276:J10281)</f>
        <v>0</v>
      </c>
      <c r="K10275" s="96">
        <f>SUM(K10276:K10281)</f>
        <v>0</v>
      </c>
      <c r="L10275" s="97">
        <f t="shared" si="2942"/>
        <v>0</v>
      </c>
      <c r="M10275" s="96">
        <f>SUM(M10276:M10281)</f>
        <v>0</v>
      </c>
      <c r="N10275" s="96">
        <f>SUM(N10276:N10281)</f>
        <v>0</v>
      </c>
      <c r="O10275" s="82" t="s">
        <v>146</v>
      </c>
      <c r="P10275" s="35" t="s">
        <v>145</v>
      </c>
      <c r="R10275" s="352">
        <f>L10275-[1]გადასახდელები!L9355</f>
        <v>0</v>
      </c>
    </row>
    <row r="10276" spans="2:18" ht="20.25" hidden="1" customHeight="1">
      <c r="B10276" s="36" t="str">
        <f t="shared" si="2941"/>
        <v>b</v>
      </c>
      <c r="C10276" s="42">
        <v>6</v>
      </c>
      <c r="D10276" s="42"/>
      <c r="F10276" s="343" t="s">
        <v>586</v>
      </c>
      <c r="G10276" s="53" t="s">
        <v>308</v>
      </c>
      <c r="H10276" s="99"/>
      <c r="I10276" s="105">
        <f t="shared" si="2940"/>
        <v>0</v>
      </c>
      <c r="J10276" s="100"/>
      <c r="K10276" s="100"/>
      <c r="L10276" s="105">
        <f t="shared" si="2942"/>
        <v>0</v>
      </c>
      <c r="M10276" s="100"/>
      <c r="N10276" s="100"/>
      <c r="O10276" s="115"/>
      <c r="P10276" s="35" t="s">
        <v>145</v>
      </c>
      <c r="R10276" s="352">
        <f>L10276-[1]გადასახდელები!L9356</f>
        <v>0</v>
      </c>
    </row>
    <row r="10277" spans="2:18" ht="20.25" hidden="1" customHeight="1">
      <c r="B10277" s="36" t="str">
        <f t="shared" si="2941"/>
        <v>b</v>
      </c>
      <c r="C10277" s="42">
        <v>6</v>
      </c>
      <c r="D10277" s="42"/>
      <c r="F10277" s="343" t="s">
        <v>678</v>
      </c>
      <c r="G10277" s="53" t="s">
        <v>309</v>
      </c>
      <c r="H10277" s="99"/>
      <c r="I10277" s="105">
        <f t="shared" si="2940"/>
        <v>0</v>
      </c>
      <c r="J10277" s="100"/>
      <c r="K10277" s="100"/>
      <c r="L10277" s="105">
        <f t="shared" si="2942"/>
        <v>0</v>
      </c>
      <c r="M10277" s="100"/>
      <c r="N10277" s="100"/>
      <c r="O10277" s="115"/>
      <c r="P10277" s="35" t="s">
        <v>145</v>
      </c>
      <c r="R10277" s="352">
        <f>L10277-[1]გადასახდელები!L9357</f>
        <v>0</v>
      </c>
    </row>
    <row r="10278" spans="2:18" ht="20.25" hidden="1" customHeight="1">
      <c r="B10278" s="36" t="str">
        <f t="shared" si="2941"/>
        <v>b</v>
      </c>
      <c r="C10278" s="42">
        <v>6</v>
      </c>
      <c r="D10278" s="42"/>
      <c r="F10278" s="343" t="s">
        <v>679</v>
      </c>
      <c r="G10278" s="53" t="s">
        <v>310</v>
      </c>
      <c r="H10278" s="99"/>
      <c r="I10278" s="105">
        <f t="shared" si="2940"/>
        <v>0</v>
      </c>
      <c r="J10278" s="100"/>
      <c r="K10278" s="100"/>
      <c r="L10278" s="105">
        <f t="shared" si="2942"/>
        <v>0</v>
      </c>
      <c r="M10278" s="100"/>
      <c r="N10278" s="100"/>
      <c r="O10278" s="115"/>
      <c r="P10278" s="35" t="s">
        <v>145</v>
      </c>
      <c r="R10278" s="352">
        <f>L10278-[1]გადასახდელები!L9358</f>
        <v>0</v>
      </c>
    </row>
    <row r="10279" spans="2:18" ht="20.25" hidden="1" customHeight="1">
      <c r="B10279" s="36" t="str">
        <f t="shared" si="2941"/>
        <v>b</v>
      </c>
      <c r="C10279" s="42">
        <v>6</v>
      </c>
      <c r="D10279" s="42"/>
      <c r="F10279" s="343" t="s">
        <v>680</v>
      </c>
      <c r="G10279" s="53" t="s">
        <v>311</v>
      </c>
      <c r="H10279" s="99"/>
      <c r="I10279" s="105">
        <f t="shared" si="2940"/>
        <v>0</v>
      </c>
      <c r="J10279" s="100"/>
      <c r="K10279" s="100"/>
      <c r="L10279" s="105">
        <f t="shared" si="2942"/>
        <v>0</v>
      </c>
      <c r="M10279" s="100"/>
      <c r="N10279" s="100"/>
      <c r="O10279" s="115"/>
      <c r="P10279" s="35" t="s">
        <v>145</v>
      </c>
      <c r="R10279" s="352">
        <f>L10279-[1]გადასახდელები!L9359</f>
        <v>0</v>
      </c>
    </row>
    <row r="10280" spans="2:18" ht="20.25" hidden="1" customHeight="1">
      <c r="B10280" s="36" t="str">
        <f t="shared" si="2941"/>
        <v>b</v>
      </c>
      <c r="C10280" s="42">
        <v>6</v>
      </c>
      <c r="D10280" s="42"/>
      <c r="F10280" s="343" t="s">
        <v>681</v>
      </c>
      <c r="G10280" s="53" t="s">
        <v>312</v>
      </c>
      <c r="H10280" s="99"/>
      <c r="I10280" s="105">
        <f t="shared" si="2940"/>
        <v>0</v>
      </c>
      <c r="J10280" s="100"/>
      <c r="K10280" s="100"/>
      <c r="L10280" s="105">
        <f t="shared" si="2942"/>
        <v>0</v>
      </c>
      <c r="M10280" s="100"/>
      <c r="N10280" s="100"/>
      <c r="O10280" s="115"/>
      <c r="P10280" s="35" t="s">
        <v>145</v>
      </c>
      <c r="R10280" s="352">
        <f>L10280-[1]გადასახდელები!L9360</f>
        <v>0</v>
      </c>
    </row>
    <row r="10281" spans="2:18" ht="20.25" hidden="1" customHeight="1">
      <c r="B10281" s="36" t="str">
        <f t="shared" si="2941"/>
        <v>b</v>
      </c>
      <c r="C10281" s="42">
        <v>6</v>
      </c>
      <c r="D10281" s="42"/>
      <c r="F10281" s="343" t="s">
        <v>682</v>
      </c>
      <c r="G10281" s="53" t="s">
        <v>313</v>
      </c>
      <c r="H10281" s="99"/>
      <c r="I10281" s="105">
        <f t="shared" si="2940"/>
        <v>0</v>
      </c>
      <c r="J10281" s="100"/>
      <c r="K10281" s="100"/>
      <c r="L10281" s="105">
        <f t="shared" si="2942"/>
        <v>0</v>
      </c>
      <c r="M10281" s="100"/>
      <c r="N10281" s="100"/>
      <c r="O10281" s="115"/>
      <c r="P10281" s="35" t="s">
        <v>145</v>
      </c>
      <c r="R10281" s="352">
        <f>L10281-[1]გადასახდელები!L9361</f>
        <v>0</v>
      </c>
    </row>
    <row r="10282" spans="2:18" ht="20.25" hidden="1" customHeight="1">
      <c r="B10282" s="36" t="str">
        <f t="shared" si="2941"/>
        <v>b</v>
      </c>
      <c r="C10282" s="42">
        <v>5</v>
      </c>
      <c r="D10282" s="42"/>
      <c r="F10282" s="342" t="s">
        <v>587</v>
      </c>
      <c r="G10282" s="48" t="s">
        <v>314</v>
      </c>
      <c r="H10282" s="96">
        <f>SUM(H10283:H10302)</f>
        <v>0</v>
      </c>
      <c r="I10282" s="97">
        <f t="shared" si="2940"/>
        <v>0</v>
      </c>
      <c r="J10282" s="96">
        <f>SUM(J10283:J10302)</f>
        <v>0</v>
      </c>
      <c r="K10282" s="96">
        <f>SUM(K10283:K10302)</f>
        <v>0</v>
      </c>
      <c r="L10282" s="97">
        <f t="shared" si="2942"/>
        <v>0</v>
      </c>
      <c r="M10282" s="96">
        <f>SUM(M10283:M10302)</f>
        <v>0</v>
      </c>
      <c r="N10282" s="96">
        <f>SUM(N10283:N10302)</f>
        <v>0</v>
      </c>
      <c r="O10282" s="82" t="s">
        <v>146</v>
      </c>
      <c r="P10282" s="35" t="s">
        <v>145</v>
      </c>
      <c r="R10282" s="352">
        <f>L10282-[1]გადასახდელები!L9362</f>
        <v>0</v>
      </c>
    </row>
    <row r="10283" spans="2:18" ht="20.25" hidden="1" customHeight="1">
      <c r="B10283" s="36" t="str">
        <f t="shared" si="2941"/>
        <v>b</v>
      </c>
      <c r="C10283" s="42">
        <v>6</v>
      </c>
      <c r="D10283" s="42"/>
      <c r="F10283" s="343" t="s">
        <v>683</v>
      </c>
      <c r="G10283" s="54" t="s">
        <v>315</v>
      </c>
      <c r="H10283" s="116"/>
      <c r="I10283" s="105">
        <f t="shared" si="2940"/>
        <v>0</v>
      </c>
      <c r="J10283" s="117"/>
      <c r="K10283" s="117"/>
      <c r="L10283" s="105">
        <f t="shared" si="2942"/>
        <v>0</v>
      </c>
      <c r="M10283" s="117"/>
      <c r="N10283" s="117"/>
      <c r="P10283" s="35" t="s">
        <v>145</v>
      </c>
      <c r="R10283" s="352">
        <f>L10283-[1]გადასახდელები!L9363</f>
        <v>0</v>
      </c>
    </row>
    <row r="10284" spans="2:18" ht="20.25" hidden="1" customHeight="1">
      <c r="B10284" s="36" t="str">
        <f t="shared" si="2941"/>
        <v>b</v>
      </c>
      <c r="C10284" s="42">
        <v>6</v>
      </c>
      <c r="D10284" s="42"/>
      <c r="F10284" s="343" t="s">
        <v>684</v>
      </c>
      <c r="G10284" s="54" t="s">
        <v>316</v>
      </c>
      <c r="H10284" s="116"/>
      <c r="I10284" s="105">
        <f t="shared" si="2940"/>
        <v>0</v>
      </c>
      <c r="J10284" s="117"/>
      <c r="K10284" s="117"/>
      <c r="L10284" s="105">
        <f t="shared" si="2942"/>
        <v>0</v>
      </c>
      <c r="M10284" s="117"/>
      <c r="N10284" s="117"/>
      <c r="P10284" s="35" t="s">
        <v>145</v>
      </c>
      <c r="R10284" s="352">
        <f>L10284-[1]გადასახდელები!L9364</f>
        <v>0</v>
      </c>
    </row>
    <row r="10285" spans="2:18" ht="30.75" hidden="1" customHeight="1">
      <c r="B10285" s="36" t="str">
        <f t="shared" si="2941"/>
        <v>b</v>
      </c>
      <c r="C10285" s="42">
        <v>6</v>
      </c>
      <c r="D10285" s="42"/>
      <c r="F10285" s="343" t="s">
        <v>588</v>
      </c>
      <c r="G10285" s="54" t="s">
        <v>317</v>
      </c>
      <c r="H10285" s="116"/>
      <c r="I10285" s="105">
        <f t="shared" si="2940"/>
        <v>0</v>
      </c>
      <c r="J10285" s="117"/>
      <c r="K10285" s="117"/>
      <c r="L10285" s="105">
        <f t="shared" si="2942"/>
        <v>0</v>
      </c>
      <c r="M10285" s="117"/>
      <c r="N10285" s="117"/>
      <c r="P10285" s="35" t="s">
        <v>145</v>
      </c>
      <c r="R10285" s="352">
        <f>L10285-[1]გადასახდელები!L9365</f>
        <v>0</v>
      </c>
    </row>
    <row r="10286" spans="2:18" ht="30.75" hidden="1" customHeight="1">
      <c r="B10286" s="36" t="str">
        <f t="shared" si="2941"/>
        <v>b</v>
      </c>
      <c r="C10286" s="42">
        <v>6</v>
      </c>
      <c r="D10286" s="42"/>
      <c r="F10286" s="343" t="s">
        <v>685</v>
      </c>
      <c r="G10286" s="54" t="s">
        <v>318</v>
      </c>
      <c r="H10286" s="116"/>
      <c r="I10286" s="105">
        <f t="shared" si="2940"/>
        <v>0</v>
      </c>
      <c r="J10286" s="117"/>
      <c r="K10286" s="117"/>
      <c r="L10286" s="105">
        <f t="shared" si="2942"/>
        <v>0</v>
      </c>
      <c r="M10286" s="117"/>
      <c r="N10286" s="117"/>
      <c r="P10286" s="35" t="s">
        <v>145</v>
      </c>
      <c r="R10286" s="352">
        <f>L10286-[1]გადასახდელები!L9366</f>
        <v>0</v>
      </c>
    </row>
    <row r="10287" spans="2:18" ht="20.25" hidden="1" customHeight="1">
      <c r="B10287" s="36" t="str">
        <f t="shared" si="2941"/>
        <v>b</v>
      </c>
      <c r="C10287" s="42">
        <v>6</v>
      </c>
      <c r="D10287" s="42"/>
      <c r="F10287" s="343" t="s">
        <v>589</v>
      </c>
      <c r="G10287" s="54" t="s">
        <v>319</v>
      </c>
      <c r="H10287" s="116"/>
      <c r="I10287" s="105">
        <f t="shared" si="2940"/>
        <v>0</v>
      </c>
      <c r="J10287" s="117"/>
      <c r="K10287" s="117"/>
      <c r="L10287" s="105">
        <f t="shared" si="2942"/>
        <v>0</v>
      </c>
      <c r="M10287" s="117"/>
      <c r="N10287" s="117"/>
      <c r="P10287" s="35" t="s">
        <v>145</v>
      </c>
      <c r="R10287" s="352">
        <f>L10287-[1]გადასახდელები!L9367</f>
        <v>0</v>
      </c>
    </row>
    <row r="10288" spans="2:18" ht="20.25" hidden="1" customHeight="1">
      <c r="B10288" s="36" t="str">
        <f t="shared" si="2941"/>
        <v>b</v>
      </c>
      <c r="C10288" s="42">
        <v>6</v>
      </c>
      <c r="D10288" s="42"/>
      <c r="F10288" s="343" t="s">
        <v>686</v>
      </c>
      <c r="G10288" s="54" t="s">
        <v>320</v>
      </c>
      <c r="H10288" s="116"/>
      <c r="I10288" s="105">
        <f t="shared" si="2940"/>
        <v>0</v>
      </c>
      <c r="J10288" s="117"/>
      <c r="K10288" s="117"/>
      <c r="L10288" s="105">
        <f t="shared" si="2942"/>
        <v>0</v>
      </c>
      <c r="M10288" s="117"/>
      <c r="N10288" s="117"/>
      <c r="P10288" s="35" t="s">
        <v>145</v>
      </c>
      <c r="R10288" s="352">
        <f>L10288-[1]გადასახდელები!L9368</f>
        <v>0</v>
      </c>
    </row>
    <row r="10289" spans="2:18" ht="30.75" hidden="1" customHeight="1">
      <c r="B10289" s="36" t="str">
        <f t="shared" si="2941"/>
        <v>b</v>
      </c>
      <c r="C10289" s="42">
        <v>6</v>
      </c>
      <c r="D10289" s="42"/>
      <c r="F10289" s="343" t="s">
        <v>687</v>
      </c>
      <c r="G10289" s="54" t="s">
        <v>321</v>
      </c>
      <c r="H10289" s="116"/>
      <c r="I10289" s="105">
        <f t="shared" si="2940"/>
        <v>0</v>
      </c>
      <c r="J10289" s="117"/>
      <c r="K10289" s="117"/>
      <c r="L10289" s="105">
        <f t="shared" si="2942"/>
        <v>0</v>
      </c>
      <c r="M10289" s="117"/>
      <c r="N10289" s="117"/>
      <c r="P10289" s="35" t="s">
        <v>145</v>
      </c>
      <c r="R10289" s="352">
        <f>L10289-[1]გადასახდელები!L9369</f>
        <v>0</v>
      </c>
    </row>
    <row r="10290" spans="2:18" ht="20.25" hidden="1" customHeight="1">
      <c r="B10290" s="36" t="str">
        <f t="shared" si="2941"/>
        <v>b</v>
      </c>
      <c r="C10290" s="42">
        <v>6</v>
      </c>
      <c r="D10290" s="42"/>
      <c r="F10290" s="343" t="s">
        <v>590</v>
      </c>
      <c r="G10290" s="54" t="s">
        <v>322</v>
      </c>
      <c r="H10290" s="116"/>
      <c r="I10290" s="105">
        <f t="shared" si="2940"/>
        <v>0</v>
      </c>
      <c r="J10290" s="117"/>
      <c r="K10290" s="117"/>
      <c r="L10290" s="105">
        <f t="shared" si="2942"/>
        <v>0</v>
      </c>
      <c r="M10290" s="117"/>
      <c r="N10290" s="117"/>
      <c r="P10290" s="35" t="s">
        <v>145</v>
      </c>
      <c r="R10290" s="352">
        <f>L10290-[1]გადასახდელები!L9370</f>
        <v>0</v>
      </c>
    </row>
    <row r="10291" spans="2:18" ht="20.25" hidden="1" customHeight="1">
      <c r="B10291" s="36" t="str">
        <f t="shared" si="2941"/>
        <v>b</v>
      </c>
      <c r="C10291" s="42">
        <v>6</v>
      </c>
      <c r="D10291" s="42"/>
      <c r="F10291" s="343" t="s">
        <v>688</v>
      </c>
      <c r="G10291" s="54" t="s">
        <v>323</v>
      </c>
      <c r="H10291" s="116"/>
      <c r="I10291" s="105">
        <f t="shared" si="2940"/>
        <v>0</v>
      </c>
      <c r="J10291" s="117"/>
      <c r="K10291" s="117"/>
      <c r="L10291" s="105">
        <f t="shared" si="2942"/>
        <v>0</v>
      </c>
      <c r="M10291" s="117"/>
      <c r="N10291" s="117"/>
      <c r="P10291" s="35" t="s">
        <v>145</v>
      </c>
      <c r="R10291" s="352">
        <f>L10291-[1]გადასახდელები!L9371</f>
        <v>0</v>
      </c>
    </row>
    <row r="10292" spans="2:18" ht="20.25" hidden="1" customHeight="1">
      <c r="B10292" s="36" t="str">
        <f t="shared" si="2941"/>
        <v>b</v>
      </c>
      <c r="C10292" s="42">
        <v>6</v>
      </c>
      <c r="D10292" s="42"/>
      <c r="F10292" s="343" t="s">
        <v>689</v>
      </c>
      <c r="G10292" s="54" t="s">
        <v>324</v>
      </c>
      <c r="H10292" s="116"/>
      <c r="I10292" s="105">
        <f t="shared" si="2940"/>
        <v>0</v>
      </c>
      <c r="J10292" s="117"/>
      <c r="K10292" s="117"/>
      <c r="L10292" s="105">
        <f t="shared" si="2942"/>
        <v>0</v>
      </c>
      <c r="M10292" s="117"/>
      <c r="N10292" s="117"/>
      <c r="P10292" s="35" t="s">
        <v>145</v>
      </c>
      <c r="R10292" s="352">
        <f>L10292-[1]გადასახდელები!L9372</f>
        <v>0</v>
      </c>
    </row>
    <row r="10293" spans="2:18" ht="20.25" hidden="1" customHeight="1">
      <c r="B10293" s="36" t="str">
        <f t="shared" si="2941"/>
        <v>b</v>
      </c>
      <c r="C10293" s="42">
        <v>6</v>
      </c>
      <c r="D10293" s="42"/>
      <c r="F10293" s="343" t="s">
        <v>690</v>
      </c>
      <c r="G10293" s="54" t="s">
        <v>325</v>
      </c>
      <c r="H10293" s="116"/>
      <c r="I10293" s="105">
        <f t="shared" si="2940"/>
        <v>0</v>
      </c>
      <c r="J10293" s="117"/>
      <c r="K10293" s="117"/>
      <c r="L10293" s="105">
        <f t="shared" si="2942"/>
        <v>0</v>
      </c>
      <c r="M10293" s="117"/>
      <c r="N10293" s="117"/>
      <c r="P10293" s="35" t="s">
        <v>145</v>
      </c>
      <c r="R10293" s="352">
        <f>L10293-[1]გადასახდელები!L9373</f>
        <v>0</v>
      </c>
    </row>
    <row r="10294" spans="2:18" ht="20.25" hidden="1" customHeight="1">
      <c r="B10294" s="36" t="str">
        <f t="shared" si="2941"/>
        <v>b</v>
      </c>
      <c r="C10294" s="42">
        <v>6</v>
      </c>
      <c r="D10294" s="42"/>
      <c r="F10294" s="343" t="s">
        <v>691</v>
      </c>
      <c r="G10294" s="54" t="s">
        <v>326</v>
      </c>
      <c r="H10294" s="116"/>
      <c r="I10294" s="105">
        <f t="shared" si="2940"/>
        <v>0</v>
      </c>
      <c r="J10294" s="117"/>
      <c r="K10294" s="117"/>
      <c r="L10294" s="105">
        <f t="shared" si="2942"/>
        <v>0</v>
      </c>
      <c r="M10294" s="117"/>
      <c r="N10294" s="117"/>
      <c r="P10294" s="35" t="s">
        <v>145</v>
      </c>
      <c r="R10294" s="352">
        <f>L10294-[1]გადასახდელები!L9374</f>
        <v>0</v>
      </c>
    </row>
    <row r="10295" spans="2:18" ht="20.25" hidden="1" customHeight="1">
      <c r="B10295" s="36" t="str">
        <f t="shared" si="2941"/>
        <v>b</v>
      </c>
      <c r="C10295" s="42">
        <v>6</v>
      </c>
      <c r="D10295" s="42"/>
      <c r="F10295" s="343" t="s">
        <v>692</v>
      </c>
      <c r="G10295" s="54" t="s">
        <v>327</v>
      </c>
      <c r="H10295" s="116"/>
      <c r="I10295" s="105">
        <f t="shared" si="2940"/>
        <v>0</v>
      </c>
      <c r="J10295" s="117"/>
      <c r="K10295" s="117"/>
      <c r="L10295" s="105">
        <f t="shared" si="2942"/>
        <v>0</v>
      </c>
      <c r="M10295" s="117"/>
      <c r="N10295" s="117"/>
      <c r="P10295" s="35" t="s">
        <v>145</v>
      </c>
      <c r="R10295" s="352">
        <f>L10295-[1]გადასახდელები!L9375</f>
        <v>0</v>
      </c>
    </row>
    <row r="10296" spans="2:18" ht="20.25" hidden="1" customHeight="1">
      <c r="B10296" s="36" t="str">
        <f t="shared" si="2941"/>
        <v>b</v>
      </c>
      <c r="C10296" s="42">
        <v>6</v>
      </c>
      <c r="D10296" s="42"/>
      <c r="F10296" s="343" t="s">
        <v>693</v>
      </c>
      <c r="G10296" s="54" t="s">
        <v>328</v>
      </c>
      <c r="H10296" s="116"/>
      <c r="I10296" s="105">
        <f t="shared" si="2940"/>
        <v>0</v>
      </c>
      <c r="J10296" s="117"/>
      <c r="K10296" s="117"/>
      <c r="L10296" s="105">
        <f t="shared" si="2942"/>
        <v>0</v>
      </c>
      <c r="M10296" s="117"/>
      <c r="N10296" s="117"/>
      <c r="P10296" s="35" t="s">
        <v>145</v>
      </c>
      <c r="R10296" s="352">
        <f>L10296-[1]გადასახდელები!L9376</f>
        <v>0</v>
      </c>
    </row>
    <row r="10297" spans="2:18" ht="20.25" hidden="1" customHeight="1">
      <c r="B10297" s="36" t="str">
        <f t="shared" si="2941"/>
        <v>b</v>
      </c>
      <c r="C10297" s="42">
        <v>6</v>
      </c>
      <c r="D10297" s="42"/>
      <c r="F10297" s="343" t="s">
        <v>694</v>
      </c>
      <c r="G10297" s="54" t="s">
        <v>329</v>
      </c>
      <c r="H10297" s="116"/>
      <c r="I10297" s="105">
        <f t="shared" si="2940"/>
        <v>0</v>
      </c>
      <c r="J10297" s="117"/>
      <c r="K10297" s="117"/>
      <c r="L10297" s="105">
        <f t="shared" si="2942"/>
        <v>0</v>
      </c>
      <c r="M10297" s="117"/>
      <c r="N10297" s="117"/>
      <c r="P10297" s="35" t="s">
        <v>145</v>
      </c>
      <c r="R10297" s="352">
        <f>L10297-[1]გადასახდელები!L9377</f>
        <v>0</v>
      </c>
    </row>
    <row r="10298" spans="2:18" ht="20.25" hidden="1" customHeight="1">
      <c r="B10298" s="36" t="str">
        <f t="shared" si="2941"/>
        <v>b</v>
      </c>
      <c r="C10298" s="42">
        <v>6</v>
      </c>
      <c r="D10298" s="42"/>
      <c r="F10298" s="343" t="s">
        <v>695</v>
      </c>
      <c r="G10298" s="54" t="s">
        <v>330</v>
      </c>
      <c r="H10298" s="116"/>
      <c r="I10298" s="105">
        <f t="shared" si="2940"/>
        <v>0</v>
      </c>
      <c r="J10298" s="117"/>
      <c r="K10298" s="117"/>
      <c r="L10298" s="105">
        <f t="shared" si="2942"/>
        <v>0</v>
      </c>
      <c r="M10298" s="117"/>
      <c r="N10298" s="117"/>
      <c r="P10298" s="35" t="s">
        <v>145</v>
      </c>
      <c r="R10298" s="352">
        <f>L10298-[1]გადასახდელები!L9378</f>
        <v>0</v>
      </c>
    </row>
    <row r="10299" spans="2:18" ht="20.25" hidden="1" customHeight="1">
      <c r="B10299" s="36" t="str">
        <f t="shared" si="2941"/>
        <v>b</v>
      </c>
      <c r="C10299" s="42">
        <v>6</v>
      </c>
      <c r="D10299" s="42"/>
      <c r="F10299" s="343" t="s">
        <v>696</v>
      </c>
      <c r="G10299" s="54" t="s">
        <v>331</v>
      </c>
      <c r="H10299" s="116"/>
      <c r="I10299" s="105">
        <f t="shared" si="2940"/>
        <v>0</v>
      </c>
      <c r="J10299" s="117"/>
      <c r="K10299" s="117"/>
      <c r="L10299" s="105">
        <f t="shared" si="2942"/>
        <v>0</v>
      </c>
      <c r="M10299" s="117"/>
      <c r="N10299" s="117"/>
      <c r="P10299" s="35" t="s">
        <v>145</v>
      </c>
      <c r="R10299" s="352">
        <f>L10299-[1]გადასახდელები!L9379</f>
        <v>0</v>
      </c>
    </row>
    <row r="10300" spans="2:18" ht="20.25" hidden="1" customHeight="1">
      <c r="B10300" s="36" t="str">
        <f t="shared" si="2941"/>
        <v>b</v>
      </c>
      <c r="C10300" s="42">
        <v>6</v>
      </c>
      <c r="D10300" s="42"/>
      <c r="F10300" s="343" t="s">
        <v>697</v>
      </c>
      <c r="G10300" s="55" t="s">
        <v>332</v>
      </c>
      <c r="H10300" s="116"/>
      <c r="I10300" s="105">
        <f t="shared" ref="I10300:I10364" si="2943">J10300+K10300</f>
        <v>0</v>
      </c>
      <c r="J10300" s="117"/>
      <c r="K10300" s="117"/>
      <c r="L10300" s="105">
        <f t="shared" si="2942"/>
        <v>0</v>
      </c>
      <c r="M10300" s="117"/>
      <c r="N10300" s="117"/>
      <c r="P10300" s="35" t="s">
        <v>145</v>
      </c>
      <c r="R10300" s="352">
        <f>L10300-[1]გადასახდელები!L9380</f>
        <v>0</v>
      </c>
    </row>
    <row r="10301" spans="2:18" ht="20.25" hidden="1" customHeight="1">
      <c r="B10301" s="36" t="str">
        <f t="shared" si="2941"/>
        <v>b</v>
      </c>
      <c r="C10301" s="42">
        <v>6</v>
      </c>
      <c r="D10301" s="42"/>
      <c r="F10301" s="343" t="s">
        <v>698</v>
      </c>
      <c r="G10301" s="54" t="s">
        <v>333</v>
      </c>
      <c r="H10301" s="116"/>
      <c r="I10301" s="105">
        <f t="shared" si="2943"/>
        <v>0</v>
      </c>
      <c r="J10301" s="117"/>
      <c r="K10301" s="117"/>
      <c r="L10301" s="105">
        <f t="shared" si="2942"/>
        <v>0</v>
      </c>
      <c r="M10301" s="117"/>
      <c r="N10301" s="117"/>
      <c r="P10301" s="35" t="s">
        <v>145</v>
      </c>
      <c r="R10301" s="352">
        <f>L10301-[1]გადასახდელები!L9381</f>
        <v>0</v>
      </c>
    </row>
    <row r="10302" spans="2:18" ht="30.75" hidden="1" customHeight="1">
      <c r="B10302" s="36" t="str">
        <f t="shared" si="2941"/>
        <v>b</v>
      </c>
      <c r="C10302" s="42">
        <v>6</v>
      </c>
      <c r="D10302" s="42"/>
      <c r="F10302" s="343" t="s">
        <v>591</v>
      </c>
      <c r="G10302" s="54" t="s">
        <v>334</v>
      </c>
      <c r="H10302" s="116"/>
      <c r="I10302" s="105">
        <f t="shared" si="2943"/>
        <v>0</v>
      </c>
      <c r="J10302" s="117"/>
      <c r="K10302" s="117"/>
      <c r="L10302" s="105">
        <f t="shared" si="2942"/>
        <v>0</v>
      </c>
      <c r="M10302" s="117"/>
      <c r="N10302" s="117"/>
      <c r="P10302" s="35" t="s">
        <v>145</v>
      </c>
      <c r="R10302" s="352">
        <f>L10302-[1]გადასახდელები!L9382</f>
        <v>0</v>
      </c>
    </row>
    <row r="10303" spans="2:18" ht="20.25" hidden="1" customHeight="1">
      <c r="B10303" s="36" t="str">
        <f t="shared" si="2941"/>
        <v>b</v>
      </c>
      <c r="C10303" s="42">
        <v>4</v>
      </c>
      <c r="D10303" s="42"/>
      <c r="F10303" s="342" t="s">
        <v>699</v>
      </c>
      <c r="G10303" s="47" t="s">
        <v>335</v>
      </c>
      <c r="H10303" s="93">
        <f>H10304+H10305</f>
        <v>0</v>
      </c>
      <c r="I10303" s="94">
        <f t="shared" si="2943"/>
        <v>0</v>
      </c>
      <c r="J10303" s="93">
        <f>J10304+J10305</f>
        <v>0</v>
      </c>
      <c r="K10303" s="93">
        <f>K10304+K10305</f>
        <v>0</v>
      </c>
      <c r="L10303" s="94">
        <f t="shared" si="2942"/>
        <v>0</v>
      </c>
      <c r="M10303" s="93">
        <f>M10304+M10305</f>
        <v>0</v>
      </c>
      <c r="N10303" s="93">
        <f>N10304+N10305</f>
        <v>0</v>
      </c>
      <c r="O10303" s="82" t="s">
        <v>146</v>
      </c>
      <c r="P10303" s="35" t="s">
        <v>145</v>
      </c>
      <c r="R10303" s="352">
        <f>L10303-[1]გადასახდელები!L9383</f>
        <v>0</v>
      </c>
    </row>
    <row r="10304" spans="2:18" ht="20.25" hidden="1" customHeight="1">
      <c r="B10304" s="36" t="str">
        <f t="shared" si="2941"/>
        <v>b</v>
      </c>
      <c r="C10304" s="42">
        <v>5</v>
      </c>
      <c r="D10304" s="42"/>
      <c r="F10304" s="343" t="s">
        <v>700</v>
      </c>
      <c r="G10304" s="48" t="s">
        <v>336</v>
      </c>
      <c r="H10304" s="101"/>
      <c r="I10304" s="97">
        <f t="shared" si="2943"/>
        <v>0</v>
      </c>
      <c r="J10304" s="102"/>
      <c r="K10304" s="102"/>
      <c r="L10304" s="97">
        <f t="shared" si="2942"/>
        <v>0</v>
      </c>
      <c r="M10304" s="102"/>
      <c r="N10304" s="102"/>
      <c r="O10304" s="115"/>
      <c r="P10304" s="35" t="s">
        <v>145</v>
      </c>
      <c r="R10304" s="352">
        <f>L10304-[1]გადასახდელები!L9384</f>
        <v>0</v>
      </c>
    </row>
    <row r="10305" spans="2:18" ht="20.25" hidden="1" customHeight="1">
      <c r="B10305" s="36" t="str">
        <f t="shared" si="2941"/>
        <v>b</v>
      </c>
      <c r="C10305" s="42">
        <v>5</v>
      </c>
      <c r="D10305" s="42"/>
      <c r="F10305" s="342" t="s">
        <v>701</v>
      </c>
      <c r="G10305" s="48" t="s">
        <v>337</v>
      </c>
      <c r="H10305" s="119">
        <f>H10306+H10307</f>
        <v>0</v>
      </c>
      <c r="I10305" s="105">
        <f t="shared" si="2943"/>
        <v>0</v>
      </c>
      <c r="J10305" s="119">
        <f>J10306+J10307</f>
        <v>0</v>
      </c>
      <c r="K10305" s="119">
        <f>K10306+K10307</f>
        <v>0</v>
      </c>
      <c r="L10305" s="105">
        <f t="shared" si="2942"/>
        <v>0</v>
      </c>
      <c r="M10305" s="119">
        <f>M10306+M10307</f>
        <v>0</v>
      </c>
      <c r="N10305" s="119">
        <f>N10306+N10307</f>
        <v>0</v>
      </c>
      <c r="O10305" s="82" t="s">
        <v>146</v>
      </c>
      <c r="P10305" s="35" t="s">
        <v>145</v>
      </c>
      <c r="R10305" s="352">
        <f>L10305-[1]გადასახდელები!L9385</f>
        <v>0</v>
      </c>
    </row>
    <row r="10306" spans="2:18" ht="20.25" hidden="1" customHeight="1">
      <c r="B10306" s="36" t="str">
        <f t="shared" si="2941"/>
        <v>b</v>
      </c>
      <c r="C10306" s="42">
        <v>6</v>
      </c>
      <c r="D10306" s="42"/>
      <c r="F10306" s="343" t="s">
        <v>702</v>
      </c>
      <c r="G10306" s="54" t="s">
        <v>338</v>
      </c>
      <c r="H10306" s="116"/>
      <c r="I10306" s="105">
        <f t="shared" si="2943"/>
        <v>0</v>
      </c>
      <c r="J10306" s="117"/>
      <c r="K10306" s="117"/>
      <c r="L10306" s="105">
        <f t="shared" si="2942"/>
        <v>0</v>
      </c>
      <c r="M10306" s="117"/>
      <c r="N10306" s="117"/>
      <c r="P10306" s="35" t="s">
        <v>145</v>
      </c>
      <c r="R10306" s="352">
        <f>L10306-[1]გადასახდელები!L9386</f>
        <v>0</v>
      </c>
    </row>
    <row r="10307" spans="2:18" ht="20.25" hidden="1" customHeight="1">
      <c r="B10307" s="36" t="str">
        <f t="shared" si="2941"/>
        <v>b</v>
      </c>
      <c r="C10307" s="42">
        <v>6</v>
      </c>
      <c r="D10307" s="42"/>
      <c r="F10307" s="343" t="s">
        <v>703</v>
      </c>
      <c r="G10307" s="54" t="s">
        <v>339</v>
      </c>
      <c r="H10307" s="116"/>
      <c r="I10307" s="105">
        <f t="shared" si="2943"/>
        <v>0</v>
      </c>
      <c r="J10307" s="117"/>
      <c r="K10307" s="117"/>
      <c r="L10307" s="105">
        <f t="shared" si="2942"/>
        <v>0</v>
      </c>
      <c r="M10307" s="117"/>
      <c r="N10307" s="117"/>
      <c r="P10307" s="35" t="s">
        <v>145</v>
      </c>
      <c r="R10307" s="352">
        <f>L10307-[1]გადასახდელები!L9387</f>
        <v>0</v>
      </c>
    </row>
    <row r="10308" spans="2:18" ht="30.75" hidden="1" customHeight="1">
      <c r="B10308" s="36" t="str">
        <f t="shared" si="2941"/>
        <v>b</v>
      </c>
      <c r="C10308" s="42">
        <v>3</v>
      </c>
      <c r="D10308" s="42"/>
      <c r="F10308" s="342" t="s">
        <v>704</v>
      </c>
      <c r="G10308" s="51" t="s">
        <v>340</v>
      </c>
      <c r="H10308" s="89">
        <f>H10309+H10310</f>
        <v>0</v>
      </c>
      <c r="I10308" s="90">
        <f t="shared" si="2943"/>
        <v>0</v>
      </c>
      <c r="J10308" s="89">
        <f>J10309+J10310</f>
        <v>0</v>
      </c>
      <c r="K10308" s="89">
        <f>K10309+K10310</f>
        <v>0</v>
      </c>
      <c r="L10308" s="90">
        <f t="shared" si="2942"/>
        <v>0</v>
      </c>
      <c r="M10308" s="89">
        <f>M10309+M10310</f>
        <v>0</v>
      </c>
      <c r="N10308" s="89">
        <f>N10309+N10310</f>
        <v>0</v>
      </c>
      <c r="O10308" s="82" t="s">
        <v>146</v>
      </c>
      <c r="P10308" s="35" t="s">
        <v>145</v>
      </c>
      <c r="R10308" s="352">
        <f>L10308-[1]გადასახდელები!L9388</f>
        <v>0</v>
      </c>
    </row>
    <row r="10309" spans="2:18" ht="30.75" hidden="1" customHeight="1">
      <c r="B10309" s="36" t="str">
        <f t="shared" si="2941"/>
        <v>b</v>
      </c>
      <c r="C10309" s="42">
        <v>4</v>
      </c>
      <c r="D10309" s="42"/>
      <c r="F10309" s="343" t="s">
        <v>705</v>
      </c>
      <c r="G10309" s="47" t="s">
        <v>341</v>
      </c>
      <c r="H10309" s="103"/>
      <c r="I10309" s="94">
        <f t="shared" si="2943"/>
        <v>0</v>
      </c>
      <c r="J10309" s="104"/>
      <c r="K10309" s="104"/>
      <c r="L10309" s="94">
        <f t="shared" si="2942"/>
        <v>0</v>
      </c>
      <c r="M10309" s="104"/>
      <c r="N10309" s="104"/>
      <c r="P10309" s="35" t="s">
        <v>145</v>
      </c>
      <c r="R10309" s="352">
        <f>L10309-[1]გადასახდელები!L9389</f>
        <v>0</v>
      </c>
    </row>
    <row r="10310" spans="2:18" ht="30.75" hidden="1" customHeight="1">
      <c r="B10310" s="36" t="str">
        <f t="shared" si="2941"/>
        <v>b</v>
      </c>
      <c r="C10310" s="42">
        <v>4</v>
      </c>
      <c r="D10310" s="42"/>
      <c r="F10310" s="342" t="s">
        <v>706</v>
      </c>
      <c r="G10310" s="47" t="s">
        <v>342</v>
      </c>
      <c r="H10310" s="93">
        <f>H10311+H10312+H10313+H10314</f>
        <v>0</v>
      </c>
      <c r="I10310" s="94">
        <f t="shared" si="2943"/>
        <v>0</v>
      </c>
      <c r="J10310" s="93">
        <f>J10311+J10312+J10313+J10314</f>
        <v>0</v>
      </c>
      <c r="K10310" s="93">
        <f>K10311+K10312+K10313+K10314</f>
        <v>0</v>
      </c>
      <c r="L10310" s="94">
        <f t="shared" si="2942"/>
        <v>0</v>
      </c>
      <c r="M10310" s="93">
        <f>M10311+M10312+M10313+M10314</f>
        <v>0</v>
      </c>
      <c r="N10310" s="93">
        <f>N10311+N10312+N10313+N10314</f>
        <v>0</v>
      </c>
      <c r="O10310" s="82" t="s">
        <v>146</v>
      </c>
      <c r="P10310" s="35" t="s">
        <v>145</v>
      </c>
      <c r="R10310" s="352">
        <f>L10310-[1]გადასახდელები!L9390</f>
        <v>0</v>
      </c>
    </row>
    <row r="10311" spans="2:18" ht="30.75" hidden="1" customHeight="1">
      <c r="B10311" s="36" t="str">
        <f t="shared" si="2941"/>
        <v>b</v>
      </c>
      <c r="C10311" s="42">
        <v>5</v>
      </c>
      <c r="D10311" s="42"/>
      <c r="F10311" s="343" t="s">
        <v>707</v>
      </c>
      <c r="G10311" s="48" t="s">
        <v>343</v>
      </c>
      <c r="H10311" s="101"/>
      <c r="I10311" s="97">
        <f t="shared" si="2943"/>
        <v>0</v>
      </c>
      <c r="J10311" s="102"/>
      <c r="K10311" s="102"/>
      <c r="L10311" s="97">
        <f t="shared" si="2942"/>
        <v>0</v>
      </c>
      <c r="M10311" s="102"/>
      <c r="N10311" s="102"/>
      <c r="P10311" s="35" t="s">
        <v>145</v>
      </c>
      <c r="R10311" s="352">
        <f>L10311-[1]გადასახდელები!L9391</f>
        <v>0</v>
      </c>
    </row>
    <row r="10312" spans="2:18" ht="20.25" hidden="1" customHeight="1">
      <c r="B10312" s="36" t="str">
        <f t="shared" si="2941"/>
        <v>b</v>
      </c>
      <c r="C10312" s="42">
        <v>5</v>
      </c>
      <c r="D10312" s="42"/>
      <c r="F10312" s="343" t="s">
        <v>708</v>
      </c>
      <c r="G10312" s="48" t="s">
        <v>344</v>
      </c>
      <c r="H10312" s="101"/>
      <c r="I10312" s="97">
        <f t="shared" si="2943"/>
        <v>0</v>
      </c>
      <c r="J10312" s="102"/>
      <c r="K10312" s="102"/>
      <c r="L10312" s="97">
        <f t="shared" si="2942"/>
        <v>0</v>
      </c>
      <c r="M10312" s="102"/>
      <c r="N10312" s="102"/>
      <c r="P10312" s="35" t="s">
        <v>145</v>
      </c>
      <c r="R10312" s="352">
        <f>L10312-[1]გადასახდელები!L9392</f>
        <v>0</v>
      </c>
    </row>
    <row r="10313" spans="2:18" ht="20.25" hidden="1" customHeight="1">
      <c r="B10313" s="36" t="str">
        <f t="shared" si="2941"/>
        <v>b</v>
      </c>
      <c r="C10313" s="42">
        <v>5</v>
      </c>
      <c r="D10313" s="42"/>
      <c r="F10313" s="343" t="s">
        <v>709</v>
      </c>
      <c r="G10313" s="48" t="s">
        <v>345</v>
      </c>
      <c r="H10313" s="101"/>
      <c r="I10313" s="97">
        <f t="shared" si="2943"/>
        <v>0</v>
      </c>
      <c r="J10313" s="102"/>
      <c r="K10313" s="102"/>
      <c r="L10313" s="97">
        <f t="shared" si="2942"/>
        <v>0</v>
      </c>
      <c r="M10313" s="102"/>
      <c r="N10313" s="102"/>
      <c r="P10313" s="35" t="s">
        <v>145</v>
      </c>
      <c r="R10313" s="352">
        <f>L10313-[1]გადასახდელები!L9393</f>
        <v>0</v>
      </c>
    </row>
    <row r="10314" spans="2:18" ht="20.25" hidden="1" customHeight="1">
      <c r="B10314" s="36" t="str">
        <f t="shared" si="2941"/>
        <v>b</v>
      </c>
      <c r="C10314" s="42">
        <v>5</v>
      </c>
      <c r="D10314" s="42"/>
      <c r="F10314" s="343" t="s">
        <v>710</v>
      </c>
      <c r="G10314" s="48" t="s">
        <v>214</v>
      </c>
      <c r="H10314" s="101"/>
      <c r="I10314" s="97">
        <f t="shared" si="2943"/>
        <v>0</v>
      </c>
      <c r="J10314" s="102"/>
      <c r="K10314" s="102"/>
      <c r="L10314" s="97">
        <f t="shared" si="2942"/>
        <v>0</v>
      </c>
      <c r="M10314" s="102"/>
      <c r="N10314" s="102"/>
      <c r="P10314" s="35" t="s">
        <v>145</v>
      </c>
      <c r="R10314" s="352">
        <f>L10314-[1]გადასახდელები!L9394</f>
        <v>0</v>
      </c>
    </row>
    <row r="10315" spans="2:18" ht="20.25" hidden="1" customHeight="1">
      <c r="B10315" s="36" t="str">
        <f t="shared" si="2941"/>
        <v>b</v>
      </c>
      <c r="C10315" s="42">
        <v>3</v>
      </c>
      <c r="D10315" s="42"/>
      <c r="F10315" s="343" t="s">
        <v>711</v>
      </c>
      <c r="G10315" s="51" t="s">
        <v>346</v>
      </c>
      <c r="H10315" s="111"/>
      <c r="I10315" s="90">
        <f t="shared" si="2943"/>
        <v>0</v>
      </c>
      <c r="J10315" s="112"/>
      <c r="K10315" s="112"/>
      <c r="L10315" s="90">
        <f t="shared" si="2942"/>
        <v>0</v>
      </c>
      <c r="M10315" s="112"/>
      <c r="N10315" s="112"/>
      <c r="P10315" s="35" t="s">
        <v>145</v>
      </c>
      <c r="R10315" s="352">
        <f>L10315-[1]გადასახდელები!L9395</f>
        <v>0</v>
      </c>
    </row>
    <row r="10316" spans="2:18" ht="20.25" hidden="1" customHeight="1">
      <c r="B10316" s="36" t="str">
        <f t="shared" si="2941"/>
        <v>b</v>
      </c>
      <c r="C10316" s="42">
        <v>3</v>
      </c>
      <c r="D10316" s="42"/>
      <c r="F10316" s="342" t="s">
        <v>712</v>
      </c>
      <c r="G10316" s="51" t="s">
        <v>347</v>
      </c>
      <c r="H10316" s="89">
        <f>H10317+H10318+H10319+H10322</f>
        <v>0</v>
      </c>
      <c r="I10316" s="90">
        <f t="shared" si="2943"/>
        <v>0</v>
      </c>
      <c r="J10316" s="89">
        <f>J10317+J10318+J10319+J10322</f>
        <v>0</v>
      </c>
      <c r="K10316" s="89">
        <f>K10317+K10318+K10319+K10322</f>
        <v>0</v>
      </c>
      <c r="L10316" s="90">
        <f t="shared" si="2942"/>
        <v>0</v>
      </c>
      <c r="M10316" s="89">
        <f>M10317+M10318+M10319+M10322</f>
        <v>0</v>
      </c>
      <c r="N10316" s="89">
        <f>N10317+N10318+N10319+N10322</f>
        <v>0</v>
      </c>
      <c r="O10316" s="82" t="s">
        <v>146</v>
      </c>
      <c r="P10316" s="35" t="s">
        <v>145</v>
      </c>
      <c r="R10316" s="352">
        <f>L10316-[1]გადასახდელები!L9396</f>
        <v>0</v>
      </c>
    </row>
    <row r="10317" spans="2:18" ht="30.75" hidden="1" customHeight="1">
      <c r="B10317" s="36" t="str">
        <f t="shared" si="2941"/>
        <v>b</v>
      </c>
      <c r="C10317" s="42">
        <v>4</v>
      </c>
      <c r="D10317" s="42"/>
      <c r="F10317" s="343" t="s">
        <v>713</v>
      </c>
      <c r="G10317" s="47" t="s">
        <v>348</v>
      </c>
      <c r="H10317" s="103"/>
      <c r="I10317" s="94">
        <f t="shared" si="2943"/>
        <v>0</v>
      </c>
      <c r="J10317" s="104"/>
      <c r="K10317" s="104"/>
      <c r="L10317" s="94">
        <f t="shared" si="2942"/>
        <v>0</v>
      </c>
      <c r="M10317" s="104"/>
      <c r="N10317" s="104"/>
      <c r="O10317" s="115"/>
      <c r="P10317" s="35" t="s">
        <v>145</v>
      </c>
      <c r="R10317" s="352">
        <f>L10317-[1]გადასახდელები!L9397</f>
        <v>0</v>
      </c>
    </row>
    <row r="10318" spans="2:18" ht="20.25" hidden="1" customHeight="1">
      <c r="B10318" s="36" t="str">
        <f t="shared" si="2941"/>
        <v>b</v>
      </c>
      <c r="C10318" s="42">
        <v>4</v>
      </c>
      <c r="D10318" s="42"/>
      <c r="F10318" s="343" t="s">
        <v>714</v>
      </c>
      <c r="G10318" s="47" t="s">
        <v>349</v>
      </c>
      <c r="H10318" s="103"/>
      <c r="I10318" s="94">
        <f t="shared" si="2943"/>
        <v>0</v>
      </c>
      <c r="J10318" s="104"/>
      <c r="K10318" s="104"/>
      <c r="L10318" s="94">
        <f t="shared" si="2942"/>
        <v>0</v>
      </c>
      <c r="M10318" s="104"/>
      <c r="N10318" s="104"/>
      <c r="O10318" s="115"/>
      <c r="P10318" s="35" t="s">
        <v>145</v>
      </c>
      <c r="R10318" s="352">
        <f>L10318-[1]გადასახდელები!L9398</f>
        <v>0</v>
      </c>
    </row>
    <row r="10319" spans="2:18" ht="20.25" hidden="1" customHeight="1">
      <c r="B10319" s="36" t="str">
        <f t="shared" si="2941"/>
        <v>b</v>
      </c>
      <c r="C10319" s="42">
        <v>4</v>
      </c>
      <c r="D10319" s="42"/>
      <c r="F10319" s="342" t="s">
        <v>715</v>
      </c>
      <c r="G10319" s="47" t="s">
        <v>350</v>
      </c>
      <c r="H10319" s="93">
        <f>H10320+H10321</f>
        <v>0</v>
      </c>
      <c r="I10319" s="94">
        <f t="shared" si="2943"/>
        <v>0</v>
      </c>
      <c r="J10319" s="93">
        <f>J10320+J10321</f>
        <v>0</v>
      </c>
      <c r="K10319" s="93">
        <f>K10320+K10321</f>
        <v>0</v>
      </c>
      <c r="L10319" s="94">
        <f t="shared" si="2942"/>
        <v>0</v>
      </c>
      <c r="M10319" s="93">
        <f>M10320+M10321</f>
        <v>0</v>
      </c>
      <c r="N10319" s="93">
        <f>N10320+N10321</f>
        <v>0</v>
      </c>
      <c r="O10319" s="82" t="s">
        <v>146</v>
      </c>
      <c r="P10319" s="35" t="s">
        <v>145</v>
      </c>
      <c r="R10319" s="352">
        <f>L10319-[1]გადასახდელები!L9399</f>
        <v>0</v>
      </c>
    </row>
    <row r="10320" spans="2:18" ht="30.75" hidden="1" customHeight="1">
      <c r="B10320" s="36" t="str">
        <f t="shared" si="2941"/>
        <v>b</v>
      </c>
      <c r="C10320" s="42">
        <v>5</v>
      </c>
      <c r="D10320" s="42"/>
      <c r="F10320" s="343" t="s">
        <v>716</v>
      </c>
      <c r="G10320" s="48" t="s">
        <v>351</v>
      </c>
      <c r="H10320" s="101"/>
      <c r="I10320" s="97">
        <f t="shared" si="2943"/>
        <v>0</v>
      </c>
      <c r="J10320" s="102"/>
      <c r="K10320" s="102"/>
      <c r="L10320" s="97">
        <f t="shared" si="2942"/>
        <v>0</v>
      </c>
      <c r="M10320" s="102"/>
      <c r="N10320" s="102"/>
      <c r="P10320" s="35" t="s">
        <v>145</v>
      </c>
      <c r="R10320" s="352">
        <f>L10320-[1]გადასახდელები!L9400</f>
        <v>0</v>
      </c>
    </row>
    <row r="10321" spans="2:18" ht="20.25" hidden="1" customHeight="1">
      <c r="B10321" s="36" t="str">
        <f t="shared" si="2941"/>
        <v>b</v>
      </c>
      <c r="C10321" s="42">
        <v>5</v>
      </c>
      <c r="D10321" s="42"/>
      <c r="F10321" s="343" t="s">
        <v>717</v>
      </c>
      <c r="G10321" s="48" t="s">
        <v>352</v>
      </c>
      <c r="H10321" s="101"/>
      <c r="I10321" s="97">
        <f t="shared" si="2943"/>
        <v>0</v>
      </c>
      <c r="J10321" s="102"/>
      <c r="K10321" s="102"/>
      <c r="L10321" s="97">
        <f t="shared" si="2942"/>
        <v>0</v>
      </c>
      <c r="M10321" s="102"/>
      <c r="N10321" s="102"/>
      <c r="P10321" s="35" t="s">
        <v>145</v>
      </c>
      <c r="R10321" s="352">
        <f>L10321-[1]გადასახდელები!L9401</f>
        <v>0</v>
      </c>
    </row>
    <row r="10322" spans="2:18" ht="20.25" hidden="1" customHeight="1">
      <c r="B10322" s="36" t="str">
        <f t="shared" si="2941"/>
        <v>b</v>
      </c>
      <c r="C10322" s="42">
        <v>4</v>
      </c>
      <c r="D10322" s="42"/>
      <c r="F10322" s="343" t="s">
        <v>718</v>
      </c>
      <c r="G10322" s="47" t="s">
        <v>353</v>
      </c>
      <c r="H10322" s="103"/>
      <c r="I10322" s="94">
        <f t="shared" si="2943"/>
        <v>0</v>
      </c>
      <c r="J10322" s="104"/>
      <c r="K10322" s="104"/>
      <c r="L10322" s="94">
        <f t="shared" si="2942"/>
        <v>0</v>
      </c>
      <c r="M10322" s="104"/>
      <c r="N10322" s="104"/>
      <c r="P10322" s="35" t="s">
        <v>145</v>
      </c>
      <c r="R10322" s="352">
        <f>L10322-[1]გადასახდელები!L9402</f>
        <v>0</v>
      </c>
    </row>
    <row r="10323" spans="2:18" ht="20.25" hidden="1" customHeight="1">
      <c r="B10323" s="36" t="str">
        <f t="shared" si="2941"/>
        <v>b</v>
      </c>
      <c r="C10323" s="42">
        <v>2</v>
      </c>
      <c r="D10323" s="42"/>
      <c r="F10323" s="30"/>
      <c r="G10323" s="60" t="s">
        <v>354</v>
      </c>
      <c r="H10323" s="86">
        <f>H10324+H10331+H10338</f>
        <v>0</v>
      </c>
      <c r="I10323" s="87">
        <f t="shared" si="2943"/>
        <v>0</v>
      </c>
      <c r="J10323" s="88">
        <f>J10324+J10331+J10338</f>
        <v>0</v>
      </c>
      <c r="K10323" s="88">
        <f>K10324+K10331+K10338</f>
        <v>0</v>
      </c>
      <c r="L10323" s="87">
        <f t="shared" si="2942"/>
        <v>0</v>
      </c>
      <c r="M10323" s="88">
        <f>M10324+M10331+M10338</f>
        <v>0</v>
      </c>
      <c r="N10323" s="88">
        <f>N10324+N10331+N10338</f>
        <v>0</v>
      </c>
      <c r="O10323" s="82" t="s">
        <v>146</v>
      </c>
      <c r="R10323" s="352">
        <f>L10323-[1]გადასახდელები!L9403</f>
        <v>0</v>
      </c>
    </row>
    <row r="10324" spans="2:18" ht="20.25" hidden="1" customHeight="1">
      <c r="B10324" s="36" t="str">
        <f t="shared" si="2941"/>
        <v>b</v>
      </c>
      <c r="C10324" s="42">
        <v>3</v>
      </c>
      <c r="D10324" s="42"/>
      <c r="F10324" s="31"/>
      <c r="G10324" s="51" t="s">
        <v>355</v>
      </c>
      <c r="H10324" s="120">
        <f>SUM(H10325:H10330)</f>
        <v>0</v>
      </c>
      <c r="I10324" s="118">
        <f t="shared" si="2943"/>
        <v>0</v>
      </c>
      <c r="J10324" s="121">
        <f>SUM(J10325:J10330)</f>
        <v>0</v>
      </c>
      <c r="K10324" s="121">
        <f>SUM(K10325:K10330)</f>
        <v>0</v>
      </c>
      <c r="L10324" s="118">
        <f t="shared" si="2942"/>
        <v>0</v>
      </c>
      <c r="M10324" s="121">
        <f>SUM(M10325:M10330)</f>
        <v>0</v>
      </c>
      <c r="N10324" s="121">
        <f>SUM(N10325:N10330)</f>
        <v>0</v>
      </c>
      <c r="O10324" s="82" t="s">
        <v>146</v>
      </c>
      <c r="R10324" s="352">
        <f>L10324-[1]გადასახდელები!L9404</f>
        <v>0</v>
      </c>
    </row>
    <row r="10325" spans="2:18" ht="20.25" hidden="1" customHeight="1">
      <c r="B10325" s="36" t="str">
        <f t="shared" si="2941"/>
        <v>b</v>
      </c>
      <c r="C10325" s="42">
        <v>4</v>
      </c>
      <c r="D10325" s="42"/>
      <c r="F10325" s="31"/>
      <c r="G10325" s="47" t="s">
        <v>356</v>
      </c>
      <c r="H10325" s="103"/>
      <c r="I10325" s="94">
        <f t="shared" si="2943"/>
        <v>0</v>
      </c>
      <c r="J10325" s="104"/>
      <c r="K10325" s="104"/>
      <c r="L10325" s="94">
        <f t="shared" si="2942"/>
        <v>0</v>
      </c>
      <c r="M10325" s="104"/>
      <c r="N10325" s="104"/>
      <c r="R10325" s="352">
        <f>L10325-[1]გადასახდელები!L9405</f>
        <v>0</v>
      </c>
    </row>
    <row r="10326" spans="2:18" ht="20.25" hidden="1" customHeight="1">
      <c r="B10326" s="36" t="str">
        <f t="shared" si="2941"/>
        <v>b</v>
      </c>
      <c r="C10326" s="42">
        <v>4</v>
      </c>
      <c r="D10326" s="42"/>
      <c r="F10326" s="31"/>
      <c r="G10326" s="47" t="s">
        <v>357</v>
      </c>
      <c r="H10326" s="103"/>
      <c r="I10326" s="94">
        <f t="shared" si="2943"/>
        <v>0</v>
      </c>
      <c r="J10326" s="104"/>
      <c r="K10326" s="104"/>
      <c r="L10326" s="94">
        <f t="shared" si="2942"/>
        <v>0</v>
      </c>
      <c r="M10326" s="104"/>
      <c r="N10326" s="104"/>
      <c r="R10326" s="352">
        <f>L10326-[1]გადასახდელები!L9406</f>
        <v>0</v>
      </c>
    </row>
    <row r="10327" spans="2:18" ht="20.25" hidden="1" customHeight="1">
      <c r="B10327" s="36" t="str">
        <f t="shared" si="2941"/>
        <v>b</v>
      </c>
      <c r="C10327" s="42">
        <v>4</v>
      </c>
      <c r="D10327" s="42"/>
      <c r="F10327" s="31"/>
      <c r="G10327" s="47" t="s">
        <v>212</v>
      </c>
      <c r="H10327" s="103"/>
      <c r="I10327" s="94">
        <f t="shared" si="2943"/>
        <v>0</v>
      </c>
      <c r="J10327" s="104"/>
      <c r="K10327" s="104"/>
      <c r="L10327" s="94">
        <f t="shared" si="2942"/>
        <v>0</v>
      </c>
      <c r="M10327" s="104"/>
      <c r="N10327" s="104"/>
      <c r="R10327" s="352">
        <f>L10327-[1]გადასახდელები!L9407</f>
        <v>0</v>
      </c>
    </row>
    <row r="10328" spans="2:18" ht="20.25" hidden="1" customHeight="1">
      <c r="B10328" s="36" t="str">
        <f t="shared" si="2941"/>
        <v>b</v>
      </c>
      <c r="C10328" s="42">
        <v>4</v>
      </c>
      <c r="D10328" s="42"/>
      <c r="F10328" s="31"/>
      <c r="G10328" s="47" t="s">
        <v>358</v>
      </c>
      <c r="H10328" s="103"/>
      <c r="I10328" s="94">
        <f t="shared" si="2943"/>
        <v>0</v>
      </c>
      <c r="J10328" s="104"/>
      <c r="K10328" s="104"/>
      <c r="L10328" s="94">
        <f t="shared" si="2942"/>
        <v>0</v>
      </c>
      <c r="M10328" s="104"/>
      <c r="N10328" s="104"/>
      <c r="R10328" s="352">
        <f>L10328-[1]გადასახდელები!L9408</f>
        <v>0</v>
      </c>
    </row>
    <row r="10329" spans="2:18" ht="20.25" hidden="1" customHeight="1">
      <c r="B10329" s="36" t="str">
        <f t="shared" si="2941"/>
        <v>b</v>
      </c>
      <c r="C10329" s="42">
        <v>4</v>
      </c>
      <c r="D10329" s="42"/>
      <c r="F10329" s="31"/>
      <c r="G10329" s="47" t="s">
        <v>359</v>
      </c>
      <c r="H10329" s="103"/>
      <c r="I10329" s="94">
        <f t="shared" si="2943"/>
        <v>0</v>
      </c>
      <c r="J10329" s="104"/>
      <c r="K10329" s="104"/>
      <c r="L10329" s="94">
        <f t="shared" si="2942"/>
        <v>0</v>
      </c>
      <c r="M10329" s="104"/>
      <c r="N10329" s="104"/>
      <c r="R10329" s="352">
        <f>L10329-[1]გადასახდელები!L9409</f>
        <v>0</v>
      </c>
    </row>
    <row r="10330" spans="2:18" ht="20.25" hidden="1" customHeight="1">
      <c r="B10330" s="36" t="str">
        <f t="shared" si="2941"/>
        <v>b</v>
      </c>
      <c r="C10330" s="42">
        <v>4</v>
      </c>
      <c r="D10330" s="42"/>
      <c r="F10330" s="31"/>
      <c r="G10330" s="47" t="s">
        <v>360</v>
      </c>
      <c r="H10330" s="103"/>
      <c r="I10330" s="94">
        <f t="shared" si="2943"/>
        <v>0</v>
      </c>
      <c r="J10330" s="104"/>
      <c r="K10330" s="104"/>
      <c r="L10330" s="94">
        <f t="shared" si="2942"/>
        <v>0</v>
      </c>
      <c r="M10330" s="104"/>
      <c r="N10330" s="104"/>
      <c r="R10330" s="352">
        <f>L10330-[1]გადასახდელები!L9410</f>
        <v>0</v>
      </c>
    </row>
    <row r="10331" spans="2:18" ht="20.25" hidden="1" customHeight="1">
      <c r="B10331" s="36" t="str">
        <f t="shared" si="2941"/>
        <v>b</v>
      </c>
      <c r="C10331" s="42">
        <v>3</v>
      </c>
      <c r="D10331" s="42"/>
      <c r="F10331" s="31"/>
      <c r="G10331" s="51" t="s">
        <v>211</v>
      </c>
      <c r="H10331" s="120">
        <f>SUM(H10332:H10337)</f>
        <v>0</v>
      </c>
      <c r="I10331" s="118">
        <f t="shared" si="2943"/>
        <v>0</v>
      </c>
      <c r="J10331" s="121">
        <f>SUM(J10332:J10337)</f>
        <v>0</v>
      </c>
      <c r="K10331" s="121">
        <f>SUM(K10332:K10337)</f>
        <v>0</v>
      </c>
      <c r="L10331" s="118">
        <f t="shared" si="2942"/>
        <v>0</v>
      </c>
      <c r="M10331" s="121">
        <f>SUM(M10332:M10337)</f>
        <v>0</v>
      </c>
      <c r="N10331" s="121">
        <f>SUM(N10332:N10337)</f>
        <v>0</v>
      </c>
      <c r="O10331" s="82" t="s">
        <v>146</v>
      </c>
      <c r="R10331" s="352">
        <f>L10331-[1]გადასახდელები!L9411</f>
        <v>0</v>
      </c>
    </row>
    <row r="10332" spans="2:18" ht="20.25" hidden="1" customHeight="1">
      <c r="B10332" s="36" t="str">
        <f t="shared" si="2941"/>
        <v>b</v>
      </c>
      <c r="C10332" s="42">
        <v>4</v>
      </c>
      <c r="D10332" s="42"/>
      <c r="F10332" s="31"/>
      <c r="G10332" s="47" t="s">
        <v>356</v>
      </c>
      <c r="H10332" s="103"/>
      <c r="I10332" s="94">
        <f t="shared" si="2943"/>
        <v>0</v>
      </c>
      <c r="J10332" s="104"/>
      <c r="K10332" s="104"/>
      <c r="L10332" s="94">
        <f t="shared" si="2942"/>
        <v>0</v>
      </c>
      <c r="M10332" s="104"/>
      <c r="N10332" s="104"/>
      <c r="R10332" s="352">
        <f>L10332-[1]გადასახდელები!L9412</f>
        <v>0</v>
      </c>
    </row>
    <row r="10333" spans="2:18" ht="20.25" hidden="1" customHeight="1">
      <c r="B10333" s="36" t="str">
        <f t="shared" si="2941"/>
        <v>b</v>
      </c>
      <c r="C10333" s="42">
        <v>4</v>
      </c>
      <c r="D10333" s="42"/>
      <c r="F10333" s="31"/>
      <c r="G10333" s="47" t="s">
        <v>357</v>
      </c>
      <c r="H10333" s="103"/>
      <c r="I10333" s="94">
        <f t="shared" si="2943"/>
        <v>0</v>
      </c>
      <c r="J10333" s="104"/>
      <c r="K10333" s="104"/>
      <c r="L10333" s="94">
        <f t="shared" si="2942"/>
        <v>0</v>
      </c>
      <c r="M10333" s="104"/>
      <c r="N10333" s="104"/>
      <c r="R10333" s="352">
        <f>L10333-[1]გადასახდელები!L9413</f>
        <v>0</v>
      </c>
    </row>
    <row r="10334" spans="2:18" ht="20.25" hidden="1" customHeight="1">
      <c r="B10334" s="36" t="str">
        <f t="shared" si="2941"/>
        <v>b</v>
      </c>
      <c r="C10334" s="42">
        <v>4</v>
      </c>
      <c r="D10334" s="42"/>
      <c r="F10334" s="31"/>
      <c r="G10334" s="47" t="s">
        <v>212</v>
      </c>
      <c r="H10334" s="103"/>
      <c r="I10334" s="94">
        <f t="shared" si="2943"/>
        <v>0</v>
      </c>
      <c r="J10334" s="104"/>
      <c r="K10334" s="104"/>
      <c r="L10334" s="94">
        <f t="shared" si="2942"/>
        <v>0</v>
      </c>
      <c r="M10334" s="104"/>
      <c r="N10334" s="104"/>
      <c r="R10334" s="352">
        <f>L10334-[1]გადასახდელები!L9414</f>
        <v>0</v>
      </c>
    </row>
    <row r="10335" spans="2:18" ht="20.25" hidden="1" customHeight="1">
      <c r="B10335" s="36" t="str">
        <f t="shared" ref="B10335:B10858" si="2944">IF(H10335+I10335+L10335&gt;0,"a","b")</f>
        <v>b</v>
      </c>
      <c r="C10335" s="42">
        <v>4</v>
      </c>
      <c r="D10335" s="42"/>
      <c r="F10335" s="31"/>
      <c r="G10335" s="47" t="s">
        <v>361</v>
      </c>
      <c r="H10335" s="103"/>
      <c r="I10335" s="94">
        <f t="shared" si="2943"/>
        <v>0</v>
      </c>
      <c r="J10335" s="104"/>
      <c r="K10335" s="104"/>
      <c r="L10335" s="94">
        <f t="shared" si="2942"/>
        <v>0</v>
      </c>
      <c r="M10335" s="104"/>
      <c r="N10335" s="104"/>
      <c r="R10335" s="352">
        <f>L10335-[1]გადასახდელები!L9415</f>
        <v>0</v>
      </c>
    </row>
    <row r="10336" spans="2:18" ht="20.25" hidden="1" customHeight="1">
      <c r="B10336" s="36" t="str">
        <f t="shared" si="2944"/>
        <v>b</v>
      </c>
      <c r="C10336" s="42">
        <v>4</v>
      </c>
      <c r="D10336" s="42"/>
      <c r="F10336" s="31"/>
      <c r="G10336" s="47" t="s">
        <v>359</v>
      </c>
      <c r="H10336" s="103"/>
      <c r="I10336" s="94">
        <f t="shared" si="2943"/>
        <v>0</v>
      </c>
      <c r="J10336" s="104"/>
      <c r="K10336" s="104"/>
      <c r="L10336" s="94">
        <f t="shared" si="2942"/>
        <v>0</v>
      </c>
      <c r="M10336" s="104"/>
      <c r="N10336" s="104"/>
      <c r="R10336" s="352">
        <f>L10336-[1]გადასახდელები!L9416</f>
        <v>0</v>
      </c>
    </row>
    <row r="10337" spans="2:18" ht="20.25" hidden="1" customHeight="1">
      <c r="B10337" s="36" t="str">
        <f t="shared" si="2944"/>
        <v>b</v>
      </c>
      <c r="C10337" s="42">
        <v>4</v>
      </c>
      <c r="D10337" s="42"/>
      <c r="F10337" s="31"/>
      <c r="G10337" s="47" t="s">
        <v>360</v>
      </c>
      <c r="H10337" s="103"/>
      <c r="I10337" s="94">
        <f t="shared" si="2943"/>
        <v>0</v>
      </c>
      <c r="J10337" s="104"/>
      <c r="K10337" s="104"/>
      <c r="L10337" s="94">
        <f t="shared" si="2942"/>
        <v>0</v>
      </c>
      <c r="M10337" s="104"/>
      <c r="N10337" s="104"/>
      <c r="R10337" s="352">
        <f>L10337-[1]გადასახდელები!L9417</f>
        <v>0</v>
      </c>
    </row>
    <row r="10338" spans="2:18" ht="20.25" hidden="1" customHeight="1">
      <c r="B10338" s="36" t="str">
        <f t="shared" si="2944"/>
        <v>b</v>
      </c>
      <c r="C10338" s="42">
        <v>3</v>
      </c>
      <c r="D10338" s="42"/>
      <c r="F10338" s="29"/>
      <c r="G10338" s="56" t="s">
        <v>213</v>
      </c>
      <c r="H10338" s="122"/>
      <c r="I10338" s="118">
        <f t="shared" si="2943"/>
        <v>0</v>
      </c>
      <c r="J10338" s="123"/>
      <c r="K10338" s="123"/>
      <c r="L10338" s="118">
        <f t="shared" si="2942"/>
        <v>0</v>
      </c>
      <c r="M10338" s="123"/>
      <c r="N10338" s="123"/>
      <c r="R10338" s="352">
        <f>L10338-[1]გადასახდელები!L9418</f>
        <v>0</v>
      </c>
    </row>
    <row r="10339" spans="2:18" ht="20.25" hidden="1" customHeight="1">
      <c r="B10339" s="36" t="str">
        <f t="shared" si="2944"/>
        <v>b</v>
      </c>
      <c r="C10339" s="42">
        <v>2</v>
      </c>
      <c r="D10339" s="42"/>
      <c r="F10339" s="28"/>
      <c r="G10339" s="60" t="s">
        <v>362</v>
      </c>
      <c r="H10339" s="86">
        <f>H10340+H10348</f>
        <v>0</v>
      </c>
      <c r="I10339" s="87">
        <f t="shared" si="2943"/>
        <v>0</v>
      </c>
      <c r="J10339" s="88">
        <f>J10340+J10348</f>
        <v>0</v>
      </c>
      <c r="K10339" s="88">
        <f>K10340+K10348</f>
        <v>0</v>
      </c>
      <c r="L10339" s="87">
        <f t="shared" ref="L10339:L10862" si="2945">M10339+N10339</f>
        <v>0</v>
      </c>
      <c r="M10339" s="88">
        <f>M10340+M10348</f>
        <v>0</v>
      </c>
      <c r="N10339" s="88">
        <f>N10340+N10348</f>
        <v>0</v>
      </c>
      <c r="O10339" s="82" t="s">
        <v>146</v>
      </c>
      <c r="R10339" s="352">
        <f>L10339-[1]გადასახდელები!L9419</f>
        <v>0</v>
      </c>
    </row>
    <row r="10340" spans="2:18" ht="20.25" hidden="1" customHeight="1">
      <c r="B10340" s="36" t="str">
        <f t="shared" si="2944"/>
        <v>b</v>
      </c>
      <c r="C10340" s="42">
        <v>3</v>
      </c>
      <c r="D10340" s="42"/>
      <c r="F10340" s="29"/>
      <c r="G10340" s="51" t="s">
        <v>355</v>
      </c>
      <c r="H10340" s="120">
        <f>SUM(H10341:H10347)</f>
        <v>0</v>
      </c>
      <c r="I10340" s="118">
        <f t="shared" si="2943"/>
        <v>0</v>
      </c>
      <c r="J10340" s="121">
        <f>SUM(J10341:J10347)</f>
        <v>0</v>
      </c>
      <c r="K10340" s="121">
        <f>SUM(K10341:K10347)</f>
        <v>0</v>
      </c>
      <c r="L10340" s="118">
        <f t="shared" si="2945"/>
        <v>0</v>
      </c>
      <c r="M10340" s="121">
        <f>SUM(M10341:M10347)</f>
        <v>0</v>
      </c>
      <c r="N10340" s="121">
        <f>SUM(N10341:N10347)</f>
        <v>0</v>
      </c>
      <c r="O10340" s="82" t="s">
        <v>146</v>
      </c>
      <c r="R10340" s="352">
        <f>L10340-[1]გადასახდელები!L9420</f>
        <v>0</v>
      </c>
    </row>
    <row r="10341" spans="2:18" ht="20.25" hidden="1" customHeight="1">
      <c r="B10341" s="36" t="str">
        <f t="shared" si="2944"/>
        <v>b</v>
      </c>
      <c r="C10341" s="42">
        <v>4</v>
      </c>
      <c r="D10341" s="42"/>
      <c r="F10341" s="29"/>
      <c r="G10341" s="47" t="s">
        <v>363</v>
      </c>
      <c r="H10341" s="103"/>
      <c r="I10341" s="94">
        <f t="shared" si="2943"/>
        <v>0</v>
      </c>
      <c r="J10341" s="104"/>
      <c r="K10341" s="104"/>
      <c r="L10341" s="94">
        <f t="shared" si="2945"/>
        <v>0</v>
      </c>
      <c r="M10341" s="104"/>
      <c r="N10341" s="104"/>
      <c r="R10341" s="352">
        <f>L10341-[1]გადასახდელები!L9421</f>
        <v>0</v>
      </c>
    </row>
    <row r="10342" spans="2:18" ht="20.25" hidden="1" customHeight="1">
      <c r="B10342" s="36" t="str">
        <f t="shared" si="2944"/>
        <v>b</v>
      </c>
      <c r="C10342" s="42">
        <v>4</v>
      </c>
      <c r="D10342" s="42"/>
      <c r="F10342" s="29"/>
      <c r="G10342" s="47" t="s">
        <v>210</v>
      </c>
      <c r="H10342" s="103"/>
      <c r="I10342" s="94">
        <f t="shared" si="2943"/>
        <v>0</v>
      </c>
      <c r="J10342" s="104"/>
      <c r="K10342" s="104"/>
      <c r="L10342" s="94">
        <f t="shared" si="2945"/>
        <v>0</v>
      </c>
      <c r="M10342" s="104"/>
      <c r="N10342" s="104"/>
      <c r="R10342" s="352">
        <f>L10342-[1]გადასახდელები!L9422</f>
        <v>0</v>
      </c>
    </row>
    <row r="10343" spans="2:18" ht="20.25" hidden="1" customHeight="1">
      <c r="B10343" s="36" t="str">
        <f t="shared" si="2944"/>
        <v>b</v>
      </c>
      <c r="C10343" s="42">
        <v>4</v>
      </c>
      <c r="D10343" s="42"/>
      <c r="F10343" s="29"/>
      <c r="G10343" s="47" t="s">
        <v>357</v>
      </c>
      <c r="H10343" s="103"/>
      <c r="I10343" s="94">
        <f t="shared" si="2943"/>
        <v>0</v>
      </c>
      <c r="J10343" s="104"/>
      <c r="K10343" s="104"/>
      <c r="L10343" s="94">
        <f t="shared" si="2945"/>
        <v>0</v>
      </c>
      <c r="M10343" s="104"/>
      <c r="N10343" s="104"/>
      <c r="R10343" s="352">
        <f>L10343-[1]გადასახდელები!L9423</f>
        <v>0</v>
      </c>
    </row>
    <row r="10344" spans="2:18" ht="30.75" hidden="1" customHeight="1">
      <c r="B10344" s="36" t="str">
        <f t="shared" si="2944"/>
        <v>b</v>
      </c>
      <c r="C10344" s="42">
        <v>4</v>
      </c>
      <c r="D10344" s="42"/>
      <c r="F10344" s="29"/>
      <c r="G10344" s="47" t="s">
        <v>364</v>
      </c>
      <c r="H10344" s="103"/>
      <c r="I10344" s="94">
        <f t="shared" si="2943"/>
        <v>0</v>
      </c>
      <c r="J10344" s="104"/>
      <c r="K10344" s="104"/>
      <c r="L10344" s="94">
        <f t="shared" si="2945"/>
        <v>0</v>
      </c>
      <c r="M10344" s="104"/>
      <c r="N10344" s="104"/>
      <c r="R10344" s="352">
        <f>L10344-[1]გადასახდელები!L9424</f>
        <v>0</v>
      </c>
    </row>
    <row r="10345" spans="2:18" ht="20.25" hidden="1" customHeight="1">
      <c r="B10345" s="36" t="str">
        <f t="shared" si="2944"/>
        <v>b</v>
      </c>
      <c r="C10345" s="42">
        <v>4</v>
      </c>
      <c r="D10345" s="42"/>
      <c r="F10345" s="29"/>
      <c r="G10345" s="47" t="s">
        <v>358</v>
      </c>
      <c r="H10345" s="103"/>
      <c r="I10345" s="94">
        <f t="shared" si="2943"/>
        <v>0</v>
      </c>
      <c r="J10345" s="104"/>
      <c r="K10345" s="104"/>
      <c r="L10345" s="94">
        <f t="shared" si="2945"/>
        <v>0</v>
      </c>
      <c r="M10345" s="104"/>
      <c r="N10345" s="104"/>
      <c r="R10345" s="352">
        <f>L10345-[1]გადასახდელები!L9425</f>
        <v>0</v>
      </c>
    </row>
    <row r="10346" spans="2:18" ht="20.25" hidden="1" customHeight="1">
      <c r="B10346" s="36" t="str">
        <f t="shared" si="2944"/>
        <v>b</v>
      </c>
      <c r="C10346" s="42">
        <v>4</v>
      </c>
      <c r="D10346" s="42"/>
      <c r="F10346" s="29"/>
      <c r="G10346" s="47" t="s">
        <v>359</v>
      </c>
      <c r="H10346" s="103"/>
      <c r="I10346" s="94">
        <f t="shared" si="2943"/>
        <v>0</v>
      </c>
      <c r="J10346" s="104"/>
      <c r="K10346" s="104"/>
      <c r="L10346" s="94">
        <f t="shared" si="2945"/>
        <v>0</v>
      </c>
      <c r="M10346" s="104"/>
      <c r="N10346" s="104"/>
      <c r="R10346" s="352">
        <f>L10346-[1]გადასახდელები!L9426</f>
        <v>0</v>
      </c>
    </row>
    <row r="10347" spans="2:18" ht="20.25" hidden="1" customHeight="1">
      <c r="B10347" s="36" t="str">
        <f t="shared" si="2944"/>
        <v>b</v>
      </c>
      <c r="C10347" s="42">
        <v>4</v>
      </c>
      <c r="D10347" s="42"/>
      <c r="F10347" s="29"/>
      <c r="G10347" s="47" t="s">
        <v>365</v>
      </c>
      <c r="H10347" s="122"/>
      <c r="I10347" s="94">
        <f t="shared" si="2943"/>
        <v>0</v>
      </c>
      <c r="J10347" s="123"/>
      <c r="K10347" s="123"/>
      <c r="L10347" s="94">
        <f t="shared" si="2945"/>
        <v>0</v>
      </c>
      <c r="M10347" s="123"/>
      <c r="N10347" s="123"/>
      <c r="R10347" s="352">
        <f>L10347-[1]გადასახდელები!L9427</f>
        <v>0</v>
      </c>
    </row>
    <row r="10348" spans="2:18" ht="20.25" hidden="1" customHeight="1">
      <c r="B10348" s="36" t="str">
        <f t="shared" si="2944"/>
        <v>b</v>
      </c>
      <c r="C10348" s="42">
        <v>3</v>
      </c>
      <c r="D10348" s="42"/>
      <c r="F10348" s="29"/>
      <c r="G10348" s="51" t="s">
        <v>211</v>
      </c>
      <c r="H10348" s="120">
        <f>SUM(H10349:H10355)</f>
        <v>0</v>
      </c>
      <c r="I10348" s="118">
        <f t="shared" si="2943"/>
        <v>0</v>
      </c>
      <c r="J10348" s="121">
        <f>SUM(J10349:J10355)</f>
        <v>0</v>
      </c>
      <c r="K10348" s="121">
        <f>SUM(K10349:K10355)</f>
        <v>0</v>
      </c>
      <c r="L10348" s="118">
        <f t="shared" si="2945"/>
        <v>0</v>
      </c>
      <c r="M10348" s="121">
        <f>SUM(M10349:M10355)</f>
        <v>0</v>
      </c>
      <c r="N10348" s="121">
        <f>SUM(N10349:N10355)</f>
        <v>0</v>
      </c>
      <c r="O10348" s="82" t="s">
        <v>146</v>
      </c>
      <c r="R10348" s="352">
        <f>L10348-[1]გადასახდელები!L9428</f>
        <v>0</v>
      </c>
    </row>
    <row r="10349" spans="2:18" ht="20.25" hidden="1" customHeight="1">
      <c r="B10349" s="36" t="str">
        <f t="shared" si="2944"/>
        <v>b</v>
      </c>
      <c r="C10349" s="42">
        <v>4</v>
      </c>
      <c r="D10349" s="42"/>
      <c r="F10349" s="29"/>
      <c r="G10349" s="47" t="s">
        <v>363</v>
      </c>
      <c r="H10349" s="103"/>
      <c r="I10349" s="94">
        <f t="shared" si="2943"/>
        <v>0</v>
      </c>
      <c r="J10349" s="104"/>
      <c r="K10349" s="104"/>
      <c r="L10349" s="94">
        <f t="shared" si="2945"/>
        <v>0</v>
      </c>
      <c r="M10349" s="104"/>
      <c r="N10349" s="104"/>
      <c r="R10349" s="352">
        <f>L10349-[1]გადასახდელები!L9429</f>
        <v>0</v>
      </c>
    </row>
    <row r="10350" spans="2:18" ht="20.25" hidden="1" customHeight="1">
      <c r="B10350" s="36" t="str">
        <f t="shared" si="2944"/>
        <v>b</v>
      </c>
      <c r="C10350" s="42">
        <v>4</v>
      </c>
      <c r="D10350" s="42"/>
      <c r="F10350" s="29"/>
      <c r="G10350" s="47" t="s">
        <v>210</v>
      </c>
      <c r="H10350" s="103"/>
      <c r="I10350" s="94">
        <f t="shared" si="2943"/>
        <v>0</v>
      </c>
      <c r="J10350" s="104"/>
      <c r="K10350" s="104"/>
      <c r="L10350" s="94">
        <f t="shared" si="2945"/>
        <v>0</v>
      </c>
      <c r="M10350" s="104"/>
      <c r="N10350" s="104"/>
      <c r="R10350" s="352">
        <f>L10350-[1]გადასახდელები!L9430</f>
        <v>0</v>
      </c>
    </row>
    <row r="10351" spans="2:18" ht="20.25" hidden="1" customHeight="1">
      <c r="B10351" s="36" t="str">
        <f t="shared" si="2944"/>
        <v>b</v>
      </c>
      <c r="C10351" s="42">
        <v>4</v>
      </c>
      <c r="D10351" s="42"/>
      <c r="F10351" s="29"/>
      <c r="G10351" s="47" t="s">
        <v>357</v>
      </c>
      <c r="H10351" s="103"/>
      <c r="I10351" s="94">
        <f t="shared" si="2943"/>
        <v>0</v>
      </c>
      <c r="J10351" s="104"/>
      <c r="K10351" s="104"/>
      <c r="L10351" s="94">
        <f t="shared" si="2945"/>
        <v>0</v>
      </c>
      <c r="M10351" s="104"/>
      <c r="N10351" s="104"/>
      <c r="R10351" s="352">
        <f>L10351-[1]გადასახდელები!L9431</f>
        <v>0</v>
      </c>
    </row>
    <row r="10352" spans="2:18" ht="30.75" hidden="1" customHeight="1">
      <c r="B10352" s="36" t="str">
        <f t="shared" si="2944"/>
        <v>b</v>
      </c>
      <c r="C10352" s="42">
        <v>4</v>
      </c>
      <c r="D10352" s="42"/>
      <c r="F10352" s="29"/>
      <c r="G10352" s="47" t="s">
        <v>364</v>
      </c>
      <c r="H10352" s="103"/>
      <c r="I10352" s="94">
        <f t="shared" si="2943"/>
        <v>0</v>
      </c>
      <c r="J10352" s="104"/>
      <c r="K10352" s="104"/>
      <c r="L10352" s="94">
        <f t="shared" si="2945"/>
        <v>0</v>
      </c>
      <c r="M10352" s="104"/>
      <c r="N10352" s="104"/>
      <c r="R10352" s="352">
        <f>L10352-[1]გადასახდელები!L9432</f>
        <v>0</v>
      </c>
    </row>
    <row r="10353" spans="2:18" ht="20.25" hidden="1" customHeight="1">
      <c r="B10353" s="36" t="str">
        <f t="shared" si="2944"/>
        <v>b</v>
      </c>
      <c r="C10353" s="42">
        <v>4</v>
      </c>
      <c r="D10353" s="42"/>
      <c r="F10353" s="29"/>
      <c r="G10353" s="47" t="s">
        <v>366</v>
      </c>
      <c r="H10353" s="103"/>
      <c r="I10353" s="94">
        <f t="shared" si="2943"/>
        <v>0</v>
      </c>
      <c r="J10353" s="104"/>
      <c r="K10353" s="104"/>
      <c r="L10353" s="94">
        <f t="shared" si="2945"/>
        <v>0</v>
      </c>
      <c r="M10353" s="104"/>
      <c r="N10353" s="104"/>
      <c r="R10353" s="352">
        <f>L10353-[1]გადასახდელები!L9433</f>
        <v>0</v>
      </c>
    </row>
    <row r="10354" spans="2:18" ht="20.25" hidden="1" customHeight="1">
      <c r="B10354" s="36" t="str">
        <f t="shared" si="2944"/>
        <v>b</v>
      </c>
      <c r="C10354" s="42">
        <v>4</v>
      </c>
      <c r="D10354" s="42"/>
      <c r="F10354" s="29"/>
      <c r="G10354" s="47" t="s">
        <v>359</v>
      </c>
      <c r="H10354" s="103"/>
      <c r="I10354" s="94">
        <f t="shared" si="2943"/>
        <v>0</v>
      </c>
      <c r="J10354" s="104"/>
      <c r="K10354" s="104"/>
      <c r="L10354" s="94">
        <f t="shared" si="2945"/>
        <v>0</v>
      </c>
      <c r="M10354" s="104"/>
      <c r="N10354" s="104"/>
      <c r="R10354" s="352">
        <f>L10354-[1]გადასახდელები!L9434</f>
        <v>0</v>
      </c>
    </row>
    <row r="10355" spans="2:18" ht="21" hidden="1" customHeight="1" thickBot="1">
      <c r="B10355" s="36" t="str">
        <f t="shared" si="2944"/>
        <v>b</v>
      </c>
      <c r="C10355" s="42">
        <v>4</v>
      </c>
      <c r="D10355" s="42"/>
      <c r="F10355" s="29"/>
      <c r="G10355" s="47" t="s">
        <v>365</v>
      </c>
      <c r="H10355" s="103"/>
      <c r="I10355" s="94">
        <f t="shared" si="2943"/>
        <v>0</v>
      </c>
      <c r="J10355" s="104"/>
      <c r="K10355" s="104"/>
      <c r="L10355" s="94">
        <f t="shared" si="2945"/>
        <v>0</v>
      </c>
      <c r="M10355" s="104"/>
      <c r="N10355" s="104"/>
      <c r="R10355" s="352">
        <f>L10355-[1]გადასახდელები!L9435</f>
        <v>0</v>
      </c>
    </row>
    <row r="10356" spans="2:18" ht="63" customHeight="1" thickBot="1">
      <c r="B10356" s="36" t="str">
        <f>IF(H10356+I10356+L10356&gt;0,"a","b")</f>
        <v>a</v>
      </c>
      <c r="C10356" s="42">
        <v>1</v>
      </c>
      <c r="D10356" s="42"/>
      <c r="E10356" s="24"/>
      <c r="F10356" s="32" t="s">
        <v>759</v>
      </c>
      <c r="G10356" s="61" t="s">
        <v>730</v>
      </c>
      <c r="H10356" s="79">
        <v>0</v>
      </c>
      <c r="I10356" s="80">
        <f t="shared" si="2943"/>
        <v>14</v>
      </c>
      <c r="J10356" s="81">
        <f>J10358+J10490+J10553+J10569</f>
        <v>0</v>
      </c>
      <c r="K10356" s="81">
        <f>K10358+K10490+K10553+K10569</f>
        <v>14</v>
      </c>
      <c r="L10356" s="80">
        <f t="shared" ref="L10356:L10419" si="2946">M10356+N10356</f>
        <v>0</v>
      </c>
      <c r="M10356" s="81">
        <f>M10358+M10490+M10553+M10569</f>
        <v>0</v>
      </c>
      <c r="N10356" s="81">
        <f>N10358+N10490+N10553+N10569</f>
        <v>0</v>
      </c>
      <c r="O10356" s="82" t="s">
        <v>146</v>
      </c>
      <c r="P10356" s="43">
        <v>1</v>
      </c>
      <c r="R10356" s="352">
        <f>L10356-[1]გადასახდელები!L9436</f>
        <v>-11</v>
      </c>
    </row>
    <row r="10357" spans="2:18" ht="21" hidden="1" customHeight="1" thickTop="1">
      <c r="B10357" s="36" t="str">
        <f t="shared" ref="B10357:B10420" si="2947">IF(H10357+I10357+L10357&gt;0,"a","b")</f>
        <v>b</v>
      </c>
      <c r="C10357" s="42">
        <v>2</v>
      </c>
      <c r="D10357" s="42"/>
      <c r="F10357" s="26"/>
      <c r="G10357" s="46" t="s">
        <v>162</v>
      </c>
      <c r="H10357" s="83">
        <v>0</v>
      </c>
      <c r="I10357" s="84">
        <f t="shared" si="2943"/>
        <v>0</v>
      </c>
      <c r="J10357" s="85"/>
      <c r="K10357" s="85"/>
      <c r="L10357" s="84">
        <f t="shared" si="2946"/>
        <v>0</v>
      </c>
      <c r="M10357" s="85"/>
      <c r="N10357" s="85"/>
      <c r="R10357" s="352">
        <f>L10357-[1]გადასახდელები!L9437</f>
        <v>0</v>
      </c>
    </row>
    <row r="10358" spans="2:18" ht="20.25" customHeight="1" thickTop="1">
      <c r="B10358" s="36" t="str">
        <f t="shared" si="2947"/>
        <v>a</v>
      </c>
      <c r="C10358" s="42">
        <v>2</v>
      </c>
      <c r="D10358" s="42"/>
      <c r="E10358" s="24">
        <v>7082</v>
      </c>
      <c r="F10358" s="341" t="s">
        <v>524</v>
      </c>
      <c r="G10358" s="58" t="s">
        <v>163</v>
      </c>
      <c r="H10358" s="86">
        <f>H10359+H10370+H10438+H10446+H10447+H10457+H10467</f>
        <v>2E-3</v>
      </c>
      <c r="I10358" s="87">
        <f t="shared" si="2943"/>
        <v>14</v>
      </c>
      <c r="J10358" s="88">
        <f>J10359+J10370+J10438+J10446+J10447+J10457+J10467+J10437</f>
        <v>0</v>
      </c>
      <c r="K10358" s="88">
        <f>K10359+K10370+K10438+K10446+K10447+K10457+K10467</f>
        <v>14</v>
      </c>
      <c r="L10358" s="87">
        <f t="shared" si="2946"/>
        <v>0</v>
      </c>
      <c r="M10358" s="88">
        <f>M10359+M10370+M10438+M10446+M10447+M10457+M10467+M10437</f>
        <v>0</v>
      </c>
      <c r="N10358" s="88">
        <f>N10359+N10370+N10438+N10446+N10447+N10457+N10467</f>
        <v>0</v>
      </c>
      <c r="O10358" s="82" t="s">
        <v>146</v>
      </c>
      <c r="R10358" s="352">
        <f>L10358-[1]გადასახდელები!L9438</f>
        <v>-11</v>
      </c>
    </row>
    <row r="10359" spans="2:18" ht="20.25" hidden="1" customHeight="1">
      <c r="B10359" s="36" t="str">
        <f t="shared" si="2947"/>
        <v>b</v>
      </c>
      <c r="C10359" s="42">
        <v>31</v>
      </c>
      <c r="D10359" s="42"/>
      <c r="F10359" s="341" t="s">
        <v>525</v>
      </c>
      <c r="G10359" s="57" t="s">
        <v>164</v>
      </c>
      <c r="H10359" s="89">
        <f>H10360+H10369</f>
        <v>0</v>
      </c>
      <c r="I10359" s="90">
        <f t="shared" si="2943"/>
        <v>0</v>
      </c>
      <c r="J10359" s="92">
        <f>J10360+J10369</f>
        <v>0</v>
      </c>
      <c r="K10359" s="92">
        <f>K10360+K10369</f>
        <v>0</v>
      </c>
      <c r="L10359" s="90">
        <f t="shared" si="2946"/>
        <v>0</v>
      </c>
      <c r="M10359" s="92">
        <f>M10360+M10369</f>
        <v>0</v>
      </c>
      <c r="N10359" s="92">
        <f>N10360+N10369</f>
        <v>0</v>
      </c>
      <c r="O10359" s="82" t="s">
        <v>146</v>
      </c>
      <c r="R10359" s="352">
        <f>L10359-[1]გადასახდელები!L9439</f>
        <v>0</v>
      </c>
    </row>
    <row r="10360" spans="2:18" ht="20.25" hidden="1" customHeight="1">
      <c r="B10360" s="36" t="str">
        <f t="shared" si="2947"/>
        <v>b</v>
      </c>
      <c r="C10360" s="42">
        <v>4</v>
      </c>
      <c r="D10360" s="42"/>
      <c r="F10360" s="341" t="s">
        <v>526</v>
      </c>
      <c r="G10360" s="47" t="s">
        <v>165</v>
      </c>
      <c r="H10360" s="93">
        <f>H10361+H10368</f>
        <v>0</v>
      </c>
      <c r="I10360" s="94">
        <f t="shared" si="2943"/>
        <v>0</v>
      </c>
      <c r="J10360" s="95">
        <f>J10361+J10368</f>
        <v>0</v>
      </c>
      <c r="K10360" s="95">
        <f>K10361+K10368</f>
        <v>0</v>
      </c>
      <c r="L10360" s="94">
        <f t="shared" si="2946"/>
        <v>0</v>
      </c>
      <c r="M10360" s="95">
        <f>M10361+M10368</f>
        <v>0</v>
      </c>
      <c r="N10360" s="95">
        <f>N10361+N10368</f>
        <v>0</v>
      </c>
      <c r="O10360" s="82" t="s">
        <v>146</v>
      </c>
      <c r="R10360" s="352">
        <f>L10360-[1]გადასახდელები!L9440</f>
        <v>0</v>
      </c>
    </row>
    <row r="10361" spans="2:18" ht="20.25" hidden="1" customHeight="1">
      <c r="B10361" s="36" t="str">
        <f t="shared" si="2947"/>
        <v>b</v>
      </c>
      <c r="C10361" s="42">
        <v>5</v>
      </c>
      <c r="D10361" s="42"/>
      <c r="F10361" s="342" t="s">
        <v>527</v>
      </c>
      <c r="G10361" s="48" t="s">
        <v>166</v>
      </c>
      <c r="H10361" s="96">
        <f>SUM(H10362:H10367)</f>
        <v>0</v>
      </c>
      <c r="I10361" s="97">
        <f t="shared" si="2943"/>
        <v>0</v>
      </c>
      <c r="J10361" s="98">
        <f>SUM(J10362:J10367)</f>
        <v>0</v>
      </c>
      <c r="K10361" s="98">
        <f>SUM(K10362:K10367)</f>
        <v>0</v>
      </c>
      <c r="L10361" s="97">
        <f t="shared" si="2946"/>
        <v>0</v>
      </c>
      <c r="M10361" s="98">
        <f>SUM(M10362:M10367)</f>
        <v>0</v>
      </c>
      <c r="N10361" s="98">
        <f>SUM(N10362:N10367)</f>
        <v>0</v>
      </c>
      <c r="O10361" s="82" t="s">
        <v>146</v>
      </c>
      <c r="R10361" s="352">
        <f>L10361-[1]გადასახდელები!L9441</f>
        <v>0</v>
      </c>
    </row>
    <row r="10362" spans="2:18" ht="20.25" hidden="1" customHeight="1">
      <c r="B10362" s="36" t="str">
        <f t="shared" si="2947"/>
        <v>b</v>
      </c>
      <c r="C10362" s="42">
        <v>6</v>
      </c>
      <c r="D10362" s="42"/>
      <c r="F10362" s="343" t="s">
        <v>528</v>
      </c>
      <c r="G10362" s="45" t="s">
        <v>167</v>
      </c>
      <c r="H10362" s="99"/>
      <c r="I10362" s="91">
        <f t="shared" si="2943"/>
        <v>0</v>
      </c>
      <c r="J10362" s="100"/>
      <c r="K10362" s="100"/>
      <c r="L10362" s="91">
        <f t="shared" si="2946"/>
        <v>0</v>
      </c>
      <c r="M10362" s="100"/>
      <c r="N10362" s="100"/>
      <c r="R10362" s="352">
        <f>L10362-[1]გადასახდელები!L9442</f>
        <v>0</v>
      </c>
    </row>
    <row r="10363" spans="2:18" ht="20.25" hidden="1" customHeight="1">
      <c r="B10363" s="36" t="str">
        <f t="shared" si="2947"/>
        <v>b</v>
      </c>
      <c r="C10363" s="42">
        <v>6</v>
      </c>
      <c r="D10363" s="42"/>
      <c r="F10363" s="343" t="s">
        <v>592</v>
      </c>
      <c r="G10363" s="45" t="s">
        <v>168</v>
      </c>
      <c r="H10363" s="99"/>
      <c r="I10363" s="91">
        <f t="shared" si="2943"/>
        <v>0</v>
      </c>
      <c r="J10363" s="100"/>
      <c r="K10363" s="100"/>
      <c r="L10363" s="91">
        <f t="shared" si="2946"/>
        <v>0</v>
      </c>
      <c r="M10363" s="100"/>
      <c r="N10363" s="100"/>
      <c r="R10363" s="352">
        <f>L10363-[1]გადასახდელები!L9443</f>
        <v>0</v>
      </c>
    </row>
    <row r="10364" spans="2:18" ht="20.25" hidden="1" customHeight="1">
      <c r="B10364" s="36" t="str">
        <f t="shared" si="2947"/>
        <v>b</v>
      </c>
      <c r="C10364" s="42">
        <v>6</v>
      </c>
      <c r="D10364" s="42"/>
      <c r="F10364" s="343" t="s">
        <v>529</v>
      </c>
      <c r="G10364" s="45" t="s">
        <v>169</v>
      </c>
      <c r="H10364" s="99"/>
      <c r="I10364" s="91">
        <f t="shared" si="2943"/>
        <v>0</v>
      </c>
      <c r="J10364" s="100"/>
      <c r="K10364" s="100"/>
      <c r="L10364" s="91">
        <f t="shared" si="2946"/>
        <v>0</v>
      </c>
      <c r="M10364" s="100"/>
      <c r="N10364" s="100"/>
      <c r="R10364" s="352">
        <f>L10364-[1]გადასახდელები!L9444</f>
        <v>0</v>
      </c>
    </row>
    <row r="10365" spans="2:18" ht="20.25" hidden="1" customHeight="1">
      <c r="B10365" s="36" t="str">
        <f t="shared" si="2947"/>
        <v>b</v>
      </c>
      <c r="C10365" s="42">
        <v>6</v>
      </c>
      <c r="D10365" s="42"/>
      <c r="F10365" s="343" t="s">
        <v>593</v>
      </c>
      <c r="G10365" s="45" t="s">
        <v>170</v>
      </c>
      <c r="H10365" s="99"/>
      <c r="I10365" s="91">
        <f t="shared" ref="I10365:I10428" si="2948">J10365+K10365</f>
        <v>0</v>
      </c>
      <c r="J10365" s="100"/>
      <c r="K10365" s="100"/>
      <c r="L10365" s="91">
        <f t="shared" si="2946"/>
        <v>0</v>
      </c>
      <c r="M10365" s="100"/>
      <c r="N10365" s="100"/>
      <c r="R10365" s="352">
        <f>L10365-[1]გადასახდელები!L9445</f>
        <v>0</v>
      </c>
    </row>
    <row r="10366" spans="2:18" ht="20.25" hidden="1" customHeight="1">
      <c r="B10366" s="36" t="str">
        <f t="shared" si="2947"/>
        <v>b</v>
      </c>
      <c r="C10366" s="42">
        <v>6</v>
      </c>
      <c r="D10366" s="42"/>
      <c r="F10366" s="343" t="s">
        <v>594</v>
      </c>
      <c r="G10366" s="45" t="s">
        <v>171</v>
      </c>
      <c r="H10366" s="99"/>
      <c r="I10366" s="91">
        <f t="shared" si="2948"/>
        <v>0</v>
      </c>
      <c r="J10366" s="100"/>
      <c r="K10366" s="100"/>
      <c r="L10366" s="91">
        <f t="shared" si="2946"/>
        <v>0</v>
      </c>
      <c r="M10366" s="100"/>
      <c r="N10366" s="100"/>
      <c r="R10366" s="352">
        <f>L10366-[1]გადასახდელები!L9446</f>
        <v>0</v>
      </c>
    </row>
    <row r="10367" spans="2:18" ht="20.25" hidden="1" customHeight="1">
      <c r="B10367" s="36" t="str">
        <f t="shared" si="2947"/>
        <v>b</v>
      </c>
      <c r="C10367" s="42">
        <v>6</v>
      </c>
      <c r="D10367" s="42"/>
      <c r="F10367" s="343" t="s">
        <v>595</v>
      </c>
      <c r="G10367" s="45" t="s">
        <v>172</v>
      </c>
      <c r="H10367" s="99"/>
      <c r="I10367" s="91">
        <f t="shared" si="2948"/>
        <v>0</v>
      </c>
      <c r="J10367" s="100"/>
      <c r="K10367" s="100"/>
      <c r="L10367" s="91">
        <f t="shared" si="2946"/>
        <v>0</v>
      </c>
      <c r="M10367" s="100"/>
      <c r="N10367" s="100"/>
      <c r="R10367" s="352">
        <f>L10367-[1]გადასახდელები!L9447</f>
        <v>0</v>
      </c>
    </row>
    <row r="10368" spans="2:18" ht="20.25" hidden="1" customHeight="1">
      <c r="B10368" s="36" t="str">
        <f t="shared" si="2947"/>
        <v>b</v>
      </c>
      <c r="C10368" s="42">
        <v>5</v>
      </c>
      <c r="D10368" s="42"/>
      <c r="F10368" s="343" t="s">
        <v>596</v>
      </c>
      <c r="G10368" s="48" t="s">
        <v>173</v>
      </c>
      <c r="H10368" s="101"/>
      <c r="I10368" s="97">
        <f t="shared" si="2948"/>
        <v>0</v>
      </c>
      <c r="J10368" s="102"/>
      <c r="K10368" s="102"/>
      <c r="L10368" s="97">
        <f t="shared" si="2946"/>
        <v>0</v>
      </c>
      <c r="M10368" s="102"/>
      <c r="N10368" s="102"/>
      <c r="R10368" s="352">
        <f>L10368-[1]გადასახდელები!L9448</f>
        <v>0</v>
      </c>
    </row>
    <row r="10369" spans="2:18" ht="20.25" hidden="1" customHeight="1">
      <c r="B10369" s="36" t="str">
        <f t="shared" si="2947"/>
        <v>b</v>
      </c>
      <c r="C10369" s="42">
        <v>4</v>
      </c>
      <c r="D10369" s="42"/>
      <c r="F10369" s="343" t="s">
        <v>597</v>
      </c>
      <c r="G10369" s="47" t="s">
        <v>174</v>
      </c>
      <c r="H10369" s="103"/>
      <c r="I10369" s="94">
        <f t="shared" si="2948"/>
        <v>0</v>
      </c>
      <c r="J10369" s="104"/>
      <c r="K10369" s="104"/>
      <c r="L10369" s="94">
        <f t="shared" si="2946"/>
        <v>0</v>
      </c>
      <c r="M10369" s="104"/>
      <c r="N10369" s="104"/>
      <c r="R10369" s="352">
        <f>L10369-[1]გადასახდელები!L9449</f>
        <v>0</v>
      </c>
    </row>
    <row r="10370" spans="2:18" ht="20.25" customHeight="1">
      <c r="B10370" s="36" t="str">
        <f t="shared" si="2947"/>
        <v>a</v>
      </c>
      <c r="C10370" s="42">
        <v>3</v>
      </c>
      <c r="D10370" s="42"/>
      <c r="F10370" s="342" t="s">
        <v>530</v>
      </c>
      <c r="G10370" s="57" t="s">
        <v>175</v>
      </c>
      <c r="H10370" s="89">
        <f>H10371+H10372+H10375+H10411+H10412+H10413+H10414+H10415+H10422+H10423</f>
        <v>2E-3</v>
      </c>
      <c r="I10370" s="90">
        <f t="shared" si="2948"/>
        <v>14</v>
      </c>
      <c r="J10370" s="92">
        <f>J10371+J10372+J10375+J10411+J10412+J10413+J10414+J10415+J10422+J10423</f>
        <v>0</v>
      </c>
      <c r="K10370" s="92">
        <f>K10371+K10372+K10375+K10411+K10412+K10413+K10414+K10415+K10422+K10423</f>
        <v>14</v>
      </c>
      <c r="L10370" s="90">
        <f t="shared" si="2946"/>
        <v>0</v>
      </c>
      <c r="M10370" s="92">
        <f>M10371+M10372+M10375+M10411+M10412+M10413+M10414+M10415+M10422+M10423</f>
        <v>0</v>
      </c>
      <c r="N10370" s="92">
        <f>N10371+N10372+N10375+N10411+N10412+N10413+N10414+N10415+N10422+N10423</f>
        <v>0</v>
      </c>
      <c r="O10370" s="82" t="s">
        <v>146</v>
      </c>
      <c r="R10370" s="352">
        <f>L10370-[1]გადასახდელები!L9450</f>
        <v>0</v>
      </c>
    </row>
    <row r="10371" spans="2:18" ht="20.25" customHeight="1">
      <c r="B10371" s="36" t="str">
        <f t="shared" si="2947"/>
        <v>a</v>
      </c>
      <c r="C10371" s="42">
        <v>4</v>
      </c>
      <c r="D10371" s="42"/>
      <c r="F10371" s="343" t="s">
        <v>531</v>
      </c>
      <c r="G10371" s="47" t="s">
        <v>176</v>
      </c>
      <c r="H10371" s="103">
        <v>1E-3</v>
      </c>
      <c r="I10371" s="94">
        <f t="shared" si="2948"/>
        <v>0</v>
      </c>
      <c r="J10371" s="104"/>
      <c r="K10371" s="104"/>
      <c r="L10371" s="94">
        <f t="shared" si="2946"/>
        <v>0</v>
      </c>
      <c r="M10371" s="104"/>
      <c r="N10371" s="104"/>
      <c r="R10371" s="352">
        <f>L10371-[1]გადასახდელები!L9451</f>
        <v>0</v>
      </c>
    </row>
    <row r="10372" spans="2:18" ht="20.25" hidden="1" customHeight="1">
      <c r="B10372" s="36" t="str">
        <f t="shared" si="2947"/>
        <v>b</v>
      </c>
      <c r="C10372" s="42">
        <v>4</v>
      </c>
      <c r="D10372" s="42"/>
      <c r="F10372" s="342" t="s">
        <v>532</v>
      </c>
      <c r="G10372" s="47" t="s">
        <v>177</v>
      </c>
      <c r="H10372" s="93">
        <f>SUM(H10373:H10374)</f>
        <v>0</v>
      </c>
      <c r="I10372" s="94">
        <f t="shared" si="2948"/>
        <v>0</v>
      </c>
      <c r="J10372" s="95">
        <f>SUM(J10373:J10374)</f>
        <v>0</v>
      </c>
      <c r="K10372" s="95">
        <f>SUM(K10373:K10374)</f>
        <v>0</v>
      </c>
      <c r="L10372" s="94">
        <f t="shared" si="2946"/>
        <v>0</v>
      </c>
      <c r="M10372" s="95">
        <f>SUM(M10373:M10374)</f>
        <v>0</v>
      </c>
      <c r="N10372" s="95">
        <f>SUM(N10373:N10374)</f>
        <v>0</v>
      </c>
      <c r="O10372" s="82" t="s">
        <v>146</v>
      </c>
      <c r="R10372" s="352">
        <f>L10372-[1]გადასახდელები!L9452</f>
        <v>0</v>
      </c>
    </row>
    <row r="10373" spans="2:18" ht="20.25" hidden="1" customHeight="1">
      <c r="B10373" s="36" t="str">
        <f t="shared" si="2947"/>
        <v>b</v>
      </c>
      <c r="C10373" s="42">
        <v>5</v>
      </c>
      <c r="D10373" s="42"/>
      <c r="F10373" s="343" t="s">
        <v>533</v>
      </c>
      <c r="G10373" s="48" t="s">
        <v>178</v>
      </c>
      <c r="H10373" s="101"/>
      <c r="I10373" s="97">
        <f t="shared" si="2948"/>
        <v>0</v>
      </c>
      <c r="J10373" s="102"/>
      <c r="K10373" s="102"/>
      <c r="L10373" s="97">
        <f t="shared" si="2946"/>
        <v>0</v>
      </c>
      <c r="M10373" s="102"/>
      <c r="N10373" s="102"/>
      <c r="R10373" s="352">
        <f>L10373-[1]გადასახდელები!L9453</f>
        <v>0</v>
      </c>
    </row>
    <row r="10374" spans="2:18" ht="20.25" hidden="1" customHeight="1">
      <c r="B10374" s="36" t="str">
        <f t="shared" si="2947"/>
        <v>b</v>
      </c>
      <c r="C10374" s="42">
        <v>5</v>
      </c>
      <c r="D10374" s="42"/>
      <c r="F10374" s="343" t="s">
        <v>598</v>
      </c>
      <c r="G10374" s="48" t="s">
        <v>179</v>
      </c>
      <c r="H10374" s="101"/>
      <c r="I10374" s="97">
        <f t="shared" si="2948"/>
        <v>0</v>
      </c>
      <c r="J10374" s="102"/>
      <c r="K10374" s="102"/>
      <c r="L10374" s="97">
        <f t="shared" si="2946"/>
        <v>0</v>
      </c>
      <c r="M10374" s="102"/>
      <c r="N10374" s="102"/>
      <c r="R10374" s="352">
        <f>L10374-[1]გადასახდელები!L9454</f>
        <v>0</v>
      </c>
    </row>
    <row r="10375" spans="2:18" ht="20.25" hidden="1" customHeight="1">
      <c r="B10375" s="36" t="str">
        <f t="shared" si="2947"/>
        <v>b</v>
      </c>
      <c r="C10375" s="42">
        <v>4</v>
      </c>
      <c r="D10375" s="42"/>
      <c r="F10375" s="342" t="s">
        <v>534</v>
      </c>
      <c r="G10375" s="47" t="s">
        <v>180</v>
      </c>
      <c r="H10375" s="93">
        <f>H10376+H10377+H10378+H10379+H10391+H10395+H10396+H10397+H10398+H10399+H10400+H10401+H10409+H10410</f>
        <v>0</v>
      </c>
      <c r="I10375" s="94">
        <f t="shared" si="2948"/>
        <v>0</v>
      </c>
      <c r="J10375" s="95">
        <f>J10376+J10377+J10378+J10379+J10391+J10395+J10396+J10397+J10398+J10399+J10400+J10401+J10409+J10410</f>
        <v>0</v>
      </c>
      <c r="K10375" s="95">
        <f>K10376+K10377+K10378+K10379+K10391+K10395+K10396+K10397+K10398+K10399+K10400+K10401+K10409+K10410</f>
        <v>0</v>
      </c>
      <c r="L10375" s="94">
        <f t="shared" si="2946"/>
        <v>0</v>
      </c>
      <c r="M10375" s="95">
        <f>M10376+M10377+M10378+M10379+M10391+M10395+M10396+M10397+M10398+M10399+M10400+M10401+M10409+M10410</f>
        <v>0</v>
      </c>
      <c r="N10375" s="95">
        <f>N10376+N10377+N10378+N10379+N10391+N10395+N10396+N10397+N10398+N10399+N10400+N10401+N10409+N10410</f>
        <v>0</v>
      </c>
      <c r="O10375" s="82" t="s">
        <v>146</v>
      </c>
      <c r="R10375" s="352">
        <f>L10375-[1]გადასახდელები!L9455</f>
        <v>0</v>
      </c>
    </row>
    <row r="10376" spans="2:18" ht="42.75" hidden="1" customHeight="1">
      <c r="B10376" s="36" t="str">
        <f t="shared" si="2947"/>
        <v>b</v>
      </c>
      <c r="C10376" s="42">
        <v>5</v>
      </c>
      <c r="D10376" s="42"/>
      <c r="F10376" s="343" t="s">
        <v>535</v>
      </c>
      <c r="G10376" s="48" t="s">
        <v>229</v>
      </c>
      <c r="H10376" s="101"/>
      <c r="I10376" s="97">
        <f t="shared" si="2948"/>
        <v>0</v>
      </c>
      <c r="J10376" s="102"/>
      <c r="K10376" s="102"/>
      <c r="L10376" s="97">
        <f t="shared" si="2946"/>
        <v>0</v>
      </c>
      <c r="M10376" s="102"/>
      <c r="N10376" s="102"/>
      <c r="R10376" s="352">
        <f>L10376-[1]გადასახდელები!L9456</f>
        <v>0</v>
      </c>
    </row>
    <row r="10377" spans="2:18" ht="30.75" hidden="1" customHeight="1">
      <c r="B10377" s="36" t="str">
        <f t="shared" si="2947"/>
        <v>b</v>
      </c>
      <c r="C10377" s="42">
        <v>5</v>
      </c>
      <c r="D10377" s="42"/>
      <c r="F10377" s="343" t="s">
        <v>599</v>
      </c>
      <c r="G10377" s="49" t="s">
        <v>196</v>
      </c>
      <c r="H10377" s="101"/>
      <c r="I10377" s="97">
        <f t="shared" si="2948"/>
        <v>0</v>
      </c>
      <c r="J10377" s="102"/>
      <c r="K10377" s="102"/>
      <c r="L10377" s="97">
        <f t="shared" si="2946"/>
        <v>0</v>
      </c>
      <c r="M10377" s="102"/>
      <c r="N10377" s="102"/>
      <c r="R10377" s="352">
        <f>L10377-[1]გადასახდელები!L9457</f>
        <v>0</v>
      </c>
    </row>
    <row r="10378" spans="2:18" ht="60.75" hidden="1" customHeight="1">
      <c r="B10378" s="36" t="str">
        <f t="shared" si="2947"/>
        <v>b</v>
      </c>
      <c r="C10378" s="42">
        <v>5</v>
      </c>
      <c r="D10378" s="42"/>
      <c r="F10378" s="343" t="s">
        <v>536</v>
      </c>
      <c r="G10378" s="49" t="s">
        <v>230</v>
      </c>
      <c r="H10378" s="101"/>
      <c r="I10378" s="97">
        <f t="shared" si="2948"/>
        <v>0</v>
      </c>
      <c r="J10378" s="102"/>
      <c r="K10378" s="102"/>
      <c r="L10378" s="97">
        <f t="shared" si="2946"/>
        <v>0</v>
      </c>
      <c r="M10378" s="102"/>
      <c r="N10378" s="102"/>
      <c r="R10378" s="352">
        <f>L10378-[1]გადასახდელები!L9458</f>
        <v>0</v>
      </c>
    </row>
    <row r="10379" spans="2:18" ht="30.75" hidden="1" customHeight="1">
      <c r="B10379" s="36" t="str">
        <f t="shared" si="2947"/>
        <v>b</v>
      </c>
      <c r="C10379" s="42">
        <v>5</v>
      </c>
      <c r="D10379" s="42"/>
      <c r="F10379" s="342" t="s">
        <v>537</v>
      </c>
      <c r="G10379" s="48" t="s">
        <v>195</v>
      </c>
      <c r="H10379" s="96">
        <f>SUM(H10380:H10390)</f>
        <v>0</v>
      </c>
      <c r="I10379" s="97">
        <f t="shared" si="2948"/>
        <v>0</v>
      </c>
      <c r="J10379" s="98">
        <f>SUM(J10380:J10390)</f>
        <v>0</v>
      </c>
      <c r="K10379" s="98">
        <f>SUM(K10380:K10390)</f>
        <v>0</v>
      </c>
      <c r="L10379" s="97">
        <f t="shared" si="2946"/>
        <v>0</v>
      </c>
      <c r="M10379" s="98">
        <f>SUM(M10380:M10390)</f>
        <v>0</v>
      </c>
      <c r="N10379" s="98">
        <f>SUM(N10380:N10390)</f>
        <v>0</v>
      </c>
      <c r="O10379" s="82" t="s">
        <v>146</v>
      </c>
      <c r="R10379" s="352">
        <f>L10379-[1]გადასახდელები!L9459</f>
        <v>0</v>
      </c>
    </row>
    <row r="10380" spans="2:18" ht="20.25" hidden="1" customHeight="1">
      <c r="B10380" s="36" t="str">
        <f t="shared" si="2947"/>
        <v>b</v>
      </c>
      <c r="C10380" s="42">
        <v>6</v>
      </c>
      <c r="D10380" s="42"/>
      <c r="F10380" s="343" t="s">
        <v>600</v>
      </c>
      <c r="G10380" s="45" t="s">
        <v>181</v>
      </c>
      <c r="H10380" s="106"/>
      <c r="I10380" s="105">
        <f t="shared" si="2948"/>
        <v>0</v>
      </c>
      <c r="J10380" s="107"/>
      <c r="K10380" s="107"/>
      <c r="L10380" s="105">
        <f t="shared" si="2946"/>
        <v>0</v>
      </c>
      <c r="M10380" s="107"/>
      <c r="N10380" s="107"/>
      <c r="R10380" s="352">
        <f>L10380-[1]გადასახდელები!L9460</f>
        <v>0</v>
      </c>
    </row>
    <row r="10381" spans="2:18" ht="20.25" hidden="1" customHeight="1">
      <c r="B10381" s="36" t="str">
        <f t="shared" si="2947"/>
        <v>b</v>
      </c>
      <c r="C10381" s="42">
        <v>6</v>
      </c>
      <c r="D10381" s="42"/>
      <c r="F10381" s="343" t="s">
        <v>601</v>
      </c>
      <c r="G10381" s="45" t="s">
        <v>182</v>
      </c>
      <c r="H10381" s="106"/>
      <c r="I10381" s="105">
        <f t="shared" si="2948"/>
        <v>0</v>
      </c>
      <c r="J10381" s="107"/>
      <c r="K10381" s="107"/>
      <c r="L10381" s="105">
        <f t="shared" si="2946"/>
        <v>0</v>
      </c>
      <c r="M10381" s="107"/>
      <c r="N10381" s="107"/>
      <c r="R10381" s="352">
        <f>L10381-[1]გადასახდელები!L9461</f>
        <v>0</v>
      </c>
    </row>
    <row r="10382" spans="2:18" ht="20.25" hidden="1" customHeight="1">
      <c r="B10382" s="36" t="str">
        <f t="shared" si="2947"/>
        <v>b</v>
      </c>
      <c r="C10382" s="42">
        <v>6</v>
      </c>
      <c r="D10382" s="42"/>
      <c r="F10382" s="343" t="s">
        <v>602</v>
      </c>
      <c r="G10382" s="45" t="s">
        <v>183</v>
      </c>
      <c r="H10382" s="106"/>
      <c r="I10382" s="105">
        <f t="shared" si="2948"/>
        <v>0</v>
      </c>
      <c r="J10382" s="107"/>
      <c r="K10382" s="107"/>
      <c r="L10382" s="105">
        <f t="shared" si="2946"/>
        <v>0</v>
      </c>
      <c r="M10382" s="107"/>
      <c r="N10382" s="107"/>
      <c r="R10382" s="352">
        <f>L10382-[1]გადასახდელები!L9462</f>
        <v>0</v>
      </c>
    </row>
    <row r="10383" spans="2:18" ht="20.25" hidden="1" customHeight="1">
      <c r="B10383" s="36" t="str">
        <f t="shared" si="2947"/>
        <v>b</v>
      </c>
      <c r="C10383" s="42">
        <v>6</v>
      </c>
      <c r="D10383" s="42"/>
      <c r="F10383" s="343" t="s">
        <v>603</v>
      </c>
      <c r="G10383" s="45" t="s">
        <v>184</v>
      </c>
      <c r="H10383" s="106"/>
      <c r="I10383" s="105">
        <f t="shared" si="2948"/>
        <v>0</v>
      </c>
      <c r="J10383" s="107"/>
      <c r="K10383" s="107"/>
      <c r="L10383" s="105">
        <f t="shared" si="2946"/>
        <v>0</v>
      </c>
      <c r="M10383" s="107"/>
      <c r="N10383" s="107"/>
      <c r="R10383" s="352">
        <f>L10383-[1]გადასახდელები!L9463</f>
        <v>0</v>
      </c>
    </row>
    <row r="10384" spans="2:18" ht="20.25" hidden="1" customHeight="1">
      <c r="B10384" s="36" t="str">
        <f t="shared" si="2947"/>
        <v>b</v>
      </c>
      <c r="C10384" s="42">
        <v>6</v>
      </c>
      <c r="D10384" s="42"/>
      <c r="F10384" s="343" t="s">
        <v>538</v>
      </c>
      <c r="G10384" s="45" t="s">
        <v>185</v>
      </c>
      <c r="H10384" s="106"/>
      <c r="I10384" s="105">
        <f t="shared" si="2948"/>
        <v>0</v>
      </c>
      <c r="J10384" s="107"/>
      <c r="K10384" s="107"/>
      <c r="L10384" s="105">
        <f t="shared" si="2946"/>
        <v>0</v>
      </c>
      <c r="M10384" s="107"/>
      <c r="N10384" s="107"/>
      <c r="R10384" s="352">
        <f>L10384-[1]გადასახდელები!L9464</f>
        <v>0</v>
      </c>
    </row>
    <row r="10385" spans="2:18" ht="20.25" hidden="1" customHeight="1">
      <c r="B10385" s="36" t="str">
        <f t="shared" si="2947"/>
        <v>b</v>
      </c>
      <c r="C10385" s="42">
        <v>6</v>
      </c>
      <c r="D10385" s="42"/>
      <c r="F10385" s="343" t="s">
        <v>604</v>
      </c>
      <c r="G10385" s="45" t="s">
        <v>186</v>
      </c>
      <c r="H10385" s="106"/>
      <c r="I10385" s="105">
        <f t="shared" si="2948"/>
        <v>0</v>
      </c>
      <c r="J10385" s="107"/>
      <c r="K10385" s="107"/>
      <c r="L10385" s="105">
        <f t="shared" si="2946"/>
        <v>0</v>
      </c>
      <c r="M10385" s="107"/>
      <c r="N10385" s="107"/>
      <c r="R10385" s="352">
        <f>L10385-[1]გადასახდელები!L9465</f>
        <v>0</v>
      </c>
    </row>
    <row r="10386" spans="2:18" ht="20.25" hidden="1" customHeight="1">
      <c r="B10386" s="36" t="str">
        <f t="shared" si="2947"/>
        <v>b</v>
      </c>
      <c r="C10386" s="42">
        <v>6</v>
      </c>
      <c r="D10386" s="42"/>
      <c r="F10386" s="343" t="s">
        <v>605</v>
      </c>
      <c r="G10386" s="45" t="s">
        <v>187</v>
      </c>
      <c r="H10386" s="106"/>
      <c r="I10386" s="105">
        <f t="shared" si="2948"/>
        <v>0</v>
      </c>
      <c r="J10386" s="107"/>
      <c r="K10386" s="107"/>
      <c r="L10386" s="105">
        <f t="shared" si="2946"/>
        <v>0</v>
      </c>
      <c r="M10386" s="107"/>
      <c r="N10386" s="107"/>
      <c r="R10386" s="352">
        <f>L10386-[1]გადასახდელები!L9466</f>
        <v>0</v>
      </c>
    </row>
    <row r="10387" spans="2:18" ht="20.25" hidden="1" customHeight="1">
      <c r="B10387" s="36" t="str">
        <f t="shared" si="2947"/>
        <v>b</v>
      </c>
      <c r="C10387" s="42">
        <v>6</v>
      </c>
      <c r="D10387" s="42"/>
      <c r="F10387" s="343" t="s">
        <v>606</v>
      </c>
      <c r="G10387" s="45" t="s">
        <v>188</v>
      </c>
      <c r="H10387" s="106"/>
      <c r="I10387" s="105">
        <f t="shared" si="2948"/>
        <v>0</v>
      </c>
      <c r="J10387" s="107"/>
      <c r="K10387" s="107"/>
      <c r="L10387" s="105">
        <f t="shared" si="2946"/>
        <v>0</v>
      </c>
      <c r="M10387" s="107"/>
      <c r="N10387" s="107"/>
      <c r="R10387" s="352">
        <f>L10387-[1]გადასახდელები!L9467</f>
        <v>0</v>
      </c>
    </row>
    <row r="10388" spans="2:18" ht="20.25" hidden="1" customHeight="1">
      <c r="B10388" s="36" t="str">
        <f t="shared" si="2947"/>
        <v>b</v>
      </c>
      <c r="C10388" s="42">
        <v>6</v>
      </c>
      <c r="D10388" s="42"/>
      <c r="F10388" s="343" t="s">
        <v>607</v>
      </c>
      <c r="G10388" s="45" t="s">
        <v>189</v>
      </c>
      <c r="H10388" s="106"/>
      <c r="I10388" s="105">
        <f t="shared" si="2948"/>
        <v>0</v>
      </c>
      <c r="J10388" s="107"/>
      <c r="K10388" s="107"/>
      <c r="L10388" s="105">
        <f t="shared" si="2946"/>
        <v>0</v>
      </c>
      <c r="M10388" s="107"/>
      <c r="N10388" s="107"/>
      <c r="R10388" s="352">
        <f>L10388-[1]გადასახდელები!L9468</f>
        <v>0</v>
      </c>
    </row>
    <row r="10389" spans="2:18" ht="20.25" hidden="1" customHeight="1">
      <c r="B10389" s="36" t="str">
        <f t="shared" si="2947"/>
        <v>b</v>
      </c>
      <c r="C10389" s="42">
        <v>6</v>
      </c>
      <c r="D10389" s="42"/>
      <c r="F10389" s="343" t="s">
        <v>608</v>
      </c>
      <c r="G10389" s="45" t="s">
        <v>190</v>
      </c>
      <c r="H10389" s="106"/>
      <c r="I10389" s="105">
        <f t="shared" si="2948"/>
        <v>0</v>
      </c>
      <c r="J10389" s="107"/>
      <c r="K10389" s="107"/>
      <c r="L10389" s="105">
        <f t="shared" si="2946"/>
        <v>0</v>
      </c>
      <c r="M10389" s="107"/>
      <c r="N10389" s="107"/>
      <c r="R10389" s="352">
        <f>L10389-[1]გადასახდელები!L9469</f>
        <v>0</v>
      </c>
    </row>
    <row r="10390" spans="2:18" ht="30.75" hidden="1" customHeight="1">
      <c r="B10390" s="36" t="str">
        <f t="shared" si="2947"/>
        <v>b</v>
      </c>
      <c r="C10390" s="42">
        <v>6</v>
      </c>
      <c r="D10390" s="42"/>
      <c r="F10390" s="343" t="s">
        <v>539</v>
      </c>
      <c r="G10390" s="45" t="s">
        <v>231</v>
      </c>
      <c r="H10390" s="106"/>
      <c r="I10390" s="105">
        <f t="shared" si="2948"/>
        <v>0</v>
      </c>
      <c r="J10390" s="107"/>
      <c r="K10390" s="107"/>
      <c r="L10390" s="105">
        <f t="shared" si="2946"/>
        <v>0</v>
      </c>
      <c r="M10390" s="107"/>
      <c r="N10390" s="107"/>
      <c r="R10390" s="352">
        <f>L10390-[1]გადასახდელები!L9470</f>
        <v>0</v>
      </c>
    </row>
    <row r="10391" spans="2:18" ht="20.25" hidden="1" customHeight="1">
      <c r="B10391" s="36" t="str">
        <f t="shared" si="2947"/>
        <v>b</v>
      </c>
      <c r="C10391" s="42">
        <v>5</v>
      </c>
      <c r="D10391" s="42"/>
      <c r="F10391" s="342" t="s">
        <v>609</v>
      </c>
      <c r="G10391" s="48" t="s">
        <v>197</v>
      </c>
      <c r="H10391" s="96">
        <f>SUM(H10392:H10394)</f>
        <v>0</v>
      </c>
      <c r="I10391" s="97">
        <f t="shared" si="2948"/>
        <v>0</v>
      </c>
      <c r="J10391" s="98">
        <f>SUM(J10392:J10394)</f>
        <v>0</v>
      </c>
      <c r="K10391" s="98">
        <f>SUM(K10392:K10394)</f>
        <v>0</v>
      </c>
      <c r="L10391" s="97">
        <f t="shared" si="2946"/>
        <v>0</v>
      </c>
      <c r="M10391" s="98">
        <f>SUM(M10392:M10394)</f>
        <v>0</v>
      </c>
      <c r="N10391" s="98">
        <f>SUM(N10392:N10394)</f>
        <v>0</v>
      </c>
      <c r="O10391" s="82" t="s">
        <v>146</v>
      </c>
      <c r="R10391" s="352">
        <f>L10391-[1]გადასახდელები!L9471</f>
        <v>0</v>
      </c>
    </row>
    <row r="10392" spans="2:18" ht="20.25" hidden="1" customHeight="1">
      <c r="B10392" s="36" t="str">
        <f t="shared" si="2947"/>
        <v>b</v>
      </c>
      <c r="C10392" s="42">
        <v>6</v>
      </c>
      <c r="D10392" s="42"/>
      <c r="F10392" s="343" t="s">
        <v>610</v>
      </c>
      <c r="G10392" s="45" t="s">
        <v>191</v>
      </c>
      <c r="H10392" s="106"/>
      <c r="I10392" s="105">
        <f t="shared" si="2948"/>
        <v>0</v>
      </c>
      <c r="J10392" s="107"/>
      <c r="K10392" s="107"/>
      <c r="L10392" s="105">
        <f t="shared" si="2946"/>
        <v>0</v>
      </c>
      <c r="M10392" s="107"/>
      <c r="N10392" s="107"/>
      <c r="R10392" s="352">
        <f>L10392-[1]გადასახდელები!L9472</f>
        <v>0</v>
      </c>
    </row>
    <row r="10393" spans="2:18" ht="20.25" hidden="1" customHeight="1">
      <c r="B10393" s="36" t="str">
        <f t="shared" si="2947"/>
        <v>b</v>
      </c>
      <c r="C10393" s="42">
        <v>6</v>
      </c>
      <c r="D10393" s="42"/>
      <c r="F10393" s="343" t="s">
        <v>611</v>
      </c>
      <c r="G10393" s="45" t="s">
        <v>192</v>
      </c>
      <c r="H10393" s="106"/>
      <c r="I10393" s="105">
        <f t="shared" si="2948"/>
        <v>0</v>
      </c>
      <c r="J10393" s="107"/>
      <c r="K10393" s="107"/>
      <c r="L10393" s="105">
        <f t="shared" si="2946"/>
        <v>0</v>
      </c>
      <c r="M10393" s="107"/>
      <c r="N10393" s="107"/>
      <c r="R10393" s="352">
        <f>L10393-[1]გადასახდელები!L9473</f>
        <v>0</v>
      </c>
    </row>
    <row r="10394" spans="2:18" ht="30.75" hidden="1" customHeight="1">
      <c r="B10394" s="36" t="str">
        <f t="shared" si="2947"/>
        <v>b</v>
      </c>
      <c r="C10394" s="42">
        <v>6</v>
      </c>
      <c r="D10394" s="42"/>
      <c r="F10394" s="343" t="s">
        <v>612</v>
      </c>
      <c r="G10394" s="45" t="s">
        <v>232</v>
      </c>
      <c r="H10394" s="106"/>
      <c r="I10394" s="105">
        <f t="shared" si="2948"/>
        <v>0</v>
      </c>
      <c r="J10394" s="107"/>
      <c r="K10394" s="107"/>
      <c r="L10394" s="105">
        <f t="shared" si="2946"/>
        <v>0</v>
      </c>
      <c r="M10394" s="107"/>
      <c r="N10394" s="107"/>
      <c r="R10394" s="352">
        <f>L10394-[1]გადასახდელები!L9474</f>
        <v>0</v>
      </c>
    </row>
    <row r="10395" spans="2:18" ht="30.75" hidden="1" customHeight="1">
      <c r="B10395" s="36" t="str">
        <f t="shared" si="2947"/>
        <v>b</v>
      </c>
      <c r="C10395" s="42">
        <v>5</v>
      </c>
      <c r="D10395" s="42"/>
      <c r="F10395" s="343" t="s">
        <v>613</v>
      </c>
      <c r="G10395" s="48" t="s">
        <v>233</v>
      </c>
      <c r="H10395" s="101"/>
      <c r="I10395" s="97">
        <f t="shared" si="2948"/>
        <v>0</v>
      </c>
      <c r="J10395" s="102"/>
      <c r="K10395" s="102"/>
      <c r="L10395" s="97">
        <f t="shared" si="2946"/>
        <v>0</v>
      </c>
      <c r="M10395" s="102"/>
      <c r="N10395" s="102"/>
      <c r="R10395" s="352">
        <f>L10395-[1]გადასახდელები!L9475</f>
        <v>0</v>
      </c>
    </row>
    <row r="10396" spans="2:18" ht="34.5" hidden="1" customHeight="1">
      <c r="B10396" s="36" t="str">
        <f t="shared" si="2947"/>
        <v>b</v>
      </c>
      <c r="C10396" s="42">
        <v>5</v>
      </c>
      <c r="D10396" s="42"/>
      <c r="F10396" s="343" t="s">
        <v>614</v>
      </c>
      <c r="G10396" s="50" t="s">
        <v>367</v>
      </c>
      <c r="H10396" s="101"/>
      <c r="I10396" s="97">
        <f t="shared" si="2948"/>
        <v>0</v>
      </c>
      <c r="J10396" s="102"/>
      <c r="K10396" s="102"/>
      <c r="L10396" s="97">
        <f t="shared" si="2946"/>
        <v>0</v>
      </c>
      <c r="M10396" s="102"/>
      <c r="N10396" s="102"/>
      <c r="R10396" s="352">
        <f>L10396-[1]გადასახდელები!L9476</f>
        <v>0</v>
      </c>
    </row>
    <row r="10397" spans="2:18" ht="34.5" hidden="1" customHeight="1">
      <c r="B10397" s="36" t="str">
        <f t="shared" si="2947"/>
        <v>b</v>
      </c>
      <c r="C10397" s="42">
        <v>5</v>
      </c>
      <c r="D10397" s="42"/>
      <c r="F10397" s="343" t="s">
        <v>540</v>
      </c>
      <c r="G10397" s="48" t="s">
        <v>234</v>
      </c>
      <c r="H10397" s="101"/>
      <c r="I10397" s="97">
        <f t="shared" si="2948"/>
        <v>0</v>
      </c>
      <c r="J10397" s="102"/>
      <c r="K10397" s="102"/>
      <c r="L10397" s="97">
        <f t="shared" si="2946"/>
        <v>0</v>
      </c>
      <c r="M10397" s="102"/>
      <c r="N10397" s="102"/>
      <c r="R10397" s="352">
        <f>L10397-[1]გადასახდელები!L9477</f>
        <v>0</v>
      </c>
    </row>
    <row r="10398" spans="2:18" ht="50.25" hidden="1" customHeight="1">
      <c r="B10398" s="36" t="str">
        <f t="shared" si="2947"/>
        <v>b</v>
      </c>
      <c r="C10398" s="42">
        <v>5</v>
      </c>
      <c r="D10398" s="42"/>
      <c r="F10398" s="343" t="s">
        <v>541</v>
      </c>
      <c r="G10398" s="48" t="s">
        <v>235</v>
      </c>
      <c r="H10398" s="101"/>
      <c r="I10398" s="97">
        <f t="shared" si="2948"/>
        <v>0</v>
      </c>
      <c r="J10398" s="102"/>
      <c r="K10398" s="102"/>
      <c r="L10398" s="97">
        <f t="shared" si="2946"/>
        <v>0</v>
      </c>
      <c r="M10398" s="102"/>
      <c r="N10398" s="102"/>
      <c r="R10398" s="352">
        <f>L10398-[1]გადასახდელები!L9478</f>
        <v>0</v>
      </c>
    </row>
    <row r="10399" spans="2:18" ht="20.25" hidden="1" customHeight="1">
      <c r="B10399" s="36" t="str">
        <f t="shared" si="2947"/>
        <v>b</v>
      </c>
      <c r="C10399" s="42">
        <v>5</v>
      </c>
      <c r="D10399" s="42"/>
      <c r="F10399" s="343" t="s">
        <v>542</v>
      </c>
      <c r="G10399" s="48" t="s">
        <v>236</v>
      </c>
      <c r="H10399" s="101"/>
      <c r="I10399" s="97">
        <f t="shared" si="2948"/>
        <v>0</v>
      </c>
      <c r="J10399" s="102"/>
      <c r="K10399" s="102"/>
      <c r="L10399" s="97">
        <f t="shared" si="2946"/>
        <v>0</v>
      </c>
      <c r="M10399" s="102"/>
      <c r="N10399" s="102"/>
      <c r="R10399" s="352">
        <f>L10399-[1]გადასახდელები!L9479</f>
        <v>0</v>
      </c>
    </row>
    <row r="10400" spans="2:18" ht="20.25" hidden="1" customHeight="1">
      <c r="B10400" s="36" t="str">
        <f t="shared" si="2947"/>
        <v>b</v>
      </c>
      <c r="C10400" s="42">
        <v>5</v>
      </c>
      <c r="D10400" s="42"/>
      <c r="F10400" s="343" t="s">
        <v>543</v>
      </c>
      <c r="G10400" s="48" t="s">
        <v>237</v>
      </c>
      <c r="H10400" s="101"/>
      <c r="I10400" s="97">
        <f t="shared" si="2948"/>
        <v>0</v>
      </c>
      <c r="J10400" s="102"/>
      <c r="K10400" s="102"/>
      <c r="L10400" s="97">
        <f t="shared" si="2946"/>
        <v>0</v>
      </c>
      <c r="M10400" s="102"/>
      <c r="N10400" s="102"/>
      <c r="R10400" s="352">
        <f>L10400-[1]გადასახდელები!L9480</f>
        <v>0</v>
      </c>
    </row>
    <row r="10401" spans="2:18" ht="20.25" hidden="1" customHeight="1">
      <c r="B10401" s="36" t="str">
        <f t="shared" si="2947"/>
        <v>b</v>
      </c>
      <c r="C10401" s="42">
        <v>5</v>
      </c>
      <c r="D10401" s="42"/>
      <c r="F10401" s="342" t="s">
        <v>544</v>
      </c>
      <c r="G10401" s="48" t="s">
        <v>238</v>
      </c>
      <c r="H10401" s="96">
        <f>SUM(H10402:H10408)</f>
        <v>0</v>
      </c>
      <c r="I10401" s="97">
        <f t="shared" si="2948"/>
        <v>0</v>
      </c>
      <c r="J10401" s="98">
        <f>SUM(J10402:J10408)</f>
        <v>0</v>
      </c>
      <c r="K10401" s="98">
        <f>SUM(K10402:K10408)</f>
        <v>0</v>
      </c>
      <c r="L10401" s="97">
        <f t="shared" si="2946"/>
        <v>0</v>
      </c>
      <c r="M10401" s="98">
        <f>SUM(M10402:M10408)</f>
        <v>0</v>
      </c>
      <c r="N10401" s="98">
        <f>SUM(N10402:N10408)</f>
        <v>0</v>
      </c>
      <c r="O10401" s="82" t="s">
        <v>146</v>
      </c>
      <c r="R10401" s="352">
        <f>L10401-[1]გადასახდელები!L9481</f>
        <v>0</v>
      </c>
    </row>
    <row r="10402" spans="2:18" ht="23.25" hidden="1" customHeight="1">
      <c r="B10402" s="36" t="str">
        <f t="shared" si="2947"/>
        <v>b</v>
      </c>
      <c r="C10402" s="42">
        <v>6</v>
      </c>
      <c r="D10402" s="42"/>
      <c r="F10402" s="343" t="s">
        <v>545</v>
      </c>
      <c r="G10402" s="45" t="s">
        <v>198</v>
      </c>
      <c r="H10402" s="106"/>
      <c r="I10402" s="105">
        <f t="shared" si="2948"/>
        <v>0</v>
      </c>
      <c r="J10402" s="107"/>
      <c r="K10402" s="107"/>
      <c r="L10402" s="105">
        <f t="shared" si="2946"/>
        <v>0</v>
      </c>
      <c r="M10402" s="107"/>
      <c r="N10402" s="107"/>
      <c r="R10402" s="352">
        <f>L10402-[1]გადასახდელები!L9482</f>
        <v>0</v>
      </c>
    </row>
    <row r="10403" spans="2:18" ht="20.25" hidden="1" customHeight="1">
      <c r="B10403" s="36" t="str">
        <f t="shared" si="2947"/>
        <v>b</v>
      </c>
      <c r="C10403" s="42">
        <v>6</v>
      </c>
      <c r="D10403" s="42"/>
      <c r="F10403" s="343" t="s">
        <v>546</v>
      </c>
      <c r="G10403" s="45" t="s">
        <v>199</v>
      </c>
      <c r="H10403" s="106"/>
      <c r="I10403" s="105">
        <f t="shared" si="2948"/>
        <v>0</v>
      </c>
      <c r="J10403" s="107"/>
      <c r="K10403" s="107"/>
      <c r="L10403" s="105">
        <f t="shared" si="2946"/>
        <v>0</v>
      </c>
      <c r="M10403" s="107"/>
      <c r="N10403" s="107"/>
      <c r="R10403" s="352">
        <f>L10403-[1]გადასახდელები!L9483</f>
        <v>0</v>
      </c>
    </row>
    <row r="10404" spans="2:18" ht="23.25" hidden="1" customHeight="1">
      <c r="B10404" s="36" t="str">
        <f t="shared" si="2947"/>
        <v>b</v>
      </c>
      <c r="C10404" s="42">
        <v>6</v>
      </c>
      <c r="D10404" s="42"/>
      <c r="F10404" s="343" t="s">
        <v>547</v>
      </c>
      <c r="G10404" s="45" t="s">
        <v>200</v>
      </c>
      <c r="H10404" s="106"/>
      <c r="I10404" s="105">
        <f t="shared" si="2948"/>
        <v>0</v>
      </c>
      <c r="J10404" s="107"/>
      <c r="K10404" s="107"/>
      <c r="L10404" s="105">
        <f t="shared" si="2946"/>
        <v>0</v>
      </c>
      <c r="M10404" s="107"/>
      <c r="N10404" s="107"/>
      <c r="R10404" s="352">
        <f>L10404-[1]გადასახდელები!L9484</f>
        <v>0</v>
      </c>
    </row>
    <row r="10405" spans="2:18" ht="31.5" hidden="1" customHeight="1">
      <c r="B10405" s="36" t="str">
        <f t="shared" si="2947"/>
        <v>b</v>
      </c>
      <c r="C10405" s="42">
        <v>6</v>
      </c>
      <c r="D10405" s="42"/>
      <c r="F10405" s="343" t="s">
        <v>615</v>
      </c>
      <c r="G10405" s="45" t="s">
        <v>201</v>
      </c>
      <c r="H10405" s="106"/>
      <c r="I10405" s="105">
        <f t="shared" si="2948"/>
        <v>0</v>
      </c>
      <c r="J10405" s="107"/>
      <c r="K10405" s="107"/>
      <c r="L10405" s="105">
        <f t="shared" si="2946"/>
        <v>0</v>
      </c>
      <c r="M10405" s="107"/>
      <c r="N10405" s="107"/>
      <c r="R10405" s="352">
        <f>L10405-[1]გადასახდელები!L9485</f>
        <v>0</v>
      </c>
    </row>
    <row r="10406" spans="2:18" ht="33.75" hidden="1" customHeight="1">
      <c r="B10406" s="36" t="str">
        <f t="shared" si="2947"/>
        <v>b</v>
      </c>
      <c r="C10406" s="42">
        <v>6</v>
      </c>
      <c r="D10406" s="42"/>
      <c r="F10406" s="343" t="s">
        <v>548</v>
      </c>
      <c r="G10406" s="45" t="s">
        <v>239</v>
      </c>
      <c r="H10406" s="106"/>
      <c r="I10406" s="105">
        <f t="shared" si="2948"/>
        <v>0</v>
      </c>
      <c r="J10406" s="107"/>
      <c r="K10406" s="107"/>
      <c r="L10406" s="105">
        <f t="shared" si="2946"/>
        <v>0</v>
      </c>
      <c r="M10406" s="107"/>
      <c r="N10406" s="107"/>
      <c r="R10406" s="352">
        <f>L10406-[1]გადასახდელები!L9486</f>
        <v>0</v>
      </c>
    </row>
    <row r="10407" spans="2:18" ht="34.5" hidden="1" customHeight="1">
      <c r="B10407" s="36" t="str">
        <f t="shared" si="2947"/>
        <v>b</v>
      </c>
      <c r="C10407" s="42">
        <v>6</v>
      </c>
      <c r="D10407" s="42"/>
      <c r="F10407" s="343" t="s">
        <v>616</v>
      </c>
      <c r="G10407" s="45" t="s">
        <v>240</v>
      </c>
      <c r="H10407" s="106"/>
      <c r="I10407" s="105">
        <f t="shared" si="2948"/>
        <v>0</v>
      </c>
      <c r="J10407" s="107"/>
      <c r="K10407" s="107"/>
      <c r="L10407" s="105">
        <f t="shared" si="2946"/>
        <v>0</v>
      </c>
      <c r="M10407" s="107"/>
      <c r="N10407" s="107"/>
      <c r="R10407" s="352">
        <f>L10407-[1]გადასახდელები!L9487</f>
        <v>0</v>
      </c>
    </row>
    <row r="10408" spans="2:18" ht="33.75" hidden="1" customHeight="1">
      <c r="B10408" s="36" t="str">
        <f t="shared" si="2947"/>
        <v>b</v>
      </c>
      <c r="C10408" s="42">
        <v>6</v>
      </c>
      <c r="D10408" s="42"/>
      <c r="F10408" s="343" t="s">
        <v>617</v>
      </c>
      <c r="G10408" s="45" t="s">
        <v>241</v>
      </c>
      <c r="H10408" s="106"/>
      <c r="I10408" s="105">
        <f t="shared" si="2948"/>
        <v>0</v>
      </c>
      <c r="J10408" s="107"/>
      <c r="K10408" s="107"/>
      <c r="L10408" s="105">
        <f t="shared" si="2946"/>
        <v>0</v>
      </c>
      <c r="M10408" s="107"/>
      <c r="N10408" s="107"/>
      <c r="R10408" s="352">
        <f>L10408-[1]გადასახდელები!L9488</f>
        <v>0</v>
      </c>
    </row>
    <row r="10409" spans="2:18" ht="34.5" hidden="1" customHeight="1">
      <c r="B10409" s="36" t="str">
        <f t="shared" si="2947"/>
        <v>b</v>
      </c>
      <c r="C10409" s="42">
        <v>5</v>
      </c>
      <c r="D10409" s="42"/>
      <c r="F10409" s="343" t="s">
        <v>618</v>
      </c>
      <c r="G10409" s="48" t="s">
        <v>242</v>
      </c>
      <c r="H10409" s="109"/>
      <c r="I10409" s="97">
        <f t="shared" si="2948"/>
        <v>0</v>
      </c>
      <c r="J10409" s="110"/>
      <c r="K10409" s="110"/>
      <c r="L10409" s="97">
        <f t="shared" si="2946"/>
        <v>0</v>
      </c>
      <c r="M10409" s="110"/>
      <c r="N10409" s="110"/>
      <c r="R10409" s="352">
        <f>L10409-[1]გადასახდელები!L9489</f>
        <v>0</v>
      </c>
    </row>
    <row r="10410" spans="2:18" ht="24.75" hidden="1" customHeight="1">
      <c r="B10410" s="36" t="str">
        <f t="shared" si="2947"/>
        <v>b</v>
      </c>
      <c r="C10410" s="42">
        <v>5</v>
      </c>
      <c r="D10410" s="42"/>
      <c r="F10410" s="343" t="s">
        <v>549</v>
      </c>
      <c r="G10410" s="48" t="s">
        <v>243</v>
      </c>
      <c r="H10410" s="109"/>
      <c r="I10410" s="97">
        <f t="shared" si="2948"/>
        <v>0</v>
      </c>
      <c r="J10410" s="110"/>
      <c r="K10410" s="110"/>
      <c r="L10410" s="97">
        <f t="shared" si="2946"/>
        <v>0</v>
      </c>
      <c r="M10410" s="110"/>
      <c r="N10410" s="110"/>
      <c r="R10410" s="352">
        <f>L10410-[1]გადასახდელები!L9490</f>
        <v>0</v>
      </c>
    </row>
    <row r="10411" spans="2:18" ht="27.75" hidden="1" customHeight="1">
      <c r="B10411" s="36" t="str">
        <f t="shared" si="2947"/>
        <v>b</v>
      </c>
      <c r="C10411" s="42">
        <v>4</v>
      </c>
      <c r="D10411" s="42"/>
      <c r="F10411" s="343" t="s">
        <v>550</v>
      </c>
      <c r="G10411" s="47" t="s">
        <v>244</v>
      </c>
      <c r="H10411" s="103"/>
      <c r="I10411" s="108">
        <f t="shared" si="2948"/>
        <v>0</v>
      </c>
      <c r="J10411" s="104"/>
      <c r="K10411" s="104"/>
      <c r="L10411" s="108">
        <f t="shared" si="2946"/>
        <v>0</v>
      </c>
      <c r="M10411" s="104"/>
      <c r="N10411" s="104"/>
      <c r="R10411" s="352">
        <f>L10411-[1]გადასახდელები!L9491</f>
        <v>0</v>
      </c>
    </row>
    <row r="10412" spans="2:18" ht="23.25" hidden="1" customHeight="1">
      <c r="B10412" s="36" t="str">
        <f t="shared" si="2947"/>
        <v>b</v>
      </c>
      <c r="C10412" s="42">
        <v>4</v>
      </c>
      <c r="D10412" s="42"/>
      <c r="F10412" s="343" t="s">
        <v>619</v>
      </c>
      <c r="G10412" s="47" t="s">
        <v>245</v>
      </c>
      <c r="H10412" s="103"/>
      <c r="I10412" s="108">
        <f t="shared" si="2948"/>
        <v>0</v>
      </c>
      <c r="J10412" s="104"/>
      <c r="K10412" s="104"/>
      <c r="L10412" s="108">
        <f t="shared" si="2946"/>
        <v>0</v>
      </c>
      <c r="M10412" s="104"/>
      <c r="N10412" s="104"/>
      <c r="R10412" s="352">
        <f>L10412-[1]გადასახდელები!L9492</f>
        <v>0</v>
      </c>
    </row>
    <row r="10413" spans="2:18" ht="24" hidden="1" customHeight="1">
      <c r="B10413" s="36" t="str">
        <f t="shared" si="2947"/>
        <v>b</v>
      </c>
      <c r="C10413" s="42">
        <v>4</v>
      </c>
      <c r="D10413" s="42"/>
      <c r="F10413" s="343" t="s">
        <v>620</v>
      </c>
      <c r="G10413" s="47" t="s">
        <v>246</v>
      </c>
      <c r="H10413" s="103"/>
      <c r="I10413" s="108">
        <f t="shared" si="2948"/>
        <v>0</v>
      </c>
      <c r="J10413" s="104"/>
      <c r="K10413" s="104"/>
      <c r="L10413" s="108">
        <f t="shared" si="2946"/>
        <v>0</v>
      </c>
      <c r="M10413" s="104"/>
      <c r="N10413" s="104"/>
      <c r="R10413" s="352">
        <f>L10413-[1]გადასახდელები!L9493</f>
        <v>0</v>
      </c>
    </row>
    <row r="10414" spans="2:18" ht="34.5" hidden="1" customHeight="1">
      <c r="B10414" s="36" t="str">
        <f t="shared" si="2947"/>
        <v>b</v>
      </c>
      <c r="C10414" s="42">
        <v>4</v>
      </c>
      <c r="D10414" s="42"/>
      <c r="F10414" s="343" t="s">
        <v>551</v>
      </c>
      <c r="G10414" s="47" t="s">
        <v>247</v>
      </c>
      <c r="H10414" s="103"/>
      <c r="I10414" s="108">
        <f t="shared" si="2948"/>
        <v>0</v>
      </c>
      <c r="J10414" s="104"/>
      <c r="K10414" s="104"/>
      <c r="L10414" s="108">
        <f t="shared" si="2946"/>
        <v>0</v>
      </c>
      <c r="M10414" s="104"/>
      <c r="N10414" s="104"/>
      <c r="R10414" s="352">
        <f>L10414-[1]გადასახდელები!L9494</f>
        <v>0</v>
      </c>
    </row>
    <row r="10415" spans="2:18" ht="33" hidden="1" customHeight="1">
      <c r="B10415" s="36" t="str">
        <f t="shared" si="2947"/>
        <v>b</v>
      </c>
      <c r="C10415" s="42">
        <v>4</v>
      </c>
      <c r="D10415" s="42"/>
      <c r="F10415" s="342" t="s">
        <v>552</v>
      </c>
      <c r="G10415" s="47" t="s">
        <v>248</v>
      </c>
      <c r="H10415" s="93">
        <f>SUM(H10416:H10421)</f>
        <v>0</v>
      </c>
      <c r="I10415" s="94">
        <f t="shared" si="2948"/>
        <v>0</v>
      </c>
      <c r="J10415" s="95">
        <f>SUM(J10416:J10421)</f>
        <v>0</v>
      </c>
      <c r="K10415" s="95">
        <f>SUM(K10416:K10421)</f>
        <v>0</v>
      </c>
      <c r="L10415" s="94">
        <f t="shared" si="2946"/>
        <v>0</v>
      </c>
      <c r="M10415" s="95">
        <f>SUM(M10416:M10421)</f>
        <v>0</v>
      </c>
      <c r="N10415" s="95">
        <f>SUM(N10416:N10421)</f>
        <v>0</v>
      </c>
      <c r="O10415" s="82" t="s">
        <v>146</v>
      </c>
      <c r="R10415" s="352">
        <f>L10415-[1]გადასახდელები!L9495</f>
        <v>0</v>
      </c>
    </row>
    <row r="10416" spans="2:18" ht="20.25" hidden="1" customHeight="1">
      <c r="B10416" s="36" t="str">
        <f t="shared" si="2947"/>
        <v>b</v>
      </c>
      <c r="C10416" s="42">
        <v>5</v>
      </c>
      <c r="D10416" s="42"/>
      <c r="F10416" s="343" t="s">
        <v>553</v>
      </c>
      <c r="G10416" s="48" t="s">
        <v>249</v>
      </c>
      <c r="H10416" s="109"/>
      <c r="I10416" s="97">
        <f t="shared" si="2948"/>
        <v>0</v>
      </c>
      <c r="J10416" s="110"/>
      <c r="K10416" s="110"/>
      <c r="L10416" s="97">
        <f t="shared" si="2946"/>
        <v>0</v>
      </c>
      <c r="M10416" s="110"/>
      <c r="N10416" s="110"/>
      <c r="Q10416" s="17">
        <f>82+55</f>
        <v>137</v>
      </c>
      <c r="R10416" s="352">
        <f>L10416-[1]გადასახდელები!L9496</f>
        <v>0</v>
      </c>
    </row>
    <row r="10417" spans="2:18" ht="20.25" hidden="1" customHeight="1">
      <c r="B10417" s="36" t="str">
        <f t="shared" si="2947"/>
        <v>b</v>
      </c>
      <c r="C10417" s="42">
        <v>5</v>
      </c>
      <c r="D10417" s="42"/>
      <c r="F10417" s="343" t="s">
        <v>554</v>
      </c>
      <c r="G10417" s="48" t="s">
        <v>250</v>
      </c>
      <c r="H10417" s="109"/>
      <c r="I10417" s="97">
        <f t="shared" si="2948"/>
        <v>0</v>
      </c>
      <c r="J10417" s="110"/>
      <c r="K10417" s="110"/>
      <c r="L10417" s="97">
        <f t="shared" si="2946"/>
        <v>0</v>
      </c>
      <c r="M10417" s="110"/>
      <c r="N10417" s="110"/>
      <c r="R10417" s="352">
        <f>L10417-[1]გადასახდელები!L9497</f>
        <v>0</v>
      </c>
    </row>
    <row r="10418" spans="2:18" ht="35.25" hidden="1" customHeight="1">
      <c r="B10418" s="36" t="str">
        <f t="shared" si="2947"/>
        <v>b</v>
      </c>
      <c r="C10418" s="42">
        <v>5</v>
      </c>
      <c r="D10418" s="42"/>
      <c r="F10418" s="343" t="s">
        <v>555</v>
      </c>
      <c r="G10418" s="48" t="s">
        <v>251</v>
      </c>
      <c r="H10418" s="109"/>
      <c r="I10418" s="97">
        <f t="shared" si="2948"/>
        <v>0</v>
      </c>
      <c r="J10418" s="110"/>
      <c r="K10418" s="110"/>
      <c r="L10418" s="97">
        <f t="shared" si="2946"/>
        <v>0</v>
      </c>
      <c r="M10418" s="110"/>
      <c r="N10418" s="110"/>
      <c r="R10418" s="352">
        <f>L10418-[1]გადასახდელები!L9498</f>
        <v>0</v>
      </c>
    </row>
    <row r="10419" spans="2:18" ht="20.25" hidden="1" customHeight="1">
      <c r="B10419" s="36" t="str">
        <f t="shared" si="2947"/>
        <v>b</v>
      </c>
      <c r="C10419" s="42">
        <v>5</v>
      </c>
      <c r="D10419" s="42"/>
      <c r="F10419" s="343" t="s">
        <v>621</v>
      </c>
      <c r="G10419" s="48" t="s">
        <v>252</v>
      </c>
      <c r="H10419" s="109"/>
      <c r="I10419" s="97">
        <f t="shared" si="2948"/>
        <v>0</v>
      </c>
      <c r="J10419" s="110"/>
      <c r="K10419" s="110"/>
      <c r="L10419" s="97">
        <f t="shared" si="2946"/>
        <v>0</v>
      </c>
      <c r="M10419" s="110"/>
      <c r="N10419" s="110"/>
      <c r="R10419" s="352">
        <f>L10419-[1]გადასახდელები!L9499</f>
        <v>0</v>
      </c>
    </row>
    <row r="10420" spans="2:18" ht="30.75" hidden="1" customHeight="1">
      <c r="B10420" s="36" t="str">
        <f t="shared" si="2947"/>
        <v>b</v>
      </c>
      <c r="C10420" s="42">
        <v>5</v>
      </c>
      <c r="D10420" s="42"/>
      <c r="F10420" s="343" t="s">
        <v>622</v>
      </c>
      <c r="G10420" s="48" t="s">
        <v>253</v>
      </c>
      <c r="H10420" s="109"/>
      <c r="I10420" s="97">
        <f t="shared" si="2948"/>
        <v>0</v>
      </c>
      <c r="J10420" s="110"/>
      <c r="K10420" s="110"/>
      <c r="L10420" s="97">
        <f t="shared" ref="L10420:L10483" si="2949">M10420+N10420</f>
        <v>0</v>
      </c>
      <c r="M10420" s="110"/>
      <c r="N10420" s="110"/>
      <c r="R10420" s="352">
        <f>L10420-[1]გადასახდელები!L9500</f>
        <v>0</v>
      </c>
    </row>
    <row r="10421" spans="2:18" ht="30.75" hidden="1" customHeight="1">
      <c r="B10421" s="36" t="str">
        <f t="shared" ref="B10421:B10484" si="2950">IF(H10421+I10421+L10421&gt;0,"a","b")</f>
        <v>b</v>
      </c>
      <c r="C10421" s="42">
        <v>5</v>
      </c>
      <c r="D10421" s="42"/>
      <c r="F10421" s="343" t="s">
        <v>556</v>
      </c>
      <c r="G10421" s="48" t="s">
        <v>254</v>
      </c>
      <c r="H10421" s="109"/>
      <c r="I10421" s="97">
        <f t="shared" si="2948"/>
        <v>0</v>
      </c>
      <c r="J10421" s="110"/>
      <c r="K10421" s="110"/>
      <c r="L10421" s="97">
        <f t="shared" si="2949"/>
        <v>0</v>
      </c>
      <c r="M10421" s="110"/>
      <c r="N10421" s="110"/>
      <c r="R10421" s="352">
        <f>L10421-[1]გადასახდელები!L9501</f>
        <v>0</v>
      </c>
    </row>
    <row r="10422" spans="2:18" ht="20.25" hidden="1" customHeight="1">
      <c r="B10422" s="36" t="str">
        <f t="shared" si="2950"/>
        <v>b</v>
      </c>
      <c r="C10422" s="42">
        <v>4</v>
      </c>
      <c r="D10422" s="42"/>
      <c r="F10422" s="343" t="s">
        <v>623</v>
      </c>
      <c r="G10422" s="47" t="s">
        <v>255</v>
      </c>
      <c r="H10422" s="103"/>
      <c r="I10422" s="94">
        <f t="shared" si="2948"/>
        <v>0</v>
      </c>
      <c r="J10422" s="104"/>
      <c r="K10422" s="104"/>
      <c r="L10422" s="94">
        <f t="shared" si="2949"/>
        <v>0</v>
      </c>
      <c r="M10422" s="104"/>
      <c r="N10422" s="104"/>
      <c r="R10422" s="352">
        <f>L10422-[1]გადასახდელები!L9502</f>
        <v>0</v>
      </c>
    </row>
    <row r="10423" spans="2:18" ht="20.25" customHeight="1">
      <c r="B10423" s="36" t="str">
        <f t="shared" si="2950"/>
        <v>a</v>
      </c>
      <c r="C10423" s="42">
        <v>4</v>
      </c>
      <c r="D10423" s="42"/>
      <c r="F10423" s="342" t="s">
        <v>557</v>
      </c>
      <c r="G10423" s="47" t="s">
        <v>256</v>
      </c>
      <c r="H10423" s="93">
        <f>SUM(H10424:H10436)</f>
        <v>1E-3</v>
      </c>
      <c r="I10423" s="94">
        <f t="shared" si="2948"/>
        <v>14</v>
      </c>
      <c r="J10423" s="95">
        <f>SUM(J10424:J10436)</f>
        <v>0</v>
      </c>
      <c r="K10423" s="95">
        <f>SUM(K10424:K10436)</f>
        <v>14</v>
      </c>
      <c r="L10423" s="94">
        <f t="shared" si="2949"/>
        <v>0</v>
      </c>
      <c r="M10423" s="95">
        <f>SUM(M10424:M10436)</f>
        <v>0</v>
      </c>
      <c r="N10423" s="95">
        <f>SUM(N10424:N10436)</f>
        <v>0</v>
      </c>
      <c r="O10423" s="82" t="s">
        <v>146</v>
      </c>
      <c r="R10423" s="352">
        <f>L10423-[1]გადასახდელები!L9503</f>
        <v>0</v>
      </c>
    </row>
    <row r="10424" spans="2:18" ht="20.25" hidden="1" customHeight="1">
      <c r="B10424" s="36" t="str">
        <f t="shared" si="2950"/>
        <v>b</v>
      </c>
      <c r="C10424" s="42">
        <v>5</v>
      </c>
      <c r="D10424" s="42"/>
      <c r="F10424" s="343" t="s">
        <v>624</v>
      </c>
      <c r="G10424" s="48" t="s">
        <v>257</v>
      </c>
      <c r="H10424" s="109"/>
      <c r="I10424" s="97">
        <f t="shared" si="2948"/>
        <v>0</v>
      </c>
      <c r="J10424" s="110"/>
      <c r="K10424" s="110"/>
      <c r="L10424" s="97">
        <f t="shared" si="2949"/>
        <v>0</v>
      </c>
      <c r="M10424" s="110"/>
      <c r="N10424" s="110"/>
      <c r="R10424" s="352">
        <f>L10424-[1]გადასახდელები!L9504</f>
        <v>0</v>
      </c>
    </row>
    <row r="10425" spans="2:18" ht="30" hidden="1" customHeight="1">
      <c r="B10425" s="36" t="str">
        <f t="shared" si="2950"/>
        <v>b</v>
      </c>
      <c r="C10425" s="42">
        <v>5</v>
      </c>
      <c r="D10425" s="42"/>
      <c r="F10425" s="343" t="s">
        <v>625</v>
      </c>
      <c r="G10425" s="48" t="s">
        <v>258</v>
      </c>
      <c r="H10425" s="109"/>
      <c r="I10425" s="97">
        <f t="shared" si="2948"/>
        <v>0</v>
      </c>
      <c r="J10425" s="110"/>
      <c r="K10425" s="110"/>
      <c r="L10425" s="97">
        <f t="shared" si="2949"/>
        <v>0</v>
      </c>
      <c r="M10425" s="110"/>
      <c r="N10425" s="110"/>
      <c r="R10425" s="352">
        <f>L10425-[1]გადასახდელები!L9505</f>
        <v>0</v>
      </c>
    </row>
    <row r="10426" spans="2:18" ht="22.5" hidden="1" customHeight="1">
      <c r="B10426" s="36" t="str">
        <f t="shared" si="2950"/>
        <v>b</v>
      </c>
      <c r="C10426" s="42">
        <v>5</v>
      </c>
      <c r="D10426" s="42"/>
      <c r="F10426" s="343" t="s">
        <v>558</v>
      </c>
      <c r="G10426" s="48" t="s">
        <v>259</v>
      </c>
      <c r="H10426" s="109"/>
      <c r="I10426" s="97">
        <f t="shared" si="2948"/>
        <v>0</v>
      </c>
      <c r="J10426" s="110"/>
      <c r="K10426" s="110"/>
      <c r="L10426" s="97">
        <f t="shared" si="2949"/>
        <v>0</v>
      </c>
      <c r="M10426" s="110"/>
      <c r="N10426" s="110"/>
      <c r="R10426" s="352">
        <f>L10426-[1]გადასახდელები!L9506</f>
        <v>0</v>
      </c>
    </row>
    <row r="10427" spans="2:18" ht="33.75" hidden="1" customHeight="1">
      <c r="B10427" s="36" t="str">
        <f t="shared" si="2950"/>
        <v>b</v>
      </c>
      <c r="C10427" s="42">
        <v>5</v>
      </c>
      <c r="D10427" s="42"/>
      <c r="F10427" s="343" t="s">
        <v>626</v>
      </c>
      <c r="G10427" s="48" t="s">
        <v>260</v>
      </c>
      <c r="H10427" s="109"/>
      <c r="I10427" s="97">
        <f t="shared" si="2948"/>
        <v>0</v>
      </c>
      <c r="J10427" s="110"/>
      <c r="K10427" s="110"/>
      <c r="L10427" s="97">
        <f t="shared" si="2949"/>
        <v>0</v>
      </c>
      <c r="M10427" s="110"/>
      <c r="N10427" s="110"/>
      <c r="R10427" s="352">
        <f>L10427-[1]გადასახდელები!L9507</f>
        <v>0</v>
      </c>
    </row>
    <row r="10428" spans="2:18" ht="24.75" hidden="1" customHeight="1">
      <c r="B10428" s="36" t="str">
        <f t="shared" si="2950"/>
        <v>b</v>
      </c>
      <c r="C10428" s="42">
        <v>5</v>
      </c>
      <c r="D10428" s="42"/>
      <c r="F10428" s="343" t="s">
        <v>627</v>
      </c>
      <c r="G10428" s="48" t="s">
        <v>261</v>
      </c>
      <c r="H10428" s="109"/>
      <c r="I10428" s="97">
        <f t="shared" si="2948"/>
        <v>0</v>
      </c>
      <c r="J10428" s="110"/>
      <c r="K10428" s="110"/>
      <c r="L10428" s="97">
        <f t="shared" si="2949"/>
        <v>0</v>
      </c>
      <c r="M10428" s="110"/>
      <c r="N10428" s="110"/>
      <c r="R10428" s="352">
        <f>L10428-[1]გადასახდელები!L9508</f>
        <v>0</v>
      </c>
    </row>
    <row r="10429" spans="2:18" ht="35.25" hidden="1" customHeight="1">
      <c r="B10429" s="36" t="str">
        <f t="shared" si="2950"/>
        <v>b</v>
      </c>
      <c r="C10429" s="42">
        <v>5</v>
      </c>
      <c r="D10429" s="42"/>
      <c r="F10429" s="343" t="s">
        <v>628</v>
      </c>
      <c r="G10429" s="48" t="s">
        <v>262</v>
      </c>
      <c r="H10429" s="109"/>
      <c r="I10429" s="97">
        <f t="shared" ref="I10429:I10492" si="2951">J10429+K10429</f>
        <v>0</v>
      </c>
      <c r="J10429" s="110"/>
      <c r="K10429" s="110"/>
      <c r="L10429" s="97">
        <f t="shared" si="2949"/>
        <v>0</v>
      </c>
      <c r="M10429" s="110"/>
      <c r="N10429" s="110"/>
      <c r="R10429" s="352">
        <f>L10429-[1]გადასახდელები!L9509</f>
        <v>0</v>
      </c>
    </row>
    <row r="10430" spans="2:18" ht="33.75" hidden="1" customHeight="1">
      <c r="B10430" s="36" t="str">
        <f t="shared" si="2950"/>
        <v>b</v>
      </c>
      <c r="C10430" s="42">
        <v>5</v>
      </c>
      <c r="D10430" s="42"/>
      <c r="F10430" s="343" t="s">
        <v>629</v>
      </c>
      <c r="G10430" s="48" t="s">
        <v>263</v>
      </c>
      <c r="H10430" s="109"/>
      <c r="I10430" s="97">
        <f t="shared" si="2951"/>
        <v>0</v>
      </c>
      <c r="J10430" s="110"/>
      <c r="K10430" s="110"/>
      <c r="L10430" s="97">
        <f t="shared" si="2949"/>
        <v>0</v>
      </c>
      <c r="M10430" s="110"/>
      <c r="N10430" s="110"/>
      <c r="R10430" s="352">
        <f>L10430-[1]გადასახდელები!L9510</f>
        <v>0</v>
      </c>
    </row>
    <row r="10431" spans="2:18" ht="20.25" hidden="1" customHeight="1">
      <c r="B10431" s="36" t="str">
        <f t="shared" si="2950"/>
        <v>b</v>
      </c>
      <c r="C10431" s="42">
        <v>5</v>
      </c>
      <c r="D10431" s="42"/>
      <c r="F10431" s="343" t="s">
        <v>630</v>
      </c>
      <c r="G10431" s="48" t="s">
        <v>264</v>
      </c>
      <c r="H10431" s="109"/>
      <c r="I10431" s="97">
        <f t="shared" si="2951"/>
        <v>0</v>
      </c>
      <c r="J10431" s="110"/>
      <c r="K10431" s="110"/>
      <c r="L10431" s="97">
        <f t="shared" si="2949"/>
        <v>0</v>
      </c>
      <c r="M10431" s="110"/>
      <c r="N10431" s="110"/>
      <c r="R10431" s="352">
        <f>L10431-[1]გადასახდელები!L9511</f>
        <v>0</v>
      </c>
    </row>
    <row r="10432" spans="2:18" ht="20.25" hidden="1" customHeight="1">
      <c r="B10432" s="36" t="str">
        <f t="shared" si="2950"/>
        <v>b</v>
      </c>
      <c r="C10432" s="42">
        <v>5</v>
      </c>
      <c r="D10432" s="42"/>
      <c r="F10432" s="343" t="s">
        <v>631</v>
      </c>
      <c r="G10432" s="48" t="s">
        <v>265</v>
      </c>
      <c r="H10432" s="109"/>
      <c r="I10432" s="97">
        <f t="shared" si="2951"/>
        <v>0</v>
      </c>
      <c r="J10432" s="110"/>
      <c r="K10432" s="110"/>
      <c r="L10432" s="97">
        <f t="shared" si="2949"/>
        <v>0</v>
      </c>
      <c r="M10432" s="110"/>
      <c r="N10432" s="110"/>
      <c r="R10432" s="352">
        <f>L10432-[1]გადასახდელები!L9512</f>
        <v>0</v>
      </c>
    </row>
    <row r="10433" spans="2:18" ht="20.25" hidden="1" customHeight="1">
      <c r="B10433" s="36" t="str">
        <f t="shared" si="2950"/>
        <v>b</v>
      </c>
      <c r="C10433" s="42">
        <v>5</v>
      </c>
      <c r="D10433" s="42"/>
      <c r="F10433" s="343" t="s">
        <v>559</v>
      </c>
      <c r="G10433" s="48" t="s">
        <v>266</v>
      </c>
      <c r="H10433" s="109"/>
      <c r="I10433" s="97">
        <f t="shared" si="2951"/>
        <v>0</v>
      </c>
      <c r="J10433" s="110"/>
      <c r="K10433" s="110"/>
      <c r="L10433" s="97">
        <f t="shared" si="2949"/>
        <v>0</v>
      </c>
      <c r="M10433" s="110"/>
      <c r="N10433" s="110"/>
      <c r="R10433" s="352">
        <f>L10433-[1]გადასახდელები!L9513</f>
        <v>0</v>
      </c>
    </row>
    <row r="10434" spans="2:18" ht="20.25" hidden="1" customHeight="1">
      <c r="B10434" s="36" t="str">
        <f t="shared" si="2950"/>
        <v>b</v>
      </c>
      <c r="C10434" s="42">
        <v>5</v>
      </c>
      <c r="D10434" s="42"/>
      <c r="F10434" s="343" t="s">
        <v>632</v>
      </c>
      <c r="G10434" s="48" t="s">
        <v>267</v>
      </c>
      <c r="H10434" s="109"/>
      <c r="I10434" s="97">
        <f t="shared" si="2951"/>
        <v>0</v>
      </c>
      <c r="J10434" s="110"/>
      <c r="K10434" s="110"/>
      <c r="L10434" s="97">
        <f t="shared" si="2949"/>
        <v>0</v>
      </c>
      <c r="M10434" s="110"/>
      <c r="N10434" s="110"/>
      <c r="R10434" s="352">
        <f>L10434-[1]გადასახდელები!L9514</f>
        <v>0</v>
      </c>
    </row>
    <row r="10435" spans="2:18" ht="34.5" hidden="1" customHeight="1">
      <c r="B10435" s="36" t="str">
        <f t="shared" si="2950"/>
        <v>b</v>
      </c>
      <c r="C10435" s="42">
        <v>5</v>
      </c>
      <c r="D10435" s="42"/>
      <c r="F10435" s="343" t="s">
        <v>633</v>
      </c>
      <c r="G10435" s="48" t="s">
        <v>268</v>
      </c>
      <c r="H10435" s="109"/>
      <c r="I10435" s="97">
        <f t="shared" si="2951"/>
        <v>0</v>
      </c>
      <c r="J10435" s="110"/>
      <c r="K10435" s="110"/>
      <c r="L10435" s="97">
        <f t="shared" si="2949"/>
        <v>0</v>
      </c>
      <c r="M10435" s="110"/>
      <c r="N10435" s="110"/>
      <c r="R10435" s="352">
        <f>L10435-[1]გადასახდელები!L9515</f>
        <v>0</v>
      </c>
    </row>
    <row r="10436" spans="2:18" ht="30.75" customHeight="1" thickBot="1">
      <c r="B10436" s="36" t="str">
        <f t="shared" si="2950"/>
        <v>a</v>
      </c>
      <c r="C10436" s="42">
        <v>5</v>
      </c>
      <c r="D10436" s="42"/>
      <c r="F10436" s="343" t="s">
        <v>560</v>
      </c>
      <c r="G10436" s="48" t="s">
        <v>269</v>
      </c>
      <c r="H10436" s="109">
        <v>1E-3</v>
      </c>
      <c r="I10436" s="97">
        <f t="shared" si="2951"/>
        <v>14</v>
      </c>
      <c r="J10436" s="110"/>
      <c r="K10436" s="110">
        <v>14</v>
      </c>
      <c r="L10436" s="97">
        <f t="shared" si="2949"/>
        <v>0</v>
      </c>
      <c r="M10436" s="110"/>
      <c r="N10436" s="110"/>
      <c r="R10436" s="352">
        <f>L10436-[1]გადასახდელები!L9516</f>
        <v>0</v>
      </c>
    </row>
    <row r="10437" spans="2:18" ht="20.25" hidden="1" customHeight="1">
      <c r="B10437" s="36" t="str">
        <f t="shared" si="2950"/>
        <v>b</v>
      </c>
      <c r="C10437" s="42">
        <v>3</v>
      </c>
      <c r="D10437" s="42"/>
      <c r="F10437" s="343" t="s">
        <v>634</v>
      </c>
      <c r="G10437" s="57" t="s">
        <v>209</v>
      </c>
      <c r="H10437" s="111"/>
      <c r="I10437" s="90">
        <f t="shared" si="2951"/>
        <v>0</v>
      </c>
      <c r="J10437" s="112"/>
      <c r="K10437" s="112"/>
      <c r="L10437" s="90">
        <f t="shared" si="2949"/>
        <v>0</v>
      </c>
      <c r="M10437" s="112"/>
      <c r="N10437" s="112"/>
      <c r="R10437" s="352">
        <f>L10437-[1]გადასახდელები!L9517</f>
        <v>0</v>
      </c>
    </row>
    <row r="10438" spans="2:18" ht="20.25" hidden="1" customHeight="1">
      <c r="B10438" s="36" t="str">
        <f t="shared" si="2950"/>
        <v>b</v>
      </c>
      <c r="C10438" s="42">
        <v>3</v>
      </c>
      <c r="D10438" s="42"/>
      <c r="F10438" s="342" t="s">
        <v>635</v>
      </c>
      <c r="G10438" s="57" t="s">
        <v>208</v>
      </c>
      <c r="H10438" s="89">
        <f>H10439+H10444+H10445</f>
        <v>0</v>
      </c>
      <c r="I10438" s="90">
        <f t="shared" si="2951"/>
        <v>0</v>
      </c>
      <c r="J10438" s="92">
        <f>J10439+J10444+J10445</f>
        <v>0</v>
      </c>
      <c r="K10438" s="92">
        <f>K10439+K10444+K10445</f>
        <v>0</v>
      </c>
      <c r="L10438" s="90">
        <f t="shared" si="2949"/>
        <v>0</v>
      </c>
      <c r="M10438" s="92">
        <f>M10439+M10444+M10445</f>
        <v>0</v>
      </c>
      <c r="N10438" s="92">
        <f>N10439+N10444+N10445</f>
        <v>0</v>
      </c>
      <c r="O10438" s="82" t="s">
        <v>146</v>
      </c>
      <c r="R10438" s="352">
        <f>L10438-[1]გადასახდელები!L9518</f>
        <v>0</v>
      </c>
    </row>
    <row r="10439" spans="2:18" ht="20.25" hidden="1" customHeight="1">
      <c r="B10439" s="36" t="str">
        <f t="shared" si="2950"/>
        <v>b</v>
      </c>
      <c r="C10439" s="42">
        <v>4</v>
      </c>
      <c r="D10439" s="42"/>
      <c r="F10439" s="342" t="s">
        <v>636</v>
      </c>
      <c r="G10439" s="47" t="s">
        <v>270</v>
      </c>
      <c r="H10439" s="93">
        <f>SUM(H10440:H10443)</f>
        <v>0</v>
      </c>
      <c r="I10439" s="94">
        <f t="shared" si="2951"/>
        <v>0</v>
      </c>
      <c r="J10439" s="95">
        <f>SUM(J10440:J10443)</f>
        <v>0</v>
      </c>
      <c r="K10439" s="95">
        <f>SUM(K10440:K10443)</f>
        <v>0</v>
      </c>
      <c r="L10439" s="94">
        <f t="shared" si="2949"/>
        <v>0</v>
      </c>
      <c r="M10439" s="95">
        <f>SUM(M10440:M10443)</f>
        <v>0</v>
      </c>
      <c r="N10439" s="95">
        <f>SUM(N10440:N10443)</f>
        <v>0</v>
      </c>
      <c r="O10439" s="82" t="s">
        <v>146</v>
      </c>
      <c r="R10439" s="352">
        <f>L10439-[1]გადასახდელები!L9519</f>
        <v>0</v>
      </c>
    </row>
    <row r="10440" spans="2:18" ht="20.25" hidden="1" customHeight="1">
      <c r="B10440" s="36" t="str">
        <f t="shared" si="2950"/>
        <v>b</v>
      </c>
      <c r="C10440" s="42">
        <v>5</v>
      </c>
      <c r="D10440" s="42"/>
      <c r="F10440" s="343" t="s">
        <v>637</v>
      </c>
      <c r="G10440" s="48" t="s">
        <v>271</v>
      </c>
      <c r="H10440" s="101"/>
      <c r="I10440" s="97">
        <f t="shared" si="2951"/>
        <v>0</v>
      </c>
      <c r="J10440" s="102"/>
      <c r="K10440" s="102"/>
      <c r="L10440" s="97">
        <f t="shared" si="2949"/>
        <v>0</v>
      </c>
      <c r="M10440" s="102"/>
      <c r="N10440" s="102"/>
      <c r="R10440" s="352">
        <f>L10440-[1]გადასახდელები!L9520</f>
        <v>0</v>
      </c>
    </row>
    <row r="10441" spans="2:18" ht="20.25" hidden="1" customHeight="1">
      <c r="B10441" s="36" t="str">
        <f t="shared" si="2950"/>
        <v>b</v>
      </c>
      <c r="C10441" s="42">
        <v>5</v>
      </c>
      <c r="D10441" s="42"/>
      <c r="F10441" s="343" t="s">
        <v>638</v>
      </c>
      <c r="G10441" s="48" t="s">
        <v>272</v>
      </c>
      <c r="H10441" s="101"/>
      <c r="I10441" s="97">
        <f t="shared" si="2951"/>
        <v>0</v>
      </c>
      <c r="J10441" s="102"/>
      <c r="K10441" s="102"/>
      <c r="L10441" s="97">
        <f t="shared" si="2949"/>
        <v>0</v>
      </c>
      <c r="M10441" s="102"/>
      <c r="N10441" s="102"/>
      <c r="R10441" s="352">
        <f>L10441-[1]გადასახდელები!L9521</f>
        <v>0</v>
      </c>
    </row>
    <row r="10442" spans="2:18" ht="20.25" hidden="1" customHeight="1">
      <c r="B10442" s="36" t="str">
        <f t="shared" si="2950"/>
        <v>b</v>
      </c>
      <c r="C10442" s="42">
        <v>5</v>
      </c>
      <c r="D10442" s="42"/>
      <c r="F10442" s="343" t="s">
        <v>639</v>
      </c>
      <c r="G10442" s="48" t="s">
        <v>273</v>
      </c>
      <c r="H10442" s="101"/>
      <c r="I10442" s="97">
        <f t="shared" si="2951"/>
        <v>0</v>
      </c>
      <c r="J10442" s="102"/>
      <c r="K10442" s="102"/>
      <c r="L10442" s="97">
        <f t="shared" si="2949"/>
        <v>0</v>
      </c>
      <c r="M10442" s="102"/>
      <c r="N10442" s="102"/>
      <c r="R10442" s="352">
        <f>L10442-[1]გადასახდელები!L9522</f>
        <v>0</v>
      </c>
    </row>
    <row r="10443" spans="2:18" ht="20.25" hidden="1" customHeight="1">
      <c r="B10443" s="36" t="str">
        <f t="shared" si="2950"/>
        <v>b</v>
      </c>
      <c r="C10443" s="42">
        <v>5</v>
      </c>
      <c r="D10443" s="42"/>
      <c r="F10443" s="343" t="s">
        <v>640</v>
      </c>
      <c r="G10443" s="48" t="s">
        <v>274</v>
      </c>
      <c r="H10443" s="101"/>
      <c r="I10443" s="97">
        <f t="shared" si="2951"/>
        <v>0</v>
      </c>
      <c r="J10443" s="102"/>
      <c r="K10443" s="102"/>
      <c r="L10443" s="97">
        <f t="shared" si="2949"/>
        <v>0</v>
      </c>
      <c r="M10443" s="102"/>
      <c r="N10443" s="102"/>
      <c r="R10443" s="352">
        <f>L10443-[1]გადასახდელები!L9523</f>
        <v>0</v>
      </c>
    </row>
    <row r="10444" spans="2:18" ht="20.25" hidden="1" customHeight="1">
      <c r="B10444" s="36" t="str">
        <f t="shared" si="2950"/>
        <v>b</v>
      </c>
      <c r="C10444" s="42">
        <v>4</v>
      </c>
      <c r="D10444" s="42"/>
      <c r="F10444" s="343" t="s">
        <v>641</v>
      </c>
      <c r="G10444" s="47" t="s">
        <v>275</v>
      </c>
      <c r="H10444" s="103"/>
      <c r="I10444" s="94">
        <f t="shared" si="2951"/>
        <v>0</v>
      </c>
      <c r="J10444" s="104"/>
      <c r="K10444" s="104"/>
      <c r="L10444" s="94">
        <f t="shared" si="2949"/>
        <v>0</v>
      </c>
      <c r="M10444" s="104"/>
      <c r="N10444" s="104"/>
      <c r="R10444" s="352">
        <f>L10444-[1]გადასახდელები!L9524</f>
        <v>0</v>
      </c>
    </row>
    <row r="10445" spans="2:18" ht="36" hidden="1" customHeight="1">
      <c r="B10445" s="36" t="str">
        <f t="shared" si="2950"/>
        <v>b</v>
      </c>
      <c r="C10445" s="42">
        <v>4</v>
      </c>
      <c r="D10445" s="42"/>
      <c r="F10445" s="343" t="s">
        <v>642</v>
      </c>
      <c r="G10445" s="47" t="s">
        <v>276</v>
      </c>
      <c r="H10445" s="103"/>
      <c r="I10445" s="94">
        <f t="shared" si="2951"/>
        <v>0</v>
      </c>
      <c r="J10445" s="104"/>
      <c r="K10445" s="104"/>
      <c r="L10445" s="94">
        <f t="shared" si="2949"/>
        <v>0</v>
      </c>
      <c r="M10445" s="104"/>
      <c r="N10445" s="104"/>
      <c r="R10445" s="352">
        <f>L10445-[1]გადასახდელები!L9525</f>
        <v>0</v>
      </c>
    </row>
    <row r="10446" spans="2:18" ht="20.25" hidden="1" customHeight="1">
      <c r="B10446" s="36" t="str">
        <f t="shared" si="2950"/>
        <v>b</v>
      </c>
      <c r="C10446" s="42">
        <v>3</v>
      </c>
      <c r="D10446" s="42"/>
      <c r="F10446" s="343" t="s">
        <v>561</v>
      </c>
      <c r="G10446" s="57" t="s">
        <v>202</v>
      </c>
      <c r="H10446" s="111"/>
      <c r="I10446" s="90">
        <f t="shared" si="2951"/>
        <v>0</v>
      </c>
      <c r="J10446" s="112"/>
      <c r="K10446" s="112"/>
      <c r="L10446" s="90">
        <f t="shared" si="2949"/>
        <v>0</v>
      </c>
      <c r="M10446" s="112"/>
      <c r="N10446" s="112"/>
      <c r="R10446" s="352">
        <f>L10446-[1]გადასახდელები!L9526</f>
        <v>-11</v>
      </c>
    </row>
    <row r="10447" spans="2:18" ht="20.25" hidden="1" customHeight="1">
      <c r="B10447" s="36" t="str">
        <f t="shared" si="2950"/>
        <v>b</v>
      </c>
      <c r="C10447" s="42">
        <v>3</v>
      </c>
      <c r="D10447" s="42"/>
      <c r="F10447" s="342" t="s">
        <v>562</v>
      </c>
      <c r="G10447" s="57" t="s">
        <v>203</v>
      </c>
      <c r="H10447" s="89">
        <f>H10448+H10451+H10454</f>
        <v>0</v>
      </c>
      <c r="I10447" s="90">
        <f t="shared" si="2951"/>
        <v>0</v>
      </c>
      <c r="J10447" s="92">
        <f>J10448+J10451+J10454</f>
        <v>0</v>
      </c>
      <c r="K10447" s="92">
        <f>K10448+K10451+K10454</f>
        <v>0</v>
      </c>
      <c r="L10447" s="90">
        <f t="shared" si="2949"/>
        <v>0</v>
      </c>
      <c r="M10447" s="92">
        <f>M10448+M10451+M10454</f>
        <v>0</v>
      </c>
      <c r="N10447" s="92">
        <f>N10448+N10451+N10454</f>
        <v>0</v>
      </c>
      <c r="O10447" s="82" t="s">
        <v>146</v>
      </c>
      <c r="R10447" s="352">
        <f>L10447-[1]გადასახდელები!L9527</f>
        <v>0</v>
      </c>
    </row>
    <row r="10448" spans="2:18" ht="20.25" hidden="1" customHeight="1">
      <c r="B10448" s="36" t="str">
        <f t="shared" si="2950"/>
        <v>b</v>
      </c>
      <c r="C10448" s="42">
        <v>4</v>
      </c>
      <c r="D10448" s="42"/>
      <c r="F10448" s="342" t="s">
        <v>643</v>
      </c>
      <c r="G10448" s="47" t="s">
        <v>277</v>
      </c>
      <c r="H10448" s="93">
        <f>SUM(H10449:H10450)</f>
        <v>0</v>
      </c>
      <c r="I10448" s="94">
        <f t="shared" si="2951"/>
        <v>0</v>
      </c>
      <c r="J10448" s="95">
        <f>SUM(J10449:J10450)</f>
        <v>0</v>
      </c>
      <c r="K10448" s="95">
        <f>SUM(K10449:K10450)</f>
        <v>0</v>
      </c>
      <c r="L10448" s="94">
        <f t="shared" si="2949"/>
        <v>0</v>
      </c>
      <c r="M10448" s="95">
        <f>SUM(M10449:M10450)</f>
        <v>0</v>
      </c>
      <c r="N10448" s="95">
        <f>SUM(N10449:N10450)</f>
        <v>0</v>
      </c>
      <c r="O10448" s="82" t="s">
        <v>146</v>
      </c>
      <c r="R10448" s="352">
        <f>L10448-[1]გადასახდელები!L9528</f>
        <v>0</v>
      </c>
    </row>
    <row r="10449" spans="2:18" ht="20.25" hidden="1" customHeight="1">
      <c r="B10449" s="36" t="str">
        <f t="shared" si="2950"/>
        <v>b</v>
      </c>
      <c r="C10449" s="42">
        <v>5</v>
      </c>
      <c r="D10449" s="42"/>
      <c r="F10449" s="343" t="s">
        <v>644</v>
      </c>
      <c r="G10449" s="48" t="s">
        <v>278</v>
      </c>
      <c r="H10449" s="101"/>
      <c r="I10449" s="97">
        <f t="shared" si="2951"/>
        <v>0</v>
      </c>
      <c r="J10449" s="102"/>
      <c r="K10449" s="102"/>
      <c r="L10449" s="97">
        <f t="shared" si="2949"/>
        <v>0</v>
      </c>
      <c r="M10449" s="102"/>
      <c r="N10449" s="102"/>
      <c r="R10449" s="352">
        <f>L10449-[1]გადასახდელები!L9529</f>
        <v>0</v>
      </c>
    </row>
    <row r="10450" spans="2:18" ht="20.25" hidden="1" customHeight="1">
      <c r="B10450" s="36" t="str">
        <f t="shared" si="2950"/>
        <v>b</v>
      </c>
      <c r="C10450" s="42">
        <v>5</v>
      </c>
      <c r="D10450" s="42"/>
      <c r="F10450" s="343" t="s">
        <v>645</v>
      </c>
      <c r="G10450" s="48" t="s">
        <v>204</v>
      </c>
      <c r="H10450" s="101"/>
      <c r="I10450" s="97">
        <f t="shared" si="2951"/>
        <v>0</v>
      </c>
      <c r="J10450" s="102"/>
      <c r="K10450" s="102"/>
      <c r="L10450" s="97">
        <f t="shared" si="2949"/>
        <v>0</v>
      </c>
      <c r="M10450" s="102"/>
      <c r="N10450" s="102"/>
      <c r="R10450" s="352">
        <f>L10450-[1]გადასახდელები!L9530</f>
        <v>0</v>
      </c>
    </row>
    <row r="10451" spans="2:18" ht="20.25" hidden="1" customHeight="1">
      <c r="B10451" s="36" t="str">
        <f t="shared" si="2950"/>
        <v>b</v>
      </c>
      <c r="C10451" s="42">
        <v>4</v>
      </c>
      <c r="D10451" s="42"/>
      <c r="F10451" s="342" t="s">
        <v>646</v>
      </c>
      <c r="G10451" s="47" t="s">
        <v>279</v>
      </c>
      <c r="H10451" s="93">
        <f>SUM(H10452:H10453)</f>
        <v>0</v>
      </c>
      <c r="I10451" s="94">
        <f t="shared" si="2951"/>
        <v>0</v>
      </c>
      <c r="J10451" s="95">
        <f>SUM(J10452:J10453)</f>
        <v>0</v>
      </c>
      <c r="K10451" s="95">
        <f>SUM(K10452:K10453)</f>
        <v>0</v>
      </c>
      <c r="L10451" s="94">
        <f t="shared" si="2949"/>
        <v>0</v>
      </c>
      <c r="M10451" s="95">
        <f>SUM(M10452:M10453)</f>
        <v>0</v>
      </c>
      <c r="N10451" s="95">
        <f>SUM(N10452:N10453)</f>
        <v>0</v>
      </c>
      <c r="O10451" s="82" t="s">
        <v>146</v>
      </c>
      <c r="R10451" s="352">
        <f>L10451-[1]გადასახდელები!L9531</f>
        <v>0</v>
      </c>
    </row>
    <row r="10452" spans="2:18" ht="20.25" hidden="1" customHeight="1">
      <c r="B10452" s="36" t="str">
        <f t="shared" si="2950"/>
        <v>b</v>
      </c>
      <c r="C10452" s="42">
        <v>5</v>
      </c>
      <c r="D10452" s="42"/>
      <c r="F10452" s="343" t="s">
        <v>647</v>
      </c>
      <c r="G10452" s="48" t="s">
        <v>278</v>
      </c>
      <c r="H10452" s="101"/>
      <c r="I10452" s="97">
        <f t="shared" si="2951"/>
        <v>0</v>
      </c>
      <c r="J10452" s="102"/>
      <c r="K10452" s="102"/>
      <c r="L10452" s="97">
        <f t="shared" si="2949"/>
        <v>0</v>
      </c>
      <c r="M10452" s="102"/>
      <c r="N10452" s="102"/>
      <c r="R10452" s="352">
        <f>L10452-[1]გადასახდელები!L9532</f>
        <v>0</v>
      </c>
    </row>
    <row r="10453" spans="2:18" ht="20.25" hidden="1" customHeight="1">
      <c r="B10453" s="36" t="str">
        <f t="shared" si="2950"/>
        <v>b</v>
      </c>
      <c r="C10453" s="42">
        <v>5</v>
      </c>
      <c r="D10453" s="42"/>
      <c r="F10453" s="343" t="s">
        <v>648</v>
      </c>
      <c r="G10453" s="48" t="s">
        <v>204</v>
      </c>
      <c r="H10453" s="101"/>
      <c r="I10453" s="97">
        <f t="shared" si="2951"/>
        <v>0</v>
      </c>
      <c r="J10453" s="102"/>
      <c r="K10453" s="102"/>
      <c r="L10453" s="97">
        <f t="shared" si="2949"/>
        <v>0</v>
      </c>
      <c r="M10453" s="102"/>
      <c r="N10453" s="102"/>
      <c r="R10453" s="352">
        <f>L10453-[1]გადასახდელები!L9533</f>
        <v>0</v>
      </c>
    </row>
    <row r="10454" spans="2:18" ht="20.25" hidden="1" customHeight="1">
      <c r="B10454" s="36" t="str">
        <f t="shared" si="2950"/>
        <v>b</v>
      </c>
      <c r="C10454" s="42">
        <v>4</v>
      </c>
      <c r="D10454" s="42"/>
      <c r="F10454" s="342" t="s">
        <v>563</v>
      </c>
      <c r="G10454" s="47" t="s">
        <v>280</v>
      </c>
      <c r="H10454" s="93">
        <f>SUM(H10455:H10456)</f>
        <v>0</v>
      </c>
      <c r="I10454" s="94">
        <f t="shared" si="2951"/>
        <v>0</v>
      </c>
      <c r="J10454" s="95">
        <f>SUM(J10455:J10456)</f>
        <v>0</v>
      </c>
      <c r="K10454" s="95">
        <f>SUM(K10455:K10456)</f>
        <v>0</v>
      </c>
      <c r="L10454" s="94">
        <f t="shared" si="2949"/>
        <v>0</v>
      </c>
      <c r="M10454" s="95">
        <f>SUM(M10455:M10456)</f>
        <v>0</v>
      </c>
      <c r="N10454" s="95">
        <f>SUM(N10455:N10456)</f>
        <v>0</v>
      </c>
      <c r="O10454" s="82" t="s">
        <v>146</v>
      </c>
      <c r="R10454" s="352">
        <f>L10454-[1]გადასახდელები!L9534</f>
        <v>0</v>
      </c>
    </row>
    <row r="10455" spans="2:18" ht="20.25" hidden="1" customHeight="1">
      <c r="B10455" s="36" t="str">
        <f t="shared" si="2950"/>
        <v>b</v>
      </c>
      <c r="C10455" s="42">
        <v>5</v>
      </c>
      <c r="D10455" s="42"/>
      <c r="F10455" s="343" t="s">
        <v>649</v>
      </c>
      <c r="G10455" s="48" t="s">
        <v>278</v>
      </c>
      <c r="H10455" s="101"/>
      <c r="I10455" s="97">
        <f t="shared" si="2951"/>
        <v>0</v>
      </c>
      <c r="J10455" s="102"/>
      <c r="K10455" s="102"/>
      <c r="L10455" s="97">
        <f t="shared" si="2949"/>
        <v>0</v>
      </c>
      <c r="M10455" s="102"/>
      <c r="N10455" s="102"/>
      <c r="R10455" s="352">
        <f>L10455-[1]გადასახდელები!L9535</f>
        <v>0</v>
      </c>
    </row>
    <row r="10456" spans="2:18" ht="20.25" hidden="1" customHeight="1">
      <c r="B10456" s="36" t="str">
        <f t="shared" si="2950"/>
        <v>b</v>
      </c>
      <c r="C10456" s="42">
        <v>5</v>
      </c>
      <c r="D10456" s="42"/>
      <c r="F10456" s="343" t="s">
        <v>564</v>
      </c>
      <c r="G10456" s="48" t="s">
        <v>204</v>
      </c>
      <c r="H10456" s="101"/>
      <c r="I10456" s="97">
        <f t="shared" si="2951"/>
        <v>0</v>
      </c>
      <c r="J10456" s="102"/>
      <c r="K10456" s="102"/>
      <c r="L10456" s="97">
        <f t="shared" si="2949"/>
        <v>0</v>
      </c>
      <c r="M10456" s="102"/>
      <c r="N10456" s="102"/>
      <c r="R10456" s="352">
        <f>L10456-[1]გადასახდელები!L9536</f>
        <v>0</v>
      </c>
    </row>
    <row r="10457" spans="2:18" ht="20.25" hidden="1" customHeight="1">
      <c r="B10457" s="36" t="str">
        <f t="shared" si="2950"/>
        <v>b</v>
      </c>
      <c r="C10457" s="42">
        <v>3</v>
      </c>
      <c r="D10457" s="42"/>
      <c r="F10457" s="342" t="s">
        <v>565</v>
      </c>
      <c r="G10457" s="57" t="s">
        <v>206</v>
      </c>
      <c r="H10457" s="89">
        <f>H10458+H10461+H10464</f>
        <v>0</v>
      </c>
      <c r="I10457" s="90">
        <f t="shared" si="2951"/>
        <v>0</v>
      </c>
      <c r="J10457" s="92">
        <f>J10458+J10461+J10464</f>
        <v>0</v>
      </c>
      <c r="K10457" s="92">
        <f>K10458+K10461+K10464</f>
        <v>0</v>
      </c>
      <c r="L10457" s="90">
        <f t="shared" si="2949"/>
        <v>0</v>
      </c>
      <c r="M10457" s="92">
        <f>M10458+M10461+M10464</f>
        <v>0</v>
      </c>
      <c r="N10457" s="92">
        <f>N10458+N10461+N10464</f>
        <v>0</v>
      </c>
      <c r="O10457" s="82" t="s">
        <v>146</v>
      </c>
      <c r="R10457" s="352">
        <f>L10457-[1]გადასახდელები!L9537</f>
        <v>0</v>
      </c>
    </row>
    <row r="10458" spans="2:18" ht="20.25" hidden="1" customHeight="1">
      <c r="B10458" s="36" t="str">
        <f t="shared" si="2950"/>
        <v>b</v>
      </c>
      <c r="C10458" s="42">
        <v>4</v>
      </c>
      <c r="D10458" s="42"/>
      <c r="F10458" s="342" t="s">
        <v>650</v>
      </c>
      <c r="G10458" s="47" t="s">
        <v>281</v>
      </c>
      <c r="H10458" s="93">
        <f>SUM(H10459:H10460)</f>
        <v>0</v>
      </c>
      <c r="I10458" s="94">
        <f t="shared" si="2951"/>
        <v>0</v>
      </c>
      <c r="J10458" s="95">
        <f>SUM(J10459:J10460)</f>
        <v>0</v>
      </c>
      <c r="K10458" s="95">
        <f>SUM(K10459:K10460)</f>
        <v>0</v>
      </c>
      <c r="L10458" s="94">
        <f t="shared" si="2949"/>
        <v>0</v>
      </c>
      <c r="M10458" s="95">
        <f>SUM(M10459:M10460)</f>
        <v>0</v>
      </c>
      <c r="N10458" s="95">
        <f>SUM(N10459:N10460)</f>
        <v>0</v>
      </c>
      <c r="O10458" s="82" t="s">
        <v>146</v>
      </c>
      <c r="R10458" s="352">
        <f>L10458-[1]გადასახდელები!L9538</f>
        <v>0</v>
      </c>
    </row>
    <row r="10459" spans="2:18" ht="20.25" hidden="1" customHeight="1">
      <c r="B10459" s="36" t="str">
        <f t="shared" si="2950"/>
        <v>b</v>
      </c>
      <c r="C10459" s="42">
        <v>5</v>
      </c>
      <c r="D10459" s="42"/>
      <c r="F10459" s="343" t="s">
        <v>651</v>
      </c>
      <c r="G10459" s="48" t="s">
        <v>282</v>
      </c>
      <c r="H10459" s="101"/>
      <c r="I10459" s="97">
        <f t="shared" si="2951"/>
        <v>0</v>
      </c>
      <c r="J10459" s="102"/>
      <c r="K10459" s="102"/>
      <c r="L10459" s="97">
        <f t="shared" si="2949"/>
        <v>0</v>
      </c>
      <c r="M10459" s="102"/>
      <c r="N10459" s="102"/>
      <c r="R10459" s="352">
        <f>L10459-[1]გადასახდელები!L9539</f>
        <v>0</v>
      </c>
    </row>
    <row r="10460" spans="2:18" ht="20.25" hidden="1" customHeight="1">
      <c r="B10460" s="36" t="str">
        <f t="shared" si="2950"/>
        <v>b</v>
      </c>
      <c r="C10460" s="42">
        <v>5</v>
      </c>
      <c r="D10460" s="42"/>
      <c r="F10460" s="343" t="s">
        <v>652</v>
      </c>
      <c r="G10460" s="48" t="s">
        <v>283</v>
      </c>
      <c r="H10460" s="101"/>
      <c r="I10460" s="97">
        <f t="shared" si="2951"/>
        <v>0</v>
      </c>
      <c r="J10460" s="102"/>
      <c r="K10460" s="102"/>
      <c r="L10460" s="97">
        <f t="shared" si="2949"/>
        <v>0</v>
      </c>
      <c r="M10460" s="102"/>
      <c r="N10460" s="102"/>
      <c r="R10460" s="352">
        <f>L10460-[1]გადასახდელები!L9540</f>
        <v>0</v>
      </c>
    </row>
    <row r="10461" spans="2:18" ht="20.25" hidden="1" customHeight="1">
      <c r="B10461" s="36" t="str">
        <f t="shared" si="2950"/>
        <v>b</v>
      </c>
      <c r="C10461" s="42">
        <v>4</v>
      </c>
      <c r="D10461" s="42"/>
      <c r="F10461" s="342" t="s">
        <v>566</v>
      </c>
      <c r="G10461" s="47" t="s">
        <v>284</v>
      </c>
      <c r="H10461" s="93">
        <f>SUM(H10462:H10463)</f>
        <v>0</v>
      </c>
      <c r="I10461" s="94">
        <f t="shared" si="2951"/>
        <v>0</v>
      </c>
      <c r="J10461" s="95">
        <f>SUM(J10462:J10463)</f>
        <v>0</v>
      </c>
      <c r="K10461" s="95">
        <f>SUM(K10462:K10463)</f>
        <v>0</v>
      </c>
      <c r="L10461" s="94">
        <f t="shared" si="2949"/>
        <v>0</v>
      </c>
      <c r="M10461" s="95">
        <f>SUM(M10462:M10463)</f>
        <v>0</v>
      </c>
      <c r="N10461" s="95">
        <f>SUM(N10462:N10463)</f>
        <v>0</v>
      </c>
      <c r="O10461" s="82" t="s">
        <v>146</v>
      </c>
      <c r="R10461" s="352">
        <f>L10461-[1]გადასახდელები!L9541</f>
        <v>0</v>
      </c>
    </row>
    <row r="10462" spans="2:18" ht="20.25" hidden="1" customHeight="1">
      <c r="B10462" s="36" t="str">
        <f t="shared" si="2950"/>
        <v>b</v>
      </c>
      <c r="C10462" s="42">
        <v>5</v>
      </c>
      <c r="D10462" s="42"/>
      <c r="F10462" s="343" t="s">
        <v>567</v>
      </c>
      <c r="G10462" s="48" t="s">
        <v>282</v>
      </c>
      <c r="H10462" s="101"/>
      <c r="I10462" s="97">
        <f t="shared" si="2951"/>
        <v>0</v>
      </c>
      <c r="J10462" s="102"/>
      <c r="K10462" s="102"/>
      <c r="L10462" s="97">
        <f t="shared" si="2949"/>
        <v>0</v>
      </c>
      <c r="M10462" s="102"/>
      <c r="N10462" s="102"/>
      <c r="R10462" s="352">
        <f>L10462-[1]გადასახდელები!L9542</f>
        <v>0</v>
      </c>
    </row>
    <row r="10463" spans="2:18" ht="20.25" hidden="1" customHeight="1">
      <c r="B10463" s="36" t="str">
        <f t="shared" si="2950"/>
        <v>b</v>
      </c>
      <c r="C10463" s="42">
        <v>5</v>
      </c>
      <c r="D10463" s="42"/>
      <c r="F10463" s="343" t="s">
        <v>653</v>
      </c>
      <c r="G10463" s="48" t="s">
        <v>283</v>
      </c>
      <c r="H10463" s="101"/>
      <c r="I10463" s="97">
        <f t="shared" si="2951"/>
        <v>0</v>
      </c>
      <c r="J10463" s="102"/>
      <c r="K10463" s="102"/>
      <c r="L10463" s="97">
        <f t="shared" si="2949"/>
        <v>0</v>
      </c>
      <c r="M10463" s="102"/>
      <c r="N10463" s="102"/>
      <c r="R10463" s="352">
        <f>L10463-[1]გადასახდელები!L9543</f>
        <v>0</v>
      </c>
    </row>
    <row r="10464" spans="2:18" ht="20.25" hidden="1" customHeight="1">
      <c r="B10464" s="36" t="str">
        <f t="shared" si="2950"/>
        <v>b</v>
      </c>
      <c r="C10464" s="42">
        <v>4</v>
      </c>
      <c r="D10464" s="42"/>
      <c r="F10464" s="342" t="s">
        <v>654</v>
      </c>
      <c r="G10464" s="47" t="s">
        <v>207</v>
      </c>
      <c r="H10464" s="93">
        <f>SUM(H10465:H10466)</f>
        <v>0</v>
      </c>
      <c r="I10464" s="94">
        <f t="shared" si="2951"/>
        <v>0</v>
      </c>
      <c r="J10464" s="95">
        <f>SUM(J10465:J10466)</f>
        <v>0</v>
      </c>
      <c r="K10464" s="95">
        <f>SUM(K10465:K10466)</f>
        <v>0</v>
      </c>
      <c r="L10464" s="94">
        <f t="shared" si="2949"/>
        <v>0</v>
      </c>
      <c r="M10464" s="95">
        <f>SUM(M10465:M10466)</f>
        <v>0</v>
      </c>
      <c r="N10464" s="95">
        <f>SUM(N10465:N10466)</f>
        <v>0</v>
      </c>
      <c r="O10464" s="82" t="s">
        <v>146</v>
      </c>
      <c r="R10464" s="352">
        <f>L10464-[1]გადასახდელები!L9544</f>
        <v>0</v>
      </c>
    </row>
    <row r="10465" spans="2:18" ht="20.25" hidden="1" customHeight="1">
      <c r="B10465" s="36" t="str">
        <f t="shared" si="2950"/>
        <v>b</v>
      </c>
      <c r="C10465" s="42">
        <v>5</v>
      </c>
      <c r="D10465" s="42"/>
      <c r="F10465" s="343" t="s">
        <v>655</v>
      </c>
      <c r="G10465" s="48" t="s">
        <v>282</v>
      </c>
      <c r="H10465" s="101"/>
      <c r="I10465" s="97">
        <f t="shared" si="2951"/>
        <v>0</v>
      </c>
      <c r="J10465" s="102"/>
      <c r="K10465" s="102"/>
      <c r="L10465" s="97">
        <f t="shared" si="2949"/>
        <v>0</v>
      </c>
      <c r="M10465" s="102"/>
      <c r="N10465" s="102"/>
      <c r="R10465" s="352">
        <f>L10465-[1]გადასახდელები!L9545</f>
        <v>0</v>
      </c>
    </row>
    <row r="10466" spans="2:18" ht="20.25" hidden="1" customHeight="1">
      <c r="B10466" s="36" t="str">
        <f t="shared" si="2950"/>
        <v>b</v>
      </c>
      <c r="C10466" s="42">
        <v>5</v>
      </c>
      <c r="D10466" s="42"/>
      <c r="F10466" s="343" t="s">
        <v>656</v>
      </c>
      <c r="G10466" s="48" t="s">
        <v>283</v>
      </c>
      <c r="H10466" s="101"/>
      <c r="I10466" s="97">
        <f t="shared" si="2951"/>
        <v>0</v>
      </c>
      <c r="J10466" s="102"/>
      <c r="K10466" s="102"/>
      <c r="L10466" s="97">
        <f t="shared" si="2949"/>
        <v>0</v>
      </c>
      <c r="M10466" s="102"/>
      <c r="N10466" s="102"/>
      <c r="R10466" s="352">
        <f>L10466-[1]გადასახდელები!L9546</f>
        <v>0</v>
      </c>
    </row>
    <row r="10467" spans="2:18" ht="20.25" hidden="1" customHeight="1">
      <c r="B10467" s="36" t="str">
        <f t="shared" si="2950"/>
        <v>b</v>
      </c>
      <c r="C10467" s="42">
        <v>3</v>
      </c>
      <c r="D10467" s="42"/>
      <c r="F10467" s="342" t="s">
        <v>568</v>
      </c>
      <c r="G10467" s="57" t="s">
        <v>205</v>
      </c>
      <c r="H10467" s="89">
        <f>H10468+H10469</f>
        <v>0</v>
      </c>
      <c r="I10467" s="90">
        <f t="shared" si="2951"/>
        <v>0</v>
      </c>
      <c r="J10467" s="92">
        <f>J10468+J10469</f>
        <v>0</v>
      </c>
      <c r="K10467" s="92">
        <f>K10468+K10469</f>
        <v>0</v>
      </c>
      <c r="L10467" s="90">
        <f t="shared" si="2949"/>
        <v>0</v>
      </c>
      <c r="M10467" s="92">
        <f>M10468+M10469</f>
        <v>0</v>
      </c>
      <c r="N10467" s="92">
        <f>N10468+N10469</f>
        <v>0</v>
      </c>
      <c r="O10467" s="82" t="s">
        <v>146</v>
      </c>
      <c r="R10467" s="352">
        <f>L10467-[1]გადასახდელები!L9547</f>
        <v>0</v>
      </c>
    </row>
    <row r="10468" spans="2:18" ht="20.25" hidden="1" customHeight="1">
      <c r="B10468" s="36" t="str">
        <f t="shared" si="2950"/>
        <v>b</v>
      </c>
      <c r="C10468" s="42">
        <v>4</v>
      </c>
      <c r="D10468" s="42"/>
      <c r="F10468" s="343" t="s">
        <v>657</v>
      </c>
      <c r="G10468" s="47" t="s">
        <v>285</v>
      </c>
      <c r="H10468" s="103"/>
      <c r="I10468" s="94">
        <f t="shared" si="2951"/>
        <v>0</v>
      </c>
      <c r="J10468" s="104"/>
      <c r="K10468" s="104"/>
      <c r="L10468" s="94">
        <f t="shared" si="2949"/>
        <v>0</v>
      </c>
      <c r="M10468" s="104"/>
      <c r="N10468" s="104"/>
      <c r="R10468" s="352">
        <f>L10468-[1]გადასახდელები!L9548</f>
        <v>0</v>
      </c>
    </row>
    <row r="10469" spans="2:18" ht="20.25" hidden="1" customHeight="1">
      <c r="B10469" s="36" t="str">
        <f t="shared" si="2950"/>
        <v>b</v>
      </c>
      <c r="C10469" s="42">
        <v>4</v>
      </c>
      <c r="D10469" s="42"/>
      <c r="F10469" s="342" t="s">
        <v>570</v>
      </c>
      <c r="G10469" s="47" t="s">
        <v>286</v>
      </c>
      <c r="H10469" s="93">
        <f>H10470+H10489</f>
        <v>0</v>
      </c>
      <c r="I10469" s="94">
        <f t="shared" si="2951"/>
        <v>0</v>
      </c>
      <c r="J10469" s="95">
        <f>J10470+J10489</f>
        <v>0</v>
      </c>
      <c r="K10469" s="95">
        <f>K10470+K10489</f>
        <v>0</v>
      </c>
      <c r="L10469" s="94">
        <f t="shared" si="2949"/>
        <v>0</v>
      </c>
      <c r="M10469" s="95">
        <f>M10470+M10489</f>
        <v>0</v>
      </c>
      <c r="N10469" s="95">
        <f>N10470+N10489</f>
        <v>0</v>
      </c>
      <c r="O10469" s="82" t="s">
        <v>146</v>
      </c>
      <c r="R10469" s="352">
        <f>L10469-[1]გადასახდელები!L9549</f>
        <v>0</v>
      </c>
    </row>
    <row r="10470" spans="2:18" ht="20.25" hidden="1" customHeight="1">
      <c r="B10470" s="36" t="str">
        <f t="shared" si="2950"/>
        <v>b</v>
      </c>
      <c r="C10470" s="42">
        <v>5</v>
      </c>
      <c r="D10470" s="42"/>
      <c r="F10470" s="342" t="s">
        <v>569</v>
      </c>
      <c r="G10470" s="48" t="s">
        <v>287</v>
      </c>
      <c r="H10470" s="113">
        <f>SUM(H10471:H10488)</f>
        <v>0</v>
      </c>
      <c r="I10470" s="97">
        <f t="shared" si="2951"/>
        <v>0</v>
      </c>
      <c r="J10470" s="114">
        <f>SUM(J10471:J10488)</f>
        <v>0</v>
      </c>
      <c r="K10470" s="114">
        <f>SUM(K10471:K10488)</f>
        <v>0</v>
      </c>
      <c r="L10470" s="97">
        <f t="shared" si="2949"/>
        <v>0</v>
      </c>
      <c r="M10470" s="114">
        <f>SUM(M10471:M10488)</f>
        <v>0</v>
      </c>
      <c r="N10470" s="114">
        <f>SUM(N10471:N10488)</f>
        <v>0</v>
      </c>
      <c r="O10470" s="82" t="s">
        <v>146</v>
      </c>
      <c r="R10470" s="352">
        <f>L10470-[1]გადასახდელები!L9550</f>
        <v>0</v>
      </c>
    </row>
    <row r="10471" spans="2:18" ht="45" hidden="1" customHeight="1">
      <c r="B10471" s="36" t="str">
        <f t="shared" si="2950"/>
        <v>b</v>
      </c>
      <c r="C10471" s="42">
        <v>6</v>
      </c>
      <c r="D10471" s="42"/>
      <c r="F10471" s="343" t="s">
        <v>658</v>
      </c>
      <c r="G10471" s="45" t="s">
        <v>215</v>
      </c>
      <c r="H10471" s="99"/>
      <c r="I10471" s="105">
        <f t="shared" si="2951"/>
        <v>0</v>
      </c>
      <c r="J10471" s="100"/>
      <c r="K10471" s="100"/>
      <c r="L10471" s="105">
        <f t="shared" si="2949"/>
        <v>0</v>
      </c>
      <c r="M10471" s="100"/>
      <c r="N10471" s="100"/>
      <c r="R10471" s="352">
        <f>L10471-[1]გადასახდელები!L9551</f>
        <v>0</v>
      </c>
    </row>
    <row r="10472" spans="2:18" ht="20.25" hidden="1" customHeight="1">
      <c r="B10472" s="36" t="str">
        <f t="shared" si="2950"/>
        <v>b</v>
      </c>
      <c r="C10472" s="42">
        <v>6</v>
      </c>
      <c r="D10472" s="42"/>
      <c r="F10472" s="343" t="s">
        <v>659</v>
      </c>
      <c r="G10472" s="45" t="s">
        <v>288</v>
      </c>
      <c r="H10472" s="99"/>
      <c r="I10472" s="105">
        <f t="shared" si="2951"/>
        <v>0</v>
      </c>
      <c r="J10472" s="100"/>
      <c r="K10472" s="100"/>
      <c r="L10472" s="105">
        <f t="shared" si="2949"/>
        <v>0</v>
      </c>
      <c r="M10472" s="100"/>
      <c r="N10472" s="100"/>
      <c r="R10472" s="352">
        <f>L10472-[1]გადასახდელები!L9552</f>
        <v>0</v>
      </c>
    </row>
    <row r="10473" spans="2:18" ht="20.25" hidden="1" customHeight="1">
      <c r="B10473" s="36" t="str">
        <f t="shared" si="2950"/>
        <v>b</v>
      </c>
      <c r="C10473" s="42">
        <v>6</v>
      </c>
      <c r="D10473" s="42"/>
      <c r="F10473" s="343" t="s">
        <v>660</v>
      </c>
      <c r="G10473" s="45" t="s">
        <v>289</v>
      </c>
      <c r="H10473" s="99"/>
      <c r="I10473" s="105">
        <f t="shared" si="2951"/>
        <v>0</v>
      </c>
      <c r="J10473" s="100"/>
      <c r="K10473" s="100"/>
      <c r="L10473" s="105">
        <f t="shared" si="2949"/>
        <v>0</v>
      </c>
      <c r="M10473" s="100"/>
      <c r="N10473" s="100"/>
      <c r="R10473" s="352">
        <f>L10473-[1]გადასახდელები!L9553</f>
        <v>0</v>
      </c>
    </row>
    <row r="10474" spans="2:18" ht="20.25" hidden="1" customHeight="1">
      <c r="B10474" s="36" t="str">
        <f t="shared" si="2950"/>
        <v>b</v>
      </c>
      <c r="C10474" s="42">
        <v>6</v>
      </c>
      <c r="D10474" s="42"/>
      <c r="F10474" s="343" t="s">
        <v>661</v>
      </c>
      <c r="G10474" s="45" t="s">
        <v>216</v>
      </c>
      <c r="H10474" s="99"/>
      <c r="I10474" s="105">
        <f t="shared" si="2951"/>
        <v>0</v>
      </c>
      <c r="J10474" s="100"/>
      <c r="K10474" s="100"/>
      <c r="L10474" s="105">
        <f t="shared" si="2949"/>
        <v>0</v>
      </c>
      <c r="M10474" s="100"/>
      <c r="N10474" s="100"/>
      <c r="R10474" s="352">
        <f>L10474-[1]გადასახდელები!L9554</f>
        <v>0</v>
      </c>
    </row>
    <row r="10475" spans="2:18" ht="20.25" hidden="1" customHeight="1">
      <c r="B10475" s="36" t="str">
        <f t="shared" si="2950"/>
        <v>b</v>
      </c>
      <c r="C10475" s="42">
        <v>6</v>
      </c>
      <c r="D10475" s="42"/>
      <c r="F10475" s="343" t="s">
        <v>662</v>
      </c>
      <c r="G10475" s="45" t="s">
        <v>217</v>
      </c>
      <c r="H10475" s="99"/>
      <c r="I10475" s="105">
        <f t="shared" si="2951"/>
        <v>0</v>
      </c>
      <c r="J10475" s="100"/>
      <c r="K10475" s="100"/>
      <c r="L10475" s="105">
        <f t="shared" si="2949"/>
        <v>0</v>
      </c>
      <c r="M10475" s="100"/>
      <c r="N10475" s="100"/>
      <c r="R10475" s="352">
        <f>L10475-[1]გადასახდელები!L9555</f>
        <v>0</v>
      </c>
    </row>
    <row r="10476" spans="2:18" ht="20.25" hidden="1" customHeight="1">
      <c r="B10476" s="36" t="str">
        <f t="shared" si="2950"/>
        <v>b</v>
      </c>
      <c r="C10476" s="42">
        <v>6</v>
      </c>
      <c r="D10476" s="42"/>
      <c r="F10476" s="343" t="s">
        <v>571</v>
      </c>
      <c r="G10476" s="45" t="s">
        <v>290</v>
      </c>
      <c r="H10476" s="99"/>
      <c r="I10476" s="105">
        <f t="shared" si="2951"/>
        <v>0</v>
      </c>
      <c r="J10476" s="100"/>
      <c r="K10476" s="100"/>
      <c r="L10476" s="105">
        <f t="shared" si="2949"/>
        <v>0</v>
      </c>
      <c r="M10476" s="100"/>
      <c r="N10476" s="100"/>
      <c r="R10476" s="352">
        <f>L10476-[1]გადასახდელები!L9556</f>
        <v>0</v>
      </c>
    </row>
    <row r="10477" spans="2:18" ht="20.25" hidden="1" customHeight="1">
      <c r="B10477" s="36" t="str">
        <f t="shared" si="2950"/>
        <v>b</v>
      </c>
      <c r="C10477" s="42">
        <v>6</v>
      </c>
      <c r="D10477" s="42"/>
      <c r="F10477" s="343" t="s">
        <v>663</v>
      </c>
      <c r="G10477" s="45" t="s">
        <v>291</v>
      </c>
      <c r="H10477" s="99"/>
      <c r="I10477" s="105">
        <f t="shared" si="2951"/>
        <v>0</v>
      </c>
      <c r="J10477" s="100"/>
      <c r="K10477" s="100"/>
      <c r="L10477" s="105">
        <f t="shared" si="2949"/>
        <v>0</v>
      </c>
      <c r="M10477" s="100"/>
      <c r="N10477" s="100"/>
      <c r="R10477" s="352">
        <f>L10477-[1]გადასახდელები!L9557</f>
        <v>0</v>
      </c>
    </row>
    <row r="10478" spans="2:18" ht="20.25" hidden="1" customHeight="1">
      <c r="B10478" s="36" t="str">
        <f t="shared" si="2950"/>
        <v>b</v>
      </c>
      <c r="C10478" s="42">
        <v>6</v>
      </c>
      <c r="D10478" s="42"/>
      <c r="F10478" s="343" t="s">
        <v>664</v>
      </c>
      <c r="G10478" s="45" t="s">
        <v>218</v>
      </c>
      <c r="H10478" s="99"/>
      <c r="I10478" s="105">
        <f t="shared" si="2951"/>
        <v>0</v>
      </c>
      <c r="J10478" s="100"/>
      <c r="K10478" s="100"/>
      <c r="L10478" s="105">
        <f t="shared" si="2949"/>
        <v>0</v>
      </c>
      <c r="M10478" s="100"/>
      <c r="N10478" s="100"/>
      <c r="R10478" s="352">
        <f>L10478-[1]გადასახდელები!L9558</f>
        <v>0</v>
      </c>
    </row>
    <row r="10479" spans="2:18" ht="20.25" hidden="1" customHeight="1">
      <c r="B10479" s="36" t="str">
        <f t="shared" si="2950"/>
        <v>b</v>
      </c>
      <c r="C10479" s="42">
        <v>6</v>
      </c>
      <c r="D10479" s="42"/>
      <c r="F10479" s="343" t="s">
        <v>665</v>
      </c>
      <c r="G10479" s="45" t="s">
        <v>219</v>
      </c>
      <c r="H10479" s="99"/>
      <c r="I10479" s="105">
        <f t="shared" si="2951"/>
        <v>0</v>
      </c>
      <c r="J10479" s="100"/>
      <c r="K10479" s="100"/>
      <c r="L10479" s="105">
        <f t="shared" si="2949"/>
        <v>0</v>
      </c>
      <c r="M10479" s="100"/>
      <c r="N10479" s="100"/>
      <c r="R10479" s="352">
        <f>L10479-[1]გადასახდელები!L9559</f>
        <v>0</v>
      </c>
    </row>
    <row r="10480" spans="2:18" ht="20.25" hidden="1" customHeight="1">
      <c r="B10480" s="36" t="str">
        <f t="shared" si="2950"/>
        <v>b</v>
      </c>
      <c r="C10480" s="42">
        <v>6</v>
      </c>
      <c r="D10480" s="42"/>
      <c r="F10480" s="343" t="s">
        <v>666</v>
      </c>
      <c r="G10480" s="45" t="s">
        <v>220</v>
      </c>
      <c r="H10480" s="99"/>
      <c r="I10480" s="105">
        <f t="shared" si="2951"/>
        <v>0</v>
      </c>
      <c r="J10480" s="100"/>
      <c r="K10480" s="100"/>
      <c r="L10480" s="105">
        <f t="shared" si="2949"/>
        <v>0</v>
      </c>
      <c r="M10480" s="100"/>
      <c r="N10480" s="100"/>
      <c r="R10480" s="352">
        <f>L10480-[1]გადასახდელები!L9560</f>
        <v>0</v>
      </c>
    </row>
    <row r="10481" spans="2:18" ht="20.25" hidden="1" customHeight="1">
      <c r="B10481" s="36" t="str">
        <f t="shared" si="2950"/>
        <v>b</v>
      </c>
      <c r="C10481" s="42">
        <v>6</v>
      </c>
      <c r="D10481" s="42"/>
      <c r="F10481" s="343" t="s">
        <v>667</v>
      </c>
      <c r="G10481" s="45" t="s">
        <v>221</v>
      </c>
      <c r="H10481" s="99"/>
      <c r="I10481" s="105">
        <f t="shared" si="2951"/>
        <v>0</v>
      </c>
      <c r="J10481" s="100"/>
      <c r="K10481" s="100"/>
      <c r="L10481" s="105">
        <f t="shared" si="2949"/>
        <v>0</v>
      </c>
      <c r="M10481" s="100"/>
      <c r="N10481" s="100"/>
      <c r="R10481" s="352">
        <f>L10481-[1]გადასახდელები!L9561</f>
        <v>0</v>
      </c>
    </row>
    <row r="10482" spans="2:18" ht="20.25" hidden="1" customHeight="1">
      <c r="B10482" s="36" t="str">
        <f t="shared" si="2950"/>
        <v>b</v>
      </c>
      <c r="C10482" s="42">
        <v>6</v>
      </c>
      <c r="D10482" s="42"/>
      <c r="F10482" s="343" t="s">
        <v>668</v>
      </c>
      <c r="G10482" s="45" t="s">
        <v>222</v>
      </c>
      <c r="H10482" s="99"/>
      <c r="I10482" s="105">
        <f t="shared" si="2951"/>
        <v>0</v>
      </c>
      <c r="J10482" s="100"/>
      <c r="K10482" s="100"/>
      <c r="L10482" s="105">
        <f t="shared" si="2949"/>
        <v>0</v>
      </c>
      <c r="M10482" s="100"/>
      <c r="N10482" s="100"/>
      <c r="R10482" s="352">
        <f>L10482-[1]გადასახდელები!L9562</f>
        <v>0</v>
      </c>
    </row>
    <row r="10483" spans="2:18" ht="20.25" hidden="1" customHeight="1">
      <c r="B10483" s="36" t="str">
        <f t="shared" si="2950"/>
        <v>b</v>
      </c>
      <c r="C10483" s="42">
        <v>6</v>
      </c>
      <c r="D10483" s="42"/>
      <c r="F10483" s="343" t="s">
        <v>669</v>
      </c>
      <c r="G10483" s="45" t="s">
        <v>223</v>
      </c>
      <c r="H10483" s="99"/>
      <c r="I10483" s="105">
        <f t="shared" si="2951"/>
        <v>0</v>
      </c>
      <c r="J10483" s="100"/>
      <c r="K10483" s="100"/>
      <c r="L10483" s="105">
        <f t="shared" si="2949"/>
        <v>0</v>
      </c>
      <c r="M10483" s="100"/>
      <c r="N10483" s="100"/>
      <c r="R10483" s="352">
        <f>L10483-[1]გადასახდელები!L9563</f>
        <v>0</v>
      </c>
    </row>
    <row r="10484" spans="2:18" ht="36" hidden="1" customHeight="1">
      <c r="B10484" s="36" t="str">
        <f t="shared" si="2950"/>
        <v>b</v>
      </c>
      <c r="C10484" s="42">
        <v>6</v>
      </c>
      <c r="D10484" s="42"/>
      <c r="F10484" s="343" t="s">
        <v>670</v>
      </c>
      <c r="G10484" s="45" t="s">
        <v>224</v>
      </c>
      <c r="H10484" s="99"/>
      <c r="I10484" s="105">
        <f t="shared" si="2951"/>
        <v>0</v>
      </c>
      <c r="J10484" s="100"/>
      <c r="K10484" s="100"/>
      <c r="L10484" s="105">
        <f t="shared" ref="L10484:L10547" si="2952">M10484+N10484</f>
        <v>0</v>
      </c>
      <c r="M10484" s="100"/>
      <c r="N10484" s="100"/>
      <c r="R10484" s="352">
        <f>L10484-[1]გადასახდელები!L9564</f>
        <v>0</v>
      </c>
    </row>
    <row r="10485" spans="2:18" ht="48.75" hidden="1" customHeight="1">
      <c r="B10485" s="36" t="str">
        <f t="shared" ref="B10485:B10548" si="2953">IF(H10485+I10485+L10485&gt;0,"a","b")</f>
        <v>b</v>
      </c>
      <c r="C10485" s="42">
        <v>6</v>
      </c>
      <c r="D10485" s="42"/>
      <c r="F10485" s="343" t="s">
        <v>671</v>
      </c>
      <c r="G10485" s="45" t="s">
        <v>225</v>
      </c>
      <c r="H10485" s="99"/>
      <c r="I10485" s="105">
        <f t="shared" si="2951"/>
        <v>0</v>
      </c>
      <c r="J10485" s="100"/>
      <c r="K10485" s="100"/>
      <c r="L10485" s="105">
        <f t="shared" si="2952"/>
        <v>0</v>
      </c>
      <c r="M10485" s="100"/>
      <c r="N10485" s="100"/>
      <c r="R10485" s="352">
        <f>L10485-[1]გადასახდელები!L9565</f>
        <v>0</v>
      </c>
    </row>
    <row r="10486" spans="2:18" ht="24.75" hidden="1" customHeight="1">
      <c r="B10486" s="36" t="str">
        <f t="shared" si="2953"/>
        <v>b</v>
      </c>
      <c r="C10486" s="42">
        <v>6</v>
      </c>
      <c r="D10486" s="42"/>
      <c r="F10486" s="343" t="s">
        <v>672</v>
      </c>
      <c r="G10486" s="45" t="s">
        <v>226</v>
      </c>
      <c r="H10486" s="99"/>
      <c r="I10486" s="105">
        <f t="shared" si="2951"/>
        <v>0</v>
      </c>
      <c r="J10486" s="100"/>
      <c r="K10486" s="100"/>
      <c r="L10486" s="105">
        <f t="shared" si="2952"/>
        <v>0</v>
      </c>
      <c r="M10486" s="100"/>
      <c r="N10486" s="100"/>
      <c r="R10486" s="352">
        <f>L10486-[1]გადასახდელები!L9566</f>
        <v>0</v>
      </c>
    </row>
    <row r="10487" spans="2:18" ht="24" hidden="1" customHeight="1">
      <c r="B10487" s="36" t="str">
        <f t="shared" si="2953"/>
        <v>b</v>
      </c>
      <c r="C10487" s="42">
        <v>6</v>
      </c>
      <c r="D10487" s="42"/>
      <c r="F10487" s="343" t="s">
        <v>673</v>
      </c>
      <c r="G10487" s="45" t="s">
        <v>227</v>
      </c>
      <c r="H10487" s="99"/>
      <c r="I10487" s="105">
        <f t="shared" si="2951"/>
        <v>0</v>
      </c>
      <c r="J10487" s="100"/>
      <c r="K10487" s="100"/>
      <c r="L10487" s="105">
        <f t="shared" si="2952"/>
        <v>0</v>
      </c>
      <c r="M10487" s="100"/>
      <c r="N10487" s="100"/>
      <c r="R10487" s="352">
        <f>L10487-[1]გადასახდელები!L9567</f>
        <v>0</v>
      </c>
    </row>
    <row r="10488" spans="2:18" ht="36.75" hidden="1" customHeight="1">
      <c r="B10488" s="36" t="str">
        <f t="shared" si="2953"/>
        <v>b</v>
      </c>
      <c r="C10488" s="42">
        <v>6</v>
      </c>
      <c r="D10488" s="42"/>
      <c r="F10488" s="343" t="s">
        <v>572</v>
      </c>
      <c r="G10488" s="45" t="s">
        <v>228</v>
      </c>
      <c r="H10488" s="99"/>
      <c r="I10488" s="105">
        <f t="shared" si="2951"/>
        <v>0</v>
      </c>
      <c r="J10488" s="100"/>
      <c r="K10488" s="100"/>
      <c r="L10488" s="105">
        <f t="shared" si="2952"/>
        <v>0</v>
      </c>
      <c r="M10488" s="100"/>
      <c r="N10488" s="100"/>
      <c r="R10488" s="352">
        <f>L10488-[1]გადასახდელები!L9568</f>
        <v>0</v>
      </c>
    </row>
    <row r="10489" spans="2:18" ht="24.75" hidden="1" customHeight="1">
      <c r="B10489" s="36" t="str">
        <f t="shared" si="2953"/>
        <v>b</v>
      </c>
      <c r="C10489" s="42">
        <v>5</v>
      </c>
      <c r="D10489" s="42"/>
      <c r="F10489" s="343" t="s">
        <v>573</v>
      </c>
      <c r="G10489" s="48" t="s">
        <v>193</v>
      </c>
      <c r="H10489" s="101"/>
      <c r="I10489" s="97">
        <f t="shared" si="2951"/>
        <v>0</v>
      </c>
      <c r="J10489" s="102"/>
      <c r="K10489" s="102"/>
      <c r="L10489" s="97">
        <f t="shared" si="2952"/>
        <v>0</v>
      </c>
      <c r="M10489" s="102"/>
      <c r="N10489" s="102"/>
      <c r="R10489" s="352">
        <f>L10489-[1]გადასახდელები!L9569</f>
        <v>0</v>
      </c>
    </row>
    <row r="10490" spans="2:18" ht="20.25" hidden="1" customHeight="1">
      <c r="B10490" s="36" t="str">
        <f t="shared" si="2953"/>
        <v>b</v>
      </c>
      <c r="C10490" s="42">
        <v>2</v>
      </c>
      <c r="D10490" s="42"/>
      <c r="E10490" s="24">
        <v>7082</v>
      </c>
      <c r="F10490" s="342" t="s">
        <v>574</v>
      </c>
      <c r="G10490" s="59" t="s">
        <v>292</v>
      </c>
      <c r="H10490" s="86">
        <f>H10491+H10538+H10546+H10545</f>
        <v>0</v>
      </c>
      <c r="I10490" s="87">
        <f t="shared" si="2951"/>
        <v>0</v>
      </c>
      <c r="J10490" s="88">
        <f>J10491+J10538+J10546+J10545</f>
        <v>0</v>
      </c>
      <c r="K10490" s="88">
        <f>K10491+K10538+K10546+K10545</f>
        <v>0</v>
      </c>
      <c r="L10490" s="87">
        <f t="shared" si="2952"/>
        <v>0</v>
      </c>
      <c r="M10490" s="88">
        <f>M10491+M10538+M10546+M10545</f>
        <v>0</v>
      </c>
      <c r="N10490" s="88">
        <f>N10491+N10538+N10546+N10545</f>
        <v>0</v>
      </c>
      <c r="O10490" s="82" t="s">
        <v>146</v>
      </c>
      <c r="P10490" s="35" t="s">
        <v>145</v>
      </c>
      <c r="R10490" s="352">
        <f>L10490-[1]გადასახდელები!L9570</f>
        <v>0</v>
      </c>
    </row>
    <row r="10491" spans="2:18" ht="20.25" hidden="1" customHeight="1">
      <c r="B10491" s="36" t="str">
        <f t="shared" si="2953"/>
        <v>b</v>
      </c>
      <c r="C10491" s="42">
        <v>3</v>
      </c>
      <c r="D10491" s="42"/>
      <c r="F10491" s="342" t="s">
        <v>575</v>
      </c>
      <c r="G10491" s="51" t="s">
        <v>293</v>
      </c>
      <c r="H10491" s="89">
        <f>H10492+H10504+H10533</f>
        <v>0</v>
      </c>
      <c r="I10491" s="90">
        <f t="shared" si="2951"/>
        <v>0</v>
      </c>
      <c r="J10491" s="89">
        <f>J10492+J10504+J10533</f>
        <v>0</v>
      </c>
      <c r="K10491" s="89">
        <f>K10492+K10504+K10533</f>
        <v>0</v>
      </c>
      <c r="L10491" s="90">
        <f t="shared" si="2952"/>
        <v>0</v>
      </c>
      <c r="M10491" s="89">
        <f>M10492+M10504+M10533</f>
        <v>0</v>
      </c>
      <c r="N10491" s="89">
        <f>N10492+N10504+N10533</f>
        <v>0</v>
      </c>
      <c r="O10491" s="82" t="s">
        <v>146</v>
      </c>
      <c r="P10491" s="35" t="s">
        <v>145</v>
      </c>
      <c r="R10491" s="352">
        <f>L10491-[1]გადასახდელები!L9571</f>
        <v>0</v>
      </c>
    </row>
    <row r="10492" spans="2:18" ht="20.25" hidden="1" customHeight="1">
      <c r="B10492" s="36" t="str">
        <f t="shared" si="2953"/>
        <v>b</v>
      </c>
      <c r="C10492" s="42">
        <v>4</v>
      </c>
      <c r="D10492" s="42"/>
      <c r="F10492" s="342" t="s">
        <v>576</v>
      </c>
      <c r="G10492" s="47" t="s">
        <v>294</v>
      </c>
      <c r="H10492" s="93">
        <f>H10493+H10494+H10495+H10496+H10497+H10498+H10499+H10500+H10501+H10502+H10503</f>
        <v>0</v>
      </c>
      <c r="I10492" s="94">
        <f t="shared" si="2951"/>
        <v>0</v>
      </c>
      <c r="J10492" s="93">
        <f>J10493+J10494+J10495+J10496+J10497+J10498+J10499+J10500+J10501+J10502+J10503</f>
        <v>0</v>
      </c>
      <c r="K10492" s="93">
        <f>K10493+K10494+K10495+K10496+K10497+K10498+K10499+K10500+K10501+K10502+K10503</f>
        <v>0</v>
      </c>
      <c r="L10492" s="94">
        <f t="shared" si="2952"/>
        <v>0</v>
      </c>
      <c r="M10492" s="93">
        <f>M10493+M10494+M10495+M10496+M10497+M10498+M10499+M10500+M10501+M10502+M10503</f>
        <v>0</v>
      </c>
      <c r="N10492" s="93">
        <f>N10493+N10494+N10495+N10496+N10497+N10498+N10499+N10500+N10501+N10502+N10503</f>
        <v>0</v>
      </c>
      <c r="O10492" s="82" t="s">
        <v>146</v>
      </c>
      <c r="P10492" s="35" t="s">
        <v>145</v>
      </c>
      <c r="R10492" s="352">
        <f>L10492-[1]გადასახდელები!L9572</f>
        <v>0</v>
      </c>
    </row>
    <row r="10493" spans="2:18" ht="20.25" hidden="1" customHeight="1">
      <c r="B10493" s="36" t="str">
        <f t="shared" si="2953"/>
        <v>b</v>
      </c>
      <c r="C10493" s="42">
        <v>5</v>
      </c>
      <c r="D10493" s="42"/>
      <c r="F10493" s="343" t="s">
        <v>577</v>
      </c>
      <c r="G10493" s="48" t="s">
        <v>295</v>
      </c>
      <c r="H10493" s="101"/>
      <c r="I10493" s="97">
        <f t="shared" ref="I10493:I10556" si="2954">J10493+K10493</f>
        <v>0</v>
      </c>
      <c r="J10493" s="102"/>
      <c r="K10493" s="102"/>
      <c r="L10493" s="97">
        <f t="shared" si="2952"/>
        <v>0</v>
      </c>
      <c r="M10493" s="102"/>
      <c r="N10493" s="102"/>
      <c r="O10493" s="115"/>
      <c r="P10493" s="35" t="s">
        <v>145</v>
      </c>
      <c r="R10493" s="352">
        <f>L10493-[1]გადასახდელები!L9573</f>
        <v>0</v>
      </c>
    </row>
    <row r="10494" spans="2:18" ht="20.25" hidden="1" customHeight="1">
      <c r="B10494" s="36" t="str">
        <f t="shared" si="2953"/>
        <v>b</v>
      </c>
      <c r="C10494" s="42">
        <v>5</v>
      </c>
      <c r="D10494" s="42"/>
      <c r="F10494" s="343" t="s">
        <v>578</v>
      </c>
      <c r="G10494" s="48" t="s">
        <v>296</v>
      </c>
      <c r="H10494" s="101"/>
      <c r="I10494" s="97">
        <f t="shared" si="2954"/>
        <v>0</v>
      </c>
      <c r="J10494" s="102"/>
      <c r="K10494" s="102"/>
      <c r="L10494" s="97">
        <f t="shared" si="2952"/>
        <v>0</v>
      </c>
      <c r="M10494" s="102"/>
      <c r="N10494" s="102"/>
      <c r="O10494" s="115"/>
      <c r="P10494" s="35" t="s">
        <v>145</v>
      </c>
      <c r="R10494" s="352">
        <f>L10494-[1]გადასახდელები!L9574</f>
        <v>0</v>
      </c>
    </row>
    <row r="10495" spans="2:18" ht="30.75" hidden="1" customHeight="1">
      <c r="B10495" s="36" t="str">
        <f t="shared" si="2953"/>
        <v>b</v>
      </c>
      <c r="C10495" s="42">
        <v>5</v>
      </c>
      <c r="D10495" s="42"/>
      <c r="F10495" s="343" t="s">
        <v>674</v>
      </c>
      <c r="G10495" s="52" t="s">
        <v>297</v>
      </c>
      <c r="H10495" s="101"/>
      <c r="I10495" s="97">
        <f t="shared" si="2954"/>
        <v>0</v>
      </c>
      <c r="J10495" s="102"/>
      <c r="K10495" s="102"/>
      <c r="L10495" s="97">
        <f t="shared" si="2952"/>
        <v>0</v>
      </c>
      <c r="M10495" s="102"/>
      <c r="N10495" s="102"/>
      <c r="O10495" s="115"/>
      <c r="P10495" s="35" t="s">
        <v>145</v>
      </c>
      <c r="R10495" s="352">
        <f>L10495-[1]გადასახდელები!L9575</f>
        <v>0</v>
      </c>
    </row>
    <row r="10496" spans="2:18" ht="20.25" hidden="1" customHeight="1">
      <c r="B10496" s="36" t="str">
        <f t="shared" si="2953"/>
        <v>b</v>
      </c>
      <c r="C10496" s="42">
        <v>5</v>
      </c>
      <c r="D10496" s="42"/>
      <c r="F10496" s="343" t="s">
        <v>579</v>
      </c>
      <c r="G10496" s="48" t="s">
        <v>298</v>
      </c>
      <c r="H10496" s="101"/>
      <c r="I10496" s="97">
        <f t="shared" si="2954"/>
        <v>0</v>
      </c>
      <c r="J10496" s="102"/>
      <c r="K10496" s="102"/>
      <c r="L10496" s="97">
        <f t="shared" si="2952"/>
        <v>0</v>
      </c>
      <c r="M10496" s="102"/>
      <c r="N10496" s="102"/>
      <c r="O10496" s="115"/>
      <c r="P10496" s="35" t="s">
        <v>145</v>
      </c>
      <c r="R10496" s="352">
        <f>L10496-[1]გადასახდელები!L9576</f>
        <v>0</v>
      </c>
    </row>
    <row r="10497" spans="2:18" ht="20.25" hidden="1" customHeight="1">
      <c r="B10497" s="36" t="str">
        <f t="shared" si="2953"/>
        <v>b</v>
      </c>
      <c r="C10497" s="42">
        <v>5</v>
      </c>
      <c r="D10497" s="42"/>
      <c r="F10497" s="343" t="s">
        <v>580</v>
      </c>
      <c r="G10497" s="48" t="s">
        <v>299</v>
      </c>
      <c r="H10497" s="101"/>
      <c r="I10497" s="97">
        <f t="shared" si="2954"/>
        <v>0</v>
      </c>
      <c r="J10497" s="102"/>
      <c r="K10497" s="102"/>
      <c r="L10497" s="97">
        <f t="shared" si="2952"/>
        <v>0</v>
      </c>
      <c r="M10497" s="102"/>
      <c r="N10497" s="102"/>
      <c r="O10497" s="115"/>
      <c r="P10497" s="35" t="s">
        <v>145</v>
      </c>
      <c r="R10497" s="352">
        <f>L10497-[1]გადასახდელები!L9577</f>
        <v>0</v>
      </c>
    </row>
    <row r="10498" spans="2:18" ht="30.75" hidden="1" customHeight="1">
      <c r="B10498" s="36" t="str">
        <f t="shared" si="2953"/>
        <v>b</v>
      </c>
      <c r="C10498" s="42">
        <v>5</v>
      </c>
      <c r="D10498" s="42"/>
      <c r="F10498" s="343" t="s">
        <v>581</v>
      </c>
      <c r="G10498" s="48" t="s">
        <v>300</v>
      </c>
      <c r="H10498" s="101"/>
      <c r="I10498" s="97">
        <f t="shared" si="2954"/>
        <v>0</v>
      </c>
      <c r="J10498" s="102"/>
      <c r="K10498" s="102"/>
      <c r="L10498" s="97">
        <f t="shared" si="2952"/>
        <v>0</v>
      </c>
      <c r="M10498" s="102"/>
      <c r="N10498" s="102"/>
      <c r="O10498" s="115"/>
      <c r="P10498" s="35" t="s">
        <v>145</v>
      </c>
      <c r="R10498" s="352">
        <f>L10498-[1]გადასახდელები!L9578</f>
        <v>0</v>
      </c>
    </row>
    <row r="10499" spans="2:18" ht="20.25" hidden="1" customHeight="1">
      <c r="B10499" s="36" t="str">
        <f t="shared" si="2953"/>
        <v>b</v>
      </c>
      <c r="C10499" s="42">
        <v>5</v>
      </c>
      <c r="D10499" s="42"/>
      <c r="F10499" s="343" t="s">
        <v>675</v>
      </c>
      <c r="G10499" s="48" t="s">
        <v>301</v>
      </c>
      <c r="H10499" s="101"/>
      <c r="I10499" s="97">
        <f t="shared" si="2954"/>
        <v>0</v>
      </c>
      <c r="J10499" s="102"/>
      <c r="K10499" s="102"/>
      <c r="L10499" s="97">
        <f t="shared" si="2952"/>
        <v>0</v>
      </c>
      <c r="M10499" s="102"/>
      <c r="N10499" s="102"/>
      <c r="O10499" s="115"/>
      <c r="P10499" s="35" t="s">
        <v>145</v>
      </c>
      <c r="R10499" s="352">
        <f>L10499-[1]გადასახდელები!L9579</f>
        <v>0</v>
      </c>
    </row>
    <row r="10500" spans="2:18" ht="20.25" hidden="1" customHeight="1">
      <c r="B10500" s="36" t="str">
        <f t="shared" si="2953"/>
        <v>b</v>
      </c>
      <c r="C10500" s="42">
        <v>5</v>
      </c>
      <c r="D10500" s="42"/>
      <c r="F10500" s="343" t="s">
        <v>582</v>
      </c>
      <c r="G10500" s="48" t="s">
        <v>302</v>
      </c>
      <c r="H10500" s="101"/>
      <c r="I10500" s="97">
        <f t="shared" si="2954"/>
        <v>0</v>
      </c>
      <c r="J10500" s="102"/>
      <c r="K10500" s="102"/>
      <c r="L10500" s="97">
        <f t="shared" si="2952"/>
        <v>0</v>
      </c>
      <c r="M10500" s="102"/>
      <c r="N10500" s="102"/>
      <c r="O10500" s="115"/>
      <c r="P10500" s="35" t="s">
        <v>145</v>
      </c>
      <c r="R10500" s="352">
        <f>L10500-[1]გადასახდელები!L9580</f>
        <v>0</v>
      </c>
    </row>
    <row r="10501" spans="2:18" ht="20.25" hidden="1" customHeight="1">
      <c r="B10501" s="36" t="str">
        <f t="shared" si="2953"/>
        <v>b</v>
      </c>
      <c r="C10501" s="42">
        <v>5</v>
      </c>
      <c r="D10501" s="42"/>
      <c r="F10501" s="343" t="s">
        <v>676</v>
      </c>
      <c r="G10501" s="48" t="s">
        <v>303</v>
      </c>
      <c r="H10501" s="101"/>
      <c r="I10501" s="97">
        <f t="shared" si="2954"/>
        <v>0</v>
      </c>
      <c r="J10501" s="102"/>
      <c r="K10501" s="102"/>
      <c r="L10501" s="97">
        <f t="shared" si="2952"/>
        <v>0</v>
      </c>
      <c r="M10501" s="102"/>
      <c r="N10501" s="102"/>
      <c r="O10501" s="115"/>
      <c r="P10501" s="35" t="s">
        <v>145</v>
      </c>
      <c r="R10501" s="352">
        <f>L10501-[1]გადასახდელები!L9581</f>
        <v>0</v>
      </c>
    </row>
    <row r="10502" spans="2:18" ht="20.25" hidden="1" customHeight="1">
      <c r="B10502" s="36" t="str">
        <f t="shared" si="2953"/>
        <v>b</v>
      </c>
      <c r="C10502" s="42">
        <v>5</v>
      </c>
      <c r="D10502" s="42"/>
      <c r="F10502" s="343" t="s">
        <v>677</v>
      </c>
      <c r="G10502" s="48" t="s">
        <v>304</v>
      </c>
      <c r="H10502" s="101"/>
      <c r="I10502" s="97">
        <f t="shared" si="2954"/>
        <v>0</v>
      </c>
      <c r="J10502" s="102"/>
      <c r="K10502" s="102"/>
      <c r="L10502" s="97">
        <f t="shared" si="2952"/>
        <v>0</v>
      </c>
      <c r="M10502" s="102"/>
      <c r="N10502" s="102"/>
      <c r="O10502" s="115"/>
      <c r="P10502" s="35" t="s">
        <v>145</v>
      </c>
      <c r="R10502" s="352">
        <f>L10502-[1]გადასახდელები!L9582</f>
        <v>0</v>
      </c>
    </row>
    <row r="10503" spans="2:18" ht="20.25" hidden="1" customHeight="1">
      <c r="B10503" s="36" t="str">
        <f t="shared" si="2953"/>
        <v>b</v>
      </c>
      <c r="C10503" s="42">
        <v>5</v>
      </c>
      <c r="D10503" s="42"/>
      <c r="F10503" s="343" t="s">
        <v>583</v>
      </c>
      <c r="G10503" s="48" t="s">
        <v>305</v>
      </c>
      <c r="H10503" s="101"/>
      <c r="I10503" s="97">
        <f t="shared" si="2954"/>
        <v>0</v>
      </c>
      <c r="J10503" s="102"/>
      <c r="K10503" s="102"/>
      <c r="L10503" s="97">
        <f t="shared" si="2952"/>
        <v>0</v>
      </c>
      <c r="M10503" s="102"/>
      <c r="N10503" s="102"/>
      <c r="O10503" s="115"/>
      <c r="P10503" s="35" t="s">
        <v>145</v>
      </c>
      <c r="R10503" s="352">
        <f>L10503-[1]გადასახდელები!L9583</f>
        <v>0</v>
      </c>
    </row>
    <row r="10504" spans="2:18" ht="20.25" hidden="1" customHeight="1">
      <c r="B10504" s="36" t="str">
        <f t="shared" si="2953"/>
        <v>b</v>
      </c>
      <c r="C10504" s="42">
        <v>4</v>
      </c>
      <c r="D10504" s="42"/>
      <c r="F10504" s="342" t="s">
        <v>584</v>
      </c>
      <c r="G10504" s="47" t="s">
        <v>306</v>
      </c>
      <c r="H10504" s="93">
        <f>H10505+H10512</f>
        <v>0</v>
      </c>
      <c r="I10504" s="94">
        <f t="shared" si="2954"/>
        <v>0</v>
      </c>
      <c r="J10504" s="93">
        <f>J10505+J10512</f>
        <v>0</v>
      </c>
      <c r="K10504" s="93">
        <f>K10505+K10512</f>
        <v>0</v>
      </c>
      <c r="L10504" s="94">
        <f t="shared" si="2952"/>
        <v>0</v>
      </c>
      <c r="M10504" s="93">
        <f>M10505+M10512</f>
        <v>0</v>
      </c>
      <c r="N10504" s="93">
        <f>N10505+N10512</f>
        <v>0</v>
      </c>
      <c r="O10504" s="82" t="s">
        <v>146</v>
      </c>
      <c r="P10504" s="35" t="s">
        <v>145</v>
      </c>
      <c r="R10504" s="352">
        <f>L10504-[1]გადასახდელები!L9584</f>
        <v>0</v>
      </c>
    </row>
    <row r="10505" spans="2:18" ht="20.25" hidden="1" customHeight="1">
      <c r="B10505" s="36" t="str">
        <f t="shared" si="2953"/>
        <v>b</v>
      </c>
      <c r="C10505" s="42">
        <v>5</v>
      </c>
      <c r="D10505" s="42"/>
      <c r="F10505" s="342" t="s">
        <v>585</v>
      </c>
      <c r="G10505" s="48" t="s">
        <v>307</v>
      </c>
      <c r="H10505" s="96">
        <f>SUM(H10506:H10511)</f>
        <v>0</v>
      </c>
      <c r="I10505" s="97">
        <f t="shared" si="2954"/>
        <v>0</v>
      </c>
      <c r="J10505" s="96">
        <f>SUM(J10506:J10511)</f>
        <v>0</v>
      </c>
      <c r="K10505" s="96">
        <f>SUM(K10506:K10511)</f>
        <v>0</v>
      </c>
      <c r="L10505" s="97">
        <f t="shared" si="2952"/>
        <v>0</v>
      </c>
      <c r="M10505" s="96">
        <f>SUM(M10506:M10511)</f>
        <v>0</v>
      </c>
      <c r="N10505" s="96">
        <f>SUM(N10506:N10511)</f>
        <v>0</v>
      </c>
      <c r="O10505" s="82" t="s">
        <v>146</v>
      </c>
      <c r="P10505" s="35" t="s">
        <v>145</v>
      </c>
      <c r="R10505" s="352">
        <f>L10505-[1]გადასახდელები!L9585</f>
        <v>0</v>
      </c>
    </row>
    <row r="10506" spans="2:18" ht="20.25" hidden="1" customHeight="1">
      <c r="B10506" s="36" t="str">
        <f t="shared" si="2953"/>
        <v>b</v>
      </c>
      <c r="C10506" s="42">
        <v>6</v>
      </c>
      <c r="D10506" s="42"/>
      <c r="F10506" s="343" t="s">
        <v>586</v>
      </c>
      <c r="G10506" s="53" t="s">
        <v>308</v>
      </c>
      <c r="H10506" s="99"/>
      <c r="I10506" s="105">
        <f t="shared" si="2954"/>
        <v>0</v>
      </c>
      <c r="J10506" s="100"/>
      <c r="K10506" s="100"/>
      <c r="L10506" s="105">
        <f t="shared" si="2952"/>
        <v>0</v>
      </c>
      <c r="M10506" s="100"/>
      <c r="N10506" s="100"/>
      <c r="O10506" s="115"/>
      <c r="P10506" s="35" t="s">
        <v>145</v>
      </c>
      <c r="R10506" s="352">
        <f>L10506-[1]გადასახდელები!L9586</f>
        <v>0</v>
      </c>
    </row>
    <row r="10507" spans="2:18" ht="20.25" hidden="1" customHeight="1">
      <c r="B10507" s="36" t="str">
        <f t="shared" si="2953"/>
        <v>b</v>
      </c>
      <c r="C10507" s="42">
        <v>6</v>
      </c>
      <c r="D10507" s="42"/>
      <c r="F10507" s="343" t="s">
        <v>678</v>
      </c>
      <c r="G10507" s="53" t="s">
        <v>309</v>
      </c>
      <c r="H10507" s="99"/>
      <c r="I10507" s="105">
        <f t="shared" si="2954"/>
        <v>0</v>
      </c>
      <c r="J10507" s="100"/>
      <c r="K10507" s="100"/>
      <c r="L10507" s="105">
        <f t="shared" si="2952"/>
        <v>0</v>
      </c>
      <c r="M10507" s="100"/>
      <c r="N10507" s="100"/>
      <c r="O10507" s="115"/>
      <c r="P10507" s="35" t="s">
        <v>145</v>
      </c>
      <c r="R10507" s="352">
        <f>L10507-[1]გადასახდელები!L9587</f>
        <v>0</v>
      </c>
    </row>
    <row r="10508" spans="2:18" ht="20.25" hidden="1" customHeight="1">
      <c r="B10508" s="36" t="str">
        <f t="shared" si="2953"/>
        <v>b</v>
      </c>
      <c r="C10508" s="42">
        <v>6</v>
      </c>
      <c r="D10508" s="42"/>
      <c r="F10508" s="343" t="s">
        <v>679</v>
      </c>
      <c r="G10508" s="53" t="s">
        <v>310</v>
      </c>
      <c r="H10508" s="99"/>
      <c r="I10508" s="105">
        <f t="shared" si="2954"/>
        <v>0</v>
      </c>
      <c r="J10508" s="100"/>
      <c r="K10508" s="100"/>
      <c r="L10508" s="105">
        <f t="shared" si="2952"/>
        <v>0</v>
      </c>
      <c r="M10508" s="100"/>
      <c r="N10508" s="100"/>
      <c r="O10508" s="115"/>
      <c r="P10508" s="35" t="s">
        <v>145</v>
      </c>
      <c r="R10508" s="352">
        <f>L10508-[1]გადასახდელები!L9588</f>
        <v>0</v>
      </c>
    </row>
    <row r="10509" spans="2:18" ht="20.25" hidden="1" customHeight="1">
      <c r="B10509" s="36" t="str">
        <f t="shared" si="2953"/>
        <v>b</v>
      </c>
      <c r="C10509" s="42">
        <v>6</v>
      </c>
      <c r="D10509" s="42"/>
      <c r="F10509" s="343" t="s">
        <v>680</v>
      </c>
      <c r="G10509" s="53" t="s">
        <v>311</v>
      </c>
      <c r="H10509" s="99"/>
      <c r="I10509" s="105">
        <f t="shared" si="2954"/>
        <v>0</v>
      </c>
      <c r="J10509" s="100"/>
      <c r="K10509" s="100"/>
      <c r="L10509" s="105">
        <f t="shared" si="2952"/>
        <v>0</v>
      </c>
      <c r="M10509" s="100"/>
      <c r="N10509" s="100"/>
      <c r="O10509" s="115"/>
      <c r="P10509" s="35" t="s">
        <v>145</v>
      </c>
      <c r="R10509" s="352">
        <f>L10509-[1]გადასახდელები!L9589</f>
        <v>0</v>
      </c>
    </row>
    <row r="10510" spans="2:18" ht="20.25" hidden="1" customHeight="1">
      <c r="B10510" s="36" t="str">
        <f t="shared" si="2953"/>
        <v>b</v>
      </c>
      <c r="C10510" s="42">
        <v>6</v>
      </c>
      <c r="D10510" s="42"/>
      <c r="F10510" s="343" t="s">
        <v>681</v>
      </c>
      <c r="G10510" s="53" t="s">
        <v>312</v>
      </c>
      <c r="H10510" s="99"/>
      <c r="I10510" s="105">
        <f t="shared" si="2954"/>
        <v>0</v>
      </c>
      <c r="J10510" s="100"/>
      <c r="K10510" s="100"/>
      <c r="L10510" s="105">
        <f t="shared" si="2952"/>
        <v>0</v>
      </c>
      <c r="M10510" s="100"/>
      <c r="N10510" s="100"/>
      <c r="O10510" s="115"/>
      <c r="P10510" s="35" t="s">
        <v>145</v>
      </c>
      <c r="R10510" s="352">
        <f>L10510-[1]გადასახდელები!L9590</f>
        <v>0</v>
      </c>
    </row>
    <row r="10511" spans="2:18" ht="20.25" hidden="1" customHeight="1">
      <c r="B10511" s="36" t="str">
        <f t="shared" si="2953"/>
        <v>b</v>
      </c>
      <c r="C10511" s="42">
        <v>6</v>
      </c>
      <c r="D10511" s="42"/>
      <c r="F10511" s="343" t="s">
        <v>682</v>
      </c>
      <c r="G10511" s="53" t="s">
        <v>313</v>
      </c>
      <c r="H10511" s="99"/>
      <c r="I10511" s="105">
        <f t="shared" si="2954"/>
        <v>0</v>
      </c>
      <c r="J10511" s="100"/>
      <c r="K10511" s="100"/>
      <c r="L10511" s="105">
        <f t="shared" si="2952"/>
        <v>0</v>
      </c>
      <c r="M10511" s="100"/>
      <c r="N10511" s="100"/>
      <c r="O10511" s="115"/>
      <c r="P10511" s="35" t="s">
        <v>145</v>
      </c>
      <c r="R10511" s="352">
        <f>L10511-[1]გადასახდელები!L9591</f>
        <v>0</v>
      </c>
    </row>
    <row r="10512" spans="2:18" ht="20.25" hidden="1" customHeight="1">
      <c r="B10512" s="36" t="str">
        <f t="shared" si="2953"/>
        <v>b</v>
      </c>
      <c r="C10512" s="42">
        <v>5</v>
      </c>
      <c r="D10512" s="42"/>
      <c r="F10512" s="342" t="s">
        <v>587</v>
      </c>
      <c r="G10512" s="48" t="s">
        <v>314</v>
      </c>
      <c r="H10512" s="96">
        <f>SUM(H10513:H10532)</f>
        <v>0</v>
      </c>
      <c r="I10512" s="97">
        <f t="shared" si="2954"/>
        <v>0</v>
      </c>
      <c r="J10512" s="96">
        <f>SUM(J10513:J10532)</f>
        <v>0</v>
      </c>
      <c r="K10512" s="96">
        <f>SUM(K10513:K10532)</f>
        <v>0</v>
      </c>
      <c r="L10512" s="97">
        <f t="shared" si="2952"/>
        <v>0</v>
      </c>
      <c r="M10512" s="96">
        <f>SUM(M10513:M10532)</f>
        <v>0</v>
      </c>
      <c r="N10512" s="96">
        <f>SUM(N10513:N10532)</f>
        <v>0</v>
      </c>
      <c r="O10512" s="82" t="s">
        <v>146</v>
      </c>
      <c r="P10512" s="35" t="s">
        <v>145</v>
      </c>
      <c r="R10512" s="352">
        <f>L10512-[1]გადასახდელები!L9592</f>
        <v>0</v>
      </c>
    </row>
    <row r="10513" spans="2:18" ht="20.25" hidden="1" customHeight="1">
      <c r="B10513" s="36" t="str">
        <f t="shared" si="2953"/>
        <v>b</v>
      </c>
      <c r="C10513" s="42">
        <v>6</v>
      </c>
      <c r="D10513" s="42"/>
      <c r="F10513" s="343" t="s">
        <v>683</v>
      </c>
      <c r="G10513" s="54" t="s">
        <v>315</v>
      </c>
      <c r="H10513" s="116"/>
      <c r="I10513" s="105">
        <f t="shared" si="2954"/>
        <v>0</v>
      </c>
      <c r="J10513" s="117"/>
      <c r="K10513" s="117"/>
      <c r="L10513" s="105">
        <f t="shared" si="2952"/>
        <v>0</v>
      </c>
      <c r="M10513" s="117"/>
      <c r="N10513" s="117"/>
      <c r="P10513" s="35" t="s">
        <v>145</v>
      </c>
      <c r="R10513" s="352">
        <f>L10513-[1]გადასახდელები!L9593</f>
        <v>0</v>
      </c>
    </row>
    <row r="10514" spans="2:18" ht="20.25" hidden="1" customHeight="1">
      <c r="B10514" s="36" t="str">
        <f t="shared" si="2953"/>
        <v>b</v>
      </c>
      <c r="C10514" s="42">
        <v>6</v>
      </c>
      <c r="D10514" s="42"/>
      <c r="F10514" s="343" t="s">
        <v>684</v>
      </c>
      <c r="G10514" s="54" t="s">
        <v>316</v>
      </c>
      <c r="H10514" s="116"/>
      <c r="I10514" s="105">
        <f t="shared" si="2954"/>
        <v>0</v>
      </c>
      <c r="J10514" s="117"/>
      <c r="K10514" s="117"/>
      <c r="L10514" s="105">
        <f t="shared" si="2952"/>
        <v>0</v>
      </c>
      <c r="M10514" s="117"/>
      <c r="N10514" s="117"/>
      <c r="P10514" s="35" t="s">
        <v>145</v>
      </c>
      <c r="R10514" s="352">
        <f>L10514-[1]გადასახდელები!L9594</f>
        <v>0</v>
      </c>
    </row>
    <row r="10515" spans="2:18" ht="30.75" hidden="1" customHeight="1">
      <c r="B10515" s="36" t="str">
        <f t="shared" si="2953"/>
        <v>b</v>
      </c>
      <c r="C10515" s="42">
        <v>6</v>
      </c>
      <c r="D10515" s="42"/>
      <c r="F10515" s="343" t="s">
        <v>588</v>
      </c>
      <c r="G10515" s="54" t="s">
        <v>317</v>
      </c>
      <c r="H10515" s="116"/>
      <c r="I10515" s="105">
        <f t="shared" si="2954"/>
        <v>0</v>
      </c>
      <c r="J10515" s="117"/>
      <c r="K10515" s="117"/>
      <c r="L10515" s="105">
        <f t="shared" si="2952"/>
        <v>0</v>
      </c>
      <c r="M10515" s="117"/>
      <c r="N10515" s="117"/>
      <c r="P10515" s="35" t="s">
        <v>145</v>
      </c>
      <c r="R10515" s="352">
        <f>L10515-[1]გადასახდელები!L9595</f>
        <v>0</v>
      </c>
    </row>
    <row r="10516" spans="2:18" ht="30.75" hidden="1" customHeight="1">
      <c r="B10516" s="36" t="str">
        <f t="shared" si="2953"/>
        <v>b</v>
      </c>
      <c r="C10516" s="42">
        <v>6</v>
      </c>
      <c r="D10516" s="42"/>
      <c r="F10516" s="343" t="s">
        <v>685</v>
      </c>
      <c r="G10516" s="54" t="s">
        <v>318</v>
      </c>
      <c r="H10516" s="116"/>
      <c r="I10516" s="105">
        <f t="shared" si="2954"/>
        <v>0</v>
      </c>
      <c r="J10516" s="117"/>
      <c r="K10516" s="117"/>
      <c r="L10516" s="105">
        <f t="shared" si="2952"/>
        <v>0</v>
      </c>
      <c r="M10516" s="117"/>
      <c r="N10516" s="117"/>
      <c r="P10516" s="35" t="s">
        <v>145</v>
      </c>
      <c r="R10516" s="352">
        <f>L10516-[1]გადასახდელები!L9596</f>
        <v>0</v>
      </c>
    </row>
    <row r="10517" spans="2:18" ht="20.25" hidden="1" customHeight="1">
      <c r="B10517" s="36" t="str">
        <f t="shared" si="2953"/>
        <v>b</v>
      </c>
      <c r="C10517" s="42">
        <v>6</v>
      </c>
      <c r="D10517" s="42"/>
      <c r="F10517" s="343" t="s">
        <v>589</v>
      </c>
      <c r="G10517" s="54" t="s">
        <v>319</v>
      </c>
      <c r="H10517" s="116"/>
      <c r="I10517" s="105">
        <f t="shared" si="2954"/>
        <v>0</v>
      </c>
      <c r="J10517" s="117"/>
      <c r="K10517" s="117"/>
      <c r="L10517" s="105">
        <f t="shared" si="2952"/>
        <v>0</v>
      </c>
      <c r="M10517" s="117"/>
      <c r="N10517" s="117"/>
      <c r="P10517" s="35" t="s">
        <v>145</v>
      </c>
      <c r="R10517" s="352">
        <f>L10517-[1]გადასახდელები!L9597</f>
        <v>0</v>
      </c>
    </row>
    <row r="10518" spans="2:18" ht="20.25" hidden="1" customHeight="1">
      <c r="B10518" s="36" t="str">
        <f t="shared" si="2953"/>
        <v>b</v>
      </c>
      <c r="C10518" s="42">
        <v>6</v>
      </c>
      <c r="D10518" s="42"/>
      <c r="F10518" s="343" t="s">
        <v>686</v>
      </c>
      <c r="G10518" s="54" t="s">
        <v>320</v>
      </c>
      <c r="H10518" s="116"/>
      <c r="I10518" s="105">
        <f t="shared" si="2954"/>
        <v>0</v>
      </c>
      <c r="J10518" s="117"/>
      <c r="K10518" s="117"/>
      <c r="L10518" s="105">
        <f t="shared" si="2952"/>
        <v>0</v>
      </c>
      <c r="M10518" s="117"/>
      <c r="N10518" s="117"/>
      <c r="P10518" s="35" t="s">
        <v>145</v>
      </c>
      <c r="R10518" s="352">
        <f>L10518-[1]გადასახდელები!L9598</f>
        <v>0</v>
      </c>
    </row>
    <row r="10519" spans="2:18" ht="30.75" hidden="1" customHeight="1">
      <c r="B10519" s="36" t="str">
        <f t="shared" si="2953"/>
        <v>b</v>
      </c>
      <c r="C10519" s="42">
        <v>6</v>
      </c>
      <c r="D10519" s="42"/>
      <c r="F10519" s="343" t="s">
        <v>687</v>
      </c>
      <c r="G10519" s="54" t="s">
        <v>321</v>
      </c>
      <c r="H10519" s="116"/>
      <c r="I10519" s="105">
        <f t="shared" si="2954"/>
        <v>0</v>
      </c>
      <c r="J10519" s="117"/>
      <c r="K10519" s="117"/>
      <c r="L10519" s="105">
        <f t="shared" si="2952"/>
        <v>0</v>
      </c>
      <c r="M10519" s="117"/>
      <c r="N10519" s="117"/>
      <c r="P10519" s="35" t="s">
        <v>145</v>
      </c>
      <c r="R10519" s="352">
        <f>L10519-[1]გადასახდელები!L9599</f>
        <v>0</v>
      </c>
    </row>
    <row r="10520" spans="2:18" ht="20.25" hidden="1" customHeight="1">
      <c r="B10520" s="36" t="str">
        <f t="shared" si="2953"/>
        <v>b</v>
      </c>
      <c r="C10520" s="42">
        <v>6</v>
      </c>
      <c r="D10520" s="42"/>
      <c r="F10520" s="343" t="s">
        <v>590</v>
      </c>
      <c r="G10520" s="54" t="s">
        <v>322</v>
      </c>
      <c r="H10520" s="116"/>
      <c r="I10520" s="105">
        <f t="shared" si="2954"/>
        <v>0</v>
      </c>
      <c r="J10520" s="117"/>
      <c r="K10520" s="117"/>
      <c r="L10520" s="105">
        <f t="shared" si="2952"/>
        <v>0</v>
      </c>
      <c r="M10520" s="117"/>
      <c r="N10520" s="117"/>
      <c r="P10520" s="35" t="s">
        <v>145</v>
      </c>
      <c r="R10520" s="352">
        <f>L10520-[1]გადასახდელები!L9600</f>
        <v>0</v>
      </c>
    </row>
    <row r="10521" spans="2:18" ht="20.25" hidden="1" customHeight="1">
      <c r="B10521" s="36" t="str">
        <f t="shared" si="2953"/>
        <v>b</v>
      </c>
      <c r="C10521" s="42">
        <v>6</v>
      </c>
      <c r="D10521" s="42"/>
      <c r="F10521" s="343" t="s">
        <v>688</v>
      </c>
      <c r="G10521" s="54" t="s">
        <v>323</v>
      </c>
      <c r="H10521" s="116"/>
      <c r="I10521" s="105">
        <f t="shared" si="2954"/>
        <v>0</v>
      </c>
      <c r="J10521" s="117"/>
      <c r="K10521" s="117"/>
      <c r="L10521" s="105">
        <f t="shared" si="2952"/>
        <v>0</v>
      </c>
      <c r="M10521" s="117"/>
      <c r="N10521" s="117"/>
      <c r="P10521" s="35" t="s">
        <v>145</v>
      </c>
      <c r="R10521" s="352">
        <f>L10521-[1]გადასახდელები!L9601</f>
        <v>0</v>
      </c>
    </row>
    <row r="10522" spans="2:18" ht="20.25" hidden="1" customHeight="1">
      <c r="B10522" s="36" t="str">
        <f t="shared" si="2953"/>
        <v>b</v>
      </c>
      <c r="C10522" s="42">
        <v>6</v>
      </c>
      <c r="D10522" s="42"/>
      <c r="F10522" s="343" t="s">
        <v>689</v>
      </c>
      <c r="G10522" s="54" t="s">
        <v>324</v>
      </c>
      <c r="H10522" s="116"/>
      <c r="I10522" s="105">
        <f t="shared" si="2954"/>
        <v>0</v>
      </c>
      <c r="J10522" s="117"/>
      <c r="K10522" s="117"/>
      <c r="L10522" s="105">
        <f t="shared" si="2952"/>
        <v>0</v>
      </c>
      <c r="M10522" s="117"/>
      <c r="N10522" s="117"/>
      <c r="P10522" s="35" t="s">
        <v>145</v>
      </c>
      <c r="R10522" s="352">
        <f>L10522-[1]გადასახდელები!L9602</f>
        <v>0</v>
      </c>
    </row>
    <row r="10523" spans="2:18" ht="20.25" hidden="1" customHeight="1">
      <c r="B10523" s="36" t="str">
        <f t="shared" si="2953"/>
        <v>b</v>
      </c>
      <c r="C10523" s="42">
        <v>6</v>
      </c>
      <c r="D10523" s="42"/>
      <c r="F10523" s="343" t="s">
        <v>690</v>
      </c>
      <c r="G10523" s="54" t="s">
        <v>325</v>
      </c>
      <c r="H10523" s="116"/>
      <c r="I10523" s="105">
        <f t="shared" si="2954"/>
        <v>0</v>
      </c>
      <c r="J10523" s="117"/>
      <c r="K10523" s="117"/>
      <c r="L10523" s="105">
        <f t="shared" si="2952"/>
        <v>0</v>
      </c>
      <c r="M10523" s="117"/>
      <c r="N10523" s="117"/>
      <c r="P10523" s="35" t="s">
        <v>145</v>
      </c>
      <c r="R10523" s="352">
        <f>L10523-[1]გადასახდელები!L9603</f>
        <v>0</v>
      </c>
    </row>
    <row r="10524" spans="2:18" ht="20.25" hidden="1" customHeight="1">
      <c r="B10524" s="36" t="str">
        <f t="shared" si="2953"/>
        <v>b</v>
      </c>
      <c r="C10524" s="42">
        <v>6</v>
      </c>
      <c r="D10524" s="42"/>
      <c r="F10524" s="343" t="s">
        <v>691</v>
      </c>
      <c r="G10524" s="54" t="s">
        <v>326</v>
      </c>
      <c r="H10524" s="116"/>
      <c r="I10524" s="105">
        <f t="shared" si="2954"/>
        <v>0</v>
      </c>
      <c r="J10524" s="117"/>
      <c r="K10524" s="117"/>
      <c r="L10524" s="105">
        <f t="shared" si="2952"/>
        <v>0</v>
      </c>
      <c r="M10524" s="117"/>
      <c r="N10524" s="117"/>
      <c r="P10524" s="35" t="s">
        <v>145</v>
      </c>
      <c r="R10524" s="352">
        <f>L10524-[1]გადასახდელები!L9604</f>
        <v>0</v>
      </c>
    </row>
    <row r="10525" spans="2:18" ht="20.25" hidden="1" customHeight="1">
      <c r="B10525" s="36" t="str">
        <f t="shared" si="2953"/>
        <v>b</v>
      </c>
      <c r="C10525" s="42">
        <v>6</v>
      </c>
      <c r="D10525" s="42"/>
      <c r="F10525" s="343" t="s">
        <v>692</v>
      </c>
      <c r="G10525" s="54" t="s">
        <v>327</v>
      </c>
      <c r="H10525" s="116"/>
      <c r="I10525" s="105">
        <f t="shared" si="2954"/>
        <v>0</v>
      </c>
      <c r="J10525" s="117"/>
      <c r="K10525" s="117"/>
      <c r="L10525" s="105">
        <f t="shared" si="2952"/>
        <v>0</v>
      </c>
      <c r="M10525" s="117"/>
      <c r="N10525" s="117"/>
      <c r="P10525" s="35" t="s">
        <v>145</v>
      </c>
      <c r="R10525" s="352">
        <f>L10525-[1]გადასახდელები!L9605</f>
        <v>0</v>
      </c>
    </row>
    <row r="10526" spans="2:18" ht="20.25" hidden="1" customHeight="1">
      <c r="B10526" s="36" t="str">
        <f t="shared" si="2953"/>
        <v>b</v>
      </c>
      <c r="C10526" s="42">
        <v>6</v>
      </c>
      <c r="D10526" s="42"/>
      <c r="F10526" s="343" t="s">
        <v>693</v>
      </c>
      <c r="G10526" s="54" t="s">
        <v>328</v>
      </c>
      <c r="H10526" s="116"/>
      <c r="I10526" s="105">
        <f t="shared" si="2954"/>
        <v>0</v>
      </c>
      <c r="J10526" s="117"/>
      <c r="K10526" s="117"/>
      <c r="L10526" s="105">
        <f t="shared" si="2952"/>
        <v>0</v>
      </c>
      <c r="M10526" s="117"/>
      <c r="N10526" s="117"/>
      <c r="P10526" s="35" t="s">
        <v>145</v>
      </c>
      <c r="R10526" s="352">
        <f>L10526-[1]გადასახდელები!L9606</f>
        <v>0</v>
      </c>
    </row>
    <row r="10527" spans="2:18" ht="20.25" hidden="1" customHeight="1">
      <c r="B10527" s="36" t="str">
        <f t="shared" si="2953"/>
        <v>b</v>
      </c>
      <c r="C10527" s="42">
        <v>6</v>
      </c>
      <c r="D10527" s="42"/>
      <c r="F10527" s="343" t="s">
        <v>694</v>
      </c>
      <c r="G10527" s="54" t="s">
        <v>329</v>
      </c>
      <c r="H10527" s="116"/>
      <c r="I10527" s="105">
        <f t="shared" si="2954"/>
        <v>0</v>
      </c>
      <c r="J10527" s="117"/>
      <c r="K10527" s="117"/>
      <c r="L10527" s="105">
        <f t="shared" si="2952"/>
        <v>0</v>
      </c>
      <c r="M10527" s="117"/>
      <c r="N10527" s="117"/>
      <c r="P10527" s="35" t="s">
        <v>145</v>
      </c>
      <c r="R10527" s="352">
        <f>L10527-[1]გადასახდელები!L9607</f>
        <v>0</v>
      </c>
    </row>
    <row r="10528" spans="2:18" ht="20.25" hidden="1" customHeight="1">
      <c r="B10528" s="36" t="str">
        <f t="shared" si="2953"/>
        <v>b</v>
      </c>
      <c r="C10528" s="42">
        <v>6</v>
      </c>
      <c r="D10528" s="42"/>
      <c r="F10528" s="343" t="s">
        <v>695</v>
      </c>
      <c r="G10528" s="54" t="s">
        <v>330</v>
      </c>
      <c r="H10528" s="116"/>
      <c r="I10528" s="105">
        <f t="shared" si="2954"/>
        <v>0</v>
      </c>
      <c r="J10528" s="117"/>
      <c r="K10528" s="117"/>
      <c r="L10528" s="105">
        <f t="shared" si="2952"/>
        <v>0</v>
      </c>
      <c r="M10528" s="117"/>
      <c r="N10528" s="117"/>
      <c r="P10528" s="35" t="s">
        <v>145</v>
      </c>
      <c r="R10528" s="352">
        <f>L10528-[1]გადასახდელები!L9608</f>
        <v>0</v>
      </c>
    </row>
    <row r="10529" spans="2:18" ht="20.25" hidden="1" customHeight="1">
      <c r="B10529" s="36" t="str">
        <f t="shared" si="2953"/>
        <v>b</v>
      </c>
      <c r="C10529" s="42">
        <v>6</v>
      </c>
      <c r="D10529" s="42"/>
      <c r="F10529" s="343" t="s">
        <v>696</v>
      </c>
      <c r="G10529" s="54" t="s">
        <v>331</v>
      </c>
      <c r="H10529" s="116"/>
      <c r="I10529" s="105">
        <f t="shared" si="2954"/>
        <v>0</v>
      </c>
      <c r="J10529" s="117"/>
      <c r="K10529" s="117"/>
      <c r="L10529" s="105">
        <f t="shared" si="2952"/>
        <v>0</v>
      </c>
      <c r="M10529" s="117"/>
      <c r="N10529" s="117"/>
      <c r="P10529" s="35" t="s">
        <v>145</v>
      </c>
      <c r="R10529" s="352">
        <f>L10529-[1]გადასახდელები!L9609</f>
        <v>0</v>
      </c>
    </row>
    <row r="10530" spans="2:18" ht="20.25" hidden="1" customHeight="1">
      <c r="B10530" s="36" t="str">
        <f t="shared" si="2953"/>
        <v>b</v>
      </c>
      <c r="C10530" s="42">
        <v>6</v>
      </c>
      <c r="D10530" s="42"/>
      <c r="F10530" s="343" t="s">
        <v>697</v>
      </c>
      <c r="G10530" s="55" t="s">
        <v>332</v>
      </c>
      <c r="H10530" s="116"/>
      <c r="I10530" s="105">
        <f t="shared" si="2954"/>
        <v>0</v>
      </c>
      <c r="J10530" s="117"/>
      <c r="K10530" s="117"/>
      <c r="L10530" s="105">
        <f t="shared" si="2952"/>
        <v>0</v>
      </c>
      <c r="M10530" s="117"/>
      <c r="N10530" s="117"/>
      <c r="P10530" s="35" t="s">
        <v>145</v>
      </c>
      <c r="R10530" s="352">
        <f>L10530-[1]გადასახდელები!L9610</f>
        <v>0</v>
      </c>
    </row>
    <row r="10531" spans="2:18" ht="20.25" hidden="1" customHeight="1">
      <c r="B10531" s="36" t="str">
        <f t="shared" si="2953"/>
        <v>b</v>
      </c>
      <c r="C10531" s="42">
        <v>6</v>
      </c>
      <c r="D10531" s="42"/>
      <c r="F10531" s="343" t="s">
        <v>698</v>
      </c>
      <c r="G10531" s="54" t="s">
        <v>333</v>
      </c>
      <c r="H10531" s="116"/>
      <c r="I10531" s="105">
        <f t="shared" si="2954"/>
        <v>0</v>
      </c>
      <c r="J10531" s="117"/>
      <c r="K10531" s="117"/>
      <c r="L10531" s="105">
        <f t="shared" si="2952"/>
        <v>0</v>
      </c>
      <c r="M10531" s="117"/>
      <c r="N10531" s="117"/>
      <c r="P10531" s="35" t="s">
        <v>145</v>
      </c>
      <c r="R10531" s="352">
        <f>L10531-[1]გადასახდელები!L9611</f>
        <v>0</v>
      </c>
    </row>
    <row r="10532" spans="2:18" ht="30.75" hidden="1" customHeight="1">
      <c r="B10532" s="36" t="str">
        <f t="shared" si="2953"/>
        <v>b</v>
      </c>
      <c r="C10532" s="42">
        <v>6</v>
      </c>
      <c r="D10532" s="42"/>
      <c r="F10532" s="343" t="s">
        <v>591</v>
      </c>
      <c r="G10532" s="54" t="s">
        <v>334</v>
      </c>
      <c r="H10532" s="116"/>
      <c r="I10532" s="105">
        <f t="shared" si="2954"/>
        <v>0</v>
      </c>
      <c r="J10532" s="117"/>
      <c r="K10532" s="117"/>
      <c r="L10532" s="105">
        <f t="shared" si="2952"/>
        <v>0</v>
      </c>
      <c r="M10532" s="117"/>
      <c r="N10532" s="117"/>
      <c r="P10532" s="35" t="s">
        <v>145</v>
      </c>
      <c r="R10532" s="352">
        <f>L10532-[1]გადასახდელები!L9612</f>
        <v>0</v>
      </c>
    </row>
    <row r="10533" spans="2:18" ht="20.25" hidden="1" customHeight="1">
      <c r="B10533" s="36" t="str">
        <f t="shared" si="2953"/>
        <v>b</v>
      </c>
      <c r="C10533" s="42">
        <v>4</v>
      </c>
      <c r="D10533" s="42"/>
      <c r="F10533" s="342" t="s">
        <v>699</v>
      </c>
      <c r="G10533" s="47" t="s">
        <v>335</v>
      </c>
      <c r="H10533" s="93">
        <f>H10534+H10535</f>
        <v>0</v>
      </c>
      <c r="I10533" s="94">
        <f t="shared" si="2954"/>
        <v>0</v>
      </c>
      <c r="J10533" s="93">
        <f>J10534+J10535</f>
        <v>0</v>
      </c>
      <c r="K10533" s="93">
        <f>K10534+K10535</f>
        <v>0</v>
      </c>
      <c r="L10533" s="94">
        <f t="shared" si="2952"/>
        <v>0</v>
      </c>
      <c r="M10533" s="93">
        <f>M10534+M10535</f>
        <v>0</v>
      </c>
      <c r="N10533" s="93">
        <f>N10534+N10535</f>
        <v>0</v>
      </c>
      <c r="O10533" s="82" t="s">
        <v>146</v>
      </c>
      <c r="P10533" s="35" t="s">
        <v>145</v>
      </c>
      <c r="R10533" s="352">
        <f>L10533-[1]გადასახდელები!L9613</f>
        <v>0</v>
      </c>
    </row>
    <row r="10534" spans="2:18" ht="20.25" hidden="1" customHeight="1">
      <c r="B10534" s="36" t="str">
        <f t="shared" si="2953"/>
        <v>b</v>
      </c>
      <c r="C10534" s="42">
        <v>5</v>
      </c>
      <c r="D10534" s="42"/>
      <c r="F10534" s="343" t="s">
        <v>700</v>
      </c>
      <c r="G10534" s="48" t="s">
        <v>336</v>
      </c>
      <c r="H10534" s="101"/>
      <c r="I10534" s="97">
        <f t="shared" si="2954"/>
        <v>0</v>
      </c>
      <c r="J10534" s="102"/>
      <c r="K10534" s="102"/>
      <c r="L10534" s="97">
        <f t="shared" si="2952"/>
        <v>0</v>
      </c>
      <c r="M10534" s="102"/>
      <c r="N10534" s="102"/>
      <c r="O10534" s="115"/>
      <c r="P10534" s="35" t="s">
        <v>145</v>
      </c>
      <c r="R10534" s="352">
        <f>L10534-[1]გადასახდელები!L9614</f>
        <v>0</v>
      </c>
    </row>
    <row r="10535" spans="2:18" ht="20.25" hidden="1" customHeight="1">
      <c r="B10535" s="36" t="str">
        <f t="shared" si="2953"/>
        <v>b</v>
      </c>
      <c r="C10535" s="42">
        <v>5</v>
      </c>
      <c r="D10535" s="42"/>
      <c r="F10535" s="342" t="s">
        <v>701</v>
      </c>
      <c r="G10535" s="48" t="s">
        <v>337</v>
      </c>
      <c r="H10535" s="119">
        <f>H10536+H10537</f>
        <v>0</v>
      </c>
      <c r="I10535" s="105">
        <f t="shared" si="2954"/>
        <v>0</v>
      </c>
      <c r="J10535" s="119">
        <f>J10536+J10537</f>
        <v>0</v>
      </c>
      <c r="K10535" s="119">
        <f>K10536+K10537</f>
        <v>0</v>
      </c>
      <c r="L10535" s="105">
        <f t="shared" si="2952"/>
        <v>0</v>
      </c>
      <c r="M10535" s="119">
        <f>M10536+M10537</f>
        <v>0</v>
      </c>
      <c r="N10535" s="119">
        <f>N10536+N10537</f>
        <v>0</v>
      </c>
      <c r="O10535" s="82" t="s">
        <v>146</v>
      </c>
      <c r="P10535" s="35" t="s">
        <v>145</v>
      </c>
      <c r="R10535" s="352">
        <f>L10535-[1]გადასახდელები!L9615</f>
        <v>0</v>
      </c>
    </row>
    <row r="10536" spans="2:18" ht="20.25" hidden="1" customHeight="1">
      <c r="B10536" s="36" t="str">
        <f t="shared" si="2953"/>
        <v>b</v>
      </c>
      <c r="C10536" s="42">
        <v>6</v>
      </c>
      <c r="D10536" s="42"/>
      <c r="F10536" s="343" t="s">
        <v>702</v>
      </c>
      <c r="G10536" s="54" t="s">
        <v>338</v>
      </c>
      <c r="H10536" s="116"/>
      <c r="I10536" s="105">
        <f t="shared" si="2954"/>
        <v>0</v>
      </c>
      <c r="J10536" s="117"/>
      <c r="K10536" s="117"/>
      <c r="L10536" s="105">
        <f t="shared" si="2952"/>
        <v>0</v>
      </c>
      <c r="M10536" s="117"/>
      <c r="N10536" s="117"/>
      <c r="P10536" s="35" t="s">
        <v>145</v>
      </c>
      <c r="R10536" s="352">
        <f>L10536-[1]გადასახდელები!L9616</f>
        <v>0</v>
      </c>
    </row>
    <row r="10537" spans="2:18" ht="20.25" hidden="1" customHeight="1">
      <c r="B10537" s="36" t="str">
        <f t="shared" si="2953"/>
        <v>b</v>
      </c>
      <c r="C10537" s="42">
        <v>6</v>
      </c>
      <c r="D10537" s="42"/>
      <c r="F10537" s="343" t="s">
        <v>703</v>
      </c>
      <c r="G10537" s="54" t="s">
        <v>339</v>
      </c>
      <c r="H10537" s="116"/>
      <c r="I10537" s="105">
        <f t="shared" si="2954"/>
        <v>0</v>
      </c>
      <c r="J10537" s="117"/>
      <c r="K10537" s="117"/>
      <c r="L10537" s="105">
        <f t="shared" si="2952"/>
        <v>0</v>
      </c>
      <c r="M10537" s="117"/>
      <c r="N10537" s="117"/>
      <c r="P10537" s="35" t="s">
        <v>145</v>
      </c>
      <c r="R10537" s="352">
        <f>L10537-[1]გადასახდელები!L9617</f>
        <v>0</v>
      </c>
    </row>
    <row r="10538" spans="2:18" ht="30.75" hidden="1" customHeight="1">
      <c r="B10538" s="36" t="str">
        <f t="shared" si="2953"/>
        <v>b</v>
      </c>
      <c r="C10538" s="42">
        <v>3</v>
      </c>
      <c r="D10538" s="42"/>
      <c r="F10538" s="342" t="s">
        <v>704</v>
      </c>
      <c r="G10538" s="51" t="s">
        <v>340</v>
      </c>
      <c r="H10538" s="89">
        <f>H10539+H10540</f>
        <v>0</v>
      </c>
      <c r="I10538" s="90">
        <f t="shared" si="2954"/>
        <v>0</v>
      </c>
      <c r="J10538" s="89">
        <f>J10539+J10540</f>
        <v>0</v>
      </c>
      <c r="K10538" s="89">
        <f>K10539+K10540</f>
        <v>0</v>
      </c>
      <c r="L10538" s="90">
        <f t="shared" si="2952"/>
        <v>0</v>
      </c>
      <c r="M10538" s="89">
        <f>M10539+M10540</f>
        <v>0</v>
      </c>
      <c r="N10538" s="89">
        <f>N10539+N10540</f>
        <v>0</v>
      </c>
      <c r="O10538" s="82" t="s">
        <v>146</v>
      </c>
      <c r="P10538" s="35" t="s">
        <v>145</v>
      </c>
      <c r="R10538" s="352">
        <f>L10538-[1]გადასახდელები!L9618</f>
        <v>0</v>
      </c>
    </row>
    <row r="10539" spans="2:18" ht="30.75" hidden="1" customHeight="1">
      <c r="B10539" s="36" t="str">
        <f t="shared" si="2953"/>
        <v>b</v>
      </c>
      <c r="C10539" s="42">
        <v>4</v>
      </c>
      <c r="D10539" s="42"/>
      <c r="F10539" s="343" t="s">
        <v>705</v>
      </c>
      <c r="G10539" s="47" t="s">
        <v>341</v>
      </c>
      <c r="H10539" s="103"/>
      <c r="I10539" s="94">
        <f t="shared" si="2954"/>
        <v>0</v>
      </c>
      <c r="J10539" s="104"/>
      <c r="K10539" s="104"/>
      <c r="L10539" s="94">
        <f t="shared" si="2952"/>
        <v>0</v>
      </c>
      <c r="M10539" s="104"/>
      <c r="N10539" s="104"/>
      <c r="P10539" s="35" t="s">
        <v>145</v>
      </c>
      <c r="R10539" s="352">
        <f>L10539-[1]გადასახდელები!L9619</f>
        <v>0</v>
      </c>
    </row>
    <row r="10540" spans="2:18" ht="30.75" hidden="1" customHeight="1">
      <c r="B10540" s="36" t="str">
        <f t="shared" si="2953"/>
        <v>b</v>
      </c>
      <c r="C10540" s="42">
        <v>4</v>
      </c>
      <c r="D10540" s="42"/>
      <c r="F10540" s="342" t="s">
        <v>706</v>
      </c>
      <c r="G10540" s="47" t="s">
        <v>342</v>
      </c>
      <c r="H10540" s="93">
        <f>H10541+H10542+H10543+H10544</f>
        <v>0</v>
      </c>
      <c r="I10540" s="94">
        <f t="shared" si="2954"/>
        <v>0</v>
      </c>
      <c r="J10540" s="93">
        <f>J10541+J10542+J10543+J10544</f>
        <v>0</v>
      </c>
      <c r="K10540" s="93">
        <f>K10541+K10542+K10543+K10544</f>
        <v>0</v>
      </c>
      <c r="L10540" s="94">
        <f t="shared" si="2952"/>
        <v>0</v>
      </c>
      <c r="M10540" s="93">
        <f>M10541+M10542+M10543+M10544</f>
        <v>0</v>
      </c>
      <c r="N10540" s="93">
        <f>N10541+N10542+N10543+N10544</f>
        <v>0</v>
      </c>
      <c r="O10540" s="82" t="s">
        <v>146</v>
      </c>
      <c r="P10540" s="35" t="s">
        <v>145</v>
      </c>
      <c r="R10540" s="352">
        <f>L10540-[1]გადასახდელები!L9620</f>
        <v>0</v>
      </c>
    </row>
    <row r="10541" spans="2:18" ht="30.75" hidden="1" customHeight="1">
      <c r="B10541" s="36" t="str">
        <f t="shared" si="2953"/>
        <v>b</v>
      </c>
      <c r="C10541" s="42">
        <v>5</v>
      </c>
      <c r="D10541" s="42"/>
      <c r="F10541" s="343" t="s">
        <v>707</v>
      </c>
      <c r="G10541" s="48" t="s">
        <v>343</v>
      </c>
      <c r="H10541" s="101"/>
      <c r="I10541" s="97">
        <f t="shared" si="2954"/>
        <v>0</v>
      </c>
      <c r="J10541" s="102"/>
      <c r="K10541" s="102"/>
      <c r="L10541" s="97">
        <f t="shared" si="2952"/>
        <v>0</v>
      </c>
      <c r="M10541" s="102"/>
      <c r="N10541" s="102"/>
      <c r="P10541" s="35" t="s">
        <v>145</v>
      </c>
      <c r="R10541" s="352">
        <f>L10541-[1]გადასახდელები!L9621</f>
        <v>0</v>
      </c>
    </row>
    <row r="10542" spans="2:18" ht="20.25" hidden="1" customHeight="1">
      <c r="B10542" s="36" t="str">
        <f t="shared" si="2953"/>
        <v>b</v>
      </c>
      <c r="C10542" s="42">
        <v>5</v>
      </c>
      <c r="D10542" s="42"/>
      <c r="F10542" s="343" t="s">
        <v>708</v>
      </c>
      <c r="G10542" s="48" t="s">
        <v>344</v>
      </c>
      <c r="H10542" s="101"/>
      <c r="I10542" s="97">
        <f t="shared" si="2954"/>
        <v>0</v>
      </c>
      <c r="J10542" s="102"/>
      <c r="K10542" s="102"/>
      <c r="L10542" s="97">
        <f t="shared" si="2952"/>
        <v>0</v>
      </c>
      <c r="M10542" s="102"/>
      <c r="N10542" s="102"/>
      <c r="P10542" s="35" t="s">
        <v>145</v>
      </c>
      <c r="R10542" s="352">
        <f>L10542-[1]გადასახდელები!L9622</f>
        <v>0</v>
      </c>
    </row>
    <row r="10543" spans="2:18" ht="20.25" hidden="1" customHeight="1">
      <c r="B10543" s="36" t="str">
        <f t="shared" si="2953"/>
        <v>b</v>
      </c>
      <c r="C10543" s="42">
        <v>5</v>
      </c>
      <c r="D10543" s="42"/>
      <c r="F10543" s="343" t="s">
        <v>709</v>
      </c>
      <c r="G10543" s="48" t="s">
        <v>345</v>
      </c>
      <c r="H10543" s="101"/>
      <c r="I10543" s="97">
        <f t="shared" si="2954"/>
        <v>0</v>
      </c>
      <c r="J10543" s="102"/>
      <c r="K10543" s="102"/>
      <c r="L10543" s="97">
        <f t="shared" si="2952"/>
        <v>0</v>
      </c>
      <c r="M10543" s="102"/>
      <c r="N10543" s="102"/>
      <c r="P10543" s="35" t="s">
        <v>145</v>
      </c>
      <c r="R10543" s="352">
        <f>L10543-[1]გადასახდელები!L9623</f>
        <v>0</v>
      </c>
    </row>
    <row r="10544" spans="2:18" ht="20.25" hidden="1" customHeight="1">
      <c r="B10544" s="36" t="str">
        <f t="shared" si="2953"/>
        <v>b</v>
      </c>
      <c r="C10544" s="42">
        <v>5</v>
      </c>
      <c r="D10544" s="42"/>
      <c r="F10544" s="343" t="s">
        <v>710</v>
      </c>
      <c r="G10544" s="48" t="s">
        <v>214</v>
      </c>
      <c r="H10544" s="101"/>
      <c r="I10544" s="97">
        <f t="shared" si="2954"/>
        <v>0</v>
      </c>
      <c r="J10544" s="102"/>
      <c r="K10544" s="102"/>
      <c r="L10544" s="97">
        <f t="shared" si="2952"/>
        <v>0</v>
      </c>
      <c r="M10544" s="102"/>
      <c r="N10544" s="102"/>
      <c r="P10544" s="35" t="s">
        <v>145</v>
      </c>
      <c r="R10544" s="352">
        <f>L10544-[1]გადასახდელები!L9624</f>
        <v>0</v>
      </c>
    </row>
    <row r="10545" spans="2:18" ht="20.25" hidden="1" customHeight="1">
      <c r="B10545" s="36" t="str">
        <f t="shared" si="2953"/>
        <v>b</v>
      </c>
      <c r="C10545" s="42">
        <v>3</v>
      </c>
      <c r="D10545" s="42"/>
      <c r="F10545" s="343" t="s">
        <v>711</v>
      </c>
      <c r="G10545" s="51" t="s">
        <v>346</v>
      </c>
      <c r="H10545" s="111"/>
      <c r="I10545" s="90">
        <f t="shared" si="2954"/>
        <v>0</v>
      </c>
      <c r="J10545" s="112"/>
      <c r="K10545" s="112"/>
      <c r="L10545" s="90">
        <f t="shared" si="2952"/>
        <v>0</v>
      </c>
      <c r="M10545" s="112"/>
      <c r="N10545" s="112"/>
      <c r="P10545" s="35" t="s">
        <v>145</v>
      </c>
      <c r="R10545" s="352">
        <f>L10545-[1]გადასახდელები!L9625</f>
        <v>0</v>
      </c>
    </row>
    <row r="10546" spans="2:18" ht="20.25" hidden="1" customHeight="1">
      <c r="B10546" s="36" t="str">
        <f t="shared" si="2953"/>
        <v>b</v>
      </c>
      <c r="C10546" s="42">
        <v>3</v>
      </c>
      <c r="D10546" s="42"/>
      <c r="F10546" s="342" t="s">
        <v>712</v>
      </c>
      <c r="G10546" s="51" t="s">
        <v>347</v>
      </c>
      <c r="H10546" s="89">
        <f>H10547+H10548+H10549+H10552</f>
        <v>0</v>
      </c>
      <c r="I10546" s="90">
        <f t="shared" si="2954"/>
        <v>0</v>
      </c>
      <c r="J10546" s="89">
        <f>J10547+J10548+J10549+J10552</f>
        <v>0</v>
      </c>
      <c r="K10546" s="89">
        <f>K10547+K10548+K10549+K10552</f>
        <v>0</v>
      </c>
      <c r="L10546" s="90">
        <f t="shared" si="2952"/>
        <v>0</v>
      </c>
      <c r="M10546" s="89">
        <f>M10547+M10548+M10549+M10552</f>
        <v>0</v>
      </c>
      <c r="N10546" s="89">
        <f>N10547+N10548+N10549+N10552</f>
        <v>0</v>
      </c>
      <c r="O10546" s="82" t="s">
        <v>146</v>
      </c>
      <c r="P10546" s="35" t="s">
        <v>145</v>
      </c>
      <c r="R10546" s="352">
        <f>L10546-[1]გადასახდელები!L9626</f>
        <v>0</v>
      </c>
    </row>
    <row r="10547" spans="2:18" ht="30.75" hidden="1" customHeight="1">
      <c r="B10547" s="36" t="str">
        <f t="shared" si="2953"/>
        <v>b</v>
      </c>
      <c r="C10547" s="42">
        <v>4</v>
      </c>
      <c r="D10547" s="42"/>
      <c r="F10547" s="343" t="s">
        <v>713</v>
      </c>
      <c r="G10547" s="47" t="s">
        <v>348</v>
      </c>
      <c r="H10547" s="103"/>
      <c r="I10547" s="94">
        <f t="shared" si="2954"/>
        <v>0</v>
      </c>
      <c r="J10547" s="104"/>
      <c r="K10547" s="104"/>
      <c r="L10547" s="94">
        <f t="shared" si="2952"/>
        <v>0</v>
      </c>
      <c r="M10547" s="104"/>
      <c r="N10547" s="104"/>
      <c r="O10547" s="115"/>
      <c r="P10547" s="35" t="s">
        <v>145</v>
      </c>
      <c r="R10547" s="352">
        <f>L10547-[1]გადასახდელები!L9627</f>
        <v>0</v>
      </c>
    </row>
    <row r="10548" spans="2:18" ht="20.25" hidden="1" customHeight="1">
      <c r="B10548" s="36" t="str">
        <f t="shared" si="2953"/>
        <v>b</v>
      </c>
      <c r="C10548" s="42">
        <v>4</v>
      </c>
      <c r="D10548" s="42"/>
      <c r="F10548" s="343" t="s">
        <v>714</v>
      </c>
      <c r="G10548" s="47" t="s">
        <v>349</v>
      </c>
      <c r="H10548" s="103"/>
      <c r="I10548" s="94">
        <f t="shared" si="2954"/>
        <v>0</v>
      </c>
      <c r="J10548" s="104"/>
      <c r="K10548" s="104"/>
      <c r="L10548" s="94">
        <f t="shared" ref="L10548:L10585" si="2955">M10548+N10548</f>
        <v>0</v>
      </c>
      <c r="M10548" s="104"/>
      <c r="N10548" s="104"/>
      <c r="O10548" s="115"/>
      <c r="P10548" s="35" t="s">
        <v>145</v>
      </c>
      <c r="R10548" s="352">
        <f>L10548-[1]გადასახდელები!L9628</f>
        <v>0</v>
      </c>
    </row>
    <row r="10549" spans="2:18" ht="20.25" hidden="1" customHeight="1">
      <c r="B10549" s="36" t="str">
        <f t="shared" ref="B10549:B10585" si="2956">IF(H10549+I10549+L10549&gt;0,"a","b")</f>
        <v>b</v>
      </c>
      <c r="C10549" s="42">
        <v>4</v>
      </c>
      <c r="D10549" s="42"/>
      <c r="F10549" s="342" t="s">
        <v>715</v>
      </c>
      <c r="G10549" s="47" t="s">
        <v>350</v>
      </c>
      <c r="H10549" s="93">
        <f>H10550+H10551</f>
        <v>0</v>
      </c>
      <c r="I10549" s="94">
        <f t="shared" si="2954"/>
        <v>0</v>
      </c>
      <c r="J10549" s="93">
        <f>J10550+J10551</f>
        <v>0</v>
      </c>
      <c r="K10549" s="93">
        <f>K10550+K10551</f>
        <v>0</v>
      </c>
      <c r="L10549" s="94">
        <f t="shared" si="2955"/>
        <v>0</v>
      </c>
      <c r="M10549" s="93">
        <f>M10550+M10551</f>
        <v>0</v>
      </c>
      <c r="N10549" s="93">
        <f>N10550+N10551</f>
        <v>0</v>
      </c>
      <c r="O10549" s="82" t="s">
        <v>146</v>
      </c>
      <c r="P10549" s="35" t="s">
        <v>145</v>
      </c>
      <c r="R10549" s="352">
        <f>L10549-[1]გადასახდელები!L9629</f>
        <v>0</v>
      </c>
    </row>
    <row r="10550" spans="2:18" ht="30.75" hidden="1" customHeight="1">
      <c r="B10550" s="36" t="str">
        <f t="shared" si="2956"/>
        <v>b</v>
      </c>
      <c r="C10550" s="42">
        <v>5</v>
      </c>
      <c r="D10550" s="42"/>
      <c r="F10550" s="343" t="s">
        <v>716</v>
      </c>
      <c r="G10550" s="48" t="s">
        <v>351</v>
      </c>
      <c r="H10550" s="101"/>
      <c r="I10550" s="97">
        <f t="shared" si="2954"/>
        <v>0</v>
      </c>
      <c r="J10550" s="102"/>
      <c r="K10550" s="102"/>
      <c r="L10550" s="97">
        <f t="shared" si="2955"/>
        <v>0</v>
      </c>
      <c r="M10550" s="102"/>
      <c r="N10550" s="102"/>
      <c r="P10550" s="35" t="s">
        <v>145</v>
      </c>
      <c r="R10550" s="352">
        <f>L10550-[1]გადასახდელები!L9630</f>
        <v>0</v>
      </c>
    </row>
    <row r="10551" spans="2:18" ht="20.25" hidden="1" customHeight="1">
      <c r="B10551" s="36" t="str">
        <f t="shared" si="2956"/>
        <v>b</v>
      </c>
      <c r="C10551" s="42">
        <v>5</v>
      </c>
      <c r="D10551" s="42"/>
      <c r="F10551" s="343" t="s">
        <v>717</v>
      </c>
      <c r="G10551" s="48" t="s">
        <v>352</v>
      </c>
      <c r="H10551" s="101"/>
      <c r="I10551" s="97">
        <f t="shared" si="2954"/>
        <v>0</v>
      </c>
      <c r="J10551" s="102"/>
      <c r="K10551" s="102"/>
      <c r="L10551" s="97">
        <f t="shared" si="2955"/>
        <v>0</v>
      </c>
      <c r="M10551" s="102"/>
      <c r="N10551" s="102"/>
      <c r="P10551" s="35" t="s">
        <v>145</v>
      </c>
      <c r="R10551" s="352">
        <f>L10551-[1]გადასახდელები!L9631</f>
        <v>0</v>
      </c>
    </row>
    <row r="10552" spans="2:18" ht="20.25" hidden="1" customHeight="1">
      <c r="B10552" s="36" t="str">
        <f t="shared" si="2956"/>
        <v>b</v>
      </c>
      <c r="C10552" s="42">
        <v>4</v>
      </c>
      <c r="D10552" s="42"/>
      <c r="F10552" s="343" t="s">
        <v>718</v>
      </c>
      <c r="G10552" s="47" t="s">
        <v>353</v>
      </c>
      <c r="H10552" s="103"/>
      <c r="I10552" s="94">
        <f t="shared" si="2954"/>
        <v>0</v>
      </c>
      <c r="J10552" s="104"/>
      <c r="K10552" s="104"/>
      <c r="L10552" s="94">
        <f t="shared" si="2955"/>
        <v>0</v>
      </c>
      <c r="M10552" s="104"/>
      <c r="N10552" s="104"/>
      <c r="P10552" s="35" t="s">
        <v>145</v>
      </c>
      <c r="R10552" s="352">
        <f>L10552-[1]გადასახდელები!L9632</f>
        <v>0</v>
      </c>
    </row>
    <row r="10553" spans="2:18" ht="20.25" hidden="1" customHeight="1">
      <c r="B10553" s="36" t="str">
        <f t="shared" si="2956"/>
        <v>b</v>
      </c>
      <c r="C10553" s="42">
        <v>2</v>
      </c>
      <c r="D10553" s="42"/>
      <c r="F10553" s="30"/>
      <c r="G10553" s="60" t="s">
        <v>354</v>
      </c>
      <c r="H10553" s="86">
        <f>H10554+H10561+H10568</f>
        <v>0</v>
      </c>
      <c r="I10553" s="87">
        <f t="shared" si="2954"/>
        <v>0</v>
      </c>
      <c r="J10553" s="88">
        <f>J10554+J10561+J10568</f>
        <v>0</v>
      </c>
      <c r="K10553" s="88">
        <f>K10554+K10561+K10568</f>
        <v>0</v>
      </c>
      <c r="L10553" s="87">
        <f t="shared" si="2955"/>
        <v>0</v>
      </c>
      <c r="M10553" s="88">
        <f>M10554+M10561+M10568</f>
        <v>0</v>
      </c>
      <c r="N10553" s="88">
        <f>N10554+N10561+N10568</f>
        <v>0</v>
      </c>
      <c r="O10553" s="82" t="s">
        <v>146</v>
      </c>
      <c r="R10553" s="352">
        <f>L10553-[1]გადასახდელები!L9633</f>
        <v>0</v>
      </c>
    </row>
    <row r="10554" spans="2:18" ht="20.25" hidden="1" customHeight="1">
      <c r="B10554" s="36" t="str">
        <f t="shared" si="2956"/>
        <v>b</v>
      </c>
      <c r="C10554" s="42">
        <v>3</v>
      </c>
      <c r="D10554" s="42"/>
      <c r="F10554" s="31"/>
      <c r="G10554" s="51" t="s">
        <v>355</v>
      </c>
      <c r="H10554" s="120">
        <f>SUM(H10555:H10560)</f>
        <v>0</v>
      </c>
      <c r="I10554" s="118">
        <f t="shared" si="2954"/>
        <v>0</v>
      </c>
      <c r="J10554" s="121">
        <f>SUM(J10555:J10560)</f>
        <v>0</v>
      </c>
      <c r="K10554" s="121">
        <f>SUM(K10555:K10560)</f>
        <v>0</v>
      </c>
      <c r="L10554" s="118">
        <f t="shared" si="2955"/>
        <v>0</v>
      </c>
      <c r="M10554" s="121">
        <f>SUM(M10555:M10560)</f>
        <v>0</v>
      </c>
      <c r="N10554" s="121">
        <f>SUM(N10555:N10560)</f>
        <v>0</v>
      </c>
      <c r="O10554" s="82" t="s">
        <v>146</v>
      </c>
      <c r="R10554" s="352">
        <f>L10554-[1]გადასახდელები!L9634</f>
        <v>0</v>
      </c>
    </row>
    <row r="10555" spans="2:18" ht="20.25" hidden="1" customHeight="1">
      <c r="B10555" s="36" t="str">
        <f t="shared" si="2956"/>
        <v>b</v>
      </c>
      <c r="C10555" s="42">
        <v>4</v>
      </c>
      <c r="D10555" s="42"/>
      <c r="F10555" s="31"/>
      <c r="G10555" s="47" t="s">
        <v>356</v>
      </c>
      <c r="H10555" s="103"/>
      <c r="I10555" s="94">
        <f t="shared" si="2954"/>
        <v>0</v>
      </c>
      <c r="J10555" s="104"/>
      <c r="K10555" s="104"/>
      <c r="L10555" s="94">
        <f t="shared" si="2955"/>
        <v>0</v>
      </c>
      <c r="M10555" s="104"/>
      <c r="N10555" s="104"/>
      <c r="R10555" s="352">
        <f>L10555-[1]გადასახდელები!L9635</f>
        <v>0</v>
      </c>
    </row>
    <row r="10556" spans="2:18" ht="20.25" hidden="1" customHeight="1">
      <c r="B10556" s="36" t="str">
        <f t="shared" si="2956"/>
        <v>b</v>
      </c>
      <c r="C10556" s="42">
        <v>4</v>
      </c>
      <c r="D10556" s="42"/>
      <c r="F10556" s="31"/>
      <c r="G10556" s="47" t="s">
        <v>357</v>
      </c>
      <c r="H10556" s="103"/>
      <c r="I10556" s="94">
        <f t="shared" si="2954"/>
        <v>0</v>
      </c>
      <c r="J10556" s="104"/>
      <c r="K10556" s="104"/>
      <c r="L10556" s="94">
        <f t="shared" si="2955"/>
        <v>0</v>
      </c>
      <c r="M10556" s="104"/>
      <c r="N10556" s="104"/>
      <c r="R10556" s="352">
        <f>L10556-[1]გადასახდელები!L9636</f>
        <v>0</v>
      </c>
    </row>
    <row r="10557" spans="2:18" ht="20.25" hidden="1" customHeight="1">
      <c r="B10557" s="36" t="str">
        <f t="shared" si="2956"/>
        <v>b</v>
      </c>
      <c r="C10557" s="42">
        <v>4</v>
      </c>
      <c r="D10557" s="42"/>
      <c r="F10557" s="31"/>
      <c r="G10557" s="47" t="s">
        <v>212</v>
      </c>
      <c r="H10557" s="103"/>
      <c r="I10557" s="94">
        <f t="shared" ref="I10557:I10620" si="2957">J10557+K10557</f>
        <v>0</v>
      </c>
      <c r="J10557" s="104"/>
      <c r="K10557" s="104"/>
      <c r="L10557" s="94">
        <f t="shared" si="2955"/>
        <v>0</v>
      </c>
      <c r="M10557" s="104"/>
      <c r="N10557" s="104"/>
      <c r="R10557" s="352">
        <f>L10557-[1]გადასახდელები!L9637</f>
        <v>0</v>
      </c>
    </row>
    <row r="10558" spans="2:18" ht="20.25" hidden="1" customHeight="1">
      <c r="B10558" s="36" t="str">
        <f t="shared" si="2956"/>
        <v>b</v>
      </c>
      <c r="C10558" s="42">
        <v>4</v>
      </c>
      <c r="D10558" s="42"/>
      <c r="F10558" s="31"/>
      <c r="G10558" s="47" t="s">
        <v>358</v>
      </c>
      <c r="H10558" s="103"/>
      <c r="I10558" s="94">
        <f t="shared" si="2957"/>
        <v>0</v>
      </c>
      <c r="J10558" s="104"/>
      <c r="K10558" s="104"/>
      <c r="L10558" s="94">
        <f t="shared" si="2955"/>
        <v>0</v>
      </c>
      <c r="M10558" s="104"/>
      <c r="N10558" s="104"/>
      <c r="R10558" s="352">
        <f>L10558-[1]გადასახდელები!L9638</f>
        <v>0</v>
      </c>
    </row>
    <row r="10559" spans="2:18" ht="20.25" hidden="1" customHeight="1">
      <c r="B10559" s="36" t="str">
        <f t="shared" si="2956"/>
        <v>b</v>
      </c>
      <c r="C10559" s="42">
        <v>4</v>
      </c>
      <c r="D10559" s="42"/>
      <c r="F10559" s="31"/>
      <c r="G10559" s="47" t="s">
        <v>359</v>
      </c>
      <c r="H10559" s="103"/>
      <c r="I10559" s="94">
        <f t="shared" si="2957"/>
        <v>0</v>
      </c>
      <c r="J10559" s="104"/>
      <c r="K10559" s="104"/>
      <c r="L10559" s="94">
        <f t="shared" si="2955"/>
        <v>0</v>
      </c>
      <c r="M10559" s="104"/>
      <c r="N10559" s="104"/>
      <c r="R10559" s="352">
        <f>L10559-[1]გადასახდელები!L9639</f>
        <v>0</v>
      </c>
    </row>
    <row r="10560" spans="2:18" ht="20.25" hidden="1" customHeight="1">
      <c r="B10560" s="36" t="str">
        <f t="shared" si="2956"/>
        <v>b</v>
      </c>
      <c r="C10560" s="42">
        <v>4</v>
      </c>
      <c r="D10560" s="42"/>
      <c r="F10560" s="31"/>
      <c r="G10560" s="47" t="s">
        <v>360</v>
      </c>
      <c r="H10560" s="103"/>
      <c r="I10560" s="94">
        <f t="shared" si="2957"/>
        <v>0</v>
      </c>
      <c r="J10560" s="104"/>
      <c r="K10560" s="104"/>
      <c r="L10560" s="94">
        <f t="shared" si="2955"/>
        <v>0</v>
      </c>
      <c r="M10560" s="104"/>
      <c r="N10560" s="104"/>
      <c r="R10560" s="352">
        <f>L10560-[1]გადასახდელები!L9640</f>
        <v>0</v>
      </c>
    </row>
    <row r="10561" spans="2:18" ht="20.25" hidden="1" customHeight="1">
      <c r="B10561" s="36" t="str">
        <f t="shared" si="2956"/>
        <v>b</v>
      </c>
      <c r="C10561" s="42">
        <v>3</v>
      </c>
      <c r="D10561" s="42"/>
      <c r="F10561" s="31"/>
      <c r="G10561" s="51" t="s">
        <v>211</v>
      </c>
      <c r="H10561" s="120">
        <f>SUM(H10562:H10567)</f>
        <v>0</v>
      </c>
      <c r="I10561" s="118">
        <f t="shared" si="2957"/>
        <v>0</v>
      </c>
      <c r="J10561" s="121">
        <f>SUM(J10562:J10567)</f>
        <v>0</v>
      </c>
      <c r="K10561" s="121">
        <f>SUM(K10562:K10567)</f>
        <v>0</v>
      </c>
      <c r="L10561" s="118">
        <f t="shared" si="2955"/>
        <v>0</v>
      </c>
      <c r="M10561" s="121">
        <f>SUM(M10562:M10567)</f>
        <v>0</v>
      </c>
      <c r="N10561" s="121">
        <f>SUM(N10562:N10567)</f>
        <v>0</v>
      </c>
      <c r="O10561" s="82" t="s">
        <v>146</v>
      </c>
      <c r="R10561" s="352">
        <f>L10561-[1]გადასახდელები!L9641</f>
        <v>0</v>
      </c>
    </row>
    <row r="10562" spans="2:18" ht="20.25" hidden="1" customHeight="1">
      <c r="B10562" s="36" t="str">
        <f t="shared" si="2956"/>
        <v>b</v>
      </c>
      <c r="C10562" s="42">
        <v>4</v>
      </c>
      <c r="D10562" s="42"/>
      <c r="F10562" s="31"/>
      <c r="G10562" s="47" t="s">
        <v>356</v>
      </c>
      <c r="H10562" s="103"/>
      <c r="I10562" s="94">
        <f t="shared" si="2957"/>
        <v>0</v>
      </c>
      <c r="J10562" s="104"/>
      <c r="K10562" s="104"/>
      <c r="L10562" s="94">
        <f t="shared" si="2955"/>
        <v>0</v>
      </c>
      <c r="M10562" s="104"/>
      <c r="N10562" s="104"/>
      <c r="R10562" s="352">
        <f>L10562-[1]გადასახდელები!L9642</f>
        <v>0</v>
      </c>
    </row>
    <row r="10563" spans="2:18" ht="20.25" hidden="1" customHeight="1">
      <c r="B10563" s="36" t="str">
        <f t="shared" si="2956"/>
        <v>b</v>
      </c>
      <c r="C10563" s="42">
        <v>4</v>
      </c>
      <c r="D10563" s="42"/>
      <c r="F10563" s="31"/>
      <c r="G10563" s="47" t="s">
        <v>357</v>
      </c>
      <c r="H10563" s="103"/>
      <c r="I10563" s="94">
        <f t="shared" si="2957"/>
        <v>0</v>
      </c>
      <c r="J10563" s="104"/>
      <c r="K10563" s="104"/>
      <c r="L10563" s="94">
        <f t="shared" si="2955"/>
        <v>0</v>
      </c>
      <c r="M10563" s="104"/>
      <c r="N10563" s="104"/>
      <c r="R10563" s="352">
        <f>L10563-[1]გადასახდელები!L9643</f>
        <v>0</v>
      </c>
    </row>
    <row r="10564" spans="2:18" ht="20.25" hidden="1" customHeight="1">
      <c r="B10564" s="36" t="str">
        <f t="shared" si="2956"/>
        <v>b</v>
      </c>
      <c r="C10564" s="42">
        <v>4</v>
      </c>
      <c r="D10564" s="42"/>
      <c r="F10564" s="31"/>
      <c r="G10564" s="47" t="s">
        <v>212</v>
      </c>
      <c r="H10564" s="103"/>
      <c r="I10564" s="94">
        <f t="shared" si="2957"/>
        <v>0</v>
      </c>
      <c r="J10564" s="104"/>
      <c r="K10564" s="104"/>
      <c r="L10564" s="94">
        <f t="shared" si="2955"/>
        <v>0</v>
      </c>
      <c r="M10564" s="104"/>
      <c r="N10564" s="104"/>
      <c r="R10564" s="352">
        <f>L10564-[1]გადასახდელები!L9644</f>
        <v>0</v>
      </c>
    </row>
    <row r="10565" spans="2:18" ht="20.25" hidden="1" customHeight="1">
      <c r="B10565" s="36" t="str">
        <f t="shared" si="2956"/>
        <v>b</v>
      </c>
      <c r="C10565" s="42">
        <v>4</v>
      </c>
      <c r="D10565" s="42"/>
      <c r="F10565" s="31"/>
      <c r="G10565" s="47" t="s">
        <v>361</v>
      </c>
      <c r="H10565" s="103"/>
      <c r="I10565" s="94">
        <f t="shared" si="2957"/>
        <v>0</v>
      </c>
      <c r="J10565" s="104"/>
      <c r="K10565" s="104"/>
      <c r="L10565" s="94">
        <f t="shared" si="2955"/>
        <v>0</v>
      </c>
      <c r="M10565" s="104"/>
      <c r="N10565" s="104"/>
      <c r="R10565" s="352">
        <f>L10565-[1]გადასახდელები!L9645</f>
        <v>0</v>
      </c>
    </row>
    <row r="10566" spans="2:18" ht="20.25" hidden="1" customHeight="1">
      <c r="B10566" s="36" t="str">
        <f t="shared" si="2956"/>
        <v>b</v>
      </c>
      <c r="C10566" s="42">
        <v>4</v>
      </c>
      <c r="D10566" s="42"/>
      <c r="F10566" s="31"/>
      <c r="G10566" s="47" t="s">
        <v>359</v>
      </c>
      <c r="H10566" s="103"/>
      <c r="I10566" s="94">
        <f t="shared" si="2957"/>
        <v>0</v>
      </c>
      <c r="J10566" s="104"/>
      <c r="K10566" s="104"/>
      <c r="L10566" s="94">
        <f t="shared" si="2955"/>
        <v>0</v>
      </c>
      <c r="M10566" s="104"/>
      <c r="N10566" s="104"/>
      <c r="R10566" s="352">
        <f>L10566-[1]გადასახდელები!L9646</f>
        <v>0</v>
      </c>
    </row>
    <row r="10567" spans="2:18" ht="20.25" hidden="1" customHeight="1">
      <c r="B10567" s="36" t="str">
        <f t="shared" si="2956"/>
        <v>b</v>
      </c>
      <c r="C10567" s="42">
        <v>4</v>
      </c>
      <c r="D10567" s="42"/>
      <c r="F10567" s="31"/>
      <c r="G10567" s="47" t="s">
        <v>360</v>
      </c>
      <c r="H10567" s="103"/>
      <c r="I10567" s="94">
        <f t="shared" si="2957"/>
        <v>0</v>
      </c>
      <c r="J10567" s="104"/>
      <c r="K10567" s="104"/>
      <c r="L10567" s="94">
        <f t="shared" si="2955"/>
        <v>0</v>
      </c>
      <c r="M10567" s="104"/>
      <c r="N10567" s="104"/>
      <c r="R10567" s="352">
        <f>L10567-[1]გადასახდელები!L9647</f>
        <v>0</v>
      </c>
    </row>
    <row r="10568" spans="2:18" ht="20.25" hidden="1" customHeight="1">
      <c r="B10568" s="36" t="str">
        <f t="shared" si="2956"/>
        <v>b</v>
      </c>
      <c r="C10568" s="42">
        <v>3</v>
      </c>
      <c r="D10568" s="42"/>
      <c r="F10568" s="29"/>
      <c r="G10568" s="56" t="s">
        <v>213</v>
      </c>
      <c r="H10568" s="122"/>
      <c r="I10568" s="118">
        <f t="shared" si="2957"/>
        <v>0</v>
      </c>
      <c r="J10568" s="123"/>
      <c r="K10568" s="123"/>
      <c r="L10568" s="118">
        <f t="shared" si="2955"/>
        <v>0</v>
      </c>
      <c r="M10568" s="123"/>
      <c r="N10568" s="123"/>
      <c r="R10568" s="352">
        <f>L10568-[1]გადასახდელები!L9648</f>
        <v>0</v>
      </c>
    </row>
    <row r="10569" spans="2:18" ht="20.25" hidden="1" customHeight="1">
      <c r="B10569" s="36" t="str">
        <f t="shared" si="2956"/>
        <v>b</v>
      </c>
      <c r="C10569" s="42">
        <v>2</v>
      </c>
      <c r="D10569" s="42"/>
      <c r="F10569" s="28"/>
      <c r="G10569" s="60" t="s">
        <v>362</v>
      </c>
      <c r="H10569" s="86">
        <f>H10570+H10578</f>
        <v>0</v>
      </c>
      <c r="I10569" s="87">
        <f t="shared" si="2957"/>
        <v>0</v>
      </c>
      <c r="J10569" s="88">
        <f>J10570+J10578</f>
        <v>0</v>
      </c>
      <c r="K10569" s="88">
        <f>K10570+K10578</f>
        <v>0</v>
      </c>
      <c r="L10569" s="87">
        <f t="shared" si="2955"/>
        <v>0</v>
      </c>
      <c r="M10569" s="88">
        <f>M10570+M10578</f>
        <v>0</v>
      </c>
      <c r="N10569" s="88">
        <f>N10570+N10578</f>
        <v>0</v>
      </c>
      <c r="O10569" s="82" t="s">
        <v>146</v>
      </c>
      <c r="R10569" s="352">
        <f>L10569-[1]გადასახდელები!L9649</f>
        <v>0</v>
      </c>
    </row>
    <row r="10570" spans="2:18" ht="20.25" hidden="1" customHeight="1">
      <c r="B10570" s="36" t="str">
        <f t="shared" si="2956"/>
        <v>b</v>
      </c>
      <c r="C10570" s="42">
        <v>3</v>
      </c>
      <c r="D10570" s="42"/>
      <c r="F10570" s="29"/>
      <c r="G10570" s="51" t="s">
        <v>355</v>
      </c>
      <c r="H10570" s="120">
        <f>SUM(H10571:H10577)</f>
        <v>0</v>
      </c>
      <c r="I10570" s="118">
        <f t="shared" si="2957"/>
        <v>0</v>
      </c>
      <c r="J10570" s="121">
        <f>SUM(J10571:J10577)</f>
        <v>0</v>
      </c>
      <c r="K10570" s="121">
        <f>SUM(K10571:K10577)</f>
        <v>0</v>
      </c>
      <c r="L10570" s="118">
        <f t="shared" si="2955"/>
        <v>0</v>
      </c>
      <c r="M10570" s="121">
        <f>SUM(M10571:M10577)</f>
        <v>0</v>
      </c>
      <c r="N10570" s="121">
        <f>SUM(N10571:N10577)</f>
        <v>0</v>
      </c>
      <c r="O10570" s="82" t="s">
        <v>146</v>
      </c>
      <c r="R10570" s="352">
        <f>L10570-[1]გადასახდელები!L9650</f>
        <v>0</v>
      </c>
    </row>
    <row r="10571" spans="2:18" ht="20.25" hidden="1" customHeight="1">
      <c r="B10571" s="36" t="str">
        <f t="shared" si="2956"/>
        <v>b</v>
      </c>
      <c r="C10571" s="42">
        <v>4</v>
      </c>
      <c r="D10571" s="42"/>
      <c r="F10571" s="29"/>
      <c r="G10571" s="47" t="s">
        <v>363</v>
      </c>
      <c r="H10571" s="103"/>
      <c r="I10571" s="94">
        <f t="shared" si="2957"/>
        <v>0</v>
      </c>
      <c r="J10571" s="104"/>
      <c r="K10571" s="104"/>
      <c r="L10571" s="94">
        <f t="shared" si="2955"/>
        <v>0</v>
      </c>
      <c r="M10571" s="104"/>
      <c r="N10571" s="104"/>
      <c r="R10571" s="352">
        <f>L10571-[1]გადასახდელები!L9651</f>
        <v>0</v>
      </c>
    </row>
    <row r="10572" spans="2:18" ht="20.25" hidden="1" customHeight="1">
      <c r="B10572" s="36" t="str">
        <f t="shared" si="2956"/>
        <v>b</v>
      </c>
      <c r="C10572" s="42">
        <v>4</v>
      </c>
      <c r="D10572" s="42"/>
      <c r="F10572" s="29"/>
      <c r="G10572" s="47" t="s">
        <v>210</v>
      </c>
      <c r="H10572" s="103"/>
      <c r="I10572" s="94">
        <f t="shared" si="2957"/>
        <v>0</v>
      </c>
      <c r="J10572" s="104"/>
      <c r="K10572" s="104"/>
      <c r="L10572" s="94">
        <f t="shared" si="2955"/>
        <v>0</v>
      </c>
      <c r="M10572" s="104"/>
      <c r="N10572" s="104"/>
      <c r="R10572" s="352">
        <f>L10572-[1]გადასახდელები!L9652</f>
        <v>0</v>
      </c>
    </row>
    <row r="10573" spans="2:18" ht="20.25" hidden="1" customHeight="1">
      <c r="B10573" s="36" t="str">
        <f t="shared" si="2956"/>
        <v>b</v>
      </c>
      <c r="C10573" s="42">
        <v>4</v>
      </c>
      <c r="D10573" s="42"/>
      <c r="F10573" s="29"/>
      <c r="G10573" s="47" t="s">
        <v>357</v>
      </c>
      <c r="H10573" s="103"/>
      <c r="I10573" s="94">
        <f t="shared" si="2957"/>
        <v>0</v>
      </c>
      <c r="J10573" s="104"/>
      <c r="K10573" s="104"/>
      <c r="L10573" s="94">
        <f t="shared" si="2955"/>
        <v>0</v>
      </c>
      <c r="M10573" s="104"/>
      <c r="N10573" s="104"/>
      <c r="R10573" s="352">
        <f>L10573-[1]გადასახდელები!L9653</f>
        <v>0</v>
      </c>
    </row>
    <row r="10574" spans="2:18" ht="30.75" hidden="1" customHeight="1">
      <c r="B10574" s="36" t="str">
        <f t="shared" si="2956"/>
        <v>b</v>
      </c>
      <c r="C10574" s="42">
        <v>4</v>
      </c>
      <c r="D10574" s="42"/>
      <c r="F10574" s="29"/>
      <c r="G10574" s="47" t="s">
        <v>364</v>
      </c>
      <c r="H10574" s="103"/>
      <c r="I10574" s="94">
        <f t="shared" si="2957"/>
        <v>0</v>
      </c>
      <c r="J10574" s="104"/>
      <c r="K10574" s="104"/>
      <c r="L10574" s="94">
        <f t="shared" si="2955"/>
        <v>0</v>
      </c>
      <c r="M10574" s="104"/>
      <c r="N10574" s="104"/>
      <c r="R10574" s="352">
        <f>L10574-[1]გადასახდელები!L9654</f>
        <v>0</v>
      </c>
    </row>
    <row r="10575" spans="2:18" ht="20.25" hidden="1" customHeight="1">
      <c r="B10575" s="36" t="str">
        <f t="shared" si="2956"/>
        <v>b</v>
      </c>
      <c r="C10575" s="42">
        <v>4</v>
      </c>
      <c r="D10575" s="42"/>
      <c r="F10575" s="29"/>
      <c r="G10575" s="47" t="s">
        <v>358</v>
      </c>
      <c r="H10575" s="103"/>
      <c r="I10575" s="94">
        <f t="shared" si="2957"/>
        <v>0</v>
      </c>
      <c r="J10575" s="104"/>
      <c r="K10575" s="104"/>
      <c r="L10575" s="94">
        <f t="shared" si="2955"/>
        <v>0</v>
      </c>
      <c r="M10575" s="104"/>
      <c r="N10575" s="104"/>
      <c r="R10575" s="352">
        <f>L10575-[1]გადასახდელები!L9655</f>
        <v>0</v>
      </c>
    </row>
    <row r="10576" spans="2:18" ht="20.25" hidden="1" customHeight="1">
      <c r="B10576" s="36" t="str">
        <f t="shared" si="2956"/>
        <v>b</v>
      </c>
      <c r="C10576" s="42">
        <v>4</v>
      </c>
      <c r="D10576" s="42"/>
      <c r="F10576" s="29"/>
      <c r="G10576" s="47" t="s">
        <v>359</v>
      </c>
      <c r="H10576" s="103"/>
      <c r="I10576" s="94">
        <f t="shared" si="2957"/>
        <v>0</v>
      </c>
      <c r="J10576" s="104"/>
      <c r="K10576" s="104"/>
      <c r="L10576" s="94">
        <f t="shared" si="2955"/>
        <v>0</v>
      </c>
      <c r="M10576" s="104"/>
      <c r="N10576" s="104"/>
      <c r="R10576" s="352">
        <f>L10576-[1]გადასახდელები!L9656</f>
        <v>0</v>
      </c>
    </row>
    <row r="10577" spans="2:18" ht="20.25" hidden="1" customHeight="1">
      <c r="B10577" s="36" t="str">
        <f t="shared" si="2956"/>
        <v>b</v>
      </c>
      <c r="C10577" s="42">
        <v>4</v>
      </c>
      <c r="D10577" s="42"/>
      <c r="F10577" s="29"/>
      <c r="G10577" s="47" t="s">
        <v>365</v>
      </c>
      <c r="H10577" s="122"/>
      <c r="I10577" s="94">
        <f t="shared" si="2957"/>
        <v>0</v>
      </c>
      <c r="J10577" s="123"/>
      <c r="K10577" s="123"/>
      <c r="L10577" s="94">
        <f t="shared" si="2955"/>
        <v>0</v>
      </c>
      <c r="M10577" s="123"/>
      <c r="N10577" s="123"/>
      <c r="R10577" s="352">
        <f>L10577-[1]გადასახდელები!L9657</f>
        <v>0</v>
      </c>
    </row>
    <row r="10578" spans="2:18" ht="20.25" hidden="1" customHeight="1">
      <c r="B10578" s="36" t="str">
        <f t="shared" si="2956"/>
        <v>b</v>
      </c>
      <c r="C10578" s="42">
        <v>3</v>
      </c>
      <c r="D10578" s="42"/>
      <c r="F10578" s="29"/>
      <c r="G10578" s="51" t="s">
        <v>211</v>
      </c>
      <c r="H10578" s="120">
        <f>SUM(H10579:H10585)</f>
        <v>0</v>
      </c>
      <c r="I10578" s="118">
        <f t="shared" si="2957"/>
        <v>0</v>
      </c>
      <c r="J10578" s="121">
        <f>SUM(J10579:J10585)</f>
        <v>0</v>
      </c>
      <c r="K10578" s="121">
        <f>SUM(K10579:K10585)</f>
        <v>0</v>
      </c>
      <c r="L10578" s="118">
        <f t="shared" si="2955"/>
        <v>0</v>
      </c>
      <c r="M10578" s="121">
        <f>SUM(M10579:M10585)</f>
        <v>0</v>
      </c>
      <c r="N10578" s="121">
        <f>SUM(N10579:N10585)</f>
        <v>0</v>
      </c>
      <c r="O10578" s="82" t="s">
        <v>146</v>
      </c>
      <c r="R10578" s="352">
        <f>L10578-[1]გადასახდელები!L9658</f>
        <v>0</v>
      </c>
    </row>
    <row r="10579" spans="2:18" ht="20.25" hidden="1" customHeight="1">
      <c r="B10579" s="36" t="str">
        <f t="shared" si="2956"/>
        <v>b</v>
      </c>
      <c r="C10579" s="42">
        <v>4</v>
      </c>
      <c r="D10579" s="42"/>
      <c r="F10579" s="29"/>
      <c r="G10579" s="47" t="s">
        <v>363</v>
      </c>
      <c r="H10579" s="103"/>
      <c r="I10579" s="94">
        <f t="shared" si="2957"/>
        <v>0</v>
      </c>
      <c r="J10579" s="104"/>
      <c r="K10579" s="104"/>
      <c r="L10579" s="94">
        <f t="shared" si="2955"/>
        <v>0</v>
      </c>
      <c r="M10579" s="104"/>
      <c r="N10579" s="104"/>
      <c r="R10579" s="352">
        <f>L10579-[1]გადასახდელები!L9659</f>
        <v>0</v>
      </c>
    </row>
    <row r="10580" spans="2:18" ht="20.25" hidden="1" customHeight="1">
      <c r="B10580" s="36" t="str">
        <f t="shared" si="2956"/>
        <v>b</v>
      </c>
      <c r="C10580" s="42">
        <v>4</v>
      </c>
      <c r="D10580" s="42"/>
      <c r="F10580" s="29"/>
      <c r="G10580" s="47" t="s">
        <v>210</v>
      </c>
      <c r="H10580" s="103"/>
      <c r="I10580" s="94">
        <f t="shared" si="2957"/>
        <v>0</v>
      </c>
      <c r="J10580" s="104"/>
      <c r="K10580" s="104"/>
      <c r="L10580" s="94">
        <f t="shared" si="2955"/>
        <v>0</v>
      </c>
      <c r="M10580" s="104"/>
      <c r="N10580" s="104"/>
      <c r="R10580" s="352">
        <f>L10580-[1]გადასახდელები!L9660</f>
        <v>0</v>
      </c>
    </row>
    <row r="10581" spans="2:18" ht="20.25" hidden="1" customHeight="1">
      <c r="B10581" s="36" t="str">
        <f t="shared" si="2956"/>
        <v>b</v>
      </c>
      <c r="C10581" s="42">
        <v>4</v>
      </c>
      <c r="D10581" s="42"/>
      <c r="F10581" s="29"/>
      <c r="G10581" s="47" t="s">
        <v>357</v>
      </c>
      <c r="H10581" s="103"/>
      <c r="I10581" s="94">
        <f t="shared" si="2957"/>
        <v>0</v>
      </c>
      <c r="J10581" s="104"/>
      <c r="K10581" s="104"/>
      <c r="L10581" s="94">
        <f t="shared" si="2955"/>
        <v>0</v>
      </c>
      <c r="M10581" s="104"/>
      <c r="N10581" s="104"/>
      <c r="R10581" s="352">
        <f>L10581-[1]გადასახდელები!L9661</f>
        <v>0</v>
      </c>
    </row>
    <row r="10582" spans="2:18" ht="30.75" hidden="1" customHeight="1">
      <c r="B10582" s="36" t="str">
        <f t="shared" si="2956"/>
        <v>b</v>
      </c>
      <c r="C10582" s="42">
        <v>4</v>
      </c>
      <c r="D10582" s="42"/>
      <c r="F10582" s="29"/>
      <c r="G10582" s="47" t="s">
        <v>364</v>
      </c>
      <c r="H10582" s="103"/>
      <c r="I10582" s="94">
        <f t="shared" si="2957"/>
        <v>0</v>
      </c>
      <c r="J10582" s="104"/>
      <c r="K10582" s="104"/>
      <c r="L10582" s="94">
        <f t="shared" si="2955"/>
        <v>0</v>
      </c>
      <c r="M10582" s="104"/>
      <c r="N10582" s="104"/>
      <c r="R10582" s="352">
        <f>L10582-[1]გადასახდელები!L9662</f>
        <v>0</v>
      </c>
    </row>
    <row r="10583" spans="2:18" ht="20.25" hidden="1" customHeight="1">
      <c r="B10583" s="36" t="str">
        <f t="shared" si="2956"/>
        <v>b</v>
      </c>
      <c r="C10583" s="42">
        <v>4</v>
      </c>
      <c r="D10583" s="42"/>
      <c r="F10583" s="29"/>
      <c r="G10583" s="47" t="s">
        <v>366</v>
      </c>
      <c r="H10583" s="103"/>
      <c r="I10583" s="94">
        <f t="shared" si="2957"/>
        <v>0</v>
      </c>
      <c r="J10583" s="104"/>
      <c r="K10583" s="104"/>
      <c r="L10583" s="94">
        <f t="shared" si="2955"/>
        <v>0</v>
      </c>
      <c r="M10583" s="104"/>
      <c r="N10583" s="104"/>
      <c r="R10583" s="352">
        <f>L10583-[1]გადასახდელები!L9663</f>
        <v>0</v>
      </c>
    </row>
    <row r="10584" spans="2:18" ht="20.25" hidden="1" customHeight="1">
      <c r="B10584" s="36" t="str">
        <f t="shared" si="2956"/>
        <v>b</v>
      </c>
      <c r="C10584" s="42">
        <v>4</v>
      </c>
      <c r="D10584" s="42"/>
      <c r="F10584" s="29"/>
      <c r="G10584" s="47" t="s">
        <v>359</v>
      </c>
      <c r="H10584" s="103"/>
      <c r="I10584" s="94">
        <f t="shared" si="2957"/>
        <v>0</v>
      </c>
      <c r="J10584" s="104"/>
      <c r="K10584" s="104"/>
      <c r="L10584" s="94">
        <f t="shared" si="2955"/>
        <v>0</v>
      </c>
      <c r="M10584" s="104"/>
      <c r="N10584" s="104"/>
      <c r="R10584" s="352">
        <f>L10584-[1]გადასახდელები!L9664</f>
        <v>0</v>
      </c>
    </row>
    <row r="10585" spans="2:18" ht="21" hidden="1" customHeight="1" thickBot="1">
      <c r="B10585" s="36" t="str">
        <f t="shared" si="2956"/>
        <v>b</v>
      </c>
      <c r="C10585" s="42">
        <v>4</v>
      </c>
      <c r="D10585" s="42"/>
      <c r="F10585" s="29"/>
      <c r="G10585" s="47" t="s">
        <v>365</v>
      </c>
      <c r="H10585" s="103"/>
      <c r="I10585" s="94">
        <f t="shared" si="2957"/>
        <v>0</v>
      </c>
      <c r="J10585" s="104"/>
      <c r="K10585" s="104"/>
      <c r="L10585" s="94">
        <f t="shared" si="2955"/>
        <v>0</v>
      </c>
      <c r="M10585" s="104"/>
      <c r="N10585" s="104"/>
      <c r="R10585" s="352">
        <f>L10585-[1]გადასახდელები!L9665</f>
        <v>0</v>
      </c>
    </row>
    <row r="10586" spans="2:18" ht="80.25" hidden="1" customHeight="1" thickBot="1">
      <c r="B10586" s="36" t="str">
        <f>IF(H10586+I10586+L10586&gt;0,"a","b")</f>
        <v>b</v>
      </c>
      <c r="C10586" s="42">
        <v>1</v>
      </c>
      <c r="D10586" s="42"/>
      <c r="E10586" s="24"/>
      <c r="F10586" s="32" t="s">
        <v>760</v>
      </c>
      <c r="G10586" s="61" t="s">
        <v>754</v>
      </c>
      <c r="H10586" s="79">
        <v>0</v>
      </c>
      <c r="I10586" s="80">
        <f t="shared" si="2957"/>
        <v>0</v>
      </c>
      <c r="J10586" s="81">
        <f>J10588+J10720+J10783+J10799</f>
        <v>0</v>
      </c>
      <c r="K10586" s="81">
        <f>K10588+K10720+K10783+K10799</f>
        <v>0</v>
      </c>
      <c r="L10586" s="80">
        <f t="shared" si="2945"/>
        <v>0</v>
      </c>
      <c r="M10586" s="81">
        <f>M10588+M10720+M10783+M10799</f>
        <v>0</v>
      </c>
      <c r="N10586" s="81">
        <f>N10588+N10720+N10783+N10799</f>
        <v>0</v>
      </c>
      <c r="O10586" s="82" t="s">
        <v>146</v>
      </c>
      <c r="P10586" s="43">
        <v>1</v>
      </c>
      <c r="R10586" s="352">
        <f>L10586-[1]გადასახდელები!L9436</f>
        <v>-11</v>
      </c>
    </row>
    <row r="10587" spans="2:18" ht="21" hidden="1" customHeight="1" thickTop="1">
      <c r="B10587" s="36" t="str">
        <f t="shared" ref="B10587:B10650" si="2958">IF(H10587+I10587+L10587&gt;0,"a","b")</f>
        <v>b</v>
      </c>
      <c r="C10587" s="42">
        <v>2</v>
      </c>
      <c r="D10587" s="42"/>
      <c r="F10587" s="26"/>
      <c r="G10587" s="46" t="s">
        <v>162</v>
      </c>
      <c r="H10587" s="83">
        <v>0</v>
      </c>
      <c r="I10587" s="84">
        <f t="shared" si="2957"/>
        <v>0</v>
      </c>
      <c r="J10587" s="85"/>
      <c r="K10587" s="85"/>
      <c r="L10587" s="84">
        <f t="shared" si="2945"/>
        <v>0</v>
      </c>
      <c r="M10587" s="85"/>
      <c r="N10587" s="85"/>
      <c r="R10587" s="352">
        <f>L10587-[1]გადასახდელები!L9437</f>
        <v>0</v>
      </c>
    </row>
    <row r="10588" spans="2:18" ht="20.25" hidden="1" customHeight="1">
      <c r="B10588" s="36" t="str">
        <f t="shared" si="2958"/>
        <v>b</v>
      </c>
      <c r="C10588" s="42">
        <v>2</v>
      </c>
      <c r="D10588" s="42"/>
      <c r="E10588" s="24">
        <v>7082</v>
      </c>
      <c r="F10588" s="341" t="s">
        <v>524</v>
      </c>
      <c r="G10588" s="58" t="s">
        <v>163</v>
      </c>
      <c r="H10588" s="86">
        <f>H10589+H10600+H10668+H10676+H10677+H10687+H10697</f>
        <v>0</v>
      </c>
      <c r="I10588" s="87">
        <f t="shared" si="2957"/>
        <v>0</v>
      </c>
      <c r="J10588" s="88">
        <f>J10589+J10600+J10668+J10676+J10677+J10687+J10697+J10667</f>
        <v>0</v>
      </c>
      <c r="K10588" s="88">
        <f>K10589+K10600+K10668+K10676+K10677+K10687+K10697</f>
        <v>0</v>
      </c>
      <c r="L10588" s="87">
        <f t="shared" si="2945"/>
        <v>0</v>
      </c>
      <c r="M10588" s="88">
        <f>M10589+M10600+M10668+M10676+M10677+M10687+M10697+M10667</f>
        <v>0</v>
      </c>
      <c r="N10588" s="88">
        <f>N10589+N10600+N10668+N10676+N10677+N10687+N10697</f>
        <v>0</v>
      </c>
      <c r="O10588" s="82" t="s">
        <v>146</v>
      </c>
      <c r="R10588" s="352">
        <f>L10588-[1]გადასახდელები!L9438</f>
        <v>-11</v>
      </c>
    </row>
    <row r="10589" spans="2:18" ht="20.25" hidden="1" customHeight="1">
      <c r="B10589" s="36" t="str">
        <f t="shared" si="2958"/>
        <v>b</v>
      </c>
      <c r="C10589" s="42">
        <v>31</v>
      </c>
      <c r="D10589" s="42"/>
      <c r="F10589" s="341" t="s">
        <v>525</v>
      </c>
      <c r="G10589" s="57" t="s">
        <v>164</v>
      </c>
      <c r="H10589" s="89">
        <f>H10590+H10599</f>
        <v>0</v>
      </c>
      <c r="I10589" s="90">
        <f t="shared" si="2957"/>
        <v>0</v>
      </c>
      <c r="J10589" s="92">
        <f>J10590+J10599</f>
        <v>0</v>
      </c>
      <c r="K10589" s="92">
        <f>K10590+K10599</f>
        <v>0</v>
      </c>
      <c r="L10589" s="90">
        <f t="shared" si="2945"/>
        <v>0</v>
      </c>
      <c r="M10589" s="92">
        <f>M10590+M10599</f>
        <v>0</v>
      </c>
      <c r="N10589" s="92">
        <f>N10590+N10599</f>
        <v>0</v>
      </c>
      <c r="O10589" s="82" t="s">
        <v>146</v>
      </c>
      <c r="R10589" s="352">
        <f>L10589-[1]გადასახდელები!L9439</f>
        <v>0</v>
      </c>
    </row>
    <row r="10590" spans="2:18" ht="20.25" hidden="1" customHeight="1">
      <c r="B10590" s="36" t="str">
        <f t="shared" si="2958"/>
        <v>b</v>
      </c>
      <c r="C10590" s="42">
        <v>4</v>
      </c>
      <c r="D10590" s="42"/>
      <c r="F10590" s="341" t="s">
        <v>526</v>
      </c>
      <c r="G10590" s="47" t="s">
        <v>165</v>
      </c>
      <c r="H10590" s="93">
        <f>H10591+H10598</f>
        <v>0</v>
      </c>
      <c r="I10590" s="94">
        <f t="shared" si="2957"/>
        <v>0</v>
      </c>
      <c r="J10590" s="95">
        <f>J10591+J10598</f>
        <v>0</v>
      </c>
      <c r="K10590" s="95">
        <f>K10591+K10598</f>
        <v>0</v>
      </c>
      <c r="L10590" s="94">
        <f t="shared" si="2945"/>
        <v>0</v>
      </c>
      <c r="M10590" s="95">
        <f>M10591+M10598</f>
        <v>0</v>
      </c>
      <c r="N10590" s="95">
        <f>N10591+N10598</f>
        <v>0</v>
      </c>
      <c r="O10590" s="82" t="s">
        <v>146</v>
      </c>
      <c r="R10590" s="352">
        <f>L10590-[1]გადასახდელები!L9440</f>
        <v>0</v>
      </c>
    </row>
    <row r="10591" spans="2:18" ht="20.25" hidden="1" customHeight="1">
      <c r="B10591" s="36" t="str">
        <f t="shared" si="2958"/>
        <v>b</v>
      </c>
      <c r="C10591" s="42">
        <v>5</v>
      </c>
      <c r="D10591" s="42"/>
      <c r="F10591" s="342" t="s">
        <v>527</v>
      </c>
      <c r="G10591" s="48" t="s">
        <v>166</v>
      </c>
      <c r="H10591" s="96">
        <f>SUM(H10592:H10597)</f>
        <v>0</v>
      </c>
      <c r="I10591" s="97">
        <f t="shared" si="2957"/>
        <v>0</v>
      </c>
      <c r="J10591" s="98">
        <f>SUM(J10592:J10597)</f>
        <v>0</v>
      </c>
      <c r="K10591" s="98">
        <f>SUM(K10592:K10597)</f>
        <v>0</v>
      </c>
      <c r="L10591" s="97">
        <f t="shared" si="2945"/>
        <v>0</v>
      </c>
      <c r="M10591" s="98">
        <f>SUM(M10592:M10597)</f>
        <v>0</v>
      </c>
      <c r="N10591" s="98">
        <f>SUM(N10592:N10597)</f>
        <v>0</v>
      </c>
      <c r="O10591" s="82" t="s">
        <v>146</v>
      </c>
      <c r="R10591" s="352">
        <f>L10591-[1]გადასახდელები!L9441</f>
        <v>0</v>
      </c>
    </row>
    <row r="10592" spans="2:18" ht="20.25" hidden="1" customHeight="1">
      <c r="B10592" s="36" t="str">
        <f t="shared" si="2958"/>
        <v>b</v>
      </c>
      <c r="C10592" s="42">
        <v>6</v>
      </c>
      <c r="D10592" s="42"/>
      <c r="F10592" s="343" t="s">
        <v>528</v>
      </c>
      <c r="G10592" s="45" t="s">
        <v>167</v>
      </c>
      <c r="H10592" s="99"/>
      <c r="I10592" s="91">
        <f t="shared" si="2957"/>
        <v>0</v>
      </c>
      <c r="J10592" s="100"/>
      <c r="K10592" s="100"/>
      <c r="L10592" s="91">
        <f t="shared" si="2945"/>
        <v>0</v>
      </c>
      <c r="M10592" s="100"/>
      <c r="N10592" s="100"/>
      <c r="R10592" s="352">
        <f>L10592-[1]გადასახდელები!L9442</f>
        <v>0</v>
      </c>
    </row>
    <row r="10593" spans="2:18" ht="20.25" hidden="1" customHeight="1">
      <c r="B10593" s="36" t="str">
        <f t="shared" si="2958"/>
        <v>b</v>
      </c>
      <c r="C10593" s="42">
        <v>6</v>
      </c>
      <c r="D10593" s="42"/>
      <c r="F10593" s="343" t="s">
        <v>592</v>
      </c>
      <c r="G10593" s="45" t="s">
        <v>168</v>
      </c>
      <c r="H10593" s="99"/>
      <c r="I10593" s="91">
        <f t="shared" si="2957"/>
        <v>0</v>
      </c>
      <c r="J10593" s="100"/>
      <c r="K10593" s="100"/>
      <c r="L10593" s="91">
        <f t="shared" si="2945"/>
        <v>0</v>
      </c>
      <c r="M10593" s="100"/>
      <c r="N10593" s="100"/>
      <c r="R10593" s="352">
        <f>L10593-[1]გადასახდელები!L9443</f>
        <v>0</v>
      </c>
    </row>
    <row r="10594" spans="2:18" ht="20.25" hidden="1" customHeight="1">
      <c r="B10594" s="36" t="str">
        <f t="shared" si="2958"/>
        <v>b</v>
      </c>
      <c r="C10594" s="42">
        <v>6</v>
      </c>
      <c r="D10594" s="42"/>
      <c r="F10594" s="343" t="s">
        <v>529</v>
      </c>
      <c r="G10594" s="45" t="s">
        <v>169</v>
      </c>
      <c r="H10594" s="99"/>
      <c r="I10594" s="91">
        <f t="shared" si="2957"/>
        <v>0</v>
      </c>
      <c r="J10594" s="100"/>
      <c r="K10594" s="100"/>
      <c r="L10594" s="91">
        <f t="shared" si="2945"/>
        <v>0</v>
      </c>
      <c r="M10594" s="100"/>
      <c r="N10594" s="100"/>
      <c r="R10594" s="352">
        <f>L10594-[1]გადასახდელები!L9444</f>
        <v>0</v>
      </c>
    </row>
    <row r="10595" spans="2:18" ht="20.25" hidden="1" customHeight="1">
      <c r="B10595" s="36" t="str">
        <f t="shared" si="2958"/>
        <v>b</v>
      </c>
      <c r="C10595" s="42">
        <v>6</v>
      </c>
      <c r="D10595" s="42"/>
      <c r="F10595" s="343" t="s">
        <v>593</v>
      </c>
      <c r="G10595" s="45" t="s">
        <v>170</v>
      </c>
      <c r="H10595" s="99"/>
      <c r="I10595" s="91">
        <f t="shared" si="2957"/>
        <v>0</v>
      </c>
      <c r="J10595" s="100"/>
      <c r="K10595" s="100"/>
      <c r="L10595" s="91">
        <f t="shared" si="2945"/>
        <v>0</v>
      </c>
      <c r="M10595" s="100"/>
      <c r="N10595" s="100"/>
      <c r="R10595" s="352">
        <f>L10595-[1]გადასახდელები!L9445</f>
        <v>0</v>
      </c>
    </row>
    <row r="10596" spans="2:18" ht="20.25" hidden="1" customHeight="1">
      <c r="B10596" s="36" t="str">
        <f t="shared" si="2958"/>
        <v>b</v>
      </c>
      <c r="C10596" s="42">
        <v>6</v>
      </c>
      <c r="D10596" s="42"/>
      <c r="F10596" s="343" t="s">
        <v>594</v>
      </c>
      <c r="G10596" s="45" t="s">
        <v>171</v>
      </c>
      <c r="H10596" s="99"/>
      <c r="I10596" s="91">
        <f t="shared" si="2957"/>
        <v>0</v>
      </c>
      <c r="J10596" s="100"/>
      <c r="K10596" s="100"/>
      <c r="L10596" s="91">
        <f t="shared" si="2945"/>
        <v>0</v>
      </c>
      <c r="M10596" s="100"/>
      <c r="N10596" s="100"/>
      <c r="R10596" s="352">
        <f>L10596-[1]გადასახდელები!L9446</f>
        <v>0</v>
      </c>
    </row>
    <row r="10597" spans="2:18" ht="20.25" hidden="1" customHeight="1">
      <c r="B10597" s="36" t="str">
        <f t="shared" si="2958"/>
        <v>b</v>
      </c>
      <c r="C10597" s="42">
        <v>6</v>
      </c>
      <c r="D10597" s="42"/>
      <c r="F10597" s="343" t="s">
        <v>595</v>
      </c>
      <c r="G10597" s="45" t="s">
        <v>172</v>
      </c>
      <c r="H10597" s="99"/>
      <c r="I10597" s="91">
        <f t="shared" si="2957"/>
        <v>0</v>
      </c>
      <c r="J10597" s="100"/>
      <c r="K10597" s="100"/>
      <c r="L10597" s="91">
        <f t="shared" si="2945"/>
        <v>0</v>
      </c>
      <c r="M10597" s="100"/>
      <c r="N10597" s="100"/>
      <c r="R10597" s="352">
        <f>L10597-[1]გადასახდელები!L9447</f>
        <v>0</v>
      </c>
    </row>
    <row r="10598" spans="2:18" ht="20.25" hidden="1" customHeight="1">
      <c r="B10598" s="36" t="str">
        <f t="shared" si="2958"/>
        <v>b</v>
      </c>
      <c r="C10598" s="42">
        <v>5</v>
      </c>
      <c r="D10598" s="42"/>
      <c r="F10598" s="343" t="s">
        <v>596</v>
      </c>
      <c r="G10598" s="48" t="s">
        <v>173</v>
      </c>
      <c r="H10598" s="101"/>
      <c r="I10598" s="97">
        <f t="shared" si="2957"/>
        <v>0</v>
      </c>
      <c r="J10598" s="102"/>
      <c r="K10598" s="102"/>
      <c r="L10598" s="97">
        <f t="shared" si="2945"/>
        <v>0</v>
      </c>
      <c r="M10598" s="102"/>
      <c r="N10598" s="102"/>
      <c r="R10598" s="352">
        <f>L10598-[1]გადასახდელები!L9448</f>
        <v>0</v>
      </c>
    </row>
    <row r="10599" spans="2:18" ht="20.25" hidden="1" customHeight="1">
      <c r="B10599" s="36" t="str">
        <f t="shared" si="2958"/>
        <v>b</v>
      </c>
      <c r="C10599" s="42">
        <v>4</v>
      </c>
      <c r="D10599" s="42"/>
      <c r="F10599" s="343" t="s">
        <v>597</v>
      </c>
      <c r="G10599" s="47" t="s">
        <v>174</v>
      </c>
      <c r="H10599" s="103"/>
      <c r="I10599" s="94">
        <f t="shared" si="2957"/>
        <v>0</v>
      </c>
      <c r="J10599" s="104"/>
      <c r="K10599" s="104"/>
      <c r="L10599" s="94">
        <f t="shared" si="2945"/>
        <v>0</v>
      </c>
      <c r="M10599" s="104"/>
      <c r="N10599" s="104"/>
      <c r="R10599" s="352">
        <f>L10599-[1]გადასახდელები!L9449</f>
        <v>0</v>
      </c>
    </row>
    <row r="10600" spans="2:18" ht="20.25" hidden="1" customHeight="1">
      <c r="B10600" s="36" t="str">
        <f t="shared" si="2958"/>
        <v>b</v>
      </c>
      <c r="C10600" s="42">
        <v>3</v>
      </c>
      <c r="D10600" s="42"/>
      <c r="F10600" s="342" t="s">
        <v>530</v>
      </c>
      <c r="G10600" s="57" t="s">
        <v>175</v>
      </c>
      <c r="H10600" s="89">
        <f>H10601+H10602+H10605+H10641+H10642+H10643+H10644+H10645+H10652+H10653</f>
        <v>0</v>
      </c>
      <c r="I10600" s="90">
        <f t="shared" si="2957"/>
        <v>0</v>
      </c>
      <c r="J10600" s="92">
        <f>J10601+J10602+J10605+J10641+J10642+J10643+J10644+J10645+J10652+J10653</f>
        <v>0</v>
      </c>
      <c r="K10600" s="92">
        <f>K10601+K10602+K10605+K10641+K10642+K10643+K10644+K10645+K10652+K10653</f>
        <v>0</v>
      </c>
      <c r="L10600" s="90">
        <f t="shared" si="2945"/>
        <v>0</v>
      </c>
      <c r="M10600" s="92">
        <f>M10601+M10602+M10605+M10641+M10642+M10643+M10644+M10645+M10652+M10653</f>
        <v>0</v>
      </c>
      <c r="N10600" s="92">
        <f>N10601+N10602+N10605+N10641+N10642+N10643+N10644+N10645+N10652+N10653</f>
        <v>0</v>
      </c>
      <c r="O10600" s="82" t="s">
        <v>146</v>
      </c>
      <c r="R10600" s="352">
        <f>L10600-[1]გადასახდელები!L9450</f>
        <v>0</v>
      </c>
    </row>
    <row r="10601" spans="2:18" ht="20.25" hidden="1" customHeight="1">
      <c r="B10601" s="36" t="str">
        <f t="shared" si="2958"/>
        <v>b</v>
      </c>
      <c r="C10601" s="42">
        <v>4</v>
      </c>
      <c r="D10601" s="42"/>
      <c r="F10601" s="343" t="s">
        <v>531</v>
      </c>
      <c r="G10601" s="47" t="s">
        <v>176</v>
      </c>
      <c r="H10601" s="103"/>
      <c r="I10601" s="94">
        <f t="shared" si="2957"/>
        <v>0</v>
      </c>
      <c r="J10601" s="104"/>
      <c r="K10601" s="104"/>
      <c r="L10601" s="94">
        <f t="shared" si="2945"/>
        <v>0</v>
      </c>
      <c r="M10601" s="104"/>
      <c r="N10601" s="104"/>
      <c r="R10601" s="352">
        <f>L10601-[1]გადასახდელები!L9451</f>
        <v>0</v>
      </c>
    </row>
    <row r="10602" spans="2:18" ht="20.25" hidden="1" customHeight="1">
      <c r="B10602" s="36" t="str">
        <f t="shared" si="2958"/>
        <v>b</v>
      </c>
      <c r="C10602" s="42">
        <v>4</v>
      </c>
      <c r="D10602" s="42"/>
      <c r="F10602" s="342" t="s">
        <v>532</v>
      </c>
      <c r="G10602" s="47" t="s">
        <v>177</v>
      </c>
      <c r="H10602" s="93">
        <f>SUM(H10603:H10604)</f>
        <v>0</v>
      </c>
      <c r="I10602" s="94">
        <f t="shared" si="2957"/>
        <v>0</v>
      </c>
      <c r="J10602" s="95">
        <f>SUM(J10603:J10604)</f>
        <v>0</v>
      </c>
      <c r="K10602" s="95">
        <f>SUM(K10603:K10604)</f>
        <v>0</v>
      </c>
      <c r="L10602" s="94">
        <f t="shared" si="2945"/>
        <v>0</v>
      </c>
      <c r="M10602" s="95">
        <f>SUM(M10603:M10604)</f>
        <v>0</v>
      </c>
      <c r="N10602" s="95">
        <f>SUM(N10603:N10604)</f>
        <v>0</v>
      </c>
      <c r="O10602" s="82" t="s">
        <v>146</v>
      </c>
      <c r="R10602" s="352">
        <f>L10602-[1]გადასახდელები!L9452</f>
        <v>0</v>
      </c>
    </row>
    <row r="10603" spans="2:18" ht="20.25" hidden="1" customHeight="1">
      <c r="B10603" s="36" t="str">
        <f t="shared" si="2958"/>
        <v>b</v>
      </c>
      <c r="C10603" s="42">
        <v>5</v>
      </c>
      <c r="D10603" s="42"/>
      <c r="F10603" s="343" t="s">
        <v>533</v>
      </c>
      <c r="G10603" s="48" t="s">
        <v>178</v>
      </c>
      <c r="H10603" s="101"/>
      <c r="I10603" s="97">
        <f t="shared" si="2957"/>
        <v>0</v>
      </c>
      <c r="J10603" s="102"/>
      <c r="K10603" s="102"/>
      <c r="L10603" s="97">
        <f t="shared" si="2945"/>
        <v>0</v>
      </c>
      <c r="M10603" s="102"/>
      <c r="N10603" s="102"/>
      <c r="R10603" s="352">
        <f>L10603-[1]გადასახდელები!L9453</f>
        <v>0</v>
      </c>
    </row>
    <row r="10604" spans="2:18" ht="20.25" hidden="1" customHeight="1">
      <c r="B10604" s="36" t="str">
        <f t="shared" si="2958"/>
        <v>b</v>
      </c>
      <c r="C10604" s="42">
        <v>5</v>
      </c>
      <c r="D10604" s="42"/>
      <c r="F10604" s="343" t="s">
        <v>598</v>
      </c>
      <c r="G10604" s="48" t="s">
        <v>179</v>
      </c>
      <c r="H10604" s="101"/>
      <c r="I10604" s="97">
        <f t="shared" si="2957"/>
        <v>0</v>
      </c>
      <c r="J10604" s="102"/>
      <c r="K10604" s="102"/>
      <c r="L10604" s="97">
        <f t="shared" si="2945"/>
        <v>0</v>
      </c>
      <c r="M10604" s="102"/>
      <c r="N10604" s="102"/>
      <c r="R10604" s="352">
        <f>L10604-[1]გადასახდელები!L9454</f>
        <v>0</v>
      </c>
    </row>
    <row r="10605" spans="2:18" ht="20.25" hidden="1" customHeight="1">
      <c r="B10605" s="36" t="str">
        <f t="shared" si="2958"/>
        <v>b</v>
      </c>
      <c r="C10605" s="42">
        <v>4</v>
      </c>
      <c r="D10605" s="42"/>
      <c r="F10605" s="342" t="s">
        <v>534</v>
      </c>
      <c r="G10605" s="47" t="s">
        <v>180</v>
      </c>
      <c r="H10605" s="93">
        <f>H10606+H10607+H10608+H10609+H10621+H10625+H10626+H10627+H10628+H10629+H10630+H10631+H10639+H10640</f>
        <v>0</v>
      </c>
      <c r="I10605" s="94">
        <f t="shared" si="2957"/>
        <v>0</v>
      </c>
      <c r="J10605" s="95">
        <f>J10606+J10607+J10608+J10609+J10621+J10625+J10626+J10627+J10628+J10629+J10630+J10631+J10639+J10640</f>
        <v>0</v>
      </c>
      <c r="K10605" s="95">
        <f>K10606+K10607+K10608+K10609+K10621+K10625+K10626+K10627+K10628+K10629+K10630+K10631+K10639+K10640</f>
        <v>0</v>
      </c>
      <c r="L10605" s="94">
        <f t="shared" si="2945"/>
        <v>0</v>
      </c>
      <c r="M10605" s="95">
        <f>M10606+M10607+M10608+M10609+M10621+M10625+M10626+M10627+M10628+M10629+M10630+M10631+M10639+M10640</f>
        <v>0</v>
      </c>
      <c r="N10605" s="95">
        <f>N10606+N10607+N10608+N10609+N10621+N10625+N10626+N10627+N10628+N10629+N10630+N10631+N10639+N10640</f>
        <v>0</v>
      </c>
      <c r="O10605" s="82" t="s">
        <v>146</v>
      </c>
      <c r="R10605" s="352">
        <f>L10605-[1]გადასახდელები!L9455</f>
        <v>0</v>
      </c>
    </row>
    <row r="10606" spans="2:18" ht="42.75" hidden="1" customHeight="1">
      <c r="B10606" s="36" t="str">
        <f t="shared" si="2958"/>
        <v>b</v>
      </c>
      <c r="C10606" s="42">
        <v>5</v>
      </c>
      <c r="D10606" s="42"/>
      <c r="F10606" s="343" t="s">
        <v>535</v>
      </c>
      <c r="G10606" s="48" t="s">
        <v>229</v>
      </c>
      <c r="H10606" s="101"/>
      <c r="I10606" s="97">
        <f t="shared" si="2957"/>
        <v>0</v>
      </c>
      <c r="J10606" s="102"/>
      <c r="K10606" s="102"/>
      <c r="L10606" s="97">
        <f t="shared" si="2945"/>
        <v>0</v>
      </c>
      <c r="M10606" s="102"/>
      <c r="N10606" s="102"/>
      <c r="R10606" s="352">
        <f>L10606-[1]გადასახდელები!L9456</f>
        <v>0</v>
      </c>
    </row>
    <row r="10607" spans="2:18" ht="30.75" hidden="1" customHeight="1">
      <c r="B10607" s="36" t="str">
        <f t="shared" si="2958"/>
        <v>b</v>
      </c>
      <c r="C10607" s="42">
        <v>5</v>
      </c>
      <c r="D10607" s="42"/>
      <c r="F10607" s="343" t="s">
        <v>599</v>
      </c>
      <c r="G10607" s="49" t="s">
        <v>196</v>
      </c>
      <c r="H10607" s="101"/>
      <c r="I10607" s="97">
        <f t="shared" si="2957"/>
        <v>0</v>
      </c>
      <c r="J10607" s="102"/>
      <c r="K10607" s="102"/>
      <c r="L10607" s="97">
        <f t="shared" si="2945"/>
        <v>0</v>
      </c>
      <c r="M10607" s="102"/>
      <c r="N10607" s="102"/>
      <c r="R10607" s="352">
        <f>L10607-[1]გადასახდელები!L9457</f>
        <v>0</v>
      </c>
    </row>
    <row r="10608" spans="2:18" ht="60.75" hidden="1" customHeight="1">
      <c r="B10608" s="36" t="str">
        <f t="shared" si="2958"/>
        <v>b</v>
      </c>
      <c r="C10608" s="42">
        <v>5</v>
      </c>
      <c r="D10608" s="42"/>
      <c r="F10608" s="343" t="s">
        <v>536</v>
      </c>
      <c r="G10608" s="49" t="s">
        <v>230</v>
      </c>
      <c r="H10608" s="101"/>
      <c r="I10608" s="97">
        <f t="shared" si="2957"/>
        <v>0</v>
      </c>
      <c r="J10608" s="102"/>
      <c r="K10608" s="102"/>
      <c r="L10608" s="97">
        <f t="shared" si="2945"/>
        <v>0</v>
      </c>
      <c r="M10608" s="102"/>
      <c r="N10608" s="102"/>
      <c r="R10608" s="352">
        <f>L10608-[1]გადასახდელები!L9458</f>
        <v>0</v>
      </c>
    </row>
    <row r="10609" spans="2:18" ht="30.75" hidden="1" customHeight="1">
      <c r="B10609" s="36" t="str">
        <f t="shared" si="2958"/>
        <v>b</v>
      </c>
      <c r="C10609" s="42">
        <v>5</v>
      </c>
      <c r="D10609" s="42"/>
      <c r="F10609" s="342" t="s">
        <v>537</v>
      </c>
      <c r="G10609" s="48" t="s">
        <v>195</v>
      </c>
      <c r="H10609" s="96">
        <f>SUM(H10610:H10620)</f>
        <v>0</v>
      </c>
      <c r="I10609" s="97">
        <f t="shared" si="2957"/>
        <v>0</v>
      </c>
      <c r="J10609" s="98">
        <f>SUM(J10610:J10620)</f>
        <v>0</v>
      </c>
      <c r="K10609" s="98">
        <f>SUM(K10610:K10620)</f>
        <v>0</v>
      </c>
      <c r="L10609" s="97">
        <f t="shared" si="2945"/>
        <v>0</v>
      </c>
      <c r="M10609" s="98">
        <f>SUM(M10610:M10620)</f>
        <v>0</v>
      </c>
      <c r="N10609" s="98">
        <f>SUM(N10610:N10620)</f>
        <v>0</v>
      </c>
      <c r="O10609" s="82" t="s">
        <v>146</v>
      </c>
      <c r="R10609" s="352">
        <f>L10609-[1]გადასახდელები!L9459</f>
        <v>0</v>
      </c>
    </row>
    <row r="10610" spans="2:18" ht="20.25" hidden="1" customHeight="1">
      <c r="B10610" s="36" t="str">
        <f t="shared" si="2958"/>
        <v>b</v>
      </c>
      <c r="C10610" s="42">
        <v>6</v>
      </c>
      <c r="D10610" s="42"/>
      <c r="F10610" s="343" t="s">
        <v>600</v>
      </c>
      <c r="G10610" s="45" t="s">
        <v>181</v>
      </c>
      <c r="H10610" s="106"/>
      <c r="I10610" s="105">
        <f t="shared" si="2957"/>
        <v>0</v>
      </c>
      <c r="J10610" s="107"/>
      <c r="K10610" s="107"/>
      <c r="L10610" s="105">
        <f t="shared" si="2945"/>
        <v>0</v>
      </c>
      <c r="M10610" s="107"/>
      <c r="N10610" s="107"/>
      <c r="R10610" s="352">
        <f>L10610-[1]გადასახდელები!L9460</f>
        <v>0</v>
      </c>
    </row>
    <row r="10611" spans="2:18" ht="20.25" hidden="1" customHeight="1">
      <c r="B10611" s="36" t="str">
        <f t="shared" si="2958"/>
        <v>b</v>
      </c>
      <c r="C10611" s="42">
        <v>6</v>
      </c>
      <c r="D10611" s="42"/>
      <c r="F10611" s="343" t="s">
        <v>601</v>
      </c>
      <c r="G10611" s="45" t="s">
        <v>182</v>
      </c>
      <c r="H10611" s="106"/>
      <c r="I10611" s="105">
        <f t="shared" si="2957"/>
        <v>0</v>
      </c>
      <c r="J10611" s="107"/>
      <c r="K10611" s="107"/>
      <c r="L10611" s="105">
        <f t="shared" si="2945"/>
        <v>0</v>
      </c>
      <c r="M10611" s="107"/>
      <c r="N10611" s="107"/>
      <c r="R10611" s="352">
        <f>L10611-[1]გადასახდელები!L9461</f>
        <v>0</v>
      </c>
    </row>
    <row r="10612" spans="2:18" ht="20.25" hidden="1" customHeight="1">
      <c r="B10612" s="36" t="str">
        <f t="shared" si="2958"/>
        <v>b</v>
      </c>
      <c r="C10612" s="42">
        <v>6</v>
      </c>
      <c r="D10612" s="42"/>
      <c r="F10612" s="343" t="s">
        <v>602</v>
      </c>
      <c r="G10612" s="45" t="s">
        <v>183</v>
      </c>
      <c r="H10612" s="106"/>
      <c r="I10612" s="105">
        <f t="shared" si="2957"/>
        <v>0</v>
      </c>
      <c r="J10612" s="107"/>
      <c r="K10612" s="107"/>
      <c r="L10612" s="105">
        <f t="shared" si="2945"/>
        <v>0</v>
      </c>
      <c r="M10612" s="107"/>
      <c r="N10612" s="107"/>
      <c r="R10612" s="352">
        <f>L10612-[1]გადასახდელები!L9462</f>
        <v>0</v>
      </c>
    </row>
    <row r="10613" spans="2:18" ht="20.25" hidden="1" customHeight="1">
      <c r="B10613" s="36" t="str">
        <f t="shared" si="2958"/>
        <v>b</v>
      </c>
      <c r="C10613" s="42">
        <v>6</v>
      </c>
      <c r="D10613" s="42"/>
      <c r="F10613" s="343" t="s">
        <v>603</v>
      </c>
      <c r="G10613" s="45" t="s">
        <v>184</v>
      </c>
      <c r="H10613" s="106"/>
      <c r="I10613" s="105">
        <f t="shared" si="2957"/>
        <v>0</v>
      </c>
      <c r="J10613" s="107"/>
      <c r="K10613" s="107"/>
      <c r="L10613" s="105">
        <f t="shared" si="2945"/>
        <v>0</v>
      </c>
      <c r="M10613" s="107"/>
      <c r="N10613" s="107"/>
      <c r="R10613" s="352">
        <f>L10613-[1]გადასახდელები!L9463</f>
        <v>0</v>
      </c>
    </row>
    <row r="10614" spans="2:18" ht="20.25" hidden="1" customHeight="1">
      <c r="B10614" s="36" t="str">
        <f t="shared" si="2958"/>
        <v>b</v>
      </c>
      <c r="C10614" s="42">
        <v>6</v>
      </c>
      <c r="D10614" s="42"/>
      <c r="F10614" s="343" t="s">
        <v>538</v>
      </c>
      <c r="G10614" s="45" t="s">
        <v>185</v>
      </c>
      <c r="H10614" s="106"/>
      <c r="I10614" s="105">
        <f t="shared" si="2957"/>
        <v>0</v>
      </c>
      <c r="J10614" s="107"/>
      <c r="K10614" s="107"/>
      <c r="L10614" s="105">
        <f t="shared" si="2945"/>
        <v>0</v>
      </c>
      <c r="M10614" s="107"/>
      <c r="N10614" s="107"/>
      <c r="R10614" s="352">
        <f>L10614-[1]გადასახდელები!L9464</f>
        <v>0</v>
      </c>
    </row>
    <row r="10615" spans="2:18" ht="20.25" hidden="1" customHeight="1">
      <c r="B10615" s="36" t="str">
        <f t="shared" si="2958"/>
        <v>b</v>
      </c>
      <c r="C10615" s="42">
        <v>6</v>
      </c>
      <c r="D10615" s="42"/>
      <c r="F10615" s="343" t="s">
        <v>604</v>
      </c>
      <c r="G10615" s="45" t="s">
        <v>186</v>
      </c>
      <c r="H10615" s="106"/>
      <c r="I10615" s="105">
        <f t="shared" si="2957"/>
        <v>0</v>
      </c>
      <c r="J10615" s="107"/>
      <c r="K10615" s="107"/>
      <c r="L10615" s="105">
        <f t="shared" si="2945"/>
        <v>0</v>
      </c>
      <c r="M10615" s="107"/>
      <c r="N10615" s="107"/>
      <c r="R10615" s="352">
        <f>L10615-[1]გადასახდელები!L9465</f>
        <v>0</v>
      </c>
    </row>
    <row r="10616" spans="2:18" ht="20.25" hidden="1" customHeight="1">
      <c r="B10616" s="36" t="str">
        <f t="shared" si="2958"/>
        <v>b</v>
      </c>
      <c r="C10616" s="42">
        <v>6</v>
      </c>
      <c r="D10616" s="42"/>
      <c r="F10616" s="343" t="s">
        <v>605</v>
      </c>
      <c r="G10616" s="45" t="s">
        <v>187</v>
      </c>
      <c r="H10616" s="106"/>
      <c r="I10616" s="105">
        <f t="shared" si="2957"/>
        <v>0</v>
      </c>
      <c r="J10616" s="107"/>
      <c r="K10616" s="107"/>
      <c r="L10616" s="105">
        <f t="shared" si="2945"/>
        <v>0</v>
      </c>
      <c r="M10616" s="107"/>
      <c r="N10616" s="107"/>
      <c r="R10616" s="352">
        <f>L10616-[1]გადასახდელები!L9466</f>
        <v>0</v>
      </c>
    </row>
    <row r="10617" spans="2:18" ht="20.25" hidden="1" customHeight="1">
      <c r="B10617" s="36" t="str">
        <f t="shared" si="2958"/>
        <v>b</v>
      </c>
      <c r="C10617" s="42">
        <v>6</v>
      </c>
      <c r="D10617" s="42"/>
      <c r="F10617" s="343" t="s">
        <v>606</v>
      </c>
      <c r="G10617" s="45" t="s">
        <v>188</v>
      </c>
      <c r="H10617" s="106"/>
      <c r="I10617" s="105">
        <f t="shared" si="2957"/>
        <v>0</v>
      </c>
      <c r="J10617" s="107"/>
      <c r="K10617" s="107"/>
      <c r="L10617" s="105">
        <f t="shared" si="2945"/>
        <v>0</v>
      </c>
      <c r="M10617" s="107"/>
      <c r="N10617" s="107"/>
      <c r="R10617" s="352">
        <f>L10617-[1]გადასახდელები!L9467</f>
        <v>0</v>
      </c>
    </row>
    <row r="10618" spans="2:18" ht="20.25" hidden="1" customHeight="1">
      <c r="B10618" s="36" t="str">
        <f t="shared" si="2958"/>
        <v>b</v>
      </c>
      <c r="C10618" s="42">
        <v>6</v>
      </c>
      <c r="D10618" s="42"/>
      <c r="F10618" s="343" t="s">
        <v>607</v>
      </c>
      <c r="G10618" s="45" t="s">
        <v>189</v>
      </c>
      <c r="H10618" s="106"/>
      <c r="I10618" s="105">
        <f t="shared" si="2957"/>
        <v>0</v>
      </c>
      <c r="J10618" s="107"/>
      <c r="K10618" s="107"/>
      <c r="L10618" s="105">
        <f t="shared" si="2945"/>
        <v>0</v>
      </c>
      <c r="M10618" s="107"/>
      <c r="N10618" s="107"/>
      <c r="R10618" s="352">
        <f>L10618-[1]გადასახდელები!L9468</f>
        <v>0</v>
      </c>
    </row>
    <row r="10619" spans="2:18" ht="20.25" hidden="1" customHeight="1">
      <c r="B10619" s="36" t="str">
        <f t="shared" si="2958"/>
        <v>b</v>
      </c>
      <c r="C10619" s="42">
        <v>6</v>
      </c>
      <c r="D10619" s="42"/>
      <c r="F10619" s="343" t="s">
        <v>608</v>
      </c>
      <c r="G10619" s="45" t="s">
        <v>190</v>
      </c>
      <c r="H10619" s="106"/>
      <c r="I10619" s="105">
        <f t="shared" si="2957"/>
        <v>0</v>
      </c>
      <c r="J10619" s="107"/>
      <c r="K10619" s="107"/>
      <c r="L10619" s="105">
        <f t="shared" si="2945"/>
        <v>0</v>
      </c>
      <c r="M10619" s="107"/>
      <c r="N10619" s="107"/>
      <c r="R10619" s="352">
        <f>L10619-[1]გადასახდელები!L9469</f>
        <v>0</v>
      </c>
    </row>
    <row r="10620" spans="2:18" ht="30.75" hidden="1" customHeight="1">
      <c r="B10620" s="36" t="str">
        <f t="shared" si="2958"/>
        <v>b</v>
      </c>
      <c r="C10620" s="42">
        <v>6</v>
      </c>
      <c r="D10620" s="42"/>
      <c r="F10620" s="343" t="s">
        <v>539</v>
      </c>
      <c r="G10620" s="45" t="s">
        <v>231</v>
      </c>
      <c r="H10620" s="106"/>
      <c r="I10620" s="105">
        <f t="shared" si="2957"/>
        <v>0</v>
      </c>
      <c r="J10620" s="107"/>
      <c r="K10620" s="107"/>
      <c r="L10620" s="105">
        <f t="shared" si="2945"/>
        <v>0</v>
      </c>
      <c r="M10620" s="107"/>
      <c r="N10620" s="107"/>
      <c r="R10620" s="352">
        <f>L10620-[1]გადასახდელები!L9470</f>
        <v>0</v>
      </c>
    </row>
    <row r="10621" spans="2:18" ht="20.25" hidden="1" customHeight="1">
      <c r="B10621" s="36" t="str">
        <f t="shared" si="2958"/>
        <v>b</v>
      </c>
      <c r="C10621" s="42">
        <v>5</v>
      </c>
      <c r="D10621" s="42"/>
      <c r="F10621" s="342" t="s">
        <v>609</v>
      </c>
      <c r="G10621" s="48" t="s">
        <v>197</v>
      </c>
      <c r="H10621" s="96">
        <f>SUM(H10622:H10624)</f>
        <v>0</v>
      </c>
      <c r="I10621" s="97">
        <f t="shared" ref="I10621:I10875" si="2959">J10621+K10621</f>
        <v>0</v>
      </c>
      <c r="J10621" s="98">
        <f>SUM(J10622:J10624)</f>
        <v>0</v>
      </c>
      <c r="K10621" s="98">
        <f>SUM(K10622:K10624)</f>
        <v>0</v>
      </c>
      <c r="L10621" s="97">
        <f t="shared" si="2945"/>
        <v>0</v>
      </c>
      <c r="M10621" s="98">
        <f>SUM(M10622:M10624)</f>
        <v>0</v>
      </c>
      <c r="N10621" s="98">
        <f>SUM(N10622:N10624)</f>
        <v>0</v>
      </c>
      <c r="O10621" s="82" t="s">
        <v>146</v>
      </c>
      <c r="R10621" s="352">
        <f>L10621-[1]გადასახდელები!L9471</f>
        <v>0</v>
      </c>
    </row>
    <row r="10622" spans="2:18" ht="20.25" hidden="1" customHeight="1">
      <c r="B10622" s="36" t="str">
        <f t="shared" si="2958"/>
        <v>b</v>
      </c>
      <c r="C10622" s="42">
        <v>6</v>
      </c>
      <c r="D10622" s="42"/>
      <c r="F10622" s="343" t="s">
        <v>610</v>
      </c>
      <c r="G10622" s="45" t="s">
        <v>191</v>
      </c>
      <c r="H10622" s="106"/>
      <c r="I10622" s="105">
        <f t="shared" si="2959"/>
        <v>0</v>
      </c>
      <c r="J10622" s="107"/>
      <c r="K10622" s="107"/>
      <c r="L10622" s="105">
        <f t="shared" si="2945"/>
        <v>0</v>
      </c>
      <c r="M10622" s="107"/>
      <c r="N10622" s="107"/>
      <c r="R10622" s="352">
        <f>L10622-[1]გადასახდელები!L9472</f>
        <v>0</v>
      </c>
    </row>
    <row r="10623" spans="2:18" ht="20.25" hidden="1" customHeight="1">
      <c r="B10623" s="36" t="str">
        <f t="shared" si="2958"/>
        <v>b</v>
      </c>
      <c r="C10623" s="42">
        <v>6</v>
      </c>
      <c r="D10623" s="42"/>
      <c r="F10623" s="343" t="s">
        <v>611</v>
      </c>
      <c r="G10623" s="45" t="s">
        <v>192</v>
      </c>
      <c r="H10623" s="106"/>
      <c r="I10623" s="105">
        <f t="shared" si="2959"/>
        <v>0</v>
      </c>
      <c r="J10623" s="107"/>
      <c r="K10623" s="107"/>
      <c r="L10623" s="105">
        <f t="shared" si="2945"/>
        <v>0</v>
      </c>
      <c r="M10623" s="107"/>
      <c r="N10623" s="107"/>
      <c r="R10623" s="352">
        <f>L10623-[1]გადასახდელები!L9473</f>
        <v>0</v>
      </c>
    </row>
    <row r="10624" spans="2:18" ht="30.75" hidden="1" customHeight="1">
      <c r="B10624" s="36" t="str">
        <f t="shared" si="2958"/>
        <v>b</v>
      </c>
      <c r="C10624" s="42">
        <v>6</v>
      </c>
      <c r="D10624" s="42"/>
      <c r="F10624" s="343" t="s">
        <v>612</v>
      </c>
      <c r="G10624" s="45" t="s">
        <v>232</v>
      </c>
      <c r="H10624" s="106"/>
      <c r="I10624" s="105">
        <f t="shared" si="2959"/>
        <v>0</v>
      </c>
      <c r="J10624" s="107"/>
      <c r="K10624" s="107"/>
      <c r="L10624" s="105">
        <f t="shared" si="2945"/>
        <v>0</v>
      </c>
      <c r="M10624" s="107"/>
      <c r="N10624" s="107"/>
      <c r="R10624" s="352">
        <f>L10624-[1]გადასახდელები!L9474</f>
        <v>0</v>
      </c>
    </row>
    <row r="10625" spans="2:18" ht="30.75" hidden="1" customHeight="1">
      <c r="B10625" s="36" t="str">
        <f t="shared" si="2958"/>
        <v>b</v>
      </c>
      <c r="C10625" s="42">
        <v>5</v>
      </c>
      <c r="D10625" s="42"/>
      <c r="F10625" s="343" t="s">
        <v>613</v>
      </c>
      <c r="G10625" s="48" t="s">
        <v>233</v>
      </c>
      <c r="H10625" s="101"/>
      <c r="I10625" s="97">
        <f t="shared" si="2959"/>
        <v>0</v>
      </c>
      <c r="J10625" s="102"/>
      <c r="K10625" s="102"/>
      <c r="L10625" s="97">
        <f t="shared" si="2945"/>
        <v>0</v>
      </c>
      <c r="M10625" s="102"/>
      <c r="N10625" s="102"/>
      <c r="R10625" s="352">
        <f>L10625-[1]გადასახდელები!L9475</f>
        <v>0</v>
      </c>
    </row>
    <row r="10626" spans="2:18" ht="34.5" hidden="1" customHeight="1">
      <c r="B10626" s="36" t="str">
        <f t="shared" si="2958"/>
        <v>b</v>
      </c>
      <c r="C10626" s="42">
        <v>5</v>
      </c>
      <c r="D10626" s="42"/>
      <c r="F10626" s="343" t="s">
        <v>614</v>
      </c>
      <c r="G10626" s="50" t="s">
        <v>367</v>
      </c>
      <c r="H10626" s="101"/>
      <c r="I10626" s="97">
        <f t="shared" si="2959"/>
        <v>0</v>
      </c>
      <c r="J10626" s="102"/>
      <c r="K10626" s="102"/>
      <c r="L10626" s="97">
        <f t="shared" si="2945"/>
        <v>0</v>
      </c>
      <c r="M10626" s="102"/>
      <c r="N10626" s="102"/>
      <c r="R10626" s="352">
        <f>L10626-[1]გადასახდელები!L9476</f>
        <v>0</v>
      </c>
    </row>
    <row r="10627" spans="2:18" ht="34.5" hidden="1" customHeight="1">
      <c r="B10627" s="36" t="str">
        <f t="shared" si="2958"/>
        <v>b</v>
      </c>
      <c r="C10627" s="42">
        <v>5</v>
      </c>
      <c r="D10627" s="42"/>
      <c r="F10627" s="343" t="s">
        <v>540</v>
      </c>
      <c r="G10627" s="48" t="s">
        <v>234</v>
      </c>
      <c r="H10627" s="101"/>
      <c r="I10627" s="97">
        <f t="shared" si="2959"/>
        <v>0</v>
      </c>
      <c r="J10627" s="102"/>
      <c r="K10627" s="102"/>
      <c r="L10627" s="97">
        <f t="shared" si="2945"/>
        <v>0</v>
      </c>
      <c r="M10627" s="102"/>
      <c r="N10627" s="102"/>
      <c r="R10627" s="352">
        <f>L10627-[1]გადასახდელები!L9477</f>
        <v>0</v>
      </c>
    </row>
    <row r="10628" spans="2:18" ht="50.25" hidden="1" customHeight="1">
      <c r="B10628" s="36" t="str">
        <f t="shared" si="2958"/>
        <v>b</v>
      </c>
      <c r="C10628" s="42">
        <v>5</v>
      </c>
      <c r="D10628" s="42"/>
      <c r="F10628" s="343" t="s">
        <v>541</v>
      </c>
      <c r="G10628" s="48" t="s">
        <v>235</v>
      </c>
      <c r="H10628" s="101"/>
      <c r="I10628" s="97">
        <f t="shared" si="2959"/>
        <v>0</v>
      </c>
      <c r="J10628" s="102"/>
      <c r="K10628" s="102"/>
      <c r="L10628" s="97">
        <f t="shared" si="2945"/>
        <v>0</v>
      </c>
      <c r="M10628" s="102"/>
      <c r="N10628" s="102"/>
      <c r="R10628" s="352">
        <f>L10628-[1]გადასახდელები!L9478</f>
        <v>0</v>
      </c>
    </row>
    <row r="10629" spans="2:18" ht="20.25" hidden="1" customHeight="1">
      <c r="B10629" s="36" t="str">
        <f t="shared" si="2958"/>
        <v>b</v>
      </c>
      <c r="C10629" s="42">
        <v>5</v>
      </c>
      <c r="D10629" s="42"/>
      <c r="F10629" s="343" t="s">
        <v>542</v>
      </c>
      <c r="G10629" s="48" t="s">
        <v>236</v>
      </c>
      <c r="H10629" s="101"/>
      <c r="I10629" s="97">
        <f t="shared" si="2959"/>
        <v>0</v>
      </c>
      <c r="J10629" s="102"/>
      <c r="K10629" s="102"/>
      <c r="L10629" s="97">
        <f t="shared" si="2945"/>
        <v>0</v>
      </c>
      <c r="M10629" s="102"/>
      <c r="N10629" s="102"/>
      <c r="R10629" s="352">
        <f>L10629-[1]გადასახდელები!L9479</f>
        <v>0</v>
      </c>
    </row>
    <row r="10630" spans="2:18" ht="20.25" hidden="1" customHeight="1">
      <c r="B10630" s="36" t="str">
        <f t="shared" si="2958"/>
        <v>b</v>
      </c>
      <c r="C10630" s="42">
        <v>5</v>
      </c>
      <c r="D10630" s="42"/>
      <c r="F10630" s="343" t="s">
        <v>543</v>
      </c>
      <c r="G10630" s="48" t="s">
        <v>237</v>
      </c>
      <c r="H10630" s="101"/>
      <c r="I10630" s="97">
        <f t="shared" si="2959"/>
        <v>0</v>
      </c>
      <c r="J10630" s="102"/>
      <c r="K10630" s="102"/>
      <c r="L10630" s="97">
        <f t="shared" si="2945"/>
        <v>0</v>
      </c>
      <c r="M10630" s="102"/>
      <c r="N10630" s="102"/>
      <c r="R10630" s="352">
        <f>L10630-[1]გადასახდელები!L9480</f>
        <v>0</v>
      </c>
    </row>
    <row r="10631" spans="2:18" ht="20.25" hidden="1" customHeight="1">
      <c r="B10631" s="36" t="str">
        <f t="shared" si="2958"/>
        <v>b</v>
      </c>
      <c r="C10631" s="42">
        <v>5</v>
      </c>
      <c r="D10631" s="42"/>
      <c r="F10631" s="342" t="s">
        <v>544</v>
      </c>
      <c r="G10631" s="48" t="s">
        <v>238</v>
      </c>
      <c r="H10631" s="96">
        <f>SUM(H10632:H10638)</f>
        <v>0</v>
      </c>
      <c r="I10631" s="97">
        <f t="shared" si="2959"/>
        <v>0</v>
      </c>
      <c r="J10631" s="98">
        <f>SUM(J10632:J10638)</f>
        <v>0</v>
      </c>
      <c r="K10631" s="98">
        <f>SUM(K10632:K10638)</f>
        <v>0</v>
      </c>
      <c r="L10631" s="97">
        <f t="shared" si="2945"/>
        <v>0</v>
      </c>
      <c r="M10631" s="98">
        <f>SUM(M10632:M10638)</f>
        <v>0</v>
      </c>
      <c r="N10631" s="98">
        <f>SUM(N10632:N10638)</f>
        <v>0</v>
      </c>
      <c r="O10631" s="82" t="s">
        <v>146</v>
      </c>
      <c r="R10631" s="352">
        <f>L10631-[1]გადასახდელები!L9481</f>
        <v>0</v>
      </c>
    </row>
    <row r="10632" spans="2:18" ht="23.25" hidden="1" customHeight="1">
      <c r="B10632" s="36" t="str">
        <f t="shared" si="2958"/>
        <v>b</v>
      </c>
      <c r="C10632" s="42">
        <v>6</v>
      </c>
      <c r="D10632" s="42"/>
      <c r="F10632" s="343" t="s">
        <v>545</v>
      </c>
      <c r="G10632" s="45" t="s">
        <v>198</v>
      </c>
      <c r="H10632" s="106"/>
      <c r="I10632" s="105">
        <f t="shared" si="2959"/>
        <v>0</v>
      </c>
      <c r="J10632" s="107"/>
      <c r="K10632" s="107"/>
      <c r="L10632" s="105">
        <f t="shared" si="2945"/>
        <v>0</v>
      </c>
      <c r="M10632" s="107"/>
      <c r="N10632" s="107"/>
      <c r="R10632" s="352">
        <f>L10632-[1]გადასახდელები!L9482</f>
        <v>0</v>
      </c>
    </row>
    <row r="10633" spans="2:18" ht="20.25" hidden="1" customHeight="1">
      <c r="B10633" s="36" t="str">
        <f t="shared" si="2958"/>
        <v>b</v>
      </c>
      <c r="C10633" s="42">
        <v>6</v>
      </c>
      <c r="D10633" s="42"/>
      <c r="F10633" s="343" t="s">
        <v>546</v>
      </c>
      <c r="G10633" s="45" t="s">
        <v>199</v>
      </c>
      <c r="H10633" s="106"/>
      <c r="I10633" s="105">
        <f t="shared" si="2959"/>
        <v>0</v>
      </c>
      <c r="J10633" s="107"/>
      <c r="K10633" s="107"/>
      <c r="L10633" s="105">
        <f t="shared" si="2945"/>
        <v>0</v>
      </c>
      <c r="M10633" s="107"/>
      <c r="N10633" s="107"/>
      <c r="R10633" s="352">
        <f>L10633-[1]გადასახდელები!L9483</f>
        <v>0</v>
      </c>
    </row>
    <row r="10634" spans="2:18" ht="23.25" hidden="1" customHeight="1">
      <c r="B10634" s="36" t="str">
        <f t="shared" si="2958"/>
        <v>b</v>
      </c>
      <c r="C10634" s="42">
        <v>6</v>
      </c>
      <c r="D10634" s="42"/>
      <c r="F10634" s="343" t="s">
        <v>547</v>
      </c>
      <c r="G10634" s="45" t="s">
        <v>200</v>
      </c>
      <c r="H10634" s="106"/>
      <c r="I10634" s="105">
        <f t="shared" si="2959"/>
        <v>0</v>
      </c>
      <c r="J10634" s="107"/>
      <c r="K10634" s="107"/>
      <c r="L10634" s="105">
        <f t="shared" si="2945"/>
        <v>0</v>
      </c>
      <c r="M10634" s="107"/>
      <c r="N10634" s="107"/>
      <c r="R10634" s="352">
        <f>L10634-[1]გადასახდელები!L9484</f>
        <v>0</v>
      </c>
    </row>
    <row r="10635" spans="2:18" ht="31.5" hidden="1" customHeight="1">
      <c r="B10635" s="36" t="str">
        <f t="shared" si="2958"/>
        <v>b</v>
      </c>
      <c r="C10635" s="42">
        <v>6</v>
      </c>
      <c r="D10635" s="42"/>
      <c r="F10635" s="343" t="s">
        <v>615</v>
      </c>
      <c r="G10635" s="45" t="s">
        <v>201</v>
      </c>
      <c r="H10635" s="106"/>
      <c r="I10635" s="105">
        <f t="shared" si="2959"/>
        <v>0</v>
      </c>
      <c r="J10635" s="107"/>
      <c r="K10635" s="107"/>
      <c r="L10635" s="105">
        <f t="shared" si="2945"/>
        <v>0</v>
      </c>
      <c r="M10635" s="107"/>
      <c r="N10635" s="107"/>
      <c r="R10635" s="352">
        <f>L10635-[1]გადასახდელები!L9485</f>
        <v>0</v>
      </c>
    </row>
    <row r="10636" spans="2:18" ht="33.75" hidden="1" customHeight="1">
      <c r="B10636" s="36" t="str">
        <f t="shared" si="2958"/>
        <v>b</v>
      </c>
      <c r="C10636" s="42">
        <v>6</v>
      </c>
      <c r="D10636" s="42"/>
      <c r="F10636" s="343" t="s">
        <v>548</v>
      </c>
      <c r="G10636" s="45" t="s">
        <v>239</v>
      </c>
      <c r="H10636" s="106"/>
      <c r="I10636" s="105">
        <f t="shared" si="2959"/>
        <v>0</v>
      </c>
      <c r="J10636" s="107"/>
      <c r="K10636" s="107"/>
      <c r="L10636" s="105">
        <f t="shared" si="2945"/>
        <v>0</v>
      </c>
      <c r="M10636" s="107"/>
      <c r="N10636" s="107"/>
      <c r="R10636" s="352">
        <f>L10636-[1]გადასახდელები!L9486</f>
        <v>0</v>
      </c>
    </row>
    <row r="10637" spans="2:18" ht="34.5" hidden="1" customHeight="1">
      <c r="B10637" s="36" t="str">
        <f t="shared" si="2958"/>
        <v>b</v>
      </c>
      <c r="C10637" s="42">
        <v>6</v>
      </c>
      <c r="D10637" s="42"/>
      <c r="F10637" s="343" t="s">
        <v>616</v>
      </c>
      <c r="G10637" s="45" t="s">
        <v>240</v>
      </c>
      <c r="H10637" s="106"/>
      <c r="I10637" s="105">
        <f t="shared" si="2959"/>
        <v>0</v>
      </c>
      <c r="J10637" s="107"/>
      <c r="K10637" s="107"/>
      <c r="L10637" s="105">
        <f t="shared" si="2945"/>
        <v>0</v>
      </c>
      <c r="M10637" s="107"/>
      <c r="N10637" s="107"/>
      <c r="R10637" s="352">
        <f>L10637-[1]გადასახდელები!L9487</f>
        <v>0</v>
      </c>
    </row>
    <row r="10638" spans="2:18" ht="33.75" hidden="1" customHeight="1">
      <c r="B10638" s="36" t="str">
        <f t="shared" si="2958"/>
        <v>b</v>
      </c>
      <c r="C10638" s="42">
        <v>6</v>
      </c>
      <c r="D10638" s="42"/>
      <c r="F10638" s="343" t="s">
        <v>617</v>
      </c>
      <c r="G10638" s="45" t="s">
        <v>241</v>
      </c>
      <c r="H10638" s="106"/>
      <c r="I10638" s="105">
        <f t="shared" si="2959"/>
        <v>0</v>
      </c>
      <c r="J10638" s="107"/>
      <c r="K10638" s="107"/>
      <c r="L10638" s="105">
        <f t="shared" si="2945"/>
        <v>0</v>
      </c>
      <c r="M10638" s="107"/>
      <c r="N10638" s="107"/>
      <c r="R10638" s="352">
        <f>L10638-[1]გადასახდელები!L9488</f>
        <v>0</v>
      </c>
    </row>
    <row r="10639" spans="2:18" ht="34.5" hidden="1" customHeight="1">
      <c r="B10639" s="36" t="str">
        <f t="shared" si="2958"/>
        <v>b</v>
      </c>
      <c r="C10639" s="42">
        <v>5</v>
      </c>
      <c r="D10639" s="42"/>
      <c r="F10639" s="343" t="s">
        <v>618</v>
      </c>
      <c r="G10639" s="48" t="s">
        <v>242</v>
      </c>
      <c r="H10639" s="109"/>
      <c r="I10639" s="97">
        <f t="shared" si="2959"/>
        <v>0</v>
      </c>
      <c r="J10639" s="110"/>
      <c r="K10639" s="110"/>
      <c r="L10639" s="97">
        <f t="shared" si="2945"/>
        <v>0</v>
      </c>
      <c r="M10639" s="110"/>
      <c r="N10639" s="110"/>
      <c r="R10639" s="352">
        <f>L10639-[1]გადასახდელები!L9489</f>
        <v>0</v>
      </c>
    </row>
    <row r="10640" spans="2:18" ht="24.75" hidden="1" customHeight="1">
      <c r="B10640" s="36" t="str">
        <f t="shared" si="2958"/>
        <v>b</v>
      </c>
      <c r="C10640" s="42">
        <v>5</v>
      </c>
      <c r="D10640" s="42"/>
      <c r="F10640" s="343" t="s">
        <v>549</v>
      </c>
      <c r="G10640" s="48" t="s">
        <v>243</v>
      </c>
      <c r="H10640" s="109"/>
      <c r="I10640" s="97">
        <f t="shared" si="2959"/>
        <v>0</v>
      </c>
      <c r="J10640" s="110"/>
      <c r="K10640" s="110"/>
      <c r="L10640" s="97">
        <f t="shared" si="2945"/>
        <v>0</v>
      </c>
      <c r="M10640" s="110"/>
      <c r="N10640" s="110"/>
      <c r="R10640" s="352">
        <f>L10640-[1]გადასახდელები!L9490</f>
        <v>0</v>
      </c>
    </row>
    <row r="10641" spans="2:18" ht="27.75" hidden="1" customHeight="1">
      <c r="B10641" s="36" t="str">
        <f t="shared" si="2958"/>
        <v>b</v>
      </c>
      <c r="C10641" s="42">
        <v>4</v>
      </c>
      <c r="D10641" s="42"/>
      <c r="F10641" s="343" t="s">
        <v>550</v>
      </c>
      <c r="G10641" s="47" t="s">
        <v>244</v>
      </c>
      <c r="H10641" s="103"/>
      <c r="I10641" s="108">
        <f t="shared" si="2959"/>
        <v>0</v>
      </c>
      <c r="J10641" s="104"/>
      <c r="K10641" s="104"/>
      <c r="L10641" s="108">
        <f t="shared" si="2945"/>
        <v>0</v>
      </c>
      <c r="M10641" s="104"/>
      <c r="N10641" s="104"/>
      <c r="R10641" s="352">
        <f>L10641-[1]გადასახდელები!L9491</f>
        <v>0</v>
      </c>
    </row>
    <row r="10642" spans="2:18" ht="23.25" hidden="1" customHeight="1">
      <c r="B10642" s="36" t="str">
        <f t="shared" si="2958"/>
        <v>b</v>
      </c>
      <c r="C10642" s="42">
        <v>4</v>
      </c>
      <c r="D10642" s="42"/>
      <c r="F10642" s="343" t="s">
        <v>619</v>
      </c>
      <c r="G10642" s="47" t="s">
        <v>245</v>
      </c>
      <c r="H10642" s="103"/>
      <c r="I10642" s="108">
        <f t="shared" si="2959"/>
        <v>0</v>
      </c>
      <c r="J10642" s="104"/>
      <c r="K10642" s="104"/>
      <c r="L10642" s="108">
        <f t="shared" si="2945"/>
        <v>0</v>
      </c>
      <c r="M10642" s="104"/>
      <c r="N10642" s="104"/>
      <c r="R10642" s="352">
        <f>L10642-[1]გადასახდელები!L9492</f>
        <v>0</v>
      </c>
    </row>
    <row r="10643" spans="2:18" ht="24" hidden="1" customHeight="1">
      <c r="B10643" s="36" t="str">
        <f t="shared" si="2958"/>
        <v>b</v>
      </c>
      <c r="C10643" s="42">
        <v>4</v>
      </c>
      <c r="D10643" s="42"/>
      <c r="F10643" s="343" t="s">
        <v>620</v>
      </c>
      <c r="G10643" s="47" t="s">
        <v>246</v>
      </c>
      <c r="H10643" s="103"/>
      <c r="I10643" s="108">
        <f t="shared" si="2959"/>
        <v>0</v>
      </c>
      <c r="J10643" s="104"/>
      <c r="K10643" s="104"/>
      <c r="L10643" s="108">
        <f t="shared" si="2945"/>
        <v>0</v>
      </c>
      <c r="M10643" s="104"/>
      <c r="N10643" s="104"/>
      <c r="R10643" s="352">
        <f>L10643-[1]გადასახდელები!L9493</f>
        <v>0</v>
      </c>
    </row>
    <row r="10644" spans="2:18" ht="34.5" hidden="1" customHeight="1">
      <c r="B10644" s="36" t="str">
        <f t="shared" si="2958"/>
        <v>b</v>
      </c>
      <c r="C10644" s="42">
        <v>4</v>
      </c>
      <c r="D10644" s="42"/>
      <c r="F10644" s="343" t="s">
        <v>551</v>
      </c>
      <c r="G10644" s="47" t="s">
        <v>247</v>
      </c>
      <c r="H10644" s="103"/>
      <c r="I10644" s="108">
        <f t="shared" si="2959"/>
        <v>0</v>
      </c>
      <c r="J10644" s="104"/>
      <c r="K10644" s="104"/>
      <c r="L10644" s="108">
        <f t="shared" si="2945"/>
        <v>0</v>
      </c>
      <c r="M10644" s="104"/>
      <c r="N10644" s="104"/>
      <c r="R10644" s="352">
        <f>L10644-[1]გადასახდელები!L9494</f>
        <v>0</v>
      </c>
    </row>
    <row r="10645" spans="2:18" ht="33" hidden="1" customHeight="1">
      <c r="B10645" s="36" t="str">
        <f t="shared" si="2958"/>
        <v>b</v>
      </c>
      <c r="C10645" s="42">
        <v>4</v>
      </c>
      <c r="D10645" s="42"/>
      <c r="F10645" s="342" t="s">
        <v>552</v>
      </c>
      <c r="G10645" s="47" t="s">
        <v>248</v>
      </c>
      <c r="H10645" s="93">
        <f>SUM(H10646:H10651)</f>
        <v>0</v>
      </c>
      <c r="I10645" s="94">
        <f t="shared" si="2959"/>
        <v>0</v>
      </c>
      <c r="J10645" s="95">
        <f>SUM(J10646:J10651)</f>
        <v>0</v>
      </c>
      <c r="K10645" s="95">
        <f>SUM(K10646:K10651)</f>
        <v>0</v>
      </c>
      <c r="L10645" s="94">
        <f t="shared" si="2945"/>
        <v>0</v>
      </c>
      <c r="M10645" s="95">
        <f>SUM(M10646:M10651)</f>
        <v>0</v>
      </c>
      <c r="N10645" s="95">
        <f>SUM(N10646:N10651)</f>
        <v>0</v>
      </c>
      <c r="O10645" s="82" t="s">
        <v>146</v>
      </c>
      <c r="R10645" s="352">
        <f>L10645-[1]გადასახდელები!L9495</f>
        <v>0</v>
      </c>
    </row>
    <row r="10646" spans="2:18" ht="20.25" hidden="1" customHeight="1">
      <c r="B10646" s="36" t="str">
        <f t="shared" si="2958"/>
        <v>b</v>
      </c>
      <c r="C10646" s="42">
        <v>5</v>
      </c>
      <c r="D10646" s="42"/>
      <c r="F10646" s="343" t="s">
        <v>553</v>
      </c>
      <c r="G10646" s="48" t="s">
        <v>249</v>
      </c>
      <c r="H10646" s="109"/>
      <c r="I10646" s="97">
        <f t="shared" si="2959"/>
        <v>0</v>
      </c>
      <c r="J10646" s="110"/>
      <c r="K10646" s="110"/>
      <c r="L10646" s="97">
        <f t="shared" si="2945"/>
        <v>0</v>
      </c>
      <c r="M10646" s="110"/>
      <c r="N10646" s="110"/>
      <c r="Q10646" s="17">
        <f>82+55</f>
        <v>137</v>
      </c>
      <c r="R10646" s="352">
        <f>L10646-[1]გადასახდელები!L9496</f>
        <v>0</v>
      </c>
    </row>
    <row r="10647" spans="2:18" ht="20.25" hidden="1" customHeight="1">
      <c r="B10647" s="36" t="str">
        <f t="shared" si="2958"/>
        <v>b</v>
      </c>
      <c r="C10647" s="42">
        <v>5</v>
      </c>
      <c r="D10647" s="42"/>
      <c r="F10647" s="343" t="s">
        <v>554</v>
      </c>
      <c r="G10647" s="48" t="s">
        <v>250</v>
      </c>
      <c r="H10647" s="109"/>
      <c r="I10647" s="97">
        <f t="shared" si="2959"/>
        <v>0</v>
      </c>
      <c r="J10647" s="110"/>
      <c r="K10647" s="110"/>
      <c r="L10647" s="97">
        <f t="shared" si="2945"/>
        <v>0</v>
      </c>
      <c r="M10647" s="110"/>
      <c r="N10647" s="110"/>
      <c r="R10647" s="352">
        <f>L10647-[1]გადასახდელები!L9497</f>
        <v>0</v>
      </c>
    </row>
    <row r="10648" spans="2:18" ht="35.25" hidden="1" customHeight="1">
      <c r="B10648" s="36" t="str">
        <f t="shared" si="2958"/>
        <v>b</v>
      </c>
      <c r="C10648" s="42">
        <v>5</v>
      </c>
      <c r="D10648" s="42"/>
      <c r="F10648" s="343" t="s">
        <v>555</v>
      </c>
      <c r="G10648" s="48" t="s">
        <v>251</v>
      </c>
      <c r="H10648" s="109"/>
      <c r="I10648" s="97">
        <f t="shared" si="2959"/>
        <v>0</v>
      </c>
      <c r="J10648" s="110"/>
      <c r="K10648" s="110"/>
      <c r="L10648" s="97">
        <f t="shared" si="2945"/>
        <v>0</v>
      </c>
      <c r="M10648" s="110"/>
      <c r="N10648" s="110"/>
      <c r="R10648" s="352">
        <f>L10648-[1]გადასახდელები!L9498</f>
        <v>0</v>
      </c>
    </row>
    <row r="10649" spans="2:18" ht="20.25" hidden="1" customHeight="1">
      <c r="B10649" s="36" t="str">
        <f t="shared" si="2958"/>
        <v>b</v>
      </c>
      <c r="C10649" s="42">
        <v>5</v>
      </c>
      <c r="D10649" s="42"/>
      <c r="F10649" s="343" t="s">
        <v>621</v>
      </c>
      <c r="G10649" s="48" t="s">
        <v>252</v>
      </c>
      <c r="H10649" s="109"/>
      <c r="I10649" s="97">
        <f t="shared" si="2959"/>
        <v>0</v>
      </c>
      <c r="J10649" s="110"/>
      <c r="K10649" s="110"/>
      <c r="L10649" s="97">
        <f t="shared" si="2945"/>
        <v>0</v>
      </c>
      <c r="M10649" s="110"/>
      <c r="N10649" s="110"/>
      <c r="R10649" s="352">
        <f>L10649-[1]გადასახდელები!L9499</f>
        <v>0</v>
      </c>
    </row>
    <row r="10650" spans="2:18" ht="30.75" hidden="1" customHeight="1">
      <c r="B10650" s="36" t="str">
        <f t="shared" si="2958"/>
        <v>b</v>
      </c>
      <c r="C10650" s="42">
        <v>5</v>
      </c>
      <c r="D10650" s="42"/>
      <c r="F10650" s="343" t="s">
        <v>622</v>
      </c>
      <c r="G10650" s="48" t="s">
        <v>253</v>
      </c>
      <c r="H10650" s="109"/>
      <c r="I10650" s="97">
        <f t="shared" si="2959"/>
        <v>0</v>
      </c>
      <c r="J10650" s="110"/>
      <c r="K10650" s="110"/>
      <c r="L10650" s="97">
        <f t="shared" si="2945"/>
        <v>0</v>
      </c>
      <c r="M10650" s="110"/>
      <c r="N10650" s="110"/>
      <c r="R10650" s="352">
        <f>L10650-[1]გადასახდელები!L9500</f>
        <v>0</v>
      </c>
    </row>
    <row r="10651" spans="2:18" ht="30.75" hidden="1" customHeight="1">
      <c r="B10651" s="36" t="str">
        <f t="shared" ref="B10651:B10714" si="2960">IF(H10651+I10651+L10651&gt;0,"a","b")</f>
        <v>b</v>
      </c>
      <c r="C10651" s="42">
        <v>5</v>
      </c>
      <c r="D10651" s="42"/>
      <c r="F10651" s="343" t="s">
        <v>556</v>
      </c>
      <c r="G10651" s="48" t="s">
        <v>254</v>
      </c>
      <c r="H10651" s="109"/>
      <c r="I10651" s="97">
        <f t="shared" si="2959"/>
        <v>0</v>
      </c>
      <c r="J10651" s="110"/>
      <c r="K10651" s="110"/>
      <c r="L10651" s="97">
        <f t="shared" si="2945"/>
        <v>0</v>
      </c>
      <c r="M10651" s="110"/>
      <c r="N10651" s="110"/>
      <c r="R10651" s="352">
        <f>L10651-[1]გადასახდელები!L9501</f>
        <v>0</v>
      </c>
    </row>
    <row r="10652" spans="2:18" ht="20.25" hidden="1" customHeight="1">
      <c r="B10652" s="36" t="str">
        <f t="shared" si="2960"/>
        <v>b</v>
      </c>
      <c r="C10652" s="42">
        <v>4</v>
      </c>
      <c r="D10652" s="42"/>
      <c r="F10652" s="343" t="s">
        <v>623</v>
      </c>
      <c r="G10652" s="47" t="s">
        <v>255</v>
      </c>
      <c r="H10652" s="103"/>
      <c r="I10652" s="94">
        <f t="shared" si="2959"/>
        <v>0</v>
      </c>
      <c r="J10652" s="104"/>
      <c r="K10652" s="104"/>
      <c r="L10652" s="94">
        <f t="shared" si="2945"/>
        <v>0</v>
      </c>
      <c r="M10652" s="104"/>
      <c r="N10652" s="104"/>
      <c r="R10652" s="352">
        <f>L10652-[1]გადასახდელები!L9502</f>
        <v>0</v>
      </c>
    </row>
    <row r="10653" spans="2:18" ht="20.25" hidden="1" customHeight="1">
      <c r="B10653" s="36" t="str">
        <f t="shared" si="2960"/>
        <v>b</v>
      </c>
      <c r="C10653" s="42">
        <v>4</v>
      </c>
      <c r="D10653" s="42"/>
      <c r="F10653" s="342" t="s">
        <v>557</v>
      </c>
      <c r="G10653" s="47" t="s">
        <v>256</v>
      </c>
      <c r="H10653" s="93">
        <f>SUM(H10654:H10666)</f>
        <v>0</v>
      </c>
      <c r="I10653" s="94">
        <f t="shared" si="2959"/>
        <v>0</v>
      </c>
      <c r="J10653" s="95">
        <f>SUM(J10654:J10666)</f>
        <v>0</v>
      </c>
      <c r="K10653" s="95">
        <f>SUM(K10654:K10666)</f>
        <v>0</v>
      </c>
      <c r="L10653" s="94">
        <f t="shared" si="2945"/>
        <v>0</v>
      </c>
      <c r="M10653" s="95">
        <f>SUM(M10654:M10666)</f>
        <v>0</v>
      </c>
      <c r="N10653" s="95">
        <f>SUM(N10654:N10666)</f>
        <v>0</v>
      </c>
      <c r="O10653" s="82" t="s">
        <v>146</v>
      </c>
      <c r="R10653" s="352">
        <f>L10653-[1]გადასახდელები!L9503</f>
        <v>0</v>
      </c>
    </row>
    <row r="10654" spans="2:18" ht="20.25" hidden="1" customHeight="1">
      <c r="B10654" s="36" t="str">
        <f t="shared" si="2960"/>
        <v>b</v>
      </c>
      <c r="C10654" s="42">
        <v>5</v>
      </c>
      <c r="D10654" s="42"/>
      <c r="F10654" s="343" t="s">
        <v>624</v>
      </c>
      <c r="G10654" s="48" t="s">
        <v>257</v>
      </c>
      <c r="H10654" s="109"/>
      <c r="I10654" s="97">
        <f t="shared" si="2959"/>
        <v>0</v>
      </c>
      <c r="J10654" s="110"/>
      <c r="K10654" s="110"/>
      <c r="L10654" s="97">
        <f t="shared" si="2945"/>
        <v>0</v>
      </c>
      <c r="M10654" s="110"/>
      <c r="N10654" s="110"/>
      <c r="R10654" s="352">
        <f>L10654-[1]გადასახდელები!L9504</f>
        <v>0</v>
      </c>
    </row>
    <row r="10655" spans="2:18" ht="30" hidden="1" customHeight="1">
      <c r="B10655" s="36" t="str">
        <f t="shared" si="2960"/>
        <v>b</v>
      </c>
      <c r="C10655" s="42">
        <v>5</v>
      </c>
      <c r="D10655" s="42"/>
      <c r="F10655" s="343" t="s">
        <v>625</v>
      </c>
      <c r="G10655" s="48" t="s">
        <v>258</v>
      </c>
      <c r="H10655" s="109"/>
      <c r="I10655" s="97">
        <f t="shared" si="2959"/>
        <v>0</v>
      </c>
      <c r="J10655" s="110"/>
      <c r="K10655" s="110"/>
      <c r="L10655" s="97">
        <f t="shared" si="2945"/>
        <v>0</v>
      </c>
      <c r="M10655" s="110"/>
      <c r="N10655" s="110"/>
      <c r="R10655" s="352">
        <f>L10655-[1]გადასახდელები!L9505</f>
        <v>0</v>
      </c>
    </row>
    <row r="10656" spans="2:18" ht="22.5" hidden="1" customHeight="1">
      <c r="B10656" s="36" t="str">
        <f t="shared" si="2960"/>
        <v>b</v>
      </c>
      <c r="C10656" s="42">
        <v>5</v>
      </c>
      <c r="D10656" s="42"/>
      <c r="F10656" s="343" t="s">
        <v>558</v>
      </c>
      <c r="G10656" s="48" t="s">
        <v>259</v>
      </c>
      <c r="H10656" s="109"/>
      <c r="I10656" s="97">
        <f t="shared" si="2959"/>
        <v>0</v>
      </c>
      <c r="J10656" s="110"/>
      <c r="K10656" s="110"/>
      <c r="L10656" s="97">
        <f t="shared" si="2945"/>
        <v>0</v>
      </c>
      <c r="M10656" s="110"/>
      <c r="N10656" s="110"/>
      <c r="R10656" s="352">
        <f>L10656-[1]გადასახდელები!L9506</f>
        <v>0</v>
      </c>
    </row>
    <row r="10657" spans="2:18" ht="33.75" hidden="1" customHeight="1">
      <c r="B10657" s="36" t="str">
        <f t="shared" si="2960"/>
        <v>b</v>
      </c>
      <c r="C10657" s="42">
        <v>5</v>
      </c>
      <c r="D10657" s="42"/>
      <c r="F10657" s="343" t="s">
        <v>626</v>
      </c>
      <c r="G10657" s="48" t="s">
        <v>260</v>
      </c>
      <c r="H10657" s="109"/>
      <c r="I10657" s="97">
        <f t="shared" si="2959"/>
        <v>0</v>
      </c>
      <c r="J10657" s="110"/>
      <c r="K10657" s="110"/>
      <c r="L10657" s="97">
        <f t="shared" si="2945"/>
        <v>0</v>
      </c>
      <c r="M10657" s="110"/>
      <c r="N10657" s="110"/>
      <c r="R10657" s="352">
        <f>L10657-[1]გადასახდელები!L9507</f>
        <v>0</v>
      </c>
    </row>
    <row r="10658" spans="2:18" ht="24.75" hidden="1" customHeight="1">
      <c r="B10658" s="36" t="str">
        <f t="shared" si="2960"/>
        <v>b</v>
      </c>
      <c r="C10658" s="42">
        <v>5</v>
      </c>
      <c r="D10658" s="42"/>
      <c r="F10658" s="343" t="s">
        <v>627</v>
      </c>
      <c r="G10658" s="48" t="s">
        <v>261</v>
      </c>
      <c r="H10658" s="109"/>
      <c r="I10658" s="97">
        <f t="shared" si="2959"/>
        <v>0</v>
      </c>
      <c r="J10658" s="110"/>
      <c r="K10658" s="110"/>
      <c r="L10658" s="97">
        <f t="shared" si="2945"/>
        <v>0</v>
      </c>
      <c r="M10658" s="110"/>
      <c r="N10658" s="110"/>
      <c r="R10658" s="352">
        <f>L10658-[1]გადასახდელები!L9508</f>
        <v>0</v>
      </c>
    </row>
    <row r="10659" spans="2:18" ht="35.25" hidden="1" customHeight="1">
      <c r="B10659" s="36" t="str">
        <f t="shared" si="2960"/>
        <v>b</v>
      </c>
      <c r="C10659" s="42">
        <v>5</v>
      </c>
      <c r="D10659" s="42"/>
      <c r="F10659" s="343" t="s">
        <v>628</v>
      </c>
      <c r="G10659" s="48" t="s">
        <v>262</v>
      </c>
      <c r="H10659" s="109"/>
      <c r="I10659" s="97">
        <f t="shared" si="2959"/>
        <v>0</v>
      </c>
      <c r="J10659" s="110"/>
      <c r="K10659" s="110"/>
      <c r="L10659" s="97">
        <f t="shared" si="2945"/>
        <v>0</v>
      </c>
      <c r="M10659" s="110"/>
      <c r="N10659" s="110"/>
      <c r="R10659" s="352">
        <f>L10659-[1]გადასახდელები!L9509</f>
        <v>0</v>
      </c>
    </row>
    <row r="10660" spans="2:18" ht="33.75" hidden="1" customHeight="1">
      <c r="B10660" s="36" t="str">
        <f t="shared" si="2960"/>
        <v>b</v>
      </c>
      <c r="C10660" s="42">
        <v>5</v>
      </c>
      <c r="D10660" s="42"/>
      <c r="F10660" s="343" t="s">
        <v>629</v>
      </c>
      <c r="G10660" s="48" t="s">
        <v>263</v>
      </c>
      <c r="H10660" s="109"/>
      <c r="I10660" s="97">
        <f t="shared" si="2959"/>
        <v>0</v>
      </c>
      <c r="J10660" s="110"/>
      <c r="K10660" s="110"/>
      <c r="L10660" s="97">
        <f t="shared" si="2945"/>
        <v>0</v>
      </c>
      <c r="M10660" s="110"/>
      <c r="N10660" s="110"/>
      <c r="R10660" s="352">
        <f>L10660-[1]გადასახდელები!L9510</f>
        <v>0</v>
      </c>
    </row>
    <row r="10661" spans="2:18" ht="20.25" hidden="1" customHeight="1">
      <c r="B10661" s="36" t="str">
        <f t="shared" si="2960"/>
        <v>b</v>
      </c>
      <c r="C10661" s="42">
        <v>5</v>
      </c>
      <c r="D10661" s="42"/>
      <c r="F10661" s="343" t="s">
        <v>630</v>
      </c>
      <c r="G10661" s="48" t="s">
        <v>264</v>
      </c>
      <c r="H10661" s="109"/>
      <c r="I10661" s="97">
        <f t="shared" si="2959"/>
        <v>0</v>
      </c>
      <c r="J10661" s="110"/>
      <c r="K10661" s="110"/>
      <c r="L10661" s="97">
        <f t="shared" si="2945"/>
        <v>0</v>
      </c>
      <c r="M10661" s="110"/>
      <c r="N10661" s="110"/>
      <c r="R10661" s="352">
        <f>L10661-[1]გადასახდელები!L9511</f>
        <v>0</v>
      </c>
    </row>
    <row r="10662" spans="2:18" ht="20.25" hidden="1" customHeight="1">
      <c r="B10662" s="36" t="str">
        <f t="shared" si="2960"/>
        <v>b</v>
      </c>
      <c r="C10662" s="42">
        <v>5</v>
      </c>
      <c r="D10662" s="42"/>
      <c r="F10662" s="343" t="s">
        <v>631</v>
      </c>
      <c r="G10662" s="48" t="s">
        <v>265</v>
      </c>
      <c r="H10662" s="109"/>
      <c r="I10662" s="97">
        <f t="shared" si="2959"/>
        <v>0</v>
      </c>
      <c r="J10662" s="110"/>
      <c r="K10662" s="110"/>
      <c r="L10662" s="97">
        <f t="shared" si="2945"/>
        <v>0</v>
      </c>
      <c r="M10662" s="110"/>
      <c r="N10662" s="110"/>
      <c r="R10662" s="352">
        <f>L10662-[1]გადასახდელები!L9512</f>
        <v>0</v>
      </c>
    </row>
    <row r="10663" spans="2:18" ht="20.25" hidden="1" customHeight="1">
      <c r="B10663" s="36" t="str">
        <f t="shared" si="2960"/>
        <v>b</v>
      </c>
      <c r="C10663" s="42">
        <v>5</v>
      </c>
      <c r="D10663" s="42"/>
      <c r="F10663" s="343" t="s">
        <v>559</v>
      </c>
      <c r="G10663" s="48" t="s">
        <v>266</v>
      </c>
      <c r="H10663" s="109"/>
      <c r="I10663" s="97">
        <f t="shared" si="2959"/>
        <v>0</v>
      </c>
      <c r="J10663" s="110"/>
      <c r="K10663" s="110"/>
      <c r="L10663" s="97">
        <f t="shared" si="2945"/>
        <v>0</v>
      </c>
      <c r="M10663" s="110"/>
      <c r="N10663" s="110"/>
      <c r="R10663" s="352">
        <f>L10663-[1]გადასახდელები!L9513</f>
        <v>0</v>
      </c>
    </row>
    <row r="10664" spans="2:18" ht="20.25" hidden="1" customHeight="1">
      <c r="B10664" s="36" t="str">
        <f t="shared" si="2960"/>
        <v>b</v>
      </c>
      <c r="C10664" s="42">
        <v>5</v>
      </c>
      <c r="D10664" s="42"/>
      <c r="F10664" s="343" t="s">
        <v>632</v>
      </c>
      <c r="G10664" s="48" t="s">
        <v>267</v>
      </c>
      <c r="H10664" s="109"/>
      <c r="I10664" s="97">
        <f t="shared" si="2959"/>
        <v>0</v>
      </c>
      <c r="J10664" s="110"/>
      <c r="K10664" s="110"/>
      <c r="L10664" s="97">
        <f t="shared" si="2945"/>
        <v>0</v>
      </c>
      <c r="M10664" s="110"/>
      <c r="N10664" s="110"/>
      <c r="R10664" s="352">
        <f>L10664-[1]გადასახდელები!L9514</f>
        <v>0</v>
      </c>
    </row>
    <row r="10665" spans="2:18" ht="34.5" hidden="1" customHeight="1">
      <c r="B10665" s="36" t="str">
        <f t="shared" si="2960"/>
        <v>b</v>
      </c>
      <c r="C10665" s="42">
        <v>5</v>
      </c>
      <c r="D10665" s="42"/>
      <c r="F10665" s="343" t="s">
        <v>633</v>
      </c>
      <c r="G10665" s="48" t="s">
        <v>268</v>
      </c>
      <c r="H10665" s="109"/>
      <c r="I10665" s="97">
        <f t="shared" si="2959"/>
        <v>0</v>
      </c>
      <c r="J10665" s="110"/>
      <c r="K10665" s="110"/>
      <c r="L10665" s="97">
        <f t="shared" si="2945"/>
        <v>0</v>
      </c>
      <c r="M10665" s="110"/>
      <c r="N10665" s="110"/>
      <c r="R10665" s="352">
        <f>L10665-[1]გადასახდელები!L9515</f>
        <v>0</v>
      </c>
    </row>
    <row r="10666" spans="2:18" ht="30.75" hidden="1" customHeight="1">
      <c r="B10666" s="36" t="str">
        <f t="shared" si="2960"/>
        <v>b</v>
      </c>
      <c r="C10666" s="42">
        <v>5</v>
      </c>
      <c r="D10666" s="42"/>
      <c r="F10666" s="343" t="s">
        <v>560</v>
      </c>
      <c r="G10666" s="48" t="s">
        <v>269</v>
      </c>
      <c r="H10666" s="109"/>
      <c r="I10666" s="97">
        <f t="shared" si="2959"/>
        <v>0</v>
      </c>
      <c r="J10666" s="110"/>
      <c r="K10666" s="110"/>
      <c r="L10666" s="97">
        <f t="shared" si="2945"/>
        <v>0</v>
      </c>
      <c r="M10666" s="110"/>
      <c r="N10666" s="110"/>
      <c r="R10666" s="352">
        <f>L10666-[1]გადასახდელები!L9516</f>
        <v>0</v>
      </c>
    </row>
    <row r="10667" spans="2:18" ht="20.25" hidden="1" customHeight="1">
      <c r="B10667" s="36" t="str">
        <f t="shared" si="2960"/>
        <v>b</v>
      </c>
      <c r="C10667" s="42">
        <v>3</v>
      </c>
      <c r="D10667" s="42"/>
      <c r="F10667" s="343" t="s">
        <v>634</v>
      </c>
      <c r="G10667" s="57" t="s">
        <v>209</v>
      </c>
      <c r="H10667" s="111"/>
      <c r="I10667" s="90">
        <f t="shared" si="2959"/>
        <v>0</v>
      </c>
      <c r="J10667" s="112"/>
      <c r="K10667" s="112"/>
      <c r="L10667" s="90">
        <f t="shared" si="2945"/>
        <v>0</v>
      </c>
      <c r="M10667" s="112"/>
      <c r="N10667" s="112"/>
      <c r="R10667" s="352">
        <f>L10667-[1]გადასახდელები!L9517</f>
        <v>0</v>
      </c>
    </row>
    <row r="10668" spans="2:18" ht="20.25" hidden="1" customHeight="1">
      <c r="B10668" s="36" t="str">
        <f t="shared" si="2960"/>
        <v>b</v>
      </c>
      <c r="C10668" s="42">
        <v>3</v>
      </c>
      <c r="D10668" s="42"/>
      <c r="F10668" s="342" t="s">
        <v>635</v>
      </c>
      <c r="G10668" s="57" t="s">
        <v>208</v>
      </c>
      <c r="H10668" s="89">
        <f>H10669+H10674+H10675</f>
        <v>0</v>
      </c>
      <c r="I10668" s="90">
        <f t="shared" si="2959"/>
        <v>0</v>
      </c>
      <c r="J10668" s="92">
        <f>J10669+J10674+J10675</f>
        <v>0</v>
      </c>
      <c r="K10668" s="92">
        <f>K10669+K10674+K10675</f>
        <v>0</v>
      </c>
      <c r="L10668" s="90">
        <f t="shared" si="2945"/>
        <v>0</v>
      </c>
      <c r="M10668" s="92">
        <f>M10669+M10674+M10675</f>
        <v>0</v>
      </c>
      <c r="N10668" s="92">
        <f>N10669+N10674+N10675</f>
        <v>0</v>
      </c>
      <c r="O10668" s="82" t="s">
        <v>146</v>
      </c>
      <c r="R10668" s="352">
        <f>L10668-[1]გადასახდელები!L9518</f>
        <v>0</v>
      </c>
    </row>
    <row r="10669" spans="2:18" ht="20.25" hidden="1" customHeight="1">
      <c r="B10669" s="36" t="str">
        <f t="shared" si="2960"/>
        <v>b</v>
      </c>
      <c r="C10669" s="42">
        <v>4</v>
      </c>
      <c r="D10669" s="42"/>
      <c r="F10669" s="342" t="s">
        <v>636</v>
      </c>
      <c r="G10669" s="47" t="s">
        <v>270</v>
      </c>
      <c r="H10669" s="93">
        <f>SUM(H10670:H10673)</f>
        <v>0</v>
      </c>
      <c r="I10669" s="94">
        <f t="shared" si="2959"/>
        <v>0</v>
      </c>
      <c r="J10669" s="95">
        <f>SUM(J10670:J10673)</f>
        <v>0</v>
      </c>
      <c r="K10669" s="95">
        <f>SUM(K10670:K10673)</f>
        <v>0</v>
      </c>
      <c r="L10669" s="94">
        <f t="shared" si="2945"/>
        <v>0</v>
      </c>
      <c r="M10669" s="95">
        <f>SUM(M10670:M10673)</f>
        <v>0</v>
      </c>
      <c r="N10669" s="95">
        <f>SUM(N10670:N10673)</f>
        <v>0</v>
      </c>
      <c r="O10669" s="82" t="s">
        <v>146</v>
      </c>
      <c r="R10669" s="352">
        <f>L10669-[1]გადასახდელები!L9519</f>
        <v>0</v>
      </c>
    </row>
    <row r="10670" spans="2:18" ht="20.25" hidden="1" customHeight="1">
      <c r="B10670" s="36" t="str">
        <f t="shared" si="2960"/>
        <v>b</v>
      </c>
      <c r="C10670" s="42">
        <v>5</v>
      </c>
      <c r="D10670" s="42"/>
      <c r="F10670" s="343" t="s">
        <v>637</v>
      </c>
      <c r="G10670" s="48" t="s">
        <v>271</v>
      </c>
      <c r="H10670" s="101"/>
      <c r="I10670" s="97">
        <f t="shared" si="2959"/>
        <v>0</v>
      </c>
      <c r="J10670" s="102"/>
      <c r="K10670" s="102"/>
      <c r="L10670" s="97">
        <f t="shared" si="2945"/>
        <v>0</v>
      </c>
      <c r="M10670" s="102"/>
      <c r="N10670" s="102"/>
      <c r="R10670" s="352">
        <f>L10670-[1]გადასახდელები!L9520</f>
        <v>0</v>
      </c>
    </row>
    <row r="10671" spans="2:18" ht="20.25" hidden="1" customHeight="1">
      <c r="B10671" s="36" t="str">
        <f t="shared" si="2960"/>
        <v>b</v>
      </c>
      <c r="C10671" s="42">
        <v>5</v>
      </c>
      <c r="D10671" s="42"/>
      <c r="F10671" s="343" t="s">
        <v>638</v>
      </c>
      <c r="G10671" s="48" t="s">
        <v>272</v>
      </c>
      <c r="H10671" s="101"/>
      <c r="I10671" s="97">
        <f t="shared" si="2959"/>
        <v>0</v>
      </c>
      <c r="J10671" s="102"/>
      <c r="K10671" s="102"/>
      <c r="L10671" s="97">
        <f t="shared" si="2945"/>
        <v>0</v>
      </c>
      <c r="M10671" s="102"/>
      <c r="N10671" s="102"/>
      <c r="R10671" s="352">
        <f>L10671-[1]გადასახდელები!L9521</f>
        <v>0</v>
      </c>
    </row>
    <row r="10672" spans="2:18" ht="20.25" hidden="1" customHeight="1">
      <c r="B10672" s="36" t="str">
        <f t="shared" si="2960"/>
        <v>b</v>
      </c>
      <c r="C10672" s="42">
        <v>5</v>
      </c>
      <c r="D10672" s="42"/>
      <c r="F10672" s="343" t="s">
        <v>639</v>
      </c>
      <c r="G10672" s="48" t="s">
        <v>273</v>
      </c>
      <c r="H10672" s="101"/>
      <c r="I10672" s="97">
        <f t="shared" si="2959"/>
        <v>0</v>
      </c>
      <c r="J10672" s="102"/>
      <c r="K10672" s="102"/>
      <c r="L10672" s="97">
        <f t="shared" si="2945"/>
        <v>0</v>
      </c>
      <c r="M10672" s="102"/>
      <c r="N10672" s="102"/>
      <c r="R10672" s="352">
        <f>L10672-[1]გადასახდელები!L9522</f>
        <v>0</v>
      </c>
    </row>
    <row r="10673" spans="2:18" ht="20.25" hidden="1" customHeight="1">
      <c r="B10673" s="36" t="str">
        <f t="shared" si="2960"/>
        <v>b</v>
      </c>
      <c r="C10673" s="42">
        <v>5</v>
      </c>
      <c r="D10673" s="42"/>
      <c r="F10673" s="343" t="s">
        <v>640</v>
      </c>
      <c r="G10673" s="48" t="s">
        <v>274</v>
      </c>
      <c r="H10673" s="101"/>
      <c r="I10673" s="97">
        <f t="shared" si="2959"/>
        <v>0</v>
      </c>
      <c r="J10673" s="102"/>
      <c r="K10673" s="102"/>
      <c r="L10673" s="97">
        <f t="shared" si="2945"/>
        <v>0</v>
      </c>
      <c r="M10673" s="102"/>
      <c r="N10673" s="102"/>
      <c r="R10673" s="352">
        <f>L10673-[1]გადასახდელები!L9523</f>
        <v>0</v>
      </c>
    </row>
    <row r="10674" spans="2:18" ht="20.25" hidden="1" customHeight="1">
      <c r="B10674" s="36" t="str">
        <f t="shared" si="2960"/>
        <v>b</v>
      </c>
      <c r="C10674" s="42">
        <v>4</v>
      </c>
      <c r="D10674" s="42"/>
      <c r="F10674" s="343" t="s">
        <v>641</v>
      </c>
      <c r="G10674" s="47" t="s">
        <v>275</v>
      </c>
      <c r="H10674" s="103"/>
      <c r="I10674" s="94">
        <f t="shared" si="2959"/>
        <v>0</v>
      </c>
      <c r="J10674" s="104"/>
      <c r="K10674" s="104"/>
      <c r="L10674" s="94">
        <f t="shared" si="2945"/>
        <v>0</v>
      </c>
      <c r="M10674" s="104"/>
      <c r="N10674" s="104"/>
      <c r="R10674" s="352">
        <f>L10674-[1]გადასახდელები!L9524</f>
        <v>0</v>
      </c>
    </row>
    <row r="10675" spans="2:18" ht="36" hidden="1" customHeight="1">
      <c r="B10675" s="36" t="str">
        <f t="shared" si="2960"/>
        <v>b</v>
      </c>
      <c r="C10675" s="42">
        <v>4</v>
      </c>
      <c r="D10675" s="42"/>
      <c r="F10675" s="343" t="s">
        <v>642</v>
      </c>
      <c r="G10675" s="47" t="s">
        <v>276</v>
      </c>
      <c r="H10675" s="103"/>
      <c r="I10675" s="94">
        <f t="shared" si="2959"/>
        <v>0</v>
      </c>
      <c r="J10675" s="104"/>
      <c r="K10675" s="104"/>
      <c r="L10675" s="94">
        <f t="shared" si="2945"/>
        <v>0</v>
      </c>
      <c r="M10675" s="104"/>
      <c r="N10675" s="104"/>
      <c r="R10675" s="352">
        <f>L10675-[1]გადასახდელები!L9525</f>
        <v>0</v>
      </c>
    </row>
    <row r="10676" spans="2:18" ht="20.25" hidden="1" customHeight="1">
      <c r="B10676" s="36" t="str">
        <f t="shared" si="2960"/>
        <v>b</v>
      </c>
      <c r="C10676" s="42">
        <v>3</v>
      </c>
      <c r="D10676" s="42"/>
      <c r="F10676" s="343" t="s">
        <v>561</v>
      </c>
      <c r="G10676" s="57" t="s">
        <v>202</v>
      </c>
      <c r="H10676" s="111"/>
      <c r="I10676" s="90">
        <f t="shared" si="2959"/>
        <v>0</v>
      </c>
      <c r="J10676" s="112"/>
      <c r="K10676" s="112"/>
      <c r="L10676" s="90">
        <f t="shared" si="2945"/>
        <v>0</v>
      </c>
      <c r="M10676" s="112"/>
      <c r="N10676" s="112"/>
      <c r="R10676" s="352">
        <f>L10676-[1]გადასახდელები!L9526</f>
        <v>-11</v>
      </c>
    </row>
    <row r="10677" spans="2:18" ht="20.25" hidden="1" customHeight="1">
      <c r="B10677" s="36" t="str">
        <f t="shared" si="2960"/>
        <v>b</v>
      </c>
      <c r="C10677" s="42">
        <v>3</v>
      </c>
      <c r="D10677" s="42"/>
      <c r="F10677" s="342" t="s">
        <v>562</v>
      </c>
      <c r="G10677" s="57" t="s">
        <v>203</v>
      </c>
      <c r="H10677" s="89">
        <f>H10678+H10681+H10684</f>
        <v>0</v>
      </c>
      <c r="I10677" s="90">
        <f t="shared" si="2959"/>
        <v>0</v>
      </c>
      <c r="J10677" s="92">
        <f>J10678+J10681+J10684</f>
        <v>0</v>
      </c>
      <c r="K10677" s="92">
        <f>K10678+K10681+K10684</f>
        <v>0</v>
      </c>
      <c r="L10677" s="90">
        <f t="shared" si="2945"/>
        <v>0</v>
      </c>
      <c r="M10677" s="92">
        <f>M10678+M10681+M10684</f>
        <v>0</v>
      </c>
      <c r="N10677" s="92">
        <f>N10678+N10681+N10684</f>
        <v>0</v>
      </c>
      <c r="O10677" s="82" t="s">
        <v>146</v>
      </c>
      <c r="R10677" s="352">
        <f>L10677-[1]გადასახდელები!L9527</f>
        <v>0</v>
      </c>
    </row>
    <row r="10678" spans="2:18" ht="20.25" hidden="1" customHeight="1">
      <c r="B10678" s="36" t="str">
        <f t="shared" si="2960"/>
        <v>b</v>
      </c>
      <c r="C10678" s="42">
        <v>4</v>
      </c>
      <c r="D10678" s="42"/>
      <c r="F10678" s="342" t="s">
        <v>643</v>
      </c>
      <c r="G10678" s="47" t="s">
        <v>277</v>
      </c>
      <c r="H10678" s="93">
        <f>SUM(H10679:H10680)</f>
        <v>0</v>
      </c>
      <c r="I10678" s="94">
        <f t="shared" si="2959"/>
        <v>0</v>
      </c>
      <c r="J10678" s="95">
        <f>SUM(J10679:J10680)</f>
        <v>0</v>
      </c>
      <c r="K10678" s="95">
        <f>SUM(K10679:K10680)</f>
        <v>0</v>
      </c>
      <c r="L10678" s="94">
        <f t="shared" si="2945"/>
        <v>0</v>
      </c>
      <c r="M10678" s="95">
        <f>SUM(M10679:M10680)</f>
        <v>0</v>
      </c>
      <c r="N10678" s="95">
        <f>SUM(N10679:N10680)</f>
        <v>0</v>
      </c>
      <c r="O10678" s="82" t="s">
        <v>146</v>
      </c>
      <c r="R10678" s="352">
        <f>L10678-[1]გადასახდელები!L9528</f>
        <v>0</v>
      </c>
    </row>
    <row r="10679" spans="2:18" ht="20.25" hidden="1" customHeight="1">
      <c r="B10679" s="36" t="str">
        <f t="shared" si="2960"/>
        <v>b</v>
      </c>
      <c r="C10679" s="42">
        <v>5</v>
      </c>
      <c r="D10679" s="42"/>
      <c r="F10679" s="343" t="s">
        <v>644</v>
      </c>
      <c r="G10679" s="48" t="s">
        <v>278</v>
      </c>
      <c r="H10679" s="101"/>
      <c r="I10679" s="97">
        <f t="shared" si="2959"/>
        <v>0</v>
      </c>
      <c r="J10679" s="102"/>
      <c r="K10679" s="102"/>
      <c r="L10679" s="97">
        <f t="shared" si="2945"/>
        <v>0</v>
      </c>
      <c r="M10679" s="102"/>
      <c r="N10679" s="102"/>
      <c r="R10679" s="352">
        <f>L10679-[1]გადასახდელები!L9529</f>
        <v>0</v>
      </c>
    </row>
    <row r="10680" spans="2:18" ht="20.25" hidden="1" customHeight="1">
      <c r="B10680" s="36" t="str">
        <f t="shared" si="2960"/>
        <v>b</v>
      </c>
      <c r="C10680" s="42">
        <v>5</v>
      </c>
      <c r="D10680" s="42"/>
      <c r="F10680" s="343" t="s">
        <v>645</v>
      </c>
      <c r="G10680" s="48" t="s">
        <v>204</v>
      </c>
      <c r="H10680" s="101"/>
      <c r="I10680" s="97">
        <f t="shared" si="2959"/>
        <v>0</v>
      </c>
      <c r="J10680" s="102"/>
      <c r="K10680" s="102"/>
      <c r="L10680" s="97">
        <f t="shared" si="2945"/>
        <v>0</v>
      </c>
      <c r="M10680" s="102"/>
      <c r="N10680" s="102"/>
      <c r="R10680" s="352">
        <f>L10680-[1]გადასახდელები!L9530</f>
        <v>0</v>
      </c>
    </row>
    <row r="10681" spans="2:18" ht="20.25" hidden="1" customHeight="1">
      <c r="B10681" s="36" t="str">
        <f t="shared" si="2960"/>
        <v>b</v>
      </c>
      <c r="C10681" s="42">
        <v>4</v>
      </c>
      <c r="D10681" s="42"/>
      <c r="F10681" s="342" t="s">
        <v>646</v>
      </c>
      <c r="G10681" s="47" t="s">
        <v>279</v>
      </c>
      <c r="H10681" s="93">
        <f>SUM(H10682:H10683)</f>
        <v>0</v>
      </c>
      <c r="I10681" s="94">
        <f t="shared" si="2959"/>
        <v>0</v>
      </c>
      <c r="J10681" s="95">
        <f>SUM(J10682:J10683)</f>
        <v>0</v>
      </c>
      <c r="K10681" s="95">
        <f>SUM(K10682:K10683)</f>
        <v>0</v>
      </c>
      <c r="L10681" s="94">
        <f t="shared" si="2945"/>
        <v>0</v>
      </c>
      <c r="M10681" s="95">
        <f>SUM(M10682:M10683)</f>
        <v>0</v>
      </c>
      <c r="N10681" s="95">
        <f>SUM(N10682:N10683)</f>
        <v>0</v>
      </c>
      <c r="O10681" s="82" t="s">
        <v>146</v>
      </c>
      <c r="R10681" s="352">
        <f>L10681-[1]გადასახდელები!L9531</f>
        <v>0</v>
      </c>
    </row>
    <row r="10682" spans="2:18" ht="20.25" hidden="1" customHeight="1">
      <c r="B10682" s="36" t="str">
        <f t="shared" si="2960"/>
        <v>b</v>
      </c>
      <c r="C10682" s="42">
        <v>5</v>
      </c>
      <c r="D10682" s="42"/>
      <c r="F10682" s="343" t="s">
        <v>647</v>
      </c>
      <c r="G10682" s="48" t="s">
        <v>278</v>
      </c>
      <c r="H10682" s="101"/>
      <c r="I10682" s="97">
        <f t="shared" si="2959"/>
        <v>0</v>
      </c>
      <c r="J10682" s="102"/>
      <c r="K10682" s="102"/>
      <c r="L10682" s="97">
        <f t="shared" si="2945"/>
        <v>0</v>
      </c>
      <c r="M10682" s="102"/>
      <c r="N10682" s="102"/>
      <c r="R10682" s="352">
        <f>L10682-[1]გადასახდელები!L9532</f>
        <v>0</v>
      </c>
    </row>
    <row r="10683" spans="2:18" ht="20.25" hidden="1" customHeight="1">
      <c r="B10683" s="36" t="str">
        <f t="shared" si="2960"/>
        <v>b</v>
      </c>
      <c r="C10683" s="42">
        <v>5</v>
      </c>
      <c r="D10683" s="42"/>
      <c r="F10683" s="343" t="s">
        <v>648</v>
      </c>
      <c r="G10683" s="48" t="s">
        <v>204</v>
      </c>
      <c r="H10683" s="101"/>
      <c r="I10683" s="97">
        <f t="shared" si="2959"/>
        <v>0</v>
      </c>
      <c r="J10683" s="102"/>
      <c r="K10683" s="102"/>
      <c r="L10683" s="97">
        <f t="shared" si="2945"/>
        <v>0</v>
      </c>
      <c r="M10683" s="102"/>
      <c r="N10683" s="102"/>
      <c r="R10683" s="352">
        <f>L10683-[1]გადასახდელები!L9533</f>
        <v>0</v>
      </c>
    </row>
    <row r="10684" spans="2:18" ht="20.25" hidden="1" customHeight="1">
      <c r="B10684" s="36" t="str">
        <f t="shared" si="2960"/>
        <v>b</v>
      </c>
      <c r="C10684" s="42">
        <v>4</v>
      </c>
      <c r="D10684" s="42"/>
      <c r="F10684" s="342" t="s">
        <v>563</v>
      </c>
      <c r="G10684" s="47" t="s">
        <v>280</v>
      </c>
      <c r="H10684" s="93">
        <f>SUM(H10685:H10686)</f>
        <v>0</v>
      </c>
      <c r="I10684" s="94">
        <f t="shared" si="2959"/>
        <v>0</v>
      </c>
      <c r="J10684" s="95">
        <f>SUM(J10685:J10686)</f>
        <v>0</v>
      </c>
      <c r="K10684" s="95">
        <f>SUM(K10685:K10686)</f>
        <v>0</v>
      </c>
      <c r="L10684" s="94">
        <f t="shared" si="2945"/>
        <v>0</v>
      </c>
      <c r="M10684" s="95">
        <f>SUM(M10685:M10686)</f>
        <v>0</v>
      </c>
      <c r="N10684" s="95">
        <f>SUM(N10685:N10686)</f>
        <v>0</v>
      </c>
      <c r="O10684" s="82" t="s">
        <v>146</v>
      </c>
      <c r="R10684" s="352">
        <f>L10684-[1]გადასახდელები!L9534</f>
        <v>0</v>
      </c>
    </row>
    <row r="10685" spans="2:18" ht="20.25" hidden="1" customHeight="1">
      <c r="B10685" s="36" t="str">
        <f t="shared" si="2960"/>
        <v>b</v>
      </c>
      <c r="C10685" s="42">
        <v>5</v>
      </c>
      <c r="D10685" s="42"/>
      <c r="F10685" s="343" t="s">
        <v>649</v>
      </c>
      <c r="G10685" s="48" t="s">
        <v>278</v>
      </c>
      <c r="H10685" s="101"/>
      <c r="I10685" s="97">
        <f t="shared" si="2959"/>
        <v>0</v>
      </c>
      <c r="J10685" s="102"/>
      <c r="K10685" s="102"/>
      <c r="L10685" s="97">
        <f t="shared" si="2945"/>
        <v>0</v>
      </c>
      <c r="M10685" s="102"/>
      <c r="N10685" s="102"/>
      <c r="R10685" s="352">
        <f>L10685-[1]გადასახდელები!L9535</f>
        <v>0</v>
      </c>
    </row>
    <row r="10686" spans="2:18" ht="20.25" hidden="1" customHeight="1">
      <c r="B10686" s="36" t="str">
        <f t="shared" si="2960"/>
        <v>b</v>
      </c>
      <c r="C10686" s="42">
        <v>5</v>
      </c>
      <c r="D10686" s="42"/>
      <c r="F10686" s="343" t="s">
        <v>564</v>
      </c>
      <c r="G10686" s="48" t="s">
        <v>204</v>
      </c>
      <c r="H10686" s="101"/>
      <c r="I10686" s="97">
        <f t="shared" si="2959"/>
        <v>0</v>
      </c>
      <c r="J10686" s="102"/>
      <c r="K10686" s="102"/>
      <c r="L10686" s="97">
        <f t="shared" si="2945"/>
        <v>0</v>
      </c>
      <c r="M10686" s="102"/>
      <c r="N10686" s="102"/>
      <c r="R10686" s="352">
        <f>L10686-[1]გადასახდელები!L9536</f>
        <v>0</v>
      </c>
    </row>
    <row r="10687" spans="2:18" ht="20.25" hidden="1" customHeight="1">
      <c r="B10687" s="36" t="str">
        <f t="shared" si="2960"/>
        <v>b</v>
      </c>
      <c r="C10687" s="42">
        <v>3</v>
      </c>
      <c r="D10687" s="42"/>
      <c r="F10687" s="342" t="s">
        <v>565</v>
      </c>
      <c r="G10687" s="57" t="s">
        <v>206</v>
      </c>
      <c r="H10687" s="89">
        <f>H10688+H10691+H10694</f>
        <v>0</v>
      </c>
      <c r="I10687" s="90">
        <f t="shared" si="2959"/>
        <v>0</v>
      </c>
      <c r="J10687" s="92">
        <f>J10688+J10691+J10694</f>
        <v>0</v>
      </c>
      <c r="K10687" s="92">
        <f>K10688+K10691+K10694</f>
        <v>0</v>
      </c>
      <c r="L10687" s="90">
        <f t="shared" si="2945"/>
        <v>0</v>
      </c>
      <c r="M10687" s="92">
        <f>M10688+M10691+M10694</f>
        <v>0</v>
      </c>
      <c r="N10687" s="92">
        <f>N10688+N10691+N10694</f>
        <v>0</v>
      </c>
      <c r="O10687" s="82" t="s">
        <v>146</v>
      </c>
      <c r="R10687" s="352">
        <f>L10687-[1]გადასახდელები!L9537</f>
        <v>0</v>
      </c>
    </row>
    <row r="10688" spans="2:18" ht="20.25" hidden="1" customHeight="1">
      <c r="B10688" s="36" t="str">
        <f t="shared" si="2960"/>
        <v>b</v>
      </c>
      <c r="C10688" s="42">
        <v>4</v>
      </c>
      <c r="D10688" s="42"/>
      <c r="F10688" s="342" t="s">
        <v>650</v>
      </c>
      <c r="G10688" s="47" t="s">
        <v>281</v>
      </c>
      <c r="H10688" s="93">
        <f>SUM(H10689:H10690)</f>
        <v>0</v>
      </c>
      <c r="I10688" s="94">
        <f t="shared" si="2959"/>
        <v>0</v>
      </c>
      <c r="J10688" s="95">
        <f>SUM(J10689:J10690)</f>
        <v>0</v>
      </c>
      <c r="K10688" s="95">
        <f>SUM(K10689:K10690)</f>
        <v>0</v>
      </c>
      <c r="L10688" s="94">
        <f t="shared" si="2945"/>
        <v>0</v>
      </c>
      <c r="M10688" s="95">
        <f>SUM(M10689:M10690)</f>
        <v>0</v>
      </c>
      <c r="N10688" s="95">
        <f>SUM(N10689:N10690)</f>
        <v>0</v>
      </c>
      <c r="O10688" s="82" t="s">
        <v>146</v>
      </c>
      <c r="R10688" s="352">
        <f>L10688-[1]გადასახდელები!L9538</f>
        <v>0</v>
      </c>
    </row>
    <row r="10689" spans="2:18" ht="20.25" hidden="1" customHeight="1">
      <c r="B10689" s="36" t="str">
        <f t="shared" si="2960"/>
        <v>b</v>
      </c>
      <c r="C10689" s="42">
        <v>5</v>
      </c>
      <c r="D10689" s="42"/>
      <c r="F10689" s="343" t="s">
        <v>651</v>
      </c>
      <c r="G10689" s="48" t="s">
        <v>282</v>
      </c>
      <c r="H10689" s="101"/>
      <c r="I10689" s="97">
        <f t="shared" si="2959"/>
        <v>0</v>
      </c>
      <c r="J10689" s="102"/>
      <c r="K10689" s="102"/>
      <c r="L10689" s="97">
        <f t="shared" si="2945"/>
        <v>0</v>
      </c>
      <c r="M10689" s="102"/>
      <c r="N10689" s="102"/>
      <c r="R10689" s="352">
        <f>L10689-[1]გადასახდელები!L9539</f>
        <v>0</v>
      </c>
    </row>
    <row r="10690" spans="2:18" ht="20.25" hidden="1" customHeight="1">
      <c r="B10690" s="36" t="str">
        <f t="shared" si="2960"/>
        <v>b</v>
      </c>
      <c r="C10690" s="42">
        <v>5</v>
      </c>
      <c r="D10690" s="42"/>
      <c r="F10690" s="343" t="s">
        <v>652</v>
      </c>
      <c r="G10690" s="48" t="s">
        <v>283</v>
      </c>
      <c r="H10690" s="101"/>
      <c r="I10690" s="97">
        <f t="shared" si="2959"/>
        <v>0</v>
      </c>
      <c r="J10690" s="102"/>
      <c r="K10690" s="102"/>
      <c r="L10690" s="97">
        <f t="shared" si="2945"/>
        <v>0</v>
      </c>
      <c r="M10690" s="102"/>
      <c r="N10690" s="102"/>
      <c r="R10690" s="352">
        <f>L10690-[1]გადასახდელები!L9540</f>
        <v>0</v>
      </c>
    </row>
    <row r="10691" spans="2:18" ht="20.25" hidden="1" customHeight="1">
      <c r="B10691" s="36" t="str">
        <f t="shared" si="2960"/>
        <v>b</v>
      </c>
      <c r="C10691" s="42">
        <v>4</v>
      </c>
      <c r="D10691" s="42"/>
      <c r="F10691" s="342" t="s">
        <v>566</v>
      </c>
      <c r="G10691" s="47" t="s">
        <v>284</v>
      </c>
      <c r="H10691" s="93">
        <f>SUM(H10692:H10693)</f>
        <v>0</v>
      </c>
      <c r="I10691" s="94">
        <f t="shared" si="2959"/>
        <v>0</v>
      </c>
      <c r="J10691" s="95">
        <f>SUM(J10692:J10693)</f>
        <v>0</v>
      </c>
      <c r="K10691" s="95">
        <f>SUM(K10692:K10693)</f>
        <v>0</v>
      </c>
      <c r="L10691" s="94">
        <f t="shared" si="2945"/>
        <v>0</v>
      </c>
      <c r="M10691" s="95">
        <f>SUM(M10692:M10693)</f>
        <v>0</v>
      </c>
      <c r="N10691" s="95">
        <f>SUM(N10692:N10693)</f>
        <v>0</v>
      </c>
      <c r="O10691" s="82" t="s">
        <v>146</v>
      </c>
      <c r="R10691" s="352">
        <f>L10691-[1]გადასახდელები!L9541</f>
        <v>0</v>
      </c>
    </row>
    <row r="10692" spans="2:18" ht="20.25" hidden="1" customHeight="1">
      <c r="B10692" s="36" t="str">
        <f t="shared" si="2960"/>
        <v>b</v>
      </c>
      <c r="C10692" s="42">
        <v>5</v>
      </c>
      <c r="D10692" s="42"/>
      <c r="F10692" s="343" t="s">
        <v>567</v>
      </c>
      <c r="G10692" s="48" t="s">
        <v>282</v>
      </c>
      <c r="H10692" s="101"/>
      <c r="I10692" s="97">
        <f t="shared" si="2959"/>
        <v>0</v>
      </c>
      <c r="J10692" s="102"/>
      <c r="K10692" s="102"/>
      <c r="L10692" s="97">
        <f t="shared" si="2945"/>
        <v>0</v>
      </c>
      <c r="M10692" s="102"/>
      <c r="N10692" s="102"/>
      <c r="R10692" s="352">
        <f>L10692-[1]გადასახდელები!L9542</f>
        <v>0</v>
      </c>
    </row>
    <row r="10693" spans="2:18" ht="20.25" hidden="1" customHeight="1">
      <c r="B10693" s="36" t="str">
        <f t="shared" si="2960"/>
        <v>b</v>
      </c>
      <c r="C10693" s="42">
        <v>5</v>
      </c>
      <c r="D10693" s="42"/>
      <c r="F10693" s="343" t="s">
        <v>653</v>
      </c>
      <c r="G10693" s="48" t="s">
        <v>283</v>
      </c>
      <c r="H10693" s="101"/>
      <c r="I10693" s="97">
        <f t="shared" si="2959"/>
        <v>0</v>
      </c>
      <c r="J10693" s="102"/>
      <c r="K10693" s="102"/>
      <c r="L10693" s="97">
        <f t="shared" si="2945"/>
        <v>0</v>
      </c>
      <c r="M10693" s="102"/>
      <c r="N10693" s="102"/>
      <c r="R10693" s="352">
        <f>L10693-[1]გადასახდელები!L9543</f>
        <v>0</v>
      </c>
    </row>
    <row r="10694" spans="2:18" ht="20.25" hidden="1" customHeight="1">
      <c r="B10694" s="36" t="str">
        <f t="shared" si="2960"/>
        <v>b</v>
      </c>
      <c r="C10694" s="42">
        <v>4</v>
      </c>
      <c r="D10694" s="42"/>
      <c r="F10694" s="342" t="s">
        <v>654</v>
      </c>
      <c r="G10694" s="47" t="s">
        <v>207</v>
      </c>
      <c r="H10694" s="93">
        <f>SUM(H10695:H10696)</f>
        <v>0</v>
      </c>
      <c r="I10694" s="94">
        <f t="shared" si="2959"/>
        <v>0</v>
      </c>
      <c r="J10694" s="95">
        <f>SUM(J10695:J10696)</f>
        <v>0</v>
      </c>
      <c r="K10694" s="95">
        <f>SUM(K10695:K10696)</f>
        <v>0</v>
      </c>
      <c r="L10694" s="94">
        <f t="shared" si="2945"/>
        <v>0</v>
      </c>
      <c r="M10694" s="95">
        <f>SUM(M10695:M10696)</f>
        <v>0</v>
      </c>
      <c r="N10694" s="95">
        <f>SUM(N10695:N10696)</f>
        <v>0</v>
      </c>
      <c r="O10694" s="82" t="s">
        <v>146</v>
      </c>
      <c r="R10694" s="352">
        <f>L10694-[1]გადასახდელები!L9544</f>
        <v>0</v>
      </c>
    </row>
    <row r="10695" spans="2:18" ht="20.25" hidden="1" customHeight="1">
      <c r="B10695" s="36" t="str">
        <f t="shared" si="2960"/>
        <v>b</v>
      </c>
      <c r="C10695" s="42">
        <v>5</v>
      </c>
      <c r="D10695" s="42"/>
      <c r="F10695" s="343" t="s">
        <v>655</v>
      </c>
      <c r="G10695" s="48" t="s">
        <v>282</v>
      </c>
      <c r="H10695" s="101"/>
      <c r="I10695" s="97">
        <f t="shared" si="2959"/>
        <v>0</v>
      </c>
      <c r="J10695" s="102"/>
      <c r="K10695" s="102"/>
      <c r="L10695" s="97">
        <f t="shared" si="2945"/>
        <v>0</v>
      </c>
      <c r="M10695" s="102"/>
      <c r="N10695" s="102"/>
      <c r="R10695" s="352">
        <f>L10695-[1]გადასახდელები!L9545</f>
        <v>0</v>
      </c>
    </row>
    <row r="10696" spans="2:18" ht="20.25" hidden="1" customHeight="1">
      <c r="B10696" s="36" t="str">
        <f t="shared" si="2960"/>
        <v>b</v>
      </c>
      <c r="C10696" s="42">
        <v>5</v>
      </c>
      <c r="D10696" s="42"/>
      <c r="F10696" s="343" t="s">
        <v>656</v>
      </c>
      <c r="G10696" s="48" t="s">
        <v>283</v>
      </c>
      <c r="H10696" s="101"/>
      <c r="I10696" s="97">
        <f t="shared" si="2959"/>
        <v>0</v>
      </c>
      <c r="J10696" s="102"/>
      <c r="K10696" s="102"/>
      <c r="L10696" s="97">
        <f t="shared" si="2945"/>
        <v>0</v>
      </c>
      <c r="M10696" s="102"/>
      <c r="N10696" s="102"/>
      <c r="R10696" s="352">
        <f>L10696-[1]გადასახდელები!L9546</f>
        <v>0</v>
      </c>
    </row>
    <row r="10697" spans="2:18" ht="20.25" hidden="1" customHeight="1">
      <c r="B10697" s="36" t="str">
        <f t="shared" si="2960"/>
        <v>b</v>
      </c>
      <c r="C10697" s="42">
        <v>3</v>
      </c>
      <c r="D10697" s="42"/>
      <c r="F10697" s="342" t="s">
        <v>568</v>
      </c>
      <c r="G10697" s="57" t="s">
        <v>205</v>
      </c>
      <c r="H10697" s="89">
        <f>H10698+H10699</f>
        <v>0</v>
      </c>
      <c r="I10697" s="90">
        <f t="shared" si="2959"/>
        <v>0</v>
      </c>
      <c r="J10697" s="92">
        <f>J10698+J10699</f>
        <v>0</v>
      </c>
      <c r="K10697" s="92">
        <f>K10698+K10699</f>
        <v>0</v>
      </c>
      <c r="L10697" s="90">
        <f t="shared" si="2945"/>
        <v>0</v>
      </c>
      <c r="M10697" s="92">
        <f>M10698+M10699</f>
        <v>0</v>
      </c>
      <c r="N10697" s="92">
        <f>N10698+N10699</f>
        <v>0</v>
      </c>
      <c r="O10697" s="82" t="s">
        <v>146</v>
      </c>
      <c r="R10697" s="352">
        <f>L10697-[1]გადასახდელები!L9547</f>
        <v>0</v>
      </c>
    </row>
    <row r="10698" spans="2:18" ht="20.25" hidden="1" customHeight="1">
      <c r="B10698" s="36" t="str">
        <f t="shared" si="2960"/>
        <v>b</v>
      </c>
      <c r="C10698" s="42">
        <v>4</v>
      </c>
      <c r="D10698" s="42"/>
      <c r="F10698" s="343" t="s">
        <v>657</v>
      </c>
      <c r="G10698" s="47" t="s">
        <v>285</v>
      </c>
      <c r="H10698" s="103"/>
      <c r="I10698" s="94">
        <f t="shared" si="2959"/>
        <v>0</v>
      </c>
      <c r="J10698" s="104"/>
      <c r="K10698" s="104"/>
      <c r="L10698" s="94">
        <f t="shared" si="2945"/>
        <v>0</v>
      </c>
      <c r="M10698" s="104"/>
      <c r="N10698" s="104"/>
      <c r="R10698" s="352">
        <f>L10698-[1]გადასახდელები!L9548</f>
        <v>0</v>
      </c>
    </row>
    <row r="10699" spans="2:18" ht="20.25" hidden="1" customHeight="1">
      <c r="B10699" s="36" t="str">
        <f t="shared" si="2960"/>
        <v>b</v>
      </c>
      <c r="C10699" s="42">
        <v>4</v>
      </c>
      <c r="D10699" s="42"/>
      <c r="F10699" s="342" t="s">
        <v>570</v>
      </c>
      <c r="G10699" s="47" t="s">
        <v>286</v>
      </c>
      <c r="H10699" s="93">
        <f>H10700+H10719</f>
        <v>0</v>
      </c>
      <c r="I10699" s="94">
        <f t="shared" si="2959"/>
        <v>0</v>
      </c>
      <c r="J10699" s="95">
        <f>J10700+J10719</f>
        <v>0</v>
      </c>
      <c r="K10699" s="95">
        <f>K10700+K10719</f>
        <v>0</v>
      </c>
      <c r="L10699" s="94">
        <f t="shared" si="2945"/>
        <v>0</v>
      </c>
      <c r="M10699" s="95">
        <f>M10700+M10719</f>
        <v>0</v>
      </c>
      <c r="N10699" s="95">
        <f>N10700+N10719</f>
        <v>0</v>
      </c>
      <c r="O10699" s="82" t="s">
        <v>146</v>
      </c>
      <c r="R10699" s="352">
        <f>L10699-[1]გადასახდელები!L9549</f>
        <v>0</v>
      </c>
    </row>
    <row r="10700" spans="2:18" ht="20.25" hidden="1" customHeight="1">
      <c r="B10700" s="36" t="str">
        <f t="shared" si="2960"/>
        <v>b</v>
      </c>
      <c r="C10700" s="42">
        <v>5</v>
      </c>
      <c r="D10700" s="42"/>
      <c r="F10700" s="342" t="s">
        <v>569</v>
      </c>
      <c r="G10700" s="48" t="s">
        <v>287</v>
      </c>
      <c r="H10700" s="113">
        <f>SUM(H10701:H10718)</f>
        <v>0</v>
      </c>
      <c r="I10700" s="97">
        <f t="shared" si="2959"/>
        <v>0</v>
      </c>
      <c r="J10700" s="114">
        <f>SUM(J10701:J10718)</f>
        <v>0</v>
      </c>
      <c r="K10700" s="114">
        <f>SUM(K10701:K10718)</f>
        <v>0</v>
      </c>
      <c r="L10700" s="97">
        <f t="shared" si="2945"/>
        <v>0</v>
      </c>
      <c r="M10700" s="114">
        <f>SUM(M10701:M10718)</f>
        <v>0</v>
      </c>
      <c r="N10700" s="114">
        <f>SUM(N10701:N10718)</f>
        <v>0</v>
      </c>
      <c r="O10700" s="82" t="s">
        <v>146</v>
      </c>
      <c r="R10700" s="352">
        <f>L10700-[1]გადასახდელები!L9550</f>
        <v>0</v>
      </c>
    </row>
    <row r="10701" spans="2:18" ht="45" hidden="1" customHeight="1">
      <c r="B10701" s="36" t="str">
        <f t="shared" si="2960"/>
        <v>b</v>
      </c>
      <c r="C10701" s="42">
        <v>6</v>
      </c>
      <c r="D10701" s="42"/>
      <c r="F10701" s="343" t="s">
        <v>658</v>
      </c>
      <c r="G10701" s="45" t="s">
        <v>215</v>
      </c>
      <c r="H10701" s="99"/>
      <c r="I10701" s="105">
        <f t="shared" si="2959"/>
        <v>0</v>
      </c>
      <c r="J10701" s="100"/>
      <c r="K10701" s="100"/>
      <c r="L10701" s="105">
        <f t="shared" si="2945"/>
        <v>0</v>
      </c>
      <c r="M10701" s="100"/>
      <c r="N10701" s="100"/>
      <c r="R10701" s="352">
        <f>L10701-[1]გადასახდელები!L9551</f>
        <v>0</v>
      </c>
    </row>
    <row r="10702" spans="2:18" ht="20.25" hidden="1" customHeight="1">
      <c r="B10702" s="36" t="str">
        <f t="shared" si="2960"/>
        <v>b</v>
      </c>
      <c r="C10702" s="42">
        <v>6</v>
      </c>
      <c r="D10702" s="42"/>
      <c r="F10702" s="343" t="s">
        <v>659</v>
      </c>
      <c r="G10702" s="45" t="s">
        <v>288</v>
      </c>
      <c r="H10702" s="99"/>
      <c r="I10702" s="105">
        <f t="shared" si="2959"/>
        <v>0</v>
      </c>
      <c r="J10702" s="100"/>
      <c r="K10702" s="100"/>
      <c r="L10702" s="105">
        <f t="shared" si="2945"/>
        <v>0</v>
      </c>
      <c r="M10702" s="100"/>
      <c r="N10702" s="100"/>
      <c r="R10702" s="352">
        <f>L10702-[1]გადასახდელები!L9552</f>
        <v>0</v>
      </c>
    </row>
    <row r="10703" spans="2:18" ht="20.25" hidden="1" customHeight="1">
      <c r="B10703" s="36" t="str">
        <f t="shared" si="2960"/>
        <v>b</v>
      </c>
      <c r="C10703" s="42">
        <v>6</v>
      </c>
      <c r="D10703" s="42"/>
      <c r="F10703" s="343" t="s">
        <v>660</v>
      </c>
      <c r="G10703" s="45" t="s">
        <v>289</v>
      </c>
      <c r="H10703" s="99"/>
      <c r="I10703" s="105">
        <f t="shared" si="2959"/>
        <v>0</v>
      </c>
      <c r="J10703" s="100"/>
      <c r="K10703" s="100"/>
      <c r="L10703" s="105">
        <f t="shared" si="2945"/>
        <v>0</v>
      </c>
      <c r="M10703" s="100"/>
      <c r="N10703" s="100"/>
      <c r="R10703" s="352">
        <f>L10703-[1]გადასახდელები!L9553</f>
        <v>0</v>
      </c>
    </row>
    <row r="10704" spans="2:18" ht="20.25" hidden="1" customHeight="1">
      <c r="B10704" s="36" t="str">
        <f t="shared" si="2960"/>
        <v>b</v>
      </c>
      <c r="C10704" s="42">
        <v>6</v>
      </c>
      <c r="D10704" s="42"/>
      <c r="F10704" s="343" t="s">
        <v>661</v>
      </c>
      <c r="G10704" s="45" t="s">
        <v>216</v>
      </c>
      <c r="H10704" s="99"/>
      <c r="I10704" s="105">
        <f t="shared" si="2959"/>
        <v>0</v>
      </c>
      <c r="J10704" s="100"/>
      <c r="K10704" s="100"/>
      <c r="L10704" s="105">
        <f t="shared" si="2945"/>
        <v>0</v>
      </c>
      <c r="M10704" s="100"/>
      <c r="N10704" s="100"/>
      <c r="R10704" s="352">
        <f>L10704-[1]გადასახდელები!L9554</f>
        <v>0</v>
      </c>
    </row>
    <row r="10705" spans="2:18" ht="20.25" hidden="1" customHeight="1">
      <c r="B10705" s="36" t="str">
        <f t="shared" si="2960"/>
        <v>b</v>
      </c>
      <c r="C10705" s="42">
        <v>6</v>
      </c>
      <c r="D10705" s="42"/>
      <c r="F10705" s="343" t="s">
        <v>662</v>
      </c>
      <c r="G10705" s="45" t="s">
        <v>217</v>
      </c>
      <c r="H10705" s="99"/>
      <c r="I10705" s="105">
        <f t="shared" si="2959"/>
        <v>0</v>
      </c>
      <c r="J10705" s="100"/>
      <c r="K10705" s="100"/>
      <c r="L10705" s="105">
        <f t="shared" si="2945"/>
        <v>0</v>
      </c>
      <c r="M10705" s="100"/>
      <c r="N10705" s="100"/>
      <c r="R10705" s="352">
        <f>L10705-[1]გადასახდელები!L9555</f>
        <v>0</v>
      </c>
    </row>
    <row r="10706" spans="2:18" ht="20.25" hidden="1" customHeight="1">
      <c r="B10706" s="36" t="str">
        <f t="shared" si="2960"/>
        <v>b</v>
      </c>
      <c r="C10706" s="42">
        <v>6</v>
      </c>
      <c r="D10706" s="42"/>
      <c r="F10706" s="343" t="s">
        <v>571</v>
      </c>
      <c r="G10706" s="45" t="s">
        <v>290</v>
      </c>
      <c r="H10706" s="99"/>
      <c r="I10706" s="105">
        <f t="shared" si="2959"/>
        <v>0</v>
      </c>
      <c r="J10706" s="100"/>
      <c r="K10706" s="100"/>
      <c r="L10706" s="105">
        <f t="shared" si="2945"/>
        <v>0</v>
      </c>
      <c r="M10706" s="100"/>
      <c r="N10706" s="100"/>
      <c r="R10706" s="352">
        <f>L10706-[1]გადასახდელები!L9556</f>
        <v>0</v>
      </c>
    </row>
    <row r="10707" spans="2:18" ht="20.25" hidden="1" customHeight="1">
      <c r="B10707" s="36" t="str">
        <f t="shared" si="2960"/>
        <v>b</v>
      </c>
      <c r="C10707" s="42">
        <v>6</v>
      </c>
      <c r="D10707" s="42"/>
      <c r="F10707" s="343" t="s">
        <v>663</v>
      </c>
      <c r="G10707" s="45" t="s">
        <v>291</v>
      </c>
      <c r="H10707" s="99"/>
      <c r="I10707" s="105">
        <f t="shared" si="2959"/>
        <v>0</v>
      </c>
      <c r="J10707" s="100"/>
      <c r="K10707" s="100"/>
      <c r="L10707" s="105">
        <f t="shared" si="2945"/>
        <v>0</v>
      </c>
      <c r="M10707" s="100"/>
      <c r="N10707" s="100"/>
      <c r="R10707" s="352">
        <f>L10707-[1]გადასახდელები!L9557</f>
        <v>0</v>
      </c>
    </row>
    <row r="10708" spans="2:18" ht="20.25" hidden="1" customHeight="1">
      <c r="B10708" s="36" t="str">
        <f t="shared" si="2960"/>
        <v>b</v>
      </c>
      <c r="C10708" s="42">
        <v>6</v>
      </c>
      <c r="D10708" s="42"/>
      <c r="F10708" s="343" t="s">
        <v>664</v>
      </c>
      <c r="G10708" s="45" t="s">
        <v>218</v>
      </c>
      <c r="H10708" s="99"/>
      <c r="I10708" s="105">
        <f t="shared" si="2959"/>
        <v>0</v>
      </c>
      <c r="J10708" s="100"/>
      <c r="K10708" s="100"/>
      <c r="L10708" s="105">
        <f t="shared" si="2945"/>
        <v>0</v>
      </c>
      <c r="M10708" s="100"/>
      <c r="N10708" s="100"/>
      <c r="R10708" s="352">
        <f>L10708-[1]გადასახდელები!L9558</f>
        <v>0</v>
      </c>
    </row>
    <row r="10709" spans="2:18" ht="20.25" hidden="1" customHeight="1">
      <c r="B10709" s="36" t="str">
        <f t="shared" si="2960"/>
        <v>b</v>
      </c>
      <c r="C10709" s="42">
        <v>6</v>
      </c>
      <c r="D10709" s="42"/>
      <c r="F10709" s="343" t="s">
        <v>665</v>
      </c>
      <c r="G10709" s="45" t="s">
        <v>219</v>
      </c>
      <c r="H10709" s="99"/>
      <c r="I10709" s="105">
        <f t="shared" si="2959"/>
        <v>0</v>
      </c>
      <c r="J10709" s="100"/>
      <c r="K10709" s="100"/>
      <c r="L10709" s="105">
        <f t="shared" si="2945"/>
        <v>0</v>
      </c>
      <c r="M10709" s="100"/>
      <c r="N10709" s="100"/>
      <c r="R10709" s="352">
        <f>L10709-[1]გადასახდელები!L9559</f>
        <v>0</v>
      </c>
    </row>
    <row r="10710" spans="2:18" ht="20.25" hidden="1" customHeight="1">
      <c r="B10710" s="36" t="str">
        <f t="shared" si="2960"/>
        <v>b</v>
      </c>
      <c r="C10710" s="42">
        <v>6</v>
      </c>
      <c r="D10710" s="42"/>
      <c r="F10710" s="343" t="s">
        <v>666</v>
      </c>
      <c r="G10710" s="45" t="s">
        <v>220</v>
      </c>
      <c r="H10710" s="99"/>
      <c r="I10710" s="105">
        <f t="shared" si="2959"/>
        <v>0</v>
      </c>
      <c r="J10710" s="100"/>
      <c r="K10710" s="100"/>
      <c r="L10710" s="105">
        <f t="shared" si="2945"/>
        <v>0</v>
      </c>
      <c r="M10710" s="100"/>
      <c r="N10710" s="100"/>
      <c r="R10710" s="352">
        <f>L10710-[1]გადასახდელები!L9560</f>
        <v>0</v>
      </c>
    </row>
    <row r="10711" spans="2:18" ht="20.25" hidden="1" customHeight="1">
      <c r="B10711" s="36" t="str">
        <f t="shared" si="2960"/>
        <v>b</v>
      </c>
      <c r="C10711" s="42">
        <v>6</v>
      </c>
      <c r="D10711" s="42"/>
      <c r="F10711" s="343" t="s">
        <v>667</v>
      </c>
      <c r="G10711" s="45" t="s">
        <v>221</v>
      </c>
      <c r="H10711" s="99"/>
      <c r="I10711" s="105">
        <f t="shared" si="2959"/>
        <v>0</v>
      </c>
      <c r="J10711" s="100"/>
      <c r="K10711" s="100"/>
      <c r="L10711" s="105">
        <f t="shared" si="2945"/>
        <v>0</v>
      </c>
      <c r="M10711" s="100"/>
      <c r="N10711" s="100"/>
      <c r="R10711" s="352">
        <f>L10711-[1]გადასახდელები!L9561</f>
        <v>0</v>
      </c>
    </row>
    <row r="10712" spans="2:18" ht="20.25" hidden="1" customHeight="1">
      <c r="B10712" s="36" t="str">
        <f t="shared" si="2960"/>
        <v>b</v>
      </c>
      <c r="C10712" s="42">
        <v>6</v>
      </c>
      <c r="D10712" s="42"/>
      <c r="F10712" s="343" t="s">
        <v>668</v>
      </c>
      <c r="G10712" s="45" t="s">
        <v>222</v>
      </c>
      <c r="H10712" s="99"/>
      <c r="I10712" s="105">
        <f t="shared" si="2959"/>
        <v>0</v>
      </c>
      <c r="J10712" s="100"/>
      <c r="K10712" s="100"/>
      <c r="L10712" s="105">
        <f t="shared" si="2945"/>
        <v>0</v>
      </c>
      <c r="M10712" s="100"/>
      <c r="N10712" s="100"/>
      <c r="R10712" s="352">
        <f>L10712-[1]გადასახდელები!L9562</f>
        <v>0</v>
      </c>
    </row>
    <row r="10713" spans="2:18" ht="20.25" hidden="1" customHeight="1">
      <c r="B10713" s="36" t="str">
        <f t="shared" si="2960"/>
        <v>b</v>
      </c>
      <c r="C10713" s="42">
        <v>6</v>
      </c>
      <c r="D10713" s="42"/>
      <c r="F10713" s="343" t="s">
        <v>669</v>
      </c>
      <c r="G10713" s="45" t="s">
        <v>223</v>
      </c>
      <c r="H10713" s="99"/>
      <c r="I10713" s="105">
        <f t="shared" si="2959"/>
        <v>0</v>
      </c>
      <c r="J10713" s="100"/>
      <c r="K10713" s="100"/>
      <c r="L10713" s="105">
        <f t="shared" si="2945"/>
        <v>0</v>
      </c>
      <c r="M10713" s="100"/>
      <c r="N10713" s="100"/>
      <c r="R10713" s="352">
        <f>L10713-[1]გადასახდელები!L9563</f>
        <v>0</v>
      </c>
    </row>
    <row r="10714" spans="2:18" ht="36" hidden="1" customHeight="1">
      <c r="B10714" s="36" t="str">
        <f t="shared" si="2960"/>
        <v>b</v>
      </c>
      <c r="C10714" s="42">
        <v>6</v>
      </c>
      <c r="D10714" s="42"/>
      <c r="F10714" s="343" t="s">
        <v>670</v>
      </c>
      <c r="G10714" s="45" t="s">
        <v>224</v>
      </c>
      <c r="H10714" s="99"/>
      <c r="I10714" s="105">
        <f t="shared" si="2959"/>
        <v>0</v>
      </c>
      <c r="J10714" s="100"/>
      <c r="K10714" s="100"/>
      <c r="L10714" s="105">
        <f t="shared" si="2945"/>
        <v>0</v>
      </c>
      <c r="M10714" s="100"/>
      <c r="N10714" s="100"/>
      <c r="R10714" s="352">
        <f>L10714-[1]გადასახდელები!L9564</f>
        <v>0</v>
      </c>
    </row>
    <row r="10715" spans="2:18" ht="48.75" hidden="1" customHeight="1">
      <c r="B10715" s="36" t="str">
        <f t="shared" ref="B10715:B10778" si="2961">IF(H10715+I10715+L10715&gt;0,"a","b")</f>
        <v>b</v>
      </c>
      <c r="C10715" s="42">
        <v>6</v>
      </c>
      <c r="D10715" s="42"/>
      <c r="F10715" s="343" t="s">
        <v>671</v>
      </c>
      <c r="G10715" s="45" t="s">
        <v>225</v>
      </c>
      <c r="H10715" s="99"/>
      <c r="I10715" s="105">
        <f t="shared" si="2959"/>
        <v>0</v>
      </c>
      <c r="J10715" s="100"/>
      <c r="K10715" s="100"/>
      <c r="L10715" s="105">
        <f t="shared" si="2945"/>
        <v>0</v>
      </c>
      <c r="M10715" s="100"/>
      <c r="N10715" s="100"/>
      <c r="R10715" s="352">
        <f>L10715-[1]გადასახდელები!L9565</f>
        <v>0</v>
      </c>
    </row>
    <row r="10716" spans="2:18" ht="24.75" hidden="1" customHeight="1">
      <c r="B10716" s="36" t="str">
        <f t="shared" si="2961"/>
        <v>b</v>
      </c>
      <c r="C10716" s="42">
        <v>6</v>
      </c>
      <c r="D10716" s="42"/>
      <c r="F10716" s="343" t="s">
        <v>672</v>
      </c>
      <c r="G10716" s="45" t="s">
        <v>226</v>
      </c>
      <c r="H10716" s="99"/>
      <c r="I10716" s="105">
        <f t="shared" si="2959"/>
        <v>0</v>
      </c>
      <c r="J10716" s="100"/>
      <c r="K10716" s="100"/>
      <c r="L10716" s="105">
        <f t="shared" si="2945"/>
        <v>0</v>
      </c>
      <c r="M10716" s="100"/>
      <c r="N10716" s="100"/>
      <c r="R10716" s="352">
        <f>L10716-[1]გადასახდელები!L9566</f>
        <v>0</v>
      </c>
    </row>
    <row r="10717" spans="2:18" ht="24" hidden="1" customHeight="1">
      <c r="B10717" s="36" t="str">
        <f t="shared" si="2961"/>
        <v>b</v>
      </c>
      <c r="C10717" s="42">
        <v>6</v>
      </c>
      <c r="D10717" s="42"/>
      <c r="F10717" s="343" t="s">
        <v>673</v>
      </c>
      <c r="G10717" s="45" t="s">
        <v>227</v>
      </c>
      <c r="H10717" s="99"/>
      <c r="I10717" s="105">
        <f t="shared" si="2959"/>
        <v>0</v>
      </c>
      <c r="J10717" s="100"/>
      <c r="K10717" s="100"/>
      <c r="L10717" s="105">
        <f t="shared" si="2945"/>
        <v>0</v>
      </c>
      <c r="M10717" s="100"/>
      <c r="N10717" s="100"/>
      <c r="R10717" s="352">
        <f>L10717-[1]გადასახდელები!L9567</f>
        <v>0</v>
      </c>
    </row>
    <row r="10718" spans="2:18" ht="36.75" hidden="1" customHeight="1">
      <c r="B10718" s="36" t="str">
        <f t="shared" si="2961"/>
        <v>b</v>
      </c>
      <c r="C10718" s="42">
        <v>6</v>
      </c>
      <c r="D10718" s="42"/>
      <c r="F10718" s="343" t="s">
        <v>572</v>
      </c>
      <c r="G10718" s="45" t="s">
        <v>228</v>
      </c>
      <c r="H10718" s="99"/>
      <c r="I10718" s="105">
        <f t="shared" si="2959"/>
        <v>0</v>
      </c>
      <c r="J10718" s="100"/>
      <c r="K10718" s="100"/>
      <c r="L10718" s="105">
        <f t="shared" si="2945"/>
        <v>0</v>
      </c>
      <c r="M10718" s="100"/>
      <c r="N10718" s="100"/>
      <c r="R10718" s="352">
        <f>L10718-[1]გადასახდელები!L9568</f>
        <v>0</v>
      </c>
    </row>
    <row r="10719" spans="2:18" ht="24.75" hidden="1" customHeight="1">
      <c r="B10719" s="36" t="str">
        <f t="shared" si="2961"/>
        <v>b</v>
      </c>
      <c r="C10719" s="42">
        <v>5</v>
      </c>
      <c r="D10719" s="42"/>
      <c r="F10719" s="343" t="s">
        <v>573</v>
      </c>
      <c r="G10719" s="48" t="s">
        <v>193</v>
      </c>
      <c r="H10719" s="101"/>
      <c r="I10719" s="97">
        <f t="shared" si="2959"/>
        <v>0</v>
      </c>
      <c r="J10719" s="102"/>
      <c r="K10719" s="102"/>
      <c r="L10719" s="97">
        <f t="shared" si="2945"/>
        <v>0</v>
      </c>
      <c r="M10719" s="102"/>
      <c r="N10719" s="102"/>
      <c r="R10719" s="352">
        <f>L10719-[1]გადასახდელები!L9569</f>
        <v>0</v>
      </c>
    </row>
    <row r="10720" spans="2:18" ht="20.25" hidden="1" customHeight="1">
      <c r="B10720" s="36" t="str">
        <f t="shared" si="2961"/>
        <v>b</v>
      </c>
      <c r="C10720" s="42">
        <v>2</v>
      </c>
      <c r="D10720" s="42"/>
      <c r="E10720" s="24">
        <v>7082</v>
      </c>
      <c r="F10720" s="342" t="s">
        <v>574</v>
      </c>
      <c r="G10720" s="59" t="s">
        <v>292</v>
      </c>
      <c r="H10720" s="86">
        <f>H10721+H10768+H10776+H10775</f>
        <v>0</v>
      </c>
      <c r="I10720" s="87">
        <f t="shared" si="2959"/>
        <v>0</v>
      </c>
      <c r="J10720" s="88">
        <f>J10721+J10768+J10776+J10775</f>
        <v>0</v>
      </c>
      <c r="K10720" s="88">
        <f>K10721+K10768+K10776+K10775</f>
        <v>0</v>
      </c>
      <c r="L10720" s="87">
        <f t="shared" si="2945"/>
        <v>0</v>
      </c>
      <c r="M10720" s="88">
        <f>M10721+M10768+M10776+M10775</f>
        <v>0</v>
      </c>
      <c r="N10720" s="88">
        <f>N10721+N10768+N10776+N10775</f>
        <v>0</v>
      </c>
      <c r="O10720" s="82" t="s">
        <v>146</v>
      </c>
      <c r="P10720" s="35" t="s">
        <v>145</v>
      </c>
      <c r="R10720" s="352">
        <f>L10720-[1]გადასახდელები!L9570</f>
        <v>0</v>
      </c>
    </row>
    <row r="10721" spans="2:18" ht="20.25" hidden="1" customHeight="1">
      <c r="B10721" s="36" t="str">
        <f t="shared" si="2961"/>
        <v>b</v>
      </c>
      <c r="C10721" s="42">
        <v>3</v>
      </c>
      <c r="D10721" s="42"/>
      <c r="F10721" s="342" t="s">
        <v>575</v>
      </c>
      <c r="G10721" s="51" t="s">
        <v>293</v>
      </c>
      <c r="H10721" s="89">
        <f>H10722+H10734+H10763</f>
        <v>0</v>
      </c>
      <c r="I10721" s="90">
        <f t="shared" si="2959"/>
        <v>0</v>
      </c>
      <c r="J10721" s="89">
        <f>J10722+J10734+J10763</f>
        <v>0</v>
      </c>
      <c r="K10721" s="89">
        <f>K10722+K10734+K10763</f>
        <v>0</v>
      </c>
      <c r="L10721" s="90">
        <f t="shared" si="2945"/>
        <v>0</v>
      </c>
      <c r="M10721" s="89">
        <f>M10722+M10734+M10763</f>
        <v>0</v>
      </c>
      <c r="N10721" s="89">
        <f>N10722+N10734+N10763</f>
        <v>0</v>
      </c>
      <c r="O10721" s="82" t="s">
        <v>146</v>
      </c>
      <c r="P10721" s="35" t="s">
        <v>145</v>
      </c>
      <c r="R10721" s="352">
        <f>L10721-[1]გადასახდელები!L9571</f>
        <v>0</v>
      </c>
    </row>
    <row r="10722" spans="2:18" ht="20.25" hidden="1" customHeight="1">
      <c r="B10722" s="36" t="str">
        <f t="shared" si="2961"/>
        <v>b</v>
      </c>
      <c r="C10722" s="42">
        <v>4</v>
      </c>
      <c r="D10722" s="42"/>
      <c r="F10722" s="342" t="s">
        <v>576</v>
      </c>
      <c r="G10722" s="47" t="s">
        <v>294</v>
      </c>
      <c r="H10722" s="93">
        <f>H10723+H10724+H10725+H10726+H10727+H10728+H10729+H10730+H10731+H10732+H10733</f>
        <v>0</v>
      </c>
      <c r="I10722" s="94">
        <f t="shared" si="2959"/>
        <v>0</v>
      </c>
      <c r="J10722" s="93">
        <f>J10723+J10724+J10725+J10726+J10727+J10728+J10729+J10730+J10731+J10732+J10733</f>
        <v>0</v>
      </c>
      <c r="K10722" s="93">
        <f>K10723+K10724+K10725+K10726+K10727+K10728+K10729+K10730+K10731+K10732+K10733</f>
        <v>0</v>
      </c>
      <c r="L10722" s="94">
        <f t="shared" si="2945"/>
        <v>0</v>
      </c>
      <c r="M10722" s="93">
        <f>M10723+M10724+M10725+M10726+M10727+M10728+M10729+M10730+M10731+M10732+M10733</f>
        <v>0</v>
      </c>
      <c r="N10722" s="93">
        <f>N10723+N10724+N10725+N10726+N10727+N10728+N10729+N10730+N10731+N10732+N10733</f>
        <v>0</v>
      </c>
      <c r="O10722" s="82" t="s">
        <v>146</v>
      </c>
      <c r="P10722" s="35" t="s">
        <v>145</v>
      </c>
      <c r="R10722" s="352">
        <f>L10722-[1]გადასახდელები!L9572</f>
        <v>0</v>
      </c>
    </row>
    <row r="10723" spans="2:18" ht="20.25" hidden="1" customHeight="1">
      <c r="B10723" s="36" t="str">
        <f t="shared" si="2961"/>
        <v>b</v>
      </c>
      <c r="C10723" s="42">
        <v>5</v>
      </c>
      <c r="D10723" s="42"/>
      <c r="F10723" s="343" t="s">
        <v>577</v>
      </c>
      <c r="G10723" s="48" t="s">
        <v>295</v>
      </c>
      <c r="H10723" s="101"/>
      <c r="I10723" s="97">
        <f t="shared" si="2959"/>
        <v>0</v>
      </c>
      <c r="J10723" s="102"/>
      <c r="K10723" s="102"/>
      <c r="L10723" s="97">
        <f t="shared" si="2945"/>
        <v>0</v>
      </c>
      <c r="M10723" s="102"/>
      <c r="N10723" s="102"/>
      <c r="O10723" s="115"/>
      <c r="P10723" s="35" t="s">
        <v>145</v>
      </c>
      <c r="R10723" s="352">
        <f>L10723-[1]გადასახდელები!L9573</f>
        <v>0</v>
      </c>
    </row>
    <row r="10724" spans="2:18" ht="20.25" hidden="1" customHeight="1">
      <c r="B10724" s="36" t="str">
        <f t="shared" si="2961"/>
        <v>b</v>
      </c>
      <c r="C10724" s="42">
        <v>5</v>
      </c>
      <c r="D10724" s="42"/>
      <c r="F10724" s="343" t="s">
        <v>578</v>
      </c>
      <c r="G10724" s="48" t="s">
        <v>296</v>
      </c>
      <c r="H10724" s="101"/>
      <c r="I10724" s="97">
        <f t="shared" si="2959"/>
        <v>0</v>
      </c>
      <c r="J10724" s="102"/>
      <c r="K10724" s="102"/>
      <c r="L10724" s="97">
        <f t="shared" si="2945"/>
        <v>0</v>
      </c>
      <c r="M10724" s="102"/>
      <c r="N10724" s="102"/>
      <c r="O10724" s="115"/>
      <c r="P10724" s="35" t="s">
        <v>145</v>
      </c>
      <c r="R10724" s="352">
        <f>L10724-[1]გადასახდელები!L9574</f>
        <v>0</v>
      </c>
    </row>
    <row r="10725" spans="2:18" ht="30.75" hidden="1" customHeight="1">
      <c r="B10725" s="36" t="str">
        <f t="shared" si="2961"/>
        <v>b</v>
      </c>
      <c r="C10725" s="42">
        <v>5</v>
      </c>
      <c r="D10725" s="42"/>
      <c r="F10725" s="343" t="s">
        <v>674</v>
      </c>
      <c r="G10725" s="52" t="s">
        <v>297</v>
      </c>
      <c r="H10725" s="101"/>
      <c r="I10725" s="97">
        <f t="shared" si="2959"/>
        <v>0</v>
      </c>
      <c r="J10725" s="102"/>
      <c r="K10725" s="102"/>
      <c r="L10725" s="97">
        <f t="shared" si="2945"/>
        <v>0</v>
      </c>
      <c r="M10725" s="102"/>
      <c r="N10725" s="102"/>
      <c r="O10725" s="115"/>
      <c r="P10725" s="35" t="s">
        <v>145</v>
      </c>
      <c r="R10725" s="352">
        <f>L10725-[1]გადასახდელები!L9575</f>
        <v>0</v>
      </c>
    </row>
    <row r="10726" spans="2:18" ht="20.25" hidden="1" customHeight="1">
      <c r="B10726" s="36" t="str">
        <f t="shared" si="2961"/>
        <v>b</v>
      </c>
      <c r="C10726" s="42">
        <v>5</v>
      </c>
      <c r="D10726" s="42"/>
      <c r="F10726" s="343" t="s">
        <v>579</v>
      </c>
      <c r="G10726" s="48" t="s">
        <v>298</v>
      </c>
      <c r="H10726" s="101"/>
      <c r="I10726" s="97">
        <f t="shared" si="2959"/>
        <v>0</v>
      </c>
      <c r="J10726" s="102"/>
      <c r="K10726" s="102"/>
      <c r="L10726" s="97">
        <f t="shared" si="2945"/>
        <v>0</v>
      </c>
      <c r="M10726" s="102"/>
      <c r="N10726" s="102"/>
      <c r="O10726" s="115"/>
      <c r="P10726" s="35" t="s">
        <v>145</v>
      </c>
      <c r="R10726" s="352">
        <f>L10726-[1]გადასახდელები!L9576</f>
        <v>0</v>
      </c>
    </row>
    <row r="10727" spans="2:18" ht="20.25" hidden="1" customHeight="1">
      <c r="B10727" s="36" t="str">
        <f t="shared" si="2961"/>
        <v>b</v>
      </c>
      <c r="C10727" s="42">
        <v>5</v>
      </c>
      <c r="D10727" s="42"/>
      <c r="F10727" s="343" t="s">
        <v>580</v>
      </c>
      <c r="G10727" s="48" t="s">
        <v>299</v>
      </c>
      <c r="H10727" s="101"/>
      <c r="I10727" s="97">
        <f t="shared" si="2959"/>
        <v>0</v>
      </c>
      <c r="J10727" s="102"/>
      <c r="K10727" s="102"/>
      <c r="L10727" s="97">
        <f t="shared" si="2945"/>
        <v>0</v>
      </c>
      <c r="M10727" s="102"/>
      <c r="N10727" s="102"/>
      <c r="O10727" s="115"/>
      <c r="P10727" s="35" t="s">
        <v>145</v>
      </c>
      <c r="R10727" s="352">
        <f>L10727-[1]გადასახდელები!L9577</f>
        <v>0</v>
      </c>
    </row>
    <row r="10728" spans="2:18" ht="30.75" hidden="1" customHeight="1">
      <c r="B10728" s="36" t="str">
        <f t="shared" si="2961"/>
        <v>b</v>
      </c>
      <c r="C10728" s="42">
        <v>5</v>
      </c>
      <c r="D10728" s="42"/>
      <c r="F10728" s="343" t="s">
        <v>581</v>
      </c>
      <c r="G10728" s="48" t="s">
        <v>300</v>
      </c>
      <c r="H10728" s="101"/>
      <c r="I10728" s="97">
        <f t="shared" si="2959"/>
        <v>0</v>
      </c>
      <c r="J10728" s="102"/>
      <c r="K10728" s="102"/>
      <c r="L10728" s="97">
        <f t="shared" si="2945"/>
        <v>0</v>
      </c>
      <c r="M10728" s="102"/>
      <c r="N10728" s="102"/>
      <c r="O10728" s="115"/>
      <c r="P10728" s="35" t="s">
        <v>145</v>
      </c>
      <c r="R10728" s="352">
        <f>L10728-[1]გადასახდელები!L9578</f>
        <v>0</v>
      </c>
    </row>
    <row r="10729" spans="2:18" ht="20.25" hidden="1" customHeight="1">
      <c r="B10729" s="36" t="str">
        <f t="shared" si="2961"/>
        <v>b</v>
      </c>
      <c r="C10729" s="42">
        <v>5</v>
      </c>
      <c r="D10729" s="42"/>
      <c r="F10729" s="343" t="s">
        <v>675</v>
      </c>
      <c r="G10729" s="48" t="s">
        <v>301</v>
      </c>
      <c r="H10729" s="101"/>
      <c r="I10729" s="97">
        <f t="shared" si="2959"/>
        <v>0</v>
      </c>
      <c r="J10729" s="102"/>
      <c r="K10729" s="102"/>
      <c r="L10729" s="97">
        <f t="shared" si="2945"/>
        <v>0</v>
      </c>
      <c r="M10729" s="102"/>
      <c r="N10729" s="102"/>
      <c r="O10729" s="115"/>
      <c r="P10729" s="35" t="s">
        <v>145</v>
      </c>
      <c r="R10729" s="352">
        <f>L10729-[1]გადასახდელები!L9579</f>
        <v>0</v>
      </c>
    </row>
    <row r="10730" spans="2:18" ht="20.25" hidden="1" customHeight="1">
      <c r="B10730" s="36" t="str">
        <f t="shared" si="2961"/>
        <v>b</v>
      </c>
      <c r="C10730" s="42">
        <v>5</v>
      </c>
      <c r="D10730" s="42"/>
      <c r="F10730" s="343" t="s">
        <v>582</v>
      </c>
      <c r="G10730" s="48" t="s">
        <v>302</v>
      </c>
      <c r="H10730" s="101"/>
      <c r="I10730" s="97">
        <f t="shared" si="2959"/>
        <v>0</v>
      </c>
      <c r="J10730" s="102"/>
      <c r="K10730" s="102"/>
      <c r="L10730" s="97">
        <f t="shared" si="2945"/>
        <v>0</v>
      </c>
      <c r="M10730" s="102"/>
      <c r="N10730" s="102"/>
      <c r="O10730" s="115"/>
      <c r="P10730" s="35" t="s">
        <v>145</v>
      </c>
      <c r="R10730" s="352">
        <f>L10730-[1]გადასახდელები!L9580</f>
        <v>0</v>
      </c>
    </row>
    <row r="10731" spans="2:18" ht="20.25" hidden="1" customHeight="1">
      <c r="B10731" s="36" t="str">
        <f t="shared" si="2961"/>
        <v>b</v>
      </c>
      <c r="C10731" s="42">
        <v>5</v>
      </c>
      <c r="D10731" s="42"/>
      <c r="F10731" s="343" t="s">
        <v>676</v>
      </c>
      <c r="G10731" s="48" t="s">
        <v>303</v>
      </c>
      <c r="H10731" s="101"/>
      <c r="I10731" s="97">
        <f t="shared" si="2959"/>
        <v>0</v>
      </c>
      <c r="J10731" s="102"/>
      <c r="K10731" s="102"/>
      <c r="L10731" s="97">
        <f t="shared" si="2945"/>
        <v>0</v>
      </c>
      <c r="M10731" s="102"/>
      <c r="N10731" s="102"/>
      <c r="O10731" s="115"/>
      <c r="P10731" s="35" t="s">
        <v>145</v>
      </c>
      <c r="R10731" s="352">
        <f>L10731-[1]გადასახდელები!L9581</f>
        <v>0</v>
      </c>
    </row>
    <row r="10732" spans="2:18" ht="20.25" hidden="1" customHeight="1">
      <c r="B10732" s="36" t="str">
        <f t="shared" si="2961"/>
        <v>b</v>
      </c>
      <c r="C10732" s="42">
        <v>5</v>
      </c>
      <c r="D10732" s="42"/>
      <c r="F10732" s="343" t="s">
        <v>677</v>
      </c>
      <c r="G10732" s="48" t="s">
        <v>304</v>
      </c>
      <c r="H10732" s="101"/>
      <c r="I10732" s="97">
        <f t="shared" si="2959"/>
        <v>0</v>
      </c>
      <c r="J10732" s="102"/>
      <c r="K10732" s="102"/>
      <c r="L10732" s="97">
        <f t="shared" si="2945"/>
        <v>0</v>
      </c>
      <c r="M10732" s="102"/>
      <c r="N10732" s="102"/>
      <c r="O10732" s="115"/>
      <c r="P10732" s="35" t="s">
        <v>145</v>
      </c>
      <c r="R10732" s="352">
        <f>L10732-[1]გადასახდელები!L9582</f>
        <v>0</v>
      </c>
    </row>
    <row r="10733" spans="2:18" ht="20.25" hidden="1" customHeight="1">
      <c r="B10733" s="36" t="str">
        <f t="shared" si="2961"/>
        <v>b</v>
      </c>
      <c r="C10733" s="42">
        <v>5</v>
      </c>
      <c r="D10733" s="42"/>
      <c r="F10733" s="343" t="s">
        <v>583</v>
      </c>
      <c r="G10733" s="48" t="s">
        <v>305</v>
      </c>
      <c r="H10733" s="101"/>
      <c r="I10733" s="97">
        <f t="shared" si="2959"/>
        <v>0</v>
      </c>
      <c r="J10733" s="102"/>
      <c r="K10733" s="102"/>
      <c r="L10733" s="97">
        <f t="shared" si="2945"/>
        <v>0</v>
      </c>
      <c r="M10733" s="102"/>
      <c r="N10733" s="102"/>
      <c r="O10733" s="115"/>
      <c r="P10733" s="35" t="s">
        <v>145</v>
      </c>
      <c r="R10733" s="352">
        <f>L10733-[1]გადასახდელები!L9583</f>
        <v>0</v>
      </c>
    </row>
    <row r="10734" spans="2:18" ht="20.25" hidden="1" customHeight="1">
      <c r="B10734" s="36" t="str">
        <f t="shared" si="2961"/>
        <v>b</v>
      </c>
      <c r="C10734" s="42">
        <v>4</v>
      </c>
      <c r="D10734" s="42"/>
      <c r="F10734" s="342" t="s">
        <v>584</v>
      </c>
      <c r="G10734" s="47" t="s">
        <v>306</v>
      </c>
      <c r="H10734" s="93">
        <f>H10735+H10742</f>
        <v>0</v>
      </c>
      <c r="I10734" s="94">
        <f t="shared" si="2959"/>
        <v>0</v>
      </c>
      <c r="J10734" s="93">
        <f>J10735+J10742</f>
        <v>0</v>
      </c>
      <c r="K10734" s="93">
        <f>K10735+K10742</f>
        <v>0</v>
      </c>
      <c r="L10734" s="94">
        <f t="shared" si="2945"/>
        <v>0</v>
      </c>
      <c r="M10734" s="93">
        <f>M10735+M10742</f>
        <v>0</v>
      </c>
      <c r="N10734" s="93">
        <f>N10735+N10742</f>
        <v>0</v>
      </c>
      <c r="O10734" s="82" t="s">
        <v>146</v>
      </c>
      <c r="P10734" s="35" t="s">
        <v>145</v>
      </c>
      <c r="R10734" s="352">
        <f>L10734-[1]გადასახდელები!L9584</f>
        <v>0</v>
      </c>
    </row>
    <row r="10735" spans="2:18" ht="20.25" hidden="1" customHeight="1">
      <c r="B10735" s="36" t="str">
        <f t="shared" si="2961"/>
        <v>b</v>
      </c>
      <c r="C10735" s="42">
        <v>5</v>
      </c>
      <c r="D10735" s="42"/>
      <c r="F10735" s="342" t="s">
        <v>585</v>
      </c>
      <c r="G10735" s="48" t="s">
        <v>307</v>
      </c>
      <c r="H10735" s="96">
        <f>SUM(H10736:H10741)</f>
        <v>0</v>
      </c>
      <c r="I10735" s="97">
        <f t="shared" si="2959"/>
        <v>0</v>
      </c>
      <c r="J10735" s="96">
        <f>SUM(J10736:J10741)</f>
        <v>0</v>
      </c>
      <c r="K10735" s="96">
        <f>SUM(K10736:K10741)</f>
        <v>0</v>
      </c>
      <c r="L10735" s="97">
        <f t="shared" si="2945"/>
        <v>0</v>
      </c>
      <c r="M10735" s="96">
        <f>SUM(M10736:M10741)</f>
        <v>0</v>
      </c>
      <c r="N10735" s="96">
        <f>SUM(N10736:N10741)</f>
        <v>0</v>
      </c>
      <c r="O10735" s="82" t="s">
        <v>146</v>
      </c>
      <c r="P10735" s="35" t="s">
        <v>145</v>
      </c>
      <c r="R10735" s="352">
        <f>L10735-[1]გადასახდელები!L9585</f>
        <v>0</v>
      </c>
    </row>
    <row r="10736" spans="2:18" ht="20.25" hidden="1" customHeight="1">
      <c r="B10736" s="36" t="str">
        <f t="shared" si="2961"/>
        <v>b</v>
      </c>
      <c r="C10736" s="42">
        <v>6</v>
      </c>
      <c r="D10736" s="42"/>
      <c r="F10736" s="343" t="s">
        <v>586</v>
      </c>
      <c r="G10736" s="53" t="s">
        <v>308</v>
      </c>
      <c r="H10736" s="99"/>
      <c r="I10736" s="105">
        <f t="shared" si="2959"/>
        <v>0</v>
      </c>
      <c r="J10736" s="100"/>
      <c r="K10736" s="100"/>
      <c r="L10736" s="105">
        <f t="shared" si="2945"/>
        <v>0</v>
      </c>
      <c r="M10736" s="100"/>
      <c r="N10736" s="100"/>
      <c r="O10736" s="115"/>
      <c r="P10736" s="35" t="s">
        <v>145</v>
      </c>
      <c r="R10736" s="352">
        <f>L10736-[1]გადასახდელები!L9586</f>
        <v>0</v>
      </c>
    </row>
    <row r="10737" spans="2:18" ht="20.25" hidden="1" customHeight="1">
      <c r="B10737" s="36" t="str">
        <f t="shared" si="2961"/>
        <v>b</v>
      </c>
      <c r="C10737" s="42">
        <v>6</v>
      </c>
      <c r="D10737" s="42"/>
      <c r="F10737" s="343" t="s">
        <v>678</v>
      </c>
      <c r="G10737" s="53" t="s">
        <v>309</v>
      </c>
      <c r="H10737" s="99"/>
      <c r="I10737" s="105">
        <f t="shared" si="2959"/>
        <v>0</v>
      </c>
      <c r="J10737" s="100"/>
      <c r="K10737" s="100"/>
      <c r="L10737" s="105">
        <f t="shared" si="2945"/>
        <v>0</v>
      </c>
      <c r="M10737" s="100"/>
      <c r="N10737" s="100"/>
      <c r="O10737" s="115"/>
      <c r="P10737" s="35" t="s">
        <v>145</v>
      </c>
      <c r="R10737" s="352">
        <f>L10737-[1]გადასახდელები!L9587</f>
        <v>0</v>
      </c>
    </row>
    <row r="10738" spans="2:18" ht="20.25" hidden="1" customHeight="1">
      <c r="B10738" s="36" t="str">
        <f t="shared" si="2961"/>
        <v>b</v>
      </c>
      <c r="C10738" s="42">
        <v>6</v>
      </c>
      <c r="D10738" s="42"/>
      <c r="F10738" s="343" t="s">
        <v>679</v>
      </c>
      <c r="G10738" s="53" t="s">
        <v>310</v>
      </c>
      <c r="H10738" s="99"/>
      <c r="I10738" s="105">
        <f t="shared" si="2959"/>
        <v>0</v>
      </c>
      <c r="J10738" s="100"/>
      <c r="K10738" s="100"/>
      <c r="L10738" s="105">
        <f t="shared" si="2945"/>
        <v>0</v>
      </c>
      <c r="M10738" s="100"/>
      <c r="N10738" s="100"/>
      <c r="O10738" s="115"/>
      <c r="P10738" s="35" t="s">
        <v>145</v>
      </c>
      <c r="R10738" s="352">
        <f>L10738-[1]გადასახდელები!L9588</f>
        <v>0</v>
      </c>
    </row>
    <row r="10739" spans="2:18" ht="20.25" hidden="1" customHeight="1">
      <c r="B10739" s="36" t="str">
        <f t="shared" si="2961"/>
        <v>b</v>
      </c>
      <c r="C10739" s="42">
        <v>6</v>
      </c>
      <c r="D10739" s="42"/>
      <c r="F10739" s="343" t="s">
        <v>680</v>
      </c>
      <c r="G10739" s="53" t="s">
        <v>311</v>
      </c>
      <c r="H10739" s="99"/>
      <c r="I10739" s="105">
        <f t="shared" si="2959"/>
        <v>0</v>
      </c>
      <c r="J10739" s="100"/>
      <c r="K10739" s="100"/>
      <c r="L10739" s="105">
        <f t="shared" si="2945"/>
        <v>0</v>
      </c>
      <c r="M10739" s="100"/>
      <c r="N10739" s="100"/>
      <c r="O10739" s="115"/>
      <c r="P10739" s="35" t="s">
        <v>145</v>
      </c>
      <c r="R10739" s="352">
        <f>L10739-[1]გადასახდელები!L9589</f>
        <v>0</v>
      </c>
    </row>
    <row r="10740" spans="2:18" ht="20.25" hidden="1" customHeight="1">
      <c r="B10740" s="36" t="str">
        <f t="shared" si="2961"/>
        <v>b</v>
      </c>
      <c r="C10740" s="42">
        <v>6</v>
      </c>
      <c r="D10740" s="42"/>
      <c r="F10740" s="343" t="s">
        <v>681</v>
      </c>
      <c r="G10740" s="53" t="s">
        <v>312</v>
      </c>
      <c r="H10740" s="99"/>
      <c r="I10740" s="105">
        <f t="shared" si="2959"/>
        <v>0</v>
      </c>
      <c r="J10740" s="100"/>
      <c r="K10740" s="100"/>
      <c r="L10740" s="105">
        <f t="shared" si="2945"/>
        <v>0</v>
      </c>
      <c r="M10740" s="100"/>
      <c r="N10740" s="100"/>
      <c r="O10740" s="115"/>
      <c r="P10740" s="35" t="s">
        <v>145</v>
      </c>
      <c r="R10740" s="352">
        <f>L10740-[1]გადასახდელები!L9590</f>
        <v>0</v>
      </c>
    </row>
    <row r="10741" spans="2:18" ht="20.25" hidden="1" customHeight="1">
      <c r="B10741" s="36" t="str">
        <f t="shared" si="2961"/>
        <v>b</v>
      </c>
      <c r="C10741" s="42">
        <v>6</v>
      </c>
      <c r="D10741" s="42"/>
      <c r="F10741" s="343" t="s">
        <v>682</v>
      </c>
      <c r="G10741" s="53" t="s">
        <v>313</v>
      </c>
      <c r="H10741" s="99"/>
      <c r="I10741" s="105">
        <f t="shared" si="2959"/>
        <v>0</v>
      </c>
      <c r="J10741" s="100"/>
      <c r="K10741" s="100"/>
      <c r="L10741" s="105">
        <f t="shared" si="2945"/>
        <v>0</v>
      </c>
      <c r="M10741" s="100"/>
      <c r="N10741" s="100"/>
      <c r="O10741" s="115"/>
      <c r="P10741" s="35" t="s">
        <v>145</v>
      </c>
      <c r="R10741" s="352">
        <f>L10741-[1]გადასახდელები!L9591</f>
        <v>0</v>
      </c>
    </row>
    <row r="10742" spans="2:18" ht="20.25" hidden="1" customHeight="1">
      <c r="B10742" s="36" t="str">
        <f t="shared" si="2961"/>
        <v>b</v>
      </c>
      <c r="C10742" s="42">
        <v>5</v>
      </c>
      <c r="D10742" s="42"/>
      <c r="F10742" s="342" t="s">
        <v>587</v>
      </c>
      <c r="G10742" s="48" t="s">
        <v>314</v>
      </c>
      <c r="H10742" s="96">
        <f>SUM(H10743:H10762)</f>
        <v>0</v>
      </c>
      <c r="I10742" s="97">
        <f t="shared" si="2959"/>
        <v>0</v>
      </c>
      <c r="J10742" s="96">
        <f>SUM(J10743:J10762)</f>
        <v>0</v>
      </c>
      <c r="K10742" s="96">
        <f>SUM(K10743:K10762)</f>
        <v>0</v>
      </c>
      <c r="L10742" s="97">
        <f t="shared" si="2945"/>
        <v>0</v>
      </c>
      <c r="M10742" s="96">
        <f>SUM(M10743:M10762)</f>
        <v>0</v>
      </c>
      <c r="N10742" s="96">
        <f>SUM(N10743:N10762)</f>
        <v>0</v>
      </c>
      <c r="O10742" s="82" t="s">
        <v>146</v>
      </c>
      <c r="P10742" s="35" t="s">
        <v>145</v>
      </c>
      <c r="R10742" s="352">
        <f>L10742-[1]გადასახდელები!L9592</f>
        <v>0</v>
      </c>
    </row>
    <row r="10743" spans="2:18" ht="20.25" hidden="1" customHeight="1">
      <c r="B10743" s="36" t="str">
        <f t="shared" si="2961"/>
        <v>b</v>
      </c>
      <c r="C10743" s="42">
        <v>6</v>
      </c>
      <c r="D10743" s="42"/>
      <c r="F10743" s="343" t="s">
        <v>683</v>
      </c>
      <c r="G10743" s="54" t="s">
        <v>315</v>
      </c>
      <c r="H10743" s="116"/>
      <c r="I10743" s="105">
        <f t="shared" si="2959"/>
        <v>0</v>
      </c>
      <c r="J10743" s="117"/>
      <c r="K10743" s="117"/>
      <c r="L10743" s="105">
        <f t="shared" si="2945"/>
        <v>0</v>
      </c>
      <c r="M10743" s="117"/>
      <c r="N10743" s="117"/>
      <c r="P10743" s="35" t="s">
        <v>145</v>
      </c>
      <c r="R10743" s="352">
        <f>L10743-[1]გადასახდელები!L9593</f>
        <v>0</v>
      </c>
    </row>
    <row r="10744" spans="2:18" ht="20.25" hidden="1" customHeight="1">
      <c r="B10744" s="36" t="str">
        <f t="shared" si="2961"/>
        <v>b</v>
      </c>
      <c r="C10744" s="42">
        <v>6</v>
      </c>
      <c r="D10744" s="42"/>
      <c r="F10744" s="343" t="s">
        <v>684</v>
      </c>
      <c r="G10744" s="54" t="s">
        <v>316</v>
      </c>
      <c r="H10744" s="116"/>
      <c r="I10744" s="105">
        <f t="shared" si="2959"/>
        <v>0</v>
      </c>
      <c r="J10744" s="117"/>
      <c r="K10744" s="117"/>
      <c r="L10744" s="105">
        <f t="shared" si="2945"/>
        <v>0</v>
      </c>
      <c r="M10744" s="117"/>
      <c r="N10744" s="117"/>
      <c r="P10744" s="35" t="s">
        <v>145</v>
      </c>
      <c r="R10744" s="352">
        <f>L10744-[1]გადასახდელები!L9594</f>
        <v>0</v>
      </c>
    </row>
    <row r="10745" spans="2:18" ht="30.75" hidden="1" customHeight="1">
      <c r="B10745" s="36" t="str">
        <f t="shared" si="2961"/>
        <v>b</v>
      </c>
      <c r="C10745" s="42">
        <v>6</v>
      </c>
      <c r="D10745" s="42"/>
      <c r="F10745" s="343" t="s">
        <v>588</v>
      </c>
      <c r="G10745" s="54" t="s">
        <v>317</v>
      </c>
      <c r="H10745" s="116"/>
      <c r="I10745" s="105">
        <f t="shared" si="2959"/>
        <v>0</v>
      </c>
      <c r="J10745" s="117"/>
      <c r="K10745" s="117"/>
      <c r="L10745" s="105">
        <f t="shared" si="2945"/>
        <v>0</v>
      </c>
      <c r="M10745" s="117"/>
      <c r="N10745" s="117"/>
      <c r="P10745" s="35" t="s">
        <v>145</v>
      </c>
      <c r="R10745" s="352">
        <f>L10745-[1]გადასახდელები!L9595</f>
        <v>0</v>
      </c>
    </row>
    <row r="10746" spans="2:18" ht="30.75" hidden="1" customHeight="1">
      <c r="B10746" s="36" t="str">
        <f t="shared" si="2961"/>
        <v>b</v>
      </c>
      <c r="C10746" s="42">
        <v>6</v>
      </c>
      <c r="D10746" s="42"/>
      <c r="F10746" s="343" t="s">
        <v>685</v>
      </c>
      <c r="G10746" s="54" t="s">
        <v>318</v>
      </c>
      <c r="H10746" s="116"/>
      <c r="I10746" s="105">
        <f t="shared" si="2959"/>
        <v>0</v>
      </c>
      <c r="J10746" s="117"/>
      <c r="K10746" s="117"/>
      <c r="L10746" s="105">
        <f t="shared" si="2945"/>
        <v>0</v>
      </c>
      <c r="M10746" s="117"/>
      <c r="N10746" s="117"/>
      <c r="P10746" s="35" t="s">
        <v>145</v>
      </c>
      <c r="R10746" s="352">
        <f>L10746-[1]გადასახდელები!L9596</f>
        <v>0</v>
      </c>
    </row>
    <row r="10747" spans="2:18" ht="20.25" hidden="1" customHeight="1">
      <c r="B10747" s="36" t="str">
        <f t="shared" si="2961"/>
        <v>b</v>
      </c>
      <c r="C10747" s="42">
        <v>6</v>
      </c>
      <c r="D10747" s="42"/>
      <c r="F10747" s="343" t="s">
        <v>589</v>
      </c>
      <c r="G10747" s="54" t="s">
        <v>319</v>
      </c>
      <c r="H10747" s="116"/>
      <c r="I10747" s="105">
        <f t="shared" si="2959"/>
        <v>0</v>
      </c>
      <c r="J10747" s="117"/>
      <c r="K10747" s="117"/>
      <c r="L10747" s="105">
        <f t="shared" si="2945"/>
        <v>0</v>
      </c>
      <c r="M10747" s="117"/>
      <c r="N10747" s="117"/>
      <c r="P10747" s="35" t="s">
        <v>145</v>
      </c>
      <c r="R10747" s="352">
        <f>L10747-[1]გადასახდელები!L9597</f>
        <v>0</v>
      </c>
    </row>
    <row r="10748" spans="2:18" ht="20.25" hidden="1" customHeight="1">
      <c r="B10748" s="36" t="str">
        <f t="shared" si="2961"/>
        <v>b</v>
      </c>
      <c r="C10748" s="42">
        <v>6</v>
      </c>
      <c r="D10748" s="42"/>
      <c r="F10748" s="343" t="s">
        <v>686</v>
      </c>
      <c r="G10748" s="54" t="s">
        <v>320</v>
      </c>
      <c r="H10748" s="116"/>
      <c r="I10748" s="105">
        <f t="shared" si="2959"/>
        <v>0</v>
      </c>
      <c r="J10748" s="117"/>
      <c r="K10748" s="117"/>
      <c r="L10748" s="105">
        <f t="shared" si="2945"/>
        <v>0</v>
      </c>
      <c r="M10748" s="117"/>
      <c r="N10748" s="117"/>
      <c r="P10748" s="35" t="s">
        <v>145</v>
      </c>
      <c r="R10748" s="352">
        <f>L10748-[1]გადასახდელები!L9598</f>
        <v>0</v>
      </c>
    </row>
    <row r="10749" spans="2:18" ht="30.75" hidden="1" customHeight="1">
      <c r="B10749" s="36" t="str">
        <f t="shared" si="2961"/>
        <v>b</v>
      </c>
      <c r="C10749" s="42">
        <v>6</v>
      </c>
      <c r="D10749" s="42"/>
      <c r="F10749" s="343" t="s">
        <v>687</v>
      </c>
      <c r="G10749" s="54" t="s">
        <v>321</v>
      </c>
      <c r="H10749" s="116"/>
      <c r="I10749" s="105">
        <f t="shared" si="2959"/>
        <v>0</v>
      </c>
      <c r="J10749" s="117"/>
      <c r="K10749" s="117"/>
      <c r="L10749" s="105">
        <f t="shared" si="2945"/>
        <v>0</v>
      </c>
      <c r="M10749" s="117"/>
      <c r="N10749" s="117"/>
      <c r="P10749" s="35" t="s">
        <v>145</v>
      </c>
      <c r="R10749" s="352">
        <f>L10749-[1]გადასახდელები!L9599</f>
        <v>0</v>
      </c>
    </row>
    <row r="10750" spans="2:18" ht="20.25" hidden="1" customHeight="1">
      <c r="B10750" s="36" t="str">
        <f t="shared" si="2961"/>
        <v>b</v>
      </c>
      <c r="C10750" s="42">
        <v>6</v>
      </c>
      <c r="D10750" s="42"/>
      <c r="F10750" s="343" t="s">
        <v>590</v>
      </c>
      <c r="G10750" s="54" t="s">
        <v>322</v>
      </c>
      <c r="H10750" s="116"/>
      <c r="I10750" s="105">
        <f t="shared" si="2959"/>
        <v>0</v>
      </c>
      <c r="J10750" s="117"/>
      <c r="K10750" s="117"/>
      <c r="L10750" s="105">
        <f t="shared" si="2945"/>
        <v>0</v>
      </c>
      <c r="M10750" s="117"/>
      <c r="N10750" s="117"/>
      <c r="P10750" s="35" t="s">
        <v>145</v>
      </c>
      <c r="R10750" s="352">
        <f>L10750-[1]გადასახდელები!L9600</f>
        <v>0</v>
      </c>
    </row>
    <row r="10751" spans="2:18" ht="20.25" hidden="1" customHeight="1">
      <c r="B10751" s="36" t="str">
        <f t="shared" si="2961"/>
        <v>b</v>
      </c>
      <c r="C10751" s="42">
        <v>6</v>
      </c>
      <c r="D10751" s="42"/>
      <c r="F10751" s="343" t="s">
        <v>688</v>
      </c>
      <c r="G10751" s="54" t="s">
        <v>323</v>
      </c>
      <c r="H10751" s="116"/>
      <c r="I10751" s="105">
        <f t="shared" si="2959"/>
        <v>0</v>
      </c>
      <c r="J10751" s="117"/>
      <c r="K10751" s="117"/>
      <c r="L10751" s="105">
        <f t="shared" si="2945"/>
        <v>0</v>
      </c>
      <c r="M10751" s="117"/>
      <c r="N10751" s="117"/>
      <c r="P10751" s="35" t="s">
        <v>145</v>
      </c>
      <c r="R10751" s="352">
        <f>L10751-[1]გადასახდელები!L9601</f>
        <v>0</v>
      </c>
    </row>
    <row r="10752" spans="2:18" ht="20.25" hidden="1" customHeight="1">
      <c r="B10752" s="36" t="str">
        <f t="shared" si="2961"/>
        <v>b</v>
      </c>
      <c r="C10752" s="42">
        <v>6</v>
      </c>
      <c r="D10752" s="42"/>
      <c r="F10752" s="343" t="s">
        <v>689</v>
      </c>
      <c r="G10752" s="54" t="s">
        <v>324</v>
      </c>
      <c r="H10752" s="116"/>
      <c r="I10752" s="105">
        <f t="shared" si="2959"/>
        <v>0</v>
      </c>
      <c r="J10752" s="117"/>
      <c r="K10752" s="117"/>
      <c r="L10752" s="105">
        <f t="shared" si="2945"/>
        <v>0</v>
      </c>
      <c r="M10752" s="117"/>
      <c r="N10752" s="117"/>
      <c r="P10752" s="35" t="s">
        <v>145</v>
      </c>
      <c r="R10752" s="352">
        <f>L10752-[1]გადასახდელები!L9602</f>
        <v>0</v>
      </c>
    </row>
    <row r="10753" spans="2:18" ht="20.25" hidden="1" customHeight="1">
      <c r="B10753" s="36" t="str">
        <f t="shared" si="2961"/>
        <v>b</v>
      </c>
      <c r="C10753" s="42">
        <v>6</v>
      </c>
      <c r="D10753" s="42"/>
      <c r="F10753" s="343" t="s">
        <v>690</v>
      </c>
      <c r="G10753" s="54" t="s">
        <v>325</v>
      </c>
      <c r="H10753" s="116"/>
      <c r="I10753" s="105">
        <f t="shared" si="2959"/>
        <v>0</v>
      </c>
      <c r="J10753" s="117"/>
      <c r="K10753" s="117"/>
      <c r="L10753" s="105">
        <f t="shared" si="2945"/>
        <v>0</v>
      </c>
      <c r="M10753" s="117"/>
      <c r="N10753" s="117"/>
      <c r="P10753" s="35" t="s">
        <v>145</v>
      </c>
      <c r="R10753" s="352">
        <f>L10753-[1]გადასახდელები!L9603</f>
        <v>0</v>
      </c>
    </row>
    <row r="10754" spans="2:18" ht="20.25" hidden="1" customHeight="1">
      <c r="B10754" s="36" t="str">
        <f t="shared" si="2961"/>
        <v>b</v>
      </c>
      <c r="C10754" s="42">
        <v>6</v>
      </c>
      <c r="D10754" s="42"/>
      <c r="F10754" s="343" t="s">
        <v>691</v>
      </c>
      <c r="G10754" s="54" t="s">
        <v>326</v>
      </c>
      <c r="H10754" s="116"/>
      <c r="I10754" s="105">
        <f t="shared" si="2959"/>
        <v>0</v>
      </c>
      <c r="J10754" s="117"/>
      <c r="K10754" s="117"/>
      <c r="L10754" s="105">
        <f t="shared" si="2945"/>
        <v>0</v>
      </c>
      <c r="M10754" s="117"/>
      <c r="N10754" s="117"/>
      <c r="P10754" s="35" t="s">
        <v>145</v>
      </c>
      <c r="R10754" s="352">
        <f>L10754-[1]გადასახდელები!L9604</f>
        <v>0</v>
      </c>
    </row>
    <row r="10755" spans="2:18" ht="20.25" hidden="1" customHeight="1">
      <c r="B10755" s="36" t="str">
        <f t="shared" si="2961"/>
        <v>b</v>
      </c>
      <c r="C10755" s="42">
        <v>6</v>
      </c>
      <c r="D10755" s="42"/>
      <c r="F10755" s="343" t="s">
        <v>692</v>
      </c>
      <c r="G10755" s="54" t="s">
        <v>327</v>
      </c>
      <c r="H10755" s="116"/>
      <c r="I10755" s="105">
        <f t="shared" si="2959"/>
        <v>0</v>
      </c>
      <c r="J10755" s="117"/>
      <c r="K10755" s="117"/>
      <c r="L10755" s="105">
        <f t="shared" si="2945"/>
        <v>0</v>
      </c>
      <c r="M10755" s="117"/>
      <c r="N10755" s="117"/>
      <c r="P10755" s="35" t="s">
        <v>145</v>
      </c>
      <c r="R10755" s="352">
        <f>L10755-[1]გადასახდელები!L9605</f>
        <v>0</v>
      </c>
    </row>
    <row r="10756" spans="2:18" ht="20.25" hidden="1" customHeight="1">
      <c r="B10756" s="36" t="str">
        <f t="shared" si="2961"/>
        <v>b</v>
      </c>
      <c r="C10756" s="42">
        <v>6</v>
      </c>
      <c r="D10756" s="42"/>
      <c r="F10756" s="343" t="s">
        <v>693</v>
      </c>
      <c r="G10756" s="54" t="s">
        <v>328</v>
      </c>
      <c r="H10756" s="116"/>
      <c r="I10756" s="105">
        <f t="shared" si="2959"/>
        <v>0</v>
      </c>
      <c r="J10756" s="117"/>
      <c r="K10756" s="117"/>
      <c r="L10756" s="105">
        <f t="shared" si="2945"/>
        <v>0</v>
      </c>
      <c r="M10756" s="117"/>
      <c r="N10756" s="117"/>
      <c r="P10756" s="35" t="s">
        <v>145</v>
      </c>
      <c r="R10756" s="352">
        <f>L10756-[1]გადასახდელები!L9606</f>
        <v>0</v>
      </c>
    </row>
    <row r="10757" spans="2:18" ht="20.25" hidden="1" customHeight="1">
      <c r="B10757" s="36" t="str">
        <f t="shared" si="2961"/>
        <v>b</v>
      </c>
      <c r="C10757" s="42">
        <v>6</v>
      </c>
      <c r="D10757" s="42"/>
      <c r="F10757" s="343" t="s">
        <v>694</v>
      </c>
      <c r="G10757" s="54" t="s">
        <v>329</v>
      </c>
      <c r="H10757" s="116"/>
      <c r="I10757" s="105">
        <f t="shared" si="2959"/>
        <v>0</v>
      </c>
      <c r="J10757" s="117"/>
      <c r="K10757" s="117"/>
      <c r="L10757" s="105">
        <f t="shared" si="2945"/>
        <v>0</v>
      </c>
      <c r="M10757" s="117"/>
      <c r="N10757" s="117"/>
      <c r="P10757" s="35" t="s">
        <v>145</v>
      </c>
      <c r="R10757" s="352">
        <f>L10757-[1]გადასახდელები!L9607</f>
        <v>0</v>
      </c>
    </row>
    <row r="10758" spans="2:18" ht="20.25" hidden="1" customHeight="1">
      <c r="B10758" s="36" t="str">
        <f t="shared" si="2961"/>
        <v>b</v>
      </c>
      <c r="C10758" s="42">
        <v>6</v>
      </c>
      <c r="D10758" s="42"/>
      <c r="F10758" s="343" t="s">
        <v>695</v>
      </c>
      <c r="G10758" s="54" t="s">
        <v>330</v>
      </c>
      <c r="H10758" s="116"/>
      <c r="I10758" s="105">
        <f t="shared" si="2959"/>
        <v>0</v>
      </c>
      <c r="J10758" s="117"/>
      <c r="K10758" s="117"/>
      <c r="L10758" s="105">
        <f t="shared" si="2945"/>
        <v>0</v>
      </c>
      <c r="M10758" s="117"/>
      <c r="N10758" s="117"/>
      <c r="P10758" s="35" t="s">
        <v>145</v>
      </c>
      <c r="R10758" s="352">
        <f>L10758-[1]გადასახდელები!L9608</f>
        <v>0</v>
      </c>
    </row>
    <row r="10759" spans="2:18" ht="20.25" hidden="1" customHeight="1">
      <c r="B10759" s="36" t="str">
        <f t="shared" si="2961"/>
        <v>b</v>
      </c>
      <c r="C10759" s="42">
        <v>6</v>
      </c>
      <c r="D10759" s="42"/>
      <c r="F10759" s="343" t="s">
        <v>696</v>
      </c>
      <c r="G10759" s="54" t="s">
        <v>331</v>
      </c>
      <c r="H10759" s="116"/>
      <c r="I10759" s="105">
        <f t="shared" si="2959"/>
        <v>0</v>
      </c>
      <c r="J10759" s="117"/>
      <c r="K10759" s="117"/>
      <c r="L10759" s="105">
        <f t="shared" si="2945"/>
        <v>0</v>
      </c>
      <c r="M10759" s="117"/>
      <c r="N10759" s="117"/>
      <c r="P10759" s="35" t="s">
        <v>145</v>
      </c>
      <c r="R10759" s="352">
        <f>L10759-[1]გადასახდელები!L9609</f>
        <v>0</v>
      </c>
    </row>
    <row r="10760" spans="2:18" ht="20.25" hidden="1" customHeight="1">
      <c r="B10760" s="36" t="str">
        <f t="shared" si="2961"/>
        <v>b</v>
      </c>
      <c r="C10760" s="42">
        <v>6</v>
      </c>
      <c r="D10760" s="42"/>
      <c r="F10760" s="343" t="s">
        <v>697</v>
      </c>
      <c r="G10760" s="55" t="s">
        <v>332</v>
      </c>
      <c r="H10760" s="116"/>
      <c r="I10760" s="105">
        <f t="shared" si="2959"/>
        <v>0</v>
      </c>
      <c r="J10760" s="117"/>
      <c r="K10760" s="117"/>
      <c r="L10760" s="105">
        <f t="shared" si="2945"/>
        <v>0</v>
      </c>
      <c r="M10760" s="117"/>
      <c r="N10760" s="117"/>
      <c r="P10760" s="35" t="s">
        <v>145</v>
      </c>
      <c r="R10760" s="352">
        <f>L10760-[1]გადასახდელები!L9610</f>
        <v>0</v>
      </c>
    </row>
    <row r="10761" spans="2:18" ht="20.25" hidden="1" customHeight="1">
      <c r="B10761" s="36" t="str">
        <f t="shared" si="2961"/>
        <v>b</v>
      </c>
      <c r="C10761" s="42">
        <v>6</v>
      </c>
      <c r="D10761" s="42"/>
      <c r="F10761" s="343" t="s">
        <v>698</v>
      </c>
      <c r="G10761" s="54" t="s">
        <v>333</v>
      </c>
      <c r="H10761" s="116"/>
      <c r="I10761" s="105">
        <f t="shared" si="2959"/>
        <v>0</v>
      </c>
      <c r="J10761" s="117"/>
      <c r="K10761" s="117"/>
      <c r="L10761" s="105">
        <f t="shared" si="2945"/>
        <v>0</v>
      </c>
      <c r="M10761" s="117"/>
      <c r="N10761" s="117"/>
      <c r="P10761" s="35" t="s">
        <v>145</v>
      </c>
      <c r="R10761" s="352">
        <f>L10761-[1]გადასახდელები!L9611</f>
        <v>0</v>
      </c>
    </row>
    <row r="10762" spans="2:18" ht="30.75" hidden="1" customHeight="1">
      <c r="B10762" s="36" t="str">
        <f t="shared" si="2961"/>
        <v>b</v>
      </c>
      <c r="C10762" s="42">
        <v>6</v>
      </c>
      <c r="D10762" s="42"/>
      <c r="F10762" s="343" t="s">
        <v>591</v>
      </c>
      <c r="G10762" s="54" t="s">
        <v>334</v>
      </c>
      <c r="H10762" s="116"/>
      <c r="I10762" s="105">
        <f t="shared" si="2959"/>
        <v>0</v>
      </c>
      <c r="J10762" s="117"/>
      <c r="K10762" s="117"/>
      <c r="L10762" s="105">
        <f t="shared" si="2945"/>
        <v>0</v>
      </c>
      <c r="M10762" s="117"/>
      <c r="N10762" s="117"/>
      <c r="P10762" s="35" t="s">
        <v>145</v>
      </c>
      <c r="R10762" s="352">
        <f>L10762-[1]გადასახდელები!L9612</f>
        <v>0</v>
      </c>
    </row>
    <row r="10763" spans="2:18" ht="20.25" hidden="1" customHeight="1">
      <c r="B10763" s="36" t="str">
        <f t="shared" si="2961"/>
        <v>b</v>
      </c>
      <c r="C10763" s="42">
        <v>4</v>
      </c>
      <c r="D10763" s="42"/>
      <c r="F10763" s="342" t="s">
        <v>699</v>
      </c>
      <c r="G10763" s="47" t="s">
        <v>335</v>
      </c>
      <c r="H10763" s="93">
        <f>H10764+H10765</f>
        <v>0</v>
      </c>
      <c r="I10763" s="94">
        <f t="shared" si="2959"/>
        <v>0</v>
      </c>
      <c r="J10763" s="93">
        <f>J10764+J10765</f>
        <v>0</v>
      </c>
      <c r="K10763" s="93">
        <f>K10764+K10765</f>
        <v>0</v>
      </c>
      <c r="L10763" s="94">
        <f t="shared" si="2945"/>
        <v>0</v>
      </c>
      <c r="M10763" s="93">
        <f>M10764+M10765</f>
        <v>0</v>
      </c>
      <c r="N10763" s="93">
        <f>N10764+N10765</f>
        <v>0</v>
      </c>
      <c r="O10763" s="82" t="s">
        <v>146</v>
      </c>
      <c r="P10763" s="35" t="s">
        <v>145</v>
      </c>
      <c r="R10763" s="352">
        <f>L10763-[1]გადასახდელები!L9613</f>
        <v>0</v>
      </c>
    </row>
    <row r="10764" spans="2:18" ht="20.25" hidden="1" customHeight="1">
      <c r="B10764" s="36" t="str">
        <f t="shared" si="2961"/>
        <v>b</v>
      </c>
      <c r="C10764" s="42">
        <v>5</v>
      </c>
      <c r="D10764" s="42"/>
      <c r="F10764" s="343" t="s">
        <v>700</v>
      </c>
      <c r="G10764" s="48" t="s">
        <v>336</v>
      </c>
      <c r="H10764" s="101"/>
      <c r="I10764" s="97">
        <f t="shared" si="2959"/>
        <v>0</v>
      </c>
      <c r="J10764" s="102"/>
      <c r="K10764" s="102"/>
      <c r="L10764" s="97">
        <f t="shared" si="2945"/>
        <v>0</v>
      </c>
      <c r="M10764" s="102"/>
      <c r="N10764" s="102"/>
      <c r="O10764" s="115"/>
      <c r="P10764" s="35" t="s">
        <v>145</v>
      </c>
      <c r="R10764" s="352">
        <f>L10764-[1]გადასახდელები!L9614</f>
        <v>0</v>
      </c>
    </row>
    <row r="10765" spans="2:18" ht="20.25" hidden="1" customHeight="1">
      <c r="B10765" s="36" t="str">
        <f t="shared" si="2961"/>
        <v>b</v>
      </c>
      <c r="C10765" s="42">
        <v>5</v>
      </c>
      <c r="D10765" s="42"/>
      <c r="F10765" s="342" t="s">
        <v>701</v>
      </c>
      <c r="G10765" s="48" t="s">
        <v>337</v>
      </c>
      <c r="H10765" s="119">
        <f>H10766+H10767</f>
        <v>0</v>
      </c>
      <c r="I10765" s="105">
        <f t="shared" si="2959"/>
        <v>0</v>
      </c>
      <c r="J10765" s="119">
        <f>J10766+J10767</f>
        <v>0</v>
      </c>
      <c r="K10765" s="119">
        <f>K10766+K10767</f>
        <v>0</v>
      </c>
      <c r="L10765" s="105">
        <f t="shared" si="2945"/>
        <v>0</v>
      </c>
      <c r="M10765" s="119">
        <f>M10766+M10767</f>
        <v>0</v>
      </c>
      <c r="N10765" s="119">
        <f>N10766+N10767</f>
        <v>0</v>
      </c>
      <c r="O10765" s="82" t="s">
        <v>146</v>
      </c>
      <c r="P10765" s="35" t="s">
        <v>145</v>
      </c>
      <c r="R10765" s="352">
        <f>L10765-[1]გადასახდელები!L9615</f>
        <v>0</v>
      </c>
    </row>
    <row r="10766" spans="2:18" ht="20.25" hidden="1" customHeight="1">
      <c r="B10766" s="36" t="str">
        <f t="shared" si="2961"/>
        <v>b</v>
      </c>
      <c r="C10766" s="42">
        <v>6</v>
      </c>
      <c r="D10766" s="42"/>
      <c r="F10766" s="343" t="s">
        <v>702</v>
      </c>
      <c r="G10766" s="54" t="s">
        <v>338</v>
      </c>
      <c r="H10766" s="116"/>
      <c r="I10766" s="105">
        <f t="shared" si="2959"/>
        <v>0</v>
      </c>
      <c r="J10766" s="117"/>
      <c r="K10766" s="117"/>
      <c r="L10766" s="105">
        <f t="shared" si="2945"/>
        <v>0</v>
      </c>
      <c r="M10766" s="117"/>
      <c r="N10766" s="117"/>
      <c r="P10766" s="35" t="s">
        <v>145</v>
      </c>
      <c r="R10766" s="352">
        <f>L10766-[1]გადასახდელები!L9616</f>
        <v>0</v>
      </c>
    </row>
    <row r="10767" spans="2:18" ht="20.25" hidden="1" customHeight="1">
      <c r="B10767" s="36" t="str">
        <f t="shared" si="2961"/>
        <v>b</v>
      </c>
      <c r="C10767" s="42">
        <v>6</v>
      </c>
      <c r="D10767" s="42"/>
      <c r="F10767" s="343" t="s">
        <v>703</v>
      </c>
      <c r="G10767" s="54" t="s">
        <v>339</v>
      </c>
      <c r="H10767" s="116"/>
      <c r="I10767" s="105">
        <f t="shared" si="2959"/>
        <v>0</v>
      </c>
      <c r="J10767" s="117"/>
      <c r="K10767" s="117"/>
      <c r="L10767" s="105">
        <f t="shared" si="2945"/>
        <v>0</v>
      </c>
      <c r="M10767" s="117"/>
      <c r="N10767" s="117"/>
      <c r="P10767" s="35" t="s">
        <v>145</v>
      </c>
      <c r="R10767" s="352">
        <f>L10767-[1]გადასახდელები!L9617</f>
        <v>0</v>
      </c>
    </row>
    <row r="10768" spans="2:18" ht="30.75" hidden="1" customHeight="1">
      <c r="B10768" s="36" t="str">
        <f t="shared" si="2961"/>
        <v>b</v>
      </c>
      <c r="C10768" s="42">
        <v>3</v>
      </c>
      <c r="D10768" s="42"/>
      <c r="F10768" s="342" t="s">
        <v>704</v>
      </c>
      <c r="G10768" s="51" t="s">
        <v>340</v>
      </c>
      <c r="H10768" s="89">
        <f>H10769+H10770</f>
        <v>0</v>
      </c>
      <c r="I10768" s="90">
        <f t="shared" si="2959"/>
        <v>0</v>
      </c>
      <c r="J10768" s="89">
        <f>J10769+J10770</f>
        <v>0</v>
      </c>
      <c r="K10768" s="89">
        <f>K10769+K10770</f>
        <v>0</v>
      </c>
      <c r="L10768" s="90">
        <f t="shared" si="2945"/>
        <v>0</v>
      </c>
      <c r="M10768" s="89">
        <f>M10769+M10770</f>
        <v>0</v>
      </c>
      <c r="N10768" s="89">
        <f>N10769+N10770</f>
        <v>0</v>
      </c>
      <c r="O10768" s="82" t="s">
        <v>146</v>
      </c>
      <c r="P10768" s="35" t="s">
        <v>145</v>
      </c>
      <c r="R10768" s="352">
        <f>L10768-[1]გადასახდელები!L9618</f>
        <v>0</v>
      </c>
    </row>
    <row r="10769" spans="2:18" ht="30.75" hidden="1" customHeight="1">
      <c r="B10769" s="36" t="str">
        <f t="shared" si="2961"/>
        <v>b</v>
      </c>
      <c r="C10769" s="42">
        <v>4</v>
      </c>
      <c r="D10769" s="42"/>
      <c r="F10769" s="343" t="s">
        <v>705</v>
      </c>
      <c r="G10769" s="47" t="s">
        <v>341</v>
      </c>
      <c r="H10769" s="103"/>
      <c r="I10769" s="94">
        <f t="shared" si="2959"/>
        <v>0</v>
      </c>
      <c r="J10769" s="104"/>
      <c r="K10769" s="104"/>
      <c r="L10769" s="94">
        <f t="shared" si="2945"/>
        <v>0</v>
      </c>
      <c r="M10769" s="104"/>
      <c r="N10769" s="104"/>
      <c r="P10769" s="35" t="s">
        <v>145</v>
      </c>
      <c r="R10769" s="352">
        <f>L10769-[1]გადასახდელები!L9619</f>
        <v>0</v>
      </c>
    </row>
    <row r="10770" spans="2:18" ht="30.75" hidden="1" customHeight="1">
      <c r="B10770" s="36" t="str">
        <f t="shared" si="2961"/>
        <v>b</v>
      </c>
      <c r="C10770" s="42">
        <v>4</v>
      </c>
      <c r="D10770" s="42"/>
      <c r="F10770" s="342" t="s">
        <v>706</v>
      </c>
      <c r="G10770" s="47" t="s">
        <v>342</v>
      </c>
      <c r="H10770" s="93">
        <f>H10771+H10772+H10773+H10774</f>
        <v>0</v>
      </c>
      <c r="I10770" s="94">
        <f t="shared" si="2959"/>
        <v>0</v>
      </c>
      <c r="J10770" s="93">
        <f>J10771+J10772+J10773+J10774</f>
        <v>0</v>
      </c>
      <c r="K10770" s="93">
        <f>K10771+K10772+K10773+K10774</f>
        <v>0</v>
      </c>
      <c r="L10770" s="94">
        <f t="shared" si="2945"/>
        <v>0</v>
      </c>
      <c r="M10770" s="93">
        <f>M10771+M10772+M10773+M10774</f>
        <v>0</v>
      </c>
      <c r="N10770" s="93">
        <f>N10771+N10772+N10773+N10774</f>
        <v>0</v>
      </c>
      <c r="O10770" s="82" t="s">
        <v>146</v>
      </c>
      <c r="P10770" s="35" t="s">
        <v>145</v>
      </c>
      <c r="R10770" s="352">
        <f>L10770-[1]გადასახდელები!L9620</f>
        <v>0</v>
      </c>
    </row>
    <row r="10771" spans="2:18" ht="30.75" hidden="1" customHeight="1">
      <c r="B10771" s="36" t="str">
        <f t="shared" si="2961"/>
        <v>b</v>
      </c>
      <c r="C10771" s="42">
        <v>5</v>
      </c>
      <c r="D10771" s="42"/>
      <c r="F10771" s="343" t="s">
        <v>707</v>
      </c>
      <c r="G10771" s="48" t="s">
        <v>343</v>
      </c>
      <c r="H10771" s="101"/>
      <c r="I10771" s="97">
        <f t="shared" si="2959"/>
        <v>0</v>
      </c>
      <c r="J10771" s="102"/>
      <c r="K10771" s="102"/>
      <c r="L10771" s="97">
        <f t="shared" si="2945"/>
        <v>0</v>
      </c>
      <c r="M10771" s="102"/>
      <c r="N10771" s="102"/>
      <c r="P10771" s="35" t="s">
        <v>145</v>
      </c>
      <c r="R10771" s="352">
        <f>L10771-[1]გადასახდელები!L9621</f>
        <v>0</v>
      </c>
    </row>
    <row r="10772" spans="2:18" ht="20.25" hidden="1" customHeight="1">
      <c r="B10772" s="36" t="str">
        <f t="shared" si="2961"/>
        <v>b</v>
      </c>
      <c r="C10772" s="42">
        <v>5</v>
      </c>
      <c r="D10772" s="42"/>
      <c r="F10772" s="343" t="s">
        <v>708</v>
      </c>
      <c r="G10772" s="48" t="s">
        <v>344</v>
      </c>
      <c r="H10772" s="101"/>
      <c r="I10772" s="97">
        <f t="shared" si="2959"/>
        <v>0</v>
      </c>
      <c r="J10772" s="102"/>
      <c r="K10772" s="102"/>
      <c r="L10772" s="97">
        <f t="shared" si="2945"/>
        <v>0</v>
      </c>
      <c r="M10772" s="102"/>
      <c r="N10772" s="102"/>
      <c r="P10772" s="35" t="s">
        <v>145</v>
      </c>
      <c r="R10772" s="352">
        <f>L10772-[1]გადასახდელები!L9622</f>
        <v>0</v>
      </c>
    </row>
    <row r="10773" spans="2:18" ht="20.25" hidden="1" customHeight="1">
      <c r="B10773" s="36" t="str">
        <f t="shared" si="2961"/>
        <v>b</v>
      </c>
      <c r="C10773" s="42">
        <v>5</v>
      </c>
      <c r="D10773" s="42"/>
      <c r="F10773" s="343" t="s">
        <v>709</v>
      </c>
      <c r="G10773" s="48" t="s">
        <v>345</v>
      </c>
      <c r="H10773" s="101"/>
      <c r="I10773" s="97">
        <f t="shared" si="2959"/>
        <v>0</v>
      </c>
      <c r="J10773" s="102"/>
      <c r="K10773" s="102"/>
      <c r="L10773" s="97">
        <f t="shared" si="2945"/>
        <v>0</v>
      </c>
      <c r="M10773" s="102"/>
      <c r="N10773" s="102"/>
      <c r="P10773" s="35" t="s">
        <v>145</v>
      </c>
      <c r="R10773" s="352">
        <f>L10773-[1]გადასახდელები!L9623</f>
        <v>0</v>
      </c>
    </row>
    <row r="10774" spans="2:18" ht="20.25" hidden="1" customHeight="1">
      <c r="B10774" s="36" t="str">
        <f t="shared" si="2961"/>
        <v>b</v>
      </c>
      <c r="C10774" s="42">
        <v>5</v>
      </c>
      <c r="D10774" s="42"/>
      <c r="F10774" s="343" t="s">
        <v>710</v>
      </c>
      <c r="G10774" s="48" t="s">
        <v>214</v>
      </c>
      <c r="H10774" s="101"/>
      <c r="I10774" s="97">
        <f t="shared" si="2959"/>
        <v>0</v>
      </c>
      <c r="J10774" s="102"/>
      <c r="K10774" s="102"/>
      <c r="L10774" s="97">
        <f t="shared" si="2945"/>
        <v>0</v>
      </c>
      <c r="M10774" s="102"/>
      <c r="N10774" s="102"/>
      <c r="P10774" s="35" t="s">
        <v>145</v>
      </c>
      <c r="R10774" s="352">
        <f>L10774-[1]გადასახდელები!L9624</f>
        <v>0</v>
      </c>
    </row>
    <row r="10775" spans="2:18" ht="20.25" hidden="1" customHeight="1">
      <c r="B10775" s="36" t="str">
        <f t="shared" si="2961"/>
        <v>b</v>
      </c>
      <c r="C10775" s="42">
        <v>3</v>
      </c>
      <c r="D10775" s="42"/>
      <c r="F10775" s="343" t="s">
        <v>711</v>
      </c>
      <c r="G10775" s="51" t="s">
        <v>346</v>
      </c>
      <c r="H10775" s="111"/>
      <c r="I10775" s="90">
        <f t="shared" si="2959"/>
        <v>0</v>
      </c>
      <c r="J10775" s="112"/>
      <c r="K10775" s="112"/>
      <c r="L10775" s="90">
        <f t="shared" si="2945"/>
        <v>0</v>
      </c>
      <c r="M10775" s="112"/>
      <c r="N10775" s="112"/>
      <c r="P10775" s="35" t="s">
        <v>145</v>
      </c>
      <c r="R10775" s="352">
        <f>L10775-[1]გადასახდელები!L9625</f>
        <v>0</v>
      </c>
    </row>
    <row r="10776" spans="2:18" ht="20.25" hidden="1" customHeight="1">
      <c r="B10776" s="36" t="str">
        <f t="shared" si="2961"/>
        <v>b</v>
      </c>
      <c r="C10776" s="42">
        <v>3</v>
      </c>
      <c r="D10776" s="42"/>
      <c r="F10776" s="342" t="s">
        <v>712</v>
      </c>
      <c r="G10776" s="51" t="s">
        <v>347</v>
      </c>
      <c r="H10776" s="89">
        <f>H10777+H10778+H10779+H10782</f>
        <v>0</v>
      </c>
      <c r="I10776" s="90">
        <f t="shared" si="2959"/>
        <v>0</v>
      </c>
      <c r="J10776" s="89">
        <f>J10777+J10778+J10779+J10782</f>
        <v>0</v>
      </c>
      <c r="K10776" s="89">
        <f>K10777+K10778+K10779+K10782</f>
        <v>0</v>
      </c>
      <c r="L10776" s="90">
        <f t="shared" si="2945"/>
        <v>0</v>
      </c>
      <c r="M10776" s="89">
        <f>M10777+M10778+M10779+M10782</f>
        <v>0</v>
      </c>
      <c r="N10776" s="89">
        <f>N10777+N10778+N10779+N10782</f>
        <v>0</v>
      </c>
      <c r="O10776" s="82" t="s">
        <v>146</v>
      </c>
      <c r="P10776" s="35" t="s">
        <v>145</v>
      </c>
      <c r="R10776" s="352">
        <f>L10776-[1]გადასახდელები!L9626</f>
        <v>0</v>
      </c>
    </row>
    <row r="10777" spans="2:18" ht="30.75" hidden="1" customHeight="1">
      <c r="B10777" s="36" t="str">
        <f t="shared" si="2961"/>
        <v>b</v>
      </c>
      <c r="C10777" s="42">
        <v>4</v>
      </c>
      <c r="D10777" s="42"/>
      <c r="F10777" s="343" t="s">
        <v>713</v>
      </c>
      <c r="G10777" s="47" t="s">
        <v>348</v>
      </c>
      <c r="H10777" s="103"/>
      <c r="I10777" s="94">
        <f t="shared" si="2959"/>
        <v>0</v>
      </c>
      <c r="J10777" s="104"/>
      <c r="K10777" s="104"/>
      <c r="L10777" s="94">
        <f t="shared" ref="L10777:L10815" si="2962">M10777+N10777</f>
        <v>0</v>
      </c>
      <c r="M10777" s="104"/>
      <c r="N10777" s="104"/>
      <c r="O10777" s="115"/>
      <c r="P10777" s="35" t="s">
        <v>145</v>
      </c>
      <c r="R10777" s="352">
        <f>L10777-[1]გადასახდელები!L9627</f>
        <v>0</v>
      </c>
    </row>
    <row r="10778" spans="2:18" ht="20.25" hidden="1" customHeight="1">
      <c r="B10778" s="36" t="str">
        <f t="shared" si="2961"/>
        <v>b</v>
      </c>
      <c r="C10778" s="42">
        <v>4</v>
      </c>
      <c r="D10778" s="42"/>
      <c r="F10778" s="343" t="s">
        <v>714</v>
      </c>
      <c r="G10778" s="47" t="s">
        <v>349</v>
      </c>
      <c r="H10778" s="103"/>
      <c r="I10778" s="94">
        <f t="shared" si="2959"/>
        <v>0</v>
      </c>
      <c r="J10778" s="104"/>
      <c r="K10778" s="104"/>
      <c r="L10778" s="94">
        <f t="shared" si="2962"/>
        <v>0</v>
      </c>
      <c r="M10778" s="104"/>
      <c r="N10778" s="104"/>
      <c r="O10778" s="115"/>
      <c r="P10778" s="35" t="s">
        <v>145</v>
      </c>
      <c r="R10778" s="352">
        <f>L10778-[1]გადასახდელები!L9628</f>
        <v>0</v>
      </c>
    </row>
    <row r="10779" spans="2:18" ht="20.25" hidden="1" customHeight="1">
      <c r="B10779" s="36" t="str">
        <f t="shared" ref="B10779:B10815" si="2963">IF(H10779+I10779+L10779&gt;0,"a","b")</f>
        <v>b</v>
      </c>
      <c r="C10779" s="42">
        <v>4</v>
      </c>
      <c r="D10779" s="42"/>
      <c r="F10779" s="342" t="s">
        <v>715</v>
      </c>
      <c r="G10779" s="47" t="s">
        <v>350</v>
      </c>
      <c r="H10779" s="93">
        <f>H10780+H10781</f>
        <v>0</v>
      </c>
      <c r="I10779" s="94">
        <f t="shared" si="2959"/>
        <v>0</v>
      </c>
      <c r="J10779" s="93">
        <f>J10780+J10781</f>
        <v>0</v>
      </c>
      <c r="K10779" s="93">
        <f>K10780+K10781</f>
        <v>0</v>
      </c>
      <c r="L10779" s="94">
        <f t="shared" si="2962"/>
        <v>0</v>
      </c>
      <c r="M10779" s="93">
        <f>M10780+M10781</f>
        <v>0</v>
      </c>
      <c r="N10779" s="93">
        <f>N10780+N10781</f>
        <v>0</v>
      </c>
      <c r="O10779" s="82" t="s">
        <v>146</v>
      </c>
      <c r="P10779" s="35" t="s">
        <v>145</v>
      </c>
      <c r="R10779" s="352">
        <f>L10779-[1]გადასახდელები!L9629</f>
        <v>0</v>
      </c>
    </row>
    <row r="10780" spans="2:18" ht="30.75" hidden="1" customHeight="1">
      <c r="B10780" s="36" t="str">
        <f t="shared" si="2963"/>
        <v>b</v>
      </c>
      <c r="C10780" s="42">
        <v>5</v>
      </c>
      <c r="D10780" s="42"/>
      <c r="F10780" s="343" t="s">
        <v>716</v>
      </c>
      <c r="G10780" s="48" t="s">
        <v>351</v>
      </c>
      <c r="H10780" s="101"/>
      <c r="I10780" s="97">
        <f t="shared" si="2959"/>
        <v>0</v>
      </c>
      <c r="J10780" s="102"/>
      <c r="K10780" s="102"/>
      <c r="L10780" s="97">
        <f t="shared" si="2962"/>
        <v>0</v>
      </c>
      <c r="M10780" s="102"/>
      <c r="N10780" s="102"/>
      <c r="P10780" s="35" t="s">
        <v>145</v>
      </c>
      <c r="R10780" s="352">
        <f>L10780-[1]გადასახდელები!L9630</f>
        <v>0</v>
      </c>
    </row>
    <row r="10781" spans="2:18" ht="20.25" hidden="1" customHeight="1">
      <c r="B10781" s="36" t="str">
        <f t="shared" si="2963"/>
        <v>b</v>
      </c>
      <c r="C10781" s="42">
        <v>5</v>
      </c>
      <c r="D10781" s="42"/>
      <c r="F10781" s="343" t="s">
        <v>717</v>
      </c>
      <c r="G10781" s="48" t="s">
        <v>352</v>
      </c>
      <c r="H10781" s="101"/>
      <c r="I10781" s="97">
        <f t="shared" si="2959"/>
        <v>0</v>
      </c>
      <c r="J10781" s="102"/>
      <c r="K10781" s="102"/>
      <c r="L10781" s="97">
        <f t="shared" si="2962"/>
        <v>0</v>
      </c>
      <c r="M10781" s="102"/>
      <c r="N10781" s="102"/>
      <c r="P10781" s="35" t="s">
        <v>145</v>
      </c>
      <c r="R10781" s="352">
        <f>L10781-[1]გადასახდელები!L9631</f>
        <v>0</v>
      </c>
    </row>
    <row r="10782" spans="2:18" ht="20.25" hidden="1" customHeight="1">
      <c r="B10782" s="36" t="str">
        <f t="shared" si="2963"/>
        <v>b</v>
      </c>
      <c r="C10782" s="42">
        <v>4</v>
      </c>
      <c r="D10782" s="42"/>
      <c r="F10782" s="343" t="s">
        <v>718</v>
      </c>
      <c r="G10782" s="47" t="s">
        <v>353</v>
      </c>
      <c r="H10782" s="103"/>
      <c r="I10782" s="94">
        <f t="shared" si="2959"/>
        <v>0</v>
      </c>
      <c r="J10782" s="104"/>
      <c r="K10782" s="104"/>
      <c r="L10782" s="94">
        <f t="shared" si="2962"/>
        <v>0</v>
      </c>
      <c r="M10782" s="104"/>
      <c r="N10782" s="104"/>
      <c r="P10782" s="35" t="s">
        <v>145</v>
      </c>
      <c r="R10782" s="352">
        <f>L10782-[1]გადასახდელები!L9632</f>
        <v>0</v>
      </c>
    </row>
    <row r="10783" spans="2:18" ht="20.25" hidden="1" customHeight="1">
      <c r="B10783" s="36" t="str">
        <f t="shared" si="2963"/>
        <v>b</v>
      </c>
      <c r="C10783" s="42">
        <v>2</v>
      </c>
      <c r="D10783" s="42"/>
      <c r="F10783" s="30"/>
      <c r="G10783" s="60" t="s">
        <v>354</v>
      </c>
      <c r="H10783" s="86">
        <f>H10784+H10791+H10798</f>
        <v>0</v>
      </c>
      <c r="I10783" s="87">
        <f t="shared" si="2959"/>
        <v>0</v>
      </c>
      <c r="J10783" s="88">
        <f>J10784+J10791+J10798</f>
        <v>0</v>
      </c>
      <c r="K10783" s="88">
        <f>K10784+K10791+K10798</f>
        <v>0</v>
      </c>
      <c r="L10783" s="87">
        <f t="shared" si="2962"/>
        <v>0</v>
      </c>
      <c r="M10783" s="88">
        <f>M10784+M10791+M10798</f>
        <v>0</v>
      </c>
      <c r="N10783" s="88">
        <f>N10784+N10791+N10798</f>
        <v>0</v>
      </c>
      <c r="O10783" s="82" t="s">
        <v>146</v>
      </c>
      <c r="R10783" s="352">
        <f>L10783-[1]გადასახდელები!L9633</f>
        <v>0</v>
      </c>
    </row>
    <row r="10784" spans="2:18" ht="20.25" hidden="1" customHeight="1">
      <c r="B10784" s="36" t="str">
        <f t="shared" si="2963"/>
        <v>b</v>
      </c>
      <c r="C10784" s="42">
        <v>3</v>
      </c>
      <c r="D10784" s="42"/>
      <c r="F10784" s="31"/>
      <c r="G10784" s="51" t="s">
        <v>355</v>
      </c>
      <c r="H10784" s="120">
        <f>SUM(H10785:H10790)</f>
        <v>0</v>
      </c>
      <c r="I10784" s="118">
        <f t="shared" si="2959"/>
        <v>0</v>
      </c>
      <c r="J10784" s="121">
        <f>SUM(J10785:J10790)</f>
        <v>0</v>
      </c>
      <c r="K10784" s="121">
        <f>SUM(K10785:K10790)</f>
        <v>0</v>
      </c>
      <c r="L10784" s="118">
        <f t="shared" si="2962"/>
        <v>0</v>
      </c>
      <c r="M10784" s="121">
        <f>SUM(M10785:M10790)</f>
        <v>0</v>
      </c>
      <c r="N10784" s="121">
        <f>SUM(N10785:N10790)</f>
        <v>0</v>
      </c>
      <c r="O10784" s="82" t="s">
        <v>146</v>
      </c>
      <c r="R10784" s="352">
        <f>L10784-[1]გადასახდელები!L9634</f>
        <v>0</v>
      </c>
    </row>
    <row r="10785" spans="2:18" ht="20.25" hidden="1" customHeight="1">
      <c r="B10785" s="36" t="str">
        <f t="shared" si="2963"/>
        <v>b</v>
      </c>
      <c r="C10785" s="42">
        <v>4</v>
      </c>
      <c r="D10785" s="42"/>
      <c r="F10785" s="31"/>
      <c r="G10785" s="47" t="s">
        <v>356</v>
      </c>
      <c r="H10785" s="103"/>
      <c r="I10785" s="94">
        <f t="shared" si="2959"/>
        <v>0</v>
      </c>
      <c r="J10785" s="104"/>
      <c r="K10785" s="104"/>
      <c r="L10785" s="94">
        <f t="shared" si="2962"/>
        <v>0</v>
      </c>
      <c r="M10785" s="104"/>
      <c r="N10785" s="104"/>
      <c r="R10785" s="352">
        <f>L10785-[1]გადასახდელები!L9635</f>
        <v>0</v>
      </c>
    </row>
    <row r="10786" spans="2:18" ht="20.25" hidden="1" customHeight="1">
      <c r="B10786" s="36" t="str">
        <f t="shared" si="2963"/>
        <v>b</v>
      </c>
      <c r="C10786" s="42">
        <v>4</v>
      </c>
      <c r="D10786" s="42"/>
      <c r="F10786" s="31"/>
      <c r="G10786" s="47" t="s">
        <v>357</v>
      </c>
      <c r="H10786" s="103"/>
      <c r="I10786" s="94">
        <f t="shared" si="2959"/>
        <v>0</v>
      </c>
      <c r="J10786" s="104"/>
      <c r="K10786" s="104"/>
      <c r="L10786" s="94">
        <f t="shared" si="2962"/>
        <v>0</v>
      </c>
      <c r="M10786" s="104"/>
      <c r="N10786" s="104"/>
      <c r="R10786" s="352">
        <f>L10786-[1]გადასახდელები!L9636</f>
        <v>0</v>
      </c>
    </row>
    <row r="10787" spans="2:18" ht="20.25" hidden="1" customHeight="1">
      <c r="B10787" s="36" t="str">
        <f t="shared" si="2963"/>
        <v>b</v>
      </c>
      <c r="C10787" s="42">
        <v>4</v>
      </c>
      <c r="D10787" s="42"/>
      <c r="F10787" s="31"/>
      <c r="G10787" s="47" t="s">
        <v>212</v>
      </c>
      <c r="H10787" s="103"/>
      <c r="I10787" s="94">
        <f t="shared" si="2959"/>
        <v>0</v>
      </c>
      <c r="J10787" s="104"/>
      <c r="K10787" s="104"/>
      <c r="L10787" s="94">
        <f t="shared" si="2962"/>
        <v>0</v>
      </c>
      <c r="M10787" s="104"/>
      <c r="N10787" s="104"/>
      <c r="R10787" s="352">
        <f>L10787-[1]გადასახდელები!L9637</f>
        <v>0</v>
      </c>
    </row>
    <row r="10788" spans="2:18" ht="20.25" hidden="1" customHeight="1">
      <c r="B10788" s="36" t="str">
        <f t="shared" si="2963"/>
        <v>b</v>
      </c>
      <c r="C10788" s="42">
        <v>4</v>
      </c>
      <c r="D10788" s="42"/>
      <c r="F10788" s="31"/>
      <c r="G10788" s="47" t="s">
        <v>358</v>
      </c>
      <c r="H10788" s="103"/>
      <c r="I10788" s="94">
        <f t="shared" si="2959"/>
        <v>0</v>
      </c>
      <c r="J10788" s="104"/>
      <c r="K10788" s="104"/>
      <c r="L10788" s="94">
        <f t="shared" si="2962"/>
        <v>0</v>
      </c>
      <c r="M10788" s="104"/>
      <c r="N10788" s="104"/>
      <c r="R10788" s="352">
        <f>L10788-[1]გადასახდელები!L9638</f>
        <v>0</v>
      </c>
    </row>
    <row r="10789" spans="2:18" ht="20.25" hidden="1" customHeight="1">
      <c r="B10789" s="36" t="str">
        <f t="shared" si="2963"/>
        <v>b</v>
      </c>
      <c r="C10789" s="42">
        <v>4</v>
      </c>
      <c r="D10789" s="42"/>
      <c r="F10789" s="31"/>
      <c r="G10789" s="47" t="s">
        <v>359</v>
      </c>
      <c r="H10789" s="103"/>
      <c r="I10789" s="94">
        <f t="shared" si="2959"/>
        <v>0</v>
      </c>
      <c r="J10789" s="104"/>
      <c r="K10789" s="104"/>
      <c r="L10789" s="94">
        <f t="shared" si="2962"/>
        <v>0</v>
      </c>
      <c r="M10789" s="104"/>
      <c r="N10789" s="104"/>
      <c r="R10789" s="352">
        <f>L10789-[1]გადასახდელები!L9639</f>
        <v>0</v>
      </c>
    </row>
    <row r="10790" spans="2:18" ht="20.25" hidden="1" customHeight="1">
      <c r="B10790" s="36" t="str">
        <f t="shared" si="2963"/>
        <v>b</v>
      </c>
      <c r="C10790" s="42">
        <v>4</v>
      </c>
      <c r="D10790" s="42"/>
      <c r="F10790" s="31"/>
      <c r="G10790" s="47" t="s">
        <v>360</v>
      </c>
      <c r="H10790" s="103"/>
      <c r="I10790" s="94">
        <f t="shared" si="2959"/>
        <v>0</v>
      </c>
      <c r="J10790" s="104"/>
      <c r="K10790" s="104"/>
      <c r="L10790" s="94">
        <f t="shared" si="2962"/>
        <v>0</v>
      </c>
      <c r="M10790" s="104"/>
      <c r="N10790" s="104"/>
      <c r="R10790" s="352">
        <f>L10790-[1]გადასახდელები!L9640</f>
        <v>0</v>
      </c>
    </row>
    <row r="10791" spans="2:18" ht="20.25" hidden="1" customHeight="1">
      <c r="B10791" s="36" t="str">
        <f t="shared" si="2963"/>
        <v>b</v>
      </c>
      <c r="C10791" s="42">
        <v>3</v>
      </c>
      <c r="D10791" s="42"/>
      <c r="F10791" s="31"/>
      <c r="G10791" s="51" t="s">
        <v>211</v>
      </c>
      <c r="H10791" s="120">
        <f>SUM(H10792:H10797)</f>
        <v>0</v>
      </c>
      <c r="I10791" s="118">
        <f t="shared" si="2959"/>
        <v>0</v>
      </c>
      <c r="J10791" s="121">
        <f>SUM(J10792:J10797)</f>
        <v>0</v>
      </c>
      <c r="K10791" s="121">
        <f>SUM(K10792:K10797)</f>
        <v>0</v>
      </c>
      <c r="L10791" s="118">
        <f t="shared" si="2962"/>
        <v>0</v>
      </c>
      <c r="M10791" s="121">
        <f>SUM(M10792:M10797)</f>
        <v>0</v>
      </c>
      <c r="N10791" s="121">
        <f>SUM(N10792:N10797)</f>
        <v>0</v>
      </c>
      <c r="O10791" s="82" t="s">
        <v>146</v>
      </c>
      <c r="R10791" s="352">
        <f>L10791-[1]გადასახდელები!L9641</f>
        <v>0</v>
      </c>
    </row>
    <row r="10792" spans="2:18" ht="20.25" hidden="1" customHeight="1">
      <c r="B10792" s="36" t="str">
        <f t="shared" si="2963"/>
        <v>b</v>
      </c>
      <c r="C10792" s="42">
        <v>4</v>
      </c>
      <c r="D10792" s="42"/>
      <c r="F10792" s="31"/>
      <c r="G10792" s="47" t="s">
        <v>356</v>
      </c>
      <c r="H10792" s="103"/>
      <c r="I10792" s="94">
        <f t="shared" si="2959"/>
        <v>0</v>
      </c>
      <c r="J10792" s="104"/>
      <c r="K10792" s="104"/>
      <c r="L10792" s="94">
        <f t="shared" si="2962"/>
        <v>0</v>
      </c>
      <c r="M10792" s="104"/>
      <c r="N10792" s="104"/>
      <c r="R10792" s="352">
        <f>L10792-[1]გადასახდელები!L9642</f>
        <v>0</v>
      </c>
    </row>
    <row r="10793" spans="2:18" ht="20.25" hidden="1" customHeight="1">
      <c r="B10793" s="36" t="str">
        <f t="shared" si="2963"/>
        <v>b</v>
      </c>
      <c r="C10793" s="42">
        <v>4</v>
      </c>
      <c r="D10793" s="42"/>
      <c r="F10793" s="31"/>
      <c r="G10793" s="47" t="s">
        <v>357</v>
      </c>
      <c r="H10793" s="103"/>
      <c r="I10793" s="94">
        <f t="shared" si="2959"/>
        <v>0</v>
      </c>
      <c r="J10793" s="104"/>
      <c r="K10793" s="104"/>
      <c r="L10793" s="94">
        <f t="shared" si="2962"/>
        <v>0</v>
      </c>
      <c r="M10793" s="104"/>
      <c r="N10793" s="104"/>
      <c r="R10793" s="352">
        <f>L10793-[1]გადასახდელები!L9643</f>
        <v>0</v>
      </c>
    </row>
    <row r="10794" spans="2:18" ht="20.25" hidden="1" customHeight="1">
      <c r="B10794" s="36" t="str">
        <f t="shared" si="2963"/>
        <v>b</v>
      </c>
      <c r="C10794" s="42">
        <v>4</v>
      </c>
      <c r="D10794" s="42"/>
      <c r="F10794" s="31"/>
      <c r="G10794" s="47" t="s">
        <v>212</v>
      </c>
      <c r="H10794" s="103"/>
      <c r="I10794" s="94">
        <f t="shared" si="2959"/>
        <v>0</v>
      </c>
      <c r="J10794" s="104"/>
      <c r="K10794" s="104"/>
      <c r="L10794" s="94">
        <f t="shared" si="2962"/>
        <v>0</v>
      </c>
      <c r="M10794" s="104"/>
      <c r="N10794" s="104"/>
      <c r="R10794" s="352">
        <f>L10794-[1]გადასახდელები!L9644</f>
        <v>0</v>
      </c>
    </row>
    <row r="10795" spans="2:18" ht="20.25" hidden="1" customHeight="1">
      <c r="B10795" s="36" t="str">
        <f t="shared" si="2963"/>
        <v>b</v>
      </c>
      <c r="C10795" s="42">
        <v>4</v>
      </c>
      <c r="D10795" s="42"/>
      <c r="F10795" s="31"/>
      <c r="G10795" s="47" t="s">
        <v>361</v>
      </c>
      <c r="H10795" s="103"/>
      <c r="I10795" s="94">
        <f t="shared" si="2959"/>
        <v>0</v>
      </c>
      <c r="J10795" s="104"/>
      <c r="K10795" s="104"/>
      <c r="L10795" s="94">
        <f t="shared" si="2962"/>
        <v>0</v>
      </c>
      <c r="M10795" s="104"/>
      <c r="N10795" s="104"/>
      <c r="R10795" s="352">
        <f>L10795-[1]გადასახდელები!L9645</f>
        <v>0</v>
      </c>
    </row>
    <row r="10796" spans="2:18" ht="20.25" hidden="1" customHeight="1">
      <c r="B10796" s="36" t="str">
        <f t="shared" si="2963"/>
        <v>b</v>
      </c>
      <c r="C10796" s="42">
        <v>4</v>
      </c>
      <c r="D10796" s="42"/>
      <c r="F10796" s="31"/>
      <c r="G10796" s="47" t="s">
        <v>359</v>
      </c>
      <c r="H10796" s="103"/>
      <c r="I10796" s="94">
        <f t="shared" si="2959"/>
        <v>0</v>
      </c>
      <c r="J10796" s="104"/>
      <c r="K10796" s="104"/>
      <c r="L10796" s="94">
        <f t="shared" si="2962"/>
        <v>0</v>
      </c>
      <c r="M10796" s="104"/>
      <c r="N10796" s="104"/>
      <c r="R10796" s="352">
        <f>L10796-[1]გადასახდელები!L9646</f>
        <v>0</v>
      </c>
    </row>
    <row r="10797" spans="2:18" ht="20.25" hidden="1" customHeight="1">
      <c r="B10797" s="36" t="str">
        <f t="shared" si="2963"/>
        <v>b</v>
      </c>
      <c r="C10797" s="42">
        <v>4</v>
      </c>
      <c r="D10797" s="42"/>
      <c r="F10797" s="31"/>
      <c r="G10797" s="47" t="s">
        <v>360</v>
      </c>
      <c r="H10797" s="103"/>
      <c r="I10797" s="94">
        <f t="shared" si="2959"/>
        <v>0</v>
      </c>
      <c r="J10797" s="104"/>
      <c r="K10797" s="104"/>
      <c r="L10797" s="94">
        <f t="shared" si="2962"/>
        <v>0</v>
      </c>
      <c r="M10797" s="104"/>
      <c r="N10797" s="104"/>
      <c r="R10797" s="352">
        <f>L10797-[1]გადასახდელები!L9647</f>
        <v>0</v>
      </c>
    </row>
    <row r="10798" spans="2:18" ht="20.25" hidden="1" customHeight="1">
      <c r="B10798" s="36" t="str">
        <f t="shared" si="2963"/>
        <v>b</v>
      </c>
      <c r="C10798" s="42">
        <v>3</v>
      </c>
      <c r="D10798" s="42"/>
      <c r="F10798" s="29"/>
      <c r="G10798" s="56" t="s">
        <v>213</v>
      </c>
      <c r="H10798" s="122"/>
      <c r="I10798" s="118">
        <f t="shared" si="2959"/>
        <v>0</v>
      </c>
      <c r="J10798" s="123"/>
      <c r="K10798" s="123"/>
      <c r="L10798" s="118">
        <f t="shared" si="2962"/>
        <v>0</v>
      </c>
      <c r="M10798" s="123"/>
      <c r="N10798" s="123"/>
      <c r="R10798" s="352">
        <f>L10798-[1]გადასახდელები!L9648</f>
        <v>0</v>
      </c>
    </row>
    <row r="10799" spans="2:18" ht="20.25" hidden="1" customHeight="1">
      <c r="B10799" s="36" t="str">
        <f t="shared" si="2963"/>
        <v>b</v>
      </c>
      <c r="C10799" s="42">
        <v>2</v>
      </c>
      <c r="D10799" s="42"/>
      <c r="F10799" s="28"/>
      <c r="G10799" s="60" t="s">
        <v>362</v>
      </c>
      <c r="H10799" s="86">
        <f>H10800+H10808</f>
        <v>0</v>
      </c>
      <c r="I10799" s="87">
        <f t="shared" si="2959"/>
        <v>0</v>
      </c>
      <c r="J10799" s="88">
        <f>J10800+J10808</f>
        <v>0</v>
      </c>
      <c r="K10799" s="88">
        <f>K10800+K10808</f>
        <v>0</v>
      </c>
      <c r="L10799" s="87">
        <f t="shared" si="2962"/>
        <v>0</v>
      </c>
      <c r="M10799" s="88">
        <f>M10800+M10808</f>
        <v>0</v>
      </c>
      <c r="N10799" s="88">
        <f>N10800+N10808</f>
        <v>0</v>
      </c>
      <c r="O10799" s="82" t="s">
        <v>146</v>
      </c>
      <c r="R10799" s="352">
        <f>L10799-[1]გადასახდელები!L9649</f>
        <v>0</v>
      </c>
    </row>
    <row r="10800" spans="2:18" ht="20.25" hidden="1" customHeight="1">
      <c r="B10800" s="36" t="str">
        <f t="shared" si="2963"/>
        <v>b</v>
      </c>
      <c r="C10800" s="42">
        <v>3</v>
      </c>
      <c r="D10800" s="42"/>
      <c r="F10800" s="29"/>
      <c r="G10800" s="51" t="s">
        <v>355</v>
      </c>
      <c r="H10800" s="120">
        <f>SUM(H10801:H10807)</f>
        <v>0</v>
      </c>
      <c r="I10800" s="118">
        <f t="shared" si="2959"/>
        <v>0</v>
      </c>
      <c r="J10800" s="121">
        <f>SUM(J10801:J10807)</f>
        <v>0</v>
      </c>
      <c r="K10800" s="121">
        <f>SUM(K10801:K10807)</f>
        <v>0</v>
      </c>
      <c r="L10800" s="118">
        <f t="shared" si="2962"/>
        <v>0</v>
      </c>
      <c r="M10800" s="121">
        <f>SUM(M10801:M10807)</f>
        <v>0</v>
      </c>
      <c r="N10800" s="121">
        <f>SUM(N10801:N10807)</f>
        <v>0</v>
      </c>
      <c r="O10800" s="82" t="s">
        <v>146</v>
      </c>
      <c r="R10800" s="352">
        <f>L10800-[1]გადასახდელები!L9650</f>
        <v>0</v>
      </c>
    </row>
    <row r="10801" spans="2:18" ht="20.25" hidden="1" customHeight="1">
      <c r="B10801" s="36" t="str">
        <f t="shared" si="2963"/>
        <v>b</v>
      </c>
      <c r="C10801" s="42">
        <v>4</v>
      </c>
      <c r="D10801" s="42"/>
      <c r="F10801" s="29"/>
      <c r="G10801" s="47" t="s">
        <v>363</v>
      </c>
      <c r="H10801" s="103"/>
      <c r="I10801" s="94">
        <f t="shared" si="2959"/>
        <v>0</v>
      </c>
      <c r="J10801" s="104"/>
      <c r="K10801" s="104"/>
      <c r="L10801" s="94">
        <f t="shared" si="2962"/>
        <v>0</v>
      </c>
      <c r="M10801" s="104"/>
      <c r="N10801" s="104"/>
      <c r="R10801" s="352">
        <f>L10801-[1]გადასახდელები!L9651</f>
        <v>0</v>
      </c>
    </row>
    <row r="10802" spans="2:18" ht="20.25" hidden="1" customHeight="1">
      <c r="B10802" s="36" t="str">
        <f t="shared" si="2963"/>
        <v>b</v>
      </c>
      <c r="C10802" s="42">
        <v>4</v>
      </c>
      <c r="D10802" s="42"/>
      <c r="F10802" s="29"/>
      <c r="G10802" s="47" t="s">
        <v>210</v>
      </c>
      <c r="H10802" s="103"/>
      <c r="I10802" s="94">
        <f t="shared" si="2959"/>
        <v>0</v>
      </c>
      <c r="J10802" s="104"/>
      <c r="K10802" s="104"/>
      <c r="L10802" s="94">
        <f t="shared" si="2962"/>
        <v>0</v>
      </c>
      <c r="M10802" s="104"/>
      <c r="N10802" s="104"/>
      <c r="R10802" s="352">
        <f>L10802-[1]გადასახდელები!L9652</f>
        <v>0</v>
      </c>
    </row>
    <row r="10803" spans="2:18" ht="20.25" hidden="1" customHeight="1">
      <c r="B10803" s="36" t="str">
        <f t="shared" si="2963"/>
        <v>b</v>
      </c>
      <c r="C10803" s="42">
        <v>4</v>
      </c>
      <c r="D10803" s="42"/>
      <c r="F10803" s="29"/>
      <c r="G10803" s="47" t="s">
        <v>357</v>
      </c>
      <c r="H10803" s="103"/>
      <c r="I10803" s="94">
        <f t="shared" si="2959"/>
        <v>0</v>
      </c>
      <c r="J10803" s="104"/>
      <c r="K10803" s="104"/>
      <c r="L10803" s="94">
        <f t="shared" si="2962"/>
        <v>0</v>
      </c>
      <c r="M10803" s="104"/>
      <c r="N10803" s="104"/>
      <c r="R10803" s="352">
        <f>L10803-[1]გადასახდელები!L9653</f>
        <v>0</v>
      </c>
    </row>
    <row r="10804" spans="2:18" ht="30.75" hidden="1" customHeight="1">
      <c r="B10804" s="36" t="str">
        <f t="shared" si="2963"/>
        <v>b</v>
      </c>
      <c r="C10804" s="42">
        <v>4</v>
      </c>
      <c r="D10804" s="42"/>
      <c r="F10804" s="29"/>
      <c r="G10804" s="47" t="s">
        <v>364</v>
      </c>
      <c r="H10804" s="103"/>
      <c r="I10804" s="94">
        <f t="shared" si="2959"/>
        <v>0</v>
      </c>
      <c r="J10804" s="104"/>
      <c r="K10804" s="104"/>
      <c r="L10804" s="94">
        <f t="shared" si="2962"/>
        <v>0</v>
      </c>
      <c r="M10804" s="104"/>
      <c r="N10804" s="104"/>
      <c r="R10804" s="352">
        <f>L10804-[1]გადასახდელები!L9654</f>
        <v>0</v>
      </c>
    </row>
    <row r="10805" spans="2:18" ht="20.25" hidden="1" customHeight="1">
      <c r="B10805" s="36" t="str">
        <f t="shared" si="2963"/>
        <v>b</v>
      </c>
      <c r="C10805" s="42">
        <v>4</v>
      </c>
      <c r="D10805" s="42"/>
      <c r="F10805" s="29"/>
      <c r="G10805" s="47" t="s">
        <v>358</v>
      </c>
      <c r="H10805" s="103"/>
      <c r="I10805" s="94">
        <f t="shared" si="2959"/>
        <v>0</v>
      </c>
      <c r="J10805" s="104"/>
      <c r="K10805" s="104"/>
      <c r="L10805" s="94">
        <f t="shared" si="2962"/>
        <v>0</v>
      </c>
      <c r="M10805" s="104"/>
      <c r="N10805" s="104"/>
      <c r="R10805" s="352">
        <f>L10805-[1]გადასახდელები!L9655</f>
        <v>0</v>
      </c>
    </row>
    <row r="10806" spans="2:18" ht="20.25" hidden="1" customHeight="1">
      <c r="B10806" s="36" t="str">
        <f t="shared" si="2963"/>
        <v>b</v>
      </c>
      <c r="C10806" s="42">
        <v>4</v>
      </c>
      <c r="D10806" s="42"/>
      <c r="F10806" s="29"/>
      <c r="G10806" s="47" t="s">
        <v>359</v>
      </c>
      <c r="H10806" s="103"/>
      <c r="I10806" s="94">
        <f t="shared" si="2959"/>
        <v>0</v>
      </c>
      <c r="J10806" s="104"/>
      <c r="K10806" s="104"/>
      <c r="L10806" s="94">
        <f t="shared" si="2962"/>
        <v>0</v>
      </c>
      <c r="M10806" s="104"/>
      <c r="N10806" s="104"/>
      <c r="R10806" s="352">
        <f>L10806-[1]გადასახდელები!L9656</f>
        <v>0</v>
      </c>
    </row>
    <row r="10807" spans="2:18" ht="20.25" hidden="1" customHeight="1">
      <c r="B10807" s="36" t="str">
        <f t="shared" si="2963"/>
        <v>b</v>
      </c>
      <c r="C10807" s="42">
        <v>4</v>
      </c>
      <c r="D10807" s="42"/>
      <c r="F10807" s="29"/>
      <c r="G10807" s="47" t="s">
        <v>365</v>
      </c>
      <c r="H10807" s="122"/>
      <c r="I10807" s="94">
        <f t="shared" si="2959"/>
        <v>0</v>
      </c>
      <c r="J10807" s="123"/>
      <c r="K10807" s="123"/>
      <c r="L10807" s="94">
        <f t="shared" si="2962"/>
        <v>0</v>
      </c>
      <c r="M10807" s="123"/>
      <c r="N10807" s="123"/>
      <c r="R10807" s="352">
        <f>L10807-[1]გადასახდელები!L9657</f>
        <v>0</v>
      </c>
    </row>
    <row r="10808" spans="2:18" ht="20.25" hidden="1" customHeight="1">
      <c r="B10808" s="36" t="str">
        <f t="shared" si="2963"/>
        <v>b</v>
      </c>
      <c r="C10808" s="42">
        <v>3</v>
      </c>
      <c r="D10808" s="42"/>
      <c r="F10808" s="29"/>
      <c r="G10808" s="51" t="s">
        <v>211</v>
      </c>
      <c r="H10808" s="120">
        <f>SUM(H10809:H10815)</f>
        <v>0</v>
      </c>
      <c r="I10808" s="118">
        <f t="shared" si="2959"/>
        <v>0</v>
      </c>
      <c r="J10808" s="121">
        <f>SUM(J10809:J10815)</f>
        <v>0</v>
      </c>
      <c r="K10808" s="121">
        <f>SUM(K10809:K10815)</f>
        <v>0</v>
      </c>
      <c r="L10808" s="118">
        <f t="shared" si="2962"/>
        <v>0</v>
      </c>
      <c r="M10808" s="121">
        <f>SUM(M10809:M10815)</f>
        <v>0</v>
      </c>
      <c r="N10808" s="121">
        <f>SUM(N10809:N10815)</f>
        <v>0</v>
      </c>
      <c r="O10808" s="82" t="s">
        <v>146</v>
      </c>
      <c r="R10808" s="352">
        <f>L10808-[1]გადასახდელები!L9658</f>
        <v>0</v>
      </c>
    </row>
    <row r="10809" spans="2:18" ht="20.25" hidden="1" customHeight="1">
      <c r="B10809" s="36" t="str">
        <f t="shared" si="2963"/>
        <v>b</v>
      </c>
      <c r="C10809" s="42">
        <v>4</v>
      </c>
      <c r="D10809" s="42"/>
      <c r="F10809" s="29"/>
      <c r="G10809" s="47" t="s">
        <v>363</v>
      </c>
      <c r="H10809" s="103"/>
      <c r="I10809" s="94">
        <f t="shared" si="2959"/>
        <v>0</v>
      </c>
      <c r="J10809" s="104"/>
      <c r="K10809" s="104"/>
      <c r="L10809" s="94">
        <f t="shared" si="2962"/>
        <v>0</v>
      </c>
      <c r="M10809" s="104"/>
      <c r="N10809" s="104"/>
      <c r="R10809" s="352">
        <f>L10809-[1]გადასახდელები!L9659</f>
        <v>0</v>
      </c>
    </row>
    <row r="10810" spans="2:18" ht="20.25" hidden="1" customHeight="1">
      <c r="B10810" s="36" t="str">
        <f t="shared" si="2963"/>
        <v>b</v>
      </c>
      <c r="C10810" s="42">
        <v>4</v>
      </c>
      <c r="D10810" s="42"/>
      <c r="F10810" s="29"/>
      <c r="G10810" s="47" t="s">
        <v>210</v>
      </c>
      <c r="H10810" s="103"/>
      <c r="I10810" s="94">
        <f t="shared" si="2959"/>
        <v>0</v>
      </c>
      <c r="J10810" s="104"/>
      <c r="K10810" s="104"/>
      <c r="L10810" s="94">
        <f t="shared" si="2962"/>
        <v>0</v>
      </c>
      <c r="M10810" s="104"/>
      <c r="N10810" s="104"/>
      <c r="R10810" s="352">
        <f>L10810-[1]გადასახდელები!L9660</f>
        <v>0</v>
      </c>
    </row>
    <row r="10811" spans="2:18" ht="20.25" hidden="1" customHeight="1">
      <c r="B10811" s="36" t="str">
        <f t="shared" si="2963"/>
        <v>b</v>
      </c>
      <c r="C10811" s="42">
        <v>4</v>
      </c>
      <c r="D10811" s="42"/>
      <c r="F10811" s="29"/>
      <c r="G10811" s="47" t="s">
        <v>357</v>
      </c>
      <c r="H10811" s="103"/>
      <c r="I10811" s="94">
        <f t="shared" si="2959"/>
        <v>0</v>
      </c>
      <c r="J10811" s="104"/>
      <c r="K10811" s="104"/>
      <c r="L10811" s="94">
        <f t="shared" si="2962"/>
        <v>0</v>
      </c>
      <c r="M10811" s="104"/>
      <c r="N10811" s="104"/>
      <c r="R10811" s="352">
        <f>L10811-[1]გადასახდელები!L9661</f>
        <v>0</v>
      </c>
    </row>
    <row r="10812" spans="2:18" ht="30.75" hidden="1" customHeight="1">
      <c r="B10812" s="36" t="str">
        <f t="shared" si="2963"/>
        <v>b</v>
      </c>
      <c r="C10812" s="42">
        <v>4</v>
      </c>
      <c r="D10812" s="42"/>
      <c r="F10812" s="29"/>
      <c r="G10812" s="47" t="s">
        <v>364</v>
      </c>
      <c r="H10812" s="103"/>
      <c r="I10812" s="94">
        <f t="shared" si="2959"/>
        <v>0</v>
      </c>
      <c r="J10812" s="104"/>
      <c r="K10812" s="104"/>
      <c r="L10812" s="94">
        <f t="shared" si="2962"/>
        <v>0</v>
      </c>
      <c r="M10812" s="104"/>
      <c r="N10812" s="104"/>
      <c r="R10812" s="352">
        <f>L10812-[1]გადასახდელები!L9662</f>
        <v>0</v>
      </c>
    </row>
    <row r="10813" spans="2:18" ht="20.25" hidden="1" customHeight="1">
      <c r="B10813" s="36" t="str">
        <f t="shared" si="2963"/>
        <v>b</v>
      </c>
      <c r="C10813" s="42">
        <v>4</v>
      </c>
      <c r="D10813" s="42"/>
      <c r="F10813" s="29"/>
      <c r="G10813" s="47" t="s">
        <v>366</v>
      </c>
      <c r="H10813" s="103"/>
      <c r="I10813" s="94">
        <f t="shared" si="2959"/>
        <v>0</v>
      </c>
      <c r="J10813" s="104"/>
      <c r="K10813" s="104"/>
      <c r="L10813" s="94">
        <f t="shared" si="2962"/>
        <v>0</v>
      </c>
      <c r="M10813" s="104"/>
      <c r="N10813" s="104"/>
      <c r="R10813" s="352">
        <f>L10813-[1]გადასახდელები!L9663</f>
        <v>0</v>
      </c>
    </row>
    <row r="10814" spans="2:18" ht="20.25" hidden="1" customHeight="1">
      <c r="B10814" s="36" t="str">
        <f t="shared" si="2963"/>
        <v>b</v>
      </c>
      <c r="C10814" s="42">
        <v>4</v>
      </c>
      <c r="D10814" s="42"/>
      <c r="F10814" s="29"/>
      <c r="G10814" s="47" t="s">
        <v>359</v>
      </c>
      <c r="H10814" s="103"/>
      <c r="I10814" s="94">
        <f t="shared" si="2959"/>
        <v>0</v>
      </c>
      <c r="J10814" s="104"/>
      <c r="K10814" s="104"/>
      <c r="L10814" s="94">
        <f t="shared" si="2962"/>
        <v>0</v>
      </c>
      <c r="M10814" s="104"/>
      <c r="N10814" s="104"/>
      <c r="R10814" s="352">
        <f>L10814-[1]გადასახდელები!L9664</f>
        <v>0</v>
      </c>
    </row>
    <row r="10815" spans="2:18" ht="21" hidden="1" customHeight="1" thickBot="1">
      <c r="B10815" s="36" t="str">
        <f t="shared" si="2963"/>
        <v>b</v>
      </c>
      <c r="C10815" s="42">
        <v>4</v>
      </c>
      <c r="D10815" s="42"/>
      <c r="F10815" s="29"/>
      <c r="G10815" s="47" t="s">
        <v>365</v>
      </c>
      <c r="H10815" s="103"/>
      <c r="I10815" s="94">
        <f t="shared" si="2959"/>
        <v>0</v>
      </c>
      <c r="J10815" s="104"/>
      <c r="K10815" s="104"/>
      <c r="L10815" s="94">
        <f t="shared" si="2962"/>
        <v>0</v>
      </c>
      <c r="M10815" s="104"/>
      <c r="N10815" s="104"/>
      <c r="R10815" s="352">
        <f>L10815-[1]გადასახდელები!L9665</f>
        <v>0</v>
      </c>
    </row>
    <row r="10816" spans="2:18" ht="75" customHeight="1" thickBot="1">
      <c r="B10816" s="36" t="str">
        <f t="shared" si="2944"/>
        <v>a</v>
      </c>
      <c r="C10816" s="42">
        <v>1</v>
      </c>
      <c r="D10816" s="42"/>
      <c r="E10816" s="24"/>
      <c r="F10816" s="32" t="s">
        <v>100</v>
      </c>
      <c r="G10816" s="61" t="s">
        <v>751</v>
      </c>
      <c r="H10816" s="79">
        <f>H10818+H10950+H11013+H11029</f>
        <v>11.100999999999999</v>
      </c>
      <c r="I10816" s="80">
        <f t="shared" si="2959"/>
        <v>11</v>
      </c>
      <c r="J10816" s="81">
        <f>J10818+J10950+J11013+J11029</f>
        <v>0</v>
      </c>
      <c r="K10816" s="81">
        <f>K10818+K10950+K11013+K11029</f>
        <v>11</v>
      </c>
      <c r="L10816" s="80">
        <f t="shared" si="2945"/>
        <v>0</v>
      </c>
      <c r="M10816" s="81">
        <f>M10818+M10950+M11013+M11029</f>
        <v>0</v>
      </c>
      <c r="N10816" s="81">
        <f>N10818+N10950+N11013+N11029</f>
        <v>0</v>
      </c>
      <c r="O10816" s="82" t="s">
        <v>146</v>
      </c>
      <c r="P10816" s="43">
        <v>1</v>
      </c>
      <c r="R10816" s="352">
        <f>L10816-[1]გადასახდელები!L9436</f>
        <v>-11</v>
      </c>
    </row>
    <row r="10817" spans="2:18" ht="21" hidden="1" customHeight="1" thickTop="1">
      <c r="B10817" s="36" t="str">
        <f t="shared" si="2944"/>
        <v>b</v>
      </c>
      <c r="C10817" s="42">
        <v>2</v>
      </c>
      <c r="D10817" s="42"/>
      <c r="F10817" s="26"/>
      <c r="G10817" s="46" t="s">
        <v>162</v>
      </c>
      <c r="H10817" s="83"/>
      <c r="I10817" s="84">
        <f t="shared" si="2959"/>
        <v>0</v>
      </c>
      <c r="J10817" s="85"/>
      <c r="K10817" s="85"/>
      <c r="L10817" s="84">
        <f t="shared" si="2945"/>
        <v>0</v>
      </c>
      <c r="M10817" s="85"/>
      <c r="N10817" s="85"/>
      <c r="R10817" s="352">
        <f>L10817-[1]გადასახდელები!L9437</f>
        <v>0</v>
      </c>
    </row>
    <row r="10818" spans="2:18" ht="20.25" customHeight="1" thickTop="1">
      <c r="B10818" s="36" t="str">
        <f t="shared" si="2944"/>
        <v>a</v>
      </c>
      <c r="C10818" s="42">
        <v>2</v>
      </c>
      <c r="D10818" s="42"/>
      <c r="E10818" s="24">
        <v>7084</v>
      </c>
      <c r="F10818" s="341" t="s">
        <v>524</v>
      </c>
      <c r="G10818" s="58" t="s">
        <v>163</v>
      </c>
      <c r="H10818" s="86">
        <f>H10819+H10830+H10898+H10906+H10907+H10917+H10927</f>
        <v>11.100999999999999</v>
      </c>
      <c r="I10818" s="87">
        <f t="shared" si="2959"/>
        <v>11</v>
      </c>
      <c r="J10818" s="88">
        <f>J10819+J10830+J10898+J10906+J10907+J10917+J10927+J10897</f>
        <v>0</v>
      </c>
      <c r="K10818" s="88">
        <f>K10819+K10830+K10898+K10906+K10907+K10917+K10927</f>
        <v>11</v>
      </c>
      <c r="L10818" s="87">
        <f t="shared" si="2945"/>
        <v>0</v>
      </c>
      <c r="M10818" s="88">
        <f>M10819+M10830+M10898+M10906+M10907+M10917+M10927+M10897</f>
        <v>0</v>
      </c>
      <c r="N10818" s="88">
        <f>N10819+N10830+N10898+N10906+N10907+N10917+N10927</f>
        <v>0</v>
      </c>
      <c r="O10818" s="82" t="s">
        <v>146</v>
      </c>
      <c r="R10818" s="352">
        <f>L10818-[1]გადასახდელები!L9438</f>
        <v>-11</v>
      </c>
    </row>
    <row r="10819" spans="2:18" ht="20.25" hidden="1" customHeight="1">
      <c r="B10819" s="36" t="str">
        <f t="shared" si="2944"/>
        <v>b</v>
      </c>
      <c r="C10819" s="42">
        <v>31</v>
      </c>
      <c r="D10819" s="42"/>
      <c r="F10819" s="341" t="s">
        <v>525</v>
      </c>
      <c r="G10819" s="57" t="s">
        <v>164</v>
      </c>
      <c r="H10819" s="89">
        <f>H10820+H10829</f>
        <v>0</v>
      </c>
      <c r="I10819" s="90">
        <f t="shared" si="2959"/>
        <v>0</v>
      </c>
      <c r="J10819" s="92">
        <f>J10820+J10829</f>
        <v>0</v>
      </c>
      <c r="K10819" s="92">
        <f>K10820+K10829</f>
        <v>0</v>
      </c>
      <c r="L10819" s="90">
        <f t="shared" si="2945"/>
        <v>0</v>
      </c>
      <c r="M10819" s="92">
        <f>M10820+M10829</f>
        <v>0</v>
      </c>
      <c r="N10819" s="92">
        <f>N10820+N10829</f>
        <v>0</v>
      </c>
      <c r="O10819" s="82" t="s">
        <v>146</v>
      </c>
      <c r="R10819" s="352">
        <f>L10819-[1]გადასახდელები!L9439</f>
        <v>0</v>
      </c>
    </row>
    <row r="10820" spans="2:18" ht="20.25" hidden="1" customHeight="1">
      <c r="B10820" s="36" t="str">
        <f t="shared" si="2944"/>
        <v>b</v>
      </c>
      <c r="C10820" s="42">
        <v>4</v>
      </c>
      <c r="D10820" s="42"/>
      <c r="F10820" s="341" t="s">
        <v>526</v>
      </c>
      <c r="G10820" s="47" t="s">
        <v>165</v>
      </c>
      <c r="H10820" s="93">
        <f>H10821+H10828</f>
        <v>0</v>
      </c>
      <c r="I10820" s="94">
        <f t="shared" si="2959"/>
        <v>0</v>
      </c>
      <c r="J10820" s="95">
        <f>J10821+J10828</f>
        <v>0</v>
      </c>
      <c r="K10820" s="95">
        <f>K10821+K10828</f>
        <v>0</v>
      </c>
      <c r="L10820" s="94">
        <f t="shared" si="2945"/>
        <v>0</v>
      </c>
      <c r="M10820" s="95">
        <f>M10821+M10828</f>
        <v>0</v>
      </c>
      <c r="N10820" s="95">
        <f>N10821+N10828</f>
        <v>0</v>
      </c>
      <c r="O10820" s="82" t="s">
        <v>146</v>
      </c>
      <c r="R10820" s="352">
        <f>L10820-[1]გადასახდელები!L9440</f>
        <v>0</v>
      </c>
    </row>
    <row r="10821" spans="2:18" ht="20.25" hidden="1" customHeight="1">
      <c r="B10821" s="36" t="str">
        <f t="shared" si="2944"/>
        <v>b</v>
      </c>
      <c r="C10821" s="42">
        <v>5</v>
      </c>
      <c r="D10821" s="42"/>
      <c r="F10821" s="342" t="s">
        <v>527</v>
      </c>
      <c r="G10821" s="48" t="s">
        <v>166</v>
      </c>
      <c r="H10821" s="96">
        <f>SUM(H10822:H10827)</f>
        <v>0</v>
      </c>
      <c r="I10821" s="97">
        <f t="shared" si="2959"/>
        <v>0</v>
      </c>
      <c r="J10821" s="98">
        <f>SUM(J10822:J10827)</f>
        <v>0</v>
      </c>
      <c r="K10821" s="98">
        <f>SUM(K10822:K10827)</f>
        <v>0</v>
      </c>
      <c r="L10821" s="97">
        <f t="shared" si="2945"/>
        <v>0</v>
      </c>
      <c r="M10821" s="98">
        <f>SUM(M10822:M10827)</f>
        <v>0</v>
      </c>
      <c r="N10821" s="98">
        <f>SUM(N10822:N10827)</f>
        <v>0</v>
      </c>
      <c r="O10821" s="82" t="s">
        <v>146</v>
      </c>
      <c r="R10821" s="352">
        <f>L10821-[1]გადასახდელები!L9441</f>
        <v>0</v>
      </c>
    </row>
    <row r="10822" spans="2:18" ht="20.25" hidden="1" customHeight="1">
      <c r="B10822" s="36" t="str">
        <f t="shared" si="2944"/>
        <v>b</v>
      </c>
      <c r="C10822" s="42">
        <v>6</v>
      </c>
      <c r="D10822" s="42"/>
      <c r="F10822" s="343" t="s">
        <v>528</v>
      </c>
      <c r="G10822" s="45" t="s">
        <v>167</v>
      </c>
      <c r="H10822" s="99"/>
      <c r="I10822" s="91">
        <f t="shared" si="2959"/>
        <v>0</v>
      </c>
      <c r="J10822" s="100"/>
      <c r="K10822" s="100"/>
      <c r="L10822" s="91">
        <f t="shared" si="2945"/>
        <v>0</v>
      </c>
      <c r="M10822" s="100"/>
      <c r="N10822" s="100"/>
      <c r="R10822" s="352">
        <f>L10822-[1]გადასახდელები!L9442</f>
        <v>0</v>
      </c>
    </row>
    <row r="10823" spans="2:18" ht="20.25" hidden="1" customHeight="1">
      <c r="B10823" s="36" t="str">
        <f t="shared" si="2944"/>
        <v>b</v>
      </c>
      <c r="C10823" s="42">
        <v>6</v>
      </c>
      <c r="D10823" s="42"/>
      <c r="F10823" s="343" t="s">
        <v>592</v>
      </c>
      <c r="G10823" s="45" t="s">
        <v>168</v>
      </c>
      <c r="H10823" s="99"/>
      <c r="I10823" s="91">
        <f t="shared" si="2959"/>
        <v>0</v>
      </c>
      <c r="J10823" s="100"/>
      <c r="K10823" s="100"/>
      <c r="L10823" s="91">
        <f t="shared" si="2945"/>
        <v>0</v>
      </c>
      <c r="M10823" s="100"/>
      <c r="N10823" s="100"/>
      <c r="R10823" s="352">
        <f>L10823-[1]გადასახდელები!L9443</f>
        <v>0</v>
      </c>
    </row>
    <row r="10824" spans="2:18" ht="20.25" hidden="1" customHeight="1">
      <c r="B10824" s="36" t="str">
        <f t="shared" si="2944"/>
        <v>b</v>
      </c>
      <c r="C10824" s="42">
        <v>6</v>
      </c>
      <c r="D10824" s="42"/>
      <c r="F10824" s="343" t="s">
        <v>529</v>
      </c>
      <c r="G10824" s="45" t="s">
        <v>169</v>
      </c>
      <c r="H10824" s="99"/>
      <c r="I10824" s="91">
        <f t="shared" si="2959"/>
        <v>0</v>
      </c>
      <c r="J10824" s="100"/>
      <c r="K10824" s="100"/>
      <c r="L10824" s="91">
        <f t="shared" si="2945"/>
        <v>0</v>
      </c>
      <c r="M10824" s="100"/>
      <c r="N10824" s="100"/>
      <c r="R10824" s="352">
        <f>L10824-[1]გადასახდელები!L9444</f>
        <v>0</v>
      </c>
    </row>
    <row r="10825" spans="2:18" ht="20.25" hidden="1" customHeight="1">
      <c r="B10825" s="36" t="str">
        <f t="shared" si="2944"/>
        <v>b</v>
      </c>
      <c r="C10825" s="42">
        <v>6</v>
      </c>
      <c r="D10825" s="42"/>
      <c r="F10825" s="343" t="s">
        <v>593</v>
      </c>
      <c r="G10825" s="45" t="s">
        <v>170</v>
      </c>
      <c r="H10825" s="99"/>
      <c r="I10825" s="91">
        <f t="shared" si="2959"/>
        <v>0</v>
      </c>
      <c r="J10825" s="100"/>
      <c r="K10825" s="100"/>
      <c r="L10825" s="91">
        <f t="shared" si="2945"/>
        <v>0</v>
      </c>
      <c r="M10825" s="100"/>
      <c r="N10825" s="100"/>
      <c r="R10825" s="352">
        <f>L10825-[1]გადასახდელები!L9445</f>
        <v>0</v>
      </c>
    </row>
    <row r="10826" spans="2:18" ht="20.25" hidden="1" customHeight="1">
      <c r="B10826" s="36" t="str">
        <f t="shared" si="2944"/>
        <v>b</v>
      </c>
      <c r="C10826" s="42">
        <v>6</v>
      </c>
      <c r="D10826" s="42"/>
      <c r="F10826" s="343" t="s">
        <v>594</v>
      </c>
      <c r="G10826" s="45" t="s">
        <v>171</v>
      </c>
      <c r="H10826" s="99"/>
      <c r="I10826" s="91">
        <f t="shared" si="2959"/>
        <v>0</v>
      </c>
      <c r="J10826" s="100"/>
      <c r="K10826" s="100"/>
      <c r="L10826" s="91">
        <f t="shared" si="2945"/>
        <v>0</v>
      </c>
      <c r="M10826" s="100"/>
      <c r="N10826" s="100"/>
      <c r="R10826" s="352">
        <f>L10826-[1]გადასახდელები!L9446</f>
        <v>0</v>
      </c>
    </row>
    <row r="10827" spans="2:18" ht="20.25" hidden="1" customHeight="1">
      <c r="B10827" s="36" t="str">
        <f t="shared" si="2944"/>
        <v>b</v>
      </c>
      <c r="C10827" s="42">
        <v>6</v>
      </c>
      <c r="D10827" s="42"/>
      <c r="F10827" s="343" t="s">
        <v>595</v>
      </c>
      <c r="G10827" s="45" t="s">
        <v>172</v>
      </c>
      <c r="H10827" s="99"/>
      <c r="I10827" s="91">
        <f t="shared" si="2959"/>
        <v>0</v>
      </c>
      <c r="J10827" s="100"/>
      <c r="K10827" s="100"/>
      <c r="L10827" s="91">
        <f t="shared" si="2945"/>
        <v>0</v>
      </c>
      <c r="M10827" s="100"/>
      <c r="N10827" s="100"/>
      <c r="R10827" s="352">
        <f>L10827-[1]გადასახდელები!L9447</f>
        <v>0</v>
      </c>
    </row>
    <row r="10828" spans="2:18" ht="20.25" hidden="1" customHeight="1">
      <c r="B10828" s="36" t="str">
        <f t="shared" si="2944"/>
        <v>b</v>
      </c>
      <c r="C10828" s="42">
        <v>5</v>
      </c>
      <c r="D10828" s="42"/>
      <c r="F10828" s="343" t="s">
        <v>596</v>
      </c>
      <c r="G10828" s="48" t="s">
        <v>173</v>
      </c>
      <c r="H10828" s="101"/>
      <c r="I10828" s="97">
        <f t="shared" si="2959"/>
        <v>0</v>
      </c>
      <c r="J10828" s="102"/>
      <c r="K10828" s="102"/>
      <c r="L10828" s="97">
        <f t="shared" si="2945"/>
        <v>0</v>
      </c>
      <c r="M10828" s="102"/>
      <c r="N10828" s="102"/>
      <c r="R10828" s="352">
        <f>L10828-[1]გადასახდელები!L9448</f>
        <v>0</v>
      </c>
    </row>
    <row r="10829" spans="2:18" ht="20.25" hidden="1" customHeight="1">
      <c r="B10829" s="36" t="str">
        <f t="shared" si="2944"/>
        <v>b</v>
      </c>
      <c r="C10829" s="42">
        <v>4</v>
      </c>
      <c r="D10829" s="42"/>
      <c r="F10829" s="343" t="s">
        <v>597</v>
      </c>
      <c r="G10829" s="47" t="s">
        <v>174</v>
      </c>
      <c r="H10829" s="103"/>
      <c r="I10829" s="94">
        <f t="shared" si="2959"/>
        <v>0</v>
      </c>
      <c r="J10829" s="104"/>
      <c r="K10829" s="104"/>
      <c r="L10829" s="94">
        <f t="shared" si="2945"/>
        <v>0</v>
      </c>
      <c r="M10829" s="104"/>
      <c r="N10829" s="104"/>
      <c r="R10829" s="352">
        <f>L10829-[1]გადასახდელები!L9449</f>
        <v>0</v>
      </c>
    </row>
    <row r="10830" spans="2:18" ht="20.25" customHeight="1">
      <c r="B10830" s="36" t="str">
        <f t="shared" si="2944"/>
        <v>a</v>
      </c>
      <c r="C10830" s="42">
        <v>3</v>
      </c>
      <c r="D10830" s="42"/>
      <c r="F10830" s="342" t="s">
        <v>530</v>
      </c>
      <c r="G10830" s="57" t="s">
        <v>175</v>
      </c>
      <c r="H10830" s="89">
        <f>H10831+H10832+H10835+H10871+H10872+H10873+H10874+H10875+H10882+H10883</f>
        <v>4.0010000000000003</v>
      </c>
      <c r="I10830" s="90">
        <f t="shared" si="2959"/>
        <v>11</v>
      </c>
      <c r="J10830" s="92">
        <f>J10831+J10832+J10835+J10871+J10872+J10873+J10874+J10875+J10882+J10883</f>
        <v>0</v>
      </c>
      <c r="K10830" s="92">
        <f>K10831+K10832+K10835+K10871+K10872+K10873+K10874+K10875+K10882+K10883</f>
        <v>11</v>
      </c>
      <c r="L10830" s="90">
        <f t="shared" si="2945"/>
        <v>0</v>
      </c>
      <c r="M10830" s="92">
        <f>M10831+M10832+M10835+M10871+M10872+M10873+M10874+M10875+M10882+M10883</f>
        <v>0</v>
      </c>
      <c r="N10830" s="92">
        <f>N10831+N10832+N10835+N10871+N10872+N10873+N10874+N10875+N10882+N10883</f>
        <v>0</v>
      </c>
      <c r="O10830" s="82" t="s">
        <v>146</v>
      </c>
      <c r="R10830" s="352">
        <f>L10830-[1]გადასახდელები!L9450</f>
        <v>0</v>
      </c>
    </row>
    <row r="10831" spans="2:18" ht="20.25" hidden="1" customHeight="1">
      <c r="B10831" s="36" t="str">
        <f t="shared" si="2944"/>
        <v>b</v>
      </c>
      <c r="C10831" s="42">
        <v>4</v>
      </c>
      <c r="D10831" s="42"/>
      <c r="F10831" s="343" t="s">
        <v>531</v>
      </c>
      <c r="G10831" s="47" t="s">
        <v>176</v>
      </c>
      <c r="H10831" s="103"/>
      <c r="I10831" s="94">
        <f t="shared" si="2959"/>
        <v>0</v>
      </c>
      <c r="J10831" s="104"/>
      <c r="K10831" s="104"/>
      <c r="L10831" s="94">
        <f t="shared" si="2945"/>
        <v>0</v>
      </c>
      <c r="M10831" s="104"/>
      <c r="N10831" s="104"/>
      <c r="R10831" s="352">
        <f>L10831-[1]გადასახდელები!L9451</f>
        <v>0</v>
      </c>
    </row>
    <row r="10832" spans="2:18" ht="20.25" hidden="1" customHeight="1">
      <c r="B10832" s="36" t="str">
        <f t="shared" si="2944"/>
        <v>b</v>
      </c>
      <c r="C10832" s="42">
        <v>4</v>
      </c>
      <c r="D10832" s="42"/>
      <c r="F10832" s="342" t="s">
        <v>532</v>
      </c>
      <c r="G10832" s="47" t="s">
        <v>177</v>
      </c>
      <c r="H10832" s="93">
        <f>SUM(H10833:H10834)</f>
        <v>0</v>
      </c>
      <c r="I10832" s="94">
        <f t="shared" si="2959"/>
        <v>0</v>
      </c>
      <c r="J10832" s="95">
        <f>SUM(J10833:J10834)</f>
        <v>0</v>
      </c>
      <c r="K10832" s="95">
        <f>SUM(K10833:K10834)</f>
        <v>0</v>
      </c>
      <c r="L10832" s="94">
        <f t="shared" si="2945"/>
        <v>0</v>
      </c>
      <c r="M10832" s="95">
        <f>SUM(M10833:M10834)</f>
        <v>0</v>
      </c>
      <c r="N10832" s="95">
        <f>SUM(N10833:N10834)</f>
        <v>0</v>
      </c>
      <c r="O10832" s="82" t="s">
        <v>146</v>
      </c>
      <c r="R10832" s="352">
        <f>L10832-[1]გადასახდელები!L9452</f>
        <v>0</v>
      </c>
    </row>
    <row r="10833" spans="2:18" ht="20.25" hidden="1" customHeight="1">
      <c r="B10833" s="36" t="str">
        <f t="shared" si="2944"/>
        <v>b</v>
      </c>
      <c r="C10833" s="42">
        <v>5</v>
      </c>
      <c r="D10833" s="42"/>
      <c r="F10833" s="343" t="s">
        <v>533</v>
      </c>
      <c r="G10833" s="48" t="s">
        <v>178</v>
      </c>
      <c r="H10833" s="101"/>
      <c r="I10833" s="97">
        <f t="shared" si="2959"/>
        <v>0</v>
      </c>
      <c r="J10833" s="102"/>
      <c r="K10833" s="102"/>
      <c r="L10833" s="97">
        <f t="shared" si="2945"/>
        <v>0</v>
      </c>
      <c r="M10833" s="102"/>
      <c r="N10833" s="102"/>
      <c r="R10833" s="352">
        <f>L10833-[1]გადასახდელები!L9453</f>
        <v>0</v>
      </c>
    </row>
    <row r="10834" spans="2:18" ht="20.25" hidden="1" customHeight="1">
      <c r="B10834" s="36" t="str">
        <f t="shared" si="2944"/>
        <v>b</v>
      </c>
      <c r="C10834" s="42">
        <v>5</v>
      </c>
      <c r="D10834" s="42"/>
      <c r="F10834" s="343" t="s">
        <v>598</v>
      </c>
      <c r="G10834" s="48" t="s">
        <v>179</v>
      </c>
      <c r="H10834" s="101"/>
      <c r="I10834" s="97">
        <f t="shared" si="2959"/>
        <v>0</v>
      </c>
      <c r="J10834" s="102"/>
      <c r="K10834" s="102"/>
      <c r="L10834" s="97">
        <f t="shared" si="2945"/>
        <v>0</v>
      </c>
      <c r="M10834" s="102"/>
      <c r="N10834" s="102"/>
      <c r="R10834" s="352">
        <f>L10834-[1]გადასახდელები!L9454</f>
        <v>0</v>
      </c>
    </row>
    <row r="10835" spans="2:18" ht="20.25" hidden="1" customHeight="1">
      <c r="B10835" s="36" t="str">
        <f t="shared" si="2944"/>
        <v>b</v>
      </c>
      <c r="C10835" s="42">
        <v>4</v>
      </c>
      <c r="D10835" s="42"/>
      <c r="F10835" s="342" t="s">
        <v>534</v>
      </c>
      <c r="G10835" s="47" t="s">
        <v>180</v>
      </c>
      <c r="H10835" s="93">
        <f>H10836+H10837+H10838+H10839+H10851+H10855+H10856+H10857+H10858+H10859+H10860+H10861+H10869+H10870</f>
        <v>0</v>
      </c>
      <c r="I10835" s="94">
        <f t="shared" si="2959"/>
        <v>0</v>
      </c>
      <c r="J10835" s="95">
        <f>J10836+J10837+J10838+J10839+J10851+J10855+J10856+J10857+J10858+J10859+J10860+J10861+J10869+J10870</f>
        <v>0</v>
      </c>
      <c r="K10835" s="95">
        <f>K10836+K10837+K10838+K10839+K10851+K10855+K10856+K10857+K10858+K10859+K10860+K10861+K10869+K10870</f>
        <v>0</v>
      </c>
      <c r="L10835" s="94">
        <f t="shared" si="2945"/>
        <v>0</v>
      </c>
      <c r="M10835" s="95">
        <f>M10836+M10837+M10838+M10839+M10851+M10855+M10856+M10857+M10858+M10859+M10860+M10861+M10869+M10870</f>
        <v>0</v>
      </c>
      <c r="N10835" s="95">
        <f>N10836+N10837+N10838+N10839+N10851+N10855+N10856+N10857+N10858+N10859+N10860+N10861+N10869+N10870</f>
        <v>0</v>
      </c>
      <c r="O10835" s="82" t="s">
        <v>146</v>
      </c>
      <c r="R10835" s="352">
        <f>L10835-[1]გადასახდელები!L9455</f>
        <v>0</v>
      </c>
    </row>
    <row r="10836" spans="2:18" ht="42.75" hidden="1" customHeight="1">
      <c r="B10836" s="36" t="str">
        <f t="shared" si="2944"/>
        <v>b</v>
      </c>
      <c r="C10836" s="42">
        <v>5</v>
      </c>
      <c r="D10836" s="42"/>
      <c r="F10836" s="343" t="s">
        <v>535</v>
      </c>
      <c r="G10836" s="48" t="s">
        <v>229</v>
      </c>
      <c r="H10836" s="101"/>
      <c r="I10836" s="97">
        <f t="shared" si="2959"/>
        <v>0</v>
      </c>
      <c r="J10836" s="102"/>
      <c r="K10836" s="102"/>
      <c r="L10836" s="97">
        <f t="shared" si="2945"/>
        <v>0</v>
      </c>
      <c r="M10836" s="102"/>
      <c r="N10836" s="102"/>
      <c r="R10836" s="352">
        <f>L10836-[1]გადასახდელები!L9456</f>
        <v>0</v>
      </c>
    </row>
    <row r="10837" spans="2:18" ht="30.75" hidden="1" customHeight="1">
      <c r="B10837" s="36" t="str">
        <f t="shared" si="2944"/>
        <v>b</v>
      </c>
      <c r="C10837" s="42">
        <v>5</v>
      </c>
      <c r="D10837" s="42"/>
      <c r="F10837" s="343" t="s">
        <v>599</v>
      </c>
      <c r="G10837" s="49" t="s">
        <v>196</v>
      </c>
      <c r="H10837" s="101"/>
      <c r="I10837" s="97">
        <f t="shared" si="2959"/>
        <v>0</v>
      </c>
      <c r="J10837" s="102"/>
      <c r="K10837" s="102"/>
      <c r="L10837" s="97">
        <f t="shared" si="2945"/>
        <v>0</v>
      </c>
      <c r="M10837" s="102"/>
      <c r="N10837" s="102"/>
      <c r="R10837" s="352">
        <f>L10837-[1]გადასახდელები!L9457</f>
        <v>0</v>
      </c>
    </row>
    <row r="10838" spans="2:18" ht="60.75" hidden="1" customHeight="1">
      <c r="B10838" s="36" t="str">
        <f t="shared" si="2944"/>
        <v>b</v>
      </c>
      <c r="C10838" s="42">
        <v>5</v>
      </c>
      <c r="D10838" s="42"/>
      <c r="F10838" s="343" t="s">
        <v>536</v>
      </c>
      <c r="G10838" s="49" t="s">
        <v>230</v>
      </c>
      <c r="H10838" s="101"/>
      <c r="I10838" s="97">
        <f t="shared" si="2959"/>
        <v>0</v>
      </c>
      <c r="J10838" s="102"/>
      <c r="K10838" s="102"/>
      <c r="L10838" s="97">
        <f t="shared" si="2945"/>
        <v>0</v>
      </c>
      <c r="M10838" s="102"/>
      <c r="N10838" s="102"/>
      <c r="R10838" s="352">
        <f>L10838-[1]გადასახდელები!L9458</f>
        <v>0</v>
      </c>
    </row>
    <row r="10839" spans="2:18" ht="30.75" hidden="1" customHeight="1">
      <c r="B10839" s="36" t="str">
        <f t="shared" si="2944"/>
        <v>b</v>
      </c>
      <c r="C10839" s="42">
        <v>5</v>
      </c>
      <c r="D10839" s="42"/>
      <c r="F10839" s="342" t="s">
        <v>537</v>
      </c>
      <c r="G10839" s="48" t="s">
        <v>195</v>
      </c>
      <c r="H10839" s="96">
        <f>SUM(H10840:H10850)</f>
        <v>0</v>
      </c>
      <c r="I10839" s="97">
        <f t="shared" si="2959"/>
        <v>0</v>
      </c>
      <c r="J10839" s="98">
        <f>SUM(J10840:J10850)</f>
        <v>0</v>
      </c>
      <c r="K10839" s="98">
        <f>SUM(K10840:K10850)</f>
        <v>0</v>
      </c>
      <c r="L10839" s="97">
        <f t="shared" si="2945"/>
        <v>0</v>
      </c>
      <c r="M10839" s="98">
        <f>SUM(M10840:M10850)</f>
        <v>0</v>
      </c>
      <c r="N10839" s="98">
        <f>SUM(N10840:N10850)</f>
        <v>0</v>
      </c>
      <c r="O10839" s="82" t="s">
        <v>146</v>
      </c>
      <c r="R10839" s="352">
        <f>L10839-[1]გადასახდელები!L9459</f>
        <v>0</v>
      </c>
    </row>
    <row r="10840" spans="2:18" ht="20.25" hidden="1" customHeight="1">
      <c r="B10840" s="36" t="str">
        <f t="shared" si="2944"/>
        <v>b</v>
      </c>
      <c r="C10840" s="42">
        <v>6</v>
      </c>
      <c r="D10840" s="42"/>
      <c r="F10840" s="343" t="s">
        <v>600</v>
      </c>
      <c r="G10840" s="45" t="s">
        <v>181</v>
      </c>
      <c r="H10840" s="106"/>
      <c r="I10840" s="105">
        <f t="shared" si="2959"/>
        <v>0</v>
      </c>
      <c r="J10840" s="107"/>
      <c r="K10840" s="107"/>
      <c r="L10840" s="105">
        <f t="shared" si="2945"/>
        <v>0</v>
      </c>
      <c r="M10840" s="107"/>
      <c r="N10840" s="107"/>
      <c r="R10840" s="352">
        <f>L10840-[1]გადასახდელები!L9460</f>
        <v>0</v>
      </c>
    </row>
    <row r="10841" spans="2:18" ht="20.25" hidden="1" customHeight="1">
      <c r="B10841" s="36" t="str">
        <f t="shared" si="2944"/>
        <v>b</v>
      </c>
      <c r="C10841" s="42">
        <v>6</v>
      </c>
      <c r="D10841" s="42"/>
      <c r="F10841" s="343" t="s">
        <v>601</v>
      </c>
      <c r="G10841" s="45" t="s">
        <v>182</v>
      </c>
      <c r="H10841" s="106"/>
      <c r="I10841" s="105">
        <f t="shared" si="2959"/>
        <v>0</v>
      </c>
      <c r="J10841" s="107"/>
      <c r="K10841" s="107"/>
      <c r="L10841" s="105">
        <f t="shared" si="2945"/>
        <v>0</v>
      </c>
      <c r="M10841" s="107"/>
      <c r="N10841" s="107"/>
      <c r="R10841" s="352">
        <f>L10841-[1]გადასახდელები!L9461</f>
        <v>0</v>
      </c>
    </row>
    <row r="10842" spans="2:18" ht="20.25" hidden="1" customHeight="1">
      <c r="B10842" s="36" t="str">
        <f t="shared" si="2944"/>
        <v>b</v>
      </c>
      <c r="C10842" s="42">
        <v>6</v>
      </c>
      <c r="D10842" s="42"/>
      <c r="F10842" s="343" t="s">
        <v>602</v>
      </c>
      <c r="G10842" s="45" t="s">
        <v>183</v>
      </c>
      <c r="H10842" s="106"/>
      <c r="I10842" s="105">
        <f t="shared" si="2959"/>
        <v>0</v>
      </c>
      <c r="J10842" s="107"/>
      <c r="K10842" s="107"/>
      <c r="L10842" s="105">
        <f t="shared" si="2945"/>
        <v>0</v>
      </c>
      <c r="M10842" s="107"/>
      <c r="N10842" s="107"/>
      <c r="R10842" s="352">
        <f>L10842-[1]გადასახდელები!L9462</f>
        <v>0</v>
      </c>
    </row>
    <row r="10843" spans="2:18" ht="20.25" hidden="1" customHeight="1">
      <c r="B10843" s="36" t="str">
        <f t="shared" si="2944"/>
        <v>b</v>
      </c>
      <c r="C10843" s="42">
        <v>6</v>
      </c>
      <c r="D10843" s="42"/>
      <c r="F10843" s="343" t="s">
        <v>603</v>
      </c>
      <c r="G10843" s="45" t="s">
        <v>184</v>
      </c>
      <c r="H10843" s="106"/>
      <c r="I10843" s="105">
        <f t="shared" si="2959"/>
        <v>0</v>
      </c>
      <c r="J10843" s="107"/>
      <c r="K10843" s="107"/>
      <c r="L10843" s="105">
        <f t="shared" si="2945"/>
        <v>0</v>
      </c>
      <c r="M10843" s="107"/>
      <c r="N10843" s="107"/>
      <c r="R10843" s="352">
        <f>L10843-[1]გადასახდელები!L9463</f>
        <v>0</v>
      </c>
    </row>
    <row r="10844" spans="2:18" ht="20.25" hidden="1" customHeight="1">
      <c r="B10844" s="36" t="str">
        <f t="shared" si="2944"/>
        <v>b</v>
      </c>
      <c r="C10844" s="42">
        <v>6</v>
      </c>
      <c r="D10844" s="42"/>
      <c r="F10844" s="343" t="s">
        <v>538</v>
      </c>
      <c r="G10844" s="45" t="s">
        <v>185</v>
      </c>
      <c r="H10844" s="106"/>
      <c r="I10844" s="105">
        <f t="shared" si="2959"/>
        <v>0</v>
      </c>
      <c r="J10844" s="107"/>
      <c r="K10844" s="107"/>
      <c r="L10844" s="105">
        <f t="shared" si="2945"/>
        <v>0</v>
      </c>
      <c r="M10844" s="107"/>
      <c r="N10844" s="107"/>
      <c r="R10844" s="352">
        <f>L10844-[1]გადასახდელები!L9464</f>
        <v>0</v>
      </c>
    </row>
    <row r="10845" spans="2:18" ht="20.25" hidden="1" customHeight="1">
      <c r="B10845" s="36" t="str">
        <f t="shared" si="2944"/>
        <v>b</v>
      </c>
      <c r="C10845" s="42">
        <v>6</v>
      </c>
      <c r="D10845" s="42"/>
      <c r="F10845" s="343" t="s">
        <v>604</v>
      </c>
      <c r="G10845" s="45" t="s">
        <v>186</v>
      </c>
      <c r="H10845" s="106"/>
      <c r="I10845" s="105">
        <f t="shared" si="2959"/>
        <v>0</v>
      </c>
      <c r="J10845" s="107"/>
      <c r="K10845" s="107"/>
      <c r="L10845" s="105">
        <f t="shared" si="2945"/>
        <v>0</v>
      </c>
      <c r="M10845" s="107"/>
      <c r="N10845" s="107"/>
      <c r="R10845" s="352">
        <f>L10845-[1]გადასახდელები!L9465</f>
        <v>0</v>
      </c>
    </row>
    <row r="10846" spans="2:18" ht="20.25" hidden="1" customHeight="1">
      <c r="B10846" s="36" t="str">
        <f t="shared" si="2944"/>
        <v>b</v>
      </c>
      <c r="C10846" s="42">
        <v>6</v>
      </c>
      <c r="D10846" s="42"/>
      <c r="F10846" s="343" t="s">
        <v>605</v>
      </c>
      <c r="G10846" s="45" t="s">
        <v>187</v>
      </c>
      <c r="H10846" s="106"/>
      <c r="I10846" s="105">
        <f t="shared" si="2959"/>
        <v>0</v>
      </c>
      <c r="J10846" s="107"/>
      <c r="K10846" s="107"/>
      <c r="L10846" s="105">
        <f t="shared" si="2945"/>
        <v>0</v>
      </c>
      <c r="M10846" s="107"/>
      <c r="N10846" s="107"/>
      <c r="R10846" s="352">
        <f>L10846-[1]გადასახდელები!L9466</f>
        <v>0</v>
      </c>
    </row>
    <row r="10847" spans="2:18" ht="20.25" hidden="1" customHeight="1">
      <c r="B10847" s="36" t="str">
        <f t="shared" si="2944"/>
        <v>b</v>
      </c>
      <c r="C10847" s="42">
        <v>6</v>
      </c>
      <c r="D10847" s="42"/>
      <c r="F10847" s="343" t="s">
        <v>606</v>
      </c>
      <c r="G10847" s="45" t="s">
        <v>188</v>
      </c>
      <c r="H10847" s="106"/>
      <c r="I10847" s="105">
        <f t="shared" si="2959"/>
        <v>0</v>
      </c>
      <c r="J10847" s="107"/>
      <c r="K10847" s="107"/>
      <c r="L10847" s="105">
        <f t="shared" si="2945"/>
        <v>0</v>
      </c>
      <c r="M10847" s="107"/>
      <c r="N10847" s="107"/>
      <c r="R10847" s="352">
        <f>L10847-[1]გადასახდელები!L9467</f>
        <v>0</v>
      </c>
    </row>
    <row r="10848" spans="2:18" ht="20.25" hidden="1" customHeight="1">
      <c r="B10848" s="36" t="str">
        <f t="shared" si="2944"/>
        <v>b</v>
      </c>
      <c r="C10848" s="42">
        <v>6</v>
      </c>
      <c r="D10848" s="42"/>
      <c r="F10848" s="343" t="s">
        <v>607</v>
      </c>
      <c r="G10848" s="45" t="s">
        <v>189</v>
      </c>
      <c r="H10848" s="106"/>
      <c r="I10848" s="105">
        <f t="shared" si="2959"/>
        <v>0</v>
      </c>
      <c r="J10848" s="107"/>
      <c r="K10848" s="107"/>
      <c r="L10848" s="105">
        <f t="shared" si="2945"/>
        <v>0</v>
      </c>
      <c r="M10848" s="107"/>
      <c r="N10848" s="107"/>
      <c r="R10848" s="352">
        <f>L10848-[1]გადასახდელები!L9468</f>
        <v>0</v>
      </c>
    </row>
    <row r="10849" spans="2:18" ht="20.25" hidden="1" customHeight="1">
      <c r="B10849" s="36" t="str">
        <f t="shared" si="2944"/>
        <v>b</v>
      </c>
      <c r="C10849" s="42">
        <v>6</v>
      </c>
      <c r="D10849" s="42"/>
      <c r="F10849" s="343" t="s">
        <v>608</v>
      </c>
      <c r="G10849" s="45" t="s">
        <v>190</v>
      </c>
      <c r="H10849" s="106"/>
      <c r="I10849" s="105">
        <f t="shared" si="2959"/>
        <v>0</v>
      </c>
      <c r="J10849" s="107"/>
      <c r="K10849" s="107"/>
      <c r="L10849" s="105">
        <f t="shared" si="2945"/>
        <v>0</v>
      </c>
      <c r="M10849" s="107"/>
      <c r="N10849" s="107"/>
      <c r="R10849" s="352">
        <f>L10849-[1]გადასახდელები!L9469</f>
        <v>0</v>
      </c>
    </row>
    <row r="10850" spans="2:18" ht="30.75" hidden="1" customHeight="1">
      <c r="B10850" s="36" t="str">
        <f t="shared" si="2944"/>
        <v>b</v>
      </c>
      <c r="C10850" s="42">
        <v>6</v>
      </c>
      <c r="D10850" s="42"/>
      <c r="F10850" s="343" t="s">
        <v>539</v>
      </c>
      <c r="G10850" s="45" t="s">
        <v>231</v>
      </c>
      <c r="H10850" s="106"/>
      <c r="I10850" s="105">
        <f t="shared" si="2959"/>
        <v>0</v>
      </c>
      <c r="J10850" s="107"/>
      <c r="K10850" s="107"/>
      <c r="L10850" s="105">
        <f t="shared" si="2945"/>
        <v>0</v>
      </c>
      <c r="M10850" s="107"/>
      <c r="N10850" s="107"/>
      <c r="R10850" s="352">
        <f>L10850-[1]გადასახდელები!L9470</f>
        <v>0</v>
      </c>
    </row>
    <row r="10851" spans="2:18" ht="20.25" hidden="1" customHeight="1">
      <c r="B10851" s="36" t="str">
        <f t="shared" si="2944"/>
        <v>b</v>
      </c>
      <c r="C10851" s="42">
        <v>5</v>
      </c>
      <c r="D10851" s="42"/>
      <c r="F10851" s="342" t="s">
        <v>609</v>
      </c>
      <c r="G10851" s="48" t="s">
        <v>197</v>
      </c>
      <c r="H10851" s="96">
        <f>SUM(H10852:H10854)</f>
        <v>0</v>
      </c>
      <c r="I10851" s="97">
        <f t="shared" si="2959"/>
        <v>0</v>
      </c>
      <c r="J10851" s="98">
        <f>SUM(J10852:J10854)</f>
        <v>0</v>
      </c>
      <c r="K10851" s="98">
        <f>SUM(K10852:K10854)</f>
        <v>0</v>
      </c>
      <c r="L10851" s="97">
        <f t="shared" si="2945"/>
        <v>0</v>
      </c>
      <c r="M10851" s="98">
        <f>SUM(M10852:M10854)</f>
        <v>0</v>
      </c>
      <c r="N10851" s="98">
        <f>SUM(N10852:N10854)</f>
        <v>0</v>
      </c>
      <c r="O10851" s="82" t="s">
        <v>146</v>
      </c>
      <c r="R10851" s="352">
        <f>L10851-[1]გადასახდელები!L9471</f>
        <v>0</v>
      </c>
    </row>
    <row r="10852" spans="2:18" ht="20.25" hidden="1" customHeight="1">
      <c r="B10852" s="36" t="str">
        <f t="shared" si="2944"/>
        <v>b</v>
      </c>
      <c r="C10852" s="42">
        <v>6</v>
      </c>
      <c r="D10852" s="42"/>
      <c r="F10852" s="343" t="s">
        <v>610</v>
      </c>
      <c r="G10852" s="45" t="s">
        <v>191</v>
      </c>
      <c r="H10852" s="106"/>
      <c r="I10852" s="105">
        <f t="shared" si="2959"/>
        <v>0</v>
      </c>
      <c r="J10852" s="107"/>
      <c r="K10852" s="107"/>
      <c r="L10852" s="105">
        <f t="shared" si="2945"/>
        <v>0</v>
      </c>
      <c r="M10852" s="107"/>
      <c r="N10852" s="107"/>
      <c r="R10852" s="352">
        <f>L10852-[1]გადასახდელები!L9472</f>
        <v>0</v>
      </c>
    </row>
    <row r="10853" spans="2:18" ht="20.25" hidden="1" customHeight="1">
      <c r="B10853" s="36" t="str">
        <f t="shared" si="2944"/>
        <v>b</v>
      </c>
      <c r="C10853" s="42">
        <v>6</v>
      </c>
      <c r="D10853" s="42"/>
      <c r="F10853" s="343" t="s">
        <v>611</v>
      </c>
      <c r="G10853" s="45" t="s">
        <v>192</v>
      </c>
      <c r="H10853" s="106"/>
      <c r="I10853" s="105">
        <f t="shared" si="2959"/>
        <v>0</v>
      </c>
      <c r="J10853" s="107"/>
      <c r="K10853" s="107"/>
      <c r="L10853" s="105">
        <f t="shared" si="2945"/>
        <v>0</v>
      </c>
      <c r="M10853" s="107"/>
      <c r="N10853" s="107"/>
      <c r="R10853" s="352">
        <f>L10853-[1]გადასახდელები!L9473</f>
        <v>0</v>
      </c>
    </row>
    <row r="10854" spans="2:18" ht="30.75" hidden="1" customHeight="1">
      <c r="B10854" s="36" t="str">
        <f t="shared" si="2944"/>
        <v>b</v>
      </c>
      <c r="C10854" s="42">
        <v>6</v>
      </c>
      <c r="D10854" s="42"/>
      <c r="F10854" s="343" t="s">
        <v>612</v>
      </c>
      <c r="G10854" s="45" t="s">
        <v>232</v>
      </c>
      <c r="H10854" s="106"/>
      <c r="I10854" s="105">
        <f t="shared" si="2959"/>
        <v>0</v>
      </c>
      <c r="J10854" s="107"/>
      <c r="K10854" s="107"/>
      <c r="L10854" s="105">
        <f t="shared" si="2945"/>
        <v>0</v>
      </c>
      <c r="M10854" s="107"/>
      <c r="N10854" s="107"/>
      <c r="R10854" s="352">
        <f>L10854-[1]გადასახდელები!L9474</f>
        <v>0</v>
      </c>
    </row>
    <row r="10855" spans="2:18" ht="30.75" hidden="1" customHeight="1">
      <c r="B10855" s="36" t="str">
        <f t="shared" si="2944"/>
        <v>b</v>
      </c>
      <c r="C10855" s="42">
        <v>5</v>
      </c>
      <c r="D10855" s="42"/>
      <c r="F10855" s="343" t="s">
        <v>613</v>
      </c>
      <c r="G10855" s="48" t="s">
        <v>233</v>
      </c>
      <c r="H10855" s="101"/>
      <c r="I10855" s="97">
        <f t="shared" si="2959"/>
        <v>0</v>
      </c>
      <c r="J10855" s="102"/>
      <c r="K10855" s="102"/>
      <c r="L10855" s="97">
        <f t="shared" si="2945"/>
        <v>0</v>
      </c>
      <c r="M10855" s="102"/>
      <c r="N10855" s="102"/>
      <c r="R10855" s="352">
        <f>L10855-[1]გადასახდელები!L9475</f>
        <v>0</v>
      </c>
    </row>
    <row r="10856" spans="2:18" ht="34.5" hidden="1" customHeight="1">
      <c r="B10856" s="36" t="str">
        <f t="shared" si="2944"/>
        <v>b</v>
      </c>
      <c r="C10856" s="42">
        <v>5</v>
      </c>
      <c r="D10856" s="42"/>
      <c r="F10856" s="343" t="s">
        <v>614</v>
      </c>
      <c r="G10856" s="50" t="s">
        <v>367</v>
      </c>
      <c r="H10856" s="101"/>
      <c r="I10856" s="97">
        <f t="shared" si="2959"/>
        <v>0</v>
      </c>
      <c r="J10856" s="102"/>
      <c r="K10856" s="102"/>
      <c r="L10856" s="97">
        <f t="shared" si="2945"/>
        <v>0</v>
      </c>
      <c r="M10856" s="102"/>
      <c r="N10856" s="102"/>
      <c r="R10856" s="352">
        <f>L10856-[1]გადასახდელები!L9476</f>
        <v>0</v>
      </c>
    </row>
    <row r="10857" spans="2:18" ht="34.5" hidden="1" customHeight="1">
      <c r="B10857" s="36" t="str">
        <f t="shared" si="2944"/>
        <v>b</v>
      </c>
      <c r="C10857" s="42">
        <v>5</v>
      </c>
      <c r="D10857" s="42"/>
      <c r="F10857" s="343" t="s">
        <v>540</v>
      </c>
      <c r="G10857" s="48" t="s">
        <v>234</v>
      </c>
      <c r="H10857" s="101"/>
      <c r="I10857" s="97">
        <f t="shared" si="2959"/>
        <v>0</v>
      </c>
      <c r="J10857" s="102"/>
      <c r="K10857" s="102"/>
      <c r="L10857" s="97">
        <f t="shared" si="2945"/>
        <v>0</v>
      </c>
      <c r="M10857" s="102"/>
      <c r="N10857" s="102"/>
      <c r="R10857" s="352">
        <f>L10857-[1]გადასახდელები!L9477</f>
        <v>0</v>
      </c>
    </row>
    <row r="10858" spans="2:18" ht="50.25" hidden="1" customHeight="1">
      <c r="B10858" s="36" t="str">
        <f t="shared" si="2944"/>
        <v>b</v>
      </c>
      <c r="C10858" s="42">
        <v>5</v>
      </c>
      <c r="D10858" s="42"/>
      <c r="F10858" s="343" t="s">
        <v>541</v>
      </c>
      <c r="G10858" s="48" t="s">
        <v>235</v>
      </c>
      <c r="H10858" s="101"/>
      <c r="I10858" s="97">
        <f t="shared" si="2959"/>
        <v>0</v>
      </c>
      <c r="J10858" s="102"/>
      <c r="K10858" s="102"/>
      <c r="L10858" s="97">
        <f t="shared" si="2945"/>
        <v>0</v>
      </c>
      <c r="M10858" s="102"/>
      <c r="N10858" s="102"/>
      <c r="R10858" s="352">
        <f>L10858-[1]გადასახდელები!L9478</f>
        <v>0</v>
      </c>
    </row>
    <row r="10859" spans="2:18" ht="20.25" hidden="1" customHeight="1">
      <c r="B10859" s="36" t="str">
        <f t="shared" ref="B10859:B10922" si="2964">IF(H10859+I10859+L10859&gt;0,"a","b")</f>
        <v>b</v>
      </c>
      <c r="C10859" s="42">
        <v>5</v>
      </c>
      <c r="D10859" s="42"/>
      <c r="F10859" s="343" t="s">
        <v>542</v>
      </c>
      <c r="G10859" s="48" t="s">
        <v>236</v>
      </c>
      <c r="H10859" s="101"/>
      <c r="I10859" s="97">
        <f t="shared" si="2959"/>
        <v>0</v>
      </c>
      <c r="J10859" s="102"/>
      <c r="K10859" s="102"/>
      <c r="L10859" s="97">
        <f t="shared" si="2945"/>
        <v>0</v>
      </c>
      <c r="M10859" s="102"/>
      <c r="N10859" s="102"/>
      <c r="R10859" s="352">
        <f>L10859-[1]გადასახდელები!L9479</f>
        <v>0</v>
      </c>
    </row>
    <row r="10860" spans="2:18" ht="20.25" hidden="1" customHeight="1">
      <c r="B10860" s="36" t="str">
        <f t="shared" si="2964"/>
        <v>b</v>
      </c>
      <c r="C10860" s="42">
        <v>5</v>
      </c>
      <c r="D10860" s="42"/>
      <c r="F10860" s="343" t="s">
        <v>543</v>
      </c>
      <c r="G10860" s="48" t="s">
        <v>237</v>
      </c>
      <c r="H10860" s="101"/>
      <c r="I10860" s="97">
        <f t="shared" si="2959"/>
        <v>0</v>
      </c>
      <c r="J10860" s="102"/>
      <c r="K10860" s="102"/>
      <c r="L10860" s="97">
        <f t="shared" si="2945"/>
        <v>0</v>
      </c>
      <c r="M10860" s="102"/>
      <c r="N10860" s="102"/>
      <c r="R10860" s="352">
        <f>L10860-[1]გადასახდელები!L9480</f>
        <v>0</v>
      </c>
    </row>
    <row r="10861" spans="2:18" ht="20.25" hidden="1" customHeight="1">
      <c r="B10861" s="36" t="str">
        <f t="shared" si="2964"/>
        <v>b</v>
      </c>
      <c r="C10861" s="42">
        <v>5</v>
      </c>
      <c r="D10861" s="42"/>
      <c r="F10861" s="342" t="s">
        <v>544</v>
      </c>
      <c r="G10861" s="48" t="s">
        <v>238</v>
      </c>
      <c r="H10861" s="96">
        <f>SUM(H10862:H10868)</f>
        <v>0</v>
      </c>
      <c r="I10861" s="97">
        <f t="shared" si="2959"/>
        <v>0</v>
      </c>
      <c r="J10861" s="98">
        <f>SUM(J10862:J10868)</f>
        <v>0</v>
      </c>
      <c r="K10861" s="98">
        <f>SUM(K10862:K10868)</f>
        <v>0</v>
      </c>
      <c r="L10861" s="97">
        <f t="shared" si="2945"/>
        <v>0</v>
      </c>
      <c r="M10861" s="98">
        <f>SUM(M10862:M10868)</f>
        <v>0</v>
      </c>
      <c r="N10861" s="98">
        <f>SUM(N10862:N10868)</f>
        <v>0</v>
      </c>
      <c r="O10861" s="82" t="s">
        <v>146</v>
      </c>
      <c r="R10861" s="352">
        <f>L10861-[1]გადასახდელები!L9481</f>
        <v>0</v>
      </c>
    </row>
    <row r="10862" spans="2:18" ht="23.25" hidden="1" customHeight="1">
      <c r="B10862" s="36" t="str">
        <f t="shared" si="2964"/>
        <v>b</v>
      </c>
      <c r="C10862" s="42">
        <v>6</v>
      </c>
      <c r="D10862" s="42"/>
      <c r="F10862" s="343" t="s">
        <v>545</v>
      </c>
      <c r="G10862" s="45" t="s">
        <v>198</v>
      </c>
      <c r="H10862" s="106"/>
      <c r="I10862" s="105">
        <f t="shared" si="2959"/>
        <v>0</v>
      </c>
      <c r="J10862" s="107"/>
      <c r="K10862" s="107"/>
      <c r="L10862" s="105">
        <f t="shared" si="2945"/>
        <v>0</v>
      </c>
      <c r="M10862" s="107"/>
      <c r="N10862" s="107"/>
      <c r="R10862" s="352">
        <f>L10862-[1]გადასახდელები!L9482</f>
        <v>0</v>
      </c>
    </row>
    <row r="10863" spans="2:18" ht="20.25" hidden="1" customHeight="1">
      <c r="B10863" s="36" t="str">
        <f t="shared" si="2964"/>
        <v>b</v>
      </c>
      <c r="C10863" s="42">
        <v>6</v>
      </c>
      <c r="D10863" s="42"/>
      <c r="F10863" s="343" t="s">
        <v>546</v>
      </c>
      <c r="G10863" s="45" t="s">
        <v>199</v>
      </c>
      <c r="H10863" s="106"/>
      <c r="I10863" s="105">
        <f t="shared" si="2959"/>
        <v>0</v>
      </c>
      <c r="J10863" s="107"/>
      <c r="K10863" s="107"/>
      <c r="L10863" s="105">
        <f t="shared" ref="L10863:L10926" si="2965">M10863+N10863</f>
        <v>0</v>
      </c>
      <c r="M10863" s="107"/>
      <c r="N10863" s="107"/>
      <c r="R10863" s="352">
        <f>L10863-[1]გადასახდელები!L9483</f>
        <v>0</v>
      </c>
    </row>
    <row r="10864" spans="2:18" ht="23.25" hidden="1" customHeight="1">
      <c r="B10864" s="36" t="str">
        <f t="shared" si="2964"/>
        <v>b</v>
      </c>
      <c r="C10864" s="42">
        <v>6</v>
      </c>
      <c r="D10864" s="42"/>
      <c r="F10864" s="343" t="s">
        <v>547</v>
      </c>
      <c r="G10864" s="45" t="s">
        <v>200</v>
      </c>
      <c r="H10864" s="106"/>
      <c r="I10864" s="105">
        <f t="shared" si="2959"/>
        <v>0</v>
      </c>
      <c r="J10864" s="107"/>
      <c r="K10864" s="107"/>
      <c r="L10864" s="105">
        <f t="shared" si="2965"/>
        <v>0</v>
      </c>
      <c r="M10864" s="107"/>
      <c r="N10864" s="107"/>
      <c r="R10864" s="352">
        <f>L10864-[1]გადასახდელები!L9484</f>
        <v>0</v>
      </c>
    </row>
    <row r="10865" spans="2:18" ht="31.5" hidden="1" customHeight="1">
      <c r="B10865" s="36" t="str">
        <f t="shared" si="2964"/>
        <v>b</v>
      </c>
      <c r="C10865" s="42">
        <v>6</v>
      </c>
      <c r="D10865" s="42"/>
      <c r="F10865" s="343" t="s">
        <v>615</v>
      </c>
      <c r="G10865" s="45" t="s">
        <v>201</v>
      </c>
      <c r="H10865" s="106"/>
      <c r="I10865" s="105">
        <f t="shared" si="2959"/>
        <v>0</v>
      </c>
      <c r="J10865" s="107"/>
      <c r="K10865" s="107"/>
      <c r="L10865" s="105">
        <f t="shared" si="2965"/>
        <v>0</v>
      </c>
      <c r="M10865" s="107"/>
      <c r="N10865" s="107"/>
      <c r="R10865" s="352">
        <f>L10865-[1]გადასახდელები!L9485</f>
        <v>0</v>
      </c>
    </row>
    <row r="10866" spans="2:18" ht="33.75" hidden="1" customHeight="1">
      <c r="B10866" s="36" t="str">
        <f t="shared" si="2964"/>
        <v>b</v>
      </c>
      <c r="C10866" s="42">
        <v>6</v>
      </c>
      <c r="D10866" s="42"/>
      <c r="F10866" s="343" t="s">
        <v>548</v>
      </c>
      <c r="G10866" s="45" t="s">
        <v>239</v>
      </c>
      <c r="H10866" s="106"/>
      <c r="I10866" s="105">
        <f t="shared" si="2959"/>
        <v>0</v>
      </c>
      <c r="J10866" s="107"/>
      <c r="K10866" s="107"/>
      <c r="L10866" s="105">
        <f t="shared" si="2965"/>
        <v>0</v>
      </c>
      <c r="M10866" s="107"/>
      <c r="N10866" s="107"/>
      <c r="R10866" s="352">
        <f>L10866-[1]გადასახდელები!L9486</f>
        <v>0</v>
      </c>
    </row>
    <row r="10867" spans="2:18" ht="34.5" hidden="1" customHeight="1">
      <c r="B10867" s="36" t="str">
        <f t="shared" si="2964"/>
        <v>b</v>
      </c>
      <c r="C10867" s="42">
        <v>6</v>
      </c>
      <c r="D10867" s="42"/>
      <c r="F10867" s="343" t="s">
        <v>616</v>
      </c>
      <c r="G10867" s="45" t="s">
        <v>240</v>
      </c>
      <c r="H10867" s="106"/>
      <c r="I10867" s="105">
        <f t="shared" si="2959"/>
        <v>0</v>
      </c>
      <c r="J10867" s="107"/>
      <c r="K10867" s="107"/>
      <c r="L10867" s="105">
        <f t="shared" si="2965"/>
        <v>0</v>
      </c>
      <c r="M10867" s="107"/>
      <c r="N10867" s="107"/>
      <c r="R10867" s="352">
        <f>L10867-[1]გადასახდელები!L9487</f>
        <v>0</v>
      </c>
    </row>
    <row r="10868" spans="2:18" ht="33.75" hidden="1" customHeight="1">
      <c r="B10868" s="36" t="str">
        <f t="shared" si="2964"/>
        <v>b</v>
      </c>
      <c r="C10868" s="42">
        <v>6</v>
      </c>
      <c r="D10868" s="42"/>
      <c r="F10868" s="343" t="s">
        <v>617</v>
      </c>
      <c r="G10868" s="45" t="s">
        <v>241</v>
      </c>
      <c r="H10868" s="106"/>
      <c r="I10868" s="105">
        <f t="shared" si="2959"/>
        <v>0</v>
      </c>
      <c r="J10868" s="107"/>
      <c r="K10868" s="107"/>
      <c r="L10868" s="105">
        <f t="shared" si="2965"/>
        <v>0</v>
      </c>
      <c r="M10868" s="107"/>
      <c r="N10868" s="107"/>
      <c r="R10868" s="352">
        <f>L10868-[1]გადასახდელები!L9488</f>
        <v>0</v>
      </c>
    </row>
    <row r="10869" spans="2:18" ht="34.5" hidden="1" customHeight="1">
      <c r="B10869" s="36" t="str">
        <f t="shared" si="2964"/>
        <v>b</v>
      </c>
      <c r="C10869" s="42">
        <v>5</v>
      </c>
      <c r="D10869" s="42"/>
      <c r="F10869" s="343" t="s">
        <v>618</v>
      </c>
      <c r="G10869" s="48" t="s">
        <v>242</v>
      </c>
      <c r="H10869" s="109"/>
      <c r="I10869" s="97">
        <f t="shared" si="2959"/>
        <v>0</v>
      </c>
      <c r="J10869" s="110"/>
      <c r="K10869" s="110"/>
      <c r="L10869" s="97">
        <f t="shared" si="2965"/>
        <v>0</v>
      </c>
      <c r="M10869" s="110"/>
      <c r="N10869" s="110"/>
      <c r="R10869" s="352">
        <f>L10869-[1]გადასახდელები!L9489</f>
        <v>0</v>
      </c>
    </row>
    <row r="10870" spans="2:18" ht="24.75" hidden="1" customHeight="1">
      <c r="B10870" s="36" t="str">
        <f t="shared" si="2964"/>
        <v>b</v>
      </c>
      <c r="C10870" s="42">
        <v>5</v>
      </c>
      <c r="D10870" s="42"/>
      <c r="F10870" s="343" t="s">
        <v>549</v>
      </c>
      <c r="G10870" s="48" t="s">
        <v>243</v>
      </c>
      <c r="H10870" s="109"/>
      <c r="I10870" s="97">
        <f t="shared" si="2959"/>
        <v>0</v>
      </c>
      <c r="J10870" s="110"/>
      <c r="K10870" s="110"/>
      <c r="L10870" s="97">
        <f t="shared" si="2965"/>
        <v>0</v>
      </c>
      <c r="M10870" s="110"/>
      <c r="N10870" s="110"/>
      <c r="R10870" s="352">
        <f>L10870-[1]გადასახდელები!L9490</f>
        <v>0</v>
      </c>
    </row>
    <row r="10871" spans="2:18" ht="27.75" hidden="1" customHeight="1">
      <c r="B10871" s="36" t="str">
        <f t="shared" si="2964"/>
        <v>b</v>
      </c>
      <c r="C10871" s="42">
        <v>4</v>
      </c>
      <c r="D10871" s="42"/>
      <c r="F10871" s="343" t="s">
        <v>550</v>
      </c>
      <c r="G10871" s="47" t="s">
        <v>244</v>
      </c>
      <c r="H10871" s="103"/>
      <c r="I10871" s="108">
        <f t="shared" si="2959"/>
        <v>0</v>
      </c>
      <c r="J10871" s="104"/>
      <c r="K10871" s="104"/>
      <c r="L10871" s="108">
        <f t="shared" si="2965"/>
        <v>0</v>
      </c>
      <c r="M10871" s="104"/>
      <c r="N10871" s="104"/>
      <c r="R10871" s="352">
        <f>L10871-[1]გადასახდელები!L9491</f>
        <v>0</v>
      </c>
    </row>
    <row r="10872" spans="2:18" ht="23.25" hidden="1" customHeight="1">
      <c r="B10872" s="36" t="str">
        <f t="shared" si="2964"/>
        <v>b</v>
      </c>
      <c r="C10872" s="42">
        <v>4</v>
      </c>
      <c r="D10872" s="42"/>
      <c r="F10872" s="343" t="s">
        <v>619</v>
      </c>
      <c r="G10872" s="47" t="s">
        <v>245</v>
      </c>
      <c r="H10872" s="103"/>
      <c r="I10872" s="108">
        <f t="shared" si="2959"/>
        <v>0</v>
      </c>
      <c r="J10872" s="104"/>
      <c r="K10872" s="104"/>
      <c r="L10872" s="108">
        <f t="shared" si="2965"/>
        <v>0</v>
      </c>
      <c r="M10872" s="104"/>
      <c r="N10872" s="104"/>
      <c r="R10872" s="352">
        <f>L10872-[1]გადასახდელები!L9492</f>
        <v>0</v>
      </c>
    </row>
    <row r="10873" spans="2:18" ht="24" hidden="1" customHeight="1">
      <c r="B10873" s="36" t="str">
        <f t="shared" si="2964"/>
        <v>b</v>
      </c>
      <c r="C10873" s="42">
        <v>4</v>
      </c>
      <c r="D10873" s="42"/>
      <c r="F10873" s="343" t="s">
        <v>620</v>
      </c>
      <c r="G10873" s="47" t="s">
        <v>246</v>
      </c>
      <c r="H10873" s="103"/>
      <c r="I10873" s="108">
        <f t="shared" si="2959"/>
        <v>0</v>
      </c>
      <c r="J10873" s="104"/>
      <c r="K10873" s="104"/>
      <c r="L10873" s="108">
        <f t="shared" si="2965"/>
        <v>0</v>
      </c>
      <c r="M10873" s="104"/>
      <c r="N10873" s="104"/>
      <c r="R10873" s="352">
        <f>L10873-[1]გადასახდელები!L9493</f>
        <v>0</v>
      </c>
    </row>
    <row r="10874" spans="2:18" ht="34.5" hidden="1" customHeight="1">
      <c r="B10874" s="36" t="str">
        <f t="shared" si="2964"/>
        <v>b</v>
      </c>
      <c r="C10874" s="42">
        <v>4</v>
      </c>
      <c r="D10874" s="42"/>
      <c r="F10874" s="343" t="s">
        <v>551</v>
      </c>
      <c r="G10874" s="47" t="s">
        <v>247</v>
      </c>
      <c r="H10874" s="103"/>
      <c r="I10874" s="108">
        <f t="shared" si="2959"/>
        <v>0</v>
      </c>
      <c r="J10874" s="104"/>
      <c r="K10874" s="104"/>
      <c r="L10874" s="108">
        <f t="shared" si="2965"/>
        <v>0</v>
      </c>
      <c r="M10874" s="104"/>
      <c r="N10874" s="104"/>
      <c r="R10874" s="352">
        <f>L10874-[1]გადასახდელები!L9494</f>
        <v>0</v>
      </c>
    </row>
    <row r="10875" spans="2:18" ht="33" hidden="1" customHeight="1">
      <c r="B10875" s="36" t="str">
        <f t="shared" si="2964"/>
        <v>b</v>
      </c>
      <c r="C10875" s="42">
        <v>4</v>
      </c>
      <c r="D10875" s="42"/>
      <c r="F10875" s="342" t="s">
        <v>552</v>
      </c>
      <c r="G10875" s="47" t="s">
        <v>248</v>
      </c>
      <c r="H10875" s="93">
        <f>SUM(H10876:H10881)</f>
        <v>0</v>
      </c>
      <c r="I10875" s="94">
        <f t="shared" si="2959"/>
        <v>0</v>
      </c>
      <c r="J10875" s="95">
        <f>SUM(J10876:J10881)</f>
        <v>0</v>
      </c>
      <c r="K10875" s="95">
        <f>SUM(K10876:K10881)</f>
        <v>0</v>
      </c>
      <c r="L10875" s="94">
        <f t="shared" si="2965"/>
        <v>0</v>
      </c>
      <c r="M10875" s="95">
        <f>SUM(M10876:M10881)</f>
        <v>0</v>
      </c>
      <c r="N10875" s="95">
        <f>SUM(N10876:N10881)</f>
        <v>0</v>
      </c>
      <c r="O10875" s="82" t="s">
        <v>146</v>
      </c>
      <c r="R10875" s="352">
        <f>L10875-[1]გადასახდელები!L9495</f>
        <v>0</v>
      </c>
    </row>
    <row r="10876" spans="2:18" ht="20.25" hidden="1" customHeight="1">
      <c r="B10876" s="36" t="str">
        <f t="shared" si="2964"/>
        <v>b</v>
      </c>
      <c r="C10876" s="42">
        <v>5</v>
      </c>
      <c r="D10876" s="42"/>
      <c r="F10876" s="343" t="s">
        <v>553</v>
      </c>
      <c r="G10876" s="48" t="s">
        <v>249</v>
      </c>
      <c r="H10876" s="109"/>
      <c r="I10876" s="97">
        <f t="shared" ref="I10876:I10939" si="2966">J10876+K10876</f>
        <v>0</v>
      </c>
      <c r="J10876" s="110"/>
      <c r="K10876" s="110"/>
      <c r="L10876" s="97">
        <f t="shared" si="2965"/>
        <v>0</v>
      </c>
      <c r="M10876" s="110"/>
      <c r="N10876" s="110"/>
      <c r="Q10876" s="17">
        <f>82+55</f>
        <v>137</v>
      </c>
      <c r="R10876" s="352">
        <f>L10876-[1]გადასახდელები!L9496</f>
        <v>0</v>
      </c>
    </row>
    <row r="10877" spans="2:18" ht="20.25" hidden="1" customHeight="1">
      <c r="B10877" s="36" t="str">
        <f t="shared" si="2964"/>
        <v>b</v>
      </c>
      <c r="C10877" s="42">
        <v>5</v>
      </c>
      <c r="D10877" s="42"/>
      <c r="F10877" s="343" t="s">
        <v>554</v>
      </c>
      <c r="G10877" s="48" t="s">
        <v>250</v>
      </c>
      <c r="H10877" s="109"/>
      <c r="I10877" s="97">
        <f t="shared" si="2966"/>
        <v>0</v>
      </c>
      <c r="J10877" s="110"/>
      <c r="K10877" s="110"/>
      <c r="L10877" s="97">
        <f t="shared" si="2965"/>
        <v>0</v>
      </c>
      <c r="M10877" s="110"/>
      <c r="N10877" s="110"/>
      <c r="R10877" s="352">
        <f>L10877-[1]გადასახდელები!L9497</f>
        <v>0</v>
      </c>
    </row>
    <row r="10878" spans="2:18" ht="35.25" hidden="1" customHeight="1">
      <c r="B10878" s="36" t="str">
        <f t="shared" si="2964"/>
        <v>b</v>
      </c>
      <c r="C10878" s="42">
        <v>5</v>
      </c>
      <c r="D10878" s="42"/>
      <c r="F10878" s="343" t="s">
        <v>555</v>
      </c>
      <c r="G10878" s="48" t="s">
        <v>251</v>
      </c>
      <c r="H10878" s="109"/>
      <c r="I10878" s="97">
        <f t="shared" si="2966"/>
        <v>0</v>
      </c>
      <c r="J10878" s="110"/>
      <c r="K10878" s="110"/>
      <c r="L10878" s="97">
        <f t="shared" si="2965"/>
        <v>0</v>
      </c>
      <c r="M10878" s="110"/>
      <c r="N10878" s="110"/>
      <c r="R10878" s="352">
        <f>L10878-[1]გადასახდელები!L9498</f>
        <v>0</v>
      </c>
    </row>
    <row r="10879" spans="2:18" ht="20.25" hidden="1" customHeight="1">
      <c r="B10879" s="36" t="str">
        <f t="shared" si="2964"/>
        <v>b</v>
      </c>
      <c r="C10879" s="42">
        <v>5</v>
      </c>
      <c r="D10879" s="42"/>
      <c r="F10879" s="343" t="s">
        <v>621</v>
      </c>
      <c r="G10879" s="48" t="s">
        <v>252</v>
      </c>
      <c r="H10879" s="109"/>
      <c r="I10879" s="97">
        <f t="shared" si="2966"/>
        <v>0</v>
      </c>
      <c r="J10879" s="110"/>
      <c r="K10879" s="110"/>
      <c r="L10879" s="97">
        <f t="shared" si="2965"/>
        <v>0</v>
      </c>
      <c r="M10879" s="110"/>
      <c r="N10879" s="110"/>
      <c r="R10879" s="352">
        <f>L10879-[1]გადასახდელები!L9499</f>
        <v>0</v>
      </c>
    </row>
    <row r="10880" spans="2:18" ht="30.75" hidden="1" customHeight="1">
      <c r="B10880" s="36" t="str">
        <f t="shared" si="2964"/>
        <v>b</v>
      </c>
      <c r="C10880" s="42">
        <v>5</v>
      </c>
      <c r="D10880" s="42"/>
      <c r="F10880" s="343" t="s">
        <v>622</v>
      </c>
      <c r="G10880" s="48" t="s">
        <v>253</v>
      </c>
      <c r="H10880" s="109"/>
      <c r="I10880" s="97">
        <f t="shared" si="2966"/>
        <v>0</v>
      </c>
      <c r="J10880" s="110"/>
      <c r="K10880" s="110"/>
      <c r="L10880" s="97">
        <f t="shared" si="2965"/>
        <v>0</v>
      </c>
      <c r="M10880" s="110"/>
      <c r="N10880" s="110"/>
      <c r="R10880" s="352">
        <f>L10880-[1]გადასახდელები!L9500</f>
        <v>0</v>
      </c>
    </row>
    <row r="10881" spans="2:18" ht="30.75" hidden="1" customHeight="1">
      <c r="B10881" s="36" t="str">
        <f t="shared" si="2964"/>
        <v>b</v>
      </c>
      <c r="C10881" s="42">
        <v>5</v>
      </c>
      <c r="D10881" s="42"/>
      <c r="F10881" s="343" t="s">
        <v>556</v>
      </c>
      <c r="G10881" s="48" t="s">
        <v>254</v>
      </c>
      <c r="H10881" s="109"/>
      <c r="I10881" s="97">
        <f t="shared" si="2966"/>
        <v>0</v>
      </c>
      <c r="J10881" s="110"/>
      <c r="K10881" s="110"/>
      <c r="L10881" s="97">
        <f t="shared" si="2965"/>
        <v>0</v>
      </c>
      <c r="M10881" s="110"/>
      <c r="N10881" s="110"/>
      <c r="R10881" s="352">
        <f>L10881-[1]გადასახდელები!L9501</f>
        <v>0</v>
      </c>
    </row>
    <row r="10882" spans="2:18" ht="20.25" hidden="1" customHeight="1">
      <c r="B10882" s="36" t="str">
        <f t="shared" si="2964"/>
        <v>b</v>
      </c>
      <c r="C10882" s="42">
        <v>4</v>
      </c>
      <c r="D10882" s="42"/>
      <c r="F10882" s="343" t="s">
        <v>623</v>
      </c>
      <c r="G10882" s="47" t="s">
        <v>255</v>
      </c>
      <c r="H10882" s="103"/>
      <c r="I10882" s="94">
        <f t="shared" si="2966"/>
        <v>0</v>
      </c>
      <c r="J10882" s="104"/>
      <c r="K10882" s="104"/>
      <c r="L10882" s="94">
        <f t="shared" si="2965"/>
        <v>0</v>
      </c>
      <c r="M10882" s="104"/>
      <c r="N10882" s="104"/>
      <c r="R10882" s="352">
        <f>L10882-[1]გადასახდელები!L9502</f>
        <v>0</v>
      </c>
    </row>
    <row r="10883" spans="2:18" ht="20.25" customHeight="1">
      <c r="B10883" s="36" t="str">
        <f t="shared" si="2964"/>
        <v>a</v>
      </c>
      <c r="C10883" s="42">
        <v>4</v>
      </c>
      <c r="D10883" s="42"/>
      <c r="F10883" s="342" t="s">
        <v>557</v>
      </c>
      <c r="G10883" s="47" t="s">
        <v>256</v>
      </c>
      <c r="H10883" s="93">
        <f>SUM(H10884:H10896)</f>
        <v>4.0010000000000003</v>
      </c>
      <c r="I10883" s="94">
        <f t="shared" si="2966"/>
        <v>11</v>
      </c>
      <c r="J10883" s="95">
        <f>SUM(J10884:J10896)</f>
        <v>0</v>
      </c>
      <c r="K10883" s="95">
        <f>SUM(K10884:K10896)</f>
        <v>11</v>
      </c>
      <c r="L10883" s="94">
        <f t="shared" si="2965"/>
        <v>0</v>
      </c>
      <c r="M10883" s="95">
        <f>SUM(M10884:M10896)</f>
        <v>0</v>
      </c>
      <c r="N10883" s="95">
        <f>SUM(N10884:N10896)</f>
        <v>0</v>
      </c>
      <c r="O10883" s="82" t="s">
        <v>146</v>
      </c>
      <c r="R10883" s="352">
        <f>L10883-[1]გადასახდელები!L9503</f>
        <v>0</v>
      </c>
    </row>
    <row r="10884" spans="2:18" ht="20.25" hidden="1" customHeight="1">
      <c r="B10884" s="36" t="str">
        <f t="shared" si="2964"/>
        <v>b</v>
      </c>
      <c r="C10884" s="42">
        <v>5</v>
      </c>
      <c r="D10884" s="42"/>
      <c r="F10884" s="343" t="s">
        <v>624</v>
      </c>
      <c r="G10884" s="48" t="s">
        <v>257</v>
      </c>
      <c r="H10884" s="109"/>
      <c r="I10884" s="97">
        <f t="shared" si="2966"/>
        <v>0</v>
      </c>
      <c r="J10884" s="110"/>
      <c r="K10884" s="110"/>
      <c r="L10884" s="97">
        <f t="shared" si="2965"/>
        <v>0</v>
      </c>
      <c r="M10884" s="110"/>
      <c r="N10884" s="110"/>
      <c r="R10884" s="352">
        <f>L10884-[1]გადასახდელები!L9504</f>
        <v>0</v>
      </c>
    </row>
    <row r="10885" spans="2:18" ht="30" hidden="1" customHeight="1">
      <c r="B10885" s="36" t="str">
        <f t="shared" si="2964"/>
        <v>b</v>
      </c>
      <c r="C10885" s="42">
        <v>5</v>
      </c>
      <c r="D10885" s="42"/>
      <c r="F10885" s="343" t="s">
        <v>625</v>
      </c>
      <c r="G10885" s="48" t="s">
        <v>258</v>
      </c>
      <c r="H10885" s="109"/>
      <c r="I10885" s="97">
        <f t="shared" si="2966"/>
        <v>0</v>
      </c>
      <c r="J10885" s="110"/>
      <c r="K10885" s="110"/>
      <c r="L10885" s="97">
        <f t="shared" si="2965"/>
        <v>0</v>
      </c>
      <c r="M10885" s="110"/>
      <c r="N10885" s="110"/>
      <c r="R10885" s="352">
        <f>L10885-[1]გადასახდელები!L9505</f>
        <v>0</v>
      </c>
    </row>
    <row r="10886" spans="2:18" ht="22.5" hidden="1" customHeight="1">
      <c r="B10886" s="36" t="str">
        <f t="shared" si="2964"/>
        <v>b</v>
      </c>
      <c r="C10886" s="42">
        <v>5</v>
      </c>
      <c r="D10886" s="42"/>
      <c r="F10886" s="343" t="s">
        <v>558</v>
      </c>
      <c r="G10886" s="48" t="s">
        <v>259</v>
      </c>
      <c r="H10886" s="109"/>
      <c r="I10886" s="97">
        <f t="shared" si="2966"/>
        <v>0</v>
      </c>
      <c r="J10886" s="110"/>
      <c r="K10886" s="110"/>
      <c r="L10886" s="97">
        <f t="shared" si="2965"/>
        <v>0</v>
      </c>
      <c r="M10886" s="110"/>
      <c r="N10886" s="110"/>
      <c r="R10886" s="352">
        <f>L10886-[1]გადასახდელები!L9506</f>
        <v>0</v>
      </c>
    </row>
    <row r="10887" spans="2:18" ht="33.75" hidden="1" customHeight="1">
      <c r="B10887" s="36" t="str">
        <f t="shared" si="2964"/>
        <v>b</v>
      </c>
      <c r="C10887" s="42">
        <v>5</v>
      </c>
      <c r="D10887" s="42"/>
      <c r="F10887" s="343" t="s">
        <v>626</v>
      </c>
      <c r="G10887" s="48" t="s">
        <v>260</v>
      </c>
      <c r="H10887" s="109"/>
      <c r="I10887" s="97">
        <f t="shared" si="2966"/>
        <v>0</v>
      </c>
      <c r="J10887" s="110"/>
      <c r="K10887" s="110"/>
      <c r="L10887" s="97">
        <f t="shared" si="2965"/>
        <v>0</v>
      </c>
      <c r="M10887" s="110"/>
      <c r="N10887" s="110"/>
      <c r="R10887" s="352">
        <f>L10887-[1]გადასახდელები!L9507</f>
        <v>0</v>
      </c>
    </row>
    <row r="10888" spans="2:18" ht="24.75" hidden="1" customHeight="1">
      <c r="B10888" s="36" t="str">
        <f t="shared" si="2964"/>
        <v>b</v>
      </c>
      <c r="C10888" s="42">
        <v>5</v>
      </c>
      <c r="D10888" s="42"/>
      <c r="F10888" s="343" t="s">
        <v>627</v>
      </c>
      <c r="G10888" s="48" t="s">
        <v>261</v>
      </c>
      <c r="H10888" s="109"/>
      <c r="I10888" s="97">
        <f t="shared" si="2966"/>
        <v>0</v>
      </c>
      <c r="J10888" s="110"/>
      <c r="K10888" s="110"/>
      <c r="L10888" s="97">
        <f t="shared" si="2965"/>
        <v>0</v>
      </c>
      <c r="M10888" s="110"/>
      <c r="N10888" s="110"/>
      <c r="R10888" s="352">
        <f>L10888-[1]გადასახდელები!L9508</f>
        <v>0</v>
      </c>
    </row>
    <row r="10889" spans="2:18" ht="35.25" hidden="1" customHeight="1">
      <c r="B10889" s="36" t="str">
        <f t="shared" si="2964"/>
        <v>b</v>
      </c>
      <c r="C10889" s="42">
        <v>5</v>
      </c>
      <c r="D10889" s="42"/>
      <c r="F10889" s="343" t="s">
        <v>628</v>
      </c>
      <c r="G10889" s="48" t="s">
        <v>262</v>
      </c>
      <c r="H10889" s="109"/>
      <c r="I10889" s="97">
        <f t="shared" si="2966"/>
        <v>0</v>
      </c>
      <c r="J10889" s="110"/>
      <c r="K10889" s="110"/>
      <c r="L10889" s="97">
        <f t="shared" si="2965"/>
        <v>0</v>
      </c>
      <c r="M10889" s="110"/>
      <c r="N10889" s="110"/>
      <c r="R10889" s="352">
        <f>L10889-[1]გადასახდელები!L9509</f>
        <v>0</v>
      </c>
    </row>
    <row r="10890" spans="2:18" ht="33.75" hidden="1" customHeight="1">
      <c r="B10890" s="36" t="str">
        <f t="shared" si="2964"/>
        <v>b</v>
      </c>
      <c r="C10890" s="42">
        <v>5</v>
      </c>
      <c r="D10890" s="42"/>
      <c r="F10890" s="343" t="s">
        <v>629</v>
      </c>
      <c r="G10890" s="48" t="s">
        <v>263</v>
      </c>
      <c r="H10890" s="109"/>
      <c r="I10890" s="97">
        <f t="shared" si="2966"/>
        <v>0</v>
      </c>
      <c r="J10890" s="110"/>
      <c r="K10890" s="110"/>
      <c r="L10890" s="97">
        <f t="shared" si="2965"/>
        <v>0</v>
      </c>
      <c r="M10890" s="110"/>
      <c r="N10890" s="110"/>
      <c r="R10890" s="352">
        <f>L10890-[1]გადასახდელები!L9510</f>
        <v>0</v>
      </c>
    </row>
    <row r="10891" spans="2:18" ht="20.25" hidden="1" customHeight="1">
      <c r="B10891" s="36" t="str">
        <f t="shared" si="2964"/>
        <v>b</v>
      </c>
      <c r="C10891" s="42">
        <v>5</v>
      </c>
      <c r="D10891" s="42"/>
      <c r="F10891" s="343" t="s">
        <v>630</v>
      </c>
      <c r="G10891" s="48" t="s">
        <v>264</v>
      </c>
      <c r="H10891" s="109"/>
      <c r="I10891" s="97">
        <f t="shared" si="2966"/>
        <v>0</v>
      </c>
      <c r="J10891" s="110"/>
      <c r="K10891" s="110"/>
      <c r="L10891" s="97">
        <f t="shared" si="2965"/>
        <v>0</v>
      </c>
      <c r="M10891" s="110"/>
      <c r="N10891" s="110"/>
      <c r="R10891" s="352">
        <f>L10891-[1]გადასახდელები!L9511</f>
        <v>0</v>
      </c>
    </row>
    <row r="10892" spans="2:18" ht="20.25" hidden="1" customHeight="1">
      <c r="B10892" s="36" t="str">
        <f t="shared" si="2964"/>
        <v>b</v>
      </c>
      <c r="C10892" s="42">
        <v>5</v>
      </c>
      <c r="D10892" s="42"/>
      <c r="F10892" s="343" t="s">
        <v>631</v>
      </c>
      <c r="G10892" s="48" t="s">
        <v>265</v>
      </c>
      <c r="H10892" s="109"/>
      <c r="I10892" s="97">
        <f t="shared" si="2966"/>
        <v>0</v>
      </c>
      <c r="J10892" s="110"/>
      <c r="K10892" s="110"/>
      <c r="L10892" s="97">
        <f t="shared" si="2965"/>
        <v>0</v>
      </c>
      <c r="M10892" s="110"/>
      <c r="N10892" s="110"/>
      <c r="R10892" s="352">
        <f>L10892-[1]გადასახდელები!L9512</f>
        <v>0</v>
      </c>
    </row>
    <row r="10893" spans="2:18" ht="20.25" hidden="1" customHeight="1">
      <c r="B10893" s="36" t="str">
        <f t="shared" si="2964"/>
        <v>b</v>
      </c>
      <c r="C10893" s="42">
        <v>5</v>
      </c>
      <c r="D10893" s="42"/>
      <c r="F10893" s="343" t="s">
        <v>559</v>
      </c>
      <c r="G10893" s="48" t="s">
        <v>266</v>
      </c>
      <c r="H10893" s="109"/>
      <c r="I10893" s="97">
        <f t="shared" si="2966"/>
        <v>0</v>
      </c>
      <c r="J10893" s="110"/>
      <c r="K10893" s="110"/>
      <c r="L10893" s="97">
        <f t="shared" si="2965"/>
        <v>0</v>
      </c>
      <c r="M10893" s="110"/>
      <c r="N10893" s="110"/>
      <c r="R10893" s="352">
        <f>L10893-[1]გადასახდელები!L9513</f>
        <v>0</v>
      </c>
    </row>
    <row r="10894" spans="2:18" ht="20.25" hidden="1" customHeight="1">
      <c r="B10894" s="36" t="str">
        <f t="shared" si="2964"/>
        <v>b</v>
      </c>
      <c r="C10894" s="42">
        <v>5</v>
      </c>
      <c r="D10894" s="42"/>
      <c r="F10894" s="343" t="s">
        <v>632</v>
      </c>
      <c r="G10894" s="48" t="s">
        <v>267</v>
      </c>
      <c r="H10894" s="109"/>
      <c r="I10894" s="97">
        <f t="shared" si="2966"/>
        <v>0</v>
      </c>
      <c r="J10894" s="110"/>
      <c r="K10894" s="110"/>
      <c r="L10894" s="97">
        <f t="shared" si="2965"/>
        <v>0</v>
      </c>
      <c r="M10894" s="110"/>
      <c r="N10894" s="110"/>
      <c r="R10894" s="352">
        <f>L10894-[1]გადასახდელები!L9514</f>
        <v>0</v>
      </c>
    </row>
    <row r="10895" spans="2:18" ht="34.5" customHeight="1">
      <c r="B10895" s="36" t="str">
        <f t="shared" si="2964"/>
        <v>a</v>
      </c>
      <c r="C10895" s="42">
        <v>5</v>
      </c>
      <c r="D10895" s="42"/>
      <c r="F10895" s="343" t="s">
        <v>633</v>
      </c>
      <c r="G10895" s="48" t="s">
        <v>268</v>
      </c>
      <c r="H10895" s="109">
        <v>4</v>
      </c>
      <c r="I10895" s="97">
        <f t="shared" si="2966"/>
        <v>0</v>
      </c>
      <c r="J10895" s="110"/>
      <c r="K10895" s="110"/>
      <c r="L10895" s="97">
        <f t="shared" si="2965"/>
        <v>0</v>
      </c>
      <c r="M10895" s="110"/>
      <c r="N10895" s="110"/>
      <c r="R10895" s="352">
        <f>L10895-[1]გადასახდელები!L9515</f>
        <v>0</v>
      </c>
    </row>
    <row r="10896" spans="2:18" ht="30.75" customHeight="1">
      <c r="B10896" s="36" t="str">
        <f t="shared" si="2964"/>
        <v>a</v>
      </c>
      <c r="C10896" s="42">
        <v>5</v>
      </c>
      <c r="D10896" s="42"/>
      <c r="F10896" s="343" t="s">
        <v>560</v>
      </c>
      <c r="G10896" s="48" t="s">
        <v>269</v>
      </c>
      <c r="H10896" s="109">
        <v>1E-3</v>
      </c>
      <c r="I10896" s="97">
        <f t="shared" si="2966"/>
        <v>11</v>
      </c>
      <c r="J10896" s="110"/>
      <c r="K10896" s="110">
        <v>11</v>
      </c>
      <c r="L10896" s="97">
        <f t="shared" si="2965"/>
        <v>0</v>
      </c>
      <c r="M10896" s="110"/>
      <c r="N10896" s="110"/>
      <c r="R10896" s="352">
        <f>L10896-[1]გადასახდელები!L9516</f>
        <v>0</v>
      </c>
    </row>
    <row r="10897" spans="2:18" ht="20.25" hidden="1" customHeight="1">
      <c r="B10897" s="36" t="str">
        <f t="shared" si="2964"/>
        <v>b</v>
      </c>
      <c r="C10897" s="42">
        <v>3</v>
      </c>
      <c r="D10897" s="42"/>
      <c r="F10897" s="343" t="s">
        <v>634</v>
      </c>
      <c r="G10897" s="57" t="s">
        <v>209</v>
      </c>
      <c r="H10897" s="111"/>
      <c r="I10897" s="90">
        <f t="shared" si="2966"/>
        <v>0</v>
      </c>
      <c r="J10897" s="112"/>
      <c r="K10897" s="112"/>
      <c r="L10897" s="90">
        <f t="shared" si="2965"/>
        <v>0</v>
      </c>
      <c r="M10897" s="112"/>
      <c r="N10897" s="112"/>
      <c r="R10897" s="352">
        <f>L10897-[1]გადასახდელები!L9517</f>
        <v>0</v>
      </c>
    </row>
    <row r="10898" spans="2:18" ht="20.25" hidden="1" customHeight="1">
      <c r="B10898" s="36" t="str">
        <f t="shared" si="2964"/>
        <v>b</v>
      </c>
      <c r="C10898" s="42">
        <v>3</v>
      </c>
      <c r="D10898" s="42"/>
      <c r="F10898" s="342" t="s">
        <v>635</v>
      </c>
      <c r="G10898" s="57" t="s">
        <v>208</v>
      </c>
      <c r="H10898" s="89">
        <f>H10899+H10904+H10905</f>
        <v>0</v>
      </c>
      <c r="I10898" s="90">
        <f t="shared" si="2966"/>
        <v>0</v>
      </c>
      <c r="J10898" s="92">
        <f>J10899+J10904+J10905</f>
        <v>0</v>
      </c>
      <c r="K10898" s="92">
        <f>K10899+K10904+K10905</f>
        <v>0</v>
      </c>
      <c r="L10898" s="90">
        <f t="shared" si="2965"/>
        <v>0</v>
      </c>
      <c r="M10898" s="92">
        <f>M10899+M10904+M10905</f>
        <v>0</v>
      </c>
      <c r="N10898" s="92">
        <f>N10899+N10904+N10905</f>
        <v>0</v>
      </c>
      <c r="O10898" s="82" t="s">
        <v>146</v>
      </c>
      <c r="R10898" s="352">
        <f>L10898-[1]გადასახდელები!L9518</f>
        <v>0</v>
      </c>
    </row>
    <row r="10899" spans="2:18" ht="20.25" hidden="1" customHeight="1">
      <c r="B10899" s="36" t="str">
        <f t="shared" si="2964"/>
        <v>b</v>
      </c>
      <c r="C10899" s="42">
        <v>4</v>
      </c>
      <c r="D10899" s="42"/>
      <c r="F10899" s="342" t="s">
        <v>636</v>
      </c>
      <c r="G10899" s="47" t="s">
        <v>270</v>
      </c>
      <c r="H10899" s="93">
        <f>SUM(H10900:H10903)</f>
        <v>0</v>
      </c>
      <c r="I10899" s="94">
        <f t="shared" si="2966"/>
        <v>0</v>
      </c>
      <c r="J10899" s="95">
        <f>SUM(J10900:J10903)</f>
        <v>0</v>
      </c>
      <c r="K10899" s="95">
        <f>SUM(K10900:K10903)</f>
        <v>0</v>
      </c>
      <c r="L10899" s="94">
        <f t="shared" si="2965"/>
        <v>0</v>
      </c>
      <c r="M10899" s="95">
        <f>SUM(M10900:M10903)</f>
        <v>0</v>
      </c>
      <c r="N10899" s="95">
        <f>SUM(N10900:N10903)</f>
        <v>0</v>
      </c>
      <c r="O10899" s="82" t="s">
        <v>146</v>
      </c>
      <c r="R10899" s="352">
        <f>L10899-[1]გადასახდელები!L9519</f>
        <v>0</v>
      </c>
    </row>
    <row r="10900" spans="2:18" ht="20.25" hidden="1" customHeight="1">
      <c r="B10900" s="36" t="str">
        <f t="shared" si="2964"/>
        <v>b</v>
      </c>
      <c r="C10900" s="42">
        <v>5</v>
      </c>
      <c r="D10900" s="42"/>
      <c r="F10900" s="343" t="s">
        <v>637</v>
      </c>
      <c r="G10900" s="48" t="s">
        <v>271</v>
      </c>
      <c r="H10900" s="101"/>
      <c r="I10900" s="97">
        <f t="shared" si="2966"/>
        <v>0</v>
      </c>
      <c r="J10900" s="102"/>
      <c r="K10900" s="102"/>
      <c r="L10900" s="97">
        <f t="shared" si="2965"/>
        <v>0</v>
      </c>
      <c r="M10900" s="102"/>
      <c r="N10900" s="102"/>
      <c r="R10900" s="352">
        <f>L10900-[1]გადასახდელები!L9520</f>
        <v>0</v>
      </c>
    </row>
    <row r="10901" spans="2:18" ht="20.25" hidden="1" customHeight="1">
      <c r="B10901" s="36" t="str">
        <f t="shared" si="2964"/>
        <v>b</v>
      </c>
      <c r="C10901" s="42">
        <v>5</v>
      </c>
      <c r="D10901" s="42"/>
      <c r="F10901" s="343" t="s">
        <v>638</v>
      </c>
      <c r="G10901" s="48" t="s">
        <v>272</v>
      </c>
      <c r="H10901" s="101"/>
      <c r="I10901" s="97">
        <f t="shared" si="2966"/>
        <v>0</v>
      </c>
      <c r="J10901" s="102"/>
      <c r="K10901" s="102"/>
      <c r="L10901" s="97">
        <f t="shared" si="2965"/>
        <v>0</v>
      </c>
      <c r="M10901" s="102"/>
      <c r="N10901" s="102"/>
      <c r="R10901" s="352">
        <f>L10901-[1]გადასახდელები!L9521</f>
        <v>0</v>
      </c>
    </row>
    <row r="10902" spans="2:18" ht="20.25" hidden="1" customHeight="1">
      <c r="B10902" s="36" t="str">
        <f t="shared" si="2964"/>
        <v>b</v>
      </c>
      <c r="C10902" s="42">
        <v>5</v>
      </c>
      <c r="D10902" s="42"/>
      <c r="F10902" s="343" t="s">
        <v>639</v>
      </c>
      <c r="G10902" s="48" t="s">
        <v>273</v>
      </c>
      <c r="H10902" s="101"/>
      <c r="I10902" s="97">
        <f t="shared" si="2966"/>
        <v>0</v>
      </c>
      <c r="J10902" s="102"/>
      <c r="K10902" s="102"/>
      <c r="L10902" s="97">
        <f t="shared" si="2965"/>
        <v>0</v>
      </c>
      <c r="M10902" s="102"/>
      <c r="N10902" s="102"/>
      <c r="R10902" s="352">
        <f>L10902-[1]გადასახდელები!L9522</f>
        <v>0</v>
      </c>
    </row>
    <row r="10903" spans="2:18" ht="20.25" hidden="1" customHeight="1">
      <c r="B10903" s="36" t="str">
        <f t="shared" si="2964"/>
        <v>b</v>
      </c>
      <c r="C10903" s="42">
        <v>5</v>
      </c>
      <c r="D10903" s="42"/>
      <c r="F10903" s="343" t="s">
        <v>640</v>
      </c>
      <c r="G10903" s="48" t="s">
        <v>274</v>
      </c>
      <c r="H10903" s="101"/>
      <c r="I10903" s="97">
        <f t="shared" si="2966"/>
        <v>0</v>
      </c>
      <c r="J10903" s="102"/>
      <c r="K10903" s="102"/>
      <c r="L10903" s="97">
        <f t="shared" si="2965"/>
        <v>0</v>
      </c>
      <c r="M10903" s="102"/>
      <c r="N10903" s="102"/>
      <c r="R10903" s="352">
        <f>L10903-[1]გადასახდელები!L9523</f>
        <v>0</v>
      </c>
    </row>
    <row r="10904" spans="2:18" ht="20.25" hidden="1" customHeight="1">
      <c r="B10904" s="36" t="str">
        <f t="shared" si="2964"/>
        <v>b</v>
      </c>
      <c r="C10904" s="42">
        <v>4</v>
      </c>
      <c r="D10904" s="42"/>
      <c r="F10904" s="343" t="s">
        <v>641</v>
      </c>
      <c r="G10904" s="47" t="s">
        <v>275</v>
      </c>
      <c r="H10904" s="103"/>
      <c r="I10904" s="94">
        <f t="shared" si="2966"/>
        <v>0</v>
      </c>
      <c r="J10904" s="104"/>
      <c r="K10904" s="104"/>
      <c r="L10904" s="94">
        <f t="shared" si="2965"/>
        <v>0</v>
      </c>
      <c r="M10904" s="104"/>
      <c r="N10904" s="104"/>
      <c r="R10904" s="352">
        <f>L10904-[1]გადასახდელები!L9524</f>
        <v>0</v>
      </c>
    </row>
    <row r="10905" spans="2:18" ht="36" hidden="1" customHeight="1">
      <c r="B10905" s="36" t="str">
        <f t="shared" si="2964"/>
        <v>b</v>
      </c>
      <c r="C10905" s="42">
        <v>4</v>
      </c>
      <c r="D10905" s="42"/>
      <c r="F10905" s="343" t="s">
        <v>642</v>
      </c>
      <c r="G10905" s="47" t="s">
        <v>276</v>
      </c>
      <c r="H10905" s="103"/>
      <c r="I10905" s="94">
        <f t="shared" si="2966"/>
        <v>0</v>
      </c>
      <c r="J10905" s="104"/>
      <c r="K10905" s="104"/>
      <c r="L10905" s="94">
        <f t="shared" si="2965"/>
        <v>0</v>
      </c>
      <c r="M10905" s="104"/>
      <c r="N10905" s="104"/>
      <c r="R10905" s="352">
        <f>L10905-[1]გადასახდელები!L9525</f>
        <v>0</v>
      </c>
    </row>
    <row r="10906" spans="2:18" ht="20.25" customHeight="1" thickBot="1">
      <c r="B10906" s="36" t="str">
        <f t="shared" si="2964"/>
        <v>a</v>
      </c>
      <c r="C10906" s="42">
        <v>3</v>
      </c>
      <c r="D10906" s="42"/>
      <c r="F10906" s="343" t="s">
        <v>561</v>
      </c>
      <c r="G10906" s="57" t="s">
        <v>202</v>
      </c>
      <c r="H10906" s="111">
        <v>7.1</v>
      </c>
      <c r="I10906" s="90">
        <f t="shared" si="2966"/>
        <v>0</v>
      </c>
      <c r="J10906" s="112"/>
      <c r="K10906" s="112"/>
      <c r="L10906" s="90">
        <f t="shared" si="2965"/>
        <v>0</v>
      </c>
      <c r="M10906" s="112"/>
      <c r="N10906" s="112"/>
      <c r="R10906" s="352">
        <f>L10906-[1]გადასახდელები!L9526</f>
        <v>-11</v>
      </c>
    </row>
    <row r="10907" spans="2:18" ht="20.25" hidden="1" customHeight="1">
      <c r="B10907" s="36" t="str">
        <f t="shared" si="2964"/>
        <v>b</v>
      </c>
      <c r="C10907" s="42">
        <v>3</v>
      </c>
      <c r="D10907" s="42"/>
      <c r="F10907" s="342" t="s">
        <v>562</v>
      </c>
      <c r="G10907" s="57" t="s">
        <v>203</v>
      </c>
      <c r="H10907" s="89">
        <f>H10908+H10911+H10914</f>
        <v>0</v>
      </c>
      <c r="I10907" s="90">
        <f t="shared" si="2966"/>
        <v>0</v>
      </c>
      <c r="J10907" s="92">
        <f>J10908+J10911+J10914</f>
        <v>0</v>
      </c>
      <c r="K10907" s="92">
        <f>K10908+K10911+K10914</f>
        <v>0</v>
      </c>
      <c r="L10907" s="90">
        <f t="shared" si="2965"/>
        <v>0</v>
      </c>
      <c r="M10907" s="92">
        <f>M10908+M10911+M10914</f>
        <v>0</v>
      </c>
      <c r="N10907" s="92">
        <f>N10908+N10911+N10914</f>
        <v>0</v>
      </c>
      <c r="O10907" s="82" t="s">
        <v>146</v>
      </c>
      <c r="R10907" s="352">
        <f>L10907-[1]გადასახდელები!L9527</f>
        <v>0</v>
      </c>
    </row>
    <row r="10908" spans="2:18" ht="20.25" hidden="1" customHeight="1">
      <c r="B10908" s="36" t="str">
        <f t="shared" si="2964"/>
        <v>b</v>
      </c>
      <c r="C10908" s="42">
        <v>4</v>
      </c>
      <c r="D10908" s="42"/>
      <c r="F10908" s="342" t="s">
        <v>643</v>
      </c>
      <c r="G10908" s="47" t="s">
        <v>277</v>
      </c>
      <c r="H10908" s="93">
        <f>SUM(H10909:H10910)</f>
        <v>0</v>
      </c>
      <c r="I10908" s="94">
        <f t="shared" si="2966"/>
        <v>0</v>
      </c>
      <c r="J10908" s="95">
        <f>SUM(J10909:J10910)</f>
        <v>0</v>
      </c>
      <c r="K10908" s="95">
        <f>SUM(K10909:K10910)</f>
        <v>0</v>
      </c>
      <c r="L10908" s="94">
        <f t="shared" si="2965"/>
        <v>0</v>
      </c>
      <c r="M10908" s="95">
        <f>SUM(M10909:M10910)</f>
        <v>0</v>
      </c>
      <c r="N10908" s="95">
        <f>SUM(N10909:N10910)</f>
        <v>0</v>
      </c>
      <c r="O10908" s="82" t="s">
        <v>146</v>
      </c>
      <c r="R10908" s="352">
        <f>L10908-[1]გადასახდელები!L9528</f>
        <v>0</v>
      </c>
    </row>
    <row r="10909" spans="2:18" ht="20.25" hidden="1" customHeight="1">
      <c r="B10909" s="36" t="str">
        <f t="shared" si="2964"/>
        <v>b</v>
      </c>
      <c r="C10909" s="42">
        <v>5</v>
      </c>
      <c r="D10909" s="42"/>
      <c r="F10909" s="343" t="s">
        <v>644</v>
      </c>
      <c r="G10909" s="48" t="s">
        <v>278</v>
      </c>
      <c r="H10909" s="101"/>
      <c r="I10909" s="97">
        <f t="shared" si="2966"/>
        <v>0</v>
      </c>
      <c r="J10909" s="102"/>
      <c r="K10909" s="102"/>
      <c r="L10909" s="97">
        <f t="shared" si="2965"/>
        <v>0</v>
      </c>
      <c r="M10909" s="102"/>
      <c r="N10909" s="102"/>
      <c r="R10909" s="352">
        <f>L10909-[1]გადასახდელები!L9529</f>
        <v>0</v>
      </c>
    </row>
    <row r="10910" spans="2:18" ht="20.25" hidden="1" customHeight="1">
      <c r="B10910" s="36" t="str">
        <f t="shared" si="2964"/>
        <v>b</v>
      </c>
      <c r="C10910" s="42">
        <v>5</v>
      </c>
      <c r="D10910" s="42"/>
      <c r="F10910" s="343" t="s">
        <v>645</v>
      </c>
      <c r="G10910" s="48" t="s">
        <v>204</v>
      </c>
      <c r="H10910" s="101"/>
      <c r="I10910" s="97">
        <f t="shared" si="2966"/>
        <v>0</v>
      </c>
      <c r="J10910" s="102"/>
      <c r="K10910" s="102"/>
      <c r="L10910" s="97">
        <f t="shared" si="2965"/>
        <v>0</v>
      </c>
      <c r="M10910" s="102"/>
      <c r="N10910" s="102"/>
      <c r="R10910" s="352">
        <f>L10910-[1]გადასახდელები!L9530</f>
        <v>0</v>
      </c>
    </row>
    <row r="10911" spans="2:18" ht="20.25" hidden="1" customHeight="1">
      <c r="B10911" s="36" t="str">
        <f t="shared" si="2964"/>
        <v>b</v>
      </c>
      <c r="C10911" s="42">
        <v>4</v>
      </c>
      <c r="D10911" s="42"/>
      <c r="F10911" s="342" t="s">
        <v>646</v>
      </c>
      <c r="G10911" s="47" t="s">
        <v>279</v>
      </c>
      <c r="H10911" s="93">
        <f>SUM(H10912:H10913)</f>
        <v>0</v>
      </c>
      <c r="I10911" s="94">
        <f t="shared" si="2966"/>
        <v>0</v>
      </c>
      <c r="J10911" s="95">
        <f>SUM(J10912:J10913)</f>
        <v>0</v>
      </c>
      <c r="K10911" s="95">
        <f>SUM(K10912:K10913)</f>
        <v>0</v>
      </c>
      <c r="L10911" s="94">
        <f t="shared" si="2965"/>
        <v>0</v>
      </c>
      <c r="M10911" s="95">
        <f>SUM(M10912:M10913)</f>
        <v>0</v>
      </c>
      <c r="N10911" s="95">
        <f>SUM(N10912:N10913)</f>
        <v>0</v>
      </c>
      <c r="O10911" s="82" t="s">
        <v>146</v>
      </c>
      <c r="R10911" s="352">
        <f>L10911-[1]გადასახდელები!L9531</f>
        <v>0</v>
      </c>
    </row>
    <row r="10912" spans="2:18" ht="20.25" hidden="1" customHeight="1">
      <c r="B10912" s="36" t="str">
        <f t="shared" si="2964"/>
        <v>b</v>
      </c>
      <c r="C10912" s="42">
        <v>5</v>
      </c>
      <c r="D10912" s="42"/>
      <c r="F10912" s="343" t="s">
        <v>647</v>
      </c>
      <c r="G10912" s="48" t="s">
        <v>278</v>
      </c>
      <c r="H10912" s="101"/>
      <c r="I10912" s="97">
        <f t="shared" si="2966"/>
        <v>0</v>
      </c>
      <c r="J10912" s="102"/>
      <c r="K10912" s="102"/>
      <c r="L10912" s="97">
        <f t="shared" si="2965"/>
        <v>0</v>
      </c>
      <c r="M10912" s="102"/>
      <c r="N10912" s="102"/>
      <c r="R10912" s="352">
        <f>L10912-[1]გადასახდელები!L9532</f>
        <v>0</v>
      </c>
    </row>
    <row r="10913" spans="2:18" ht="20.25" hidden="1" customHeight="1">
      <c r="B10913" s="36" t="str">
        <f t="shared" si="2964"/>
        <v>b</v>
      </c>
      <c r="C10913" s="42">
        <v>5</v>
      </c>
      <c r="D10913" s="42"/>
      <c r="F10913" s="343" t="s">
        <v>648</v>
      </c>
      <c r="G10913" s="48" t="s">
        <v>204</v>
      </c>
      <c r="H10913" s="101"/>
      <c r="I10913" s="97">
        <f t="shared" si="2966"/>
        <v>0</v>
      </c>
      <c r="J10913" s="102"/>
      <c r="K10913" s="102"/>
      <c r="L10913" s="97">
        <f t="shared" si="2965"/>
        <v>0</v>
      </c>
      <c r="M10913" s="102"/>
      <c r="N10913" s="102"/>
      <c r="R10913" s="352">
        <f>L10913-[1]გადასახდელები!L9533</f>
        <v>0</v>
      </c>
    </row>
    <row r="10914" spans="2:18" ht="20.25" hidden="1" customHeight="1">
      <c r="B10914" s="36" t="str">
        <f t="shared" si="2964"/>
        <v>b</v>
      </c>
      <c r="C10914" s="42">
        <v>4</v>
      </c>
      <c r="D10914" s="42"/>
      <c r="F10914" s="342" t="s">
        <v>563</v>
      </c>
      <c r="G10914" s="47" t="s">
        <v>280</v>
      </c>
      <c r="H10914" s="93">
        <f>SUM(H10915:H10916)</f>
        <v>0</v>
      </c>
      <c r="I10914" s="94">
        <f t="shared" si="2966"/>
        <v>0</v>
      </c>
      <c r="J10914" s="95">
        <f>SUM(J10915:J10916)</f>
        <v>0</v>
      </c>
      <c r="K10914" s="95">
        <f>SUM(K10915:K10916)</f>
        <v>0</v>
      </c>
      <c r="L10914" s="94">
        <f t="shared" si="2965"/>
        <v>0</v>
      </c>
      <c r="M10914" s="95">
        <f>SUM(M10915:M10916)</f>
        <v>0</v>
      </c>
      <c r="N10914" s="95">
        <f>SUM(N10915:N10916)</f>
        <v>0</v>
      </c>
      <c r="O10914" s="82" t="s">
        <v>146</v>
      </c>
      <c r="R10914" s="352">
        <f>L10914-[1]გადასახდელები!L9534</f>
        <v>0</v>
      </c>
    </row>
    <row r="10915" spans="2:18" ht="20.25" hidden="1" customHeight="1">
      <c r="B10915" s="36" t="str">
        <f t="shared" si="2964"/>
        <v>b</v>
      </c>
      <c r="C10915" s="42">
        <v>5</v>
      </c>
      <c r="D10915" s="42"/>
      <c r="F10915" s="343" t="s">
        <v>649</v>
      </c>
      <c r="G10915" s="48" t="s">
        <v>278</v>
      </c>
      <c r="H10915" s="101"/>
      <c r="I10915" s="97">
        <f t="shared" si="2966"/>
        <v>0</v>
      </c>
      <c r="J10915" s="102"/>
      <c r="K10915" s="102"/>
      <c r="L10915" s="97">
        <f t="shared" si="2965"/>
        <v>0</v>
      </c>
      <c r="M10915" s="102"/>
      <c r="N10915" s="102"/>
      <c r="R10915" s="352">
        <f>L10915-[1]გადასახდელები!L9535</f>
        <v>0</v>
      </c>
    </row>
    <row r="10916" spans="2:18" ht="20.25" hidden="1" customHeight="1">
      <c r="B10916" s="36" t="str">
        <f t="shared" si="2964"/>
        <v>b</v>
      </c>
      <c r="C10916" s="42">
        <v>5</v>
      </c>
      <c r="D10916" s="42"/>
      <c r="F10916" s="343" t="s">
        <v>564</v>
      </c>
      <c r="G10916" s="48" t="s">
        <v>204</v>
      </c>
      <c r="H10916" s="101"/>
      <c r="I10916" s="97">
        <f t="shared" si="2966"/>
        <v>0</v>
      </c>
      <c r="J10916" s="102"/>
      <c r="K10916" s="102"/>
      <c r="L10916" s="97">
        <f t="shared" si="2965"/>
        <v>0</v>
      </c>
      <c r="M10916" s="102"/>
      <c r="N10916" s="102"/>
      <c r="R10916" s="352">
        <f>L10916-[1]გადასახდელები!L9536</f>
        <v>0</v>
      </c>
    </row>
    <row r="10917" spans="2:18" ht="20.25" hidden="1" customHeight="1">
      <c r="B10917" s="36" t="str">
        <f t="shared" si="2964"/>
        <v>b</v>
      </c>
      <c r="C10917" s="42">
        <v>3</v>
      </c>
      <c r="D10917" s="42"/>
      <c r="F10917" s="342" t="s">
        <v>565</v>
      </c>
      <c r="G10917" s="57" t="s">
        <v>206</v>
      </c>
      <c r="H10917" s="89">
        <f>H10918+H10921+H10924</f>
        <v>0</v>
      </c>
      <c r="I10917" s="90">
        <f t="shared" si="2966"/>
        <v>0</v>
      </c>
      <c r="J10917" s="92">
        <f>J10918+J10921+J10924</f>
        <v>0</v>
      </c>
      <c r="K10917" s="92">
        <f>K10918+K10921+K10924</f>
        <v>0</v>
      </c>
      <c r="L10917" s="90">
        <f t="shared" si="2965"/>
        <v>0</v>
      </c>
      <c r="M10917" s="92">
        <f>M10918+M10921+M10924</f>
        <v>0</v>
      </c>
      <c r="N10917" s="92">
        <f>N10918+N10921+N10924</f>
        <v>0</v>
      </c>
      <c r="O10917" s="82" t="s">
        <v>146</v>
      </c>
      <c r="R10917" s="352">
        <f>L10917-[1]გადასახდელები!L9537</f>
        <v>0</v>
      </c>
    </row>
    <row r="10918" spans="2:18" ht="20.25" hidden="1" customHeight="1">
      <c r="B10918" s="36" t="str">
        <f t="shared" si="2964"/>
        <v>b</v>
      </c>
      <c r="C10918" s="42">
        <v>4</v>
      </c>
      <c r="D10918" s="42"/>
      <c r="F10918" s="342" t="s">
        <v>650</v>
      </c>
      <c r="G10918" s="47" t="s">
        <v>281</v>
      </c>
      <c r="H10918" s="93">
        <f>SUM(H10919:H10920)</f>
        <v>0</v>
      </c>
      <c r="I10918" s="94">
        <f t="shared" si="2966"/>
        <v>0</v>
      </c>
      <c r="J10918" s="95">
        <f>SUM(J10919:J10920)</f>
        <v>0</v>
      </c>
      <c r="K10918" s="95">
        <f>SUM(K10919:K10920)</f>
        <v>0</v>
      </c>
      <c r="L10918" s="94">
        <f t="shared" si="2965"/>
        <v>0</v>
      </c>
      <c r="M10918" s="95">
        <f>SUM(M10919:M10920)</f>
        <v>0</v>
      </c>
      <c r="N10918" s="95">
        <f>SUM(N10919:N10920)</f>
        <v>0</v>
      </c>
      <c r="O10918" s="82" t="s">
        <v>146</v>
      </c>
      <c r="R10918" s="352">
        <f>L10918-[1]გადასახდელები!L9538</f>
        <v>0</v>
      </c>
    </row>
    <row r="10919" spans="2:18" ht="20.25" hidden="1" customHeight="1">
      <c r="B10919" s="36" t="str">
        <f t="shared" si="2964"/>
        <v>b</v>
      </c>
      <c r="C10919" s="42">
        <v>5</v>
      </c>
      <c r="D10919" s="42"/>
      <c r="F10919" s="343" t="s">
        <v>651</v>
      </c>
      <c r="G10919" s="48" t="s">
        <v>282</v>
      </c>
      <c r="H10919" s="101"/>
      <c r="I10919" s="97">
        <f t="shared" si="2966"/>
        <v>0</v>
      </c>
      <c r="J10919" s="102"/>
      <c r="K10919" s="102"/>
      <c r="L10919" s="97">
        <f t="shared" si="2965"/>
        <v>0</v>
      </c>
      <c r="M10919" s="102"/>
      <c r="N10919" s="102"/>
      <c r="R10919" s="352">
        <f>L10919-[1]გადასახდელები!L9539</f>
        <v>0</v>
      </c>
    </row>
    <row r="10920" spans="2:18" ht="20.25" hidden="1" customHeight="1">
      <c r="B10920" s="36" t="str">
        <f t="shared" si="2964"/>
        <v>b</v>
      </c>
      <c r="C10920" s="42">
        <v>5</v>
      </c>
      <c r="D10920" s="42"/>
      <c r="F10920" s="343" t="s">
        <v>652</v>
      </c>
      <c r="G10920" s="48" t="s">
        <v>283</v>
      </c>
      <c r="H10920" s="101"/>
      <c r="I10920" s="97">
        <f t="shared" si="2966"/>
        <v>0</v>
      </c>
      <c r="J10920" s="102"/>
      <c r="K10920" s="102"/>
      <c r="L10920" s="97">
        <f t="shared" si="2965"/>
        <v>0</v>
      </c>
      <c r="M10920" s="102"/>
      <c r="N10920" s="102"/>
      <c r="R10920" s="352">
        <f>L10920-[1]გადასახდელები!L9540</f>
        <v>0</v>
      </c>
    </row>
    <row r="10921" spans="2:18" ht="20.25" hidden="1" customHeight="1">
      <c r="B10921" s="36" t="str">
        <f t="shared" si="2964"/>
        <v>b</v>
      </c>
      <c r="C10921" s="42">
        <v>4</v>
      </c>
      <c r="D10921" s="42"/>
      <c r="F10921" s="342" t="s">
        <v>566</v>
      </c>
      <c r="G10921" s="47" t="s">
        <v>284</v>
      </c>
      <c r="H10921" s="93">
        <f>SUM(H10922:H10923)</f>
        <v>0</v>
      </c>
      <c r="I10921" s="94">
        <f t="shared" si="2966"/>
        <v>0</v>
      </c>
      <c r="J10921" s="95">
        <f>SUM(J10922:J10923)</f>
        <v>0</v>
      </c>
      <c r="K10921" s="95">
        <f>SUM(K10922:K10923)</f>
        <v>0</v>
      </c>
      <c r="L10921" s="94">
        <f t="shared" si="2965"/>
        <v>0</v>
      </c>
      <c r="M10921" s="95">
        <f>SUM(M10922:M10923)</f>
        <v>0</v>
      </c>
      <c r="N10921" s="95">
        <f>SUM(N10922:N10923)</f>
        <v>0</v>
      </c>
      <c r="O10921" s="82" t="s">
        <v>146</v>
      </c>
      <c r="R10921" s="352">
        <f>L10921-[1]გადასახდელები!L9541</f>
        <v>0</v>
      </c>
    </row>
    <row r="10922" spans="2:18" ht="20.25" hidden="1" customHeight="1">
      <c r="B10922" s="36" t="str">
        <f t="shared" si="2964"/>
        <v>b</v>
      </c>
      <c r="C10922" s="42">
        <v>5</v>
      </c>
      <c r="D10922" s="42"/>
      <c r="F10922" s="343" t="s">
        <v>567</v>
      </c>
      <c r="G10922" s="48" t="s">
        <v>282</v>
      </c>
      <c r="H10922" s="101"/>
      <c r="I10922" s="97">
        <f t="shared" si="2966"/>
        <v>0</v>
      </c>
      <c r="J10922" s="102"/>
      <c r="K10922" s="102"/>
      <c r="L10922" s="97">
        <f t="shared" si="2965"/>
        <v>0</v>
      </c>
      <c r="M10922" s="102"/>
      <c r="N10922" s="102"/>
      <c r="R10922" s="352">
        <f>L10922-[1]გადასახდელები!L9542</f>
        <v>0</v>
      </c>
    </row>
    <row r="10923" spans="2:18" ht="20.25" hidden="1" customHeight="1">
      <c r="B10923" s="36" t="str">
        <f t="shared" ref="B10923:B10986" si="2967">IF(H10923+I10923+L10923&gt;0,"a","b")</f>
        <v>b</v>
      </c>
      <c r="C10923" s="42">
        <v>5</v>
      </c>
      <c r="D10923" s="42"/>
      <c r="F10923" s="343" t="s">
        <v>653</v>
      </c>
      <c r="G10923" s="48" t="s">
        <v>283</v>
      </c>
      <c r="H10923" s="101"/>
      <c r="I10923" s="97">
        <f t="shared" si="2966"/>
        <v>0</v>
      </c>
      <c r="J10923" s="102"/>
      <c r="K10923" s="102"/>
      <c r="L10923" s="97">
        <f t="shared" si="2965"/>
        <v>0</v>
      </c>
      <c r="M10923" s="102"/>
      <c r="N10923" s="102"/>
      <c r="R10923" s="352">
        <f>L10923-[1]გადასახდელები!L9543</f>
        <v>0</v>
      </c>
    </row>
    <row r="10924" spans="2:18" ht="20.25" hidden="1" customHeight="1">
      <c r="B10924" s="36" t="str">
        <f t="shared" si="2967"/>
        <v>b</v>
      </c>
      <c r="C10924" s="42">
        <v>4</v>
      </c>
      <c r="D10924" s="42"/>
      <c r="F10924" s="342" t="s">
        <v>654</v>
      </c>
      <c r="G10924" s="47" t="s">
        <v>207</v>
      </c>
      <c r="H10924" s="93">
        <f>SUM(H10925:H10926)</f>
        <v>0</v>
      </c>
      <c r="I10924" s="94">
        <f t="shared" si="2966"/>
        <v>0</v>
      </c>
      <c r="J10924" s="95">
        <f>SUM(J10925:J10926)</f>
        <v>0</v>
      </c>
      <c r="K10924" s="95">
        <f>SUM(K10925:K10926)</f>
        <v>0</v>
      </c>
      <c r="L10924" s="94">
        <f t="shared" si="2965"/>
        <v>0</v>
      </c>
      <c r="M10924" s="95">
        <f>SUM(M10925:M10926)</f>
        <v>0</v>
      </c>
      <c r="N10924" s="95">
        <f>SUM(N10925:N10926)</f>
        <v>0</v>
      </c>
      <c r="O10924" s="82" t="s">
        <v>146</v>
      </c>
      <c r="R10924" s="352">
        <f>L10924-[1]გადასახდელები!L9544</f>
        <v>0</v>
      </c>
    </row>
    <row r="10925" spans="2:18" ht="20.25" hidden="1" customHeight="1">
      <c r="B10925" s="36" t="str">
        <f t="shared" si="2967"/>
        <v>b</v>
      </c>
      <c r="C10925" s="42">
        <v>5</v>
      </c>
      <c r="D10925" s="42"/>
      <c r="F10925" s="343" t="s">
        <v>655</v>
      </c>
      <c r="G10925" s="48" t="s">
        <v>282</v>
      </c>
      <c r="H10925" s="101"/>
      <c r="I10925" s="97">
        <f t="shared" si="2966"/>
        <v>0</v>
      </c>
      <c r="J10925" s="102"/>
      <c r="K10925" s="102"/>
      <c r="L10925" s="97">
        <f t="shared" si="2965"/>
        <v>0</v>
      </c>
      <c r="M10925" s="102"/>
      <c r="N10925" s="102"/>
      <c r="R10925" s="352">
        <f>L10925-[1]გადასახდელები!L9545</f>
        <v>0</v>
      </c>
    </row>
    <row r="10926" spans="2:18" ht="20.25" hidden="1" customHeight="1">
      <c r="B10926" s="36" t="str">
        <f t="shared" si="2967"/>
        <v>b</v>
      </c>
      <c r="C10926" s="42">
        <v>5</v>
      </c>
      <c r="D10926" s="42"/>
      <c r="F10926" s="343" t="s">
        <v>656</v>
      </c>
      <c r="G10926" s="48" t="s">
        <v>283</v>
      </c>
      <c r="H10926" s="101"/>
      <c r="I10926" s="97">
        <f t="shared" si="2966"/>
        <v>0</v>
      </c>
      <c r="J10926" s="102"/>
      <c r="K10926" s="102"/>
      <c r="L10926" s="97">
        <f t="shared" si="2965"/>
        <v>0</v>
      </c>
      <c r="M10926" s="102"/>
      <c r="N10926" s="102"/>
      <c r="R10926" s="352">
        <f>L10926-[1]გადასახდელები!L9546</f>
        <v>0</v>
      </c>
    </row>
    <row r="10927" spans="2:18" ht="20.25" hidden="1" customHeight="1">
      <c r="B10927" s="36" t="str">
        <f t="shared" si="2967"/>
        <v>b</v>
      </c>
      <c r="C10927" s="42">
        <v>3</v>
      </c>
      <c r="D10927" s="42"/>
      <c r="F10927" s="342" t="s">
        <v>568</v>
      </c>
      <c r="G10927" s="57" t="s">
        <v>205</v>
      </c>
      <c r="H10927" s="89">
        <f>H10928+H10929</f>
        <v>0</v>
      </c>
      <c r="I10927" s="90">
        <f t="shared" si="2966"/>
        <v>0</v>
      </c>
      <c r="J10927" s="92">
        <f>J10928+J10929</f>
        <v>0</v>
      </c>
      <c r="K10927" s="92">
        <f>K10928+K10929</f>
        <v>0</v>
      </c>
      <c r="L10927" s="90">
        <f t="shared" ref="L10927:L10990" si="2968">M10927+N10927</f>
        <v>0</v>
      </c>
      <c r="M10927" s="92">
        <f>M10928+M10929</f>
        <v>0</v>
      </c>
      <c r="N10927" s="92">
        <f>N10928+N10929</f>
        <v>0</v>
      </c>
      <c r="O10927" s="82" t="s">
        <v>146</v>
      </c>
      <c r="R10927" s="352">
        <f>L10927-[1]გადასახდელები!L9547</f>
        <v>0</v>
      </c>
    </row>
    <row r="10928" spans="2:18" ht="20.25" hidden="1" customHeight="1">
      <c r="B10928" s="36" t="str">
        <f t="shared" si="2967"/>
        <v>b</v>
      </c>
      <c r="C10928" s="42">
        <v>4</v>
      </c>
      <c r="D10928" s="42"/>
      <c r="F10928" s="343" t="s">
        <v>657</v>
      </c>
      <c r="G10928" s="47" t="s">
        <v>285</v>
      </c>
      <c r="H10928" s="103"/>
      <c r="I10928" s="94">
        <f t="shared" si="2966"/>
        <v>0</v>
      </c>
      <c r="J10928" s="104"/>
      <c r="K10928" s="104"/>
      <c r="L10928" s="94">
        <f t="shared" si="2968"/>
        <v>0</v>
      </c>
      <c r="M10928" s="104"/>
      <c r="N10928" s="104"/>
      <c r="R10928" s="352">
        <f>L10928-[1]გადასახდელები!L9548</f>
        <v>0</v>
      </c>
    </row>
    <row r="10929" spans="2:18" ht="20.25" hidden="1" customHeight="1">
      <c r="B10929" s="36" t="str">
        <f t="shared" si="2967"/>
        <v>b</v>
      </c>
      <c r="C10929" s="42">
        <v>4</v>
      </c>
      <c r="D10929" s="42"/>
      <c r="F10929" s="342" t="s">
        <v>570</v>
      </c>
      <c r="G10929" s="47" t="s">
        <v>286</v>
      </c>
      <c r="H10929" s="93">
        <f>H10930+H10949</f>
        <v>0</v>
      </c>
      <c r="I10929" s="94">
        <f t="shared" si="2966"/>
        <v>0</v>
      </c>
      <c r="J10929" s="95">
        <f>J10930+J10949</f>
        <v>0</v>
      </c>
      <c r="K10929" s="95">
        <f>K10930+K10949</f>
        <v>0</v>
      </c>
      <c r="L10929" s="94">
        <f t="shared" si="2968"/>
        <v>0</v>
      </c>
      <c r="M10929" s="95">
        <f>M10930+M10949</f>
        <v>0</v>
      </c>
      <c r="N10929" s="95">
        <f>N10930+N10949</f>
        <v>0</v>
      </c>
      <c r="O10929" s="82" t="s">
        <v>146</v>
      </c>
      <c r="R10929" s="352">
        <f>L10929-[1]გადასახდელები!L9549</f>
        <v>0</v>
      </c>
    </row>
    <row r="10930" spans="2:18" ht="20.25" hidden="1" customHeight="1">
      <c r="B10930" s="36" t="str">
        <f t="shared" si="2967"/>
        <v>b</v>
      </c>
      <c r="C10930" s="42">
        <v>5</v>
      </c>
      <c r="D10930" s="42"/>
      <c r="F10930" s="342" t="s">
        <v>569</v>
      </c>
      <c r="G10930" s="48" t="s">
        <v>287</v>
      </c>
      <c r="H10930" s="113">
        <f>SUM(H10931:H10948)</f>
        <v>0</v>
      </c>
      <c r="I10930" s="97">
        <f t="shared" si="2966"/>
        <v>0</v>
      </c>
      <c r="J10930" s="114">
        <f>SUM(J10931:J10948)</f>
        <v>0</v>
      </c>
      <c r="K10930" s="114">
        <f>SUM(K10931:K10948)</f>
        <v>0</v>
      </c>
      <c r="L10930" s="97">
        <f t="shared" si="2968"/>
        <v>0</v>
      </c>
      <c r="M10930" s="114">
        <f>SUM(M10931:M10948)</f>
        <v>0</v>
      </c>
      <c r="N10930" s="114">
        <f>SUM(N10931:N10948)</f>
        <v>0</v>
      </c>
      <c r="O10930" s="82" t="s">
        <v>146</v>
      </c>
      <c r="R10930" s="352">
        <f>L10930-[1]გადასახდელები!L9550</f>
        <v>0</v>
      </c>
    </row>
    <row r="10931" spans="2:18" ht="45" hidden="1" customHeight="1">
      <c r="B10931" s="36" t="str">
        <f t="shared" si="2967"/>
        <v>b</v>
      </c>
      <c r="C10931" s="42">
        <v>6</v>
      </c>
      <c r="D10931" s="42"/>
      <c r="F10931" s="343" t="s">
        <v>658</v>
      </c>
      <c r="G10931" s="45" t="s">
        <v>215</v>
      </c>
      <c r="H10931" s="99"/>
      <c r="I10931" s="105">
        <f t="shared" si="2966"/>
        <v>0</v>
      </c>
      <c r="J10931" s="100"/>
      <c r="K10931" s="100"/>
      <c r="L10931" s="105">
        <f t="shared" si="2968"/>
        <v>0</v>
      </c>
      <c r="M10931" s="100"/>
      <c r="N10931" s="100"/>
      <c r="R10931" s="352">
        <f>L10931-[1]გადასახდელები!L9551</f>
        <v>0</v>
      </c>
    </row>
    <row r="10932" spans="2:18" ht="20.25" hidden="1" customHeight="1">
      <c r="B10932" s="36" t="str">
        <f t="shared" si="2967"/>
        <v>b</v>
      </c>
      <c r="C10932" s="42">
        <v>6</v>
      </c>
      <c r="D10932" s="42"/>
      <c r="F10932" s="343" t="s">
        <v>659</v>
      </c>
      <c r="G10932" s="45" t="s">
        <v>288</v>
      </c>
      <c r="H10932" s="99"/>
      <c r="I10932" s="105">
        <f t="shared" si="2966"/>
        <v>0</v>
      </c>
      <c r="J10932" s="100"/>
      <c r="K10932" s="100"/>
      <c r="L10932" s="105">
        <f t="shared" si="2968"/>
        <v>0</v>
      </c>
      <c r="M10932" s="100"/>
      <c r="N10932" s="100"/>
      <c r="R10932" s="352">
        <f>L10932-[1]გადასახდელები!L9552</f>
        <v>0</v>
      </c>
    </row>
    <row r="10933" spans="2:18" ht="20.25" hidden="1" customHeight="1">
      <c r="B10933" s="36" t="str">
        <f t="shared" si="2967"/>
        <v>b</v>
      </c>
      <c r="C10933" s="42">
        <v>6</v>
      </c>
      <c r="D10933" s="42"/>
      <c r="F10933" s="343" t="s">
        <v>660</v>
      </c>
      <c r="G10933" s="45" t="s">
        <v>289</v>
      </c>
      <c r="H10933" s="99"/>
      <c r="I10933" s="105">
        <f t="shared" si="2966"/>
        <v>0</v>
      </c>
      <c r="J10933" s="100"/>
      <c r="K10933" s="100"/>
      <c r="L10933" s="105">
        <f t="shared" si="2968"/>
        <v>0</v>
      </c>
      <c r="M10933" s="100"/>
      <c r="N10933" s="100"/>
      <c r="R10933" s="352">
        <f>L10933-[1]გადასახდელები!L9553</f>
        <v>0</v>
      </c>
    </row>
    <row r="10934" spans="2:18" ht="20.25" hidden="1" customHeight="1">
      <c r="B10934" s="36" t="str">
        <f t="shared" si="2967"/>
        <v>b</v>
      </c>
      <c r="C10934" s="42">
        <v>6</v>
      </c>
      <c r="D10934" s="42"/>
      <c r="F10934" s="343" t="s">
        <v>661</v>
      </c>
      <c r="G10934" s="45" t="s">
        <v>216</v>
      </c>
      <c r="H10934" s="99"/>
      <c r="I10934" s="105">
        <f t="shared" si="2966"/>
        <v>0</v>
      </c>
      <c r="J10934" s="100"/>
      <c r="K10934" s="100"/>
      <c r="L10934" s="105">
        <f t="shared" si="2968"/>
        <v>0</v>
      </c>
      <c r="M10934" s="100"/>
      <c r="N10934" s="100"/>
      <c r="R10934" s="352">
        <f>L10934-[1]გადასახდელები!L9554</f>
        <v>0</v>
      </c>
    </row>
    <row r="10935" spans="2:18" ht="20.25" hidden="1" customHeight="1">
      <c r="B10935" s="36" t="str">
        <f t="shared" si="2967"/>
        <v>b</v>
      </c>
      <c r="C10935" s="42">
        <v>6</v>
      </c>
      <c r="D10935" s="42"/>
      <c r="F10935" s="343" t="s">
        <v>662</v>
      </c>
      <c r="G10935" s="45" t="s">
        <v>217</v>
      </c>
      <c r="H10935" s="99"/>
      <c r="I10935" s="105">
        <f t="shared" si="2966"/>
        <v>0</v>
      </c>
      <c r="J10935" s="100"/>
      <c r="K10935" s="100"/>
      <c r="L10935" s="105">
        <f t="shared" si="2968"/>
        <v>0</v>
      </c>
      <c r="M10935" s="100"/>
      <c r="N10935" s="100"/>
      <c r="R10935" s="352">
        <f>L10935-[1]გადასახდელები!L9555</f>
        <v>0</v>
      </c>
    </row>
    <row r="10936" spans="2:18" ht="20.25" hidden="1" customHeight="1">
      <c r="B10936" s="36" t="str">
        <f t="shared" si="2967"/>
        <v>b</v>
      </c>
      <c r="C10936" s="42">
        <v>6</v>
      </c>
      <c r="D10936" s="42"/>
      <c r="F10936" s="343" t="s">
        <v>571</v>
      </c>
      <c r="G10936" s="45" t="s">
        <v>290</v>
      </c>
      <c r="H10936" s="99"/>
      <c r="I10936" s="105">
        <f t="shared" si="2966"/>
        <v>0</v>
      </c>
      <c r="J10936" s="100"/>
      <c r="K10936" s="100"/>
      <c r="L10936" s="105">
        <f t="shared" si="2968"/>
        <v>0</v>
      </c>
      <c r="M10936" s="100"/>
      <c r="N10936" s="100"/>
      <c r="R10936" s="352">
        <f>L10936-[1]გადასახდელები!L9556</f>
        <v>0</v>
      </c>
    </row>
    <row r="10937" spans="2:18" ht="20.25" hidden="1" customHeight="1">
      <c r="B10937" s="36" t="str">
        <f t="shared" si="2967"/>
        <v>b</v>
      </c>
      <c r="C10937" s="42">
        <v>6</v>
      </c>
      <c r="D10937" s="42"/>
      <c r="F10937" s="343" t="s">
        <v>663</v>
      </c>
      <c r="G10937" s="45" t="s">
        <v>291</v>
      </c>
      <c r="H10937" s="99"/>
      <c r="I10937" s="105">
        <f t="shared" si="2966"/>
        <v>0</v>
      </c>
      <c r="J10937" s="100"/>
      <c r="K10937" s="100"/>
      <c r="L10937" s="105">
        <f t="shared" si="2968"/>
        <v>0</v>
      </c>
      <c r="M10937" s="100"/>
      <c r="N10937" s="100"/>
      <c r="R10937" s="352">
        <f>L10937-[1]გადასახდელები!L9557</f>
        <v>0</v>
      </c>
    </row>
    <row r="10938" spans="2:18" ht="20.25" hidden="1" customHeight="1">
      <c r="B10938" s="36" t="str">
        <f t="shared" si="2967"/>
        <v>b</v>
      </c>
      <c r="C10938" s="42">
        <v>6</v>
      </c>
      <c r="D10938" s="42"/>
      <c r="F10938" s="343" t="s">
        <v>664</v>
      </c>
      <c r="G10938" s="45" t="s">
        <v>218</v>
      </c>
      <c r="H10938" s="99"/>
      <c r="I10938" s="105">
        <f t="shared" si="2966"/>
        <v>0</v>
      </c>
      <c r="J10938" s="100"/>
      <c r="K10938" s="100"/>
      <c r="L10938" s="105">
        <f t="shared" si="2968"/>
        <v>0</v>
      </c>
      <c r="M10938" s="100"/>
      <c r="N10938" s="100"/>
      <c r="R10938" s="352">
        <f>L10938-[1]გადასახდელები!L9558</f>
        <v>0</v>
      </c>
    </row>
    <row r="10939" spans="2:18" ht="20.25" hidden="1" customHeight="1">
      <c r="B10939" s="36" t="str">
        <f t="shared" si="2967"/>
        <v>b</v>
      </c>
      <c r="C10939" s="42">
        <v>6</v>
      </c>
      <c r="D10939" s="42"/>
      <c r="F10939" s="343" t="s">
        <v>665</v>
      </c>
      <c r="G10939" s="45" t="s">
        <v>219</v>
      </c>
      <c r="H10939" s="99"/>
      <c r="I10939" s="105">
        <f t="shared" si="2966"/>
        <v>0</v>
      </c>
      <c r="J10939" s="100"/>
      <c r="K10939" s="100"/>
      <c r="L10939" s="105">
        <f t="shared" si="2968"/>
        <v>0</v>
      </c>
      <c r="M10939" s="100"/>
      <c r="N10939" s="100"/>
      <c r="R10939" s="352">
        <f>L10939-[1]გადასახდელები!L9559</f>
        <v>0</v>
      </c>
    </row>
    <row r="10940" spans="2:18" ht="20.25" hidden="1" customHeight="1">
      <c r="B10940" s="36" t="str">
        <f t="shared" si="2967"/>
        <v>b</v>
      </c>
      <c r="C10940" s="42">
        <v>6</v>
      </c>
      <c r="D10940" s="42"/>
      <c r="F10940" s="343" t="s">
        <v>666</v>
      </c>
      <c r="G10940" s="45" t="s">
        <v>220</v>
      </c>
      <c r="H10940" s="99"/>
      <c r="I10940" s="105">
        <f t="shared" ref="I10940:I11003" si="2969">J10940+K10940</f>
        <v>0</v>
      </c>
      <c r="J10940" s="100"/>
      <c r="K10940" s="100"/>
      <c r="L10940" s="105">
        <f t="shared" si="2968"/>
        <v>0</v>
      </c>
      <c r="M10940" s="100"/>
      <c r="N10940" s="100"/>
      <c r="R10940" s="352">
        <f>L10940-[1]გადასახდელები!L9560</f>
        <v>0</v>
      </c>
    </row>
    <row r="10941" spans="2:18" ht="20.25" hidden="1" customHeight="1">
      <c r="B10941" s="36" t="str">
        <f t="shared" si="2967"/>
        <v>b</v>
      </c>
      <c r="C10941" s="42">
        <v>6</v>
      </c>
      <c r="D10941" s="42"/>
      <c r="F10941" s="343" t="s">
        <v>667</v>
      </c>
      <c r="G10941" s="45" t="s">
        <v>221</v>
      </c>
      <c r="H10941" s="99"/>
      <c r="I10941" s="105">
        <f t="shared" si="2969"/>
        <v>0</v>
      </c>
      <c r="J10941" s="100"/>
      <c r="K10941" s="100"/>
      <c r="L10941" s="105">
        <f t="shared" si="2968"/>
        <v>0</v>
      </c>
      <c r="M10941" s="100"/>
      <c r="N10941" s="100"/>
      <c r="R10941" s="352">
        <f>L10941-[1]გადასახდელები!L9561</f>
        <v>0</v>
      </c>
    </row>
    <row r="10942" spans="2:18" ht="20.25" hidden="1" customHeight="1">
      <c r="B10942" s="36" t="str">
        <f t="shared" si="2967"/>
        <v>b</v>
      </c>
      <c r="C10942" s="42">
        <v>6</v>
      </c>
      <c r="D10942" s="42"/>
      <c r="F10942" s="343" t="s">
        <v>668</v>
      </c>
      <c r="G10942" s="45" t="s">
        <v>222</v>
      </c>
      <c r="H10942" s="99"/>
      <c r="I10942" s="105">
        <f t="shared" si="2969"/>
        <v>0</v>
      </c>
      <c r="J10942" s="100"/>
      <c r="K10942" s="100"/>
      <c r="L10942" s="105">
        <f t="shared" si="2968"/>
        <v>0</v>
      </c>
      <c r="M10942" s="100"/>
      <c r="N10942" s="100"/>
      <c r="R10942" s="352">
        <f>L10942-[1]გადასახდელები!L9562</f>
        <v>0</v>
      </c>
    </row>
    <row r="10943" spans="2:18" ht="20.25" hidden="1" customHeight="1">
      <c r="B10943" s="36" t="str">
        <f t="shared" si="2967"/>
        <v>b</v>
      </c>
      <c r="C10943" s="42">
        <v>6</v>
      </c>
      <c r="D10943" s="42"/>
      <c r="F10943" s="343" t="s">
        <v>669</v>
      </c>
      <c r="G10943" s="45" t="s">
        <v>223</v>
      </c>
      <c r="H10943" s="99"/>
      <c r="I10943" s="105">
        <f t="shared" si="2969"/>
        <v>0</v>
      </c>
      <c r="J10943" s="100"/>
      <c r="K10943" s="100"/>
      <c r="L10943" s="105">
        <f t="shared" si="2968"/>
        <v>0</v>
      </c>
      <c r="M10943" s="100"/>
      <c r="N10943" s="100"/>
      <c r="R10943" s="352">
        <f>L10943-[1]გადასახდელები!L9563</f>
        <v>0</v>
      </c>
    </row>
    <row r="10944" spans="2:18" ht="36" hidden="1" customHeight="1">
      <c r="B10944" s="36" t="str">
        <f t="shared" si="2967"/>
        <v>b</v>
      </c>
      <c r="C10944" s="42">
        <v>6</v>
      </c>
      <c r="D10944" s="42"/>
      <c r="F10944" s="343" t="s">
        <v>670</v>
      </c>
      <c r="G10944" s="45" t="s">
        <v>224</v>
      </c>
      <c r="H10944" s="99"/>
      <c r="I10944" s="105">
        <f t="shared" si="2969"/>
        <v>0</v>
      </c>
      <c r="J10944" s="100"/>
      <c r="K10944" s="100"/>
      <c r="L10944" s="105">
        <f t="shared" si="2968"/>
        <v>0</v>
      </c>
      <c r="M10944" s="100"/>
      <c r="N10944" s="100"/>
      <c r="R10944" s="352">
        <f>L10944-[1]გადასახდელები!L9564</f>
        <v>0</v>
      </c>
    </row>
    <row r="10945" spans="2:18" ht="48.75" hidden="1" customHeight="1">
      <c r="B10945" s="36" t="str">
        <f t="shared" si="2967"/>
        <v>b</v>
      </c>
      <c r="C10945" s="42">
        <v>6</v>
      </c>
      <c r="D10945" s="42"/>
      <c r="F10945" s="343" t="s">
        <v>671</v>
      </c>
      <c r="G10945" s="45" t="s">
        <v>225</v>
      </c>
      <c r="H10945" s="99"/>
      <c r="I10945" s="105">
        <f t="shared" si="2969"/>
        <v>0</v>
      </c>
      <c r="J10945" s="100"/>
      <c r="K10945" s="100"/>
      <c r="L10945" s="105">
        <f t="shared" si="2968"/>
        <v>0</v>
      </c>
      <c r="M10945" s="100"/>
      <c r="N10945" s="100"/>
      <c r="R10945" s="352">
        <f>L10945-[1]გადასახდელები!L9565</f>
        <v>0</v>
      </c>
    </row>
    <row r="10946" spans="2:18" ht="24.75" hidden="1" customHeight="1">
      <c r="B10946" s="36" t="str">
        <f t="shared" si="2967"/>
        <v>b</v>
      </c>
      <c r="C10946" s="42">
        <v>6</v>
      </c>
      <c r="D10946" s="42"/>
      <c r="F10946" s="343" t="s">
        <v>672</v>
      </c>
      <c r="G10946" s="45" t="s">
        <v>226</v>
      </c>
      <c r="H10946" s="99"/>
      <c r="I10946" s="105">
        <f t="shared" si="2969"/>
        <v>0</v>
      </c>
      <c r="J10946" s="100"/>
      <c r="K10946" s="100"/>
      <c r="L10946" s="105">
        <f t="shared" si="2968"/>
        <v>0</v>
      </c>
      <c r="M10946" s="100"/>
      <c r="N10946" s="100"/>
      <c r="R10946" s="352">
        <f>L10946-[1]გადასახდელები!L9566</f>
        <v>0</v>
      </c>
    </row>
    <row r="10947" spans="2:18" ht="24" hidden="1" customHeight="1">
      <c r="B10947" s="36" t="str">
        <f t="shared" si="2967"/>
        <v>b</v>
      </c>
      <c r="C10947" s="42">
        <v>6</v>
      </c>
      <c r="D10947" s="42"/>
      <c r="F10947" s="343" t="s">
        <v>673</v>
      </c>
      <c r="G10947" s="45" t="s">
        <v>227</v>
      </c>
      <c r="H10947" s="99"/>
      <c r="I10947" s="105">
        <f t="shared" si="2969"/>
        <v>0</v>
      </c>
      <c r="J10947" s="100"/>
      <c r="K10947" s="100"/>
      <c r="L10947" s="105">
        <f t="shared" si="2968"/>
        <v>0</v>
      </c>
      <c r="M10947" s="100"/>
      <c r="N10947" s="100"/>
      <c r="R10947" s="352">
        <f>L10947-[1]გადასახდელები!L9567</f>
        <v>0</v>
      </c>
    </row>
    <row r="10948" spans="2:18" ht="36.75" hidden="1" customHeight="1">
      <c r="B10948" s="36" t="str">
        <f t="shared" si="2967"/>
        <v>b</v>
      </c>
      <c r="C10948" s="42">
        <v>6</v>
      </c>
      <c r="D10948" s="42"/>
      <c r="F10948" s="343" t="s">
        <v>572</v>
      </c>
      <c r="G10948" s="45" t="s">
        <v>228</v>
      </c>
      <c r="H10948" s="99"/>
      <c r="I10948" s="105">
        <f t="shared" si="2969"/>
        <v>0</v>
      </c>
      <c r="J10948" s="100"/>
      <c r="K10948" s="100"/>
      <c r="L10948" s="105">
        <f t="shared" si="2968"/>
        <v>0</v>
      </c>
      <c r="M10948" s="100"/>
      <c r="N10948" s="100"/>
      <c r="R10948" s="352">
        <f>L10948-[1]გადასახდელები!L9568</f>
        <v>0</v>
      </c>
    </row>
    <row r="10949" spans="2:18" ht="24.75" hidden="1" customHeight="1">
      <c r="B10949" s="36" t="str">
        <f t="shared" si="2967"/>
        <v>b</v>
      </c>
      <c r="C10949" s="42">
        <v>5</v>
      </c>
      <c r="D10949" s="42"/>
      <c r="F10949" s="343" t="s">
        <v>573</v>
      </c>
      <c r="G10949" s="48" t="s">
        <v>193</v>
      </c>
      <c r="H10949" s="101"/>
      <c r="I10949" s="97">
        <f t="shared" si="2969"/>
        <v>0</v>
      </c>
      <c r="J10949" s="102"/>
      <c r="K10949" s="102"/>
      <c r="L10949" s="97">
        <f t="shared" si="2968"/>
        <v>0</v>
      </c>
      <c r="M10949" s="102"/>
      <c r="N10949" s="102"/>
      <c r="R10949" s="352">
        <f>L10949-[1]გადასახდელები!L9569</f>
        <v>0</v>
      </c>
    </row>
    <row r="10950" spans="2:18" ht="20.25" hidden="1" customHeight="1">
      <c r="B10950" s="36" t="str">
        <f t="shared" si="2967"/>
        <v>b</v>
      </c>
      <c r="C10950" s="42">
        <v>2</v>
      </c>
      <c r="D10950" s="42"/>
      <c r="E10950" s="24">
        <v>7084</v>
      </c>
      <c r="F10950" s="342" t="s">
        <v>574</v>
      </c>
      <c r="G10950" s="59" t="s">
        <v>292</v>
      </c>
      <c r="H10950" s="86">
        <f>H10951+H10998+H11006+H11005</f>
        <v>0</v>
      </c>
      <c r="I10950" s="87">
        <f t="shared" si="2969"/>
        <v>0</v>
      </c>
      <c r="J10950" s="88">
        <f>J10951+J10998+J11006+J11005</f>
        <v>0</v>
      </c>
      <c r="K10950" s="88">
        <f>K10951+K10998+K11006+K11005</f>
        <v>0</v>
      </c>
      <c r="L10950" s="87">
        <f t="shared" si="2968"/>
        <v>0</v>
      </c>
      <c r="M10950" s="88">
        <f>M10951+M10998+M11006+M11005</f>
        <v>0</v>
      </c>
      <c r="N10950" s="88">
        <f>N10951+N10998+N11006+N11005</f>
        <v>0</v>
      </c>
      <c r="O10950" s="82" t="s">
        <v>146</v>
      </c>
      <c r="P10950" s="35" t="s">
        <v>145</v>
      </c>
      <c r="R10950" s="352">
        <f>L10950-[1]გადასახდელები!L9570</f>
        <v>0</v>
      </c>
    </row>
    <row r="10951" spans="2:18" ht="20.25" hidden="1" customHeight="1">
      <c r="B10951" s="36" t="str">
        <f t="shared" si="2967"/>
        <v>b</v>
      </c>
      <c r="C10951" s="42">
        <v>3</v>
      </c>
      <c r="D10951" s="42"/>
      <c r="F10951" s="342" t="s">
        <v>575</v>
      </c>
      <c r="G10951" s="51" t="s">
        <v>293</v>
      </c>
      <c r="H10951" s="89">
        <f>H10952+H10964+H10993</f>
        <v>0</v>
      </c>
      <c r="I10951" s="90">
        <f t="shared" si="2969"/>
        <v>0</v>
      </c>
      <c r="J10951" s="89">
        <f>J10952+J10964+J10993</f>
        <v>0</v>
      </c>
      <c r="K10951" s="89">
        <f>K10952+K10964+K10993</f>
        <v>0</v>
      </c>
      <c r="L10951" s="90">
        <f t="shared" si="2968"/>
        <v>0</v>
      </c>
      <c r="M10951" s="89">
        <f>M10952+M10964+M10993</f>
        <v>0</v>
      </c>
      <c r="N10951" s="89">
        <f>N10952+N10964+N10993</f>
        <v>0</v>
      </c>
      <c r="O10951" s="82" t="s">
        <v>146</v>
      </c>
      <c r="P10951" s="35" t="s">
        <v>145</v>
      </c>
      <c r="R10951" s="352">
        <f>L10951-[1]გადასახდელები!L9571</f>
        <v>0</v>
      </c>
    </row>
    <row r="10952" spans="2:18" ht="20.25" hidden="1" customHeight="1">
      <c r="B10952" s="36" t="str">
        <f t="shared" si="2967"/>
        <v>b</v>
      </c>
      <c r="C10952" s="42">
        <v>4</v>
      </c>
      <c r="D10952" s="42"/>
      <c r="F10952" s="342" t="s">
        <v>576</v>
      </c>
      <c r="G10952" s="47" t="s">
        <v>294</v>
      </c>
      <c r="H10952" s="93">
        <f>H10953+H10954+H10955+H10956+H10957+H10958+H10959+H10960+H10961+H10962+H10963</f>
        <v>0</v>
      </c>
      <c r="I10952" s="94">
        <f t="shared" si="2969"/>
        <v>0</v>
      </c>
      <c r="J10952" s="93">
        <f>J10953+J10954+J10955+J10956+J10957+J10958+J10959+J10960+J10961+J10962+J10963</f>
        <v>0</v>
      </c>
      <c r="K10952" s="93">
        <f>K10953+K10954+K10955+K10956+K10957+K10958+K10959+K10960+K10961+K10962+K10963</f>
        <v>0</v>
      </c>
      <c r="L10952" s="94">
        <f t="shared" si="2968"/>
        <v>0</v>
      </c>
      <c r="M10952" s="93">
        <f>M10953+M10954+M10955+M10956+M10957+M10958+M10959+M10960+M10961+M10962+M10963</f>
        <v>0</v>
      </c>
      <c r="N10952" s="93">
        <f>N10953+N10954+N10955+N10956+N10957+N10958+N10959+N10960+N10961+N10962+N10963</f>
        <v>0</v>
      </c>
      <c r="O10952" s="82" t="s">
        <v>146</v>
      </c>
      <c r="P10952" s="35" t="s">
        <v>145</v>
      </c>
      <c r="R10952" s="352">
        <f>L10952-[1]გადასახდელები!L9572</f>
        <v>0</v>
      </c>
    </row>
    <row r="10953" spans="2:18" ht="20.25" hidden="1" customHeight="1">
      <c r="B10953" s="36" t="str">
        <f t="shared" si="2967"/>
        <v>b</v>
      </c>
      <c r="C10953" s="42">
        <v>5</v>
      </c>
      <c r="D10953" s="42"/>
      <c r="F10953" s="343" t="s">
        <v>577</v>
      </c>
      <c r="G10953" s="48" t="s">
        <v>295</v>
      </c>
      <c r="H10953" s="101"/>
      <c r="I10953" s="97">
        <f t="shared" si="2969"/>
        <v>0</v>
      </c>
      <c r="J10953" s="102"/>
      <c r="K10953" s="102"/>
      <c r="L10953" s="97">
        <f t="shared" si="2968"/>
        <v>0</v>
      </c>
      <c r="M10953" s="102"/>
      <c r="N10953" s="102"/>
      <c r="O10953" s="115"/>
      <c r="P10953" s="35" t="s">
        <v>145</v>
      </c>
      <c r="R10953" s="352">
        <f>L10953-[1]გადასახდელები!L9573</f>
        <v>0</v>
      </c>
    </row>
    <row r="10954" spans="2:18" ht="20.25" hidden="1" customHeight="1">
      <c r="B10954" s="36" t="str">
        <f t="shared" si="2967"/>
        <v>b</v>
      </c>
      <c r="C10954" s="42">
        <v>5</v>
      </c>
      <c r="D10954" s="42"/>
      <c r="F10954" s="343" t="s">
        <v>578</v>
      </c>
      <c r="G10954" s="48" t="s">
        <v>296</v>
      </c>
      <c r="H10954" s="101"/>
      <c r="I10954" s="97">
        <f t="shared" si="2969"/>
        <v>0</v>
      </c>
      <c r="J10954" s="102"/>
      <c r="K10954" s="102"/>
      <c r="L10954" s="97">
        <f t="shared" si="2968"/>
        <v>0</v>
      </c>
      <c r="M10954" s="102"/>
      <c r="N10954" s="102"/>
      <c r="O10954" s="115"/>
      <c r="P10954" s="35" t="s">
        <v>145</v>
      </c>
      <c r="R10954" s="352">
        <f>L10954-[1]გადასახდელები!L9574</f>
        <v>0</v>
      </c>
    </row>
    <row r="10955" spans="2:18" ht="30.75" hidden="1" customHeight="1">
      <c r="B10955" s="36" t="str">
        <f t="shared" si="2967"/>
        <v>b</v>
      </c>
      <c r="C10955" s="42">
        <v>5</v>
      </c>
      <c r="D10955" s="42"/>
      <c r="F10955" s="343" t="s">
        <v>674</v>
      </c>
      <c r="G10955" s="52" t="s">
        <v>297</v>
      </c>
      <c r="H10955" s="101"/>
      <c r="I10955" s="97">
        <f t="shared" si="2969"/>
        <v>0</v>
      </c>
      <c r="J10955" s="102"/>
      <c r="K10955" s="102"/>
      <c r="L10955" s="97">
        <f t="shared" si="2968"/>
        <v>0</v>
      </c>
      <c r="M10955" s="102"/>
      <c r="N10955" s="102"/>
      <c r="O10955" s="115"/>
      <c r="P10955" s="35" t="s">
        <v>145</v>
      </c>
      <c r="R10955" s="352">
        <f>L10955-[1]გადასახდელები!L9575</f>
        <v>0</v>
      </c>
    </row>
    <row r="10956" spans="2:18" ht="20.25" hidden="1" customHeight="1">
      <c r="B10956" s="36" t="str">
        <f t="shared" si="2967"/>
        <v>b</v>
      </c>
      <c r="C10956" s="42">
        <v>5</v>
      </c>
      <c r="D10956" s="42"/>
      <c r="F10956" s="343" t="s">
        <v>579</v>
      </c>
      <c r="G10956" s="48" t="s">
        <v>298</v>
      </c>
      <c r="H10956" s="101"/>
      <c r="I10956" s="97">
        <f t="shared" si="2969"/>
        <v>0</v>
      </c>
      <c r="J10956" s="102"/>
      <c r="K10956" s="102"/>
      <c r="L10956" s="97">
        <f t="shared" si="2968"/>
        <v>0</v>
      </c>
      <c r="M10956" s="102"/>
      <c r="N10956" s="102"/>
      <c r="O10956" s="115"/>
      <c r="P10956" s="35" t="s">
        <v>145</v>
      </c>
      <c r="R10956" s="352">
        <f>L10956-[1]გადასახდელები!L9576</f>
        <v>0</v>
      </c>
    </row>
    <row r="10957" spans="2:18" ht="20.25" hidden="1" customHeight="1">
      <c r="B10957" s="36" t="str">
        <f t="shared" si="2967"/>
        <v>b</v>
      </c>
      <c r="C10957" s="42">
        <v>5</v>
      </c>
      <c r="D10957" s="42"/>
      <c r="F10957" s="343" t="s">
        <v>580</v>
      </c>
      <c r="G10957" s="48" t="s">
        <v>299</v>
      </c>
      <c r="H10957" s="101"/>
      <c r="I10957" s="97">
        <f t="shared" si="2969"/>
        <v>0</v>
      </c>
      <c r="J10957" s="102"/>
      <c r="K10957" s="102"/>
      <c r="L10957" s="97">
        <f t="shared" si="2968"/>
        <v>0</v>
      </c>
      <c r="M10957" s="102"/>
      <c r="N10957" s="102"/>
      <c r="O10957" s="115"/>
      <c r="P10957" s="35" t="s">
        <v>145</v>
      </c>
      <c r="R10957" s="352">
        <f>L10957-[1]გადასახდელები!L9577</f>
        <v>0</v>
      </c>
    </row>
    <row r="10958" spans="2:18" ht="30.75" hidden="1" customHeight="1">
      <c r="B10958" s="36" t="str">
        <f t="shared" si="2967"/>
        <v>b</v>
      </c>
      <c r="C10958" s="42">
        <v>5</v>
      </c>
      <c r="D10958" s="42"/>
      <c r="F10958" s="343" t="s">
        <v>581</v>
      </c>
      <c r="G10958" s="48" t="s">
        <v>300</v>
      </c>
      <c r="H10958" s="101"/>
      <c r="I10958" s="97">
        <f t="shared" si="2969"/>
        <v>0</v>
      </c>
      <c r="J10958" s="102"/>
      <c r="K10958" s="102"/>
      <c r="L10958" s="97">
        <f t="shared" si="2968"/>
        <v>0</v>
      </c>
      <c r="M10958" s="102"/>
      <c r="N10958" s="102"/>
      <c r="O10958" s="115"/>
      <c r="P10958" s="35" t="s">
        <v>145</v>
      </c>
      <c r="R10958" s="352">
        <f>L10958-[1]გადასახდელები!L9578</f>
        <v>0</v>
      </c>
    </row>
    <row r="10959" spans="2:18" ht="20.25" hidden="1" customHeight="1">
      <c r="B10959" s="36" t="str">
        <f t="shared" si="2967"/>
        <v>b</v>
      </c>
      <c r="C10959" s="42">
        <v>5</v>
      </c>
      <c r="D10959" s="42"/>
      <c r="F10959" s="343" t="s">
        <v>675</v>
      </c>
      <c r="G10959" s="48" t="s">
        <v>301</v>
      </c>
      <c r="H10959" s="101"/>
      <c r="I10959" s="97">
        <f t="shared" si="2969"/>
        <v>0</v>
      </c>
      <c r="J10959" s="102"/>
      <c r="K10959" s="102"/>
      <c r="L10959" s="97">
        <f t="shared" si="2968"/>
        <v>0</v>
      </c>
      <c r="M10959" s="102"/>
      <c r="N10959" s="102"/>
      <c r="O10959" s="115"/>
      <c r="P10959" s="35" t="s">
        <v>145</v>
      </c>
      <c r="R10959" s="352">
        <f>L10959-[1]გადასახდელები!L9579</f>
        <v>0</v>
      </c>
    </row>
    <row r="10960" spans="2:18" ht="20.25" hidden="1" customHeight="1">
      <c r="B10960" s="36" t="str">
        <f t="shared" si="2967"/>
        <v>b</v>
      </c>
      <c r="C10960" s="42">
        <v>5</v>
      </c>
      <c r="D10960" s="42"/>
      <c r="F10960" s="343" t="s">
        <v>582</v>
      </c>
      <c r="G10960" s="48" t="s">
        <v>302</v>
      </c>
      <c r="H10960" s="101"/>
      <c r="I10960" s="97">
        <f t="shared" si="2969"/>
        <v>0</v>
      </c>
      <c r="J10960" s="102"/>
      <c r="K10960" s="102"/>
      <c r="L10960" s="97">
        <f t="shared" si="2968"/>
        <v>0</v>
      </c>
      <c r="M10960" s="102"/>
      <c r="N10960" s="102"/>
      <c r="O10960" s="115"/>
      <c r="P10960" s="35" t="s">
        <v>145</v>
      </c>
      <c r="R10960" s="352">
        <f>L10960-[1]გადასახდელები!L9580</f>
        <v>0</v>
      </c>
    </row>
    <row r="10961" spans="2:18" ht="20.25" hidden="1" customHeight="1">
      <c r="B10961" s="36" t="str">
        <f t="shared" si="2967"/>
        <v>b</v>
      </c>
      <c r="C10961" s="42">
        <v>5</v>
      </c>
      <c r="D10961" s="42"/>
      <c r="F10961" s="343" t="s">
        <v>676</v>
      </c>
      <c r="G10961" s="48" t="s">
        <v>303</v>
      </c>
      <c r="H10961" s="101"/>
      <c r="I10961" s="97">
        <f t="shared" si="2969"/>
        <v>0</v>
      </c>
      <c r="J10961" s="102"/>
      <c r="K10961" s="102"/>
      <c r="L10961" s="97">
        <f t="shared" si="2968"/>
        <v>0</v>
      </c>
      <c r="M10961" s="102"/>
      <c r="N10961" s="102"/>
      <c r="O10961" s="115"/>
      <c r="P10961" s="35" t="s">
        <v>145</v>
      </c>
      <c r="R10961" s="352">
        <f>L10961-[1]გადასახდელები!L9581</f>
        <v>0</v>
      </c>
    </row>
    <row r="10962" spans="2:18" ht="20.25" hidden="1" customHeight="1">
      <c r="B10962" s="36" t="str">
        <f t="shared" si="2967"/>
        <v>b</v>
      </c>
      <c r="C10962" s="42">
        <v>5</v>
      </c>
      <c r="D10962" s="42"/>
      <c r="F10962" s="343" t="s">
        <v>677</v>
      </c>
      <c r="G10962" s="48" t="s">
        <v>304</v>
      </c>
      <c r="H10962" s="101"/>
      <c r="I10962" s="97">
        <f t="shared" si="2969"/>
        <v>0</v>
      </c>
      <c r="J10962" s="102"/>
      <c r="K10962" s="102"/>
      <c r="L10962" s="97">
        <f t="shared" si="2968"/>
        <v>0</v>
      </c>
      <c r="M10962" s="102"/>
      <c r="N10962" s="102"/>
      <c r="O10962" s="115"/>
      <c r="P10962" s="35" t="s">
        <v>145</v>
      </c>
      <c r="R10962" s="352">
        <f>L10962-[1]გადასახდელები!L9582</f>
        <v>0</v>
      </c>
    </row>
    <row r="10963" spans="2:18" ht="20.25" hidden="1" customHeight="1">
      <c r="B10963" s="36" t="str">
        <f t="shared" si="2967"/>
        <v>b</v>
      </c>
      <c r="C10963" s="42">
        <v>5</v>
      </c>
      <c r="D10963" s="42"/>
      <c r="F10963" s="343" t="s">
        <v>583</v>
      </c>
      <c r="G10963" s="48" t="s">
        <v>305</v>
      </c>
      <c r="H10963" s="101"/>
      <c r="I10963" s="97">
        <f t="shared" si="2969"/>
        <v>0</v>
      </c>
      <c r="J10963" s="102"/>
      <c r="K10963" s="102"/>
      <c r="L10963" s="97">
        <f t="shared" si="2968"/>
        <v>0</v>
      </c>
      <c r="M10963" s="102"/>
      <c r="N10963" s="102"/>
      <c r="O10963" s="115"/>
      <c r="P10963" s="35" t="s">
        <v>145</v>
      </c>
      <c r="R10963" s="352">
        <f>L10963-[1]გადასახდელები!L9583</f>
        <v>0</v>
      </c>
    </row>
    <row r="10964" spans="2:18" ht="20.25" hidden="1" customHeight="1">
      <c r="B10964" s="36" t="str">
        <f t="shared" si="2967"/>
        <v>b</v>
      </c>
      <c r="C10964" s="42">
        <v>4</v>
      </c>
      <c r="D10964" s="42"/>
      <c r="F10964" s="342" t="s">
        <v>584</v>
      </c>
      <c r="G10964" s="47" t="s">
        <v>306</v>
      </c>
      <c r="H10964" s="93">
        <f>H10965+H10972</f>
        <v>0</v>
      </c>
      <c r="I10964" s="94">
        <f t="shared" si="2969"/>
        <v>0</v>
      </c>
      <c r="J10964" s="93">
        <f>J10965+J10972</f>
        <v>0</v>
      </c>
      <c r="K10964" s="93">
        <f>K10965+K10972</f>
        <v>0</v>
      </c>
      <c r="L10964" s="94">
        <f t="shared" si="2968"/>
        <v>0</v>
      </c>
      <c r="M10964" s="93">
        <f>M10965+M10972</f>
        <v>0</v>
      </c>
      <c r="N10964" s="93">
        <f>N10965+N10972</f>
        <v>0</v>
      </c>
      <c r="O10964" s="82" t="s">
        <v>146</v>
      </c>
      <c r="P10964" s="35" t="s">
        <v>145</v>
      </c>
      <c r="R10964" s="352">
        <f>L10964-[1]გადასახდელები!L9584</f>
        <v>0</v>
      </c>
    </row>
    <row r="10965" spans="2:18" ht="20.25" hidden="1" customHeight="1">
      <c r="B10965" s="36" t="str">
        <f t="shared" si="2967"/>
        <v>b</v>
      </c>
      <c r="C10965" s="42">
        <v>5</v>
      </c>
      <c r="D10965" s="42"/>
      <c r="F10965" s="342" t="s">
        <v>585</v>
      </c>
      <c r="G10965" s="48" t="s">
        <v>307</v>
      </c>
      <c r="H10965" s="96">
        <f>SUM(H10966:H10971)</f>
        <v>0</v>
      </c>
      <c r="I10965" s="97">
        <f t="shared" si="2969"/>
        <v>0</v>
      </c>
      <c r="J10965" s="96">
        <f>SUM(J10966:J10971)</f>
        <v>0</v>
      </c>
      <c r="K10965" s="96">
        <f>SUM(K10966:K10971)</f>
        <v>0</v>
      </c>
      <c r="L10965" s="97">
        <f t="shared" si="2968"/>
        <v>0</v>
      </c>
      <c r="M10965" s="96">
        <f>SUM(M10966:M10971)</f>
        <v>0</v>
      </c>
      <c r="N10965" s="96">
        <f>SUM(N10966:N10971)</f>
        <v>0</v>
      </c>
      <c r="O10965" s="82" t="s">
        <v>146</v>
      </c>
      <c r="P10965" s="35" t="s">
        <v>145</v>
      </c>
      <c r="R10965" s="352">
        <f>L10965-[1]გადასახდელები!L9585</f>
        <v>0</v>
      </c>
    </row>
    <row r="10966" spans="2:18" ht="20.25" hidden="1" customHeight="1">
      <c r="B10966" s="36" t="str">
        <f t="shared" si="2967"/>
        <v>b</v>
      </c>
      <c r="C10966" s="42">
        <v>6</v>
      </c>
      <c r="D10966" s="42"/>
      <c r="F10966" s="343" t="s">
        <v>586</v>
      </c>
      <c r="G10966" s="53" t="s">
        <v>308</v>
      </c>
      <c r="H10966" s="99"/>
      <c r="I10966" s="105">
        <f t="shared" si="2969"/>
        <v>0</v>
      </c>
      <c r="J10966" s="100"/>
      <c r="K10966" s="100"/>
      <c r="L10966" s="105">
        <f t="shared" si="2968"/>
        <v>0</v>
      </c>
      <c r="M10966" s="100"/>
      <c r="N10966" s="100"/>
      <c r="O10966" s="115"/>
      <c r="P10966" s="35" t="s">
        <v>145</v>
      </c>
      <c r="R10966" s="352">
        <f>L10966-[1]გადასახდელები!L9586</f>
        <v>0</v>
      </c>
    </row>
    <row r="10967" spans="2:18" ht="20.25" hidden="1" customHeight="1">
      <c r="B10967" s="36" t="str">
        <f t="shared" si="2967"/>
        <v>b</v>
      </c>
      <c r="C10967" s="42">
        <v>6</v>
      </c>
      <c r="D10967" s="42"/>
      <c r="F10967" s="343" t="s">
        <v>678</v>
      </c>
      <c r="G10967" s="53" t="s">
        <v>309</v>
      </c>
      <c r="H10967" s="99"/>
      <c r="I10967" s="105">
        <f t="shared" si="2969"/>
        <v>0</v>
      </c>
      <c r="J10967" s="100"/>
      <c r="K10967" s="100"/>
      <c r="L10967" s="105">
        <f t="shared" si="2968"/>
        <v>0</v>
      </c>
      <c r="M10967" s="100"/>
      <c r="N10967" s="100"/>
      <c r="O10967" s="115"/>
      <c r="P10967" s="35" t="s">
        <v>145</v>
      </c>
      <c r="R10967" s="352">
        <f>L10967-[1]გადასახდელები!L9587</f>
        <v>0</v>
      </c>
    </row>
    <row r="10968" spans="2:18" ht="20.25" hidden="1" customHeight="1">
      <c r="B10968" s="36" t="str">
        <f t="shared" si="2967"/>
        <v>b</v>
      </c>
      <c r="C10968" s="42">
        <v>6</v>
      </c>
      <c r="D10968" s="42"/>
      <c r="F10968" s="343" t="s">
        <v>679</v>
      </c>
      <c r="G10968" s="53" t="s">
        <v>310</v>
      </c>
      <c r="H10968" s="99"/>
      <c r="I10968" s="105">
        <f t="shared" si="2969"/>
        <v>0</v>
      </c>
      <c r="J10968" s="100"/>
      <c r="K10968" s="100"/>
      <c r="L10968" s="105">
        <f t="shared" si="2968"/>
        <v>0</v>
      </c>
      <c r="M10968" s="100"/>
      <c r="N10968" s="100"/>
      <c r="O10968" s="115"/>
      <c r="P10968" s="35" t="s">
        <v>145</v>
      </c>
      <c r="R10968" s="352">
        <f>L10968-[1]გადასახდელები!L9588</f>
        <v>0</v>
      </c>
    </row>
    <row r="10969" spans="2:18" ht="20.25" hidden="1" customHeight="1">
      <c r="B10969" s="36" t="str">
        <f t="shared" si="2967"/>
        <v>b</v>
      </c>
      <c r="C10969" s="42">
        <v>6</v>
      </c>
      <c r="D10969" s="42"/>
      <c r="F10969" s="343" t="s">
        <v>680</v>
      </c>
      <c r="G10969" s="53" t="s">
        <v>311</v>
      </c>
      <c r="H10969" s="99"/>
      <c r="I10969" s="105">
        <f t="shared" si="2969"/>
        <v>0</v>
      </c>
      <c r="J10969" s="100"/>
      <c r="K10969" s="100"/>
      <c r="L10969" s="105">
        <f t="shared" si="2968"/>
        <v>0</v>
      </c>
      <c r="M10969" s="100"/>
      <c r="N10969" s="100"/>
      <c r="O10969" s="115"/>
      <c r="P10969" s="35" t="s">
        <v>145</v>
      </c>
      <c r="R10969" s="352">
        <f>L10969-[1]გადასახდელები!L9589</f>
        <v>0</v>
      </c>
    </row>
    <row r="10970" spans="2:18" ht="20.25" hidden="1" customHeight="1">
      <c r="B10970" s="36" t="str">
        <f t="shared" si="2967"/>
        <v>b</v>
      </c>
      <c r="C10970" s="42">
        <v>6</v>
      </c>
      <c r="D10970" s="42"/>
      <c r="F10970" s="343" t="s">
        <v>681</v>
      </c>
      <c r="G10970" s="53" t="s">
        <v>312</v>
      </c>
      <c r="H10970" s="99"/>
      <c r="I10970" s="105">
        <f t="shared" si="2969"/>
        <v>0</v>
      </c>
      <c r="J10970" s="100"/>
      <c r="K10970" s="100"/>
      <c r="L10970" s="105">
        <f t="shared" si="2968"/>
        <v>0</v>
      </c>
      <c r="M10970" s="100"/>
      <c r="N10970" s="100"/>
      <c r="O10970" s="115"/>
      <c r="P10970" s="35" t="s">
        <v>145</v>
      </c>
      <c r="R10970" s="352">
        <f>L10970-[1]გადასახდელები!L9590</f>
        <v>0</v>
      </c>
    </row>
    <row r="10971" spans="2:18" ht="20.25" hidden="1" customHeight="1">
      <c r="B10971" s="36" t="str">
        <f t="shared" si="2967"/>
        <v>b</v>
      </c>
      <c r="C10971" s="42">
        <v>6</v>
      </c>
      <c r="D10971" s="42"/>
      <c r="F10971" s="343" t="s">
        <v>682</v>
      </c>
      <c r="G10971" s="53" t="s">
        <v>313</v>
      </c>
      <c r="H10971" s="99"/>
      <c r="I10971" s="105">
        <f t="shared" si="2969"/>
        <v>0</v>
      </c>
      <c r="J10971" s="100"/>
      <c r="K10971" s="100"/>
      <c r="L10971" s="105">
        <f t="shared" si="2968"/>
        <v>0</v>
      </c>
      <c r="M10971" s="100"/>
      <c r="N10971" s="100"/>
      <c r="O10971" s="115"/>
      <c r="P10971" s="35" t="s">
        <v>145</v>
      </c>
      <c r="R10971" s="352">
        <f>L10971-[1]გადასახდელები!L9591</f>
        <v>0</v>
      </c>
    </row>
    <row r="10972" spans="2:18" ht="20.25" hidden="1" customHeight="1">
      <c r="B10972" s="36" t="str">
        <f t="shared" si="2967"/>
        <v>b</v>
      </c>
      <c r="C10972" s="42">
        <v>5</v>
      </c>
      <c r="D10972" s="42"/>
      <c r="F10972" s="342" t="s">
        <v>587</v>
      </c>
      <c r="G10972" s="48" t="s">
        <v>314</v>
      </c>
      <c r="H10972" s="96">
        <f>SUM(H10973:H10992)</f>
        <v>0</v>
      </c>
      <c r="I10972" s="97">
        <f t="shared" si="2969"/>
        <v>0</v>
      </c>
      <c r="J10972" s="96">
        <f>SUM(J10973:J10992)</f>
        <v>0</v>
      </c>
      <c r="K10972" s="96">
        <f>SUM(K10973:K10992)</f>
        <v>0</v>
      </c>
      <c r="L10972" s="97">
        <f t="shared" si="2968"/>
        <v>0</v>
      </c>
      <c r="M10972" s="96">
        <f>SUM(M10973:M10992)</f>
        <v>0</v>
      </c>
      <c r="N10972" s="96">
        <f>SUM(N10973:N10992)</f>
        <v>0</v>
      </c>
      <c r="O10972" s="82" t="s">
        <v>146</v>
      </c>
      <c r="P10972" s="35" t="s">
        <v>145</v>
      </c>
      <c r="R10972" s="352">
        <f>L10972-[1]გადასახდელები!L9592</f>
        <v>0</v>
      </c>
    </row>
    <row r="10973" spans="2:18" ht="20.25" hidden="1" customHeight="1">
      <c r="B10973" s="36" t="str">
        <f t="shared" si="2967"/>
        <v>b</v>
      </c>
      <c r="C10973" s="42">
        <v>6</v>
      </c>
      <c r="D10973" s="42"/>
      <c r="F10973" s="343" t="s">
        <v>683</v>
      </c>
      <c r="G10973" s="54" t="s">
        <v>315</v>
      </c>
      <c r="H10973" s="116"/>
      <c r="I10973" s="105">
        <f t="shared" si="2969"/>
        <v>0</v>
      </c>
      <c r="J10973" s="117"/>
      <c r="K10973" s="117"/>
      <c r="L10973" s="105">
        <f t="shared" si="2968"/>
        <v>0</v>
      </c>
      <c r="M10973" s="117"/>
      <c r="N10973" s="117"/>
      <c r="P10973" s="35" t="s">
        <v>145</v>
      </c>
      <c r="R10973" s="352">
        <f>L10973-[1]გადასახდელები!L9593</f>
        <v>0</v>
      </c>
    </row>
    <row r="10974" spans="2:18" ht="20.25" hidden="1" customHeight="1">
      <c r="B10974" s="36" t="str">
        <f t="shared" si="2967"/>
        <v>b</v>
      </c>
      <c r="C10974" s="42">
        <v>6</v>
      </c>
      <c r="D10974" s="42"/>
      <c r="F10974" s="343" t="s">
        <v>684</v>
      </c>
      <c r="G10974" s="54" t="s">
        <v>316</v>
      </c>
      <c r="H10974" s="116"/>
      <c r="I10974" s="105">
        <f t="shared" si="2969"/>
        <v>0</v>
      </c>
      <c r="J10974" s="117"/>
      <c r="K10974" s="117"/>
      <c r="L10974" s="105">
        <f t="shared" si="2968"/>
        <v>0</v>
      </c>
      <c r="M10974" s="117"/>
      <c r="N10974" s="117"/>
      <c r="P10974" s="35" t="s">
        <v>145</v>
      </c>
      <c r="R10974" s="352">
        <f>L10974-[1]გადასახდელები!L9594</f>
        <v>0</v>
      </c>
    </row>
    <row r="10975" spans="2:18" ht="30.75" hidden="1" customHeight="1">
      <c r="B10975" s="36" t="str">
        <f t="shared" si="2967"/>
        <v>b</v>
      </c>
      <c r="C10975" s="42">
        <v>6</v>
      </c>
      <c r="D10975" s="42"/>
      <c r="F10975" s="343" t="s">
        <v>588</v>
      </c>
      <c r="G10975" s="54" t="s">
        <v>317</v>
      </c>
      <c r="H10975" s="116"/>
      <c r="I10975" s="105">
        <f t="shared" si="2969"/>
        <v>0</v>
      </c>
      <c r="J10975" s="117"/>
      <c r="K10975" s="117"/>
      <c r="L10975" s="105">
        <f t="shared" si="2968"/>
        <v>0</v>
      </c>
      <c r="M10975" s="117"/>
      <c r="N10975" s="117"/>
      <c r="P10975" s="35" t="s">
        <v>145</v>
      </c>
      <c r="R10975" s="352">
        <f>L10975-[1]გადასახდელები!L9595</f>
        <v>0</v>
      </c>
    </row>
    <row r="10976" spans="2:18" ht="30.75" hidden="1" customHeight="1">
      <c r="B10976" s="36" t="str">
        <f t="shared" si="2967"/>
        <v>b</v>
      </c>
      <c r="C10976" s="42">
        <v>6</v>
      </c>
      <c r="D10976" s="42"/>
      <c r="F10976" s="343" t="s">
        <v>685</v>
      </c>
      <c r="G10976" s="54" t="s">
        <v>318</v>
      </c>
      <c r="H10976" s="116"/>
      <c r="I10976" s="105">
        <f t="shared" si="2969"/>
        <v>0</v>
      </c>
      <c r="J10976" s="117"/>
      <c r="K10976" s="117"/>
      <c r="L10976" s="105">
        <f t="shared" si="2968"/>
        <v>0</v>
      </c>
      <c r="M10976" s="117"/>
      <c r="N10976" s="117"/>
      <c r="P10976" s="35" t="s">
        <v>145</v>
      </c>
      <c r="R10976" s="352">
        <f>L10976-[1]გადასახდელები!L9596</f>
        <v>0</v>
      </c>
    </row>
    <row r="10977" spans="2:18" ht="20.25" hidden="1" customHeight="1">
      <c r="B10977" s="36" t="str">
        <f t="shared" si="2967"/>
        <v>b</v>
      </c>
      <c r="C10977" s="42">
        <v>6</v>
      </c>
      <c r="D10977" s="42"/>
      <c r="F10977" s="343" t="s">
        <v>589</v>
      </c>
      <c r="G10977" s="54" t="s">
        <v>319</v>
      </c>
      <c r="H10977" s="116"/>
      <c r="I10977" s="105">
        <f t="shared" si="2969"/>
        <v>0</v>
      </c>
      <c r="J10977" s="117"/>
      <c r="K10977" s="117"/>
      <c r="L10977" s="105">
        <f t="shared" si="2968"/>
        <v>0</v>
      </c>
      <c r="M10977" s="117"/>
      <c r="N10977" s="117"/>
      <c r="P10977" s="35" t="s">
        <v>145</v>
      </c>
      <c r="R10977" s="352">
        <f>L10977-[1]გადასახდელები!L9597</f>
        <v>0</v>
      </c>
    </row>
    <row r="10978" spans="2:18" ht="20.25" hidden="1" customHeight="1">
      <c r="B10978" s="36" t="str">
        <f t="shared" si="2967"/>
        <v>b</v>
      </c>
      <c r="C10978" s="42">
        <v>6</v>
      </c>
      <c r="D10978" s="42"/>
      <c r="F10978" s="343" t="s">
        <v>686</v>
      </c>
      <c r="G10978" s="54" t="s">
        <v>320</v>
      </c>
      <c r="H10978" s="116"/>
      <c r="I10978" s="105">
        <f t="shared" si="2969"/>
        <v>0</v>
      </c>
      <c r="J10978" s="117"/>
      <c r="K10978" s="117"/>
      <c r="L10978" s="105">
        <f t="shared" si="2968"/>
        <v>0</v>
      </c>
      <c r="M10978" s="117"/>
      <c r="N10978" s="117"/>
      <c r="P10978" s="35" t="s">
        <v>145</v>
      </c>
      <c r="R10978" s="352">
        <f>L10978-[1]გადასახდელები!L9598</f>
        <v>0</v>
      </c>
    </row>
    <row r="10979" spans="2:18" ht="30.75" hidden="1" customHeight="1">
      <c r="B10979" s="36" t="str">
        <f t="shared" si="2967"/>
        <v>b</v>
      </c>
      <c r="C10979" s="42">
        <v>6</v>
      </c>
      <c r="D10979" s="42"/>
      <c r="F10979" s="343" t="s">
        <v>687</v>
      </c>
      <c r="G10979" s="54" t="s">
        <v>321</v>
      </c>
      <c r="H10979" s="116"/>
      <c r="I10979" s="105">
        <f t="shared" si="2969"/>
        <v>0</v>
      </c>
      <c r="J10979" s="117"/>
      <c r="K10979" s="117"/>
      <c r="L10979" s="105">
        <f t="shared" si="2968"/>
        <v>0</v>
      </c>
      <c r="M10979" s="117"/>
      <c r="N10979" s="117"/>
      <c r="P10979" s="35" t="s">
        <v>145</v>
      </c>
      <c r="R10979" s="352">
        <f>L10979-[1]გადასახდელები!L9599</f>
        <v>0</v>
      </c>
    </row>
    <row r="10980" spans="2:18" ht="20.25" hidden="1" customHeight="1">
      <c r="B10980" s="36" t="str">
        <f t="shared" si="2967"/>
        <v>b</v>
      </c>
      <c r="C10980" s="42">
        <v>6</v>
      </c>
      <c r="D10980" s="42"/>
      <c r="F10980" s="343" t="s">
        <v>590</v>
      </c>
      <c r="G10980" s="54" t="s">
        <v>322</v>
      </c>
      <c r="H10980" s="116"/>
      <c r="I10980" s="105">
        <f t="shared" si="2969"/>
        <v>0</v>
      </c>
      <c r="J10980" s="117"/>
      <c r="K10980" s="117"/>
      <c r="L10980" s="105">
        <f t="shared" si="2968"/>
        <v>0</v>
      </c>
      <c r="M10980" s="117"/>
      <c r="N10980" s="117"/>
      <c r="P10980" s="35" t="s">
        <v>145</v>
      </c>
      <c r="R10980" s="352">
        <f>L10980-[1]გადასახდელები!L9600</f>
        <v>0</v>
      </c>
    </row>
    <row r="10981" spans="2:18" ht="20.25" hidden="1" customHeight="1">
      <c r="B10981" s="36" t="str">
        <f t="shared" si="2967"/>
        <v>b</v>
      </c>
      <c r="C10981" s="42">
        <v>6</v>
      </c>
      <c r="D10981" s="42"/>
      <c r="F10981" s="343" t="s">
        <v>688</v>
      </c>
      <c r="G10981" s="54" t="s">
        <v>323</v>
      </c>
      <c r="H10981" s="116"/>
      <c r="I10981" s="105">
        <f t="shared" si="2969"/>
        <v>0</v>
      </c>
      <c r="J10981" s="117"/>
      <c r="K10981" s="117"/>
      <c r="L10981" s="105">
        <f t="shared" si="2968"/>
        <v>0</v>
      </c>
      <c r="M10981" s="117"/>
      <c r="N10981" s="117"/>
      <c r="P10981" s="35" t="s">
        <v>145</v>
      </c>
      <c r="R10981" s="352">
        <f>L10981-[1]გადასახდელები!L9601</f>
        <v>0</v>
      </c>
    </row>
    <row r="10982" spans="2:18" ht="20.25" hidden="1" customHeight="1">
      <c r="B10982" s="36" t="str">
        <f t="shared" si="2967"/>
        <v>b</v>
      </c>
      <c r="C10982" s="42">
        <v>6</v>
      </c>
      <c r="D10982" s="42"/>
      <c r="F10982" s="343" t="s">
        <v>689</v>
      </c>
      <c r="G10982" s="54" t="s">
        <v>324</v>
      </c>
      <c r="H10982" s="116"/>
      <c r="I10982" s="105">
        <f t="shared" si="2969"/>
        <v>0</v>
      </c>
      <c r="J10982" s="117"/>
      <c r="K10982" s="117"/>
      <c r="L10982" s="105">
        <f t="shared" si="2968"/>
        <v>0</v>
      </c>
      <c r="M10982" s="117"/>
      <c r="N10982" s="117"/>
      <c r="P10982" s="35" t="s">
        <v>145</v>
      </c>
      <c r="R10982" s="352">
        <f>L10982-[1]გადასახდელები!L9602</f>
        <v>0</v>
      </c>
    </row>
    <row r="10983" spans="2:18" ht="20.25" hidden="1" customHeight="1">
      <c r="B10983" s="36" t="str">
        <f t="shared" si="2967"/>
        <v>b</v>
      </c>
      <c r="C10983" s="42">
        <v>6</v>
      </c>
      <c r="D10983" s="42"/>
      <c r="F10983" s="343" t="s">
        <v>690</v>
      </c>
      <c r="G10983" s="54" t="s">
        <v>325</v>
      </c>
      <c r="H10983" s="116"/>
      <c r="I10983" s="105">
        <f t="shared" si="2969"/>
        <v>0</v>
      </c>
      <c r="J10983" s="117"/>
      <c r="K10983" s="117"/>
      <c r="L10983" s="105">
        <f t="shared" si="2968"/>
        <v>0</v>
      </c>
      <c r="M10983" s="117"/>
      <c r="N10983" s="117"/>
      <c r="P10983" s="35" t="s">
        <v>145</v>
      </c>
      <c r="R10983" s="352">
        <f>L10983-[1]გადასახდელები!L9603</f>
        <v>0</v>
      </c>
    </row>
    <row r="10984" spans="2:18" ht="20.25" hidden="1" customHeight="1">
      <c r="B10984" s="36" t="str">
        <f t="shared" si="2967"/>
        <v>b</v>
      </c>
      <c r="C10984" s="42">
        <v>6</v>
      </c>
      <c r="D10984" s="42"/>
      <c r="F10984" s="343" t="s">
        <v>691</v>
      </c>
      <c r="G10984" s="54" t="s">
        <v>326</v>
      </c>
      <c r="H10984" s="116"/>
      <c r="I10984" s="105">
        <f t="shared" si="2969"/>
        <v>0</v>
      </c>
      <c r="J10984" s="117"/>
      <c r="K10984" s="117"/>
      <c r="L10984" s="105">
        <f t="shared" si="2968"/>
        <v>0</v>
      </c>
      <c r="M10984" s="117"/>
      <c r="N10984" s="117"/>
      <c r="P10984" s="35" t="s">
        <v>145</v>
      </c>
      <c r="R10984" s="352">
        <f>L10984-[1]გადასახდელები!L9604</f>
        <v>0</v>
      </c>
    </row>
    <row r="10985" spans="2:18" ht="20.25" hidden="1" customHeight="1">
      <c r="B10985" s="36" t="str">
        <f t="shared" si="2967"/>
        <v>b</v>
      </c>
      <c r="C10985" s="42">
        <v>6</v>
      </c>
      <c r="D10985" s="42"/>
      <c r="F10985" s="343" t="s">
        <v>692</v>
      </c>
      <c r="G10985" s="54" t="s">
        <v>327</v>
      </c>
      <c r="H10985" s="116"/>
      <c r="I10985" s="105">
        <f t="shared" si="2969"/>
        <v>0</v>
      </c>
      <c r="J10985" s="117"/>
      <c r="K10985" s="117"/>
      <c r="L10985" s="105">
        <f t="shared" si="2968"/>
        <v>0</v>
      </c>
      <c r="M10985" s="117"/>
      <c r="N10985" s="117"/>
      <c r="P10985" s="35" t="s">
        <v>145</v>
      </c>
      <c r="R10985" s="352">
        <f>L10985-[1]გადასახდელები!L9605</f>
        <v>0</v>
      </c>
    </row>
    <row r="10986" spans="2:18" ht="20.25" hidden="1" customHeight="1">
      <c r="B10986" s="36" t="str">
        <f t="shared" si="2967"/>
        <v>b</v>
      </c>
      <c r="C10986" s="42">
        <v>6</v>
      </c>
      <c r="D10986" s="42"/>
      <c r="F10986" s="343" t="s">
        <v>693</v>
      </c>
      <c r="G10986" s="54" t="s">
        <v>328</v>
      </c>
      <c r="H10986" s="116"/>
      <c r="I10986" s="105">
        <f t="shared" si="2969"/>
        <v>0</v>
      </c>
      <c r="J10986" s="117"/>
      <c r="K10986" s="117"/>
      <c r="L10986" s="105">
        <f t="shared" si="2968"/>
        <v>0</v>
      </c>
      <c r="M10986" s="117"/>
      <c r="N10986" s="117"/>
      <c r="P10986" s="35" t="s">
        <v>145</v>
      </c>
      <c r="R10986" s="352">
        <f>L10986-[1]გადასახდელები!L9606</f>
        <v>0</v>
      </c>
    </row>
    <row r="10987" spans="2:18" ht="20.25" hidden="1" customHeight="1">
      <c r="B10987" s="36" t="str">
        <f t="shared" ref="B10987:B11050" si="2970">IF(H10987+I10987+L10987&gt;0,"a","b")</f>
        <v>b</v>
      </c>
      <c r="C10987" s="42">
        <v>6</v>
      </c>
      <c r="D10987" s="42"/>
      <c r="F10987" s="343" t="s">
        <v>694</v>
      </c>
      <c r="G10987" s="54" t="s">
        <v>329</v>
      </c>
      <c r="H10987" s="116"/>
      <c r="I10987" s="105">
        <f t="shared" si="2969"/>
        <v>0</v>
      </c>
      <c r="J10987" s="117"/>
      <c r="K10987" s="117"/>
      <c r="L10987" s="105">
        <f t="shared" si="2968"/>
        <v>0</v>
      </c>
      <c r="M10987" s="117"/>
      <c r="N10987" s="117"/>
      <c r="P10987" s="35" t="s">
        <v>145</v>
      </c>
      <c r="R10987" s="352">
        <f>L10987-[1]გადასახდელები!L9607</f>
        <v>0</v>
      </c>
    </row>
    <row r="10988" spans="2:18" ht="20.25" hidden="1" customHeight="1">
      <c r="B10988" s="36" t="str">
        <f t="shared" si="2970"/>
        <v>b</v>
      </c>
      <c r="C10988" s="42">
        <v>6</v>
      </c>
      <c r="D10988" s="42"/>
      <c r="F10988" s="343" t="s">
        <v>695</v>
      </c>
      <c r="G10988" s="54" t="s">
        <v>330</v>
      </c>
      <c r="H10988" s="116"/>
      <c r="I10988" s="105">
        <f t="shared" si="2969"/>
        <v>0</v>
      </c>
      <c r="J10988" s="117"/>
      <c r="K10988" s="117"/>
      <c r="L10988" s="105">
        <f t="shared" si="2968"/>
        <v>0</v>
      </c>
      <c r="M10988" s="117"/>
      <c r="N10988" s="117"/>
      <c r="P10988" s="35" t="s">
        <v>145</v>
      </c>
      <c r="R10988" s="352">
        <f>L10988-[1]გადასახდელები!L9608</f>
        <v>0</v>
      </c>
    </row>
    <row r="10989" spans="2:18" ht="20.25" hidden="1" customHeight="1">
      <c r="B10989" s="36" t="str">
        <f t="shared" si="2970"/>
        <v>b</v>
      </c>
      <c r="C10989" s="42">
        <v>6</v>
      </c>
      <c r="D10989" s="42"/>
      <c r="F10989" s="343" t="s">
        <v>696</v>
      </c>
      <c r="G10989" s="54" t="s">
        <v>331</v>
      </c>
      <c r="H10989" s="116"/>
      <c r="I10989" s="105">
        <f t="shared" si="2969"/>
        <v>0</v>
      </c>
      <c r="J10989" s="117"/>
      <c r="K10989" s="117"/>
      <c r="L10989" s="105">
        <f t="shared" si="2968"/>
        <v>0</v>
      </c>
      <c r="M10989" s="117"/>
      <c r="N10989" s="117"/>
      <c r="P10989" s="35" t="s">
        <v>145</v>
      </c>
      <c r="R10989" s="352">
        <f>L10989-[1]გადასახდელები!L9609</f>
        <v>0</v>
      </c>
    </row>
    <row r="10990" spans="2:18" ht="20.25" hidden="1" customHeight="1">
      <c r="B10990" s="36" t="str">
        <f t="shared" si="2970"/>
        <v>b</v>
      </c>
      <c r="C10990" s="42">
        <v>6</v>
      </c>
      <c r="D10990" s="42"/>
      <c r="F10990" s="343" t="s">
        <v>697</v>
      </c>
      <c r="G10990" s="55" t="s">
        <v>332</v>
      </c>
      <c r="H10990" s="116"/>
      <c r="I10990" s="105">
        <f t="shared" si="2969"/>
        <v>0</v>
      </c>
      <c r="J10990" s="117"/>
      <c r="K10990" s="117"/>
      <c r="L10990" s="105">
        <f t="shared" si="2968"/>
        <v>0</v>
      </c>
      <c r="M10990" s="117"/>
      <c r="N10990" s="117"/>
      <c r="P10990" s="35" t="s">
        <v>145</v>
      </c>
      <c r="R10990" s="352">
        <f>L10990-[1]გადასახდელები!L9610</f>
        <v>0</v>
      </c>
    </row>
    <row r="10991" spans="2:18" ht="20.25" hidden="1" customHeight="1">
      <c r="B10991" s="36" t="str">
        <f t="shared" si="2970"/>
        <v>b</v>
      </c>
      <c r="C10991" s="42">
        <v>6</v>
      </c>
      <c r="D10991" s="42"/>
      <c r="F10991" s="343" t="s">
        <v>698</v>
      </c>
      <c r="G10991" s="54" t="s">
        <v>333</v>
      </c>
      <c r="H10991" s="116"/>
      <c r="I10991" s="105">
        <f t="shared" si="2969"/>
        <v>0</v>
      </c>
      <c r="J10991" s="117"/>
      <c r="K10991" s="117"/>
      <c r="L10991" s="105">
        <f t="shared" ref="L10991:L11054" si="2971">M10991+N10991</f>
        <v>0</v>
      </c>
      <c r="M10991" s="117"/>
      <c r="N10991" s="117"/>
      <c r="P10991" s="35" t="s">
        <v>145</v>
      </c>
      <c r="R10991" s="352">
        <f>L10991-[1]გადასახდელები!L9611</f>
        <v>0</v>
      </c>
    </row>
    <row r="10992" spans="2:18" ht="30.75" hidden="1" customHeight="1">
      <c r="B10992" s="36" t="str">
        <f t="shared" si="2970"/>
        <v>b</v>
      </c>
      <c r="C10992" s="42">
        <v>6</v>
      </c>
      <c r="D10992" s="42"/>
      <c r="F10992" s="343" t="s">
        <v>591</v>
      </c>
      <c r="G10992" s="54" t="s">
        <v>334</v>
      </c>
      <c r="H10992" s="116"/>
      <c r="I10992" s="105">
        <f t="shared" si="2969"/>
        <v>0</v>
      </c>
      <c r="J10992" s="117"/>
      <c r="K10992" s="117"/>
      <c r="L10992" s="105">
        <f t="shared" si="2971"/>
        <v>0</v>
      </c>
      <c r="M10992" s="117"/>
      <c r="N10992" s="117"/>
      <c r="P10992" s="35" t="s">
        <v>145</v>
      </c>
      <c r="R10992" s="352">
        <f>L10992-[1]გადასახდელები!L9612</f>
        <v>0</v>
      </c>
    </row>
    <row r="10993" spans="2:18" ht="20.25" hidden="1" customHeight="1">
      <c r="B10993" s="36" t="str">
        <f t="shared" si="2970"/>
        <v>b</v>
      </c>
      <c r="C10993" s="42">
        <v>4</v>
      </c>
      <c r="D10993" s="42"/>
      <c r="F10993" s="342" t="s">
        <v>699</v>
      </c>
      <c r="G10993" s="47" t="s">
        <v>335</v>
      </c>
      <c r="H10993" s="93">
        <f>H10994+H10995</f>
        <v>0</v>
      </c>
      <c r="I10993" s="94">
        <f t="shared" si="2969"/>
        <v>0</v>
      </c>
      <c r="J10993" s="93">
        <f>J10994+J10995</f>
        <v>0</v>
      </c>
      <c r="K10993" s="93">
        <f>K10994+K10995</f>
        <v>0</v>
      </c>
      <c r="L10993" s="94">
        <f t="shared" si="2971"/>
        <v>0</v>
      </c>
      <c r="M10993" s="93">
        <f>M10994+M10995</f>
        <v>0</v>
      </c>
      <c r="N10993" s="93">
        <f>N10994+N10995</f>
        <v>0</v>
      </c>
      <c r="O10993" s="82" t="s">
        <v>146</v>
      </c>
      <c r="P10993" s="35" t="s">
        <v>145</v>
      </c>
      <c r="R10993" s="352">
        <f>L10993-[1]გადასახდელები!L9613</f>
        <v>0</v>
      </c>
    </row>
    <row r="10994" spans="2:18" ht="20.25" hidden="1" customHeight="1">
      <c r="B10994" s="36" t="str">
        <f t="shared" si="2970"/>
        <v>b</v>
      </c>
      <c r="C10994" s="42">
        <v>5</v>
      </c>
      <c r="D10994" s="42"/>
      <c r="F10994" s="343" t="s">
        <v>700</v>
      </c>
      <c r="G10994" s="48" t="s">
        <v>336</v>
      </c>
      <c r="H10994" s="101"/>
      <c r="I10994" s="97">
        <f t="shared" si="2969"/>
        <v>0</v>
      </c>
      <c r="J10994" s="102"/>
      <c r="K10994" s="102"/>
      <c r="L10994" s="97">
        <f t="shared" si="2971"/>
        <v>0</v>
      </c>
      <c r="M10994" s="102"/>
      <c r="N10994" s="102"/>
      <c r="O10994" s="115"/>
      <c r="P10994" s="35" t="s">
        <v>145</v>
      </c>
      <c r="R10994" s="352">
        <f>L10994-[1]გადასახდელები!L9614</f>
        <v>0</v>
      </c>
    </row>
    <row r="10995" spans="2:18" ht="20.25" hidden="1" customHeight="1">
      <c r="B10995" s="36" t="str">
        <f t="shared" si="2970"/>
        <v>b</v>
      </c>
      <c r="C10995" s="42">
        <v>5</v>
      </c>
      <c r="D10995" s="42"/>
      <c r="F10995" s="342" t="s">
        <v>701</v>
      </c>
      <c r="G10995" s="48" t="s">
        <v>337</v>
      </c>
      <c r="H10995" s="119">
        <f>H10996+H10997</f>
        <v>0</v>
      </c>
      <c r="I10995" s="105">
        <f t="shared" si="2969"/>
        <v>0</v>
      </c>
      <c r="J10995" s="119">
        <f>J10996+J10997</f>
        <v>0</v>
      </c>
      <c r="K10995" s="119">
        <f>K10996+K10997</f>
        <v>0</v>
      </c>
      <c r="L10995" s="105">
        <f t="shared" si="2971"/>
        <v>0</v>
      </c>
      <c r="M10995" s="119">
        <f>M10996+M10997</f>
        <v>0</v>
      </c>
      <c r="N10995" s="119">
        <f>N10996+N10997</f>
        <v>0</v>
      </c>
      <c r="O10995" s="82" t="s">
        <v>146</v>
      </c>
      <c r="P10995" s="35" t="s">
        <v>145</v>
      </c>
      <c r="R10995" s="352">
        <f>L10995-[1]გადასახდელები!L9615</f>
        <v>0</v>
      </c>
    </row>
    <row r="10996" spans="2:18" ht="20.25" hidden="1" customHeight="1">
      <c r="B10996" s="36" t="str">
        <f t="shared" si="2970"/>
        <v>b</v>
      </c>
      <c r="C10996" s="42">
        <v>6</v>
      </c>
      <c r="D10996" s="42"/>
      <c r="F10996" s="343" t="s">
        <v>702</v>
      </c>
      <c r="G10996" s="54" t="s">
        <v>338</v>
      </c>
      <c r="H10996" s="116"/>
      <c r="I10996" s="105">
        <f t="shared" si="2969"/>
        <v>0</v>
      </c>
      <c r="J10996" s="117"/>
      <c r="K10996" s="117"/>
      <c r="L10996" s="105">
        <f t="shared" si="2971"/>
        <v>0</v>
      </c>
      <c r="M10996" s="117"/>
      <c r="N10996" s="117"/>
      <c r="P10996" s="35" t="s">
        <v>145</v>
      </c>
      <c r="R10996" s="352">
        <f>L10996-[1]გადასახდელები!L9616</f>
        <v>0</v>
      </c>
    </row>
    <row r="10997" spans="2:18" ht="20.25" hidden="1" customHeight="1">
      <c r="B10997" s="36" t="str">
        <f t="shared" si="2970"/>
        <v>b</v>
      </c>
      <c r="C10997" s="42">
        <v>6</v>
      </c>
      <c r="D10997" s="42"/>
      <c r="F10997" s="343" t="s">
        <v>703</v>
      </c>
      <c r="G10997" s="54" t="s">
        <v>339</v>
      </c>
      <c r="H10997" s="116"/>
      <c r="I10997" s="105">
        <f t="shared" si="2969"/>
        <v>0</v>
      </c>
      <c r="J10997" s="117"/>
      <c r="K10997" s="117"/>
      <c r="L10997" s="105">
        <f t="shared" si="2971"/>
        <v>0</v>
      </c>
      <c r="M10997" s="117"/>
      <c r="N10997" s="117"/>
      <c r="P10997" s="35" t="s">
        <v>145</v>
      </c>
      <c r="R10997" s="352">
        <f>L10997-[1]გადასახდელები!L9617</f>
        <v>0</v>
      </c>
    </row>
    <row r="10998" spans="2:18" ht="30.75" hidden="1" customHeight="1">
      <c r="B10998" s="36" t="str">
        <f t="shared" si="2970"/>
        <v>b</v>
      </c>
      <c r="C10998" s="42">
        <v>3</v>
      </c>
      <c r="D10998" s="42"/>
      <c r="F10998" s="342" t="s">
        <v>704</v>
      </c>
      <c r="G10998" s="51" t="s">
        <v>340</v>
      </c>
      <c r="H10998" s="89">
        <f>H10999+H11000</f>
        <v>0</v>
      </c>
      <c r="I10998" s="90">
        <f t="shared" si="2969"/>
        <v>0</v>
      </c>
      <c r="J10998" s="89">
        <f>J10999+J11000</f>
        <v>0</v>
      </c>
      <c r="K10998" s="89">
        <f>K10999+K11000</f>
        <v>0</v>
      </c>
      <c r="L10998" s="90">
        <f t="shared" si="2971"/>
        <v>0</v>
      </c>
      <c r="M10998" s="89">
        <f>M10999+M11000</f>
        <v>0</v>
      </c>
      <c r="N10998" s="89">
        <f>N10999+N11000</f>
        <v>0</v>
      </c>
      <c r="O10998" s="82" t="s">
        <v>146</v>
      </c>
      <c r="P10998" s="35" t="s">
        <v>145</v>
      </c>
      <c r="R10998" s="352">
        <f>L10998-[1]გადასახდელები!L9618</f>
        <v>0</v>
      </c>
    </row>
    <row r="10999" spans="2:18" ht="30.75" hidden="1" customHeight="1">
      <c r="B10999" s="36" t="str">
        <f t="shared" si="2970"/>
        <v>b</v>
      </c>
      <c r="C10999" s="42">
        <v>4</v>
      </c>
      <c r="D10999" s="42"/>
      <c r="F10999" s="343" t="s">
        <v>705</v>
      </c>
      <c r="G10999" s="47" t="s">
        <v>341</v>
      </c>
      <c r="H10999" s="103"/>
      <c r="I10999" s="94">
        <f t="shared" si="2969"/>
        <v>0</v>
      </c>
      <c r="J10999" s="104"/>
      <c r="K10999" s="104"/>
      <c r="L10999" s="94">
        <f t="shared" si="2971"/>
        <v>0</v>
      </c>
      <c r="M10999" s="104"/>
      <c r="N10999" s="104"/>
      <c r="P10999" s="35" t="s">
        <v>145</v>
      </c>
      <c r="R10999" s="352">
        <f>L10999-[1]გადასახდელები!L9619</f>
        <v>0</v>
      </c>
    </row>
    <row r="11000" spans="2:18" ht="30.75" hidden="1" customHeight="1">
      <c r="B11000" s="36" t="str">
        <f t="shared" si="2970"/>
        <v>b</v>
      </c>
      <c r="C11000" s="42">
        <v>4</v>
      </c>
      <c r="D11000" s="42"/>
      <c r="F11000" s="342" t="s">
        <v>706</v>
      </c>
      <c r="G11000" s="47" t="s">
        <v>342</v>
      </c>
      <c r="H11000" s="93">
        <f>H11001+H11002+H11003+H11004</f>
        <v>0</v>
      </c>
      <c r="I11000" s="94">
        <f t="shared" si="2969"/>
        <v>0</v>
      </c>
      <c r="J11000" s="93">
        <f>J11001+J11002+J11003+J11004</f>
        <v>0</v>
      </c>
      <c r="K11000" s="93">
        <f>K11001+K11002+K11003+K11004</f>
        <v>0</v>
      </c>
      <c r="L11000" s="94">
        <f t="shared" si="2971"/>
        <v>0</v>
      </c>
      <c r="M11000" s="93">
        <f>M11001+M11002+M11003+M11004</f>
        <v>0</v>
      </c>
      <c r="N11000" s="93">
        <f>N11001+N11002+N11003+N11004</f>
        <v>0</v>
      </c>
      <c r="O11000" s="82" t="s">
        <v>146</v>
      </c>
      <c r="P11000" s="35" t="s">
        <v>145</v>
      </c>
      <c r="R11000" s="352">
        <f>L11000-[1]გადასახდელები!L9620</f>
        <v>0</v>
      </c>
    </row>
    <row r="11001" spans="2:18" ht="30.75" hidden="1" customHeight="1">
      <c r="B11001" s="36" t="str">
        <f t="shared" si="2970"/>
        <v>b</v>
      </c>
      <c r="C11001" s="42">
        <v>5</v>
      </c>
      <c r="D11001" s="42"/>
      <c r="F11001" s="343" t="s">
        <v>707</v>
      </c>
      <c r="G11001" s="48" t="s">
        <v>343</v>
      </c>
      <c r="H11001" s="101"/>
      <c r="I11001" s="97">
        <f t="shared" si="2969"/>
        <v>0</v>
      </c>
      <c r="J11001" s="102"/>
      <c r="K11001" s="102"/>
      <c r="L11001" s="97">
        <f t="shared" si="2971"/>
        <v>0</v>
      </c>
      <c r="M11001" s="102"/>
      <c r="N11001" s="102"/>
      <c r="P11001" s="35" t="s">
        <v>145</v>
      </c>
      <c r="R11001" s="352">
        <f>L11001-[1]გადასახდელები!L9621</f>
        <v>0</v>
      </c>
    </row>
    <row r="11002" spans="2:18" ht="20.25" hidden="1" customHeight="1">
      <c r="B11002" s="36" t="str">
        <f t="shared" si="2970"/>
        <v>b</v>
      </c>
      <c r="C11002" s="42">
        <v>5</v>
      </c>
      <c r="D11002" s="42"/>
      <c r="F11002" s="343" t="s">
        <v>708</v>
      </c>
      <c r="G11002" s="48" t="s">
        <v>344</v>
      </c>
      <c r="H11002" s="101"/>
      <c r="I11002" s="97">
        <f t="shared" si="2969"/>
        <v>0</v>
      </c>
      <c r="J11002" s="102"/>
      <c r="K11002" s="102"/>
      <c r="L11002" s="97">
        <f t="shared" si="2971"/>
        <v>0</v>
      </c>
      <c r="M11002" s="102"/>
      <c r="N11002" s="102"/>
      <c r="P11002" s="35" t="s">
        <v>145</v>
      </c>
      <c r="R11002" s="352">
        <f>L11002-[1]გადასახდელები!L9622</f>
        <v>0</v>
      </c>
    </row>
    <row r="11003" spans="2:18" ht="20.25" hidden="1" customHeight="1">
      <c r="B11003" s="36" t="str">
        <f t="shared" si="2970"/>
        <v>b</v>
      </c>
      <c r="C11003" s="42">
        <v>5</v>
      </c>
      <c r="D11003" s="42"/>
      <c r="F11003" s="343" t="s">
        <v>709</v>
      </c>
      <c r="G11003" s="48" t="s">
        <v>345</v>
      </c>
      <c r="H11003" s="101"/>
      <c r="I11003" s="97">
        <f t="shared" si="2969"/>
        <v>0</v>
      </c>
      <c r="J11003" s="102"/>
      <c r="K11003" s="102"/>
      <c r="L11003" s="97">
        <f t="shared" si="2971"/>
        <v>0</v>
      </c>
      <c r="M11003" s="102"/>
      <c r="N11003" s="102"/>
      <c r="P11003" s="35" t="s">
        <v>145</v>
      </c>
      <c r="R11003" s="352">
        <f>L11003-[1]გადასახდელები!L9623</f>
        <v>0</v>
      </c>
    </row>
    <row r="11004" spans="2:18" ht="20.25" hidden="1" customHeight="1">
      <c r="B11004" s="36" t="str">
        <f t="shared" si="2970"/>
        <v>b</v>
      </c>
      <c r="C11004" s="42">
        <v>5</v>
      </c>
      <c r="D11004" s="42"/>
      <c r="F11004" s="343" t="s">
        <v>710</v>
      </c>
      <c r="G11004" s="48" t="s">
        <v>214</v>
      </c>
      <c r="H11004" s="101"/>
      <c r="I11004" s="97">
        <f t="shared" ref="I11004:I11067" si="2972">J11004+K11004</f>
        <v>0</v>
      </c>
      <c r="J11004" s="102"/>
      <c r="K11004" s="102"/>
      <c r="L11004" s="97">
        <f t="shared" si="2971"/>
        <v>0</v>
      </c>
      <c r="M11004" s="102"/>
      <c r="N11004" s="102"/>
      <c r="P11004" s="35" t="s">
        <v>145</v>
      </c>
      <c r="R11004" s="352">
        <f>L11004-[1]გადასახდელები!L9624</f>
        <v>0</v>
      </c>
    </row>
    <row r="11005" spans="2:18" ht="20.25" hidden="1" customHeight="1">
      <c r="B11005" s="36" t="str">
        <f t="shared" si="2970"/>
        <v>b</v>
      </c>
      <c r="C11005" s="42">
        <v>3</v>
      </c>
      <c r="D11005" s="42"/>
      <c r="F11005" s="343" t="s">
        <v>711</v>
      </c>
      <c r="G11005" s="51" t="s">
        <v>346</v>
      </c>
      <c r="H11005" s="111"/>
      <c r="I11005" s="90">
        <f t="shared" si="2972"/>
        <v>0</v>
      </c>
      <c r="J11005" s="112"/>
      <c r="K11005" s="112"/>
      <c r="L11005" s="90">
        <f t="shared" si="2971"/>
        <v>0</v>
      </c>
      <c r="M11005" s="112"/>
      <c r="N11005" s="112"/>
      <c r="P11005" s="35" t="s">
        <v>145</v>
      </c>
      <c r="R11005" s="352">
        <f>L11005-[1]გადასახდელები!L9625</f>
        <v>0</v>
      </c>
    </row>
    <row r="11006" spans="2:18" ht="20.25" hidden="1" customHeight="1">
      <c r="B11006" s="36" t="str">
        <f t="shared" si="2970"/>
        <v>b</v>
      </c>
      <c r="C11006" s="42">
        <v>3</v>
      </c>
      <c r="D11006" s="42"/>
      <c r="F11006" s="342" t="s">
        <v>712</v>
      </c>
      <c r="G11006" s="51" t="s">
        <v>347</v>
      </c>
      <c r="H11006" s="89">
        <f>H11007+H11008+H11009+H11012</f>
        <v>0</v>
      </c>
      <c r="I11006" s="90">
        <f t="shared" si="2972"/>
        <v>0</v>
      </c>
      <c r="J11006" s="89">
        <f>J11007+J11008+J11009+J11012</f>
        <v>0</v>
      </c>
      <c r="K11006" s="89">
        <f>K11007+K11008+K11009+K11012</f>
        <v>0</v>
      </c>
      <c r="L11006" s="90">
        <f t="shared" si="2971"/>
        <v>0</v>
      </c>
      <c r="M11006" s="89">
        <f>M11007+M11008+M11009+M11012</f>
        <v>0</v>
      </c>
      <c r="N11006" s="89">
        <f>N11007+N11008+N11009+N11012</f>
        <v>0</v>
      </c>
      <c r="O11006" s="82" t="s">
        <v>146</v>
      </c>
      <c r="P11006" s="35" t="s">
        <v>145</v>
      </c>
      <c r="R11006" s="352">
        <f>L11006-[1]გადასახდელები!L9626</f>
        <v>0</v>
      </c>
    </row>
    <row r="11007" spans="2:18" ht="30.75" hidden="1" customHeight="1">
      <c r="B11007" s="36" t="str">
        <f t="shared" si="2970"/>
        <v>b</v>
      </c>
      <c r="C11007" s="42">
        <v>4</v>
      </c>
      <c r="D11007" s="42"/>
      <c r="F11007" s="343" t="s">
        <v>713</v>
      </c>
      <c r="G11007" s="47" t="s">
        <v>348</v>
      </c>
      <c r="H11007" s="103"/>
      <c r="I11007" s="94">
        <f t="shared" si="2972"/>
        <v>0</v>
      </c>
      <c r="J11007" s="104"/>
      <c r="K11007" s="104"/>
      <c r="L11007" s="94">
        <f t="shared" si="2971"/>
        <v>0</v>
      </c>
      <c r="M11007" s="104"/>
      <c r="N11007" s="104"/>
      <c r="O11007" s="115"/>
      <c r="P11007" s="35" t="s">
        <v>145</v>
      </c>
      <c r="R11007" s="352">
        <f>L11007-[1]გადასახდელები!L9627</f>
        <v>0</v>
      </c>
    </row>
    <row r="11008" spans="2:18" ht="20.25" hidden="1" customHeight="1">
      <c r="B11008" s="36" t="str">
        <f t="shared" si="2970"/>
        <v>b</v>
      </c>
      <c r="C11008" s="42">
        <v>4</v>
      </c>
      <c r="D11008" s="42"/>
      <c r="F11008" s="343" t="s">
        <v>714</v>
      </c>
      <c r="G11008" s="47" t="s">
        <v>349</v>
      </c>
      <c r="H11008" s="103"/>
      <c r="I11008" s="94">
        <f t="shared" si="2972"/>
        <v>0</v>
      </c>
      <c r="J11008" s="104"/>
      <c r="K11008" s="104"/>
      <c r="L11008" s="94">
        <f t="shared" si="2971"/>
        <v>0</v>
      </c>
      <c r="M11008" s="104"/>
      <c r="N11008" s="104"/>
      <c r="O11008" s="115"/>
      <c r="P11008" s="35" t="s">
        <v>145</v>
      </c>
      <c r="R11008" s="352">
        <f>L11008-[1]გადასახდელები!L9628</f>
        <v>0</v>
      </c>
    </row>
    <row r="11009" spans="2:18" ht="20.25" hidden="1" customHeight="1">
      <c r="B11009" s="36" t="str">
        <f t="shared" si="2970"/>
        <v>b</v>
      </c>
      <c r="C11009" s="42">
        <v>4</v>
      </c>
      <c r="D11009" s="42"/>
      <c r="F11009" s="342" t="s">
        <v>715</v>
      </c>
      <c r="G11009" s="47" t="s">
        <v>350</v>
      </c>
      <c r="H11009" s="93">
        <f>H11010+H11011</f>
        <v>0</v>
      </c>
      <c r="I11009" s="94">
        <f t="shared" si="2972"/>
        <v>0</v>
      </c>
      <c r="J11009" s="93">
        <f>J11010+J11011</f>
        <v>0</v>
      </c>
      <c r="K11009" s="93">
        <f>K11010+K11011</f>
        <v>0</v>
      </c>
      <c r="L11009" s="94">
        <f t="shared" si="2971"/>
        <v>0</v>
      </c>
      <c r="M11009" s="93">
        <f>M11010+M11011</f>
        <v>0</v>
      </c>
      <c r="N11009" s="93">
        <f>N11010+N11011</f>
        <v>0</v>
      </c>
      <c r="O11009" s="82" t="s">
        <v>146</v>
      </c>
      <c r="P11009" s="35" t="s">
        <v>145</v>
      </c>
      <c r="R11009" s="352">
        <f>L11009-[1]გადასახდელები!L9629</f>
        <v>0</v>
      </c>
    </row>
    <row r="11010" spans="2:18" ht="30.75" hidden="1" customHeight="1">
      <c r="B11010" s="36" t="str">
        <f t="shared" si="2970"/>
        <v>b</v>
      </c>
      <c r="C11010" s="42">
        <v>5</v>
      </c>
      <c r="D11010" s="42"/>
      <c r="F11010" s="343" t="s">
        <v>716</v>
      </c>
      <c r="G11010" s="48" t="s">
        <v>351</v>
      </c>
      <c r="H11010" s="101"/>
      <c r="I11010" s="97">
        <f t="shared" si="2972"/>
        <v>0</v>
      </c>
      <c r="J11010" s="102"/>
      <c r="K11010" s="102"/>
      <c r="L11010" s="97">
        <f t="shared" si="2971"/>
        <v>0</v>
      </c>
      <c r="M11010" s="102"/>
      <c r="N11010" s="102"/>
      <c r="P11010" s="35" t="s">
        <v>145</v>
      </c>
      <c r="R11010" s="352">
        <f>L11010-[1]გადასახდელები!L9630</f>
        <v>0</v>
      </c>
    </row>
    <row r="11011" spans="2:18" ht="20.25" hidden="1" customHeight="1">
      <c r="B11011" s="36" t="str">
        <f t="shared" si="2970"/>
        <v>b</v>
      </c>
      <c r="C11011" s="42">
        <v>5</v>
      </c>
      <c r="D11011" s="42"/>
      <c r="F11011" s="343" t="s">
        <v>717</v>
      </c>
      <c r="G11011" s="48" t="s">
        <v>352</v>
      </c>
      <c r="H11011" s="101"/>
      <c r="I11011" s="97">
        <f t="shared" si="2972"/>
        <v>0</v>
      </c>
      <c r="J11011" s="102"/>
      <c r="K11011" s="102"/>
      <c r="L11011" s="97">
        <f t="shared" si="2971"/>
        <v>0</v>
      </c>
      <c r="M11011" s="102"/>
      <c r="N11011" s="102"/>
      <c r="P11011" s="35" t="s">
        <v>145</v>
      </c>
      <c r="R11011" s="352">
        <f>L11011-[1]გადასახდელები!L9631</f>
        <v>0</v>
      </c>
    </row>
    <row r="11012" spans="2:18" ht="20.25" hidden="1" customHeight="1">
      <c r="B11012" s="36" t="str">
        <f t="shared" si="2970"/>
        <v>b</v>
      </c>
      <c r="C11012" s="42">
        <v>4</v>
      </c>
      <c r="D11012" s="42"/>
      <c r="F11012" s="343" t="s">
        <v>718</v>
      </c>
      <c r="G11012" s="47" t="s">
        <v>353</v>
      </c>
      <c r="H11012" s="103"/>
      <c r="I11012" s="94">
        <f t="shared" si="2972"/>
        <v>0</v>
      </c>
      <c r="J11012" s="104"/>
      <c r="K11012" s="104"/>
      <c r="L11012" s="94">
        <f t="shared" si="2971"/>
        <v>0</v>
      </c>
      <c r="M11012" s="104"/>
      <c r="N11012" s="104"/>
      <c r="P11012" s="35" t="s">
        <v>145</v>
      </c>
      <c r="R11012" s="352">
        <f>L11012-[1]გადასახდელები!L9632</f>
        <v>0</v>
      </c>
    </row>
    <row r="11013" spans="2:18" ht="20.25" hidden="1" customHeight="1">
      <c r="B11013" s="36" t="str">
        <f t="shared" si="2970"/>
        <v>b</v>
      </c>
      <c r="C11013" s="42">
        <v>2</v>
      </c>
      <c r="D11013" s="42"/>
      <c r="F11013" s="30"/>
      <c r="G11013" s="60" t="s">
        <v>354</v>
      </c>
      <c r="H11013" s="86">
        <f>H11014+H11021+H11028</f>
        <v>0</v>
      </c>
      <c r="I11013" s="87">
        <f t="shared" si="2972"/>
        <v>0</v>
      </c>
      <c r="J11013" s="88">
        <f>J11014+J11021+J11028</f>
        <v>0</v>
      </c>
      <c r="K11013" s="88">
        <f>K11014+K11021+K11028</f>
        <v>0</v>
      </c>
      <c r="L11013" s="87">
        <f t="shared" si="2971"/>
        <v>0</v>
      </c>
      <c r="M11013" s="88">
        <f>M11014+M11021+M11028</f>
        <v>0</v>
      </c>
      <c r="N11013" s="88">
        <f>N11014+N11021+N11028</f>
        <v>0</v>
      </c>
      <c r="O11013" s="82" t="s">
        <v>146</v>
      </c>
      <c r="R11013" s="352">
        <f>L11013-[1]გადასახდელები!L9633</f>
        <v>0</v>
      </c>
    </row>
    <row r="11014" spans="2:18" ht="20.25" hidden="1" customHeight="1">
      <c r="B11014" s="36" t="str">
        <f t="shared" si="2970"/>
        <v>b</v>
      </c>
      <c r="C11014" s="42">
        <v>3</v>
      </c>
      <c r="D11014" s="42"/>
      <c r="F11014" s="31"/>
      <c r="G11014" s="51" t="s">
        <v>355</v>
      </c>
      <c r="H11014" s="120">
        <f>SUM(H11015:H11020)</f>
        <v>0</v>
      </c>
      <c r="I11014" s="118">
        <f t="shared" si="2972"/>
        <v>0</v>
      </c>
      <c r="J11014" s="121">
        <f>SUM(J11015:J11020)</f>
        <v>0</v>
      </c>
      <c r="K11014" s="121">
        <f>SUM(K11015:K11020)</f>
        <v>0</v>
      </c>
      <c r="L11014" s="118">
        <f t="shared" si="2971"/>
        <v>0</v>
      </c>
      <c r="M11014" s="121">
        <f>SUM(M11015:M11020)</f>
        <v>0</v>
      </c>
      <c r="N11014" s="121">
        <f>SUM(N11015:N11020)</f>
        <v>0</v>
      </c>
      <c r="O11014" s="82" t="s">
        <v>146</v>
      </c>
      <c r="R11014" s="352">
        <f>L11014-[1]გადასახდელები!L9634</f>
        <v>0</v>
      </c>
    </row>
    <row r="11015" spans="2:18" ht="20.25" hidden="1" customHeight="1">
      <c r="B11015" s="36" t="str">
        <f t="shared" si="2970"/>
        <v>b</v>
      </c>
      <c r="C11015" s="42">
        <v>4</v>
      </c>
      <c r="D11015" s="42"/>
      <c r="F11015" s="31"/>
      <c r="G11015" s="47" t="s">
        <v>356</v>
      </c>
      <c r="H11015" s="103"/>
      <c r="I11015" s="94">
        <f t="shared" si="2972"/>
        <v>0</v>
      </c>
      <c r="J11015" s="104"/>
      <c r="K11015" s="104"/>
      <c r="L11015" s="94">
        <f t="shared" si="2971"/>
        <v>0</v>
      </c>
      <c r="M11015" s="104"/>
      <c r="N11015" s="104"/>
      <c r="R11015" s="352">
        <f>L11015-[1]გადასახდელები!L9635</f>
        <v>0</v>
      </c>
    </row>
    <row r="11016" spans="2:18" ht="20.25" hidden="1" customHeight="1">
      <c r="B11016" s="36" t="str">
        <f t="shared" si="2970"/>
        <v>b</v>
      </c>
      <c r="C11016" s="42">
        <v>4</v>
      </c>
      <c r="D11016" s="42"/>
      <c r="F11016" s="31"/>
      <c r="G11016" s="47" t="s">
        <v>357</v>
      </c>
      <c r="H11016" s="103"/>
      <c r="I11016" s="94">
        <f t="shared" si="2972"/>
        <v>0</v>
      </c>
      <c r="J11016" s="104"/>
      <c r="K11016" s="104"/>
      <c r="L11016" s="94">
        <f t="shared" si="2971"/>
        <v>0</v>
      </c>
      <c r="M11016" s="104"/>
      <c r="N11016" s="104"/>
      <c r="R11016" s="352">
        <f>L11016-[1]გადასახდელები!L9636</f>
        <v>0</v>
      </c>
    </row>
    <row r="11017" spans="2:18" ht="20.25" hidden="1" customHeight="1">
      <c r="B11017" s="36" t="str">
        <f t="shared" si="2970"/>
        <v>b</v>
      </c>
      <c r="C11017" s="42">
        <v>4</v>
      </c>
      <c r="D11017" s="42"/>
      <c r="F11017" s="31"/>
      <c r="G11017" s="47" t="s">
        <v>212</v>
      </c>
      <c r="H11017" s="103"/>
      <c r="I11017" s="94">
        <f t="shared" si="2972"/>
        <v>0</v>
      </c>
      <c r="J11017" s="104"/>
      <c r="K11017" s="104"/>
      <c r="L11017" s="94">
        <f t="shared" si="2971"/>
        <v>0</v>
      </c>
      <c r="M11017" s="104"/>
      <c r="N11017" s="104"/>
      <c r="R11017" s="352">
        <f>L11017-[1]გადასახდელები!L9637</f>
        <v>0</v>
      </c>
    </row>
    <row r="11018" spans="2:18" ht="20.25" hidden="1" customHeight="1">
      <c r="B11018" s="36" t="str">
        <f t="shared" si="2970"/>
        <v>b</v>
      </c>
      <c r="C11018" s="42">
        <v>4</v>
      </c>
      <c r="D11018" s="42"/>
      <c r="F11018" s="31"/>
      <c r="G11018" s="47" t="s">
        <v>358</v>
      </c>
      <c r="H11018" s="103"/>
      <c r="I11018" s="94">
        <f t="shared" si="2972"/>
        <v>0</v>
      </c>
      <c r="J11018" s="104"/>
      <c r="K11018" s="104"/>
      <c r="L11018" s="94">
        <f t="shared" si="2971"/>
        <v>0</v>
      </c>
      <c r="M11018" s="104"/>
      <c r="N11018" s="104"/>
      <c r="R11018" s="352">
        <f>L11018-[1]გადასახდელები!L9638</f>
        <v>0</v>
      </c>
    </row>
    <row r="11019" spans="2:18" ht="20.25" hidden="1" customHeight="1">
      <c r="B11019" s="36" t="str">
        <f t="shared" si="2970"/>
        <v>b</v>
      </c>
      <c r="C11019" s="42">
        <v>4</v>
      </c>
      <c r="D11019" s="42"/>
      <c r="F11019" s="31"/>
      <c r="G11019" s="47" t="s">
        <v>359</v>
      </c>
      <c r="H11019" s="103"/>
      <c r="I11019" s="94">
        <f t="shared" si="2972"/>
        <v>0</v>
      </c>
      <c r="J11019" s="104"/>
      <c r="K11019" s="104"/>
      <c r="L11019" s="94">
        <f t="shared" si="2971"/>
        <v>0</v>
      </c>
      <c r="M11019" s="104"/>
      <c r="N11019" s="104"/>
      <c r="R11019" s="352">
        <f>L11019-[1]გადასახდელები!L9639</f>
        <v>0</v>
      </c>
    </row>
    <row r="11020" spans="2:18" ht="20.25" hidden="1" customHeight="1">
      <c r="B11020" s="36" t="str">
        <f t="shared" si="2970"/>
        <v>b</v>
      </c>
      <c r="C11020" s="42">
        <v>4</v>
      </c>
      <c r="D11020" s="42"/>
      <c r="F11020" s="31"/>
      <c r="G11020" s="47" t="s">
        <v>360</v>
      </c>
      <c r="H11020" s="103"/>
      <c r="I11020" s="94">
        <f t="shared" si="2972"/>
        <v>0</v>
      </c>
      <c r="J11020" s="104"/>
      <c r="K11020" s="104"/>
      <c r="L11020" s="94">
        <f t="shared" si="2971"/>
        <v>0</v>
      </c>
      <c r="M11020" s="104"/>
      <c r="N11020" s="104"/>
      <c r="R11020" s="352">
        <f>L11020-[1]გადასახდელები!L9640</f>
        <v>0</v>
      </c>
    </row>
    <row r="11021" spans="2:18" ht="20.25" hidden="1" customHeight="1">
      <c r="B11021" s="36" t="str">
        <f t="shared" si="2970"/>
        <v>b</v>
      </c>
      <c r="C11021" s="42">
        <v>3</v>
      </c>
      <c r="D11021" s="42"/>
      <c r="F11021" s="31"/>
      <c r="G11021" s="51" t="s">
        <v>211</v>
      </c>
      <c r="H11021" s="120">
        <f>SUM(H11022:H11027)</f>
        <v>0</v>
      </c>
      <c r="I11021" s="118">
        <f t="shared" si="2972"/>
        <v>0</v>
      </c>
      <c r="J11021" s="121">
        <f>SUM(J11022:J11027)</f>
        <v>0</v>
      </c>
      <c r="K11021" s="121">
        <f>SUM(K11022:K11027)</f>
        <v>0</v>
      </c>
      <c r="L11021" s="118">
        <f t="shared" si="2971"/>
        <v>0</v>
      </c>
      <c r="M11021" s="121">
        <f>SUM(M11022:M11027)</f>
        <v>0</v>
      </c>
      <c r="N11021" s="121">
        <f>SUM(N11022:N11027)</f>
        <v>0</v>
      </c>
      <c r="O11021" s="82" t="s">
        <v>146</v>
      </c>
      <c r="R11021" s="352">
        <f>L11021-[1]გადასახდელები!L9641</f>
        <v>0</v>
      </c>
    </row>
    <row r="11022" spans="2:18" ht="20.25" hidden="1" customHeight="1">
      <c r="B11022" s="36" t="str">
        <f t="shared" si="2970"/>
        <v>b</v>
      </c>
      <c r="C11022" s="42">
        <v>4</v>
      </c>
      <c r="D11022" s="42"/>
      <c r="F11022" s="31"/>
      <c r="G11022" s="47" t="s">
        <v>356</v>
      </c>
      <c r="H11022" s="103"/>
      <c r="I11022" s="94">
        <f t="shared" si="2972"/>
        <v>0</v>
      </c>
      <c r="J11022" s="104"/>
      <c r="K11022" s="104"/>
      <c r="L11022" s="94">
        <f t="shared" si="2971"/>
        <v>0</v>
      </c>
      <c r="M11022" s="104"/>
      <c r="N11022" s="104"/>
      <c r="R11022" s="352">
        <f>L11022-[1]გადასახდელები!L9642</f>
        <v>0</v>
      </c>
    </row>
    <row r="11023" spans="2:18" ht="20.25" hidden="1" customHeight="1">
      <c r="B11023" s="36" t="str">
        <f t="shared" si="2970"/>
        <v>b</v>
      </c>
      <c r="C11023" s="42">
        <v>4</v>
      </c>
      <c r="D11023" s="42"/>
      <c r="F11023" s="31"/>
      <c r="G11023" s="47" t="s">
        <v>357</v>
      </c>
      <c r="H11023" s="103"/>
      <c r="I11023" s="94">
        <f t="shared" si="2972"/>
        <v>0</v>
      </c>
      <c r="J11023" s="104"/>
      <c r="K11023" s="104"/>
      <c r="L11023" s="94">
        <f t="shared" si="2971"/>
        <v>0</v>
      </c>
      <c r="M11023" s="104"/>
      <c r="N11023" s="104"/>
      <c r="R11023" s="352">
        <f>L11023-[1]გადასახდელები!L9643</f>
        <v>0</v>
      </c>
    </row>
    <row r="11024" spans="2:18" ht="20.25" hidden="1" customHeight="1">
      <c r="B11024" s="36" t="str">
        <f t="shared" si="2970"/>
        <v>b</v>
      </c>
      <c r="C11024" s="42">
        <v>4</v>
      </c>
      <c r="D11024" s="42"/>
      <c r="F11024" s="31"/>
      <c r="G11024" s="47" t="s">
        <v>212</v>
      </c>
      <c r="H11024" s="103"/>
      <c r="I11024" s="94">
        <f t="shared" si="2972"/>
        <v>0</v>
      </c>
      <c r="J11024" s="104"/>
      <c r="K11024" s="104"/>
      <c r="L11024" s="94">
        <f t="shared" si="2971"/>
        <v>0</v>
      </c>
      <c r="M11024" s="104"/>
      <c r="N11024" s="104"/>
      <c r="R11024" s="352">
        <f>L11024-[1]გადასახდელები!L9644</f>
        <v>0</v>
      </c>
    </row>
    <row r="11025" spans="2:18" ht="20.25" hidden="1" customHeight="1">
      <c r="B11025" s="36" t="str">
        <f t="shared" si="2970"/>
        <v>b</v>
      </c>
      <c r="C11025" s="42">
        <v>4</v>
      </c>
      <c r="D11025" s="42"/>
      <c r="F11025" s="31"/>
      <c r="G11025" s="47" t="s">
        <v>361</v>
      </c>
      <c r="H11025" s="103"/>
      <c r="I11025" s="94">
        <f t="shared" si="2972"/>
        <v>0</v>
      </c>
      <c r="J11025" s="104"/>
      <c r="K11025" s="104"/>
      <c r="L11025" s="94">
        <f t="shared" si="2971"/>
        <v>0</v>
      </c>
      <c r="M11025" s="104"/>
      <c r="N11025" s="104"/>
      <c r="R11025" s="352">
        <f>L11025-[1]გადასახდელები!L9645</f>
        <v>0</v>
      </c>
    </row>
    <row r="11026" spans="2:18" ht="20.25" hidden="1" customHeight="1">
      <c r="B11026" s="36" t="str">
        <f t="shared" si="2970"/>
        <v>b</v>
      </c>
      <c r="C11026" s="42">
        <v>4</v>
      </c>
      <c r="D11026" s="42"/>
      <c r="F11026" s="31"/>
      <c r="G11026" s="47" t="s">
        <v>359</v>
      </c>
      <c r="H11026" s="103"/>
      <c r="I11026" s="94">
        <f t="shared" si="2972"/>
        <v>0</v>
      </c>
      <c r="J11026" s="104"/>
      <c r="K11026" s="104"/>
      <c r="L11026" s="94">
        <f t="shared" si="2971"/>
        <v>0</v>
      </c>
      <c r="M11026" s="104"/>
      <c r="N11026" s="104"/>
      <c r="R11026" s="352">
        <f>L11026-[1]გადასახდელები!L9646</f>
        <v>0</v>
      </c>
    </row>
    <row r="11027" spans="2:18" ht="20.25" hidden="1" customHeight="1">
      <c r="B11027" s="36" t="str">
        <f t="shared" si="2970"/>
        <v>b</v>
      </c>
      <c r="C11027" s="42">
        <v>4</v>
      </c>
      <c r="D11027" s="42"/>
      <c r="F11027" s="31"/>
      <c r="G11027" s="47" t="s">
        <v>360</v>
      </c>
      <c r="H11027" s="103"/>
      <c r="I11027" s="94">
        <f t="shared" si="2972"/>
        <v>0</v>
      </c>
      <c r="J11027" s="104"/>
      <c r="K11027" s="104"/>
      <c r="L11027" s="94">
        <f t="shared" si="2971"/>
        <v>0</v>
      </c>
      <c r="M11027" s="104"/>
      <c r="N11027" s="104"/>
      <c r="R11027" s="352">
        <f>L11027-[1]გადასახდელები!L9647</f>
        <v>0</v>
      </c>
    </row>
    <row r="11028" spans="2:18" ht="20.25" hidden="1" customHeight="1">
      <c r="B11028" s="36" t="str">
        <f t="shared" si="2970"/>
        <v>b</v>
      </c>
      <c r="C11028" s="42">
        <v>3</v>
      </c>
      <c r="D11028" s="42"/>
      <c r="F11028" s="29"/>
      <c r="G11028" s="56" t="s">
        <v>213</v>
      </c>
      <c r="H11028" s="122"/>
      <c r="I11028" s="118">
        <f t="shared" si="2972"/>
        <v>0</v>
      </c>
      <c r="J11028" s="123"/>
      <c r="K11028" s="123"/>
      <c r="L11028" s="118">
        <f t="shared" si="2971"/>
        <v>0</v>
      </c>
      <c r="M11028" s="123"/>
      <c r="N11028" s="123"/>
      <c r="R11028" s="352">
        <f>L11028-[1]გადასახდელები!L9648</f>
        <v>0</v>
      </c>
    </row>
    <row r="11029" spans="2:18" ht="20.25" hidden="1" customHeight="1">
      <c r="B11029" s="36" t="str">
        <f t="shared" si="2970"/>
        <v>b</v>
      </c>
      <c r="C11029" s="42">
        <v>2</v>
      </c>
      <c r="D11029" s="42"/>
      <c r="F11029" s="28"/>
      <c r="G11029" s="60" t="s">
        <v>362</v>
      </c>
      <c r="H11029" s="86">
        <f>H11030+H11038</f>
        <v>0</v>
      </c>
      <c r="I11029" s="87">
        <f t="shared" si="2972"/>
        <v>0</v>
      </c>
      <c r="J11029" s="88">
        <f>J11030+J11038</f>
        <v>0</v>
      </c>
      <c r="K11029" s="88">
        <f>K11030+K11038</f>
        <v>0</v>
      </c>
      <c r="L11029" s="87">
        <f t="shared" si="2971"/>
        <v>0</v>
      </c>
      <c r="M11029" s="88">
        <f>M11030+M11038</f>
        <v>0</v>
      </c>
      <c r="N11029" s="88">
        <f>N11030+N11038</f>
        <v>0</v>
      </c>
      <c r="O11029" s="82" t="s">
        <v>146</v>
      </c>
      <c r="R11029" s="352">
        <f>L11029-[1]გადასახდელები!L9649</f>
        <v>0</v>
      </c>
    </row>
    <row r="11030" spans="2:18" ht="20.25" hidden="1" customHeight="1">
      <c r="B11030" s="36" t="str">
        <f t="shared" si="2970"/>
        <v>b</v>
      </c>
      <c r="C11030" s="42">
        <v>3</v>
      </c>
      <c r="D11030" s="42"/>
      <c r="F11030" s="29"/>
      <c r="G11030" s="51" t="s">
        <v>355</v>
      </c>
      <c r="H11030" s="120">
        <f>SUM(H11031:H11037)</f>
        <v>0</v>
      </c>
      <c r="I11030" s="118">
        <f t="shared" si="2972"/>
        <v>0</v>
      </c>
      <c r="J11030" s="121">
        <f>SUM(J11031:J11037)</f>
        <v>0</v>
      </c>
      <c r="K11030" s="121">
        <f>SUM(K11031:K11037)</f>
        <v>0</v>
      </c>
      <c r="L11030" s="118">
        <f t="shared" si="2971"/>
        <v>0</v>
      </c>
      <c r="M11030" s="121">
        <f>SUM(M11031:M11037)</f>
        <v>0</v>
      </c>
      <c r="N11030" s="121">
        <f>SUM(N11031:N11037)</f>
        <v>0</v>
      </c>
      <c r="O11030" s="82" t="s">
        <v>146</v>
      </c>
      <c r="R11030" s="352">
        <f>L11030-[1]გადასახდელები!L9650</f>
        <v>0</v>
      </c>
    </row>
    <row r="11031" spans="2:18" ht="20.25" hidden="1" customHeight="1">
      <c r="B11031" s="36" t="str">
        <f t="shared" si="2970"/>
        <v>b</v>
      </c>
      <c r="C11031" s="42">
        <v>4</v>
      </c>
      <c r="D11031" s="42"/>
      <c r="F11031" s="29"/>
      <c r="G11031" s="47" t="s">
        <v>363</v>
      </c>
      <c r="H11031" s="103"/>
      <c r="I11031" s="94">
        <f t="shared" si="2972"/>
        <v>0</v>
      </c>
      <c r="J11031" s="104"/>
      <c r="K11031" s="104"/>
      <c r="L11031" s="94">
        <f t="shared" si="2971"/>
        <v>0</v>
      </c>
      <c r="M11031" s="104"/>
      <c r="N11031" s="104"/>
      <c r="R11031" s="352">
        <f>L11031-[1]გადასახდელები!L9651</f>
        <v>0</v>
      </c>
    </row>
    <row r="11032" spans="2:18" ht="20.25" hidden="1" customHeight="1">
      <c r="B11032" s="36" t="str">
        <f t="shared" si="2970"/>
        <v>b</v>
      </c>
      <c r="C11032" s="42">
        <v>4</v>
      </c>
      <c r="D11032" s="42"/>
      <c r="F11032" s="29"/>
      <c r="G11032" s="47" t="s">
        <v>210</v>
      </c>
      <c r="H11032" s="103"/>
      <c r="I11032" s="94">
        <f t="shared" si="2972"/>
        <v>0</v>
      </c>
      <c r="J11032" s="104"/>
      <c r="K11032" s="104"/>
      <c r="L11032" s="94">
        <f t="shared" si="2971"/>
        <v>0</v>
      </c>
      <c r="M11032" s="104"/>
      <c r="N11032" s="104"/>
      <c r="R11032" s="352">
        <f>L11032-[1]გადასახდელები!L9652</f>
        <v>0</v>
      </c>
    </row>
    <row r="11033" spans="2:18" ht="20.25" hidden="1" customHeight="1">
      <c r="B11033" s="36" t="str">
        <f t="shared" si="2970"/>
        <v>b</v>
      </c>
      <c r="C11033" s="42">
        <v>4</v>
      </c>
      <c r="D11033" s="42"/>
      <c r="F11033" s="29"/>
      <c r="G11033" s="47" t="s">
        <v>357</v>
      </c>
      <c r="H11033" s="103"/>
      <c r="I11033" s="94">
        <f t="shared" si="2972"/>
        <v>0</v>
      </c>
      <c r="J11033" s="104"/>
      <c r="K11033" s="104"/>
      <c r="L11033" s="94">
        <f t="shared" si="2971"/>
        <v>0</v>
      </c>
      <c r="M11033" s="104"/>
      <c r="N11033" s="104"/>
      <c r="R11033" s="352">
        <f>L11033-[1]გადასახდელები!L9653</f>
        <v>0</v>
      </c>
    </row>
    <row r="11034" spans="2:18" ht="30.75" hidden="1" customHeight="1">
      <c r="B11034" s="36" t="str">
        <f t="shared" si="2970"/>
        <v>b</v>
      </c>
      <c r="C11034" s="42">
        <v>4</v>
      </c>
      <c r="D11034" s="42"/>
      <c r="F11034" s="29"/>
      <c r="G11034" s="47" t="s">
        <v>364</v>
      </c>
      <c r="H11034" s="103"/>
      <c r="I11034" s="94">
        <f t="shared" si="2972"/>
        <v>0</v>
      </c>
      <c r="J11034" s="104"/>
      <c r="K11034" s="104"/>
      <c r="L11034" s="94">
        <f t="shared" si="2971"/>
        <v>0</v>
      </c>
      <c r="M11034" s="104"/>
      <c r="N11034" s="104"/>
      <c r="R11034" s="352">
        <f>L11034-[1]გადასახდელები!L9654</f>
        <v>0</v>
      </c>
    </row>
    <row r="11035" spans="2:18" ht="20.25" hidden="1" customHeight="1">
      <c r="B11035" s="36" t="str">
        <f t="shared" si="2970"/>
        <v>b</v>
      </c>
      <c r="C11035" s="42">
        <v>4</v>
      </c>
      <c r="D11035" s="42"/>
      <c r="F11035" s="29"/>
      <c r="G11035" s="47" t="s">
        <v>358</v>
      </c>
      <c r="H11035" s="103"/>
      <c r="I11035" s="94">
        <f t="shared" si="2972"/>
        <v>0</v>
      </c>
      <c r="J11035" s="104"/>
      <c r="K11035" s="104"/>
      <c r="L11035" s="94">
        <f t="shared" si="2971"/>
        <v>0</v>
      </c>
      <c r="M11035" s="104"/>
      <c r="N11035" s="104"/>
      <c r="R11035" s="352">
        <f>L11035-[1]გადასახდელები!L9655</f>
        <v>0</v>
      </c>
    </row>
    <row r="11036" spans="2:18" ht="20.25" hidden="1" customHeight="1">
      <c r="B11036" s="36" t="str">
        <f t="shared" si="2970"/>
        <v>b</v>
      </c>
      <c r="C11036" s="42">
        <v>4</v>
      </c>
      <c r="D11036" s="42"/>
      <c r="F11036" s="29"/>
      <c r="G11036" s="47" t="s">
        <v>359</v>
      </c>
      <c r="H11036" s="103"/>
      <c r="I11036" s="94">
        <f t="shared" si="2972"/>
        <v>0</v>
      </c>
      <c r="J11036" s="104"/>
      <c r="K11036" s="104"/>
      <c r="L11036" s="94">
        <f t="shared" si="2971"/>
        <v>0</v>
      </c>
      <c r="M11036" s="104"/>
      <c r="N11036" s="104"/>
      <c r="R11036" s="352">
        <f>L11036-[1]გადასახდელები!L9656</f>
        <v>0</v>
      </c>
    </row>
    <row r="11037" spans="2:18" ht="20.25" hidden="1" customHeight="1">
      <c r="B11037" s="36" t="str">
        <f t="shared" si="2970"/>
        <v>b</v>
      </c>
      <c r="C11037" s="42">
        <v>4</v>
      </c>
      <c r="D11037" s="42"/>
      <c r="F11037" s="29"/>
      <c r="G11037" s="47" t="s">
        <v>365</v>
      </c>
      <c r="H11037" s="122"/>
      <c r="I11037" s="94">
        <f t="shared" si="2972"/>
        <v>0</v>
      </c>
      <c r="J11037" s="123"/>
      <c r="K11037" s="123"/>
      <c r="L11037" s="94">
        <f t="shared" si="2971"/>
        <v>0</v>
      </c>
      <c r="M11037" s="123"/>
      <c r="N11037" s="123"/>
      <c r="R11037" s="352">
        <f>L11037-[1]გადასახდელები!L9657</f>
        <v>0</v>
      </c>
    </row>
    <row r="11038" spans="2:18" ht="20.25" hidden="1" customHeight="1">
      <c r="B11038" s="36" t="str">
        <f t="shared" si="2970"/>
        <v>b</v>
      </c>
      <c r="C11038" s="42">
        <v>3</v>
      </c>
      <c r="D11038" s="42"/>
      <c r="F11038" s="29"/>
      <c r="G11038" s="51" t="s">
        <v>211</v>
      </c>
      <c r="H11038" s="120">
        <f>SUM(H11039:H11045)</f>
        <v>0</v>
      </c>
      <c r="I11038" s="118">
        <f t="shared" si="2972"/>
        <v>0</v>
      </c>
      <c r="J11038" s="121">
        <f>SUM(J11039:J11045)</f>
        <v>0</v>
      </c>
      <c r="K11038" s="121">
        <f>SUM(K11039:K11045)</f>
        <v>0</v>
      </c>
      <c r="L11038" s="118">
        <f t="shared" si="2971"/>
        <v>0</v>
      </c>
      <c r="M11038" s="121">
        <f>SUM(M11039:M11045)</f>
        <v>0</v>
      </c>
      <c r="N11038" s="121">
        <f>SUM(N11039:N11045)</f>
        <v>0</v>
      </c>
      <c r="O11038" s="82" t="s">
        <v>146</v>
      </c>
      <c r="R11038" s="352">
        <f>L11038-[1]გადასახდელები!L9658</f>
        <v>0</v>
      </c>
    </row>
    <row r="11039" spans="2:18" ht="20.25" hidden="1" customHeight="1">
      <c r="B11039" s="36" t="str">
        <f t="shared" si="2970"/>
        <v>b</v>
      </c>
      <c r="C11039" s="42">
        <v>4</v>
      </c>
      <c r="D11039" s="42"/>
      <c r="F11039" s="29"/>
      <c r="G11039" s="47" t="s">
        <v>363</v>
      </c>
      <c r="H11039" s="103"/>
      <c r="I11039" s="94">
        <f t="shared" si="2972"/>
        <v>0</v>
      </c>
      <c r="J11039" s="104"/>
      <c r="K11039" s="104"/>
      <c r="L11039" s="94">
        <f t="shared" si="2971"/>
        <v>0</v>
      </c>
      <c r="M11039" s="104"/>
      <c r="N11039" s="104"/>
      <c r="R11039" s="352">
        <f>L11039-[1]გადასახდელები!L9659</f>
        <v>0</v>
      </c>
    </row>
    <row r="11040" spans="2:18" ht="20.25" hidden="1" customHeight="1">
      <c r="B11040" s="36" t="str">
        <f t="shared" si="2970"/>
        <v>b</v>
      </c>
      <c r="C11040" s="42">
        <v>4</v>
      </c>
      <c r="D11040" s="42"/>
      <c r="F11040" s="29"/>
      <c r="G11040" s="47" t="s">
        <v>210</v>
      </c>
      <c r="H11040" s="103"/>
      <c r="I11040" s="94">
        <f t="shared" si="2972"/>
        <v>0</v>
      </c>
      <c r="J11040" s="104"/>
      <c r="K11040" s="104"/>
      <c r="L11040" s="94">
        <f t="shared" si="2971"/>
        <v>0</v>
      </c>
      <c r="M11040" s="104"/>
      <c r="N11040" s="104"/>
      <c r="R11040" s="352">
        <f>L11040-[1]გადასახდელები!L9660</f>
        <v>0</v>
      </c>
    </row>
    <row r="11041" spans="2:18" ht="20.25" hidden="1" customHeight="1">
      <c r="B11041" s="36" t="str">
        <f t="shared" si="2970"/>
        <v>b</v>
      </c>
      <c r="C11041" s="42">
        <v>4</v>
      </c>
      <c r="D11041" s="42"/>
      <c r="F11041" s="29"/>
      <c r="G11041" s="47" t="s">
        <v>357</v>
      </c>
      <c r="H11041" s="103"/>
      <c r="I11041" s="94">
        <f t="shared" si="2972"/>
        <v>0</v>
      </c>
      <c r="J11041" s="104"/>
      <c r="K11041" s="104"/>
      <c r="L11041" s="94">
        <f t="shared" si="2971"/>
        <v>0</v>
      </c>
      <c r="M11041" s="104"/>
      <c r="N11041" s="104"/>
      <c r="R11041" s="352">
        <f>L11041-[1]გადასახდელები!L9661</f>
        <v>0</v>
      </c>
    </row>
    <row r="11042" spans="2:18" ht="30.75" hidden="1" customHeight="1">
      <c r="B11042" s="36" t="str">
        <f t="shared" si="2970"/>
        <v>b</v>
      </c>
      <c r="C11042" s="42">
        <v>4</v>
      </c>
      <c r="D11042" s="42"/>
      <c r="F11042" s="29"/>
      <c r="G11042" s="47" t="s">
        <v>364</v>
      </c>
      <c r="H11042" s="103"/>
      <c r="I11042" s="94">
        <f t="shared" si="2972"/>
        <v>0</v>
      </c>
      <c r="J11042" s="104"/>
      <c r="K11042" s="104"/>
      <c r="L11042" s="94">
        <f t="shared" si="2971"/>
        <v>0</v>
      </c>
      <c r="M11042" s="104"/>
      <c r="N11042" s="104"/>
      <c r="R11042" s="352">
        <f>L11042-[1]გადასახდელები!L9662</f>
        <v>0</v>
      </c>
    </row>
    <row r="11043" spans="2:18" ht="20.25" hidden="1" customHeight="1">
      <c r="B11043" s="36" t="str">
        <f t="shared" si="2970"/>
        <v>b</v>
      </c>
      <c r="C11043" s="42">
        <v>4</v>
      </c>
      <c r="D11043" s="42"/>
      <c r="F11043" s="29"/>
      <c r="G11043" s="47" t="s">
        <v>366</v>
      </c>
      <c r="H11043" s="103"/>
      <c r="I11043" s="94">
        <f t="shared" si="2972"/>
        <v>0</v>
      </c>
      <c r="J11043" s="104"/>
      <c r="K11043" s="104"/>
      <c r="L11043" s="94">
        <f t="shared" si="2971"/>
        <v>0</v>
      </c>
      <c r="M11043" s="104"/>
      <c r="N11043" s="104"/>
      <c r="R11043" s="352">
        <f>L11043-[1]გადასახდელები!L9663</f>
        <v>0</v>
      </c>
    </row>
    <row r="11044" spans="2:18" ht="20.25" hidden="1" customHeight="1">
      <c r="B11044" s="36" t="str">
        <f t="shared" si="2970"/>
        <v>b</v>
      </c>
      <c r="C11044" s="42">
        <v>4</v>
      </c>
      <c r="D11044" s="42"/>
      <c r="F11044" s="29"/>
      <c r="G11044" s="47" t="s">
        <v>359</v>
      </c>
      <c r="H11044" s="103"/>
      <c r="I11044" s="94">
        <f t="shared" si="2972"/>
        <v>0</v>
      </c>
      <c r="J11044" s="104"/>
      <c r="K11044" s="104"/>
      <c r="L11044" s="94">
        <f t="shared" si="2971"/>
        <v>0</v>
      </c>
      <c r="M11044" s="104"/>
      <c r="N11044" s="104"/>
      <c r="R11044" s="352">
        <f>L11044-[1]გადასახდელები!L9664</f>
        <v>0</v>
      </c>
    </row>
    <row r="11045" spans="2:18" ht="21" hidden="1" customHeight="1" thickBot="1">
      <c r="B11045" s="36" t="str">
        <f t="shared" si="2970"/>
        <v>b</v>
      </c>
      <c r="C11045" s="42">
        <v>4</v>
      </c>
      <c r="D11045" s="42"/>
      <c r="F11045" s="29"/>
      <c r="G11045" s="47" t="s">
        <v>365</v>
      </c>
      <c r="H11045" s="103"/>
      <c r="I11045" s="94">
        <f t="shared" si="2972"/>
        <v>0</v>
      </c>
      <c r="J11045" s="104"/>
      <c r="K11045" s="104"/>
      <c r="L11045" s="94">
        <f t="shared" si="2971"/>
        <v>0</v>
      </c>
      <c r="M11045" s="104"/>
      <c r="N11045" s="104"/>
      <c r="R11045" s="352">
        <f>L11045-[1]გადასახდელები!L9665</f>
        <v>0</v>
      </c>
    </row>
    <row r="11046" spans="2:18" ht="39.75" customHeight="1" thickBot="1">
      <c r="B11046" s="36" t="str">
        <f t="shared" si="2970"/>
        <v>a</v>
      </c>
      <c r="C11046" s="42">
        <v>1</v>
      </c>
      <c r="D11046" s="42"/>
      <c r="E11046" s="24"/>
      <c r="F11046" s="32" t="s">
        <v>101</v>
      </c>
      <c r="G11046" s="61" t="s">
        <v>750</v>
      </c>
      <c r="H11046" s="79">
        <f>H11048+H11180+H11243+H11259</f>
        <v>15.01</v>
      </c>
      <c r="I11046" s="80">
        <f t="shared" si="2972"/>
        <v>50</v>
      </c>
      <c r="J11046" s="81">
        <f>J11048+J11180+J11243+J11259</f>
        <v>0</v>
      </c>
      <c r="K11046" s="81">
        <f>K11048+K11180+K11243+K11259</f>
        <v>50</v>
      </c>
      <c r="L11046" s="80">
        <f t="shared" si="2971"/>
        <v>10</v>
      </c>
      <c r="M11046" s="81">
        <f>M11048+M11180+M11243+M11259</f>
        <v>0</v>
      </c>
      <c r="N11046" s="81">
        <f>N11048+N11180+N11243+N11259</f>
        <v>10</v>
      </c>
      <c r="O11046" s="82" t="s">
        <v>146</v>
      </c>
      <c r="P11046" s="43">
        <v>1</v>
      </c>
      <c r="R11046" s="352">
        <f>L11276-[1]გადასახდელები!L9666</f>
        <v>-60</v>
      </c>
    </row>
    <row r="11047" spans="2:18" ht="21" hidden="1" customHeight="1" thickTop="1">
      <c r="B11047" s="36" t="str">
        <f t="shared" si="2970"/>
        <v>b</v>
      </c>
      <c r="C11047" s="42">
        <v>2</v>
      </c>
      <c r="D11047" s="42"/>
      <c r="F11047" s="26"/>
      <c r="G11047" s="46" t="s">
        <v>162</v>
      </c>
      <c r="H11047" s="83"/>
      <c r="I11047" s="84">
        <f t="shared" si="2972"/>
        <v>0</v>
      </c>
      <c r="J11047" s="85"/>
      <c r="K11047" s="85"/>
      <c r="L11047" s="84">
        <f t="shared" si="2971"/>
        <v>0</v>
      </c>
      <c r="M11047" s="85"/>
      <c r="N11047" s="85"/>
      <c r="R11047" s="352">
        <f>L11277-[1]გადასახდელები!L9667</f>
        <v>0</v>
      </c>
    </row>
    <row r="11048" spans="2:18" ht="20.25" customHeight="1" thickTop="1">
      <c r="B11048" s="36" t="str">
        <f t="shared" si="2970"/>
        <v>a</v>
      </c>
      <c r="C11048" s="42">
        <v>2</v>
      </c>
      <c r="D11048" s="42"/>
      <c r="E11048" s="24">
        <v>7084</v>
      </c>
      <c r="F11048" s="341" t="s">
        <v>524</v>
      </c>
      <c r="G11048" s="58" t="s">
        <v>163</v>
      </c>
      <c r="H11048" s="86">
        <f>H11049+H11060+H11128+H11136+H11137+H11147+H11157</f>
        <v>15.01</v>
      </c>
      <c r="I11048" s="87">
        <f t="shared" si="2972"/>
        <v>50</v>
      </c>
      <c r="J11048" s="88">
        <f>J11049+J11060+J11128+J11136+J11137+J11147+J11157+J11127</f>
        <v>0</v>
      </c>
      <c r="K11048" s="88">
        <f>K11049+K11060+K11128+K11136+K11137+K11147+K11157</f>
        <v>50</v>
      </c>
      <c r="L11048" s="87">
        <f t="shared" si="2971"/>
        <v>10</v>
      </c>
      <c r="M11048" s="88">
        <f>M11049+M11060+M11128+M11136+M11137+M11147+M11157+M11127</f>
        <v>0</v>
      </c>
      <c r="N11048" s="88">
        <f>N11049+N11060+N11128+N11136+N11137+N11147+N11157</f>
        <v>10</v>
      </c>
      <c r="O11048" s="82" t="s">
        <v>146</v>
      </c>
      <c r="R11048" s="352">
        <f>L11278-[1]გადასახდელები!L9668</f>
        <v>-60</v>
      </c>
    </row>
    <row r="11049" spans="2:18" ht="20.25" hidden="1" customHeight="1">
      <c r="B11049" s="36" t="str">
        <f t="shared" si="2970"/>
        <v>b</v>
      </c>
      <c r="C11049" s="42">
        <v>31</v>
      </c>
      <c r="D11049" s="42"/>
      <c r="F11049" s="341" t="s">
        <v>525</v>
      </c>
      <c r="G11049" s="57" t="s">
        <v>164</v>
      </c>
      <c r="H11049" s="89">
        <f>H11050+H11059</f>
        <v>0</v>
      </c>
      <c r="I11049" s="90">
        <f t="shared" si="2972"/>
        <v>0</v>
      </c>
      <c r="J11049" s="92">
        <f>J11050+J11059</f>
        <v>0</v>
      </c>
      <c r="K11049" s="92">
        <f>K11050+K11059</f>
        <v>0</v>
      </c>
      <c r="L11049" s="90">
        <f t="shared" si="2971"/>
        <v>0</v>
      </c>
      <c r="M11049" s="92">
        <f>M11050+M11059</f>
        <v>0</v>
      </c>
      <c r="N11049" s="92">
        <f>N11050+N11059</f>
        <v>0</v>
      </c>
      <c r="O11049" s="82" t="s">
        <v>146</v>
      </c>
      <c r="R11049" s="352">
        <f>L11279-[1]გადასახდელები!L9669</f>
        <v>0</v>
      </c>
    </row>
    <row r="11050" spans="2:18" ht="20.25" hidden="1" customHeight="1">
      <c r="B11050" s="36" t="str">
        <f t="shared" si="2970"/>
        <v>b</v>
      </c>
      <c r="C11050" s="42">
        <v>4</v>
      </c>
      <c r="D11050" s="42"/>
      <c r="F11050" s="341" t="s">
        <v>526</v>
      </c>
      <c r="G11050" s="47" t="s">
        <v>165</v>
      </c>
      <c r="H11050" s="93">
        <f>H11051+H11058</f>
        <v>0</v>
      </c>
      <c r="I11050" s="94">
        <f t="shared" si="2972"/>
        <v>0</v>
      </c>
      <c r="J11050" s="95">
        <f>J11051+J11058</f>
        <v>0</v>
      </c>
      <c r="K11050" s="95">
        <f>K11051+K11058</f>
        <v>0</v>
      </c>
      <c r="L11050" s="94">
        <f t="shared" si="2971"/>
        <v>0</v>
      </c>
      <c r="M11050" s="95">
        <f>M11051+M11058</f>
        <v>0</v>
      </c>
      <c r="N11050" s="95">
        <f>N11051+N11058</f>
        <v>0</v>
      </c>
      <c r="O11050" s="82" t="s">
        <v>146</v>
      </c>
      <c r="R11050" s="352">
        <f>L11280-[1]გადასახდელები!L9670</f>
        <v>0</v>
      </c>
    </row>
    <row r="11051" spans="2:18" ht="20.25" hidden="1" customHeight="1">
      <c r="B11051" s="36" t="str">
        <f t="shared" ref="B11051:B11114" si="2973">IF(H11051+I11051+L11051&gt;0,"a","b")</f>
        <v>b</v>
      </c>
      <c r="C11051" s="42">
        <v>5</v>
      </c>
      <c r="D11051" s="42"/>
      <c r="F11051" s="342" t="s">
        <v>527</v>
      </c>
      <c r="G11051" s="48" t="s">
        <v>166</v>
      </c>
      <c r="H11051" s="96">
        <f>SUM(H11052:H11057)</f>
        <v>0</v>
      </c>
      <c r="I11051" s="97">
        <f t="shared" si="2972"/>
        <v>0</v>
      </c>
      <c r="J11051" s="98">
        <f>SUM(J11052:J11057)</f>
        <v>0</v>
      </c>
      <c r="K11051" s="98">
        <f>SUM(K11052:K11057)</f>
        <v>0</v>
      </c>
      <c r="L11051" s="97">
        <f t="shared" si="2971"/>
        <v>0</v>
      </c>
      <c r="M11051" s="98">
        <f>SUM(M11052:M11057)</f>
        <v>0</v>
      </c>
      <c r="N11051" s="98">
        <f>SUM(N11052:N11057)</f>
        <v>0</v>
      </c>
      <c r="O11051" s="82" t="s">
        <v>146</v>
      </c>
      <c r="R11051" s="352">
        <f>L11281-[1]გადასახდელები!L9671</f>
        <v>0</v>
      </c>
    </row>
    <row r="11052" spans="2:18" ht="20.25" hidden="1" customHeight="1">
      <c r="B11052" s="36" t="str">
        <f t="shared" si="2973"/>
        <v>b</v>
      </c>
      <c r="C11052" s="42">
        <v>6</v>
      </c>
      <c r="D11052" s="42"/>
      <c r="F11052" s="343" t="s">
        <v>528</v>
      </c>
      <c r="G11052" s="45" t="s">
        <v>167</v>
      </c>
      <c r="H11052" s="99"/>
      <c r="I11052" s="91">
        <f t="shared" si="2972"/>
        <v>0</v>
      </c>
      <c r="J11052" s="100"/>
      <c r="K11052" s="100"/>
      <c r="L11052" s="91">
        <f t="shared" si="2971"/>
        <v>0</v>
      </c>
      <c r="M11052" s="100"/>
      <c r="N11052" s="100"/>
      <c r="R11052" s="352">
        <f>L11282-[1]გადასახდელები!L9672</f>
        <v>0</v>
      </c>
    </row>
    <row r="11053" spans="2:18" ht="20.25" hidden="1" customHeight="1">
      <c r="B11053" s="36" t="str">
        <f t="shared" si="2973"/>
        <v>b</v>
      </c>
      <c r="C11053" s="42">
        <v>6</v>
      </c>
      <c r="D11053" s="42"/>
      <c r="F11053" s="343" t="s">
        <v>592</v>
      </c>
      <c r="G11053" s="45" t="s">
        <v>168</v>
      </c>
      <c r="H11053" s="99"/>
      <c r="I11053" s="91">
        <f t="shared" si="2972"/>
        <v>0</v>
      </c>
      <c r="J11053" s="100"/>
      <c r="K11053" s="100"/>
      <c r="L11053" s="91">
        <f t="shared" si="2971"/>
        <v>0</v>
      </c>
      <c r="M11053" s="100"/>
      <c r="N11053" s="100"/>
      <c r="R11053" s="352">
        <f>L11283-[1]გადასახდელები!L9673</f>
        <v>0</v>
      </c>
    </row>
    <row r="11054" spans="2:18" ht="20.25" hidden="1" customHeight="1">
      <c r="B11054" s="36" t="str">
        <f t="shared" si="2973"/>
        <v>b</v>
      </c>
      <c r="C11054" s="42">
        <v>6</v>
      </c>
      <c r="D11054" s="42"/>
      <c r="F11054" s="343" t="s">
        <v>529</v>
      </c>
      <c r="G11054" s="45" t="s">
        <v>169</v>
      </c>
      <c r="H11054" s="99"/>
      <c r="I11054" s="91">
        <f t="shared" si="2972"/>
        <v>0</v>
      </c>
      <c r="J11054" s="100"/>
      <c r="K11054" s="100"/>
      <c r="L11054" s="91">
        <f t="shared" si="2971"/>
        <v>0</v>
      </c>
      <c r="M11054" s="100"/>
      <c r="N11054" s="100"/>
      <c r="R11054" s="352">
        <f>L11284-[1]გადასახდელები!L9674</f>
        <v>0</v>
      </c>
    </row>
    <row r="11055" spans="2:18" ht="20.25" hidden="1" customHeight="1">
      <c r="B11055" s="36" t="str">
        <f t="shared" si="2973"/>
        <v>b</v>
      </c>
      <c r="C11055" s="42">
        <v>6</v>
      </c>
      <c r="D11055" s="42"/>
      <c r="F11055" s="343" t="s">
        <v>593</v>
      </c>
      <c r="G11055" s="45" t="s">
        <v>170</v>
      </c>
      <c r="H11055" s="99"/>
      <c r="I11055" s="91">
        <f t="shared" si="2972"/>
        <v>0</v>
      </c>
      <c r="J11055" s="100"/>
      <c r="K11055" s="100"/>
      <c r="L11055" s="91">
        <f t="shared" ref="L11055:L11118" si="2974">M11055+N11055</f>
        <v>0</v>
      </c>
      <c r="M11055" s="100"/>
      <c r="N11055" s="100"/>
      <c r="R11055" s="352">
        <f>L11285-[1]გადასახდელები!L9675</f>
        <v>0</v>
      </c>
    </row>
    <row r="11056" spans="2:18" ht="20.25" hidden="1" customHeight="1">
      <c r="B11056" s="36" t="str">
        <f t="shared" si="2973"/>
        <v>b</v>
      </c>
      <c r="C11056" s="42">
        <v>6</v>
      </c>
      <c r="D11056" s="42"/>
      <c r="F11056" s="343" t="s">
        <v>594</v>
      </c>
      <c r="G11056" s="45" t="s">
        <v>171</v>
      </c>
      <c r="H11056" s="99"/>
      <c r="I11056" s="91">
        <f t="shared" si="2972"/>
        <v>0</v>
      </c>
      <c r="J11056" s="100"/>
      <c r="K11056" s="100"/>
      <c r="L11056" s="91">
        <f t="shared" si="2974"/>
        <v>0</v>
      </c>
      <c r="M11056" s="100"/>
      <c r="N11056" s="100"/>
      <c r="R11056" s="352">
        <f>L11286-[1]გადასახდელები!L9676</f>
        <v>0</v>
      </c>
    </row>
    <row r="11057" spans="2:18" ht="20.25" hidden="1" customHeight="1">
      <c r="B11057" s="36" t="str">
        <f t="shared" si="2973"/>
        <v>b</v>
      </c>
      <c r="C11057" s="42">
        <v>6</v>
      </c>
      <c r="D11057" s="42"/>
      <c r="F11057" s="343" t="s">
        <v>595</v>
      </c>
      <c r="G11057" s="45" t="s">
        <v>172</v>
      </c>
      <c r="H11057" s="99"/>
      <c r="I11057" s="91">
        <f t="shared" si="2972"/>
        <v>0</v>
      </c>
      <c r="J11057" s="100"/>
      <c r="K11057" s="100"/>
      <c r="L11057" s="91">
        <f t="shared" si="2974"/>
        <v>0</v>
      </c>
      <c r="M11057" s="100"/>
      <c r="N11057" s="100"/>
      <c r="R11057" s="352">
        <f>L11287-[1]გადასახდელები!L9677</f>
        <v>0</v>
      </c>
    </row>
    <row r="11058" spans="2:18" ht="20.25" hidden="1" customHeight="1">
      <c r="B11058" s="36" t="str">
        <f t="shared" si="2973"/>
        <v>b</v>
      </c>
      <c r="C11058" s="42">
        <v>5</v>
      </c>
      <c r="D11058" s="42"/>
      <c r="F11058" s="343" t="s">
        <v>596</v>
      </c>
      <c r="G11058" s="48" t="s">
        <v>173</v>
      </c>
      <c r="H11058" s="101"/>
      <c r="I11058" s="97">
        <f t="shared" si="2972"/>
        <v>0</v>
      </c>
      <c r="J11058" s="102"/>
      <c r="K11058" s="102"/>
      <c r="L11058" s="97">
        <f t="shared" si="2974"/>
        <v>0</v>
      </c>
      <c r="M11058" s="102"/>
      <c r="N11058" s="102"/>
      <c r="R11058" s="352">
        <f>L11288-[1]გადასახდელები!L9678</f>
        <v>0</v>
      </c>
    </row>
    <row r="11059" spans="2:18" ht="20.25" hidden="1" customHeight="1">
      <c r="B11059" s="36" t="str">
        <f t="shared" si="2973"/>
        <v>b</v>
      </c>
      <c r="C11059" s="42">
        <v>4</v>
      </c>
      <c r="D11059" s="42"/>
      <c r="F11059" s="343" t="s">
        <v>597</v>
      </c>
      <c r="G11059" s="47" t="s">
        <v>174</v>
      </c>
      <c r="H11059" s="103"/>
      <c r="I11059" s="94">
        <f t="shared" si="2972"/>
        <v>0</v>
      </c>
      <c r="J11059" s="104"/>
      <c r="K11059" s="104"/>
      <c r="L11059" s="94">
        <f t="shared" si="2974"/>
        <v>0</v>
      </c>
      <c r="M11059" s="104"/>
      <c r="N11059" s="104"/>
      <c r="R11059" s="352">
        <f>L11289-[1]გადასახდელები!L9679</f>
        <v>0</v>
      </c>
    </row>
    <row r="11060" spans="2:18" ht="20.25" hidden="1" customHeight="1">
      <c r="B11060" s="36" t="str">
        <f t="shared" si="2973"/>
        <v>b</v>
      </c>
      <c r="C11060" s="42">
        <v>3</v>
      </c>
      <c r="D11060" s="42"/>
      <c r="F11060" s="342" t="s">
        <v>530</v>
      </c>
      <c r="G11060" s="57" t="s">
        <v>175</v>
      </c>
      <c r="H11060" s="89">
        <f>H11061+H11062+H11065+H11101+H11102+H11103+H11104+H11105+H11112+H11113</f>
        <v>0</v>
      </c>
      <c r="I11060" s="90">
        <f t="shared" si="2972"/>
        <v>0</v>
      </c>
      <c r="J11060" s="92">
        <f>J11061+J11062+J11065+J11101+J11102+J11103+J11104+J11105+J11112+J11113</f>
        <v>0</v>
      </c>
      <c r="K11060" s="92">
        <f>K11061+K11062+K11065+K11101+K11102+K11103+K11104+K11105+K11112+K11113</f>
        <v>0</v>
      </c>
      <c r="L11060" s="90">
        <f t="shared" si="2974"/>
        <v>0</v>
      </c>
      <c r="M11060" s="92">
        <f>M11061+M11062+M11065+M11101+M11102+M11103+M11104+M11105+M11112+M11113</f>
        <v>0</v>
      </c>
      <c r="N11060" s="92">
        <f>N11061+N11062+N11065+N11101+N11102+N11103+N11104+N11105+N11112+N11113</f>
        <v>0</v>
      </c>
      <c r="O11060" s="82" t="s">
        <v>146</v>
      </c>
      <c r="R11060" s="352">
        <f>L11290-[1]გადასახდელები!L9680</f>
        <v>0</v>
      </c>
    </row>
    <row r="11061" spans="2:18" ht="20.25" hidden="1" customHeight="1">
      <c r="B11061" s="36" t="str">
        <f t="shared" si="2973"/>
        <v>b</v>
      </c>
      <c r="C11061" s="42">
        <v>4</v>
      </c>
      <c r="D11061" s="42"/>
      <c r="F11061" s="343" t="s">
        <v>531</v>
      </c>
      <c r="G11061" s="47" t="s">
        <v>176</v>
      </c>
      <c r="H11061" s="103"/>
      <c r="I11061" s="94">
        <f t="shared" si="2972"/>
        <v>0</v>
      </c>
      <c r="J11061" s="104"/>
      <c r="K11061" s="104"/>
      <c r="L11061" s="94">
        <f t="shared" si="2974"/>
        <v>0</v>
      </c>
      <c r="M11061" s="104"/>
      <c r="N11061" s="104"/>
      <c r="R11061" s="352">
        <f>L11291-[1]გადასახდელები!L9681</f>
        <v>0</v>
      </c>
    </row>
    <row r="11062" spans="2:18" ht="20.25" hidden="1" customHeight="1">
      <c r="B11062" s="36" t="str">
        <f t="shared" si="2973"/>
        <v>b</v>
      </c>
      <c r="C11062" s="42">
        <v>4</v>
      </c>
      <c r="D11062" s="42"/>
      <c r="F11062" s="342" t="s">
        <v>532</v>
      </c>
      <c r="G11062" s="47" t="s">
        <v>177</v>
      </c>
      <c r="H11062" s="93">
        <f>SUM(H11063:H11064)</f>
        <v>0</v>
      </c>
      <c r="I11062" s="94">
        <f t="shared" si="2972"/>
        <v>0</v>
      </c>
      <c r="J11062" s="95">
        <f>SUM(J11063:J11064)</f>
        <v>0</v>
      </c>
      <c r="K11062" s="95">
        <f>SUM(K11063:K11064)</f>
        <v>0</v>
      </c>
      <c r="L11062" s="94">
        <f t="shared" si="2974"/>
        <v>0</v>
      </c>
      <c r="M11062" s="95">
        <f>SUM(M11063:M11064)</f>
        <v>0</v>
      </c>
      <c r="N11062" s="95">
        <f>SUM(N11063:N11064)</f>
        <v>0</v>
      </c>
      <c r="O11062" s="82" t="s">
        <v>146</v>
      </c>
      <c r="R11062" s="352">
        <f>L11292-[1]გადასახდელები!L9682</f>
        <v>0</v>
      </c>
    </row>
    <row r="11063" spans="2:18" ht="20.25" hidden="1" customHeight="1">
      <c r="B11063" s="36" t="str">
        <f t="shared" si="2973"/>
        <v>b</v>
      </c>
      <c r="C11063" s="42">
        <v>5</v>
      </c>
      <c r="D11063" s="42"/>
      <c r="F11063" s="343" t="s">
        <v>533</v>
      </c>
      <c r="G11063" s="48" t="s">
        <v>178</v>
      </c>
      <c r="H11063" s="101"/>
      <c r="I11063" s="97">
        <f t="shared" si="2972"/>
        <v>0</v>
      </c>
      <c r="J11063" s="102"/>
      <c r="K11063" s="102"/>
      <c r="L11063" s="97">
        <f t="shared" si="2974"/>
        <v>0</v>
      </c>
      <c r="M11063" s="102"/>
      <c r="N11063" s="102"/>
      <c r="R11063" s="352">
        <f>L11293-[1]გადასახდელები!L9683</f>
        <v>0</v>
      </c>
    </row>
    <row r="11064" spans="2:18" ht="20.25" hidden="1" customHeight="1">
      <c r="B11064" s="36" t="str">
        <f t="shared" si="2973"/>
        <v>b</v>
      </c>
      <c r="C11064" s="42">
        <v>5</v>
      </c>
      <c r="D11064" s="42"/>
      <c r="F11064" s="343" t="s">
        <v>598</v>
      </c>
      <c r="G11064" s="48" t="s">
        <v>179</v>
      </c>
      <c r="H11064" s="101"/>
      <c r="I11064" s="97">
        <f t="shared" si="2972"/>
        <v>0</v>
      </c>
      <c r="J11064" s="102"/>
      <c r="K11064" s="102"/>
      <c r="L11064" s="97">
        <f t="shared" si="2974"/>
        <v>0</v>
      </c>
      <c r="M11064" s="102"/>
      <c r="N11064" s="102"/>
      <c r="R11064" s="352">
        <f>L11294-[1]გადასახდელები!L9684</f>
        <v>0</v>
      </c>
    </row>
    <row r="11065" spans="2:18" ht="20.25" hidden="1" customHeight="1">
      <c r="B11065" s="36" t="str">
        <f t="shared" si="2973"/>
        <v>b</v>
      </c>
      <c r="C11065" s="42">
        <v>4</v>
      </c>
      <c r="D11065" s="42"/>
      <c r="F11065" s="342" t="s">
        <v>534</v>
      </c>
      <c r="G11065" s="47" t="s">
        <v>180</v>
      </c>
      <c r="H11065" s="93">
        <f>H11066+H11067+H11068+H11069+H11081+H11085+H11086+H11087+H11088+H11089+H11090+H11091+H11099+H11100</f>
        <v>0</v>
      </c>
      <c r="I11065" s="94">
        <f t="shared" si="2972"/>
        <v>0</v>
      </c>
      <c r="J11065" s="95">
        <f>J11066+J11067+J11068+J11069+J11081+J11085+J11086+J11087+J11088+J11089+J11090+J11091+J11099+J11100</f>
        <v>0</v>
      </c>
      <c r="K11065" s="95">
        <f>K11066+K11067+K11068+K11069+K11081+K11085+K11086+K11087+K11088+K11089+K11090+K11091+K11099+K11100</f>
        <v>0</v>
      </c>
      <c r="L11065" s="94">
        <f t="shared" si="2974"/>
        <v>0</v>
      </c>
      <c r="M11065" s="95">
        <f>M11066+M11067+M11068+M11069+M11081+M11085+M11086+M11087+M11088+M11089+M11090+M11091+M11099+M11100</f>
        <v>0</v>
      </c>
      <c r="N11065" s="95">
        <f>N11066+N11067+N11068+N11069+N11081+N11085+N11086+N11087+N11088+N11089+N11090+N11091+N11099+N11100</f>
        <v>0</v>
      </c>
      <c r="O11065" s="82" t="s">
        <v>146</v>
      </c>
      <c r="R11065" s="352">
        <f>L11295-[1]გადასახდელები!L9685</f>
        <v>0</v>
      </c>
    </row>
    <row r="11066" spans="2:18" ht="42.75" hidden="1" customHeight="1">
      <c r="B11066" s="36" t="str">
        <f t="shared" si="2973"/>
        <v>b</v>
      </c>
      <c r="C11066" s="42">
        <v>5</v>
      </c>
      <c r="D11066" s="42"/>
      <c r="F11066" s="343" t="s">
        <v>535</v>
      </c>
      <c r="G11066" s="48" t="s">
        <v>229</v>
      </c>
      <c r="H11066" s="101"/>
      <c r="I11066" s="97">
        <f t="shared" si="2972"/>
        <v>0</v>
      </c>
      <c r="J11066" s="102"/>
      <c r="K11066" s="102"/>
      <c r="L11066" s="97">
        <f t="shared" si="2974"/>
        <v>0</v>
      </c>
      <c r="M11066" s="102"/>
      <c r="N11066" s="102"/>
      <c r="R11066" s="352">
        <f>L11296-[1]გადასახდელები!L9686</f>
        <v>0</v>
      </c>
    </row>
    <row r="11067" spans="2:18" ht="30.75" hidden="1" customHeight="1">
      <c r="B11067" s="36" t="str">
        <f t="shared" si="2973"/>
        <v>b</v>
      </c>
      <c r="C11067" s="42">
        <v>5</v>
      </c>
      <c r="D11067" s="42"/>
      <c r="F11067" s="343" t="s">
        <v>599</v>
      </c>
      <c r="G11067" s="49" t="s">
        <v>196</v>
      </c>
      <c r="H11067" s="101"/>
      <c r="I11067" s="97">
        <f t="shared" si="2972"/>
        <v>0</v>
      </c>
      <c r="J11067" s="102"/>
      <c r="K11067" s="102"/>
      <c r="L11067" s="97">
        <f t="shared" si="2974"/>
        <v>0</v>
      </c>
      <c r="M11067" s="102"/>
      <c r="N11067" s="102"/>
      <c r="R11067" s="352">
        <f>L11297-[1]გადასახდელები!L9687</f>
        <v>0</v>
      </c>
    </row>
    <row r="11068" spans="2:18" ht="60.75" hidden="1" customHeight="1">
      <c r="B11068" s="36" t="str">
        <f t="shared" si="2973"/>
        <v>b</v>
      </c>
      <c r="C11068" s="42">
        <v>5</v>
      </c>
      <c r="D11068" s="42"/>
      <c r="F11068" s="343" t="s">
        <v>536</v>
      </c>
      <c r="G11068" s="49" t="s">
        <v>230</v>
      </c>
      <c r="H11068" s="101"/>
      <c r="I11068" s="97">
        <f t="shared" ref="I11068:I11131" si="2975">J11068+K11068</f>
        <v>0</v>
      </c>
      <c r="J11068" s="102"/>
      <c r="K11068" s="102"/>
      <c r="L11068" s="97">
        <f t="shared" si="2974"/>
        <v>0</v>
      </c>
      <c r="M11068" s="102"/>
      <c r="N11068" s="102"/>
      <c r="R11068" s="352">
        <f>L11298-[1]გადასახდელები!L9688</f>
        <v>0</v>
      </c>
    </row>
    <row r="11069" spans="2:18" ht="30.75" hidden="1" customHeight="1">
      <c r="B11069" s="36" t="str">
        <f t="shared" si="2973"/>
        <v>b</v>
      </c>
      <c r="C11069" s="42">
        <v>5</v>
      </c>
      <c r="D11069" s="42"/>
      <c r="F11069" s="342" t="s">
        <v>537</v>
      </c>
      <c r="G11069" s="48" t="s">
        <v>195</v>
      </c>
      <c r="H11069" s="96">
        <f>SUM(H11070:H11080)</f>
        <v>0</v>
      </c>
      <c r="I11069" s="97">
        <f t="shared" si="2975"/>
        <v>0</v>
      </c>
      <c r="J11069" s="98">
        <f>SUM(J11070:J11080)</f>
        <v>0</v>
      </c>
      <c r="K11069" s="98">
        <f>SUM(K11070:K11080)</f>
        <v>0</v>
      </c>
      <c r="L11069" s="97">
        <f t="shared" si="2974"/>
        <v>0</v>
      </c>
      <c r="M11069" s="98">
        <f>SUM(M11070:M11080)</f>
        <v>0</v>
      </c>
      <c r="N11069" s="98">
        <f>SUM(N11070:N11080)</f>
        <v>0</v>
      </c>
      <c r="O11069" s="82" t="s">
        <v>146</v>
      </c>
      <c r="R11069" s="352">
        <f>L11299-[1]გადასახდელები!L9689</f>
        <v>0</v>
      </c>
    </row>
    <row r="11070" spans="2:18" ht="20.25" hidden="1" customHeight="1">
      <c r="B11070" s="36" t="str">
        <f t="shared" si="2973"/>
        <v>b</v>
      </c>
      <c r="C11070" s="42">
        <v>6</v>
      </c>
      <c r="D11070" s="42"/>
      <c r="F11070" s="343" t="s">
        <v>600</v>
      </c>
      <c r="G11070" s="45" t="s">
        <v>181</v>
      </c>
      <c r="H11070" s="106"/>
      <c r="I11070" s="105">
        <f t="shared" si="2975"/>
        <v>0</v>
      </c>
      <c r="J11070" s="107"/>
      <c r="K11070" s="107"/>
      <c r="L11070" s="105">
        <f t="shared" si="2974"/>
        <v>0</v>
      </c>
      <c r="M11070" s="107"/>
      <c r="N11070" s="107"/>
      <c r="R11070" s="352">
        <f>L11300-[1]გადასახდელები!L9690</f>
        <v>0</v>
      </c>
    </row>
    <row r="11071" spans="2:18" ht="20.25" hidden="1" customHeight="1">
      <c r="B11071" s="36" t="str">
        <f t="shared" si="2973"/>
        <v>b</v>
      </c>
      <c r="C11071" s="42">
        <v>6</v>
      </c>
      <c r="D11071" s="42"/>
      <c r="F11071" s="343" t="s">
        <v>601</v>
      </c>
      <c r="G11071" s="45" t="s">
        <v>182</v>
      </c>
      <c r="H11071" s="106"/>
      <c r="I11071" s="105">
        <f t="shared" si="2975"/>
        <v>0</v>
      </c>
      <c r="J11071" s="107"/>
      <c r="K11071" s="107"/>
      <c r="L11071" s="105">
        <f t="shared" si="2974"/>
        <v>0</v>
      </c>
      <c r="M11071" s="107"/>
      <c r="N11071" s="107"/>
      <c r="R11071" s="352">
        <f>L11301-[1]გადასახდელები!L9691</f>
        <v>0</v>
      </c>
    </row>
    <row r="11072" spans="2:18" ht="20.25" hidden="1" customHeight="1">
      <c r="B11072" s="36" t="str">
        <f t="shared" si="2973"/>
        <v>b</v>
      </c>
      <c r="C11072" s="42">
        <v>6</v>
      </c>
      <c r="D11072" s="42"/>
      <c r="F11072" s="343" t="s">
        <v>602</v>
      </c>
      <c r="G11072" s="45" t="s">
        <v>183</v>
      </c>
      <c r="H11072" s="106"/>
      <c r="I11072" s="105">
        <f t="shared" si="2975"/>
        <v>0</v>
      </c>
      <c r="J11072" s="107"/>
      <c r="K11072" s="107"/>
      <c r="L11072" s="105">
        <f t="shared" si="2974"/>
        <v>0</v>
      </c>
      <c r="M11072" s="107"/>
      <c r="N11072" s="107"/>
      <c r="R11072" s="352">
        <f>L11302-[1]გადასახდელები!L9692</f>
        <v>0</v>
      </c>
    </row>
    <row r="11073" spans="2:18" ht="20.25" hidden="1" customHeight="1">
      <c r="B11073" s="36" t="str">
        <f t="shared" si="2973"/>
        <v>b</v>
      </c>
      <c r="C11073" s="42">
        <v>6</v>
      </c>
      <c r="D11073" s="42"/>
      <c r="F11073" s="343" t="s">
        <v>603</v>
      </c>
      <c r="G11073" s="45" t="s">
        <v>184</v>
      </c>
      <c r="H11073" s="106"/>
      <c r="I11073" s="105">
        <f t="shared" si="2975"/>
        <v>0</v>
      </c>
      <c r="J11073" s="107"/>
      <c r="K11073" s="107"/>
      <c r="L11073" s="105">
        <f t="shared" si="2974"/>
        <v>0</v>
      </c>
      <c r="M11073" s="107"/>
      <c r="N11073" s="107"/>
      <c r="R11073" s="352">
        <f>L11303-[1]გადასახდელები!L9693</f>
        <v>0</v>
      </c>
    </row>
    <row r="11074" spans="2:18" ht="20.25" hidden="1" customHeight="1">
      <c r="B11074" s="36" t="str">
        <f t="shared" si="2973"/>
        <v>b</v>
      </c>
      <c r="C11074" s="42">
        <v>6</v>
      </c>
      <c r="D11074" s="42"/>
      <c r="F11074" s="343" t="s">
        <v>538</v>
      </c>
      <c r="G11074" s="45" t="s">
        <v>185</v>
      </c>
      <c r="H11074" s="106"/>
      <c r="I11074" s="105">
        <f t="shared" si="2975"/>
        <v>0</v>
      </c>
      <c r="J11074" s="107"/>
      <c r="K11074" s="107"/>
      <c r="L11074" s="105">
        <f t="shared" si="2974"/>
        <v>0</v>
      </c>
      <c r="M11074" s="107"/>
      <c r="N11074" s="107"/>
      <c r="R11074" s="352">
        <f>L11304-[1]გადასახდელები!L9694</f>
        <v>0</v>
      </c>
    </row>
    <row r="11075" spans="2:18" ht="20.25" hidden="1" customHeight="1">
      <c r="B11075" s="36" t="str">
        <f t="shared" si="2973"/>
        <v>b</v>
      </c>
      <c r="C11075" s="42">
        <v>6</v>
      </c>
      <c r="D11075" s="42"/>
      <c r="F11075" s="343" t="s">
        <v>604</v>
      </c>
      <c r="G11075" s="45" t="s">
        <v>186</v>
      </c>
      <c r="H11075" s="106"/>
      <c r="I11075" s="105">
        <f t="shared" si="2975"/>
        <v>0</v>
      </c>
      <c r="J11075" s="107"/>
      <c r="K11075" s="107"/>
      <c r="L11075" s="105">
        <f t="shared" si="2974"/>
        <v>0</v>
      </c>
      <c r="M11075" s="107"/>
      <c r="N11075" s="107"/>
      <c r="R11075" s="352">
        <f>L11305-[1]გადასახდელები!L9695</f>
        <v>0</v>
      </c>
    </row>
    <row r="11076" spans="2:18" ht="20.25" hidden="1" customHeight="1">
      <c r="B11076" s="36" t="str">
        <f t="shared" si="2973"/>
        <v>b</v>
      </c>
      <c r="C11076" s="42">
        <v>6</v>
      </c>
      <c r="D11076" s="42"/>
      <c r="F11076" s="343" t="s">
        <v>605</v>
      </c>
      <c r="G11076" s="45" t="s">
        <v>187</v>
      </c>
      <c r="H11076" s="106"/>
      <c r="I11076" s="105">
        <f t="shared" si="2975"/>
        <v>0</v>
      </c>
      <c r="J11076" s="107"/>
      <c r="K11076" s="107"/>
      <c r="L11076" s="105">
        <f t="shared" si="2974"/>
        <v>0</v>
      </c>
      <c r="M11076" s="107"/>
      <c r="N11076" s="107"/>
      <c r="R11076" s="352">
        <f>L11306-[1]გადასახდელები!L9696</f>
        <v>0</v>
      </c>
    </row>
    <row r="11077" spans="2:18" ht="20.25" hidden="1" customHeight="1">
      <c r="B11077" s="36" t="str">
        <f t="shared" si="2973"/>
        <v>b</v>
      </c>
      <c r="C11077" s="42">
        <v>6</v>
      </c>
      <c r="D11077" s="42"/>
      <c r="F11077" s="343" t="s">
        <v>606</v>
      </c>
      <c r="G11077" s="45" t="s">
        <v>188</v>
      </c>
      <c r="H11077" s="106"/>
      <c r="I11077" s="105">
        <f t="shared" si="2975"/>
        <v>0</v>
      </c>
      <c r="J11077" s="107"/>
      <c r="K11077" s="107"/>
      <c r="L11077" s="105">
        <f t="shared" si="2974"/>
        <v>0</v>
      </c>
      <c r="M11077" s="107"/>
      <c r="N11077" s="107"/>
      <c r="R11077" s="352">
        <f>L11307-[1]გადასახდელები!L9697</f>
        <v>0</v>
      </c>
    </row>
    <row r="11078" spans="2:18" ht="20.25" hidden="1" customHeight="1">
      <c r="B11078" s="36" t="str">
        <f t="shared" si="2973"/>
        <v>b</v>
      </c>
      <c r="C11078" s="42">
        <v>6</v>
      </c>
      <c r="D11078" s="42"/>
      <c r="F11078" s="343" t="s">
        <v>607</v>
      </c>
      <c r="G11078" s="45" t="s">
        <v>189</v>
      </c>
      <c r="H11078" s="106"/>
      <c r="I11078" s="105">
        <f t="shared" si="2975"/>
        <v>0</v>
      </c>
      <c r="J11078" s="107"/>
      <c r="K11078" s="107"/>
      <c r="L11078" s="105">
        <f t="shared" si="2974"/>
        <v>0</v>
      </c>
      <c r="M11078" s="107"/>
      <c r="N11078" s="107"/>
      <c r="R11078" s="352">
        <f>L11308-[1]გადასახდელები!L9698</f>
        <v>0</v>
      </c>
    </row>
    <row r="11079" spans="2:18" ht="20.25" hidden="1" customHeight="1">
      <c r="B11079" s="36" t="str">
        <f t="shared" si="2973"/>
        <v>b</v>
      </c>
      <c r="C11079" s="42">
        <v>6</v>
      </c>
      <c r="D11079" s="42"/>
      <c r="F11079" s="343" t="s">
        <v>608</v>
      </c>
      <c r="G11079" s="45" t="s">
        <v>190</v>
      </c>
      <c r="H11079" s="106"/>
      <c r="I11079" s="105">
        <f t="shared" si="2975"/>
        <v>0</v>
      </c>
      <c r="J11079" s="107"/>
      <c r="K11079" s="107"/>
      <c r="L11079" s="105">
        <f t="shared" si="2974"/>
        <v>0</v>
      </c>
      <c r="M11079" s="107"/>
      <c r="N11079" s="107"/>
      <c r="R11079" s="352">
        <f>L11309-[1]გადასახდელები!L9699</f>
        <v>0</v>
      </c>
    </row>
    <row r="11080" spans="2:18" ht="30.75" hidden="1" customHeight="1">
      <c r="B11080" s="36" t="str">
        <f t="shared" si="2973"/>
        <v>b</v>
      </c>
      <c r="C11080" s="42">
        <v>6</v>
      </c>
      <c r="D11080" s="42"/>
      <c r="F11080" s="343" t="s">
        <v>539</v>
      </c>
      <c r="G11080" s="45" t="s">
        <v>231</v>
      </c>
      <c r="H11080" s="106"/>
      <c r="I11080" s="105">
        <f t="shared" si="2975"/>
        <v>0</v>
      </c>
      <c r="J11080" s="107"/>
      <c r="K11080" s="107"/>
      <c r="L11080" s="105">
        <f t="shared" si="2974"/>
        <v>0</v>
      </c>
      <c r="M11080" s="107"/>
      <c r="N11080" s="107"/>
      <c r="R11080" s="352">
        <f>L11310-[1]გადასახდელები!L9700</f>
        <v>0</v>
      </c>
    </row>
    <row r="11081" spans="2:18" ht="20.25" hidden="1" customHeight="1">
      <c r="B11081" s="36" t="str">
        <f t="shared" si="2973"/>
        <v>b</v>
      </c>
      <c r="C11081" s="42">
        <v>5</v>
      </c>
      <c r="D11081" s="42"/>
      <c r="F11081" s="342" t="s">
        <v>609</v>
      </c>
      <c r="G11081" s="48" t="s">
        <v>197</v>
      </c>
      <c r="H11081" s="96">
        <f>SUM(H11082:H11084)</f>
        <v>0</v>
      </c>
      <c r="I11081" s="97">
        <f t="shared" si="2975"/>
        <v>0</v>
      </c>
      <c r="J11081" s="98">
        <f>SUM(J11082:J11084)</f>
        <v>0</v>
      </c>
      <c r="K11081" s="98">
        <f>SUM(K11082:K11084)</f>
        <v>0</v>
      </c>
      <c r="L11081" s="97">
        <f t="shared" si="2974"/>
        <v>0</v>
      </c>
      <c r="M11081" s="98">
        <f>SUM(M11082:M11084)</f>
        <v>0</v>
      </c>
      <c r="N11081" s="98">
        <f>SUM(N11082:N11084)</f>
        <v>0</v>
      </c>
      <c r="O11081" s="82" t="s">
        <v>146</v>
      </c>
      <c r="R11081" s="352">
        <f>L11311-[1]გადასახდელები!L9701</f>
        <v>0</v>
      </c>
    </row>
    <row r="11082" spans="2:18" ht="20.25" hidden="1" customHeight="1">
      <c r="B11082" s="36" t="str">
        <f t="shared" si="2973"/>
        <v>b</v>
      </c>
      <c r="C11082" s="42">
        <v>6</v>
      </c>
      <c r="D11082" s="42"/>
      <c r="F11082" s="343" t="s">
        <v>610</v>
      </c>
      <c r="G11082" s="45" t="s">
        <v>191</v>
      </c>
      <c r="H11082" s="106"/>
      <c r="I11082" s="105">
        <f t="shared" si="2975"/>
        <v>0</v>
      </c>
      <c r="J11082" s="107"/>
      <c r="K11082" s="107"/>
      <c r="L11082" s="105">
        <f t="shared" si="2974"/>
        <v>0</v>
      </c>
      <c r="M11082" s="107"/>
      <c r="N11082" s="107"/>
      <c r="R11082" s="352">
        <f>L11312-[1]გადასახდელები!L9702</f>
        <v>0</v>
      </c>
    </row>
    <row r="11083" spans="2:18" ht="20.25" hidden="1" customHeight="1">
      <c r="B11083" s="36" t="str">
        <f t="shared" si="2973"/>
        <v>b</v>
      </c>
      <c r="C11083" s="42">
        <v>6</v>
      </c>
      <c r="D11083" s="42"/>
      <c r="F11083" s="343" t="s">
        <v>611</v>
      </c>
      <c r="G11083" s="45" t="s">
        <v>192</v>
      </c>
      <c r="H11083" s="106"/>
      <c r="I11083" s="105">
        <f t="shared" si="2975"/>
        <v>0</v>
      </c>
      <c r="J11083" s="107"/>
      <c r="K11083" s="107"/>
      <c r="L11083" s="105">
        <f t="shared" si="2974"/>
        <v>0</v>
      </c>
      <c r="M11083" s="107"/>
      <c r="N11083" s="107"/>
      <c r="R11083" s="352">
        <f>L11313-[1]გადასახდელები!L9703</f>
        <v>0</v>
      </c>
    </row>
    <row r="11084" spans="2:18" ht="30.75" hidden="1" customHeight="1">
      <c r="B11084" s="36" t="str">
        <f t="shared" si="2973"/>
        <v>b</v>
      </c>
      <c r="C11084" s="42">
        <v>6</v>
      </c>
      <c r="D11084" s="42"/>
      <c r="F11084" s="343" t="s">
        <v>612</v>
      </c>
      <c r="G11084" s="45" t="s">
        <v>232</v>
      </c>
      <c r="H11084" s="106"/>
      <c r="I11084" s="105">
        <f t="shared" si="2975"/>
        <v>0</v>
      </c>
      <c r="J11084" s="107"/>
      <c r="K11084" s="107"/>
      <c r="L11084" s="105">
        <f t="shared" si="2974"/>
        <v>0</v>
      </c>
      <c r="M11084" s="107"/>
      <c r="N11084" s="107"/>
      <c r="R11084" s="352">
        <f>L11314-[1]გადასახდელები!L9704</f>
        <v>0</v>
      </c>
    </row>
    <row r="11085" spans="2:18" ht="30.75" hidden="1" customHeight="1">
      <c r="B11085" s="36" t="str">
        <f t="shared" si="2973"/>
        <v>b</v>
      </c>
      <c r="C11085" s="42">
        <v>5</v>
      </c>
      <c r="D11085" s="42"/>
      <c r="F11085" s="343" t="s">
        <v>613</v>
      </c>
      <c r="G11085" s="48" t="s">
        <v>233</v>
      </c>
      <c r="H11085" s="101"/>
      <c r="I11085" s="97">
        <f t="shared" si="2975"/>
        <v>0</v>
      </c>
      <c r="J11085" s="102"/>
      <c r="K11085" s="102"/>
      <c r="L11085" s="97">
        <f t="shared" si="2974"/>
        <v>0</v>
      </c>
      <c r="M11085" s="102"/>
      <c r="N11085" s="102"/>
      <c r="R11085" s="352">
        <f>L11315-[1]გადასახდელები!L9705</f>
        <v>0</v>
      </c>
    </row>
    <row r="11086" spans="2:18" ht="34.5" hidden="1" customHeight="1">
      <c r="B11086" s="36" t="str">
        <f t="shared" si="2973"/>
        <v>b</v>
      </c>
      <c r="C11086" s="42">
        <v>5</v>
      </c>
      <c r="D11086" s="42"/>
      <c r="F11086" s="343" t="s">
        <v>614</v>
      </c>
      <c r="G11086" s="50" t="s">
        <v>367</v>
      </c>
      <c r="H11086" s="101"/>
      <c r="I11086" s="97">
        <f t="shared" si="2975"/>
        <v>0</v>
      </c>
      <c r="J11086" s="102"/>
      <c r="K11086" s="102"/>
      <c r="L11086" s="97">
        <f t="shared" si="2974"/>
        <v>0</v>
      </c>
      <c r="M11086" s="102"/>
      <c r="N11086" s="102"/>
      <c r="R11086" s="352">
        <f>L11316-[1]გადასახდელები!L9706</f>
        <v>0</v>
      </c>
    </row>
    <row r="11087" spans="2:18" ht="34.5" hidden="1" customHeight="1">
      <c r="B11087" s="36" t="str">
        <f t="shared" si="2973"/>
        <v>b</v>
      </c>
      <c r="C11087" s="42">
        <v>5</v>
      </c>
      <c r="D11087" s="42"/>
      <c r="F11087" s="343" t="s">
        <v>540</v>
      </c>
      <c r="G11087" s="48" t="s">
        <v>234</v>
      </c>
      <c r="H11087" s="101"/>
      <c r="I11087" s="97">
        <f t="shared" si="2975"/>
        <v>0</v>
      </c>
      <c r="J11087" s="102"/>
      <c r="K11087" s="102"/>
      <c r="L11087" s="97">
        <f t="shared" si="2974"/>
        <v>0</v>
      </c>
      <c r="M11087" s="102"/>
      <c r="N11087" s="102"/>
      <c r="R11087" s="352">
        <f>L11317-[1]გადასახდელები!L9707</f>
        <v>0</v>
      </c>
    </row>
    <row r="11088" spans="2:18" ht="50.25" hidden="1" customHeight="1">
      <c r="B11088" s="36" t="str">
        <f t="shared" si="2973"/>
        <v>b</v>
      </c>
      <c r="C11088" s="42">
        <v>5</v>
      </c>
      <c r="D11088" s="42"/>
      <c r="F11088" s="343" t="s">
        <v>541</v>
      </c>
      <c r="G11088" s="48" t="s">
        <v>235</v>
      </c>
      <c r="H11088" s="101"/>
      <c r="I11088" s="97">
        <f t="shared" si="2975"/>
        <v>0</v>
      </c>
      <c r="J11088" s="102"/>
      <c r="K11088" s="102"/>
      <c r="L11088" s="97">
        <f t="shared" si="2974"/>
        <v>0</v>
      </c>
      <c r="M11088" s="102"/>
      <c r="N11088" s="102"/>
      <c r="R11088" s="352">
        <f>L11318-[1]გადასახდელები!L9708</f>
        <v>0</v>
      </c>
    </row>
    <row r="11089" spans="2:18" ht="20.25" hidden="1" customHeight="1">
      <c r="B11089" s="36" t="str">
        <f t="shared" si="2973"/>
        <v>b</v>
      </c>
      <c r="C11089" s="42">
        <v>5</v>
      </c>
      <c r="D11089" s="42"/>
      <c r="F11089" s="343" t="s">
        <v>542</v>
      </c>
      <c r="G11089" s="48" t="s">
        <v>236</v>
      </c>
      <c r="H11089" s="101"/>
      <c r="I11089" s="97">
        <f t="shared" si="2975"/>
        <v>0</v>
      </c>
      <c r="J11089" s="102"/>
      <c r="K11089" s="102"/>
      <c r="L11089" s="97">
        <f t="shared" si="2974"/>
        <v>0</v>
      </c>
      <c r="M11089" s="102"/>
      <c r="N11089" s="102"/>
      <c r="R11089" s="352">
        <f>L11319-[1]გადასახდელები!L9709</f>
        <v>0</v>
      </c>
    </row>
    <row r="11090" spans="2:18" ht="20.25" hidden="1" customHeight="1">
      <c r="B11090" s="36" t="str">
        <f t="shared" si="2973"/>
        <v>b</v>
      </c>
      <c r="C11090" s="42">
        <v>5</v>
      </c>
      <c r="D11090" s="42"/>
      <c r="F11090" s="343" t="s">
        <v>543</v>
      </c>
      <c r="G11090" s="48" t="s">
        <v>237</v>
      </c>
      <c r="H11090" s="101"/>
      <c r="I11090" s="97">
        <f t="shared" si="2975"/>
        <v>0</v>
      </c>
      <c r="J11090" s="102"/>
      <c r="K11090" s="102"/>
      <c r="L11090" s="97">
        <f t="shared" si="2974"/>
        <v>0</v>
      </c>
      <c r="M11090" s="102"/>
      <c r="N11090" s="102"/>
      <c r="R11090" s="352">
        <f>L11320-[1]გადასახდელები!L9710</f>
        <v>0</v>
      </c>
    </row>
    <row r="11091" spans="2:18" ht="20.25" hidden="1" customHeight="1">
      <c r="B11091" s="36" t="str">
        <f t="shared" si="2973"/>
        <v>b</v>
      </c>
      <c r="C11091" s="42">
        <v>5</v>
      </c>
      <c r="D11091" s="42"/>
      <c r="F11091" s="342" t="s">
        <v>544</v>
      </c>
      <c r="G11091" s="48" t="s">
        <v>238</v>
      </c>
      <c r="H11091" s="96">
        <f>SUM(H11092:H11098)</f>
        <v>0</v>
      </c>
      <c r="I11091" s="97">
        <f t="shared" si="2975"/>
        <v>0</v>
      </c>
      <c r="J11091" s="98">
        <f>SUM(J11092:J11098)</f>
        <v>0</v>
      </c>
      <c r="K11091" s="98">
        <f>SUM(K11092:K11098)</f>
        <v>0</v>
      </c>
      <c r="L11091" s="97">
        <f t="shared" si="2974"/>
        <v>0</v>
      </c>
      <c r="M11091" s="98">
        <f>SUM(M11092:M11098)</f>
        <v>0</v>
      </c>
      <c r="N11091" s="98">
        <f>SUM(N11092:N11098)</f>
        <v>0</v>
      </c>
      <c r="O11091" s="82" t="s">
        <v>146</v>
      </c>
      <c r="R11091" s="352">
        <f>L11321-[1]გადასახდელები!L9711</f>
        <v>0</v>
      </c>
    </row>
    <row r="11092" spans="2:18" ht="23.25" hidden="1" customHeight="1">
      <c r="B11092" s="36" t="str">
        <f t="shared" si="2973"/>
        <v>b</v>
      </c>
      <c r="C11092" s="42">
        <v>6</v>
      </c>
      <c r="D11092" s="42"/>
      <c r="F11092" s="343" t="s">
        <v>545</v>
      </c>
      <c r="G11092" s="45" t="s">
        <v>198</v>
      </c>
      <c r="H11092" s="106"/>
      <c r="I11092" s="105">
        <f t="shared" si="2975"/>
        <v>0</v>
      </c>
      <c r="J11092" s="107"/>
      <c r="K11092" s="107"/>
      <c r="L11092" s="105">
        <f t="shared" si="2974"/>
        <v>0</v>
      </c>
      <c r="M11092" s="107"/>
      <c r="N11092" s="107"/>
      <c r="R11092" s="352">
        <f>L11322-[1]გადასახდელები!L9712</f>
        <v>0</v>
      </c>
    </row>
    <row r="11093" spans="2:18" ht="20.25" hidden="1" customHeight="1">
      <c r="B11093" s="36" t="str">
        <f t="shared" si="2973"/>
        <v>b</v>
      </c>
      <c r="C11093" s="42">
        <v>6</v>
      </c>
      <c r="D11093" s="42"/>
      <c r="F11093" s="343" t="s">
        <v>546</v>
      </c>
      <c r="G11093" s="45" t="s">
        <v>199</v>
      </c>
      <c r="H11093" s="106"/>
      <c r="I11093" s="105">
        <f t="shared" si="2975"/>
        <v>0</v>
      </c>
      <c r="J11093" s="107"/>
      <c r="K11093" s="107"/>
      <c r="L11093" s="105">
        <f t="shared" si="2974"/>
        <v>0</v>
      </c>
      <c r="M11093" s="107"/>
      <c r="N11093" s="107"/>
      <c r="R11093" s="352">
        <f>L11323-[1]გადასახდელები!L9713</f>
        <v>0</v>
      </c>
    </row>
    <row r="11094" spans="2:18" ht="23.25" hidden="1" customHeight="1">
      <c r="B11094" s="36" t="str">
        <f t="shared" si="2973"/>
        <v>b</v>
      </c>
      <c r="C11094" s="42">
        <v>6</v>
      </c>
      <c r="D11094" s="42"/>
      <c r="F11094" s="343" t="s">
        <v>547</v>
      </c>
      <c r="G11094" s="45" t="s">
        <v>200</v>
      </c>
      <c r="H11094" s="106"/>
      <c r="I11094" s="105">
        <f t="shared" si="2975"/>
        <v>0</v>
      </c>
      <c r="J11094" s="107"/>
      <c r="K11094" s="107"/>
      <c r="L11094" s="105">
        <f t="shared" si="2974"/>
        <v>0</v>
      </c>
      <c r="M11094" s="107"/>
      <c r="N11094" s="107"/>
      <c r="R11094" s="352">
        <f>L11324-[1]გადასახდელები!L9714</f>
        <v>0</v>
      </c>
    </row>
    <row r="11095" spans="2:18" ht="31.5" hidden="1" customHeight="1">
      <c r="B11095" s="36" t="str">
        <f t="shared" si="2973"/>
        <v>b</v>
      </c>
      <c r="C11095" s="42">
        <v>6</v>
      </c>
      <c r="D11095" s="42"/>
      <c r="F11095" s="343" t="s">
        <v>615</v>
      </c>
      <c r="G11095" s="45" t="s">
        <v>201</v>
      </c>
      <c r="H11095" s="106"/>
      <c r="I11095" s="105">
        <f t="shared" si="2975"/>
        <v>0</v>
      </c>
      <c r="J11095" s="107"/>
      <c r="K11095" s="107"/>
      <c r="L11095" s="105">
        <f t="shared" si="2974"/>
        <v>0</v>
      </c>
      <c r="M11095" s="107"/>
      <c r="N11095" s="107"/>
      <c r="R11095" s="352">
        <f>L11325-[1]გადასახდელები!L9715</f>
        <v>0</v>
      </c>
    </row>
    <row r="11096" spans="2:18" ht="33.75" hidden="1" customHeight="1">
      <c r="B11096" s="36" t="str">
        <f t="shared" si="2973"/>
        <v>b</v>
      </c>
      <c r="C11096" s="42">
        <v>6</v>
      </c>
      <c r="D11096" s="42"/>
      <c r="F11096" s="343" t="s">
        <v>548</v>
      </c>
      <c r="G11096" s="45" t="s">
        <v>239</v>
      </c>
      <c r="H11096" s="106"/>
      <c r="I11096" s="105">
        <f t="shared" si="2975"/>
        <v>0</v>
      </c>
      <c r="J11096" s="107"/>
      <c r="K11096" s="107"/>
      <c r="L11096" s="105">
        <f t="shared" si="2974"/>
        <v>0</v>
      </c>
      <c r="M11096" s="107"/>
      <c r="N11096" s="107"/>
      <c r="R11096" s="352">
        <f>L11326-[1]გადასახდელები!L9716</f>
        <v>0</v>
      </c>
    </row>
    <row r="11097" spans="2:18" ht="34.5" hidden="1" customHeight="1">
      <c r="B11097" s="36" t="str">
        <f t="shared" si="2973"/>
        <v>b</v>
      </c>
      <c r="C11097" s="42">
        <v>6</v>
      </c>
      <c r="D11097" s="42"/>
      <c r="F11097" s="343" t="s">
        <v>616</v>
      </c>
      <c r="G11097" s="45" t="s">
        <v>240</v>
      </c>
      <c r="H11097" s="106"/>
      <c r="I11097" s="105">
        <f t="shared" si="2975"/>
        <v>0</v>
      </c>
      <c r="J11097" s="107"/>
      <c r="K11097" s="107"/>
      <c r="L11097" s="105">
        <f t="shared" si="2974"/>
        <v>0</v>
      </c>
      <c r="M11097" s="107"/>
      <c r="N11097" s="107"/>
      <c r="R11097" s="352">
        <f>L11327-[1]გადასახდელები!L9717</f>
        <v>0</v>
      </c>
    </row>
    <row r="11098" spans="2:18" ht="33.75" hidden="1" customHeight="1">
      <c r="B11098" s="36" t="str">
        <f t="shared" si="2973"/>
        <v>b</v>
      </c>
      <c r="C11098" s="42">
        <v>6</v>
      </c>
      <c r="D11098" s="42"/>
      <c r="F11098" s="343" t="s">
        <v>617</v>
      </c>
      <c r="G11098" s="45" t="s">
        <v>241</v>
      </c>
      <c r="H11098" s="106"/>
      <c r="I11098" s="105">
        <f t="shared" si="2975"/>
        <v>0</v>
      </c>
      <c r="J11098" s="107"/>
      <c r="K11098" s="107"/>
      <c r="L11098" s="105">
        <f t="shared" si="2974"/>
        <v>0</v>
      </c>
      <c r="M11098" s="107"/>
      <c r="N11098" s="107"/>
      <c r="R11098" s="352">
        <f>L11328-[1]გადასახდელები!L9718</f>
        <v>0</v>
      </c>
    </row>
    <row r="11099" spans="2:18" ht="34.5" hidden="1" customHeight="1">
      <c r="B11099" s="36" t="str">
        <f t="shared" si="2973"/>
        <v>b</v>
      </c>
      <c r="C11099" s="42">
        <v>5</v>
      </c>
      <c r="D11099" s="42"/>
      <c r="F11099" s="343" t="s">
        <v>618</v>
      </c>
      <c r="G11099" s="48" t="s">
        <v>242</v>
      </c>
      <c r="H11099" s="109"/>
      <c r="I11099" s="97">
        <f t="shared" si="2975"/>
        <v>0</v>
      </c>
      <c r="J11099" s="110"/>
      <c r="K11099" s="110"/>
      <c r="L11099" s="97">
        <f t="shared" si="2974"/>
        <v>0</v>
      </c>
      <c r="M11099" s="110"/>
      <c r="N11099" s="110"/>
      <c r="R11099" s="352">
        <f>L11329-[1]გადასახდელები!L9719</f>
        <v>0</v>
      </c>
    </row>
    <row r="11100" spans="2:18" ht="24.75" hidden="1" customHeight="1">
      <c r="B11100" s="36" t="str">
        <f t="shared" si="2973"/>
        <v>b</v>
      </c>
      <c r="C11100" s="42">
        <v>5</v>
      </c>
      <c r="D11100" s="42"/>
      <c r="F11100" s="343" t="s">
        <v>549</v>
      </c>
      <c r="G11100" s="48" t="s">
        <v>243</v>
      </c>
      <c r="H11100" s="109"/>
      <c r="I11100" s="97">
        <f t="shared" si="2975"/>
        <v>0</v>
      </c>
      <c r="J11100" s="110"/>
      <c r="K11100" s="110"/>
      <c r="L11100" s="97">
        <f t="shared" si="2974"/>
        <v>0</v>
      </c>
      <c r="M11100" s="110"/>
      <c r="N11100" s="110"/>
      <c r="R11100" s="352">
        <f>L11330-[1]გადასახდელები!L9720</f>
        <v>0</v>
      </c>
    </row>
    <row r="11101" spans="2:18" ht="27.75" hidden="1" customHeight="1">
      <c r="B11101" s="36" t="str">
        <f t="shared" si="2973"/>
        <v>b</v>
      </c>
      <c r="C11101" s="42">
        <v>4</v>
      </c>
      <c r="D11101" s="42"/>
      <c r="F11101" s="343" t="s">
        <v>550</v>
      </c>
      <c r="G11101" s="47" t="s">
        <v>244</v>
      </c>
      <c r="H11101" s="103"/>
      <c r="I11101" s="108">
        <f t="shared" si="2975"/>
        <v>0</v>
      </c>
      <c r="J11101" s="104"/>
      <c r="K11101" s="104"/>
      <c r="L11101" s="108">
        <f t="shared" si="2974"/>
        <v>0</v>
      </c>
      <c r="M11101" s="104"/>
      <c r="N11101" s="104"/>
      <c r="R11101" s="352">
        <f>L11331-[1]გადასახდელები!L9721</f>
        <v>0</v>
      </c>
    </row>
    <row r="11102" spans="2:18" ht="23.25" hidden="1" customHeight="1">
      <c r="B11102" s="36" t="str">
        <f t="shared" si="2973"/>
        <v>b</v>
      </c>
      <c r="C11102" s="42">
        <v>4</v>
      </c>
      <c r="D11102" s="42"/>
      <c r="F11102" s="343" t="s">
        <v>619</v>
      </c>
      <c r="G11102" s="47" t="s">
        <v>245</v>
      </c>
      <c r="H11102" s="103"/>
      <c r="I11102" s="108">
        <f t="shared" si="2975"/>
        <v>0</v>
      </c>
      <c r="J11102" s="104"/>
      <c r="K11102" s="104"/>
      <c r="L11102" s="108">
        <f t="shared" si="2974"/>
        <v>0</v>
      </c>
      <c r="M11102" s="104"/>
      <c r="N11102" s="104"/>
      <c r="R11102" s="352">
        <f>L11332-[1]გადასახდელები!L9722</f>
        <v>0</v>
      </c>
    </row>
    <row r="11103" spans="2:18" ht="24" hidden="1" customHeight="1">
      <c r="B11103" s="36" t="str">
        <f t="shared" si="2973"/>
        <v>b</v>
      </c>
      <c r="C11103" s="42">
        <v>4</v>
      </c>
      <c r="D11103" s="42"/>
      <c r="F11103" s="343" t="s">
        <v>620</v>
      </c>
      <c r="G11103" s="47" t="s">
        <v>246</v>
      </c>
      <c r="H11103" s="103"/>
      <c r="I11103" s="108">
        <f t="shared" si="2975"/>
        <v>0</v>
      </c>
      <c r="J11103" s="104"/>
      <c r="K11103" s="104"/>
      <c r="L11103" s="108">
        <f t="shared" si="2974"/>
        <v>0</v>
      </c>
      <c r="M11103" s="104"/>
      <c r="N11103" s="104"/>
      <c r="R11103" s="352">
        <f>L11333-[1]გადასახდელები!L9723</f>
        <v>0</v>
      </c>
    </row>
    <row r="11104" spans="2:18" ht="34.5" hidden="1" customHeight="1">
      <c r="B11104" s="36" t="str">
        <f t="shared" si="2973"/>
        <v>b</v>
      </c>
      <c r="C11104" s="42">
        <v>4</v>
      </c>
      <c r="D11104" s="42"/>
      <c r="F11104" s="343" t="s">
        <v>551</v>
      </c>
      <c r="G11104" s="47" t="s">
        <v>247</v>
      </c>
      <c r="H11104" s="103"/>
      <c r="I11104" s="108">
        <f t="shared" si="2975"/>
        <v>0</v>
      </c>
      <c r="J11104" s="104"/>
      <c r="K11104" s="104"/>
      <c r="L11104" s="108">
        <f t="shared" si="2974"/>
        <v>0</v>
      </c>
      <c r="M11104" s="104"/>
      <c r="N11104" s="104"/>
      <c r="R11104" s="352">
        <f>L11334-[1]გადასახდელები!L9724</f>
        <v>0</v>
      </c>
    </row>
    <row r="11105" spans="2:18" ht="33" hidden="1" customHeight="1">
      <c r="B11105" s="36" t="str">
        <f t="shared" si="2973"/>
        <v>b</v>
      </c>
      <c r="C11105" s="42">
        <v>4</v>
      </c>
      <c r="D11105" s="42"/>
      <c r="F11105" s="342" t="s">
        <v>552</v>
      </c>
      <c r="G11105" s="47" t="s">
        <v>248</v>
      </c>
      <c r="H11105" s="93">
        <f>SUM(H11106:H11111)</f>
        <v>0</v>
      </c>
      <c r="I11105" s="94">
        <f t="shared" si="2975"/>
        <v>0</v>
      </c>
      <c r="J11105" s="95">
        <f>SUM(J11106:J11111)</f>
        <v>0</v>
      </c>
      <c r="K11105" s="95">
        <f>SUM(K11106:K11111)</f>
        <v>0</v>
      </c>
      <c r="L11105" s="94">
        <f t="shared" si="2974"/>
        <v>0</v>
      </c>
      <c r="M11105" s="95">
        <f>SUM(M11106:M11111)</f>
        <v>0</v>
      </c>
      <c r="N11105" s="95">
        <f>SUM(N11106:N11111)</f>
        <v>0</v>
      </c>
      <c r="O11105" s="82" t="s">
        <v>146</v>
      </c>
      <c r="R11105" s="352">
        <f>L11335-[1]გადასახდელები!L9725</f>
        <v>0</v>
      </c>
    </row>
    <row r="11106" spans="2:18" ht="20.25" hidden="1" customHeight="1">
      <c r="B11106" s="36" t="str">
        <f t="shared" si="2973"/>
        <v>b</v>
      </c>
      <c r="C11106" s="42">
        <v>5</v>
      </c>
      <c r="D11106" s="42"/>
      <c r="F11106" s="343" t="s">
        <v>553</v>
      </c>
      <c r="G11106" s="48" t="s">
        <v>249</v>
      </c>
      <c r="H11106" s="109"/>
      <c r="I11106" s="97">
        <f t="shared" si="2975"/>
        <v>0</v>
      </c>
      <c r="J11106" s="110"/>
      <c r="K11106" s="110"/>
      <c r="L11106" s="97">
        <f t="shared" si="2974"/>
        <v>0</v>
      </c>
      <c r="M11106" s="110"/>
      <c r="N11106" s="110"/>
      <c r="Q11106" s="17">
        <f>82+55</f>
        <v>137</v>
      </c>
      <c r="R11106" s="352">
        <f>L11336-[1]გადასახდელები!L9726</f>
        <v>0</v>
      </c>
    </row>
    <row r="11107" spans="2:18" ht="20.25" hidden="1" customHeight="1">
      <c r="B11107" s="36" t="str">
        <f t="shared" si="2973"/>
        <v>b</v>
      </c>
      <c r="C11107" s="42">
        <v>5</v>
      </c>
      <c r="D11107" s="42"/>
      <c r="F11107" s="343" t="s">
        <v>554</v>
      </c>
      <c r="G11107" s="48" t="s">
        <v>250</v>
      </c>
      <c r="H11107" s="109"/>
      <c r="I11107" s="97">
        <f t="shared" si="2975"/>
        <v>0</v>
      </c>
      <c r="J11107" s="110"/>
      <c r="K11107" s="110"/>
      <c r="L11107" s="97">
        <f t="shared" si="2974"/>
        <v>0</v>
      </c>
      <c r="M11107" s="110"/>
      <c r="N11107" s="110"/>
      <c r="R11107" s="352">
        <f>L11337-[1]გადასახდელები!L9727</f>
        <v>0</v>
      </c>
    </row>
    <row r="11108" spans="2:18" ht="35.25" hidden="1" customHeight="1">
      <c r="B11108" s="36" t="str">
        <f t="shared" si="2973"/>
        <v>b</v>
      </c>
      <c r="C11108" s="42">
        <v>5</v>
      </c>
      <c r="D11108" s="42"/>
      <c r="F11108" s="343" t="s">
        <v>555</v>
      </c>
      <c r="G11108" s="48" t="s">
        <v>251</v>
      </c>
      <c r="H11108" s="109"/>
      <c r="I11108" s="97">
        <f t="shared" si="2975"/>
        <v>0</v>
      </c>
      <c r="J11108" s="110"/>
      <c r="K11108" s="110"/>
      <c r="L11108" s="97">
        <f t="shared" si="2974"/>
        <v>0</v>
      </c>
      <c r="M11108" s="110"/>
      <c r="N11108" s="110"/>
      <c r="R11108" s="352">
        <f>L11338-[1]გადასახდელები!L9728</f>
        <v>0</v>
      </c>
    </row>
    <row r="11109" spans="2:18" ht="20.25" hidden="1" customHeight="1">
      <c r="B11109" s="36" t="str">
        <f t="shared" si="2973"/>
        <v>b</v>
      </c>
      <c r="C11109" s="42">
        <v>5</v>
      </c>
      <c r="D11109" s="42"/>
      <c r="F11109" s="343" t="s">
        <v>621</v>
      </c>
      <c r="G11109" s="48" t="s">
        <v>252</v>
      </c>
      <c r="H11109" s="109"/>
      <c r="I11109" s="97">
        <f t="shared" si="2975"/>
        <v>0</v>
      </c>
      <c r="J11109" s="110"/>
      <c r="K11109" s="110"/>
      <c r="L11109" s="97">
        <f t="shared" si="2974"/>
        <v>0</v>
      </c>
      <c r="M11109" s="110"/>
      <c r="N11109" s="110"/>
      <c r="R11109" s="352">
        <f>L11339-[1]გადასახდელები!L9729</f>
        <v>0</v>
      </c>
    </row>
    <row r="11110" spans="2:18" ht="30.75" hidden="1" customHeight="1">
      <c r="B11110" s="36" t="str">
        <f t="shared" si="2973"/>
        <v>b</v>
      </c>
      <c r="C11110" s="42">
        <v>5</v>
      </c>
      <c r="D11110" s="42"/>
      <c r="F11110" s="343" t="s">
        <v>622</v>
      </c>
      <c r="G11110" s="48" t="s">
        <v>253</v>
      </c>
      <c r="H11110" s="109"/>
      <c r="I11110" s="97">
        <f t="shared" si="2975"/>
        <v>0</v>
      </c>
      <c r="J11110" s="110"/>
      <c r="K11110" s="110"/>
      <c r="L11110" s="97">
        <f t="shared" si="2974"/>
        <v>0</v>
      </c>
      <c r="M11110" s="110"/>
      <c r="N11110" s="110"/>
      <c r="R11110" s="352">
        <f>L11340-[1]გადასახდელები!L9730</f>
        <v>0</v>
      </c>
    </row>
    <row r="11111" spans="2:18" ht="30.75" hidden="1" customHeight="1">
      <c r="B11111" s="36" t="str">
        <f t="shared" si="2973"/>
        <v>b</v>
      </c>
      <c r="C11111" s="42">
        <v>5</v>
      </c>
      <c r="D11111" s="42"/>
      <c r="F11111" s="343" t="s">
        <v>556</v>
      </c>
      <c r="G11111" s="48" t="s">
        <v>254</v>
      </c>
      <c r="H11111" s="109"/>
      <c r="I11111" s="97">
        <f t="shared" si="2975"/>
        <v>0</v>
      </c>
      <c r="J11111" s="110"/>
      <c r="K11111" s="110"/>
      <c r="L11111" s="97">
        <f t="shared" si="2974"/>
        <v>0</v>
      </c>
      <c r="M11111" s="110"/>
      <c r="N11111" s="110"/>
      <c r="R11111" s="352">
        <f>L11341-[1]გადასახდელები!L9731</f>
        <v>0</v>
      </c>
    </row>
    <row r="11112" spans="2:18" ht="20.25" hidden="1" customHeight="1">
      <c r="B11112" s="36" t="str">
        <f t="shared" si="2973"/>
        <v>b</v>
      </c>
      <c r="C11112" s="42">
        <v>4</v>
      </c>
      <c r="D11112" s="42"/>
      <c r="F11112" s="343" t="s">
        <v>623</v>
      </c>
      <c r="G11112" s="47" t="s">
        <v>255</v>
      </c>
      <c r="H11112" s="103"/>
      <c r="I11112" s="94">
        <f t="shared" si="2975"/>
        <v>0</v>
      </c>
      <c r="J11112" s="104"/>
      <c r="K11112" s="104"/>
      <c r="L11112" s="94">
        <f t="shared" si="2974"/>
        <v>0</v>
      </c>
      <c r="M11112" s="104"/>
      <c r="N11112" s="104"/>
      <c r="R11112" s="352">
        <f>L11342-[1]გადასახდელები!L9732</f>
        <v>0</v>
      </c>
    </row>
    <row r="11113" spans="2:18" ht="20.25" hidden="1" customHeight="1">
      <c r="B11113" s="36" t="str">
        <f t="shared" si="2973"/>
        <v>b</v>
      </c>
      <c r="C11113" s="42">
        <v>4</v>
      </c>
      <c r="D11113" s="42"/>
      <c r="F11113" s="342" t="s">
        <v>557</v>
      </c>
      <c r="G11113" s="47" t="s">
        <v>256</v>
      </c>
      <c r="H11113" s="93">
        <f>SUM(H11114:H11126)</f>
        <v>0</v>
      </c>
      <c r="I11113" s="94">
        <f t="shared" si="2975"/>
        <v>0</v>
      </c>
      <c r="J11113" s="95">
        <f>SUM(J11114:J11126)</f>
        <v>0</v>
      </c>
      <c r="K11113" s="95">
        <f>SUM(K11114:K11126)</f>
        <v>0</v>
      </c>
      <c r="L11113" s="94">
        <f t="shared" si="2974"/>
        <v>0</v>
      </c>
      <c r="M11113" s="95">
        <f>SUM(M11114:M11126)</f>
        <v>0</v>
      </c>
      <c r="N11113" s="95">
        <f>SUM(N11114:N11126)</f>
        <v>0</v>
      </c>
      <c r="O11113" s="82" t="s">
        <v>146</v>
      </c>
      <c r="R11113" s="352">
        <f>L11343-[1]გადასახდელები!L9733</f>
        <v>0</v>
      </c>
    </row>
    <row r="11114" spans="2:18" ht="20.25" hidden="1" customHeight="1">
      <c r="B11114" s="36" t="str">
        <f t="shared" si="2973"/>
        <v>b</v>
      </c>
      <c r="C11114" s="42">
        <v>5</v>
      </c>
      <c r="D11114" s="42"/>
      <c r="F11114" s="343" t="s">
        <v>624</v>
      </c>
      <c r="G11114" s="48" t="s">
        <v>257</v>
      </c>
      <c r="H11114" s="109"/>
      <c r="I11114" s="97">
        <f t="shared" si="2975"/>
        <v>0</v>
      </c>
      <c r="J11114" s="110"/>
      <c r="K11114" s="110"/>
      <c r="L11114" s="97">
        <f t="shared" si="2974"/>
        <v>0</v>
      </c>
      <c r="M11114" s="110"/>
      <c r="N11114" s="110"/>
      <c r="R11114" s="352">
        <f>L11344-[1]გადასახდელები!L9734</f>
        <v>0</v>
      </c>
    </row>
    <row r="11115" spans="2:18" ht="30" hidden="1" customHeight="1">
      <c r="B11115" s="36" t="str">
        <f t="shared" ref="B11115:B11178" si="2976">IF(H11115+I11115+L11115&gt;0,"a","b")</f>
        <v>b</v>
      </c>
      <c r="C11115" s="42">
        <v>5</v>
      </c>
      <c r="D11115" s="42"/>
      <c r="F11115" s="343" t="s">
        <v>625</v>
      </c>
      <c r="G11115" s="48" t="s">
        <v>258</v>
      </c>
      <c r="H11115" s="109"/>
      <c r="I11115" s="97">
        <f t="shared" si="2975"/>
        <v>0</v>
      </c>
      <c r="J11115" s="110"/>
      <c r="K11115" s="110"/>
      <c r="L11115" s="97">
        <f t="shared" si="2974"/>
        <v>0</v>
      </c>
      <c r="M11115" s="110"/>
      <c r="N11115" s="110"/>
      <c r="R11115" s="352">
        <f>L11345-[1]გადასახდელები!L9735</f>
        <v>0</v>
      </c>
    </row>
    <row r="11116" spans="2:18" ht="22.5" hidden="1" customHeight="1">
      <c r="B11116" s="36" t="str">
        <f t="shared" si="2976"/>
        <v>b</v>
      </c>
      <c r="C11116" s="42">
        <v>5</v>
      </c>
      <c r="D11116" s="42"/>
      <c r="F11116" s="343" t="s">
        <v>558</v>
      </c>
      <c r="G11116" s="48" t="s">
        <v>259</v>
      </c>
      <c r="H11116" s="109"/>
      <c r="I11116" s="97">
        <f t="shared" si="2975"/>
        <v>0</v>
      </c>
      <c r="J11116" s="110"/>
      <c r="K11116" s="110"/>
      <c r="L11116" s="97">
        <f t="shared" si="2974"/>
        <v>0</v>
      </c>
      <c r="M11116" s="110"/>
      <c r="N11116" s="110"/>
      <c r="R11116" s="352">
        <f>L11346-[1]გადასახდელები!L9736</f>
        <v>0</v>
      </c>
    </row>
    <row r="11117" spans="2:18" ht="33.75" hidden="1" customHeight="1">
      <c r="B11117" s="36" t="str">
        <f t="shared" si="2976"/>
        <v>b</v>
      </c>
      <c r="C11117" s="42">
        <v>5</v>
      </c>
      <c r="D11117" s="42"/>
      <c r="F11117" s="343" t="s">
        <v>626</v>
      </c>
      <c r="G11117" s="48" t="s">
        <v>260</v>
      </c>
      <c r="H11117" s="109"/>
      <c r="I11117" s="97">
        <f t="shared" si="2975"/>
        <v>0</v>
      </c>
      <c r="J11117" s="110"/>
      <c r="K11117" s="110"/>
      <c r="L11117" s="97">
        <f t="shared" si="2974"/>
        <v>0</v>
      </c>
      <c r="M11117" s="110"/>
      <c r="N11117" s="110"/>
      <c r="R11117" s="352">
        <f>L11347-[1]გადასახდელები!L9737</f>
        <v>0</v>
      </c>
    </row>
    <row r="11118" spans="2:18" ht="24.75" hidden="1" customHeight="1">
      <c r="B11118" s="36" t="str">
        <f t="shared" si="2976"/>
        <v>b</v>
      </c>
      <c r="C11118" s="42">
        <v>5</v>
      </c>
      <c r="D11118" s="42"/>
      <c r="F11118" s="343" t="s">
        <v>627</v>
      </c>
      <c r="G11118" s="48" t="s">
        <v>261</v>
      </c>
      <c r="H11118" s="109"/>
      <c r="I11118" s="97">
        <f t="shared" si="2975"/>
        <v>0</v>
      </c>
      <c r="J11118" s="110"/>
      <c r="K11118" s="110"/>
      <c r="L11118" s="97">
        <f t="shared" si="2974"/>
        <v>0</v>
      </c>
      <c r="M11118" s="110"/>
      <c r="N11118" s="110"/>
      <c r="R11118" s="352">
        <f>L11348-[1]გადასახდელები!L9738</f>
        <v>0</v>
      </c>
    </row>
    <row r="11119" spans="2:18" ht="35.25" hidden="1" customHeight="1">
      <c r="B11119" s="36" t="str">
        <f t="shared" si="2976"/>
        <v>b</v>
      </c>
      <c r="C11119" s="42">
        <v>5</v>
      </c>
      <c r="D11119" s="42"/>
      <c r="F11119" s="343" t="s">
        <v>628</v>
      </c>
      <c r="G11119" s="48" t="s">
        <v>262</v>
      </c>
      <c r="H11119" s="109"/>
      <c r="I11119" s="97">
        <f t="shared" si="2975"/>
        <v>0</v>
      </c>
      <c r="J11119" s="110"/>
      <c r="K11119" s="110"/>
      <c r="L11119" s="97">
        <f t="shared" ref="L11119:L11182" si="2977">M11119+N11119</f>
        <v>0</v>
      </c>
      <c r="M11119" s="110"/>
      <c r="N11119" s="110"/>
      <c r="R11119" s="352">
        <f>L11349-[1]გადასახდელები!L9739</f>
        <v>0</v>
      </c>
    </row>
    <row r="11120" spans="2:18" ht="33.75" hidden="1" customHeight="1">
      <c r="B11120" s="36" t="str">
        <f t="shared" si="2976"/>
        <v>b</v>
      </c>
      <c r="C11120" s="42">
        <v>5</v>
      </c>
      <c r="D11120" s="42"/>
      <c r="F11120" s="343" t="s">
        <v>629</v>
      </c>
      <c r="G11120" s="48" t="s">
        <v>263</v>
      </c>
      <c r="H11120" s="109"/>
      <c r="I11120" s="97">
        <f t="shared" si="2975"/>
        <v>0</v>
      </c>
      <c r="J11120" s="110"/>
      <c r="K11120" s="110"/>
      <c r="L11120" s="97">
        <f t="shared" si="2977"/>
        <v>0</v>
      </c>
      <c r="M11120" s="110"/>
      <c r="N11120" s="110"/>
      <c r="R11120" s="352">
        <f>L11350-[1]გადასახდელები!L9740</f>
        <v>0</v>
      </c>
    </row>
    <row r="11121" spans="2:18" ht="20.25" hidden="1" customHeight="1">
      <c r="B11121" s="36" t="str">
        <f t="shared" si="2976"/>
        <v>b</v>
      </c>
      <c r="C11121" s="42">
        <v>5</v>
      </c>
      <c r="D11121" s="42"/>
      <c r="F11121" s="343" t="s">
        <v>630</v>
      </c>
      <c r="G11121" s="48" t="s">
        <v>264</v>
      </c>
      <c r="H11121" s="109"/>
      <c r="I11121" s="97">
        <f t="shared" si="2975"/>
        <v>0</v>
      </c>
      <c r="J11121" s="110"/>
      <c r="K11121" s="110"/>
      <c r="L11121" s="97">
        <f t="shared" si="2977"/>
        <v>0</v>
      </c>
      <c r="M11121" s="110"/>
      <c r="N11121" s="110"/>
      <c r="R11121" s="352">
        <f>L11351-[1]გადასახდელები!L9741</f>
        <v>0</v>
      </c>
    </row>
    <row r="11122" spans="2:18" ht="20.25" hidden="1" customHeight="1">
      <c r="B11122" s="36" t="str">
        <f t="shared" si="2976"/>
        <v>b</v>
      </c>
      <c r="C11122" s="42">
        <v>5</v>
      </c>
      <c r="D11122" s="42"/>
      <c r="F11122" s="343" t="s">
        <v>631</v>
      </c>
      <c r="G11122" s="48" t="s">
        <v>265</v>
      </c>
      <c r="H11122" s="109"/>
      <c r="I11122" s="97">
        <f t="shared" si="2975"/>
        <v>0</v>
      </c>
      <c r="J11122" s="110"/>
      <c r="K11122" s="110"/>
      <c r="L11122" s="97">
        <f t="shared" si="2977"/>
        <v>0</v>
      </c>
      <c r="M11122" s="110"/>
      <c r="N11122" s="110"/>
      <c r="R11122" s="352">
        <f>L11352-[1]გადასახდელები!L9742</f>
        <v>0</v>
      </c>
    </row>
    <row r="11123" spans="2:18" ht="20.25" hidden="1" customHeight="1">
      <c r="B11123" s="36" t="str">
        <f t="shared" si="2976"/>
        <v>b</v>
      </c>
      <c r="C11123" s="42">
        <v>5</v>
      </c>
      <c r="D11123" s="42"/>
      <c r="F11123" s="343" t="s">
        <v>559</v>
      </c>
      <c r="G11123" s="48" t="s">
        <v>266</v>
      </c>
      <c r="H11123" s="109"/>
      <c r="I11123" s="97">
        <f t="shared" si="2975"/>
        <v>0</v>
      </c>
      <c r="J11123" s="110"/>
      <c r="K11123" s="110"/>
      <c r="L11123" s="97">
        <f t="shared" si="2977"/>
        <v>0</v>
      </c>
      <c r="M11123" s="110"/>
      <c r="N11123" s="110"/>
      <c r="R11123" s="352">
        <f>L11353-[1]გადასახდელები!L9743</f>
        <v>0</v>
      </c>
    </row>
    <row r="11124" spans="2:18" ht="20.25" hidden="1" customHeight="1">
      <c r="B11124" s="36" t="str">
        <f t="shared" si="2976"/>
        <v>b</v>
      </c>
      <c r="C11124" s="42">
        <v>5</v>
      </c>
      <c r="D11124" s="42"/>
      <c r="F11124" s="343" t="s">
        <v>632</v>
      </c>
      <c r="G11124" s="48" t="s">
        <v>267</v>
      </c>
      <c r="H11124" s="109"/>
      <c r="I11124" s="97">
        <f t="shared" si="2975"/>
        <v>0</v>
      </c>
      <c r="J11124" s="110"/>
      <c r="K11124" s="110"/>
      <c r="L11124" s="97">
        <f t="shared" si="2977"/>
        <v>0</v>
      </c>
      <c r="M11124" s="110"/>
      <c r="N11124" s="110"/>
      <c r="R11124" s="352">
        <f>L11354-[1]გადასახდელები!L9744</f>
        <v>0</v>
      </c>
    </row>
    <row r="11125" spans="2:18" ht="34.5" hidden="1" customHeight="1">
      <c r="B11125" s="36" t="str">
        <f t="shared" si="2976"/>
        <v>b</v>
      </c>
      <c r="C11125" s="42">
        <v>5</v>
      </c>
      <c r="D11125" s="42"/>
      <c r="F11125" s="343" t="s">
        <v>633</v>
      </c>
      <c r="G11125" s="48" t="s">
        <v>268</v>
      </c>
      <c r="H11125" s="109"/>
      <c r="I11125" s="97">
        <f t="shared" si="2975"/>
        <v>0</v>
      </c>
      <c r="J11125" s="110"/>
      <c r="K11125" s="110"/>
      <c r="L11125" s="97">
        <f t="shared" si="2977"/>
        <v>0</v>
      </c>
      <c r="M11125" s="110"/>
      <c r="N11125" s="110"/>
      <c r="R11125" s="352">
        <f>L11355-[1]გადასახდელები!L9745</f>
        <v>0</v>
      </c>
    </row>
    <row r="11126" spans="2:18" ht="30.75" hidden="1" customHeight="1">
      <c r="B11126" s="36" t="str">
        <f t="shared" si="2976"/>
        <v>b</v>
      </c>
      <c r="C11126" s="42">
        <v>5</v>
      </c>
      <c r="D11126" s="42"/>
      <c r="F11126" s="343" t="s">
        <v>560</v>
      </c>
      <c r="G11126" s="48" t="s">
        <v>269</v>
      </c>
      <c r="H11126" s="109"/>
      <c r="I11126" s="97">
        <f t="shared" si="2975"/>
        <v>0</v>
      </c>
      <c r="J11126" s="110"/>
      <c r="K11126" s="110"/>
      <c r="L11126" s="97">
        <f t="shared" si="2977"/>
        <v>0</v>
      </c>
      <c r="M11126" s="110"/>
      <c r="N11126" s="110"/>
      <c r="R11126" s="352">
        <f>L11356-[1]გადასახდელები!L9746</f>
        <v>0</v>
      </c>
    </row>
    <row r="11127" spans="2:18" ht="20.25" hidden="1" customHeight="1">
      <c r="B11127" s="36" t="str">
        <f t="shared" si="2976"/>
        <v>b</v>
      </c>
      <c r="C11127" s="42">
        <v>3</v>
      </c>
      <c r="D11127" s="42"/>
      <c r="F11127" s="343" t="s">
        <v>634</v>
      </c>
      <c r="G11127" s="57" t="s">
        <v>209</v>
      </c>
      <c r="H11127" s="111"/>
      <c r="I11127" s="90">
        <f t="shared" si="2975"/>
        <v>0</v>
      </c>
      <c r="J11127" s="112"/>
      <c r="K11127" s="112"/>
      <c r="L11127" s="90">
        <f t="shared" si="2977"/>
        <v>0</v>
      </c>
      <c r="M11127" s="112"/>
      <c r="N11127" s="112"/>
      <c r="R11127" s="352">
        <f>L11357-[1]გადასახდელები!L9747</f>
        <v>0</v>
      </c>
    </row>
    <row r="11128" spans="2:18" ht="20.25" hidden="1" customHeight="1">
      <c r="B11128" s="36" t="str">
        <f t="shared" si="2976"/>
        <v>b</v>
      </c>
      <c r="C11128" s="42">
        <v>3</v>
      </c>
      <c r="D11128" s="42"/>
      <c r="F11128" s="342" t="s">
        <v>635</v>
      </c>
      <c r="G11128" s="57" t="s">
        <v>208</v>
      </c>
      <c r="H11128" s="89">
        <f>H11129+H11134+H11135</f>
        <v>0</v>
      </c>
      <c r="I11128" s="90">
        <f t="shared" si="2975"/>
        <v>0</v>
      </c>
      <c r="J11128" s="92">
        <f>J11129+J11134+J11135</f>
        <v>0</v>
      </c>
      <c r="K11128" s="92">
        <f>K11129+K11134+K11135</f>
        <v>0</v>
      </c>
      <c r="L11128" s="90">
        <f t="shared" si="2977"/>
        <v>0</v>
      </c>
      <c r="M11128" s="92">
        <f>M11129+M11134+M11135</f>
        <v>0</v>
      </c>
      <c r="N11128" s="92">
        <f>N11129+N11134+N11135</f>
        <v>0</v>
      </c>
      <c r="O11128" s="82" t="s">
        <v>146</v>
      </c>
      <c r="R11128" s="352">
        <f>L11358-[1]გადასახდელები!L9748</f>
        <v>0</v>
      </c>
    </row>
    <row r="11129" spans="2:18" ht="20.25" hidden="1" customHeight="1">
      <c r="B11129" s="36" t="str">
        <f t="shared" si="2976"/>
        <v>b</v>
      </c>
      <c r="C11129" s="42">
        <v>4</v>
      </c>
      <c r="D11129" s="42"/>
      <c r="F11129" s="342" t="s">
        <v>636</v>
      </c>
      <c r="G11129" s="47" t="s">
        <v>270</v>
      </c>
      <c r="H11129" s="93">
        <f>SUM(H11130:H11133)</f>
        <v>0</v>
      </c>
      <c r="I11129" s="94">
        <f t="shared" si="2975"/>
        <v>0</v>
      </c>
      <c r="J11129" s="95">
        <f>SUM(J11130:J11133)</f>
        <v>0</v>
      </c>
      <c r="K11129" s="95">
        <f>SUM(K11130:K11133)</f>
        <v>0</v>
      </c>
      <c r="L11129" s="94">
        <f t="shared" si="2977"/>
        <v>0</v>
      </c>
      <c r="M11129" s="95">
        <f>SUM(M11130:M11133)</f>
        <v>0</v>
      </c>
      <c r="N11129" s="95">
        <f>SUM(N11130:N11133)</f>
        <v>0</v>
      </c>
      <c r="O11129" s="82" t="s">
        <v>146</v>
      </c>
      <c r="R11129" s="352">
        <f>L11359-[1]გადასახდელები!L9749</f>
        <v>0</v>
      </c>
    </row>
    <row r="11130" spans="2:18" ht="20.25" hidden="1" customHeight="1">
      <c r="B11130" s="36" t="str">
        <f t="shared" si="2976"/>
        <v>b</v>
      </c>
      <c r="C11130" s="42">
        <v>5</v>
      </c>
      <c r="D11130" s="42"/>
      <c r="F11130" s="343" t="s">
        <v>637</v>
      </c>
      <c r="G11130" s="48" t="s">
        <v>271</v>
      </c>
      <c r="H11130" s="101"/>
      <c r="I11130" s="97">
        <f t="shared" si="2975"/>
        <v>0</v>
      </c>
      <c r="J11130" s="102"/>
      <c r="K11130" s="102"/>
      <c r="L11130" s="97">
        <f t="shared" si="2977"/>
        <v>0</v>
      </c>
      <c r="M11130" s="102"/>
      <c r="N11130" s="102"/>
      <c r="R11130" s="352">
        <f>L11360-[1]გადასახდელები!L9750</f>
        <v>0</v>
      </c>
    </row>
    <row r="11131" spans="2:18" ht="20.25" hidden="1" customHeight="1">
      <c r="B11131" s="36" t="str">
        <f t="shared" si="2976"/>
        <v>b</v>
      </c>
      <c r="C11131" s="42">
        <v>5</v>
      </c>
      <c r="D11131" s="42"/>
      <c r="F11131" s="343" t="s">
        <v>638</v>
      </c>
      <c r="G11131" s="48" t="s">
        <v>272</v>
      </c>
      <c r="H11131" s="101"/>
      <c r="I11131" s="97">
        <f t="shared" si="2975"/>
        <v>0</v>
      </c>
      <c r="J11131" s="102"/>
      <c r="K11131" s="102"/>
      <c r="L11131" s="97">
        <f t="shared" si="2977"/>
        <v>0</v>
      </c>
      <c r="M11131" s="102"/>
      <c r="N11131" s="102"/>
      <c r="R11131" s="352">
        <f>L11361-[1]გადასახდელები!L9751</f>
        <v>0</v>
      </c>
    </row>
    <row r="11132" spans="2:18" ht="20.25" hidden="1" customHeight="1">
      <c r="B11132" s="36" t="str">
        <f t="shared" si="2976"/>
        <v>b</v>
      </c>
      <c r="C11132" s="42">
        <v>5</v>
      </c>
      <c r="D11132" s="42"/>
      <c r="F11132" s="343" t="s">
        <v>639</v>
      </c>
      <c r="G11132" s="48" t="s">
        <v>273</v>
      </c>
      <c r="H11132" s="101"/>
      <c r="I11132" s="97">
        <f t="shared" ref="I11132:I11195" si="2978">J11132+K11132</f>
        <v>0</v>
      </c>
      <c r="J11132" s="102"/>
      <c r="K11132" s="102"/>
      <c r="L11132" s="97">
        <f t="shared" si="2977"/>
        <v>0</v>
      </c>
      <c r="M11132" s="102"/>
      <c r="N11132" s="102"/>
      <c r="R11132" s="352">
        <f>L11362-[1]გადასახდელები!L9752</f>
        <v>0</v>
      </c>
    </row>
    <row r="11133" spans="2:18" ht="20.25" hidden="1" customHeight="1">
      <c r="B11133" s="36" t="str">
        <f t="shared" si="2976"/>
        <v>b</v>
      </c>
      <c r="C11133" s="42">
        <v>5</v>
      </c>
      <c r="D11133" s="42"/>
      <c r="F11133" s="343" t="s">
        <v>640</v>
      </c>
      <c r="G11133" s="48" t="s">
        <v>274</v>
      </c>
      <c r="H11133" s="101"/>
      <c r="I11133" s="97">
        <f t="shared" si="2978"/>
        <v>0</v>
      </c>
      <c r="J11133" s="102"/>
      <c r="K11133" s="102"/>
      <c r="L11133" s="97">
        <f t="shared" si="2977"/>
        <v>0</v>
      </c>
      <c r="M11133" s="102"/>
      <c r="N11133" s="102"/>
      <c r="R11133" s="352">
        <f>L11363-[1]გადასახდელები!L9753</f>
        <v>0</v>
      </c>
    </row>
    <row r="11134" spans="2:18" ht="20.25" hidden="1" customHeight="1">
      <c r="B11134" s="36" t="str">
        <f t="shared" si="2976"/>
        <v>b</v>
      </c>
      <c r="C11134" s="42">
        <v>4</v>
      </c>
      <c r="D11134" s="42"/>
      <c r="F11134" s="343" t="s">
        <v>641</v>
      </c>
      <c r="G11134" s="47" t="s">
        <v>275</v>
      </c>
      <c r="H11134" s="103"/>
      <c r="I11134" s="94">
        <f t="shared" si="2978"/>
        <v>0</v>
      </c>
      <c r="J11134" s="104"/>
      <c r="K11134" s="104"/>
      <c r="L11134" s="94">
        <f t="shared" si="2977"/>
        <v>0</v>
      </c>
      <c r="M11134" s="104"/>
      <c r="N11134" s="104"/>
      <c r="R11134" s="352">
        <f>L11364-[1]გადასახდელები!L9754</f>
        <v>0</v>
      </c>
    </row>
    <row r="11135" spans="2:18" ht="36" hidden="1" customHeight="1">
      <c r="B11135" s="36" t="str">
        <f t="shared" si="2976"/>
        <v>b</v>
      </c>
      <c r="C11135" s="42">
        <v>4</v>
      </c>
      <c r="D11135" s="42"/>
      <c r="F11135" s="343" t="s">
        <v>642</v>
      </c>
      <c r="G11135" s="47" t="s">
        <v>276</v>
      </c>
      <c r="H11135" s="103"/>
      <c r="I11135" s="94">
        <f t="shared" si="2978"/>
        <v>0</v>
      </c>
      <c r="J11135" s="104"/>
      <c r="K11135" s="104"/>
      <c r="L11135" s="94">
        <f t="shared" si="2977"/>
        <v>0</v>
      </c>
      <c r="M11135" s="104"/>
      <c r="N11135" s="104"/>
      <c r="R11135" s="352">
        <f>L11365-[1]გადასახდელები!L9755</f>
        <v>0</v>
      </c>
    </row>
    <row r="11136" spans="2:18" ht="20.25" customHeight="1">
      <c r="B11136" s="36" t="str">
        <f t="shared" si="2976"/>
        <v>a</v>
      </c>
      <c r="C11136" s="42">
        <v>3</v>
      </c>
      <c r="D11136" s="42"/>
      <c r="F11136" s="343" t="s">
        <v>561</v>
      </c>
      <c r="G11136" s="57" t="s">
        <v>202</v>
      </c>
      <c r="H11136" s="111">
        <v>0.01</v>
      </c>
      <c r="I11136" s="90">
        <f t="shared" si="2978"/>
        <v>50</v>
      </c>
      <c r="J11136" s="112"/>
      <c r="K11136" s="112">
        <v>50</v>
      </c>
      <c r="L11136" s="90">
        <f t="shared" si="2977"/>
        <v>10</v>
      </c>
      <c r="M11136" s="112"/>
      <c r="N11136" s="112">
        <v>10</v>
      </c>
      <c r="R11136" s="352">
        <f>L11366-[1]გადასახდელები!L9756</f>
        <v>-60</v>
      </c>
    </row>
    <row r="11137" spans="2:18" ht="20.25" hidden="1" customHeight="1">
      <c r="B11137" s="36" t="str">
        <f t="shared" si="2976"/>
        <v>b</v>
      </c>
      <c r="C11137" s="42">
        <v>3</v>
      </c>
      <c r="D11137" s="42"/>
      <c r="F11137" s="342" t="s">
        <v>562</v>
      </c>
      <c r="G11137" s="57" t="s">
        <v>203</v>
      </c>
      <c r="H11137" s="89">
        <f>H11138+H11141+H11144</f>
        <v>0</v>
      </c>
      <c r="I11137" s="90">
        <f t="shared" si="2978"/>
        <v>0</v>
      </c>
      <c r="J11137" s="92">
        <f>J11138+J11141+J11144</f>
        <v>0</v>
      </c>
      <c r="K11137" s="92">
        <f>K11138+K11141+K11144</f>
        <v>0</v>
      </c>
      <c r="L11137" s="90">
        <f t="shared" si="2977"/>
        <v>0</v>
      </c>
      <c r="M11137" s="92">
        <f>M11138+M11141+M11144</f>
        <v>0</v>
      </c>
      <c r="N11137" s="92">
        <f>N11138+N11141+N11144</f>
        <v>0</v>
      </c>
      <c r="O11137" s="82" t="s">
        <v>146</v>
      </c>
      <c r="R11137" s="352">
        <f>L11367-[1]გადასახდელები!L9757</f>
        <v>0</v>
      </c>
    </row>
    <row r="11138" spans="2:18" ht="20.25" hidden="1" customHeight="1">
      <c r="B11138" s="36" t="str">
        <f t="shared" si="2976"/>
        <v>b</v>
      </c>
      <c r="C11138" s="42">
        <v>4</v>
      </c>
      <c r="D11138" s="42"/>
      <c r="F11138" s="342" t="s">
        <v>643</v>
      </c>
      <c r="G11138" s="47" t="s">
        <v>277</v>
      </c>
      <c r="H11138" s="93">
        <f>SUM(H11139:H11140)</f>
        <v>0</v>
      </c>
      <c r="I11138" s="94">
        <f t="shared" si="2978"/>
        <v>0</v>
      </c>
      <c r="J11138" s="95">
        <f>SUM(J11139:J11140)</f>
        <v>0</v>
      </c>
      <c r="K11138" s="95">
        <f>SUM(K11139:K11140)</f>
        <v>0</v>
      </c>
      <c r="L11138" s="94">
        <f t="shared" si="2977"/>
        <v>0</v>
      </c>
      <c r="M11138" s="95">
        <f>SUM(M11139:M11140)</f>
        <v>0</v>
      </c>
      <c r="N11138" s="95">
        <f>SUM(N11139:N11140)</f>
        <v>0</v>
      </c>
      <c r="O11138" s="82" t="s">
        <v>146</v>
      </c>
      <c r="R11138" s="352">
        <f>L11368-[1]გადასახდელები!L9758</f>
        <v>0</v>
      </c>
    </row>
    <row r="11139" spans="2:18" ht="20.25" hidden="1" customHeight="1">
      <c r="B11139" s="36" t="str">
        <f t="shared" si="2976"/>
        <v>b</v>
      </c>
      <c r="C11139" s="42">
        <v>5</v>
      </c>
      <c r="D11139" s="42"/>
      <c r="F11139" s="343" t="s">
        <v>644</v>
      </c>
      <c r="G11139" s="48" t="s">
        <v>278</v>
      </c>
      <c r="H11139" s="101"/>
      <c r="I11139" s="97">
        <f t="shared" si="2978"/>
        <v>0</v>
      </c>
      <c r="J11139" s="102"/>
      <c r="K11139" s="102"/>
      <c r="L11139" s="97">
        <f t="shared" si="2977"/>
        <v>0</v>
      </c>
      <c r="M11139" s="102"/>
      <c r="N11139" s="102"/>
      <c r="R11139" s="352">
        <f>L11369-[1]გადასახდელები!L9759</f>
        <v>0</v>
      </c>
    </row>
    <row r="11140" spans="2:18" ht="20.25" hidden="1" customHeight="1">
      <c r="B11140" s="36" t="str">
        <f t="shared" si="2976"/>
        <v>b</v>
      </c>
      <c r="C11140" s="42">
        <v>5</v>
      </c>
      <c r="D11140" s="42"/>
      <c r="F11140" s="343" t="s">
        <v>645</v>
      </c>
      <c r="G11140" s="48" t="s">
        <v>204</v>
      </c>
      <c r="H11140" s="101"/>
      <c r="I11140" s="97">
        <f t="shared" si="2978"/>
        <v>0</v>
      </c>
      <c r="J11140" s="102"/>
      <c r="K11140" s="102"/>
      <c r="L11140" s="97">
        <f t="shared" si="2977"/>
        <v>0</v>
      </c>
      <c r="M11140" s="102"/>
      <c r="N11140" s="102"/>
      <c r="R11140" s="352">
        <f>L11370-[1]გადასახდელები!L9760</f>
        <v>0</v>
      </c>
    </row>
    <row r="11141" spans="2:18" ht="20.25" hidden="1" customHeight="1">
      <c r="B11141" s="36" t="str">
        <f t="shared" si="2976"/>
        <v>b</v>
      </c>
      <c r="C11141" s="42">
        <v>4</v>
      </c>
      <c r="D11141" s="42"/>
      <c r="F11141" s="342" t="s">
        <v>646</v>
      </c>
      <c r="G11141" s="47" t="s">
        <v>279</v>
      </c>
      <c r="H11141" s="93">
        <f>SUM(H11142:H11143)</f>
        <v>0</v>
      </c>
      <c r="I11141" s="94">
        <f t="shared" si="2978"/>
        <v>0</v>
      </c>
      <c r="J11141" s="95">
        <f>SUM(J11142:J11143)</f>
        <v>0</v>
      </c>
      <c r="K11141" s="95">
        <f>SUM(K11142:K11143)</f>
        <v>0</v>
      </c>
      <c r="L11141" s="94">
        <f t="shared" si="2977"/>
        <v>0</v>
      </c>
      <c r="M11141" s="95">
        <f>SUM(M11142:M11143)</f>
        <v>0</v>
      </c>
      <c r="N11141" s="95">
        <f>SUM(N11142:N11143)</f>
        <v>0</v>
      </c>
      <c r="O11141" s="82" t="s">
        <v>146</v>
      </c>
      <c r="R11141" s="352">
        <f>L11371-[1]გადასახდელები!L9761</f>
        <v>0</v>
      </c>
    </row>
    <row r="11142" spans="2:18" ht="20.25" hidden="1" customHeight="1">
      <c r="B11142" s="36" t="str">
        <f t="shared" si="2976"/>
        <v>b</v>
      </c>
      <c r="C11142" s="42">
        <v>5</v>
      </c>
      <c r="D11142" s="42"/>
      <c r="F11142" s="343" t="s">
        <v>647</v>
      </c>
      <c r="G11142" s="48" t="s">
        <v>278</v>
      </c>
      <c r="H11142" s="101"/>
      <c r="I11142" s="97">
        <f t="shared" si="2978"/>
        <v>0</v>
      </c>
      <c r="J11142" s="102"/>
      <c r="K11142" s="102"/>
      <c r="L11142" s="97">
        <f t="shared" si="2977"/>
        <v>0</v>
      </c>
      <c r="M11142" s="102"/>
      <c r="N11142" s="102"/>
      <c r="R11142" s="352">
        <f>L11372-[1]გადასახდელები!L9762</f>
        <v>0</v>
      </c>
    </row>
    <row r="11143" spans="2:18" ht="20.25" hidden="1" customHeight="1">
      <c r="B11143" s="36" t="str">
        <f t="shared" si="2976"/>
        <v>b</v>
      </c>
      <c r="C11143" s="42">
        <v>5</v>
      </c>
      <c r="D11143" s="42"/>
      <c r="F11143" s="343" t="s">
        <v>648</v>
      </c>
      <c r="G11143" s="48" t="s">
        <v>204</v>
      </c>
      <c r="H11143" s="101"/>
      <c r="I11143" s="97">
        <f t="shared" si="2978"/>
        <v>0</v>
      </c>
      <c r="J11143" s="102"/>
      <c r="K11143" s="102"/>
      <c r="L11143" s="97">
        <f t="shared" si="2977"/>
        <v>0</v>
      </c>
      <c r="M11143" s="102"/>
      <c r="N11143" s="102"/>
      <c r="R11143" s="352">
        <f>L11373-[1]გადასახდელები!L9763</f>
        <v>0</v>
      </c>
    </row>
    <row r="11144" spans="2:18" ht="20.25" hidden="1" customHeight="1">
      <c r="B11144" s="36" t="str">
        <f t="shared" si="2976"/>
        <v>b</v>
      </c>
      <c r="C11144" s="42">
        <v>4</v>
      </c>
      <c r="D11144" s="42"/>
      <c r="F11144" s="342" t="s">
        <v>563</v>
      </c>
      <c r="G11144" s="47" t="s">
        <v>280</v>
      </c>
      <c r="H11144" s="93">
        <f>SUM(H11145:H11146)</f>
        <v>0</v>
      </c>
      <c r="I11144" s="94">
        <f t="shared" si="2978"/>
        <v>0</v>
      </c>
      <c r="J11144" s="95">
        <f>SUM(J11145:J11146)</f>
        <v>0</v>
      </c>
      <c r="K11144" s="95">
        <f>SUM(K11145:K11146)</f>
        <v>0</v>
      </c>
      <c r="L11144" s="94">
        <f t="shared" si="2977"/>
        <v>0</v>
      </c>
      <c r="M11144" s="95">
        <f>SUM(M11145:M11146)</f>
        <v>0</v>
      </c>
      <c r="N11144" s="95">
        <f>SUM(N11145:N11146)</f>
        <v>0</v>
      </c>
      <c r="O11144" s="82" t="s">
        <v>146</v>
      </c>
      <c r="R11144" s="352">
        <f>L11374-[1]გადასახდელები!L9764</f>
        <v>0</v>
      </c>
    </row>
    <row r="11145" spans="2:18" ht="20.25" hidden="1" customHeight="1">
      <c r="B11145" s="36" t="str">
        <f t="shared" si="2976"/>
        <v>b</v>
      </c>
      <c r="C11145" s="42">
        <v>5</v>
      </c>
      <c r="D11145" s="42"/>
      <c r="F11145" s="343" t="s">
        <v>649</v>
      </c>
      <c r="G11145" s="48" t="s">
        <v>278</v>
      </c>
      <c r="H11145" s="101"/>
      <c r="I11145" s="97">
        <f t="shared" si="2978"/>
        <v>0</v>
      </c>
      <c r="J11145" s="102"/>
      <c r="K11145" s="102"/>
      <c r="L11145" s="97">
        <f t="shared" si="2977"/>
        <v>0</v>
      </c>
      <c r="M11145" s="102"/>
      <c r="N11145" s="102"/>
      <c r="R11145" s="352">
        <f>L11375-[1]გადასახდელები!L9765</f>
        <v>0</v>
      </c>
    </row>
    <row r="11146" spans="2:18" ht="20.25" hidden="1" customHeight="1">
      <c r="B11146" s="36" t="str">
        <f t="shared" si="2976"/>
        <v>b</v>
      </c>
      <c r="C11146" s="42">
        <v>5</v>
      </c>
      <c r="D11146" s="42"/>
      <c r="F11146" s="343" t="s">
        <v>564</v>
      </c>
      <c r="G11146" s="48" t="s">
        <v>204</v>
      </c>
      <c r="H11146" s="101"/>
      <c r="I11146" s="97">
        <f t="shared" si="2978"/>
        <v>0</v>
      </c>
      <c r="J11146" s="102"/>
      <c r="K11146" s="102"/>
      <c r="L11146" s="97">
        <f t="shared" si="2977"/>
        <v>0</v>
      </c>
      <c r="M11146" s="102"/>
      <c r="N11146" s="102"/>
      <c r="R11146" s="352">
        <f>L11376-[1]გადასახდელები!L9766</f>
        <v>0</v>
      </c>
    </row>
    <row r="11147" spans="2:18" ht="20.25" hidden="1" customHeight="1">
      <c r="B11147" s="36" t="str">
        <f t="shared" si="2976"/>
        <v>b</v>
      </c>
      <c r="C11147" s="42">
        <v>3</v>
      </c>
      <c r="D11147" s="42"/>
      <c r="F11147" s="342" t="s">
        <v>565</v>
      </c>
      <c r="G11147" s="57" t="s">
        <v>206</v>
      </c>
      <c r="H11147" s="89">
        <f>H11148+H11151+H11154</f>
        <v>0</v>
      </c>
      <c r="I11147" s="90">
        <f t="shared" si="2978"/>
        <v>0</v>
      </c>
      <c r="J11147" s="92">
        <f>J11148+J11151+J11154</f>
        <v>0</v>
      </c>
      <c r="K11147" s="92">
        <f>K11148+K11151+K11154</f>
        <v>0</v>
      </c>
      <c r="L11147" s="90">
        <f t="shared" si="2977"/>
        <v>0</v>
      </c>
      <c r="M11147" s="92">
        <f>M11148+M11151+M11154</f>
        <v>0</v>
      </c>
      <c r="N11147" s="92">
        <f>N11148+N11151+N11154</f>
        <v>0</v>
      </c>
      <c r="O11147" s="82" t="s">
        <v>146</v>
      </c>
      <c r="R11147" s="352">
        <f>L11377-[1]გადასახდელები!L9767</f>
        <v>0</v>
      </c>
    </row>
    <row r="11148" spans="2:18" ht="20.25" hidden="1" customHeight="1">
      <c r="B11148" s="36" t="str">
        <f t="shared" si="2976"/>
        <v>b</v>
      </c>
      <c r="C11148" s="42">
        <v>4</v>
      </c>
      <c r="D11148" s="42"/>
      <c r="F11148" s="342" t="s">
        <v>650</v>
      </c>
      <c r="G11148" s="47" t="s">
        <v>281</v>
      </c>
      <c r="H11148" s="93">
        <f>SUM(H11149:H11150)</f>
        <v>0</v>
      </c>
      <c r="I11148" s="94">
        <f t="shared" si="2978"/>
        <v>0</v>
      </c>
      <c r="J11148" s="95">
        <f>SUM(J11149:J11150)</f>
        <v>0</v>
      </c>
      <c r="K11148" s="95">
        <f>SUM(K11149:K11150)</f>
        <v>0</v>
      </c>
      <c r="L11148" s="94">
        <f t="shared" si="2977"/>
        <v>0</v>
      </c>
      <c r="M11148" s="95">
        <f>SUM(M11149:M11150)</f>
        <v>0</v>
      </c>
      <c r="N11148" s="95">
        <f>SUM(N11149:N11150)</f>
        <v>0</v>
      </c>
      <c r="O11148" s="82" t="s">
        <v>146</v>
      </c>
      <c r="R11148" s="352">
        <f>L11378-[1]გადასახდელები!L9768</f>
        <v>0</v>
      </c>
    </row>
    <row r="11149" spans="2:18" ht="20.25" hidden="1" customHeight="1">
      <c r="B11149" s="36" t="str">
        <f t="shared" si="2976"/>
        <v>b</v>
      </c>
      <c r="C11149" s="42">
        <v>5</v>
      </c>
      <c r="D11149" s="42"/>
      <c r="F11149" s="343" t="s">
        <v>651</v>
      </c>
      <c r="G11149" s="48" t="s">
        <v>282</v>
      </c>
      <c r="H11149" s="101"/>
      <c r="I11149" s="97">
        <f t="shared" si="2978"/>
        <v>0</v>
      </c>
      <c r="J11149" s="102"/>
      <c r="K11149" s="102"/>
      <c r="L11149" s="97">
        <f t="shared" si="2977"/>
        <v>0</v>
      </c>
      <c r="M11149" s="102"/>
      <c r="N11149" s="102"/>
      <c r="R11149" s="352">
        <f>L11379-[1]გადასახდელები!L9769</f>
        <v>0</v>
      </c>
    </row>
    <row r="11150" spans="2:18" ht="20.25" hidden="1" customHeight="1">
      <c r="B11150" s="36" t="str">
        <f t="shared" si="2976"/>
        <v>b</v>
      </c>
      <c r="C11150" s="42">
        <v>5</v>
      </c>
      <c r="D11150" s="42"/>
      <c r="F11150" s="343" t="s">
        <v>652</v>
      </c>
      <c r="G11150" s="48" t="s">
        <v>283</v>
      </c>
      <c r="H11150" s="101"/>
      <c r="I11150" s="97">
        <f t="shared" si="2978"/>
        <v>0</v>
      </c>
      <c r="J11150" s="102"/>
      <c r="K11150" s="102"/>
      <c r="L11150" s="97">
        <f t="shared" si="2977"/>
        <v>0</v>
      </c>
      <c r="M11150" s="102"/>
      <c r="N11150" s="102"/>
      <c r="R11150" s="352">
        <f>L11380-[1]გადასახდელები!L9770</f>
        <v>0</v>
      </c>
    </row>
    <row r="11151" spans="2:18" ht="20.25" hidden="1" customHeight="1">
      <c r="B11151" s="36" t="str">
        <f t="shared" si="2976"/>
        <v>b</v>
      </c>
      <c r="C11151" s="42">
        <v>4</v>
      </c>
      <c r="D11151" s="42"/>
      <c r="F11151" s="342" t="s">
        <v>566</v>
      </c>
      <c r="G11151" s="47" t="s">
        <v>284</v>
      </c>
      <c r="H11151" s="93">
        <f>SUM(H11152:H11153)</f>
        <v>0</v>
      </c>
      <c r="I11151" s="94">
        <f t="shared" si="2978"/>
        <v>0</v>
      </c>
      <c r="J11151" s="95">
        <f>SUM(J11152:J11153)</f>
        <v>0</v>
      </c>
      <c r="K11151" s="95">
        <f>SUM(K11152:K11153)</f>
        <v>0</v>
      </c>
      <c r="L11151" s="94">
        <f t="shared" si="2977"/>
        <v>0</v>
      </c>
      <c r="M11151" s="95">
        <f>SUM(M11152:M11153)</f>
        <v>0</v>
      </c>
      <c r="N11151" s="95">
        <f>SUM(N11152:N11153)</f>
        <v>0</v>
      </c>
      <c r="O11151" s="82" t="s">
        <v>146</v>
      </c>
      <c r="R11151" s="352">
        <f>L11381-[1]გადასახდელები!L9771</f>
        <v>0</v>
      </c>
    </row>
    <row r="11152" spans="2:18" ht="20.25" hidden="1" customHeight="1">
      <c r="B11152" s="36" t="str">
        <f t="shared" si="2976"/>
        <v>b</v>
      </c>
      <c r="C11152" s="42">
        <v>5</v>
      </c>
      <c r="D11152" s="42"/>
      <c r="F11152" s="343" t="s">
        <v>567</v>
      </c>
      <c r="G11152" s="48" t="s">
        <v>282</v>
      </c>
      <c r="H11152" s="101"/>
      <c r="I11152" s="97">
        <f t="shared" si="2978"/>
        <v>0</v>
      </c>
      <c r="J11152" s="102"/>
      <c r="K11152" s="102"/>
      <c r="L11152" s="97">
        <f t="shared" si="2977"/>
        <v>0</v>
      </c>
      <c r="M11152" s="102"/>
      <c r="N11152" s="102"/>
      <c r="R11152" s="352">
        <f>L11382-[1]გადასახდელები!L9772</f>
        <v>0</v>
      </c>
    </row>
    <row r="11153" spans="2:18" ht="20.25" hidden="1" customHeight="1">
      <c r="B11153" s="36" t="str">
        <f t="shared" si="2976"/>
        <v>b</v>
      </c>
      <c r="C11153" s="42">
        <v>5</v>
      </c>
      <c r="D11153" s="42"/>
      <c r="F11153" s="343" t="s">
        <v>653</v>
      </c>
      <c r="G11153" s="48" t="s">
        <v>283</v>
      </c>
      <c r="H11153" s="101"/>
      <c r="I11153" s="97">
        <f t="shared" si="2978"/>
        <v>0</v>
      </c>
      <c r="J11153" s="102"/>
      <c r="K11153" s="102"/>
      <c r="L11153" s="97">
        <f t="shared" si="2977"/>
        <v>0</v>
      </c>
      <c r="M11153" s="102"/>
      <c r="N11153" s="102"/>
      <c r="R11153" s="352">
        <f>L11383-[1]გადასახდელები!L9773</f>
        <v>0</v>
      </c>
    </row>
    <row r="11154" spans="2:18" ht="20.25" hidden="1" customHeight="1">
      <c r="B11154" s="36" t="str">
        <f t="shared" si="2976"/>
        <v>b</v>
      </c>
      <c r="C11154" s="42">
        <v>4</v>
      </c>
      <c r="D11154" s="42"/>
      <c r="F11154" s="342" t="s">
        <v>654</v>
      </c>
      <c r="G11154" s="47" t="s">
        <v>207</v>
      </c>
      <c r="H11154" s="93">
        <f>SUM(H11155:H11156)</f>
        <v>0</v>
      </c>
      <c r="I11154" s="94">
        <f t="shared" si="2978"/>
        <v>0</v>
      </c>
      <c r="J11154" s="95">
        <f>SUM(J11155:J11156)</f>
        <v>0</v>
      </c>
      <c r="K11154" s="95">
        <f>SUM(K11155:K11156)</f>
        <v>0</v>
      </c>
      <c r="L11154" s="94">
        <f t="shared" si="2977"/>
        <v>0</v>
      </c>
      <c r="M11154" s="95">
        <f>SUM(M11155:M11156)</f>
        <v>0</v>
      </c>
      <c r="N11154" s="95">
        <f>SUM(N11155:N11156)</f>
        <v>0</v>
      </c>
      <c r="O11154" s="82" t="s">
        <v>146</v>
      </c>
      <c r="R11154" s="352">
        <f>L11384-[1]გადასახდელები!L9774</f>
        <v>0</v>
      </c>
    </row>
    <row r="11155" spans="2:18" ht="20.25" hidden="1" customHeight="1">
      <c r="B11155" s="36" t="str">
        <f t="shared" si="2976"/>
        <v>b</v>
      </c>
      <c r="C11155" s="42">
        <v>5</v>
      </c>
      <c r="D11155" s="42"/>
      <c r="F11155" s="343" t="s">
        <v>655</v>
      </c>
      <c r="G11155" s="48" t="s">
        <v>282</v>
      </c>
      <c r="H11155" s="101"/>
      <c r="I11155" s="97">
        <f t="shared" si="2978"/>
        <v>0</v>
      </c>
      <c r="J11155" s="102"/>
      <c r="K11155" s="102"/>
      <c r="L11155" s="97">
        <f t="shared" si="2977"/>
        <v>0</v>
      </c>
      <c r="M11155" s="102"/>
      <c r="N11155" s="102"/>
      <c r="R11155" s="352">
        <f>L11385-[1]გადასახდელები!L9775</f>
        <v>0</v>
      </c>
    </row>
    <row r="11156" spans="2:18" ht="20.25" hidden="1" customHeight="1">
      <c r="B11156" s="36" t="str">
        <f t="shared" si="2976"/>
        <v>b</v>
      </c>
      <c r="C11156" s="42">
        <v>5</v>
      </c>
      <c r="D11156" s="42"/>
      <c r="F11156" s="343" t="s">
        <v>656</v>
      </c>
      <c r="G11156" s="48" t="s">
        <v>283</v>
      </c>
      <c r="H11156" s="101"/>
      <c r="I11156" s="97">
        <f t="shared" si="2978"/>
        <v>0</v>
      </c>
      <c r="J11156" s="102"/>
      <c r="K11156" s="102"/>
      <c r="L11156" s="97">
        <f t="shared" si="2977"/>
        <v>0</v>
      </c>
      <c r="M11156" s="102"/>
      <c r="N11156" s="102"/>
      <c r="R11156" s="352">
        <f>L11386-[1]გადასახდელები!L9776</f>
        <v>0</v>
      </c>
    </row>
    <row r="11157" spans="2:18" ht="20.25" customHeight="1">
      <c r="B11157" s="36" t="str">
        <f t="shared" si="2976"/>
        <v>a</v>
      </c>
      <c r="C11157" s="42">
        <v>3</v>
      </c>
      <c r="D11157" s="42"/>
      <c r="F11157" s="342" t="s">
        <v>568</v>
      </c>
      <c r="G11157" s="57" t="s">
        <v>205</v>
      </c>
      <c r="H11157" s="89">
        <f>H11158+H11159</f>
        <v>15</v>
      </c>
      <c r="I11157" s="90">
        <f t="shared" si="2978"/>
        <v>0</v>
      </c>
      <c r="J11157" s="92">
        <f>J11158+J11159</f>
        <v>0</v>
      </c>
      <c r="K11157" s="92">
        <f>K11158+K11159</f>
        <v>0</v>
      </c>
      <c r="L11157" s="90">
        <f t="shared" si="2977"/>
        <v>0</v>
      </c>
      <c r="M11157" s="92">
        <f>M11158+M11159</f>
        <v>0</v>
      </c>
      <c r="N11157" s="92">
        <f>N11158+N11159</f>
        <v>0</v>
      </c>
      <c r="O11157" s="82" t="s">
        <v>146</v>
      </c>
      <c r="R11157" s="352">
        <f>L11387-[1]გადასახდელები!L9777</f>
        <v>0</v>
      </c>
    </row>
    <row r="11158" spans="2:18" ht="20.25" hidden="1" customHeight="1">
      <c r="B11158" s="36" t="str">
        <f t="shared" si="2976"/>
        <v>b</v>
      </c>
      <c r="C11158" s="42">
        <v>4</v>
      </c>
      <c r="D11158" s="42"/>
      <c r="F11158" s="343" t="s">
        <v>657</v>
      </c>
      <c r="G11158" s="47" t="s">
        <v>285</v>
      </c>
      <c r="H11158" s="103"/>
      <c r="I11158" s="94">
        <f t="shared" si="2978"/>
        <v>0</v>
      </c>
      <c r="J11158" s="104"/>
      <c r="K11158" s="104"/>
      <c r="L11158" s="94">
        <f t="shared" si="2977"/>
        <v>0</v>
      </c>
      <c r="M11158" s="104"/>
      <c r="N11158" s="104"/>
      <c r="R11158" s="352">
        <f>L11388-[1]გადასახდელები!L9778</f>
        <v>0</v>
      </c>
    </row>
    <row r="11159" spans="2:18" ht="20.25" customHeight="1">
      <c r="B11159" s="36" t="str">
        <f t="shared" si="2976"/>
        <v>a</v>
      </c>
      <c r="C11159" s="42">
        <v>4</v>
      </c>
      <c r="D11159" s="42"/>
      <c r="F11159" s="342" t="s">
        <v>570</v>
      </c>
      <c r="G11159" s="47" t="s">
        <v>286</v>
      </c>
      <c r="H11159" s="93">
        <f>H11160+H11179</f>
        <v>15</v>
      </c>
      <c r="I11159" s="94">
        <f t="shared" si="2978"/>
        <v>0</v>
      </c>
      <c r="J11159" s="95">
        <f>J11160+J11179</f>
        <v>0</v>
      </c>
      <c r="K11159" s="95">
        <f>K11160+K11179</f>
        <v>0</v>
      </c>
      <c r="L11159" s="94">
        <f t="shared" si="2977"/>
        <v>0</v>
      </c>
      <c r="M11159" s="95">
        <f>M11160+M11179</f>
        <v>0</v>
      </c>
      <c r="N11159" s="95">
        <f>N11160+N11179</f>
        <v>0</v>
      </c>
      <c r="O11159" s="82" t="s">
        <v>146</v>
      </c>
      <c r="R11159" s="352">
        <f>L11389-[1]გადასახდელები!L9779</f>
        <v>0</v>
      </c>
    </row>
    <row r="11160" spans="2:18" ht="20.25" customHeight="1">
      <c r="B11160" s="36" t="str">
        <f t="shared" si="2976"/>
        <v>a</v>
      </c>
      <c r="C11160" s="42">
        <v>5</v>
      </c>
      <c r="D11160" s="42"/>
      <c r="F11160" s="342" t="s">
        <v>569</v>
      </c>
      <c r="G11160" s="48" t="s">
        <v>287</v>
      </c>
      <c r="H11160" s="113">
        <f>SUM(H11161:H11178)</f>
        <v>15</v>
      </c>
      <c r="I11160" s="97">
        <f t="shared" si="2978"/>
        <v>0</v>
      </c>
      <c r="J11160" s="114">
        <f>SUM(J11161:J11178)</f>
        <v>0</v>
      </c>
      <c r="K11160" s="114">
        <f>SUM(K11161:K11178)</f>
        <v>0</v>
      </c>
      <c r="L11160" s="97">
        <f t="shared" si="2977"/>
        <v>0</v>
      </c>
      <c r="M11160" s="114">
        <f>SUM(M11161:M11178)</f>
        <v>0</v>
      </c>
      <c r="N11160" s="114">
        <f>SUM(N11161:N11178)</f>
        <v>0</v>
      </c>
      <c r="O11160" s="82" t="s">
        <v>146</v>
      </c>
      <c r="R11160" s="352">
        <f>L11390-[1]გადასახდელები!L9780</f>
        <v>0</v>
      </c>
    </row>
    <row r="11161" spans="2:18" ht="45" hidden="1" customHeight="1">
      <c r="B11161" s="36" t="str">
        <f t="shared" si="2976"/>
        <v>b</v>
      </c>
      <c r="C11161" s="42">
        <v>6</v>
      </c>
      <c r="D11161" s="42"/>
      <c r="F11161" s="343" t="s">
        <v>658</v>
      </c>
      <c r="G11161" s="45" t="s">
        <v>215</v>
      </c>
      <c r="H11161" s="99"/>
      <c r="I11161" s="105">
        <f t="shared" si="2978"/>
        <v>0</v>
      </c>
      <c r="J11161" s="100"/>
      <c r="K11161" s="100"/>
      <c r="L11161" s="105">
        <f t="shared" si="2977"/>
        <v>0</v>
      </c>
      <c r="M11161" s="100"/>
      <c r="N11161" s="100"/>
      <c r="R11161" s="352">
        <f>L11391-[1]გადასახდელები!L9781</f>
        <v>0</v>
      </c>
    </row>
    <row r="11162" spans="2:18" ht="20.25" hidden="1" customHeight="1">
      <c r="B11162" s="36" t="str">
        <f t="shared" si="2976"/>
        <v>b</v>
      </c>
      <c r="C11162" s="42">
        <v>6</v>
      </c>
      <c r="D11162" s="42"/>
      <c r="F11162" s="343" t="s">
        <v>659</v>
      </c>
      <c r="G11162" s="45" t="s">
        <v>288</v>
      </c>
      <c r="H11162" s="99"/>
      <c r="I11162" s="105">
        <f t="shared" si="2978"/>
        <v>0</v>
      </c>
      <c r="J11162" s="100"/>
      <c r="K11162" s="100"/>
      <c r="L11162" s="105">
        <f t="shared" si="2977"/>
        <v>0</v>
      </c>
      <c r="M11162" s="100"/>
      <c r="N11162" s="100"/>
      <c r="R11162" s="352">
        <f>L11392-[1]გადასახდელები!L9782</f>
        <v>0</v>
      </c>
    </row>
    <row r="11163" spans="2:18" ht="20.25" hidden="1" customHeight="1">
      <c r="B11163" s="36" t="str">
        <f t="shared" si="2976"/>
        <v>b</v>
      </c>
      <c r="C11163" s="42">
        <v>6</v>
      </c>
      <c r="D11163" s="42"/>
      <c r="F11163" s="343" t="s">
        <v>660</v>
      </c>
      <c r="G11163" s="45" t="s">
        <v>289</v>
      </c>
      <c r="H11163" s="99"/>
      <c r="I11163" s="105">
        <f t="shared" si="2978"/>
        <v>0</v>
      </c>
      <c r="J11163" s="100"/>
      <c r="K11163" s="100"/>
      <c r="L11163" s="105">
        <f t="shared" si="2977"/>
        <v>0</v>
      </c>
      <c r="M11163" s="100"/>
      <c r="N11163" s="100"/>
      <c r="R11163" s="352">
        <f>L11393-[1]გადასახდელები!L9783</f>
        <v>0</v>
      </c>
    </row>
    <row r="11164" spans="2:18" ht="20.25" hidden="1" customHeight="1">
      <c r="B11164" s="36" t="str">
        <f t="shared" si="2976"/>
        <v>b</v>
      </c>
      <c r="C11164" s="42">
        <v>6</v>
      </c>
      <c r="D11164" s="42"/>
      <c r="F11164" s="343" t="s">
        <v>661</v>
      </c>
      <c r="G11164" s="45" t="s">
        <v>216</v>
      </c>
      <c r="H11164" s="99"/>
      <c r="I11164" s="105">
        <f t="shared" si="2978"/>
        <v>0</v>
      </c>
      <c r="J11164" s="100"/>
      <c r="K11164" s="100"/>
      <c r="L11164" s="105">
        <f t="shared" si="2977"/>
        <v>0</v>
      </c>
      <c r="M11164" s="100"/>
      <c r="N11164" s="100"/>
      <c r="R11164" s="352">
        <f>L11394-[1]გადასახდელები!L9784</f>
        <v>0</v>
      </c>
    </row>
    <row r="11165" spans="2:18" ht="20.25" hidden="1" customHeight="1">
      <c r="B11165" s="36" t="str">
        <f t="shared" si="2976"/>
        <v>b</v>
      </c>
      <c r="C11165" s="42">
        <v>6</v>
      </c>
      <c r="D11165" s="42"/>
      <c r="F11165" s="343" t="s">
        <v>662</v>
      </c>
      <c r="G11165" s="45" t="s">
        <v>217</v>
      </c>
      <c r="H11165" s="99"/>
      <c r="I11165" s="105">
        <f t="shared" si="2978"/>
        <v>0</v>
      </c>
      <c r="J11165" s="100"/>
      <c r="K11165" s="100"/>
      <c r="L11165" s="105">
        <f t="shared" si="2977"/>
        <v>0</v>
      </c>
      <c r="M11165" s="100"/>
      <c r="N11165" s="100"/>
      <c r="R11165" s="352">
        <f>L11395-[1]გადასახდელები!L9785</f>
        <v>0</v>
      </c>
    </row>
    <row r="11166" spans="2:18" ht="20.25" hidden="1" customHeight="1">
      <c r="B11166" s="36" t="str">
        <f t="shared" si="2976"/>
        <v>b</v>
      </c>
      <c r="C11166" s="42">
        <v>6</v>
      </c>
      <c r="D11166" s="42"/>
      <c r="F11166" s="343" t="s">
        <v>571</v>
      </c>
      <c r="G11166" s="45" t="s">
        <v>290</v>
      </c>
      <c r="H11166" s="99"/>
      <c r="I11166" s="105">
        <f t="shared" si="2978"/>
        <v>0</v>
      </c>
      <c r="J11166" s="100"/>
      <c r="K11166" s="100"/>
      <c r="L11166" s="105">
        <f t="shared" si="2977"/>
        <v>0</v>
      </c>
      <c r="M11166" s="100"/>
      <c r="N11166" s="100"/>
      <c r="R11166" s="352">
        <f>L11396-[1]გადასახდელები!L9786</f>
        <v>0</v>
      </c>
    </row>
    <row r="11167" spans="2:18" ht="20.25" hidden="1" customHeight="1">
      <c r="B11167" s="36" t="str">
        <f t="shared" si="2976"/>
        <v>b</v>
      </c>
      <c r="C11167" s="42">
        <v>6</v>
      </c>
      <c r="D11167" s="42"/>
      <c r="F11167" s="343" t="s">
        <v>663</v>
      </c>
      <c r="G11167" s="45" t="s">
        <v>291</v>
      </c>
      <c r="H11167" s="99"/>
      <c r="I11167" s="105">
        <f t="shared" si="2978"/>
        <v>0</v>
      </c>
      <c r="J11167" s="100"/>
      <c r="K11167" s="100"/>
      <c r="L11167" s="105">
        <f t="shared" si="2977"/>
        <v>0</v>
      </c>
      <c r="M11167" s="100"/>
      <c r="N11167" s="100"/>
      <c r="R11167" s="352">
        <f>L11397-[1]გადასახდელები!L9787</f>
        <v>0</v>
      </c>
    </row>
    <row r="11168" spans="2:18" ht="20.25" hidden="1" customHeight="1">
      <c r="B11168" s="36" t="str">
        <f t="shared" si="2976"/>
        <v>b</v>
      </c>
      <c r="C11168" s="42">
        <v>6</v>
      </c>
      <c r="D11168" s="42"/>
      <c r="F11168" s="343" t="s">
        <v>664</v>
      </c>
      <c r="G11168" s="45" t="s">
        <v>218</v>
      </c>
      <c r="H11168" s="99"/>
      <c r="I11168" s="105">
        <f t="shared" si="2978"/>
        <v>0</v>
      </c>
      <c r="J11168" s="100"/>
      <c r="K11168" s="100"/>
      <c r="L11168" s="105">
        <f t="shared" si="2977"/>
        <v>0</v>
      </c>
      <c r="M11168" s="100"/>
      <c r="N11168" s="100"/>
      <c r="R11168" s="352">
        <f>L11398-[1]გადასახდელები!L9788</f>
        <v>0</v>
      </c>
    </row>
    <row r="11169" spans="2:18" ht="20.25" hidden="1" customHeight="1">
      <c r="B11169" s="36" t="str">
        <f t="shared" si="2976"/>
        <v>b</v>
      </c>
      <c r="C11169" s="42">
        <v>6</v>
      </c>
      <c r="D11169" s="42"/>
      <c r="F11169" s="343" t="s">
        <v>665</v>
      </c>
      <c r="G11169" s="45" t="s">
        <v>219</v>
      </c>
      <c r="H11169" s="99"/>
      <c r="I11169" s="105">
        <f t="shared" si="2978"/>
        <v>0</v>
      </c>
      <c r="J11169" s="100"/>
      <c r="K11169" s="100"/>
      <c r="L11169" s="105">
        <f t="shared" si="2977"/>
        <v>0</v>
      </c>
      <c r="M11169" s="100"/>
      <c r="N11169" s="100"/>
      <c r="R11169" s="352">
        <f>L11399-[1]გადასახდელები!L9789</f>
        <v>0</v>
      </c>
    </row>
    <row r="11170" spans="2:18" ht="20.25" hidden="1" customHeight="1">
      <c r="B11170" s="36" t="str">
        <f t="shared" si="2976"/>
        <v>b</v>
      </c>
      <c r="C11170" s="42">
        <v>6</v>
      </c>
      <c r="D11170" s="42"/>
      <c r="F11170" s="343" t="s">
        <v>666</v>
      </c>
      <c r="G11170" s="45" t="s">
        <v>220</v>
      </c>
      <c r="H11170" s="99"/>
      <c r="I11170" s="105">
        <f t="shared" si="2978"/>
        <v>0</v>
      </c>
      <c r="J11170" s="100"/>
      <c r="K11170" s="100"/>
      <c r="L11170" s="105">
        <f t="shared" si="2977"/>
        <v>0</v>
      </c>
      <c r="M11170" s="100"/>
      <c r="N11170" s="100"/>
      <c r="R11170" s="352">
        <f>L11400-[1]გადასახდელები!L9790</f>
        <v>0</v>
      </c>
    </row>
    <row r="11171" spans="2:18" ht="20.25" hidden="1" customHeight="1">
      <c r="B11171" s="36" t="str">
        <f t="shared" si="2976"/>
        <v>b</v>
      </c>
      <c r="C11171" s="42">
        <v>6</v>
      </c>
      <c r="D11171" s="42"/>
      <c r="F11171" s="343" t="s">
        <v>667</v>
      </c>
      <c r="G11171" s="45" t="s">
        <v>221</v>
      </c>
      <c r="H11171" s="99"/>
      <c r="I11171" s="105">
        <f t="shared" si="2978"/>
        <v>0</v>
      </c>
      <c r="J11171" s="100"/>
      <c r="K11171" s="100"/>
      <c r="L11171" s="105">
        <f t="shared" si="2977"/>
        <v>0</v>
      </c>
      <c r="M11171" s="100"/>
      <c r="N11171" s="100"/>
      <c r="R11171" s="352">
        <f>L11401-[1]გადასახდელები!L9791</f>
        <v>0</v>
      </c>
    </row>
    <row r="11172" spans="2:18" ht="20.25" hidden="1" customHeight="1">
      <c r="B11172" s="36" t="str">
        <f t="shared" si="2976"/>
        <v>b</v>
      </c>
      <c r="C11172" s="42">
        <v>6</v>
      </c>
      <c r="D11172" s="42"/>
      <c r="F11172" s="343" t="s">
        <v>668</v>
      </c>
      <c r="G11172" s="45" t="s">
        <v>222</v>
      </c>
      <c r="H11172" s="99"/>
      <c r="I11172" s="105">
        <f t="shared" si="2978"/>
        <v>0</v>
      </c>
      <c r="J11172" s="100"/>
      <c r="K11172" s="100"/>
      <c r="L11172" s="105">
        <f t="shared" si="2977"/>
        <v>0</v>
      </c>
      <c r="M11172" s="100"/>
      <c r="N11172" s="100"/>
      <c r="R11172" s="352">
        <f>L11402-[1]გადასახდელები!L9792</f>
        <v>0</v>
      </c>
    </row>
    <row r="11173" spans="2:18" ht="20.25" hidden="1" customHeight="1">
      <c r="B11173" s="36" t="str">
        <f t="shared" si="2976"/>
        <v>b</v>
      </c>
      <c r="C11173" s="42">
        <v>6</v>
      </c>
      <c r="D11173" s="42"/>
      <c r="F11173" s="343" t="s">
        <v>669</v>
      </c>
      <c r="G11173" s="45" t="s">
        <v>223</v>
      </c>
      <c r="H11173" s="99"/>
      <c r="I11173" s="105">
        <f t="shared" si="2978"/>
        <v>0</v>
      </c>
      <c r="J11173" s="100"/>
      <c r="K11173" s="100"/>
      <c r="L11173" s="105">
        <f t="shared" si="2977"/>
        <v>0</v>
      </c>
      <c r="M11173" s="100"/>
      <c r="N11173" s="100"/>
      <c r="R11173" s="352">
        <f>L11403-[1]გადასახდელები!L9793</f>
        <v>0</v>
      </c>
    </row>
    <row r="11174" spans="2:18" ht="36" hidden="1" customHeight="1">
      <c r="B11174" s="36" t="str">
        <f t="shared" si="2976"/>
        <v>b</v>
      </c>
      <c r="C11174" s="42">
        <v>6</v>
      </c>
      <c r="D11174" s="42"/>
      <c r="F11174" s="343" t="s">
        <v>670</v>
      </c>
      <c r="G11174" s="45" t="s">
        <v>224</v>
      </c>
      <c r="H11174" s="99"/>
      <c r="I11174" s="105">
        <f t="shared" si="2978"/>
        <v>0</v>
      </c>
      <c r="J11174" s="100"/>
      <c r="K11174" s="100"/>
      <c r="L11174" s="105">
        <f t="shared" si="2977"/>
        <v>0</v>
      </c>
      <c r="M11174" s="100"/>
      <c r="N11174" s="100"/>
      <c r="R11174" s="352">
        <f>L11404-[1]გადასახდელები!L9794</f>
        <v>0</v>
      </c>
    </row>
    <row r="11175" spans="2:18" ht="48.75" hidden="1" customHeight="1">
      <c r="B11175" s="36" t="str">
        <f t="shared" si="2976"/>
        <v>b</v>
      </c>
      <c r="C11175" s="42">
        <v>6</v>
      </c>
      <c r="D11175" s="42"/>
      <c r="F11175" s="343" t="s">
        <v>671</v>
      </c>
      <c r="G11175" s="45" t="s">
        <v>225</v>
      </c>
      <c r="H11175" s="99"/>
      <c r="I11175" s="105">
        <f t="shared" si="2978"/>
        <v>0</v>
      </c>
      <c r="J11175" s="100"/>
      <c r="K11175" s="100"/>
      <c r="L11175" s="105">
        <f t="shared" si="2977"/>
        <v>0</v>
      </c>
      <c r="M11175" s="100"/>
      <c r="N11175" s="100"/>
      <c r="R11175" s="352">
        <f>L11405-[1]გადასახდელები!L9795</f>
        <v>0</v>
      </c>
    </row>
    <row r="11176" spans="2:18" ht="24.75" hidden="1" customHeight="1">
      <c r="B11176" s="36" t="str">
        <f t="shared" si="2976"/>
        <v>b</v>
      </c>
      <c r="C11176" s="42">
        <v>6</v>
      </c>
      <c r="D11176" s="42"/>
      <c r="F11176" s="343" t="s">
        <v>672</v>
      </c>
      <c r="G11176" s="45" t="s">
        <v>226</v>
      </c>
      <c r="H11176" s="99"/>
      <c r="I11176" s="105">
        <f t="shared" si="2978"/>
        <v>0</v>
      </c>
      <c r="J11176" s="100"/>
      <c r="K11176" s="100"/>
      <c r="L11176" s="105">
        <f t="shared" si="2977"/>
        <v>0</v>
      </c>
      <c r="M11176" s="100"/>
      <c r="N11176" s="100"/>
      <c r="R11176" s="352">
        <f>L11406-[1]გადასახდელები!L9796</f>
        <v>0</v>
      </c>
    </row>
    <row r="11177" spans="2:18" ht="24" hidden="1" customHeight="1">
      <c r="B11177" s="36" t="str">
        <f t="shared" si="2976"/>
        <v>b</v>
      </c>
      <c r="C11177" s="42">
        <v>6</v>
      </c>
      <c r="D11177" s="42"/>
      <c r="F11177" s="343" t="s">
        <v>673</v>
      </c>
      <c r="G11177" s="45" t="s">
        <v>227</v>
      </c>
      <c r="H11177" s="99"/>
      <c r="I11177" s="105">
        <f t="shared" si="2978"/>
        <v>0</v>
      </c>
      <c r="J11177" s="100"/>
      <c r="K11177" s="100"/>
      <c r="L11177" s="105">
        <f t="shared" si="2977"/>
        <v>0</v>
      </c>
      <c r="M11177" s="100"/>
      <c r="N11177" s="100"/>
      <c r="R11177" s="352">
        <f>L11407-[1]გადასახდელები!L9797</f>
        <v>0</v>
      </c>
    </row>
    <row r="11178" spans="2:18" ht="36.75" customHeight="1" thickBot="1">
      <c r="B11178" s="36" t="str">
        <f t="shared" si="2976"/>
        <v>a</v>
      </c>
      <c r="C11178" s="42">
        <v>6</v>
      </c>
      <c r="D11178" s="42"/>
      <c r="F11178" s="343" t="s">
        <v>572</v>
      </c>
      <c r="G11178" s="45" t="s">
        <v>228</v>
      </c>
      <c r="H11178" s="99">
        <v>15</v>
      </c>
      <c r="I11178" s="105">
        <f t="shared" si="2978"/>
        <v>0</v>
      </c>
      <c r="J11178" s="100"/>
      <c r="K11178" s="100"/>
      <c r="L11178" s="105">
        <f t="shared" si="2977"/>
        <v>0</v>
      </c>
      <c r="M11178" s="100"/>
      <c r="N11178" s="100"/>
      <c r="R11178" s="352">
        <f>L11408-[1]გადასახდელები!L9798</f>
        <v>0</v>
      </c>
    </row>
    <row r="11179" spans="2:18" ht="24.75" hidden="1" customHeight="1">
      <c r="B11179" s="36" t="str">
        <f t="shared" ref="B11179:B11242" si="2979">IF(H11179+I11179+L11179&gt;0,"a","b")</f>
        <v>b</v>
      </c>
      <c r="C11179" s="42">
        <v>5</v>
      </c>
      <c r="D11179" s="42"/>
      <c r="F11179" s="343" t="s">
        <v>573</v>
      </c>
      <c r="G11179" s="48" t="s">
        <v>193</v>
      </c>
      <c r="H11179" s="101"/>
      <c r="I11179" s="97">
        <f t="shared" si="2978"/>
        <v>0</v>
      </c>
      <c r="J11179" s="102"/>
      <c r="K11179" s="102"/>
      <c r="L11179" s="97">
        <f t="shared" si="2977"/>
        <v>0</v>
      </c>
      <c r="M11179" s="102"/>
      <c r="N11179" s="102"/>
      <c r="R11179" s="352">
        <f>L11409-[1]გადასახდელები!L9799</f>
        <v>0</v>
      </c>
    </row>
    <row r="11180" spans="2:18" ht="20.25" hidden="1" customHeight="1">
      <c r="B11180" s="36" t="str">
        <f t="shared" si="2979"/>
        <v>b</v>
      </c>
      <c r="C11180" s="42">
        <v>2</v>
      </c>
      <c r="D11180" s="42"/>
      <c r="E11180" s="24">
        <v>7084</v>
      </c>
      <c r="F11180" s="342" t="s">
        <v>574</v>
      </c>
      <c r="G11180" s="59" t="s">
        <v>292</v>
      </c>
      <c r="H11180" s="86">
        <f>H11181+H11228+H11236+H11235</f>
        <v>0</v>
      </c>
      <c r="I11180" s="87">
        <f t="shared" si="2978"/>
        <v>0</v>
      </c>
      <c r="J11180" s="88">
        <f>J11181+J11228+J11236+J11235</f>
        <v>0</v>
      </c>
      <c r="K11180" s="88">
        <f>K11181+K11228+K11236+K11235</f>
        <v>0</v>
      </c>
      <c r="L11180" s="87">
        <f t="shared" si="2977"/>
        <v>0</v>
      </c>
      <c r="M11180" s="88">
        <f>M11181+M11228+M11236+M11235</f>
        <v>0</v>
      </c>
      <c r="N11180" s="88">
        <f>N11181+N11228+N11236+N11235</f>
        <v>0</v>
      </c>
      <c r="O11180" s="82" t="s">
        <v>146</v>
      </c>
      <c r="P11180" s="35" t="s">
        <v>145</v>
      </c>
      <c r="R11180" s="352">
        <f>L11410-[1]გადასახდელები!L9800</f>
        <v>0</v>
      </c>
    </row>
    <row r="11181" spans="2:18" ht="20.25" hidden="1" customHeight="1">
      <c r="B11181" s="36" t="str">
        <f t="shared" si="2979"/>
        <v>b</v>
      </c>
      <c r="C11181" s="42">
        <v>3</v>
      </c>
      <c r="D11181" s="42"/>
      <c r="F11181" s="342" t="s">
        <v>575</v>
      </c>
      <c r="G11181" s="51" t="s">
        <v>293</v>
      </c>
      <c r="H11181" s="89">
        <f>H11182+H11194+H11223</f>
        <v>0</v>
      </c>
      <c r="I11181" s="90">
        <f t="shared" si="2978"/>
        <v>0</v>
      </c>
      <c r="J11181" s="89">
        <f>J11182+J11194+J11223</f>
        <v>0</v>
      </c>
      <c r="K11181" s="89">
        <f>K11182+K11194+K11223</f>
        <v>0</v>
      </c>
      <c r="L11181" s="90">
        <f t="shared" si="2977"/>
        <v>0</v>
      </c>
      <c r="M11181" s="89">
        <f>M11182+M11194+M11223</f>
        <v>0</v>
      </c>
      <c r="N11181" s="89">
        <f>N11182+N11194+N11223</f>
        <v>0</v>
      </c>
      <c r="O11181" s="82" t="s">
        <v>146</v>
      </c>
      <c r="P11181" s="35" t="s">
        <v>145</v>
      </c>
      <c r="R11181" s="352">
        <f>L11411-[1]გადასახდელები!L9801</f>
        <v>0</v>
      </c>
    </row>
    <row r="11182" spans="2:18" ht="20.25" hidden="1" customHeight="1">
      <c r="B11182" s="36" t="str">
        <f t="shared" si="2979"/>
        <v>b</v>
      </c>
      <c r="C11182" s="42">
        <v>4</v>
      </c>
      <c r="D11182" s="42"/>
      <c r="F11182" s="342" t="s">
        <v>576</v>
      </c>
      <c r="G11182" s="47" t="s">
        <v>294</v>
      </c>
      <c r="H11182" s="93">
        <f>H11183+H11184+H11185+H11186+H11187+H11188+H11189+H11190+H11191+H11192+H11193</f>
        <v>0</v>
      </c>
      <c r="I11182" s="94">
        <f t="shared" si="2978"/>
        <v>0</v>
      </c>
      <c r="J11182" s="93">
        <f>J11183+J11184+J11185+J11186+J11187+J11188+J11189+J11190+J11191+J11192+J11193</f>
        <v>0</v>
      </c>
      <c r="K11182" s="93">
        <f>K11183+K11184+K11185+K11186+K11187+K11188+K11189+K11190+K11191+K11192+K11193</f>
        <v>0</v>
      </c>
      <c r="L11182" s="94">
        <f t="shared" si="2977"/>
        <v>0</v>
      </c>
      <c r="M11182" s="93">
        <f>M11183+M11184+M11185+M11186+M11187+M11188+M11189+M11190+M11191+M11192+M11193</f>
        <v>0</v>
      </c>
      <c r="N11182" s="93">
        <f>N11183+N11184+N11185+N11186+N11187+N11188+N11189+N11190+N11191+N11192+N11193</f>
        <v>0</v>
      </c>
      <c r="O11182" s="82" t="s">
        <v>146</v>
      </c>
      <c r="P11182" s="35" t="s">
        <v>145</v>
      </c>
      <c r="R11182" s="352">
        <f>L11412-[1]გადასახდელები!L9802</f>
        <v>0</v>
      </c>
    </row>
    <row r="11183" spans="2:18" ht="20.25" hidden="1" customHeight="1">
      <c r="B11183" s="36" t="str">
        <f t="shared" si="2979"/>
        <v>b</v>
      </c>
      <c r="C11183" s="42">
        <v>5</v>
      </c>
      <c r="D11183" s="42"/>
      <c r="F11183" s="343" t="s">
        <v>577</v>
      </c>
      <c r="G11183" s="48" t="s">
        <v>295</v>
      </c>
      <c r="H11183" s="101"/>
      <c r="I11183" s="97">
        <f t="shared" si="2978"/>
        <v>0</v>
      </c>
      <c r="J11183" s="102"/>
      <c r="K11183" s="102"/>
      <c r="L11183" s="97">
        <f t="shared" ref="L11183:L11246" si="2980">M11183+N11183</f>
        <v>0</v>
      </c>
      <c r="M11183" s="102"/>
      <c r="N11183" s="102"/>
      <c r="O11183" s="115"/>
      <c r="P11183" s="35" t="s">
        <v>145</v>
      </c>
      <c r="R11183" s="352">
        <f>L11413-[1]გადასახდელები!L9803</f>
        <v>0</v>
      </c>
    </row>
    <row r="11184" spans="2:18" ht="20.25" hidden="1" customHeight="1">
      <c r="B11184" s="36" t="str">
        <f t="shared" si="2979"/>
        <v>b</v>
      </c>
      <c r="C11184" s="42">
        <v>5</v>
      </c>
      <c r="D11184" s="42"/>
      <c r="F11184" s="343" t="s">
        <v>578</v>
      </c>
      <c r="G11184" s="48" t="s">
        <v>296</v>
      </c>
      <c r="H11184" s="101"/>
      <c r="I11184" s="97">
        <f t="shared" si="2978"/>
        <v>0</v>
      </c>
      <c r="J11184" s="102"/>
      <c r="K11184" s="102"/>
      <c r="L11184" s="97">
        <f t="shared" si="2980"/>
        <v>0</v>
      </c>
      <c r="M11184" s="102"/>
      <c r="N11184" s="102"/>
      <c r="O11184" s="115"/>
      <c r="P11184" s="35" t="s">
        <v>145</v>
      </c>
      <c r="R11184" s="352">
        <f>L11414-[1]გადასახდელები!L9804</f>
        <v>0</v>
      </c>
    </row>
    <row r="11185" spans="2:18" ht="30.75" hidden="1" customHeight="1">
      <c r="B11185" s="36" t="str">
        <f t="shared" si="2979"/>
        <v>b</v>
      </c>
      <c r="C11185" s="42">
        <v>5</v>
      </c>
      <c r="D11185" s="42"/>
      <c r="F11185" s="343" t="s">
        <v>674</v>
      </c>
      <c r="G11185" s="52" t="s">
        <v>297</v>
      </c>
      <c r="H11185" s="101"/>
      <c r="I11185" s="97">
        <f t="shared" si="2978"/>
        <v>0</v>
      </c>
      <c r="J11185" s="102"/>
      <c r="K11185" s="102"/>
      <c r="L11185" s="97">
        <f t="shared" si="2980"/>
        <v>0</v>
      </c>
      <c r="M11185" s="102"/>
      <c r="N11185" s="102"/>
      <c r="O11185" s="115"/>
      <c r="P11185" s="35" t="s">
        <v>145</v>
      </c>
      <c r="R11185" s="352">
        <f>L11415-[1]გადასახდელები!L9805</f>
        <v>0</v>
      </c>
    </row>
    <row r="11186" spans="2:18" ht="20.25" hidden="1" customHeight="1">
      <c r="B11186" s="36" t="str">
        <f t="shared" si="2979"/>
        <v>b</v>
      </c>
      <c r="C11186" s="42">
        <v>5</v>
      </c>
      <c r="D11186" s="42"/>
      <c r="F11186" s="343" t="s">
        <v>579</v>
      </c>
      <c r="G11186" s="48" t="s">
        <v>298</v>
      </c>
      <c r="H11186" s="101"/>
      <c r="I11186" s="97">
        <f t="shared" si="2978"/>
        <v>0</v>
      </c>
      <c r="J11186" s="102"/>
      <c r="K11186" s="102"/>
      <c r="L11186" s="97">
        <f t="shared" si="2980"/>
        <v>0</v>
      </c>
      <c r="M11186" s="102"/>
      <c r="N11186" s="102"/>
      <c r="O11186" s="115"/>
      <c r="P11186" s="35" t="s">
        <v>145</v>
      </c>
      <c r="R11186" s="352">
        <f>L11416-[1]გადასახდელები!L9806</f>
        <v>0</v>
      </c>
    </row>
    <row r="11187" spans="2:18" ht="20.25" hidden="1" customHeight="1">
      <c r="B11187" s="36" t="str">
        <f t="shared" si="2979"/>
        <v>b</v>
      </c>
      <c r="C11187" s="42">
        <v>5</v>
      </c>
      <c r="D11187" s="42"/>
      <c r="F11187" s="343" t="s">
        <v>580</v>
      </c>
      <c r="G11187" s="48" t="s">
        <v>299</v>
      </c>
      <c r="H11187" s="101"/>
      <c r="I11187" s="97">
        <f t="shared" si="2978"/>
        <v>0</v>
      </c>
      <c r="J11187" s="102"/>
      <c r="K11187" s="102"/>
      <c r="L11187" s="97">
        <f t="shared" si="2980"/>
        <v>0</v>
      </c>
      <c r="M11187" s="102"/>
      <c r="N11187" s="102"/>
      <c r="O11187" s="115"/>
      <c r="P11187" s="35" t="s">
        <v>145</v>
      </c>
      <c r="R11187" s="352">
        <f>L11417-[1]გადასახდელები!L9807</f>
        <v>0</v>
      </c>
    </row>
    <row r="11188" spans="2:18" ht="30.75" hidden="1" customHeight="1">
      <c r="B11188" s="36" t="str">
        <f t="shared" si="2979"/>
        <v>b</v>
      </c>
      <c r="C11188" s="42">
        <v>5</v>
      </c>
      <c r="D11188" s="42"/>
      <c r="F11188" s="343" t="s">
        <v>581</v>
      </c>
      <c r="G11188" s="48" t="s">
        <v>300</v>
      </c>
      <c r="H11188" s="101"/>
      <c r="I11188" s="97">
        <f t="shared" si="2978"/>
        <v>0</v>
      </c>
      <c r="J11188" s="102"/>
      <c r="K11188" s="102"/>
      <c r="L11188" s="97">
        <f t="shared" si="2980"/>
        <v>0</v>
      </c>
      <c r="M11188" s="102"/>
      <c r="N11188" s="102"/>
      <c r="O11188" s="115"/>
      <c r="P11188" s="35" t="s">
        <v>145</v>
      </c>
      <c r="R11188" s="352">
        <f>L11418-[1]გადასახდელები!L9808</f>
        <v>0</v>
      </c>
    </row>
    <row r="11189" spans="2:18" ht="20.25" hidden="1" customHeight="1">
      <c r="B11189" s="36" t="str">
        <f t="shared" si="2979"/>
        <v>b</v>
      </c>
      <c r="C11189" s="42">
        <v>5</v>
      </c>
      <c r="D11189" s="42"/>
      <c r="F11189" s="343" t="s">
        <v>675</v>
      </c>
      <c r="G11189" s="48" t="s">
        <v>301</v>
      </c>
      <c r="H11189" s="101"/>
      <c r="I11189" s="97">
        <f t="shared" si="2978"/>
        <v>0</v>
      </c>
      <c r="J11189" s="102"/>
      <c r="K11189" s="102"/>
      <c r="L11189" s="97">
        <f t="shared" si="2980"/>
        <v>0</v>
      </c>
      <c r="M11189" s="102"/>
      <c r="N11189" s="102"/>
      <c r="O11189" s="115"/>
      <c r="P11189" s="35" t="s">
        <v>145</v>
      </c>
      <c r="R11189" s="352">
        <f>L11419-[1]გადასახდელები!L9809</f>
        <v>0</v>
      </c>
    </row>
    <row r="11190" spans="2:18" ht="20.25" hidden="1" customHeight="1">
      <c r="B11190" s="36" t="str">
        <f t="shared" si="2979"/>
        <v>b</v>
      </c>
      <c r="C11190" s="42">
        <v>5</v>
      </c>
      <c r="D11190" s="42"/>
      <c r="F11190" s="343" t="s">
        <v>582</v>
      </c>
      <c r="G11190" s="48" t="s">
        <v>302</v>
      </c>
      <c r="H11190" s="101"/>
      <c r="I11190" s="97">
        <f t="shared" si="2978"/>
        <v>0</v>
      </c>
      <c r="J11190" s="102"/>
      <c r="K11190" s="102"/>
      <c r="L11190" s="97">
        <f t="shared" si="2980"/>
        <v>0</v>
      </c>
      <c r="M11190" s="102"/>
      <c r="N11190" s="102"/>
      <c r="O11190" s="115"/>
      <c r="P11190" s="35" t="s">
        <v>145</v>
      </c>
      <c r="R11190" s="352">
        <f>L11420-[1]გადასახდელები!L9810</f>
        <v>0</v>
      </c>
    </row>
    <row r="11191" spans="2:18" ht="20.25" hidden="1" customHeight="1">
      <c r="B11191" s="36" t="str">
        <f t="shared" si="2979"/>
        <v>b</v>
      </c>
      <c r="C11191" s="42">
        <v>5</v>
      </c>
      <c r="D11191" s="42"/>
      <c r="F11191" s="343" t="s">
        <v>676</v>
      </c>
      <c r="G11191" s="48" t="s">
        <v>303</v>
      </c>
      <c r="H11191" s="101"/>
      <c r="I11191" s="97">
        <f t="shared" si="2978"/>
        <v>0</v>
      </c>
      <c r="J11191" s="102"/>
      <c r="K11191" s="102"/>
      <c r="L11191" s="97">
        <f t="shared" si="2980"/>
        <v>0</v>
      </c>
      <c r="M11191" s="102"/>
      <c r="N11191" s="102"/>
      <c r="O11191" s="115"/>
      <c r="P11191" s="35" t="s">
        <v>145</v>
      </c>
      <c r="R11191" s="352">
        <f>L11421-[1]გადასახდელები!L9811</f>
        <v>0</v>
      </c>
    </row>
    <row r="11192" spans="2:18" ht="20.25" hidden="1" customHeight="1">
      <c r="B11192" s="36" t="str">
        <f t="shared" si="2979"/>
        <v>b</v>
      </c>
      <c r="C11192" s="42">
        <v>5</v>
      </c>
      <c r="D11192" s="42"/>
      <c r="F11192" s="343" t="s">
        <v>677</v>
      </c>
      <c r="G11192" s="48" t="s">
        <v>304</v>
      </c>
      <c r="H11192" s="101"/>
      <c r="I11192" s="97">
        <f t="shared" si="2978"/>
        <v>0</v>
      </c>
      <c r="J11192" s="102"/>
      <c r="K11192" s="102"/>
      <c r="L11192" s="97">
        <f t="shared" si="2980"/>
        <v>0</v>
      </c>
      <c r="M11192" s="102"/>
      <c r="N11192" s="102"/>
      <c r="O11192" s="115"/>
      <c r="P11192" s="35" t="s">
        <v>145</v>
      </c>
      <c r="R11192" s="352">
        <f>L11422-[1]გადასახდელები!L9812</f>
        <v>0</v>
      </c>
    </row>
    <row r="11193" spans="2:18" ht="20.25" hidden="1" customHeight="1">
      <c r="B11193" s="36" t="str">
        <f t="shared" si="2979"/>
        <v>b</v>
      </c>
      <c r="C11193" s="42">
        <v>5</v>
      </c>
      <c r="D11193" s="42"/>
      <c r="F11193" s="343" t="s">
        <v>583</v>
      </c>
      <c r="G11193" s="48" t="s">
        <v>305</v>
      </c>
      <c r="H11193" s="101"/>
      <c r="I11193" s="97">
        <f t="shared" si="2978"/>
        <v>0</v>
      </c>
      <c r="J11193" s="102"/>
      <c r="K11193" s="102"/>
      <c r="L11193" s="97">
        <f t="shared" si="2980"/>
        <v>0</v>
      </c>
      <c r="M11193" s="102"/>
      <c r="N11193" s="102"/>
      <c r="O11193" s="115"/>
      <c r="P11193" s="35" t="s">
        <v>145</v>
      </c>
      <c r="R11193" s="352">
        <f>L11423-[1]გადასახდელები!L9813</f>
        <v>0</v>
      </c>
    </row>
    <row r="11194" spans="2:18" ht="20.25" hidden="1" customHeight="1">
      <c r="B11194" s="36" t="str">
        <f t="shared" si="2979"/>
        <v>b</v>
      </c>
      <c r="C11194" s="42">
        <v>4</v>
      </c>
      <c r="D11194" s="42"/>
      <c r="F11194" s="342" t="s">
        <v>584</v>
      </c>
      <c r="G11194" s="47" t="s">
        <v>306</v>
      </c>
      <c r="H11194" s="93">
        <f>H11195+H11202</f>
        <v>0</v>
      </c>
      <c r="I11194" s="94">
        <f t="shared" si="2978"/>
        <v>0</v>
      </c>
      <c r="J11194" s="93">
        <f>J11195+J11202</f>
        <v>0</v>
      </c>
      <c r="K11194" s="93">
        <f>K11195+K11202</f>
        <v>0</v>
      </c>
      <c r="L11194" s="94">
        <f t="shared" si="2980"/>
        <v>0</v>
      </c>
      <c r="M11194" s="93">
        <f>M11195+M11202</f>
        <v>0</v>
      </c>
      <c r="N11194" s="93">
        <f>N11195+N11202</f>
        <v>0</v>
      </c>
      <c r="O11194" s="82" t="s">
        <v>146</v>
      </c>
      <c r="P11194" s="35" t="s">
        <v>145</v>
      </c>
      <c r="R11194" s="352">
        <f>L11424-[1]გადასახდელები!L9814</f>
        <v>0</v>
      </c>
    </row>
    <row r="11195" spans="2:18" ht="20.25" hidden="1" customHeight="1">
      <c r="B11195" s="36" t="str">
        <f t="shared" si="2979"/>
        <v>b</v>
      </c>
      <c r="C11195" s="42">
        <v>5</v>
      </c>
      <c r="D11195" s="42"/>
      <c r="F11195" s="342" t="s">
        <v>585</v>
      </c>
      <c r="G11195" s="48" t="s">
        <v>307</v>
      </c>
      <c r="H11195" s="96">
        <f>SUM(H11196:H11201)</f>
        <v>0</v>
      </c>
      <c r="I11195" s="97">
        <f t="shared" si="2978"/>
        <v>0</v>
      </c>
      <c r="J11195" s="96">
        <f>SUM(J11196:J11201)</f>
        <v>0</v>
      </c>
      <c r="K11195" s="96">
        <f>SUM(K11196:K11201)</f>
        <v>0</v>
      </c>
      <c r="L11195" s="97">
        <f t="shared" si="2980"/>
        <v>0</v>
      </c>
      <c r="M11195" s="96">
        <f>SUM(M11196:M11201)</f>
        <v>0</v>
      </c>
      <c r="N11195" s="96">
        <f>SUM(N11196:N11201)</f>
        <v>0</v>
      </c>
      <c r="O11195" s="82" t="s">
        <v>146</v>
      </c>
      <c r="P11195" s="35" t="s">
        <v>145</v>
      </c>
      <c r="R11195" s="352">
        <f>L11425-[1]გადასახდელები!L9815</f>
        <v>0</v>
      </c>
    </row>
    <row r="11196" spans="2:18" ht="20.25" hidden="1" customHeight="1">
      <c r="B11196" s="36" t="str">
        <f t="shared" si="2979"/>
        <v>b</v>
      </c>
      <c r="C11196" s="42">
        <v>6</v>
      </c>
      <c r="D11196" s="42"/>
      <c r="F11196" s="343" t="s">
        <v>586</v>
      </c>
      <c r="G11196" s="53" t="s">
        <v>308</v>
      </c>
      <c r="H11196" s="99"/>
      <c r="I11196" s="105">
        <f t="shared" ref="I11196:I11259" si="2981">J11196+K11196</f>
        <v>0</v>
      </c>
      <c r="J11196" s="100"/>
      <c r="K11196" s="100"/>
      <c r="L11196" s="105">
        <f t="shared" si="2980"/>
        <v>0</v>
      </c>
      <c r="M11196" s="100"/>
      <c r="N11196" s="100"/>
      <c r="O11196" s="115"/>
      <c r="P11196" s="35" t="s">
        <v>145</v>
      </c>
      <c r="R11196" s="352">
        <f>L11426-[1]გადასახდელები!L9816</f>
        <v>0</v>
      </c>
    </row>
    <row r="11197" spans="2:18" ht="20.25" hidden="1" customHeight="1">
      <c r="B11197" s="36" t="str">
        <f t="shared" si="2979"/>
        <v>b</v>
      </c>
      <c r="C11197" s="42">
        <v>6</v>
      </c>
      <c r="D11197" s="42"/>
      <c r="F11197" s="343" t="s">
        <v>678</v>
      </c>
      <c r="G11197" s="53" t="s">
        <v>309</v>
      </c>
      <c r="H11197" s="99"/>
      <c r="I11197" s="105">
        <f t="shared" si="2981"/>
        <v>0</v>
      </c>
      <c r="J11197" s="100"/>
      <c r="K11197" s="100"/>
      <c r="L11197" s="105">
        <f t="shared" si="2980"/>
        <v>0</v>
      </c>
      <c r="M11197" s="100"/>
      <c r="N11197" s="100"/>
      <c r="O11197" s="115"/>
      <c r="P11197" s="35" t="s">
        <v>145</v>
      </c>
      <c r="R11197" s="352">
        <f>L11427-[1]გადასახდელები!L9817</f>
        <v>0</v>
      </c>
    </row>
    <row r="11198" spans="2:18" ht="20.25" hidden="1" customHeight="1">
      <c r="B11198" s="36" t="str">
        <f t="shared" si="2979"/>
        <v>b</v>
      </c>
      <c r="C11198" s="42">
        <v>6</v>
      </c>
      <c r="D11198" s="42"/>
      <c r="F11198" s="343" t="s">
        <v>679</v>
      </c>
      <c r="G11198" s="53" t="s">
        <v>310</v>
      </c>
      <c r="H11198" s="99"/>
      <c r="I11198" s="105">
        <f t="shared" si="2981"/>
        <v>0</v>
      </c>
      <c r="J11198" s="100"/>
      <c r="K11198" s="100"/>
      <c r="L11198" s="105">
        <f t="shared" si="2980"/>
        <v>0</v>
      </c>
      <c r="M11198" s="100"/>
      <c r="N11198" s="100"/>
      <c r="O11198" s="115"/>
      <c r="P11198" s="35" t="s">
        <v>145</v>
      </c>
      <c r="R11198" s="352">
        <f>L11428-[1]გადასახდელები!L9818</f>
        <v>0</v>
      </c>
    </row>
    <row r="11199" spans="2:18" ht="20.25" hidden="1" customHeight="1">
      <c r="B11199" s="36" t="str">
        <f t="shared" si="2979"/>
        <v>b</v>
      </c>
      <c r="C11199" s="42">
        <v>6</v>
      </c>
      <c r="D11199" s="42"/>
      <c r="F11199" s="343" t="s">
        <v>680</v>
      </c>
      <c r="G11199" s="53" t="s">
        <v>311</v>
      </c>
      <c r="H11199" s="99"/>
      <c r="I11199" s="105">
        <f t="shared" si="2981"/>
        <v>0</v>
      </c>
      <c r="J11199" s="100"/>
      <c r="K11199" s="100"/>
      <c r="L11199" s="105">
        <f t="shared" si="2980"/>
        <v>0</v>
      </c>
      <c r="M11199" s="100"/>
      <c r="N11199" s="100"/>
      <c r="O11199" s="115"/>
      <c r="P11199" s="35" t="s">
        <v>145</v>
      </c>
      <c r="R11199" s="352">
        <f>L11429-[1]გადასახდელები!L9819</f>
        <v>0</v>
      </c>
    </row>
    <row r="11200" spans="2:18" ht="20.25" hidden="1" customHeight="1">
      <c r="B11200" s="36" t="str">
        <f t="shared" si="2979"/>
        <v>b</v>
      </c>
      <c r="C11200" s="42">
        <v>6</v>
      </c>
      <c r="D11200" s="42"/>
      <c r="F11200" s="343" t="s">
        <v>681</v>
      </c>
      <c r="G11200" s="53" t="s">
        <v>312</v>
      </c>
      <c r="H11200" s="99"/>
      <c r="I11200" s="105">
        <f t="shared" si="2981"/>
        <v>0</v>
      </c>
      <c r="J11200" s="100"/>
      <c r="K11200" s="100"/>
      <c r="L11200" s="105">
        <f t="shared" si="2980"/>
        <v>0</v>
      </c>
      <c r="M11200" s="100"/>
      <c r="N11200" s="100"/>
      <c r="O11200" s="115"/>
      <c r="P11200" s="35" t="s">
        <v>145</v>
      </c>
      <c r="R11200" s="352">
        <f>L11430-[1]გადასახდელები!L9820</f>
        <v>0</v>
      </c>
    </row>
    <row r="11201" spans="2:18" ht="20.25" hidden="1" customHeight="1">
      <c r="B11201" s="36" t="str">
        <f t="shared" si="2979"/>
        <v>b</v>
      </c>
      <c r="C11201" s="42">
        <v>6</v>
      </c>
      <c r="D11201" s="42"/>
      <c r="F11201" s="343" t="s">
        <v>682</v>
      </c>
      <c r="G11201" s="53" t="s">
        <v>313</v>
      </c>
      <c r="H11201" s="99"/>
      <c r="I11201" s="105">
        <f t="shared" si="2981"/>
        <v>0</v>
      </c>
      <c r="J11201" s="100"/>
      <c r="K11201" s="100"/>
      <c r="L11201" s="105">
        <f t="shared" si="2980"/>
        <v>0</v>
      </c>
      <c r="M11201" s="100"/>
      <c r="N11201" s="100"/>
      <c r="O11201" s="115"/>
      <c r="P11201" s="35" t="s">
        <v>145</v>
      </c>
      <c r="R11201" s="352">
        <f>L11431-[1]გადასახდელები!L9821</f>
        <v>0</v>
      </c>
    </row>
    <row r="11202" spans="2:18" ht="20.25" hidden="1" customHeight="1">
      <c r="B11202" s="36" t="str">
        <f t="shared" si="2979"/>
        <v>b</v>
      </c>
      <c r="C11202" s="42">
        <v>5</v>
      </c>
      <c r="D11202" s="42"/>
      <c r="F11202" s="342" t="s">
        <v>587</v>
      </c>
      <c r="G11202" s="48" t="s">
        <v>314</v>
      </c>
      <c r="H11202" s="96">
        <f>SUM(H11203:H11222)</f>
        <v>0</v>
      </c>
      <c r="I11202" s="97">
        <f t="shared" si="2981"/>
        <v>0</v>
      </c>
      <c r="J11202" s="96">
        <f>SUM(J11203:J11222)</f>
        <v>0</v>
      </c>
      <c r="K11202" s="96">
        <f>SUM(K11203:K11222)</f>
        <v>0</v>
      </c>
      <c r="L11202" s="97">
        <f t="shared" si="2980"/>
        <v>0</v>
      </c>
      <c r="M11202" s="96">
        <f>SUM(M11203:M11222)</f>
        <v>0</v>
      </c>
      <c r="N11202" s="96">
        <f>SUM(N11203:N11222)</f>
        <v>0</v>
      </c>
      <c r="O11202" s="82" t="s">
        <v>146</v>
      </c>
      <c r="P11202" s="35" t="s">
        <v>145</v>
      </c>
      <c r="R11202" s="352">
        <f>L11432-[1]გადასახდელები!L9822</f>
        <v>0</v>
      </c>
    </row>
    <row r="11203" spans="2:18" ht="20.25" hidden="1" customHeight="1">
      <c r="B11203" s="36" t="str">
        <f t="shared" si="2979"/>
        <v>b</v>
      </c>
      <c r="C11203" s="42">
        <v>6</v>
      </c>
      <c r="D11203" s="42"/>
      <c r="F11203" s="343" t="s">
        <v>683</v>
      </c>
      <c r="G11203" s="54" t="s">
        <v>315</v>
      </c>
      <c r="H11203" s="116"/>
      <c r="I11203" s="105">
        <f t="shared" si="2981"/>
        <v>0</v>
      </c>
      <c r="J11203" s="117"/>
      <c r="K11203" s="117"/>
      <c r="L11203" s="105">
        <f t="shared" si="2980"/>
        <v>0</v>
      </c>
      <c r="M11203" s="117"/>
      <c r="N11203" s="117"/>
      <c r="P11203" s="35" t="s">
        <v>145</v>
      </c>
      <c r="R11203" s="352">
        <f>L11433-[1]გადასახდელები!L9823</f>
        <v>0</v>
      </c>
    </row>
    <row r="11204" spans="2:18" ht="20.25" hidden="1" customHeight="1">
      <c r="B11204" s="36" t="str">
        <f t="shared" si="2979"/>
        <v>b</v>
      </c>
      <c r="C11204" s="42">
        <v>6</v>
      </c>
      <c r="D11204" s="42"/>
      <c r="F11204" s="343" t="s">
        <v>684</v>
      </c>
      <c r="G11204" s="54" t="s">
        <v>316</v>
      </c>
      <c r="H11204" s="116"/>
      <c r="I11204" s="105">
        <f t="shared" si="2981"/>
        <v>0</v>
      </c>
      <c r="J11204" s="117"/>
      <c r="K11204" s="117"/>
      <c r="L11204" s="105">
        <f t="shared" si="2980"/>
        <v>0</v>
      </c>
      <c r="M11204" s="117"/>
      <c r="N11204" s="117"/>
      <c r="P11204" s="35" t="s">
        <v>145</v>
      </c>
      <c r="R11204" s="352">
        <f>L11434-[1]გადასახდელები!L9824</f>
        <v>0</v>
      </c>
    </row>
    <row r="11205" spans="2:18" ht="30.75" hidden="1" customHeight="1">
      <c r="B11205" s="36" t="str">
        <f t="shared" si="2979"/>
        <v>b</v>
      </c>
      <c r="C11205" s="42">
        <v>6</v>
      </c>
      <c r="D11205" s="42"/>
      <c r="F11205" s="343" t="s">
        <v>588</v>
      </c>
      <c r="G11205" s="54" t="s">
        <v>317</v>
      </c>
      <c r="H11205" s="116"/>
      <c r="I11205" s="105">
        <f t="shared" si="2981"/>
        <v>0</v>
      </c>
      <c r="J11205" s="117"/>
      <c r="K11205" s="117"/>
      <c r="L11205" s="105">
        <f t="shared" si="2980"/>
        <v>0</v>
      </c>
      <c r="M11205" s="117"/>
      <c r="N11205" s="117"/>
      <c r="P11205" s="35" t="s">
        <v>145</v>
      </c>
      <c r="R11205" s="352">
        <f>L11435-[1]გადასახდელები!L9825</f>
        <v>0</v>
      </c>
    </row>
    <row r="11206" spans="2:18" ht="30.75" hidden="1" customHeight="1">
      <c r="B11206" s="36" t="str">
        <f t="shared" si="2979"/>
        <v>b</v>
      </c>
      <c r="C11206" s="42">
        <v>6</v>
      </c>
      <c r="D11206" s="42"/>
      <c r="F11206" s="343" t="s">
        <v>685</v>
      </c>
      <c r="G11206" s="54" t="s">
        <v>318</v>
      </c>
      <c r="H11206" s="116"/>
      <c r="I11206" s="105">
        <f t="shared" si="2981"/>
        <v>0</v>
      </c>
      <c r="J11206" s="117"/>
      <c r="K11206" s="117"/>
      <c r="L11206" s="105">
        <f t="shared" si="2980"/>
        <v>0</v>
      </c>
      <c r="M11206" s="117"/>
      <c r="N11206" s="117"/>
      <c r="P11206" s="35" t="s">
        <v>145</v>
      </c>
      <c r="R11206" s="352">
        <f>L11436-[1]გადასახდელები!L9826</f>
        <v>0</v>
      </c>
    </row>
    <row r="11207" spans="2:18" ht="20.25" hidden="1" customHeight="1">
      <c r="B11207" s="36" t="str">
        <f t="shared" si="2979"/>
        <v>b</v>
      </c>
      <c r="C11207" s="42">
        <v>6</v>
      </c>
      <c r="D11207" s="42"/>
      <c r="F11207" s="343" t="s">
        <v>589</v>
      </c>
      <c r="G11207" s="54" t="s">
        <v>319</v>
      </c>
      <c r="H11207" s="116"/>
      <c r="I11207" s="105">
        <f t="shared" si="2981"/>
        <v>0</v>
      </c>
      <c r="J11207" s="117"/>
      <c r="K11207" s="117"/>
      <c r="L11207" s="105">
        <f t="shared" si="2980"/>
        <v>0</v>
      </c>
      <c r="M11207" s="117"/>
      <c r="N11207" s="117"/>
      <c r="P11207" s="35" t="s">
        <v>145</v>
      </c>
      <c r="R11207" s="352">
        <f>L11437-[1]გადასახდელები!L9827</f>
        <v>0</v>
      </c>
    </row>
    <row r="11208" spans="2:18" ht="20.25" hidden="1" customHeight="1">
      <c r="B11208" s="36" t="str">
        <f t="shared" si="2979"/>
        <v>b</v>
      </c>
      <c r="C11208" s="42">
        <v>6</v>
      </c>
      <c r="D11208" s="42"/>
      <c r="F11208" s="343" t="s">
        <v>686</v>
      </c>
      <c r="G11208" s="54" t="s">
        <v>320</v>
      </c>
      <c r="H11208" s="116"/>
      <c r="I11208" s="105">
        <f t="shared" si="2981"/>
        <v>0</v>
      </c>
      <c r="J11208" s="117"/>
      <c r="K11208" s="117"/>
      <c r="L11208" s="105">
        <f t="shared" si="2980"/>
        <v>0</v>
      </c>
      <c r="M11208" s="117"/>
      <c r="N11208" s="117"/>
      <c r="P11208" s="35" t="s">
        <v>145</v>
      </c>
      <c r="R11208" s="352">
        <f>L11438-[1]გადასახდელები!L9828</f>
        <v>0</v>
      </c>
    </row>
    <row r="11209" spans="2:18" ht="30.75" hidden="1" customHeight="1">
      <c r="B11209" s="36" t="str">
        <f t="shared" si="2979"/>
        <v>b</v>
      </c>
      <c r="C11209" s="42">
        <v>6</v>
      </c>
      <c r="D11209" s="42"/>
      <c r="F11209" s="343" t="s">
        <v>687</v>
      </c>
      <c r="G11209" s="54" t="s">
        <v>321</v>
      </c>
      <c r="H11209" s="116"/>
      <c r="I11209" s="105">
        <f t="shared" si="2981"/>
        <v>0</v>
      </c>
      <c r="J11209" s="117"/>
      <c r="K11209" s="117"/>
      <c r="L11209" s="105">
        <f t="shared" si="2980"/>
        <v>0</v>
      </c>
      <c r="M11209" s="117"/>
      <c r="N11209" s="117"/>
      <c r="P11209" s="35" t="s">
        <v>145</v>
      </c>
      <c r="R11209" s="352">
        <f>L11439-[1]გადასახდელები!L9829</f>
        <v>0</v>
      </c>
    </row>
    <row r="11210" spans="2:18" ht="20.25" hidden="1" customHeight="1">
      <c r="B11210" s="36" t="str">
        <f t="shared" si="2979"/>
        <v>b</v>
      </c>
      <c r="C11210" s="42">
        <v>6</v>
      </c>
      <c r="D11210" s="42"/>
      <c r="F11210" s="343" t="s">
        <v>590</v>
      </c>
      <c r="G11210" s="54" t="s">
        <v>322</v>
      </c>
      <c r="H11210" s="116"/>
      <c r="I11210" s="105">
        <f t="shared" si="2981"/>
        <v>0</v>
      </c>
      <c r="J11210" s="117"/>
      <c r="K11210" s="117"/>
      <c r="L11210" s="105">
        <f t="shared" si="2980"/>
        <v>0</v>
      </c>
      <c r="M11210" s="117"/>
      <c r="N11210" s="117"/>
      <c r="P11210" s="35" t="s">
        <v>145</v>
      </c>
      <c r="R11210" s="352">
        <f>L11440-[1]გადასახდელები!L9830</f>
        <v>0</v>
      </c>
    </row>
    <row r="11211" spans="2:18" ht="20.25" hidden="1" customHeight="1">
      <c r="B11211" s="36" t="str">
        <f t="shared" si="2979"/>
        <v>b</v>
      </c>
      <c r="C11211" s="42">
        <v>6</v>
      </c>
      <c r="D11211" s="42"/>
      <c r="F11211" s="343" t="s">
        <v>688</v>
      </c>
      <c r="G11211" s="54" t="s">
        <v>323</v>
      </c>
      <c r="H11211" s="116"/>
      <c r="I11211" s="105">
        <f t="shared" si="2981"/>
        <v>0</v>
      </c>
      <c r="J11211" s="117"/>
      <c r="K11211" s="117"/>
      <c r="L11211" s="105">
        <f t="shared" si="2980"/>
        <v>0</v>
      </c>
      <c r="M11211" s="117"/>
      <c r="N11211" s="117"/>
      <c r="P11211" s="35" t="s">
        <v>145</v>
      </c>
      <c r="R11211" s="352">
        <f>L11441-[1]გადასახდელები!L9831</f>
        <v>0</v>
      </c>
    </row>
    <row r="11212" spans="2:18" ht="20.25" hidden="1" customHeight="1">
      <c r="B11212" s="36" t="str">
        <f t="shared" si="2979"/>
        <v>b</v>
      </c>
      <c r="C11212" s="42">
        <v>6</v>
      </c>
      <c r="D11212" s="42"/>
      <c r="F11212" s="343" t="s">
        <v>689</v>
      </c>
      <c r="G11212" s="54" t="s">
        <v>324</v>
      </c>
      <c r="H11212" s="116"/>
      <c r="I11212" s="105">
        <f t="shared" si="2981"/>
        <v>0</v>
      </c>
      <c r="J11212" s="117"/>
      <c r="K11212" s="117"/>
      <c r="L11212" s="105">
        <f t="shared" si="2980"/>
        <v>0</v>
      </c>
      <c r="M11212" s="117"/>
      <c r="N11212" s="117"/>
      <c r="P11212" s="35" t="s">
        <v>145</v>
      </c>
      <c r="R11212" s="352">
        <f>L11442-[1]გადასახდელები!L9832</f>
        <v>0</v>
      </c>
    </row>
    <row r="11213" spans="2:18" ht="20.25" hidden="1" customHeight="1">
      <c r="B11213" s="36" t="str">
        <f t="shared" si="2979"/>
        <v>b</v>
      </c>
      <c r="C11213" s="42">
        <v>6</v>
      </c>
      <c r="D11213" s="42"/>
      <c r="F11213" s="343" t="s">
        <v>690</v>
      </c>
      <c r="G11213" s="54" t="s">
        <v>325</v>
      </c>
      <c r="H11213" s="116"/>
      <c r="I11213" s="105">
        <f t="shared" si="2981"/>
        <v>0</v>
      </c>
      <c r="J11213" s="117"/>
      <c r="K11213" s="117"/>
      <c r="L11213" s="105">
        <f t="shared" si="2980"/>
        <v>0</v>
      </c>
      <c r="M11213" s="117"/>
      <c r="N11213" s="117"/>
      <c r="P11213" s="35" t="s">
        <v>145</v>
      </c>
      <c r="R11213" s="352">
        <f>L11443-[1]გადასახდელები!L9833</f>
        <v>0</v>
      </c>
    </row>
    <row r="11214" spans="2:18" ht="20.25" hidden="1" customHeight="1">
      <c r="B11214" s="36" t="str">
        <f t="shared" si="2979"/>
        <v>b</v>
      </c>
      <c r="C11214" s="42">
        <v>6</v>
      </c>
      <c r="D11214" s="42"/>
      <c r="F11214" s="343" t="s">
        <v>691</v>
      </c>
      <c r="G11214" s="54" t="s">
        <v>326</v>
      </c>
      <c r="H11214" s="116"/>
      <c r="I11214" s="105">
        <f t="shared" si="2981"/>
        <v>0</v>
      </c>
      <c r="J11214" s="117"/>
      <c r="K11214" s="117"/>
      <c r="L11214" s="105">
        <f t="shared" si="2980"/>
        <v>0</v>
      </c>
      <c r="M11214" s="117"/>
      <c r="N11214" s="117"/>
      <c r="P11214" s="35" t="s">
        <v>145</v>
      </c>
      <c r="R11214" s="352">
        <f>L11444-[1]გადასახდელები!L9834</f>
        <v>0</v>
      </c>
    </row>
    <row r="11215" spans="2:18" ht="20.25" hidden="1" customHeight="1">
      <c r="B11215" s="36" t="str">
        <f t="shared" si="2979"/>
        <v>b</v>
      </c>
      <c r="C11215" s="42">
        <v>6</v>
      </c>
      <c r="D11215" s="42"/>
      <c r="F11215" s="343" t="s">
        <v>692</v>
      </c>
      <c r="G11215" s="54" t="s">
        <v>327</v>
      </c>
      <c r="H11215" s="116"/>
      <c r="I11215" s="105">
        <f t="shared" si="2981"/>
        <v>0</v>
      </c>
      <c r="J11215" s="117"/>
      <c r="K11215" s="117"/>
      <c r="L11215" s="105">
        <f t="shared" si="2980"/>
        <v>0</v>
      </c>
      <c r="M11215" s="117"/>
      <c r="N11215" s="117"/>
      <c r="P11215" s="35" t="s">
        <v>145</v>
      </c>
      <c r="R11215" s="352">
        <f>L11445-[1]გადასახდელები!L9835</f>
        <v>0</v>
      </c>
    </row>
    <row r="11216" spans="2:18" ht="20.25" hidden="1" customHeight="1">
      <c r="B11216" s="36" t="str">
        <f t="shared" si="2979"/>
        <v>b</v>
      </c>
      <c r="C11216" s="42">
        <v>6</v>
      </c>
      <c r="D11216" s="42"/>
      <c r="F11216" s="343" t="s">
        <v>693</v>
      </c>
      <c r="G11216" s="54" t="s">
        <v>328</v>
      </c>
      <c r="H11216" s="116"/>
      <c r="I11216" s="105">
        <f t="shared" si="2981"/>
        <v>0</v>
      </c>
      <c r="J11216" s="117"/>
      <c r="K11216" s="117"/>
      <c r="L11216" s="105">
        <f t="shared" si="2980"/>
        <v>0</v>
      </c>
      <c r="M11216" s="117"/>
      <c r="N11216" s="117"/>
      <c r="P11216" s="35" t="s">
        <v>145</v>
      </c>
      <c r="R11216" s="352">
        <f>L11446-[1]გადასახდელები!L9836</f>
        <v>0</v>
      </c>
    </row>
    <row r="11217" spans="2:18" ht="20.25" hidden="1" customHeight="1">
      <c r="B11217" s="36" t="str">
        <f t="shared" si="2979"/>
        <v>b</v>
      </c>
      <c r="C11217" s="42">
        <v>6</v>
      </c>
      <c r="D11217" s="42"/>
      <c r="F11217" s="343" t="s">
        <v>694</v>
      </c>
      <c r="G11217" s="54" t="s">
        <v>329</v>
      </c>
      <c r="H11217" s="116"/>
      <c r="I11217" s="105">
        <f t="shared" si="2981"/>
        <v>0</v>
      </c>
      <c r="J11217" s="117"/>
      <c r="K11217" s="117"/>
      <c r="L11217" s="105">
        <f t="shared" si="2980"/>
        <v>0</v>
      </c>
      <c r="M11217" s="117"/>
      <c r="N11217" s="117"/>
      <c r="P11217" s="35" t="s">
        <v>145</v>
      </c>
      <c r="R11217" s="352">
        <f>L11447-[1]გადასახდელები!L9837</f>
        <v>0</v>
      </c>
    </row>
    <row r="11218" spans="2:18" ht="20.25" hidden="1" customHeight="1">
      <c r="B11218" s="36" t="str">
        <f t="shared" si="2979"/>
        <v>b</v>
      </c>
      <c r="C11218" s="42">
        <v>6</v>
      </c>
      <c r="D11218" s="42"/>
      <c r="F11218" s="343" t="s">
        <v>695</v>
      </c>
      <c r="G11218" s="54" t="s">
        <v>330</v>
      </c>
      <c r="H11218" s="116"/>
      <c r="I11218" s="105">
        <f t="shared" si="2981"/>
        <v>0</v>
      </c>
      <c r="J11218" s="117"/>
      <c r="K11218" s="117"/>
      <c r="L11218" s="105">
        <f t="shared" si="2980"/>
        <v>0</v>
      </c>
      <c r="M11218" s="117"/>
      <c r="N11218" s="117"/>
      <c r="P11218" s="35" t="s">
        <v>145</v>
      </c>
      <c r="R11218" s="352">
        <f>L11448-[1]გადასახდელები!L9838</f>
        <v>0</v>
      </c>
    </row>
    <row r="11219" spans="2:18" ht="20.25" hidden="1" customHeight="1">
      <c r="B11219" s="36" t="str">
        <f t="shared" si="2979"/>
        <v>b</v>
      </c>
      <c r="C11219" s="42">
        <v>6</v>
      </c>
      <c r="D11219" s="42"/>
      <c r="F11219" s="343" t="s">
        <v>696</v>
      </c>
      <c r="G11219" s="54" t="s">
        <v>331</v>
      </c>
      <c r="H11219" s="116"/>
      <c r="I11219" s="105">
        <f t="shared" si="2981"/>
        <v>0</v>
      </c>
      <c r="J11219" s="117"/>
      <c r="K11219" s="117"/>
      <c r="L11219" s="105">
        <f t="shared" si="2980"/>
        <v>0</v>
      </c>
      <c r="M11219" s="117"/>
      <c r="N11219" s="117"/>
      <c r="P11219" s="35" t="s">
        <v>145</v>
      </c>
      <c r="R11219" s="352">
        <f>L11449-[1]გადასახდელები!L9839</f>
        <v>0</v>
      </c>
    </row>
    <row r="11220" spans="2:18" ht="20.25" hidden="1" customHeight="1">
      <c r="B11220" s="36" t="str">
        <f t="shared" si="2979"/>
        <v>b</v>
      </c>
      <c r="C11220" s="42">
        <v>6</v>
      </c>
      <c r="D11220" s="42"/>
      <c r="F11220" s="343" t="s">
        <v>697</v>
      </c>
      <c r="G11220" s="55" t="s">
        <v>332</v>
      </c>
      <c r="H11220" s="116"/>
      <c r="I11220" s="105">
        <f t="shared" si="2981"/>
        <v>0</v>
      </c>
      <c r="J11220" s="117"/>
      <c r="K11220" s="117"/>
      <c r="L11220" s="105">
        <f t="shared" si="2980"/>
        <v>0</v>
      </c>
      <c r="M11220" s="117"/>
      <c r="N11220" s="117"/>
      <c r="P11220" s="35" t="s">
        <v>145</v>
      </c>
      <c r="R11220" s="352">
        <f>L11450-[1]გადასახდელები!L9840</f>
        <v>0</v>
      </c>
    </row>
    <row r="11221" spans="2:18" ht="20.25" hidden="1" customHeight="1">
      <c r="B11221" s="36" t="str">
        <f t="shared" si="2979"/>
        <v>b</v>
      </c>
      <c r="C11221" s="42">
        <v>6</v>
      </c>
      <c r="D11221" s="42"/>
      <c r="F11221" s="343" t="s">
        <v>698</v>
      </c>
      <c r="G11221" s="54" t="s">
        <v>333</v>
      </c>
      <c r="H11221" s="116"/>
      <c r="I11221" s="105">
        <f t="shared" si="2981"/>
        <v>0</v>
      </c>
      <c r="J11221" s="117"/>
      <c r="K11221" s="117"/>
      <c r="L11221" s="105">
        <f t="shared" si="2980"/>
        <v>0</v>
      </c>
      <c r="M11221" s="117"/>
      <c r="N11221" s="117"/>
      <c r="P11221" s="35" t="s">
        <v>145</v>
      </c>
      <c r="R11221" s="352">
        <f>L11451-[1]გადასახდელები!L9841</f>
        <v>0</v>
      </c>
    </row>
    <row r="11222" spans="2:18" ht="30.75" hidden="1" customHeight="1">
      <c r="B11222" s="36" t="str">
        <f t="shared" si="2979"/>
        <v>b</v>
      </c>
      <c r="C11222" s="42">
        <v>6</v>
      </c>
      <c r="D11222" s="42"/>
      <c r="F11222" s="343" t="s">
        <v>591</v>
      </c>
      <c r="G11222" s="54" t="s">
        <v>334</v>
      </c>
      <c r="H11222" s="116"/>
      <c r="I11222" s="105">
        <f t="shared" si="2981"/>
        <v>0</v>
      </c>
      <c r="J11222" s="117"/>
      <c r="K11222" s="117"/>
      <c r="L11222" s="105">
        <f t="shared" si="2980"/>
        <v>0</v>
      </c>
      <c r="M11222" s="117"/>
      <c r="N11222" s="117"/>
      <c r="P11222" s="35" t="s">
        <v>145</v>
      </c>
      <c r="R11222" s="352">
        <f>L11452-[1]გადასახდელები!L9842</f>
        <v>0</v>
      </c>
    </row>
    <row r="11223" spans="2:18" ht="20.25" hidden="1" customHeight="1">
      <c r="B11223" s="36" t="str">
        <f t="shared" si="2979"/>
        <v>b</v>
      </c>
      <c r="C11223" s="42">
        <v>4</v>
      </c>
      <c r="D11223" s="42"/>
      <c r="F11223" s="342" t="s">
        <v>699</v>
      </c>
      <c r="G11223" s="47" t="s">
        <v>335</v>
      </c>
      <c r="H11223" s="93">
        <f>H11224+H11225</f>
        <v>0</v>
      </c>
      <c r="I11223" s="94">
        <f t="shared" si="2981"/>
        <v>0</v>
      </c>
      <c r="J11223" s="93">
        <f>J11224+J11225</f>
        <v>0</v>
      </c>
      <c r="K11223" s="93">
        <f>K11224+K11225</f>
        <v>0</v>
      </c>
      <c r="L11223" s="94">
        <f t="shared" si="2980"/>
        <v>0</v>
      </c>
      <c r="M11223" s="93">
        <f>M11224+M11225</f>
        <v>0</v>
      </c>
      <c r="N11223" s="93">
        <f>N11224+N11225</f>
        <v>0</v>
      </c>
      <c r="O11223" s="82" t="s">
        <v>146</v>
      </c>
      <c r="P11223" s="35" t="s">
        <v>145</v>
      </c>
      <c r="R11223" s="352">
        <f>L11453-[1]გადასახდელები!L9843</f>
        <v>0</v>
      </c>
    </row>
    <row r="11224" spans="2:18" ht="20.25" hidden="1" customHeight="1">
      <c r="B11224" s="36" t="str">
        <f t="shared" si="2979"/>
        <v>b</v>
      </c>
      <c r="C11224" s="42">
        <v>5</v>
      </c>
      <c r="D11224" s="42"/>
      <c r="F11224" s="343" t="s">
        <v>700</v>
      </c>
      <c r="G11224" s="48" t="s">
        <v>336</v>
      </c>
      <c r="H11224" s="101"/>
      <c r="I11224" s="97">
        <f t="shared" si="2981"/>
        <v>0</v>
      </c>
      <c r="J11224" s="102"/>
      <c r="K11224" s="102"/>
      <c r="L11224" s="97">
        <f t="shared" si="2980"/>
        <v>0</v>
      </c>
      <c r="M11224" s="102"/>
      <c r="N11224" s="102"/>
      <c r="O11224" s="115"/>
      <c r="P11224" s="35" t="s">
        <v>145</v>
      </c>
      <c r="R11224" s="352">
        <f>L11454-[1]გადასახდელები!L9844</f>
        <v>0</v>
      </c>
    </row>
    <row r="11225" spans="2:18" ht="20.25" hidden="1" customHeight="1">
      <c r="B11225" s="36" t="str">
        <f t="shared" si="2979"/>
        <v>b</v>
      </c>
      <c r="C11225" s="42">
        <v>5</v>
      </c>
      <c r="D11225" s="42"/>
      <c r="F11225" s="342" t="s">
        <v>701</v>
      </c>
      <c r="G11225" s="48" t="s">
        <v>337</v>
      </c>
      <c r="H11225" s="119">
        <f>H11226+H11227</f>
        <v>0</v>
      </c>
      <c r="I11225" s="105">
        <f t="shared" si="2981"/>
        <v>0</v>
      </c>
      <c r="J11225" s="119">
        <f>J11226+J11227</f>
        <v>0</v>
      </c>
      <c r="K11225" s="119">
        <f>K11226+K11227</f>
        <v>0</v>
      </c>
      <c r="L11225" s="105">
        <f t="shared" si="2980"/>
        <v>0</v>
      </c>
      <c r="M11225" s="119">
        <f>M11226+M11227</f>
        <v>0</v>
      </c>
      <c r="N11225" s="119">
        <f>N11226+N11227</f>
        <v>0</v>
      </c>
      <c r="O11225" s="82" t="s">
        <v>146</v>
      </c>
      <c r="P11225" s="35" t="s">
        <v>145</v>
      </c>
      <c r="R11225" s="352">
        <f>L11455-[1]გადასახდელები!L9845</f>
        <v>0</v>
      </c>
    </row>
    <row r="11226" spans="2:18" ht="20.25" hidden="1" customHeight="1">
      <c r="B11226" s="36" t="str">
        <f t="shared" si="2979"/>
        <v>b</v>
      </c>
      <c r="C11226" s="42">
        <v>6</v>
      </c>
      <c r="D11226" s="42"/>
      <c r="F11226" s="343" t="s">
        <v>702</v>
      </c>
      <c r="G11226" s="54" t="s">
        <v>338</v>
      </c>
      <c r="H11226" s="116"/>
      <c r="I11226" s="105">
        <f t="shared" si="2981"/>
        <v>0</v>
      </c>
      <c r="J11226" s="117"/>
      <c r="K11226" s="117"/>
      <c r="L11226" s="105">
        <f t="shared" si="2980"/>
        <v>0</v>
      </c>
      <c r="M11226" s="117"/>
      <c r="N11226" s="117"/>
      <c r="P11226" s="35" t="s">
        <v>145</v>
      </c>
      <c r="R11226" s="352">
        <f>L11456-[1]გადასახდელები!L9846</f>
        <v>0</v>
      </c>
    </row>
    <row r="11227" spans="2:18" ht="20.25" hidden="1" customHeight="1">
      <c r="B11227" s="36" t="str">
        <f t="shared" si="2979"/>
        <v>b</v>
      </c>
      <c r="C11227" s="42">
        <v>6</v>
      </c>
      <c r="D11227" s="42"/>
      <c r="F11227" s="343" t="s">
        <v>703</v>
      </c>
      <c r="G11227" s="54" t="s">
        <v>339</v>
      </c>
      <c r="H11227" s="116"/>
      <c r="I11227" s="105">
        <f t="shared" si="2981"/>
        <v>0</v>
      </c>
      <c r="J11227" s="117"/>
      <c r="K11227" s="117"/>
      <c r="L11227" s="105">
        <f t="shared" si="2980"/>
        <v>0</v>
      </c>
      <c r="M11227" s="117"/>
      <c r="N11227" s="117"/>
      <c r="P11227" s="35" t="s">
        <v>145</v>
      </c>
      <c r="R11227" s="352">
        <f>L11457-[1]გადასახდელები!L9847</f>
        <v>0</v>
      </c>
    </row>
    <row r="11228" spans="2:18" ht="30.75" hidden="1" customHeight="1">
      <c r="B11228" s="36" t="str">
        <f t="shared" si="2979"/>
        <v>b</v>
      </c>
      <c r="C11228" s="42">
        <v>3</v>
      </c>
      <c r="D11228" s="42"/>
      <c r="F11228" s="342" t="s">
        <v>704</v>
      </c>
      <c r="G11228" s="51" t="s">
        <v>340</v>
      </c>
      <c r="H11228" s="89">
        <f>H11229+H11230</f>
        <v>0</v>
      </c>
      <c r="I11228" s="90">
        <f t="shared" si="2981"/>
        <v>0</v>
      </c>
      <c r="J11228" s="89">
        <f>J11229+J11230</f>
        <v>0</v>
      </c>
      <c r="K11228" s="89">
        <f>K11229+K11230</f>
        <v>0</v>
      </c>
      <c r="L11228" s="90">
        <f t="shared" si="2980"/>
        <v>0</v>
      </c>
      <c r="M11228" s="89">
        <f>M11229+M11230</f>
        <v>0</v>
      </c>
      <c r="N11228" s="89">
        <f>N11229+N11230</f>
        <v>0</v>
      </c>
      <c r="O11228" s="82" t="s">
        <v>146</v>
      </c>
      <c r="P11228" s="35" t="s">
        <v>145</v>
      </c>
      <c r="R11228" s="352">
        <f>L11458-[1]გადასახდელები!L9848</f>
        <v>0</v>
      </c>
    </row>
    <row r="11229" spans="2:18" ht="30.75" hidden="1" customHeight="1">
      <c r="B11229" s="36" t="str">
        <f t="shared" si="2979"/>
        <v>b</v>
      </c>
      <c r="C11229" s="42">
        <v>4</v>
      </c>
      <c r="D11229" s="42"/>
      <c r="F11229" s="343" t="s">
        <v>705</v>
      </c>
      <c r="G11229" s="47" t="s">
        <v>341</v>
      </c>
      <c r="H11229" s="103"/>
      <c r="I11229" s="94">
        <f t="shared" si="2981"/>
        <v>0</v>
      </c>
      <c r="J11229" s="104"/>
      <c r="K11229" s="104"/>
      <c r="L11229" s="94">
        <f t="shared" si="2980"/>
        <v>0</v>
      </c>
      <c r="M11229" s="104"/>
      <c r="N11229" s="104"/>
      <c r="P11229" s="35" t="s">
        <v>145</v>
      </c>
      <c r="R11229" s="352">
        <f>L11459-[1]გადასახდელები!L9849</f>
        <v>0</v>
      </c>
    </row>
    <row r="11230" spans="2:18" ht="30.75" hidden="1" customHeight="1">
      <c r="B11230" s="36" t="str">
        <f t="shared" si="2979"/>
        <v>b</v>
      </c>
      <c r="C11230" s="42">
        <v>4</v>
      </c>
      <c r="D11230" s="42"/>
      <c r="F11230" s="342" t="s">
        <v>706</v>
      </c>
      <c r="G11230" s="47" t="s">
        <v>342</v>
      </c>
      <c r="H11230" s="93">
        <f>H11231+H11232+H11233+H11234</f>
        <v>0</v>
      </c>
      <c r="I11230" s="94">
        <f t="shared" si="2981"/>
        <v>0</v>
      </c>
      <c r="J11230" s="93">
        <f>J11231+J11232+J11233+J11234</f>
        <v>0</v>
      </c>
      <c r="K11230" s="93">
        <f>K11231+K11232+K11233+K11234</f>
        <v>0</v>
      </c>
      <c r="L11230" s="94">
        <f t="shared" si="2980"/>
        <v>0</v>
      </c>
      <c r="M11230" s="93">
        <f>M11231+M11232+M11233+M11234</f>
        <v>0</v>
      </c>
      <c r="N11230" s="93">
        <f>N11231+N11232+N11233+N11234</f>
        <v>0</v>
      </c>
      <c r="O11230" s="82" t="s">
        <v>146</v>
      </c>
      <c r="P11230" s="35" t="s">
        <v>145</v>
      </c>
      <c r="R11230" s="352">
        <f>L11460-[1]გადასახდელები!L9850</f>
        <v>0</v>
      </c>
    </row>
    <row r="11231" spans="2:18" ht="30.75" hidden="1" customHeight="1">
      <c r="B11231" s="36" t="str">
        <f t="shared" si="2979"/>
        <v>b</v>
      </c>
      <c r="C11231" s="42">
        <v>5</v>
      </c>
      <c r="D11231" s="42"/>
      <c r="F11231" s="343" t="s">
        <v>707</v>
      </c>
      <c r="G11231" s="48" t="s">
        <v>343</v>
      </c>
      <c r="H11231" s="101"/>
      <c r="I11231" s="97">
        <f t="shared" si="2981"/>
        <v>0</v>
      </c>
      <c r="J11231" s="102"/>
      <c r="K11231" s="102"/>
      <c r="L11231" s="97">
        <f t="shared" si="2980"/>
        <v>0</v>
      </c>
      <c r="M11231" s="102"/>
      <c r="N11231" s="102"/>
      <c r="P11231" s="35" t="s">
        <v>145</v>
      </c>
      <c r="R11231" s="352">
        <f>L11461-[1]გადასახდელები!L9851</f>
        <v>0</v>
      </c>
    </row>
    <row r="11232" spans="2:18" ht="20.25" hidden="1" customHeight="1">
      <c r="B11232" s="36" t="str">
        <f t="shared" si="2979"/>
        <v>b</v>
      </c>
      <c r="C11232" s="42">
        <v>5</v>
      </c>
      <c r="D11232" s="42"/>
      <c r="F11232" s="343" t="s">
        <v>708</v>
      </c>
      <c r="G11232" s="48" t="s">
        <v>344</v>
      </c>
      <c r="H11232" s="101"/>
      <c r="I11232" s="97">
        <f t="shared" si="2981"/>
        <v>0</v>
      </c>
      <c r="J11232" s="102"/>
      <c r="K11232" s="102"/>
      <c r="L11232" s="97">
        <f t="shared" si="2980"/>
        <v>0</v>
      </c>
      <c r="M11232" s="102"/>
      <c r="N11232" s="102"/>
      <c r="P11232" s="35" t="s">
        <v>145</v>
      </c>
      <c r="R11232" s="352">
        <f>L11462-[1]გადასახდელები!L9852</f>
        <v>0</v>
      </c>
    </row>
    <row r="11233" spans="2:18" ht="20.25" hidden="1" customHeight="1">
      <c r="B11233" s="36" t="str">
        <f t="shared" si="2979"/>
        <v>b</v>
      </c>
      <c r="C11233" s="42">
        <v>5</v>
      </c>
      <c r="D11233" s="42"/>
      <c r="F11233" s="343" t="s">
        <v>709</v>
      </c>
      <c r="G11233" s="48" t="s">
        <v>345</v>
      </c>
      <c r="H11233" s="101"/>
      <c r="I11233" s="97">
        <f t="shared" si="2981"/>
        <v>0</v>
      </c>
      <c r="J11233" s="102"/>
      <c r="K11233" s="102"/>
      <c r="L11233" s="97">
        <f t="shared" si="2980"/>
        <v>0</v>
      </c>
      <c r="M11233" s="102"/>
      <c r="N11233" s="102"/>
      <c r="P11233" s="35" t="s">
        <v>145</v>
      </c>
      <c r="R11233" s="352">
        <f>L11463-[1]გადასახდელები!L9853</f>
        <v>0</v>
      </c>
    </row>
    <row r="11234" spans="2:18" ht="20.25" hidden="1" customHeight="1">
      <c r="B11234" s="36" t="str">
        <f t="shared" si="2979"/>
        <v>b</v>
      </c>
      <c r="C11234" s="42">
        <v>5</v>
      </c>
      <c r="D11234" s="42"/>
      <c r="F11234" s="343" t="s">
        <v>710</v>
      </c>
      <c r="G11234" s="48" t="s">
        <v>214</v>
      </c>
      <c r="H11234" s="101"/>
      <c r="I11234" s="97">
        <f t="shared" si="2981"/>
        <v>0</v>
      </c>
      <c r="J11234" s="102"/>
      <c r="K11234" s="102"/>
      <c r="L11234" s="97">
        <f t="shared" si="2980"/>
        <v>0</v>
      </c>
      <c r="M11234" s="102"/>
      <c r="N11234" s="102"/>
      <c r="P11234" s="35" t="s">
        <v>145</v>
      </c>
      <c r="R11234" s="352">
        <f>L11464-[1]გადასახდელები!L9854</f>
        <v>0</v>
      </c>
    </row>
    <row r="11235" spans="2:18" ht="20.25" hidden="1" customHeight="1">
      <c r="B11235" s="36" t="str">
        <f t="shared" si="2979"/>
        <v>b</v>
      </c>
      <c r="C11235" s="42">
        <v>3</v>
      </c>
      <c r="D11235" s="42"/>
      <c r="F11235" s="343" t="s">
        <v>711</v>
      </c>
      <c r="G11235" s="51" t="s">
        <v>346</v>
      </c>
      <c r="H11235" s="111"/>
      <c r="I11235" s="90">
        <f t="shared" si="2981"/>
        <v>0</v>
      </c>
      <c r="J11235" s="112"/>
      <c r="K11235" s="112"/>
      <c r="L11235" s="90">
        <f t="shared" si="2980"/>
        <v>0</v>
      </c>
      <c r="M11235" s="112"/>
      <c r="N11235" s="112"/>
      <c r="P11235" s="35" t="s">
        <v>145</v>
      </c>
      <c r="R11235" s="352">
        <f>L11465-[1]გადასახდელები!L9855</f>
        <v>0</v>
      </c>
    </row>
    <row r="11236" spans="2:18" ht="20.25" hidden="1" customHeight="1">
      <c r="B11236" s="36" t="str">
        <f t="shared" si="2979"/>
        <v>b</v>
      </c>
      <c r="C11236" s="42">
        <v>3</v>
      </c>
      <c r="D11236" s="42"/>
      <c r="F11236" s="342" t="s">
        <v>712</v>
      </c>
      <c r="G11236" s="51" t="s">
        <v>347</v>
      </c>
      <c r="H11236" s="89">
        <f>H11237+H11238+H11239+H11242</f>
        <v>0</v>
      </c>
      <c r="I11236" s="90">
        <f t="shared" si="2981"/>
        <v>0</v>
      </c>
      <c r="J11236" s="89">
        <f>J11237+J11238+J11239+J11242</f>
        <v>0</v>
      </c>
      <c r="K11236" s="89">
        <f>K11237+K11238+K11239+K11242</f>
        <v>0</v>
      </c>
      <c r="L11236" s="90">
        <f t="shared" si="2980"/>
        <v>0</v>
      </c>
      <c r="M11236" s="89">
        <f>M11237+M11238+M11239+M11242</f>
        <v>0</v>
      </c>
      <c r="N11236" s="89">
        <f>N11237+N11238+N11239+N11242</f>
        <v>0</v>
      </c>
      <c r="O11236" s="82" t="s">
        <v>146</v>
      </c>
      <c r="P11236" s="35" t="s">
        <v>145</v>
      </c>
      <c r="R11236" s="352">
        <f>L11466-[1]გადასახდელები!L9856</f>
        <v>0</v>
      </c>
    </row>
    <row r="11237" spans="2:18" ht="30.75" hidden="1" customHeight="1">
      <c r="B11237" s="36" t="str">
        <f t="shared" si="2979"/>
        <v>b</v>
      </c>
      <c r="C11237" s="42">
        <v>4</v>
      </c>
      <c r="D11237" s="42"/>
      <c r="F11237" s="343" t="s">
        <v>713</v>
      </c>
      <c r="G11237" s="47" t="s">
        <v>348</v>
      </c>
      <c r="H11237" s="103"/>
      <c r="I11237" s="94">
        <f t="shared" si="2981"/>
        <v>0</v>
      </c>
      <c r="J11237" s="104"/>
      <c r="K11237" s="104"/>
      <c r="L11237" s="94">
        <f t="shared" si="2980"/>
        <v>0</v>
      </c>
      <c r="M11237" s="104"/>
      <c r="N11237" s="104"/>
      <c r="O11237" s="115"/>
      <c r="P11237" s="35" t="s">
        <v>145</v>
      </c>
      <c r="R11237" s="352">
        <f>L11467-[1]გადასახდელები!L9857</f>
        <v>0</v>
      </c>
    </row>
    <row r="11238" spans="2:18" ht="20.25" hidden="1" customHeight="1">
      <c r="B11238" s="36" t="str">
        <f t="shared" si="2979"/>
        <v>b</v>
      </c>
      <c r="C11238" s="42">
        <v>4</v>
      </c>
      <c r="D11238" s="42"/>
      <c r="F11238" s="343" t="s">
        <v>714</v>
      </c>
      <c r="G11238" s="47" t="s">
        <v>349</v>
      </c>
      <c r="H11238" s="103"/>
      <c r="I11238" s="94">
        <f t="shared" si="2981"/>
        <v>0</v>
      </c>
      <c r="J11238" s="104"/>
      <c r="K11238" s="104"/>
      <c r="L11238" s="94">
        <f t="shared" si="2980"/>
        <v>0</v>
      </c>
      <c r="M11238" s="104"/>
      <c r="N11238" s="104"/>
      <c r="O11238" s="115"/>
      <c r="P11238" s="35" t="s">
        <v>145</v>
      </c>
      <c r="R11238" s="352">
        <f>L11468-[1]გადასახდელები!L9858</f>
        <v>0</v>
      </c>
    </row>
    <row r="11239" spans="2:18" ht="20.25" hidden="1" customHeight="1">
      <c r="B11239" s="36" t="str">
        <f t="shared" si="2979"/>
        <v>b</v>
      </c>
      <c r="C11239" s="42">
        <v>4</v>
      </c>
      <c r="D11239" s="42"/>
      <c r="F11239" s="342" t="s">
        <v>715</v>
      </c>
      <c r="G11239" s="47" t="s">
        <v>350</v>
      </c>
      <c r="H11239" s="93">
        <f>H11240+H11241</f>
        <v>0</v>
      </c>
      <c r="I11239" s="94">
        <f t="shared" si="2981"/>
        <v>0</v>
      </c>
      <c r="J11239" s="93">
        <f>J11240+J11241</f>
        <v>0</v>
      </c>
      <c r="K11239" s="93">
        <f>K11240+K11241</f>
        <v>0</v>
      </c>
      <c r="L11239" s="94">
        <f t="shared" si="2980"/>
        <v>0</v>
      </c>
      <c r="M11239" s="93">
        <f>M11240+M11241</f>
        <v>0</v>
      </c>
      <c r="N11239" s="93">
        <f>N11240+N11241</f>
        <v>0</v>
      </c>
      <c r="O11239" s="82" t="s">
        <v>146</v>
      </c>
      <c r="P11239" s="35" t="s">
        <v>145</v>
      </c>
      <c r="R11239" s="352">
        <f>L11469-[1]გადასახდელები!L9859</f>
        <v>0</v>
      </c>
    </row>
    <row r="11240" spans="2:18" ht="30.75" hidden="1" customHeight="1">
      <c r="B11240" s="36" t="str">
        <f t="shared" si="2979"/>
        <v>b</v>
      </c>
      <c r="C11240" s="42">
        <v>5</v>
      </c>
      <c r="D11240" s="42"/>
      <c r="F11240" s="343" t="s">
        <v>716</v>
      </c>
      <c r="G11240" s="48" t="s">
        <v>351</v>
      </c>
      <c r="H11240" s="101"/>
      <c r="I11240" s="97">
        <f t="shared" si="2981"/>
        <v>0</v>
      </c>
      <c r="J11240" s="102"/>
      <c r="K11240" s="102"/>
      <c r="L11240" s="97">
        <f t="shared" si="2980"/>
        <v>0</v>
      </c>
      <c r="M11240" s="102"/>
      <c r="N11240" s="102"/>
      <c r="P11240" s="35" t="s">
        <v>145</v>
      </c>
      <c r="R11240" s="352">
        <f>L11470-[1]გადასახდელები!L9860</f>
        <v>0</v>
      </c>
    </row>
    <row r="11241" spans="2:18" ht="20.25" hidden="1" customHeight="1">
      <c r="B11241" s="36" t="str">
        <f t="shared" si="2979"/>
        <v>b</v>
      </c>
      <c r="C11241" s="42">
        <v>5</v>
      </c>
      <c r="D11241" s="42"/>
      <c r="F11241" s="343" t="s">
        <v>717</v>
      </c>
      <c r="G11241" s="48" t="s">
        <v>352</v>
      </c>
      <c r="H11241" s="101"/>
      <c r="I11241" s="97">
        <f t="shared" si="2981"/>
        <v>0</v>
      </c>
      <c r="J11241" s="102"/>
      <c r="K11241" s="102"/>
      <c r="L11241" s="97">
        <f t="shared" si="2980"/>
        <v>0</v>
      </c>
      <c r="M11241" s="102"/>
      <c r="N11241" s="102"/>
      <c r="P11241" s="35" t="s">
        <v>145</v>
      </c>
      <c r="R11241" s="352">
        <f>L11471-[1]გადასახდელები!L9861</f>
        <v>0</v>
      </c>
    </row>
    <row r="11242" spans="2:18" ht="20.25" hidden="1" customHeight="1">
      <c r="B11242" s="36" t="str">
        <f t="shared" si="2979"/>
        <v>b</v>
      </c>
      <c r="C11242" s="42">
        <v>4</v>
      </c>
      <c r="D11242" s="42"/>
      <c r="F11242" s="343" t="s">
        <v>718</v>
      </c>
      <c r="G11242" s="47" t="s">
        <v>353</v>
      </c>
      <c r="H11242" s="103"/>
      <c r="I11242" s="94">
        <f t="shared" si="2981"/>
        <v>0</v>
      </c>
      <c r="J11242" s="104"/>
      <c r="K11242" s="104"/>
      <c r="L11242" s="94">
        <f t="shared" si="2980"/>
        <v>0</v>
      </c>
      <c r="M11242" s="104"/>
      <c r="N11242" s="104"/>
      <c r="P11242" s="35" t="s">
        <v>145</v>
      </c>
      <c r="R11242" s="352">
        <f>L11472-[1]გადასახდელები!L9862</f>
        <v>0</v>
      </c>
    </row>
    <row r="11243" spans="2:18" ht="20.25" hidden="1" customHeight="1">
      <c r="B11243" s="36" t="str">
        <f t="shared" ref="B11243:B11306" si="2982">IF(H11243+I11243+L11243&gt;0,"a","b")</f>
        <v>b</v>
      </c>
      <c r="C11243" s="42">
        <v>2</v>
      </c>
      <c r="D11243" s="42"/>
      <c r="F11243" s="30"/>
      <c r="G11243" s="60" t="s">
        <v>354</v>
      </c>
      <c r="H11243" s="86">
        <f>H11244+H11251+H11258</f>
        <v>0</v>
      </c>
      <c r="I11243" s="87">
        <f t="shared" si="2981"/>
        <v>0</v>
      </c>
      <c r="J11243" s="88">
        <f>J11244+J11251+J11258</f>
        <v>0</v>
      </c>
      <c r="K11243" s="88">
        <f>K11244+K11251+K11258</f>
        <v>0</v>
      </c>
      <c r="L11243" s="87">
        <f t="shared" si="2980"/>
        <v>0</v>
      </c>
      <c r="M11243" s="88">
        <f>M11244+M11251+M11258</f>
        <v>0</v>
      </c>
      <c r="N11243" s="88">
        <f>N11244+N11251+N11258</f>
        <v>0</v>
      </c>
      <c r="O11243" s="82" t="s">
        <v>146</v>
      </c>
      <c r="R11243" s="352">
        <f>L11473-[1]გადასახდელები!L9863</f>
        <v>0</v>
      </c>
    </row>
    <row r="11244" spans="2:18" ht="20.25" hidden="1" customHeight="1">
      <c r="B11244" s="36" t="str">
        <f t="shared" si="2982"/>
        <v>b</v>
      </c>
      <c r="C11244" s="42">
        <v>3</v>
      </c>
      <c r="D11244" s="42"/>
      <c r="F11244" s="31"/>
      <c r="G11244" s="51" t="s">
        <v>355</v>
      </c>
      <c r="H11244" s="120">
        <f>SUM(H11245:H11250)</f>
        <v>0</v>
      </c>
      <c r="I11244" s="118">
        <f t="shared" si="2981"/>
        <v>0</v>
      </c>
      <c r="J11244" s="121">
        <f>SUM(J11245:J11250)</f>
        <v>0</v>
      </c>
      <c r="K11244" s="121">
        <f>SUM(K11245:K11250)</f>
        <v>0</v>
      </c>
      <c r="L11244" s="118">
        <f t="shared" si="2980"/>
        <v>0</v>
      </c>
      <c r="M11244" s="121">
        <f>SUM(M11245:M11250)</f>
        <v>0</v>
      </c>
      <c r="N11244" s="121">
        <f>SUM(N11245:N11250)</f>
        <v>0</v>
      </c>
      <c r="O11244" s="82" t="s">
        <v>146</v>
      </c>
      <c r="R11244" s="352">
        <f>L11474-[1]გადასახდელები!L9864</f>
        <v>0</v>
      </c>
    </row>
    <row r="11245" spans="2:18" ht="20.25" hidden="1" customHeight="1">
      <c r="B11245" s="36" t="str">
        <f t="shared" si="2982"/>
        <v>b</v>
      </c>
      <c r="C11245" s="42">
        <v>4</v>
      </c>
      <c r="D11245" s="42"/>
      <c r="F11245" s="31"/>
      <c r="G11245" s="47" t="s">
        <v>356</v>
      </c>
      <c r="H11245" s="103"/>
      <c r="I11245" s="94">
        <f t="shared" si="2981"/>
        <v>0</v>
      </c>
      <c r="J11245" s="104"/>
      <c r="K11245" s="104"/>
      <c r="L11245" s="94">
        <f t="shared" si="2980"/>
        <v>0</v>
      </c>
      <c r="M11245" s="104"/>
      <c r="N11245" s="104"/>
      <c r="R11245" s="352">
        <f>L11475-[1]გადასახდელები!L9865</f>
        <v>0</v>
      </c>
    </row>
    <row r="11246" spans="2:18" ht="20.25" hidden="1" customHeight="1">
      <c r="B11246" s="36" t="str">
        <f t="shared" si="2982"/>
        <v>b</v>
      </c>
      <c r="C11246" s="42">
        <v>4</v>
      </c>
      <c r="D11246" s="42"/>
      <c r="F11246" s="31"/>
      <c r="G11246" s="47" t="s">
        <v>357</v>
      </c>
      <c r="H11246" s="103"/>
      <c r="I11246" s="94">
        <f t="shared" si="2981"/>
        <v>0</v>
      </c>
      <c r="J11246" s="104"/>
      <c r="K11246" s="104"/>
      <c r="L11246" s="94">
        <f t="shared" si="2980"/>
        <v>0</v>
      </c>
      <c r="M11246" s="104"/>
      <c r="N11246" s="104"/>
      <c r="R11246" s="352">
        <f>L11476-[1]გადასახდელები!L9866</f>
        <v>0</v>
      </c>
    </row>
    <row r="11247" spans="2:18" ht="20.25" hidden="1" customHeight="1">
      <c r="B11247" s="36" t="str">
        <f t="shared" si="2982"/>
        <v>b</v>
      </c>
      <c r="C11247" s="42">
        <v>4</v>
      </c>
      <c r="D11247" s="42"/>
      <c r="F11247" s="31"/>
      <c r="G11247" s="47" t="s">
        <v>212</v>
      </c>
      <c r="H11247" s="103"/>
      <c r="I11247" s="94">
        <f t="shared" si="2981"/>
        <v>0</v>
      </c>
      <c r="J11247" s="104"/>
      <c r="K11247" s="104"/>
      <c r="L11247" s="94">
        <f t="shared" ref="L11247:L11275" si="2983">M11247+N11247</f>
        <v>0</v>
      </c>
      <c r="M11247" s="104"/>
      <c r="N11247" s="104"/>
      <c r="R11247" s="352">
        <f>L11477-[1]გადასახდელები!L9867</f>
        <v>0</v>
      </c>
    </row>
    <row r="11248" spans="2:18" ht="20.25" hidden="1" customHeight="1">
      <c r="B11248" s="36" t="str">
        <f t="shared" si="2982"/>
        <v>b</v>
      </c>
      <c r="C11248" s="42">
        <v>4</v>
      </c>
      <c r="D11248" s="42"/>
      <c r="F11248" s="31"/>
      <c r="G11248" s="47" t="s">
        <v>358</v>
      </c>
      <c r="H11248" s="103"/>
      <c r="I11248" s="94">
        <f t="shared" si="2981"/>
        <v>0</v>
      </c>
      <c r="J11248" s="104"/>
      <c r="K11248" s="104"/>
      <c r="L11248" s="94">
        <f t="shared" si="2983"/>
        <v>0</v>
      </c>
      <c r="M11248" s="104"/>
      <c r="N11248" s="104"/>
      <c r="R11248" s="352">
        <f>L11478-[1]გადასახდელები!L9868</f>
        <v>0</v>
      </c>
    </row>
    <row r="11249" spans="2:18" ht="20.25" hidden="1" customHeight="1">
      <c r="B11249" s="36" t="str">
        <f t="shared" si="2982"/>
        <v>b</v>
      </c>
      <c r="C11249" s="42">
        <v>4</v>
      </c>
      <c r="D11249" s="42"/>
      <c r="F11249" s="31"/>
      <c r="G11249" s="47" t="s">
        <v>359</v>
      </c>
      <c r="H11249" s="103"/>
      <c r="I11249" s="94">
        <f t="shared" si="2981"/>
        <v>0</v>
      </c>
      <c r="J11249" s="104"/>
      <c r="K11249" s="104"/>
      <c r="L11249" s="94">
        <f t="shared" si="2983"/>
        <v>0</v>
      </c>
      <c r="M11249" s="104"/>
      <c r="N11249" s="104"/>
      <c r="R11249" s="352">
        <f>L11479-[1]გადასახდელები!L9869</f>
        <v>0</v>
      </c>
    </row>
    <row r="11250" spans="2:18" ht="20.25" hidden="1" customHeight="1">
      <c r="B11250" s="36" t="str">
        <f t="shared" si="2982"/>
        <v>b</v>
      </c>
      <c r="C11250" s="42">
        <v>4</v>
      </c>
      <c r="D11250" s="42"/>
      <c r="F11250" s="31"/>
      <c r="G11250" s="47" t="s">
        <v>360</v>
      </c>
      <c r="H11250" s="103"/>
      <c r="I11250" s="94">
        <f t="shared" si="2981"/>
        <v>0</v>
      </c>
      <c r="J11250" s="104"/>
      <c r="K11250" s="104"/>
      <c r="L11250" s="94">
        <f t="shared" si="2983"/>
        <v>0</v>
      </c>
      <c r="M11250" s="104"/>
      <c r="N11250" s="104"/>
      <c r="R11250" s="352">
        <f>L11480-[1]გადასახდელები!L9870</f>
        <v>0</v>
      </c>
    </row>
    <row r="11251" spans="2:18" ht="20.25" hidden="1" customHeight="1">
      <c r="B11251" s="36" t="str">
        <f t="shared" si="2982"/>
        <v>b</v>
      </c>
      <c r="C11251" s="42">
        <v>3</v>
      </c>
      <c r="D11251" s="42"/>
      <c r="F11251" s="31"/>
      <c r="G11251" s="51" t="s">
        <v>211</v>
      </c>
      <c r="H11251" s="120">
        <f>SUM(H11252:H11257)</f>
        <v>0</v>
      </c>
      <c r="I11251" s="118">
        <f t="shared" si="2981"/>
        <v>0</v>
      </c>
      <c r="J11251" s="121">
        <f>SUM(J11252:J11257)</f>
        <v>0</v>
      </c>
      <c r="K11251" s="121">
        <f>SUM(K11252:K11257)</f>
        <v>0</v>
      </c>
      <c r="L11251" s="118">
        <f t="shared" si="2983"/>
        <v>0</v>
      </c>
      <c r="M11251" s="121">
        <f>SUM(M11252:M11257)</f>
        <v>0</v>
      </c>
      <c r="N11251" s="121">
        <f>SUM(N11252:N11257)</f>
        <v>0</v>
      </c>
      <c r="O11251" s="82" t="s">
        <v>146</v>
      </c>
      <c r="R11251" s="352">
        <f>L11481-[1]გადასახდელები!L9871</f>
        <v>0</v>
      </c>
    </row>
    <row r="11252" spans="2:18" ht="20.25" hidden="1" customHeight="1">
      <c r="B11252" s="36" t="str">
        <f t="shared" si="2982"/>
        <v>b</v>
      </c>
      <c r="C11252" s="42">
        <v>4</v>
      </c>
      <c r="D11252" s="42"/>
      <c r="F11252" s="31"/>
      <c r="G11252" s="47" t="s">
        <v>356</v>
      </c>
      <c r="H11252" s="103"/>
      <c r="I11252" s="94">
        <f t="shared" si="2981"/>
        <v>0</v>
      </c>
      <c r="J11252" s="104"/>
      <c r="K11252" s="104"/>
      <c r="L11252" s="94">
        <f t="shared" si="2983"/>
        <v>0</v>
      </c>
      <c r="M11252" s="104"/>
      <c r="N11252" s="104"/>
      <c r="R11252" s="352">
        <f>L11482-[1]გადასახდელები!L9872</f>
        <v>0</v>
      </c>
    </row>
    <row r="11253" spans="2:18" ht="20.25" hidden="1" customHeight="1">
      <c r="B11253" s="36" t="str">
        <f t="shared" si="2982"/>
        <v>b</v>
      </c>
      <c r="C11253" s="42">
        <v>4</v>
      </c>
      <c r="D11253" s="42"/>
      <c r="F11253" s="31"/>
      <c r="G11253" s="47" t="s">
        <v>357</v>
      </c>
      <c r="H11253" s="103"/>
      <c r="I11253" s="94">
        <f t="shared" si="2981"/>
        <v>0</v>
      </c>
      <c r="J11253" s="104"/>
      <c r="K11253" s="104"/>
      <c r="L11253" s="94">
        <f t="shared" si="2983"/>
        <v>0</v>
      </c>
      <c r="M11253" s="104"/>
      <c r="N11253" s="104"/>
      <c r="R11253" s="352">
        <f>L11483-[1]გადასახდელები!L9873</f>
        <v>0</v>
      </c>
    </row>
    <row r="11254" spans="2:18" ht="20.25" hidden="1" customHeight="1">
      <c r="B11254" s="36" t="str">
        <f t="shared" si="2982"/>
        <v>b</v>
      </c>
      <c r="C11254" s="42">
        <v>4</v>
      </c>
      <c r="D11254" s="42"/>
      <c r="F11254" s="31"/>
      <c r="G11254" s="47" t="s">
        <v>212</v>
      </c>
      <c r="H11254" s="103"/>
      <c r="I11254" s="94">
        <f t="shared" si="2981"/>
        <v>0</v>
      </c>
      <c r="J11254" s="104"/>
      <c r="K11254" s="104"/>
      <c r="L11254" s="94">
        <f t="shared" si="2983"/>
        <v>0</v>
      </c>
      <c r="M11254" s="104"/>
      <c r="N11254" s="104"/>
      <c r="R11254" s="352">
        <f>L11484-[1]გადასახდელები!L9874</f>
        <v>0</v>
      </c>
    </row>
    <row r="11255" spans="2:18" ht="20.25" hidden="1" customHeight="1">
      <c r="B11255" s="36" t="str">
        <f t="shared" si="2982"/>
        <v>b</v>
      </c>
      <c r="C11255" s="42">
        <v>4</v>
      </c>
      <c r="D11255" s="42"/>
      <c r="F11255" s="31"/>
      <c r="G11255" s="47" t="s">
        <v>361</v>
      </c>
      <c r="H11255" s="103"/>
      <c r="I11255" s="94">
        <f t="shared" si="2981"/>
        <v>0</v>
      </c>
      <c r="J11255" s="104"/>
      <c r="K11255" s="104"/>
      <c r="L11255" s="94">
        <f t="shared" si="2983"/>
        <v>0</v>
      </c>
      <c r="M11255" s="104"/>
      <c r="N11255" s="104"/>
      <c r="R11255" s="352">
        <f>L11485-[1]გადასახდელები!L9875</f>
        <v>0</v>
      </c>
    </row>
    <row r="11256" spans="2:18" ht="20.25" hidden="1" customHeight="1">
      <c r="B11256" s="36" t="str">
        <f t="shared" si="2982"/>
        <v>b</v>
      </c>
      <c r="C11256" s="42">
        <v>4</v>
      </c>
      <c r="D11256" s="42"/>
      <c r="F11256" s="31"/>
      <c r="G11256" s="47" t="s">
        <v>359</v>
      </c>
      <c r="H11256" s="103"/>
      <c r="I11256" s="94">
        <f t="shared" si="2981"/>
        <v>0</v>
      </c>
      <c r="J11256" s="104"/>
      <c r="K11256" s="104"/>
      <c r="L11256" s="94">
        <f t="shared" si="2983"/>
        <v>0</v>
      </c>
      <c r="M11256" s="104"/>
      <c r="N11256" s="104"/>
      <c r="R11256" s="352">
        <f>L11486-[1]გადასახდელები!L9876</f>
        <v>0</v>
      </c>
    </row>
    <row r="11257" spans="2:18" ht="20.25" hidden="1" customHeight="1">
      <c r="B11257" s="36" t="str">
        <f t="shared" si="2982"/>
        <v>b</v>
      </c>
      <c r="C11257" s="42">
        <v>4</v>
      </c>
      <c r="D11257" s="42"/>
      <c r="F11257" s="31"/>
      <c r="G11257" s="47" t="s">
        <v>360</v>
      </c>
      <c r="H11257" s="103"/>
      <c r="I11257" s="94">
        <f t="shared" si="2981"/>
        <v>0</v>
      </c>
      <c r="J11257" s="104"/>
      <c r="K11257" s="104"/>
      <c r="L11257" s="94">
        <f t="shared" si="2983"/>
        <v>0</v>
      </c>
      <c r="M11257" s="104"/>
      <c r="N11257" s="104"/>
      <c r="R11257" s="352">
        <f>L11487-[1]გადასახდელები!L9877</f>
        <v>0</v>
      </c>
    </row>
    <row r="11258" spans="2:18" ht="20.25" hidden="1" customHeight="1">
      <c r="B11258" s="36" t="str">
        <f t="shared" si="2982"/>
        <v>b</v>
      </c>
      <c r="C11258" s="42">
        <v>3</v>
      </c>
      <c r="D11258" s="42"/>
      <c r="F11258" s="29"/>
      <c r="G11258" s="56" t="s">
        <v>213</v>
      </c>
      <c r="H11258" s="122"/>
      <c r="I11258" s="118">
        <f t="shared" si="2981"/>
        <v>0</v>
      </c>
      <c r="J11258" s="123"/>
      <c r="K11258" s="123"/>
      <c r="L11258" s="118">
        <f t="shared" si="2983"/>
        <v>0</v>
      </c>
      <c r="M11258" s="123"/>
      <c r="N11258" s="123"/>
      <c r="R11258" s="352">
        <f>L11488-[1]გადასახდელები!L9878</f>
        <v>0</v>
      </c>
    </row>
    <row r="11259" spans="2:18" ht="20.25" hidden="1" customHeight="1">
      <c r="B11259" s="36" t="str">
        <f t="shared" si="2982"/>
        <v>b</v>
      </c>
      <c r="C11259" s="42">
        <v>2</v>
      </c>
      <c r="D11259" s="42"/>
      <c r="F11259" s="28"/>
      <c r="G11259" s="60" t="s">
        <v>362</v>
      </c>
      <c r="H11259" s="86">
        <f>H11260+H11268</f>
        <v>0</v>
      </c>
      <c r="I11259" s="87">
        <f t="shared" si="2981"/>
        <v>0</v>
      </c>
      <c r="J11259" s="88">
        <f>J11260+J11268</f>
        <v>0</v>
      </c>
      <c r="K11259" s="88">
        <f>K11260+K11268</f>
        <v>0</v>
      </c>
      <c r="L11259" s="87">
        <f t="shared" si="2983"/>
        <v>0</v>
      </c>
      <c r="M11259" s="88">
        <f>M11260+M11268</f>
        <v>0</v>
      </c>
      <c r="N11259" s="88">
        <f>N11260+N11268</f>
        <v>0</v>
      </c>
      <c r="O11259" s="82" t="s">
        <v>146</v>
      </c>
      <c r="R11259" s="352">
        <f>L11489-[1]გადასახდელები!L9879</f>
        <v>0</v>
      </c>
    </row>
    <row r="11260" spans="2:18" ht="20.25" hidden="1" customHeight="1">
      <c r="B11260" s="36" t="str">
        <f t="shared" si="2982"/>
        <v>b</v>
      </c>
      <c r="C11260" s="42">
        <v>3</v>
      </c>
      <c r="D11260" s="42"/>
      <c r="F11260" s="29"/>
      <c r="G11260" s="51" t="s">
        <v>355</v>
      </c>
      <c r="H11260" s="120">
        <f>SUM(H11261:H11267)</f>
        <v>0</v>
      </c>
      <c r="I11260" s="118">
        <f t="shared" ref="I11260:I11323" si="2984">J11260+K11260</f>
        <v>0</v>
      </c>
      <c r="J11260" s="121">
        <f>SUM(J11261:J11267)</f>
        <v>0</v>
      </c>
      <c r="K11260" s="121">
        <f>SUM(K11261:K11267)</f>
        <v>0</v>
      </c>
      <c r="L11260" s="118">
        <f t="shared" si="2983"/>
        <v>0</v>
      </c>
      <c r="M11260" s="121">
        <f>SUM(M11261:M11267)</f>
        <v>0</v>
      </c>
      <c r="N11260" s="121">
        <f>SUM(N11261:N11267)</f>
        <v>0</v>
      </c>
      <c r="O11260" s="82" t="s">
        <v>146</v>
      </c>
      <c r="R11260" s="352">
        <f>L11490-[1]გადასახდელები!L9880</f>
        <v>0</v>
      </c>
    </row>
    <row r="11261" spans="2:18" ht="20.25" hidden="1" customHeight="1">
      <c r="B11261" s="36" t="str">
        <f t="shared" si="2982"/>
        <v>b</v>
      </c>
      <c r="C11261" s="42">
        <v>4</v>
      </c>
      <c r="D11261" s="42"/>
      <c r="F11261" s="29"/>
      <c r="G11261" s="47" t="s">
        <v>363</v>
      </c>
      <c r="H11261" s="103"/>
      <c r="I11261" s="94">
        <f t="shared" si="2984"/>
        <v>0</v>
      </c>
      <c r="J11261" s="104"/>
      <c r="K11261" s="104"/>
      <c r="L11261" s="94">
        <f t="shared" si="2983"/>
        <v>0</v>
      </c>
      <c r="M11261" s="104"/>
      <c r="N11261" s="104"/>
      <c r="R11261" s="352">
        <f>L11491-[1]გადასახდელები!L9881</f>
        <v>0</v>
      </c>
    </row>
    <row r="11262" spans="2:18" ht="20.25" hidden="1" customHeight="1">
      <c r="B11262" s="36" t="str">
        <f t="shared" si="2982"/>
        <v>b</v>
      </c>
      <c r="C11262" s="42">
        <v>4</v>
      </c>
      <c r="D11262" s="42"/>
      <c r="F11262" s="29"/>
      <c r="G11262" s="47" t="s">
        <v>210</v>
      </c>
      <c r="H11262" s="103"/>
      <c r="I11262" s="94">
        <f t="shared" si="2984"/>
        <v>0</v>
      </c>
      <c r="J11262" s="104"/>
      <c r="K11262" s="104"/>
      <c r="L11262" s="94">
        <f t="shared" si="2983"/>
        <v>0</v>
      </c>
      <c r="M11262" s="104"/>
      <c r="N11262" s="104"/>
      <c r="R11262" s="352">
        <f>L11492-[1]გადასახდელები!L9882</f>
        <v>0</v>
      </c>
    </row>
    <row r="11263" spans="2:18" ht="20.25" hidden="1" customHeight="1">
      <c r="B11263" s="36" t="str">
        <f t="shared" si="2982"/>
        <v>b</v>
      </c>
      <c r="C11263" s="42">
        <v>4</v>
      </c>
      <c r="D11263" s="42"/>
      <c r="F11263" s="29"/>
      <c r="G11263" s="47" t="s">
        <v>357</v>
      </c>
      <c r="H11263" s="103"/>
      <c r="I11263" s="94">
        <f t="shared" si="2984"/>
        <v>0</v>
      </c>
      <c r="J11263" s="104"/>
      <c r="K11263" s="104"/>
      <c r="L11263" s="94">
        <f t="shared" si="2983"/>
        <v>0</v>
      </c>
      <c r="M11263" s="104"/>
      <c r="N11263" s="104"/>
      <c r="R11263" s="352">
        <f>L11493-[1]გადასახდელები!L9883</f>
        <v>0</v>
      </c>
    </row>
    <row r="11264" spans="2:18" ht="30.75" hidden="1" customHeight="1">
      <c r="B11264" s="36" t="str">
        <f t="shared" si="2982"/>
        <v>b</v>
      </c>
      <c r="C11264" s="42">
        <v>4</v>
      </c>
      <c r="D11264" s="42"/>
      <c r="F11264" s="29"/>
      <c r="G11264" s="47" t="s">
        <v>364</v>
      </c>
      <c r="H11264" s="103"/>
      <c r="I11264" s="94">
        <f t="shared" si="2984"/>
        <v>0</v>
      </c>
      <c r="J11264" s="104"/>
      <c r="K11264" s="104"/>
      <c r="L11264" s="94">
        <f t="shared" si="2983"/>
        <v>0</v>
      </c>
      <c r="M11264" s="104"/>
      <c r="N11264" s="104"/>
      <c r="R11264" s="352">
        <f>L11494-[1]გადასახდელები!L9884</f>
        <v>0</v>
      </c>
    </row>
    <row r="11265" spans="2:18" ht="20.25" hidden="1" customHeight="1">
      <c r="B11265" s="36" t="str">
        <f t="shared" si="2982"/>
        <v>b</v>
      </c>
      <c r="C11265" s="42">
        <v>4</v>
      </c>
      <c r="D11265" s="42"/>
      <c r="F11265" s="29"/>
      <c r="G11265" s="47" t="s">
        <v>358</v>
      </c>
      <c r="H11265" s="103"/>
      <c r="I11265" s="94">
        <f t="shared" si="2984"/>
        <v>0</v>
      </c>
      <c r="J11265" s="104"/>
      <c r="K11265" s="104"/>
      <c r="L11265" s="94">
        <f t="shared" si="2983"/>
        <v>0</v>
      </c>
      <c r="M11265" s="104"/>
      <c r="N11265" s="104"/>
      <c r="R11265" s="352">
        <f>L11495-[1]გადასახდელები!L9885</f>
        <v>0</v>
      </c>
    </row>
    <row r="11266" spans="2:18" ht="20.25" hidden="1" customHeight="1">
      <c r="B11266" s="36" t="str">
        <f t="shared" si="2982"/>
        <v>b</v>
      </c>
      <c r="C11266" s="42">
        <v>4</v>
      </c>
      <c r="D11266" s="42"/>
      <c r="F11266" s="29"/>
      <c r="G11266" s="47" t="s">
        <v>359</v>
      </c>
      <c r="H11266" s="103"/>
      <c r="I11266" s="94">
        <f t="shared" si="2984"/>
        <v>0</v>
      </c>
      <c r="J11266" s="104"/>
      <c r="K11266" s="104"/>
      <c r="L11266" s="94">
        <f t="shared" si="2983"/>
        <v>0</v>
      </c>
      <c r="M11266" s="104"/>
      <c r="N11266" s="104"/>
      <c r="R11266" s="352">
        <f>L11496-[1]გადასახდელები!L9886</f>
        <v>0</v>
      </c>
    </row>
    <row r="11267" spans="2:18" ht="20.25" hidden="1" customHeight="1">
      <c r="B11267" s="36" t="str">
        <f t="shared" si="2982"/>
        <v>b</v>
      </c>
      <c r="C11267" s="42">
        <v>4</v>
      </c>
      <c r="D11267" s="42"/>
      <c r="F11267" s="29"/>
      <c r="G11267" s="47" t="s">
        <v>365</v>
      </c>
      <c r="H11267" s="122"/>
      <c r="I11267" s="94">
        <f t="shared" si="2984"/>
        <v>0</v>
      </c>
      <c r="J11267" s="123"/>
      <c r="K11267" s="123"/>
      <c r="L11267" s="94">
        <f t="shared" si="2983"/>
        <v>0</v>
      </c>
      <c r="M11267" s="123"/>
      <c r="N11267" s="123"/>
      <c r="R11267" s="352">
        <f>L11497-[1]გადასახდელები!L9887</f>
        <v>0</v>
      </c>
    </row>
    <row r="11268" spans="2:18" ht="20.25" hidden="1" customHeight="1">
      <c r="B11268" s="36" t="str">
        <f t="shared" si="2982"/>
        <v>b</v>
      </c>
      <c r="C11268" s="42">
        <v>3</v>
      </c>
      <c r="D11268" s="42"/>
      <c r="F11268" s="29"/>
      <c r="G11268" s="51" t="s">
        <v>211</v>
      </c>
      <c r="H11268" s="120">
        <f>SUM(H11269:H11275)</f>
        <v>0</v>
      </c>
      <c r="I11268" s="118">
        <f t="shared" si="2984"/>
        <v>0</v>
      </c>
      <c r="J11268" s="121">
        <f>SUM(J11269:J11275)</f>
        <v>0</v>
      </c>
      <c r="K11268" s="121">
        <f>SUM(K11269:K11275)</f>
        <v>0</v>
      </c>
      <c r="L11268" s="118">
        <f t="shared" si="2983"/>
        <v>0</v>
      </c>
      <c r="M11268" s="121">
        <f>SUM(M11269:M11275)</f>
        <v>0</v>
      </c>
      <c r="N11268" s="121">
        <f>SUM(N11269:N11275)</f>
        <v>0</v>
      </c>
      <c r="O11268" s="82" t="s">
        <v>146</v>
      </c>
      <c r="R11268" s="352">
        <f>L11498-[1]გადასახდელები!L9888</f>
        <v>0</v>
      </c>
    </row>
    <row r="11269" spans="2:18" ht="20.25" hidden="1" customHeight="1">
      <c r="B11269" s="36" t="str">
        <f t="shared" si="2982"/>
        <v>b</v>
      </c>
      <c r="C11269" s="42">
        <v>4</v>
      </c>
      <c r="D11269" s="42"/>
      <c r="F11269" s="29"/>
      <c r="G11269" s="47" t="s">
        <v>363</v>
      </c>
      <c r="H11269" s="103"/>
      <c r="I11269" s="94">
        <f t="shared" si="2984"/>
        <v>0</v>
      </c>
      <c r="J11269" s="104"/>
      <c r="K11269" s="104"/>
      <c r="L11269" s="94">
        <f t="shared" si="2983"/>
        <v>0</v>
      </c>
      <c r="M11269" s="104"/>
      <c r="N11269" s="104"/>
      <c r="R11269" s="352">
        <f>L11499-[1]გადასახდელები!L9889</f>
        <v>0</v>
      </c>
    </row>
    <row r="11270" spans="2:18" ht="20.25" hidden="1" customHeight="1">
      <c r="B11270" s="36" t="str">
        <f t="shared" si="2982"/>
        <v>b</v>
      </c>
      <c r="C11270" s="42">
        <v>4</v>
      </c>
      <c r="D11270" s="42"/>
      <c r="F11270" s="29"/>
      <c r="G11270" s="47" t="s">
        <v>210</v>
      </c>
      <c r="H11270" s="103"/>
      <c r="I11270" s="94">
        <f t="shared" si="2984"/>
        <v>0</v>
      </c>
      <c r="J11270" s="104"/>
      <c r="K11270" s="104"/>
      <c r="L11270" s="94">
        <f t="shared" si="2983"/>
        <v>0</v>
      </c>
      <c r="M11270" s="104"/>
      <c r="N11270" s="104"/>
      <c r="R11270" s="352">
        <f>L11500-[1]გადასახდელები!L9890</f>
        <v>0</v>
      </c>
    </row>
    <row r="11271" spans="2:18" ht="20.25" hidden="1" customHeight="1">
      <c r="B11271" s="36" t="str">
        <f t="shared" si="2982"/>
        <v>b</v>
      </c>
      <c r="C11271" s="42">
        <v>4</v>
      </c>
      <c r="D11271" s="42"/>
      <c r="F11271" s="29"/>
      <c r="G11271" s="47" t="s">
        <v>357</v>
      </c>
      <c r="H11271" s="103"/>
      <c r="I11271" s="94">
        <f t="shared" si="2984"/>
        <v>0</v>
      </c>
      <c r="J11271" s="104"/>
      <c r="K11271" s="104"/>
      <c r="L11271" s="94">
        <f t="shared" si="2983"/>
        <v>0</v>
      </c>
      <c r="M11271" s="104"/>
      <c r="N11271" s="104"/>
      <c r="R11271" s="352">
        <f>L11501-[1]გადასახდელები!L9891</f>
        <v>0</v>
      </c>
    </row>
    <row r="11272" spans="2:18" ht="30.75" hidden="1" customHeight="1">
      <c r="B11272" s="36" t="str">
        <f t="shared" si="2982"/>
        <v>b</v>
      </c>
      <c r="C11272" s="42">
        <v>4</v>
      </c>
      <c r="D11272" s="42"/>
      <c r="F11272" s="29"/>
      <c r="G11272" s="47" t="s">
        <v>364</v>
      </c>
      <c r="H11272" s="103"/>
      <c r="I11272" s="94">
        <f t="shared" si="2984"/>
        <v>0</v>
      </c>
      <c r="J11272" s="104"/>
      <c r="K11272" s="104"/>
      <c r="L11272" s="94">
        <f t="shared" si="2983"/>
        <v>0</v>
      </c>
      <c r="M11272" s="104"/>
      <c r="N11272" s="104"/>
      <c r="R11272" s="352">
        <f>L11502-[1]გადასახდელები!L9892</f>
        <v>0</v>
      </c>
    </row>
    <row r="11273" spans="2:18" ht="20.25" hidden="1" customHeight="1">
      <c r="B11273" s="36" t="str">
        <f t="shared" si="2982"/>
        <v>b</v>
      </c>
      <c r="C11273" s="42">
        <v>4</v>
      </c>
      <c r="D11273" s="42"/>
      <c r="F11273" s="29"/>
      <c r="G11273" s="47" t="s">
        <v>366</v>
      </c>
      <c r="H11273" s="103"/>
      <c r="I11273" s="94">
        <f t="shared" si="2984"/>
        <v>0</v>
      </c>
      <c r="J11273" s="104"/>
      <c r="K11273" s="104"/>
      <c r="L11273" s="94">
        <f t="shared" si="2983"/>
        <v>0</v>
      </c>
      <c r="M11273" s="104"/>
      <c r="N11273" s="104"/>
      <c r="R11273" s="352">
        <f>L11503-[1]გადასახდელები!L9893</f>
        <v>0</v>
      </c>
    </row>
    <row r="11274" spans="2:18" ht="20.25" hidden="1" customHeight="1">
      <c r="B11274" s="36" t="str">
        <f t="shared" si="2982"/>
        <v>b</v>
      </c>
      <c r="C11274" s="42">
        <v>4</v>
      </c>
      <c r="D11274" s="42"/>
      <c r="F11274" s="29"/>
      <c r="G11274" s="47" t="s">
        <v>359</v>
      </c>
      <c r="H11274" s="103"/>
      <c r="I11274" s="94">
        <f t="shared" si="2984"/>
        <v>0</v>
      </c>
      <c r="J11274" s="104"/>
      <c r="K11274" s="104"/>
      <c r="L11274" s="94">
        <f t="shared" si="2983"/>
        <v>0</v>
      </c>
      <c r="M11274" s="104"/>
      <c r="N11274" s="104"/>
      <c r="R11274" s="352">
        <f>L11504-[1]გადასახდელები!L9894</f>
        <v>0</v>
      </c>
    </row>
    <row r="11275" spans="2:18" ht="21" hidden="1" customHeight="1" thickBot="1">
      <c r="B11275" s="36" t="str">
        <f t="shared" si="2982"/>
        <v>b</v>
      </c>
      <c r="C11275" s="42">
        <v>4</v>
      </c>
      <c r="D11275" s="42"/>
      <c r="F11275" s="29"/>
      <c r="G11275" s="47" t="s">
        <v>365</v>
      </c>
      <c r="H11275" s="103"/>
      <c r="I11275" s="94">
        <f t="shared" si="2984"/>
        <v>0</v>
      </c>
      <c r="J11275" s="104"/>
      <c r="K11275" s="104"/>
      <c r="L11275" s="94">
        <f t="shared" si="2983"/>
        <v>0</v>
      </c>
      <c r="M11275" s="104"/>
      <c r="N11275" s="104"/>
      <c r="R11275" s="352">
        <f>L11505-[1]გადასახდელები!L9895</f>
        <v>0</v>
      </c>
    </row>
    <row r="11276" spans="2:18" ht="63" hidden="1" customHeight="1" thickBot="1">
      <c r="B11276" s="36" t="str">
        <f t="shared" si="2982"/>
        <v>b</v>
      </c>
      <c r="C11276" s="42">
        <v>1</v>
      </c>
      <c r="D11276" s="42"/>
      <c r="E11276" s="24"/>
      <c r="F11276" s="32" t="s">
        <v>731</v>
      </c>
      <c r="G11276" s="61" t="s">
        <v>142</v>
      </c>
      <c r="H11276" s="79">
        <f>H11278+H11410+H11473+H11489</f>
        <v>0</v>
      </c>
      <c r="I11276" s="80">
        <f t="shared" si="2984"/>
        <v>0</v>
      </c>
      <c r="J11276" s="81">
        <f>J11278+J11410+J11473+J11489</f>
        <v>0</v>
      </c>
      <c r="K11276" s="81">
        <f>K11278+K11410+K11473+K11489</f>
        <v>0</v>
      </c>
      <c r="L11276" s="80">
        <f t="shared" ref="L11276:L11339" si="2985">M11276+N11276</f>
        <v>0</v>
      </c>
      <c r="M11276" s="81">
        <f>M11278+M11410+M11473+M11489</f>
        <v>0</v>
      </c>
      <c r="N11276" s="81">
        <f>N11278+N11410+N11473+N11489</f>
        <v>0</v>
      </c>
      <c r="O11276" s="82" t="s">
        <v>146</v>
      </c>
      <c r="P11276" s="43">
        <v>1</v>
      </c>
      <c r="R11276" s="352">
        <f>L11506-[1]გადასახდელები!L9896</f>
        <v>-1180.3960000000002</v>
      </c>
    </row>
    <row r="11277" spans="2:18" ht="21" hidden="1" customHeight="1" thickTop="1">
      <c r="B11277" s="36" t="str">
        <f t="shared" si="2982"/>
        <v>b</v>
      </c>
      <c r="C11277" s="42">
        <v>2</v>
      </c>
      <c r="D11277" s="42"/>
      <c r="F11277" s="26"/>
      <c r="G11277" s="46" t="s">
        <v>162</v>
      </c>
      <c r="H11277" s="83"/>
      <c r="I11277" s="84">
        <f t="shared" si="2984"/>
        <v>0</v>
      </c>
      <c r="J11277" s="85"/>
      <c r="K11277" s="85"/>
      <c r="L11277" s="84">
        <f t="shared" si="2985"/>
        <v>0</v>
      </c>
      <c r="M11277" s="85"/>
      <c r="N11277" s="85"/>
      <c r="O11277" s="82" t="s">
        <v>146</v>
      </c>
      <c r="R11277" s="352">
        <f>L11507-[1]გადასახდელები!L9897</f>
        <v>0</v>
      </c>
    </row>
    <row r="11278" spans="2:18" ht="20.25" hidden="1" customHeight="1">
      <c r="B11278" s="36" t="str">
        <f t="shared" si="2982"/>
        <v>b</v>
      </c>
      <c r="C11278" s="42">
        <v>2</v>
      </c>
      <c r="D11278" s="42"/>
      <c r="E11278" s="24">
        <v>7084</v>
      </c>
      <c r="F11278" s="341" t="s">
        <v>524</v>
      </c>
      <c r="G11278" s="58" t="s">
        <v>163</v>
      </c>
      <c r="H11278" s="86">
        <f>H11279+H11290+H11358+H11366+H11367+H11377+H11387</f>
        <v>0</v>
      </c>
      <c r="I11278" s="87">
        <f t="shared" si="2984"/>
        <v>0</v>
      </c>
      <c r="J11278" s="88">
        <f>J11279+J11290+J11358+J11366+J11367+J11377+J11387+J11357</f>
        <v>0</v>
      </c>
      <c r="K11278" s="88">
        <f>K11279+K11290+K11358+K11366+K11367+K11377+K11387</f>
        <v>0</v>
      </c>
      <c r="L11278" s="87">
        <f t="shared" si="2985"/>
        <v>0</v>
      </c>
      <c r="M11278" s="88">
        <f>M11279+M11290+M11358+M11366+M11367+M11377+M11387+M11357</f>
        <v>0</v>
      </c>
      <c r="N11278" s="88">
        <f>N11279+N11290+N11358+N11366+N11367+N11377+N11387</f>
        <v>0</v>
      </c>
      <c r="O11278" s="82" t="s">
        <v>146</v>
      </c>
      <c r="R11278" s="352">
        <f>L11508-[1]გადასახდელები!L9898</f>
        <v>-1180.3960000000002</v>
      </c>
    </row>
    <row r="11279" spans="2:18" ht="20.25" hidden="1" customHeight="1">
      <c r="B11279" s="36" t="str">
        <f t="shared" si="2982"/>
        <v>b</v>
      </c>
      <c r="C11279" s="42">
        <v>31</v>
      </c>
      <c r="D11279" s="42"/>
      <c r="F11279" s="341" t="s">
        <v>525</v>
      </c>
      <c r="G11279" s="57" t="s">
        <v>164</v>
      </c>
      <c r="H11279" s="89">
        <f>H11280+H11289</f>
        <v>0</v>
      </c>
      <c r="I11279" s="90">
        <f t="shared" si="2984"/>
        <v>0</v>
      </c>
      <c r="J11279" s="92">
        <f>J11280+J11289</f>
        <v>0</v>
      </c>
      <c r="K11279" s="92">
        <f>K11280+K11289</f>
        <v>0</v>
      </c>
      <c r="L11279" s="90">
        <f t="shared" si="2985"/>
        <v>0</v>
      </c>
      <c r="M11279" s="92">
        <f>M11280+M11289</f>
        <v>0</v>
      </c>
      <c r="N11279" s="92">
        <f>N11280+N11289</f>
        <v>0</v>
      </c>
      <c r="O11279" s="82" t="s">
        <v>146</v>
      </c>
      <c r="R11279" s="352">
        <f>L11509-[1]გადასახდელები!L9899</f>
        <v>0</v>
      </c>
    </row>
    <row r="11280" spans="2:18" ht="20.25" hidden="1" customHeight="1">
      <c r="B11280" s="36" t="str">
        <f t="shared" si="2982"/>
        <v>b</v>
      </c>
      <c r="C11280" s="42">
        <v>4</v>
      </c>
      <c r="D11280" s="42"/>
      <c r="F11280" s="341" t="s">
        <v>526</v>
      </c>
      <c r="G11280" s="47" t="s">
        <v>165</v>
      </c>
      <c r="H11280" s="93">
        <f>H11281+H11288</f>
        <v>0</v>
      </c>
      <c r="I11280" s="94">
        <f t="shared" si="2984"/>
        <v>0</v>
      </c>
      <c r="J11280" s="95">
        <f>J11281+J11288</f>
        <v>0</v>
      </c>
      <c r="K11280" s="95">
        <f>K11281+K11288</f>
        <v>0</v>
      </c>
      <c r="L11280" s="94">
        <f t="shared" si="2985"/>
        <v>0</v>
      </c>
      <c r="M11280" s="95">
        <f>M11281+M11288</f>
        <v>0</v>
      </c>
      <c r="N11280" s="95">
        <f>N11281+N11288</f>
        <v>0</v>
      </c>
      <c r="O11280" s="82" t="s">
        <v>146</v>
      </c>
      <c r="R11280" s="352">
        <f>L11510-[1]გადასახდელები!L9900</f>
        <v>0</v>
      </c>
    </row>
    <row r="11281" spans="2:18" ht="20.25" hidden="1" customHeight="1">
      <c r="B11281" s="36" t="str">
        <f t="shared" si="2982"/>
        <v>b</v>
      </c>
      <c r="C11281" s="42">
        <v>5</v>
      </c>
      <c r="D11281" s="42"/>
      <c r="F11281" s="342" t="s">
        <v>527</v>
      </c>
      <c r="G11281" s="48" t="s">
        <v>166</v>
      </c>
      <c r="H11281" s="96">
        <f>SUM(H11282:H11287)</f>
        <v>0</v>
      </c>
      <c r="I11281" s="97">
        <f t="shared" si="2984"/>
        <v>0</v>
      </c>
      <c r="J11281" s="98">
        <f>SUM(J11282:J11287)</f>
        <v>0</v>
      </c>
      <c r="K11281" s="98">
        <f>SUM(K11282:K11287)</f>
        <v>0</v>
      </c>
      <c r="L11281" s="97">
        <f t="shared" si="2985"/>
        <v>0</v>
      </c>
      <c r="M11281" s="98">
        <f>SUM(M11282:M11287)</f>
        <v>0</v>
      </c>
      <c r="N11281" s="98">
        <f>SUM(N11282:N11287)</f>
        <v>0</v>
      </c>
      <c r="O11281" s="82" t="s">
        <v>146</v>
      </c>
      <c r="R11281" s="352">
        <f>L11511-[1]გადასახდელები!L9901</f>
        <v>0</v>
      </c>
    </row>
    <row r="11282" spans="2:18" ht="20.25" hidden="1" customHeight="1">
      <c r="B11282" s="36" t="str">
        <f t="shared" si="2982"/>
        <v>b</v>
      </c>
      <c r="C11282" s="42">
        <v>6</v>
      </c>
      <c r="D11282" s="42"/>
      <c r="F11282" s="343" t="s">
        <v>528</v>
      </c>
      <c r="G11282" s="45" t="s">
        <v>167</v>
      </c>
      <c r="H11282" s="99"/>
      <c r="I11282" s="91">
        <f t="shared" si="2984"/>
        <v>0</v>
      </c>
      <c r="J11282" s="100"/>
      <c r="K11282" s="100"/>
      <c r="L11282" s="91">
        <f t="shared" si="2985"/>
        <v>0</v>
      </c>
      <c r="M11282" s="100"/>
      <c r="N11282" s="100"/>
      <c r="O11282" s="82" t="s">
        <v>146</v>
      </c>
      <c r="R11282" s="352">
        <f>L11512-[1]გადასახდელები!L9902</f>
        <v>0</v>
      </c>
    </row>
    <row r="11283" spans="2:18" ht="20.25" hidden="1" customHeight="1">
      <c r="B11283" s="36" t="str">
        <f t="shared" si="2982"/>
        <v>b</v>
      </c>
      <c r="C11283" s="42">
        <v>6</v>
      </c>
      <c r="D11283" s="42"/>
      <c r="F11283" s="343" t="s">
        <v>592</v>
      </c>
      <c r="G11283" s="45" t="s">
        <v>168</v>
      </c>
      <c r="H11283" s="99"/>
      <c r="I11283" s="91">
        <f t="shared" si="2984"/>
        <v>0</v>
      </c>
      <c r="J11283" s="100"/>
      <c r="K11283" s="100"/>
      <c r="L11283" s="91">
        <f t="shared" si="2985"/>
        <v>0</v>
      </c>
      <c r="M11283" s="100"/>
      <c r="N11283" s="100"/>
      <c r="O11283" s="82" t="s">
        <v>146</v>
      </c>
      <c r="R11283" s="352">
        <f>L11513-[1]გადასახდელები!L9903</f>
        <v>0</v>
      </c>
    </row>
    <row r="11284" spans="2:18" ht="20.25" hidden="1" customHeight="1">
      <c r="B11284" s="36" t="str">
        <f t="shared" si="2982"/>
        <v>b</v>
      </c>
      <c r="C11284" s="42">
        <v>6</v>
      </c>
      <c r="D11284" s="42"/>
      <c r="F11284" s="343" t="s">
        <v>529</v>
      </c>
      <c r="G11284" s="45" t="s">
        <v>169</v>
      </c>
      <c r="H11284" s="99"/>
      <c r="I11284" s="91">
        <f t="shared" si="2984"/>
        <v>0</v>
      </c>
      <c r="J11284" s="100"/>
      <c r="K11284" s="100"/>
      <c r="L11284" s="91">
        <f t="shared" si="2985"/>
        <v>0</v>
      </c>
      <c r="M11284" s="100"/>
      <c r="N11284" s="100"/>
      <c r="O11284" s="82" t="s">
        <v>146</v>
      </c>
      <c r="R11284" s="352">
        <f>L11514-[1]გადასახდელები!L9904</f>
        <v>0</v>
      </c>
    </row>
    <row r="11285" spans="2:18" ht="20.25" hidden="1" customHeight="1">
      <c r="B11285" s="36" t="str">
        <f t="shared" si="2982"/>
        <v>b</v>
      </c>
      <c r="C11285" s="42">
        <v>6</v>
      </c>
      <c r="D11285" s="42"/>
      <c r="F11285" s="343" t="s">
        <v>593</v>
      </c>
      <c r="G11285" s="45" t="s">
        <v>170</v>
      </c>
      <c r="H11285" s="99"/>
      <c r="I11285" s="91">
        <f t="shared" si="2984"/>
        <v>0</v>
      </c>
      <c r="J11285" s="100"/>
      <c r="K11285" s="100"/>
      <c r="L11285" s="91">
        <f t="shared" si="2985"/>
        <v>0</v>
      </c>
      <c r="M11285" s="100"/>
      <c r="N11285" s="100"/>
      <c r="O11285" s="82" t="s">
        <v>146</v>
      </c>
      <c r="R11285" s="352">
        <f>L11515-[1]გადასახდელები!L9905</f>
        <v>0</v>
      </c>
    </row>
    <row r="11286" spans="2:18" ht="20.25" hidden="1" customHeight="1">
      <c r="B11286" s="36" t="str">
        <f t="shared" si="2982"/>
        <v>b</v>
      </c>
      <c r="C11286" s="42">
        <v>6</v>
      </c>
      <c r="D11286" s="42"/>
      <c r="F11286" s="343" t="s">
        <v>594</v>
      </c>
      <c r="G11286" s="45" t="s">
        <v>171</v>
      </c>
      <c r="H11286" s="99"/>
      <c r="I11286" s="91">
        <f t="shared" si="2984"/>
        <v>0</v>
      </c>
      <c r="J11286" s="100"/>
      <c r="K11286" s="100"/>
      <c r="L11286" s="91">
        <f t="shared" si="2985"/>
        <v>0</v>
      </c>
      <c r="M11286" s="100"/>
      <c r="N11286" s="100"/>
      <c r="O11286" s="82" t="s">
        <v>146</v>
      </c>
      <c r="R11286" s="352">
        <f>L11516-[1]გადასახდელები!L9906</f>
        <v>0</v>
      </c>
    </row>
    <row r="11287" spans="2:18" ht="20.25" hidden="1" customHeight="1">
      <c r="B11287" s="36" t="str">
        <f t="shared" si="2982"/>
        <v>b</v>
      </c>
      <c r="C11287" s="42">
        <v>6</v>
      </c>
      <c r="D11287" s="42"/>
      <c r="F11287" s="343" t="s">
        <v>595</v>
      </c>
      <c r="G11287" s="45" t="s">
        <v>172</v>
      </c>
      <c r="H11287" s="99"/>
      <c r="I11287" s="91">
        <f t="shared" si="2984"/>
        <v>0</v>
      </c>
      <c r="J11287" s="100"/>
      <c r="K11287" s="100"/>
      <c r="L11287" s="91">
        <f t="shared" si="2985"/>
        <v>0</v>
      </c>
      <c r="M11287" s="100"/>
      <c r="N11287" s="100"/>
      <c r="O11287" s="82" t="s">
        <v>146</v>
      </c>
      <c r="R11287" s="352">
        <f>L11517-[1]გადასახდელები!L9907</f>
        <v>0</v>
      </c>
    </row>
    <row r="11288" spans="2:18" ht="20.25" hidden="1" customHeight="1">
      <c r="B11288" s="36" t="str">
        <f t="shared" si="2982"/>
        <v>b</v>
      </c>
      <c r="C11288" s="42">
        <v>5</v>
      </c>
      <c r="D11288" s="42"/>
      <c r="F11288" s="343" t="s">
        <v>596</v>
      </c>
      <c r="G11288" s="48" t="s">
        <v>173</v>
      </c>
      <c r="H11288" s="101"/>
      <c r="I11288" s="97">
        <f t="shared" si="2984"/>
        <v>0</v>
      </c>
      <c r="J11288" s="102"/>
      <c r="K11288" s="102"/>
      <c r="L11288" s="97">
        <f t="shared" si="2985"/>
        <v>0</v>
      </c>
      <c r="M11288" s="102"/>
      <c r="N11288" s="102"/>
      <c r="O11288" s="82" t="s">
        <v>146</v>
      </c>
      <c r="R11288" s="352">
        <f>L11518-[1]გადასახდელები!L9908</f>
        <v>0</v>
      </c>
    </row>
    <row r="11289" spans="2:18" ht="20.25" hidden="1" customHeight="1">
      <c r="B11289" s="36" t="str">
        <f t="shared" si="2982"/>
        <v>b</v>
      </c>
      <c r="C11289" s="42">
        <v>4</v>
      </c>
      <c r="D11289" s="42"/>
      <c r="F11289" s="343" t="s">
        <v>597</v>
      </c>
      <c r="G11289" s="47" t="s">
        <v>174</v>
      </c>
      <c r="H11289" s="103"/>
      <c r="I11289" s="94">
        <f t="shared" si="2984"/>
        <v>0</v>
      </c>
      <c r="J11289" s="104"/>
      <c r="K11289" s="104"/>
      <c r="L11289" s="94">
        <f t="shared" si="2985"/>
        <v>0</v>
      </c>
      <c r="M11289" s="104"/>
      <c r="N11289" s="104"/>
      <c r="O11289" s="82" t="s">
        <v>146</v>
      </c>
      <c r="R11289" s="352">
        <f>L11519-[1]გადასახდელები!L9909</f>
        <v>0</v>
      </c>
    </row>
    <row r="11290" spans="2:18" ht="20.25" hidden="1" customHeight="1">
      <c r="B11290" s="36" t="str">
        <f t="shared" si="2982"/>
        <v>b</v>
      </c>
      <c r="C11290" s="42">
        <v>3</v>
      </c>
      <c r="D11290" s="42"/>
      <c r="F11290" s="342" t="s">
        <v>530</v>
      </c>
      <c r="G11290" s="57" t="s">
        <v>175</v>
      </c>
      <c r="H11290" s="89">
        <f>H11291+H11292+H11295+H11331+H11332+H11333+H11334+H11335+H11342+H11343</f>
        <v>0</v>
      </c>
      <c r="I11290" s="90">
        <f t="shared" si="2984"/>
        <v>0</v>
      </c>
      <c r="J11290" s="92">
        <f>J11291+J11292+J11295+J11331+J11332+J11333+J11334+J11335+J11342+J11343</f>
        <v>0</v>
      </c>
      <c r="K11290" s="92">
        <f>K11291+K11292+K11295+K11331+K11332+K11333+K11334+K11335+K11342+K11343</f>
        <v>0</v>
      </c>
      <c r="L11290" s="90">
        <f t="shared" si="2985"/>
        <v>0</v>
      </c>
      <c r="M11290" s="92">
        <f>M11291+M11292+M11295+M11331+M11332+M11333+M11334+M11335+M11342+M11343</f>
        <v>0</v>
      </c>
      <c r="N11290" s="92">
        <f>N11291+N11292+N11295+N11331+N11332+N11333+N11334+N11335+N11342+N11343</f>
        <v>0</v>
      </c>
      <c r="O11290" s="82" t="s">
        <v>146</v>
      </c>
      <c r="R11290" s="352">
        <f>L11520-[1]გადასახდელები!L9910</f>
        <v>0</v>
      </c>
    </row>
    <row r="11291" spans="2:18" ht="20.25" hidden="1" customHeight="1">
      <c r="B11291" s="36" t="str">
        <f t="shared" si="2982"/>
        <v>b</v>
      </c>
      <c r="C11291" s="42">
        <v>4</v>
      </c>
      <c r="D11291" s="42"/>
      <c r="F11291" s="343" t="s">
        <v>531</v>
      </c>
      <c r="G11291" s="47" t="s">
        <v>176</v>
      </c>
      <c r="H11291" s="103"/>
      <c r="I11291" s="94">
        <f t="shared" si="2984"/>
        <v>0</v>
      </c>
      <c r="J11291" s="104"/>
      <c r="K11291" s="104"/>
      <c r="L11291" s="94">
        <f t="shared" si="2985"/>
        <v>0</v>
      </c>
      <c r="M11291" s="104"/>
      <c r="N11291" s="104"/>
      <c r="O11291" s="82" t="s">
        <v>146</v>
      </c>
      <c r="R11291" s="352">
        <f>L11521-[1]გადასახდელები!L9911</f>
        <v>0</v>
      </c>
    </row>
    <row r="11292" spans="2:18" ht="20.25" hidden="1" customHeight="1">
      <c r="B11292" s="36" t="str">
        <f t="shared" si="2982"/>
        <v>b</v>
      </c>
      <c r="C11292" s="42">
        <v>4</v>
      </c>
      <c r="D11292" s="42"/>
      <c r="F11292" s="342" t="s">
        <v>532</v>
      </c>
      <c r="G11292" s="47" t="s">
        <v>177</v>
      </c>
      <c r="H11292" s="93">
        <f>SUM(H11293:H11294)</f>
        <v>0</v>
      </c>
      <c r="I11292" s="94">
        <f t="shared" si="2984"/>
        <v>0</v>
      </c>
      <c r="J11292" s="95">
        <f>SUM(J11293:J11294)</f>
        <v>0</v>
      </c>
      <c r="K11292" s="95">
        <f>SUM(K11293:K11294)</f>
        <v>0</v>
      </c>
      <c r="L11292" s="94">
        <f t="shared" si="2985"/>
        <v>0</v>
      </c>
      <c r="M11292" s="95">
        <f>SUM(M11293:M11294)</f>
        <v>0</v>
      </c>
      <c r="N11292" s="95">
        <f>SUM(N11293:N11294)</f>
        <v>0</v>
      </c>
      <c r="O11292" s="82" t="s">
        <v>146</v>
      </c>
      <c r="R11292" s="352">
        <f>L11522-[1]გადასახდელები!L9912</f>
        <v>0</v>
      </c>
    </row>
    <row r="11293" spans="2:18" ht="20.25" hidden="1" customHeight="1">
      <c r="B11293" s="36" t="str">
        <f t="shared" si="2982"/>
        <v>b</v>
      </c>
      <c r="C11293" s="42">
        <v>5</v>
      </c>
      <c r="D11293" s="42"/>
      <c r="F11293" s="343" t="s">
        <v>533</v>
      </c>
      <c r="G11293" s="48" t="s">
        <v>178</v>
      </c>
      <c r="H11293" s="101"/>
      <c r="I11293" s="97">
        <f t="shared" si="2984"/>
        <v>0</v>
      </c>
      <c r="J11293" s="102"/>
      <c r="K11293" s="102"/>
      <c r="L11293" s="97">
        <f t="shared" si="2985"/>
        <v>0</v>
      </c>
      <c r="M11293" s="102"/>
      <c r="N11293" s="102"/>
      <c r="O11293" s="82" t="s">
        <v>146</v>
      </c>
      <c r="R11293" s="352">
        <f>L11523-[1]გადასახდელები!L9913</f>
        <v>0</v>
      </c>
    </row>
    <row r="11294" spans="2:18" ht="20.25" hidden="1" customHeight="1">
      <c r="B11294" s="36" t="str">
        <f t="shared" si="2982"/>
        <v>b</v>
      </c>
      <c r="C11294" s="42">
        <v>5</v>
      </c>
      <c r="D11294" s="42"/>
      <c r="F11294" s="343" t="s">
        <v>598</v>
      </c>
      <c r="G11294" s="48" t="s">
        <v>179</v>
      </c>
      <c r="H11294" s="101"/>
      <c r="I11294" s="97">
        <f t="shared" si="2984"/>
        <v>0</v>
      </c>
      <c r="J11294" s="102"/>
      <c r="K11294" s="102"/>
      <c r="L11294" s="97">
        <f t="shared" si="2985"/>
        <v>0</v>
      </c>
      <c r="M11294" s="102"/>
      <c r="N11294" s="102"/>
      <c r="O11294" s="82" t="s">
        <v>146</v>
      </c>
      <c r="R11294" s="352">
        <f>L11524-[1]გადასახდელები!L9914</f>
        <v>0</v>
      </c>
    </row>
    <row r="11295" spans="2:18" ht="20.25" hidden="1" customHeight="1">
      <c r="B11295" s="36" t="str">
        <f t="shared" si="2982"/>
        <v>b</v>
      </c>
      <c r="C11295" s="42">
        <v>4</v>
      </c>
      <c r="D11295" s="42"/>
      <c r="F11295" s="342" t="s">
        <v>534</v>
      </c>
      <c r="G11295" s="47" t="s">
        <v>180</v>
      </c>
      <c r="H11295" s="93">
        <f>H11296+H11297+H11298+H11299+H11311+H11315+H11316+H11317+H11318+H11319+H11320+H11321+H11329+H11330</f>
        <v>0</v>
      </c>
      <c r="I11295" s="94">
        <f t="shared" si="2984"/>
        <v>0</v>
      </c>
      <c r="J11295" s="95">
        <f>J11296+J11297+J11298+J11299+J11311+J11315+J11316+J11317+J11318+J11319+J11320+J11321+J11329+J11330</f>
        <v>0</v>
      </c>
      <c r="K11295" s="95">
        <f>K11296+K11297+K11298+K11299+K11311+K11315+K11316+K11317+K11318+K11319+K11320+K11321+K11329+K11330</f>
        <v>0</v>
      </c>
      <c r="L11295" s="94">
        <f t="shared" si="2985"/>
        <v>0</v>
      </c>
      <c r="M11295" s="95">
        <f>M11296+M11297+M11298+M11299+M11311+M11315+M11316+M11317+M11318+M11319+M11320+M11321+M11329+M11330</f>
        <v>0</v>
      </c>
      <c r="N11295" s="95">
        <f>N11296+N11297+N11298+N11299+N11311+N11315+N11316+N11317+N11318+N11319+N11320+N11321+N11329+N11330</f>
        <v>0</v>
      </c>
      <c r="O11295" s="82" t="s">
        <v>146</v>
      </c>
      <c r="R11295" s="352">
        <f>L11525-[1]გადასახდელები!L9915</f>
        <v>0</v>
      </c>
    </row>
    <row r="11296" spans="2:18" ht="42.75" hidden="1" customHeight="1">
      <c r="B11296" s="36" t="str">
        <f t="shared" si="2982"/>
        <v>b</v>
      </c>
      <c r="C11296" s="42">
        <v>5</v>
      </c>
      <c r="D11296" s="42"/>
      <c r="F11296" s="343" t="s">
        <v>535</v>
      </c>
      <c r="G11296" s="48" t="s">
        <v>229</v>
      </c>
      <c r="H11296" s="101"/>
      <c r="I11296" s="97">
        <f t="shared" si="2984"/>
        <v>0</v>
      </c>
      <c r="J11296" s="102"/>
      <c r="K11296" s="102"/>
      <c r="L11296" s="97">
        <f t="shared" si="2985"/>
        <v>0</v>
      </c>
      <c r="M11296" s="102"/>
      <c r="N11296" s="102"/>
      <c r="O11296" s="82" t="s">
        <v>146</v>
      </c>
      <c r="R11296" s="352">
        <f>L11526-[1]გადასახდელები!L9916</f>
        <v>0</v>
      </c>
    </row>
    <row r="11297" spans="2:18" ht="30.75" hidden="1" customHeight="1">
      <c r="B11297" s="36" t="str">
        <f t="shared" si="2982"/>
        <v>b</v>
      </c>
      <c r="C11297" s="42">
        <v>5</v>
      </c>
      <c r="D11297" s="42"/>
      <c r="F11297" s="343" t="s">
        <v>599</v>
      </c>
      <c r="G11297" s="49" t="s">
        <v>196</v>
      </c>
      <c r="H11297" s="101"/>
      <c r="I11297" s="97">
        <f t="shared" si="2984"/>
        <v>0</v>
      </c>
      <c r="J11297" s="102"/>
      <c r="K11297" s="102"/>
      <c r="L11297" s="97">
        <f t="shared" si="2985"/>
        <v>0</v>
      </c>
      <c r="M11297" s="102"/>
      <c r="N11297" s="102"/>
      <c r="O11297" s="82" t="s">
        <v>146</v>
      </c>
      <c r="R11297" s="352">
        <f>L11527-[1]გადასახდელები!L9917</f>
        <v>0</v>
      </c>
    </row>
    <row r="11298" spans="2:18" ht="60.75" hidden="1" customHeight="1">
      <c r="B11298" s="36" t="str">
        <f t="shared" si="2982"/>
        <v>b</v>
      </c>
      <c r="C11298" s="42">
        <v>5</v>
      </c>
      <c r="D11298" s="42"/>
      <c r="F11298" s="343" t="s">
        <v>536</v>
      </c>
      <c r="G11298" s="49" t="s">
        <v>230</v>
      </c>
      <c r="H11298" s="101"/>
      <c r="I11298" s="97">
        <f t="shared" si="2984"/>
        <v>0</v>
      </c>
      <c r="J11298" s="102"/>
      <c r="K11298" s="102"/>
      <c r="L11298" s="97">
        <f t="shared" si="2985"/>
        <v>0</v>
      </c>
      <c r="M11298" s="102"/>
      <c r="N11298" s="102"/>
      <c r="O11298" s="82" t="s">
        <v>146</v>
      </c>
      <c r="R11298" s="352">
        <f>L11528-[1]გადასახდელები!L9918</f>
        <v>0</v>
      </c>
    </row>
    <row r="11299" spans="2:18" ht="30.75" hidden="1" customHeight="1">
      <c r="B11299" s="36" t="str">
        <f t="shared" si="2982"/>
        <v>b</v>
      </c>
      <c r="C11299" s="42">
        <v>5</v>
      </c>
      <c r="D11299" s="42"/>
      <c r="F11299" s="342" t="s">
        <v>537</v>
      </c>
      <c r="G11299" s="48" t="s">
        <v>195</v>
      </c>
      <c r="H11299" s="96">
        <f>SUM(H11300:H11310)</f>
        <v>0</v>
      </c>
      <c r="I11299" s="97">
        <f t="shared" si="2984"/>
        <v>0</v>
      </c>
      <c r="J11299" s="98">
        <f>SUM(J11300:J11310)</f>
        <v>0</v>
      </c>
      <c r="K11299" s="98">
        <f>SUM(K11300:K11310)</f>
        <v>0</v>
      </c>
      <c r="L11299" s="97">
        <f t="shared" si="2985"/>
        <v>0</v>
      </c>
      <c r="M11299" s="98">
        <f>SUM(M11300:M11310)</f>
        <v>0</v>
      </c>
      <c r="N11299" s="98">
        <f>SUM(N11300:N11310)</f>
        <v>0</v>
      </c>
      <c r="O11299" s="82" t="s">
        <v>146</v>
      </c>
      <c r="R11299" s="352">
        <f>L11529-[1]გადასახდელები!L9919</f>
        <v>0</v>
      </c>
    </row>
    <row r="11300" spans="2:18" ht="20.25" hidden="1" customHeight="1">
      <c r="B11300" s="36" t="str">
        <f t="shared" si="2982"/>
        <v>b</v>
      </c>
      <c r="C11300" s="42">
        <v>6</v>
      </c>
      <c r="D11300" s="42"/>
      <c r="F11300" s="343" t="s">
        <v>600</v>
      </c>
      <c r="G11300" s="45" t="s">
        <v>181</v>
      </c>
      <c r="H11300" s="106"/>
      <c r="I11300" s="105">
        <f t="shared" si="2984"/>
        <v>0</v>
      </c>
      <c r="J11300" s="107"/>
      <c r="K11300" s="107"/>
      <c r="L11300" s="105">
        <f t="shared" si="2985"/>
        <v>0</v>
      </c>
      <c r="M11300" s="107"/>
      <c r="N11300" s="107"/>
      <c r="O11300" s="82" t="s">
        <v>146</v>
      </c>
      <c r="R11300" s="352">
        <f>L11530-[1]გადასახდელები!L9920</f>
        <v>0</v>
      </c>
    </row>
    <row r="11301" spans="2:18" ht="20.25" hidden="1" customHeight="1">
      <c r="B11301" s="36" t="str">
        <f t="shared" si="2982"/>
        <v>b</v>
      </c>
      <c r="C11301" s="42">
        <v>6</v>
      </c>
      <c r="D11301" s="42"/>
      <c r="F11301" s="343" t="s">
        <v>601</v>
      </c>
      <c r="G11301" s="45" t="s">
        <v>182</v>
      </c>
      <c r="H11301" s="106"/>
      <c r="I11301" s="105">
        <f t="shared" si="2984"/>
        <v>0</v>
      </c>
      <c r="J11301" s="107"/>
      <c r="K11301" s="107"/>
      <c r="L11301" s="105">
        <f t="shared" si="2985"/>
        <v>0</v>
      </c>
      <c r="M11301" s="107"/>
      <c r="N11301" s="107"/>
      <c r="O11301" s="82" t="s">
        <v>146</v>
      </c>
      <c r="R11301" s="352">
        <f>L11531-[1]გადასახდელები!L9921</f>
        <v>0</v>
      </c>
    </row>
    <row r="11302" spans="2:18" ht="20.25" hidden="1" customHeight="1">
      <c r="B11302" s="36" t="str">
        <f t="shared" si="2982"/>
        <v>b</v>
      </c>
      <c r="C11302" s="42">
        <v>6</v>
      </c>
      <c r="D11302" s="42"/>
      <c r="F11302" s="343" t="s">
        <v>602</v>
      </c>
      <c r="G11302" s="45" t="s">
        <v>183</v>
      </c>
      <c r="H11302" s="106"/>
      <c r="I11302" s="105">
        <f t="shared" si="2984"/>
        <v>0</v>
      </c>
      <c r="J11302" s="107"/>
      <c r="K11302" s="107"/>
      <c r="L11302" s="105">
        <f t="shared" si="2985"/>
        <v>0</v>
      </c>
      <c r="M11302" s="107"/>
      <c r="N11302" s="107"/>
      <c r="O11302" s="82" t="s">
        <v>146</v>
      </c>
      <c r="R11302" s="352">
        <f>L11532-[1]გადასახდელები!L9922</f>
        <v>0</v>
      </c>
    </row>
    <row r="11303" spans="2:18" ht="20.25" hidden="1" customHeight="1">
      <c r="B11303" s="36" t="str">
        <f t="shared" si="2982"/>
        <v>b</v>
      </c>
      <c r="C11303" s="42">
        <v>6</v>
      </c>
      <c r="D11303" s="42"/>
      <c r="F11303" s="343" t="s">
        <v>603</v>
      </c>
      <c r="G11303" s="45" t="s">
        <v>184</v>
      </c>
      <c r="H11303" s="106"/>
      <c r="I11303" s="105">
        <f t="shared" si="2984"/>
        <v>0</v>
      </c>
      <c r="J11303" s="107"/>
      <c r="K11303" s="107"/>
      <c r="L11303" s="105">
        <f t="shared" si="2985"/>
        <v>0</v>
      </c>
      <c r="M11303" s="107"/>
      <c r="N11303" s="107"/>
      <c r="O11303" s="82" t="s">
        <v>146</v>
      </c>
      <c r="R11303" s="352">
        <f>L11533-[1]გადასახდელები!L9923</f>
        <v>0</v>
      </c>
    </row>
    <row r="11304" spans="2:18" ht="20.25" hidden="1" customHeight="1">
      <c r="B11304" s="36" t="str">
        <f t="shared" si="2982"/>
        <v>b</v>
      </c>
      <c r="C11304" s="42">
        <v>6</v>
      </c>
      <c r="D11304" s="42"/>
      <c r="F11304" s="343" t="s">
        <v>538</v>
      </c>
      <c r="G11304" s="45" t="s">
        <v>185</v>
      </c>
      <c r="H11304" s="106"/>
      <c r="I11304" s="105">
        <f t="shared" si="2984"/>
        <v>0</v>
      </c>
      <c r="J11304" s="107"/>
      <c r="K11304" s="107"/>
      <c r="L11304" s="105">
        <f t="shared" si="2985"/>
        <v>0</v>
      </c>
      <c r="M11304" s="107"/>
      <c r="N11304" s="107"/>
      <c r="O11304" s="82" t="s">
        <v>146</v>
      </c>
      <c r="R11304" s="352">
        <f>L11534-[1]გადასახდელები!L9924</f>
        <v>0</v>
      </c>
    </row>
    <row r="11305" spans="2:18" ht="20.25" hidden="1" customHeight="1">
      <c r="B11305" s="36" t="str">
        <f t="shared" si="2982"/>
        <v>b</v>
      </c>
      <c r="C11305" s="42">
        <v>6</v>
      </c>
      <c r="D11305" s="42"/>
      <c r="F11305" s="343" t="s">
        <v>604</v>
      </c>
      <c r="G11305" s="45" t="s">
        <v>186</v>
      </c>
      <c r="H11305" s="106"/>
      <c r="I11305" s="105">
        <f t="shared" si="2984"/>
        <v>0</v>
      </c>
      <c r="J11305" s="107"/>
      <c r="K11305" s="107"/>
      <c r="L11305" s="105">
        <f t="shared" si="2985"/>
        <v>0</v>
      </c>
      <c r="M11305" s="107"/>
      <c r="N11305" s="107"/>
      <c r="O11305" s="82" t="s">
        <v>146</v>
      </c>
      <c r="R11305" s="352">
        <f>L11535-[1]გადასახდელები!L9925</f>
        <v>0</v>
      </c>
    </row>
    <row r="11306" spans="2:18" ht="20.25" hidden="1" customHeight="1">
      <c r="B11306" s="36" t="str">
        <f t="shared" si="2982"/>
        <v>b</v>
      </c>
      <c r="C11306" s="42">
        <v>6</v>
      </c>
      <c r="D11306" s="42"/>
      <c r="F11306" s="343" t="s">
        <v>605</v>
      </c>
      <c r="G11306" s="45" t="s">
        <v>187</v>
      </c>
      <c r="H11306" s="106"/>
      <c r="I11306" s="105">
        <f t="shared" si="2984"/>
        <v>0</v>
      </c>
      <c r="J11306" s="107"/>
      <c r="K11306" s="107"/>
      <c r="L11306" s="105">
        <f t="shared" si="2985"/>
        <v>0</v>
      </c>
      <c r="M11306" s="107"/>
      <c r="N11306" s="107"/>
      <c r="O11306" s="82" t="s">
        <v>146</v>
      </c>
      <c r="R11306" s="352">
        <f>L11536-[1]გადასახდელები!L9926</f>
        <v>0</v>
      </c>
    </row>
    <row r="11307" spans="2:18" ht="20.25" hidden="1" customHeight="1">
      <c r="B11307" s="36" t="str">
        <f t="shared" ref="B11307:B11370" si="2986">IF(H11307+I11307+L11307&gt;0,"a","b")</f>
        <v>b</v>
      </c>
      <c r="C11307" s="42">
        <v>6</v>
      </c>
      <c r="D11307" s="42"/>
      <c r="F11307" s="343" t="s">
        <v>606</v>
      </c>
      <c r="G11307" s="45" t="s">
        <v>188</v>
      </c>
      <c r="H11307" s="106"/>
      <c r="I11307" s="105">
        <f t="shared" si="2984"/>
        <v>0</v>
      </c>
      <c r="J11307" s="107"/>
      <c r="K11307" s="107"/>
      <c r="L11307" s="105">
        <f t="shared" si="2985"/>
        <v>0</v>
      </c>
      <c r="M11307" s="107"/>
      <c r="N11307" s="107"/>
      <c r="O11307" s="82" t="s">
        <v>146</v>
      </c>
      <c r="R11307" s="352">
        <f>L11537-[1]გადასახდელები!L9927</f>
        <v>0</v>
      </c>
    </row>
    <row r="11308" spans="2:18" ht="20.25" hidden="1" customHeight="1">
      <c r="B11308" s="36" t="str">
        <f t="shared" si="2986"/>
        <v>b</v>
      </c>
      <c r="C11308" s="42">
        <v>6</v>
      </c>
      <c r="D11308" s="42"/>
      <c r="F11308" s="343" t="s">
        <v>607</v>
      </c>
      <c r="G11308" s="45" t="s">
        <v>189</v>
      </c>
      <c r="H11308" s="106"/>
      <c r="I11308" s="105">
        <f t="shared" si="2984"/>
        <v>0</v>
      </c>
      <c r="J11308" s="107"/>
      <c r="K11308" s="107"/>
      <c r="L11308" s="105">
        <f t="shared" si="2985"/>
        <v>0</v>
      </c>
      <c r="M11308" s="107"/>
      <c r="N11308" s="107"/>
      <c r="O11308" s="82" t="s">
        <v>146</v>
      </c>
      <c r="R11308" s="352">
        <f>L11538-[1]გადასახდელები!L9928</f>
        <v>0</v>
      </c>
    </row>
    <row r="11309" spans="2:18" ht="20.25" hidden="1" customHeight="1">
      <c r="B11309" s="36" t="str">
        <f t="shared" si="2986"/>
        <v>b</v>
      </c>
      <c r="C11309" s="42">
        <v>6</v>
      </c>
      <c r="D11309" s="42"/>
      <c r="F11309" s="343" t="s">
        <v>608</v>
      </c>
      <c r="G11309" s="45" t="s">
        <v>190</v>
      </c>
      <c r="H11309" s="106"/>
      <c r="I11309" s="105">
        <f t="shared" si="2984"/>
        <v>0</v>
      </c>
      <c r="J11309" s="107"/>
      <c r="K11309" s="107"/>
      <c r="L11309" s="105">
        <f t="shared" si="2985"/>
        <v>0</v>
      </c>
      <c r="M11309" s="107"/>
      <c r="N11309" s="107"/>
      <c r="O11309" s="82" t="s">
        <v>146</v>
      </c>
      <c r="R11309" s="352">
        <f>L11539-[1]გადასახდელები!L9929</f>
        <v>0</v>
      </c>
    </row>
    <row r="11310" spans="2:18" ht="30.75" hidden="1" customHeight="1">
      <c r="B11310" s="36" t="str">
        <f t="shared" si="2986"/>
        <v>b</v>
      </c>
      <c r="C11310" s="42">
        <v>6</v>
      </c>
      <c r="D11310" s="42"/>
      <c r="F11310" s="343" t="s">
        <v>539</v>
      </c>
      <c r="G11310" s="45" t="s">
        <v>231</v>
      </c>
      <c r="H11310" s="106"/>
      <c r="I11310" s="105">
        <f t="shared" si="2984"/>
        <v>0</v>
      </c>
      <c r="J11310" s="107"/>
      <c r="K11310" s="107"/>
      <c r="L11310" s="105">
        <f t="shared" si="2985"/>
        <v>0</v>
      </c>
      <c r="M11310" s="107"/>
      <c r="N11310" s="107"/>
      <c r="O11310" s="82" t="s">
        <v>146</v>
      </c>
      <c r="R11310" s="352">
        <f>L11540-[1]გადასახდელები!L9930</f>
        <v>0</v>
      </c>
    </row>
    <row r="11311" spans="2:18" ht="20.25" hidden="1" customHeight="1">
      <c r="B11311" s="36" t="str">
        <f t="shared" si="2986"/>
        <v>b</v>
      </c>
      <c r="C11311" s="42">
        <v>5</v>
      </c>
      <c r="D11311" s="42"/>
      <c r="F11311" s="342" t="s">
        <v>609</v>
      </c>
      <c r="G11311" s="48" t="s">
        <v>197</v>
      </c>
      <c r="H11311" s="96">
        <f>SUM(H11312:H11314)</f>
        <v>0</v>
      </c>
      <c r="I11311" s="97">
        <f t="shared" si="2984"/>
        <v>0</v>
      </c>
      <c r="J11311" s="98">
        <f>SUM(J11312:J11314)</f>
        <v>0</v>
      </c>
      <c r="K11311" s="98">
        <f>SUM(K11312:K11314)</f>
        <v>0</v>
      </c>
      <c r="L11311" s="97">
        <f t="shared" si="2985"/>
        <v>0</v>
      </c>
      <c r="M11311" s="98">
        <f>SUM(M11312:M11314)</f>
        <v>0</v>
      </c>
      <c r="N11311" s="98">
        <f>SUM(N11312:N11314)</f>
        <v>0</v>
      </c>
      <c r="O11311" s="82" t="s">
        <v>146</v>
      </c>
      <c r="R11311" s="352">
        <f>L11541-[1]გადასახდელები!L9931</f>
        <v>0</v>
      </c>
    </row>
    <row r="11312" spans="2:18" ht="20.25" hidden="1" customHeight="1">
      <c r="B11312" s="36" t="str">
        <f t="shared" si="2986"/>
        <v>b</v>
      </c>
      <c r="C11312" s="42">
        <v>6</v>
      </c>
      <c r="D11312" s="42"/>
      <c r="F11312" s="343" t="s">
        <v>610</v>
      </c>
      <c r="G11312" s="45" t="s">
        <v>191</v>
      </c>
      <c r="H11312" s="106"/>
      <c r="I11312" s="105">
        <f t="shared" si="2984"/>
        <v>0</v>
      </c>
      <c r="J11312" s="107"/>
      <c r="K11312" s="107"/>
      <c r="L11312" s="105">
        <f t="shared" si="2985"/>
        <v>0</v>
      </c>
      <c r="M11312" s="107"/>
      <c r="N11312" s="107"/>
      <c r="O11312" s="82" t="s">
        <v>146</v>
      </c>
      <c r="R11312" s="352">
        <f>L11542-[1]გადასახდელები!L9932</f>
        <v>0</v>
      </c>
    </row>
    <row r="11313" spans="2:18" ht="20.25" hidden="1" customHeight="1">
      <c r="B11313" s="36" t="str">
        <f t="shared" si="2986"/>
        <v>b</v>
      </c>
      <c r="C11313" s="42">
        <v>6</v>
      </c>
      <c r="D11313" s="42"/>
      <c r="F11313" s="343" t="s">
        <v>611</v>
      </c>
      <c r="G11313" s="45" t="s">
        <v>192</v>
      </c>
      <c r="H11313" s="106"/>
      <c r="I11313" s="105">
        <f t="shared" si="2984"/>
        <v>0</v>
      </c>
      <c r="J11313" s="107"/>
      <c r="K11313" s="107"/>
      <c r="L11313" s="105">
        <f t="shared" si="2985"/>
        <v>0</v>
      </c>
      <c r="M11313" s="107"/>
      <c r="N11313" s="107"/>
      <c r="O11313" s="82" t="s">
        <v>146</v>
      </c>
      <c r="R11313" s="352">
        <f>L11543-[1]გადასახდელები!L9933</f>
        <v>0</v>
      </c>
    </row>
    <row r="11314" spans="2:18" ht="30.75" hidden="1" customHeight="1">
      <c r="B11314" s="36" t="str">
        <f t="shared" si="2986"/>
        <v>b</v>
      </c>
      <c r="C11314" s="42">
        <v>6</v>
      </c>
      <c r="D11314" s="42"/>
      <c r="F11314" s="343" t="s">
        <v>612</v>
      </c>
      <c r="G11314" s="45" t="s">
        <v>232</v>
      </c>
      <c r="H11314" s="106"/>
      <c r="I11314" s="105">
        <f t="shared" si="2984"/>
        <v>0</v>
      </c>
      <c r="J11314" s="107"/>
      <c r="K11314" s="107"/>
      <c r="L11314" s="105">
        <f t="shared" si="2985"/>
        <v>0</v>
      </c>
      <c r="M11314" s="107"/>
      <c r="N11314" s="107"/>
      <c r="O11314" s="82" t="s">
        <v>146</v>
      </c>
      <c r="R11314" s="352">
        <f>L11544-[1]გადასახდელები!L9934</f>
        <v>0</v>
      </c>
    </row>
    <row r="11315" spans="2:18" ht="30.75" hidden="1" customHeight="1">
      <c r="B11315" s="36" t="str">
        <f t="shared" si="2986"/>
        <v>b</v>
      </c>
      <c r="C11315" s="42">
        <v>5</v>
      </c>
      <c r="D11315" s="42"/>
      <c r="F11315" s="343" t="s">
        <v>613</v>
      </c>
      <c r="G11315" s="48" t="s">
        <v>233</v>
      </c>
      <c r="H11315" s="101"/>
      <c r="I11315" s="97">
        <f t="shared" si="2984"/>
        <v>0</v>
      </c>
      <c r="J11315" s="102"/>
      <c r="K11315" s="102"/>
      <c r="L11315" s="97">
        <f t="shared" si="2985"/>
        <v>0</v>
      </c>
      <c r="M11315" s="102"/>
      <c r="N11315" s="102"/>
      <c r="O11315" s="82" t="s">
        <v>146</v>
      </c>
      <c r="R11315" s="352">
        <f>L11545-[1]გადასახდელები!L9935</f>
        <v>0</v>
      </c>
    </row>
    <row r="11316" spans="2:18" ht="34.5" hidden="1" customHeight="1">
      <c r="B11316" s="36" t="str">
        <f t="shared" si="2986"/>
        <v>b</v>
      </c>
      <c r="C11316" s="42">
        <v>5</v>
      </c>
      <c r="D11316" s="42"/>
      <c r="F11316" s="343" t="s">
        <v>614</v>
      </c>
      <c r="G11316" s="50" t="s">
        <v>367</v>
      </c>
      <c r="H11316" s="101"/>
      <c r="I11316" s="97">
        <f t="shared" si="2984"/>
        <v>0</v>
      </c>
      <c r="J11316" s="102"/>
      <c r="K11316" s="102"/>
      <c r="L11316" s="97">
        <f t="shared" si="2985"/>
        <v>0</v>
      </c>
      <c r="M11316" s="102"/>
      <c r="N11316" s="102"/>
      <c r="O11316" s="82" t="s">
        <v>146</v>
      </c>
      <c r="R11316" s="352">
        <f>L11546-[1]გადასახდელები!L9936</f>
        <v>0</v>
      </c>
    </row>
    <row r="11317" spans="2:18" ht="34.5" hidden="1" customHeight="1">
      <c r="B11317" s="36" t="str">
        <f t="shared" si="2986"/>
        <v>b</v>
      </c>
      <c r="C11317" s="42">
        <v>5</v>
      </c>
      <c r="D11317" s="42"/>
      <c r="F11317" s="343" t="s">
        <v>540</v>
      </c>
      <c r="G11317" s="48" t="s">
        <v>234</v>
      </c>
      <c r="H11317" s="101"/>
      <c r="I11317" s="97">
        <f t="shared" si="2984"/>
        <v>0</v>
      </c>
      <c r="J11317" s="102"/>
      <c r="K11317" s="102"/>
      <c r="L11317" s="97">
        <f t="shared" si="2985"/>
        <v>0</v>
      </c>
      <c r="M11317" s="102"/>
      <c r="N11317" s="102"/>
      <c r="O11317" s="82" t="s">
        <v>146</v>
      </c>
      <c r="R11317" s="352">
        <f>L11547-[1]გადასახდელები!L9937</f>
        <v>0</v>
      </c>
    </row>
    <row r="11318" spans="2:18" ht="50.25" hidden="1" customHeight="1">
      <c r="B11318" s="36" t="str">
        <f t="shared" si="2986"/>
        <v>b</v>
      </c>
      <c r="C11318" s="42">
        <v>5</v>
      </c>
      <c r="D11318" s="42"/>
      <c r="F11318" s="343" t="s">
        <v>541</v>
      </c>
      <c r="G11318" s="48" t="s">
        <v>235</v>
      </c>
      <c r="H11318" s="101"/>
      <c r="I11318" s="97">
        <f t="shared" si="2984"/>
        <v>0</v>
      </c>
      <c r="J11318" s="102"/>
      <c r="K11318" s="102"/>
      <c r="L11318" s="97">
        <f t="shared" si="2985"/>
        <v>0</v>
      </c>
      <c r="M11318" s="102"/>
      <c r="N11318" s="102"/>
      <c r="O11318" s="82" t="s">
        <v>146</v>
      </c>
      <c r="R11318" s="352">
        <f>L11548-[1]გადასახდელები!L9938</f>
        <v>0</v>
      </c>
    </row>
    <row r="11319" spans="2:18" ht="20.25" hidden="1" customHeight="1">
      <c r="B11319" s="36" t="str">
        <f t="shared" si="2986"/>
        <v>b</v>
      </c>
      <c r="C11319" s="42">
        <v>5</v>
      </c>
      <c r="D11319" s="42"/>
      <c r="F11319" s="343" t="s">
        <v>542</v>
      </c>
      <c r="G11319" s="48" t="s">
        <v>236</v>
      </c>
      <c r="H11319" s="101"/>
      <c r="I11319" s="97">
        <f t="shared" si="2984"/>
        <v>0</v>
      </c>
      <c r="J11319" s="102"/>
      <c r="K11319" s="102"/>
      <c r="L11319" s="97">
        <f t="shared" si="2985"/>
        <v>0</v>
      </c>
      <c r="M11319" s="102"/>
      <c r="N11319" s="102"/>
      <c r="O11319" s="82" t="s">
        <v>146</v>
      </c>
      <c r="R11319" s="352">
        <f>L11549-[1]გადასახდელები!L9939</f>
        <v>0</v>
      </c>
    </row>
    <row r="11320" spans="2:18" ht="20.25" hidden="1" customHeight="1">
      <c r="B11320" s="36" t="str">
        <f t="shared" si="2986"/>
        <v>b</v>
      </c>
      <c r="C11320" s="42">
        <v>5</v>
      </c>
      <c r="D11320" s="42"/>
      <c r="F11320" s="343" t="s">
        <v>543</v>
      </c>
      <c r="G11320" s="48" t="s">
        <v>237</v>
      </c>
      <c r="H11320" s="101"/>
      <c r="I11320" s="97">
        <f t="shared" si="2984"/>
        <v>0</v>
      </c>
      <c r="J11320" s="102"/>
      <c r="K11320" s="102"/>
      <c r="L11320" s="97">
        <f t="shared" si="2985"/>
        <v>0</v>
      </c>
      <c r="M11320" s="102"/>
      <c r="N11320" s="102"/>
      <c r="O11320" s="82" t="s">
        <v>146</v>
      </c>
      <c r="R11320" s="352">
        <f>L11550-[1]გადასახდელები!L9940</f>
        <v>0</v>
      </c>
    </row>
    <row r="11321" spans="2:18" ht="20.25" hidden="1" customHeight="1">
      <c r="B11321" s="36" t="str">
        <f t="shared" si="2986"/>
        <v>b</v>
      </c>
      <c r="C11321" s="42">
        <v>5</v>
      </c>
      <c r="D11321" s="42"/>
      <c r="F11321" s="342" t="s">
        <v>544</v>
      </c>
      <c r="G11321" s="48" t="s">
        <v>238</v>
      </c>
      <c r="H11321" s="96">
        <f>SUM(H11322:H11328)</f>
        <v>0</v>
      </c>
      <c r="I11321" s="97">
        <f t="shared" si="2984"/>
        <v>0</v>
      </c>
      <c r="J11321" s="98">
        <f>SUM(J11322:J11328)</f>
        <v>0</v>
      </c>
      <c r="K11321" s="98">
        <f>SUM(K11322:K11328)</f>
        <v>0</v>
      </c>
      <c r="L11321" s="97">
        <f t="shared" si="2985"/>
        <v>0</v>
      </c>
      <c r="M11321" s="98">
        <f>SUM(M11322:M11328)</f>
        <v>0</v>
      </c>
      <c r="N11321" s="98">
        <f>SUM(N11322:N11328)</f>
        <v>0</v>
      </c>
      <c r="O11321" s="82" t="s">
        <v>146</v>
      </c>
      <c r="R11321" s="352">
        <f>L11551-[1]გადასახდელები!L9941</f>
        <v>0</v>
      </c>
    </row>
    <row r="11322" spans="2:18" ht="23.25" hidden="1" customHeight="1">
      <c r="B11322" s="36" t="str">
        <f t="shared" si="2986"/>
        <v>b</v>
      </c>
      <c r="C11322" s="42">
        <v>6</v>
      </c>
      <c r="D11322" s="42"/>
      <c r="F11322" s="343" t="s">
        <v>545</v>
      </c>
      <c r="G11322" s="45" t="s">
        <v>198</v>
      </c>
      <c r="H11322" s="106"/>
      <c r="I11322" s="105">
        <f t="shared" si="2984"/>
        <v>0</v>
      </c>
      <c r="J11322" s="107"/>
      <c r="K11322" s="107"/>
      <c r="L11322" s="105">
        <f t="shared" si="2985"/>
        <v>0</v>
      </c>
      <c r="M11322" s="107"/>
      <c r="N11322" s="107"/>
      <c r="O11322" s="82" t="s">
        <v>146</v>
      </c>
      <c r="R11322" s="352">
        <f>L11552-[1]გადასახდელები!L9942</f>
        <v>0</v>
      </c>
    </row>
    <row r="11323" spans="2:18" ht="20.25" hidden="1" customHeight="1">
      <c r="B11323" s="36" t="str">
        <f t="shared" si="2986"/>
        <v>b</v>
      </c>
      <c r="C11323" s="42">
        <v>6</v>
      </c>
      <c r="D11323" s="42"/>
      <c r="F11323" s="343" t="s">
        <v>546</v>
      </c>
      <c r="G11323" s="45" t="s">
        <v>199</v>
      </c>
      <c r="H11323" s="106"/>
      <c r="I11323" s="105">
        <f t="shared" si="2984"/>
        <v>0</v>
      </c>
      <c r="J11323" s="107"/>
      <c r="K11323" s="107"/>
      <c r="L11323" s="105">
        <f t="shared" si="2985"/>
        <v>0</v>
      </c>
      <c r="M11323" s="107"/>
      <c r="N11323" s="107"/>
      <c r="O11323" s="82" t="s">
        <v>146</v>
      </c>
      <c r="R11323" s="352">
        <f>L11553-[1]გადასახდელები!L9943</f>
        <v>0</v>
      </c>
    </row>
    <row r="11324" spans="2:18" ht="23.25" hidden="1" customHeight="1">
      <c r="B11324" s="36" t="str">
        <f t="shared" si="2986"/>
        <v>b</v>
      </c>
      <c r="C11324" s="42">
        <v>6</v>
      </c>
      <c r="D11324" s="42"/>
      <c r="F11324" s="343" t="s">
        <v>547</v>
      </c>
      <c r="G11324" s="45" t="s">
        <v>200</v>
      </c>
      <c r="H11324" s="106"/>
      <c r="I11324" s="105">
        <f t="shared" ref="I11324:I11387" si="2987">J11324+K11324</f>
        <v>0</v>
      </c>
      <c r="J11324" s="107"/>
      <c r="K11324" s="107"/>
      <c r="L11324" s="105">
        <f t="shared" si="2985"/>
        <v>0</v>
      </c>
      <c r="M11324" s="107"/>
      <c r="N11324" s="107"/>
      <c r="O11324" s="82" t="s">
        <v>146</v>
      </c>
      <c r="R11324" s="352">
        <f>L11554-[1]გადასახდელები!L9944</f>
        <v>0</v>
      </c>
    </row>
    <row r="11325" spans="2:18" ht="31.5" hidden="1" customHeight="1">
      <c r="B11325" s="36" t="str">
        <f t="shared" si="2986"/>
        <v>b</v>
      </c>
      <c r="C11325" s="42">
        <v>6</v>
      </c>
      <c r="D11325" s="42"/>
      <c r="F11325" s="343" t="s">
        <v>615</v>
      </c>
      <c r="G11325" s="45" t="s">
        <v>201</v>
      </c>
      <c r="H11325" s="106"/>
      <c r="I11325" s="105">
        <f t="shared" si="2987"/>
        <v>0</v>
      </c>
      <c r="J11325" s="107"/>
      <c r="K11325" s="107"/>
      <c r="L11325" s="105">
        <f t="shared" si="2985"/>
        <v>0</v>
      </c>
      <c r="M11325" s="107"/>
      <c r="N11325" s="107"/>
      <c r="O11325" s="82" t="s">
        <v>146</v>
      </c>
      <c r="R11325" s="352">
        <f>L11555-[1]გადასახდელები!L9945</f>
        <v>0</v>
      </c>
    </row>
    <row r="11326" spans="2:18" ht="33.75" hidden="1" customHeight="1">
      <c r="B11326" s="36" t="str">
        <f t="shared" si="2986"/>
        <v>b</v>
      </c>
      <c r="C11326" s="42">
        <v>6</v>
      </c>
      <c r="D11326" s="42"/>
      <c r="F11326" s="343" t="s">
        <v>548</v>
      </c>
      <c r="G11326" s="45" t="s">
        <v>239</v>
      </c>
      <c r="H11326" s="106"/>
      <c r="I11326" s="105">
        <f t="shared" si="2987"/>
        <v>0</v>
      </c>
      <c r="J11326" s="107"/>
      <c r="K11326" s="107"/>
      <c r="L11326" s="105">
        <f t="shared" si="2985"/>
        <v>0</v>
      </c>
      <c r="M11326" s="107"/>
      <c r="N11326" s="107"/>
      <c r="O11326" s="82" t="s">
        <v>146</v>
      </c>
      <c r="R11326" s="352">
        <f>L11556-[1]გადასახდელები!L9946</f>
        <v>0</v>
      </c>
    </row>
    <row r="11327" spans="2:18" ht="34.5" hidden="1" customHeight="1">
      <c r="B11327" s="36" t="str">
        <f t="shared" si="2986"/>
        <v>b</v>
      </c>
      <c r="C11327" s="42">
        <v>6</v>
      </c>
      <c r="D11327" s="42"/>
      <c r="F11327" s="343" t="s">
        <v>616</v>
      </c>
      <c r="G11327" s="45" t="s">
        <v>240</v>
      </c>
      <c r="H11327" s="106"/>
      <c r="I11327" s="105">
        <f t="shared" si="2987"/>
        <v>0</v>
      </c>
      <c r="J11327" s="107"/>
      <c r="K11327" s="107"/>
      <c r="L11327" s="105">
        <f t="shared" si="2985"/>
        <v>0</v>
      </c>
      <c r="M11327" s="107"/>
      <c r="N11327" s="107"/>
      <c r="O11327" s="82" t="s">
        <v>146</v>
      </c>
      <c r="R11327" s="352">
        <f>L11557-[1]გადასახდელები!L9947</f>
        <v>0</v>
      </c>
    </row>
    <row r="11328" spans="2:18" ht="33.75" hidden="1" customHeight="1">
      <c r="B11328" s="36" t="str">
        <f t="shared" si="2986"/>
        <v>b</v>
      </c>
      <c r="C11328" s="42">
        <v>6</v>
      </c>
      <c r="D11328" s="42"/>
      <c r="F11328" s="343" t="s">
        <v>617</v>
      </c>
      <c r="G11328" s="45" t="s">
        <v>241</v>
      </c>
      <c r="H11328" s="106"/>
      <c r="I11328" s="105">
        <f t="shared" si="2987"/>
        <v>0</v>
      </c>
      <c r="J11328" s="107"/>
      <c r="K11328" s="107"/>
      <c r="L11328" s="105">
        <f t="shared" si="2985"/>
        <v>0</v>
      </c>
      <c r="M11328" s="107"/>
      <c r="N11328" s="107"/>
      <c r="O11328" s="82" t="s">
        <v>146</v>
      </c>
      <c r="R11328" s="352">
        <f>L11558-[1]გადასახდელები!L9948</f>
        <v>0</v>
      </c>
    </row>
    <row r="11329" spans="2:18" ht="34.5" hidden="1" customHeight="1">
      <c r="B11329" s="36" t="str">
        <f t="shared" si="2986"/>
        <v>b</v>
      </c>
      <c r="C11329" s="42">
        <v>5</v>
      </c>
      <c r="D11329" s="42"/>
      <c r="F11329" s="343" t="s">
        <v>618</v>
      </c>
      <c r="G11329" s="48" t="s">
        <v>242</v>
      </c>
      <c r="H11329" s="109"/>
      <c r="I11329" s="97">
        <f t="shared" si="2987"/>
        <v>0</v>
      </c>
      <c r="J11329" s="110"/>
      <c r="K11329" s="110"/>
      <c r="L11329" s="97">
        <f t="shared" si="2985"/>
        <v>0</v>
      </c>
      <c r="M11329" s="110"/>
      <c r="N11329" s="110"/>
      <c r="O11329" s="82" t="s">
        <v>146</v>
      </c>
      <c r="R11329" s="352">
        <f>L11559-[1]გადასახდელები!L9949</f>
        <v>0</v>
      </c>
    </row>
    <row r="11330" spans="2:18" ht="24.75" hidden="1" customHeight="1">
      <c r="B11330" s="36" t="str">
        <f t="shared" si="2986"/>
        <v>b</v>
      </c>
      <c r="C11330" s="42">
        <v>5</v>
      </c>
      <c r="D11330" s="42"/>
      <c r="F11330" s="343" t="s">
        <v>549</v>
      </c>
      <c r="G11330" s="48" t="s">
        <v>243</v>
      </c>
      <c r="H11330" s="109"/>
      <c r="I11330" s="97">
        <f t="shared" si="2987"/>
        <v>0</v>
      </c>
      <c r="J11330" s="110"/>
      <c r="K11330" s="110"/>
      <c r="L11330" s="97">
        <f t="shared" si="2985"/>
        <v>0</v>
      </c>
      <c r="M11330" s="110"/>
      <c r="N11330" s="110"/>
      <c r="O11330" s="82" t="s">
        <v>146</v>
      </c>
      <c r="R11330" s="352">
        <f>L11560-[1]გადასახდელები!L9950</f>
        <v>0</v>
      </c>
    </row>
    <row r="11331" spans="2:18" ht="27.75" hidden="1" customHeight="1">
      <c r="B11331" s="36" t="str">
        <f t="shared" si="2986"/>
        <v>b</v>
      </c>
      <c r="C11331" s="42">
        <v>4</v>
      </c>
      <c r="D11331" s="42"/>
      <c r="F11331" s="343" t="s">
        <v>550</v>
      </c>
      <c r="G11331" s="47" t="s">
        <v>244</v>
      </c>
      <c r="H11331" s="103"/>
      <c r="I11331" s="108">
        <f t="shared" si="2987"/>
        <v>0</v>
      </c>
      <c r="J11331" s="104"/>
      <c r="K11331" s="104"/>
      <c r="L11331" s="108">
        <f t="shared" si="2985"/>
        <v>0</v>
      </c>
      <c r="M11331" s="104"/>
      <c r="N11331" s="104"/>
      <c r="O11331" s="82" t="s">
        <v>146</v>
      </c>
      <c r="R11331" s="352">
        <f>L11561-[1]გადასახდელები!L9951</f>
        <v>0</v>
      </c>
    </row>
    <row r="11332" spans="2:18" ht="23.25" hidden="1" customHeight="1">
      <c r="B11332" s="36" t="str">
        <f t="shared" si="2986"/>
        <v>b</v>
      </c>
      <c r="C11332" s="42">
        <v>4</v>
      </c>
      <c r="D11332" s="42"/>
      <c r="F11332" s="343" t="s">
        <v>619</v>
      </c>
      <c r="G11332" s="47" t="s">
        <v>245</v>
      </c>
      <c r="H11332" s="103"/>
      <c r="I11332" s="108">
        <f t="shared" si="2987"/>
        <v>0</v>
      </c>
      <c r="J11332" s="104"/>
      <c r="K11332" s="104"/>
      <c r="L11332" s="108">
        <f t="shared" si="2985"/>
        <v>0</v>
      </c>
      <c r="M11332" s="104"/>
      <c r="N11332" s="104"/>
      <c r="O11332" s="82" t="s">
        <v>146</v>
      </c>
      <c r="R11332" s="352">
        <f>L11562-[1]გადასახდელები!L9952</f>
        <v>0</v>
      </c>
    </row>
    <row r="11333" spans="2:18" ht="24" hidden="1" customHeight="1">
      <c r="B11333" s="36" t="str">
        <f t="shared" si="2986"/>
        <v>b</v>
      </c>
      <c r="C11333" s="42">
        <v>4</v>
      </c>
      <c r="D11333" s="42"/>
      <c r="F11333" s="343" t="s">
        <v>620</v>
      </c>
      <c r="G11333" s="47" t="s">
        <v>246</v>
      </c>
      <c r="H11333" s="103"/>
      <c r="I11333" s="108">
        <f t="shared" si="2987"/>
        <v>0</v>
      </c>
      <c r="J11333" s="104"/>
      <c r="K11333" s="104"/>
      <c r="L11333" s="108">
        <f t="shared" si="2985"/>
        <v>0</v>
      </c>
      <c r="M11333" s="104"/>
      <c r="N11333" s="104"/>
      <c r="O11333" s="82" t="s">
        <v>146</v>
      </c>
      <c r="R11333" s="352">
        <f>L11563-[1]გადასახდელები!L9953</f>
        <v>0</v>
      </c>
    </row>
    <row r="11334" spans="2:18" ht="34.5" hidden="1" customHeight="1">
      <c r="B11334" s="36" t="str">
        <f t="shared" si="2986"/>
        <v>b</v>
      </c>
      <c r="C11334" s="42">
        <v>4</v>
      </c>
      <c r="D11334" s="42"/>
      <c r="F11334" s="343" t="s">
        <v>551</v>
      </c>
      <c r="G11334" s="47" t="s">
        <v>247</v>
      </c>
      <c r="H11334" s="103"/>
      <c r="I11334" s="108">
        <f t="shared" si="2987"/>
        <v>0</v>
      </c>
      <c r="J11334" s="104"/>
      <c r="K11334" s="104"/>
      <c r="L11334" s="108">
        <f t="shared" si="2985"/>
        <v>0</v>
      </c>
      <c r="M11334" s="104"/>
      <c r="N11334" s="104"/>
      <c r="O11334" s="82" t="s">
        <v>146</v>
      </c>
      <c r="R11334" s="352">
        <f>L11564-[1]გადასახდელები!L9954</f>
        <v>0</v>
      </c>
    </row>
    <row r="11335" spans="2:18" ht="33" hidden="1" customHeight="1">
      <c r="B11335" s="36" t="str">
        <f t="shared" si="2986"/>
        <v>b</v>
      </c>
      <c r="C11335" s="42">
        <v>4</v>
      </c>
      <c r="D11335" s="42"/>
      <c r="F11335" s="342" t="s">
        <v>552</v>
      </c>
      <c r="G11335" s="47" t="s">
        <v>248</v>
      </c>
      <c r="H11335" s="93">
        <f>SUM(H11336:H11341)</f>
        <v>0</v>
      </c>
      <c r="I11335" s="94">
        <f t="shared" si="2987"/>
        <v>0</v>
      </c>
      <c r="J11335" s="95">
        <f>SUM(J11336:J11341)</f>
        <v>0</v>
      </c>
      <c r="K11335" s="95">
        <f>SUM(K11336:K11341)</f>
        <v>0</v>
      </c>
      <c r="L11335" s="94">
        <f t="shared" si="2985"/>
        <v>0</v>
      </c>
      <c r="M11335" s="95">
        <f>SUM(M11336:M11341)</f>
        <v>0</v>
      </c>
      <c r="N11335" s="95">
        <f>SUM(N11336:N11341)</f>
        <v>0</v>
      </c>
      <c r="O11335" s="82" t="s">
        <v>146</v>
      </c>
      <c r="R11335" s="352">
        <f>L11565-[1]გადასახდელები!L9955</f>
        <v>0</v>
      </c>
    </row>
    <row r="11336" spans="2:18" ht="20.25" hidden="1" customHeight="1">
      <c r="B11336" s="36" t="str">
        <f t="shared" si="2986"/>
        <v>b</v>
      </c>
      <c r="C11336" s="42">
        <v>5</v>
      </c>
      <c r="D11336" s="42"/>
      <c r="F11336" s="343" t="s">
        <v>553</v>
      </c>
      <c r="G11336" s="48" t="s">
        <v>249</v>
      </c>
      <c r="H11336" s="109"/>
      <c r="I11336" s="97">
        <f t="shared" si="2987"/>
        <v>0</v>
      </c>
      <c r="J11336" s="110"/>
      <c r="K11336" s="110"/>
      <c r="L11336" s="97">
        <f t="shared" si="2985"/>
        <v>0</v>
      </c>
      <c r="M11336" s="110"/>
      <c r="N11336" s="110"/>
      <c r="O11336" s="82" t="s">
        <v>146</v>
      </c>
      <c r="Q11336" s="17">
        <f>82+55</f>
        <v>137</v>
      </c>
      <c r="R11336" s="352">
        <f>L11566-[1]გადასახდელები!L9956</f>
        <v>0</v>
      </c>
    </row>
    <row r="11337" spans="2:18" ht="20.25" hidden="1" customHeight="1">
      <c r="B11337" s="36" t="str">
        <f t="shared" si="2986"/>
        <v>b</v>
      </c>
      <c r="C11337" s="42">
        <v>5</v>
      </c>
      <c r="D11337" s="42"/>
      <c r="F11337" s="343" t="s">
        <v>554</v>
      </c>
      <c r="G11337" s="48" t="s">
        <v>250</v>
      </c>
      <c r="H11337" s="109"/>
      <c r="I11337" s="97">
        <f t="shared" si="2987"/>
        <v>0</v>
      </c>
      <c r="J11337" s="110"/>
      <c r="K11337" s="110"/>
      <c r="L11337" s="97">
        <f t="shared" si="2985"/>
        <v>0</v>
      </c>
      <c r="M11337" s="110"/>
      <c r="N11337" s="110"/>
      <c r="O11337" s="82" t="s">
        <v>146</v>
      </c>
      <c r="R11337" s="352">
        <f>L11567-[1]გადასახდელები!L9957</f>
        <v>0</v>
      </c>
    </row>
    <row r="11338" spans="2:18" ht="35.25" hidden="1" customHeight="1">
      <c r="B11338" s="36" t="str">
        <f t="shared" si="2986"/>
        <v>b</v>
      </c>
      <c r="C11338" s="42">
        <v>5</v>
      </c>
      <c r="D11338" s="42"/>
      <c r="F11338" s="343" t="s">
        <v>555</v>
      </c>
      <c r="G11338" s="48" t="s">
        <v>251</v>
      </c>
      <c r="H11338" s="109"/>
      <c r="I11338" s="97">
        <f t="shared" si="2987"/>
        <v>0</v>
      </c>
      <c r="J11338" s="110"/>
      <c r="K11338" s="110"/>
      <c r="L11338" s="97">
        <f t="shared" si="2985"/>
        <v>0</v>
      </c>
      <c r="M11338" s="110"/>
      <c r="N11338" s="110"/>
      <c r="O11338" s="82" t="s">
        <v>146</v>
      </c>
      <c r="R11338" s="352">
        <f>L11568-[1]გადასახდელები!L9958</f>
        <v>0</v>
      </c>
    </row>
    <row r="11339" spans="2:18" ht="20.25" hidden="1" customHeight="1">
      <c r="B11339" s="36" t="str">
        <f t="shared" si="2986"/>
        <v>b</v>
      </c>
      <c r="C11339" s="42">
        <v>5</v>
      </c>
      <c r="D11339" s="42"/>
      <c r="F11339" s="343" t="s">
        <v>621</v>
      </c>
      <c r="G11339" s="48" t="s">
        <v>252</v>
      </c>
      <c r="H11339" s="109"/>
      <c r="I11339" s="97">
        <f t="shared" si="2987"/>
        <v>0</v>
      </c>
      <c r="J11339" s="110"/>
      <c r="K11339" s="110"/>
      <c r="L11339" s="97">
        <f t="shared" si="2985"/>
        <v>0</v>
      </c>
      <c r="M11339" s="110"/>
      <c r="N11339" s="110"/>
      <c r="O11339" s="82" t="s">
        <v>146</v>
      </c>
      <c r="R11339" s="352">
        <f>L11569-[1]გადასახდელები!L9959</f>
        <v>0</v>
      </c>
    </row>
    <row r="11340" spans="2:18" ht="30.75" hidden="1" customHeight="1">
      <c r="B11340" s="36" t="str">
        <f t="shared" si="2986"/>
        <v>b</v>
      </c>
      <c r="C11340" s="42">
        <v>5</v>
      </c>
      <c r="D11340" s="42"/>
      <c r="F11340" s="343" t="s">
        <v>622</v>
      </c>
      <c r="G11340" s="48" t="s">
        <v>253</v>
      </c>
      <c r="H11340" s="109"/>
      <c r="I11340" s="97">
        <f t="shared" si="2987"/>
        <v>0</v>
      </c>
      <c r="J11340" s="110"/>
      <c r="K11340" s="110"/>
      <c r="L11340" s="97">
        <f t="shared" ref="L11340:L11403" si="2988">M11340+N11340</f>
        <v>0</v>
      </c>
      <c r="M11340" s="110"/>
      <c r="N11340" s="110"/>
      <c r="O11340" s="82" t="s">
        <v>146</v>
      </c>
      <c r="R11340" s="352">
        <f>L11570-[1]გადასახდელები!L9960</f>
        <v>0</v>
      </c>
    </row>
    <row r="11341" spans="2:18" ht="30.75" hidden="1" customHeight="1">
      <c r="B11341" s="36" t="str">
        <f t="shared" si="2986"/>
        <v>b</v>
      </c>
      <c r="C11341" s="42">
        <v>5</v>
      </c>
      <c r="D11341" s="42"/>
      <c r="F11341" s="343" t="s">
        <v>556</v>
      </c>
      <c r="G11341" s="48" t="s">
        <v>254</v>
      </c>
      <c r="H11341" s="109"/>
      <c r="I11341" s="97">
        <f t="shared" si="2987"/>
        <v>0</v>
      </c>
      <c r="J11341" s="110"/>
      <c r="K11341" s="110"/>
      <c r="L11341" s="97">
        <f t="shared" si="2988"/>
        <v>0</v>
      </c>
      <c r="M11341" s="110"/>
      <c r="N11341" s="110"/>
      <c r="O11341" s="82" t="s">
        <v>146</v>
      </c>
      <c r="R11341" s="352">
        <f>L11571-[1]გადასახდელები!L9961</f>
        <v>0</v>
      </c>
    </row>
    <row r="11342" spans="2:18" ht="20.25" hidden="1" customHeight="1">
      <c r="B11342" s="36" t="str">
        <f t="shared" si="2986"/>
        <v>b</v>
      </c>
      <c r="C11342" s="42">
        <v>4</v>
      </c>
      <c r="D11342" s="42"/>
      <c r="F11342" s="343" t="s">
        <v>623</v>
      </c>
      <c r="G11342" s="47" t="s">
        <v>255</v>
      </c>
      <c r="H11342" s="103"/>
      <c r="I11342" s="94">
        <f t="shared" si="2987"/>
        <v>0</v>
      </c>
      <c r="J11342" s="104"/>
      <c r="K11342" s="104"/>
      <c r="L11342" s="94">
        <f t="shared" si="2988"/>
        <v>0</v>
      </c>
      <c r="M11342" s="104"/>
      <c r="N11342" s="104"/>
      <c r="O11342" s="82" t="s">
        <v>146</v>
      </c>
      <c r="R11342" s="352">
        <f>L11572-[1]გადასახდელები!L9962</f>
        <v>0</v>
      </c>
    </row>
    <row r="11343" spans="2:18" ht="20.25" hidden="1" customHeight="1">
      <c r="B11343" s="36" t="str">
        <f t="shared" si="2986"/>
        <v>b</v>
      </c>
      <c r="C11343" s="42">
        <v>4</v>
      </c>
      <c r="D11343" s="42"/>
      <c r="F11343" s="342" t="s">
        <v>557</v>
      </c>
      <c r="G11343" s="47" t="s">
        <v>256</v>
      </c>
      <c r="H11343" s="93">
        <f>SUM(H11344:H11356)</f>
        <v>0</v>
      </c>
      <c r="I11343" s="94">
        <f t="shared" si="2987"/>
        <v>0</v>
      </c>
      <c r="J11343" s="95">
        <f>SUM(J11344:J11356)</f>
        <v>0</v>
      </c>
      <c r="K11343" s="95">
        <f>SUM(K11344:K11356)</f>
        <v>0</v>
      </c>
      <c r="L11343" s="94">
        <f t="shared" si="2988"/>
        <v>0</v>
      </c>
      <c r="M11343" s="95">
        <f>SUM(M11344:M11356)</f>
        <v>0</v>
      </c>
      <c r="N11343" s="95">
        <f>SUM(N11344:N11356)</f>
        <v>0</v>
      </c>
      <c r="O11343" s="82" t="s">
        <v>146</v>
      </c>
      <c r="R11343" s="352">
        <f>L11573-[1]გადასახდელები!L9963</f>
        <v>0</v>
      </c>
    </row>
    <row r="11344" spans="2:18" ht="20.25" hidden="1" customHeight="1">
      <c r="B11344" s="36" t="str">
        <f t="shared" si="2986"/>
        <v>b</v>
      </c>
      <c r="C11344" s="42">
        <v>5</v>
      </c>
      <c r="D11344" s="42"/>
      <c r="F11344" s="343" t="s">
        <v>624</v>
      </c>
      <c r="G11344" s="48" t="s">
        <v>257</v>
      </c>
      <c r="H11344" s="109"/>
      <c r="I11344" s="97">
        <f t="shared" si="2987"/>
        <v>0</v>
      </c>
      <c r="J11344" s="110"/>
      <c r="K11344" s="110"/>
      <c r="L11344" s="97">
        <f t="shared" si="2988"/>
        <v>0</v>
      </c>
      <c r="M11344" s="110"/>
      <c r="N11344" s="110"/>
      <c r="O11344" s="82" t="s">
        <v>146</v>
      </c>
      <c r="R11344" s="352">
        <f>L11574-[1]გადასახდელები!L9964</f>
        <v>0</v>
      </c>
    </row>
    <row r="11345" spans="2:18" ht="30" hidden="1" customHeight="1">
      <c r="B11345" s="36" t="str">
        <f t="shared" si="2986"/>
        <v>b</v>
      </c>
      <c r="C11345" s="42">
        <v>5</v>
      </c>
      <c r="D11345" s="42"/>
      <c r="F11345" s="343" t="s">
        <v>625</v>
      </c>
      <c r="G11345" s="48" t="s">
        <v>258</v>
      </c>
      <c r="H11345" s="109"/>
      <c r="I11345" s="97">
        <f t="shared" si="2987"/>
        <v>0</v>
      </c>
      <c r="J11345" s="110"/>
      <c r="K11345" s="110"/>
      <c r="L11345" s="97">
        <f t="shared" si="2988"/>
        <v>0</v>
      </c>
      <c r="M11345" s="110"/>
      <c r="N11345" s="110"/>
      <c r="O11345" s="82" t="s">
        <v>146</v>
      </c>
      <c r="R11345" s="352">
        <f>L11575-[1]გადასახდელები!L9965</f>
        <v>0</v>
      </c>
    </row>
    <row r="11346" spans="2:18" ht="22.5" hidden="1" customHeight="1">
      <c r="B11346" s="36" t="str">
        <f t="shared" si="2986"/>
        <v>b</v>
      </c>
      <c r="C11346" s="42">
        <v>5</v>
      </c>
      <c r="D11346" s="42"/>
      <c r="F11346" s="343" t="s">
        <v>558</v>
      </c>
      <c r="G11346" s="48" t="s">
        <v>259</v>
      </c>
      <c r="H11346" s="109"/>
      <c r="I11346" s="97">
        <f t="shared" si="2987"/>
        <v>0</v>
      </c>
      <c r="J11346" s="110"/>
      <c r="K11346" s="110"/>
      <c r="L11346" s="97">
        <f t="shared" si="2988"/>
        <v>0</v>
      </c>
      <c r="M11346" s="110"/>
      <c r="N11346" s="110"/>
      <c r="O11346" s="82" t="s">
        <v>146</v>
      </c>
      <c r="R11346" s="352">
        <f>L11576-[1]გადასახდელები!L9966</f>
        <v>0</v>
      </c>
    </row>
    <row r="11347" spans="2:18" ht="33.75" hidden="1" customHeight="1">
      <c r="B11347" s="36" t="str">
        <f t="shared" si="2986"/>
        <v>b</v>
      </c>
      <c r="C11347" s="42">
        <v>5</v>
      </c>
      <c r="D11347" s="42"/>
      <c r="F11347" s="343" t="s">
        <v>626</v>
      </c>
      <c r="G11347" s="48" t="s">
        <v>260</v>
      </c>
      <c r="H11347" s="109"/>
      <c r="I11347" s="97">
        <f t="shared" si="2987"/>
        <v>0</v>
      </c>
      <c r="J11347" s="110"/>
      <c r="K11347" s="110"/>
      <c r="L11347" s="97">
        <f t="shared" si="2988"/>
        <v>0</v>
      </c>
      <c r="M11347" s="110"/>
      <c r="N11347" s="110"/>
      <c r="O11347" s="82" t="s">
        <v>146</v>
      </c>
      <c r="R11347" s="352">
        <f>L11577-[1]გადასახდელები!L9967</f>
        <v>0</v>
      </c>
    </row>
    <row r="11348" spans="2:18" ht="24.75" hidden="1" customHeight="1">
      <c r="B11348" s="36" t="str">
        <f t="shared" si="2986"/>
        <v>b</v>
      </c>
      <c r="C11348" s="42">
        <v>5</v>
      </c>
      <c r="D11348" s="42"/>
      <c r="F11348" s="343" t="s">
        <v>627</v>
      </c>
      <c r="G11348" s="48" t="s">
        <v>261</v>
      </c>
      <c r="H11348" s="109"/>
      <c r="I11348" s="97">
        <f t="shared" si="2987"/>
        <v>0</v>
      </c>
      <c r="J11348" s="110"/>
      <c r="K11348" s="110"/>
      <c r="L11348" s="97">
        <f t="shared" si="2988"/>
        <v>0</v>
      </c>
      <c r="M11348" s="110"/>
      <c r="N11348" s="110"/>
      <c r="O11348" s="82" t="s">
        <v>146</v>
      </c>
      <c r="R11348" s="352">
        <f>L11578-[1]გადასახდელები!L9968</f>
        <v>0</v>
      </c>
    </row>
    <row r="11349" spans="2:18" ht="35.25" hidden="1" customHeight="1">
      <c r="B11349" s="36" t="str">
        <f t="shared" si="2986"/>
        <v>b</v>
      </c>
      <c r="C11349" s="42">
        <v>5</v>
      </c>
      <c r="D11349" s="42"/>
      <c r="F11349" s="343" t="s">
        <v>628</v>
      </c>
      <c r="G11349" s="48" t="s">
        <v>262</v>
      </c>
      <c r="H11349" s="109"/>
      <c r="I11349" s="97">
        <f t="shared" si="2987"/>
        <v>0</v>
      </c>
      <c r="J11349" s="110"/>
      <c r="K11349" s="110"/>
      <c r="L11349" s="97">
        <f t="shared" si="2988"/>
        <v>0</v>
      </c>
      <c r="M11349" s="110"/>
      <c r="N11349" s="110"/>
      <c r="O11349" s="82" t="s">
        <v>146</v>
      </c>
      <c r="R11349" s="352">
        <f>L11579-[1]გადასახდელები!L9969</f>
        <v>0</v>
      </c>
    </row>
    <row r="11350" spans="2:18" ht="33.75" hidden="1" customHeight="1">
      <c r="B11350" s="36" t="str">
        <f t="shared" si="2986"/>
        <v>b</v>
      </c>
      <c r="C11350" s="42">
        <v>5</v>
      </c>
      <c r="D11350" s="42"/>
      <c r="F11350" s="343" t="s">
        <v>629</v>
      </c>
      <c r="G11350" s="48" t="s">
        <v>263</v>
      </c>
      <c r="H11350" s="109"/>
      <c r="I11350" s="97">
        <f t="shared" si="2987"/>
        <v>0</v>
      </c>
      <c r="J11350" s="110"/>
      <c r="K11350" s="110"/>
      <c r="L11350" s="97">
        <f t="shared" si="2988"/>
        <v>0</v>
      </c>
      <c r="M11350" s="110"/>
      <c r="N11350" s="110"/>
      <c r="O11350" s="82" t="s">
        <v>146</v>
      </c>
      <c r="R11350" s="352">
        <f>L11580-[1]გადასახდელები!L9970</f>
        <v>0</v>
      </c>
    </row>
    <row r="11351" spans="2:18" ht="20.25" hidden="1" customHeight="1">
      <c r="B11351" s="36" t="str">
        <f t="shared" si="2986"/>
        <v>b</v>
      </c>
      <c r="C11351" s="42">
        <v>5</v>
      </c>
      <c r="D11351" s="42"/>
      <c r="F11351" s="343" t="s">
        <v>630</v>
      </c>
      <c r="G11351" s="48" t="s">
        <v>264</v>
      </c>
      <c r="H11351" s="109"/>
      <c r="I11351" s="97">
        <f t="shared" si="2987"/>
        <v>0</v>
      </c>
      <c r="J11351" s="110"/>
      <c r="K11351" s="110"/>
      <c r="L11351" s="97">
        <f t="shared" si="2988"/>
        <v>0</v>
      </c>
      <c r="M11351" s="110"/>
      <c r="N11351" s="110"/>
      <c r="O11351" s="82" t="s">
        <v>146</v>
      </c>
      <c r="R11351" s="352">
        <f>L11581-[1]გადასახდელები!L9971</f>
        <v>0</v>
      </c>
    </row>
    <row r="11352" spans="2:18" ht="20.25" hidden="1" customHeight="1">
      <c r="B11352" s="36" t="str">
        <f t="shared" si="2986"/>
        <v>b</v>
      </c>
      <c r="C11352" s="42">
        <v>5</v>
      </c>
      <c r="D11352" s="42"/>
      <c r="F11352" s="343" t="s">
        <v>631</v>
      </c>
      <c r="G11352" s="48" t="s">
        <v>265</v>
      </c>
      <c r="H11352" s="109"/>
      <c r="I11352" s="97">
        <f t="shared" si="2987"/>
        <v>0</v>
      </c>
      <c r="J11352" s="110"/>
      <c r="K11352" s="110"/>
      <c r="L11352" s="97">
        <f t="shared" si="2988"/>
        <v>0</v>
      </c>
      <c r="M11352" s="110"/>
      <c r="N11352" s="110"/>
      <c r="O11352" s="82" t="s">
        <v>146</v>
      </c>
      <c r="R11352" s="352">
        <f>L11582-[1]გადასახდელები!L9972</f>
        <v>0</v>
      </c>
    </row>
    <row r="11353" spans="2:18" ht="20.25" hidden="1" customHeight="1">
      <c r="B11353" s="36" t="str">
        <f t="shared" si="2986"/>
        <v>b</v>
      </c>
      <c r="C11353" s="42">
        <v>5</v>
      </c>
      <c r="D11353" s="42"/>
      <c r="F11353" s="343" t="s">
        <v>559</v>
      </c>
      <c r="G11353" s="48" t="s">
        <v>266</v>
      </c>
      <c r="H11353" s="109"/>
      <c r="I11353" s="97">
        <f t="shared" si="2987"/>
        <v>0</v>
      </c>
      <c r="J11353" s="110"/>
      <c r="K11353" s="110"/>
      <c r="L11353" s="97">
        <f t="shared" si="2988"/>
        <v>0</v>
      </c>
      <c r="M11353" s="110"/>
      <c r="N11353" s="110"/>
      <c r="O11353" s="82" t="s">
        <v>146</v>
      </c>
      <c r="R11353" s="352">
        <f>L11583-[1]გადასახდელები!L9973</f>
        <v>0</v>
      </c>
    </row>
    <row r="11354" spans="2:18" ht="20.25" hidden="1" customHeight="1">
      <c r="B11354" s="36" t="str">
        <f t="shared" si="2986"/>
        <v>b</v>
      </c>
      <c r="C11354" s="42">
        <v>5</v>
      </c>
      <c r="D11354" s="42"/>
      <c r="F11354" s="343" t="s">
        <v>632</v>
      </c>
      <c r="G11354" s="48" t="s">
        <v>267</v>
      </c>
      <c r="H11354" s="109"/>
      <c r="I11354" s="97">
        <f t="shared" si="2987"/>
        <v>0</v>
      </c>
      <c r="J11354" s="110"/>
      <c r="K11354" s="110"/>
      <c r="L11354" s="97">
        <f t="shared" si="2988"/>
        <v>0</v>
      </c>
      <c r="M11354" s="110"/>
      <c r="N11354" s="110"/>
      <c r="O11354" s="82" t="s">
        <v>146</v>
      </c>
      <c r="R11354" s="352">
        <f>L11584-[1]გადასახდელები!L9974</f>
        <v>0</v>
      </c>
    </row>
    <row r="11355" spans="2:18" ht="34.5" hidden="1" customHeight="1">
      <c r="B11355" s="36" t="str">
        <f t="shared" si="2986"/>
        <v>b</v>
      </c>
      <c r="C11355" s="42">
        <v>5</v>
      </c>
      <c r="D11355" s="42"/>
      <c r="F11355" s="343" t="s">
        <v>633</v>
      </c>
      <c r="G11355" s="48" t="s">
        <v>268</v>
      </c>
      <c r="H11355" s="109"/>
      <c r="I11355" s="97">
        <f t="shared" si="2987"/>
        <v>0</v>
      </c>
      <c r="J11355" s="110"/>
      <c r="K11355" s="110"/>
      <c r="L11355" s="97">
        <f t="shared" si="2988"/>
        <v>0</v>
      </c>
      <c r="M11355" s="110"/>
      <c r="N11355" s="110"/>
      <c r="O11355" s="82" t="s">
        <v>146</v>
      </c>
      <c r="R11355" s="352">
        <f>L11585-[1]გადასახდელები!L9975</f>
        <v>0</v>
      </c>
    </row>
    <row r="11356" spans="2:18" ht="30.75" hidden="1" customHeight="1">
      <c r="B11356" s="36" t="str">
        <f t="shared" si="2986"/>
        <v>b</v>
      </c>
      <c r="C11356" s="42">
        <v>5</v>
      </c>
      <c r="D11356" s="42"/>
      <c r="F11356" s="343" t="s">
        <v>560</v>
      </c>
      <c r="G11356" s="48" t="s">
        <v>269</v>
      </c>
      <c r="H11356" s="109"/>
      <c r="I11356" s="97">
        <f t="shared" si="2987"/>
        <v>0</v>
      </c>
      <c r="J11356" s="110"/>
      <c r="K11356" s="110"/>
      <c r="L11356" s="97">
        <f t="shared" si="2988"/>
        <v>0</v>
      </c>
      <c r="M11356" s="110"/>
      <c r="N11356" s="110"/>
      <c r="O11356" s="82" t="s">
        <v>146</v>
      </c>
      <c r="R11356" s="352">
        <f>L11586-[1]გადასახდელები!L9976</f>
        <v>0</v>
      </c>
    </row>
    <row r="11357" spans="2:18" ht="20.25" hidden="1" customHeight="1">
      <c r="B11357" s="36" t="str">
        <f t="shared" si="2986"/>
        <v>b</v>
      </c>
      <c r="C11357" s="42">
        <v>3</v>
      </c>
      <c r="D11357" s="42"/>
      <c r="F11357" s="343" t="s">
        <v>634</v>
      </c>
      <c r="G11357" s="57" t="s">
        <v>209</v>
      </c>
      <c r="H11357" s="111"/>
      <c r="I11357" s="90">
        <f t="shared" si="2987"/>
        <v>0</v>
      </c>
      <c r="J11357" s="112"/>
      <c r="K11357" s="112"/>
      <c r="L11357" s="90">
        <f t="shared" si="2988"/>
        <v>0</v>
      </c>
      <c r="M11357" s="112"/>
      <c r="N11357" s="112"/>
      <c r="O11357" s="82" t="s">
        <v>146</v>
      </c>
      <c r="R11357" s="352">
        <f>L11587-[1]გადასახდელები!L9977</f>
        <v>0</v>
      </c>
    </row>
    <row r="11358" spans="2:18" ht="20.25" hidden="1" customHeight="1">
      <c r="B11358" s="36" t="str">
        <f t="shared" si="2986"/>
        <v>b</v>
      </c>
      <c r="C11358" s="42">
        <v>3</v>
      </c>
      <c r="D11358" s="42"/>
      <c r="F11358" s="342" t="s">
        <v>635</v>
      </c>
      <c r="G11358" s="57" t="s">
        <v>208</v>
      </c>
      <c r="H11358" s="89">
        <f>H11359+H11364+H11365</f>
        <v>0</v>
      </c>
      <c r="I11358" s="90">
        <f t="shared" si="2987"/>
        <v>0</v>
      </c>
      <c r="J11358" s="92">
        <f>J11359+J11364+J11365</f>
        <v>0</v>
      </c>
      <c r="K11358" s="92">
        <f>K11359+K11364+K11365</f>
        <v>0</v>
      </c>
      <c r="L11358" s="90">
        <f t="shared" si="2988"/>
        <v>0</v>
      </c>
      <c r="M11358" s="92">
        <f>M11359+M11364+M11365</f>
        <v>0</v>
      </c>
      <c r="N11358" s="92">
        <f>N11359+N11364+N11365</f>
        <v>0</v>
      </c>
      <c r="O11358" s="82" t="s">
        <v>146</v>
      </c>
      <c r="R11358" s="352">
        <f>L11588-[1]გადასახდელები!L9978</f>
        <v>0</v>
      </c>
    </row>
    <row r="11359" spans="2:18" ht="20.25" hidden="1" customHeight="1">
      <c r="B11359" s="36" t="str">
        <f t="shared" si="2986"/>
        <v>b</v>
      </c>
      <c r="C11359" s="42">
        <v>4</v>
      </c>
      <c r="D11359" s="42"/>
      <c r="F11359" s="342" t="s">
        <v>636</v>
      </c>
      <c r="G11359" s="47" t="s">
        <v>270</v>
      </c>
      <c r="H11359" s="93">
        <f>SUM(H11360:H11363)</f>
        <v>0</v>
      </c>
      <c r="I11359" s="94">
        <f t="shared" si="2987"/>
        <v>0</v>
      </c>
      <c r="J11359" s="95">
        <f>SUM(J11360:J11363)</f>
        <v>0</v>
      </c>
      <c r="K11359" s="95">
        <f>SUM(K11360:K11363)</f>
        <v>0</v>
      </c>
      <c r="L11359" s="94">
        <f t="shared" si="2988"/>
        <v>0</v>
      </c>
      <c r="M11359" s="95">
        <f>SUM(M11360:M11363)</f>
        <v>0</v>
      </c>
      <c r="N11359" s="95">
        <f>SUM(N11360:N11363)</f>
        <v>0</v>
      </c>
      <c r="O11359" s="82" t="s">
        <v>146</v>
      </c>
      <c r="R11359" s="352">
        <f>L11589-[1]გადასახდელები!L9979</f>
        <v>0</v>
      </c>
    </row>
    <row r="11360" spans="2:18" ht="20.25" hidden="1" customHeight="1">
      <c r="B11360" s="36" t="str">
        <f t="shared" si="2986"/>
        <v>b</v>
      </c>
      <c r="C11360" s="42">
        <v>5</v>
      </c>
      <c r="D11360" s="42"/>
      <c r="F11360" s="343" t="s">
        <v>637</v>
      </c>
      <c r="G11360" s="48" t="s">
        <v>271</v>
      </c>
      <c r="H11360" s="101"/>
      <c r="I11360" s="97">
        <f t="shared" si="2987"/>
        <v>0</v>
      </c>
      <c r="J11360" s="102"/>
      <c r="K11360" s="102"/>
      <c r="L11360" s="97">
        <f t="shared" si="2988"/>
        <v>0</v>
      </c>
      <c r="M11360" s="102"/>
      <c r="N11360" s="102"/>
      <c r="O11360" s="82" t="s">
        <v>146</v>
      </c>
      <c r="R11360" s="352">
        <f>L11590-[1]გადასახდელები!L9980</f>
        <v>0</v>
      </c>
    </row>
    <row r="11361" spans="2:18" ht="20.25" hidden="1" customHeight="1">
      <c r="B11361" s="36" t="str">
        <f t="shared" si="2986"/>
        <v>b</v>
      </c>
      <c r="C11361" s="42">
        <v>5</v>
      </c>
      <c r="D11361" s="42"/>
      <c r="F11361" s="343" t="s">
        <v>638</v>
      </c>
      <c r="G11361" s="48" t="s">
        <v>272</v>
      </c>
      <c r="H11361" s="101"/>
      <c r="I11361" s="97">
        <f t="shared" si="2987"/>
        <v>0</v>
      </c>
      <c r="J11361" s="102"/>
      <c r="K11361" s="102"/>
      <c r="L11361" s="97">
        <f t="shared" si="2988"/>
        <v>0</v>
      </c>
      <c r="M11361" s="102"/>
      <c r="N11361" s="102"/>
      <c r="O11361" s="82" t="s">
        <v>146</v>
      </c>
      <c r="R11361" s="352">
        <f>L11591-[1]გადასახდელები!L9981</f>
        <v>0</v>
      </c>
    </row>
    <row r="11362" spans="2:18" ht="20.25" hidden="1" customHeight="1">
      <c r="B11362" s="36" t="str">
        <f t="shared" si="2986"/>
        <v>b</v>
      </c>
      <c r="C11362" s="42">
        <v>5</v>
      </c>
      <c r="D11362" s="42"/>
      <c r="F11362" s="343" t="s">
        <v>639</v>
      </c>
      <c r="G11362" s="48" t="s">
        <v>273</v>
      </c>
      <c r="H11362" s="101"/>
      <c r="I11362" s="97">
        <f t="shared" si="2987"/>
        <v>0</v>
      </c>
      <c r="J11362" s="102"/>
      <c r="K11362" s="102"/>
      <c r="L11362" s="97">
        <f t="shared" si="2988"/>
        <v>0</v>
      </c>
      <c r="M11362" s="102"/>
      <c r="N11362" s="102"/>
      <c r="O11362" s="82" t="s">
        <v>146</v>
      </c>
      <c r="R11362" s="352">
        <f>L11592-[1]გადასახდელები!L9982</f>
        <v>0</v>
      </c>
    </row>
    <row r="11363" spans="2:18" ht="20.25" hidden="1" customHeight="1">
      <c r="B11363" s="36" t="str">
        <f t="shared" si="2986"/>
        <v>b</v>
      </c>
      <c r="C11363" s="42">
        <v>5</v>
      </c>
      <c r="D11363" s="42"/>
      <c r="F11363" s="343" t="s">
        <v>640</v>
      </c>
      <c r="G11363" s="48" t="s">
        <v>274</v>
      </c>
      <c r="H11363" s="101"/>
      <c r="I11363" s="97">
        <f t="shared" si="2987"/>
        <v>0</v>
      </c>
      <c r="J11363" s="102"/>
      <c r="K11363" s="102"/>
      <c r="L11363" s="97">
        <f t="shared" si="2988"/>
        <v>0</v>
      </c>
      <c r="M11363" s="102"/>
      <c r="N11363" s="102"/>
      <c r="O11363" s="82" t="s">
        <v>146</v>
      </c>
      <c r="R11363" s="352">
        <f>L11593-[1]გადასახდელები!L9983</f>
        <v>0</v>
      </c>
    </row>
    <row r="11364" spans="2:18" ht="20.25" hidden="1" customHeight="1">
      <c r="B11364" s="36" t="str">
        <f t="shared" si="2986"/>
        <v>b</v>
      </c>
      <c r="C11364" s="42">
        <v>4</v>
      </c>
      <c r="D11364" s="42"/>
      <c r="F11364" s="343" t="s">
        <v>641</v>
      </c>
      <c r="G11364" s="47" t="s">
        <v>275</v>
      </c>
      <c r="H11364" s="103"/>
      <c r="I11364" s="94">
        <f t="shared" si="2987"/>
        <v>0</v>
      </c>
      <c r="J11364" s="104"/>
      <c r="K11364" s="104"/>
      <c r="L11364" s="94">
        <f t="shared" si="2988"/>
        <v>0</v>
      </c>
      <c r="M11364" s="104"/>
      <c r="N11364" s="104"/>
      <c r="O11364" s="82" t="s">
        <v>146</v>
      </c>
      <c r="R11364" s="352">
        <f>L11594-[1]გადასახდელები!L9984</f>
        <v>0</v>
      </c>
    </row>
    <row r="11365" spans="2:18" ht="36" hidden="1" customHeight="1">
      <c r="B11365" s="36" t="str">
        <f t="shared" si="2986"/>
        <v>b</v>
      </c>
      <c r="C11365" s="42">
        <v>4</v>
      </c>
      <c r="D11365" s="42"/>
      <c r="F11365" s="343" t="s">
        <v>642</v>
      </c>
      <c r="G11365" s="47" t="s">
        <v>276</v>
      </c>
      <c r="H11365" s="103"/>
      <c r="I11365" s="94">
        <f t="shared" si="2987"/>
        <v>0</v>
      </c>
      <c r="J11365" s="104"/>
      <c r="K11365" s="104"/>
      <c r="L11365" s="94">
        <f t="shared" si="2988"/>
        <v>0</v>
      </c>
      <c r="M11365" s="104"/>
      <c r="N11365" s="104"/>
      <c r="O11365" s="82" t="s">
        <v>146</v>
      </c>
      <c r="R11365" s="352">
        <f>L11595-[1]გადასახდელები!L9985</f>
        <v>0</v>
      </c>
    </row>
    <row r="11366" spans="2:18" ht="20.25" hidden="1" customHeight="1">
      <c r="B11366" s="36" t="str">
        <f t="shared" si="2986"/>
        <v>b</v>
      </c>
      <c r="C11366" s="42">
        <v>3</v>
      </c>
      <c r="D11366" s="42"/>
      <c r="F11366" s="343" t="s">
        <v>561</v>
      </c>
      <c r="G11366" s="57" t="s">
        <v>202</v>
      </c>
      <c r="H11366" s="111"/>
      <c r="I11366" s="90">
        <f t="shared" si="2987"/>
        <v>0</v>
      </c>
      <c r="J11366" s="112"/>
      <c r="K11366" s="112"/>
      <c r="L11366" s="90">
        <f t="shared" si="2988"/>
        <v>0</v>
      </c>
      <c r="M11366" s="112"/>
      <c r="N11366" s="112"/>
      <c r="O11366" s="82" t="s">
        <v>146</v>
      </c>
      <c r="R11366" s="352">
        <f>L11596-[1]გადასახდელები!L9986</f>
        <v>-57.448</v>
      </c>
    </row>
    <row r="11367" spans="2:18" ht="20.25" hidden="1" customHeight="1">
      <c r="B11367" s="36" t="str">
        <f t="shared" si="2986"/>
        <v>b</v>
      </c>
      <c r="C11367" s="42">
        <v>3</v>
      </c>
      <c r="D11367" s="42"/>
      <c r="F11367" s="342" t="s">
        <v>562</v>
      </c>
      <c r="G11367" s="57" t="s">
        <v>203</v>
      </c>
      <c r="H11367" s="89">
        <f>H11368+H11371+H11374</f>
        <v>0</v>
      </c>
      <c r="I11367" s="90">
        <f t="shared" si="2987"/>
        <v>0</v>
      </c>
      <c r="J11367" s="92">
        <f>J11368+J11371+J11374</f>
        <v>0</v>
      </c>
      <c r="K11367" s="92">
        <f>K11368+K11371+K11374</f>
        <v>0</v>
      </c>
      <c r="L11367" s="90">
        <f t="shared" si="2988"/>
        <v>0</v>
      </c>
      <c r="M11367" s="92">
        <f>M11368+M11371+M11374</f>
        <v>0</v>
      </c>
      <c r="N11367" s="92">
        <f>N11368+N11371+N11374</f>
        <v>0</v>
      </c>
      <c r="O11367" s="82" t="s">
        <v>146</v>
      </c>
      <c r="R11367" s="352">
        <f>L11597-[1]გადასახდელები!L9987</f>
        <v>0</v>
      </c>
    </row>
    <row r="11368" spans="2:18" ht="20.25" hidden="1" customHeight="1">
      <c r="B11368" s="36" t="str">
        <f t="shared" si="2986"/>
        <v>b</v>
      </c>
      <c r="C11368" s="42">
        <v>4</v>
      </c>
      <c r="D11368" s="42"/>
      <c r="F11368" s="342" t="s">
        <v>643</v>
      </c>
      <c r="G11368" s="47" t="s">
        <v>277</v>
      </c>
      <c r="H11368" s="93">
        <f>SUM(H11369:H11370)</f>
        <v>0</v>
      </c>
      <c r="I11368" s="94">
        <f t="shared" si="2987"/>
        <v>0</v>
      </c>
      <c r="J11368" s="95">
        <f>SUM(J11369:J11370)</f>
        <v>0</v>
      </c>
      <c r="K11368" s="95">
        <f>SUM(K11369:K11370)</f>
        <v>0</v>
      </c>
      <c r="L11368" s="94">
        <f t="shared" si="2988"/>
        <v>0</v>
      </c>
      <c r="M11368" s="95">
        <f>SUM(M11369:M11370)</f>
        <v>0</v>
      </c>
      <c r="N11368" s="95">
        <f>SUM(N11369:N11370)</f>
        <v>0</v>
      </c>
      <c r="O11368" s="82" t="s">
        <v>146</v>
      </c>
      <c r="R11368" s="352">
        <f>L11598-[1]გადასახდელები!L9988</f>
        <v>0</v>
      </c>
    </row>
    <row r="11369" spans="2:18" ht="20.25" hidden="1" customHeight="1">
      <c r="B11369" s="36" t="str">
        <f t="shared" si="2986"/>
        <v>b</v>
      </c>
      <c r="C11369" s="42">
        <v>5</v>
      </c>
      <c r="D11369" s="42"/>
      <c r="F11369" s="343" t="s">
        <v>644</v>
      </c>
      <c r="G11369" s="48" t="s">
        <v>278</v>
      </c>
      <c r="H11369" s="101"/>
      <c r="I11369" s="97">
        <f t="shared" si="2987"/>
        <v>0</v>
      </c>
      <c r="J11369" s="102"/>
      <c r="K11369" s="102"/>
      <c r="L11369" s="97">
        <f t="shared" si="2988"/>
        <v>0</v>
      </c>
      <c r="M11369" s="102"/>
      <c r="N11369" s="102"/>
      <c r="O11369" s="82" t="s">
        <v>146</v>
      </c>
      <c r="R11369" s="352">
        <f>L11599-[1]გადასახდელები!L9989</f>
        <v>0</v>
      </c>
    </row>
    <row r="11370" spans="2:18" ht="20.25" hidden="1" customHeight="1">
      <c r="B11370" s="36" t="str">
        <f t="shared" si="2986"/>
        <v>b</v>
      </c>
      <c r="C11370" s="42">
        <v>5</v>
      </c>
      <c r="D11370" s="42"/>
      <c r="F11370" s="343" t="s">
        <v>645</v>
      </c>
      <c r="G11370" s="48" t="s">
        <v>204</v>
      </c>
      <c r="H11370" s="101"/>
      <c r="I11370" s="97">
        <f t="shared" si="2987"/>
        <v>0</v>
      </c>
      <c r="J11370" s="102"/>
      <c r="K11370" s="102"/>
      <c r="L11370" s="97">
        <f t="shared" si="2988"/>
        <v>0</v>
      </c>
      <c r="M11370" s="102"/>
      <c r="N11370" s="102"/>
      <c r="O11370" s="82" t="s">
        <v>146</v>
      </c>
      <c r="R11370" s="352">
        <f>L11600-[1]გადასახდელები!L9990</f>
        <v>0</v>
      </c>
    </row>
    <row r="11371" spans="2:18" ht="20.25" hidden="1" customHeight="1">
      <c r="B11371" s="36" t="str">
        <f t="shared" ref="B11371:B11434" si="2989">IF(H11371+I11371+L11371&gt;0,"a","b")</f>
        <v>b</v>
      </c>
      <c r="C11371" s="42">
        <v>4</v>
      </c>
      <c r="D11371" s="42"/>
      <c r="F11371" s="342" t="s">
        <v>646</v>
      </c>
      <c r="G11371" s="47" t="s">
        <v>279</v>
      </c>
      <c r="H11371" s="93">
        <f>SUM(H11372:H11373)</f>
        <v>0</v>
      </c>
      <c r="I11371" s="94">
        <f t="shared" si="2987"/>
        <v>0</v>
      </c>
      <c r="J11371" s="95">
        <f>SUM(J11372:J11373)</f>
        <v>0</v>
      </c>
      <c r="K11371" s="95">
        <f>SUM(K11372:K11373)</f>
        <v>0</v>
      </c>
      <c r="L11371" s="94">
        <f t="shared" si="2988"/>
        <v>0</v>
      </c>
      <c r="M11371" s="95">
        <f>SUM(M11372:M11373)</f>
        <v>0</v>
      </c>
      <c r="N11371" s="95">
        <f>SUM(N11372:N11373)</f>
        <v>0</v>
      </c>
      <c r="O11371" s="82" t="s">
        <v>146</v>
      </c>
      <c r="R11371" s="352">
        <f>L11601-[1]გადასახდელები!L9991</f>
        <v>0</v>
      </c>
    </row>
    <row r="11372" spans="2:18" ht="20.25" hidden="1" customHeight="1">
      <c r="B11372" s="36" t="str">
        <f t="shared" si="2989"/>
        <v>b</v>
      </c>
      <c r="C11372" s="42">
        <v>5</v>
      </c>
      <c r="D11372" s="42"/>
      <c r="F11372" s="343" t="s">
        <v>647</v>
      </c>
      <c r="G11372" s="48" t="s">
        <v>278</v>
      </c>
      <c r="H11372" s="101"/>
      <c r="I11372" s="97">
        <f t="shared" si="2987"/>
        <v>0</v>
      </c>
      <c r="J11372" s="102"/>
      <c r="K11372" s="102"/>
      <c r="L11372" s="97">
        <f t="shared" si="2988"/>
        <v>0</v>
      </c>
      <c r="M11372" s="102"/>
      <c r="N11372" s="102"/>
      <c r="O11372" s="82" t="s">
        <v>146</v>
      </c>
      <c r="R11372" s="352">
        <f>L11602-[1]გადასახდელები!L9992</f>
        <v>0</v>
      </c>
    </row>
    <row r="11373" spans="2:18" ht="20.25" hidden="1" customHeight="1">
      <c r="B11373" s="36" t="str">
        <f t="shared" si="2989"/>
        <v>b</v>
      </c>
      <c r="C11373" s="42">
        <v>5</v>
      </c>
      <c r="D11373" s="42"/>
      <c r="F11373" s="343" t="s">
        <v>648</v>
      </c>
      <c r="G11373" s="48" t="s">
        <v>204</v>
      </c>
      <c r="H11373" s="101"/>
      <c r="I11373" s="97">
        <f t="shared" si="2987"/>
        <v>0</v>
      </c>
      <c r="J11373" s="102"/>
      <c r="K11373" s="102"/>
      <c r="L11373" s="97">
        <f t="shared" si="2988"/>
        <v>0</v>
      </c>
      <c r="M11373" s="102"/>
      <c r="N11373" s="102"/>
      <c r="O11373" s="82" t="s">
        <v>146</v>
      </c>
      <c r="R11373" s="352">
        <f>L11603-[1]გადასახდელები!L9993</f>
        <v>0</v>
      </c>
    </row>
    <row r="11374" spans="2:18" ht="20.25" hidden="1" customHeight="1">
      <c r="B11374" s="36" t="str">
        <f t="shared" si="2989"/>
        <v>b</v>
      </c>
      <c r="C11374" s="42">
        <v>4</v>
      </c>
      <c r="D11374" s="42"/>
      <c r="F11374" s="342" t="s">
        <v>563</v>
      </c>
      <c r="G11374" s="47" t="s">
        <v>280</v>
      </c>
      <c r="H11374" s="93">
        <f>SUM(H11375:H11376)</f>
        <v>0</v>
      </c>
      <c r="I11374" s="94">
        <f t="shared" si="2987"/>
        <v>0</v>
      </c>
      <c r="J11374" s="95">
        <f>SUM(J11375:J11376)</f>
        <v>0</v>
      </c>
      <c r="K11374" s="95">
        <f>SUM(K11375:K11376)</f>
        <v>0</v>
      </c>
      <c r="L11374" s="94">
        <f t="shared" si="2988"/>
        <v>0</v>
      </c>
      <c r="M11374" s="95">
        <f>SUM(M11375:M11376)</f>
        <v>0</v>
      </c>
      <c r="N11374" s="95">
        <f>SUM(N11375:N11376)</f>
        <v>0</v>
      </c>
      <c r="O11374" s="82" t="s">
        <v>146</v>
      </c>
      <c r="R11374" s="352">
        <f>L11604-[1]გადასახდელები!L9994</f>
        <v>0</v>
      </c>
    </row>
    <row r="11375" spans="2:18" ht="20.25" hidden="1" customHeight="1">
      <c r="B11375" s="36" t="str">
        <f t="shared" si="2989"/>
        <v>b</v>
      </c>
      <c r="C11375" s="42">
        <v>5</v>
      </c>
      <c r="D11375" s="42"/>
      <c r="F11375" s="343" t="s">
        <v>649</v>
      </c>
      <c r="G11375" s="48" t="s">
        <v>278</v>
      </c>
      <c r="H11375" s="101"/>
      <c r="I11375" s="97">
        <f t="shared" si="2987"/>
        <v>0</v>
      </c>
      <c r="J11375" s="102"/>
      <c r="K11375" s="102"/>
      <c r="L11375" s="97">
        <f t="shared" si="2988"/>
        <v>0</v>
      </c>
      <c r="M11375" s="102"/>
      <c r="N11375" s="102"/>
      <c r="O11375" s="82" t="s">
        <v>146</v>
      </c>
      <c r="R11375" s="352">
        <f>L11605-[1]გადასახდელები!L9995</f>
        <v>0</v>
      </c>
    </row>
    <row r="11376" spans="2:18" ht="20.25" hidden="1" customHeight="1">
      <c r="B11376" s="36" t="str">
        <f t="shared" si="2989"/>
        <v>b</v>
      </c>
      <c r="C11376" s="42">
        <v>5</v>
      </c>
      <c r="D11376" s="42"/>
      <c r="F11376" s="343" t="s">
        <v>564</v>
      </c>
      <c r="G11376" s="48" t="s">
        <v>204</v>
      </c>
      <c r="H11376" s="101"/>
      <c r="I11376" s="97">
        <f t="shared" si="2987"/>
        <v>0</v>
      </c>
      <c r="J11376" s="102"/>
      <c r="K11376" s="102"/>
      <c r="L11376" s="97">
        <f t="shared" si="2988"/>
        <v>0</v>
      </c>
      <c r="M11376" s="102"/>
      <c r="N11376" s="102"/>
      <c r="O11376" s="82" t="s">
        <v>146</v>
      </c>
      <c r="R11376" s="352">
        <f>L11606-[1]გადასახდელები!L9996</f>
        <v>0</v>
      </c>
    </row>
    <row r="11377" spans="2:18" ht="20.25" hidden="1" customHeight="1">
      <c r="B11377" s="36" t="str">
        <f t="shared" si="2989"/>
        <v>b</v>
      </c>
      <c r="C11377" s="42">
        <v>3</v>
      </c>
      <c r="D11377" s="42"/>
      <c r="F11377" s="342" t="s">
        <v>565</v>
      </c>
      <c r="G11377" s="57" t="s">
        <v>206</v>
      </c>
      <c r="H11377" s="89">
        <f>H11378+H11381+H11384</f>
        <v>0</v>
      </c>
      <c r="I11377" s="90">
        <f t="shared" si="2987"/>
        <v>0</v>
      </c>
      <c r="J11377" s="92">
        <f>J11378+J11381+J11384</f>
        <v>0</v>
      </c>
      <c r="K11377" s="92">
        <f>K11378+K11381+K11384</f>
        <v>0</v>
      </c>
      <c r="L11377" s="90">
        <f t="shared" si="2988"/>
        <v>0</v>
      </c>
      <c r="M11377" s="92">
        <f>M11378+M11381+M11384</f>
        <v>0</v>
      </c>
      <c r="N11377" s="92">
        <f>N11378+N11381+N11384</f>
        <v>0</v>
      </c>
      <c r="O11377" s="82" t="s">
        <v>146</v>
      </c>
      <c r="R11377" s="352">
        <f>L11607-[1]გადასახდელები!L9997</f>
        <v>-1042.9480000000003</v>
      </c>
    </row>
    <row r="11378" spans="2:18" ht="20.25" hidden="1" customHeight="1">
      <c r="B11378" s="36" t="str">
        <f t="shared" si="2989"/>
        <v>b</v>
      </c>
      <c r="C11378" s="42">
        <v>4</v>
      </c>
      <c r="D11378" s="42"/>
      <c r="F11378" s="342" t="s">
        <v>650</v>
      </c>
      <c r="G11378" s="47" t="s">
        <v>281</v>
      </c>
      <c r="H11378" s="93">
        <f>SUM(H11379:H11380)</f>
        <v>0</v>
      </c>
      <c r="I11378" s="94">
        <f t="shared" si="2987"/>
        <v>0</v>
      </c>
      <c r="J11378" s="95">
        <f>SUM(J11379:J11380)</f>
        <v>0</v>
      </c>
      <c r="K11378" s="95">
        <f>SUM(K11379:K11380)</f>
        <v>0</v>
      </c>
      <c r="L11378" s="94">
        <f t="shared" si="2988"/>
        <v>0</v>
      </c>
      <c r="M11378" s="95">
        <f>SUM(M11379:M11380)</f>
        <v>0</v>
      </c>
      <c r="N11378" s="95">
        <f>SUM(N11379:N11380)</f>
        <v>0</v>
      </c>
      <c r="O11378" s="82" t="s">
        <v>146</v>
      </c>
      <c r="R11378" s="352">
        <f>L11608-[1]გადასახდელები!L9998</f>
        <v>-592.70000000000005</v>
      </c>
    </row>
    <row r="11379" spans="2:18" ht="20.25" hidden="1" customHeight="1">
      <c r="B11379" s="36" t="str">
        <f t="shared" si="2989"/>
        <v>b</v>
      </c>
      <c r="C11379" s="42">
        <v>5</v>
      </c>
      <c r="D11379" s="42"/>
      <c r="F11379" s="343" t="s">
        <v>651</v>
      </c>
      <c r="G11379" s="48" t="s">
        <v>282</v>
      </c>
      <c r="H11379" s="101"/>
      <c r="I11379" s="97">
        <f t="shared" si="2987"/>
        <v>0</v>
      </c>
      <c r="J11379" s="102"/>
      <c r="K11379" s="102"/>
      <c r="L11379" s="97">
        <f t="shared" si="2988"/>
        <v>0</v>
      </c>
      <c r="M11379" s="102"/>
      <c r="N11379" s="102"/>
      <c r="O11379" s="82" t="s">
        <v>146</v>
      </c>
      <c r="R11379" s="352">
        <f>L11609-[1]გადასახდელები!L9999</f>
        <v>-592.70000000000005</v>
      </c>
    </row>
    <row r="11380" spans="2:18" ht="20.25" hidden="1" customHeight="1">
      <c r="B11380" s="36" t="str">
        <f t="shared" si="2989"/>
        <v>b</v>
      </c>
      <c r="C11380" s="42">
        <v>5</v>
      </c>
      <c r="D11380" s="42"/>
      <c r="F11380" s="343" t="s">
        <v>652</v>
      </c>
      <c r="G11380" s="48" t="s">
        <v>283</v>
      </c>
      <c r="H11380" s="101"/>
      <c r="I11380" s="97">
        <f t="shared" si="2987"/>
        <v>0</v>
      </c>
      <c r="J11380" s="102"/>
      <c r="K11380" s="102"/>
      <c r="L11380" s="97">
        <f t="shared" si="2988"/>
        <v>0</v>
      </c>
      <c r="M11380" s="102"/>
      <c r="N11380" s="102"/>
      <c r="O11380" s="82" t="s">
        <v>146</v>
      </c>
      <c r="R11380" s="352">
        <f>L11610-[1]გადასახდელები!L10000</f>
        <v>0</v>
      </c>
    </row>
    <row r="11381" spans="2:18" ht="20.25" hidden="1" customHeight="1">
      <c r="B11381" s="36" t="str">
        <f t="shared" si="2989"/>
        <v>b</v>
      </c>
      <c r="C11381" s="42">
        <v>4</v>
      </c>
      <c r="D11381" s="42"/>
      <c r="F11381" s="342" t="s">
        <v>566</v>
      </c>
      <c r="G11381" s="47" t="s">
        <v>284</v>
      </c>
      <c r="H11381" s="93">
        <f>SUM(H11382:H11383)</f>
        <v>0</v>
      </c>
      <c r="I11381" s="94">
        <f t="shared" si="2987"/>
        <v>0</v>
      </c>
      <c r="J11381" s="95">
        <f>SUM(J11382:J11383)</f>
        <v>0</v>
      </c>
      <c r="K11381" s="95">
        <f>SUM(K11382:K11383)</f>
        <v>0</v>
      </c>
      <c r="L11381" s="94">
        <f t="shared" si="2988"/>
        <v>0</v>
      </c>
      <c r="M11381" s="95">
        <f>SUM(M11382:M11383)</f>
        <v>0</v>
      </c>
      <c r="N11381" s="95">
        <f>SUM(N11382:N11383)</f>
        <v>0</v>
      </c>
      <c r="O11381" s="82" t="s">
        <v>146</v>
      </c>
      <c r="R11381" s="352">
        <f>L11611-[1]გადასახდელები!L10001</f>
        <v>-450.2480000000001</v>
      </c>
    </row>
    <row r="11382" spans="2:18" ht="20.25" hidden="1" customHeight="1">
      <c r="B11382" s="36" t="str">
        <f t="shared" si="2989"/>
        <v>b</v>
      </c>
      <c r="C11382" s="42">
        <v>5</v>
      </c>
      <c r="D11382" s="42"/>
      <c r="F11382" s="343" t="s">
        <v>567</v>
      </c>
      <c r="G11382" s="48" t="s">
        <v>282</v>
      </c>
      <c r="H11382" s="101"/>
      <c r="I11382" s="97">
        <f t="shared" si="2987"/>
        <v>0</v>
      </c>
      <c r="J11382" s="102"/>
      <c r="K11382" s="102"/>
      <c r="L11382" s="97">
        <f t="shared" si="2988"/>
        <v>0</v>
      </c>
      <c r="M11382" s="102"/>
      <c r="N11382" s="102"/>
      <c r="O11382" s="82" t="s">
        <v>146</v>
      </c>
      <c r="R11382" s="352">
        <f>L11612-[1]გადასახდელები!L10002</f>
        <v>-559.36500000000012</v>
      </c>
    </row>
    <row r="11383" spans="2:18" ht="20.25" hidden="1" customHeight="1">
      <c r="B11383" s="36" t="str">
        <f t="shared" si="2989"/>
        <v>b</v>
      </c>
      <c r="C11383" s="42">
        <v>5</v>
      </c>
      <c r="D11383" s="42"/>
      <c r="F11383" s="343" t="s">
        <v>653</v>
      </c>
      <c r="G11383" s="48" t="s">
        <v>283</v>
      </c>
      <c r="H11383" s="101"/>
      <c r="I11383" s="97">
        <f t="shared" si="2987"/>
        <v>0</v>
      </c>
      <c r="J11383" s="102"/>
      <c r="K11383" s="102"/>
      <c r="L11383" s="97">
        <f t="shared" si="2988"/>
        <v>0</v>
      </c>
      <c r="M11383" s="102"/>
      <c r="N11383" s="102"/>
      <c r="O11383" s="82" t="s">
        <v>146</v>
      </c>
      <c r="R11383" s="352">
        <f>L11613-[1]გადასახდელები!L10003</f>
        <v>109.11700000000002</v>
      </c>
    </row>
    <row r="11384" spans="2:18" ht="20.25" hidden="1" customHeight="1">
      <c r="B11384" s="36" t="str">
        <f t="shared" si="2989"/>
        <v>b</v>
      </c>
      <c r="C11384" s="42">
        <v>4</v>
      </c>
      <c r="D11384" s="42"/>
      <c r="F11384" s="342" t="s">
        <v>654</v>
      </c>
      <c r="G11384" s="47" t="s">
        <v>207</v>
      </c>
      <c r="H11384" s="93">
        <f>SUM(H11385:H11386)</f>
        <v>0</v>
      </c>
      <c r="I11384" s="94">
        <f t="shared" si="2987"/>
        <v>0</v>
      </c>
      <c r="J11384" s="95">
        <f>SUM(J11385:J11386)</f>
        <v>0</v>
      </c>
      <c r="K11384" s="95">
        <f>SUM(K11385:K11386)</f>
        <v>0</v>
      </c>
      <c r="L11384" s="94">
        <f t="shared" si="2988"/>
        <v>0</v>
      </c>
      <c r="M11384" s="95">
        <f>SUM(M11385:M11386)</f>
        <v>0</v>
      </c>
      <c r="N11384" s="95">
        <f>SUM(N11385:N11386)</f>
        <v>0</v>
      </c>
      <c r="O11384" s="82" t="s">
        <v>146</v>
      </c>
      <c r="R11384" s="352">
        <f>L11614-[1]გადასახდელები!L10004</f>
        <v>0</v>
      </c>
    </row>
    <row r="11385" spans="2:18" ht="20.25" hidden="1" customHeight="1">
      <c r="B11385" s="36" t="str">
        <f t="shared" si="2989"/>
        <v>b</v>
      </c>
      <c r="C11385" s="42">
        <v>5</v>
      </c>
      <c r="D11385" s="42"/>
      <c r="F11385" s="343" t="s">
        <v>655</v>
      </c>
      <c r="G11385" s="48" t="s">
        <v>282</v>
      </c>
      <c r="H11385" s="101"/>
      <c r="I11385" s="97">
        <f t="shared" si="2987"/>
        <v>0</v>
      </c>
      <c r="J11385" s="102"/>
      <c r="K11385" s="102"/>
      <c r="L11385" s="97">
        <f t="shared" si="2988"/>
        <v>0</v>
      </c>
      <c r="M11385" s="102"/>
      <c r="N11385" s="102"/>
      <c r="O11385" s="82" t="s">
        <v>146</v>
      </c>
      <c r="R11385" s="352">
        <f>L11615-[1]გადასახდელები!L10005</f>
        <v>0</v>
      </c>
    </row>
    <row r="11386" spans="2:18" ht="20.25" hidden="1" customHeight="1">
      <c r="B11386" s="36" t="str">
        <f t="shared" si="2989"/>
        <v>b</v>
      </c>
      <c r="C11386" s="42">
        <v>5</v>
      </c>
      <c r="D11386" s="42"/>
      <c r="F11386" s="343" t="s">
        <v>656</v>
      </c>
      <c r="G11386" s="48" t="s">
        <v>283</v>
      </c>
      <c r="H11386" s="101"/>
      <c r="I11386" s="97">
        <f t="shared" si="2987"/>
        <v>0</v>
      </c>
      <c r="J11386" s="102"/>
      <c r="K11386" s="102"/>
      <c r="L11386" s="97">
        <f t="shared" si="2988"/>
        <v>0</v>
      </c>
      <c r="M11386" s="102"/>
      <c r="N11386" s="102"/>
      <c r="O11386" s="82" t="s">
        <v>146</v>
      </c>
      <c r="R11386" s="352">
        <f>L11616-[1]გადასახდელები!L10006</f>
        <v>0</v>
      </c>
    </row>
    <row r="11387" spans="2:18" ht="20.25" hidden="1" customHeight="1">
      <c r="B11387" s="36" t="str">
        <f t="shared" si="2989"/>
        <v>b</v>
      </c>
      <c r="C11387" s="42">
        <v>3</v>
      </c>
      <c r="D11387" s="42"/>
      <c r="F11387" s="342" t="s">
        <v>568</v>
      </c>
      <c r="G11387" s="57" t="s">
        <v>205</v>
      </c>
      <c r="H11387" s="89">
        <f>H11388+H11389</f>
        <v>0</v>
      </c>
      <c r="I11387" s="90">
        <f t="shared" si="2987"/>
        <v>0</v>
      </c>
      <c r="J11387" s="92">
        <f>J11388+J11389</f>
        <v>0</v>
      </c>
      <c r="K11387" s="92">
        <f>K11388+K11389</f>
        <v>0</v>
      </c>
      <c r="L11387" s="90">
        <f t="shared" si="2988"/>
        <v>0</v>
      </c>
      <c r="M11387" s="92">
        <f>M11388+M11389</f>
        <v>0</v>
      </c>
      <c r="N11387" s="92">
        <f>N11388+N11389</f>
        <v>0</v>
      </c>
      <c r="O11387" s="82" t="s">
        <v>146</v>
      </c>
      <c r="R11387" s="352">
        <f>L11617-[1]გადასახდელები!L10007</f>
        <v>-80</v>
      </c>
    </row>
    <row r="11388" spans="2:18" ht="20.25" hidden="1" customHeight="1">
      <c r="B11388" s="36" t="str">
        <f t="shared" si="2989"/>
        <v>b</v>
      </c>
      <c r="C11388" s="42">
        <v>4</v>
      </c>
      <c r="D11388" s="42"/>
      <c r="F11388" s="343" t="s">
        <v>657</v>
      </c>
      <c r="G11388" s="47" t="s">
        <v>285</v>
      </c>
      <c r="H11388" s="103"/>
      <c r="I11388" s="94">
        <f t="shared" ref="I11388:I11451" si="2990">J11388+K11388</f>
        <v>0</v>
      </c>
      <c r="J11388" s="104"/>
      <c r="K11388" s="104"/>
      <c r="L11388" s="94">
        <f t="shared" si="2988"/>
        <v>0</v>
      </c>
      <c r="M11388" s="104"/>
      <c r="N11388" s="104"/>
      <c r="O11388" s="82" t="s">
        <v>146</v>
      </c>
      <c r="R11388" s="352">
        <f>L11618-[1]გადასახდელები!L10008</f>
        <v>0</v>
      </c>
    </row>
    <row r="11389" spans="2:18" ht="20.25" hidden="1" customHeight="1">
      <c r="B11389" s="36" t="str">
        <f t="shared" si="2989"/>
        <v>b</v>
      </c>
      <c r="C11389" s="42">
        <v>4</v>
      </c>
      <c r="D11389" s="42"/>
      <c r="F11389" s="342" t="s">
        <v>570</v>
      </c>
      <c r="G11389" s="47" t="s">
        <v>286</v>
      </c>
      <c r="H11389" s="93">
        <f>H11390+H11409</f>
        <v>0</v>
      </c>
      <c r="I11389" s="94">
        <f t="shared" si="2990"/>
        <v>0</v>
      </c>
      <c r="J11389" s="95">
        <f>J11390+J11409</f>
        <v>0</v>
      </c>
      <c r="K11389" s="95">
        <f>K11390+K11409</f>
        <v>0</v>
      </c>
      <c r="L11389" s="94">
        <f t="shared" si="2988"/>
        <v>0</v>
      </c>
      <c r="M11389" s="95">
        <f>M11390+M11409</f>
        <v>0</v>
      </c>
      <c r="N11389" s="95">
        <f>N11390+N11409</f>
        <v>0</v>
      </c>
      <c r="O11389" s="82" t="s">
        <v>146</v>
      </c>
      <c r="R11389" s="352">
        <f>L11619-[1]გადასახდელები!L10009</f>
        <v>-80</v>
      </c>
    </row>
    <row r="11390" spans="2:18" ht="20.25" hidden="1" customHeight="1">
      <c r="B11390" s="36" t="str">
        <f t="shared" si="2989"/>
        <v>b</v>
      </c>
      <c r="C11390" s="42">
        <v>5</v>
      </c>
      <c r="D11390" s="42"/>
      <c r="F11390" s="342" t="s">
        <v>569</v>
      </c>
      <c r="G11390" s="48" t="s">
        <v>287</v>
      </c>
      <c r="H11390" s="113">
        <f>SUM(H11391:H11408)</f>
        <v>0</v>
      </c>
      <c r="I11390" s="97">
        <f t="shared" si="2990"/>
        <v>0</v>
      </c>
      <c r="J11390" s="114">
        <f>SUM(J11391:J11408)</f>
        <v>0</v>
      </c>
      <c r="K11390" s="114">
        <f>SUM(K11391:K11408)</f>
        <v>0</v>
      </c>
      <c r="L11390" s="97">
        <f t="shared" si="2988"/>
        <v>0</v>
      </c>
      <c r="M11390" s="114">
        <f>SUM(M11391:M11408)</f>
        <v>0</v>
      </c>
      <c r="N11390" s="114">
        <f>SUM(N11391:N11408)</f>
        <v>0</v>
      </c>
      <c r="O11390" s="82" t="s">
        <v>146</v>
      </c>
      <c r="R11390" s="352">
        <f>L11620-[1]გადასახდელები!L10010</f>
        <v>-80</v>
      </c>
    </row>
    <row r="11391" spans="2:18" ht="45" hidden="1" customHeight="1">
      <c r="B11391" s="36" t="str">
        <f t="shared" si="2989"/>
        <v>b</v>
      </c>
      <c r="C11391" s="42">
        <v>6</v>
      </c>
      <c r="D11391" s="42"/>
      <c r="F11391" s="343" t="s">
        <v>658</v>
      </c>
      <c r="G11391" s="45" t="s">
        <v>215</v>
      </c>
      <c r="H11391" s="99"/>
      <c r="I11391" s="105">
        <f t="shared" si="2990"/>
        <v>0</v>
      </c>
      <c r="J11391" s="100"/>
      <c r="K11391" s="100"/>
      <c r="L11391" s="105">
        <f t="shared" si="2988"/>
        <v>0</v>
      </c>
      <c r="M11391" s="100"/>
      <c r="N11391" s="100"/>
      <c r="O11391" s="82" t="s">
        <v>146</v>
      </c>
      <c r="R11391" s="352">
        <f>L11621-[1]გადასახდელები!L10011</f>
        <v>0</v>
      </c>
    </row>
    <row r="11392" spans="2:18" ht="20.25" hidden="1" customHeight="1">
      <c r="B11392" s="36" t="str">
        <f t="shared" si="2989"/>
        <v>b</v>
      </c>
      <c r="C11392" s="42">
        <v>6</v>
      </c>
      <c r="D11392" s="42"/>
      <c r="F11392" s="343" t="s">
        <v>659</v>
      </c>
      <c r="G11392" s="45" t="s">
        <v>288</v>
      </c>
      <c r="H11392" s="99"/>
      <c r="I11392" s="105">
        <f t="shared" si="2990"/>
        <v>0</v>
      </c>
      <c r="J11392" s="100"/>
      <c r="K11392" s="100"/>
      <c r="L11392" s="105">
        <f t="shared" si="2988"/>
        <v>0</v>
      </c>
      <c r="M11392" s="100"/>
      <c r="N11392" s="100"/>
      <c r="O11392" s="82" t="s">
        <v>146</v>
      </c>
      <c r="R11392" s="352">
        <f>L11622-[1]გადასახდელები!L10012</f>
        <v>0</v>
      </c>
    </row>
    <row r="11393" spans="2:18" ht="20.25" hidden="1" customHeight="1">
      <c r="B11393" s="36" t="str">
        <f t="shared" si="2989"/>
        <v>b</v>
      </c>
      <c r="C11393" s="42">
        <v>6</v>
      </c>
      <c r="D11393" s="42"/>
      <c r="F11393" s="343" t="s">
        <v>660</v>
      </c>
      <c r="G11393" s="45" t="s">
        <v>289</v>
      </c>
      <c r="H11393" s="99"/>
      <c r="I11393" s="105">
        <f t="shared" si="2990"/>
        <v>0</v>
      </c>
      <c r="J11393" s="100"/>
      <c r="K11393" s="100"/>
      <c r="L11393" s="105">
        <f t="shared" si="2988"/>
        <v>0</v>
      </c>
      <c r="M11393" s="100"/>
      <c r="N11393" s="100"/>
      <c r="O11393" s="82" t="s">
        <v>146</v>
      </c>
      <c r="R11393" s="352">
        <f>L11623-[1]გადასახდელები!L10013</f>
        <v>0</v>
      </c>
    </row>
    <row r="11394" spans="2:18" ht="20.25" hidden="1" customHeight="1">
      <c r="B11394" s="36" t="str">
        <f t="shared" si="2989"/>
        <v>b</v>
      </c>
      <c r="C11394" s="42">
        <v>6</v>
      </c>
      <c r="D11394" s="42"/>
      <c r="F11394" s="343" t="s">
        <v>661</v>
      </c>
      <c r="G11394" s="45" t="s">
        <v>216</v>
      </c>
      <c r="H11394" s="99"/>
      <c r="I11394" s="105">
        <f t="shared" si="2990"/>
        <v>0</v>
      </c>
      <c r="J11394" s="100"/>
      <c r="K11394" s="100"/>
      <c r="L11394" s="105">
        <f t="shared" si="2988"/>
        <v>0</v>
      </c>
      <c r="M11394" s="100"/>
      <c r="N11394" s="100"/>
      <c r="O11394" s="82" t="s">
        <v>146</v>
      </c>
      <c r="R11394" s="352">
        <f>L11624-[1]გადასახდელები!L10014</f>
        <v>0</v>
      </c>
    </row>
    <row r="11395" spans="2:18" ht="20.25" hidden="1" customHeight="1">
      <c r="B11395" s="36" t="str">
        <f t="shared" si="2989"/>
        <v>b</v>
      </c>
      <c r="C11395" s="42">
        <v>6</v>
      </c>
      <c r="D11395" s="42"/>
      <c r="F11395" s="343" t="s">
        <v>662</v>
      </c>
      <c r="G11395" s="45" t="s">
        <v>217</v>
      </c>
      <c r="H11395" s="99"/>
      <c r="I11395" s="105">
        <f t="shared" si="2990"/>
        <v>0</v>
      </c>
      <c r="J11395" s="100"/>
      <c r="K11395" s="100"/>
      <c r="L11395" s="105">
        <f t="shared" si="2988"/>
        <v>0</v>
      </c>
      <c r="M11395" s="100"/>
      <c r="N11395" s="100"/>
      <c r="O11395" s="82" t="s">
        <v>146</v>
      </c>
      <c r="R11395" s="352">
        <f>L11625-[1]გადასახდელები!L10015</f>
        <v>0</v>
      </c>
    </row>
    <row r="11396" spans="2:18" ht="20.25" hidden="1" customHeight="1">
      <c r="B11396" s="36" t="str">
        <f t="shared" si="2989"/>
        <v>b</v>
      </c>
      <c r="C11396" s="42">
        <v>6</v>
      </c>
      <c r="D11396" s="42"/>
      <c r="F11396" s="343" t="s">
        <v>571</v>
      </c>
      <c r="G11396" s="45" t="s">
        <v>290</v>
      </c>
      <c r="H11396" s="99"/>
      <c r="I11396" s="105">
        <f t="shared" si="2990"/>
        <v>0</v>
      </c>
      <c r="J11396" s="100"/>
      <c r="K11396" s="100"/>
      <c r="L11396" s="105">
        <f t="shared" si="2988"/>
        <v>0</v>
      </c>
      <c r="M11396" s="100"/>
      <c r="N11396" s="100"/>
      <c r="O11396" s="82" t="s">
        <v>146</v>
      </c>
      <c r="R11396" s="352">
        <f>L11626-[1]გადასახდელები!L10016</f>
        <v>0</v>
      </c>
    </row>
    <row r="11397" spans="2:18" ht="20.25" hidden="1" customHeight="1">
      <c r="B11397" s="36" t="str">
        <f t="shared" si="2989"/>
        <v>b</v>
      </c>
      <c r="C11397" s="42">
        <v>6</v>
      </c>
      <c r="D11397" s="42"/>
      <c r="F11397" s="343" t="s">
        <v>663</v>
      </c>
      <c r="G11397" s="45" t="s">
        <v>291</v>
      </c>
      <c r="H11397" s="99"/>
      <c r="I11397" s="105">
        <f t="shared" si="2990"/>
        <v>0</v>
      </c>
      <c r="J11397" s="100"/>
      <c r="K11397" s="100"/>
      <c r="L11397" s="105">
        <f t="shared" si="2988"/>
        <v>0</v>
      </c>
      <c r="M11397" s="100"/>
      <c r="N11397" s="100"/>
      <c r="O11397" s="82" t="s">
        <v>146</v>
      </c>
      <c r="R11397" s="352">
        <f>L11627-[1]გადასახდელები!L10017</f>
        <v>0</v>
      </c>
    </row>
    <row r="11398" spans="2:18" ht="20.25" hidden="1" customHeight="1">
      <c r="B11398" s="36" t="str">
        <f t="shared" si="2989"/>
        <v>b</v>
      </c>
      <c r="C11398" s="42">
        <v>6</v>
      </c>
      <c r="D11398" s="42"/>
      <c r="F11398" s="343" t="s">
        <v>664</v>
      </c>
      <c r="G11398" s="45" t="s">
        <v>218</v>
      </c>
      <c r="H11398" s="99"/>
      <c r="I11398" s="105">
        <f t="shared" si="2990"/>
        <v>0</v>
      </c>
      <c r="J11398" s="100"/>
      <c r="K11398" s="100"/>
      <c r="L11398" s="105">
        <f t="shared" si="2988"/>
        <v>0</v>
      </c>
      <c r="M11398" s="100"/>
      <c r="N11398" s="100"/>
      <c r="O11398" s="82" t="s">
        <v>146</v>
      </c>
      <c r="R11398" s="352">
        <f>L11628-[1]გადასახდელები!L10018</f>
        <v>0</v>
      </c>
    </row>
    <row r="11399" spans="2:18" ht="20.25" hidden="1" customHeight="1">
      <c r="B11399" s="36" t="str">
        <f t="shared" si="2989"/>
        <v>b</v>
      </c>
      <c r="C11399" s="42">
        <v>6</v>
      </c>
      <c r="D11399" s="42"/>
      <c r="F11399" s="343" t="s">
        <v>665</v>
      </c>
      <c r="G11399" s="45" t="s">
        <v>219</v>
      </c>
      <c r="H11399" s="99"/>
      <c r="I11399" s="105">
        <f t="shared" si="2990"/>
        <v>0</v>
      </c>
      <c r="J11399" s="100"/>
      <c r="K11399" s="100"/>
      <c r="L11399" s="105">
        <f t="shared" si="2988"/>
        <v>0</v>
      </c>
      <c r="M11399" s="100"/>
      <c r="N11399" s="100"/>
      <c r="O11399" s="82" t="s">
        <v>146</v>
      </c>
      <c r="R11399" s="352">
        <f>L11629-[1]გადასახდელები!L10019</f>
        <v>0</v>
      </c>
    </row>
    <row r="11400" spans="2:18" ht="20.25" hidden="1" customHeight="1">
      <c r="B11400" s="36" t="str">
        <f t="shared" si="2989"/>
        <v>b</v>
      </c>
      <c r="C11400" s="42">
        <v>6</v>
      </c>
      <c r="D11400" s="42"/>
      <c r="F11400" s="343" t="s">
        <v>666</v>
      </c>
      <c r="G11400" s="45" t="s">
        <v>220</v>
      </c>
      <c r="H11400" s="99"/>
      <c r="I11400" s="105">
        <f t="shared" si="2990"/>
        <v>0</v>
      </c>
      <c r="J11400" s="100"/>
      <c r="K11400" s="100"/>
      <c r="L11400" s="105">
        <f t="shared" si="2988"/>
        <v>0</v>
      </c>
      <c r="M11400" s="100"/>
      <c r="N11400" s="100"/>
      <c r="O11400" s="82" t="s">
        <v>146</v>
      </c>
      <c r="R11400" s="352">
        <f>L11630-[1]გადასახდელები!L10020</f>
        <v>0</v>
      </c>
    </row>
    <row r="11401" spans="2:18" ht="20.25" hidden="1" customHeight="1">
      <c r="B11401" s="36" t="str">
        <f t="shared" si="2989"/>
        <v>b</v>
      </c>
      <c r="C11401" s="42">
        <v>6</v>
      </c>
      <c r="D11401" s="42"/>
      <c r="F11401" s="343" t="s">
        <v>667</v>
      </c>
      <c r="G11401" s="45" t="s">
        <v>221</v>
      </c>
      <c r="H11401" s="99"/>
      <c r="I11401" s="105">
        <f t="shared" si="2990"/>
        <v>0</v>
      </c>
      <c r="J11401" s="100"/>
      <c r="K11401" s="100"/>
      <c r="L11401" s="105">
        <f t="shared" si="2988"/>
        <v>0</v>
      </c>
      <c r="M11401" s="100"/>
      <c r="N11401" s="100"/>
      <c r="O11401" s="82" t="s">
        <v>146</v>
      </c>
      <c r="R11401" s="352">
        <f>L11631-[1]გადასახდელები!L10021</f>
        <v>0</v>
      </c>
    </row>
    <row r="11402" spans="2:18" ht="20.25" hidden="1" customHeight="1">
      <c r="B11402" s="36" t="str">
        <f t="shared" si="2989"/>
        <v>b</v>
      </c>
      <c r="C11402" s="42">
        <v>6</v>
      </c>
      <c r="D11402" s="42"/>
      <c r="F11402" s="343" t="s">
        <v>668</v>
      </c>
      <c r="G11402" s="45" t="s">
        <v>222</v>
      </c>
      <c r="H11402" s="99"/>
      <c r="I11402" s="105">
        <f t="shared" si="2990"/>
        <v>0</v>
      </c>
      <c r="J11402" s="100"/>
      <c r="K11402" s="100"/>
      <c r="L11402" s="105">
        <f t="shared" si="2988"/>
        <v>0</v>
      </c>
      <c r="M11402" s="100"/>
      <c r="N11402" s="100"/>
      <c r="O11402" s="82" t="s">
        <v>146</v>
      </c>
      <c r="R11402" s="352">
        <f>L11632-[1]გადასახდელები!L10022</f>
        <v>0</v>
      </c>
    </row>
    <row r="11403" spans="2:18" ht="20.25" hidden="1" customHeight="1">
      <c r="B11403" s="36" t="str">
        <f t="shared" si="2989"/>
        <v>b</v>
      </c>
      <c r="C11403" s="42">
        <v>6</v>
      </c>
      <c r="D11403" s="42"/>
      <c r="F11403" s="343" t="s">
        <v>669</v>
      </c>
      <c r="G11403" s="45" t="s">
        <v>223</v>
      </c>
      <c r="H11403" s="99"/>
      <c r="I11403" s="105">
        <f t="shared" si="2990"/>
        <v>0</v>
      </c>
      <c r="J11403" s="100"/>
      <c r="K11403" s="100"/>
      <c r="L11403" s="105">
        <f t="shared" si="2988"/>
        <v>0</v>
      </c>
      <c r="M11403" s="100"/>
      <c r="N11403" s="100"/>
      <c r="O11403" s="82" t="s">
        <v>146</v>
      </c>
      <c r="R11403" s="352">
        <f>L11633-[1]გადასახდელები!L10023</f>
        <v>0</v>
      </c>
    </row>
    <row r="11404" spans="2:18" ht="36" hidden="1" customHeight="1">
      <c r="B11404" s="36" t="str">
        <f t="shared" si="2989"/>
        <v>b</v>
      </c>
      <c r="C11404" s="42">
        <v>6</v>
      </c>
      <c r="D11404" s="42"/>
      <c r="F11404" s="343" t="s">
        <v>670</v>
      </c>
      <c r="G11404" s="45" t="s">
        <v>224</v>
      </c>
      <c r="H11404" s="99"/>
      <c r="I11404" s="105">
        <f t="shared" si="2990"/>
        <v>0</v>
      </c>
      <c r="J11404" s="100"/>
      <c r="K11404" s="100"/>
      <c r="L11404" s="105">
        <f t="shared" ref="L11404:L11467" si="2991">M11404+N11404</f>
        <v>0</v>
      </c>
      <c r="M11404" s="100"/>
      <c r="N11404" s="100"/>
      <c r="O11404" s="82" t="s">
        <v>146</v>
      </c>
      <c r="R11404" s="352">
        <f>L11634-[1]გადასახდელები!L10024</f>
        <v>0</v>
      </c>
    </row>
    <row r="11405" spans="2:18" ht="48.75" hidden="1" customHeight="1">
      <c r="B11405" s="36" t="str">
        <f t="shared" si="2989"/>
        <v>b</v>
      </c>
      <c r="C11405" s="42">
        <v>6</v>
      </c>
      <c r="D11405" s="42"/>
      <c r="F11405" s="343" t="s">
        <v>671</v>
      </c>
      <c r="G11405" s="45" t="s">
        <v>225</v>
      </c>
      <c r="H11405" s="99"/>
      <c r="I11405" s="105">
        <f t="shared" si="2990"/>
        <v>0</v>
      </c>
      <c r="J11405" s="100"/>
      <c r="K11405" s="100"/>
      <c r="L11405" s="105">
        <f t="shared" si="2991"/>
        <v>0</v>
      </c>
      <c r="M11405" s="100"/>
      <c r="N11405" s="100"/>
      <c r="O11405" s="82" t="s">
        <v>146</v>
      </c>
      <c r="R11405" s="352">
        <f>L11635-[1]გადასახდელები!L10025</f>
        <v>0</v>
      </c>
    </row>
    <row r="11406" spans="2:18" ht="24.75" hidden="1" customHeight="1">
      <c r="B11406" s="36" t="str">
        <f t="shared" si="2989"/>
        <v>b</v>
      </c>
      <c r="C11406" s="42">
        <v>6</v>
      </c>
      <c r="D11406" s="42"/>
      <c r="F11406" s="343" t="s">
        <v>672</v>
      </c>
      <c r="G11406" s="45" t="s">
        <v>226</v>
      </c>
      <c r="H11406" s="99"/>
      <c r="I11406" s="105">
        <f t="shared" si="2990"/>
        <v>0</v>
      </c>
      <c r="J11406" s="100"/>
      <c r="K11406" s="100"/>
      <c r="L11406" s="105">
        <f t="shared" si="2991"/>
        <v>0</v>
      </c>
      <c r="M11406" s="100"/>
      <c r="N11406" s="100"/>
      <c r="O11406" s="82" t="s">
        <v>146</v>
      </c>
      <c r="R11406" s="352">
        <f>L11636-[1]გადასახდელები!L10026</f>
        <v>0</v>
      </c>
    </row>
    <row r="11407" spans="2:18" ht="24" hidden="1" customHeight="1">
      <c r="B11407" s="36" t="str">
        <f t="shared" si="2989"/>
        <v>b</v>
      </c>
      <c r="C11407" s="42">
        <v>6</v>
      </c>
      <c r="D11407" s="42"/>
      <c r="F11407" s="343" t="s">
        <v>673</v>
      </c>
      <c r="G11407" s="45" t="s">
        <v>227</v>
      </c>
      <c r="H11407" s="99"/>
      <c r="I11407" s="105">
        <f t="shared" si="2990"/>
        <v>0</v>
      </c>
      <c r="J11407" s="100"/>
      <c r="K11407" s="100"/>
      <c r="L11407" s="105">
        <f t="shared" si="2991"/>
        <v>0</v>
      </c>
      <c r="M11407" s="100"/>
      <c r="N11407" s="100"/>
      <c r="O11407" s="82" t="s">
        <v>146</v>
      </c>
      <c r="R11407" s="352">
        <f>L11637-[1]გადასახდელები!L10027</f>
        <v>0</v>
      </c>
    </row>
    <row r="11408" spans="2:18" ht="36.75" hidden="1" customHeight="1">
      <c r="B11408" s="36" t="str">
        <f t="shared" si="2989"/>
        <v>b</v>
      </c>
      <c r="C11408" s="42">
        <v>6</v>
      </c>
      <c r="D11408" s="42"/>
      <c r="F11408" s="343" t="s">
        <v>572</v>
      </c>
      <c r="G11408" s="45" t="s">
        <v>228</v>
      </c>
      <c r="H11408" s="99"/>
      <c r="I11408" s="105">
        <f t="shared" si="2990"/>
        <v>0</v>
      </c>
      <c r="J11408" s="100"/>
      <c r="K11408" s="100"/>
      <c r="L11408" s="105">
        <f t="shared" si="2991"/>
        <v>0</v>
      </c>
      <c r="M11408" s="100"/>
      <c r="N11408" s="100"/>
      <c r="O11408" s="82" t="s">
        <v>146</v>
      </c>
      <c r="R11408" s="352">
        <f>L11638-[1]გადასახდელები!L10028</f>
        <v>-80</v>
      </c>
    </row>
    <row r="11409" spans="2:18" ht="24.75" hidden="1" customHeight="1">
      <c r="B11409" s="36" t="str">
        <f t="shared" si="2989"/>
        <v>b</v>
      </c>
      <c r="C11409" s="42">
        <v>5</v>
      </c>
      <c r="D11409" s="42"/>
      <c r="F11409" s="343" t="s">
        <v>573</v>
      </c>
      <c r="G11409" s="48" t="s">
        <v>193</v>
      </c>
      <c r="H11409" s="101"/>
      <c r="I11409" s="97">
        <f t="shared" si="2990"/>
        <v>0</v>
      </c>
      <c r="J11409" s="102"/>
      <c r="K11409" s="102"/>
      <c r="L11409" s="97">
        <f t="shared" si="2991"/>
        <v>0</v>
      </c>
      <c r="M11409" s="102"/>
      <c r="N11409" s="102"/>
      <c r="O11409" s="82" t="s">
        <v>146</v>
      </c>
      <c r="R11409" s="352">
        <f>L11639-[1]გადასახდელები!L10029</f>
        <v>0</v>
      </c>
    </row>
    <row r="11410" spans="2:18" ht="20.25" hidden="1" customHeight="1">
      <c r="B11410" s="36" t="str">
        <f t="shared" si="2989"/>
        <v>b</v>
      </c>
      <c r="C11410" s="42">
        <v>2</v>
      </c>
      <c r="D11410" s="42"/>
      <c r="E11410" s="24"/>
      <c r="F11410" s="342" t="s">
        <v>574</v>
      </c>
      <c r="G11410" s="59" t="s">
        <v>292</v>
      </c>
      <c r="H11410" s="86">
        <f>H11411+H11458+H11466+H11465</f>
        <v>0</v>
      </c>
      <c r="I11410" s="87">
        <f t="shared" si="2990"/>
        <v>0</v>
      </c>
      <c r="J11410" s="88">
        <f>J11411+J11458+J11466+J11465</f>
        <v>0</v>
      </c>
      <c r="K11410" s="88">
        <f>K11411+K11458+K11466+K11465</f>
        <v>0</v>
      </c>
      <c r="L11410" s="87">
        <f t="shared" si="2991"/>
        <v>0</v>
      </c>
      <c r="M11410" s="88">
        <f>M11411+M11458+M11466+M11465</f>
        <v>0</v>
      </c>
      <c r="N11410" s="88">
        <f>N11411+N11458+N11466+N11465</f>
        <v>0</v>
      </c>
      <c r="O11410" s="82" t="s">
        <v>146</v>
      </c>
      <c r="P11410" s="35" t="s">
        <v>145</v>
      </c>
      <c r="R11410" s="352">
        <f>L11640-[1]გადასახდელები!L10030</f>
        <v>0</v>
      </c>
    </row>
    <row r="11411" spans="2:18" ht="20.25" hidden="1" customHeight="1">
      <c r="B11411" s="36" t="str">
        <f t="shared" si="2989"/>
        <v>b</v>
      </c>
      <c r="C11411" s="42">
        <v>3</v>
      </c>
      <c r="D11411" s="42"/>
      <c r="F11411" s="342" t="s">
        <v>575</v>
      </c>
      <c r="G11411" s="51" t="s">
        <v>293</v>
      </c>
      <c r="H11411" s="89">
        <f>H11412+H11424+H11453</f>
        <v>0</v>
      </c>
      <c r="I11411" s="90">
        <f t="shared" si="2990"/>
        <v>0</v>
      </c>
      <c r="J11411" s="89">
        <f>J11412+J11424+J11453</f>
        <v>0</v>
      </c>
      <c r="K11411" s="89">
        <f>K11412+K11424+K11453</f>
        <v>0</v>
      </c>
      <c r="L11411" s="90">
        <f t="shared" si="2991"/>
        <v>0</v>
      </c>
      <c r="M11411" s="89">
        <f>M11412+M11424+M11453</f>
        <v>0</v>
      </c>
      <c r="N11411" s="89">
        <f>N11412+N11424+N11453</f>
        <v>0</v>
      </c>
      <c r="O11411" s="82" t="s">
        <v>146</v>
      </c>
      <c r="P11411" s="35" t="s">
        <v>145</v>
      </c>
      <c r="R11411" s="352">
        <f>L11641-[1]გადასახდელები!L10031</f>
        <v>0</v>
      </c>
    </row>
    <row r="11412" spans="2:18" ht="20.25" hidden="1" customHeight="1">
      <c r="B11412" s="36" t="str">
        <f t="shared" si="2989"/>
        <v>b</v>
      </c>
      <c r="C11412" s="42">
        <v>4</v>
      </c>
      <c r="D11412" s="42"/>
      <c r="F11412" s="342" t="s">
        <v>576</v>
      </c>
      <c r="G11412" s="47" t="s">
        <v>294</v>
      </c>
      <c r="H11412" s="93">
        <f>H11413+H11414+H11415+H11416+H11417+H11418+H11419+H11420+H11421+H11422+H11423</f>
        <v>0</v>
      </c>
      <c r="I11412" s="94">
        <f t="shared" si="2990"/>
        <v>0</v>
      </c>
      <c r="J11412" s="93">
        <f>J11413+J11414+J11415+J11416+J11417+J11418+J11419+J11420+J11421+J11422+J11423</f>
        <v>0</v>
      </c>
      <c r="K11412" s="93">
        <f>K11413+K11414+K11415+K11416+K11417+K11418+K11419+K11420+K11421+K11422+K11423</f>
        <v>0</v>
      </c>
      <c r="L11412" s="94">
        <f t="shared" si="2991"/>
        <v>0</v>
      </c>
      <c r="M11412" s="93">
        <f>M11413+M11414+M11415+M11416+M11417+M11418+M11419+M11420+M11421+M11422+M11423</f>
        <v>0</v>
      </c>
      <c r="N11412" s="93">
        <f>N11413+N11414+N11415+N11416+N11417+N11418+N11419+N11420+N11421+N11422+N11423</f>
        <v>0</v>
      </c>
      <c r="O11412" s="82" t="s">
        <v>146</v>
      </c>
      <c r="P11412" s="35" t="s">
        <v>145</v>
      </c>
      <c r="R11412" s="352">
        <f>L11642-[1]გადასახდელები!L10032</f>
        <v>0</v>
      </c>
    </row>
    <row r="11413" spans="2:18" ht="20.25" hidden="1" customHeight="1">
      <c r="B11413" s="36" t="str">
        <f t="shared" si="2989"/>
        <v>b</v>
      </c>
      <c r="C11413" s="42">
        <v>5</v>
      </c>
      <c r="D11413" s="42"/>
      <c r="F11413" s="343" t="s">
        <v>577</v>
      </c>
      <c r="G11413" s="48" t="s">
        <v>295</v>
      </c>
      <c r="H11413" s="101"/>
      <c r="I11413" s="97">
        <f t="shared" si="2990"/>
        <v>0</v>
      </c>
      <c r="J11413" s="102"/>
      <c r="K11413" s="102"/>
      <c r="L11413" s="97">
        <f t="shared" si="2991"/>
        <v>0</v>
      </c>
      <c r="M11413" s="102"/>
      <c r="N11413" s="102"/>
      <c r="O11413" s="82" t="s">
        <v>146</v>
      </c>
      <c r="P11413" s="35" t="s">
        <v>145</v>
      </c>
      <c r="R11413" s="352">
        <f>L11643-[1]გადასახდელები!L10033</f>
        <v>0</v>
      </c>
    </row>
    <row r="11414" spans="2:18" ht="20.25" hidden="1" customHeight="1">
      <c r="B11414" s="36" t="str">
        <f t="shared" si="2989"/>
        <v>b</v>
      </c>
      <c r="C11414" s="42">
        <v>5</v>
      </c>
      <c r="D11414" s="42"/>
      <c r="F11414" s="343" t="s">
        <v>578</v>
      </c>
      <c r="G11414" s="48" t="s">
        <v>296</v>
      </c>
      <c r="H11414" s="101"/>
      <c r="I11414" s="97">
        <f t="shared" si="2990"/>
        <v>0</v>
      </c>
      <c r="J11414" s="102"/>
      <c r="K11414" s="102"/>
      <c r="L11414" s="97">
        <f t="shared" si="2991"/>
        <v>0</v>
      </c>
      <c r="M11414" s="102"/>
      <c r="N11414" s="102"/>
      <c r="O11414" s="82" t="s">
        <v>146</v>
      </c>
      <c r="P11414" s="35" t="s">
        <v>145</v>
      </c>
      <c r="R11414" s="352">
        <f>L11644-[1]გადასახდელები!L10034</f>
        <v>0</v>
      </c>
    </row>
    <row r="11415" spans="2:18" ht="30.75" hidden="1" customHeight="1">
      <c r="B11415" s="36" t="str">
        <f t="shared" si="2989"/>
        <v>b</v>
      </c>
      <c r="C11415" s="42">
        <v>5</v>
      </c>
      <c r="D11415" s="42"/>
      <c r="F11415" s="343" t="s">
        <v>674</v>
      </c>
      <c r="G11415" s="52" t="s">
        <v>297</v>
      </c>
      <c r="H11415" s="101"/>
      <c r="I11415" s="97">
        <f t="shared" si="2990"/>
        <v>0</v>
      </c>
      <c r="J11415" s="102"/>
      <c r="K11415" s="102"/>
      <c r="L11415" s="97">
        <f t="shared" si="2991"/>
        <v>0</v>
      </c>
      <c r="M11415" s="102"/>
      <c r="N11415" s="102"/>
      <c r="O11415" s="82" t="s">
        <v>146</v>
      </c>
      <c r="P11415" s="35" t="s">
        <v>145</v>
      </c>
      <c r="R11415" s="352">
        <f>L11645-[1]გადასახდელები!L10035</f>
        <v>0</v>
      </c>
    </row>
    <row r="11416" spans="2:18" ht="20.25" hidden="1" customHeight="1">
      <c r="B11416" s="36" t="str">
        <f t="shared" si="2989"/>
        <v>b</v>
      </c>
      <c r="C11416" s="42">
        <v>5</v>
      </c>
      <c r="D11416" s="42"/>
      <c r="F11416" s="343" t="s">
        <v>579</v>
      </c>
      <c r="G11416" s="48" t="s">
        <v>298</v>
      </c>
      <c r="H11416" s="101"/>
      <c r="I11416" s="97">
        <f t="shared" si="2990"/>
        <v>0</v>
      </c>
      <c r="J11416" s="102"/>
      <c r="K11416" s="102"/>
      <c r="L11416" s="97">
        <f t="shared" si="2991"/>
        <v>0</v>
      </c>
      <c r="M11416" s="102"/>
      <c r="N11416" s="102"/>
      <c r="O11416" s="82" t="s">
        <v>146</v>
      </c>
      <c r="P11416" s="35" t="s">
        <v>145</v>
      </c>
      <c r="R11416" s="352">
        <f>L11646-[1]გადასახდელები!L10036</f>
        <v>0</v>
      </c>
    </row>
    <row r="11417" spans="2:18" ht="20.25" hidden="1" customHeight="1">
      <c r="B11417" s="36" t="str">
        <f t="shared" si="2989"/>
        <v>b</v>
      </c>
      <c r="C11417" s="42">
        <v>5</v>
      </c>
      <c r="D11417" s="42"/>
      <c r="F11417" s="343" t="s">
        <v>580</v>
      </c>
      <c r="G11417" s="48" t="s">
        <v>299</v>
      </c>
      <c r="H11417" s="101"/>
      <c r="I11417" s="97">
        <f t="shared" si="2990"/>
        <v>0</v>
      </c>
      <c r="J11417" s="102"/>
      <c r="K11417" s="102"/>
      <c r="L11417" s="97">
        <f t="shared" si="2991"/>
        <v>0</v>
      </c>
      <c r="M11417" s="102"/>
      <c r="N11417" s="102"/>
      <c r="O11417" s="82" t="s">
        <v>146</v>
      </c>
      <c r="P11417" s="35" t="s">
        <v>145</v>
      </c>
      <c r="R11417" s="352">
        <f>L11647-[1]გადასახდელები!L10037</f>
        <v>0</v>
      </c>
    </row>
    <row r="11418" spans="2:18" ht="30.75" hidden="1" customHeight="1">
      <c r="B11418" s="36" t="str">
        <f t="shared" si="2989"/>
        <v>b</v>
      </c>
      <c r="C11418" s="42">
        <v>5</v>
      </c>
      <c r="D11418" s="42"/>
      <c r="F11418" s="343" t="s">
        <v>581</v>
      </c>
      <c r="G11418" s="48" t="s">
        <v>300</v>
      </c>
      <c r="H11418" s="101"/>
      <c r="I11418" s="97">
        <f t="shared" si="2990"/>
        <v>0</v>
      </c>
      <c r="J11418" s="102"/>
      <c r="K11418" s="102"/>
      <c r="L11418" s="97">
        <f t="shared" si="2991"/>
        <v>0</v>
      </c>
      <c r="M11418" s="102"/>
      <c r="N11418" s="102"/>
      <c r="O11418" s="82" t="s">
        <v>146</v>
      </c>
      <c r="P11418" s="35" t="s">
        <v>145</v>
      </c>
      <c r="R11418" s="352">
        <f>L11648-[1]გადასახდელები!L10038</f>
        <v>0</v>
      </c>
    </row>
    <row r="11419" spans="2:18" ht="20.25" hidden="1" customHeight="1">
      <c r="B11419" s="36" t="str">
        <f t="shared" si="2989"/>
        <v>b</v>
      </c>
      <c r="C11419" s="42">
        <v>5</v>
      </c>
      <c r="D11419" s="42"/>
      <c r="F11419" s="343" t="s">
        <v>675</v>
      </c>
      <c r="G11419" s="48" t="s">
        <v>301</v>
      </c>
      <c r="H11419" s="101"/>
      <c r="I11419" s="97">
        <f t="shared" si="2990"/>
        <v>0</v>
      </c>
      <c r="J11419" s="102"/>
      <c r="K11419" s="102"/>
      <c r="L11419" s="97">
        <f t="shared" si="2991"/>
        <v>0</v>
      </c>
      <c r="M11419" s="102"/>
      <c r="N11419" s="102"/>
      <c r="O11419" s="82" t="s">
        <v>146</v>
      </c>
      <c r="P11419" s="35" t="s">
        <v>145</v>
      </c>
      <c r="R11419" s="352">
        <f>L11649-[1]გადასახდელები!L10039</f>
        <v>0</v>
      </c>
    </row>
    <row r="11420" spans="2:18" ht="20.25" hidden="1" customHeight="1">
      <c r="B11420" s="36" t="str">
        <f t="shared" si="2989"/>
        <v>b</v>
      </c>
      <c r="C11420" s="42">
        <v>5</v>
      </c>
      <c r="D11420" s="42"/>
      <c r="F11420" s="343" t="s">
        <v>582</v>
      </c>
      <c r="G11420" s="48" t="s">
        <v>302</v>
      </c>
      <c r="H11420" s="101"/>
      <c r="I11420" s="97">
        <f t="shared" si="2990"/>
        <v>0</v>
      </c>
      <c r="J11420" s="102"/>
      <c r="K11420" s="102"/>
      <c r="L11420" s="97">
        <f t="shared" si="2991"/>
        <v>0</v>
      </c>
      <c r="M11420" s="102"/>
      <c r="N11420" s="102"/>
      <c r="O11420" s="82" t="s">
        <v>146</v>
      </c>
      <c r="P11420" s="35" t="s">
        <v>145</v>
      </c>
      <c r="R11420" s="352">
        <f>L11650-[1]გადასახდელები!L10040</f>
        <v>0</v>
      </c>
    </row>
    <row r="11421" spans="2:18" ht="20.25" hidden="1" customHeight="1">
      <c r="B11421" s="36" t="str">
        <f t="shared" si="2989"/>
        <v>b</v>
      </c>
      <c r="C11421" s="42">
        <v>5</v>
      </c>
      <c r="D11421" s="42"/>
      <c r="F11421" s="343" t="s">
        <v>676</v>
      </c>
      <c r="G11421" s="48" t="s">
        <v>303</v>
      </c>
      <c r="H11421" s="101"/>
      <c r="I11421" s="97">
        <f t="shared" si="2990"/>
        <v>0</v>
      </c>
      <c r="J11421" s="102"/>
      <c r="K11421" s="102"/>
      <c r="L11421" s="97">
        <f t="shared" si="2991"/>
        <v>0</v>
      </c>
      <c r="M11421" s="102"/>
      <c r="N11421" s="102"/>
      <c r="O11421" s="82" t="s">
        <v>146</v>
      </c>
      <c r="P11421" s="35" t="s">
        <v>145</v>
      </c>
      <c r="R11421" s="352">
        <f>L11651-[1]გადასახდელები!L10041</f>
        <v>0</v>
      </c>
    </row>
    <row r="11422" spans="2:18" ht="20.25" hidden="1" customHeight="1">
      <c r="B11422" s="36" t="str">
        <f t="shared" si="2989"/>
        <v>b</v>
      </c>
      <c r="C11422" s="42">
        <v>5</v>
      </c>
      <c r="D11422" s="42"/>
      <c r="F11422" s="343" t="s">
        <v>677</v>
      </c>
      <c r="G11422" s="48" t="s">
        <v>304</v>
      </c>
      <c r="H11422" s="101"/>
      <c r="I11422" s="97">
        <f t="shared" si="2990"/>
        <v>0</v>
      </c>
      <c r="J11422" s="102"/>
      <c r="K11422" s="102"/>
      <c r="L11422" s="97">
        <f t="shared" si="2991"/>
        <v>0</v>
      </c>
      <c r="M11422" s="102"/>
      <c r="N11422" s="102"/>
      <c r="O11422" s="82" t="s">
        <v>146</v>
      </c>
      <c r="P11422" s="35" t="s">
        <v>145</v>
      </c>
      <c r="R11422" s="352">
        <f>L11652-[1]გადასახდელები!L10042</f>
        <v>0</v>
      </c>
    </row>
    <row r="11423" spans="2:18" ht="20.25" hidden="1" customHeight="1">
      <c r="B11423" s="36" t="str">
        <f t="shared" si="2989"/>
        <v>b</v>
      </c>
      <c r="C11423" s="42">
        <v>5</v>
      </c>
      <c r="D11423" s="42"/>
      <c r="F11423" s="343" t="s">
        <v>583</v>
      </c>
      <c r="G11423" s="48" t="s">
        <v>305</v>
      </c>
      <c r="H11423" s="101"/>
      <c r="I11423" s="97">
        <f t="shared" si="2990"/>
        <v>0</v>
      </c>
      <c r="J11423" s="102"/>
      <c r="K11423" s="102"/>
      <c r="L11423" s="97">
        <f t="shared" si="2991"/>
        <v>0</v>
      </c>
      <c r="M11423" s="102"/>
      <c r="N11423" s="102"/>
      <c r="O11423" s="82" t="s">
        <v>146</v>
      </c>
      <c r="P11423" s="35" t="s">
        <v>145</v>
      </c>
      <c r="R11423" s="352">
        <f>L11653-[1]გადასახდელები!L10043</f>
        <v>0</v>
      </c>
    </row>
    <row r="11424" spans="2:18" ht="20.25" hidden="1" customHeight="1">
      <c r="B11424" s="36" t="str">
        <f t="shared" si="2989"/>
        <v>b</v>
      </c>
      <c r="C11424" s="42">
        <v>4</v>
      </c>
      <c r="D11424" s="42"/>
      <c r="F11424" s="342" t="s">
        <v>584</v>
      </c>
      <c r="G11424" s="47" t="s">
        <v>306</v>
      </c>
      <c r="H11424" s="93">
        <f>H11425+H11432</f>
        <v>0</v>
      </c>
      <c r="I11424" s="94">
        <f t="shared" si="2990"/>
        <v>0</v>
      </c>
      <c r="J11424" s="93">
        <f>J11425+J11432</f>
        <v>0</v>
      </c>
      <c r="K11424" s="93">
        <f>K11425+K11432</f>
        <v>0</v>
      </c>
      <c r="L11424" s="94">
        <f t="shared" si="2991"/>
        <v>0</v>
      </c>
      <c r="M11424" s="93">
        <f>M11425+M11432</f>
        <v>0</v>
      </c>
      <c r="N11424" s="93">
        <f>N11425+N11432</f>
        <v>0</v>
      </c>
      <c r="O11424" s="82" t="s">
        <v>146</v>
      </c>
      <c r="P11424" s="35" t="s">
        <v>145</v>
      </c>
      <c r="R11424" s="352">
        <f>L11654-[1]გადასახდელები!L10044</f>
        <v>0</v>
      </c>
    </row>
    <row r="11425" spans="2:18" ht="20.25" hidden="1" customHeight="1">
      <c r="B11425" s="36" t="str">
        <f t="shared" si="2989"/>
        <v>b</v>
      </c>
      <c r="C11425" s="42">
        <v>5</v>
      </c>
      <c r="D11425" s="42"/>
      <c r="F11425" s="342" t="s">
        <v>585</v>
      </c>
      <c r="G11425" s="48" t="s">
        <v>307</v>
      </c>
      <c r="H11425" s="96">
        <f>SUM(H11426:H11431)</f>
        <v>0</v>
      </c>
      <c r="I11425" s="97">
        <f t="shared" si="2990"/>
        <v>0</v>
      </c>
      <c r="J11425" s="96">
        <f>SUM(J11426:J11431)</f>
        <v>0</v>
      </c>
      <c r="K11425" s="96">
        <f>SUM(K11426:K11431)</f>
        <v>0</v>
      </c>
      <c r="L11425" s="97">
        <f t="shared" si="2991"/>
        <v>0</v>
      </c>
      <c r="M11425" s="96">
        <f>SUM(M11426:M11431)</f>
        <v>0</v>
      </c>
      <c r="N11425" s="96">
        <f>SUM(N11426:N11431)</f>
        <v>0</v>
      </c>
      <c r="O11425" s="82" t="s">
        <v>146</v>
      </c>
      <c r="P11425" s="35" t="s">
        <v>145</v>
      </c>
      <c r="R11425" s="352">
        <f>L11655-[1]გადასახდელები!L10045</f>
        <v>0</v>
      </c>
    </row>
    <row r="11426" spans="2:18" ht="20.25" hidden="1" customHeight="1">
      <c r="B11426" s="36" t="str">
        <f t="shared" si="2989"/>
        <v>b</v>
      </c>
      <c r="C11426" s="42">
        <v>6</v>
      </c>
      <c r="D11426" s="42"/>
      <c r="F11426" s="343" t="s">
        <v>586</v>
      </c>
      <c r="G11426" s="53" t="s">
        <v>308</v>
      </c>
      <c r="H11426" s="99"/>
      <c r="I11426" s="105">
        <f t="shared" si="2990"/>
        <v>0</v>
      </c>
      <c r="J11426" s="100"/>
      <c r="K11426" s="100"/>
      <c r="L11426" s="105">
        <f t="shared" si="2991"/>
        <v>0</v>
      </c>
      <c r="M11426" s="100"/>
      <c r="N11426" s="100"/>
      <c r="O11426" s="82" t="s">
        <v>146</v>
      </c>
      <c r="P11426" s="35" t="s">
        <v>145</v>
      </c>
      <c r="R11426" s="352">
        <f>L11656-[1]გადასახდელები!L10046</f>
        <v>0</v>
      </c>
    </row>
    <row r="11427" spans="2:18" ht="20.25" hidden="1" customHeight="1">
      <c r="B11427" s="36" t="str">
        <f t="shared" si="2989"/>
        <v>b</v>
      </c>
      <c r="C11427" s="42">
        <v>6</v>
      </c>
      <c r="D11427" s="42"/>
      <c r="F11427" s="343" t="s">
        <v>678</v>
      </c>
      <c r="G11427" s="53" t="s">
        <v>309</v>
      </c>
      <c r="H11427" s="99"/>
      <c r="I11427" s="105">
        <f t="shared" si="2990"/>
        <v>0</v>
      </c>
      <c r="J11427" s="100"/>
      <c r="K11427" s="100"/>
      <c r="L11427" s="105">
        <f t="shared" si="2991"/>
        <v>0</v>
      </c>
      <c r="M11427" s="100"/>
      <c r="N11427" s="100"/>
      <c r="O11427" s="82" t="s">
        <v>146</v>
      </c>
      <c r="P11427" s="35" t="s">
        <v>145</v>
      </c>
      <c r="R11427" s="352">
        <f>L11657-[1]გადასახდელები!L10047</f>
        <v>0</v>
      </c>
    </row>
    <row r="11428" spans="2:18" ht="20.25" hidden="1" customHeight="1">
      <c r="B11428" s="36" t="str">
        <f t="shared" si="2989"/>
        <v>b</v>
      </c>
      <c r="C11428" s="42">
        <v>6</v>
      </c>
      <c r="D11428" s="42"/>
      <c r="F11428" s="343" t="s">
        <v>679</v>
      </c>
      <c r="G11428" s="53" t="s">
        <v>310</v>
      </c>
      <c r="H11428" s="99"/>
      <c r="I11428" s="105">
        <f t="shared" si="2990"/>
        <v>0</v>
      </c>
      <c r="J11428" s="100"/>
      <c r="K11428" s="100"/>
      <c r="L11428" s="105">
        <f t="shared" si="2991"/>
        <v>0</v>
      </c>
      <c r="M11428" s="100"/>
      <c r="N11428" s="100"/>
      <c r="O11428" s="82" t="s">
        <v>146</v>
      </c>
      <c r="P11428" s="35" t="s">
        <v>145</v>
      </c>
      <c r="R11428" s="352">
        <f>L11658-[1]გადასახდელები!L10048</f>
        <v>0</v>
      </c>
    </row>
    <row r="11429" spans="2:18" ht="20.25" hidden="1" customHeight="1">
      <c r="B11429" s="36" t="str">
        <f t="shared" si="2989"/>
        <v>b</v>
      </c>
      <c r="C11429" s="42">
        <v>6</v>
      </c>
      <c r="D11429" s="42"/>
      <c r="F11429" s="343" t="s">
        <v>680</v>
      </c>
      <c r="G11429" s="53" t="s">
        <v>311</v>
      </c>
      <c r="H11429" s="99"/>
      <c r="I11429" s="105">
        <f t="shared" si="2990"/>
        <v>0</v>
      </c>
      <c r="J11429" s="100"/>
      <c r="K11429" s="100"/>
      <c r="L11429" s="105">
        <f t="shared" si="2991"/>
        <v>0</v>
      </c>
      <c r="M11429" s="100"/>
      <c r="N11429" s="100"/>
      <c r="O11429" s="82" t="s">
        <v>146</v>
      </c>
      <c r="P11429" s="35" t="s">
        <v>145</v>
      </c>
      <c r="R11429" s="352">
        <f>L11659-[1]გადასახდელები!L10049</f>
        <v>0</v>
      </c>
    </row>
    <row r="11430" spans="2:18" ht="20.25" hidden="1" customHeight="1">
      <c r="B11430" s="36" t="str">
        <f t="shared" si="2989"/>
        <v>b</v>
      </c>
      <c r="C11430" s="42">
        <v>6</v>
      </c>
      <c r="D11430" s="42"/>
      <c r="F11430" s="343" t="s">
        <v>681</v>
      </c>
      <c r="G11430" s="53" t="s">
        <v>312</v>
      </c>
      <c r="H11430" s="99"/>
      <c r="I11430" s="105">
        <f t="shared" si="2990"/>
        <v>0</v>
      </c>
      <c r="J11430" s="100"/>
      <c r="K11430" s="100"/>
      <c r="L11430" s="105">
        <f t="shared" si="2991"/>
        <v>0</v>
      </c>
      <c r="M11430" s="100"/>
      <c r="N11430" s="100"/>
      <c r="O11430" s="82" t="s">
        <v>146</v>
      </c>
      <c r="P11430" s="35" t="s">
        <v>145</v>
      </c>
      <c r="R11430" s="352">
        <f>L11660-[1]გადასახდელები!L10050</f>
        <v>0</v>
      </c>
    </row>
    <row r="11431" spans="2:18" ht="20.25" hidden="1" customHeight="1">
      <c r="B11431" s="36" t="str">
        <f t="shared" si="2989"/>
        <v>b</v>
      </c>
      <c r="C11431" s="42">
        <v>6</v>
      </c>
      <c r="D11431" s="42"/>
      <c r="F11431" s="343" t="s">
        <v>682</v>
      </c>
      <c r="G11431" s="53" t="s">
        <v>313</v>
      </c>
      <c r="H11431" s="99"/>
      <c r="I11431" s="105">
        <f t="shared" si="2990"/>
        <v>0</v>
      </c>
      <c r="J11431" s="100"/>
      <c r="K11431" s="100"/>
      <c r="L11431" s="105">
        <f t="shared" si="2991"/>
        <v>0</v>
      </c>
      <c r="M11431" s="100"/>
      <c r="N11431" s="100"/>
      <c r="O11431" s="82" t="s">
        <v>146</v>
      </c>
      <c r="P11431" s="35" t="s">
        <v>145</v>
      </c>
      <c r="R11431" s="352">
        <f>L11661-[1]გადასახდელები!L10051</f>
        <v>0</v>
      </c>
    </row>
    <row r="11432" spans="2:18" ht="20.25" hidden="1" customHeight="1">
      <c r="B11432" s="36" t="str">
        <f t="shared" si="2989"/>
        <v>b</v>
      </c>
      <c r="C11432" s="42">
        <v>5</v>
      </c>
      <c r="D11432" s="42"/>
      <c r="F11432" s="342" t="s">
        <v>587</v>
      </c>
      <c r="G11432" s="48" t="s">
        <v>314</v>
      </c>
      <c r="H11432" s="96">
        <f>SUM(H11433:H11452)</f>
        <v>0</v>
      </c>
      <c r="I11432" s="97">
        <f t="shared" si="2990"/>
        <v>0</v>
      </c>
      <c r="J11432" s="96">
        <f>SUM(J11433:J11452)</f>
        <v>0</v>
      </c>
      <c r="K11432" s="96">
        <f>SUM(K11433:K11452)</f>
        <v>0</v>
      </c>
      <c r="L11432" s="97">
        <f t="shared" si="2991"/>
        <v>0</v>
      </c>
      <c r="M11432" s="96">
        <f>SUM(M11433:M11452)</f>
        <v>0</v>
      </c>
      <c r="N11432" s="96">
        <f>SUM(N11433:N11452)</f>
        <v>0</v>
      </c>
      <c r="O11432" s="82" t="s">
        <v>146</v>
      </c>
      <c r="P11432" s="35" t="s">
        <v>145</v>
      </c>
      <c r="R11432" s="352">
        <f>L11662-[1]გადასახდელები!L10052</f>
        <v>0</v>
      </c>
    </row>
    <row r="11433" spans="2:18" ht="20.25" hidden="1" customHeight="1">
      <c r="B11433" s="36" t="str">
        <f t="shared" si="2989"/>
        <v>b</v>
      </c>
      <c r="C11433" s="42">
        <v>6</v>
      </c>
      <c r="D11433" s="42"/>
      <c r="F11433" s="343" t="s">
        <v>683</v>
      </c>
      <c r="G11433" s="54" t="s">
        <v>315</v>
      </c>
      <c r="H11433" s="116"/>
      <c r="I11433" s="105">
        <f t="shared" si="2990"/>
        <v>0</v>
      </c>
      <c r="J11433" s="117"/>
      <c r="K11433" s="117"/>
      <c r="L11433" s="105">
        <f t="shared" si="2991"/>
        <v>0</v>
      </c>
      <c r="M11433" s="117"/>
      <c r="N11433" s="117"/>
      <c r="O11433" s="82" t="s">
        <v>146</v>
      </c>
      <c r="P11433" s="35" t="s">
        <v>145</v>
      </c>
      <c r="R11433" s="352">
        <f>L11663-[1]გადასახდელები!L10053</f>
        <v>0</v>
      </c>
    </row>
    <row r="11434" spans="2:18" ht="20.25" hidden="1" customHeight="1">
      <c r="B11434" s="36" t="str">
        <f t="shared" si="2989"/>
        <v>b</v>
      </c>
      <c r="C11434" s="42">
        <v>6</v>
      </c>
      <c r="D11434" s="42"/>
      <c r="F11434" s="343" t="s">
        <v>684</v>
      </c>
      <c r="G11434" s="54" t="s">
        <v>316</v>
      </c>
      <c r="H11434" s="116"/>
      <c r="I11434" s="105">
        <f t="shared" si="2990"/>
        <v>0</v>
      </c>
      <c r="J11434" s="117"/>
      <c r="K11434" s="117"/>
      <c r="L11434" s="105">
        <f t="shared" si="2991"/>
        <v>0</v>
      </c>
      <c r="M11434" s="117"/>
      <c r="N11434" s="117"/>
      <c r="O11434" s="82" t="s">
        <v>146</v>
      </c>
      <c r="P11434" s="35" t="s">
        <v>145</v>
      </c>
      <c r="R11434" s="352">
        <f>L11664-[1]გადასახდელები!L10054</f>
        <v>0</v>
      </c>
    </row>
    <row r="11435" spans="2:18" ht="30.75" hidden="1" customHeight="1">
      <c r="B11435" s="36" t="str">
        <f t="shared" ref="B11435:B11498" si="2992">IF(H11435+I11435+L11435&gt;0,"a","b")</f>
        <v>b</v>
      </c>
      <c r="C11435" s="42">
        <v>6</v>
      </c>
      <c r="D11435" s="42"/>
      <c r="F11435" s="343" t="s">
        <v>588</v>
      </c>
      <c r="G11435" s="54" t="s">
        <v>317</v>
      </c>
      <c r="H11435" s="116"/>
      <c r="I11435" s="105">
        <f t="shared" si="2990"/>
        <v>0</v>
      </c>
      <c r="J11435" s="117"/>
      <c r="K11435" s="117"/>
      <c r="L11435" s="105">
        <f t="shared" si="2991"/>
        <v>0</v>
      </c>
      <c r="M11435" s="117"/>
      <c r="N11435" s="117"/>
      <c r="O11435" s="82" t="s">
        <v>146</v>
      </c>
      <c r="P11435" s="35" t="s">
        <v>145</v>
      </c>
      <c r="R11435" s="352">
        <f>L11665-[1]გადასახდელები!L10055</f>
        <v>0</v>
      </c>
    </row>
    <row r="11436" spans="2:18" ht="30.75" hidden="1" customHeight="1">
      <c r="B11436" s="36" t="str">
        <f t="shared" si="2992"/>
        <v>b</v>
      </c>
      <c r="C11436" s="42">
        <v>6</v>
      </c>
      <c r="D11436" s="42"/>
      <c r="F11436" s="343" t="s">
        <v>685</v>
      </c>
      <c r="G11436" s="54" t="s">
        <v>318</v>
      </c>
      <c r="H11436" s="116"/>
      <c r="I11436" s="105">
        <f t="shared" si="2990"/>
        <v>0</v>
      </c>
      <c r="J11436" s="117"/>
      <c r="K11436" s="117"/>
      <c r="L11436" s="105">
        <f t="shared" si="2991"/>
        <v>0</v>
      </c>
      <c r="M11436" s="117"/>
      <c r="N11436" s="117"/>
      <c r="O11436" s="82" t="s">
        <v>146</v>
      </c>
      <c r="P11436" s="35" t="s">
        <v>145</v>
      </c>
      <c r="R11436" s="352">
        <f>L11666-[1]გადასახდელები!L10056</f>
        <v>0</v>
      </c>
    </row>
    <row r="11437" spans="2:18" ht="20.25" hidden="1" customHeight="1">
      <c r="B11437" s="36" t="str">
        <f t="shared" si="2992"/>
        <v>b</v>
      </c>
      <c r="C11437" s="42">
        <v>6</v>
      </c>
      <c r="D11437" s="42"/>
      <c r="F11437" s="343" t="s">
        <v>589</v>
      </c>
      <c r="G11437" s="54" t="s">
        <v>319</v>
      </c>
      <c r="H11437" s="116"/>
      <c r="I11437" s="105">
        <f t="shared" si="2990"/>
        <v>0</v>
      </c>
      <c r="J11437" s="117"/>
      <c r="K11437" s="117"/>
      <c r="L11437" s="105">
        <f t="shared" si="2991"/>
        <v>0</v>
      </c>
      <c r="M11437" s="117"/>
      <c r="N11437" s="117"/>
      <c r="O11437" s="82" t="s">
        <v>146</v>
      </c>
      <c r="P11437" s="35" t="s">
        <v>145</v>
      </c>
      <c r="R11437" s="352">
        <f>L11667-[1]გადასახდელები!L10057</f>
        <v>0</v>
      </c>
    </row>
    <row r="11438" spans="2:18" ht="20.25" hidden="1" customHeight="1">
      <c r="B11438" s="36" t="str">
        <f t="shared" si="2992"/>
        <v>b</v>
      </c>
      <c r="C11438" s="42">
        <v>6</v>
      </c>
      <c r="D11438" s="42"/>
      <c r="F11438" s="343" t="s">
        <v>686</v>
      </c>
      <c r="G11438" s="54" t="s">
        <v>320</v>
      </c>
      <c r="H11438" s="116"/>
      <c r="I11438" s="105">
        <f t="shared" si="2990"/>
        <v>0</v>
      </c>
      <c r="J11438" s="117"/>
      <c r="K11438" s="117"/>
      <c r="L11438" s="105">
        <f t="shared" si="2991"/>
        <v>0</v>
      </c>
      <c r="M11438" s="117"/>
      <c r="N11438" s="117"/>
      <c r="O11438" s="82" t="s">
        <v>146</v>
      </c>
      <c r="P11438" s="35" t="s">
        <v>145</v>
      </c>
      <c r="R11438" s="352">
        <f>L11668-[1]გადასახდელები!L10058</f>
        <v>0</v>
      </c>
    </row>
    <row r="11439" spans="2:18" ht="30.75" hidden="1" customHeight="1">
      <c r="B11439" s="36" t="str">
        <f t="shared" si="2992"/>
        <v>b</v>
      </c>
      <c r="C11439" s="42">
        <v>6</v>
      </c>
      <c r="D11439" s="42"/>
      <c r="F11439" s="343" t="s">
        <v>687</v>
      </c>
      <c r="G11439" s="54" t="s">
        <v>321</v>
      </c>
      <c r="H11439" s="116"/>
      <c r="I11439" s="105">
        <f t="shared" si="2990"/>
        <v>0</v>
      </c>
      <c r="J11439" s="117"/>
      <c r="K11439" s="117"/>
      <c r="L11439" s="105">
        <f t="shared" si="2991"/>
        <v>0</v>
      </c>
      <c r="M11439" s="117"/>
      <c r="N11439" s="117"/>
      <c r="O11439" s="82" t="s">
        <v>146</v>
      </c>
      <c r="P11439" s="35" t="s">
        <v>145</v>
      </c>
      <c r="R11439" s="352">
        <f>L11669-[1]გადასახდელები!L10059</f>
        <v>0</v>
      </c>
    </row>
    <row r="11440" spans="2:18" ht="20.25" hidden="1" customHeight="1">
      <c r="B11440" s="36" t="str">
        <f t="shared" si="2992"/>
        <v>b</v>
      </c>
      <c r="C11440" s="42">
        <v>6</v>
      </c>
      <c r="D11440" s="42"/>
      <c r="F11440" s="343" t="s">
        <v>590</v>
      </c>
      <c r="G11440" s="54" t="s">
        <v>322</v>
      </c>
      <c r="H11440" s="116"/>
      <c r="I11440" s="105">
        <f t="shared" si="2990"/>
        <v>0</v>
      </c>
      <c r="J11440" s="117"/>
      <c r="K11440" s="117"/>
      <c r="L11440" s="105">
        <f t="shared" si="2991"/>
        <v>0</v>
      </c>
      <c r="M11440" s="117"/>
      <c r="N11440" s="117"/>
      <c r="O11440" s="82" t="s">
        <v>146</v>
      </c>
      <c r="P11440" s="35" t="s">
        <v>145</v>
      </c>
      <c r="R11440" s="352">
        <f>L11670-[1]გადასახდელები!L10060</f>
        <v>0</v>
      </c>
    </row>
    <row r="11441" spans="2:18" ht="20.25" hidden="1" customHeight="1">
      <c r="B11441" s="36" t="str">
        <f t="shared" si="2992"/>
        <v>b</v>
      </c>
      <c r="C11441" s="42">
        <v>6</v>
      </c>
      <c r="D11441" s="42"/>
      <c r="F11441" s="343" t="s">
        <v>688</v>
      </c>
      <c r="G11441" s="54" t="s">
        <v>323</v>
      </c>
      <c r="H11441" s="116"/>
      <c r="I11441" s="105">
        <f t="shared" si="2990"/>
        <v>0</v>
      </c>
      <c r="J11441" s="117"/>
      <c r="K11441" s="117"/>
      <c r="L11441" s="105">
        <f t="shared" si="2991"/>
        <v>0</v>
      </c>
      <c r="M11441" s="117"/>
      <c r="N11441" s="117"/>
      <c r="O11441" s="82" t="s">
        <v>146</v>
      </c>
      <c r="P11441" s="35" t="s">
        <v>145</v>
      </c>
      <c r="R11441" s="352">
        <f>L11671-[1]გადასახდელები!L10061</f>
        <v>0</v>
      </c>
    </row>
    <row r="11442" spans="2:18" ht="20.25" hidden="1" customHeight="1">
      <c r="B11442" s="36" t="str">
        <f t="shared" si="2992"/>
        <v>b</v>
      </c>
      <c r="C11442" s="42">
        <v>6</v>
      </c>
      <c r="D11442" s="42"/>
      <c r="F11442" s="343" t="s">
        <v>689</v>
      </c>
      <c r="G11442" s="54" t="s">
        <v>324</v>
      </c>
      <c r="H11442" s="116"/>
      <c r="I11442" s="105">
        <f t="shared" si="2990"/>
        <v>0</v>
      </c>
      <c r="J11442" s="117"/>
      <c r="K11442" s="117"/>
      <c r="L11442" s="105">
        <f t="shared" si="2991"/>
        <v>0</v>
      </c>
      <c r="M11442" s="117"/>
      <c r="N11442" s="117"/>
      <c r="O11442" s="82" t="s">
        <v>146</v>
      </c>
      <c r="P11442" s="35" t="s">
        <v>145</v>
      </c>
      <c r="R11442" s="352">
        <f>L11672-[1]გადასახდელები!L10062</f>
        <v>0</v>
      </c>
    </row>
    <row r="11443" spans="2:18" ht="20.25" hidden="1" customHeight="1">
      <c r="B11443" s="36" t="str">
        <f t="shared" si="2992"/>
        <v>b</v>
      </c>
      <c r="C11443" s="42">
        <v>6</v>
      </c>
      <c r="D11443" s="42"/>
      <c r="F11443" s="343" t="s">
        <v>690</v>
      </c>
      <c r="G11443" s="54" t="s">
        <v>325</v>
      </c>
      <c r="H11443" s="116"/>
      <c r="I11443" s="105">
        <f t="shared" si="2990"/>
        <v>0</v>
      </c>
      <c r="J11443" s="117"/>
      <c r="K11443" s="117"/>
      <c r="L11443" s="105">
        <f t="shared" si="2991"/>
        <v>0</v>
      </c>
      <c r="M11443" s="117"/>
      <c r="N11443" s="117"/>
      <c r="O11443" s="82" t="s">
        <v>146</v>
      </c>
      <c r="P11443" s="35" t="s">
        <v>145</v>
      </c>
      <c r="R11443" s="352">
        <f>L11673-[1]გადასახდელები!L10063</f>
        <v>0</v>
      </c>
    </row>
    <row r="11444" spans="2:18" ht="20.25" hidden="1" customHeight="1">
      <c r="B11444" s="36" t="str">
        <f t="shared" si="2992"/>
        <v>b</v>
      </c>
      <c r="C11444" s="42">
        <v>6</v>
      </c>
      <c r="D11444" s="42"/>
      <c r="F11444" s="343" t="s">
        <v>691</v>
      </c>
      <c r="G11444" s="54" t="s">
        <v>326</v>
      </c>
      <c r="H11444" s="116"/>
      <c r="I11444" s="105">
        <f t="shared" si="2990"/>
        <v>0</v>
      </c>
      <c r="J11444" s="117"/>
      <c r="K11444" s="117"/>
      <c r="L11444" s="105">
        <f t="shared" si="2991"/>
        <v>0</v>
      </c>
      <c r="M11444" s="117"/>
      <c r="N11444" s="117"/>
      <c r="O11444" s="82" t="s">
        <v>146</v>
      </c>
      <c r="P11444" s="35" t="s">
        <v>145</v>
      </c>
      <c r="R11444" s="352">
        <f>L11674-[1]გადასახდელები!L10064</f>
        <v>0</v>
      </c>
    </row>
    <row r="11445" spans="2:18" ht="20.25" hidden="1" customHeight="1">
      <c r="B11445" s="36" t="str">
        <f t="shared" si="2992"/>
        <v>b</v>
      </c>
      <c r="C11445" s="42">
        <v>6</v>
      </c>
      <c r="D11445" s="42"/>
      <c r="F11445" s="343" t="s">
        <v>692</v>
      </c>
      <c r="G11445" s="54" t="s">
        <v>327</v>
      </c>
      <c r="H11445" s="116"/>
      <c r="I11445" s="105">
        <f t="shared" si="2990"/>
        <v>0</v>
      </c>
      <c r="J11445" s="117"/>
      <c r="K11445" s="117"/>
      <c r="L11445" s="105">
        <f t="shared" si="2991"/>
        <v>0</v>
      </c>
      <c r="M11445" s="117"/>
      <c r="N11445" s="117"/>
      <c r="O11445" s="82" t="s">
        <v>146</v>
      </c>
      <c r="P11445" s="35" t="s">
        <v>145</v>
      </c>
      <c r="R11445" s="352">
        <f>L11675-[1]გადასახდელები!L10065</f>
        <v>0</v>
      </c>
    </row>
    <row r="11446" spans="2:18" ht="20.25" hidden="1" customHeight="1">
      <c r="B11446" s="36" t="str">
        <f t="shared" si="2992"/>
        <v>b</v>
      </c>
      <c r="C11446" s="42">
        <v>6</v>
      </c>
      <c r="D11446" s="42"/>
      <c r="F11446" s="343" t="s">
        <v>693</v>
      </c>
      <c r="G11446" s="54" t="s">
        <v>328</v>
      </c>
      <c r="H11446" s="116"/>
      <c r="I11446" s="105">
        <f t="shared" si="2990"/>
        <v>0</v>
      </c>
      <c r="J11446" s="117"/>
      <c r="K11446" s="117"/>
      <c r="L11446" s="105">
        <f t="shared" si="2991"/>
        <v>0</v>
      </c>
      <c r="M11446" s="117"/>
      <c r="N11446" s="117"/>
      <c r="O11446" s="82" t="s">
        <v>146</v>
      </c>
      <c r="P11446" s="35" t="s">
        <v>145</v>
      </c>
      <c r="R11446" s="352">
        <f>L11676-[1]გადასახდელები!L10066</f>
        <v>0</v>
      </c>
    </row>
    <row r="11447" spans="2:18" ht="20.25" hidden="1" customHeight="1">
      <c r="B11447" s="36" t="str">
        <f t="shared" si="2992"/>
        <v>b</v>
      </c>
      <c r="C11447" s="42">
        <v>6</v>
      </c>
      <c r="D11447" s="42"/>
      <c r="F11447" s="343" t="s">
        <v>694</v>
      </c>
      <c r="G11447" s="54" t="s">
        <v>329</v>
      </c>
      <c r="H11447" s="116"/>
      <c r="I11447" s="105">
        <f t="shared" si="2990"/>
        <v>0</v>
      </c>
      <c r="J11447" s="117"/>
      <c r="K11447" s="117"/>
      <c r="L11447" s="105">
        <f t="shared" si="2991"/>
        <v>0</v>
      </c>
      <c r="M11447" s="117"/>
      <c r="N11447" s="117"/>
      <c r="O11447" s="82" t="s">
        <v>146</v>
      </c>
      <c r="P11447" s="35" t="s">
        <v>145</v>
      </c>
      <c r="R11447" s="352">
        <f>L11677-[1]გადასახდელები!L10067</f>
        <v>0</v>
      </c>
    </row>
    <row r="11448" spans="2:18" ht="20.25" hidden="1" customHeight="1">
      <c r="B11448" s="36" t="str">
        <f t="shared" si="2992"/>
        <v>b</v>
      </c>
      <c r="C11448" s="42">
        <v>6</v>
      </c>
      <c r="D11448" s="42"/>
      <c r="F11448" s="343" t="s">
        <v>695</v>
      </c>
      <c r="G11448" s="54" t="s">
        <v>330</v>
      </c>
      <c r="H11448" s="116"/>
      <c r="I11448" s="105">
        <f t="shared" si="2990"/>
        <v>0</v>
      </c>
      <c r="J11448" s="117"/>
      <c r="K11448" s="117"/>
      <c r="L11448" s="105">
        <f t="shared" si="2991"/>
        <v>0</v>
      </c>
      <c r="M11448" s="117"/>
      <c r="N11448" s="117"/>
      <c r="O11448" s="82" t="s">
        <v>146</v>
      </c>
      <c r="P11448" s="35" t="s">
        <v>145</v>
      </c>
      <c r="R11448" s="352">
        <f>L11678-[1]გადასახდელები!L10068</f>
        <v>0</v>
      </c>
    </row>
    <row r="11449" spans="2:18" ht="20.25" hidden="1" customHeight="1">
      <c r="B11449" s="36" t="str">
        <f t="shared" si="2992"/>
        <v>b</v>
      </c>
      <c r="C11449" s="42">
        <v>6</v>
      </c>
      <c r="D11449" s="42"/>
      <c r="F11449" s="343" t="s">
        <v>696</v>
      </c>
      <c r="G11449" s="54" t="s">
        <v>331</v>
      </c>
      <c r="H11449" s="116"/>
      <c r="I11449" s="105">
        <f t="shared" si="2990"/>
        <v>0</v>
      </c>
      <c r="J11449" s="117"/>
      <c r="K11449" s="117"/>
      <c r="L11449" s="105">
        <f t="shared" si="2991"/>
        <v>0</v>
      </c>
      <c r="M11449" s="117"/>
      <c r="N11449" s="117"/>
      <c r="O11449" s="82" t="s">
        <v>146</v>
      </c>
      <c r="P11449" s="35" t="s">
        <v>145</v>
      </c>
      <c r="R11449" s="352">
        <f>L11679-[1]გადასახდელები!L10069</f>
        <v>0</v>
      </c>
    </row>
    <row r="11450" spans="2:18" ht="20.25" hidden="1" customHeight="1">
      <c r="B11450" s="36" t="str">
        <f t="shared" si="2992"/>
        <v>b</v>
      </c>
      <c r="C11450" s="42">
        <v>6</v>
      </c>
      <c r="D11450" s="42"/>
      <c r="F11450" s="343" t="s">
        <v>697</v>
      </c>
      <c r="G11450" s="55" t="s">
        <v>332</v>
      </c>
      <c r="H11450" s="116"/>
      <c r="I11450" s="105">
        <f t="shared" si="2990"/>
        <v>0</v>
      </c>
      <c r="J11450" s="117"/>
      <c r="K11450" s="117"/>
      <c r="L11450" s="105">
        <f t="shared" si="2991"/>
        <v>0</v>
      </c>
      <c r="M11450" s="117"/>
      <c r="N11450" s="117"/>
      <c r="O11450" s="82" t="s">
        <v>146</v>
      </c>
      <c r="P11450" s="35" t="s">
        <v>145</v>
      </c>
      <c r="R11450" s="352">
        <f>L11680-[1]გადასახდელები!L10070</f>
        <v>0</v>
      </c>
    </row>
    <row r="11451" spans="2:18" ht="20.25" hidden="1" customHeight="1">
      <c r="B11451" s="36" t="str">
        <f t="shared" si="2992"/>
        <v>b</v>
      </c>
      <c r="C11451" s="42">
        <v>6</v>
      </c>
      <c r="D11451" s="42"/>
      <c r="F11451" s="343" t="s">
        <v>698</v>
      </c>
      <c r="G11451" s="54" t="s">
        <v>333</v>
      </c>
      <c r="H11451" s="116"/>
      <c r="I11451" s="105">
        <f t="shared" si="2990"/>
        <v>0</v>
      </c>
      <c r="J11451" s="117"/>
      <c r="K11451" s="117"/>
      <c r="L11451" s="105">
        <f t="shared" si="2991"/>
        <v>0</v>
      </c>
      <c r="M11451" s="117"/>
      <c r="N11451" s="117"/>
      <c r="O11451" s="82" t="s">
        <v>146</v>
      </c>
      <c r="P11451" s="35" t="s">
        <v>145</v>
      </c>
      <c r="R11451" s="352">
        <f>L11681-[1]გადასახდელები!L10071</f>
        <v>0</v>
      </c>
    </row>
    <row r="11452" spans="2:18" ht="30.75" hidden="1" customHeight="1">
      <c r="B11452" s="36" t="str">
        <f t="shared" si="2992"/>
        <v>b</v>
      </c>
      <c r="C11452" s="42">
        <v>6</v>
      </c>
      <c r="D11452" s="42"/>
      <c r="F11452" s="343" t="s">
        <v>591</v>
      </c>
      <c r="G11452" s="54" t="s">
        <v>334</v>
      </c>
      <c r="H11452" s="116"/>
      <c r="I11452" s="105">
        <f t="shared" ref="I11452:I11515" si="2993">J11452+K11452</f>
        <v>0</v>
      </c>
      <c r="J11452" s="117"/>
      <c r="K11452" s="117"/>
      <c r="L11452" s="105">
        <f t="shared" si="2991"/>
        <v>0</v>
      </c>
      <c r="M11452" s="117"/>
      <c r="N11452" s="117"/>
      <c r="O11452" s="82" t="s">
        <v>146</v>
      </c>
      <c r="P11452" s="35" t="s">
        <v>145</v>
      </c>
      <c r="R11452" s="352">
        <f>L11682-[1]გადასახდელები!L10072</f>
        <v>0</v>
      </c>
    </row>
    <row r="11453" spans="2:18" ht="20.25" hidden="1" customHeight="1">
      <c r="B11453" s="36" t="str">
        <f t="shared" si="2992"/>
        <v>b</v>
      </c>
      <c r="C11453" s="42">
        <v>4</v>
      </c>
      <c r="D11453" s="42"/>
      <c r="F11453" s="342" t="s">
        <v>699</v>
      </c>
      <c r="G11453" s="47" t="s">
        <v>335</v>
      </c>
      <c r="H11453" s="93">
        <f>H11454+H11455</f>
        <v>0</v>
      </c>
      <c r="I11453" s="94">
        <f t="shared" si="2993"/>
        <v>0</v>
      </c>
      <c r="J11453" s="93">
        <f>J11454+J11455</f>
        <v>0</v>
      </c>
      <c r="K11453" s="93">
        <f>K11454+K11455</f>
        <v>0</v>
      </c>
      <c r="L11453" s="94">
        <f t="shared" si="2991"/>
        <v>0</v>
      </c>
      <c r="M11453" s="93">
        <f>M11454+M11455</f>
        <v>0</v>
      </c>
      <c r="N11453" s="93">
        <f>N11454+N11455</f>
        <v>0</v>
      </c>
      <c r="O11453" s="82" t="s">
        <v>146</v>
      </c>
      <c r="P11453" s="35" t="s">
        <v>145</v>
      </c>
      <c r="R11453" s="352">
        <f>L11683-[1]გადასახდელები!L10073</f>
        <v>0</v>
      </c>
    </row>
    <row r="11454" spans="2:18" ht="20.25" hidden="1" customHeight="1">
      <c r="B11454" s="36" t="str">
        <f t="shared" si="2992"/>
        <v>b</v>
      </c>
      <c r="C11454" s="42">
        <v>5</v>
      </c>
      <c r="D11454" s="42"/>
      <c r="F11454" s="343" t="s">
        <v>700</v>
      </c>
      <c r="G11454" s="48" t="s">
        <v>336</v>
      </c>
      <c r="H11454" s="101"/>
      <c r="I11454" s="97">
        <f t="shared" si="2993"/>
        <v>0</v>
      </c>
      <c r="J11454" s="102"/>
      <c r="K11454" s="102"/>
      <c r="L11454" s="97">
        <f t="shared" si="2991"/>
        <v>0</v>
      </c>
      <c r="M11454" s="102"/>
      <c r="N11454" s="102"/>
      <c r="O11454" s="82" t="s">
        <v>146</v>
      </c>
      <c r="P11454" s="35" t="s">
        <v>145</v>
      </c>
      <c r="R11454" s="352">
        <f>L11684-[1]გადასახდელები!L10074</f>
        <v>0</v>
      </c>
    </row>
    <row r="11455" spans="2:18" ht="20.25" hidden="1" customHeight="1">
      <c r="B11455" s="36" t="str">
        <f t="shared" si="2992"/>
        <v>b</v>
      </c>
      <c r="C11455" s="42">
        <v>5</v>
      </c>
      <c r="D11455" s="42"/>
      <c r="F11455" s="342" t="s">
        <v>701</v>
      </c>
      <c r="G11455" s="48" t="s">
        <v>337</v>
      </c>
      <c r="H11455" s="119">
        <f>H11456+H11457</f>
        <v>0</v>
      </c>
      <c r="I11455" s="105">
        <f t="shared" si="2993"/>
        <v>0</v>
      </c>
      <c r="J11455" s="119">
        <f>J11456+J11457</f>
        <v>0</v>
      </c>
      <c r="K11455" s="119">
        <f>K11456+K11457</f>
        <v>0</v>
      </c>
      <c r="L11455" s="105">
        <f t="shared" si="2991"/>
        <v>0</v>
      </c>
      <c r="M11455" s="119">
        <f>M11456+M11457</f>
        <v>0</v>
      </c>
      <c r="N11455" s="119">
        <f>N11456+N11457</f>
        <v>0</v>
      </c>
      <c r="O11455" s="82" t="s">
        <v>146</v>
      </c>
      <c r="P11455" s="35" t="s">
        <v>145</v>
      </c>
      <c r="R11455" s="352">
        <f>L11685-[1]გადასახდელები!L10075</f>
        <v>0</v>
      </c>
    </row>
    <row r="11456" spans="2:18" ht="20.25" hidden="1" customHeight="1">
      <c r="B11456" s="36" t="str">
        <f t="shared" si="2992"/>
        <v>b</v>
      </c>
      <c r="C11456" s="42">
        <v>6</v>
      </c>
      <c r="D11456" s="42"/>
      <c r="F11456" s="343" t="s">
        <v>702</v>
      </c>
      <c r="G11456" s="54" t="s">
        <v>338</v>
      </c>
      <c r="H11456" s="116"/>
      <c r="I11456" s="105">
        <f t="shared" si="2993"/>
        <v>0</v>
      </c>
      <c r="J11456" s="117"/>
      <c r="K11456" s="117"/>
      <c r="L11456" s="105">
        <f t="shared" si="2991"/>
        <v>0</v>
      </c>
      <c r="M11456" s="117"/>
      <c r="N11456" s="117"/>
      <c r="O11456" s="82" t="s">
        <v>146</v>
      </c>
      <c r="P11456" s="35" t="s">
        <v>145</v>
      </c>
      <c r="R11456" s="352">
        <f>L11686-[1]გადასახდელები!L10076</f>
        <v>0</v>
      </c>
    </row>
    <row r="11457" spans="2:18" ht="20.25" hidden="1" customHeight="1">
      <c r="B11457" s="36" t="str">
        <f t="shared" si="2992"/>
        <v>b</v>
      </c>
      <c r="C11457" s="42">
        <v>6</v>
      </c>
      <c r="D11457" s="42"/>
      <c r="F11457" s="343" t="s">
        <v>703</v>
      </c>
      <c r="G11457" s="54" t="s">
        <v>339</v>
      </c>
      <c r="H11457" s="116"/>
      <c r="I11457" s="105">
        <f t="shared" si="2993"/>
        <v>0</v>
      </c>
      <c r="J11457" s="117"/>
      <c r="K11457" s="117"/>
      <c r="L11457" s="105">
        <f t="shared" si="2991"/>
        <v>0</v>
      </c>
      <c r="M11457" s="117"/>
      <c r="N11457" s="117"/>
      <c r="O11457" s="82" t="s">
        <v>146</v>
      </c>
      <c r="P11457" s="35" t="s">
        <v>145</v>
      </c>
      <c r="R11457" s="352">
        <f>L11687-[1]გადასახდელები!L10077</f>
        <v>0</v>
      </c>
    </row>
    <row r="11458" spans="2:18" ht="30.75" hidden="1" customHeight="1">
      <c r="B11458" s="36" t="str">
        <f t="shared" si="2992"/>
        <v>b</v>
      </c>
      <c r="C11458" s="42">
        <v>3</v>
      </c>
      <c r="D11458" s="42"/>
      <c r="F11458" s="342" t="s">
        <v>704</v>
      </c>
      <c r="G11458" s="51" t="s">
        <v>340</v>
      </c>
      <c r="H11458" s="89">
        <f>H11459+H11460</f>
        <v>0</v>
      </c>
      <c r="I11458" s="90">
        <f t="shared" si="2993"/>
        <v>0</v>
      </c>
      <c r="J11458" s="89">
        <f>J11459+J11460</f>
        <v>0</v>
      </c>
      <c r="K11458" s="89">
        <f>K11459+K11460</f>
        <v>0</v>
      </c>
      <c r="L11458" s="90">
        <f t="shared" si="2991"/>
        <v>0</v>
      </c>
      <c r="M11458" s="89">
        <f>M11459+M11460</f>
        <v>0</v>
      </c>
      <c r="N11458" s="89">
        <f>N11459+N11460</f>
        <v>0</v>
      </c>
      <c r="O11458" s="82" t="s">
        <v>146</v>
      </c>
      <c r="P11458" s="35" t="s">
        <v>145</v>
      </c>
      <c r="R11458" s="352">
        <f>L11688-[1]გადასახდელები!L10078</f>
        <v>0</v>
      </c>
    </row>
    <row r="11459" spans="2:18" ht="30.75" hidden="1" customHeight="1">
      <c r="B11459" s="36" t="str">
        <f t="shared" si="2992"/>
        <v>b</v>
      </c>
      <c r="C11459" s="42">
        <v>4</v>
      </c>
      <c r="D11459" s="42"/>
      <c r="F11459" s="343" t="s">
        <v>705</v>
      </c>
      <c r="G11459" s="47" t="s">
        <v>341</v>
      </c>
      <c r="H11459" s="103"/>
      <c r="I11459" s="94">
        <f t="shared" si="2993"/>
        <v>0</v>
      </c>
      <c r="J11459" s="104"/>
      <c r="K11459" s="104"/>
      <c r="L11459" s="94">
        <f t="shared" si="2991"/>
        <v>0</v>
      </c>
      <c r="M11459" s="104"/>
      <c r="N11459" s="104"/>
      <c r="O11459" s="82" t="s">
        <v>146</v>
      </c>
      <c r="P11459" s="35" t="s">
        <v>145</v>
      </c>
      <c r="R11459" s="352">
        <f>L11689-[1]გადასახდელები!L10079</f>
        <v>0</v>
      </c>
    </row>
    <row r="11460" spans="2:18" ht="30.75" hidden="1" customHeight="1">
      <c r="B11460" s="36" t="str">
        <f t="shared" si="2992"/>
        <v>b</v>
      </c>
      <c r="C11460" s="42">
        <v>4</v>
      </c>
      <c r="D11460" s="42"/>
      <c r="F11460" s="342" t="s">
        <v>706</v>
      </c>
      <c r="G11460" s="47" t="s">
        <v>342</v>
      </c>
      <c r="H11460" s="93">
        <f>H11461+H11462+H11463+H11464</f>
        <v>0</v>
      </c>
      <c r="I11460" s="94">
        <f t="shared" si="2993"/>
        <v>0</v>
      </c>
      <c r="J11460" s="93">
        <f>J11461+J11462+J11463+J11464</f>
        <v>0</v>
      </c>
      <c r="K11460" s="93">
        <f>K11461+K11462+K11463+K11464</f>
        <v>0</v>
      </c>
      <c r="L11460" s="94">
        <f t="shared" si="2991"/>
        <v>0</v>
      </c>
      <c r="M11460" s="93">
        <f>M11461+M11462+M11463+M11464</f>
        <v>0</v>
      </c>
      <c r="N11460" s="93">
        <f>N11461+N11462+N11463+N11464</f>
        <v>0</v>
      </c>
      <c r="O11460" s="82" t="s">
        <v>146</v>
      </c>
      <c r="P11460" s="35" t="s">
        <v>145</v>
      </c>
      <c r="R11460" s="352">
        <f>L11690-[1]გადასახდელები!L10080</f>
        <v>0</v>
      </c>
    </row>
    <row r="11461" spans="2:18" ht="30.75" hidden="1" customHeight="1">
      <c r="B11461" s="36" t="str">
        <f t="shared" si="2992"/>
        <v>b</v>
      </c>
      <c r="C11461" s="42">
        <v>5</v>
      </c>
      <c r="D11461" s="42"/>
      <c r="F11461" s="343" t="s">
        <v>707</v>
      </c>
      <c r="G11461" s="48" t="s">
        <v>343</v>
      </c>
      <c r="H11461" s="101"/>
      <c r="I11461" s="97">
        <f t="shared" si="2993"/>
        <v>0</v>
      </c>
      <c r="J11461" s="102"/>
      <c r="K11461" s="102"/>
      <c r="L11461" s="97">
        <f t="shared" si="2991"/>
        <v>0</v>
      </c>
      <c r="M11461" s="102"/>
      <c r="N11461" s="102"/>
      <c r="O11461" s="82" t="s">
        <v>146</v>
      </c>
      <c r="P11461" s="35" t="s">
        <v>145</v>
      </c>
      <c r="R11461" s="352">
        <f>L11691-[1]გადასახდელები!L10081</f>
        <v>0</v>
      </c>
    </row>
    <row r="11462" spans="2:18" ht="20.25" hidden="1" customHeight="1">
      <c r="B11462" s="36" t="str">
        <f t="shared" si="2992"/>
        <v>b</v>
      </c>
      <c r="C11462" s="42">
        <v>5</v>
      </c>
      <c r="D11462" s="42"/>
      <c r="F11462" s="343" t="s">
        <v>708</v>
      </c>
      <c r="G11462" s="48" t="s">
        <v>344</v>
      </c>
      <c r="H11462" s="101"/>
      <c r="I11462" s="97">
        <f t="shared" si="2993"/>
        <v>0</v>
      </c>
      <c r="J11462" s="102"/>
      <c r="K11462" s="102"/>
      <c r="L11462" s="97">
        <f t="shared" si="2991"/>
        <v>0</v>
      </c>
      <c r="M11462" s="102"/>
      <c r="N11462" s="102"/>
      <c r="O11462" s="82" t="s">
        <v>146</v>
      </c>
      <c r="P11462" s="35" t="s">
        <v>145</v>
      </c>
      <c r="R11462" s="352">
        <f>L11692-[1]გადასახდელები!L10082</f>
        <v>0</v>
      </c>
    </row>
    <row r="11463" spans="2:18" ht="20.25" hidden="1" customHeight="1">
      <c r="B11463" s="36" t="str">
        <f t="shared" si="2992"/>
        <v>b</v>
      </c>
      <c r="C11463" s="42">
        <v>5</v>
      </c>
      <c r="D11463" s="42"/>
      <c r="F11463" s="343" t="s">
        <v>709</v>
      </c>
      <c r="G11463" s="48" t="s">
        <v>345</v>
      </c>
      <c r="H11463" s="101"/>
      <c r="I11463" s="97">
        <f t="shared" si="2993"/>
        <v>0</v>
      </c>
      <c r="J11463" s="102"/>
      <c r="K11463" s="102"/>
      <c r="L11463" s="97">
        <f t="shared" si="2991"/>
        <v>0</v>
      </c>
      <c r="M11463" s="102"/>
      <c r="N11463" s="102"/>
      <c r="O11463" s="82" t="s">
        <v>146</v>
      </c>
      <c r="P11463" s="35" t="s">
        <v>145</v>
      </c>
      <c r="R11463" s="352">
        <f>L11693-[1]გადასახდელები!L10083</f>
        <v>0</v>
      </c>
    </row>
    <row r="11464" spans="2:18" ht="20.25" hidden="1" customHeight="1">
      <c r="B11464" s="36" t="str">
        <f t="shared" si="2992"/>
        <v>b</v>
      </c>
      <c r="C11464" s="42">
        <v>5</v>
      </c>
      <c r="D11464" s="42"/>
      <c r="F11464" s="343" t="s">
        <v>710</v>
      </c>
      <c r="G11464" s="48" t="s">
        <v>214</v>
      </c>
      <c r="H11464" s="101"/>
      <c r="I11464" s="97">
        <f t="shared" si="2993"/>
        <v>0</v>
      </c>
      <c r="J11464" s="102"/>
      <c r="K11464" s="102"/>
      <c r="L11464" s="97">
        <f t="shared" si="2991"/>
        <v>0</v>
      </c>
      <c r="M11464" s="102"/>
      <c r="N11464" s="102"/>
      <c r="O11464" s="82" t="s">
        <v>146</v>
      </c>
      <c r="P11464" s="35" t="s">
        <v>145</v>
      </c>
      <c r="R11464" s="352">
        <f>L11694-[1]გადასახდელები!L10084</f>
        <v>0</v>
      </c>
    </row>
    <row r="11465" spans="2:18" ht="20.25" hidden="1" customHeight="1">
      <c r="B11465" s="36" t="str">
        <f t="shared" si="2992"/>
        <v>b</v>
      </c>
      <c r="C11465" s="42">
        <v>3</v>
      </c>
      <c r="D11465" s="42"/>
      <c r="F11465" s="343" t="s">
        <v>711</v>
      </c>
      <c r="G11465" s="51" t="s">
        <v>346</v>
      </c>
      <c r="H11465" s="111"/>
      <c r="I11465" s="90">
        <f t="shared" si="2993"/>
        <v>0</v>
      </c>
      <c r="J11465" s="112"/>
      <c r="K11465" s="112"/>
      <c r="L11465" s="90">
        <f t="shared" si="2991"/>
        <v>0</v>
      </c>
      <c r="M11465" s="112"/>
      <c r="N11465" s="112"/>
      <c r="O11465" s="82" t="s">
        <v>146</v>
      </c>
      <c r="P11465" s="35" t="s">
        <v>145</v>
      </c>
      <c r="R11465" s="352">
        <f>L11695-[1]გადასახდელები!L10085</f>
        <v>0</v>
      </c>
    </row>
    <row r="11466" spans="2:18" ht="20.25" hidden="1" customHeight="1">
      <c r="B11466" s="36" t="str">
        <f t="shared" si="2992"/>
        <v>b</v>
      </c>
      <c r="C11466" s="42">
        <v>3</v>
      </c>
      <c r="D11466" s="42"/>
      <c r="F11466" s="342" t="s">
        <v>712</v>
      </c>
      <c r="G11466" s="51" t="s">
        <v>347</v>
      </c>
      <c r="H11466" s="89">
        <f>H11467+H11468+H11469+H11472</f>
        <v>0</v>
      </c>
      <c r="I11466" s="90">
        <f t="shared" si="2993"/>
        <v>0</v>
      </c>
      <c r="J11466" s="89">
        <f>J11467+J11468+J11469+J11472</f>
        <v>0</v>
      </c>
      <c r="K11466" s="89">
        <f>K11467+K11468+K11469+K11472</f>
        <v>0</v>
      </c>
      <c r="L11466" s="90">
        <f t="shared" si="2991"/>
        <v>0</v>
      </c>
      <c r="M11466" s="89">
        <f>M11467+M11468+M11469+M11472</f>
        <v>0</v>
      </c>
      <c r="N11466" s="89">
        <f>N11467+N11468+N11469+N11472</f>
        <v>0</v>
      </c>
      <c r="O11466" s="82" t="s">
        <v>146</v>
      </c>
      <c r="P11466" s="35" t="s">
        <v>145</v>
      </c>
      <c r="R11466" s="352">
        <f>L11696-[1]გადასახდელები!L10086</f>
        <v>0</v>
      </c>
    </row>
    <row r="11467" spans="2:18" ht="30.75" hidden="1" customHeight="1">
      <c r="B11467" s="36" t="str">
        <f t="shared" si="2992"/>
        <v>b</v>
      </c>
      <c r="C11467" s="42">
        <v>4</v>
      </c>
      <c r="D11467" s="42"/>
      <c r="F11467" s="343" t="s">
        <v>713</v>
      </c>
      <c r="G11467" s="47" t="s">
        <v>348</v>
      </c>
      <c r="H11467" s="103"/>
      <c r="I11467" s="94">
        <f t="shared" si="2993"/>
        <v>0</v>
      </c>
      <c r="J11467" s="104"/>
      <c r="K11467" s="104"/>
      <c r="L11467" s="94">
        <f t="shared" si="2991"/>
        <v>0</v>
      </c>
      <c r="M11467" s="104"/>
      <c r="N11467" s="104"/>
      <c r="O11467" s="82" t="s">
        <v>146</v>
      </c>
      <c r="P11467" s="35" t="s">
        <v>145</v>
      </c>
      <c r="R11467" s="352">
        <f>L11697-[1]გადასახდელები!L10087</f>
        <v>0</v>
      </c>
    </row>
    <row r="11468" spans="2:18" ht="20.25" hidden="1" customHeight="1">
      <c r="B11468" s="36" t="str">
        <f t="shared" si="2992"/>
        <v>b</v>
      </c>
      <c r="C11468" s="42">
        <v>4</v>
      </c>
      <c r="D11468" s="42"/>
      <c r="F11468" s="343" t="s">
        <v>714</v>
      </c>
      <c r="G11468" s="47" t="s">
        <v>349</v>
      </c>
      <c r="H11468" s="103"/>
      <c r="I11468" s="94">
        <f t="shared" si="2993"/>
        <v>0</v>
      </c>
      <c r="J11468" s="104"/>
      <c r="K11468" s="104"/>
      <c r="L11468" s="94">
        <f t="shared" ref="L11468:L11505" si="2994">M11468+N11468</f>
        <v>0</v>
      </c>
      <c r="M11468" s="104"/>
      <c r="N11468" s="104"/>
      <c r="O11468" s="82" t="s">
        <v>146</v>
      </c>
      <c r="P11468" s="35" t="s">
        <v>145</v>
      </c>
      <c r="R11468" s="352">
        <f>L11698-[1]გადასახდელები!L10088</f>
        <v>0</v>
      </c>
    </row>
    <row r="11469" spans="2:18" ht="20.25" hidden="1" customHeight="1">
      <c r="B11469" s="36" t="str">
        <f t="shared" si="2992"/>
        <v>b</v>
      </c>
      <c r="C11469" s="42">
        <v>4</v>
      </c>
      <c r="D11469" s="42"/>
      <c r="F11469" s="342" t="s">
        <v>715</v>
      </c>
      <c r="G11469" s="47" t="s">
        <v>350</v>
      </c>
      <c r="H11469" s="93">
        <f>H11470+H11471</f>
        <v>0</v>
      </c>
      <c r="I11469" s="94">
        <f t="shared" si="2993"/>
        <v>0</v>
      </c>
      <c r="J11469" s="93">
        <f>J11470+J11471</f>
        <v>0</v>
      </c>
      <c r="K11469" s="93">
        <f>K11470+K11471</f>
        <v>0</v>
      </c>
      <c r="L11469" s="94">
        <f t="shared" si="2994"/>
        <v>0</v>
      </c>
      <c r="M11469" s="93">
        <f>M11470+M11471</f>
        <v>0</v>
      </c>
      <c r="N11469" s="93">
        <f>N11470+N11471</f>
        <v>0</v>
      </c>
      <c r="O11469" s="82" t="s">
        <v>146</v>
      </c>
      <c r="P11469" s="35" t="s">
        <v>145</v>
      </c>
      <c r="R11469" s="352">
        <f>L11699-[1]გადასახდელები!L10089</f>
        <v>0</v>
      </c>
    </row>
    <row r="11470" spans="2:18" ht="30.75" hidden="1" customHeight="1">
      <c r="B11470" s="36" t="str">
        <f t="shared" si="2992"/>
        <v>b</v>
      </c>
      <c r="C11470" s="42">
        <v>5</v>
      </c>
      <c r="D11470" s="42"/>
      <c r="F11470" s="343" t="s">
        <v>716</v>
      </c>
      <c r="G11470" s="48" t="s">
        <v>351</v>
      </c>
      <c r="H11470" s="101"/>
      <c r="I11470" s="97">
        <f t="shared" si="2993"/>
        <v>0</v>
      </c>
      <c r="J11470" s="102"/>
      <c r="K11470" s="102"/>
      <c r="L11470" s="97">
        <f t="shared" si="2994"/>
        <v>0</v>
      </c>
      <c r="M11470" s="102"/>
      <c r="N11470" s="102"/>
      <c r="O11470" s="82" t="s">
        <v>146</v>
      </c>
      <c r="P11470" s="35" t="s">
        <v>145</v>
      </c>
      <c r="R11470" s="352">
        <f>L11700-[1]გადასახდელები!L10090</f>
        <v>0</v>
      </c>
    </row>
    <row r="11471" spans="2:18" ht="20.25" hidden="1" customHeight="1">
      <c r="B11471" s="36" t="str">
        <f t="shared" si="2992"/>
        <v>b</v>
      </c>
      <c r="C11471" s="42">
        <v>5</v>
      </c>
      <c r="D11471" s="42"/>
      <c r="F11471" s="343" t="s">
        <v>717</v>
      </c>
      <c r="G11471" s="48" t="s">
        <v>352</v>
      </c>
      <c r="H11471" s="101"/>
      <c r="I11471" s="97">
        <f t="shared" si="2993"/>
        <v>0</v>
      </c>
      <c r="J11471" s="102"/>
      <c r="K11471" s="102"/>
      <c r="L11471" s="97">
        <f t="shared" si="2994"/>
        <v>0</v>
      </c>
      <c r="M11471" s="102"/>
      <c r="N11471" s="102"/>
      <c r="O11471" s="82" t="s">
        <v>146</v>
      </c>
      <c r="P11471" s="35" t="s">
        <v>145</v>
      </c>
      <c r="R11471" s="352">
        <f>L11701-[1]გადასახდელები!L10091</f>
        <v>0</v>
      </c>
    </row>
    <row r="11472" spans="2:18" ht="20.25" hidden="1" customHeight="1">
      <c r="B11472" s="36" t="str">
        <f t="shared" si="2992"/>
        <v>b</v>
      </c>
      <c r="C11472" s="42">
        <v>4</v>
      </c>
      <c r="D11472" s="42"/>
      <c r="F11472" s="343" t="s">
        <v>718</v>
      </c>
      <c r="G11472" s="47" t="s">
        <v>353</v>
      </c>
      <c r="H11472" s="103"/>
      <c r="I11472" s="94">
        <f t="shared" si="2993"/>
        <v>0</v>
      </c>
      <c r="J11472" s="104"/>
      <c r="K11472" s="104"/>
      <c r="L11472" s="94">
        <f t="shared" si="2994"/>
        <v>0</v>
      </c>
      <c r="M11472" s="104"/>
      <c r="N11472" s="104"/>
      <c r="O11472" s="82" t="s">
        <v>146</v>
      </c>
      <c r="P11472" s="35" t="s">
        <v>145</v>
      </c>
      <c r="R11472" s="352">
        <f>L11702-[1]გადასახდელები!L10092</f>
        <v>0</v>
      </c>
    </row>
    <row r="11473" spans="2:18" ht="20.25" hidden="1" customHeight="1">
      <c r="B11473" s="36" t="str">
        <f t="shared" si="2992"/>
        <v>b</v>
      </c>
      <c r="C11473" s="42">
        <v>2</v>
      </c>
      <c r="D11473" s="42"/>
      <c r="F11473" s="30"/>
      <c r="G11473" s="60" t="s">
        <v>354</v>
      </c>
      <c r="H11473" s="86">
        <f>H11474+H11481+H11488</f>
        <v>0</v>
      </c>
      <c r="I11473" s="87">
        <f t="shared" si="2993"/>
        <v>0</v>
      </c>
      <c r="J11473" s="88">
        <f>J11474+J11481+J11488</f>
        <v>0</v>
      </c>
      <c r="K11473" s="88">
        <f>K11474+K11481+K11488</f>
        <v>0</v>
      </c>
      <c r="L11473" s="87">
        <f t="shared" si="2994"/>
        <v>0</v>
      </c>
      <c r="M11473" s="88">
        <f>M11474+M11481+M11488</f>
        <v>0</v>
      </c>
      <c r="N11473" s="88">
        <f>N11474+N11481+N11488</f>
        <v>0</v>
      </c>
      <c r="O11473" s="82" t="s">
        <v>146</v>
      </c>
      <c r="R11473" s="352">
        <f>L11703-[1]გადასახდელები!L10093</f>
        <v>0</v>
      </c>
    </row>
    <row r="11474" spans="2:18" ht="20.25" hidden="1" customHeight="1">
      <c r="B11474" s="36" t="str">
        <f t="shared" si="2992"/>
        <v>b</v>
      </c>
      <c r="C11474" s="42">
        <v>3</v>
      </c>
      <c r="D11474" s="42"/>
      <c r="F11474" s="31"/>
      <c r="G11474" s="51" t="s">
        <v>355</v>
      </c>
      <c r="H11474" s="120">
        <f>SUM(H11475:H11480)</f>
        <v>0</v>
      </c>
      <c r="I11474" s="118">
        <f t="shared" si="2993"/>
        <v>0</v>
      </c>
      <c r="J11474" s="121">
        <f>SUM(J11475:J11480)</f>
        <v>0</v>
      </c>
      <c r="K11474" s="121">
        <f>SUM(K11475:K11480)</f>
        <v>0</v>
      </c>
      <c r="L11474" s="118">
        <f t="shared" si="2994"/>
        <v>0</v>
      </c>
      <c r="M11474" s="121">
        <f>SUM(M11475:M11480)</f>
        <v>0</v>
      </c>
      <c r="N11474" s="121">
        <f>SUM(N11475:N11480)</f>
        <v>0</v>
      </c>
      <c r="O11474" s="82" t="s">
        <v>146</v>
      </c>
      <c r="R11474" s="352">
        <f>L11704-[1]გადასახდელები!L10094</f>
        <v>0</v>
      </c>
    </row>
    <row r="11475" spans="2:18" ht="20.25" hidden="1" customHeight="1">
      <c r="B11475" s="36" t="str">
        <f t="shared" si="2992"/>
        <v>b</v>
      </c>
      <c r="C11475" s="42">
        <v>4</v>
      </c>
      <c r="D11475" s="42"/>
      <c r="F11475" s="31"/>
      <c r="G11475" s="47" t="s">
        <v>356</v>
      </c>
      <c r="H11475" s="103"/>
      <c r="I11475" s="94">
        <f t="shared" si="2993"/>
        <v>0</v>
      </c>
      <c r="J11475" s="104"/>
      <c r="K11475" s="104"/>
      <c r="L11475" s="94">
        <f t="shared" si="2994"/>
        <v>0</v>
      </c>
      <c r="M11475" s="104"/>
      <c r="N11475" s="104"/>
      <c r="O11475" s="82" t="s">
        <v>146</v>
      </c>
      <c r="R11475" s="352">
        <f>L11705-[1]გადასახდელები!L10095</f>
        <v>0</v>
      </c>
    </row>
    <row r="11476" spans="2:18" ht="20.25" hidden="1" customHeight="1">
      <c r="B11476" s="36" t="str">
        <f t="shared" si="2992"/>
        <v>b</v>
      </c>
      <c r="C11476" s="42">
        <v>4</v>
      </c>
      <c r="D11476" s="42"/>
      <c r="F11476" s="31"/>
      <c r="G11476" s="47" t="s">
        <v>357</v>
      </c>
      <c r="H11476" s="103"/>
      <c r="I11476" s="94">
        <f t="shared" si="2993"/>
        <v>0</v>
      </c>
      <c r="J11476" s="104"/>
      <c r="K11476" s="104"/>
      <c r="L11476" s="94">
        <f t="shared" si="2994"/>
        <v>0</v>
      </c>
      <c r="M11476" s="104"/>
      <c r="N11476" s="104"/>
      <c r="O11476" s="82" t="s">
        <v>146</v>
      </c>
      <c r="R11476" s="352">
        <f>L11706-[1]გადასახდელები!L10096</f>
        <v>0</v>
      </c>
    </row>
    <row r="11477" spans="2:18" ht="20.25" hidden="1" customHeight="1">
      <c r="B11477" s="36" t="str">
        <f t="shared" si="2992"/>
        <v>b</v>
      </c>
      <c r="C11477" s="42">
        <v>4</v>
      </c>
      <c r="D11477" s="42"/>
      <c r="F11477" s="31"/>
      <c r="G11477" s="47" t="s">
        <v>212</v>
      </c>
      <c r="H11477" s="103"/>
      <c r="I11477" s="94">
        <f t="shared" si="2993"/>
        <v>0</v>
      </c>
      <c r="J11477" s="104"/>
      <c r="K11477" s="104"/>
      <c r="L11477" s="94">
        <f t="shared" si="2994"/>
        <v>0</v>
      </c>
      <c r="M11477" s="104"/>
      <c r="N11477" s="104"/>
      <c r="O11477" s="82" t="s">
        <v>146</v>
      </c>
      <c r="R11477" s="352">
        <f>L11707-[1]გადასახდელები!L10097</f>
        <v>0</v>
      </c>
    </row>
    <row r="11478" spans="2:18" ht="20.25" hidden="1" customHeight="1">
      <c r="B11478" s="36" t="str">
        <f t="shared" si="2992"/>
        <v>b</v>
      </c>
      <c r="C11478" s="42">
        <v>4</v>
      </c>
      <c r="D11478" s="42"/>
      <c r="F11478" s="31"/>
      <c r="G11478" s="47" t="s">
        <v>358</v>
      </c>
      <c r="H11478" s="103"/>
      <c r="I11478" s="94">
        <f t="shared" si="2993"/>
        <v>0</v>
      </c>
      <c r="J11478" s="104"/>
      <c r="K11478" s="104"/>
      <c r="L11478" s="94">
        <f t="shared" si="2994"/>
        <v>0</v>
      </c>
      <c r="M11478" s="104"/>
      <c r="N11478" s="104"/>
      <c r="O11478" s="82" t="s">
        <v>146</v>
      </c>
      <c r="R11478" s="352">
        <f>L11708-[1]გადასახდელები!L10098</f>
        <v>0</v>
      </c>
    </row>
    <row r="11479" spans="2:18" ht="20.25" hidden="1" customHeight="1">
      <c r="B11479" s="36" t="str">
        <f t="shared" si="2992"/>
        <v>b</v>
      </c>
      <c r="C11479" s="42">
        <v>4</v>
      </c>
      <c r="D11479" s="42"/>
      <c r="F11479" s="31"/>
      <c r="G11479" s="47" t="s">
        <v>359</v>
      </c>
      <c r="H11479" s="103"/>
      <c r="I11479" s="94">
        <f t="shared" si="2993"/>
        <v>0</v>
      </c>
      <c r="J11479" s="104"/>
      <c r="K11479" s="104"/>
      <c r="L11479" s="94">
        <f t="shared" si="2994"/>
        <v>0</v>
      </c>
      <c r="M11479" s="104"/>
      <c r="N11479" s="104"/>
      <c r="O11479" s="82" t="s">
        <v>146</v>
      </c>
      <c r="R11479" s="352">
        <f>L11709-[1]გადასახდელები!L10099</f>
        <v>0</v>
      </c>
    </row>
    <row r="11480" spans="2:18" ht="20.25" hidden="1" customHeight="1">
      <c r="B11480" s="36" t="str">
        <f t="shared" si="2992"/>
        <v>b</v>
      </c>
      <c r="C11480" s="42">
        <v>4</v>
      </c>
      <c r="D11480" s="42"/>
      <c r="F11480" s="31"/>
      <c r="G11480" s="47" t="s">
        <v>360</v>
      </c>
      <c r="H11480" s="103"/>
      <c r="I11480" s="94">
        <f t="shared" si="2993"/>
        <v>0</v>
      </c>
      <c r="J11480" s="104"/>
      <c r="K11480" s="104"/>
      <c r="L11480" s="94">
        <f t="shared" si="2994"/>
        <v>0</v>
      </c>
      <c r="M11480" s="104"/>
      <c r="N11480" s="104"/>
      <c r="O11480" s="82" t="s">
        <v>146</v>
      </c>
      <c r="R11480" s="352">
        <f>L11710-[1]გადასახდელები!L10100</f>
        <v>0</v>
      </c>
    </row>
    <row r="11481" spans="2:18" ht="20.25" hidden="1" customHeight="1">
      <c r="B11481" s="36" t="str">
        <f t="shared" si="2992"/>
        <v>b</v>
      </c>
      <c r="C11481" s="42">
        <v>3</v>
      </c>
      <c r="D11481" s="42"/>
      <c r="F11481" s="31"/>
      <c r="G11481" s="51" t="s">
        <v>211</v>
      </c>
      <c r="H11481" s="120">
        <f>SUM(H11482:H11487)</f>
        <v>0</v>
      </c>
      <c r="I11481" s="118">
        <f t="shared" si="2993"/>
        <v>0</v>
      </c>
      <c r="J11481" s="121">
        <f>SUM(J11482:J11487)</f>
        <v>0</v>
      </c>
      <c r="K11481" s="121">
        <f>SUM(K11482:K11487)</f>
        <v>0</v>
      </c>
      <c r="L11481" s="118">
        <f t="shared" si="2994"/>
        <v>0</v>
      </c>
      <c r="M11481" s="121">
        <f>SUM(M11482:M11487)</f>
        <v>0</v>
      </c>
      <c r="N11481" s="121">
        <f>SUM(N11482:N11487)</f>
        <v>0</v>
      </c>
      <c r="O11481" s="82" t="s">
        <v>146</v>
      </c>
      <c r="R11481" s="352">
        <f>L11711-[1]გადასახდელები!L10101</f>
        <v>0</v>
      </c>
    </row>
    <row r="11482" spans="2:18" ht="20.25" hidden="1" customHeight="1">
      <c r="B11482" s="36" t="str">
        <f t="shared" si="2992"/>
        <v>b</v>
      </c>
      <c r="C11482" s="42">
        <v>4</v>
      </c>
      <c r="D11482" s="42"/>
      <c r="F11482" s="31"/>
      <c r="G11482" s="47" t="s">
        <v>356</v>
      </c>
      <c r="H11482" s="103"/>
      <c r="I11482" s="94">
        <f t="shared" si="2993"/>
        <v>0</v>
      </c>
      <c r="J11482" s="104"/>
      <c r="K11482" s="104"/>
      <c r="L11482" s="94">
        <f t="shared" si="2994"/>
        <v>0</v>
      </c>
      <c r="M11482" s="104"/>
      <c r="N11482" s="104"/>
      <c r="O11482" s="82" t="s">
        <v>146</v>
      </c>
      <c r="R11482" s="352">
        <f>L11712-[1]გადასახდელები!L10102</f>
        <v>0</v>
      </c>
    </row>
    <row r="11483" spans="2:18" ht="20.25" hidden="1" customHeight="1">
      <c r="B11483" s="36" t="str">
        <f t="shared" si="2992"/>
        <v>b</v>
      </c>
      <c r="C11483" s="42">
        <v>4</v>
      </c>
      <c r="D11483" s="42"/>
      <c r="F11483" s="31"/>
      <c r="G11483" s="47" t="s">
        <v>357</v>
      </c>
      <c r="H11483" s="103"/>
      <c r="I11483" s="94">
        <f t="shared" si="2993"/>
        <v>0</v>
      </c>
      <c r="J11483" s="104"/>
      <c r="K11483" s="104"/>
      <c r="L11483" s="94">
        <f t="shared" si="2994"/>
        <v>0</v>
      </c>
      <c r="M11483" s="104"/>
      <c r="N11483" s="104"/>
      <c r="O11483" s="82" t="s">
        <v>146</v>
      </c>
      <c r="R11483" s="352">
        <f>L11713-[1]გადასახდელები!L10103</f>
        <v>0</v>
      </c>
    </row>
    <row r="11484" spans="2:18" ht="20.25" hidden="1" customHeight="1">
      <c r="B11484" s="36" t="str">
        <f t="shared" si="2992"/>
        <v>b</v>
      </c>
      <c r="C11484" s="42">
        <v>4</v>
      </c>
      <c r="D11484" s="42"/>
      <c r="F11484" s="31"/>
      <c r="G11484" s="47" t="s">
        <v>212</v>
      </c>
      <c r="H11484" s="103"/>
      <c r="I11484" s="94">
        <f t="shared" si="2993"/>
        <v>0</v>
      </c>
      <c r="J11484" s="104"/>
      <c r="K11484" s="104"/>
      <c r="L11484" s="94">
        <f t="shared" si="2994"/>
        <v>0</v>
      </c>
      <c r="M11484" s="104"/>
      <c r="N11484" s="104"/>
      <c r="O11484" s="82" t="s">
        <v>146</v>
      </c>
      <c r="R11484" s="352">
        <f>L11714-[1]გადასახდელები!L10104</f>
        <v>0</v>
      </c>
    </row>
    <row r="11485" spans="2:18" ht="20.25" hidden="1" customHeight="1">
      <c r="B11485" s="36" t="str">
        <f t="shared" si="2992"/>
        <v>b</v>
      </c>
      <c r="C11485" s="42">
        <v>4</v>
      </c>
      <c r="D11485" s="42"/>
      <c r="F11485" s="31"/>
      <c r="G11485" s="47" t="s">
        <v>361</v>
      </c>
      <c r="H11485" s="103"/>
      <c r="I11485" s="94">
        <f t="shared" si="2993"/>
        <v>0</v>
      </c>
      <c r="J11485" s="104"/>
      <c r="K11485" s="104"/>
      <c r="L11485" s="94">
        <f t="shared" si="2994"/>
        <v>0</v>
      </c>
      <c r="M11485" s="104"/>
      <c r="N11485" s="104"/>
      <c r="O11485" s="82" t="s">
        <v>146</v>
      </c>
      <c r="R11485" s="352">
        <f>L11715-[1]გადასახდელები!L10105</f>
        <v>0</v>
      </c>
    </row>
    <row r="11486" spans="2:18" ht="20.25" hidden="1" customHeight="1">
      <c r="B11486" s="36" t="str">
        <f t="shared" si="2992"/>
        <v>b</v>
      </c>
      <c r="C11486" s="42">
        <v>4</v>
      </c>
      <c r="D11486" s="42"/>
      <c r="F11486" s="31"/>
      <c r="G11486" s="47" t="s">
        <v>359</v>
      </c>
      <c r="H11486" s="103"/>
      <c r="I11486" s="94">
        <f t="shared" si="2993"/>
        <v>0</v>
      </c>
      <c r="J11486" s="104"/>
      <c r="K11486" s="104"/>
      <c r="L11486" s="94">
        <f t="shared" si="2994"/>
        <v>0</v>
      </c>
      <c r="M11486" s="104"/>
      <c r="N11486" s="104"/>
      <c r="O11486" s="82" t="s">
        <v>146</v>
      </c>
      <c r="R11486" s="352">
        <f>L11716-[1]გადასახდელები!L10106</f>
        <v>0</v>
      </c>
    </row>
    <row r="11487" spans="2:18" ht="20.25" hidden="1" customHeight="1">
      <c r="B11487" s="36" t="str">
        <f t="shared" si="2992"/>
        <v>b</v>
      </c>
      <c r="C11487" s="42">
        <v>4</v>
      </c>
      <c r="D11487" s="42"/>
      <c r="F11487" s="31"/>
      <c r="G11487" s="47" t="s">
        <v>360</v>
      </c>
      <c r="H11487" s="103"/>
      <c r="I11487" s="94">
        <f t="shared" si="2993"/>
        <v>0</v>
      </c>
      <c r="J11487" s="104"/>
      <c r="K11487" s="104"/>
      <c r="L11487" s="94">
        <f t="shared" si="2994"/>
        <v>0</v>
      </c>
      <c r="M11487" s="104"/>
      <c r="N11487" s="104"/>
      <c r="O11487" s="82" t="s">
        <v>146</v>
      </c>
      <c r="R11487" s="352">
        <f>L11717-[1]გადასახდელები!L10107</f>
        <v>0</v>
      </c>
    </row>
    <row r="11488" spans="2:18" ht="20.25" hidden="1" customHeight="1">
      <c r="B11488" s="36" t="str">
        <f t="shared" si="2992"/>
        <v>b</v>
      </c>
      <c r="C11488" s="42">
        <v>3</v>
      </c>
      <c r="D11488" s="42"/>
      <c r="F11488" s="29"/>
      <c r="G11488" s="56" t="s">
        <v>213</v>
      </c>
      <c r="H11488" s="122"/>
      <c r="I11488" s="118">
        <f t="shared" si="2993"/>
        <v>0</v>
      </c>
      <c r="J11488" s="123"/>
      <c r="K11488" s="123"/>
      <c r="L11488" s="118">
        <f t="shared" si="2994"/>
        <v>0</v>
      </c>
      <c r="M11488" s="123"/>
      <c r="N11488" s="123"/>
      <c r="O11488" s="82" t="s">
        <v>146</v>
      </c>
      <c r="R11488" s="352">
        <f>L11718-[1]გადასახდელები!L10108</f>
        <v>0</v>
      </c>
    </row>
    <row r="11489" spans="2:18" ht="20.25" hidden="1" customHeight="1">
      <c r="B11489" s="36" t="str">
        <f t="shared" si="2992"/>
        <v>b</v>
      </c>
      <c r="C11489" s="42">
        <v>2</v>
      </c>
      <c r="D11489" s="42"/>
      <c r="F11489" s="28"/>
      <c r="G11489" s="60" t="s">
        <v>362</v>
      </c>
      <c r="H11489" s="86">
        <f>H11490+H11498</f>
        <v>0</v>
      </c>
      <c r="I11489" s="87">
        <f t="shared" si="2993"/>
        <v>0</v>
      </c>
      <c r="J11489" s="88">
        <f>J11490+J11498</f>
        <v>0</v>
      </c>
      <c r="K11489" s="88">
        <f>K11490+K11498</f>
        <v>0</v>
      </c>
      <c r="L11489" s="87">
        <f t="shared" si="2994"/>
        <v>0</v>
      </c>
      <c r="M11489" s="88">
        <f>M11490+M11498</f>
        <v>0</v>
      </c>
      <c r="N11489" s="88">
        <f>N11490+N11498</f>
        <v>0</v>
      </c>
      <c r="O11489" s="82" t="s">
        <v>146</v>
      </c>
      <c r="R11489" s="352">
        <f>L11719-[1]გადასახდელები!L10109</f>
        <v>0</v>
      </c>
    </row>
    <row r="11490" spans="2:18" ht="20.25" hidden="1" customHeight="1">
      <c r="B11490" s="36" t="str">
        <f t="shared" si="2992"/>
        <v>b</v>
      </c>
      <c r="C11490" s="42">
        <v>3</v>
      </c>
      <c r="D11490" s="42"/>
      <c r="F11490" s="29"/>
      <c r="G11490" s="51" t="s">
        <v>355</v>
      </c>
      <c r="H11490" s="120">
        <f>SUM(H11491:H11497)</f>
        <v>0</v>
      </c>
      <c r="I11490" s="118">
        <f t="shared" si="2993"/>
        <v>0</v>
      </c>
      <c r="J11490" s="121">
        <f>SUM(J11491:J11497)</f>
        <v>0</v>
      </c>
      <c r="K11490" s="121">
        <f>SUM(K11491:K11497)</f>
        <v>0</v>
      </c>
      <c r="L11490" s="118">
        <f t="shared" si="2994"/>
        <v>0</v>
      </c>
      <c r="M11490" s="121">
        <f>SUM(M11491:M11497)</f>
        <v>0</v>
      </c>
      <c r="N11490" s="121">
        <f>SUM(N11491:N11497)</f>
        <v>0</v>
      </c>
      <c r="O11490" s="82" t="s">
        <v>146</v>
      </c>
      <c r="R11490" s="352">
        <f>L11720-[1]გადასახდელები!L10110</f>
        <v>0</v>
      </c>
    </row>
    <row r="11491" spans="2:18" ht="20.25" hidden="1" customHeight="1">
      <c r="B11491" s="36" t="str">
        <f t="shared" si="2992"/>
        <v>b</v>
      </c>
      <c r="C11491" s="42">
        <v>4</v>
      </c>
      <c r="D11491" s="42"/>
      <c r="F11491" s="29"/>
      <c r="G11491" s="47" t="s">
        <v>363</v>
      </c>
      <c r="H11491" s="103"/>
      <c r="I11491" s="94">
        <f t="shared" si="2993"/>
        <v>0</v>
      </c>
      <c r="J11491" s="104"/>
      <c r="K11491" s="104"/>
      <c r="L11491" s="94">
        <f t="shared" si="2994"/>
        <v>0</v>
      </c>
      <c r="M11491" s="104"/>
      <c r="N11491" s="104"/>
      <c r="O11491" s="82" t="s">
        <v>146</v>
      </c>
      <c r="R11491" s="352">
        <f>L11721-[1]გადასახდელები!L10111</f>
        <v>0</v>
      </c>
    </row>
    <row r="11492" spans="2:18" ht="20.25" hidden="1" customHeight="1">
      <c r="B11492" s="36" t="str">
        <f t="shared" si="2992"/>
        <v>b</v>
      </c>
      <c r="C11492" s="42">
        <v>4</v>
      </c>
      <c r="D11492" s="42"/>
      <c r="F11492" s="29"/>
      <c r="G11492" s="47" t="s">
        <v>210</v>
      </c>
      <c r="H11492" s="103"/>
      <c r="I11492" s="94">
        <f t="shared" si="2993"/>
        <v>0</v>
      </c>
      <c r="J11492" s="104"/>
      <c r="K11492" s="104"/>
      <c r="L11492" s="94">
        <f t="shared" si="2994"/>
        <v>0</v>
      </c>
      <c r="M11492" s="104"/>
      <c r="N11492" s="104"/>
      <c r="O11492" s="82" t="s">
        <v>146</v>
      </c>
      <c r="R11492" s="352">
        <f>L11722-[1]გადასახდელები!L10112</f>
        <v>0</v>
      </c>
    </row>
    <row r="11493" spans="2:18" ht="20.25" hidden="1" customHeight="1">
      <c r="B11493" s="36" t="str">
        <f t="shared" si="2992"/>
        <v>b</v>
      </c>
      <c r="C11493" s="42">
        <v>4</v>
      </c>
      <c r="D11493" s="42"/>
      <c r="F11493" s="29"/>
      <c r="G11493" s="47" t="s">
        <v>357</v>
      </c>
      <c r="H11493" s="103"/>
      <c r="I11493" s="94">
        <f t="shared" si="2993"/>
        <v>0</v>
      </c>
      <c r="J11493" s="104"/>
      <c r="K11493" s="104"/>
      <c r="L11493" s="94">
        <f t="shared" si="2994"/>
        <v>0</v>
      </c>
      <c r="M11493" s="104"/>
      <c r="N11493" s="104"/>
      <c r="O11493" s="82" t="s">
        <v>146</v>
      </c>
      <c r="R11493" s="352">
        <f>L11723-[1]გადასახდელები!L10113</f>
        <v>0</v>
      </c>
    </row>
    <row r="11494" spans="2:18" ht="30.75" hidden="1" customHeight="1">
      <c r="B11494" s="36" t="str">
        <f t="shared" si="2992"/>
        <v>b</v>
      </c>
      <c r="C11494" s="42">
        <v>4</v>
      </c>
      <c r="D11494" s="42"/>
      <c r="F11494" s="29"/>
      <c r="G11494" s="47" t="s">
        <v>364</v>
      </c>
      <c r="H11494" s="103"/>
      <c r="I11494" s="94">
        <f t="shared" si="2993"/>
        <v>0</v>
      </c>
      <c r="J11494" s="104"/>
      <c r="K11494" s="104"/>
      <c r="L11494" s="94">
        <f t="shared" si="2994"/>
        <v>0</v>
      </c>
      <c r="M11494" s="104"/>
      <c r="N11494" s="104"/>
      <c r="O11494" s="82" t="s">
        <v>146</v>
      </c>
      <c r="R11494" s="352">
        <f>L11724-[1]გადასახდელები!L10114</f>
        <v>0</v>
      </c>
    </row>
    <row r="11495" spans="2:18" ht="20.25" hidden="1" customHeight="1">
      <c r="B11495" s="36" t="str">
        <f t="shared" si="2992"/>
        <v>b</v>
      </c>
      <c r="C11495" s="42">
        <v>4</v>
      </c>
      <c r="D11495" s="42"/>
      <c r="F11495" s="29"/>
      <c r="G11495" s="47" t="s">
        <v>358</v>
      </c>
      <c r="H11495" s="103"/>
      <c r="I11495" s="94">
        <f t="shared" si="2993"/>
        <v>0</v>
      </c>
      <c r="J11495" s="104"/>
      <c r="K11495" s="104"/>
      <c r="L11495" s="94">
        <f t="shared" si="2994"/>
        <v>0</v>
      </c>
      <c r="M11495" s="104"/>
      <c r="N11495" s="104"/>
      <c r="O11495" s="82" t="s">
        <v>146</v>
      </c>
      <c r="R11495" s="352">
        <f>L11725-[1]გადასახდელები!L10115</f>
        <v>0</v>
      </c>
    </row>
    <row r="11496" spans="2:18" ht="20.25" hidden="1" customHeight="1">
      <c r="B11496" s="36" t="str">
        <f t="shared" si="2992"/>
        <v>b</v>
      </c>
      <c r="C11496" s="42">
        <v>4</v>
      </c>
      <c r="D11496" s="42"/>
      <c r="F11496" s="29"/>
      <c r="G11496" s="47" t="s">
        <v>359</v>
      </c>
      <c r="H11496" s="103"/>
      <c r="I11496" s="94">
        <f t="shared" si="2993"/>
        <v>0</v>
      </c>
      <c r="J11496" s="104"/>
      <c r="K11496" s="104"/>
      <c r="L11496" s="94">
        <f t="shared" si="2994"/>
        <v>0</v>
      </c>
      <c r="M11496" s="104"/>
      <c r="N11496" s="104"/>
      <c r="O11496" s="82" t="s">
        <v>146</v>
      </c>
      <c r="R11496" s="352">
        <f>L11726-[1]გადასახდელები!L10116</f>
        <v>0</v>
      </c>
    </row>
    <row r="11497" spans="2:18" ht="20.25" hidden="1" customHeight="1">
      <c r="B11497" s="36" t="str">
        <f t="shared" si="2992"/>
        <v>b</v>
      </c>
      <c r="C11497" s="42">
        <v>4</v>
      </c>
      <c r="D11497" s="42"/>
      <c r="F11497" s="29"/>
      <c r="G11497" s="47" t="s">
        <v>365</v>
      </c>
      <c r="H11497" s="122"/>
      <c r="I11497" s="94">
        <f t="shared" si="2993"/>
        <v>0</v>
      </c>
      <c r="J11497" s="123"/>
      <c r="K11497" s="123"/>
      <c r="L11497" s="94">
        <f t="shared" si="2994"/>
        <v>0</v>
      </c>
      <c r="M11497" s="123"/>
      <c r="N11497" s="123"/>
      <c r="O11497" s="82" t="s">
        <v>146</v>
      </c>
      <c r="R11497" s="352">
        <f>L11727-[1]გადასახდელები!L10117</f>
        <v>0</v>
      </c>
    </row>
    <row r="11498" spans="2:18" ht="20.25" hidden="1" customHeight="1">
      <c r="B11498" s="36" t="str">
        <f t="shared" si="2992"/>
        <v>b</v>
      </c>
      <c r="C11498" s="42">
        <v>3</v>
      </c>
      <c r="D11498" s="42"/>
      <c r="F11498" s="29"/>
      <c r="G11498" s="51" t="s">
        <v>211</v>
      </c>
      <c r="H11498" s="120">
        <f>SUM(H11499:H11505)</f>
        <v>0</v>
      </c>
      <c r="I11498" s="118">
        <f t="shared" si="2993"/>
        <v>0</v>
      </c>
      <c r="J11498" s="121">
        <f>SUM(J11499:J11505)</f>
        <v>0</v>
      </c>
      <c r="K11498" s="121">
        <f>SUM(K11499:K11505)</f>
        <v>0</v>
      </c>
      <c r="L11498" s="118">
        <f t="shared" si="2994"/>
        <v>0</v>
      </c>
      <c r="M11498" s="121">
        <f>SUM(M11499:M11505)</f>
        <v>0</v>
      </c>
      <c r="N11498" s="121">
        <f>SUM(N11499:N11505)</f>
        <v>0</v>
      </c>
      <c r="O11498" s="82" t="s">
        <v>146</v>
      </c>
      <c r="R11498" s="352">
        <f>L11728-[1]გადასახდელები!L10118</f>
        <v>0</v>
      </c>
    </row>
    <row r="11499" spans="2:18" ht="20.25" hidden="1" customHeight="1">
      <c r="B11499" s="36" t="str">
        <f t="shared" ref="B11499:B11562" si="2995">IF(H11499+I11499+L11499&gt;0,"a","b")</f>
        <v>b</v>
      </c>
      <c r="C11499" s="42">
        <v>4</v>
      </c>
      <c r="D11499" s="42"/>
      <c r="F11499" s="29"/>
      <c r="G11499" s="47" t="s">
        <v>363</v>
      </c>
      <c r="H11499" s="103"/>
      <c r="I11499" s="94">
        <f t="shared" si="2993"/>
        <v>0</v>
      </c>
      <c r="J11499" s="104"/>
      <c r="K11499" s="104"/>
      <c r="L11499" s="94">
        <f t="shared" si="2994"/>
        <v>0</v>
      </c>
      <c r="M11499" s="104"/>
      <c r="N11499" s="104"/>
      <c r="O11499" s="82" t="s">
        <v>146</v>
      </c>
      <c r="R11499" s="352">
        <f>L11729-[1]გადასახდელები!L10119</f>
        <v>0</v>
      </c>
    </row>
    <row r="11500" spans="2:18" ht="20.25" hidden="1" customHeight="1">
      <c r="B11500" s="36" t="str">
        <f t="shared" si="2995"/>
        <v>b</v>
      </c>
      <c r="C11500" s="42">
        <v>4</v>
      </c>
      <c r="D11500" s="42"/>
      <c r="F11500" s="29"/>
      <c r="G11500" s="47" t="s">
        <v>210</v>
      </c>
      <c r="H11500" s="103"/>
      <c r="I11500" s="94">
        <f t="shared" si="2993"/>
        <v>0</v>
      </c>
      <c r="J11500" s="104"/>
      <c r="K11500" s="104"/>
      <c r="L11500" s="94">
        <f t="shared" si="2994"/>
        <v>0</v>
      </c>
      <c r="M11500" s="104"/>
      <c r="N11500" s="104"/>
      <c r="O11500" s="82" t="s">
        <v>146</v>
      </c>
      <c r="R11500" s="352">
        <f>L11730-[1]გადასახდელები!L10120</f>
        <v>0</v>
      </c>
    </row>
    <row r="11501" spans="2:18" ht="20.25" hidden="1" customHeight="1">
      <c r="B11501" s="36" t="str">
        <f t="shared" si="2995"/>
        <v>b</v>
      </c>
      <c r="C11501" s="42">
        <v>4</v>
      </c>
      <c r="D11501" s="42"/>
      <c r="F11501" s="29"/>
      <c r="G11501" s="47" t="s">
        <v>357</v>
      </c>
      <c r="H11501" s="103"/>
      <c r="I11501" s="94">
        <f t="shared" si="2993"/>
        <v>0</v>
      </c>
      <c r="J11501" s="104"/>
      <c r="K11501" s="104"/>
      <c r="L11501" s="94">
        <f t="shared" si="2994"/>
        <v>0</v>
      </c>
      <c r="M11501" s="104"/>
      <c r="N11501" s="104"/>
      <c r="O11501" s="82" t="s">
        <v>146</v>
      </c>
      <c r="R11501" s="352">
        <f>L11731-[1]გადასახდელები!L10121</f>
        <v>0</v>
      </c>
    </row>
    <row r="11502" spans="2:18" ht="30.75" hidden="1" customHeight="1">
      <c r="B11502" s="36" t="str">
        <f t="shared" si="2995"/>
        <v>b</v>
      </c>
      <c r="C11502" s="42">
        <v>4</v>
      </c>
      <c r="D11502" s="42"/>
      <c r="F11502" s="29"/>
      <c r="G11502" s="47" t="s">
        <v>364</v>
      </c>
      <c r="H11502" s="103"/>
      <c r="I11502" s="94">
        <f t="shared" si="2993"/>
        <v>0</v>
      </c>
      <c r="J11502" s="104"/>
      <c r="K11502" s="104"/>
      <c r="L11502" s="94">
        <f t="shared" si="2994"/>
        <v>0</v>
      </c>
      <c r="M11502" s="104"/>
      <c r="N11502" s="104"/>
      <c r="O11502" s="82" t="s">
        <v>146</v>
      </c>
      <c r="R11502" s="352">
        <f>L11732-[1]გადასახდელები!L10122</f>
        <v>0</v>
      </c>
    </row>
    <row r="11503" spans="2:18" ht="20.25" hidden="1" customHeight="1">
      <c r="B11503" s="36" t="str">
        <f t="shared" si="2995"/>
        <v>b</v>
      </c>
      <c r="C11503" s="42">
        <v>4</v>
      </c>
      <c r="D11503" s="42"/>
      <c r="F11503" s="29"/>
      <c r="G11503" s="47" t="s">
        <v>366</v>
      </c>
      <c r="H11503" s="103"/>
      <c r="I11503" s="94">
        <f t="shared" si="2993"/>
        <v>0</v>
      </c>
      <c r="J11503" s="104"/>
      <c r="K11503" s="104"/>
      <c r="L11503" s="94">
        <f t="shared" si="2994"/>
        <v>0</v>
      </c>
      <c r="M11503" s="104"/>
      <c r="N11503" s="104"/>
      <c r="O11503" s="82" t="s">
        <v>146</v>
      </c>
      <c r="R11503" s="352">
        <f>L11733-[1]გადასახდელები!L10123</f>
        <v>0</v>
      </c>
    </row>
    <row r="11504" spans="2:18" ht="20.25" hidden="1" customHeight="1">
      <c r="B11504" s="36" t="str">
        <f t="shared" si="2995"/>
        <v>b</v>
      </c>
      <c r="C11504" s="42">
        <v>4</v>
      </c>
      <c r="D11504" s="42"/>
      <c r="F11504" s="29"/>
      <c r="G11504" s="47" t="s">
        <v>359</v>
      </c>
      <c r="H11504" s="103"/>
      <c r="I11504" s="94">
        <f t="shared" si="2993"/>
        <v>0</v>
      </c>
      <c r="J11504" s="104"/>
      <c r="K11504" s="104"/>
      <c r="L11504" s="94">
        <f t="shared" si="2994"/>
        <v>0</v>
      </c>
      <c r="M11504" s="104"/>
      <c r="N11504" s="104"/>
      <c r="O11504" s="82" t="s">
        <v>146</v>
      </c>
      <c r="R11504" s="352">
        <f>L11734-[1]გადასახდელები!L10124</f>
        <v>0</v>
      </c>
    </row>
    <row r="11505" spans="2:18" ht="21" hidden="1" customHeight="1" thickBot="1">
      <c r="B11505" s="36" t="str">
        <f t="shared" si="2995"/>
        <v>b</v>
      </c>
      <c r="C11505" s="42">
        <v>4</v>
      </c>
      <c r="D11505" s="42"/>
      <c r="F11505" s="29"/>
      <c r="G11505" s="47" t="s">
        <v>365</v>
      </c>
      <c r="H11505" s="103"/>
      <c r="I11505" s="94">
        <f t="shared" si="2993"/>
        <v>0</v>
      </c>
      <c r="J11505" s="104"/>
      <c r="K11505" s="104"/>
      <c r="L11505" s="94">
        <f t="shared" si="2994"/>
        <v>0</v>
      </c>
      <c r="M11505" s="104"/>
      <c r="N11505" s="104"/>
      <c r="O11505" s="82" t="s">
        <v>146</v>
      </c>
      <c r="R11505" s="352">
        <f>L11735-[1]გადასახდელები!L10125</f>
        <v>0</v>
      </c>
    </row>
    <row r="11506" spans="2:18" ht="66.75" customHeight="1" thickBot="1">
      <c r="B11506" s="36" t="str">
        <f t="shared" si="2995"/>
        <v>a</v>
      </c>
      <c r="C11506" s="42">
        <v>1</v>
      </c>
      <c r="D11506" s="42"/>
      <c r="E11506" s="24"/>
      <c r="F11506" s="32" t="s">
        <v>158</v>
      </c>
      <c r="G11506" s="61" t="s">
        <v>102</v>
      </c>
      <c r="H11506" s="79">
        <f t="shared" ref="H11506:H11569" si="2996">H11736+H12426</f>
        <v>1123.0069999999998</v>
      </c>
      <c r="I11506" s="80">
        <f t="shared" si="2993"/>
        <v>700.5</v>
      </c>
      <c r="J11506" s="79">
        <f t="shared" ref="J11506:K11506" si="2997">J11736+J12426</f>
        <v>0</v>
      </c>
      <c r="K11506" s="79">
        <f t="shared" si="2997"/>
        <v>700.5</v>
      </c>
      <c r="L11506" s="80">
        <f t="shared" ref="L11506:L11559" si="2998">M11506+N11506</f>
        <v>244.80399999999997</v>
      </c>
      <c r="M11506" s="79">
        <f t="shared" ref="M11506:N11525" si="2999">M11736+M12426</f>
        <v>0</v>
      </c>
      <c r="N11506" s="79">
        <f t="shared" si="2999"/>
        <v>244.80399999999997</v>
      </c>
      <c r="O11506" s="82" t="s">
        <v>146</v>
      </c>
      <c r="P11506" s="43">
        <v>1</v>
      </c>
      <c r="R11506" s="352">
        <f>L11736-[1]გადასახდელები!L10126</f>
        <v>-67.259</v>
      </c>
    </row>
    <row r="11507" spans="2:18" ht="21" hidden="1" customHeight="1" thickTop="1">
      <c r="B11507" s="36" t="str">
        <f t="shared" si="2995"/>
        <v>b</v>
      </c>
      <c r="C11507" s="42">
        <v>2</v>
      </c>
      <c r="D11507" s="42"/>
      <c r="F11507" s="26"/>
      <c r="G11507" s="46" t="s">
        <v>162</v>
      </c>
      <c r="H11507" s="324">
        <f t="shared" si="2996"/>
        <v>0</v>
      </c>
      <c r="I11507" s="84">
        <f t="shared" si="2993"/>
        <v>0</v>
      </c>
      <c r="J11507" s="324">
        <f t="shared" ref="J11507:K11507" si="3000">J11737+J12427</f>
        <v>0</v>
      </c>
      <c r="K11507" s="324">
        <f t="shared" si="3000"/>
        <v>0</v>
      </c>
      <c r="L11507" s="84">
        <f t="shared" si="2998"/>
        <v>0</v>
      </c>
      <c r="M11507" s="324">
        <f t="shared" si="2999"/>
        <v>0</v>
      </c>
      <c r="N11507" s="324">
        <f t="shared" si="2999"/>
        <v>0</v>
      </c>
      <c r="O11507" s="82" t="s">
        <v>146</v>
      </c>
      <c r="R11507" s="352">
        <f>L11737-[1]გადასახდელები!L10127</f>
        <v>0</v>
      </c>
    </row>
    <row r="11508" spans="2:18" ht="20.25" customHeight="1" thickTop="1">
      <c r="B11508" s="36" t="str">
        <f t="shared" si="2995"/>
        <v>a</v>
      </c>
      <c r="C11508" s="42">
        <v>2</v>
      </c>
      <c r="D11508" s="42"/>
      <c r="E11508" s="24"/>
      <c r="F11508" s="341" t="s">
        <v>524</v>
      </c>
      <c r="G11508" s="58" t="s">
        <v>163</v>
      </c>
      <c r="H11508" s="86">
        <f t="shared" si="2996"/>
        <v>1123.0069999999998</v>
      </c>
      <c r="I11508" s="87">
        <f t="shared" si="2993"/>
        <v>700.5</v>
      </c>
      <c r="J11508" s="86">
        <f t="shared" ref="J11508:K11508" si="3001">J11738+J12428</f>
        <v>0</v>
      </c>
      <c r="K11508" s="86">
        <f t="shared" si="3001"/>
        <v>700.5</v>
      </c>
      <c r="L11508" s="87">
        <f t="shared" si="2998"/>
        <v>244.80399999999997</v>
      </c>
      <c r="M11508" s="86">
        <f t="shared" si="2999"/>
        <v>0</v>
      </c>
      <c r="N11508" s="86">
        <f t="shared" si="2999"/>
        <v>244.80399999999997</v>
      </c>
      <c r="O11508" s="82" t="s">
        <v>146</v>
      </c>
      <c r="R11508" s="352">
        <f>L11738-[1]გადასახდელები!L10128</f>
        <v>-67.259</v>
      </c>
    </row>
    <row r="11509" spans="2:18" ht="20.25" hidden="1" customHeight="1">
      <c r="B11509" s="36" t="str">
        <f t="shared" si="2995"/>
        <v>b</v>
      </c>
      <c r="C11509" s="42">
        <v>31</v>
      </c>
      <c r="D11509" s="42"/>
      <c r="F11509" s="341" t="s">
        <v>525</v>
      </c>
      <c r="G11509" s="57" t="s">
        <v>164</v>
      </c>
      <c r="H11509" s="89">
        <f t="shared" si="2996"/>
        <v>0</v>
      </c>
      <c r="I11509" s="90">
        <f t="shared" si="2993"/>
        <v>0</v>
      </c>
      <c r="J11509" s="89">
        <f t="shared" ref="J11509:K11509" si="3002">J11739+J12429</f>
        <v>0</v>
      </c>
      <c r="K11509" s="89">
        <f t="shared" si="3002"/>
        <v>0</v>
      </c>
      <c r="L11509" s="90">
        <f t="shared" si="2998"/>
        <v>0</v>
      </c>
      <c r="M11509" s="89">
        <f t="shared" si="2999"/>
        <v>0</v>
      </c>
      <c r="N11509" s="89">
        <f t="shared" si="2999"/>
        <v>0</v>
      </c>
      <c r="O11509" s="82" t="s">
        <v>146</v>
      </c>
      <c r="R11509" s="352">
        <f>L11739-[1]გადასახდელები!L10129</f>
        <v>0</v>
      </c>
    </row>
    <row r="11510" spans="2:18" ht="20.25" hidden="1" customHeight="1">
      <c r="B11510" s="36" t="str">
        <f t="shared" si="2995"/>
        <v>b</v>
      </c>
      <c r="C11510" s="42">
        <v>4</v>
      </c>
      <c r="D11510" s="42"/>
      <c r="F11510" s="341" t="s">
        <v>526</v>
      </c>
      <c r="G11510" s="47" t="s">
        <v>165</v>
      </c>
      <c r="H11510" s="93">
        <f t="shared" si="2996"/>
        <v>0</v>
      </c>
      <c r="I11510" s="94">
        <f t="shared" si="2993"/>
        <v>0</v>
      </c>
      <c r="J11510" s="93">
        <f t="shared" ref="J11510:K11510" si="3003">J11740+J12430</f>
        <v>0</v>
      </c>
      <c r="K11510" s="93">
        <f t="shared" si="3003"/>
        <v>0</v>
      </c>
      <c r="L11510" s="94">
        <f t="shared" si="2998"/>
        <v>0</v>
      </c>
      <c r="M11510" s="93">
        <f t="shared" si="2999"/>
        <v>0</v>
      </c>
      <c r="N11510" s="93">
        <f t="shared" si="2999"/>
        <v>0</v>
      </c>
      <c r="O11510" s="82" t="s">
        <v>146</v>
      </c>
      <c r="R11510" s="352">
        <f>L11740-[1]გადასახდელები!L10130</f>
        <v>0</v>
      </c>
    </row>
    <row r="11511" spans="2:18" ht="20.25" hidden="1" customHeight="1">
      <c r="B11511" s="36" t="str">
        <f t="shared" si="2995"/>
        <v>b</v>
      </c>
      <c r="C11511" s="42">
        <v>5</v>
      </c>
      <c r="D11511" s="42"/>
      <c r="F11511" s="342" t="s">
        <v>527</v>
      </c>
      <c r="G11511" s="48" t="s">
        <v>166</v>
      </c>
      <c r="H11511" s="96">
        <f t="shared" si="2996"/>
        <v>0</v>
      </c>
      <c r="I11511" s="97">
        <f t="shared" si="2993"/>
        <v>0</v>
      </c>
      <c r="J11511" s="96">
        <f t="shared" ref="J11511:K11511" si="3004">J11741+J12431</f>
        <v>0</v>
      </c>
      <c r="K11511" s="96">
        <f t="shared" si="3004"/>
        <v>0</v>
      </c>
      <c r="L11511" s="97">
        <f t="shared" si="2998"/>
        <v>0</v>
      </c>
      <c r="M11511" s="96">
        <f t="shared" si="2999"/>
        <v>0</v>
      </c>
      <c r="N11511" s="96">
        <f t="shared" si="2999"/>
        <v>0</v>
      </c>
      <c r="O11511" s="82" t="s">
        <v>146</v>
      </c>
      <c r="R11511" s="352">
        <f>L11741-[1]გადასახდელები!L10131</f>
        <v>0</v>
      </c>
    </row>
    <row r="11512" spans="2:18" ht="20.25" hidden="1" customHeight="1">
      <c r="B11512" s="36" t="str">
        <f t="shared" si="2995"/>
        <v>b</v>
      </c>
      <c r="C11512" s="42">
        <v>6</v>
      </c>
      <c r="D11512" s="42"/>
      <c r="F11512" s="343" t="s">
        <v>528</v>
      </c>
      <c r="G11512" s="45" t="s">
        <v>167</v>
      </c>
      <c r="H11512" s="119">
        <f t="shared" si="2996"/>
        <v>0</v>
      </c>
      <c r="I11512" s="91">
        <f t="shared" si="2993"/>
        <v>0</v>
      </c>
      <c r="J11512" s="119">
        <f t="shared" ref="J11512:K11512" si="3005">J11742+J12432</f>
        <v>0</v>
      </c>
      <c r="K11512" s="119">
        <f t="shared" si="3005"/>
        <v>0</v>
      </c>
      <c r="L11512" s="91">
        <f t="shared" si="2998"/>
        <v>0</v>
      </c>
      <c r="M11512" s="119">
        <f t="shared" si="2999"/>
        <v>0</v>
      </c>
      <c r="N11512" s="119">
        <f t="shared" si="2999"/>
        <v>0</v>
      </c>
      <c r="O11512" s="82" t="s">
        <v>146</v>
      </c>
      <c r="R11512" s="352">
        <f>L11742-[1]გადასახდელები!L10132</f>
        <v>0</v>
      </c>
    </row>
    <row r="11513" spans="2:18" ht="20.25" hidden="1" customHeight="1">
      <c r="B11513" s="36" t="str">
        <f t="shared" si="2995"/>
        <v>b</v>
      </c>
      <c r="C11513" s="42">
        <v>6</v>
      </c>
      <c r="D11513" s="42"/>
      <c r="F11513" s="343" t="s">
        <v>592</v>
      </c>
      <c r="G11513" s="45" t="s">
        <v>168</v>
      </c>
      <c r="H11513" s="119">
        <f t="shared" si="2996"/>
        <v>0</v>
      </c>
      <c r="I11513" s="91">
        <f t="shared" si="2993"/>
        <v>0</v>
      </c>
      <c r="J11513" s="119">
        <f t="shared" ref="J11513:K11513" si="3006">J11743+J12433</f>
        <v>0</v>
      </c>
      <c r="K11513" s="119">
        <f t="shared" si="3006"/>
        <v>0</v>
      </c>
      <c r="L11513" s="91">
        <f t="shared" si="2998"/>
        <v>0</v>
      </c>
      <c r="M11513" s="119">
        <f t="shared" si="2999"/>
        <v>0</v>
      </c>
      <c r="N11513" s="119">
        <f t="shared" si="2999"/>
        <v>0</v>
      </c>
      <c r="O11513" s="82" t="s">
        <v>146</v>
      </c>
      <c r="R11513" s="352">
        <f>L11743-[1]გადასახდელები!L10133</f>
        <v>0</v>
      </c>
    </row>
    <row r="11514" spans="2:18" ht="20.25" hidden="1" customHeight="1">
      <c r="B11514" s="36" t="str">
        <f t="shared" si="2995"/>
        <v>b</v>
      </c>
      <c r="C11514" s="42">
        <v>6</v>
      </c>
      <c r="D11514" s="42"/>
      <c r="F11514" s="343" t="s">
        <v>529</v>
      </c>
      <c r="G11514" s="45" t="s">
        <v>169</v>
      </c>
      <c r="H11514" s="119">
        <f t="shared" si="2996"/>
        <v>0</v>
      </c>
      <c r="I11514" s="91">
        <f t="shared" si="2993"/>
        <v>0</v>
      </c>
      <c r="J11514" s="119">
        <f t="shared" ref="J11514:K11514" si="3007">J11744+J12434</f>
        <v>0</v>
      </c>
      <c r="K11514" s="119">
        <f t="shared" si="3007"/>
        <v>0</v>
      </c>
      <c r="L11514" s="91">
        <f t="shared" si="2998"/>
        <v>0</v>
      </c>
      <c r="M11514" s="119">
        <f t="shared" si="2999"/>
        <v>0</v>
      </c>
      <c r="N11514" s="119">
        <f t="shared" si="2999"/>
        <v>0</v>
      </c>
      <c r="O11514" s="82" t="s">
        <v>146</v>
      </c>
      <c r="R11514" s="352">
        <f>L11744-[1]გადასახდელები!L10134</f>
        <v>0</v>
      </c>
    </row>
    <row r="11515" spans="2:18" ht="20.25" hidden="1" customHeight="1">
      <c r="B11515" s="36" t="str">
        <f t="shared" si="2995"/>
        <v>b</v>
      </c>
      <c r="C11515" s="42">
        <v>6</v>
      </c>
      <c r="D11515" s="42"/>
      <c r="F11515" s="343" t="s">
        <v>593</v>
      </c>
      <c r="G11515" s="45" t="s">
        <v>170</v>
      </c>
      <c r="H11515" s="119">
        <f t="shared" si="2996"/>
        <v>0</v>
      </c>
      <c r="I11515" s="91">
        <f t="shared" si="2993"/>
        <v>0</v>
      </c>
      <c r="J11515" s="119">
        <f t="shared" ref="J11515:K11515" si="3008">J11745+J12435</f>
        <v>0</v>
      </c>
      <c r="K11515" s="119">
        <f t="shared" si="3008"/>
        <v>0</v>
      </c>
      <c r="L11515" s="91">
        <f t="shared" si="2998"/>
        <v>0</v>
      </c>
      <c r="M11515" s="119">
        <f t="shared" si="2999"/>
        <v>0</v>
      </c>
      <c r="N11515" s="119">
        <f t="shared" si="2999"/>
        <v>0</v>
      </c>
      <c r="O11515" s="82" t="s">
        <v>146</v>
      </c>
      <c r="R11515" s="352">
        <f>L11745-[1]გადასახდელები!L10135</f>
        <v>0</v>
      </c>
    </row>
    <row r="11516" spans="2:18" ht="20.25" hidden="1" customHeight="1">
      <c r="B11516" s="36" t="str">
        <f t="shared" si="2995"/>
        <v>b</v>
      </c>
      <c r="C11516" s="42">
        <v>6</v>
      </c>
      <c r="D11516" s="42"/>
      <c r="F11516" s="343" t="s">
        <v>594</v>
      </c>
      <c r="G11516" s="45" t="s">
        <v>171</v>
      </c>
      <c r="H11516" s="119">
        <f t="shared" si="2996"/>
        <v>0</v>
      </c>
      <c r="I11516" s="91">
        <f t="shared" ref="I11516:I11579" si="3009">J11516+K11516</f>
        <v>0</v>
      </c>
      <c r="J11516" s="119">
        <f t="shared" ref="J11516:K11516" si="3010">J11746+J12436</f>
        <v>0</v>
      </c>
      <c r="K11516" s="119">
        <f t="shared" si="3010"/>
        <v>0</v>
      </c>
      <c r="L11516" s="91">
        <f t="shared" si="2998"/>
        <v>0</v>
      </c>
      <c r="M11516" s="119">
        <f t="shared" si="2999"/>
        <v>0</v>
      </c>
      <c r="N11516" s="119">
        <f t="shared" si="2999"/>
        <v>0</v>
      </c>
      <c r="O11516" s="82" t="s">
        <v>146</v>
      </c>
      <c r="R11516" s="352">
        <f>L11746-[1]გადასახდელები!L10136</f>
        <v>0</v>
      </c>
    </row>
    <row r="11517" spans="2:18" ht="20.25" hidden="1" customHeight="1">
      <c r="B11517" s="36" t="str">
        <f t="shared" si="2995"/>
        <v>b</v>
      </c>
      <c r="C11517" s="42">
        <v>6</v>
      </c>
      <c r="D11517" s="42"/>
      <c r="F11517" s="343" t="s">
        <v>595</v>
      </c>
      <c r="G11517" s="45" t="s">
        <v>172</v>
      </c>
      <c r="H11517" s="119">
        <f t="shared" si="2996"/>
        <v>0</v>
      </c>
      <c r="I11517" s="91">
        <f t="shared" si="3009"/>
        <v>0</v>
      </c>
      <c r="J11517" s="119">
        <f t="shared" ref="J11517:K11517" si="3011">J11747+J12437</f>
        <v>0</v>
      </c>
      <c r="K11517" s="119">
        <f t="shared" si="3011"/>
        <v>0</v>
      </c>
      <c r="L11517" s="91">
        <f t="shared" si="2998"/>
        <v>0</v>
      </c>
      <c r="M11517" s="119">
        <f t="shared" si="2999"/>
        <v>0</v>
      </c>
      <c r="N11517" s="119">
        <f t="shared" si="2999"/>
        <v>0</v>
      </c>
      <c r="O11517" s="82" t="s">
        <v>146</v>
      </c>
      <c r="R11517" s="352">
        <f>L11747-[1]გადასახდელები!L10137</f>
        <v>0</v>
      </c>
    </row>
    <row r="11518" spans="2:18" ht="20.25" hidden="1" customHeight="1">
      <c r="B11518" s="36" t="str">
        <f t="shared" si="2995"/>
        <v>b</v>
      </c>
      <c r="C11518" s="42">
        <v>5</v>
      </c>
      <c r="D11518" s="42"/>
      <c r="F11518" s="343" t="s">
        <v>596</v>
      </c>
      <c r="G11518" s="48" t="s">
        <v>173</v>
      </c>
      <c r="H11518" s="96">
        <f t="shared" si="2996"/>
        <v>0</v>
      </c>
      <c r="I11518" s="97">
        <f t="shared" si="3009"/>
        <v>0</v>
      </c>
      <c r="J11518" s="96">
        <f t="shared" ref="J11518:K11518" si="3012">J11748+J12438</f>
        <v>0</v>
      </c>
      <c r="K11518" s="96">
        <f t="shared" si="3012"/>
        <v>0</v>
      </c>
      <c r="L11518" s="97">
        <f t="shared" si="2998"/>
        <v>0</v>
      </c>
      <c r="M11518" s="96">
        <f t="shared" si="2999"/>
        <v>0</v>
      </c>
      <c r="N11518" s="96">
        <f t="shared" si="2999"/>
        <v>0</v>
      </c>
      <c r="O11518" s="82" t="s">
        <v>146</v>
      </c>
      <c r="R11518" s="352">
        <f>L11748-[1]გადასახდელები!L10138</f>
        <v>0</v>
      </c>
    </row>
    <row r="11519" spans="2:18" ht="20.25" hidden="1" customHeight="1">
      <c r="B11519" s="36" t="str">
        <f t="shared" si="2995"/>
        <v>b</v>
      </c>
      <c r="C11519" s="42">
        <v>4</v>
      </c>
      <c r="D11519" s="42"/>
      <c r="F11519" s="343" t="s">
        <v>597</v>
      </c>
      <c r="G11519" s="47" t="s">
        <v>174</v>
      </c>
      <c r="H11519" s="93">
        <f t="shared" si="2996"/>
        <v>0</v>
      </c>
      <c r="I11519" s="94">
        <f t="shared" si="3009"/>
        <v>0</v>
      </c>
      <c r="J11519" s="93">
        <f t="shared" ref="J11519:K11519" si="3013">J11749+J12439</f>
        <v>0</v>
      </c>
      <c r="K11519" s="93">
        <f t="shared" si="3013"/>
        <v>0</v>
      </c>
      <c r="L11519" s="94">
        <f t="shared" si="2998"/>
        <v>0</v>
      </c>
      <c r="M11519" s="93">
        <f t="shared" si="2999"/>
        <v>0</v>
      </c>
      <c r="N11519" s="93">
        <f t="shared" si="2999"/>
        <v>0</v>
      </c>
      <c r="O11519" s="82" t="s">
        <v>146</v>
      </c>
      <c r="R11519" s="352">
        <f>L11749-[1]გადასახდელები!L10139</f>
        <v>0</v>
      </c>
    </row>
    <row r="11520" spans="2:18" ht="20.25" customHeight="1">
      <c r="B11520" s="36" t="str">
        <f t="shared" si="2995"/>
        <v>a</v>
      </c>
      <c r="C11520" s="42">
        <v>3</v>
      </c>
      <c r="D11520" s="42"/>
      <c r="F11520" s="342" t="s">
        <v>530</v>
      </c>
      <c r="G11520" s="57" t="s">
        <v>175</v>
      </c>
      <c r="H11520" s="89">
        <f t="shared" si="2996"/>
        <v>1E-3</v>
      </c>
      <c r="I11520" s="90">
        <f t="shared" si="3009"/>
        <v>0</v>
      </c>
      <c r="J11520" s="89">
        <f t="shared" ref="J11520:K11520" si="3014">J11750+J12440</f>
        <v>0</v>
      </c>
      <c r="K11520" s="89">
        <f t="shared" si="3014"/>
        <v>0</v>
      </c>
      <c r="L11520" s="90">
        <f t="shared" si="2998"/>
        <v>0</v>
      </c>
      <c r="M11520" s="89">
        <f t="shared" si="2999"/>
        <v>0</v>
      </c>
      <c r="N11520" s="89">
        <f t="shared" si="2999"/>
        <v>0</v>
      </c>
      <c r="O11520" s="82" t="s">
        <v>146</v>
      </c>
      <c r="R11520" s="352">
        <f>L11750-[1]გადასახდელები!L10140</f>
        <v>0</v>
      </c>
    </row>
    <row r="11521" spans="2:18" ht="20.25" hidden="1" customHeight="1">
      <c r="B11521" s="36" t="str">
        <f t="shared" si="2995"/>
        <v>b</v>
      </c>
      <c r="C11521" s="42">
        <v>4</v>
      </c>
      <c r="D11521" s="42"/>
      <c r="F11521" s="343" t="s">
        <v>531</v>
      </c>
      <c r="G11521" s="47" t="s">
        <v>176</v>
      </c>
      <c r="H11521" s="93">
        <f t="shared" si="2996"/>
        <v>0</v>
      </c>
      <c r="I11521" s="94">
        <f t="shared" si="3009"/>
        <v>0</v>
      </c>
      <c r="J11521" s="93">
        <f t="shared" ref="J11521:K11521" si="3015">J11751+J12441</f>
        <v>0</v>
      </c>
      <c r="K11521" s="93">
        <f t="shared" si="3015"/>
        <v>0</v>
      </c>
      <c r="L11521" s="94">
        <f t="shared" si="2998"/>
        <v>0</v>
      </c>
      <c r="M11521" s="93">
        <f t="shared" si="2999"/>
        <v>0</v>
      </c>
      <c r="N11521" s="93">
        <f t="shared" si="2999"/>
        <v>0</v>
      </c>
      <c r="O11521" s="82" t="s">
        <v>146</v>
      </c>
      <c r="R11521" s="352">
        <f>L11751-[1]გადასახდელები!L10141</f>
        <v>0</v>
      </c>
    </row>
    <row r="11522" spans="2:18" ht="20.25" hidden="1" customHeight="1">
      <c r="B11522" s="36" t="str">
        <f t="shared" si="2995"/>
        <v>b</v>
      </c>
      <c r="C11522" s="42">
        <v>4</v>
      </c>
      <c r="D11522" s="42"/>
      <c r="F11522" s="342" t="s">
        <v>532</v>
      </c>
      <c r="G11522" s="47" t="s">
        <v>177</v>
      </c>
      <c r="H11522" s="93">
        <f t="shared" si="2996"/>
        <v>0</v>
      </c>
      <c r="I11522" s="94">
        <f t="shared" si="3009"/>
        <v>0</v>
      </c>
      <c r="J11522" s="93">
        <f t="shared" ref="J11522:K11522" si="3016">J11752+J12442</f>
        <v>0</v>
      </c>
      <c r="K11522" s="93">
        <f t="shared" si="3016"/>
        <v>0</v>
      </c>
      <c r="L11522" s="94">
        <f t="shared" si="2998"/>
        <v>0</v>
      </c>
      <c r="M11522" s="93">
        <f t="shared" si="2999"/>
        <v>0</v>
      </c>
      <c r="N11522" s="93">
        <f t="shared" si="2999"/>
        <v>0</v>
      </c>
      <c r="O11522" s="82" t="s">
        <v>146</v>
      </c>
      <c r="R11522" s="352">
        <f>L11752-[1]გადასახდელები!L10142</f>
        <v>0</v>
      </c>
    </row>
    <row r="11523" spans="2:18" ht="20.25" hidden="1" customHeight="1">
      <c r="B11523" s="36" t="str">
        <f t="shared" si="2995"/>
        <v>b</v>
      </c>
      <c r="C11523" s="42">
        <v>5</v>
      </c>
      <c r="D11523" s="42"/>
      <c r="F11523" s="343" t="s">
        <v>533</v>
      </c>
      <c r="G11523" s="48" t="s">
        <v>178</v>
      </c>
      <c r="H11523" s="96">
        <f t="shared" si="2996"/>
        <v>0</v>
      </c>
      <c r="I11523" s="97">
        <f t="shared" si="3009"/>
        <v>0</v>
      </c>
      <c r="J11523" s="96">
        <f t="shared" ref="J11523:K11523" si="3017">J11753+J12443</f>
        <v>0</v>
      </c>
      <c r="K11523" s="96">
        <f t="shared" si="3017"/>
        <v>0</v>
      </c>
      <c r="L11523" s="97">
        <f t="shared" si="2998"/>
        <v>0</v>
      </c>
      <c r="M11523" s="96">
        <f t="shared" si="2999"/>
        <v>0</v>
      </c>
      <c r="N11523" s="96">
        <f t="shared" si="2999"/>
        <v>0</v>
      </c>
      <c r="O11523" s="82" t="s">
        <v>146</v>
      </c>
      <c r="R11523" s="352">
        <f>L11753-[1]გადასახდელები!L10143</f>
        <v>0</v>
      </c>
    </row>
    <row r="11524" spans="2:18" ht="20.25" hidden="1" customHeight="1">
      <c r="B11524" s="36" t="str">
        <f t="shared" si="2995"/>
        <v>b</v>
      </c>
      <c r="C11524" s="42">
        <v>5</v>
      </c>
      <c r="D11524" s="42"/>
      <c r="F11524" s="343" t="s">
        <v>598</v>
      </c>
      <c r="G11524" s="48" t="s">
        <v>179</v>
      </c>
      <c r="H11524" s="96">
        <f t="shared" si="2996"/>
        <v>0</v>
      </c>
      <c r="I11524" s="97">
        <f t="shared" si="3009"/>
        <v>0</v>
      </c>
      <c r="J11524" s="96">
        <f t="shared" ref="J11524:K11524" si="3018">J11754+J12444</f>
        <v>0</v>
      </c>
      <c r="K11524" s="96">
        <f t="shared" si="3018"/>
        <v>0</v>
      </c>
      <c r="L11524" s="97">
        <f t="shared" si="2998"/>
        <v>0</v>
      </c>
      <c r="M11524" s="96">
        <f t="shared" si="2999"/>
        <v>0</v>
      </c>
      <c r="N11524" s="96">
        <f t="shared" si="2999"/>
        <v>0</v>
      </c>
      <c r="O11524" s="82" t="s">
        <v>146</v>
      </c>
      <c r="R11524" s="352">
        <f>L11754-[1]გადასახდელები!L10144</f>
        <v>0</v>
      </c>
    </row>
    <row r="11525" spans="2:18" ht="20.25" hidden="1" customHeight="1">
      <c r="B11525" s="36" t="str">
        <f t="shared" si="2995"/>
        <v>b</v>
      </c>
      <c r="C11525" s="42">
        <v>4</v>
      </c>
      <c r="D11525" s="42"/>
      <c r="F11525" s="342" t="s">
        <v>534</v>
      </c>
      <c r="G11525" s="47" t="s">
        <v>180</v>
      </c>
      <c r="H11525" s="93">
        <f t="shared" si="2996"/>
        <v>0</v>
      </c>
      <c r="I11525" s="94">
        <f t="shared" si="3009"/>
        <v>0</v>
      </c>
      <c r="J11525" s="93">
        <f t="shared" ref="J11525:K11525" si="3019">J11755+J12445</f>
        <v>0</v>
      </c>
      <c r="K11525" s="93">
        <f t="shared" si="3019"/>
        <v>0</v>
      </c>
      <c r="L11525" s="94">
        <f t="shared" si="2998"/>
        <v>0</v>
      </c>
      <c r="M11525" s="93">
        <f t="shared" si="2999"/>
        <v>0</v>
      </c>
      <c r="N11525" s="93">
        <f t="shared" si="2999"/>
        <v>0</v>
      </c>
      <c r="O11525" s="82" t="s">
        <v>146</v>
      </c>
      <c r="R11525" s="352">
        <f>L11755-[1]გადასახდელები!L10145</f>
        <v>0</v>
      </c>
    </row>
    <row r="11526" spans="2:18" ht="42.75" hidden="1" customHeight="1">
      <c r="B11526" s="36" t="str">
        <f t="shared" si="2995"/>
        <v>b</v>
      </c>
      <c r="C11526" s="42">
        <v>5</v>
      </c>
      <c r="D11526" s="42"/>
      <c r="F11526" s="343" t="s">
        <v>535</v>
      </c>
      <c r="G11526" s="48" t="s">
        <v>229</v>
      </c>
      <c r="H11526" s="96">
        <f t="shared" si="2996"/>
        <v>0</v>
      </c>
      <c r="I11526" s="97">
        <f t="shared" si="3009"/>
        <v>0</v>
      </c>
      <c r="J11526" s="96">
        <f t="shared" ref="J11526:K11526" si="3020">J11756+J12446</f>
        <v>0</v>
      </c>
      <c r="K11526" s="96">
        <f t="shared" si="3020"/>
        <v>0</v>
      </c>
      <c r="L11526" s="97">
        <f t="shared" si="2998"/>
        <v>0</v>
      </c>
      <c r="M11526" s="96">
        <f t="shared" ref="M11526:N11545" si="3021">M11756+M12446</f>
        <v>0</v>
      </c>
      <c r="N11526" s="96">
        <f t="shared" si="3021"/>
        <v>0</v>
      </c>
      <c r="O11526" s="82" t="s">
        <v>146</v>
      </c>
      <c r="R11526" s="352">
        <f>L11756-[1]გადასახდელები!L10146</f>
        <v>0</v>
      </c>
    </row>
    <row r="11527" spans="2:18" ht="30.75" hidden="1" customHeight="1">
      <c r="B11527" s="36" t="str">
        <f t="shared" si="2995"/>
        <v>b</v>
      </c>
      <c r="C11527" s="42">
        <v>5</v>
      </c>
      <c r="D11527" s="42"/>
      <c r="F11527" s="343" t="s">
        <v>599</v>
      </c>
      <c r="G11527" s="49" t="s">
        <v>196</v>
      </c>
      <c r="H11527" s="96">
        <f t="shared" si="2996"/>
        <v>0</v>
      </c>
      <c r="I11527" s="97">
        <f t="shared" si="3009"/>
        <v>0</v>
      </c>
      <c r="J11527" s="96">
        <f t="shared" ref="J11527:K11527" si="3022">J11757+J12447</f>
        <v>0</v>
      </c>
      <c r="K11527" s="96">
        <f t="shared" si="3022"/>
        <v>0</v>
      </c>
      <c r="L11527" s="97">
        <f t="shared" si="2998"/>
        <v>0</v>
      </c>
      <c r="M11527" s="96">
        <f t="shared" si="3021"/>
        <v>0</v>
      </c>
      <c r="N11527" s="96">
        <f t="shared" si="3021"/>
        <v>0</v>
      </c>
      <c r="O11527" s="82" t="s">
        <v>146</v>
      </c>
      <c r="R11527" s="352">
        <f>L11757-[1]გადასახდელები!L10147</f>
        <v>0</v>
      </c>
    </row>
    <row r="11528" spans="2:18" ht="60.75" hidden="1" customHeight="1">
      <c r="B11528" s="36" t="str">
        <f t="shared" si="2995"/>
        <v>b</v>
      </c>
      <c r="C11528" s="42">
        <v>5</v>
      </c>
      <c r="D11528" s="42"/>
      <c r="F11528" s="343" t="s">
        <v>536</v>
      </c>
      <c r="G11528" s="49" t="s">
        <v>230</v>
      </c>
      <c r="H11528" s="96">
        <f t="shared" si="2996"/>
        <v>0</v>
      </c>
      <c r="I11528" s="97">
        <f t="shared" si="3009"/>
        <v>0</v>
      </c>
      <c r="J11528" s="96">
        <f t="shared" ref="J11528:K11528" si="3023">J11758+J12448</f>
        <v>0</v>
      </c>
      <c r="K11528" s="96">
        <f t="shared" si="3023"/>
        <v>0</v>
      </c>
      <c r="L11528" s="97">
        <f t="shared" si="2998"/>
        <v>0</v>
      </c>
      <c r="M11528" s="96">
        <f t="shared" si="3021"/>
        <v>0</v>
      </c>
      <c r="N11528" s="96">
        <f t="shared" si="3021"/>
        <v>0</v>
      </c>
      <c r="O11528" s="82" t="s">
        <v>146</v>
      </c>
      <c r="R11528" s="352">
        <f>L11758-[1]გადასახდელები!L10148</f>
        <v>0</v>
      </c>
    </row>
    <row r="11529" spans="2:18" ht="30.75" hidden="1" customHeight="1">
      <c r="B11529" s="36" t="str">
        <f t="shared" si="2995"/>
        <v>b</v>
      </c>
      <c r="C11529" s="42">
        <v>5</v>
      </c>
      <c r="D11529" s="42"/>
      <c r="F11529" s="342" t="s">
        <v>537</v>
      </c>
      <c r="G11529" s="48" t="s">
        <v>195</v>
      </c>
      <c r="H11529" s="96">
        <f t="shared" si="2996"/>
        <v>0</v>
      </c>
      <c r="I11529" s="97">
        <f t="shared" si="3009"/>
        <v>0</v>
      </c>
      <c r="J11529" s="96">
        <f t="shared" ref="J11529:K11529" si="3024">J11759+J12449</f>
        <v>0</v>
      </c>
      <c r="K11529" s="96">
        <f t="shared" si="3024"/>
        <v>0</v>
      </c>
      <c r="L11529" s="97">
        <f t="shared" si="2998"/>
        <v>0</v>
      </c>
      <c r="M11529" s="96">
        <f t="shared" si="3021"/>
        <v>0</v>
      </c>
      <c r="N11529" s="96">
        <f t="shared" si="3021"/>
        <v>0</v>
      </c>
      <c r="O11529" s="82" t="s">
        <v>146</v>
      </c>
      <c r="R11529" s="352">
        <f>L11759-[1]გადასახდელები!L10149</f>
        <v>0</v>
      </c>
    </row>
    <row r="11530" spans="2:18" ht="20.25" hidden="1" customHeight="1">
      <c r="B11530" s="36" t="str">
        <f t="shared" si="2995"/>
        <v>b</v>
      </c>
      <c r="C11530" s="42">
        <v>6</v>
      </c>
      <c r="D11530" s="42"/>
      <c r="F11530" s="343" t="s">
        <v>600</v>
      </c>
      <c r="G11530" s="45" t="s">
        <v>181</v>
      </c>
      <c r="H11530" s="323">
        <f t="shared" si="2996"/>
        <v>0</v>
      </c>
      <c r="I11530" s="105">
        <f t="shared" si="3009"/>
        <v>0</v>
      </c>
      <c r="J11530" s="323">
        <f t="shared" ref="J11530:K11530" si="3025">J11760+J12450</f>
        <v>0</v>
      </c>
      <c r="K11530" s="323">
        <f t="shared" si="3025"/>
        <v>0</v>
      </c>
      <c r="L11530" s="105">
        <f t="shared" si="2998"/>
        <v>0</v>
      </c>
      <c r="M11530" s="323">
        <f t="shared" si="3021"/>
        <v>0</v>
      </c>
      <c r="N11530" s="323">
        <f t="shared" si="3021"/>
        <v>0</v>
      </c>
      <c r="O11530" s="82" t="s">
        <v>146</v>
      </c>
      <c r="R11530" s="352">
        <f>L11760-[1]გადასახდელები!L10150</f>
        <v>0</v>
      </c>
    </row>
    <row r="11531" spans="2:18" ht="20.25" hidden="1" customHeight="1">
      <c r="B11531" s="36" t="str">
        <f t="shared" si="2995"/>
        <v>b</v>
      </c>
      <c r="C11531" s="42">
        <v>6</v>
      </c>
      <c r="D11531" s="42"/>
      <c r="F11531" s="343" t="s">
        <v>601</v>
      </c>
      <c r="G11531" s="45" t="s">
        <v>182</v>
      </c>
      <c r="H11531" s="323">
        <f t="shared" si="2996"/>
        <v>0</v>
      </c>
      <c r="I11531" s="105">
        <f t="shared" si="3009"/>
        <v>0</v>
      </c>
      <c r="J11531" s="323">
        <f t="shared" ref="J11531:K11531" si="3026">J11761+J12451</f>
        <v>0</v>
      </c>
      <c r="K11531" s="323">
        <f t="shared" si="3026"/>
        <v>0</v>
      </c>
      <c r="L11531" s="105">
        <f t="shared" si="2998"/>
        <v>0</v>
      </c>
      <c r="M11531" s="323">
        <f t="shared" si="3021"/>
        <v>0</v>
      </c>
      <c r="N11531" s="323">
        <f t="shared" si="3021"/>
        <v>0</v>
      </c>
      <c r="O11531" s="82" t="s">
        <v>146</v>
      </c>
      <c r="R11531" s="352">
        <f>L11761-[1]გადასახდელები!L10151</f>
        <v>0</v>
      </c>
    </row>
    <row r="11532" spans="2:18" ht="20.25" hidden="1" customHeight="1">
      <c r="B11532" s="36" t="str">
        <f t="shared" si="2995"/>
        <v>b</v>
      </c>
      <c r="C11532" s="42">
        <v>6</v>
      </c>
      <c r="D11532" s="42"/>
      <c r="F11532" s="343" t="s">
        <v>602</v>
      </c>
      <c r="G11532" s="45" t="s">
        <v>183</v>
      </c>
      <c r="H11532" s="323">
        <f t="shared" si="2996"/>
        <v>0</v>
      </c>
      <c r="I11532" s="105">
        <f t="shared" si="3009"/>
        <v>0</v>
      </c>
      <c r="J11532" s="323">
        <f t="shared" ref="J11532:K11532" si="3027">J11762+J12452</f>
        <v>0</v>
      </c>
      <c r="K11532" s="323">
        <f t="shared" si="3027"/>
        <v>0</v>
      </c>
      <c r="L11532" s="105">
        <f t="shared" si="2998"/>
        <v>0</v>
      </c>
      <c r="M11532" s="323">
        <f t="shared" si="3021"/>
        <v>0</v>
      </c>
      <c r="N11532" s="323">
        <f t="shared" si="3021"/>
        <v>0</v>
      </c>
      <c r="O11532" s="82" t="s">
        <v>146</v>
      </c>
      <c r="R11532" s="352">
        <f>L11762-[1]გადასახდელები!L10152</f>
        <v>0</v>
      </c>
    </row>
    <row r="11533" spans="2:18" ht="20.25" hidden="1" customHeight="1">
      <c r="B11533" s="36" t="str">
        <f t="shared" si="2995"/>
        <v>b</v>
      </c>
      <c r="C11533" s="42">
        <v>6</v>
      </c>
      <c r="D11533" s="42"/>
      <c r="F11533" s="343" t="s">
        <v>603</v>
      </c>
      <c r="G11533" s="45" t="s">
        <v>184</v>
      </c>
      <c r="H11533" s="323">
        <f t="shared" si="2996"/>
        <v>0</v>
      </c>
      <c r="I11533" s="105">
        <f t="shared" si="3009"/>
        <v>0</v>
      </c>
      <c r="J11533" s="323">
        <f t="shared" ref="J11533:K11533" si="3028">J11763+J12453</f>
        <v>0</v>
      </c>
      <c r="K11533" s="323">
        <f t="shared" si="3028"/>
        <v>0</v>
      </c>
      <c r="L11533" s="105">
        <f t="shared" si="2998"/>
        <v>0</v>
      </c>
      <c r="M11533" s="323">
        <f t="shared" si="3021"/>
        <v>0</v>
      </c>
      <c r="N11533" s="323">
        <f t="shared" si="3021"/>
        <v>0</v>
      </c>
      <c r="O11533" s="82" t="s">
        <v>146</v>
      </c>
      <c r="R11533" s="352">
        <f>L11763-[1]გადასახდელები!L10153</f>
        <v>0</v>
      </c>
    </row>
    <row r="11534" spans="2:18" ht="20.25" hidden="1" customHeight="1">
      <c r="B11534" s="36" t="str">
        <f t="shared" si="2995"/>
        <v>b</v>
      </c>
      <c r="C11534" s="42">
        <v>6</v>
      </c>
      <c r="D11534" s="42"/>
      <c r="F11534" s="343" t="s">
        <v>538</v>
      </c>
      <c r="G11534" s="45" t="s">
        <v>185</v>
      </c>
      <c r="H11534" s="323">
        <f t="shared" si="2996"/>
        <v>0</v>
      </c>
      <c r="I11534" s="105">
        <f t="shared" si="3009"/>
        <v>0</v>
      </c>
      <c r="J11534" s="323">
        <f t="shared" ref="J11534:K11534" si="3029">J11764+J12454</f>
        <v>0</v>
      </c>
      <c r="K11534" s="323">
        <f t="shared" si="3029"/>
        <v>0</v>
      </c>
      <c r="L11534" s="105">
        <f t="shared" si="2998"/>
        <v>0</v>
      </c>
      <c r="M11534" s="323">
        <f t="shared" si="3021"/>
        <v>0</v>
      </c>
      <c r="N11534" s="323">
        <f t="shared" si="3021"/>
        <v>0</v>
      </c>
      <c r="O11534" s="82" t="s">
        <v>146</v>
      </c>
      <c r="R11534" s="352">
        <f>L11764-[1]გადასახდელები!L10154</f>
        <v>0</v>
      </c>
    </row>
    <row r="11535" spans="2:18" ht="20.25" hidden="1" customHeight="1">
      <c r="B11535" s="36" t="str">
        <f t="shared" si="2995"/>
        <v>b</v>
      </c>
      <c r="C11535" s="42">
        <v>6</v>
      </c>
      <c r="D11535" s="42"/>
      <c r="F11535" s="343" t="s">
        <v>604</v>
      </c>
      <c r="G11535" s="45" t="s">
        <v>186</v>
      </c>
      <c r="H11535" s="323">
        <f t="shared" si="2996"/>
        <v>0</v>
      </c>
      <c r="I11535" s="105">
        <f t="shared" si="3009"/>
        <v>0</v>
      </c>
      <c r="J11535" s="323">
        <f t="shared" ref="J11535:K11535" si="3030">J11765+J12455</f>
        <v>0</v>
      </c>
      <c r="K11535" s="323">
        <f t="shared" si="3030"/>
        <v>0</v>
      </c>
      <c r="L11535" s="105">
        <f t="shared" si="2998"/>
        <v>0</v>
      </c>
      <c r="M11535" s="323">
        <f t="shared" si="3021"/>
        <v>0</v>
      </c>
      <c r="N11535" s="323">
        <f t="shared" si="3021"/>
        <v>0</v>
      </c>
      <c r="O11535" s="82" t="s">
        <v>146</v>
      </c>
      <c r="R11535" s="352">
        <f>L11765-[1]გადასახდელები!L10155</f>
        <v>0</v>
      </c>
    </row>
    <row r="11536" spans="2:18" ht="20.25" hidden="1" customHeight="1">
      <c r="B11536" s="36" t="str">
        <f t="shared" si="2995"/>
        <v>b</v>
      </c>
      <c r="C11536" s="42">
        <v>6</v>
      </c>
      <c r="D11536" s="42"/>
      <c r="F11536" s="343" t="s">
        <v>605</v>
      </c>
      <c r="G11536" s="45" t="s">
        <v>187</v>
      </c>
      <c r="H11536" s="323">
        <f t="shared" si="2996"/>
        <v>0</v>
      </c>
      <c r="I11536" s="105">
        <f t="shared" si="3009"/>
        <v>0</v>
      </c>
      <c r="J11536" s="323">
        <f t="shared" ref="J11536:K11536" si="3031">J11766+J12456</f>
        <v>0</v>
      </c>
      <c r="K11536" s="323">
        <f t="shared" si="3031"/>
        <v>0</v>
      </c>
      <c r="L11536" s="105">
        <f t="shared" si="2998"/>
        <v>0</v>
      </c>
      <c r="M11536" s="323">
        <f t="shared" si="3021"/>
        <v>0</v>
      </c>
      <c r="N11536" s="323">
        <f t="shared" si="3021"/>
        <v>0</v>
      </c>
      <c r="O11536" s="82" t="s">
        <v>146</v>
      </c>
      <c r="R11536" s="352">
        <f>L11766-[1]გადასახდელები!L10156</f>
        <v>0</v>
      </c>
    </row>
    <row r="11537" spans="2:18" ht="20.25" hidden="1" customHeight="1">
      <c r="B11537" s="36" t="str">
        <f t="shared" si="2995"/>
        <v>b</v>
      </c>
      <c r="C11537" s="42">
        <v>6</v>
      </c>
      <c r="D11537" s="42"/>
      <c r="F11537" s="343" t="s">
        <v>606</v>
      </c>
      <c r="G11537" s="45" t="s">
        <v>188</v>
      </c>
      <c r="H11537" s="323">
        <f t="shared" si="2996"/>
        <v>0</v>
      </c>
      <c r="I11537" s="105">
        <f t="shared" si="3009"/>
        <v>0</v>
      </c>
      <c r="J11537" s="323">
        <f t="shared" ref="J11537:K11537" si="3032">J11767+J12457</f>
        <v>0</v>
      </c>
      <c r="K11537" s="323">
        <f t="shared" si="3032"/>
        <v>0</v>
      </c>
      <c r="L11537" s="105">
        <f t="shared" si="2998"/>
        <v>0</v>
      </c>
      <c r="M11537" s="323">
        <f t="shared" si="3021"/>
        <v>0</v>
      </c>
      <c r="N11537" s="323">
        <f t="shared" si="3021"/>
        <v>0</v>
      </c>
      <c r="O11537" s="82" t="s">
        <v>146</v>
      </c>
      <c r="R11537" s="352">
        <f>L11767-[1]გადასახდელები!L10157</f>
        <v>0</v>
      </c>
    </row>
    <row r="11538" spans="2:18" ht="20.25" hidden="1" customHeight="1">
      <c r="B11538" s="36" t="str">
        <f t="shared" si="2995"/>
        <v>b</v>
      </c>
      <c r="C11538" s="42">
        <v>6</v>
      </c>
      <c r="D11538" s="42"/>
      <c r="F11538" s="343" t="s">
        <v>607</v>
      </c>
      <c r="G11538" s="45" t="s">
        <v>189</v>
      </c>
      <c r="H11538" s="323">
        <f t="shared" si="2996"/>
        <v>0</v>
      </c>
      <c r="I11538" s="105">
        <f t="shared" si="3009"/>
        <v>0</v>
      </c>
      <c r="J11538" s="323">
        <f t="shared" ref="J11538:K11538" si="3033">J11768+J12458</f>
        <v>0</v>
      </c>
      <c r="K11538" s="323">
        <f t="shared" si="3033"/>
        <v>0</v>
      </c>
      <c r="L11538" s="105">
        <f t="shared" si="2998"/>
        <v>0</v>
      </c>
      <c r="M11538" s="323">
        <f t="shared" si="3021"/>
        <v>0</v>
      </c>
      <c r="N11538" s="323">
        <f t="shared" si="3021"/>
        <v>0</v>
      </c>
      <c r="O11538" s="82" t="s">
        <v>146</v>
      </c>
      <c r="R11538" s="352">
        <f>L11768-[1]გადასახდელები!L10158</f>
        <v>0</v>
      </c>
    </row>
    <row r="11539" spans="2:18" ht="20.25" hidden="1" customHeight="1">
      <c r="B11539" s="36" t="str">
        <f t="shared" si="2995"/>
        <v>b</v>
      </c>
      <c r="C11539" s="42">
        <v>6</v>
      </c>
      <c r="D11539" s="42"/>
      <c r="F11539" s="343" t="s">
        <v>608</v>
      </c>
      <c r="G11539" s="45" t="s">
        <v>190</v>
      </c>
      <c r="H11539" s="323">
        <f t="shared" si="2996"/>
        <v>0</v>
      </c>
      <c r="I11539" s="105">
        <f t="shared" si="3009"/>
        <v>0</v>
      </c>
      <c r="J11539" s="323">
        <f t="shared" ref="J11539:K11539" si="3034">J11769+J12459</f>
        <v>0</v>
      </c>
      <c r="K11539" s="323">
        <f t="shared" si="3034"/>
        <v>0</v>
      </c>
      <c r="L11539" s="105">
        <f t="shared" si="2998"/>
        <v>0</v>
      </c>
      <c r="M11539" s="323">
        <f t="shared" si="3021"/>
        <v>0</v>
      </c>
      <c r="N11539" s="323">
        <f t="shared" si="3021"/>
        <v>0</v>
      </c>
      <c r="O11539" s="82" t="s">
        <v>146</v>
      </c>
      <c r="R11539" s="352">
        <f>L11769-[1]გადასახდელები!L10159</f>
        <v>0</v>
      </c>
    </row>
    <row r="11540" spans="2:18" ht="30.75" hidden="1" customHeight="1">
      <c r="B11540" s="36" t="str">
        <f t="shared" si="2995"/>
        <v>b</v>
      </c>
      <c r="C11540" s="42">
        <v>6</v>
      </c>
      <c r="D11540" s="42"/>
      <c r="F11540" s="343" t="s">
        <v>539</v>
      </c>
      <c r="G11540" s="45" t="s">
        <v>231</v>
      </c>
      <c r="H11540" s="323">
        <f t="shared" si="2996"/>
        <v>0</v>
      </c>
      <c r="I11540" s="105">
        <f t="shared" si="3009"/>
        <v>0</v>
      </c>
      <c r="J11540" s="323">
        <f t="shared" ref="J11540:K11540" si="3035">J11770+J12460</f>
        <v>0</v>
      </c>
      <c r="K11540" s="323">
        <f t="shared" si="3035"/>
        <v>0</v>
      </c>
      <c r="L11540" s="105">
        <f t="shared" si="2998"/>
        <v>0</v>
      </c>
      <c r="M11540" s="323">
        <f t="shared" si="3021"/>
        <v>0</v>
      </c>
      <c r="N11540" s="323">
        <f t="shared" si="3021"/>
        <v>0</v>
      </c>
      <c r="O11540" s="82" t="s">
        <v>146</v>
      </c>
      <c r="R11540" s="352">
        <f>L11770-[1]გადასახდელები!L10160</f>
        <v>0</v>
      </c>
    </row>
    <row r="11541" spans="2:18" ht="20.25" hidden="1" customHeight="1">
      <c r="B11541" s="36" t="str">
        <f t="shared" si="2995"/>
        <v>b</v>
      </c>
      <c r="C11541" s="42">
        <v>5</v>
      </c>
      <c r="D11541" s="42"/>
      <c r="F11541" s="342" t="s">
        <v>609</v>
      </c>
      <c r="G11541" s="48" t="s">
        <v>197</v>
      </c>
      <c r="H11541" s="96">
        <f t="shared" si="2996"/>
        <v>0</v>
      </c>
      <c r="I11541" s="97">
        <f t="shared" si="3009"/>
        <v>0</v>
      </c>
      <c r="J11541" s="96">
        <f t="shared" ref="J11541:K11541" si="3036">J11771+J12461</f>
        <v>0</v>
      </c>
      <c r="K11541" s="96">
        <f t="shared" si="3036"/>
        <v>0</v>
      </c>
      <c r="L11541" s="97">
        <f t="shared" si="2998"/>
        <v>0</v>
      </c>
      <c r="M11541" s="96">
        <f t="shared" si="3021"/>
        <v>0</v>
      </c>
      <c r="N11541" s="96">
        <f t="shared" si="3021"/>
        <v>0</v>
      </c>
      <c r="O11541" s="82" t="s">
        <v>146</v>
      </c>
      <c r="R11541" s="352">
        <f>L11771-[1]გადასახდელები!L10161</f>
        <v>0</v>
      </c>
    </row>
    <row r="11542" spans="2:18" ht="20.25" hidden="1" customHeight="1">
      <c r="B11542" s="36" t="str">
        <f t="shared" si="2995"/>
        <v>b</v>
      </c>
      <c r="C11542" s="42">
        <v>6</v>
      </c>
      <c r="D11542" s="42"/>
      <c r="F11542" s="343" t="s">
        <v>610</v>
      </c>
      <c r="G11542" s="45" t="s">
        <v>191</v>
      </c>
      <c r="H11542" s="323">
        <f t="shared" si="2996"/>
        <v>0</v>
      </c>
      <c r="I11542" s="105">
        <f t="shared" si="3009"/>
        <v>0</v>
      </c>
      <c r="J11542" s="323">
        <f t="shared" ref="J11542:K11542" si="3037">J11772+J12462</f>
        <v>0</v>
      </c>
      <c r="K11542" s="323">
        <f t="shared" si="3037"/>
        <v>0</v>
      </c>
      <c r="L11542" s="105">
        <f t="shared" si="2998"/>
        <v>0</v>
      </c>
      <c r="M11542" s="323">
        <f t="shared" si="3021"/>
        <v>0</v>
      </c>
      <c r="N11542" s="323">
        <f t="shared" si="3021"/>
        <v>0</v>
      </c>
      <c r="O11542" s="82" t="s">
        <v>146</v>
      </c>
      <c r="R11542" s="352">
        <f>L11772-[1]გადასახდელები!L10162</f>
        <v>0</v>
      </c>
    </row>
    <row r="11543" spans="2:18" ht="20.25" hidden="1" customHeight="1">
      <c r="B11543" s="36" t="str">
        <f t="shared" si="2995"/>
        <v>b</v>
      </c>
      <c r="C11543" s="42">
        <v>6</v>
      </c>
      <c r="D11543" s="42"/>
      <c r="F11543" s="343" t="s">
        <v>611</v>
      </c>
      <c r="G11543" s="45" t="s">
        <v>192</v>
      </c>
      <c r="H11543" s="323">
        <f t="shared" si="2996"/>
        <v>0</v>
      </c>
      <c r="I11543" s="105">
        <f t="shared" si="3009"/>
        <v>0</v>
      </c>
      <c r="J11543" s="323">
        <f t="shared" ref="J11543:K11543" si="3038">J11773+J12463</f>
        <v>0</v>
      </c>
      <c r="K11543" s="323">
        <f t="shared" si="3038"/>
        <v>0</v>
      </c>
      <c r="L11543" s="105">
        <f t="shared" si="2998"/>
        <v>0</v>
      </c>
      <c r="M11543" s="323">
        <f t="shared" si="3021"/>
        <v>0</v>
      </c>
      <c r="N11543" s="323">
        <f t="shared" si="3021"/>
        <v>0</v>
      </c>
      <c r="O11543" s="82" t="s">
        <v>146</v>
      </c>
      <c r="R11543" s="352">
        <f>L11773-[1]გადასახდელები!L10163</f>
        <v>0</v>
      </c>
    </row>
    <row r="11544" spans="2:18" ht="30.75" hidden="1" customHeight="1">
      <c r="B11544" s="36" t="str">
        <f t="shared" si="2995"/>
        <v>b</v>
      </c>
      <c r="C11544" s="42">
        <v>6</v>
      </c>
      <c r="D11544" s="42"/>
      <c r="F11544" s="343" t="s">
        <v>612</v>
      </c>
      <c r="G11544" s="45" t="s">
        <v>232</v>
      </c>
      <c r="H11544" s="323">
        <f t="shared" si="2996"/>
        <v>0</v>
      </c>
      <c r="I11544" s="105">
        <f t="shared" si="3009"/>
        <v>0</v>
      </c>
      <c r="J11544" s="323">
        <f t="shared" ref="J11544:K11544" si="3039">J11774+J12464</f>
        <v>0</v>
      </c>
      <c r="K11544" s="323">
        <f t="shared" si="3039"/>
        <v>0</v>
      </c>
      <c r="L11544" s="105">
        <f t="shared" si="2998"/>
        <v>0</v>
      </c>
      <c r="M11544" s="323">
        <f t="shared" si="3021"/>
        <v>0</v>
      </c>
      <c r="N11544" s="323">
        <f t="shared" si="3021"/>
        <v>0</v>
      </c>
      <c r="O11544" s="82" t="s">
        <v>146</v>
      </c>
      <c r="R11544" s="352">
        <f>L11774-[1]გადასახდელები!L10164</f>
        <v>0</v>
      </c>
    </row>
    <row r="11545" spans="2:18" ht="30.75" hidden="1" customHeight="1">
      <c r="B11545" s="36" t="str">
        <f t="shared" si="2995"/>
        <v>b</v>
      </c>
      <c r="C11545" s="42">
        <v>5</v>
      </c>
      <c r="D11545" s="42"/>
      <c r="F11545" s="343" t="s">
        <v>613</v>
      </c>
      <c r="G11545" s="48" t="s">
        <v>233</v>
      </c>
      <c r="H11545" s="96">
        <f t="shared" si="2996"/>
        <v>0</v>
      </c>
      <c r="I11545" s="97">
        <f t="shared" si="3009"/>
        <v>0</v>
      </c>
      <c r="J11545" s="96">
        <f t="shared" ref="J11545:K11545" si="3040">J11775+J12465</f>
        <v>0</v>
      </c>
      <c r="K11545" s="96">
        <f t="shared" si="3040"/>
        <v>0</v>
      </c>
      <c r="L11545" s="97">
        <f t="shared" si="2998"/>
        <v>0</v>
      </c>
      <c r="M11545" s="96">
        <f t="shared" si="3021"/>
        <v>0</v>
      </c>
      <c r="N11545" s="96">
        <f t="shared" si="3021"/>
        <v>0</v>
      </c>
      <c r="O11545" s="82" t="s">
        <v>146</v>
      </c>
      <c r="R11545" s="352">
        <f>L11775-[1]გადასახდელები!L10165</f>
        <v>0</v>
      </c>
    </row>
    <row r="11546" spans="2:18" ht="34.5" hidden="1" customHeight="1">
      <c r="B11546" s="36" t="str">
        <f t="shared" si="2995"/>
        <v>b</v>
      </c>
      <c r="C11546" s="42">
        <v>5</v>
      </c>
      <c r="D11546" s="42"/>
      <c r="F11546" s="343" t="s">
        <v>614</v>
      </c>
      <c r="G11546" s="50" t="s">
        <v>367</v>
      </c>
      <c r="H11546" s="96">
        <f t="shared" si="2996"/>
        <v>0</v>
      </c>
      <c r="I11546" s="97">
        <f t="shared" si="3009"/>
        <v>0</v>
      </c>
      <c r="J11546" s="96">
        <f t="shared" ref="J11546:K11546" si="3041">J11776+J12466</f>
        <v>0</v>
      </c>
      <c r="K11546" s="96">
        <f t="shared" si="3041"/>
        <v>0</v>
      </c>
      <c r="L11546" s="97">
        <f t="shared" si="2998"/>
        <v>0</v>
      </c>
      <c r="M11546" s="96">
        <f t="shared" ref="M11546:N11565" si="3042">M11776+M12466</f>
        <v>0</v>
      </c>
      <c r="N11546" s="96">
        <f t="shared" si="3042"/>
        <v>0</v>
      </c>
      <c r="O11546" s="82" t="s">
        <v>146</v>
      </c>
      <c r="R11546" s="352">
        <f>L11776-[1]გადასახდელები!L10166</f>
        <v>0</v>
      </c>
    </row>
    <row r="11547" spans="2:18" ht="34.5" hidden="1" customHeight="1">
      <c r="B11547" s="36" t="str">
        <f t="shared" si="2995"/>
        <v>b</v>
      </c>
      <c r="C11547" s="42">
        <v>5</v>
      </c>
      <c r="D11547" s="42"/>
      <c r="F11547" s="343" t="s">
        <v>540</v>
      </c>
      <c r="G11547" s="48" t="s">
        <v>234</v>
      </c>
      <c r="H11547" s="96">
        <f t="shared" si="2996"/>
        <v>0</v>
      </c>
      <c r="I11547" s="97">
        <f t="shared" si="3009"/>
        <v>0</v>
      </c>
      <c r="J11547" s="96">
        <f t="shared" ref="J11547:K11547" si="3043">J11777+J12467</f>
        <v>0</v>
      </c>
      <c r="K11547" s="96">
        <f t="shared" si="3043"/>
        <v>0</v>
      </c>
      <c r="L11547" s="97">
        <f t="shared" si="2998"/>
        <v>0</v>
      </c>
      <c r="M11547" s="96">
        <f t="shared" si="3042"/>
        <v>0</v>
      </c>
      <c r="N11547" s="96">
        <f t="shared" si="3042"/>
        <v>0</v>
      </c>
      <c r="O11547" s="82" t="s">
        <v>146</v>
      </c>
      <c r="R11547" s="352">
        <f>L11777-[1]გადასახდელები!L10167</f>
        <v>0</v>
      </c>
    </row>
    <row r="11548" spans="2:18" ht="50.25" hidden="1" customHeight="1">
      <c r="B11548" s="36" t="str">
        <f t="shared" si="2995"/>
        <v>b</v>
      </c>
      <c r="C11548" s="42">
        <v>5</v>
      </c>
      <c r="D11548" s="42"/>
      <c r="F11548" s="343" t="s">
        <v>541</v>
      </c>
      <c r="G11548" s="48" t="s">
        <v>235</v>
      </c>
      <c r="H11548" s="96">
        <f t="shared" si="2996"/>
        <v>0</v>
      </c>
      <c r="I11548" s="97">
        <f t="shared" si="3009"/>
        <v>0</v>
      </c>
      <c r="J11548" s="96">
        <f t="shared" ref="J11548:K11548" si="3044">J11778+J12468</f>
        <v>0</v>
      </c>
      <c r="K11548" s="96">
        <f t="shared" si="3044"/>
        <v>0</v>
      </c>
      <c r="L11548" s="97">
        <f t="shared" si="2998"/>
        <v>0</v>
      </c>
      <c r="M11548" s="96">
        <f t="shared" si="3042"/>
        <v>0</v>
      </c>
      <c r="N11548" s="96">
        <f t="shared" si="3042"/>
        <v>0</v>
      </c>
      <c r="O11548" s="82" t="s">
        <v>146</v>
      </c>
      <c r="R11548" s="352">
        <f>L11778-[1]გადასახდელები!L10168</f>
        <v>0</v>
      </c>
    </row>
    <row r="11549" spans="2:18" ht="20.25" hidden="1" customHeight="1">
      <c r="B11549" s="36" t="str">
        <f t="shared" si="2995"/>
        <v>b</v>
      </c>
      <c r="C11549" s="42">
        <v>5</v>
      </c>
      <c r="D11549" s="42"/>
      <c r="F11549" s="343" t="s">
        <v>542</v>
      </c>
      <c r="G11549" s="48" t="s">
        <v>236</v>
      </c>
      <c r="H11549" s="96">
        <f t="shared" si="2996"/>
        <v>0</v>
      </c>
      <c r="I11549" s="97">
        <f t="shared" si="3009"/>
        <v>0</v>
      </c>
      <c r="J11549" s="96">
        <f t="shared" ref="J11549:K11549" si="3045">J11779+J12469</f>
        <v>0</v>
      </c>
      <c r="K11549" s="96">
        <f t="shared" si="3045"/>
        <v>0</v>
      </c>
      <c r="L11549" s="97">
        <f t="shared" si="2998"/>
        <v>0</v>
      </c>
      <c r="M11549" s="96">
        <f t="shared" si="3042"/>
        <v>0</v>
      </c>
      <c r="N11549" s="96">
        <f t="shared" si="3042"/>
        <v>0</v>
      </c>
      <c r="O11549" s="82" t="s">
        <v>146</v>
      </c>
      <c r="R11549" s="352">
        <f>L11779-[1]გადასახდელები!L10169</f>
        <v>0</v>
      </c>
    </row>
    <row r="11550" spans="2:18" ht="20.25" hidden="1" customHeight="1">
      <c r="B11550" s="36" t="str">
        <f t="shared" si="2995"/>
        <v>b</v>
      </c>
      <c r="C11550" s="42">
        <v>5</v>
      </c>
      <c r="D11550" s="42"/>
      <c r="F11550" s="343" t="s">
        <v>543</v>
      </c>
      <c r="G11550" s="48" t="s">
        <v>237</v>
      </c>
      <c r="H11550" s="96">
        <f t="shared" si="2996"/>
        <v>0</v>
      </c>
      <c r="I11550" s="97">
        <f t="shared" si="3009"/>
        <v>0</v>
      </c>
      <c r="J11550" s="96">
        <f t="shared" ref="J11550:K11550" si="3046">J11780+J12470</f>
        <v>0</v>
      </c>
      <c r="K11550" s="96">
        <f t="shared" si="3046"/>
        <v>0</v>
      </c>
      <c r="L11550" s="97">
        <f t="shared" si="2998"/>
        <v>0</v>
      </c>
      <c r="M11550" s="96">
        <f t="shared" si="3042"/>
        <v>0</v>
      </c>
      <c r="N11550" s="96">
        <f t="shared" si="3042"/>
        <v>0</v>
      </c>
      <c r="O11550" s="82" t="s">
        <v>146</v>
      </c>
      <c r="R11550" s="352">
        <f>L11780-[1]გადასახდელები!L10170</f>
        <v>0</v>
      </c>
    </row>
    <row r="11551" spans="2:18" ht="20.25" hidden="1" customHeight="1">
      <c r="B11551" s="36" t="str">
        <f t="shared" si="2995"/>
        <v>b</v>
      </c>
      <c r="C11551" s="42">
        <v>5</v>
      </c>
      <c r="D11551" s="42"/>
      <c r="F11551" s="342" t="s">
        <v>544</v>
      </c>
      <c r="G11551" s="48" t="s">
        <v>238</v>
      </c>
      <c r="H11551" s="96">
        <f t="shared" si="2996"/>
        <v>0</v>
      </c>
      <c r="I11551" s="97">
        <f t="shared" si="3009"/>
        <v>0</v>
      </c>
      <c r="J11551" s="96">
        <f t="shared" ref="J11551:K11551" si="3047">J11781+J12471</f>
        <v>0</v>
      </c>
      <c r="K11551" s="96">
        <f t="shared" si="3047"/>
        <v>0</v>
      </c>
      <c r="L11551" s="97">
        <f t="shared" si="2998"/>
        <v>0</v>
      </c>
      <c r="M11551" s="96">
        <f t="shared" si="3042"/>
        <v>0</v>
      </c>
      <c r="N11551" s="96">
        <f t="shared" si="3042"/>
        <v>0</v>
      </c>
      <c r="O11551" s="82" t="s">
        <v>146</v>
      </c>
      <c r="R11551" s="352">
        <f>L11781-[1]გადასახდელები!L10171</f>
        <v>0</v>
      </c>
    </row>
    <row r="11552" spans="2:18" ht="23.25" hidden="1" customHeight="1">
      <c r="B11552" s="36" t="str">
        <f t="shared" si="2995"/>
        <v>b</v>
      </c>
      <c r="C11552" s="42">
        <v>6</v>
      </c>
      <c r="D11552" s="42"/>
      <c r="F11552" s="343" t="s">
        <v>545</v>
      </c>
      <c r="G11552" s="45" t="s">
        <v>198</v>
      </c>
      <c r="H11552" s="323">
        <f t="shared" si="2996"/>
        <v>0</v>
      </c>
      <c r="I11552" s="105">
        <f t="shared" si="3009"/>
        <v>0</v>
      </c>
      <c r="J11552" s="323">
        <f t="shared" ref="J11552:K11552" si="3048">J11782+J12472</f>
        <v>0</v>
      </c>
      <c r="K11552" s="323">
        <f t="shared" si="3048"/>
        <v>0</v>
      </c>
      <c r="L11552" s="105">
        <f t="shared" si="2998"/>
        <v>0</v>
      </c>
      <c r="M11552" s="323">
        <f t="shared" si="3042"/>
        <v>0</v>
      </c>
      <c r="N11552" s="323">
        <f t="shared" si="3042"/>
        <v>0</v>
      </c>
      <c r="O11552" s="82" t="s">
        <v>146</v>
      </c>
      <c r="R11552" s="352">
        <f>L11782-[1]გადასახდელები!L10172</f>
        <v>0</v>
      </c>
    </row>
    <row r="11553" spans="2:18" ht="20.25" hidden="1" customHeight="1">
      <c r="B11553" s="36" t="str">
        <f t="shared" si="2995"/>
        <v>b</v>
      </c>
      <c r="C11553" s="42">
        <v>6</v>
      </c>
      <c r="D11553" s="42"/>
      <c r="F11553" s="343" t="s">
        <v>546</v>
      </c>
      <c r="G11553" s="45" t="s">
        <v>199</v>
      </c>
      <c r="H11553" s="323">
        <f t="shared" si="2996"/>
        <v>0</v>
      </c>
      <c r="I11553" s="105">
        <f t="shared" si="3009"/>
        <v>0</v>
      </c>
      <c r="J11553" s="323">
        <f t="shared" ref="J11553:K11553" si="3049">J11783+J12473</f>
        <v>0</v>
      </c>
      <c r="K11553" s="323">
        <f t="shared" si="3049"/>
        <v>0</v>
      </c>
      <c r="L11553" s="105">
        <f t="shared" si="2998"/>
        <v>0</v>
      </c>
      <c r="M11553" s="323">
        <f t="shared" si="3042"/>
        <v>0</v>
      </c>
      <c r="N11553" s="323">
        <f t="shared" si="3042"/>
        <v>0</v>
      </c>
      <c r="O11553" s="82" t="s">
        <v>146</v>
      </c>
      <c r="R11553" s="352">
        <f>L11783-[1]გადასახდელები!L10173</f>
        <v>0</v>
      </c>
    </row>
    <row r="11554" spans="2:18" ht="23.25" hidden="1" customHeight="1">
      <c r="B11554" s="36" t="str">
        <f t="shared" si="2995"/>
        <v>b</v>
      </c>
      <c r="C11554" s="42">
        <v>6</v>
      </c>
      <c r="D11554" s="42"/>
      <c r="F11554" s="343" t="s">
        <v>547</v>
      </c>
      <c r="G11554" s="45" t="s">
        <v>200</v>
      </c>
      <c r="H11554" s="323">
        <f t="shared" si="2996"/>
        <v>0</v>
      </c>
      <c r="I11554" s="105">
        <f t="shared" si="3009"/>
        <v>0</v>
      </c>
      <c r="J11554" s="323">
        <f t="shared" ref="J11554:K11554" si="3050">J11784+J12474</f>
        <v>0</v>
      </c>
      <c r="K11554" s="323">
        <f t="shared" si="3050"/>
        <v>0</v>
      </c>
      <c r="L11554" s="105">
        <f t="shared" si="2998"/>
        <v>0</v>
      </c>
      <c r="M11554" s="323">
        <f t="shared" si="3042"/>
        <v>0</v>
      </c>
      <c r="N11554" s="323">
        <f t="shared" si="3042"/>
        <v>0</v>
      </c>
      <c r="O11554" s="82" t="s">
        <v>146</v>
      </c>
      <c r="R11554" s="352">
        <f>L11784-[1]გადასახდელები!L10174</f>
        <v>0</v>
      </c>
    </row>
    <row r="11555" spans="2:18" ht="31.5" hidden="1" customHeight="1">
      <c r="B11555" s="36" t="str">
        <f t="shared" si="2995"/>
        <v>b</v>
      </c>
      <c r="C11555" s="42">
        <v>6</v>
      </c>
      <c r="D11555" s="42"/>
      <c r="F11555" s="343" t="s">
        <v>615</v>
      </c>
      <c r="G11555" s="45" t="s">
        <v>201</v>
      </c>
      <c r="H11555" s="323">
        <f t="shared" si="2996"/>
        <v>0</v>
      </c>
      <c r="I11555" s="105">
        <f t="shared" si="3009"/>
        <v>0</v>
      </c>
      <c r="J11555" s="323">
        <f t="shared" ref="J11555:K11555" si="3051">J11785+J12475</f>
        <v>0</v>
      </c>
      <c r="K11555" s="323">
        <f t="shared" si="3051"/>
        <v>0</v>
      </c>
      <c r="L11555" s="105">
        <f t="shared" si="2998"/>
        <v>0</v>
      </c>
      <c r="M11555" s="323">
        <f t="shared" si="3042"/>
        <v>0</v>
      </c>
      <c r="N11555" s="323">
        <f t="shared" si="3042"/>
        <v>0</v>
      </c>
      <c r="O11555" s="82" t="s">
        <v>146</v>
      </c>
      <c r="R11555" s="352">
        <f>L11785-[1]გადასახდელები!L10175</f>
        <v>0</v>
      </c>
    </row>
    <row r="11556" spans="2:18" ht="33.75" hidden="1" customHeight="1">
      <c r="B11556" s="36" t="str">
        <f t="shared" si="2995"/>
        <v>b</v>
      </c>
      <c r="C11556" s="42">
        <v>6</v>
      </c>
      <c r="D11556" s="42"/>
      <c r="F11556" s="343" t="s">
        <v>548</v>
      </c>
      <c r="G11556" s="45" t="s">
        <v>239</v>
      </c>
      <c r="H11556" s="323">
        <f t="shared" si="2996"/>
        <v>0</v>
      </c>
      <c r="I11556" s="105">
        <f t="shared" si="3009"/>
        <v>0</v>
      </c>
      <c r="J11556" s="323">
        <f t="shared" ref="J11556:K11556" si="3052">J11786+J12476</f>
        <v>0</v>
      </c>
      <c r="K11556" s="323">
        <f t="shared" si="3052"/>
        <v>0</v>
      </c>
      <c r="L11556" s="105">
        <f t="shared" si="2998"/>
        <v>0</v>
      </c>
      <c r="M11556" s="323">
        <f t="shared" si="3042"/>
        <v>0</v>
      </c>
      <c r="N11556" s="323">
        <f t="shared" si="3042"/>
        <v>0</v>
      </c>
      <c r="O11556" s="82" t="s">
        <v>146</v>
      </c>
      <c r="R11556" s="352">
        <f>L11786-[1]გადასახდელები!L10176</f>
        <v>0</v>
      </c>
    </row>
    <row r="11557" spans="2:18" ht="34.5" hidden="1" customHeight="1">
      <c r="B11557" s="36" t="str">
        <f t="shared" si="2995"/>
        <v>b</v>
      </c>
      <c r="C11557" s="42">
        <v>6</v>
      </c>
      <c r="D11557" s="42"/>
      <c r="F11557" s="343" t="s">
        <v>616</v>
      </c>
      <c r="G11557" s="45" t="s">
        <v>240</v>
      </c>
      <c r="H11557" s="323">
        <f t="shared" si="2996"/>
        <v>0</v>
      </c>
      <c r="I11557" s="105">
        <f t="shared" si="3009"/>
        <v>0</v>
      </c>
      <c r="J11557" s="323">
        <f t="shared" ref="J11557:K11557" si="3053">J11787+J12477</f>
        <v>0</v>
      </c>
      <c r="K11557" s="323">
        <f t="shared" si="3053"/>
        <v>0</v>
      </c>
      <c r="L11557" s="105">
        <f t="shared" si="2998"/>
        <v>0</v>
      </c>
      <c r="M11557" s="323">
        <f t="shared" si="3042"/>
        <v>0</v>
      </c>
      <c r="N11557" s="323">
        <f t="shared" si="3042"/>
        <v>0</v>
      </c>
      <c r="O11557" s="82" t="s">
        <v>146</v>
      </c>
      <c r="R11557" s="352">
        <f>L11787-[1]გადასახდელები!L10177</f>
        <v>0</v>
      </c>
    </row>
    <row r="11558" spans="2:18" ht="33.75" hidden="1" customHeight="1">
      <c r="B11558" s="36" t="str">
        <f t="shared" si="2995"/>
        <v>b</v>
      </c>
      <c r="C11558" s="42">
        <v>6</v>
      </c>
      <c r="D11558" s="42"/>
      <c r="F11558" s="343" t="s">
        <v>617</v>
      </c>
      <c r="G11558" s="45" t="s">
        <v>241</v>
      </c>
      <c r="H11558" s="323">
        <f t="shared" si="2996"/>
        <v>0</v>
      </c>
      <c r="I11558" s="105">
        <f t="shared" si="3009"/>
        <v>0</v>
      </c>
      <c r="J11558" s="323">
        <f t="shared" ref="J11558:K11558" si="3054">J11788+J12478</f>
        <v>0</v>
      </c>
      <c r="K11558" s="323">
        <f t="shared" si="3054"/>
        <v>0</v>
      </c>
      <c r="L11558" s="105">
        <f t="shared" si="2998"/>
        <v>0</v>
      </c>
      <c r="M11558" s="323">
        <f t="shared" si="3042"/>
        <v>0</v>
      </c>
      <c r="N11558" s="323">
        <f t="shared" si="3042"/>
        <v>0</v>
      </c>
      <c r="O11558" s="82" t="s">
        <v>146</v>
      </c>
      <c r="R11558" s="352">
        <f>L11788-[1]გადასახდელები!L10178</f>
        <v>0</v>
      </c>
    </row>
    <row r="11559" spans="2:18" ht="34.5" hidden="1" customHeight="1">
      <c r="B11559" s="36" t="str">
        <f t="shared" si="2995"/>
        <v>b</v>
      </c>
      <c r="C11559" s="42">
        <v>5</v>
      </c>
      <c r="D11559" s="42"/>
      <c r="F11559" s="343" t="s">
        <v>618</v>
      </c>
      <c r="G11559" s="48" t="s">
        <v>242</v>
      </c>
      <c r="H11559" s="113">
        <f t="shared" si="2996"/>
        <v>0</v>
      </c>
      <c r="I11559" s="97">
        <f t="shared" si="3009"/>
        <v>0</v>
      </c>
      <c r="J11559" s="113">
        <f t="shared" ref="J11559:K11559" si="3055">J11789+J12479</f>
        <v>0</v>
      </c>
      <c r="K11559" s="113">
        <f t="shared" si="3055"/>
        <v>0</v>
      </c>
      <c r="L11559" s="97">
        <f t="shared" si="2998"/>
        <v>0</v>
      </c>
      <c r="M11559" s="113">
        <f t="shared" si="3042"/>
        <v>0</v>
      </c>
      <c r="N11559" s="113">
        <f t="shared" si="3042"/>
        <v>0</v>
      </c>
      <c r="O11559" s="82" t="s">
        <v>146</v>
      </c>
      <c r="R11559" s="352">
        <f>L11789-[1]გადასახდელები!L10179</f>
        <v>0</v>
      </c>
    </row>
    <row r="11560" spans="2:18" ht="24.75" hidden="1" customHeight="1">
      <c r="B11560" s="36" t="str">
        <f t="shared" si="2995"/>
        <v>b</v>
      </c>
      <c r="C11560" s="42">
        <v>5</v>
      </c>
      <c r="D11560" s="42"/>
      <c r="F11560" s="343" t="s">
        <v>549</v>
      </c>
      <c r="G11560" s="48" t="s">
        <v>243</v>
      </c>
      <c r="H11560" s="113">
        <f t="shared" si="2996"/>
        <v>0</v>
      </c>
      <c r="I11560" s="97">
        <f t="shared" si="3009"/>
        <v>0</v>
      </c>
      <c r="J11560" s="113">
        <f t="shared" ref="J11560:K11560" si="3056">J11790+J12480</f>
        <v>0</v>
      </c>
      <c r="K11560" s="113">
        <f t="shared" si="3056"/>
        <v>0</v>
      </c>
      <c r="L11560" s="97">
        <f t="shared" ref="L11560:L11623" si="3057">M11560+N11560</f>
        <v>0</v>
      </c>
      <c r="M11560" s="113">
        <f t="shared" si="3042"/>
        <v>0</v>
      </c>
      <c r="N11560" s="113">
        <f t="shared" si="3042"/>
        <v>0</v>
      </c>
      <c r="O11560" s="82" t="s">
        <v>146</v>
      </c>
      <c r="R11560" s="352">
        <f>L11790-[1]გადასახდელები!L10180</f>
        <v>0</v>
      </c>
    </row>
    <row r="11561" spans="2:18" ht="27.75" hidden="1" customHeight="1">
      <c r="B11561" s="36" t="str">
        <f t="shared" si="2995"/>
        <v>b</v>
      </c>
      <c r="C11561" s="42">
        <v>4</v>
      </c>
      <c r="D11561" s="42"/>
      <c r="F11561" s="343" t="s">
        <v>550</v>
      </c>
      <c r="G11561" s="47" t="s">
        <v>244</v>
      </c>
      <c r="H11561" s="93">
        <f t="shared" si="2996"/>
        <v>0</v>
      </c>
      <c r="I11561" s="108">
        <f t="shared" si="3009"/>
        <v>0</v>
      </c>
      <c r="J11561" s="93">
        <f t="shared" ref="J11561:K11561" si="3058">J11791+J12481</f>
        <v>0</v>
      </c>
      <c r="K11561" s="93">
        <f t="shared" si="3058"/>
        <v>0</v>
      </c>
      <c r="L11561" s="108">
        <f t="shared" si="3057"/>
        <v>0</v>
      </c>
      <c r="M11561" s="93">
        <f t="shared" si="3042"/>
        <v>0</v>
      </c>
      <c r="N11561" s="93">
        <f t="shared" si="3042"/>
        <v>0</v>
      </c>
      <c r="O11561" s="82" t="s">
        <v>146</v>
      </c>
      <c r="R11561" s="352">
        <f>L11791-[1]გადასახდელები!L10181</f>
        <v>0</v>
      </c>
    </row>
    <row r="11562" spans="2:18" ht="23.25" hidden="1" customHeight="1">
      <c r="B11562" s="36" t="str">
        <f t="shared" si="2995"/>
        <v>b</v>
      </c>
      <c r="C11562" s="42">
        <v>4</v>
      </c>
      <c r="D11562" s="42"/>
      <c r="F11562" s="343" t="s">
        <v>619</v>
      </c>
      <c r="G11562" s="47" t="s">
        <v>245</v>
      </c>
      <c r="H11562" s="93">
        <f t="shared" si="2996"/>
        <v>0</v>
      </c>
      <c r="I11562" s="108">
        <f t="shared" si="3009"/>
        <v>0</v>
      </c>
      <c r="J11562" s="93">
        <f t="shared" ref="J11562:K11562" si="3059">J11792+J12482</f>
        <v>0</v>
      </c>
      <c r="K11562" s="93">
        <f t="shared" si="3059"/>
        <v>0</v>
      </c>
      <c r="L11562" s="108">
        <f t="shared" si="3057"/>
        <v>0</v>
      </c>
      <c r="M11562" s="93">
        <f t="shared" si="3042"/>
        <v>0</v>
      </c>
      <c r="N11562" s="93">
        <f t="shared" si="3042"/>
        <v>0</v>
      </c>
      <c r="O11562" s="82" t="s">
        <v>146</v>
      </c>
      <c r="R11562" s="352">
        <f>L11792-[1]გადასახდელები!L10182</f>
        <v>0</v>
      </c>
    </row>
    <row r="11563" spans="2:18" ht="24" hidden="1" customHeight="1">
      <c r="B11563" s="36" t="str">
        <f t="shared" ref="B11563:B11626" si="3060">IF(H11563+I11563+L11563&gt;0,"a","b")</f>
        <v>b</v>
      </c>
      <c r="C11563" s="42">
        <v>4</v>
      </c>
      <c r="D11563" s="42"/>
      <c r="F11563" s="343" t="s">
        <v>620</v>
      </c>
      <c r="G11563" s="47" t="s">
        <v>246</v>
      </c>
      <c r="H11563" s="93">
        <f t="shared" si="2996"/>
        <v>0</v>
      </c>
      <c r="I11563" s="108">
        <f t="shared" si="3009"/>
        <v>0</v>
      </c>
      <c r="J11563" s="93">
        <f t="shared" ref="J11563:K11563" si="3061">J11793+J12483</f>
        <v>0</v>
      </c>
      <c r="K11563" s="93">
        <f t="shared" si="3061"/>
        <v>0</v>
      </c>
      <c r="L11563" s="108">
        <f t="shared" si="3057"/>
        <v>0</v>
      </c>
      <c r="M11563" s="93">
        <f t="shared" si="3042"/>
        <v>0</v>
      </c>
      <c r="N11563" s="93">
        <f t="shared" si="3042"/>
        <v>0</v>
      </c>
      <c r="O11563" s="82" t="s">
        <v>146</v>
      </c>
      <c r="R11563" s="352">
        <f>L11793-[1]გადასახდელები!L10183</f>
        <v>0</v>
      </c>
    </row>
    <row r="11564" spans="2:18" ht="34.5" hidden="1" customHeight="1">
      <c r="B11564" s="36" t="str">
        <f t="shared" si="3060"/>
        <v>b</v>
      </c>
      <c r="C11564" s="42">
        <v>4</v>
      </c>
      <c r="D11564" s="42"/>
      <c r="F11564" s="343" t="s">
        <v>551</v>
      </c>
      <c r="G11564" s="47" t="s">
        <v>247</v>
      </c>
      <c r="H11564" s="93">
        <f t="shared" si="2996"/>
        <v>0</v>
      </c>
      <c r="I11564" s="108">
        <f t="shared" si="3009"/>
        <v>0</v>
      </c>
      <c r="J11564" s="93">
        <f t="shared" ref="J11564:K11564" si="3062">J11794+J12484</f>
        <v>0</v>
      </c>
      <c r="K11564" s="93">
        <f t="shared" si="3062"/>
        <v>0</v>
      </c>
      <c r="L11564" s="108">
        <f t="shared" si="3057"/>
        <v>0</v>
      </c>
      <c r="M11564" s="93">
        <f t="shared" si="3042"/>
        <v>0</v>
      </c>
      <c r="N11564" s="93">
        <f t="shared" si="3042"/>
        <v>0</v>
      </c>
      <c r="O11564" s="82" t="s">
        <v>146</v>
      </c>
      <c r="R11564" s="352">
        <f>L11794-[1]გადასახდელები!L10184</f>
        <v>0</v>
      </c>
    </row>
    <row r="11565" spans="2:18" ht="33" hidden="1" customHeight="1">
      <c r="B11565" s="36" t="str">
        <f t="shared" si="3060"/>
        <v>b</v>
      </c>
      <c r="C11565" s="42">
        <v>4</v>
      </c>
      <c r="D11565" s="42"/>
      <c r="F11565" s="342" t="s">
        <v>552</v>
      </c>
      <c r="G11565" s="47" t="s">
        <v>248</v>
      </c>
      <c r="H11565" s="93">
        <f t="shared" si="2996"/>
        <v>0</v>
      </c>
      <c r="I11565" s="94">
        <f t="shared" si="3009"/>
        <v>0</v>
      </c>
      <c r="J11565" s="93">
        <f t="shared" ref="J11565:K11565" si="3063">J11795+J12485</f>
        <v>0</v>
      </c>
      <c r="K11565" s="93">
        <f t="shared" si="3063"/>
        <v>0</v>
      </c>
      <c r="L11565" s="94">
        <f t="shared" si="3057"/>
        <v>0</v>
      </c>
      <c r="M11565" s="93">
        <f t="shared" si="3042"/>
        <v>0</v>
      </c>
      <c r="N11565" s="93">
        <f t="shared" si="3042"/>
        <v>0</v>
      </c>
      <c r="O11565" s="82" t="s">
        <v>146</v>
      </c>
      <c r="R11565" s="352">
        <f>L11795-[1]გადასახდელები!L10185</f>
        <v>0</v>
      </c>
    </row>
    <row r="11566" spans="2:18" ht="20.25" hidden="1" customHeight="1">
      <c r="B11566" s="36" t="str">
        <f t="shared" si="3060"/>
        <v>b</v>
      </c>
      <c r="C11566" s="42">
        <v>5</v>
      </c>
      <c r="D11566" s="42"/>
      <c r="F11566" s="343" t="s">
        <v>553</v>
      </c>
      <c r="G11566" s="48" t="s">
        <v>249</v>
      </c>
      <c r="H11566" s="113">
        <f t="shared" si="2996"/>
        <v>0</v>
      </c>
      <c r="I11566" s="97">
        <f t="shared" si="3009"/>
        <v>0</v>
      </c>
      <c r="J11566" s="113">
        <f t="shared" ref="J11566:K11566" si="3064">J11796+J12486</f>
        <v>0</v>
      </c>
      <c r="K11566" s="113">
        <f t="shared" si="3064"/>
        <v>0</v>
      </c>
      <c r="L11566" s="97">
        <f t="shared" si="3057"/>
        <v>0</v>
      </c>
      <c r="M11566" s="113">
        <f t="shared" ref="M11566:N11585" si="3065">M11796+M12486</f>
        <v>0</v>
      </c>
      <c r="N11566" s="113">
        <f t="shared" si="3065"/>
        <v>0</v>
      </c>
      <c r="O11566" s="82" t="s">
        <v>146</v>
      </c>
      <c r="Q11566" s="17">
        <f>82+55</f>
        <v>137</v>
      </c>
      <c r="R11566" s="352">
        <f>L11796-[1]გადასახდელები!L10186</f>
        <v>0</v>
      </c>
    </row>
    <row r="11567" spans="2:18" ht="20.25" hidden="1" customHeight="1">
      <c r="B11567" s="36" t="str">
        <f t="shared" si="3060"/>
        <v>b</v>
      </c>
      <c r="C11567" s="42">
        <v>5</v>
      </c>
      <c r="D11567" s="42"/>
      <c r="F11567" s="343" t="s">
        <v>554</v>
      </c>
      <c r="G11567" s="48" t="s">
        <v>250</v>
      </c>
      <c r="H11567" s="113">
        <f t="shared" si="2996"/>
        <v>0</v>
      </c>
      <c r="I11567" s="97">
        <f t="shared" si="3009"/>
        <v>0</v>
      </c>
      <c r="J11567" s="113">
        <f t="shared" ref="J11567:K11567" si="3066">J11797+J12487</f>
        <v>0</v>
      </c>
      <c r="K11567" s="113">
        <f t="shared" si="3066"/>
        <v>0</v>
      </c>
      <c r="L11567" s="97">
        <f t="shared" si="3057"/>
        <v>0</v>
      </c>
      <c r="M11567" s="113">
        <f t="shared" si="3065"/>
        <v>0</v>
      </c>
      <c r="N11567" s="113">
        <f t="shared" si="3065"/>
        <v>0</v>
      </c>
      <c r="O11567" s="82" t="s">
        <v>146</v>
      </c>
      <c r="R11567" s="352">
        <f>L11797-[1]გადასახდელები!L10187</f>
        <v>0</v>
      </c>
    </row>
    <row r="11568" spans="2:18" ht="35.25" hidden="1" customHeight="1">
      <c r="B11568" s="36" t="str">
        <f t="shared" si="3060"/>
        <v>b</v>
      </c>
      <c r="C11568" s="42">
        <v>5</v>
      </c>
      <c r="D11568" s="42"/>
      <c r="F11568" s="343" t="s">
        <v>555</v>
      </c>
      <c r="G11568" s="48" t="s">
        <v>251</v>
      </c>
      <c r="H11568" s="113">
        <f t="shared" si="2996"/>
        <v>0</v>
      </c>
      <c r="I11568" s="97">
        <f t="shared" si="3009"/>
        <v>0</v>
      </c>
      <c r="J11568" s="113">
        <f t="shared" ref="J11568:K11568" si="3067">J11798+J12488</f>
        <v>0</v>
      </c>
      <c r="K11568" s="113">
        <f t="shared" si="3067"/>
        <v>0</v>
      </c>
      <c r="L11568" s="97">
        <f t="shared" si="3057"/>
        <v>0</v>
      </c>
      <c r="M11568" s="113">
        <f t="shared" si="3065"/>
        <v>0</v>
      </c>
      <c r="N11568" s="113">
        <f t="shared" si="3065"/>
        <v>0</v>
      </c>
      <c r="O11568" s="82" t="s">
        <v>146</v>
      </c>
      <c r="R11568" s="352">
        <f>L11798-[1]გადასახდელები!L10188</f>
        <v>0</v>
      </c>
    </row>
    <row r="11569" spans="2:18" ht="20.25" hidden="1" customHeight="1">
      <c r="B11569" s="36" t="str">
        <f t="shared" si="3060"/>
        <v>b</v>
      </c>
      <c r="C11569" s="42">
        <v>5</v>
      </c>
      <c r="D11569" s="42"/>
      <c r="F11569" s="343" t="s">
        <v>621</v>
      </c>
      <c r="G11569" s="48" t="s">
        <v>252</v>
      </c>
      <c r="H11569" s="113">
        <f t="shared" si="2996"/>
        <v>0</v>
      </c>
      <c r="I11569" s="97">
        <f t="shared" si="3009"/>
        <v>0</v>
      </c>
      <c r="J11569" s="113">
        <f t="shared" ref="J11569:K11569" si="3068">J11799+J12489</f>
        <v>0</v>
      </c>
      <c r="K11569" s="113">
        <f t="shared" si="3068"/>
        <v>0</v>
      </c>
      <c r="L11569" s="97">
        <f t="shared" si="3057"/>
        <v>0</v>
      </c>
      <c r="M11569" s="113">
        <f t="shared" si="3065"/>
        <v>0</v>
      </c>
      <c r="N11569" s="113">
        <f t="shared" si="3065"/>
        <v>0</v>
      </c>
      <c r="O11569" s="82" t="s">
        <v>146</v>
      </c>
      <c r="R11569" s="352">
        <f>L11799-[1]გადასახდელები!L10189</f>
        <v>0</v>
      </c>
    </row>
    <row r="11570" spans="2:18" ht="30.75" hidden="1" customHeight="1">
      <c r="B11570" s="36" t="str">
        <f t="shared" si="3060"/>
        <v>b</v>
      </c>
      <c r="C11570" s="42">
        <v>5</v>
      </c>
      <c r="D11570" s="42"/>
      <c r="F11570" s="343" t="s">
        <v>622</v>
      </c>
      <c r="G11570" s="48" t="s">
        <v>253</v>
      </c>
      <c r="H11570" s="113">
        <f t="shared" ref="H11570:H11633" si="3069">H11800+H12490</f>
        <v>0</v>
      </c>
      <c r="I11570" s="97">
        <f t="shared" si="3009"/>
        <v>0</v>
      </c>
      <c r="J11570" s="113">
        <f t="shared" ref="J11570:K11570" si="3070">J11800+J12490</f>
        <v>0</v>
      </c>
      <c r="K11570" s="113">
        <f t="shared" si="3070"/>
        <v>0</v>
      </c>
      <c r="L11570" s="97">
        <f t="shared" si="3057"/>
        <v>0</v>
      </c>
      <c r="M11570" s="113">
        <f t="shared" si="3065"/>
        <v>0</v>
      </c>
      <c r="N11570" s="113">
        <f t="shared" si="3065"/>
        <v>0</v>
      </c>
      <c r="O11570" s="82" t="s">
        <v>146</v>
      </c>
      <c r="R11570" s="352">
        <f>L11800-[1]გადასახდელები!L10190</f>
        <v>0</v>
      </c>
    </row>
    <row r="11571" spans="2:18" ht="30.75" hidden="1" customHeight="1">
      <c r="B11571" s="36" t="str">
        <f t="shared" si="3060"/>
        <v>b</v>
      </c>
      <c r="C11571" s="42">
        <v>5</v>
      </c>
      <c r="D11571" s="42"/>
      <c r="F11571" s="343" t="s">
        <v>556</v>
      </c>
      <c r="G11571" s="48" t="s">
        <v>254</v>
      </c>
      <c r="H11571" s="113">
        <f t="shared" si="3069"/>
        <v>0</v>
      </c>
      <c r="I11571" s="97">
        <f t="shared" si="3009"/>
        <v>0</v>
      </c>
      <c r="J11571" s="113">
        <f t="shared" ref="J11571:K11571" si="3071">J11801+J12491</f>
        <v>0</v>
      </c>
      <c r="K11571" s="113">
        <f t="shared" si="3071"/>
        <v>0</v>
      </c>
      <c r="L11571" s="97">
        <f t="shared" si="3057"/>
        <v>0</v>
      </c>
      <c r="M11571" s="113">
        <f t="shared" si="3065"/>
        <v>0</v>
      </c>
      <c r="N11571" s="113">
        <f t="shared" si="3065"/>
        <v>0</v>
      </c>
      <c r="O11571" s="82" t="s">
        <v>146</v>
      </c>
      <c r="R11571" s="352">
        <f>L11801-[1]გადასახდელები!L10191</f>
        <v>0</v>
      </c>
    </row>
    <row r="11572" spans="2:18" ht="20.25" hidden="1" customHeight="1">
      <c r="B11572" s="36" t="str">
        <f t="shared" si="3060"/>
        <v>b</v>
      </c>
      <c r="C11572" s="42">
        <v>4</v>
      </c>
      <c r="D11572" s="42"/>
      <c r="F11572" s="343" t="s">
        <v>623</v>
      </c>
      <c r="G11572" s="47" t="s">
        <v>255</v>
      </c>
      <c r="H11572" s="93">
        <f t="shared" si="3069"/>
        <v>0</v>
      </c>
      <c r="I11572" s="94">
        <f t="shared" si="3009"/>
        <v>0</v>
      </c>
      <c r="J11572" s="93">
        <f t="shared" ref="J11572:K11572" si="3072">J11802+J12492</f>
        <v>0</v>
      </c>
      <c r="K11572" s="93">
        <f t="shared" si="3072"/>
        <v>0</v>
      </c>
      <c r="L11572" s="94">
        <f t="shared" si="3057"/>
        <v>0</v>
      </c>
      <c r="M11572" s="93">
        <f t="shared" si="3065"/>
        <v>0</v>
      </c>
      <c r="N11572" s="93">
        <f t="shared" si="3065"/>
        <v>0</v>
      </c>
      <c r="O11572" s="82" t="s">
        <v>146</v>
      </c>
      <c r="R11572" s="352">
        <f>L11802-[1]გადასახდელები!L10192</f>
        <v>0</v>
      </c>
    </row>
    <row r="11573" spans="2:18" ht="20.25" customHeight="1">
      <c r="B11573" s="36" t="str">
        <f t="shared" si="3060"/>
        <v>a</v>
      </c>
      <c r="C11573" s="42">
        <v>4</v>
      </c>
      <c r="D11573" s="42"/>
      <c r="F11573" s="342" t="s">
        <v>557</v>
      </c>
      <c r="G11573" s="47" t="s">
        <v>256</v>
      </c>
      <c r="H11573" s="93">
        <f t="shared" si="3069"/>
        <v>1E-3</v>
      </c>
      <c r="I11573" s="94">
        <f t="shared" si="3009"/>
        <v>0</v>
      </c>
      <c r="J11573" s="93">
        <f t="shared" ref="J11573:K11573" si="3073">J11803+J12493</f>
        <v>0</v>
      </c>
      <c r="K11573" s="93">
        <f t="shared" si="3073"/>
        <v>0</v>
      </c>
      <c r="L11573" s="94">
        <f t="shared" si="3057"/>
        <v>0</v>
      </c>
      <c r="M11573" s="93">
        <f t="shared" si="3065"/>
        <v>0</v>
      </c>
      <c r="N11573" s="93">
        <f t="shared" si="3065"/>
        <v>0</v>
      </c>
      <c r="O11573" s="82" t="s">
        <v>146</v>
      </c>
      <c r="R11573" s="352">
        <f>L11803-[1]გადასახდელები!L10193</f>
        <v>0</v>
      </c>
    </row>
    <row r="11574" spans="2:18" ht="20.25" hidden="1" customHeight="1">
      <c r="B11574" s="36" t="str">
        <f t="shared" si="3060"/>
        <v>b</v>
      </c>
      <c r="C11574" s="42">
        <v>5</v>
      </c>
      <c r="D11574" s="42"/>
      <c r="F11574" s="343" t="s">
        <v>624</v>
      </c>
      <c r="G11574" s="48" t="s">
        <v>257</v>
      </c>
      <c r="H11574" s="113">
        <f t="shared" si="3069"/>
        <v>0</v>
      </c>
      <c r="I11574" s="97">
        <f t="shared" si="3009"/>
        <v>0</v>
      </c>
      <c r="J11574" s="113">
        <f t="shared" ref="J11574:K11574" si="3074">J11804+J12494</f>
        <v>0</v>
      </c>
      <c r="K11574" s="113">
        <f t="shared" si="3074"/>
        <v>0</v>
      </c>
      <c r="L11574" s="97">
        <f t="shared" si="3057"/>
        <v>0</v>
      </c>
      <c r="M11574" s="113">
        <f t="shared" si="3065"/>
        <v>0</v>
      </c>
      <c r="N11574" s="113">
        <f t="shared" si="3065"/>
        <v>0</v>
      </c>
      <c r="O11574" s="82" t="s">
        <v>146</v>
      </c>
      <c r="R11574" s="352">
        <f>L11804-[1]გადასახდელები!L10194</f>
        <v>0</v>
      </c>
    </row>
    <row r="11575" spans="2:18" ht="30" hidden="1" customHeight="1">
      <c r="B11575" s="36" t="str">
        <f t="shared" si="3060"/>
        <v>b</v>
      </c>
      <c r="C11575" s="42">
        <v>5</v>
      </c>
      <c r="D11575" s="42"/>
      <c r="F11575" s="343" t="s">
        <v>625</v>
      </c>
      <c r="G11575" s="48" t="s">
        <v>258</v>
      </c>
      <c r="H11575" s="113">
        <f t="shared" si="3069"/>
        <v>0</v>
      </c>
      <c r="I11575" s="97">
        <f t="shared" si="3009"/>
        <v>0</v>
      </c>
      <c r="J11575" s="113">
        <f t="shared" ref="J11575:K11575" si="3075">J11805+J12495</f>
        <v>0</v>
      </c>
      <c r="K11575" s="113">
        <f t="shared" si="3075"/>
        <v>0</v>
      </c>
      <c r="L11575" s="97">
        <f t="shared" si="3057"/>
        <v>0</v>
      </c>
      <c r="M11575" s="113">
        <f t="shared" si="3065"/>
        <v>0</v>
      </c>
      <c r="N11575" s="113">
        <f t="shared" si="3065"/>
        <v>0</v>
      </c>
      <c r="O11575" s="82" t="s">
        <v>146</v>
      </c>
      <c r="R11575" s="352">
        <f>L11805-[1]გადასახდელები!L10195</f>
        <v>0</v>
      </c>
    </row>
    <row r="11576" spans="2:18" ht="22.5" hidden="1" customHeight="1">
      <c r="B11576" s="36" t="str">
        <f t="shared" si="3060"/>
        <v>b</v>
      </c>
      <c r="C11576" s="42">
        <v>5</v>
      </c>
      <c r="D11576" s="42"/>
      <c r="F11576" s="343" t="s">
        <v>558</v>
      </c>
      <c r="G11576" s="48" t="s">
        <v>259</v>
      </c>
      <c r="H11576" s="113">
        <f t="shared" si="3069"/>
        <v>0</v>
      </c>
      <c r="I11576" s="97">
        <f t="shared" si="3009"/>
        <v>0</v>
      </c>
      <c r="J11576" s="113">
        <f t="shared" ref="J11576:K11576" si="3076">J11806+J12496</f>
        <v>0</v>
      </c>
      <c r="K11576" s="113">
        <f t="shared" si="3076"/>
        <v>0</v>
      </c>
      <c r="L11576" s="97">
        <f t="shared" si="3057"/>
        <v>0</v>
      </c>
      <c r="M11576" s="113">
        <f t="shared" si="3065"/>
        <v>0</v>
      </c>
      <c r="N11576" s="113">
        <f t="shared" si="3065"/>
        <v>0</v>
      </c>
      <c r="O11576" s="82" t="s">
        <v>146</v>
      </c>
      <c r="R11576" s="352">
        <f>L11806-[1]გადასახდელები!L10196</f>
        <v>0</v>
      </c>
    </row>
    <row r="11577" spans="2:18" ht="33.75" hidden="1" customHeight="1">
      <c r="B11577" s="36" t="str">
        <f t="shared" si="3060"/>
        <v>b</v>
      </c>
      <c r="C11577" s="42">
        <v>5</v>
      </c>
      <c r="D11577" s="42"/>
      <c r="F11577" s="343" t="s">
        <v>626</v>
      </c>
      <c r="G11577" s="48" t="s">
        <v>260</v>
      </c>
      <c r="H11577" s="113">
        <f t="shared" si="3069"/>
        <v>0</v>
      </c>
      <c r="I11577" s="97">
        <f t="shared" si="3009"/>
        <v>0</v>
      </c>
      <c r="J11577" s="113">
        <f t="shared" ref="J11577:K11577" si="3077">J11807+J12497</f>
        <v>0</v>
      </c>
      <c r="K11577" s="113">
        <f t="shared" si="3077"/>
        <v>0</v>
      </c>
      <c r="L11577" s="97">
        <f t="shared" si="3057"/>
        <v>0</v>
      </c>
      <c r="M11577" s="113">
        <f t="shared" si="3065"/>
        <v>0</v>
      </c>
      <c r="N11577" s="113">
        <f t="shared" si="3065"/>
        <v>0</v>
      </c>
      <c r="O11577" s="82" t="s">
        <v>146</v>
      </c>
      <c r="R11577" s="352">
        <f>L11807-[1]გადასახდელები!L10197</f>
        <v>0</v>
      </c>
    </row>
    <row r="11578" spans="2:18" ht="24.75" hidden="1" customHeight="1">
      <c r="B11578" s="36" t="str">
        <f t="shared" si="3060"/>
        <v>b</v>
      </c>
      <c r="C11578" s="42">
        <v>5</v>
      </c>
      <c r="D11578" s="42"/>
      <c r="F11578" s="343" t="s">
        <v>627</v>
      </c>
      <c r="G11578" s="48" t="s">
        <v>261</v>
      </c>
      <c r="H11578" s="113">
        <f t="shared" si="3069"/>
        <v>0</v>
      </c>
      <c r="I11578" s="97">
        <f t="shared" si="3009"/>
        <v>0</v>
      </c>
      <c r="J11578" s="113">
        <f t="shared" ref="J11578:K11578" si="3078">J11808+J12498</f>
        <v>0</v>
      </c>
      <c r="K11578" s="113">
        <f t="shared" si="3078"/>
        <v>0</v>
      </c>
      <c r="L11578" s="97">
        <f t="shared" si="3057"/>
        <v>0</v>
      </c>
      <c r="M11578" s="113">
        <f t="shared" si="3065"/>
        <v>0</v>
      </c>
      <c r="N11578" s="113">
        <f t="shared" si="3065"/>
        <v>0</v>
      </c>
      <c r="O11578" s="82" t="s">
        <v>146</v>
      </c>
      <c r="R11578" s="352">
        <f>L11808-[1]გადასახდელები!L10198</f>
        <v>0</v>
      </c>
    </row>
    <row r="11579" spans="2:18" ht="35.25" hidden="1" customHeight="1">
      <c r="B11579" s="36" t="str">
        <f t="shared" si="3060"/>
        <v>b</v>
      </c>
      <c r="C11579" s="42">
        <v>5</v>
      </c>
      <c r="D11579" s="42"/>
      <c r="F11579" s="343" t="s">
        <v>628</v>
      </c>
      <c r="G11579" s="48" t="s">
        <v>262</v>
      </c>
      <c r="H11579" s="113">
        <f t="shared" si="3069"/>
        <v>0</v>
      </c>
      <c r="I11579" s="97">
        <f t="shared" si="3009"/>
        <v>0</v>
      </c>
      <c r="J11579" s="113">
        <f t="shared" ref="J11579:K11579" si="3079">J11809+J12499</f>
        <v>0</v>
      </c>
      <c r="K11579" s="113">
        <f t="shared" si="3079"/>
        <v>0</v>
      </c>
      <c r="L11579" s="97">
        <f t="shared" si="3057"/>
        <v>0</v>
      </c>
      <c r="M11579" s="113">
        <f t="shared" si="3065"/>
        <v>0</v>
      </c>
      <c r="N11579" s="113">
        <f t="shared" si="3065"/>
        <v>0</v>
      </c>
      <c r="O11579" s="82" t="s">
        <v>146</v>
      </c>
      <c r="R11579" s="352">
        <f>L11809-[1]გადასახდელები!L10199</f>
        <v>0</v>
      </c>
    </row>
    <row r="11580" spans="2:18" ht="33.75" hidden="1" customHeight="1">
      <c r="B11580" s="36" t="str">
        <f t="shared" si="3060"/>
        <v>b</v>
      </c>
      <c r="C11580" s="42">
        <v>5</v>
      </c>
      <c r="D11580" s="42"/>
      <c r="F11580" s="343" t="s">
        <v>629</v>
      </c>
      <c r="G11580" s="48" t="s">
        <v>263</v>
      </c>
      <c r="H11580" s="113">
        <f t="shared" si="3069"/>
        <v>0</v>
      </c>
      <c r="I11580" s="97">
        <f t="shared" ref="I11580:I11643" si="3080">J11580+K11580</f>
        <v>0</v>
      </c>
      <c r="J11580" s="113">
        <f t="shared" ref="J11580:K11580" si="3081">J11810+J12500</f>
        <v>0</v>
      </c>
      <c r="K11580" s="113">
        <f t="shared" si="3081"/>
        <v>0</v>
      </c>
      <c r="L11580" s="97">
        <f t="shared" si="3057"/>
        <v>0</v>
      </c>
      <c r="M11580" s="113">
        <f t="shared" si="3065"/>
        <v>0</v>
      </c>
      <c r="N11580" s="113">
        <f t="shared" si="3065"/>
        <v>0</v>
      </c>
      <c r="O11580" s="82" t="s">
        <v>146</v>
      </c>
      <c r="R11580" s="352">
        <f>L11810-[1]გადასახდელები!L10200</f>
        <v>0</v>
      </c>
    </row>
    <row r="11581" spans="2:18" ht="20.25" hidden="1" customHeight="1">
      <c r="B11581" s="36" t="str">
        <f t="shared" si="3060"/>
        <v>b</v>
      </c>
      <c r="C11581" s="42">
        <v>5</v>
      </c>
      <c r="D11581" s="42"/>
      <c r="F11581" s="343" t="s">
        <v>630</v>
      </c>
      <c r="G11581" s="48" t="s">
        <v>264</v>
      </c>
      <c r="H11581" s="113">
        <f t="shared" si="3069"/>
        <v>0</v>
      </c>
      <c r="I11581" s="97">
        <f t="shared" si="3080"/>
        <v>0</v>
      </c>
      <c r="J11581" s="113">
        <f t="shared" ref="J11581:K11581" si="3082">J11811+J12501</f>
        <v>0</v>
      </c>
      <c r="K11581" s="113">
        <f t="shared" si="3082"/>
        <v>0</v>
      </c>
      <c r="L11581" s="97">
        <f t="shared" si="3057"/>
        <v>0</v>
      </c>
      <c r="M11581" s="113">
        <f t="shared" si="3065"/>
        <v>0</v>
      </c>
      <c r="N11581" s="113">
        <f t="shared" si="3065"/>
        <v>0</v>
      </c>
      <c r="O11581" s="82" t="s">
        <v>146</v>
      </c>
      <c r="R11581" s="352">
        <f>L11811-[1]გადასახდელები!L10201</f>
        <v>0</v>
      </c>
    </row>
    <row r="11582" spans="2:18" ht="20.25" hidden="1" customHeight="1">
      <c r="B11582" s="36" t="str">
        <f t="shared" si="3060"/>
        <v>b</v>
      </c>
      <c r="C11582" s="42">
        <v>5</v>
      </c>
      <c r="D11582" s="42"/>
      <c r="F11582" s="343" t="s">
        <v>631</v>
      </c>
      <c r="G11582" s="48" t="s">
        <v>265</v>
      </c>
      <c r="H11582" s="113">
        <f t="shared" si="3069"/>
        <v>0</v>
      </c>
      <c r="I11582" s="97">
        <f t="shared" si="3080"/>
        <v>0</v>
      </c>
      <c r="J11582" s="113">
        <f t="shared" ref="J11582:K11582" si="3083">J11812+J12502</f>
        <v>0</v>
      </c>
      <c r="K11582" s="113">
        <f t="shared" si="3083"/>
        <v>0</v>
      </c>
      <c r="L11582" s="97">
        <f t="shared" si="3057"/>
        <v>0</v>
      </c>
      <c r="M11582" s="113">
        <f t="shared" si="3065"/>
        <v>0</v>
      </c>
      <c r="N11582" s="113">
        <f t="shared" si="3065"/>
        <v>0</v>
      </c>
      <c r="O11582" s="82" t="s">
        <v>146</v>
      </c>
      <c r="R11582" s="352">
        <f>L11812-[1]გადასახდელები!L10202</f>
        <v>0</v>
      </c>
    </row>
    <row r="11583" spans="2:18" ht="20.25" hidden="1" customHeight="1">
      <c r="B11583" s="36" t="str">
        <f t="shared" si="3060"/>
        <v>b</v>
      </c>
      <c r="C11583" s="42">
        <v>5</v>
      </c>
      <c r="D11583" s="42"/>
      <c r="F11583" s="343" t="s">
        <v>559</v>
      </c>
      <c r="G11583" s="48" t="s">
        <v>266</v>
      </c>
      <c r="H11583" s="113">
        <f t="shared" si="3069"/>
        <v>0</v>
      </c>
      <c r="I11583" s="97">
        <f t="shared" si="3080"/>
        <v>0</v>
      </c>
      <c r="J11583" s="113">
        <f t="shared" ref="J11583:K11583" si="3084">J11813+J12503</f>
        <v>0</v>
      </c>
      <c r="K11583" s="113">
        <f t="shared" si="3084"/>
        <v>0</v>
      </c>
      <c r="L11583" s="97">
        <f t="shared" si="3057"/>
        <v>0</v>
      </c>
      <c r="M11583" s="113">
        <f t="shared" si="3065"/>
        <v>0</v>
      </c>
      <c r="N11583" s="113">
        <f t="shared" si="3065"/>
        <v>0</v>
      </c>
      <c r="O11583" s="82" t="s">
        <v>146</v>
      </c>
      <c r="R11583" s="352">
        <f>L11813-[1]გადასახდელები!L10203</f>
        <v>0</v>
      </c>
    </row>
    <row r="11584" spans="2:18" ht="20.25" hidden="1" customHeight="1">
      <c r="B11584" s="36" t="str">
        <f t="shared" si="3060"/>
        <v>b</v>
      </c>
      <c r="C11584" s="42">
        <v>5</v>
      </c>
      <c r="D11584" s="42"/>
      <c r="F11584" s="343" t="s">
        <v>632</v>
      </c>
      <c r="G11584" s="48" t="s">
        <v>267</v>
      </c>
      <c r="H11584" s="113">
        <f t="shared" si="3069"/>
        <v>0</v>
      </c>
      <c r="I11584" s="97">
        <f t="shared" si="3080"/>
        <v>0</v>
      </c>
      <c r="J11584" s="113">
        <f t="shared" ref="J11584:K11584" si="3085">J11814+J12504</f>
        <v>0</v>
      </c>
      <c r="K11584" s="113">
        <f t="shared" si="3085"/>
        <v>0</v>
      </c>
      <c r="L11584" s="97">
        <f t="shared" si="3057"/>
        <v>0</v>
      </c>
      <c r="M11584" s="113">
        <f t="shared" si="3065"/>
        <v>0</v>
      </c>
      <c r="N11584" s="113">
        <f t="shared" si="3065"/>
        <v>0</v>
      </c>
      <c r="O11584" s="82" t="s">
        <v>146</v>
      </c>
      <c r="R11584" s="352">
        <f>L11814-[1]გადასახდელები!L10204</f>
        <v>0</v>
      </c>
    </row>
    <row r="11585" spans="2:18" ht="34.5" customHeight="1">
      <c r="B11585" s="36" t="str">
        <f t="shared" si="3060"/>
        <v>a</v>
      </c>
      <c r="C11585" s="42">
        <v>5</v>
      </c>
      <c r="D11585" s="42"/>
      <c r="F11585" s="343" t="s">
        <v>633</v>
      </c>
      <c r="G11585" s="48" t="s">
        <v>268</v>
      </c>
      <c r="H11585" s="113">
        <f t="shared" si="3069"/>
        <v>1E-3</v>
      </c>
      <c r="I11585" s="97">
        <f t="shared" si="3080"/>
        <v>0</v>
      </c>
      <c r="J11585" s="113">
        <f t="shared" ref="J11585:K11585" si="3086">J11815+J12505</f>
        <v>0</v>
      </c>
      <c r="K11585" s="113">
        <f t="shared" si="3086"/>
        <v>0</v>
      </c>
      <c r="L11585" s="97">
        <f t="shared" si="3057"/>
        <v>0</v>
      </c>
      <c r="M11585" s="113">
        <f t="shared" si="3065"/>
        <v>0</v>
      </c>
      <c r="N11585" s="113">
        <f t="shared" si="3065"/>
        <v>0</v>
      </c>
      <c r="O11585" s="82" t="s">
        <v>146</v>
      </c>
      <c r="R11585" s="352">
        <f>L11815-[1]გადასახდელები!L10205</f>
        <v>0</v>
      </c>
    </row>
    <row r="11586" spans="2:18" ht="30.75" hidden="1" customHeight="1">
      <c r="B11586" s="36" t="str">
        <f t="shared" si="3060"/>
        <v>b</v>
      </c>
      <c r="C11586" s="42">
        <v>5</v>
      </c>
      <c r="D11586" s="42"/>
      <c r="F11586" s="343" t="s">
        <v>560</v>
      </c>
      <c r="G11586" s="48" t="s">
        <v>269</v>
      </c>
      <c r="H11586" s="113">
        <f t="shared" si="3069"/>
        <v>0</v>
      </c>
      <c r="I11586" s="97">
        <f t="shared" si="3080"/>
        <v>0</v>
      </c>
      <c r="J11586" s="113">
        <f t="shared" ref="J11586:K11586" si="3087">J11816+J12506</f>
        <v>0</v>
      </c>
      <c r="K11586" s="113">
        <f t="shared" si="3087"/>
        <v>0</v>
      </c>
      <c r="L11586" s="97">
        <f t="shared" si="3057"/>
        <v>0</v>
      </c>
      <c r="M11586" s="113">
        <f t="shared" ref="M11586:N11605" si="3088">M11816+M12506</f>
        <v>0</v>
      </c>
      <c r="N11586" s="113">
        <f t="shared" si="3088"/>
        <v>0</v>
      </c>
      <c r="O11586" s="82" t="s">
        <v>146</v>
      </c>
      <c r="R11586" s="352">
        <f>L11816-[1]გადასახდელები!L10206</f>
        <v>0</v>
      </c>
    </row>
    <row r="11587" spans="2:18" ht="20.25" hidden="1" customHeight="1">
      <c r="B11587" s="36" t="str">
        <f t="shared" si="3060"/>
        <v>b</v>
      </c>
      <c r="C11587" s="42">
        <v>3</v>
      </c>
      <c r="D11587" s="42"/>
      <c r="F11587" s="343" t="s">
        <v>634</v>
      </c>
      <c r="G11587" s="57" t="s">
        <v>209</v>
      </c>
      <c r="H11587" s="89">
        <f t="shared" si="3069"/>
        <v>0</v>
      </c>
      <c r="I11587" s="90">
        <f t="shared" si="3080"/>
        <v>0</v>
      </c>
      <c r="J11587" s="89">
        <f t="shared" ref="J11587:K11587" si="3089">J11817+J12507</f>
        <v>0</v>
      </c>
      <c r="K11587" s="89">
        <f t="shared" si="3089"/>
        <v>0</v>
      </c>
      <c r="L11587" s="90">
        <f t="shared" si="3057"/>
        <v>0</v>
      </c>
      <c r="M11587" s="89">
        <f t="shared" si="3088"/>
        <v>0</v>
      </c>
      <c r="N11587" s="89">
        <f t="shared" si="3088"/>
        <v>0</v>
      </c>
      <c r="O11587" s="82" t="s">
        <v>146</v>
      </c>
      <c r="R11587" s="352">
        <f>L11817-[1]გადასახდელები!L10207</f>
        <v>0</v>
      </c>
    </row>
    <row r="11588" spans="2:18" ht="20.25" hidden="1" customHeight="1">
      <c r="B11588" s="36" t="str">
        <f t="shared" si="3060"/>
        <v>b</v>
      </c>
      <c r="C11588" s="42">
        <v>3</v>
      </c>
      <c r="D11588" s="42"/>
      <c r="F11588" s="342" t="s">
        <v>635</v>
      </c>
      <c r="G11588" s="57" t="s">
        <v>208</v>
      </c>
      <c r="H11588" s="89">
        <f t="shared" si="3069"/>
        <v>0</v>
      </c>
      <c r="I11588" s="90">
        <f t="shared" si="3080"/>
        <v>0</v>
      </c>
      <c r="J11588" s="89">
        <f t="shared" ref="J11588:K11588" si="3090">J11818+J12508</f>
        <v>0</v>
      </c>
      <c r="K11588" s="89">
        <f t="shared" si="3090"/>
        <v>0</v>
      </c>
      <c r="L11588" s="90">
        <f t="shared" si="3057"/>
        <v>0</v>
      </c>
      <c r="M11588" s="89">
        <f t="shared" si="3088"/>
        <v>0</v>
      </c>
      <c r="N11588" s="89">
        <f t="shared" si="3088"/>
        <v>0</v>
      </c>
      <c r="O11588" s="82" t="s">
        <v>146</v>
      </c>
      <c r="R11588" s="352">
        <f>L11818-[1]გადასახდელები!L10208</f>
        <v>0</v>
      </c>
    </row>
    <row r="11589" spans="2:18" ht="20.25" hidden="1" customHeight="1">
      <c r="B11589" s="36" t="str">
        <f t="shared" si="3060"/>
        <v>b</v>
      </c>
      <c r="C11589" s="42">
        <v>4</v>
      </c>
      <c r="D11589" s="42"/>
      <c r="F11589" s="342" t="s">
        <v>636</v>
      </c>
      <c r="G11589" s="47" t="s">
        <v>270</v>
      </c>
      <c r="H11589" s="93">
        <f t="shared" si="3069"/>
        <v>0</v>
      </c>
      <c r="I11589" s="94">
        <f t="shared" si="3080"/>
        <v>0</v>
      </c>
      <c r="J11589" s="93">
        <f t="shared" ref="J11589:K11589" si="3091">J11819+J12509</f>
        <v>0</v>
      </c>
      <c r="K11589" s="93">
        <f t="shared" si="3091"/>
        <v>0</v>
      </c>
      <c r="L11589" s="94">
        <f t="shared" si="3057"/>
        <v>0</v>
      </c>
      <c r="M11589" s="93">
        <f t="shared" si="3088"/>
        <v>0</v>
      </c>
      <c r="N11589" s="93">
        <f t="shared" si="3088"/>
        <v>0</v>
      </c>
      <c r="O11589" s="82" t="s">
        <v>146</v>
      </c>
      <c r="R11589" s="352">
        <f>L11819-[1]გადასახდელები!L10209</f>
        <v>0</v>
      </c>
    </row>
    <row r="11590" spans="2:18" ht="20.25" hidden="1" customHeight="1">
      <c r="B11590" s="36" t="str">
        <f t="shared" si="3060"/>
        <v>b</v>
      </c>
      <c r="C11590" s="42">
        <v>5</v>
      </c>
      <c r="D11590" s="42"/>
      <c r="F11590" s="343" t="s">
        <v>637</v>
      </c>
      <c r="G11590" s="48" t="s">
        <v>271</v>
      </c>
      <c r="H11590" s="96">
        <f t="shared" si="3069"/>
        <v>0</v>
      </c>
      <c r="I11590" s="97">
        <f t="shared" si="3080"/>
        <v>0</v>
      </c>
      <c r="J11590" s="96">
        <f t="shared" ref="J11590:K11590" si="3092">J11820+J12510</f>
        <v>0</v>
      </c>
      <c r="K11590" s="96">
        <f t="shared" si="3092"/>
        <v>0</v>
      </c>
      <c r="L11590" s="97">
        <f t="shared" si="3057"/>
        <v>0</v>
      </c>
      <c r="M11590" s="96">
        <f t="shared" si="3088"/>
        <v>0</v>
      </c>
      <c r="N11590" s="96">
        <f t="shared" si="3088"/>
        <v>0</v>
      </c>
      <c r="O11590" s="82" t="s">
        <v>146</v>
      </c>
      <c r="R11590" s="352">
        <f>L11820-[1]გადასახდელები!L10210</f>
        <v>0</v>
      </c>
    </row>
    <row r="11591" spans="2:18" ht="20.25" hidden="1" customHeight="1">
      <c r="B11591" s="36" t="str">
        <f t="shared" si="3060"/>
        <v>b</v>
      </c>
      <c r="C11591" s="42">
        <v>5</v>
      </c>
      <c r="D11591" s="42"/>
      <c r="F11591" s="343" t="s">
        <v>638</v>
      </c>
      <c r="G11591" s="48" t="s">
        <v>272</v>
      </c>
      <c r="H11591" s="96">
        <f t="shared" si="3069"/>
        <v>0</v>
      </c>
      <c r="I11591" s="97">
        <f t="shared" si="3080"/>
        <v>0</v>
      </c>
      <c r="J11591" s="96">
        <f t="shared" ref="J11591:K11591" si="3093">J11821+J12511</f>
        <v>0</v>
      </c>
      <c r="K11591" s="96">
        <f t="shared" si="3093"/>
        <v>0</v>
      </c>
      <c r="L11591" s="97">
        <f t="shared" si="3057"/>
        <v>0</v>
      </c>
      <c r="M11591" s="96">
        <f t="shared" si="3088"/>
        <v>0</v>
      </c>
      <c r="N11591" s="96">
        <f t="shared" si="3088"/>
        <v>0</v>
      </c>
      <c r="O11591" s="82" t="s">
        <v>146</v>
      </c>
      <c r="R11591" s="352">
        <f>L11821-[1]გადასახდელები!L10211</f>
        <v>0</v>
      </c>
    </row>
    <row r="11592" spans="2:18" ht="20.25" hidden="1" customHeight="1">
      <c r="B11592" s="36" t="str">
        <f t="shared" si="3060"/>
        <v>b</v>
      </c>
      <c r="C11592" s="42">
        <v>5</v>
      </c>
      <c r="D11592" s="42"/>
      <c r="F11592" s="343" t="s">
        <v>639</v>
      </c>
      <c r="G11592" s="48" t="s">
        <v>273</v>
      </c>
      <c r="H11592" s="96">
        <f t="shared" si="3069"/>
        <v>0</v>
      </c>
      <c r="I11592" s="97">
        <f t="shared" si="3080"/>
        <v>0</v>
      </c>
      <c r="J11592" s="96">
        <f t="shared" ref="J11592:K11592" si="3094">J11822+J12512</f>
        <v>0</v>
      </c>
      <c r="K11592" s="96">
        <f t="shared" si="3094"/>
        <v>0</v>
      </c>
      <c r="L11592" s="97">
        <f t="shared" si="3057"/>
        <v>0</v>
      </c>
      <c r="M11592" s="96">
        <f t="shared" si="3088"/>
        <v>0</v>
      </c>
      <c r="N11592" s="96">
        <f t="shared" si="3088"/>
        <v>0</v>
      </c>
      <c r="O11592" s="82" t="s">
        <v>146</v>
      </c>
      <c r="R11592" s="352">
        <f>L11822-[1]გადასახდელები!L10212</f>
        <v>0</v>
      </c>
    </row>
    <row r="11593" spans="2:18" ht="20.25" hidden="1" customHeight="1">
      <c r="B11593" s="36" t="str">
        <f t="shared" si="3060"/>
        <v>b</v>
      </c>
      <c r="C11593" s="42">
        <v>5</v>
      </c>
      <c r="D11593" s="42"/>
      <c r="F11593" s="343" t="s">
        <v>640</v>
      </c>
      <c r="G11593" s="48" t="s">
        <v>274</v>
      </c>
      <c r="H11593" s="96">
        <f t="shared" si="3069"/>
        <v>0</v>
      </c>
      <c r="I11593" s="97">
        <f t="shared" si="3080"/>
        <v>0</v>
      </c>
      <c r="J11593" s="96">
        <f t="shared" ref="J11593:K11593" si="3095">J11823+J12513</f>
        <v>0</v>
      </c>
      <c r="K11593" s="96">
        <f t="shared" si="3095"/>
        <v>0</v>
      </c>
      <c r="L11593" s="97">
        <f t="shared" si="3057"/>
        <v>0</v>
      </c>
      <c r="M11593" s="96">
        <f t="shared" si="3088"/>
        <v>0</v>
      </c>
      <c r="N11593" s="96">
        <f t="shared" si="3088"/>
        <v>0</v>
      </c>
      <c r="O11593" s="82" t="s">
        <v>146</v>
      </c>
      <c r="R11593" s="352">
        <f>L11823-[1]გადასახდელები!L10213</f>
        <v>0</v>
      </c>
    </row>
    <row r="11594" spans="2:18" ht="20.25" hidden="1" customHeight="1">
      <c r="B11594" s="36" t="str">
        <f t="shared" si="3060"/>
        <v>b</v>
      </c>
      <c r="C11594" s="42">
        <v>4</v>
      </c>
      <c r="D11594" s="42"/>
      <c r="F11594" s="343" t="s">
        <v>641</v>
      </c>
      <c r="G11594" s="47" t="s">
        <v>275</v>
      </c>
      <c r="H11594" s="93">
        <f t="shared" si="3069"/>
        <v>0</v>
      </c>
      <c r="I11594" s="94">
        <f t="shared" si="3080"/>
        <v>0</v>
      </c>
      <c r="J11594" s="93">
        <f t="shared" ref="J11594:K11594" si="3096">J11824+J12514</f>
        <v>0</v>
      </c>
      <c r="K11594" s="93">
        <f t="shared" si="3096"/>
        <v>0</v>
      </c>
      <c r="L11594" s="94">
        <f t="shared" si="3057"/>
        <v>0</v>
      </c>
      <c r="M11594" s="93">
        <f t="shared" si="3088"/>
        <v>0</v>
      </c>
      <c r="N11594" s="93">
        <f t="shared" si="3088"/>
        <v>0</v>
      </c>
      <c r="O11594" s="82" t="s">
        <v>146</v>
      </c>
      <c r="R11594" s="352">
        <f>L11824-[1]გადასახდელები!L10214</f>
        <v>0</v>
      </c>
    </row>
    <row r="11595" spans="2:18" ht="36" hidden="1" customHeight="1">
      <c r="B11595" s="36" t="str">
        <f t="shared" si="3060"/>
        <v>b</v>
      </c>
      <c r="C11595" s="42">
        <v>4</v>
      </c>
      <c r="D11595" s="42"/>
      <c r="F11595" s="343" t="s">
        <v>642</v>
      </c>
      <c r="G11595" s="47" t="s">
        <v>276</v>
      </c>
      <c r="H11595" s="93">
        <f t="shared" si="3069"/>
        <v>0</v>
      </c>
      <c r="I11595" s="94">
        <f t="shared" si="3080"/>
        <v>0</v>
      </c>
      <c r="J11595" s="93">
        <f t="shared" ref="J11595:K11595" si="3097">J11825+J12515</f>
        <v>0</v>
      </c>
      <c r="K11595" s="93">
        <f t="shared" si="3097"/>
        <v>0</v>
      </c>
      <c r="L11595" s="94">
        <f t="shared" si="3057"/>
        <v>0</v>
      </c>
      <c r="M11595" s="93">
        <f t="shared" si="3088"/>
        <v>0</v>
      </c>
      <c r="N11595" s="93">
        <f t="shared" si="3088"/>
        <v>0</v>
      </c>
      <c r="O11595" s="82" t="s">
        <v>146</v>
      </c>
      <c r="R11595" s="352">
        <f>L11825-[1]გადასახდელები!L10215</f>
        <v>0</v>
      </c>
    </row>
    <row r="11596" spans="2:18" ht="20.25" customHeight="1">
      <c r="B11596" s="36" t="str">
        <f t="shared" si="3060"/>
        <v>a</v>
      </c>
      <c r="C11596" s="42">
        <v>3</v>
      </c>
      <c r="D11596" s="42"/>
      <c r="F11596" s="343" t="s">
        <v>561</v>
      </c>
      <c r="G11596" s="57" t="s">
        <v>202</v>
      </c>
      <c r="H11596" s="89">
        <f t="shared" si="3069"/>
        <v>688.40300000000002</v>
      </c>
      <c r="I11596" s="90">
        <f t="shared" si="3080"/>
        <v>138</v>
      </c>
      <c r="J11596" s="89">
        <f t="shared" ref="J11596:K11596" si="3098">J11826+J12516</f>
        <v>0</v>
      </c>
      <c r="K11596" s="89">
        <f t="shared" si="3098"/>
        <v>138</v>
      </c>
      <c r="L11596" s="90">
        <f t="shared" si="3057"/>
        <v>35.552</v>
      </c>
      <c r="M11596" s="89">
        <f t="shared" si="3088"/>
        <v>0</v>
      </c>
      <c r="N11596" s="89">
        <f t="shared" si="3088"/>
        <v>35.552</v>
      </c>
      <c r="O11596" s="82" t="s">
        <v>146</v>
      </c>
      <c r="R11596" s="352">
        <f>L11826-[1]გადასახდელები!L10216</f>
        <v>-67.259</v>
      </c>
    </row>
    <row r="11597" spans="2:18" ht="20.25" hidden="1" customHeight="1">
      <c r="B11597" s="36" t="str">
        <f t="shared" si="3060"/>
        <v>b</v>
      </c>
      <c r="C11597" s="42">
        <v>3</v>
      </c>
      <c r="D11597" s="42"/>
      <c r="F11597" s="342" t="s">
        <v>562</v>
      </c>
      <c r="G11597" s="57" t="s">
        <v>203</v>
      </c>
      <c r="H11597" s="89">
        <f t="shared" si="3069"/>
        <v>0</v>
      </c>
      <c r="I11597" s="90">
        <f t="shared" si="3080"/>
        <v>0</v>
      </c>
      <c r="J11597" s="89">
        <f t="shared" ref="J11597:K11597" si="3099">J11827+J12517</f>
        <v>0</v>
      </c>
      <c r="K11597" s="89">
        <f t="shared" si="3099"/>
        <v>0</v>
      </c>
      <c r="L11597" s="90">
        <f t="shared" si="3057"/>
        <v>0</v>
      </c>
      <c r="M11597" s="89">
        <f t="shared" si="3088"/>
        <v>0</v>
      </c>
      <c r="N11597" s="89">
        <f t="shared" si="3088"/>
        <v>0</v>
      </c>
      <c r="O11597" s="82" t="s">
        <v>146</v>
      </c>
      <c r="R11597" s="352">
        <f>L11827-[1]გადასახდელები!L10217</f>
        <v>0</v>
      </c>
    </row>
    <row r="11598" spans="2:18" ht="20.25" hidden="1" customHeight="1">
      <c r="B11598" s="36" t="str">
        <f t="shared" si="3060"/>
        <v>b</v>
      </c>
      <c r="C11598" s="42">
        <v>4</v>
      </c>
      <c r="D11598" s="42"/>
      <c r="F11598" s="342" t="s">
        <v>643</v>
      </c>
      <c r="G11598" s="47" t="s">
        <v>277</v>
      </c>
      <c r="H11598" s="93">
        <f t="shared" si="3069"/>
        <v>0</v>
      </c>
      <c r="I11598" s="94">
        <f t="shared" si="3080"/>
        <v>0</v>
      </c>
      <c r="J11598" s="93">
        <f t="shared" ref="J11598:K11598" si="3100">J11828+J12518</f>
        <v>0</v>
      </c>
      <c r="K11598" s="93">
        <f t="shared" si="3100"/>
        <v>0</v>
      </c>
      <c r="L11598" s="94">
        <f t="shared" si="3057"/>
        <v>0</v>
      </c>
      <c r="M11598" s="93">
        <f t="shared" si="3088"/>
        <v>0</v>
      </c>
      <c r="N11598" s="93">
        <f t="shared" si="3088"/>
        <v>0</v>
      </c>
      <c r="O11598" s="82" t="s">
        <v>146</v>
      </c>
      <c r="R11598" s="352">
        <f>L11828-[1]გადასახდელები!L10218</f>
        <v>0</v>
      </c>
    </row>
    <row r="11599" spans="2:18" ht="20.25" hidden="1" customHeight="1">
      <c r="B11599" s="36" t="str">
        <f t="shared" si="3060"/>
        <v>b</v>
      </c>
      <c r="C11599" s="42">
        <v>5</v>
      </c>
      <c r="D11599" s="42"/>
      <c r="F11599" s="343" t="s">
        <v>644</v>
      </c>
      <c r="G11599" s="48" t="s">
        <v>278</v>
      </c>
      <c r="H11599" s="96">
        <f t="shared" si="3069"/>
        <v>0</v>
      </c>
      <c r="I11599" s="97">
        <f t="shared" si="3080"/>
        <v>0</v>
      </c>
      <c r="J11599" s="96">
        <f t="shared" ref="J11599:K11599" si="3101">J11829+J12519</f>
        <v>0</v>
      </c>
      <c r="K11599" s="96">
        <f t="shared" si="3101"/>
        <v>0</v>
      </c>
      <c r="L11599" s="97">
        <f t="shared" si="3057"/>
        <v>0</v>
      </c>
      <c r="M11599" s="96">
        <f t="shared" si="3088"/>
        <v>0</v>
      </c>
      <c r="N11599" s="96">
        <f t="shared" si="3088"/>
        <v>0</v>
      </c>
      <c r="O11599" s="82" t="s">
        <v>146</v>
      </c>
      <c r="R11599" s="352">
        <f>L11829-[1]გადასახდელები!L10219</f>
        <v>0</v>
      </c>
    </row>
    <row r="11600" spans="2:18" ht="20.25" hidden="1" customHeight="1">
      <c r="B11600" s="36" t="str">
        <f t="shared" si="3060"/>
        <v>b</v>
      </c>
      <c r="C11600" s="42">
        <v>5</v>
      </c>
      <c r="D11600" s="42"/>
      <c r="F11600" s="343" t="s">
        <v>645</v>
      </c>
      <c r="G11600" s="48" t="s">
        <v>204</v>
      </c>
      <c r="H11600" s="96">
        <f t="shared" si="3069"/>
        <v>0</v>
      </c>
      <c r="I11600" s="97">
        <f t="shared" si="3080"/>
        <v>0</v>
      </c>
      <c r="J11600" s="96">
        <f t="shared" ref="J11600:K11600" si="3102">J11830+J12520</f>
        <v>0</v>
      </c>
      <c r="K11600" s="96">
        <f t="shared" si="3102"/>
        <v>0</v>
      </c>
      <c r="L11600" s="97">
        <f t="shared" si="3057"/>
        <v>0</v>
      </c>
      <c r="M11600" s="96">
        <f t="shared" si="3088"/>
        <v>0</v>
      </c>
      <c r="N11600" s="96">
        <f t="shared" si="3088"/>
        <v>0</v>
      </c>
      <c r="O11600" s="82" t="s">
        <v>146</v>
      </c>
      <c r="R11600" s="352">
        <f>L11830-[1]გადასახდელები!L10220</f>
        <v>0</v>
      </c>
    </row>
    <row r="11601" spans="2:18" ht="20.25" hidden="1" customHeight="1">
      <c r="B11601" s="36" t="str">
        <f t="shared" si="3060"/>
        <v>b</v>
      </c>
      <c r="C11601" s="42">
        <v>4</v>
      </c>
      <c r="D11601" s="42"/>
      <c r="F11601" s="342" t="s">
        <v>646</v>
      </c>
      <c r="G11601" s="47" t="s">
        <v>279</v>
      </c>
      <c r="H11601" s="93">
        <f t="shared" si="3069"/>
        <v>0</v>
      </c>
      <c r="I11601" s="94">
        <f t="shared" si="3080"/>
        <v>0</v>
      </c>
      <c r="J11601" s="93">
        <f t="shared" ref="J11601:K11601" si="3103">J11831+J12521</f>
        <v>0</v>
      </c>
      <c r="K11601" s="93">
        <f t="shared" si="3103"/>
        <v>0</v>
      </c>
      <c r="L11601" s="94">
        <f t="shared" si="3057"/>
        <v>0</v>
      </c>
      <c r="M11601" s="93">
        <f t="shared" si="3088"/>
        <v>0</v>
      </c>
      <c r="N11601" s="93">
        <f t="shared" si="3088"/>
        <v>0</v>
      </c>
      <c r="O11601" s="82" t="s">
        <v>146</v>
      </c>
      <c r="R11601" s="352">
        <f>L11831-[1]გადასახდელები!L10221</f>
        <v>0</v>
      </c>
    </row>
    <row r="11602" spans="2:18" ht="20.25" hidden="1" customHeight="1">
      <c r="B11602" s="36" t="str">
        <f t="shared" si="3060"/>
        <v>b</v>
      </c>
      <c r="C11602" s="42">
        <v>5</v>
      </c>
      <c r="D11602" s="42"/>
      <c r="F11602" s="343" t="s">
        <v>647</v>
      </c>
      <c r="G11602" s="48" t="s">
        <v>278</v>
      </c>
      <c r="H11602" s="96">
        <f t="shared" si="3069"/>
        <v>0</v>
      </c>
      <c r="I11602" s="97">
        <f t="shared" si="3080"/>
        <v>0</v>
      </c>
      <c r="J11602" s="96">
        <f t="shared" ref="J11602:K11602" si="3104">J11832+J12522</f>
        <v>0</v>
      </c>
      <c r="K11602" s="96">
        <f t="shared" si="3104"/>
        <v>0</v>
      </c>
      <c r="L11602" s="97">
        <f t="shared" si="3057"/>
        <v>0</v>
      </c>
      <c r="M11602" s="96">
        <f t="shared" si="3088"/>
        <v>0</v>
      </c>
      <c r="N11602" s="96">
        <f t="shared" si="3088"/>
        <v>0</v>
      </c>
      <c r="O11602" s="82" t="s">
        <v>146</v>
      </c>
      <c r="R11602" s="352">
        <f>L11832-[1]გადასახდელები!L10222</f>
        <v>0</v>
      </c>
    </row>
    <row r="11603" spans="2:18" ht="20.25" hidden="1" customHeight="1">
      <c r="B11603" s="36" t="str">
        <f t="shared" si="3060"/>
        <v>b</v>
      </c>
      <c r="C11603" s="42">
        <v>5</v>
      </c>
      <c r="D11603" s="42"/>
      <c r="F11603" s="343" t="s">
        <v>648</v>
      </c>
      <c r="G11603" s="48" t="s">
        <v>204</v>
      </c>
      <c r="H11603" s="96">
        <f t="shared" si="3069"/>
        <v>0</v>
      </c>
      <c r="I11603" s="97">
        <f t="shared" si="3080"/>
        <v>0</v>
      </c>
      <c r="J11603" s="96">
        <f t="shared" ref="J11603:K11603" si="3105">J11833+J12523</f>
        <v>0</v>
      </c>
      <c r="K11603" s="96">
        <f t="shared" si="3105"/>
        <v>0</v>
      </c>
      <c r="L11603" s="97">
        <f t="shared" si="3057"/>
        <v>0</v>
      </c>
      <c r="M11603" s="96">
        <f t="shared" si="3088"/>
        <v>0</v>
      </c>
      <c r="N11603" s="96">
        <f t="shared" si="3088"/>
        <v>0</v>
      </c>
      <c r="O11603" s="82" t="s">
        <v>146</v>
      </c>
      <c r="R11603" s="352">
        <f>L11833-[1]გადასახდელები!L10223</f>
        <v>0</v>
      </c>
    </row>
    <row r="11604" spans="2:18" ht="20.25" hidden="1" customHeight="1">
      <c r="B11604" s="36" t="str">
        <f t="shared" si="3060"/>
        <v>b</v>
      </c>
      <c r="C11604" s="42">
        <v>4</v>
      </c>
      <c r="D11604" s="42"/>
      <c r="F11604" s="342" t="s">
        <v>563</v>
      </c>
      <c r="G11604" s="47" t="s">
        <v>280</v>
      </c>
      <c r="H11604" s="93">
        <f t="shared" si="3069"/>
        <v>0</v>
      </c>
      <c r="I11604" s="94">
        <f t="shared" si="3080"/>
        <v>0</v>
      </c>
      <c r="J11604" s="93">
        <f t="shared" ref="J11604:K11604" si="3106">J11834+J12524</f>
        <v>0</v>
      </c>
      <c r="K11604" s="93">
        <f t="shared" si="3106"/>
        <v>0</v>
      </c>
      <c r="L11604" s="94">
        <f t="shared" si="3057"/>
        <v>0</v>
      </c>
      <c r="M11604" s="93">
        <f t="shared" si="3088"/>
        <v>0</v>
      </c>
      <c r="N11604" s="93">
        <f t="shared" si="3088"/>
        <v>0</v>
      </c>
      <c r="O11604" s="82" t="s">
        <v>146</v>
      </c>
      <c r="R11604" s="352">
        <f>L11834-[1]გადასახდელები!L10224</f>
        <v>0</v>
      </c>
    </row>
    <row r="11605" spans="2:18" ht="20.25" hidden="1" customHeight="1">
      <c r="B11605" s="36" t="str">
        <f t="shared" si="3060"/>
        <v>b</v>
      </c>
      <c r="C11605" s="42">
        <v>5</v>
      </c>
      <c r="D11605" s="42"/>
      <c r="F11605" s="343" t="s">
        <v>649</v>
      </c>
      <c r="G11605" s="48" t="s">
        <v>278</v>
      </c>
      <c r="H11605" s="96">
        <f t="shared" si="3069"/>
        <v>0</v>
      </c>
      <c r="I11605" s="97">
        <f t="shared" si="3080"/>
        <v>0</v>
      </c>
      <c r="J11605" s="96">
        <f t="shared" ref="J11605:K11605" si="3107">J11835+J12525</f>
        <v>0</v>
      </c>
      <c r="K11605" s="96">
        <f t="shared" si="3107"/>
        <v>0</v>
      </c>
      <c r="L11605" s="97">
        <f t="shared" si="3057"/>
        <v>0</v>
      </c>
      <c r="M11605" s="96">
        <f t="shared" si="3088"/>
        <v>0</v>
      </c>
      <c r="N11605" s="96">
        <f t="shared" si="3088"/>
        <v>0</v>
      </c>
      <c r="O11605" s="82" t="s">
        <v>146</v>
      </c>
      <c r="R11605" s="352">
        <f>L11835-[1]გადასახდელები!L10225</f>
        <v>0</v>
      </c>
    </row>
    <row r="11606" spans="2:18" ht="20.25" hidden="1" customHeight="1">
      <c r="B11606" s="36" t="str">
        <f t="shared" si="3060"/>
        <v>b</v>
      </c>
      <c r="C11606" s="42">
        <v>5</v>
      </c>
      <c r="D11606" s="42"/>
      <c r="F11606" s="343" t="s">
        <v>564</v>
      </c>
      <c r="G11606" s="48" t="s">
        <v>204</v>
      </c>
      <c r="H11606" s="96">
        <f t="shared" si="3069"/>
        <v>0</v>
      </c>
      <c r="I11606" s="97">
        <f t="shared" si="3080"/>
        <v>0</v>
      </c>
      <c r="J11606" s="96">
        <f t="shared" ref="J11606:K11606" si="3108">J11836+J12526</f>
        <v>0</v>
      </c>
      <c r="K11606" s="96">
        <f t="shared" si="3108"/>
        <v>0</v>
      </c>
      <c r="L11606" s="97">
        <f t="shared" si="3057"/>
        <v>0</v>
      </c>
      <c r="M11606" s="96">
        <f t="shared" ref="M11606:N11625" si="3109">M11836+M12526</f>
        <v>0</v>
      </c>
      <c r="N11606" s="96">
        <f t="shared" si="3109"/>
        <v>0</v>
      </c>
      <c r="O11606" s="82" t="s">
        <v>146</v>
      </c>
      <c r="R11606" s="352">
        <f>L11836-[1]გადასახდელები!L10226</f>
        <v>0</v>
      </c>
    </row>
    <row r="11607" spans="2:18" ht="20.25" customHeight="1">
      <c r="B11607" s="36" t="str">
        <f t="shared" si="3060"/>
        <v>a</v>
      </c>
      <c r="C11607" s="42">
        <v>3</v>
      </c>
      <c r="D11607" s="42"/>
      <c r="F11607" s="342" t="s">
        <v>565</v>
      </c>
      <c r="G11607" s="57" t="s">
        <v>206</v>
      </c>
      <c r="H11607" s="89">
        <f t="shared" si="3069"/>
        <v>434.60299999999995</v>
      </c>
      <c r="I11607" s="90">
        <f t="shared" si="3080"/>
        <v>552.5</v>
      </c>
      <c r="J11607" s="89">
        <f t="shared" ref="J11607:K11607" si="3110">J11837+J12527</f>
        <v>0</v>
      </c>
      <c r="K11607" s="89">
        <f t="shared" si="3110"/>
        <v>552.5</v>
      </c>
      <c r="L11607" s="90">
        <f t="shared" si="3057"/>
        <v>209.25200000000001</v>
      </c>
      <c r="M11607" s="89">
        <f t="shared" si="3109"/>
        <v>0</v>
      </c>
      <c r="N11607" s="89">
        <f t="shared" si="3109"/>
        <v>209.25200000000001</v>
      </c>
      <c r="O11607" s="82" t="s">
        <v>146</v>
      </c>
      <c r="R11607" s="352">
        <f>L11837-[1]გადასახდელები!L10227</f>
        <v>0</v>
      </c>
    </row>
    <row r="11608" spans="2:18" ht="20.25" hidden="1" customHeight="1">
      <c r="B11608" s="36" t="str">
        <f t="shared" si="3060"/>
        <v>b</v>
      </c>
      <c r="C11608" s="42">
        <v>4</v>
      </c>
      <c r="D11608" s="42"/>
      <c r="F11608" s="342" t="s">
        <v>650</v>
      </c>
      <c r="G11608" s="47" t="s">
        <v>281</v>
      </c>
      <c r="H11608" s="93">
        <f t="shared" si="3069"/>
        <v>0</v>
      </c>
      <c r="I11608" s="94">
        <f t="shared" si="3080"/>
        <v>0</v>
      </c>
      <c r="J11608" s="93">
        <f t="shared" ref="J11608:K11608" si="3111">J11838+J12528</f>
        <v>0</v>
      </c>
      <c r="K11608" s="93">
        <f t="shared" si="3111"/>
        <v>0</v>
      </c>
      <c r="L11608" s="94">
        <f t="shared" si="3057"/>
        <v>0</v>
      </c>
      <c r="M11608" s="93">
        <f t="shared" si="3109"/>
        <v>0</v>
      </c>
      <c r="N11608" s="93">
        <f t="shared" si="3109"/>
        <v>0</v>
      </c>
      <c r="O11608" s="82" t="s">
        <v>146</v>
      </c>
      <c r="R11608" s="352">
        <f>L11838-[1]გადასახდელები!L10228</f>
        <v>0</v>
      </c>
    </row>
    <row r="11609" spans="2:18" ht="20.25" hidden="1" customHeight="1">
      <c r="B11609" s="36" t="str">
        <f t="shared" si="3060"/>
        <v>b</v>
      </c>
      <c r="C11609" s="42">
        <v>5</v>
      </c>
      <c r="D11609" s="42"/>
      <c r="F11609" s="343" t="s">
        <v>651</v>
      </c>
      <c r="G11609" s="48" t="s">
        <v>282</v>
      </c>
      <c r="H11609" s="96">
        <f t="shared" si="3069"/>
        <v>0</v>
      </c>
      <c r="I11609" s="97">
        <f t="shared" si="3080"/>
        <v>0</v>
      </c>
      <c r="J11609" s="96">
        <f t="shared" ref="J11609:K11609" si="3112">J11839+J12529</f>
        <v>0</v>
      </c>
      <c r="K11609" s="96">
        <f t="shared" si="3112"/>
        <v>0</v>
      </c>
      <c r="L11609" s="97">
        <f t="shared" si="3057"/>
        <v>0</v>
      </c>
      <c r="M11609" s="96">
        <f t="shared" si="3109"/>
        <v>0</v>
      </c>
      <c r="N11609" s="96">
        <f t="shared" si="3109"/>
        <v>0</v>
      </c>
      <c r="O11609" s="82" t="s">
        <v>146</v>
      </c>
      <c r="R11609" s="352">
        <f>L11839-[1]გადასახდელები!L10229</f>
        <v>0</v>
      </c>
    </row>
    <row r="11610" spans="2:18" ht="20.25" hidden="1" customHeight="1">
      <c r="B11610" s="36" t="str">
        <f t="shared" si="3060"/>
        <v>b</v>
      </c>
      <c r="C11610" s="42">
        <v>5</v>
      </c>
      <c r="D11610" s="42"/>
      <c r="F11610" s="343" t="s">
        <v>652</v>
      </c>
      <c r="G11610" s="48" t="s">
        <v>283</v>
      </c>
      <c r="H11610" s="96">
        <f t="shared" si="3069"/>
        <v>0</v>
      </c>
      <c r="I11610" s="97">
        <f t="shared" si="3080"/>
        <v>0</v>
      </c>
      <c r="J11610" s="96">
        <f t="shared" ref="J11610:K11610" si="3113">J11840+J12530</f>
        <v>0</v>
      </c>
      <c r="K11610" s="96">
        <f t="shared" si="3113"/>
        <v>0</v>
      </c>
      <c r="L11610" s="97">
        <f t="shared" si="3057"/>
        <v>0</v>
      </c>
      <c r="M11610" s="96">
        <f t="shared" si="3109"/>
        <v>0</v>
      </c>
      <c r="N11610" s="96">
        <f t="shared" si="3109"/>
        <v>0</v>
      </c>
      <c r="O11610" s="82" t="s">
        <v>146</v>
      </c>
      <c r="R11610" s="352">
        <f>L11840-[1]გადასახდელები!L10230</f>
        <v>0</v>
      </c>
    </row>
    <row r="11611" spans="2:18" ht="20.25" customHeight="1">
      <c r="B11611" s="36" t="str">
        <f t="shared" si="3060"/>
        <v>a</v>
      </c>
      <c r="C11611" s="42">
        <v>4</v>
      </c>
      <c r="D11611" s="42"/>
      <c r="F11611" s="342" t="s">
        <v>566</v>
      </c>
      <c r="G11611" s="47" t="s">
        <v>284</v>
      </c>
      <c r="H11611" s="93">
        <f t="shared" si="3069"/>
        <v>434.60299999999995</v>
      </c>
      <c r="I11611" s="94">
        <f t="shared" si="3080"/>
        <v>552.5</v>
      </c>
      <c r="J11611" s="93">
        <f t="shared" ref="J11611:K11611" si="3114">J11841+J12531</f>
        <v>0</v>
      </c>
      <c r="K11611" s="93">
        <f t="shared" si="3114"/>
        <v>552.5</v>
      </c>
      <c r="L11611" s="94">
        <f t="shared" si="3057"/>
        <v>209.25200000000001</v>
      </c>
      <c r="M11611" s="93">
        <f t="shared" si="3109"/>
        <v>0</v>
      </c>
      <c r="N11611" s="93">
        <f t="shared" si="3109"/>
        <v>209.25200000000001</v>
      </c>
      <c r="O11611" s="82" t="s">
        <v>146</v>
      </c>
      <c r="R11611" s="352">
        <f>L11841-[1]გადასახდელები!L10231</f>
        <v>0</v>
      </c>
    </row>
    <row r="11612" spans="2:18" ht="20.25" customHeight="1">
      <c r="B11612" s="36" t="str">
        <f t="shared" si="3060"/>
        <v>a</v>
      </c>
      <c r="C11612" s="42">
        <v>5</v>
      </c>
      <c r="D11612" s="42"/>
      <c r="F11612" s="343" t="s">
        <v>567</v>
      </c>
      <c r="G11612" s="48" t="s">
        <v>282</v>
      </c>
      <c r="H11612" s="96">
        <f t="shared" si="3069"/>
        <v>318.50200000000001</v>
      </c>
      <c r="I11612" s="97">
        <f t="shared" si="3080"/>
        <v>415.5</v>
      </c>
      <c r="J11612" s="96">
        <f t="shared" ref="J11612:K11612" si="3115">J11842+J12532</f>
        <v>0</v>
      </c>
      <c r="K11612" s="96">
        <f t="shared" si="3115"/>
        <v>415.5</v>
      </c>
      <c r="L11612" s="97">
        <f t="shared" si="3057"/>
        <v>84.534999999999982</v>
      </c>
      <c r="M11612" s="96">
        <f t="shared" si="3109"/>
        <v>0</v>
      </c>
      <c r="N11612" s="96">
        <f t="shared" si="3109"/>
        <v>84.534999999999982</v>
      </c>
      <c r="O11612" s="82" t="s">
        <v>146</v>
      </c>
      <c r="R11612" s="352">
        <f>L11842-[1]გადასახდელები!L10232</f>
        <v>0</v>
      </c>
    </row>
    <row r="11613" spans="2:18" ht="20.25" customHeight="1">
      <c r="B11613" s="36" t="str">
        <f t="shared" si="3060"/>
        <v>a</v>
      </c>
      <c r="C11613" s="42">
        <v>5</v>
      </c>
      <c r="D11613" s="42"/>
      <c r="F11613" s="343" t="s">
        <v>653</v>
      </c>
      <c r="G11613" s="48" t="s">
        <v>283</v>
      </c>
      <c r="H11613" s="96">
        <f t="shared" si="3069"/>
        <v>116.101</v>
      </c>
      <c r="I11613" s="97">
        <f t="shared" si="3080"/>
        <v>137</v>
      </c>
      <c r="J11613" s="96">
        <f t="shared" ref="J11613:K11613" si="3116">J11843+J12533</f>
        <v>0</v>
      </c>
      <c r="K11613" s="96">
        <f t="shared" si="3116"/>
        <v>137</v>
      </c>
      <c r="L11613" s="97">
        <f t="shared" si="3057"/>
        <v>124.71700000000001</v>
      </c>
      <c r="M11613" s="96">
        <f t="shared" si="3109"/>
        <v>0</v>
      </c>
      <c r="N11613" s="96">
        <f t="shared" si="3109"/>
        <v>124.71700000000001</v>
      </c>
      <c r="O11613" s="82" t="s">
        <v>146</v>
      </c>
      <c r="R11613" s="352">
        <f>L11843-[1]გადასახდელები!L10233</f>
        <v>0</v>
      </c>
    </row>
    <row r="11614" spans="2:18" ht="20.25" hidden="1" customHeight="1">
      <c r="B11614" s="36" t="str">
        <f t="shared" si="3060"/>
        <v>b</v>
      </c>
      <c r="C11614" s="42">
        <v>4</v>
      </c>
      <c r="D11614" s="42"/>
      <c r="F11614" s="342" t="s">
        <v>654</v>
      </c>
      <c r="G11614" s="47" t="s">
        <v>207</v>
      </c>
      <c r="H11614" s="93">
        <f t="shared" si="3069"/>
        <v>0</v>
      </c>
      <c r="I11614" s="94">
        <f t="shared" si="3080"/>
        <v>0</v>
      </c>
      <c r="J11614" s="93">
        <f t="shared" ref="J11614:K11614" si="3117">J11844+J12534</f>
        <v>0</v>
      </c>
      <c r="K11614" s="93">
        <f t="shared" si="3117"/>
        <v>0</v>
      </c>
      <c r="L11614" s="94">
        <f t="shared" si="3057"/>
        <v>0</v>
      </c>
      <c r="M11614" s="93">
        <f t="shared" si="3109"/>
        <v>0</v>
      </c>
      <c r="N11614" s="93">
        <f t="shared" si="3109"/>
        <v>0</v>
      </c>
      <c r="O11614" s="82" t="s">
        <v>146</v>
      </c>
      <c r="R11614" s="352">
        <f>L11844-[1]გადასახდელები!L10234</f>
        <v>0</v>
      </c>
    </row>
    <row r="11615" spans="2:18" ht="20.25" hidden="1" customHeight="1">
      <c r="B11615" s="36" t="str">
        <f t="shared" si="3060"/>
        <v>b</v>
      </c>
      <c r="C11615" s="42">
        <v>5</v>
      </c>
      <c r="D11615" s="42"/>
      <c r="F11615" s="343" t="s">
        <v>655</v>
      </c>
      <c r="G11615" s="48" t="s">
        <v>282</v>
      </c>
      <c r="H11615" s="96">
        <f t="shared" si="3069"/>
        <v>0</v>
      </c>
      <c r="I11615" s="97">
        <f t="shared" si="3080"/>
        <v>0</v>
      </c>
      <c r="J11615" s="96">
        <f t="shared" ref="J11615:K11615" si="3118">J11845+J12535</f>
        <v>0</v>
      </c>
      <c r="K11615" s="96">
        <f t="shared" si="3118"/>
        <v>0</v>
      </c>
      <c r="L11615" s="97">
        <f t="shared" si="3057"/>
        <v>0</v>
      </c>
      <c r="M11615" s="96">
        <f t="shared" si="3109"/>
        <v>0</v>
      </c>
      <c r="N11615" s="96">
        <f t="shared" si="3109"/>
        <v>0</v>
      </c>
      <c r="O11615" s="82" t="s">
        <v>146</v>
      </c>
      <c r="R11615" s="352">
        <f>L11845-[1]გადასახდელები!L10235</f>
        <v>0</v>
      </c>
    </row>
    <row r="11616" spans="2:18" ht="20.25" hidden="1" customHeight="1">
      <c r="B11616" s="36" t="str">
        <f t="shared" si="3060"/>
        <v>b</v>
      </c>
      <c r="C11616" s="42">
        <v>5</v>
      </c>
      <c r="D11616" s="42"/>
      <c r="F11616" s="343" t="s">
        <v>656</v>
      </c>
      <c r="G11616" s="48" t="s">
        <v>283</v>
      </c>
      <c r="H11616" s="96">
        <f t="shared" si="3069"/>
        <v>0</v>
      </c>
      <c r="I11616" s="97">
        <f t="shared" si="3080"/>
        <v>0</v>
      </c>
      <c r="J11616" s="96">
        <f t="shared" ref="J11616:K11616" si="3119">J11846+J12536</f>
        <v>0</v>
      </c>
      <c r="K11616" s="96">
        <f t="shared" si="3119"/>
        <v>0</v>
      </c>
      <c r="L11616" s="97">
        <f t="shared" si="3057"/>
        <v>0</v>
      </c>
      <c r="M11616" s="96">
        <f t="shared" si="3109"/>
        <v>0</v>
      </c>
      <c r="N11616" s="96">
        <f t="shared" si="3109"/>
        <v>0</v>
      </c>
      <c r="O11616" s="82" t="s">
        <v>146</v>
      </c>
      <c r="R11616" s="352">
        <f>L11846-[1]გადასახდელები!L10236</f>
        <v>0</v>
      </c>
    </row>
    <row r="11617" spans="2:18" ht="20.25" customHeight="1">
      <c r="B11617" s="36" t="str">
        <f t="shared" si="3060"/>
        <v>a</v>
      </c>
      <c r="C11617" s="42">
        <v>3</v>
      </c>
      <c r="D11617" s="42"/>
      <c r="F11617" s="342" t="s">
        <v>568</v>
      </c>
      <c r="G11617" s="57" t="s">
        <v>205</v>
      </c>
      <c r="H11617" s="89">
        <f t="shared" si="3069"/>
        <v>0</v>
      </c>
      <c r="I11617" s="90">
        <f t="shared" si="3080"/>
        <v>10</v>
      </c>
      <c r="J11617" s="89">
        <f t="shared" ref="J11617:K11617" si="3120">J11847+J12537</f>
        <v>0</v>
      </c>
      <c r="K11617" s="89">
        <f t="shared" si="3120"/>
        <v>10</v>
      </c>
      <c r="L11617" s="90">
        <f t="shared" si="3057"/>
        <v>0</v>
      </c>
      <c r="M11617" s="89">
        <f t="shared" si="3109"/>
        <v>0</v>
      </c>
      <c r="N11617" s="89">
        <f t="shared" si="3109"/>
        <v>0</v>
      </c>
      <c r="O11617" s="82" t="s">
        <v>146</v>
      </c>
      <c r="R11617" s="352">
        <f>L11847-[1]გადასახდელები!L10237</f>
        <v>0</v>
      </c>
    </row>
    <row r="11618" spans="2:18" ht="20.25" hidden="1" customHeight="1">
      <c r="B11618" s="36" t="str">
        <f t="shared" si="3060"/>
        <v>b</v>
      </c>
      <c r="C11618" s="42">
        <v>4</v>
      </c>
      <c r="D11618" s="42"/>
      <c r="F11618" s="343" t="s">
        <v>657</v>
      </c>
      <c r="G11618" s="47" t="s">
        <v>285</v>
      </c>
      <c r="H11618" s="93">
        <f t="shared" si="3069"/>
        <v>0</v>
      </c>
      <c r="I11618" s="94">
        <f t="shared" si="3080"/>
        <v>0</v>
      </c>
      <c r="J11618" s="93">
        <f t="shared" ref="J11618:K11618" si="3121">J11848+J12538</f>
        <v>0</v>
      </c>
      <c r="K11618" s="93">
        <f t="shared" si="3121"/>
        <v>0</v>
      </c>
      <c r="L11618" s="94">
        <f t="shared" si="3057"/>
        <v>0</v>
      </c>
      <c r="M11618" s="93">
        <f t="shared" si="3109"/>
        <v>0</v>
      </c>
      <c r="N11618" s="93">
        <f t="shared" si="3109"/>
        <v>0</v>
      </c>
      <c r="O11618" s="82" t="s">
        <v>146</v>
      </c>
      <c r="R11618" s="352">
        <f>L11848-[1]გადასახდელები!L10238</f>
        <v>0</v>
      </c>
    </row>
    <row r="11619" spans="2:18" ht="20.25" customHeight="1">
      <c r="B11619" s="36" t="str">
        <f t="shared" si="3060"/>
        <v>a</v>
      </c>
      <c r="C11619" s="42">
        <v>4</v>
      </c>
      <c r="D11619" s="42"/>
      <c r="F11619" s="342" t="s">
        <v>570</v>
      </c>
      <c r="G11619" s="47" t="s">
        <v>286</v>
      </c>
      <c r="H11619" s="93">
        <f t="shared" si="3069"/>
        <v>0</v>
      </c>
      <c r="I11619" s="94">
        <f t="shared" si="3080"/>
        <v>10</v>
      </c>
      <c r="J11619" s="93">
        <f t="shared" ref="J11619:K11619" si="3122">J11849+J12539</f>
        <v>0</v>
      </c>
      <c r="K11619" s="93">
        <f t="shared" si="3122"/>
        <v>10</v>
      </c>
      <c r="L11619" s="94">
        <f t="shared" si="3057"/>
        <v>0</v>
      </c>
      <c r="M11619" s="93">
        <f t="shared" si="3109"/>
        <v>0</v>
      </c>
      <c r="N11619" s="93">
        <f t="shared" si="3109"/>
        <v>0</v>
      </c>
      <c r="O11619" s="82" t="s">
        <v>146</v>
      </c>
      <c r="R11619" s="352">
        <f>L11849-[1]გადასახდელები!L10239</f>
        <v>0</v>
      </c>
    </row>
    <row r="11620" spans="2:18" ht="20.25" hidden="1" customHeight="1">
      <c r="B11620" s="36" t="str">
        <f t="shared" si="3060"/>
        <v>b</v>
      </c>
      <c r="C11620" s="42">
        <v>5</v>
      </c>
      <c r="D11620" s="42"/>
      <c r="F11620" s="342" t="s">
        <v>569</v>
      </c>
      <c r="G11620" s="48" t="s">
        <v>287</v>
      </c>
      <c r="H11620" s="113">
        <f t="shared" si="3069"/>
        <v>0</v>
      </c>
      <c r="I11620" s="97">
        <f t="shared" si="3080"/>
        <v>0</v>
      </c>
      <c r="J11620" s="113">
        <f t="shared" ref="J11620:K11620" si="3123">J11850+J12540</f>
        <v>0</v>
      </c>
      <c r="K11620" s="113">
        <f t="shared" si="3123"/>
        <v>0</v>
      </c>
      <c r="L11620" s="97">
        <f t="shared" si="3057"/>
        <v>0</v>
      </c>
      <c r="M11620" s="113">
        <f t="shared" si="3109"/>
        <v>0</v>
      </c>
      <c r="N11620" s="113">
        <f t="shared" si="3109"/>
        <v>0</v>
      </c>
      <c r="O11620" s="82" t="s">
        <v>146</v>
      </c>
      <c r="R11620" s="352">
        <f>L11850-[1]გადასახდელები!L10240</f>
        <v>0</v>
      </c>
    </row>
    <row r="11621" spans="2:18" ht="45" hidden="1" customHeight="1">
      <c r="B11621" s="36" t="str">
        <f t="shared" si="3060"/>
        <v>b</v>
      </c>
      <c r="C11621" s="42">
        <v>6</v>
      </c>
      <c r="D11621" s="42"/>
      <c r="F11621" s="343" t="s">
        <v>658</v>
      </c>
      <c r="G11621" s="45" t="s">
        <v>215</v>
      </c>
      <c r="H11621" s="119">
        <f t="shared" si="3069"/>
        <v>0</v>
      </c>
      <c r="I11621" s="105">
        <f t="shared" si="3080"/>
        <v>0</v>
      </c>
      <c r="J11621" s="119">
        <f t="shared" ref="J11621:K11621" si="3124">J11851+J12541</f>
        <v>0</v>
      </c>
      <c r="K11621" s="119">
        <f t="shared" si="3124"/>
        <v>0</v>
      </c>
      <c r="L11621" s="105">
        <f t="shared" si="3057"/>
        <v>0</v>
      </c>
      <c r="M11621" s="119">
        <f t="shared" si="3109"/>
        <v>0</v>
      </c>
      <c r="N11621" s="119">
        <f t="shared" si="3109"/>
        <v>0</v>
      </c>
      <c r="O11621" s="82" t="s">
        <v>146</v>
      </c>
      <c r="R11621" s="352">
        <f>L11851-[1]გადასახდელები!L10241</f>
        <v>0</v>
      </c>
    </row>
    <row r="11622" spans="2:18" ht="20.25" hidden="1" customHeight="1">
      <c r="B11622" s="36" t="str">
        <f t="shared" si="3060"/>
        <v>b</v>
      </c>
      <c r="C11622" s="42">
        <v>6</v>
      </c>
      <c r="D11622" s="42"/>
      <c r="F11622" s="343" t="s">
        <v>659</v>
      </c>
      <c r="G11622" s="45" t="s">
        <v>288</v>
      </c>
      <c r="H11622" s="119">
        <f t="shared" si="3069"/>
        <v>0</v>
      </c>
      <c r="I11622" s="105">
        <f t="shared" si="3080"/>
        <v>0</v>
      </c>
      <c r="J11622" s="119">
        <f t="shared" ref="J11622:K11622" si="3125">J11852+J12542</f>
        <v>0</v>
      </c>
      <c r="K11622" s="119">
        <f t="shared" si="3125"/>
        <v>0</v>
      </c>
      <c r="L11622" s="105">
        <f t="shared" si="3057"/>
        <v>0</v>
      </c>
      <c r="M11622" s="119">
        <f t="shared" si="3109"/>
        <v>0</v>
      </c>
      <c r="N11622" s="119">
        <f t="shared" si="3109"/>
        <v>0</v>
      </c>
      <c r="O11622" s="82" t="s">
        <v>146</v>
      </c>
      <c r="R11622" s="352">
        <f>L11852-[1]გადასახდელები!L10242</f>
        <v>0</v>
      </c>
    </row>
    <row r="11623" spans="2:18" ht="20.25" hidden="1" customHeight="1">
      <c r="B11623" s="36" t="str">
        <f t="shared" si="3060"/>
        <v>b</v>
      </c>
      <c r="C11623" s="42">
        <v>6</v>
      </c>
      <c r="D11623" s="42"/>
      <c r="F11623" s="343" t="s">
        <v>660</v>
      </c>
      <c r="G11623" s="45" t="s">
        <v>289</v>
      </c>
      <c r="H11623" s="119">
        <f t="shared" si="3069"/>
        <v>0</v>
      </c>
      <c r="I11623" s="105">
        <f t="shared" si="3080"/>
        <v>0</v>
      </c>
      <c r="J11623" s="119">
        <f t="shared" ref="J11623:K11623" si="3126">J11853+J12543</f>
        <v>0</v>
      </c>
      <c r="K11623" s="119">
        <f t="shared" si="3126"/>
        <v>0</v>
      </c>
      <c r="L11623" s="105">
        <f t="shared" si="3057"/>
        <v>0</v>
      </c>
      <c r="M11623" s="119">
        <f t="shared" si="3109"/>
        <v>0</v>
      </c>
      <c r="N11623" s="119">
        <f t="shared" si="3109"/>
        <v>0</v>
      </c>
      <c r="O11623" s="82" t="s">
        <v>146</v>
      </c>
      <c r="R11623" s="352">
        <f>L11853-[1]გადასახდელები!L10243</f>
        <v>0</v>
      </c>
    </row>
    <row r="11624" spans="2:18" ht="20.25" hidden="1" customHeight="1">
      <c r="B11624" s="36" t="str">
        <f t="shared" si="3060"/>
        <v>b</v>
      </c>
      <c r="C11624" s="42">
        <v>6</v>
      </c>
      <c r="D11624" s="42"/>
      <c r="F11624" s="343" t="s">
        <v>661</v>
      </c>
      <c r="G11624" s="45" t="s">
        <v>216</v>
      </c>
      <c r="H11624" s="119">
        <f t="shared" si="3069"/>
        <v>0</v>
      </c>
      <c r="I11624" s="105">
        <f t="shared" si="3080"/>
        <v>0</v>
      </c>
      <c r="J11624" s="119">
        <f t="shared" ref="J11624:K11624" si="3127">J11854+J12544</f>
        <v>0</v>
      </c>
      <c r="K11624" s="119">
        <f t="shared" si="3127"/>
        <v>0</v>
      </c>
      <c r="L11624" s="105">
        <f t="shared" ref="L11624:L11687" si="3128">M11624+N11624</f>
        <v>0</v>
      </c>
      <c r="M11624" s="119">
        <f t="shared" si="3109"/>
        <v>0</v>
      </c>
      <c r="N11624" s="119">
        <f t="shared" si="3109"/>
        <v>0</v>
      </c>
      <c r="O11624" s="82" t="s">
        <v>146</v>
      </c>
      <c r="R11624" s="352">
        <f>L11854-[1]გადასახდელები!L10244</f>
        <v>0</v>
      </c>
    </row>
    <row r="11625" spans="2:18" ht="20.25" hidden="1" customHeight="1">
      <c r="B11625" s="36" t="str">
        <f t="shared" si="3060"/>
        <v>b</v>
      </c>
      <c r="C11625" s="42">
        <v>6</v>
      </c>
      <c r="D11625" s="42"/>
      <c r="F11625" s="343" t="s">
        <v>662</v>
      </c>
      <c r="G11625" s="45" t="s">
        <v>217</v>
      </c>
      <c r="H11625" s="119">
        <f t="shared" si="3069"/>
        <v>0</v>
      </c>
      <c r="I11625" s="105">
        <f t="shared" si="3080"/>
        <v>0</v>
      </c>
      <c r="J11625" s="119">
        <f t="shared" ref="J11625:K11625" si="3129">J11855+J12545</f>
        <v>0</v>
      </c>
      <c r="K11625" s="119">
        <f t="shared" si="3129"/>
        <v>0</v>
      </c>
      <c r="L11625" s="105">
        <f t="shared" si="3128"/>
        <v>0</v>
      </c>
      <c r="M11625" s="119">
        <f t="shared" si="3109"/>
        <v>0</v>
      </c>
      <c r="N11625" s="119">
        <f t="shared" si="3109"/>
        <v>0</v>
      </c>
      <c r="O11625" s="82" t="s">
        <v>146</v>
      </c>
      <c r="R11625" s="352">
        <f>L11855-[1]გადასახდელები!L10245</f>
        <v>0</v>
      </c>
    </row>
    <row r="11626" spans="2:18" ht="20.25" hidden="1" customHeight="1">
      <c r="B11626" s="36" t="str">
        <f t="shared" si="3060"/>
        <v>b</v>
      </c>
      <c r="C11626" s="42">
        <v>6</v>
      </c>
      <c r="D11626" s="42"/>
      <c r="F11626" s="343" t="s">
        <v>571</v>
      </c>
      <c r="G11626" s="45" t="s">
        <v>290</v>
      </c>
      <c r="H11626" s="119">
        <f t="shared" si="3069"/>
        <v>0</v>
      </c>
      <c r="I11626" s="105">
        <f t="shared" si="3080"/>
        <v>0</v>
      </c>
      <c r="J11626" s="119">
        <f t="shared" ref="J11626:K11626" si="3130">J11856+J12546</f>
        <v>0</v>
      </c>
      <c r="K11626" s="119">
        <f t="shared" si="3130"/>
        <v>0</v>
      </c>
      <c r="L11626" s="105">
        <f t="shared" si="3128"/>
        <v>0</v>
      </c>
      <c r="M11626" s="119">
        <f t="shared" ref="M11626:N11645" si="3131">M11856+M12546</f>
        <v>0</v>
      </c>
      <c r="N11626" s="119">
        <f t="shared" si="3131"/>
        <v>0</v>
      </c>
      <c r="O11626" s="82" t="s">
        <v>146</v>
      </c>
      <c r="R11626" s="352">
        <f>L11856-[1]გადასახდელები!L10246</f>
        <v>0</v>
      </c>
    </row>
    <row r="11627" spans="2:18" ht="20.25" hidden="1" customHeight="1">
      <c r="B11627" s="36" t="str">
        <f t="shared" ref="B11627:B11690" si="3132">IF(H11627+I11627+L11627&gt;0,"a","b")</f>
        <v>b</v>
      </c>
      <c r="C11627" s="42">
        <v>6</v>
      </c>
      <c r="D11627" s="42"/>
      <c r="F11627" s="343" t="s">
        <v>663</v>
      </c>
      <c r="G11627" s="45" t="s">
        <v>291</v>
      </c>
      <c r="H11627" s="119">
        <f t="shared" si="3069"/>
        <v>0</v>
      </c>
      <c r="I11627" s="105">
        <f t="shared" si="3080"/>
        <v>0</v>
      </c>
      <c r="J11627" s="119">
        <f t="shared" ref="J11627:K11627" si="3133">J11857+J12547</f>
        <v>0</v>
      </c>
      <c r="K11627" s="119">
        <f t="shared" si="3133"/>
        <v>0</v>
      </c>
      <c r="L11627" s="105">
        <f t="shared" si="3128"/>
        <v>0</v>
      </c>
      <c r="M11627" s="119">
        <f t="shared" si="3131"/>
        <v>0</v>
      </c>
      <c r="N11627" s="119">
        <f t="shared" si="3131"/>
        <v>0</v>
      </c>
      <c r="O11627" s="82" t="s">
        <v>146</v>
      </c>
      <c r="R11627" s="352">
        <f>L11857-[1]გადასახდელები!L10247</f>
        <v>0</v>
      </c>
    </row>
    <row r="11628" spans="2:18" ht="20.25" hidden="1" customHeight="1">
      <c r="B11628" s="36" t="str">
        <f t="shared" si="3132"/>
        <v>b</v>
      </c>
      <c r="C11628" s="42">
        <v>6</v>
      </c>
      <c r="D11628" s="42"/>
      <c r="F11628" s="343" t="s">
        <v>664</v>
      </c>
      <c r="G11628" s="45" t="s">
        <v>218</v>
      </c>
      <c r="H11628" s="119">
        <f t="shared" si="3069"/>
        <v>0</v>
      </c>
      <c r="I11628" s="105">
        <f t="shared" si="3080"/>
        <v>0</v>
      </c>
      <c r="J11628" s="119">
        <f t="shared" ref="J11628:K11628" si="3134">J11858+J12548</f>
        <v>0</v>
      </c>
      <c r="K11628" s="119">
        <f t="shared" si="3134"/>
        <v>0</v>
      </c>
      <c r="L11628" s="105">
        <f t="shared" si="3128"/>
        <v>0</v>
      </c>
      <c r="M11628" s="119">
        <f t="shared" si="3131"/>
        <v>0</v>
      </c>
      <c r="N11628" s="119">
        <f t="shared" si="3131"/>
        <v>0</v>
      </c>
      <c r="O11628" s="82" t="s">
        <v>146</v>
      </c>
      <c r="R11628" s="352">
        <f>L11858-[1]გადასახდელები!L10248</f>
        <v>0</v>
      </c>
    </row>
    <row r="11629" spans="2:18" ht="20.25" hidden="1" customHeight="1">
      <c r="B11629" s="36" t="str">
        <f t="shared" si="3132"/>
        <v>b</v>
      </c>
      <c r="C11629" s="42">
        <v>6</v>
      </c>
      <c r="D11629" s="42"/>
      <c r="F11629" s="343" t="s">
        <v>665</v>
      </c>
      <c r="G11629" s="45" t="s">
        <v>219</v>
      </c>
      <c r="H11629" s="119">
        <f t="shared" si="3069"/>
        <v>0</v>
      </c>
      <c r="I11629" s="105">
        <f t="shared" si="3080"/>
        <v>0</v>
      </c>
      <c r="J11629" s="119">
        <f t="shared" ref="J11629:K11629" si="3135">J11859+J12549</f>
        <v>0</v>
      </c>
      <c r="K11629" s="119">
        <f t="shared" si="3135"/>
        <v>0</v>
      </c>
      <c r="L11629" s="105">
        <f t="shared" si="3128"/>
        <v>0</v>
      </c>
      <c r="M11629" s="119">
        <f t="shared" si="3131"/>
        <v>0</v>
      </c>
      <c r="N11629" s="119">
        <f t="shared" si="3131"/>
        <v>0</v>
      </c>
      <c r="O11629" s="82" t="s">
        <v>146</v>
      </c>
      <c r="R11629" s="352">
        <f>L11859-[1]გადასახდელები!L10249</f>
        <v>0</v>
      </c>
    </row>
    <row r="11630" spans="2:18" ht="20.25" hidden="1" customHeight="1">
      <c r="B11630" s="36" t="str">
        <f t="shared" si="3132"/>
        <v>b</v>
      </c>
      <c r="C11630" s="42">
        <v>6</v>
      </c>
      <c r="D11630" s="42"/>
      <c r="F11630" s="343" t="s">
        <v>666</v>
      </c>
      <c r="G11630" s="45" t="s">
        <v>220</v>
      </c>
      <c r="H11630" s="119">
        <f t="shared" si="3069"/>
        <v>0</v>
      </c>
      <c r="I11630" s="105">
        <f t="shared" si="3080"/>
        <v>0</v>
      </c>
      <c r="J11630" s="119">
        <f t="shared" ref="J11630:K11630" si="3136">J11860+J12550</f>
        <v>0</v>
      </c>
      <c r="K11630" s="119">
        <f t="shared" si="3136"/>
        <v>0</v>
      </c>
      <c r="L11630" s="105">
        <f t="shared" si="3128"/>
        <v>0</v>
      </c>
      <c r="M11630" s="119">
        <f t="shared" si="3131"/>
        <v>0</v>
      </c>
      <c r="N11630" s="119">
        <f t="shared" si="3131"/>
        <v>0</v>
      </c>
      <c r="O11630" s="82" t="s">
        <v>146</v>
      </c>
      <c r="R11630" s="352">
        <f>L11860-[1]გადასახდელები!L10250</f>
        <v>0</v>
      </c>
    </row>
    <row r="11631" spans="2:18" ht="20.25" hidden="1" customHeight="1">
      <c r="B11631" s="36" t="str">
        <f t="shared" si="3132"/>
        <v>b</v>
      </c>
      <c r="C11631" s="42">
        <v>6</v>
      </c>
      <c r="D11631" s="42"/>
      <c r="F11631" s="343" t="s">
        <v>667</v>
      </c>
      <c r="G11631" s="45" t="s">
        <v>221</v>
      </c>
      <c r="H11631" s="119">
        <f t="shared" si="3069"/>
        <v>0</v>
      </c>
      <c r="I11631" s="105">
        <f t="shared" si="3080"/>
        <v>0</v>
      </c>
      <c r="J11631" s="119">
        <f t="shared" ref="J11631:K11631" si="3137">J11861+J12551</f>
        <v>0</v>
      </c>
      <c r="K11631" s="119">
        <f t="shared" si="3137"/>
        <v>0</v>
      </c>
      <c r="L11631" s="105">
        <f t="shared" si="3128"/>
        <v>0</v>
      </c>
      <c r="M11631" s="119">
        <f t="shared" si="3131"/>
        <v>0</v>
      </c>
      <c r="N11631" s="119">
        <f t="shared" si="3131"/>
        <v>0</v>
      </c>
      <c r="O11631" s="82" t="s">
        <v>146</v>
      </c>
      <c r="R11631" s="352">
        <f>L11861-[1]გადასახდელები!L10251</f>
        <v>0</v>
      </c>
    </row>
    <row r="11632" spans="2:18" ht="20.25" hidden="1" customHeight="1">
      <c r="B11632" s="36" t="str">
        <f t="shared" si="3132"/>
        <v>b</v>
      </c>
      <c r="C11632" s="42">
        <v>6</v>
      </c>
      <c r="D11632" s="42"/>
      <c r="F11632" s="343" t="s">
        <v>668</v>
      </c>
      <c r="G11632" s="45" t="s">
        <v>222</v>
      </c>
      <c r="H11632" s="119">
        <f t="shared" si="3069"/>
        <v>0</v>
      </c>
      <c r="I11632" s="105">
        <f t="shared" si="3080"/>
        <v>0</v>
      </c>
      <c r="J11632" s="119">
        <f t="shared" ref="J11632:K11632" si="3138">J11862+J12552</f>
        <v>0</v>
      </c>
      <c r="K11632" s="119">
        <f t="shared" si="3138"/>
        <v>0</v>
      </c>
      <c r="L11632" s="105">
        <f t="shared" si="3128"/>
        <v>0</v>
      </c>
      <c r="M11632" s="119">
        <f t="shared" si="3131"/>
        <v>0</v>
      </c>
      <c r="N11632" s="119">
        <f t="shared" si="3131"/>
        <v>0</v>
      </c>
      <c r="O11632" s="82" t="s">
        <v>146</v>
      </c>
      <c r="R11632" s="352">
        <f>L11862-[1]გადასახდელები!L10252</f>
        <v>0</v>
      </c>
    </row>
    <row r="11633" spans="2:18" ht="20.25" hidden="1" customHeight="1">
      <c r="B11633" s="36" t="str">
        <f t="shared" si="3132"/>
        <v>b</v>
      </c>
      <c r="C11633" s="42">
        <v>6</v>
      </c>
      <c r="D11633" s="42"/>
      <c r="F11633" s="343" t="s">
        <v>669</v>
      </c>
      <c r="G11633" s="45" t="s">
        <v>223</v>
      </c>
      <c r="H11633" s="119">
        <f t="shared" si="3069"/>
        <v>0</v>
      </c>
      <c r="I11633" s="105">
        <f t="shared" si="3080"/>
        <v>0</v>
      </c>
      <c r="J11633" s="119">
        <f t="shared" ref="J11633:K11633" si="3139">J11863+J12553</f>
        <v>0</v>
      </c>
      <c r="K11633" s="119">
        <f t="shared" si="3139"/>
        <v>0</v>
      </c>
      <c r="L11633" s="105">
        <f t="shared" si="3128"/>
        <v>0</v>
      </c>
      <c r="M11633" s="119">
        <f t="shared" si="3131"/>
        <v>0</v>
      </c>
      <c r="N11633" s="119">
        <f t="shared" si="3131"/>
        <v>0</v>
      </c>
      <c r="O11633" s="82" t="s">
        <v>146</v>
      </c>
      <c r="R11633" s="352">
        <f>L11863-[1]გადასახდელები!L10253</f>
        <v>0</v>
      </c>
    </row>
    <row r="11634" spans="2:18" ht="36" hidden="1" customHeight="1">
      <c r="B11634" s="36" t="str">
        <f t="shared" si="3132"/>
        <v>b</v>
      </c>
      <c r="C11634" s="42">
        <v>6</v>
      </c>
      <c r="D11634" s="42"/>
      <c r="F11634" s="343" t="s">
        <v>670</v>
      </c>
      <c r="G11634" s="45" t="s">
        <v>224</v>
      </c>
      <c r="H11634" s="119">
        <f t="shared" ref="H11634:H11697" si="3140">H11864+H12554</f>
        <v>0</v>
      </c>
      <c r="I11634" s="105">
        <f t="shared" si="3080"/>
        <v>0</v>
      </c>
      <c r="J11634" s="119">
        <f t="shared" ref="J11634:K11634" si="3141">J11864+J12554</f>
        <v>0</v>
      </c>
      <c r="K11634" s="119">
        <f t="shared" si="3141"/>
        <v>0</v>
      </c>
      <c r="L11634" s="105">
        <f t="shared" si="3128"/>
        <v>0</v>
      </c>
      <c r="M11634" s="119">
        <f t="shared" si="3131"/>
        <v>0</v>
      </c>
      <c r="N11634" s="119">
        <f t="shared" si="3131"/>
        <v>0</v>
      </c>
      <c r="O11634" s="82" t="s">
        <v>146</v>
      </c>
      <c r="R11634" s="352">
        <f>L11864-[1]გადასახდელები!L10254</f>
        <v>0</v>
      </c>
    </row>
    <row r="11635" spans="2:18" ht="48.75" hidden="1" customHeight="1">
      <c r="B11635" s="36" t="str">
        <f t="shared" si="3132"/>
        <v>b</v>
      </c>
      <c r="C11635" s="42">
        <v>6</v>
      </c>
      <c r="D11635" s="42"/>
      <c r="F11635" s="343" t="s">
        <v>671</v>
      </c>
      <c r="G11635" s="45" t="s">
        <v>225</v>
      </c>
      <c r="H11635" s="119">
        <f t="shared" si="3140"/>
        <v>0</v>
      </c>
      <c r="I11635" s="105">
        <f t="shared" si="3080"/>
        <v>0</v>
      </c>
      <c r="J11635" s="119">
        <f t="shared" ref="J11635:K11635" si="3142">J11865+J12555</f>
        <v>0</v>
      </c>
      <c r="K11635" s="119">
        <f t="shared" si="3142"/>
        <v>0</v>
      </c>
      <c r="L11635" s="105">
        <f t="shared" si="3128"/>
        <v>0</v>
      </c>
      <c r="M11635" s="119">
        <f t="shared" si="3131"/>
        <v>0</v>
      </c>
      <c r="N11635" s="119">
        <f t="shared" si="3131"/>
        <v>0</v>
      </c>
      <c r="O11635" s="82" t="s">
        <v>146</v>
      </c>
      <c r="R11635" s="352">
        <f>L11865-[1]გადასახდელები!L10255</f>
        <v>0</v>
      </c>
    </row>
    <row r="11636" spans="2:18" ht="24.75" hidden="1" customHeight="1">
      <c r="B11636" s="36" t="str">
        <f t="shared" si="3132"/>
        <v>b</v>
      </c>
      <c r="C11636" s="42">
        <v>6</v>
      </c>
      <c r="D11636" s="42"/>
      <c r="F11636" s="343" t="s">
        <v>672</v>
      </c>
      <c r="G11636" s="45" t="s">
        <v>226</v>
      </c>
      <c r="H11636" s="119">
        <f t="shared" si="3140"/>
        <v>0</v>
      </c>
      <c r="I11636" s="105">
        <f t="shared" si="3080"/>
        <v>0</v>
      </c>
      <c r="J11636" s="119">
        <f t="shared" ref="J11636:K11636" si="3143">J11866+J12556</f>
        <v>0</v>
      </c>
      <c r="K11636" s="119">
        <f t="shared" si="3143"/>
        <v>0</v>
      </c>
      <c r="L11636" s="105">
        <f t="shared" si="3128"/>
        <v>0</v>
      </c>
      <c r="M11636" s="119">
        <f t="shared" si="3131"/>
        <v>0</v>
      </c>
      <c r="N11636" s="119">
        <f t="shared" si="3131"/>
        <v>0</v>
      </c>
      <c r="O11636" s="82" t="s">
        <v>146</v>
      </c>
      <c r="R11636" s="352">
        <f>L11866-[1]გადასახდელები!L10256</f>
        <v>0</v>
      </c>
    </row>
    <row r="11637" spans="2:18" ht="24" hidden="1" customHeight="1">
      <c r="B11637" s="36" t="str">
        <f t="shared" si="3132"/>
        <v>b</v>
      </c>
      <c r="C11637" s="42">
        <v>6</v>
      </c>
      <c r="D11637" s="42"/>
      <c r="F11637" s="343" t="s">
        <v>673</v>
      </c>
      <c r="G11637" s="45" t="s">
        <v>227</v>
      </c>
      <c r="H11637" s="119">
        <f t="shared" si="3140"/>
        <v>0</v>
      </c>
      <c r="I11637" s="105">
        <f t="shared" si="3080"/>
        <v>0</v>
      </c>
      <c r="J11637" s="119">
        <f t="shared" ref="J11637:K11637" si="3144">J11867+J12557</f>
        <v>0</v>
      </c>
      <c r="K11637" s="119">
        <f t="shared" si="3144"/>
        <v>0</v>
      </c>
      <c r="L11637" s="105">
        <f t="shared" si="3128"/>
        <v>0</v>
      </c>
      <c r="M11637" s="119">
        <f t="shared" si="3131"/>
        <v>0</v>
      </c>
      <c r="N11637" s="119">
        <f t="shared" si="3131"/>
        <v>0</v>
      </c>
      <c r="O11637" s="82" t="s">
        <v>146</v>
      </c>
      <c r="R11637" s="352">
        <f>L11867-[1]გადასახდელები!L10257</f>
        <v>0</v>
      </c>
    </row>
    <row r="11638" spans="2:18" ht="36.75" hidden="1" customHeight="1">
      <c r="B11638" s="36" t="str">
        <f t="shared" si="3132"/>
        <v>b</v>
      </c>
      <c r="C11638" s="42">
        <v>6</v>
      </c>
      <c r="D11638" s="42"/>
      <c r="F11638" s="343" t="s">
        <v>572</v>
      </c>
      <c r="G11638" s="45" t="s">
        <v>228</v>
      </c>
      <c r="H11638" s="119">
        <f t="shared" si="3140"/>
        <v>0</v>
      </c>
      <c r="I11638" s="105">
        <f t="shared" si="3080"/>
        <v>0</v>
      </c>
      <c r="J11638" s="119">
        <f t="shared" ref="J11638:K11638" si="3145">J11868+J12558</f>
        <v>0</v>
      </c>
      <c r="K11638" s="119">
        <f t="shared" si="3145"/>
        <v>0</v>
      </c>
      <c r="L11638" s="105">
        <f t="shared" si="3128"/>
        <v>0</v>
      </c>
      <c r="M11638" s="119">
        <f t="shared" si="3131"/>
        <v>0</v>
      </c>
      <c r="N11638" s="119">
        <f t="shared" si="3131"/>
        <v>0</v>
      </c>
      <c r="O11638" s="82" t="s">
        <v>146</v>
      </c>
      <c r="R11638" s="352">
        <f>L11868-[1]გადასახდელები!L10258</f>
        <v>0</v>
      </c>
    </row>
    <row r="11639" spans="2:18" ht="24.75" customHeight="1" thickBot="1">
      <c r="B11639" s="36" t="str">
        <f t="shared" si="3132"/>
        <v>a</v>
      </c>
      <c r="C11639" s="42">
        <v>5</v>
      </c>
      <c r="D11639" s="42"/>
      <c r="F11639" s="343" t="s">
        <v>573</v>
      </c>
      <c r="G11639" s="48" t="s">
        <v>193</v>
      </c>
      <c r="H11639" s="96">
        <f t="shared" si="3140"/>
        <v>0</v>
      </c>
      <c r="I11639" s="97">
        <f t="shared" si="3080"/>
        <v>10</v>
      </c>
      <c r="J11639" s="96">
        <f t="shared" ref="J11639:K11639" si="3146">J11869+J12559</f>
        <v>0</v>
      </c>
      <c r="K11639" s="96">
        <f t="shared" si="3146"/>
        <v>10</v>
      </c>
      <c r="L11639" s="97">
        <f t="shared" si="3128"/>
        <v>0</v>
      </c>
      <c r="M11639" s="96">
        <f t="shared" si="3131"/>
        <v>0</v>
      </c>
      <c r="N11639" s="96">
        <f t="shared" si="3131"/>
        <v>0</v>
      </c>
      <c r="O11639" s="82" t="s">
        <v>146</v>
      </c>
      <c r="R11639" s="352">
        <f>L11869-[1]გადასახდელები!L10259</f>
        <v>0</v>
      </c>
    </row>
    <row r="11640" spans="2:18" ht="20.25" hidden="1" customHeight="1">
      <c r="B11640" s="36" t="str">
        <f t="shared" si="3132"/>
        <v>b</v>
      </c>
      <c r="C11640" s="42">
        <v>2</v>
      </c>
      <c r="D11640" s="42"/>
      <c r="E11640" s="24"/>
      <c r="F11640" s="342" t="s">
        <v>574</v>
      </c>
      <c r="G11640" s="59" t="s">
        <v>292</v>
      </c>
      <c r="H11640" s="86">
        <f t="shared" si="3140"/>
        <v>0</v>
      </c>
      <c r="I11640" s="87">
        <f t="shared" si="3080"/>
        <v>0</v>
      </c>
      <c r="J11640" s="86">
        <f t="shared" ref="J11640:K11640" si="3147">J11870+J12560</f>
        <v>0</v>
      </c>
      <c r="K11640" s="86">
        <f t="shared" si="3147"/>
        <v>0</v>
      </c>
      <c r="L11640" s="87">
        <f t="shared" si="3128"/>
        <v>0</v>
      </c>
      <c r="M11640" s="86">
        <f t="shared" si="3131"/>
        <v>0</v>
      </c>
      <c r="N11640" s="86">
        <f t="shared" si="3131"/>
        <v>0</v>
      </c>
      <c r="O11640" s="82" t="s">
        <v>146</v>
      </c>
      <c r="P11640" s="35" t="s">
        <v>145</v>
      </c>
      <c r="R11640" s="352">
        <f>L11870-[1]გადასახდელები!L10260</f>
        <v>0</v>
      </c>
    </row>
    <row r="11641" spans="2:18" ht="20.25" hidden="1" customHeight="1">
      <c r="B11641" s="36" t="str">
        <f t="shared" si="3132"/>
        <v>b</v>
      </c>
      <c r="C11641" s="42">
        <v>3</v>
      </c>
      <c r="D11641" s="42"/>
      <c r="F11641" s="342" t="s">
        <v>575</v>
      </c>
      <c r="G11641" s="51" t="s">
        <v>293</v>
      </c>
      <c r="H11641" s="89">
        <f t="shared" si="3140"/>
        <v>0</v>
      </c>
      <c r="I11641" s="90">
        <f t="shared" si="3080"/>
        <v>0</v>
      </c>
      <c r="J11641" s="89">
        <f t="shared" ref="J11641:K11641" si="3148">J11871+J12561</f>
        <v>0</v>
      </c>
      <c r="K11641" s="89">
        <f t="shared" si="3148"/>
        <v>0</v>
      </c>
      <c r="L11641" s="90">
        <f t="shared" si="3128"/>
        <v>0</v>
      </c>
      <c r="M11641" s="89">
        <f t="shared" si="3131"/>
        <v>0</v>
      </c>
      <c r="N11641" s="89">
        <f t="shared" si="3131"/>
        <v>0</v>
      </c>
      <c r="O11641" s="82" t="s">
        <v>146</v>
      </c>
      <c r="P11641" s="35" t="s">
        <v>145</v>
      </c>
      <c r="R11641" s="352">
        <f>L11871-[1]გადასახდელები!L10261</f>
        <v>0</v>
      </c>
    </row>
    <row r="11642" spans="2:18" ht="20.25" hidden="1" customHeight="1">
      <c r="B11642" s="36" t="str">
        <f t="shared" si="3132"/>
        <v>b</v>
      </c>
      <c r="C11642" s="42">
        <v>4</v>
      </c>
      <c r="D11642" s="42"/>
      <c r="F11642" s="342" t="s">
        <v>576</v>
      </c>
      <c r="G11642" s="47" t="s">
        <v>294</v>
      </c>
      <c r="H11642" s="93">
        <f t="shared" si="3140"/>
        <v>0</v>
      </c>
      <c r="I11642" s="94">
        <f t="shared" si="3080"/>
        <v>0</v>
      </c>
      <c r="J11642" s="93">
        <f t="shared" ref="J11642:K11642" si="3149">J11872+J12562</f>
        <v>0</v>
      </c>
      <c r="K11642" s="93">
        <f t="shared" si="3149"/>
        <v>0</v>
      </c>
      <c r="L11642" s="94">
        <f t="shared" si="3128"/>
        <v>0</v>
      </c>
      <c r="M11642" s="93">
        <f t="shared" si="3131"/>
        <v>0</v>
      </c>
      <c r="N11642" s="93">
        <f t="shared" si="3131"/>
        <v>0</v>
      </c>
      <c r="O11642" s="82" t="s">
        <v>146</v>
      </c>
      <c r="P11642" s="35" t="s">
        <v>145</v>
      </c>
      <c r="R11642" s="352">
        <f>L11872-[1]გადასახდელები!L10262</f>
        <v>0</v>
      </c>
    </row>
    <row r="11643" spans="2:18" ht="20.25" hidden="1" customHeight="1">
      <c r="B11643" s="36" t="str">
        <f t="shared" si="3132"/>
        <v>b</v>
      </c>
      <c r="C11643" s="42">
        <v>5</v>
      </c>
      <c r="D11643" s="42"/>
      <c r="F11643" s="343" t="s">
        <v>577</v>
      </c>
      <c r="G11643" s="48" t="s">
        <v>295</v>
      </c>
      <c r="H11643" s="96">
        <f t="shared" si="3140"/>
        <v>0</v>
      </c>
      <c r="I11643" s="97">
        <f t="shared" si="3080"/>
        <v>0</v>
      </c>
      <c r="J11643" s="96">
        <f t="shared" ref="J11643:K11643" si="3150">J11873+J12563</f>
        <v>0</v>
      </c>
      <c r="K11643" s="96">
        <f t="shared" si="3150"/>
        <v>0</v>
      </c>
      <c r="L11643" s="97">
        <f t="shared" si="3128"/>
        <v>0</v>
      </c>
      <c r="M11643" s="96">
        <f t="shared" si="3131"/>
        <v>0</v>
      </c>
      <c r="N11643" s="96">
        <f t="shared" si="3131"/>
        <v>0</v>
      </c>
      <c r="O11643" s="82" t="s">
        <v>146</v>
      </c>
      <c r="P11643" s="35" t="s">
        <v>145</v>
      </c>
      <c r="R11643" s="352">
        <f>L11873-[1]გადასახდელები!L10263</f>
        <v>0</v>
      </c>
    </row>
    <row r="11644" spans="2:18" ht="20.25" hidden="1" customHeight="1">
      <c r="B11644" s="36" t="str">
        <f t="shared" si="3132"/>
        <v>b</v>
      </c>
      <c r="C11644" s="42">
        <v>5</v>
      </c>
      <c r="D11644" s="42"/>
      <c r="F11644" s="343" t="s">
        <v>578</v>
      </c>
      <c r="G11644" s="48" t="s">
        <v>296</v>
      </c>
      <c r="H11644" s="96">
        <f t="shared" si="3140"/>
        <v>0</v>
      </c>
      <c r="I11644" s="97">
        <f t="shared" ref="I11644:I11707" si="3151">J11644+K11644</f>
        <v>0</v>
      </c>
      <c r="J11644" s="96">
        <f t="shared" ref="J11644:K11644" si="3152">J11874+J12564</f>
        <v>0</v>
      </c>
      <c r="K11644" s="96">
        <f t="shared" si="3152"/>
        <v>0</v>
      </c>
      <c r="L11644" s="97">
        <f t="shared" si="3128"/>
        <v>0</v>
      </c>
      <c r="M11644" s="96">
        <f t="shared" si="3131"/>
        <v>0</v>
      </c>
      <c r="N11644" s="96">
        <f t="shared" si="3131"/>
        <v>0</v>
      </c>
      <c r="O11644" s="82" t="s">
        <v>146</v>
      </c>
      <c r="P11644" s="35" t="s">
        <v>145</v>
      </c>
      <c r="R11644" s="352">
        <f>L11874-[1]გადასახდელები!L10264</f>
        <v>0</v>
      </c>
    </row>
    <row r="11645" spans="2:18" ht="30.75" hidden="1" customHeight="1">
      <c r="B11645" s="36" t="str">
        <f t="shared" si="3132"/>
        <v>b</v>
      </c>
      <c r="C11645" s="42">
        <v>5</v>
      </c>
      <c r="D11645" s="42"/>
      <c r="F11645" s="343" t="s">
        <v>674</v>
      </c>
      <c r="G11645" s="52" t="s">
        <v>297</v>
      </c>
      <c r="H11645" s="96">
        <f t="shared" si="3140"/>
        <v>0</v>
      </c>
      <c r="I11645" s="97">
        <f t="shared" si="3151"/>
        <v>0</v>
      </c>
      <c r="J11645" s="96">
        <f t="shared" ref="J11645:K11645" si="3153">J11875+J12565</f>
        <v>0</v>
      </c>
      <c r="K11645" s="96">
        <f t="shared" si="3153"/>
        <v>0</v>
      </c>
      <c r="L11645" s="97">
        <f t="shared" si="3128"/>
        <v>0</v>
      </c>
      <c r="M11645" s="96">
        <f t="shared" si="3131"/>
        <v>0</v>
      </c>
      <c r="N11645" s="96">
        <f t="shared" si="3131"/>
        <v>0</v>
      </c>
      <c r="O11645" s="82" t="s">
        <v>146</v>
      </c>
      <c r="P11645" s="35" t="s">
        <v>145</v>
      </c>
      <c r="R11645" s="352">
        <f>L11875-[1]გადასახდელები!L10265</f>
        <v>0</v>
      </c>
    </row>
    <row r="11646" spans="2:18" ht="20.25" hidden="1" customHeight="1">
      <c r="B11646" s="36" t="str">
        <f t="shared" si="3132"/>
        <v>b</v>
      </c>
      <c r="C11646" s="42">
        <v>5</v>
      </c>
      <c r="D11646" s="42"/>
      <c r="F11646" s="343" t="s">
        <v>579</v>
      </c>
      <c r="G11646" s="48" t="s">
        <v>298</v>
      </c>
      <c r="H11646" s="96">
        <f t="shared" si="3140"/>
        <v>0</v>
      </c>
      <c r="I11646" s="97">
        <f t="shared" si="3151"/>
        <v>0</v>
      </c>
      <c r="J11646" s="96">
        <f t="shared" ref="J11646:K11646" si="3154">J11876+J12566</f>
        <v>0</v>
      </c>
      <c r="K11646" s="96">
        <f t="shared" si="3154"/>
        <v>0</v>
      </c>
      <c r="L11646" s="97">
        <f t="shared" si="3128"/>
        <v>0</v>
      </c>
      <c r="M11646" s="96">
        <f t="shared" ref="M11646:N11665" si="3155">M11876+M12566</f>
        <v>0</v>
      </c>
      <c r="N11646" s="96">
        <f t="shared" si="3155"/>
        <v>0</v>
      </c>
      <c r="O11646" s="82" t="s">
        <v>146</v>
      </c>
      <c r="P11646" s="35" t="s">
        <v>145</v>
      </c>
      <c r="R11646" s="352">
        <f>L11876-[1]გადასახდელები!L10266</f>
        <v>0</v>
      </c>
    </row>
    <row r="11647" spans="2:18" ht="20.25" hidden="1" customHeight="1">
      <c r="B11647" s="36" t="str">
        <f t="shared" si="3132"/>
        <v>b</v>
      </c>
      <c r="C11647" s="42">
        <v>5</v>
      </c>
      <c r="D11647" s="42"/>
      <c r="F11647" s="343" t="s">
        <v>580</v>
      </c>
      <c r="G11647" s="48" t="s">
        <v>299</v>
      </c>
      <c r="H11647" s="96">
        <f t="shared" si="3140"/>
        <v>0</v>
      </c>
      <c r="I11647" s="97">
        <f t="shared" si="3151"/>
        <v>0</v>
      </c>
      <c r="J11647" s="96">
        <f t="shared" ref="J11647:K11647" si="3156">J11877+J12567</f>
        <v>0</v>
      </c>
      <c r="K11647" s="96">
        <f t="shared" si="3156"/>
        <v>0</v>
      </c>
      <c r="L11647" s="97">
        <f t="shared" si="3128"/>
        <v>0</v>
      </c>
      <c r="M11647" s="96">
        <f t="shared" si="3155"/>
        <v>0</v>
      </c>
      <c r="N11647" s="96">
        <f t="shared" si="3155"/>
        <v>0</v>
      </c>
      <c r="O11647" s="82" t="s">
        <v>146</v>
      </c>
      <c r="P11647" s="35" t="s">
        <v>145</v>
      </c>
      <c r="R11647" s="352">
        <f>L11877-[1]გადასახდელები!L10267</f>
        <v>0</v>
      </c>
    </row>
    <row r="11648" spans="2:18" ht="30.75" hidden="1" customHeight="1">
      <c r="B11648" s="36" t="str">
        <f t="shared" si="3132"/>
        <v>b</v>
      </c>
      <c r="C11648" s="42">
        <v>5</v>
      </c>
      <c r="D11648" s="42"/>
      <c r="F11648" s="343" t="s">
        <v>581</v>
      </c>
      <c r="G11648" s="48" t="s">
        <v>300</v>
      </c>
      <c r="H11648" s="96">
        <f t="shared" si="3140"/>
        <v>0</v>
      </c>
      <c r="I11648" s="97">
        <f t="shared" si="3151"/>
        <v>0</v>
      </c>
      <c r="J11648" s="96">
        <f t="shared" ref="J11648:K11648" si="3157">J11878+J12568</f>
        <v>0</v>
      </c>
      <c r="K11648" s="96">
        <f t="shared" si="3157"/>
        <v>0</v>
      </c>
      <c r="L11648" s="97">
        <f t="shared" si="3128"/>
        <v>0</v>
      </c>
      <c r="M11648" s="96">
        <f t="shared" si="3155"/>
        <v>0</v>
      </c>
      <c r="N11648" s="96">
        <f t="shared" si="3155"/>
        <v>0</v>
      </c>
      <c r="O11648" s="82" t="s">
        <v>146</v>
      </c>
      <c r="P11648" s="35" t="s">
        <v>145</v>
      </c>
      <c r="R11648" s="352">
        <f>L11878-[1]გადასახდელები!L10268</f>
        <v>0</v>
      </c>
    </row>
    <row r="11649" spans="2:18" ht="20.25" hidden="1" customHeight="1">
      <c r="B11649" s="36" t="str">
        <f t="shared" si="3132"/>
        <v>b</v>
      </c>
      <c r="C11649" s="42">
        <v>5</v>
      </c>
      <c r="D11649" s="42"/>
      <c r="F11649" s="343" t="s">
        <v>675</v>
      </c>
      <c r="G11649" s="48" t="s">
        <v>301</v>
      </c>
      <c r="H11649" s="96">
        <f t="shared" si="3140"/>
        <v>0</v>
      </c>
      <c r="I11649" s="97">
        <f t="shared" si="3151"/>
        <v>0</v>
      </c>
      <c r="J11649" s="96">
        <f t="shared" ref="J11649:K11649" si="3158">J11879+J12569</f>
        <v>0</v>
      </c>
      <c r="K11649" s="96">
        <f t="shared" si="3158"/>
        <v>0</v>
      </c>
      <c r="L11649" s="97">
        <f t="shared" si="3128"/>
        <v>0</v>
      </c>
      <c r="M11649" s="96">
        <f t="shared" si="3155"/>
        <v>0</v>
      </c>
      <c r="N11649" s="96">
        <f t="shared" si="3155"/>
        <v>0</v>
      </c>
      <c r="O11649" s="82" t="s">
        <v>146</v>
      </c>
      <c r="P11649" s="35" t="s">
        <v>145</v>
      </c>
      <c r="R11649" s="352">
        <f>L11879-[1]გადასახდელები!L10269</f>
        <v>0</v>
      </c>
    </row>
    <row r="11650" spans="2:18" ht="20.25" hidden="1" customHeight="1">
      <c r="B11650" s="36" t="str">
        <f t="shared" si="3132"/>
        <v>b</v>
      </c>
      <c r="C11650" s="42">
        <v>5</v>
      </c>
      <c r="D11650" s="42"/>
      <c r="F11650" s="343" t="s">
        <v>582</v>
      </c>
      <c r="G11650" s="48" t="s">
        <v>302</v>
      </c>
      <c r="H11650" s="96">
        <f t="shared" si="3140"/>
        <v>0</v>
      </c>
      <c r="I11650" s="97">
        <f t="shared" si="3151"/>
        <v>0</v>
      </c>
      <c r="J11650" s="96">
        <f t="shared" ref="J11650:K11650" si="3159">J11880+J12570</f>
        <v>0</v>
      </c>
      <c r="K11650" s="96">
        <f t="shared" si="3159"/>
        <v>0</v>
      </c>
      <c r="L11650" s="97">
        <f t="shared" si="3128"/>
        <v>0</v>
      </c>
      <c r="M11650" s="96">
        <f t="shared" si="3155"/>
        <v>0</v>
      </c>
      <c r="N11650" s="96">
        <f t="shared" si="3155"/>
        <v>0</v>
      </c>
      <c r="O11650" s="82" t="s">
        <v>146</v>
      </c>
      <c r="P11650" s="35" t="s">
        <v>145</v>
      </c>
      <c r="R11650" s="352">
        <f>L11880-[1]გადასახდელები!L10270</f>
        <v>0</v>
      </c>
    </row>
    <row r="11651" spans="2:18" ht="20.25" hidden="1" customHeight="1">
      <c r="B11651" s="36" t="str">
        <f t="shared" si="3132"/>
        <v>b</v>
      </c>
      <c r="C11651" s="42">
        <v>5</v>
      </c>
      <c r="D11651" s="42"/>
      <c r="F11651" s="343" t="s">
        <v>676</v>
      </c>
      <c r="G11651" s="48" t="s">
        <v>303</v>
      </c>
      <c r="H11651" s="96">
        <f t="shared" si="3140"/>
        <v>0</v>
      </c>
      <c r="I11651" s="97">
        <f t="shared" si="3151"/>
        <v>0</v>
      </c>
      <c r="J11651" s="96">
        <f t="shared" ref="J11651:K11651" si="3160">J11881+J12571</f>
        <v>0</v>
      </c>
      <c r="K11651" s="96">
        <f t="shared" si="3160"/>
        <v>0</v>
      </c>
      <c r="L11651" s="97">
        <f t="shared" si="3128"/>
        <v>0</v>
      </c>
      <c r="M11651" s="96">
        <f t="shared" si="3155"/>
        <v>0</v>
      </c>
      <c r="N11651" s="96">
        <f t="shared" si="3155"/>
        <v>0</v>
      </c>
      <c r="O11651" s="82" t="s">
        <v>146</v>
      </c>
      <c r="P11651" s="35" t="s">
        <v>145</v>
      </c>
      <c r="R11651" s="352">
        <f>L11881-[1]გადასახდელები!L10271</f>
        <v>0</v>
      </c>
    </row>
    <row r="11652" spans="2:18" ht="20.25" hidden="1" customHeight="1">
      <c r="B11652" s="36" t="str">
        <f t="shared" si="3132"/>
        <v>b</v>
      </c>
      <c r="C11652" s="42">
        <v>5</v>
      </c>
      <c r="D11652" s="42"/>
      <c r="F11652" s="343" t="s">
        <v>677</v>
      </c>
      <c r="G11652" s="48" t="s">
        <v>304</v>
      </c>
      <c r="H11652" s="96">
        <f t="shared" si="3140"/>
        <v>0</v>
      </c>
      <c r="I11652" s="97">
        <f t="shared" si="3151"/>
        <v>0</v>
      </c>
      <c r="J11652" s="96">
        <f t="shared" ref="J11652:K11652" si="3161">J11882+J12572</f>
        <v>0</v>
      </c>
      <c r="K11652" s="96">
        <f t="shared" si="3161"/>
        <v>0</v>
      </c>
      <c r="L11652" s="97">
        <f t="shared" si="3128"/>
        <v>0</v>
      </c>
      <c r="M11652" s="96">
        <f t="shared" si="3155"/>
        <v>0</v>
      </c>
      <c r="N11652" s="96">
        <f t="shared" si="3155"/>
        <v>0</v>
      </c>
      <c r="O11652" s="82" t="s">
        <v>146</v>
      </c>
      <c r="P11652" s="35" t="s">
        <v>145</v>
      </c>
      <c r="R11652" s="352">
        <f>L11882-[1]გადასახდელები!L10272</f>
        <v>0</v>
      </c>
    </row>
    <row r="11653" spans="2:18" ht="20.25" hidden="1" customHeight="1">
      <c r="B11653" s="36" t="str">
        <f t="shared" si="3132"/>
        <v>b</v>
      </c>
      <c r="C11653" s="42">
        <v>5</v>
      </c>
      <c r="D11653" s="42"/>
      <c r="F11653" s="343" t="s">
        <v>583</v>
      </c>
      <c r="G11653" s="48" t="s">
        <v>305</v>
      </c>
      <c r="H11653" s="96">
        <f t="shared" si="3140"/>
        <v>0</v>
      </c>
      <c r="I11653" s="97">
        <f t="shared" si="3151"/>
        <v>0</v>
      </c>
      <c r="J11653" s="96">
        <f t="shared" ref="J11653:K11653" si="3162">J11883+J12573</f>
        <v>0</v>
      </c>
      <c r="K11653" s="96">
        <f t="shared" si="3162"/>
        <v>0</v>
      </c>
      <c r="L11653" s="97">
        <f t="shared" si="3128"/>
        <v>0</v>
      </c>
      <c r="M11653" s="96">
        <f t="shared" si="3155"/>
        <v>0</v>
      </c>
      <c r="N11653" s="96">
        <f t="shared" si="3155"/>
        <v>0</v>
      </c>
      <c r="O11653" s="82" t="s">
        <v>146</v>
      </c>
      <c r="P11653" s="35" t="s">
        <v>145</v>
      </c>
      <c r="R11653" s="352">
        <f>L11883-[1]გადასახდელები!L10273</f>
        <v>0</v>
      </c>
    </row>
    <row r="11654" spans="2:18" ht="20.25" hidden="1" customHeight="1">
      <c r="B11654" s="36" t="str">
        <f t="shared" si="3132"/>
        <v>b</v>
      </c>
      <c r="C11654" s="42">
        <v>4</v>
      </c>
      <c r="D11654" s="42"/>
      <c r="F11654" s="342" t="s">
        <v>584</v>
      </c>
      <c r="G11654" s="47" t="s">
        <v>306</v>
      </c>
      <c r="H11654" s="93">
        <f t="shared" si="3140"/>
        <v>0</v>
      </c>
      <c r="I11654" s="94">
        <f t="shared" si="3151"/>
        <v>0</v>
      </c>
      <c r="J11654" s="93">
        <f t="shared" ref="J11654:K11654" si="3163">J11884+J12574</f>
        <v>0</v>
      </c>
      <c r="K11654" s="93">
        <f t="shared" si="3163"/>
        <v>0</v>
      </c>
      <c r="L11654" s="94">
        <f t="shared" si="3128"/>
        <v>0</v>
      </c>
      <c r="M11654" s="93">
        <f t="shared" si="3155"/>
        <v>0</v>
      </c>
      <c r="N11654" s="93">
        <f t="shared" si="3155"/>
        <v>0</v>
      </c>
      <c r="O11654" s="82" t="s">
        <v>146</v>
      </c>
      <c r="P11654" s="35" t="s">
        <v>145</v>
      </c>
      <c r="R11654" s="352">
        <f>L11884-[1]გადასახდელები!L10274</f>
        <v>0</v>
      </c>
    </row>
    <row r="11655" spans="2:18" ht="20.25" hidden="1" customHeight="1">
      <c r="B11655" s="36" t="str">
        <f t="shared" si="3132"/>
        <v>b</v>
      </c>
      <c r="C11655" s="42">
        <v>5</v>
      </c>
      <c r="D11655" s="42"/>
      <c r="F11655" s="342" t="s">
        <v>585</v>
      </c>
      <c r="G11655" s="48" t="s">
        <v>307</v>
      </c>
      <c r="H11655" s="96">
        <f t="shared" si="3140"/>
        <v>0</v>
      </c>
      <c r="I11655" s="97">
        <f t="shared" si="3151"/>
        <v>0</v>
      </c>
      <c r="J11655" s="96">
        <f t="shared" ref="J11655:K11655" si="3164">J11885+J12575</f>
        <v>0</v>
      </c>
      <c r="K11655" s="96">
        <f t="shared" si="3164"/>
        <v>0</v>
      </c>
      <c r="L11655" s="97">
        <f t="shared" si="3128"/>
        <v>0</v>
      </c>
      <c r="M11655" s="96">
        <f t="shared" si="3155"/>
        <v>0</v>
      </c>
      <c r="N11655" s="96">
        <f t="shared" si="3155"/>
        <v>0</v>
      </c>
      <c r="O11655" s="82" t="s">
        <v>146</v>
      </c>
      <c r="P11655" s="35" t="s">
        <v>145</v>
      </c>
      <c r="R11655" s="352">
        <f>L11885-[1]გადასახდელები!L10275</f>
        <v>0</v>
      </c>
    </row>
    <row r="11656" spans="2:18" ht="20.25" hidden="1" customHeight="1">
      <c r="B11656" s="36" t="str">
        <f t="shared" si="3132"/>
        <v>b</v>
      </c>
      <c r="C11656" s="42">
        <v>6</v>
      </c>
      <c r="D11656" s="42"/>
      <c r="F11656" s="343" t="s">
        <v>586</v>
      </c>
      <c r="G11656" s="53" t="s">
        <v>308</v>
      </c>
      <c r="H11656" s="119">
        <f t="shared" si="3140"/>
        <v>0</v>
      </c>
      <c r="I11656" s="105">
        <f t="shared" si="3151"/>
        <v>0</v>
      </c>
      <c r="J11656" s="119">
        <f t="shared" ref="J11656:K11656" si="3165">J11886+J12576</f>
        <v>0</v>
      </c>
      <c r="K11656" s="119">
        <f t="shared" si="3165"/>
        <v>0</v>
      </c>
      <c r="L11656" s="105">
        <f t="shared" si="3128"/>
        <v>0</v>
      </c>
      <c r="M11656" s="119">
        <f t="shared" si="3155"/>
        <v>0</v>
      </c>
      <c r="N11656" s="119">
        <f t="shared" si="3155"/>
        <v>0</v>
      </c>
      <c r="O11656" s="82" t="s">
        <v>146</v>
      </c>
      <c r="P11656" s="35" t="s">
        <v>145</v>
      </c>
      <c r="R11656" s="352">
        <f>L11886-[1]გადასახდელები!L10276</f>
        <v>0</v>
      </c>
    </row>
    <row r="11657" spans="2:18" ht="20.25" hidden="1" customHeight="1">
      <c r="B11657" s="36" t="str">
        <f t="shared" si="3132"/>
        <v>b</v>
      </c>
      <c r="C11657" s="42">
        <v>6</v>
      </c>
      <c r="D11657" s="42"/>
      <c r="F11657" s="343" t="s">
        <v>678</v>
      </c>
      <c r="G11657" s="53" t="s">
        <v>309</v>
      </c>
      <c r="H11657" s="119">
        <f t="shared" si="3140"/>
        <v>0</v>
      </c>
      <c r="I11657" s="105">
        <f t="shared" si="3151"/>
        <v>0</v>
      </c>
      <c r="J11657" s="119">
        <f t="shared" ref="J11657:K11657" si="3166">J11887+J12577</f>
        <v>0</v>
      </c>
      <c r="K11657" s="119">
        <f t="shared" si="3166"/>
        <v>0</v>
      </c>
      <c r="L11657" s="105">
        <f t="shared" si="3128"/>
        <v>0</v>
      </c>
      <c r="M11657" s="119">
        <f t="shared" si="3155"/>
        <v>0</v>
      </c>
      <c r="N11657" s="119">
        <f t="shared" si="3155"/>
        <v>0</v>
      </c>
      <c r="O11657" s="82" t="s">
        <v>146</v>
      </c>
      <c r="P11657" s="35" t="s">
        <v>145</v>
      </c>
      <c r="R11657" s="352">
        <f>L11887-[1]გადასახდელები!L10277</f>
        <v>0</v>
      </c>
    </row>
    <row r="11658" spans="2:18" ht="20.25" hidden="1" customHeight="1">
      <c r="B11658" s="36" t="str">
        <f t="shared" si="3132"/>
        <v>b</v>
      </c>
      <c r="C11658" s="42">
        <v>6</v>
      </c>
      <c r="D11658" s="42"/>
      <c r="F11658" s="343" t="s">
        <v>679</v>
      </c>
      <c r="G11658" s="53" t="s">
        <v>310</v>
      </c>
      <c r="H11658" s="119">
        <f t="shared" si="3140"/>
        <v>0</v>
      </c>
      <c r="I11658" s="105">
        <f t="shared" si="3151"/>
        <v>0</v>
      </c>
      <c r="J11658" s="119">
        <f t="shared" ref="J11658:K11658" si="3167">J11888+J12578</f>
        <v>0</v>
      </c>
      <c r="K11658" s="119">
        <f t="shared" si="3167"/>
        <v>0</v>
      </c>
      <c r="L11658" s="105">
        <f t="shared" si="3128"/>
        <v>0</v>
      </c>
      <c r="M11658" s="119">
        <f t="shared" si="3155"/>
        <v>0</v>
      </c>
      <c r="N11658" s="119">
        <f t="shared" si="3155"/>
        <v>0</v>
      </c>
      <c r="O11658" s="82" t="s">
        <v>146</v>
      </c>
      <c r="P11658" s="35" t="s">
        <v>145</v>
      </c>
      <c r="R11658" s="352">
        <f>L11888-[1]გადასახდელები!L10278</f>
        <v>0</v>
      </c>
    </row>
    <row r="11659" spans="2:18" ht="20.25" hidden="1" customHeight="1">
      <c r="B11659" s="36" t="str">
        <f t="shared" si="3132"/>
        <v>b</v>
      </c>
      <c r="C11659" s="42">
        <v>6</v>
      </c>
      <c r="D11659" s="42"/>
      <c r="F11659" s="343" t="s">
        <v>680</v>
      </c>
      <c r="G11659" s="53" t="s">
        <v>311</v>
      </c>
      <c r="H11659" s="119">
        <f t="shared" si="3140"/>
        <v>0</v>
      </c>
      <c r="I11659" s="105">
        <f t="shared" si="3151"/>
        <v>0</v>
      </c>
      <c r="J11659" s="119">
        <f t="shared" ref="J11659:K11659" si="3168">J11889+J12579</f>
        <v>0</v>
      </c>
      <c r="K11659" s="119">
        <f t="shared" si="3168"/>
        <v>0</v>
      </c>
      <c r="L11659" s="105">
        <f t="shared" si="3128"/>
        <v>0</v>
      </c>
      <c r="M11659" s="119">
        <f t="shared" si="3155"/>
        <v>0</v>
      </c>
      <c r="N11659" s="119">
        <f t="shared" si="3155"/>
        <v>0</v>
      </c>
      <c r="O11659" s="82" t="s">
        <v>146</v>
      </c>
      <c r="P11659" s="35" t="s">
        <v>145</v>
      </c>
      <c r="R11659" s="352">
        <f>L11889-[1]გადასახდელები!L10279</f>
        <v>0</v>
      </c>
    </row>
    <row r="11660" spans="2:18" ht="20.25" hidden="1" customHeight="1">
      <c r="B11660" s="36" t="str">
        <f t="shared" si="3132"/>
        <v>b</v>
      </c>
      <c r="C11660" s="42">
        <v>6</v>
      </c>
      <c r="D11660" s="42"/>
      <c r="F11660" s="343" t="s">
        <v>681</v>
      </c>
      <c r="G11660" s="53" t="s">
        <v>312</v>
      </c>
      <c r="H11660" s="119">
        <f t="shared" si="3140"/>
        <v>0</v>
      </c>
      <c r="I11660" s="105">
        <f t="shared" si="3151"/>
        <v>0</v>
      </c>
      <c r="J11660" s="119">
        <f t="shared" ref="J11660:K11660" si="3169">J11890+J12580</f>
        <v>0</v>
      </c>
      <c r="K11660" s="119">
        <f t="shared" si="3169"/>
        <v>0</v>
      </c>
      <c r="L11660" s="105">
        <f t="shared" si="3128"/>
        <v>0</v>
      </c>
      <c r="M11660" s="119">
        <f t="shared" si="3155"/>
        <v>0</v>
      </c>
      <c r="N11660" s="119">
        <f t="shared" si="3155"/>
        <v>0</v>
      </c>
      <c r="O11660" s="82" t="s">
        <v>146</v>
      </c>
      <c r="P11660" s="35" t="s">
        <v>145</v>
      </c>
      <c r="R11660" s="352">
        <f>L11890-[1]გადასახდელები!L10280</f>
        <v>0</v>
      </c>
    </row>
    <row r="11661" spans="2:18" ht="20.25" hidden="1" customHeight="1">
      <c r="B11661" s="36" t="str">
        <f t="shared" si="3132"/>
        <v>b</v>
      </c>
      <c r="C11661" s="42">
        <v>6</v>
      </c>
      <c r="D11661" s="42"/>
      <c r="F11661" s="343" t="s">
        <v>682</v>
      </c>
      <c r="G11661" s="53" t="s">
        <v>313</v>
      </c>
      <c r="H11661" s="119">
        <f t="shared" si="3140"/>
        <v>0</v>
      </c>
      <c r="I11661" s="105">
        <f t="shared" si="3151"/>
        <v>0</v>
      </c>
      <c r="J11661" s="119">
        <f t="shared" ref="J11661:K11661" si="3170">J11891+J12581</f>
        <v>0</v>
      </c>
      <c r="K11661" s="119">
        <f t="shared" si="3170"/>
        <v>0</v>
      </c>
      <c r="L11661" s="105">
        <f t="shared" si="3128"/>
        <v>0</v>
      </c>
      <c r="M11661" s="119">
        <f t="shared" si="3155"/>
        <v>0</v>
      </c>
      <c r="N11661" s="119">
        <f t="shared" si="3155"/>
        <v>0</v>
      </c>
      <c r="O11661" s="82" t="s">
        <v>146</v>
      </c>
      <c r="P11661" s="35" t="s">
        <v>145</v>
      </c>
      <c r="R11661" s="352">
        <f>L11891-[1]გადასახდელები!L10281</f>
        <v>0</v>
      </c>
    </row>
    <row r="11662" spans="2:18" ht="20.25" hidden="1" customHeight="1">
      <c r="B11662" s="36" t="str">
        <f t="shared" si="3132"/>
        <v>b</v>
      </c>
      <c r="C11662" s="42">
        <v>5</v>
      </c>
      <c r="D11662" s="42"/>
      <c r="F11662" s="342" t="s">
        <v>587</v>
      </c>
      <c r="G11662" s="48" t="s">
        <v>314</v>
      </c>
      <c r="H11662" s="96">
        <f t="shared" si="3140"/>
        <v>0</v>
      </c>
      <c r="I11662" s="97">
        <f t="shared" si="3151"/>
        <v>0</v>
      </c>
      <c r="J11662" s="96">
        <f t="shared" ref="J11662:K11662" si="3171">J11892+J12582</f>
        <v>0</v>
      </c>
      <c r="K11662" s="96">
        <f t="shared" si="3171"/>
        <v>0</v>
      </c>
      <c r="L11662" s="97">
        <f t="shared" si="3128"/>
        <v>0</v>
      </c>
      <c r="M11662" s="96">
        <f t="shared" si="3155"/>
        <v>0</v>
      </c>
      <c r="N11662" s="96">
        <f t="shared" si="3155"/>
        <v>0</v>
      </c>
      <c r="O11662" s="82" t="s">
        <v>146</v>
      </c>
      <c r="P11662" s="35" t="s">
        <v>145</v>
      </c>
      <c r="R11662" s="352">
        <f>L11892-[1]გადასახდელები!L10282</f>
        <v>0</v>
      </c>
    </row>
    <row r="11663" spans="2:18" ht="20.25" hidden="1" customHeight="1">
      <c r="B11663" s="36" t="str">
        <f t="shared" si="3132"/>
        <v>b</v>
      </c>
      <c r="C11663" s="42">
        <v>6</v>
      </c>
      <c r="D11663" s="42"/>
      <c r="F11663" s="343" t="s">
        <v>683</v>
      </c>
      <c r="G11663" s="54" t="s">
        <v>315</v>
      </c>
      <c r="H11663" s="325">
        <f t="shared" si="3140"/>
        <v>0</v>
      </c>
      <c r="I11663" s="105">
        <f t="shared" si="3151"/>
        <v>0</v>
      </c>
      <c r="J11663" s="325">
        <f t="shared" ref="J11663:K11663" si="3172">J11893+J12583</f>
        <v>0</v>
      </c>
      <c r="K11663" s="325">
        <f t="shared" si="3172"/>
        <v>0</v>
      </c>
      <c r="L11663" s="105">
        <f t="shared" si="3128"/>
        <v>0</v>
      </c>
      <c r="M11663" s="325">
        <f t="shared" si="3155"/>
        <v>0</v>
      </c>
      <c r="N11663" s="325">
        <f t="shared" si="3155"/>
        <v>0</v>
      </c>
      <c r="O11663" s="82" t="s">
        <v>146</v>
      </c>
      <c r="P11663" s="35" t="s">
        <v>145</v>
      </c>
      <c r="R11663" s="352">
        <f>L11893-[1]გადასახდელები!L10283</f>
        <v>0</v>
      </c>
    </row>
    <row r="11664" spans="2:18" ht="20.25" hidden="1" customHeight="1">
      <c r="B11664" s="36" t="str">
        <f t="shared" si="3132"/>
        <v>b</v>
      </c>
      <c r="C11664" s="42">
        <v>6</v>
      </c>
      <c r="D11664" s="42"/>
      <c r="F11664" s="343" t="s">
        <v>684</v>
      </c>
      <c r="G11664" s="54" t="s">
        <v>316</v>
      </c>
      <c r="H11664" s="325">
        <f t="shared" si="3140"/>
        <v>0</v>
      </c>
      <c r="I11664" s="105">
        <f t="shared" si="3151"/>
        <v>0</v>
      </c>
      <c r="J11664" s="325">
        <f t="shared" ref="J11664:K11664" si="3173">J11894+J12584</f>
        <v>0</v>
      </c>
      <c r="K11664" s="325">
        <f t="shared" si="3173"/>
        <v>0</v>
      </c>
      <c r="L11664" s="105">
        <f t="shared" si="3128"/>
        <v>0</v>
      </c>
      <c r="M11664" s="325">
        <f t="shared" si="3155"/>
        <v>0</v>
      </c>
      <c r="N11664" s="325">
        <f t="shared" si="3155"/>
        <v>0</v>
      </c>
      <c r="O11664" s="82" t="s">
        <v>146</v>
      </c>
      <c r="P11664" s="35" t="s">
        <v>145</v>
      </c>
      <c r="R11664" s="352">
        <f>L11894-[1]გადასახდელები!L10284</f>
        <v>0</v>
      </c>
    </row>
    <row r="11665" spans="2:18" ht="30.75" hidden="1" customHeight="1">
      <c r="B11665" s="36" t="str">
        <f t="shared" si="3132"/>
        <v>b</v>
      </c>
      <c r="C11665" s="42">
        <v>6</v>
      </c>
      <c r="D11665" s="42"/>
      <c r="F11665" s="343" t="s">
        <v>588</v>
      </c>
      <c r="G11665" s="54" t="s">
        <v>317</v>
      </c>
      <c r="H11665" s="325">
        <f t="shared" si="3140"/>
        <v>0</v>
      </c>
      <c r="I11665" s="105">
        <f t="shared" si="3151"/>
        <v>0</v>
      </c>
      <c r="J11665" s="325">
        <f t="shared" ref="J11665:K11665" si="3174">J11895+J12585</f>
        <v>0</v>
      </c>
      <c r="K11665" s="325">
        <f t="shared" si="3174"/>
        <v>0</v>
      </c>
      <c r="L11665" s="105">
        <f t="shared" si="3128"/>
        <v>0</v>
      </c>
      <c r="M11665" s="325">
        <f t="shared" si="3155"/>
        <v>0</v>
      </c>
      <c r="N11665" s="325">
        <f t="shared" si="3155"/>
        <v>0</v>
      </c>
      <c r="O11665" s="82" t="s">
        <v>146</v>
      </c>
      <c r="P11665" s="35" t="s">
        <v>145</v>
      </c>
      <c r="R11665" s="352">
        <f>L11895-[1]გადასახდელები!L10285</f>
        <v>0</v>
      </c>
    </row>
    <row r="11666" spans="2:18" ht="30.75" hidden="1" customHeight="1">
      <c r="B11666" s="36" t="str">
        <f t="shared" si="3132"/>
        <v>b</v>
      </c>
      <c r="C11666" s="42">
        <v>6</v>
      </c>
      <c r="D11666" s="42"/>
      <c r="F11666" s="343" t="s">
        <v>685</v>
      </c>
      <c r="G11666" s="54" t="s">
        <v>318</v>
      </c>
      <c r="H11666" s="325">
        <f t="shared" si="3140"/>
        <v>0</v>
      </c>
      <c r="I11666" s="105">
        <f t="shared" si="3151"/>
        <v>0</v>
      </c>
      <c r="J11666" s="325">
        <f t="shared" ref="J11666:K11666" si="3175">J11896+J12586</f>
        <v>0</v>
      </c>
      <c r="K11666" s="325">
        <f t="shared" si="3175"/>
        <v>0</v>
      </c>
      <c r="L11666" s="105">
        <f t="shared" si="3128"/>
        <v>0</v>
      </c>
      <c r="M11666" s="325">
        <f t="shared" ref="M11666:N11685" si="3176">M11896+M12586</f>
        <v>0</v>
      </c>
      <c r="N11666" s="325">
        <f t="shared" si="3176"/>
        <v>0</v>
      </c>
      <c r="O11666" s="82" t="s">
        <v>146</v>
      </c>
      <c r="P11666" s="35" t="s">
        <v>145</v>
      </c>
      <c r="R11666" s="352">
        <f>L11896-[1]გადასახდელები!L10286</f>
        <v>0</v>
      </c>
    </row>
    <row r="11667" spans="2:18" ht="20.25" hidden="1" customHeight="1">
      <c r="B11667" s="36" t="str">
        <f t="shared" si="3132"/>
        <v>b</v>
      </c>
      <c r="C11667" s="42">
        <v>6</v>
      </c>
      <c r="D11667" s="42"/>
      <c r="F11667" s="343" t="s">
        <v>589</v>
      </c>
      <c r="G11667" s="54" t="s">
        <v>319</v>
      </c>
      <c r="H11667" s="325">
        <f t="shared" si="3140"/>
        <v>0</v>
      </c>
      <c r="I11667" s="105">
        <f t="shared" si="3151"/>
        <v>0</v>
      </c>
      <c r="J11667" s="325">
        <f t="shared" ref="J11667:K11667" si="3177">J11897+J12587</f>
        <v>0</v>
      </c>
      <c r="K11667" s="325">
        <f t="shared" si="3177"/>
        <v>0</v>
      </c>
      <c r="L11667" s="105">
        <f t="shared" si="3128"/>
        <v>0</v>
      </c>
      <c r="M11667" s="325">
        <f t="shared" si="3176"/>
        <v>0</v>
      </c>
      <c r="N11667" s="325">
        <f t="shared" si="3176"/>
        <v>0</v>
      </c>
      <c r="O11667" s="82" t="s">
        <v>146</v>
      </c>
      <c r="P11667" s="35" t="s">
        <v>145</v>
      </c>
      <c r="R11667" s="352">
        <f>L11897-[1]გადასახდელები!L10287</f>
        <v>0</v>
      </c>
    </row>
    <row r="11668" spans="2:18" ht="20.25" hidden="1" customHeight="1">
      <c r="B11668" s="36" t="str">
        <f t="shared" si="3132"/>
        <v>b</v>
      </c>
      <c r="C11668" s="42">
        <v>6</v>
      </c>
      <c r="D11668" s="42"/>
      <c r="F11668" s="343" t="s">
        <v>686</v>
      </c>
      <c r="G11668" s="54" t="s">
        <v>320</v>
      </c>
      <c r="H11668" s="325">
        <f t="shared" si="3140"/>
        <v>0</v>
      </c>
      <c r="I11668" s="105">
        <f t="shared" si="3151"/>
        <v>0</v>
      </c>
      <c r="J11668" s="325">
        <f t="shared" ref="J11668:K11668" si="3178">J11898+J12588</f>
        <v>0</v>
      </c>
      <c r="K11668" s="325">
        <f t="shared" si="3178"/>
        <v>0</v>
      </c>
      <c r="L11668" s="105">
        <f t="shared" si="3128"/>
        <v>0</v>
      </c>
      <c r="M11668" s="325">
        <f t="shared" si="3176"/>
        <v>0</v>
      </c>
      <c r="N11668" s="325">
        <f t="shared" si="3176"/>
        <v>0</v>
      </c>
      <c r="O11668" s="82" t="s">
        <v>146</v>
      </c>
      <c r="P11668" s="35" t="s">
        <v>145</v>
      </c>
      <c r="R11668" s="352">
        <f>L11898-[1]გადასახდელები!L10288</f>
        <v>0</v>
      </c>
    </row>
    <row r="11669" spans="2:18" ht="30.75" hidden="1" customHeight="1">
      <c r="B11669" s="36" t="str">
        <f t="shared" si="3132"/>
        <v>b</v>
      </c>
      <c r="C11669" s="42">
        <v>6</v>
      </c>
      <c r="D11669" s="42"/>
      <c r="F11669" s="343" t="s">
        <v>687</v>
      </c>
      <c r="G11669" s="54" t="s">
        <v>321</v>
      </c>
      <c r="H11669" s="325">
        <f t="shared" si="3140"/>
        <v>0</v>
      </c>
      <c r="I11669" s="105">
        <f t="shared" si="3151"/>
        <v>0</v>
      </c>
      <c r="J11669" s="325">
        <f t="shared" ref="J11669:K11669" si="3179">J11899+J12589</f>
        <v>0</v>
      </c>
      <c r="K11669" s="325">
        <f t="shared" si="3179"/>
        <v>0</v>
      </c>
      <c r="L11669" s="105">
        <f t="shared" si="3128"/>
        <v>0</v>
      </c>
      <c r="M11669" s="325">
        <f t="shared" si="3176"/>
        <v>0</v>
      </c>
      <c r="N11669" s="325">
        <f t="shared" si="3176"/>
        <v>0</v>
      </c>
      <c r="O11669" s="82" t="s">
        <v>146</v>
      </c>
      <c r="P11669" s="35" t="s">
        <v>145</v>
      </c>
      <c r="R11669" s="352">
        <f>L11899-[1]გადასახდელები!L10289</f>
        <v>0</v>
      </c>
    </row>
    <row r="11670" spans="2:18" ht="20.25" hidden="1" customHeight="1">
      <c r="B11670" s="36" t="str">
        <f t="shared" si="3132"/>
        <v>b</v>
      </c>
      <c r="C11670" s="42">
        <v>6</v>
      </c>
      <c r="D11670" s="42"/>
      <c r="F11670" s="343" t="s">
        <v>590</v>
      </c>
      <c r="G11670" s="54" t="s">
        <v>322</v>
      </c>
      <c r="H11670" s="325">
        <f t="shared" si="3140"/>
        <v>0</v>
      </c>
      <c r="I11670" s="105">
        <f t="shared" si="3151"/>
        <v>0</v>
      </c>
      <c r="J11670" s="325">
        <f t="shared" ref="J11670:K11670" si="3180">J11900+J12590</f>
        <v>0</v>
      </c>
      <c r="K11670" s="325">
        <f t="shared" si="3180"/>
        <v>0</v>
      </c>
      <c r="L11670" s="105">
        <f t="shared" si="3128"/>
        <v>0</v>
      </c>
      <c r="M11670" s="325">
        <f t="shared" si="3176"/>
        <v>0</v>
      </c>
      <c r="N11670" s="325">
        <f t="shared" si="3176"/>
        <v>0</v>
      </c>
      <c r="O11670" s="82" t="s">
        <v>146</v>
      </c>
      <c r="P11670" s="35" t="s">
        <v>145</v>
      </c>
      <c r="R11670" s="352">
        <f>L11900-[1]გადასახდელები!L10290</f>
        <v>0</v>
      </c>
    </row>
    <row r="11671" spans="2:18" ht="20.25" hidden="1" customHeight="1">
      <c r="B11671" s="36" t="str">
        <f t="shared" si="3132"/>
        <v>b</v>
      </c>
      <c r="C11671" s="42">
        <v>6</v>
      </c>
      <c r="D11671" s="42"/>
      <c r="F11671" s="343" t="s">
        <v>688</v>
      </c>
      <c r="G11671" s="54" t="s">
        <v>323</v>
      </c>
      <c r="H11671" s="325">
        <f t="shared" si="3140"/>
        <v>0</v>
      </c>
      <c r="I11671" s="105">
        <f t="shared" si="3151"/>
        <v>0</v>
      </c>
      <c r="J11671" s="325">
        <f t="shared" ref="J11671:K11671" si="3181">J11901+J12591</f>
        <v>0</v>
      </c>
      <c r="K11671" s="325">
        <f t="shared" si="3181"/>
        <v>0</v>
      </c>
      <c r="L11671" s="105">
        <f t="shared" si="3128"/>
        <v>0</v>
      </c>
      <c r="M11671" s="325">
        <f t="shared" si="3176"/>
        <v>0</v>
      </c>
      <c r="N11671" s="325">
        <f t="shared" si="3176"/>
        <v>0</v>
      </c>
      <c r="O11671" s="82" t="s">
        <v>146</v>
      </c>
      <c r="P11671" s="35" t="s">
        <v>145</v>
      </c>
      <c r="R11671" s="352">
        <f>L11901-[1]გადასახდელები!L10291</f>
        <v>0</v>
      </c>
    </row>
    <row r="11672" spans="2:18" ht="20.25" hidden="1" customHeight="1">
      <c r="B11672" s="36" t="str">
        <f t="shared" si="3132"/>
        <v>b</v>
      </c>
      <c r="C11672" s="42">
        <v>6</v>
      </c>
      <c r="D11672" s="42"/>
      <c r="F11672" s="343" t="s">
        <v>689</v>
      </c>
      <c r="G11672" s="54" t="s">
        <v>324</v>
      </c>
      <c r="H11672" s="325">
        <f t="shared" si="3140"/>
        <v>0</v>
      </c>
      <c r="I11672" s="105">
        <f t="shared" si="3151"/>
        <v>0</v>
      </c>
      <c r="J11672" s="325">
        <f t="shared" ref="J11672:K11672" si="3182">J11902+J12592</f>
        <v>0</v>
      </c>
      <c r="K11672" s="325">
        <f t="shared" si="3182"/>
        <v>0</v>
      </c>
      <c r="L11672" s="105">
        <f t="shared" si="3128"/>
        <v>0</v>
      </c>
      <c r="M11672" s="325">
        <f t="shared" si="3176"/>
        <v>0</v>
      </c>
      <c r="N11672" s="325">
        <f t="shared" si="3176"/>
        <v>0</v>
      </c>
      <c r="O11672" s="82" t="s">
        <v>146</v>
      </c>
      <c r="P11672" s="35" t="s">
        <v>145</v>
      </c>
      <c r="R11672" s="352">
        <f>L11902-[1]გადასახდელები!L10292</f>
        <v>0</v>
      </c>
    </row>
    <row r="11673" spans="2:18" ht="20.25" hidden="1" customHeight="1">
      <c r="B11673" s="36" t="str">
        <f t="shared" si="3132"/>
        <v>b</v>
      </c>
      <c r="C11673" s="42">
        <v>6</v>
      </c>
      <c r="D11673" s="42"/>
      <c r="F11673" s="343" t="s">
        <v>690</v>
      </c>
      <c r="G11673" s="54" t="s">
        <v>325</v>
      </c>
      <c r="H11673" s="325">
        <f t="shared" si="3140"/>
        <v>0</v>
      </c>
      <c r="I11673" s="105">
        <f t="shared" si="3151"/>
        <v>0</v>
      </c>
      <c r="J11673" s="325">
        <f t="shared" ref="J11673:K11673" si="3183">J11903+J12593</f>
        <v>0</v>
      </c>
      <c r="K11673" s="325">
        <f t="shared" si="3183"/>
        <v>0</v>
      </c>
      <c r="L11673" s="105">
        <f t="shared" si="3128"/>
        <v>0</v>
      </c>
      <c r="M11673" s="325">
        <f t="shared" si="3176"/>
        <v>0</v>
      </c>
      <c r="N11673" s="325">
        <f t="shared" si="3176"/>
        <v>0</v>
      </c>
      <c r="O11673" s="82" t="s">
        <v>146</v>
      </c>
      <c r="P11673" s="35" t="s">
        <v>145</v>
      </c>
      <c r="R11673" s="352">
        <f>L11903-[1]გადასახდელები!L10293</f>
        <v>0</v>
      </c>
    </row>
    <row r="11674" spans="2:18" ht="20.25" hidden="1" customHeight="1">
      <c r="B11674" s="36" t="str">
        <f t="shared" si="3132"/>
        <v>b</v>
      </c>
      <c r="C11674" s="42">
        <v>6</v>
      </c>
      <c r="D11674" s="42"/>
      <c r="F11674" s="343" t="s">
        <v>691</v>
      </c>
      <c r="G11674" s="54" t="s">
        <v>326</v>
      </c>
      <c r="H11674" s="325">
        <f t="shared" si="3140"/>
        <v>0</v>
      </c>
      <c r="I11674" s="105">
        <f t="shared" si="3151"/>
        <v>0</v>
      </c>
      <c r="J11674" s="325">
        <f t="shared" ref="J11674:K11674" si="3184">J11904+J12594</f>
        <v>0</v>
      </c>
      <c r="K11674" s="325">
        <f t="shared" si="3184"/>
        <v>0</v>
      </c>
      <c r="L11674" s="105">
        <f t="shared" si="3128"/>
        <v>0</v>
      </c>
      <c r="M11674" s="325">
        <f t="shared" si="3176"/>
        <v>0</v>
      </c>
      <c r="N11674" s="325">
        <f t="shared" si="3176"/>
        <v>0</v>
      </c>
      <c r="O11674" s="82" t="s">
        <v>146</v>
      </c>
      <c r="P11674" s="35" t="s">
        <v>145</v>
      </c>
      <c r="R11674" s="352">
        <f>L11904-[1]გადასახდელები!L10294</f>
        <v>0</v>
      </c>
    </row>
    <row r="11675" spans="2:18" ht="20.25" hidden="1" customHeight="1">
      <c r="B11675" s="36" t="str">
        <f t="shared" si="3132"/>
        <v>b</v>
      </c>
      <c r="C11675" s="42">
        <v>6</v>
      </c>
      <c r="D11675" s="42"/>
      <c r="F11675" s="343" t="s">
        <v>692</v>
      </c>
      <c r="G11675" s="54" t="s">
        <v>327</v>
      </c>
      <c r="H11675" s="325">
        <f t="shared" si="3140"/>
        <v>0</v>
      </c>
      <c r="I11675" s="105">
        <f t="shared" si="3151"/>
        <v>0</v>
      </c>
      <c r="J11675" s="325">
        <f t="shared" ref="J11675:K11675" si="3185">J11905+J12595</f>
        <v>0</v>
      </c>
      <c r="K11675" s="325">
        <f t="shared" si="3185"/>
        <v>0</v>
      </c>
      <c r="L11675" s="105">
        <f t="shared" si="3128"/>
        <v>0</v>
      </c>
      <c r="M11675" s="325">
        <f t="shared" si="3176"/>
        <v>0</v>
      </c>
      <c r="N11675" s="325">
        <f t="shared" si="3176"/>
        <v>0</v>
      </c>
      <c r="O11675" s="82" t="s">
        <v>146</v>
      </c>
      <c r="P11675" s="35" t="s">
        <v>145</v>
      </c>
      <c r="R11675" s="352">
        <f>L11905-[1]გადასახდელები!L10295</f>
        <v>0</v>
      </c>
    </row>
    <row r="11676" spans="2:18" ht="20.25" hidden="1" customHeight="1">
      <c r="B11676" s="36" t="str">
        <f t="shared" si="3132"/>
        <v>b</v>
      </c>
      <c r="C11676" s="42">
        <v>6</v>
      </c>
      <c r="D11676" s="42"/>
      <c r="F11676" s="343" t="s">
        <v>693</v>
      </c>
      <c r="G11676" s="54" t="s">
        <v>328</v>
      </c>
      <c r="H11676" s="325">
        <f t="shared" si="3140"/>
        <v>0</v>
      </c>
      <c r="I11676" s="105">
        <f t="shared" si="3151"/>
        <v>0</v>
      </c>
      <c r="J11676" s="325">
        <f t="shared" ref="J11676:K11676" si="3186">J11906+J12596</f>
        <v>0</v>
      </c>
      <c r="K11676" s="325">
        <f t="shared" si="3186"/>
        <v>0</v>
      </c>
      <c r="L11676" s="105">
        <f t="shared" si="3128"/>
        <v>0</v>
      </c>
      <c r="M11676" s="325">
        <f t="shared" si="3176"/>
        <v>0</v>
      </c>
      <c r="N11676" s="325">
        <f t="shared" si="3176"/>
        <v>0</v>
      </c>
      <c r="O11676" s="82" t="s">
        <v>146</v>
      </c>
      <c r="P11676" s="35" t="s">
        <v>145</v>
      </c>
      <c r="R11676" s="352">
        <f>L11906-[1]გადასახდელები!L10296</f>
        <v>0</v>
      </c>
    </row>
    <row r="11677" spans="2:18" ht="20.25" hidden="1" customHeight="1">
      <c r="B11677" s="36" t="str">
        <f t="shared" si="3132"/>
        <v>b</v>
      </c>
      <c r="C11677" s="42">
        <v>6</v>
      </c>
      <c r="D11677" s="42"/>
      <c r="F11677" s="343" t="s">
        <v>694</v>
      </c>
      <c r="G11677" s="54" t="s">
        <v>329</v>
      </c>
      <c r="H11677" s="325">
        <f t="shared" si="3140"/>
        <v>0</v>
      </c>
      <c r="I11677" s="105">
        <f t="shared" si="3151"/>
        <v>0</v>
      </c>
      <c r="J11677" s="325">
        <f t="shared" ref="J11677:K11677" si="3187">J11907+J12597</f>
        <v>0</v>
      </c>
      <c r="K11677" s="325">
        <f t="shared" si="3187"/>
        <v>0</v>
      </c>
      <c r="L11677" s="105">
        <f t="shared" si="3128"/>
        <v>0</v>
      </c>
      <c r="M11677" s="325">
        <f t="shared" si="3176"/>
        <v>0</v>
      </c>
      <c r="N11677" s="325">
        <f t="shared" si="3176"/>
        <v>0</v>
      </c>
      <c r="O11677" s="82" t="s">
        <v>146</v>
      </c>
      <c r="P11677" s="35" t="s">
        <v>145</v>
      </c>
      <c r="R11677" s="352">
        <f>L11907-[1]გადასახდელები!L10297</f>
        <v>0</v>
      </c>
    </row>
    <row r="11678" spans="2:18" ht="20.25" hidden="1" customHeight="1">
      <c r="B11678" s="36" t="str">
        <f t="shared" si="3132"/>
        <v>b</v>
      </c>
      <c r="C11678" s="42">
        <v>6</v>
      </c>
      <c r="D11678" s="42"/>
      <c r="F11678" s="343" t="s">
        <v>695</v>
      </c>
      <c r="G11678" s="54" t="s">
        <v>330</v>
      </c>
      <c r="H11678" s="325">
        <f t="shared" si="3140"/>
        <v>0</v>
      </c>
      <c r="I11678" s="105">
        <f t="shared" si="3151"/>
        <v>0</v>
      </c>
      <c r="J11678" s="325">
        <f t="shared" ref="J11678:K11678" si="3188">J11908+J12598</f>
        <v>0</v>
      </c>
      <c r="K11678" s="325">
        <f t="shared" si="3188"/>
        <v>0</v>
      </c>
      <c r="L11678" s="105">
        <f t="shared" si="3128"/>
        <v>0</v>
      </c>
      <c r="M11678" s="325">
        <f t="shared" si="3176"/>
        <v>0</v>
      </c>
      <c r="N11678" s="325">
        <f t="shared" si="3176"/>
        <v>0</v>
      </c>
      <c r="O11678" s="82" t="s">
        <v>146</v>
      </c>
      <c r="P11678" s="35" t="s">
        <v>145</v>
      </c>
      <c r="R11678" s="352">
        <f>L11908-[1]გადასახდელები!L10298</f>
        <v>0</v>
      </c>
    </row>
    <row r="11679" spans="2:18" ht="20.25" hidden="1" customHeight="1">
      <c r="B11679" s="36" t="str">
        <f t="shared" si="3132"/>
        <v>b</v>
      </c>
      <c r="C11679" s="42">
        <v>6</v>
      </c>
      <c r="D11679" s="42"/>
      <c r="F11679" s="343" t="s">
        <v>696</v>
      </c>
      <c r="G11679" s="54" t="s">
        <v>331</v>
      </c>
      <c r="H11679" s="325">
        <f t="shared" si="3140"/>
        <v>0</v>
      </c>
      <c r="I11679" s="105">
        <f t="shared" si="3151"/>
        <v>0</v>
      </c>
      <c r="J11679" s="325">
        <f t="shared" ref="J11679:K11679" si="3189">J11909+J12599</f>
        <v>0</v>
      </c>
      <c r="K11679" s="325">
        <f t="shared" si="3189"/>
        <v>0</v>
      </c>
      <c r="L11679" s="105">
        <f t="shared" si="3128"/>
        <v>0</v>
      </c>
      <c r="M11679" s="325">
        <f t="shared" si="3176"/>
        <v>0</v>
      </c>
      <c r="N11679" s="325">
        <f t="shared" si="3176"/>
        <v>0</v>
      </c>
      <c r="O11679" s="82" t="s">
        <v>146</v>
      </c>
      <c r="P11679" s="35" t="s">
        <v>145</v>
      </c>
      <c r="R11679" s="352">
        <f>L11909-[1]გადასახდელები!L10299</f>
        <v>0</v>
      </c>
    </row>
    <row r="11680" spans="2:18" ht="20.25" hidden="1" customHeight="1">
      <c r="B11680" s="36" t="str">
        <f t="shared" si="3132"/>
        <v>b</v>
      </c>
      <c r="C11680" s="42">
        <v>6</v>
      </c>
      <c r="D11680" s="42"/>
      <c r="F11680" s="343" t="s">
        <v>697</v>
      </c>
      <c r="G11680" s="55" t="s">
        <v>332</v>
      </c>
      <c r="H11680" s="325">
        <f t="shared" si="3140"/>
        <v>0</v>
      </c>
      <c r="I11680" s="105">
        <f t="shared" si="3151"/>
        <v>0</v>
      </c>
      <c r="J11680" s="325">
        <f t="shared" ref="J11680:K11680" si="3190">J11910+J12600</f>
        <v>0</v>
      </c>
      <c r="K11680" s="325">
        <f t="shared" si="3190"/>
        <v>0</v>
      </c>
      <c r="L11680" s="105">
        <f t="shared" si="3128"/>
        <v>0</v>
      </c>
      <c r="M11680" s="325">
        <f t="shared" si="3176"/>
        <v>0</v>
      </c>
      <c r="N11680" s="325">
        <f t="shared" si="3176"/>
        <v>0</v>
      </c>
      <c r="O11680" s="82" t="s">
        <v>146</v>
      </c>
      <c r="P11680" s="35" t="s">
        <v>145</v>
      </c>
      <c r="R11680" s="352">
        <f>L11910-[1]გადასახდელები!L10300</f>
        <v>0</v>
      </c>
    </row>
    <row r="11681" spans="2:18" ht="20.25" hidden="1" customHeight="1">
      <c r="B11681" s="36" t="str">
        <f t="shared" si="3132"/>
        <v>b</v>
      </c>
      <c r="C11681" s="42">
        <v>6</v>
      </c>
      <c r="D11681" s="42"/>
      <c r="F11681" s="343" t="s">
        <v>698</v>
      </c>
      <c r="G11681" s="54" t="s">
        <v>333</v>
      </c>
      <c r="H11681" s="325">
        <f t="shared" si="3140"/>
        <v>0</v>
      </c>
      <c r="I11681" s="105">
        <f t="shared" si="3151"/>
        <v>0</v>
      </c>
      <c r="J11681" s="325">
        <f t="shared" ref="J11681:K11681" si="3191">J11911+J12601</f>
        <v>0</v>
      </c>
      <c r="K11681" s="325">
        <f t="shared" si="3191"/>
        <v>0</v>
      </c>
      <c r="L11681" s="105">
        <f t="shared" si="3128"/>
        <v>0</v>
      </c>
      <c r="M11681" s="325">
        <f t="shared" si="3176"/>
        <v>0</v>
      </c>
      <c r="N11681" s="325">
        <f t="shared" si="3176"/>
        <v>0</v>
      </c>
      <c r="O11681" s="82" t="s">
        <v>146</v>
      </c>
      <c r="P11681" s="35" t="s">
        <v>145</v>
      </c>
      <c r="R11681" s="352">
        <f>L11911-[1]გადასახდელები!L10301</f>
        <v>0</v>
      </c>
    </row>
    <row r="11682" spans="2:18" ht="30.75" hidden="1" customHeight="1">
      <c r="B11682" s="36" t="str">
        <f t="shared" si="3132"/>
        <v>b</v>
      </c>
      <c r="C11682" s="42">
        <v>6</v>
      </c>
      <c r="D11682" s="42"/>
      <c r="F11682" s="343" t="s">
        <v>591</v>
      </c>
      <c r="G11682" s="54" t="s">
        <v>334</v>
      </c>
      <c r="H11682" s="325">
        <f t="shared" si="3140"/>
        <v>0</v>
      </c>
      <c r="I11682" s="105">
        <f t="shared" si="3151"/>
        <v>0</v>
      </c>
      <c r="J11682" s="325">
        <f t="shared" ref="J11682:K11682" si="3192">J11912+J12602</f>
        <v>0</v>
      </c>
      <c r="K11682" s="325">
        <f t="shared" si="3192"/>
        <v>0</v>
      </c>
      <c r="L11682" s="105">
        <f t="shared" si="3128"/>
        <v>0</v>
      </c>
      <c r="M11682" s="325">
        <f t="shared" si="3176"/>
        <v>0</v>
      </c>
      <c r="N11682" s="325">
        <f t="shared" si="3176"/>
        <v>0</v>
      </c>
      <c r="O11682" s="82" t="s">
        <v>146</v>
      </c>
      <c r="P11682" s="35" t="s">
        <v>145</v>
      </c>
      <c r="R11682" s="352">
        <f>L11912-[1]გადასახდელები!L10302</f>
        <v>0</v>
      </c>
    </row>
    <row r="11683" spans="2:18" ht="20.25" hidden="1" customHeight="1">
      <c r="B11683" s="36" t="str">
        <f t="shared" si="3132"/>
        <v>b</v>
      </c>
      <c r="C11683" s="42">
        <v>4</v>
      </c>
      <c r="D11683" s="42"/>
      <c r="F11683" s="342" t="s">
        <v>699</v>
      </c>
      <c r="G11683" s="47" t="s">
        <v>335</v>
      </c>
      <c r="H11683" s="93">
        <f t="shared" si="3140"/>
        <v>0</v>
      </c>
      <c r="I11683" s="94">
        <f t="shared" si="3151"/>
        <v>0</v>
      </c>
      <c r="J11683" s="93">
        <f t="shared" ref="J11683:K11683" si="3193">J11913+J12603</f>
        <v>0</v>
      </c>
      <c r="K11683" s="93">
        <f t="shared" si="3193"/>
        <v>0</v>
      </c>
      <c r="L11683" s="94">
        <f t="shared" si="3128"/>
        <v>0</v>
      </c>
      <c r="M11683" s="93">
        <f t="shared" si="3176"/>
        <v>0</v>
      </c>
      <c r="N11683" s="93">
        <f t="shared" si="3176"/>
        <v>0</v>
      </c>
      <c r="O11683" s="82" t="s">
        <v>146</v>
      </c>
      <c r="P11683" s="35" t="s">
        <v>145</v>
      </c>
      <c r="R11683" s="352">
        <f>L11913-[1]გადასახდელები!L10303</f>
        <v>0</v>
      </c>
    </row>
    <row r="11684" spans="2:18" ht="20.25" hidden="1" customHeight="1">
      <c r="B11684" s="36" t="str">
        <f t="shared" si="3132"/>
        <v>b</v>
      </c>
      <c r="C11684" s="42">
        <v>5</v>
      </c>
      <c r="D11684" s="42"/>
      <c r="F11684" s="343" t="s">
        <v>700</v>
      </c>
      <c r="G11684" s="48" t="s">
        <v>336</v>
      </c>
      <c r="H11684" s="96">
        <f t="shared" si="3140"/>
        <v>0</v>
      </c>
      <c r="I11684" s="97">
        <f t="shared" si="3151"/>
        <v>0</v>
      </c>
      <c r="J11684" s="96">
        <f t="shared" ref="J11684:K11684" si="3194">J11914+J12604</f>
        <v>0</v>
      </c>
      <c r="K11684" s="96">
        <f t="shared" si="3194"/>
        <v>0</v>
      </c>
      <c r="L11684" s="97">
        <f t="shared" si="3128"/>
        <v>0</v>
      </c>
      <c r="M11684" s="96">
        <f t="shared" si="3176"/>
        <v>0</v>
      </c>
      <c r="N11684" s="96">
        <f t="shared" si="3176"/>
        <v>0</v>
      </c>
      <c r="O11684" s="82" t="s">
        <v>146</v>
      </c>
      <c r="P11684" s="35" t="s">
        <v>145</v>
      </c>
      <c r="R11684" s="352">
        <f>L11914-[1]გადასახდელები!L10304</f>
        <v>0</v>
      </c>
    </row>
    <row r="11685" spans="2:18" ht="20.25" hidden="1" customHeight="1">
      <c r="B11685" s="36" t="str">
        <f t="shared" si="3132"/>
        <v>b</v>
      </c>
      <c r="C11685" s="42">
        <v>5</v>
      </c>
      <c r="D11685" s="42"/>
      <c r="F11685" s="342" t="s">
        <v>701</v>
      </c>
      <c r="G11685" s="48" t="s">
        <v>337</v>
      </c>
      <c r="H11685" s="119">
        <f t="shared" si="3140"/>
        <v>0</v>
      </c>
      <c r="I11685" s="105">
        <f t="shared" si="3151"/>
        <v>0</v>
      </c>
      <c r="J11685" s="119">
        <f t="shared" ref="J11685:K11685" si="3195">J11915+J12605</f>
        <v>0</v>
      </c>
      <c r="K11685" s="119">
        <f t="shared" si="3195"/>
        <v>0</v>
      </c>
      <c r="L11685" s="105">
        <f t="shared" si="3128"/>
        <v>0</v>
      </c>
      <c r="M11685" s="119">
        <f t="shared" si="3176"/>
        <v>0</v>
      </c>
      <c r="N11685" s="119">
        <f t="shared" si="3176"/>
        <v>0</v>
      </c>
      <c r="O11685" s="82" t="s">
        <v>146</v>
      </c>
      <c r="P11685" s="35" t="s">
        <v>145</v>
      </c>
      <c r="R11685" s="352">
        <f>L11915-[1]გადასახდელები!L10305</f>
        <v>0</v>
      </c>
    </row>
    <row r="11686" spans="2:18" ht="20.25" hidden="1" customHeight="1">
      <c r="B11686" s="36" t="str">
        <f t="shared" si="3132"/>
        <v>b</v>
      </c>
      <c r="C11686" s="42">
        <v>6</v>
      </c>
      <c r="D11686" s="42"/>
      <c r="F11686" s="343" t="s">
        <v>702</v>
      </c>
      <c r="G11686" s="54" t="s">
        <v>338</v>
      </c>
      <c r="H11686" s="325">
        <f t="shared" si="3140"/>
        <v>0</v>
      </c>
      <c r="I11686" s="105">
        <f t="shared" si="3151"/>
        <v>0</v>
      </c>
      <c r="J11686" s="325">
        <f t="shared" ref="J11686:K11686" si="3196">J11916+J12606</f>
        <v>0</v>
      </c>
      <c r="K11686" s="325">
        <f t="shared" si="3196"/>
        <v>0</v>
      </c>
      <c r="L11686" s="105">
        <f t="shared" si="3128"/>
        <v>0</v>
      </c>
      <c r="M11686" s="325">
        <f t="shared" ref="M11686:N11705" si="3197">M11916+M12606</f>
        <v>0</v>
      </c>
      <c r="N11686" s="325">
        <f t="shared" si="3197"/>
        <v>0</v>
      </c>
      <c r="O11686" s="82" t="s">
        <v>146</v>
      </c>
      <c r="P11686" s="35" t="s">
        <v>145</v>
      </c>
      <c r="R11686" s="352">
        <f>L11916-[1]გადასახდელები!L10306</f>
        <v>0</v>
      </c>
    </row>
    <row r="11687" spans="2:18" ht="20.25" hidden="1" customHeight="1">
      <c r="B11687" s="36" t="str">
        <f t="shared" si="3132"/>
        <v>b</v>
      </c>
      <c r="C11687" s="42">
        <v>6</v>
      </c>
      <c r="D11687" s="42"/>
      <c r="F11687" s="343" t="s">
        <v>703</v>
      </c>
      <c r="G11687" s="54" t="s">
        <v>339</v>
      </c>
      <c r="H11687" s="325">
        <f t="shared" si="3140"/>
        <v>0</v>
      </c>
      <c r="I11687" s="105">
        <f t="shared" si="3151"/>
        <v>0</v>
      </c>
      <c r="J11687" s="325">
        <f t="shared" ref="J11687:K11687" si="3198">J11917+J12607</f>
        <v>0</v>
      </c>
      <c r="K11687" s="325">
        <f t="shared" si="3198"/>
        <v>0</v>
      </c>
      <c r="L11687" s="105">
        <f t="shared" si="3128"/>
        <v>0</v>
      </c>
      <c r="M11687" s="325">
        <f t="shared" si="3197"/>
        <v>0</v>
      </c>
      <c r="N11687" s="325">
        <f t="shared" si="3197"/>
        <v>0</v>
      </c>
      <c r="O11687" s="82" t="s">
        <v>146</v>
      </c>
      <c r="P11687" s="35" t="s">
        <v>145</v>
      </c>
      <c r="R11687" s="352">
        <f>L11917-[1]გადასახდელები!L10307</f>
        <v>0</v>
      </c>
    </row>
    <row r="11688" spans="2:18" ht="30.75" hidden="1" customHeight="1">
      <c r="B11688" s="36" t="str">
        <f t="shared" si="3132"/>
        <v>b</v>
      </c>
      <c r="C11688" s="42">
        <v>3</v>
      </c>
      <c r="D11688" s="42"/>
      <c r="F11688" s="342" t="s">
        <v>704</v>
      </c>
      <c r="G11688" s="51" t="s">
        <v>340</v>
      </c>
      <c r="H11688" s="89">
        <f t="shared" si="3140"/>
        <v>0</v>
      </c>
      <c r="I11688" s="90">
        <f t="shared" si="3151"/>
        <v>0</v>
      </c>
      <c r="J11688" s="89">
        <f t="shared" ref="J11688:K11688" si="3199">J11918+J12608</f>
        <v>0</v>
      </c>
      <c r="K11688" s="89">
        <f t="shared" si="3199"/>
        <v>0</v>
      </c>
      <c r="L11688" s="90">
        <f t="shared" ref="L11688:L11751" si="3200">M11688+N11688</f>
        <v>0</v>
      </c>
      <c r="M11688" s="89">
        <f t="shared" si="3197"/>
        <v>0</v>
      </c>
      <c r="N11688" s="89">
        <f t="shared" si="3197"/>
        <v>0</v>
      </c>
      <c r="O11688" s="82" t="s">
        <v>146</v>
      </c>
      <c r="P11688" s="35" t="s">
        <v>145</v>
      </c>
      <c r="R11688" s="352">
        <f>L11918-[1]გადასახდელები!L10308</f>
        <v>0</v>
      </c>
    </row>
    <row r="11689" spans="2:18" ht="30.75" hidden="1" customHeight="1">
      <c r="B11689" s="36" t="str">
        <f t="shared" si="3132"/>
        <v>b</v>
      </c>
      <c r="C11689" s="42">
        <v>4</v>
      </c>
      <c r="D11689" s="42"/>
      <c r="F11689" s="343" t="s">
        <v>705</v>
      </c>
      <c r="G11689" s="47" t="s">
        <v>341</v>
      </c>
      <c r="H11689" s="93">
        <f t="shared" si="3140"/>
        <v>0</v>
      </c>
      <c r="I11689" s="94">
        <f t="shared" si="3151"/>
        <v>0</v>
      </c>
      <c r="J11689" s="93">
        <f t="shared" ref="J11689:K11689" si="3201">J11919+J12609</f>
        <v>0</v>
      </c>
      <c r="K11689" s="93">
        <f t="shared" si="3201"/>
        <v>0</v>
      </c>
      <c r="L11689" s="94">
        <f t="shared" si="3200"/>
        <v>0</v>
      </c>
      <c r="M11689" s="93">
        <f t="shared" si="3197"/>
        <v>0</v>
      </c>
      <c r="N11689" s="93">
        <f t="shared" si="3197"/>
        <v>0</v>
      </c>
      <c r="O11689" s="82" t="s">
        <v>146</v>
      </c>
      <c r="P11689" s="35" t="s">
        <v>145</v>
      </c>
      <c r="R11689" s="352">
        <f>L11919-[1]გადასახდელები!L10309</f>
        <v>0</v>
      </c>
    </row>
    <row r="11690" spans="2:18" ht="30.75" hidden="1" customHeight="1">
      <c r="B11690" s="36" t="str">
        <f t="shared" si="3132"/>
        <v>b</v>
      </c>
      <c r="C11690" s="42">
        <v>4</v>
      </c>
      <c r="D11690" s="42"/>
      <c r="F11690" s="342" t="s">
        <v>706</v>
      </c>
      <c r="G11690" s="47" t="s">
        <v>342</v>
      </c>
      <c r="H11690" s="93">
        <f t="shared" si="3140"/>
        <v>0</v>
      </c>
      <c r="I11690" s="94">
        <f t="shared" si="3151"/>
        <v>0</v>
      </c>
      <c r="J11690" s="93">
        <f t="shared" ref="J11690:K11690" si="3202">J11920+J12610</f>
        <v>0</v>
      </c>
      <c r="K11690" s="93">
        <f t="shared" si="3202"/>
        <v>0</v>
      </c>
      <c r="L11690" s="94">
        <f t="shared" si="3200"/>
        <v>0</v>
      </c>
      <c r="M11690" s="93">
        <f t="shared" si="3197"/>
        <v>0</v>
      </c>
      <c r="N11690" s="93">
        <f t="shared" si="3197"/>
        <v>0</v>
      </c>
      <c r="O11690" s="82" t="s">
        <v>146</v>
      </c>
      <c r="P11690" s="35" t="s">
        <v>145</v>
      </c>
      <c r="R11690" s="352">
        <f>L11920-[1]გადასახდელები!L10310</f>
        <v>0</v>
      </c>
    </row>
    <row r="11691" spans="2:18" ht="30.75" hidden="1" customHeight="1">
      <c r="B11691" s="36" t="str">
        <f t="shared" ref="B11691:B11754" si="3203">IF(H11691+I11691+L11691&gt;0,"a","b")</f>
        <v>b</v>
      </c>
      <c r="C11691" s="42">
        <v>5</v>
      </c>
      <c r="D11691" s="42"/>
      <c r="F11691" s="343" t="s">
        <v>707</v>
      </c>
      <c r="G11691" s="48" t="s">
        <v>343</v>
      </c>
      <c r="H11691" s="96">
        <f t="shared" si="3140"/>
        <v>0</v>
      </c>
      <c r="I11691" s="97">
        <f t="shared" si="3151"/>
        <v>0</v>
      </c>
      <c r="J11691" s="96">
        <f t="shared" ref="J11691:K11691" si="3204">J11921+J12611</f>
        <v>0</v>
      </c>
      <c r="K11691" s="96">
        <f t="shared" si="3204"/>
        <v>0</v>
      </c>
      <c r="L11691" s="97">
        <f t="shared" si="3200"/>
        <v>0</v>
      </c>
      <c r="M11691" s="96">
        <f t="shared" si="3197"/>
        <v>0</v>
      </c>
      <c r="N11691" s="96">
        <f t="shared" si="3197"/>
        <v>0</v>
      </c>
      <c r="O11691" s="82" t="s">
        <v>146</v>
      </c>
      <c r="P11691" s="35" t="s">
        <v>145</v>
      </c>
      <c r="R11691" s="352">
        <f>L11921-[1]გადასახდელები!L10311</f>
        <v>0</v>
      </c>
    </row>
    <row r="11692" spans="2:18" ht="20.25" hidden="1" customHeight="1">
      <c r="B11692" s="36" t="str">
        <f t="shared" si="3203"/>
        <v>b</v>
      </c>
      <c r="C11692" s="42">
        <v>5</v>
      </c>
      <c r="D11692" s="42"/>
      <c r="F11692" s="343" t="s">
        <v>708</v>
      </c>
      <c r="G11692" s="48" t="s">
        <v>344</v>
      </c>
      <c r="H11692" s="96">
        <f t="shared" si="3140"/>
        <v>0</v>
      </c>
      <c r="I11692" s="97">
        <f t="shared" si="3151"/>
        <v>0</v>
      </c>
      <c r="J11692" s="96">
        <f t="shared" ref="J11692:K11692" si="3205">J11922+J12612</f>
        <v>0</v>
      </c>
      <c r="K11692" s="96">
        <f t="shared" si="3205"/>
        <v>0</v>
      </c>
      <c r="L11692" s="97">
        <f t="shared" si="3200"/>
        <v>0</v>
      </c>
      <c r="M11692" s="96">
        <f t="shared" si="3197"/>
        <v>0</v>
      </c>
      <c r="N11692" s="96">
        <f t="shared" si="3197"/>
        <v>0</v>
      </c>
      <c r="O11692" s="82" t="s">
        <v>146</v>
      </c>
      <c r="P11692" s="35" t="s">
        <v>145</v>
      </c>
      <c r="R11692" s="352">
        <f>L11922-[1]გადასახდელები!L10312</f>
        <v>0</v>
      </c>
    </row>
    <row r="11693" spans="2:18" ht="20.25" hidden="1" customHeight="1">
      <c r="B11693" s="36" t="str">
        <f t="shared" si="3203"/>
        <v>b</v>
      </c>
      <c r="C11693" s="42">
        <v>5</v>
      </c>
      <c r="D11693" s="42"/>
      <c r="F11693" s="343" t="s">
        <v>709</v>
      </c>
      <c r="G11693" s="48" t="s">
        <v>345</v>
      </c>
      <c r="H11693" s="96">
        <f t="shared" si="3140"/>
        <v>0</v>
      </c>
      <c r="I11693" s="97">
        <f t="shared" si="3151"/>
        <v>0</v>
      </c>
      <c r="J11693" s="96">
        <f t="shared" ref="J11693:K11693" si="3206">J11923+J12613</f>
        <v>0</v>
      </c>
      <c r="K11693" s="96">
        <f t="shared" si="3206"/>
        <v>0</v>
      </c>
      <c r="L11693" s="97">
        <f t="shared" si="3200"/>
        <v>0</v>
      </c>
      <c r="M11693" s="96">
        <f t="shared" si="3197"/>
        <v>0</v>
      </c>
      <c r="N11693" s="96">
        <f t="shared" si="3197"/>
        <v>0</v>
      </c>
      <c r="O11693" s="82" t="s">
        <v>146</v>
      </c>
      <c r="P11693" s="35" t="s">
        <v>145</v>
      </c>
      <c r="R11693" s="352">
        <f>L11923-[1]გადასახდელები!L10313</f>
        <v>0</v>
      </c>
    </row>
    <row r="11694" spans="2:18" ht="20.25" hidden="1" customHeight="1">
      <c r="B11694" s="36" t="str">
        <f t="shared" si="3203"/>
        <v>b</v>
      </c>
      <c r="C11694" s="42">
        <v>5</v>
      </c>
      <c r="D11694" s="42"/>
      <c r="F11694" s="343" t="s">
        <v>710</v>
      </c>
      <c r="G11694" s="48" t="s">
        <v>214</v>
      </c>
      <c r="H11694" s="96">
        <f t="shared" si="3140"/>
        <v>0</v>
      </c>
      <c r="I11694" s="97">
        <f t="shared" si="3151"/>
        <v>0</v>
      </c>
      <c r="J11694" s="96">
        <f t="shared" ref="J11694:K11694" si="3207">J11924+J12614</f>
        <v>0</v>
      </c>
      <c r="K11694" s="96">
        <f t="shared" si="3207"/>
        <v>0</v>
      </c>
      <c r="L11694" s="97">
        <f t="shared" si="3200"/>
        <v>0</v>
      </c>
      <c r="M11694" s="96">
        <f t="shared" si="3197"/>
        <v>0</v>
      </c>
      <c r="N11694" s="96">
        <f t="shared" si="3197"/>
        <v>0</v>
      </c>
      <c r="O11694" s="82" t="s">
        <v>146</v>
      </c>
      <c r="P11694" s="35" t="s">
        <v>145</v>
      </c>
      <c r="R11694" s="352">
        <f>L11924-[1]გადასახდელები!L10314</f>
        <v>0</v>
      </c>
    </row>
    <row r="11695" spans="2:18" ht="20.25" hidden="1" customHeight="1">
      <c r="B11695" s="36" t="str">
        <f t="shared" si="3203"/>
        <v>b</v>
      </c>
      <c r="C11695" s="42">
        <v>3</v>
      </c>
      <c r="D11695" s="42"/>
      <c r="F11695" s="343" t="s">
        <v>711</v>
      </c>
      <c r="G11695" s="51" t="s">
        <v>346</v>
      </c>
      <c r="H11695" s="89">
        <f t="shared" si="3140"/>
        <v>0</v>
      </c>
      <c r="I11695" s="90">
        <f t="shared" si="3151"/>
        <v>0</v>
      </c>
      <c r="J11695" s="89">
        <f t="shared" ref="J11695:K11695" si="3208">J11925+J12615</f>
        <v>0</v>
      </c>
      <c r="K11695" s="89">
        <f t="shared" si="3208"/>
        <v>0</v>
      </c>
      <c r="L11695" s="90">
        <f t="shared" si="3200"/>
        <v>0</v>
      </c>
      <c r="M11695" s="89">
        <f t="shared" si="3197"/>
        <v>0</v>
      </c>
      <c r="N11695" s="89">
        <f t="shared" si="3197"/>
        <v>0</v>
      </c>
      <c r="O11695" s="82" t="s">
        <v>146</v>
      </c>
      <c r="P11695" s="35" t="s">
        <v>145</v>
      </c>
      <c r="R11695" s="352">
        <f>L11925-[1]გადასახდელები!L10315</f>
        <v>0</v>
      </c>
    </row>
    <row r="11696" spans="2:18" ht="20.25" hidden="1" customHeight="1">
      <c r="B11696" s="36" t="str">
        <f t="shared" si="3203"/>
        <v>b</v>
      </c>
      <c r="C11696" s="42">
        <v>3</v>
      </c>
      <c r="D11696" s="42"/>
      <c r="F11696" s="342" t="s">
        <v>712</v>
      </c>
      <c r="G11696" s="51" t="s">
        <v>347</v>
      </c>
      <c r="H11696" s="89">
        <f t="shared" si="3140"/>
        <v>0</v>
      </c>
      <c r="I11696" s="90">
        <f t="shared" si="3151"/>
        <v>0</v>
      </c>
      <c r="J11696" s="89">
        <f t="shared" ref="J11696:K11696" si="3209">J11926+J12616</f>
        <v>0</v>
      </c>
      <c r="K11696" s="89">
        <f t="shared" si="3209"/>
        <v>0</v>
      </c>
      <c r="L11696" s="90">
        <f t="shared" si="3200"/>
        <v>0</v>
      </c>
      <c r="M11696" s="89">
        <f t="shared" si="3197"/>
        <v>0</v>
      </c>
      <c r="N11696" s="89">
        <f t="shared" si="3197"/>
        <v>0</v>
      </c>
      <c r="O11696" s="82" t="s">
        <v>146</v>
      </c>
      <c r="P11696" s="35" t="s">
        <v>145</v>
      </c>
      <c r="R11696" s="352">
        <f>L11926-[1]გადასახდელები!L10316</f>
        <v>0</v>
      </c>
    </row>
    <row r="11697" spans="2:18" ht="30.75" hidden="1" customHeight="1">
      <c r="B11697" s="36" t="str">
        <f t="shared" si="3203"/>
        <v>b</v>
      </c>
      <c r="C11697" s="42">
        <v>4</v>
      </c>
      <c r="D11697" s="42"/>
      <c r="F11697" s="343" t="s">
        <v>713</v>
      </c>
      <c r="G11697" s="47" t="s">
        <v>348</v>
      </c>
      <c r="H11697" s="93">
        <f t="shared" si="3140"/>
        <v>0</v>
      </c>
      <c r="I11697" s="94">
        <f t="shared" si="3151"/>
        <v>0</v>
      </c>
      <c r="J11697" s="93">
        <f t="shared" ref="J11697:K11697" si="3210">J11927+J12617</f>
        <v>0</v>
      </c>
      <c r="K11697" s="93">
        <f t="shared" si="3210"/>
        <v>0</v>
      </c>
      <c r="L11697" s="94">
        <f t="shared" si="3200"/>
        <v>0</v>
      </c>
      <c r="M11697" s="93">
        <f t="shared" si="3197"/>
        <v>0</v>
      </c>
      <c r="N11697" s="93">
        <f t="shared" si="3197"/>
        <v>0</v>
      </c>
      <c r="O11697" s="82" t="s">
        <v>146</v>
      </c>
      <c r="P11697" s="35" t="s">
        <v>145</v>
      </c>
      <c r="R11697" s="352">
        <f>L11927-[1]გადასახდელები!L10317</f>
        <v>0</v>
      </c>
    </row>
    <row r="11698" spans="2:18" ht="20.25" hidden="1" customHeight="1">
      <c r="B11698" s="36" t="str">
        <f t="shared" si="3203"/>
        <v>b</v>
      </c>
      <c r="C11698" s="42">
        <v>4</v>
      </c>
      <c r="D11698" s="42"/>
      <c r="F11698" s="343" t="s">
        <v>714</v>
      </c>
      <c r="G11698" s="47" t="s">
        <v>349</v>
      </c>
      <c r="H11698" s="93">
        <f t="shared" ref="H11698:H11735" si="3211">H11928+H12618</f>
        <v>0</v>
      </c>
      <c r="I11698" s="94">
        <f t="shared" si="3151"/>
        <v>0</v>
      </c>
      <c r="J11698" s="93">
        <f t="shared" ref="J11698:K11698" si="3212">J11928+J12618</f>
        <v>0</v>
      </c>
      <c r="K11698" s="93">
        <f t="shared" si="3212"/>
        <v>0</v>
      </c>
      <c r="L11698" s="94">
        <f t="shared" si="3200"/>
        <v>0</v>
      </c>
      <c r="M11698" s="93">
        <f t="shared" si="3197"/>
        <v>0</v>
      </c>
      <c r="N11698" s="93">
        <f t="shared" si="3197"/>
        <v>0</v>
      </c>
      <c r="O11698" s="82" t="s">
        <v>146</v>
      </c>
      <c r="P11698" s="35" t="s">
        <v>145</v>
      </c>
      <c r="R11698" s="352">
        <f>L11928-[1]გადასახდელები!L10318</f>
        <v>0</v>
      </c>
    </row>
    <row r="11699" spans="2:18" ht="20.25" hidden="1" customHeight="1">
      <c r="B11699" s="36" t="str">
        <f t="shared" si="3203"/>
        <v>b</v>
      </c>
      <c r="C11699" s="42">
        <v>4</v>
      </c>
      <c r="D11699" s="42"/>
      <c r="F11699" s="342" t="s">
        <v>715</v>
      </c>
      <c r="G11699" s="47" t="s">
        <v>350</v>
      </c>
      <c r="H11699" s="93">
        <f t="shared" si="3211"/>
        <v>0</v>
      </c>
      <c r="I11699" s="94">
        <f t="shared" si="3151"/>
        <v>0</v>
      </c>
      <c r="J11699" s="93">
        <f t="shared" ref="J11699:K11699" si="3213">J11929+J12619</f>
        <v>0</v>
      </c>
      <c r="K11699" s="93">
        <f t="shared" si="3213"/>
        <v>0</v>
      </c>
      <c r="L11699" s="94">
        <f t="shared" si="3200"/>
        <v>0</v>
      </c>
      <c r="M11699" s="93">
        <f t="shared" si="3197"/>
        <v>0</v>
      </c>
      <c r="N11699" s="93">
        <f t="shared" si="3197"/>
        <v>0</v>
      </c>
      <c r="O11699" s="82" t="s">
        <v>146</v>
      </c>
      <c r="P11699" s="35" t="s">
        <v>145</v>
      </c>
      <c r="R11699" s="352">
        <f>L11929-[1]გადასახდელები!L10319</f>
        <v>0</v>
      </c>
    </row>
    <row r="11700" spans="2:18" ht="30.75" hidden="1" customHeight="1">
      <c r="B11700" s="36" t="str">
        <f t="shared" si="3203"/>
        <v>b</v>
      </c>
      <c r="C11700" s="42">
        <v>5</v>
      </c>
      <c r="D11700" s="42"/>
      <c r="F11700" s="343" t="s">
        <v>716</v>
      </c>
      <c r="G11700" s="48" t="s">
        <v>351</v>
      </c>
      <c r="H11700" s="96">
        <f t="shared" si="3211"/>
        <v>0</v>
      </c>
      <c r="I11700" s="97">
        <f t="shared" si="3151"/>
        <v>0</v>
      </c>
      <c r="J11700" s="96">
        <f t="shared" ref="J11700:K11700" si="3214">J11930+J12620</f>
        <v>0</v>
      </c>
      <c r="K11700" s="96">
        <f t="shared" si="3214"/>
        <v>0</v>
      </c>
      <c r="L11700" s="97">
        <f t="shared" si="3200"/>
        <v>0</v>
      </c>
      <c r="M11700" s="96">
        <f t="shared" si="3197"/>
        <v>0</v>
      </c>
      <c r="N11700" s="96">
        <f t="shared" si="3197"/>
        <v>0</v>
      </c>
      <c r="O11700" s="82" t="s">
        <v>146</v>
      </c>
      <c r="P11700" s="35" t="s">
        <v>145</v>
      </c>
      <c r="R11700" s="352">
        <f>L11930-[1]გადასახდელები!L10320</f>
        <v>0</v>
      </c>
    </row>
    <row r="11701" spans="2:18" ht="20.25" hidden="1" customHeight="1">
      <c r="B11701" s="36" t="str">
        <f t="shared" si="3203"/>
        <v>b</v>
      </c>
      <c r="C11701" s="42">
        <v>5</v>
      </c>
      <c r="D11701" s="42"/>
      <c r="F11701" s="343" t="s">
        <v>717</v>
      </c>
      <c r="G11701" s="48" t="s">
        <v>352</v>
      </c>
      <c r="H11701" s="96">
        <f t="shared" si="3211"/>
        <v>0</v>
      </c>
      <c r="I11701" s="97">
        <f t="shared" si="3151"/>
        <v>0</v>
      </c>
      <c r="J11701" s="96">
        <f t="shared" ref="J11701:K11701" si="3215">J11931+J12621</f>
        <v>0</v>
      </c>
      <c r="K11701" s="96">
        <f t="shared" si="3215"/>
        <v>0</v>
      </c>
      <c r="L11701" s="97">
        <f t="shared" si="3200"/>
        <v>0</v>
      </c>
      <c r="M11701" s="96">
        <f t="shared" si="3197"/>
        <v>0</v>
      </c>
      <c r="N11701" s="96">
        <f t="shared" si="3197"/>
        <v>0</v>
      </c>
      <c r="O11701" s="82" t="s">
        <v>146</v>
      </c>
      <c r="P11701" s="35" t="s">
        <v>145</v>
      </c>
      <c r="R11701" s="352">
        <f>L11931-[1]გადასახდელები!L10321</f>
        <v>0</v>
      </c>
    </row>
    <row r="11702" spans="2:18" ht="20.25" hidden="1" customHeight="1">
      <c r="B11702" s="36" t="str">
        <f t="shared" si="3203"/>
        <v>b</v>
      </c>
      <c r="C11702" s="42">
        <v>4</v>
      </c>
      <c r="D11702" s="42"/>
      <c r="F11702" s="343" t="s">
        <v>718</v>
      </c>
      <c r="G11702" s="47" t="s">
        <v>353</v>
      </c>
      <c r="H11702" s="93">
        <f t="shared" si="3211"/>
        <v>0</v>
      </c>
      <c r="I11702" s="94">
        <f t="shared" si="3151"/>
        <v>0</v>
      </c>
      <c r="J11702" s="93">
        <f t="shared" ref="J11702:K11702" si="3216">J11932+J12622</f>
        <v>0</v>
      </c>
      <c r="K11702" s="93">
        <f t="shared" si="3216"/>
        <v>0</v>
      </c>
      <c r="L11702" s="94">
        <f t="shared" si="3200"/>
        <v>0</v>
      </c>
      <c r="M11702" s="93">
        <f t="shared" si="3197"/>
        <v>0</v>
      </c>
      <c r="N11702" s="93">
        <f t="shared" si="3197"/>
        <v>0</v>
      </c>
      <c r="O11702" s="82" t="s">
        <v>146</v>
      </c>
      <c r="P11702" s="35" t="s">
        <v>145</v>
      </c>
      <c r="R11702" s="352">
        <f>L11932-[1]გადასახდელები!L10322</f>
        <v>0</v>
      </c>
    </row>
    <row r="11703" spans="2:18" ht="20.25" hidden="1" customHeight="1">
      <c r="B11703" s="36" t="str">
        <f t="shared" si="3203"/>
        <v>b</v>
      </c>
      <c r="C11703" s="42">
        <v>2</v>
      </c>
      <c r="D11703" s="42"/>
      <c r="F11703" s="30"/>
      <c r="G11703" s="60" t="s">
        <v>354</v>
      </c>
      <c r="H11703" s="86">
        <f t="shared" si="3211"/>
        <v>0</v>
      </c>
      <c r="I11703" s="87">
        <f t="shared" si="3151"/>
        <v>0</v>
      </c>
      <c r="J11703" s="86">
        <f t="shared" ref="J11703:K11703" si="3217">J11933+J12623</f>
        <v>0</v>
      </c>
      <c r="K11703" s="86">
        <f t="shared" si="3217"/>
        <v>0</v>
      </c>
      <c r="L11703" s="87">
        <f t="shared" si="3200"/>
        <v>0</v>
      </c>
      <c r="M11703" s="86">
        <f t="shared" si="3197"/>
        <v>0</v>
      </c>
      <c r="N11703" s="86">
        <f t="shared" si="3197"/>
        <v>0</v>
      </c>
      <c r="O11703" s="82" t="s">
        <v>146</v>
      </c>
      <c r="R11703" s="352">
        <f>L11933-[1]გადასახდელები!L10323</f>
        <v>0</v>
      </c>
    </row>
    <row r="11704" spans="2:18" ht="20.25" hidden="1" customHeight="1">
      <c r="B11704" s="36" t="str">
        <f t="shared" si="3203"/>
        <v>b</v>
      </c>
      <c r="C11704" s="42">
        <v>3</v>
      </c>
      <c r="D11704" s="42"/>
      <c r="F11704" s="31"/>
      <c r="G11704" s="51" t="s">
        <v>355</v>
      </c>
      <c r="H11704" s="120">
        <f t="shared" si="3211"/>
        <v>0</v>
      </c>
      <c r="I11704" s="118">
        <f t="shared" si="3151"/>
        <v>0</v>
      </c>
      <c r="J11704" s="120">
        <f t="shared" ref="J11704:K11704" si="3218">J11934+J12624</f>
        <v>0</v>
      </c>
      <c r="K11704" s="120">
        <f t="shared" si="3218"/>
        <v>0</v>
      </c>
      <c r="L11704" s="118">
        <f t="shared" si="3200"/>
        <v>0</v>
      </c>
      <c r="M11704" s="120">
        <f t="shared" si="3197"/>
        <v>0</v>
      </c>
      <c r="N11704" s="120">
        <f t="shared" si="3197"/>
        <v>0</v>
      </c>
      <c r="O11704" s="82" t="s">
        <v>146</v>
      </c>
      <c r="R11704" s="352">
        <f>L11934-[1]გადასახდელები!L10324</f>
        <v>0</v>
      </c>
    </row>
    <row r="11705" spans="2:18" ht="20.25" hidden="1" customHeight="1">
      <c r="B11705" s="36" t="str">
        <f t="shared" si="3203"/>
        <v>b</v>
      </c>
      <c r="C11705" s="42">
        <v>4</v>
      </c>
      <c r="D11705" s="42"/>
      <c r="F11705" s="31"/>
      <c r="G11705" s="47" t="s">
        <v>356</v>
      </c>
      <c r="H11705" s="93">
        <f t="shared" si="3211"/>
        <v>0</v>
      </c>
      <c r="I11705" s="94">
        <f t="shared" si="3151"/>
        <v>0</v>
      </c>
      <c r="J11705" s="93">
        <f t="shared" ref="J11705:K11705" si="3219">J11935+J12625</f>
        <v>0</v>
      </c>
      <c r="K11705" s="93">
        <f t="shared" si="3219"/>
        <v>0</v>
      </c>
      <c r="L11705" s="94">
        <f t="shared" si="3200"/>
        <v>0</v>
      </c>
      <c r="M11705" s="93">
        <f t="shared" si="3197"/>
        <v>0</v>
      </c>
      <c r="N11705" s="93">
        <f t="shared" si="3197"/>
        <v>0</v>
      </c>
      <c r="O11705" s="82" t="s">
        <v>146</v>
      </c>
      <c r="R11705" s="352">
        <f>L11935-[1]გადასახდელები!L10325</f>
        <v>0</v>
      </c>
    </row>
    <row r="11706" spans="2:18" ht="20.25" hidden="1" customHeight="1">
      <c r="B11706" s="36" t="str">
        <f t="shared" si="3203"/>
        <v>b</v>
      </c>
      <c r="C11706" s="42">
        <v>4</v>
      </c>
      <c r="D11706" s="42"/>
      <c r="F11706" s="31"/>
      <c r="G11706" s="47" t="s">
        <v>357</v>
      </c>
      <c r="H11706" s="93">
        <f t="shared" si="3211"/>
        <v>0</v>
      </c>
      <c r="I11706" s="94">
        <f t="shared" si="3151"/>
        <v>0</v>
      </c>
      <c r="J11706" s="93">
        <f t="shared" ref="J11706:K11706" si="3220">J11936+J12626</f>
        <v>0</v>
      </c>
      <c r="K11706" s="93">
        <f t="shared" si="3220"/>
        <v>0</v>
      </c>
      <c r="L11706" s="94">
        <f t="shared" si="3200"/>
        <v>0</v>
      </c>
      <c r="M11706" s="93">
        <f t="shared" ref="M11706:N11725" si="3221">M11936+M12626</f>
        <v>0</v>
      </c>
      <c r="N11706" s="93">
        <f t="shared" si="3221"/>
        <v>0</v>
      </c>
      <c r="O11706" s="82" t="s">
        <v>146</v>
      </c>
      <c r="R11706" s="352">
        <f>L11936-[1]გადასახდელები!L10326</f>
        <v>0</v>
      </c>
    </row>
    <row r="11707" spans="2:18" ht="20.25" hidden="1" customHeight="1">
      <c r="B11707" s="36" t="str">
        <f t="shared" si="3203"/>
        <v>b</v>
      </c>
      <c r="C11707" s="42">
        <v>4</v>
      </c>
      <c r="D11707" s="42"/>
      <c r="F11707" s="31"/>
      <c r="G11707" s="47" t="s">
        <v>212</v>
      </c>
      <c r="H11707" s="93">
        <f t="shared" si="3211"/>
        <v>0</v>
      </c>
      <c r="I11707" s="94">
        <f t="shared" si="3151"/>
        <v>0</v>
      </c>
      <c r="J11707" s="93">
        <f t="shared" ref="J11707:K11707" si="3222">J11937+J12627</f>
        <v>0</v>
      </c>
      <c r="K11707" s="93">
        <f t="shared" si="3222"/>
        <v>0</v>
      </c>
      <c r="L11707" s="94">
        <f t="shared" si="3200"/>
        <v>0</v>
      </c>
      <c r="M11707" s="93">
        <f t="shared" si="3221"/>
        <v>0</v>
      </c>
      <c r="N11707" s="93">
        <f t="shared" si="3221"/>
        <v>0</v>
      </c>
      <c r="O11707" s="82" t="s">
        <v>146</v>
      </c>
      <c r="R11707" s="352">
        <f>L11937-[1]გადასახდელები!L10327</f>
        <v>0</v>
      </c>
    </row>
    <row r="11708" spans="2:18" ht="20.25" hidden="1" customHeight="1">
      <c r="B11708" s="36" t="str">
        <f t="shared" si="3203"/>
        <v>b</v>
      </c>
      <c r="C11708" s="42">
        <v>4</v>
      </c>
      <c r="D11708" s="42"/>
      <c r="F11708" s="31"/>
      <c r="G11708" s="47" t="s">
        <v>358</v>
      </c>
      <c r="H11708" s="93">
        <f t="shared" si="3211"/>
        <v>0</v>
      </c>
      <c r="I11708" s="94">
        <f t="shared" ref="I11708:I11771" si="3223">J11708+K11708</f>
        <v>0</v>
      </c>
      <c r="J11708" s="93">
        <f t="shared" ref="J11708:K11708" si="3224">J11938+J12628</f>
        <v>0</v>
      </c>
      <c r="K11708" s="93">
        <f t="shared" si="3224"/>
        <v>0</v>
      </c>
      <c r="L11708" s="94">
        <f t="shared" si="3200"/>
        <v>0</v>
      </c>
      <c r="M11708" s="93">
        <f t="shared" si="3221"/>
        <v>0</v>
      </c>
      <c r="N11708" s="93">
        <f t="shared" si="3221"/>
        <v>0</v>
      </c>
      <c r="O11708" s="82" t="s">
        <v>146</v>
      </c>
      <c r="R11708" s="352">
        <f>L11938-[1]გადასახდელები!L10328</f>
        <v>0</v>
      </c>
    </row>
    <row r="11709" spans="2:18" ht="20.25" hidden="1" customHeight="1">
      <c r="B11709" s="36" t="str">
        <f t="shared" si="3203"/>
        <v>b</v>
      </c>
      <c r="C11709" s="42">
        <v>4</v>
      </c>
      <c r="D11709" s="42"/>
      <c r="F11709" s="31"/>
      <c r="G11709" s="47" t="s">
        <v>359</v>
      </c>
      <c r="H11709" s="93">
        <f t="shared" si="3211"/>
        <v>0</v>
      </c>
      <c r="I11709" s="94">
        <f t="shared" si="3223"/>
        <v>0</v>
      </c>
      <c r="J11709" s="93">
        <f t="shared" ref="J11709:K11709" si="3225">J11939+J12629</f>
        <v>0</v>
      </c>
      <c r="K11709" s="93">
        <f t="shared" si="3225"/>
        <v>0</v>
      </c>
      <c r="L11709" s="94">
        <f t="shared" si="3200"/>
        <v>0</v>
      </c>
      <c r="M11709" s="93">
        <f t="shared" si="3221"/>
        <v>0</v>
      </c>
      <c r="N11709" s="93">
        <f t="shared" si="3221"/>
        <v>0</v>
      </c>
      <c r="O11709" s="82" t="s">
        <v>146</v>
      </c>
      <c r="R11709" s="352">
        <f>L11939-[1]გადასახდელები!L10329</f>
        <v>0</v>
      </c>
    </row>
    <row r="11710" spans="2:18" ht="20.25" hidden="1" customHeight="1">
      <c r="B11710" s="36" t="str">
        <f t="shared" si="3203"/>
        <v>b</v>
      </c>
      <c r="C11710" s="42">
        <v>4</v>
      </c>
      <c r="D11710" s="42"/>
      <c r="F11710" s="31"/>
      <c r="G11710" s="47" t="s">
        <v>360</v>
      </c>
      <c r="H11710" s="93">
        <f t="shared" si="3211"/>
        <v>0</v>
      </c>
      <c r="I11710" s="94">
        <f t="shared" si="3223"/>
        <v>0</v>
      </c>
      <c r="J11710" s="93">
        <f t="shared" ref="J11710:K11710" si="3226">J11940+J12630</f>
        <v>0</v>
      </c>
      <c r="K11710" s="93">
        <f t="shared" si="3226"/>
        <v>0</v>
      </c>
      <c r="L11710" s="94">
        <f t="shared" si="3200"/>
        <v>0</v>
      </c>
      <c r="M11710" s="93">
        <f t="shared" si="3221"/>
        <v>0</v>
      </c>
      <c r="N11710" s="93">
        <f t="shared" si="3221"/>
        <v>0</v>
      </c>
      <c r="O11710" s="82" t="s">
        <v>146</v>
      </c>
      <c r="R11710" s="352">
        <f>L11940-[1]გადასახდელები!L10330</f>
        <v>0</v>
      </c>
    </row>
    <row r="11711" spans="2:18" ht="20.25" hidden="1" customHeight="1">
      <c r="B11711" s="36" t="str">
        <f t="shared" si="3203"/>
        <v>b</v>
      </c>
      <c r="C11711" s="42">
        <v>3</v>
      </c>
      <c r="D11711" s="42"/>
      <c r="F11711" s="31"/>
      <c r="G11711" s="51" t="s">
        <v>211</v>
      </c>
      <c r="H11711" s="120">
        <f t="shared" si="3211"/>
        <v>0</v>
      </c>
      <c r="I11711" s="118">
        <f t="shared" si="3223"/>
        <v>0</v>
      </c>
      <c r="J11711" s="120">
        <f t="shared" ref="J11711:K11711" si="3227">J11941+J12631</f>
        <v>0</v>
      </c>
      <c r="K11711" s="120">
        <f t="shared" si="3227"/>
        <v>0</v>
      </c>
      <c r="L11711" s="118">
        <f t="shared" si="3200"/>
        <v>0</v>
      </c>
      <c r="M11711" s="120">
        <f t="shared" si="3221"/>
        <v>0</v>
      </c>
      <c r="N11711" s="120">
        <f t="shared" si="3221"/>
        <v>0</v>
      </c>
      <c r="O11711" s="82" t="s">
        <v>146</v>
      </c>
      <c r="R11711" s="352">
        <f>L11941-[1]გადასახდელები!L10331</f>
        <v>0</v>
      </c>
    </row>
    <row r="11712" spans="2:18" ht="20.25" hidden="1" customHeight="1">
      <c r="B11712" s="36" t="str">
        <f t="shared" si="3203"/>
        <v>b</v>
      </c>
      <c r="C11712" s="42">
        <v>4</v>
      </c>
      <c r="D11712" s="42"/>
      <c r="F11712" s="31"/>
      <c r="G11712" s="47" t="s">
        <v>356</v>
      </c>
      <c r="H11712" s="93">
        <f t="shared" si="3211"/>
        <v>0</v>
      </c>
      <c r="I11712" s="94">
        <f t="shared" si="3223"/>
        <v>0</v>
      </c>
      <c r="J11712" s="93">
        <f t="shared" ref="J11712:K11712" si="3228">J11942+J12632</f>
        <v>0</v>
      </c>
      <c r="K11712" s="93">
        <f t="shared" si="3228"/>
        <v>0</v>
      </c>
      <c r="L11712" s="94">
        <f t="shared" si="3200"/>
        <v>0</v>
      </c>
      <c r="M11712" s="93">
        <f t="shared" si="3221"/>
        <v>0</v>
      </c>
      <c r="N11712" s="93">
        <f t="shared" si="3221"/>
        <v>0</v>
      </c>
      <c r="O11712" s="82" t="s">
        <v>146</v>
      </c>
      <c r="R11712" s="352">
        <f>L11942-[1]გადასახდელები!L10332</f>
        <v>0</v>
      </c>
    </row>
    <row r="11713" spans="2:18" ht="20.25" hidden="1" customHeight="1">
      <c r="B11713" s="36" t="str">
        <f t="shared" si="3203"/>
        <v>b</v>
      </c>
      <c r="C11713" s="42">
        <v>4</v>
      </c>
      <c r="D11713" s="42"/>
      <c r="F11713" s="31"/>
      <c r="G11713" s="47" t="s">
        <v>357</v>
      </c>
      <c r="H11713" s="93">
        <f t="shared" si="3211"/>
        <v>0</v>
      </c>
      <c r="I11713" s="94">
        <f t="shared" si="3223"/>
        <v>0</v>
      </c>
      <c r="J11713" s="93">
        <f t="shared" ref="J11713:K11713" si="3229">J11943+J12633</f>
        <v>0</v>
      </c>
      <c r="K11713" s="93">
        <f t="shared" si="3229"/>
        <v>0</v>
      </c>
      <c r="L11713" s="94">
        <f t="shared" si="3200"/>
        <v>0</v>
      </c>
      <c r="M11713" s="93">
        <f t="shared" si="3221"/>
        <v>0</v>
      </c>
      <c r="N11713" s="93">
        <f t="shared" si="3221"/>
        <v>0</v>
      </c>
      <c r="O11713" s="82" t="s">
        <v>146</v>
      </c>
      <c r="R11713" s="352">
        <f>L11943-[1]გადასახდელები!L10333</f>
        <v>0</v>
      </c>
    </row>
    <row r="11714" spans="2:18" ht="20.25" hidden="1" customHeight="1">
      <c r="B11714" s="36" t="str">
        <f t="shared" si="3203"/>
        <v>b</v>
      </c>
      <c r="C11714" s="42">
        <v>4</v>
      </c>
      <c r="D11714" s="42"/>
      <c r="F11714" s="31"/>
      <c r="G11714" s="47" t="s">
        <v>212</v>
      </c>
      <c r="H11714" s="93">
        <f t="shared" si="3211"/>
        <v>0</v>
      </c>
      <c r="I11714" s="94">
        <f t="shared" si="3223"/>
        <v>0</v>
      </c>
      <c r="J11714" s="93">
        <f t="shared" ref="J11714:K11714" si="3230">J11944+J12634</f>
        <v>0</v>
      </c>
      <c r="K11714" s="93">
        <f t="shared" si="3230"/>
        <v>0</v>
      </c>
      <c r="L11714" s="94">
        <f t="shared" si="3200"/>
        <v>0</v>
      </c>
      <c r="M11714" s="93">
        <f t="shared" si="3221"/>
        <v>0</v>
      </c>
      <c r="N11714" s="93">
        <f t="shared" si="3221"/>
        <v>0</v>
      </c>
      <c r="O11714" s="82" t="s">
        <v>146</v>
      </c>
      <c r="R11714" s="352">
        <f>L11944-[1]გადასახდელები!L10334</f>
        <v>0</v>
      </c>
    </row>
    <row r="11715" spans="2:18" ht="20.25" hidden="1" customHeight="1">
      <c r="B11715" s="36" t="str">
        <f t="shared" si="3203"/>
        <v>b</v>
      </c>
      <c r="C11715" s="42">
        <v>4</v>
      </c>
      <c r="D11715" s="42"/>
      <c r="F11715" s="31"/>
      <c r="G11715" s="47" t="s">
        <v>361</v>
      </c>
      <c r="H11715" s="93">
        <f t="shared" si="3211"/>
        <v>0</v>
      </c>
      <c r="I11715" s="94">
        <f t="shared" si="3223"/>
        <v>0</v>
      </c>
      <c r="J11715" s="93">
        <f t="shared" ref="J11715:K11715" si="3231">J11945+J12635</f>
        <v>0</v>
      </c>
      <c r="K11715" s="93">
        <f t="shared" si="3231"/>
        <v>0</v>
      </c>
      <c r="L11715" s="94">
        <f t="shared" si="3200"/>
        <v>0</v>
      </c>
      <c r="M11715" s="93">
        <f t="shared" si="3221"/>
        <v>0</v>
      </c>
      <c r="N11715" s="93">
        <f t="shared" si="3221"/>
        <v>0</v>
      </c>
      <c r="O11715" s="82" t="s">
        <v>146</v>
      </c>
      <c r="R11715" s="352">
        <f>L11945-[1]გადასახდელები!L10335</f>
        <v>0</v>
      </c>
    </row>
    <row r="11716" spans="2:18" ht="20.25" hidden="1" customHeight="1">
      <c r="B11716" s="36" t="str">
        <f t="shared" si="3203"/>
        <v>b</v>
      </c>
      <c r="C11716" s="42">
        <v>4</v>
      </c>
      <c r="D11716" s="42"/>
      <c r="F11716" s="31"/>
      <c r="G11716" s="47" t="s">
        <v>359</v>
      </c>
      <c r="H11716" s="93">
        <f t="shared" si="3211"/>
        <v>0</v>
      </c>
      <c r="I11716" s="94">
        <f t="shared" si="3223"/>
        <v>0</v>
      </c>
      <c r="J11716" s="93">
        <f t="shared" ref="J11716:K11716" si="3232">J11946+J12636</f>
        <v>0</v>
      </c>
      <c r="K11716" s="93">
        <f t="shared" si="3232"/>
        <v>0</v>
      </c>
      <c r="L11716" s="94">
        <f t="shared" si="3200"/>
        <v>0</v>
      </c>
      <c r="M11716" s="93">
        <f t="shared" si="3221"/>
        <v>0</v>
      </c>
      <c r="N11716" s="93">
        <f t="shared" si="3221"/>
        <v>0</v>
      </c>
      <c r="O11716" s="82" t="s">
        <v>146</v>
      </c>
      <c r="R11716" s="352">
        <f>L11946-[1]გადასახდელები!L10336</f>
        <v>0</v>
      </c>
    </row>
    <row r="11717" spans="2:18" ht="20.25" hidden="1" customHeight="1">
      <c r="B11717" s="36" t="str">
        <f t="shared" si="3203"/>
        <v>b</v>
      </c>
      <c r="C11717" s="42">
        <v>4</v>
      </c>
      <c r="D11717" s="42"/>
      <c r="F11717" s="31"/>
      <c r="G11717" s="47" t="s">
        <v>360</v>
      </c>
      <c r="H11717" s="93">
        <f t="shared" si="3211"/>
        <v>0</v>
      </c>
      <c r="I11717" s="94">
        <f t="shared" si="3223"/>
        <v>0</v>
      </c>
      <c r="J11717" s="93">
        <f t="shared" ref="J11717:K11717" si="3233">J11947+J12637</f>
        <v>0</v>
      </c>
      <c r="K11717" s="93">
        <f t="shared" si="3233"/>
        <v>0</v>
      </c>
      <c r="L11717" s="94">
        <f t="shared" si="3200"/>
        <v>0</v>
      </c>
      <c r="M11717" s="93">
        <f t="shared" si="3221"/>
        <v>0</v>
      </c>
      <c r="N11717" s="93">
        <f t="shared" si="3221"/>
        <v>0</v>
      </c>
      <c r="O11717" s="82" t="s">
        <v>146</v>
      </c>
      <c r="R11717" s="352">
        <f>L11947-[1]გადასახდელები!L10337</f>
        <v>0</v>
      </c>
    </row>
    <row r="11718" spans="2:18" ht="20.25" hidden="1" customHeight="1">
      <c r="B11718" s="36" t="str">
        <f t="shared" si="3203"/>
        <v>b</v>
      </c>
      <c r="C11718" s="42">
        <v>3</v>
      </c>
      <c r="D11718" s="42"/>
      <c r="F11718" s="29"/>
      <c r="G11718" s="56" t="s">
        <v>213</v>
      </c>
      <c r="H11718" s="120">
        <f t="shared" si="3211"/>
        <v>0</v>
      </c>
      <c r="I11718" s="118">
        <f t="shared" si="3223"/>
        <v>0</v>
      </c>
      <c r="J11718" s="120">
        <f t="shared" ref="J11718:K11718" si="3234">J11948+J12638</f>
        <v>0</v>
      </c>
      <c r="K11718" s="120">
        <f t="shared" si="3234"/>
        <v>0</v>
      </c>
      <c r="L11718" s="118">
        <f t="shared" si="3200"/>
        <v>0</v>
      </c>
      <c r="M11718" s="120">
        <f t="shared" si="3221"/>
        <v>0</v>
      </c>
      <c r="N11718" s="120">
        <f t="shared" si="3221"/>
        <v>0</v>
      </c>
      <c r="O11718" s="82" t="s">
        <v>146</v>
      </c>
      <c r="R11718" s="352">
        <f>L11948-[1]გადასახდელები!L10338</f>
        <v>0</v>
      </c>
    </row>
    <row r="11719" spans="2:18" ht="20.25" hidden="1" customHeight="1">
      <c r="B11719" s="36" t="str">
        <f t="shared" si="3203"/>
        <v>b</v>
      </c>
      <c r="C11719" s="42">
        <v>2</v>
      </c>
      <c r="D11719" s="42"/>
      <c r="F11719" s="28"/>
      <c r="G11719" s="60" t="s">
        <v>362</v>
      </c>
      <c r="H11719" s="86">
        <f t="shared" si="3211"/>
        <v>0</v>
      </c>
      <c r="I11719" s="87">
        <f t="shared" si="3223"/>
        <v>0</v>
      </c>
      <c r="J11719" s="86">
        <f t="shared" ref="J11719:K11719" si="3235">J11949+J12639</f>
        <v>0</v>
      </c>
      <c r="K11719" s="86">
        <f t="shared" si="3235"/>
        <v>0</v>
      </c>
      <c r="L11719" s="87">
        <f t="shared" si="3200"/>
        <v>0</v>
      </c>
      <c r="M11719" s="86">
        <f t="shared" si="3221"/>
        <v>0</v>
      </c>
      <c r="N11719" s="86">
        <f t="shared" si="3221"/>
        <v>0</v>
      </c>
      <c r="O11719" s="82" t="s">
        <v>146</v>
      </c>
      <c r="R11719" s="352">
        <f>L11949-[1]გადასახდელები!L10339</f>
        <v>0</v>
      </c>
    </row>
    <row r="11720" spans="2:18" ht="20.25" hidden="1" customHeight="1">
      <c r="B11720" s="36" t="str">
        <f t="shared" si="3203"/>
        <v>b</v>
      </c>
      <c r="C11720" s="42">
        <v>3</v>
      </c>
      <c r="D11720" s="42"/>
      <c r="F11720" s="29"/>
      <c r="G11720" s="51" t="s">
        <v>355</v>
      </c>
      <c r="H11720" s="120">
        <f t="shared" si="3211"/>
        <v>0</v>
      </c>
      <c r="I11720" s="118">
        <f t="shared" si="3223"/>
        <v>0</v>
      </c>
      <c r="J11720" s="120">
        <f t="shared" ref="J11720:K11720" si="3236">J11950+J12640</f>
        <v>0</v>
      </c>
      <c r="K11720" s="120">
        <f t="shared" si="3236"/>
        <v>0</v>
      </c>
      <c r="L11720" s="118">
        <f t="shared" si="3200"/>
        <v>0</v>
      </c>
      <c r="M11720" s="120">
        <f t="shared" si="3221"/>
        <v>0</v>
      </c>
      <c r="N11720" s="120">
        <f t="shared" si="3221"/>
        <v>0</v>
      </c>
      <c r="O11720" s="82" t="s">
        <v>146</v>
      </c>
      <c r="R11720" s="352">
        <f>L11950-[1]გადასახდელები!L10340</f>
        <v>0</v>
      </c>
    </row>
    <row r="11721" spans="2:18" ht="20.25" hidden="1" customHeight="1">
      <c r="B11721" s="36" t="str">
        <f t="shared" si="3203"/>
        <v>b</v>
      </c>
      <c r="C11721" s="42">
        <v>4</v>
      </c>
      <c r="D11721" s="42"/>
      <c r="F11721" s="29"/>
      <c r="G11721" s="47" t="s">
        <v>363</v>
      </c>
      <c r="H11721" s="93">
        <f t="shared" si="3211"/>
        <v>0</v>
      </c>
      <c r="I11721" s="94">
        <f t="shared" si="3223"/>
        <v>0</v>
      </c>
      <c r="J11721" s="93">
        <f t="shared" ref="J11721:K11721" si="3237">J11951+J12641</f>
        <v>0</v>
      </c>
      <c r="K11721" s="93">
        <f t="shared" si="3237"/>
        <v>0</v>
      </c>
      <c r="L11721" s="94">
        <f t="shared" si="3200"/>
        <v>0</v>
      </c>
      <c r="M11721" s="93">
        <f t="shared" si="3221"/>
        <v>0</v>
      </c>
      <c r="N11721" s="93">
        <f t="shared" si="3221"/>
        <v>0</v>
      </c>
      <c r="O11721" s="82" t="s">
        <v>146</v>
      </c>
      <c r="R11721" s="352">
        <f>L11951-[1]გადასახდელები!L10341</f>
        <v>0</v>
      </c>
    </row>
    <row r="11722" spans="2:18" ht="20.25" hidden="1" customHeight="1">
      <c r="B11722" s="36" t="str">
        <f t="shared" si="3203"/>
        <v>b</v>
      </c>
      <c r="C11722" s="42">
        <v>4</v>
      </c>
      <c r="D11722" s="42"/>
      <c r="F11722" s="29"/>
      <c r="G11722" s="47" t="s">
        <v>210</v>
      </c>
      <c r="H11722" s="93">
        <f t="shared" si="3211"/>
        <v>0</v>
      </c>
      <c r="I11722" s="94">
        <f t="shared" si="3223"/>
        <v>0</v>
      </c>
      <c r="J11722" s="93">
        <f t="shared" ref="J11722:K11722" si="3238">J11952+J12642</f>
        <v>0</v>
      </c>
      <c r="K11722" s="93">
        <f t="shared" si="3238"/>
        <v>0</v>
      </c>
      <c r="L11722" s="94">
        <f t="shared" si="3200"/>
        <v>0</v>
      </c>
      <c r="M11722" s="93">
        <f t="shared" si="3221"/>
        <v>0</v>
      </c>
      <c r="N11722" s="93">
        <f t="shared" si="3221"/>
        <v>0</v>
      </c>
      <c r="O11722" s="82" t="s">
        <v>146</v>
      </c>
      <c r="R11722" s="352">
        <f>L11952-[1]გადასახდელები!L10342</f>
        <v>0</v>
      </c>
    </row>
    <row r="11723" spans="2:18" ht="20.25" hidden="1" customHeight="1">
      <c r="B11723" s="36" t="str">
        <f t="shared" si="3203"/>
        <v>b</v>
      </c>
      <c r="C11723" s="42">
        <v>4</v>
      </c>
      <c r="D11723" s="42"/>
      <c r="F11723" s="29"/>
      <c r="G11723" s="47" t="s">
        <v>357</v>
      </c>
      <c r="H11723" s="93">
        <f t="shared" si="3211"/>
        <v>0</v>
      </c>
      <c r="I11723" s="94">
        <f t="shared" si="3223"/>
        <v>0</v>
      </c>
      <c r="J11723" s="93">
        <f t="shared" ref="J11723:K11723" si="3239">J11953+J12643</f>
        <v>0</v>
      </c>
      <c r="K11723" s="93">
        <f t="shared" si="3239"/>
        <v>0</v>
      </c>
      <c r="L11723" s="94">
        <f t="shared" si="3200"/>
        <v>0</v>
      </c>
      <c r="M11723" s="93">
        <f t="shared" si="3221"/>
        <v>0</v>
      </c>
      <c r="N11723" s="93">
        <f t="shared" si="3221"/>
        <v>0</v>
      </c>
      <c r="O11723" s="82" t="s">
        <v>146</v>
      </c>
      <c r="R11723" s="352">
        <f>L11953-[1]გადასახდელები!L10343</f>
        <v>0</v>
      </c>
    </row>
    <row r="11724" spans="2:18" ht="30.75" hidden="1" customHeight="1">
      <c r="B11724" s="36" t="str">
        <f t="shared" si="3203"/>
        <v>b</v>
      </c>
      <c r="C11724" s="42">
        <v>4</v>
      </c>
      <c r="D11724" s="42"/>
      <c r="F11724" s="29"/>
      <c r="G11724" s="47" t="s">
        <v>364</v>
      </c>
      <c r="H11724" s="93">
        <f t="shared" si="3211"/>
        <v>0</v>
      </c>
      <c r="I11724" s="94">
        <f t="shared" si="3223"/>
        <v>0</v>
      </c>
      <c r="J11724" s="93">
        <f t="shared" ref="J11724:K11724" si="3240">J11954+J12644</f>
        <v>0</v>
      </c>
      <c r="K11724" s="93">
        <f t="shared" si="3240"/>
        <v>0</v>
      </c>
      <c r="L11724" s="94">
        <f t="shared" si="3200"/>
        <v>0</v>
      </c>
      <c r="M11724" s="93">
        <f t="shared" si="3221"/>
        <v>0</v>
      </c>
      <c r="N11724" s="93">
        <f t="shared" si="3221"/>
        <v>0</v>
      </c>
      <c r="O11724" s="82" t="s">
        <v>146</v>
      </c>
      <c r="R11724" s="352">
        <f>L11954-[1]გადასახდელები!L10344</f>
        <v>0</v>
      </c>
    </row>
    <row r="11725" spans="2:18" ht="20.25" hidden="1" customHeight="1">
      <c r="B11725" s="36" t="str">
        <f t="shared" si="3203"/>
        <v>b</v>
      </c>
      <c r="C11725" s="42">
        <v>4</v>
      </c>
      <c r="D11725" s="42"/>
      <c r="F11725" s="29"/>
      <c r="G11725" s="47" t="s">
        <v>358</v>
      </c>
      <c r="H11725" s="93">
        <f t="shared" si="3211"/>
        <v>0</v>
      </c>
      <c r="I11725" s="94">
        <f t="shared" si="3223"/>
        <v>0</v>
      </c>
      <c r="J11725" s="93">
        <f t="shared" ref="J11725:K11725" si="3241">J11955+J12645</f>
        <v>0</v>
      </c>
      <c r="K11725" s="93">
        <f t="shared" si="3241"/>
        <v>0</v>
      </c>
      <c r="L11725" s="94">
        <f t="shared" si="3200"/>
        <v>0</v>
      </c>
      <c r="M11725" s="93">
        <f t="shared" si="3221"/>
        <v>0</v>
      </c>
      <c r="N11725" s="93">
        <f t="shared" si="3221"/>
        <v>0</v>
      </c>
      <c r="O11725" s="82" t="s">
        <v>146</v>
      </c>
      <c r="R11725" s="352">
        <f>L11955-[1]გადასახდელები!L10345</f>
        <v>0</v>
      </c>
    </row>
    <row r="11726" spans="2:18" ht="20.25" hidden="1" customHeight="1">
      <c r="B11726" s="36" t="str">
        <f t="shared" si="3203"/>
        <v>b</v>
      </c>
      <c r="C11726" s="42">
        <v>4</v>
      </c>
      <c r="D11726" s="42"/>
      <c r="F11726" s="29"/>
      <c r="G11726" s="47" t="s">
        <v>359</v>
      </c>
      <c r="H11726" s="93">
        <f t="shared" si="3211"/>
        <v>0</v>
      </c>
      <c r="I11726" s="94">
        <f t="shared" si="3223"/>
        <v>0</v>
      </c>
      <c r="J11726" s="93">
        <f t="shared" ref="J11726:K11726" si="3242">J11956+J12646</f>
        <v>0</v>
      </c>
      <c r="K11726" s="93">
        <f t="shared" si="3242"/>
        <v>0</v>
      </c>
      <c r="L11726" s="94">
        <f t="shared" si="3200"/>
        <v>0</v>
      </c>
      <c r="M11726" s="93">
        <f t="shared" ref="M11726:N11735" si="3243">M11956+M12646</f>
        <v>0</v>
      </c>
      <c r="N11726" s="93">
        <f t="shared" si="3243"/>
        <v>0</v>
      </c>
      <c r="O11726" s="82" t="s">
        <v>146</v>
      </c>
      <c r="R11726" s="352">
        <f>L11956-[1]გადასახდელები!L10346</f>
        <v>0</v>
      </c>
    </row>
    <row r="11727" spans="2:18" ht="20.25" hidden="1" customHeight="1">
      <c r="B11727" s="36" t="str">
        <f t="shared" si="3203"/>
        <v>b</v>
      </c>
      <c r="C11727" s="42">
        <v>4</v>
      </c>
      <c r="D11727" s="42"/>
      <c r="F11727" s="29"/>
      <c r="G11727" s="47" t="s">
        <v>365</v>
      </c>
      <c r="H11727" s="120">
        <f t="shared" si="3211"/>
        <v>0</v>
      </c>
      <c r="I11727" s="94">
        <f t="shared" si="3223"/>
        <v>0</v>
      </c>
      <c r="J11727" s="120">
        <f t="shared" ref="J11727:K11727" si="3244">J11957+J12647</f>
        <v>0</v>
      </c>
      <c r="K11727" s="120">
        <f t="shared" si="3244"/>
        <v>0</v>
      </c>
      <c r="L11727" s="94">
        <f t="shared" si="3200"/>
        <v>0</v>
      </c>
      <c r="M11727" s="120">
        <f t="shared" si="3243"/>
        <v>0</v>
      </c>
      <c r="N11727" s="120">
        <f t="shared" si="3243"/>
        <v>0</v>
      </c>
      <c r="O11727" s="82" t="s">
        <v>146</v>
      </c>
      <c r="R11727" s="352">
        <f>L11957-[1]გადასახდელები!L10347</f>
        <v>0</v>
      </c>
    </row>
    <row r="11728" spans="2:18" ht="20.25" hidden="1" customHeight="1">
      <c r="B11728" s="36" t="str">
        <f t="shared" si="3203"/>
        <v>b</v>
      </c>
      <c r="C11728" s="42">
        <v>3</v>
      </c>
      <c r="D11728" s="42"/>
      <c r="F11728" s="29"/>
      <c r="G11728" s="51" t="s">
        <v>211</v>
      </c>
      <c r="H11728" s="120">
        <f t="shared" si="3211"/>
        <v>0</v>
      </c>
      <c r="I11728" s="118">
        <f t="shared" si="3223"/>
        <v>0</v>
      </c>
      <c r="J11728" s="120">
        <f t="shared" ref="J11728:K11728" si="3245">J11958+J12648</f>
        <v>0</v>
      </c>
      <c r="K11728" s="120">
        <f t="shared" si="3245"/>
        <v>0</v>
      </c>
      <c r="L11728" s="118">
        <f t="shared" si="3200"/>
        <v>0</v>
      </c>
      <c r="M11728" s="120">
        <f t="shared" si="3243"/>
        <v>0</v>
      </c>
      <c r="N11728" s="120">
        <f t="shared" si="3243"/>
        <v>0</v>
      </c>
      <c r="O11728" s="82" t="s">
        <v>146</v>
      </c>
      <c r="R11728" s="352">
        <f>L11958-[1]გადასახდელები!L10348</f>
        <v>0</v>
      </c>
    </row>
    <row r="11729" spans="2:18" ht="20.25" hidden="1" customHeight="1">
      <c r="B11729" s="36" t="str">
        <f t="shared" si="3203"/>
        <v>b</v>
      </c>
      <c r="C11729" s="42">
        <v>4</v>
      </c>
      <c r="D11729" s="42"/>
      <c r="F11729" s="29"/>
      <c r="G11729" s="47" t="s">
        <v>363</v>
      </c>
      <c r="H11729" s="93">
        <f t="shared" si="3211"/>
        <v>0</v>
      </c>
      <c r="I11729" s="94">
        <f t="shared" si="3223"/>
        <v>0</v>
      </c>
      <c r="J11729" s="93">
        <f t="shared" ref="J11729:K11729" si="3246">J11959+J12649</f>
        <v>0</v>
      </c>
      <c r="K11729" s="93">
        <f t="shared" si="3246"/>
        <v>0</v>
      </c>
      <c r="L11729" s="94">
        <f t="shared" si="3200"/>
        <v>0</v>
      </c>
      <c r="M11729" s="93">
        <f t="shared" si="3243"/>
        <v>0</v>
      </c>
      <c r="N11729" s="93">
        <f t="shared" si="3243"/>
        <v>0</v>
      </c>
      <c r="O11729" s="82" t="s">
        <v>146</v>
      </c>
      <c r="R11729" s="352">
        <f>L11959-[1]გადასახდელები!L10349</f>
        <v>0</v>
      </c>
    </row>
    <row r="11730" spans="2:18" ht="20.25" hidden="1" customHeight="1">
      <c r="B11730" s="36" t="str">
        <f t="shared" si="3203"/>
        <v>b</v>
      </c>
      <c r="C11730" s="42">
        <v>4</v>
      </c>
      <c r="D11730" s="42"/>
      <c r="F11730" s="29"/>
      <c r="G11730" s="47" t="s">
        <v>210</v>
      </c>
      <c r="H11730" s="93">
        <f t="shared" si="3211"/>
        <v>0</v>
      </c>
      <c r="I11730" s="94">
        <f t="shared" si="3223"/>
        <v>0</v>
      </c>
      <c r="J11730" s="93">
        <f t="shared" ref="J11730:K11730" si="3247">J11960+J12650</f>
        <v>0</v>
      </c>
      <c r="K11730" s="93">
        <f t="shared" si="3247"/>
        <v>0</v>
      </c>
      <c r="L11730" s="94">
        <f t="shared" si="3200"/>
        <v>0</v>
      </c>
      <c r="M11730" s="93">
        <f t="shared" si="3243"/>
        <v>0</v>
      </c>
      <c r="N11730" s="93">
        <f t="shared" si="3243"/>
        <v>0</v>
      </c>
      <c r="O11730" s="82" t="s">
        <v>146</v>
      </c>
      <c r="R11730" s="352">
        <f>L11960-[1]გადასახდელები!L10350</f>
        <v>0</v>
      </c>
    </row>
    <row r="11731" spans="2:18" ht="20.25" hidden="1" customHeight="1">
      <c r="B11731" s="36" t="str">
        <f t="shared" si="3203"/>
        <v>b</v>
      </c>
      <c r="C11731" s="42">
        <v>4</v>
      </c>
      <c r="D11731" s="42"/>
      <c r="F11731" s="29"/>
      <c r="G11731" s="47" t="s">
        <v>357</v>
      </c>
      <c r="H11731" s="93">
        <f t="shared" si="3211"/>
        <v>0</v>
      </c>
      <c r="I11731" s="94">
        <f t="shared" si="3223"/>
        <v>0</v>
      </c>
      <c r="J11731" s="93">
        <f t="shared" ref="J11731:K11731" si="3248">J11961+J12651</f>
        <v>0</v>
      </c>
      <c r="K11731" s="93">
        <f t="shared" si="3248"/>
        <v>0</v>
      </c>
      <c r="L11731" s="94">
        <f t="shared" si="3200"/>
        <v>0</v>
      </c>
      <c r="M11731" s="93">
        <f t="shared" si="3243"/>
        <v>0</v>
      </c>
      <c r="N11731" s="93">
        <f t="shared" si="3243"/>
        <v>0</v>
      </c>
      <c r="O11731" s="82" t="s">
        <v>146</v>
      </c>
      <c r="R11731" s="352">
        <f>L11961-[1]გადასახდელები!L10351</f>
        <v>0</v>
      </c>
    </row>
    <row r="11732" spans="2:18" ht="30.75" hidden="1" customHeight="1">
      <c r="B11732" s="36" t="str">
        <f t="shared" si="3203"/>
        <v>b</v>
      </c>
      <c r="C11732" s="42">
        <v>4</v>
      </c>
      <c r="D11732" s="42"/>
      <c r="F11732" s="29"/>
      <c r="G11732" s="47" t="s">
        <v>364</v>
      </c>
      <c r="H11732" s="93">
        <f t="shared" si="3211"/>
        <v>0</v>
      </c>
      <c r="I11732" s="94">
        <f t="shared" si="3223"/>
        <v>0</v>
      </c>
      <c r="J11732" s="93">
        <f t="shared" ref="J11732:K11732" si="3249">J11962+J12652</f>
        <v>0</v>
      </c>
      <c r="K11732" s="93">
        <f t="shared" si="3249"/>
        <v>0</v>
      </c>
      <c r="L11732" s="94">
        <f t="shared" si="3200"/>
        <v>0</v>
      </c>
      <c r="M11732" s="93">
        <f t="shared" si="3243"/>
        <v>0</v>
      </c>
      <c r="N11732" s="93">
        <f t="shared" si="3243"/>
        <v>0</v>
      </c>
      <c r="O11732" s="82" t="s">
        <v>146</v>
      </c>
      <c r="R11732" s="352">
        <f>L11962-[1]გადასახდელები!L10352</f>
        <v>0</v>
      </c>
    </row>
    <row r="11733" spans="2:18" ht="20.25" hidden="1" customHeight="1">
      <c r="B11733" s="36" t="str">
        <f t="shared" si="3203"/>
        <v>b</v>
      </c>
      <c r="C11733" s="42">
        <v>4</v>
      </c>
      <c r="D11733" s="42"/>
      <c r="F11733" s="29"/>
      <c r="G11733" s="47" t="s">
        <v>366</v>
      </c>
      <c r="H11733" s="93">
        <f t="shared" si="3211"/>
        <v>0</v>
      </c>
      <c r="I11733" s="94">
        <f t="shared" si="3223"/>
        <v>0</v>
      </c>
      <c r="J11733" s="93">
        <f t="shared" ref="J11733:K11733" si="3250">J11963+J12653</f>
        <v>0</v>
      </c>
      <c r="K11733" s="93">
        <f t="shared" si="3250"/>
        <v>0</v>
      </c>
      <c r="L11733" s="94">
        <f t="shared" si="3200"/>
        <v>0</v>
      </c>
      <c r="M11733" s="93">
        <f t="shared" si="3243"/>
        <v>0</v>
      </c>
      <c r="N11733" s="93">
        <f t="shared" si="3243"/>
        <v>0</v>
      </c>
      <c r="O11733" s="82" t="s">
        <v>146</v>
      </c>
      <c r="R11733" s="352">
        <f>L11963-[1]გადასახდელები!L10353</f>
        <v>0</v>
      </c>
    </row>
    <row r="11734" spans="2:18" ht="20.25" hidden="1" customHeight="1">
      <c r="B11734" s="36" t="str">
        <f t="shared" si="3203"/>
        <v>b</v>
      </c>
      <c r="C11734" s="42">
        <v>4</v>
      </c>
      <c r="D11734" s="42"/>
      <c r="F11734" s="29"/>
      <c r="G11734" s="47" t="s">
        <v>359</v>
      </c>
      <c r="H11734" s="93">
        <f t="shared" si="3211"/>
        <v>0</v>
      </c>
      <c r="I11734" s="94">
        <f t="shared" si="3223"/>
        <v>0</v>
      </c>
      <c r="J11734" s="93">
        <f t="shared" ref="J11734:K11734" si="3251">J11964+J12654</f>
        <v>0</v>
      </c>
      <c r="K11734" s="93">
        <f t="shared" si="3251"/>
        <v>0</v>
      </c>
      <c r="L11734" s="94">
        <f t="shared" si="3200"/>
        <v>0</v>
      </c>
      <c r="M11734" s="93">
        <f t="shared" si="3243"/>
        <v>0</v>
      </c>
      <c r="N11734" s="93">
        <f t="shared" si="3243"/>
        <v>0</v>
      </c>
      <c r="O11734" s="82" t="s">
        <v>146</v>
      </c>
      <c r="R11734" s="352">
        <f>L11964-[1]გადასახდელები!L10354</f>
        <v>0</v>
      </c>
    </row>
    <row r="11735" spans="2:18" ht="21" hidden="1" customHeight="1" thickBot="1">
      <c r="B11735" s="36" t="str">
        <f t="shared" si="3203"/>
        <v>b</v>
      </c>
      <c r="C11735" s="42">
        <v>4</v>
      </c>
      <c r="D11735" s="42"/>
      <c r="F11735" s="29"/>
      <c r="G11735" s="47" t="s">
        <v>365</v>
      </c>
      <c r="H11735" s="93">
        <f t="shared" si="3211"/>
        <v>0</v>
      </c>
      <c r="I11735" s="94">
        <f t="shared" si="3223"/>
        <v>0</v>
      </c>
      <c r="J11735" s="93">
        <f t="shared" ref="J11735:K11735" si="3252">J11965+J12655</f>
        <v>0</v>
      </c>
      <c r="K11735" s="93">
        <f t="shared" si="3252"/>
        <v>0</v>
      </c>
      <c r="L11735" s="94">
        <f t="shared" si="3200"/>
        <v>0</v>
      </c>
      <c r="M11735" s="93">
        <f t="shared" si="3243"/>
        <v>0</v>
      </c>
      <c r="N11735" s="93">
        <f t="shared" si="3243"/>
        <v>0</v>
      </c>
      <c r="O11735" s="82" t="s">
        <v>146</v>
      </c>
      <c r="R11735" s="352">
        <f>L11965-[1]გადასახდელები!L10355</f>
        <v>0</v>
      </c>
    </row>
    <row r="11736" spans="2:18" ht="63" customHeight="1" thickBot="1">
      <c r="B11736" s="36" t="str">
        <f t="shared" si="3203"/>
        <v>a</v>
      </c>
      <c r="C11736" s="42">
        <v>1</v>
      </c>
      <c r="D11736" s="42"/>
      <c r="E11736" s="24"/>
      <c r="F11736" s="32" t="s">
        <v>103</v>
      </c>
      <c r="G11736" s="61" t="s">
        <v>119</v>
      </c>
      <c r="H11736" s="79">
        <f t="shared" ref="H11736:H11799" si="3253">H11966+H12196</f>
        <v>72.8</v>
      </c>
      <c r="I11736" s="80">
        <f t="shared" si="3223"/>
        <v>76</v>
      </c>
      <c r="J11736" s="79">
        <f t="shared" ref="J11736:K11736" si="3254">J11966+J12196</f>
        <v>0</v>
      </c>
      <c r="K11736" s="79">
        <f t="shared" si="3254"/>
        <v>76</v>
      </c>
      <c r="L11736" s="80">
        <f t="shared" si="3200"/>
        <v>25.741</v>
      </c>
      <c r="M11736" s="79">
        <f t="shared" ref="M11736:N11755" si="3255">M11966+M12196</f>
        <v>0</v>
      </c>
      <c r="N11736" s="79">
        <f t="shared" si="3255"/>
        <v>25.741</v>
      </c>
      <c r="O11736" s="82" t="s">
        <v>146</v>
      </c>
      <c r="P11736" s="43">
        <v>1</v>
      </c>
      <c r="R11736" s="352">
        <f>L11966-[1]გადასახდელები!L10356</f>
        <v>-67.259</v>
      </c>
    </row>
    <row r="11737" spans="2:18" ht="21" hidden="1" customHeight="1" thickTop="1">
      <c r="B11737" s="36" t="str">
        <f t="shared" si="3203"/>
        <v>b</v>
      </c>
      <c r="C11737" s="42">
        <v>2</v>
      </c>
      <c r="D11737" s="42"/>
      <c r="F11737" s="26"/>
      <c r="G11737" s="46" t="s">
        <v>162</v>
      </c>
      <c r="H11737" s="83">
        <f t="shared" si="3253"/>
        <v>0</v>
      </c>
      <c r="I11737" s="84">
        <f t="shared" si="3223"/>
        <v>0</v>
      </c>
      <c r="J11737" s="83">
        <f t="shared" ref="J11737:K11737" si="3256">J11967+J12197</f>
        <v>0</v>
      </c>
      <c r="K11737" s="83">
        <f t="shared" si="3256"/>
        <v>0</v>
      </c>
      <c r="L11737" s="84">
        <f t="shared" si="3200"/>
        <v>0</v>
      </c>
      <c r="M11737" s="83">
        <f t="shared" si="3255"/>
        <v>0</v>
      </c>
      <c r="N11737" s="83">
        <f t="shared" si="3255"/>
        <v>0</v>
      </c>
      <c r="R11737" s="352">
        <f>L11967-[1]გადასახდელები!L10357</f>
        <v>0</v>
      </c>
    </row>
    <row r="11738" spans="2:18" ht="20.25" customHeight="1" thickTop="1">
      <c r="B11738" s="36" t="str">
        <f t="shared" si="3203"/>
        <v>a</v>
      </c>
      <c r="C11738" s="42">
        <v>2</v>
      </c>
      <c r="D11738" s="42"/>
      <c r="E11738" s="24"/>
      <c r="F11738" s="341" t="s">
        <v>524</v>
      </c>
      <c r="G11738" s="58" t="s">
        <v>163</v>
      </c>
      <c r="H11738" s="86">
        <f t="shared" si="3253"/>
        <v>72.8</v>
      </c>
      <c r="I11738" s="87">
        <f t="shared" si="3223"/>
        <v>76</v>
      </c>
      <c r="J11738" s="86">
        <f t="shared" ref="J11738:K11738" si="3257">J11968+J12198</f>
        <v>0</v>
      </c>
      <c r="K11738" s="86">
        <f t="shared" si="3257"/>
        <v>76</v>
      </c>
      <c r="L11738" s="87">
        <f t="shared" si="3200"/>
        <v>25.741</v>
      </c>
      <c r="M11738" s="86">
        <f t="shared" si="3255"/>
        <v>0</v>
      </c>
      <c r="N11738" s="86">
        <f t="shared" si="3255"/>
        <v>25.741</v>
      </c>
      <c r="O11738" s="82" t="s">
        <v>146</v>
      </c>
      <c r="R11738" s="352">
        <f>L11968-[1]გადასახდელები!L10358</f>
        <v>-67.259</v>
      </c>
    </row>
    <row r="11739" spans="2:18" ht="20.25" hidden="1" customHeight="1">
      <c r="B11739" s="36" t="str">
        <f t="shared" si="3203"/>
        <v>b</v>
      </c>
      <c r="C11739" s="42">
        <v>31</v>
      </c>
      <c r="D11739" s="42"/>
      <c r="F11739" s="341" t="s">
        <v>525</v>
      </c>
      <c r="G11739" s="57" t="s">
        <v>164</v>
      </c>
      <c r="H11739" s="89">
        <f t="shared" si="3253"/>
        <v>0</v>
      </c>
      <c r="I11739" s="90">
        <f t="shared" si="3223"/>
        <v>0</v>
      </c>
      <c r="J11739" s="89">
        <f t="shared" ref="J11739:K11739" si="3258">J11969+J12199</f>
        <v>0</v>
      </c>
      <c r="K11739" s="89">
        <f t="shared" si="3258"/>
        <v>0</v>
      </c>
      <c r="L11739" s="90">
        <f t="shared" si="3200"/>
        <v>0</v>
      </c>
      <c r="M11739" s="89">
        <f t="shared" si="3255"/>
        <v>0</v>
      </c>
      <c r="N11739" s="89">
        <f t="shared" si="3255"/>
        <v>0</v>
      </c>
      <c r="O11739" s="82" t="s">
        <v>146</v>
      </c>
      <c r="R11739" s="352">
        <f>L11969-[1]გადასახდელები!L10359</f>
        <v>0</v>
      </c>
    </row>
    <row r="11740" spans="2:18" ht="20.25" hidden="1" customHeight="1">
      <c r="B11740" s="36" t="str">
        <f t="shared" si="3203"/>
        <v>b</v>
      </c>
      <c r="C11740" s="42">
        <v>4</v>
      </c>
      <c r="D11740" s="42"/>
      <c r="F11740" s="341" t="s">
        <v>526</v>
      </c>
      <c r="G11740" s="47" t="s">
        <v>165</v>
      </c>
      <c r="H11740" s="93">
        <f t="shared" si="3253"/>
        <v>0</v>
      </c>
      <c r="I11740" s="94">
        <f t="shared" si="3223"/>
        <v>0</v>
      </c>
      <c r="J11740" s="93">
        <f t="shared" ref="J11740:K11740" si="3259">J11970+J12200</f>
        <v>0</v>
      </c>
      <c r="K11740" s="93">
        <f t="shared" si="3259"/>
        <v>0</v>
      </c>
      <c r="L11740" s="94">
        <f t="shared" si="3200"/>
        <v>0</v>
      </c>
      <c r="M11740" s="93">
        <f t="shared" si="3255"/>
        <v>0</v>
      </c>
      <c r="N11740" s="93">
        <f t="shared" si="3255"/>
        <v>0</v>
      </c>
      <c r="O11740" s="82" t="s">
        <v>146</v>
      </c>
      <c r="R11740" s="352">
        <f>L11970-[1]გადასახდელები!L10360</f>
        <v>0</v>
      </c>
    </row>
    <row r="11741" spans="2:18" ht="20.25" hidden="1" customHeight="1">
      <c r="B11741" s="36" t="str">
        <f t="shared" si="3203"/>
        <v>b</v>
      </c>
      <c r="C11741" s="42">
        <v>5</v>
      </c>
      <c r="D11741" s="42"/>
      <c r="F11741" s="342" t="s">
        <v>527</v>
      </c>
      <c r="G11741" s="48" t="s">
        <v>166</v>
      </c>
      <c r="H11741" s="96">
        <f t="shared" si="3253"/>
        <v>0</v>
      </c>
      <c r="I11741" s="97">
        <f t="shared" si="3223"/>
        <v>0</v>
      </c>
      <c r="J11741" s="96">
        <f t="shared" ref="J11741:K11741" si="3260">J11971+J12201</f>
        <v>0</v>
      </c>
      <c r="K11741" s="96">
        <f t="shared" si="3260"/>
        <v>0</v>
      </c>
      <c r="L11741" s="97">
        <f t="shared" si="3200"/>
        <v>0</v>
      </c>
      <c r="M11741" s="96">
        <f t="shared" si="3255"/>
        <v>0</v>
      </c>
      <c r="N11741" s="96">
        <f t="shared" si="3255"/>
        <v>0</v>
      </c>
      <c r="O11741" s="82" t="s">
        <v>146</v>
      </c>
      <c r="R11741" s="352">
        <f>L11971-[1]გადასახდელები!L10361</f>
        <v>0</v>
      </c>
    </row>
    <row r="11742" spans="2:18" ht="20.25" hidden="1" customHeight="1">
      <c r="B11742" s="36" t="str">
        <f t="shared" si="3203"/>
        <v>b</v>
      </c>
      <c r="C11742" s="42">
        <v>6</v>
      </c>
      <c r="D11742" s="42"/>
      <c r="F11742" s="343" t="s">
        <v>528</v>
      </c>
      <c r="G11742" s="45" t="s">
        <v>167</v>
      </c>
      <c r="H11742" s="99">
        <f t="shared" si="3253"/>
        <v>0</v>
      </c>
      <c r="I11742" s="91">
        <f t="shared" si="3223"/>
        <v>0</v>
      </c>
      <c r="J11742" s="99">
        <f t="shared" ref="J11742:K11742" si="3261">J11972+J12202</f>
        <v>0</v>
      </c>
      <c r="K11742" s="99">
        <f t="shared" si="3261"/>
        <v>0</v>
      </c>
      <c r="L11742" s="91">
        <f t="shared" si="3200"/>
        <v>0</v>
      </c>
      <c r="M11742" s="99">
        <f t="shared" si="3255"/>
        <v>0</v>
      </c>
      <c r="N11742" s="99">
        <f t="shared" si="3255"/>
        <v>0</v>
      </c>
      <c r="R11742" s="352">
        <f>L11972-[1]გადასახდელები!L10362</f>
        <v>0</v>
      </c>
    </row>
    <row r="11743" spans="2:18" ht="20.25" hidden="1" customHeight="1">
      <c r="B11743" s="36" t="str">
        <f t="shared" si="3203"/>
        <v>b</v>
      </c>
      <c r="C11743" s="42">
        <v>6</v>
      </c>
      <c r="D11743" s="42"/>
      <c r="F11743" s="343" t="s">
        <v>592</v>
      </c>
      <c r="G11743" s="45" t="s">
        <v>168</v>
      </c>
      <c r="H11743" s="99">
        <f t="shared" si="3253"/>
        <v>0</v>
      </c>
      <c r="I11743" s="91">
        <f t="shared" si="3223"/>
        <v>0</v>
      </c>
      <c r="J11743" s="99">
        <f t="shared" ref="J11743:K11743" si="3262">J11973+J12203</f>
        <v>0</v>
      </c>
      <c r="K11743" s="99">
        <f t="shared" si="3262"/>
        <v>0</v>
      </c>
      <c r="L11743" s="91">
        <f t="shared" si="3200"/>
        <v>0</v>
      </c>
      <c r="M11743" s="99">
        <f t="shared" si="3255"/>
        <v>0</v>
      </c>
      <c r="N11743" s="99">
        <f t="shared" si="3255"/>
        <v>0</v>
      </c>
      <c r="R11743" s="352">
        <f>L11973-[1]გადასახდელები!L10363</f>
        <v>0</v>
      </c>
    </row>
    <row r="11744" spans="2:18" ht="20.25" hidden="1" customHeight="1">
      <c r="B11744" s="36" t="str">
        <f t="shared" si="3203"/>
        <v>b</v>
      </c>
      <c r="C11744" s="42">
        <v>6</v>
      </c>
      <c r="D11744" s="42"/>
      <c r="F11744" s="343" t="s">
        <v>529</v>
      </c>
      <c r="G11744" s="45" t="s">
        <v>169</v>
      </c>
      <c r="H11744" s="99">
        <f t="shared" si="3253"/>
        <v>0</v>
      </c>
      <c r="I11744" s="91">
        <f t="shared" si="3223"/>
        <v>0</v>
      </c>
      <c r="J11744" s="99">
        <f t="shared" ref="J11744:K11744" si="3263">J11974+J12204</f>
        <v>0</v>
      </c>
      <c r="K11744" s="99">
        <f t="shared" si="3263"/>
        <v>0</v>
      </c>
      <c r="L11744" s="91">
        <f t="shared" si="3200"/>
        <v>0</v>
      </c>
      <c r="M11744" s="99">
        <f t="shared" si="3255"/>
        <v>0</v>
      </c>
      <c r="N11744" s="99">
        <f t="shared" si="3255"/>
        <v>0</v>
      </c>
      <c r="R11744" s="352">
        <f>L11974-[1]გადასახდელები!L10364</f>
        <v>0</v>
      </c>
    </row>
    <row r="11745" spans="2:18" ht="20.25" hidden="1" customHeight="1">
      <c r="B11745" s="36" t="str">
        <f t="shared" si="3203"/>
        <v>b</v>
      </c>
      <c r="C11745" s="42">
        <v>6</v>
      </c>
      <c r="D11745" s="42"/>
      <c r="F11745" s="343" t="s">
        <v>593</v>
      </c>
      <c r="G11745" s="45" t="s">
        <v>170</v>
      </c>
      <c r="H11745" s="99">
        <f t="shared" si="3253"/>
        <v>0</v>
      </c>
      <c r="I11745" s="91">
        <f t="shared" si="3223"/>
        <v>0</v>
      </c>
      <c r="J11745" s="99">
        <f t="shared" ref="J11745:K11745" si="3264">J11975+J12205</f>
        <v>0</v>
      </c>
      <c r="K11745" s="99">
        <f t="shared" si="3264"/>
        <v>0</v>
      </c>
      <c r="L11745" s="91">
        <f t="shared" si="3200"/>
        <v>0</v>
      </c>
      <c r="M11745" s="99">
        <f t="shared" si="3255"/>
        <v>0</v>
      </c>
      <c r="N11745" s="99">
        <f t="shared" si="3255"/>
        <v>0</v>
      </c>
      <c r="R11745" s="352">
        <f>L11975-[1]გადასახდელები!L10365</f>
        <v>0</v>
      </c>
    </row>
    <row r="11746" spans="2:18" ht="20.25" hidden="1" customHeight="1">
      <c r="B11746" s="36" t="str">
        <f t="shared" si="3203"/>
        <v>b</v>
      </c>
      <c r="C11746" s="42">
        <v>6</v>
      </c>
      <c r="D11746" s="42"/>
      <c r="F11746" s="343" t="s">
        <v>594</v>
      </c>
      <c r="G11746" s="45" t="s">
        <v>171</v>
      </c>
      <c r="H11746" s="99">
        <f t="shared" si="3253"/>
        <v>0</v>
      </c>
      <c r="I11746" s="91">
        <f t="shared" si="3223"/>
        <v>0</v>
      </c>
      <c r="J11746" s="99">
        <f t="shared" ref="J11746:K11746" si="3265">J11976+J12206</f>
        <v>0</v>
      </c>
      <c r="K11746" s="99">
        <f t="shared" si="3265"/>
        <v>0</v>
      </c>
      <c r="L11746" s="91">
        <f t="shared" si="3200"/>
        <v>0</v>
      </c>
      <c r="M11746" s="99">
        <f t="shared" si="3255"/>
        <v>0</v>
      </c>
      <c r="N11746" s="99">
        <f t="shared" si="3255"/>
        <v>0</v>
      </c>
      <c r="R11746" s="352">
        <f>L11976-[1]გადასახდელები!L10366</f>
        <v>0</v>
      </c>
    </row>
    <row r="11747" spans="2:18" ht="20.25" hidden="1" customHeight="1">
      <c r="B11747" s="36" t="str">
        <f t="shared" si="3203"/>
        <v>b</v>
      </c>
      <c r="C11747" s="42">
        <v>6</v>
      </c>
      <c r="D11747" s="42"/>
      <c r="F11747" s="343" t="s">
        <v>595</v>
      </c>
      <c r="G11747" s="45" t="s">
        <v>172</v>
      </c>
      <c r="H11747" s="99">
        <f t="shared" si="3253"/>
        <v>0</v>
      </c>
      <c r="I11747" s="91">
        <f t="shared" si="3223"/>
        <v>0</v>
      </c>
      <c r="J11747" s="99">
        <f t="shared" ref="J11747:K11747" si="3266">J11977+J12207</f>
        <v>0</v>
      </c>
      <c r="K11747" s="99">
        <f t="shared" si="3266"/>
        <v>0</v>
      </c>
      <c r="L11747" s="91">
        <f t="shared" si="3200"/>
        <v>0</v>
      </c>
      <c r="M11747" s="99">
        <f t="shared" si="3255"/>
        <v>0</v>
      </c>
      <c r="N11747" s="99">
        <f t="shared" si="3255"/>
        <v>0</v>
      </c>
      <c r="R11747" s="352">
        <f>L11977-[1]გადასახდელები!L10367</f>
        <v>0</v>
      </c>
    </row>
    <row r="11748" spans="2:18" ht="20.25" hidden="1" customHeight="1">
      <c r="B11748" s="36" t="str">
        <f t="shared" si="3203"/>
        <v>b</v>
      </c>
      <c r="C11748" s="42">
        <v>5</v>
      </c>
      <c r="D11748" s="42"/>
      <c r="F11748" s="343" t="s">
        <v>596</v>
      </c>
      <c r="G11748" s="48" t="s">
        <v>173</v>
      </c>
      <c r="H11748" s="101">
        <f t="shared" si="3253"/>
        <v>0</v>
      </c>
      <c r="I11748" s="97">
        <f t="shared" si="3223"/>
        <v>0</v>
      </c>
      <c r="J11748" s="101">
        <f t="shared" ref="J11748:K11748" si="3267">J11978+J12208</f>
        <v>0</v>
      </c>
      <c r="K11748" s="101">
        <f t="shared" si="3267"/>
        <v>0</v>
      </c>
      <c r="L11748" s="97">
        <f t="shared" si="3200"/>
        <v>0</v>
      </c>
      <c r="M11748" s="101">
        <f t="shared" si="3255"/>
        <v>0</v>
      </c>
      <c r="N11748" s="101">
        <f t="shared" si="3255"/>
        <v>0</v>
      </c>
      <c r="R11748" s="352">
        <f>L11978-[1]გადასახდელები!L10368</f>
        <v>0</v>
      </c>
    </row>
    <row r="11749" spans="2:18" ht="20.25" hidden="1" customHeight="1">
      <c r="B11749" s="36" t="str">
        <f t="shared" si="3203"/>
        <v>b</v>
      </c>
      <c r="C11749" s="42">
        <v>4</v>
      </c>
      <c r="D11749" s="42"/>
      <c r="F11749" s="343" t="s">
        <v>597</v>
      </c>
      <c r="G11749" s="47" t="s">
        <v>174</v>
      </c>
      <c r="H11749" s="103">
        <f t="shared" si="3253"/>
        <v>0</v>
      </c>
      <c r="I11749" s="94">
        <f t="shared" si="3223"/>
        <v>0</v>
      </c>
      <c r="J11749" s="103">
        <f t="shared" ref="J11749:K11749" si="3268">J11979+J12209</f>
        <v>0</v>
      </c>
      <c r="K11749" s="103">
        <f t="shared" si="3268"/>
        <v>0</v>
      </c>
      <c r="L11749" s="94">
        <f t="shared" si="3200"/>
        <v>0</v>
      </c>
      <c r="M11749" s="103">
        <f t="shared" si="3255"/>
        <v>0</v>
      </c>
      <c r="N11749" s="103">
        <f t="shared" si="3255"/>
        <v>0</v>
      </c>
      <c r="R11749" s="352">
        <f>L11979-[1]გადასახდელები!L10369</f>
        <v>0</v>
      </c>
    </row>
    <row r="11750" spans="2:18" ht="20.25" hidden="1" customHeight="1">
      <c r="B11750" s="36" t="str">
        <f t="shared" si="3203"/>
        <v>b</v>
      </c>
      <c r="C11750" s="42">
        <v>3</v>
      </c>
      <c r="D11750" s="42"/>
      <c r="F11750" s="342" t="s">
        <v>530</v>
      </c>
      <c r="G11750" s="57" t="s">
        <v>175</v>
      </c>
      <c r="H11750" s="89">
        <f t="shared" si="3253"/>
        <v>0</v>
      </c>
      <c r="I11750" s="90">
        <f t="shared" si="3223"/>
        <v>0</v>
      </c>
      <c r="J11750" s="89">
        <f t="shared" ref="J11750:K11750" si="3269">J11980+J12210</f>
        <v>0</v>
      </c>
      <c r="K11750" s="89">
        <f t="shared" si="3269"/>
        <v>0</v>
      </c>
      <c r="L11750" s="90">
        <f t="shared" si="3200"/>
        <v>0</v>
      </c>
      <c r="M11750" s="89">
        <f t="shared" si="3255"/>
        <v>0</v>
      </c>
      <c r="N11750" s="89">
        <f t="shared" si="3255"/>
        <v>0</v>
      </c>
      <c r="O11750" s="82" t="s">
        <v>146</v>
      </c>
      <c r="R11750" s="352">
        <f>L11980-[1]გადასახდელები!L10370</f>
        <v>0</v>
      </c>
    </row>
    <row r="11751" spans="2:18" ht="20.25" hidden="1" customHeight="1">
      <c r="B11751" s="36" t="str">
        <f t="shared" si="3203"/>
        <v>b</v>
      </c>
      <c r="C11751" s="42">
        <v>4</v>
      </c>
      <c r="D11751" s="42"/>
      <c r="F11751" s="343" t="s">
        <v>531</v>
      </c>
      <c r="G11751" s="47" t="s">
        <v>176</v>
      </c>
      <c r="H11751" s="103">
        <f t="shared" si="3253"/>
        <v>0</v>
      </c>
      <c r="I11751" s="94">
        <f t="shared" si="3223"/>
        <v>0</v>
      </c>
      <c r="J11751" s="103">
        <f t="shared" ref="J11751:K11751" si="3270">J11981+J12211</f>
        <v>0</v>
      </c>
      <c r="K11751" s="103">
        <f t="shared" si="3270"/>
        <v>0</v>
      </c>
      <c r="L11751" s="94">
        <f t="shared" si="3200"/>
        <v>0</v>
      </c>
      <c r="M11751" s="103">
        <f t="shared" si="3255"/>
        <v>0</v>
      </c>
      <c r="N11751" s="103">
        <f t="shared" si="3255"/>
        <v>0</v>
      </c>
      <c r="R11751" s="352">
        <f>L11981-[1]გადასახდელები!L10371</f>
        <v>0</v>
      </c>
    </row>
    <row r="11752" spans="2:18" ht="20.25" hidden="1" customHeight="1">
      <c r="B11752" s="36" t="str">
        <f t="shared" si="3203"/>
        <v>b</v>
      </c>
      <c r="C11752" s="42">
        <v>4</v>
      </c>
      <c r="D11752" s="42"/>
      <c r="F11752" s="342" t="s">
        <v>532</v>
      </c>
      <c r="G11752" s="47" t="s">
        <v>177</v>
      </c>
      <c r="H11752" s="93">
        <f t="shared" si="3253"/>
        <v>0</v>
      </c>
      <c r="I11752" s="94">
        <f t="shared" si="3223"/>
        <v>0</v>
      </c>
      <c r="J11752" s="93">
        <f t="shared" ref="J11752:K11752" si="3271">J11982+J12212</f>
        <v>0</v>
      </c>
      <c r="K11752" s="93">
        <f t="shared" si="3271"/>
        <v>0</v>
      </c>
      <c r="L11752" s="94">
        <f t="shared" ref="L11752:L11815" si="3272">M11752+N11752</f>
        <v>0</v>
      </c>
      <c r="M11752" s="93">
        <f t="shared" si="3255"/>
        <v>0</v>
      </c>
      <c r="N11752" s="93">
        <f t="shared" si="3255"/>
        <v>0</v>
      </c>
      <c r="O11752" s="82" t="s">
        <v>146</v>
      </c>
      <c r="R11752" s="352">
        <f>L11982-[1]გადასახდელები!L10372</f>
        <v>0</v>
      </c>
    </row>
    <row r="11753" spans="2:18" ht="20.25" hidden="1" customHeight="1">
      <c r="B11753" s="36" t="str">
        <f t="shared" si="3203"/>
        <v>b</v>
      </c>
      <c r="C11753" s="42">
        <v>5</v>
      </c>
      <c r="D11753" s="42"/>
      <c r="F11753" s="343" t="s">
        <v>533</v>
      </c>
      <c r="G11753" s="48" t="s">
        <v>178</v>
      </c>
      <c r="H11753" s="101">
        <f t="shared" si="3253"/>
        <v>0</v>
      </c>
      <c r="I11753" s="97">
        <f t="shared" si="3223"/>
        <v>0</v>
      </c>
      <c r="J11753" s="101">
        <f t="shared" ref="J11753:K11753" si="3273">J11983+J12213</f>
        <v>0</v>
      </c>
      <c r="K11753" s="101">
        <f t="shared" si="3273"/>
        <v>0</v>
      </c>
      <c r="L11753" s="97">
        <f t="shared" si="3272"/>
        <v>0</v>
      </c>
      <c r="M11753" s="101">
        <f t="shared" si="3255"/>
        <v>0</v>
      </c>
      <c r="N11753" s="101">
        <f t="shared" si="3255"/>
        <v>0</v>
      </c>
      <c r="R11753" s="352">
        <f>L11983-[1]გადასახდელები!L10373</f>
        <v>0</v>
      </c>
    </row>
    <row r="11754" spans="2:18" ht="20.25" hidden="1" customHeight="1">
      <c r="B11754" s="36" t="str">
        <f t="shared" si="3203"/>
        <v>b</v>
      </c>
      <c r="C11754" s="42">
        <v>5</v>
      </c>
      <c r="D11754" s="42"/>
      <c r="F11754" s="343" t="s">
        <v>598</v>
      </c>
      <c r="G11754" s="48" t="s">
        <v>179</v>
      </c>
      <c r="H11754" s="101">
        <f t="shared" si="3253"/>
        <v>0</v>
      </c>
      <c r="I11754" s="97">
        <f t="shared" si="3223"/>
        <v>0</v>
      </c>
      <c r="J11754" s="101">
        <f t="shared" ref="J11754:K11754" si="3274">J11984+J12214</f>
        <v>0</v>
      </c>
      <c r="K11754" s="101">
        <f t="shared" si="3274"/>
        <v>0</v>
      </c>
      <c r="L11754" s="97">
        <f t="shared" si="3272"/>
        <v>0</v>
      </c>
      <c r="M11754" s="101">
        <f t="shared" si="3255"/>
        <v>0</v>
      </c>
      <c r="N11754" s="101">
        <f t="shared" si="3255"/>
        <v>0</v>
      </c>
      <c r="R11754" s="352">
        <f>L11984-[1]გადასახდელები!L10374</f>
        <v>0</v>
      </c>
    </row>
    <row r="11755" spans="2:18" ht="20.25" hidden="1" customHeight="1">
      <c r="B11755" s="36" t="str">
        <f t="shared" ref="B11755:B11818" si="3275">IF(H11755+I11755+L11755&gt;0,"a","b")</f>
        <v>b</v>
      </c>
      <c r="C11755" s="42">
        <v>4</v>
      </c>
      <c r="D11755" s="42"/>
      <c r="F11755" s="342" t="s">
        <v>534</v>
      </c>
      <c r="G11755" s="47" t="s">
        <v>180</v>
      </c>
      <c r="H11755" s="93">
        <f t="shared" si="3253"/>
        <v>0</v>
      </c>
      <c r="I11755" s="94">
        <f t="shared" si="3223"/>
        <v>0</v>
      </c>
      <c r="J11755" s="93">
        <f t="shared" ref="J11755:K11755" si="3276">J11985+J12215</f>
        <v>0</v>
      </c>
      <c r="K11755" s="93">
        <f t="shared" si="3276"/>
        <v>0</v>
      </c>
      <c r="L11755" s="94">
        <f t="shared" si="3272"/>
        <v>0</v>
      </c>
      <c r="M11755" s="93">
        <f t="shared" si="3255"/>
        <v>0</v>
      </c>
      <c r="N11755" s="93">
        <f t="shared" si="3255"/>
        <v>0</v>
      </c>
      <c r="O11755" s="82" t="s">
        <v>146</v>
      </c>
      <c r="R11755" s="352">
        <f>L11985-[1]გადასახდელები!L10375</f>
        <v>0</v>
      </c>
    </row>
    <row r="11756" spans="2:18" ht="42.75" hidden="1" customHeight="1">
      <c r="B11756" s="36" t="str">
        <f t="shared" si="3275"/>
        <v>b</v>
      </c>
      <c r="C11756" s="42">
        <v>5</v>
      </c>
      <c r="D11756" s="42"/>
      <c r="F11756" s="343" t="s">
        <v>535</v>
      </c>
      <c r="G11756" s="48" t="s">
        <v>229</v>
      </c>
      <c r="H11756" s="101">
        <f t="shared" si="3253"/>
        <v>0</v>
      </c>
      <c r="I11756" s="97">
        <f t="shared" si="3223"/>
        <v>0</v>
      </c>
      <c r="J11756" s="101">
        <f t="shared" ref="J11756:K11756" si="3277">J11986+J12216</f>
        <v>0</v>
      </c>
      <c r="K11756" s="101">
        <f t="shared" si="3277"/>
        <v>0</v>
      </c>
      <c r="L11756" s="97">
        <f t="shared" si="3272"/>
        <v>0</v>
      </c>
      <c r="M11756" s="101">
        <f t="shared" ref="M11756:N11775" si="3278">M11986+M12216</f>
        <v>0</v>
      </c>
      <c r="N11756" s="101">
        <f t="shared" si="3278"/>
        <v>0</v>
      </c>
      <c r="R11756" s="352">
        <f>L11986-[1]გადასახდელები!L10376</f>
        <v>0</v>
      </c>
    </row>
    <row r="11757" spans="2:18" ht="30.75" hidden="1" customHeight="1">
      <c r="B11757" s="36" t="str">
        <f t="shared" si="3275"/>
        <v>b</v>
      </c>
      <c r="C11757" s="42">
        <v>5</v>
      </c>
      <c r="D11757" s="42"/>
      <c r="F11757" s="343" t="s">
        <v>599</v>
      </c>
      <c r="G11757" s="49" t="s">
        <v>196</v>
      </c>
      <c r="H11757" s="101">
        <f t="shared" si="3253"/>
        <v>0</v>
      </c>
      <c r="I11757" s="97">
        <f t="shared" si="3223"/>
        <v>0</v>
      </c>
      <c r="J11757" s="101">
        <f t="shared" ref="J11757:K11757" si="3279">J11987+J12217</f>
        <v>0</v>
      </c>
      <c r="K11757" s="101">
        <f t="shared" si="3279"/>
        <v>0</v>
      </c>
      <c r="L11757" s="97">
        <f t="shared" si="3272"/>
        <v>0</v>
      </c>
      <c r="M11757" s="101">
        <f t="shared" si="3278"/>
        <v>0</v>
      </c>
      <c r="N11757" s="101">
        <f t="shared" si="3278"/>
        <v>0</v>
      </c>
      <c r="R11757" s="352">
        <f>L11987-[1]გადასახდელები!L10377</f>
        <v>0</v>
      </c>
    </row>
    <row r="11758" spans="2:18" ht="60.75" hidden="1" customHeight="1">
      <c r="B11758" s="36" t="str">
        <f t="shared" si="3275"/>
        <v>b</v>
      </c>
      <c r="C11758" s="42">
        <v>5</v>
      </c>
      <c r="D11758" s="42"/>
      <c r="F11758" s="343" t="s">
        <v>536</v>
      </c>
      <c r="G11758" s="49" t="s">
        <v>230</v>
      </c>
      <c r="H11758" s="101">
        <f t="shared" si="3253"/>
        <v>0</v>
      </c>
      <c r="I11758" s="97">
        <f t="shared" si="3223"/>
        <v>0</v>
      </c>
      <c r="J11758" s="101">
        <f t="shared" ref="J11758:K11758" si="3280">J11988+J12218</f>
        <v>0</v>
      </c>
      <c r="K11758" s="101">
        <f t="shared" si="3280"/>
        <v>0</v>
      </c>
      <c r="L11758" s="97">
        <f t="shared" si="3272"/>
        <v>0</v>
      </c>
      <c r="M11758" s="101">
        <f t="shared" si="3278"/>
        <v>0</v>
      </c>
      <c r="N11758" s="101">
        <f t="shared" si="3278"/>
        <v>0</v>
      </c>
      <c r="R11758" s="352">
        <f>L11988-[1]გადასახდელები!L10378</f>
        <v>0</v>
      </c>
    </row>
    <row r="11759" spans="2:18" ht="30.75" hidden="1" customHeight="1">
      <c r="B11759" s="36" t="str">
        <f t="shared" si="3275"/>
        <v>b</v>
      </c>
      <c r="C11759" s="42">
        <v>5</v>
      </c>
      <c r="D11759" s="42"/>
      <c r="F11759" s="342" t="s">
        <v>537</v>
      </c>
      <c r="G11759" s="48" t="s">
        <v>195</v>
      </c>
      <c r="H11759" s="96">
        <f t="shared" si="3253"/>
        <v>0</v>
      </c>
      <c r="I11759" s="97">
        <f t="shared" si="3223"/>
        <v>0</v>
      </c>
      <c r="J11759" s="96">
        <f t="shared" ref="J11759:K11759" si="3281">J11989+J12219</f>
        <v>0</v>
      </c>
      <c r="K11759" s="96">
        <f t="shared" si="3281"/>
        <v>0</v>
      </c>
      <c r="L11759" s="97">
        <f t="shared" si="3272"/>
        <v>0</v>
      </c>
      <c r="M11759" s="96">
        <f t="shared" si="3278"/>
        <v>0</v>
      </c>
      <c r="N11759" s="96">
        <f t="shared" si="3278"/>
        <v>0</v>
      </c>
      <c r="O11759" s="82" t="s">
        <v>146</v>
      </c>
      <c r="R11759" s="352">
        <f>L11989-[1]გადასახდელები!L10379</f>
        <v>0</v>
      </c>
    </row>
    <row r="11760" spans="2:18" ht="20.25" hidden="1" customHeight="1">
      <c r="B11760" s="36" t="str">
        <f t="shared" si="3275"/>
        <v>b</v>
      </c>
      <c r="C11760" s="42">
        <v>6</v>
      </c>
      <c r="D11760" s="42"/>
      <c r="F11760" s="343" t="s">
        <v>600</v>
      </c>
      <c r="G11760" s="45" t="s">
        <v>181</v>
      </c>
      <c r="H11760" s="106">
        <f t="shared" si="3253"/>
        <v>0</v>
      </c>
      <c r="I11760" s="105">
        <f t="shared" si="3223"/>
        <v>0</v>
      </c>
      <c r="J11760" s="106">
        <f t="shared" ref="J11760:K11760" si="3282">J11990+J12220</f>
        <v>0</v>
      </c>
      <c r="K11760" s="106">
        <f t="shared" si="3282"/>
        <v>0</v>
      </c>
      <c r="L11760" s="105">
        <f t="shared" si="3272"/>
        <v>0</v>
      </c>
      <c r="M11760" s="106">
        <f t="shared" si="3278"/>
        <v>0</v>
      </c>
      <c r="N11760" s="106">
        <f t="shared" si="3278"/>
        <v>0</v>
      </c>
      <c r="R11760" s="352">
        <f>L11990-[1]გადასახდელები!L10380</f>
        <v>0</v>
      </c>
    </row>
    <row r="11761" spans="2:18" ht="20.25" hidden="1" customHeight="1">
      <c r="B11761" s="36" t="str">
        <f t="shared" si="3275"/>
        <v>b</v>
      </c>
      <c r="C11761" s="42">
        <v>6</v>
      </c>
      <c r="D11761" s="42"/>
      <c r="F11761" s="343" t="s">
        <v>601</v>
      </c>
      <c r="G11761" s="45" t="s">
        <v>182</v>
      </c>
      <c r="H11761" s="106">
        <f t="shared" si="3253"/>
        <v>0</v>
      </c>
      <c r="I11761" s="105">
        <f t="shared" si="3223"/>
        <v>0</v>
      </c>
      <c r="J11761" s="106">
        <f t="shared" ref="J11761:K11761" si="3283">J11991+J12221</f>
        <v>0</v>
      </c>
      <c r="K11761" s="106">
        <f t="shared" si="3283"/>
        <v>0</v>
      </c>
      <c r="L11761" s="105">
        <f t="shared" si="3272"/>
        <v>0</v>
      </c>
      <c r="M11761" s="106">
        <f t="shared" si="3278"/>
        <v>0</v>
      </c>
      <c r="N11761" s="106">
        <f t="shared" si="3278"/>
        <v>0</v>
      </c>
      <c r="R11761" s="352">
        <f>L11991-[1]გადასახდელები!L10381</f>
        <v>0</v>
      </c>
    </row>
    <row r="11762" spans="2:18" ht="20.25" hidden="1" customHeight="1">
      <c r="B11762" s="36" t="str">
        <f t="shared" si="3275"/>
        <v>b</v>
      </c>
      <c r="C11762" s="42">
        <v>6</v>
      </c>
      <c r="D11762" s="42"/>
      <c r="F11762" s="343" t="s">
        <v>602</v>
      </c>
      <c r="G11762" s="45" t="s">
        <v>183</v>
      </c>
      <c r="H11762" s="106">
        <f t="shared" si="3253"/>
        <v>0</v>
      </c>
      <c r="I11762" s="105">
        <f t="shared" si="3223"/>
        <v>0</v>
      </c>
      <c r="J11762" s="106">
        <f t="shared" ref="J11762:K11762" si="3284">J11992+J12222</f>
        <v>0</v>
      </c>
      <c r="K11762" s="106">
        <f t="shared" si="3284"/>
        <v>0</v>
      </c>
      <c r="L11762" s="105">
        <f t="shared" si="3272"/>
        <v>0</v>
      </c>
      <c r="M11762" s="106">
        <f t="shared" si="3278"/>
        <v>0</v>
      </c>
      <c r="N11762" s="106">
        <f t="shared" si="3278"/>
        <v>0</v>
      </c>
      <c r="R11762" s="352">
        <f>L11992-[1]გადასახდელები!L10382</f>
        <v>0</v>
      </c>
    </row>
    <row r="11763" spans="2:18" ht="20.25" hidden="1" customHeight="1">
      <c r="B11763" s="36" t="str">
        <f t="shared" si="3275"/>
        <v>b</v>
      </c>
      <c r="C11763" s="42">
        <v>6</v>
      </c>
      <c r="D11763" s="42"/>
      <c r="F11763" s="343" t="s">
        <v>603</v>
      </c>
      <c r="G11763" s="45" t="s">
        <v>184</v>
      </c>
      <c r="H11763" s="106">
        <f t="shared" si="3253"/>
        <v>0</v>
      </c>
      <c r="I11763" s="105">
        <f t="shared" si="3223"/>
        <v>0</v>
      </c>
      <c r="J11763" s="106">
        <f t="shared" ref="J11763:K11763" si="3285">J11993+J12223</f>
        <v>0</v>
      </c>
      <c r="K11763" s="106">
        <f t="shared" si="3285"/>
        <v>0</v>
      </c>
      <c r="L11763" s="105">
        <f t="shared" si="3272"/>
        <v>0</v>
      </c>
      <c r="M11763" s="106">
        <f t="shared" si="3278"/>
        <v>0</v>
      </c>
      <c r="N11763" s="106">
        <f t="shared" si="3278"/>
        <v>0</v>
      </c>
      <c r="R11763" s="352">
        <f>L11993-[1]გადასახდელები!L10383</f>
        <v>0</v>
      </c>
    </row>
    <row r="11764" spans="2:18" ht="20.25" hidden="1" customHeight="1">
      <c r="B11764" s="36" t="str">
        <f t="shared" si="3275"/>
        <v>b</v>
      </c>
      <c r="C11764" s="42">
        <v>6</v>
      </c>
      <c r="D11764" s="42"/>
      <c r="F11764" s="343" t="s">
        <v>538</v>
      </c>
      <c r="G11764" s="45" t="s">
        <v>185</v>
      </c>
      <c r="H11764" s="106">
        <f t="shared" si="3253"/>
        <v>0</v>
      </c>
      <c r="I11764" s="105">
        <f t="shared" si="3223"/>
        <v>0</v>
      </c>
      <c r="J11764" s="106">
        <f t="shared" ref="J11764:K11764" si="3286">J11994+J12224</f>
        <v>0</v>
      </c>
      <c r="K11764" s="106">
        <f t="shared" si="3286"/>
        <v>0</v>
      </c>
      <c r="L11764" s="105">
        <f t="shared" si="3272"/>
        <v>0</v>
      </c>
      <c r="M11764" s="106">
        <f t="shared" si="3278"/>
        <v>0</v>
      </c>
      <c r="N11764" s="106">
        <f t="shared" si="3278"/>
        <v>0</v>
      </c>
      <c r="R11764" s="352">
        <f>L11994-[1]გადასახდელები!L10384</f>
        <v>0</v>
      </c>
    </row>
    <row r="11765" spans="2:18" ht="20.25" hidden="1" customHeight="1">
      <c r="B11765" s="36" t="str">
        <f t="shared" si="3275"/>
        <v>b</v>
      </c>
      <c r="C11765" s="42">
        <v>6</v>
      </c>
      <c r="D11765" s="42"/>
      <c r="F11765" s="343" t="s">
        <v>604</v>
      </c>
      <c r="G11765" s="45" t="s">
        <v>186</v>
      </c>
      <c r="H11765" s="106">
        <f t="shared" si="3253"/>
        <v>0</v>
      </c>
      <c r="I11765" s="105">
        <f t="shared" si="3223"/>
        <v>0</v>
      </c>
      <c r="J11765" s="106">
        <f t="shared" ref="J11765:K11765" si="3287">J11995+J12225</f>
        <v>0</v>
      </c>
      <c r="K11765" s="106">
        <f t="shared" si="3287"/>
        <v>0</v>
      </c>
      <c r="L11765" s="105">
        <f t="shared" si="3272"/>
        <v>0</v>
      </c>
      <c r="M11765" s="106">
        <f t="shared" si="3278"/>
        <v>0</v>
      </c>
      <c r="N11765" s="106">
        <f t="shared" si="3278"/>
        <v>0</v>
      </c>
      <c r="R11765" s="352">
        <f>L11995-[1]გადასახდელები!L10385</f>
        <v>0</v>
      </c>
    </row>
    <row r="11766" spans="2:18" ht="20.25" hidden="1" customHeight="1">
      <c r="B11766" s="36" t="str">
        <f t="shared" si="3275"/>
        <v>b</v>
      </c>
      <c r="C11766" s="42">
        <v>6</v>
      </c>
      <c r="D11766" s="42"/>
      <c r="F11766" s="343" t="s">
        <v>605</v>
      </c>
      <c r="G11766" s="45" t="s">
        <v>187</v>
      </c>
      <c r="H11766" s="106">
        <f t="shared" si="3253"/>
        <v>0</v>
      </c>
      <c r="I11766" s="105">
        <f t="shared" si="3223"/>
        <v>0</v>
      </c>
      <c r="J11766" s="106">
        <f t="shared" ref="J11766:K11766" si="3288">J11996+J12226</f>
        <v>0</v>
      </c>
      <c r="K11766" s="106">
        <f t="shared" si="3288"/>
        <v>0</v>
      </c>
      <c r="L11766" s="105">
        <f t="shared" si="3272"/>
        <v>0</v>
      </c>
      <c r="M11766" s="106">
        <f t="shared" si="3278"/>
        <v>0</v>
      </c>
      <c r="N11766" s="106">
        <f t="shared" si="3278"/>
        <v>0</v>
      </c>
      <c r="R11766" s="352">
        <f>L11996-[1]გადასახდელები!L10386</f>
        <v>0</v>
      </c>
    </row>
    <row r="11767" spans="2:18" ht="20.25" hidden="1" customHeight="1">
      <c r="B11767" s="36" t="str">
        <f t="shared" si="3275"/>
        <v>b</v>
      </c>
      <c r="C11767" s="42">
        <v>6</v>
      </c>
      <c r="D11767" s="42"/>
      <c r="F11767" s="343" t="s">
        <v>606</v>
      </c>
      <c r="G11767" s="45" t="s">
        <v>188</v>
      </c>
      <c r="H11767" s="106">
        <f t="shared" si="3253"/>
        <v>0</v>
      </c>
      <c r="I11767" s="105">
        <f t="shared" si="3223"/>
        <v>0</v>
      </c>
      <c r="J11767" s="106">
        <f t="shared" ref="J11767:K11767" si="3289">J11997+J12227</f>
        <v>0</v>
      </c>
      <c r="K11767" s="106">
        <f t="shared" si="3289"/>
        <v>0</v>
      </c>
      <c r="L11767" s="105">
        <f t="shared" si="3272"/>
        <v>0</v>
      </c>
      <c r="M11767" s="106">
        <f t="shared" si="3278"/>
        <v>0</v>
      </c>
      <c r="N11767" s="106">
        <f t="shared" si="3278"/>
        <v>0</v>
      </c>
      <c r="R11767" s="352">
        <f>L11997-[1]გადასახდელები!L10387</f>
        <v>0</v>
      </c>
    </row>
    <row r="11768" spans="2:18" ht="20.25" hidden="1" customHeight="1">
      <c r="B11768" s="36" t="str">
        <f t="shared" si="3275"/>
        <v>b</v>
      </c>
      <c r="C11768" s="42">
        <v>6</v>
      </c>
      <c r="D11768" s="42"/>
      <c r="F11768" s="343" t="s">
        <v>607</v>
      </c>
      <c r="G11768" s="45" t="s">
        <v>189</v>
      </c>
      <c r="H11768" s="106">
        <f t="shared" si="3253"/>
        <v>0</v>
      </c>
      <c r="I11768" s="105">
        <f t="shared" si="3223"/>
        <v>0</v>
      </c>
      <c r="J11768" s="106">
        <f t="shared" ref="J11768:K11768" si="3290">J11998+J12228</f>
        <v>0</v>
      </c>
      <c r="K11768" s="106">
        <f t="shared" si="3290"/>
        <v>0</v>
      </c>
      <c r="L11768" s="105">
        <f t="shared" si="3272"/>
        <v>0</v>
      </c>
      <c r="M11768" s="106">
        <f t="shared" si="3278"/>
        <v>0</v>
      </c>
      <c r="N11768" s="106">
        <f t="shared" si="3278"/>
        <v>0</v>
      </c>
      <c r="R11768" s="352">
        <f>L11998-[1]გადასახდელები!L10388</f>
        <v>0</v>
      </c>
    </row>
    <row r="11769" spans="2:18" ht="20.25" hidden="1" customHeight="1">
      <c r="B11769" s="36" t="str">
        <f t="shared" si="3275"/>
        <v>b</v>
      </c>
      <c r="C11769" s="42">
        <v>6</v>
      </c>
      <c r="D11769" s="42"/>
      <c r="F11769" s="343" t="s">
        <v>608</v>
      </c>
      <c r="G11769" s="45" t="s">
        <v>190</v>
      </c>
      <c r="H11769" s="106">
        <f t="shared" si="3253"/>
        <v>0</v>
      </c>
      <c r="I11769" s="105">
        <f t="shared" si="3223"/>
        <v>0</v>
      </c>
      <c r="J11769" s="106">
        <f t="shared" ref="J11769:K11769" si="3291">J11999+J12229</f>
        <v>0</v>
      </c>
      <c r="K11769" s="106">
        <f t="shared" si="3291"/>
        <v>0</v>
      </c>
      <c r="L11769" s="105">
        <f t="shared" si="3272"/>
        <v>0</v>
      </c>
      <c r="M11769" s="106">
        <f t="shared" si="3278"/>
        <v>0</v>
      </c>
      <c r="N11769" s="106">
        <f t="shared" si="3278"/>
        <v>0</v>
      </c>
      <c r="R11769" s="352">
        <f>L11999-[1]გადასახდელები!L10389</f>
        <v>0</v>
      </c>
    </row>
    <row r="11770" spans="2:18" ht="30.75" hidden="1" customHeight="1">
      <c r="B11770" s="36" t="str">
        <f t="shared" si="3275"/>
        <v>b</v>
      </c>
      <c r="C11770" s="42">
        <v>6</v>
      </c>
      <c r="D11770" s="42"/>
      <c r="F11770" s="343" t="s">
        <v>539</v>
      </c>
      <c r="G11770" s="45" t="s">
        <v>231</v>
      </c>
      <c r="H11770" s="106">
        <f t="shared" si="3253"/>
        <v>0</v>
      </c>
      <c r="I11770" s="105">
        <f t="shared" si="3223"/>
        <v>0</v>
      </c>
      <c r="J11770" s="106">
        <f t="shared" ref="J11770:K11770" si="3292">J12000+J12230</f>
        <v>0</v>
      </c>
      <c r="K11770" s="106">
        <f t="shared" si="3292"/>
        <v>0</v>
      </c>
      <c r="L11770" s="105">
        <f t="shared" si="3272"/>
        <v>0</v>
      </c>
      <c r="M11770" s="106">
        <f t="shared" si="3278"/>
        <v>0</v>
      </c>
      <c r="N11770" s="106">
        <f t="shared" si="3278"/>
        <v>0</v>
      </c>
      <c r="R11770" s="352">
        <f>L12000-[1]გადასახდელები!L10390</f>
        <v>0</v>
      </c>
    </row>
    <row r="11771" spans="2:18" ht="20.25" hidden="1" customHeight="1">
      <c r="B11771" s="36" t="str">
        <f t="shared" si="3275"/>
        <v>b</v>
      </c>
      <c r="C11771" s="42">
        <v>5</v>
      </c>
      <c r="D11771" s="42"/>
      <c r="F11771" s="342" t="s">
        <v>609</v>
      </c>
      <c r="G11771" s="48" t="s">
        <v>197</v>
      </c>
      <c r="H11771" s="96">
        <f t="shared" si="3253"/>
        <v>0</v>
      </c>
      <c r="I11771" s="97">
        <f t="shared" si="3223"/>
        <v>0</v>
      </c>
      <c r="J11771" s="96">
        <f t="shared" ref="J11771:K11771" si="3293">J12001+J12231</f>
        <v>0</v>
      </c>
      <c r="K11771" s="96">
        <f t="shared" si="3293"/>
        <v>0</v>
      </c>
      <c r="L11771" s="97">
        <f t="shared" si="3272"/>
        <v>0</v>
      </c>
      <c r="M11771" s="96">
        <f t="shared" si="3278"/>
        <v>0</v>
      </c>
      <c r="N11771" s="96">
        <f t="shared" si="3278"/>
        <v>0</v>
      </c>
      <c r="O11771" s="82" t="s">
        <v>146</v>
      </c>
      <c r="R11771" s="352">
        <f>L12001-[1]გადასახდელები!L10391</f>
        <v>0</v>
      </c>
    </row>
    <row r="11772" spans="2:18" ht="20.25" hidden="1" customHeight="1">
      <c r="B11772" s="36" t="str">
        <f t="shared" si="3275"/>
        <v>b</v>
      </c>
      <c r="C11772" s="42">
        <v>6</v>
      </c>
      <c r="D11772" s="42"/>
      <c r="F11772" s="343" t="s">
        <v>610</v>
      </c>
      <c r="G11772" s="45" t="s">
        <v>191</v>
      </c>
      <c r="H11772" s="106">
        <f t="shared" si="3253"/>
        <v>0</v>
      </c>
      <c r="I11772" s="105">
        <f t="shared" ref="I11772:I11835" si="3294">J11772+K11772</f>
        <v>0</v>
      </c>
      <c r="J11772" s="106">
        <f t="shared" ref="J11772:K11772" si="3295">J12002+J12232</f>
        <v>0</v>
      </c>
      <c r="K11772" s="106">
        <f t="shared" si="3295"/>
        <v>0</v>
      </c>
      <c r="L11772" s="105">
        <f t="shared" si="3272"/>
        <v>0</v>
      </c>
      <c r="M11772" s="106">
        <f t="shared" si="3278"/>
        <v>0</v>
      </c>
      <c r="N11772" s="106">
        <f t="shared" si="3278"/>
        <v>0</v>
      </c>
      <c r="R11772" s="352">
        <f>L12002-[1]გადასახდელები!L10392</f>
        <v>0</v>
      </c>
    </row>
    <row r="11773" spans="2:18" ht="20.25" hidden="1" customHeight="1">
      <c r="B11773" s="36" t="str">
        <f t="shared" si="3275"/>
        <v>b</v>
      </c>
      <c r="C11773" s="42">
        <v>6</v>
      </c>
      <c r="D11773" s="42"/>
      <c r="F11773" s="343" t="s">
        <v>611</v>
      </c>
      <c r="G11773" s="45" t="s">
        <v>192</v>
      </c>
      <c r="H11773" s="106">
        <f t="shared" si="3253"/>
        <v>0</v>
      </c>
      <c r="I11773" s="105">
        <f t="shared" si="3294"/>
        <v>0</v>
      </c>
      <c r="J11773" s="106">
        <f t="shared" ref="J11773:K11773" si="3296">J12003+J12233</f>
        <v>0</v>
      </c>
      <c r="K11773" s="106">
        <f t="shared" si="3296"/>
        <v>0</v>
      </c>
      <c r="L11773" s="105">
        <f t="shared" si="3272"/>
        <v>0</v>
      </c>
      <c r="M11773" s="106">
        <f t="shared" si="3278"/>
        <v>0</v>
      </c>
      <c r="N11773" s="106">
        <f t="shared" si="3278"/>
        <v>0</v>
      </c>
      <c r="R11773" s="352">
        <f>L12003-[1]გადასახდელები!L10393</f>
        <v>0</v>
      </c>
    </row>
    <row r="11774" spans="2:18" ht="30.75" hidden="1" customHeight="1">
      <c r="B11774" s="36" t="str">
        <f t="shared" si="3275"/>
        <v>b</v>
      </c>
      <c r="C11774" s="42">
        <v>6</v>
      </c>
      <c r="D11774" s="42"/>
      <c r="F11774" s="343" t="s">
        <v>612</v>
      </c>
      <c r="G11774" s="45" t="s">
        <v>232</v>
      </c>
      <c r="H11774" s="106">
        <f t="shared" si="3253"/>
        <v>0</v>
      </c>
      <c r="I11774" s="105">
        <f t="shared" si="3294"/>
        <v>0</v>
      </c>
      <c r="J11774" s="106">
        <f t="shared" ref="J11774:K11774" si="3297">J12004+J12234</f>
        <v>0</v>
      </c>
      <c r="K11774" s="106">
        <f t="shared" si="3297"/>
        <v>0</v>
      </c>
      <c r="L11774" s="105">
        <f t="shared" si="3272"/>
        <v>0</v>
      </c>
      <c r="M11774" s="106">
        <f t="shared" si="3278"/>
        <v>0</v>
      </c>
      <c r="N11774" s="106">
        <f t="shared" si="3278"/>
        <v>0</v>
      </c>
      <c r="R11774" s="352">
        <f>L12004-[1]გადასახდელები!L10394</f>
        <v>0</v>
      </c>
    </row>
    <row r="11775" spans="2:18" ht="30.75" hidden="1" customHeight="1">
      <c r="B11775" s="36" t="str">
        <f t="shared" si="3275"/>
        <v>b</v>
      </c>
      <c r="C11775" s="42">
        <v>5</v>
      </c>
      <c r="D11775" s="42"/>
      <c r="F11775" s="343" t="s">
        <v>613</v>
      </c>
      <c r="G11775" s="48" t="s">
        <v>233</v>
      </c>
      <c r="H11775" s="101">
        <f t="shared" si="3253"/>
        <v>0</v>
      </c>
      <c r="I11775" s="97">
        <f t="shared" si="3294"/>
        <v>0</v>
      </c>
      <c r="J11775" s="101">
        <f t="shared" ref="J11775:K11775" si="3298">J12005+J12235</f>
        <v>0</v>
      </c>
      <c r="K11775" s="101">
        <f t="shared" si="3298"/>
        <v>0</v>
      </c>
      <c r="L11775" s="97">
        <f t="shared" si="3272"/>
        <v>0</v>
      </c>
      <c r="M11775" s="101">
        <f t="shared" si="3278"/>
        <v>0</v>
      </c>
      <c r="N11775" s="101">
        <f t="shared" si="3278"/>
        <v>0</v>
      </c>
      <c r="R11775" s="352">
        <f>L12005-[1]გადასახდელები!L10395</f>
        <v>0</v>
      </c>
    </row>
    <row r="11776" spans="2:18" ht="34.5" hidden="1" customHeight="1">
      <c r="B11776" s="36" t="str">
        <f t="shared" si="3275"/>
        <v>b</v>
      </c>
      <c r="C11776" s="42">
        <v>5</v>
      </c>
      <c r="D11776" s="42"/>
      <c r="F11776" s="343" t="s">
        <v>614</v>
      </c>
      <c r="G11776" s="50" t="s">
        <v>367</v>
      </c>
      <c r="H11776" s="101">
        <f t="shared" si="3253"/>
        <v>0</v>
      </c>
      <c r="I11776" s="97">
        <f t="shared" si="3294"/>
        <v>0</v>
      </c>
      <c r="J11776" s="101">
        <f t="shared" ref="J11776:K11776" si="3299">J12006+J12236</f>
        <v>0</v>
      </c>
      <c r="K11776" s="101">
        <f t="shared" si="3299"/>
        <v>0</v>
      </c>
      <c r="L11776" s="97">
        <f t="shared" si="3272"/>
        <v>0</v>
      </c>
      <c r="M11776" s="101">
        <f t="shared" ref="M11776:N11795" si="3300">M12006+M12236</f>
        <v>0</v>
      </c>
      <c r="N11776" s="101">
        <f t="shared" si="3300"/>
        <v>0</v>
      </c>
      <c r="R11776" s="352">
        <f>L12006-[1]გადასახდელები!L10396</f>
        <v>0</v>
      </c>
    </row>
    <row r="11777" spans="2:18" ht="34.5" hidden="1" customHeight="1">
      <c r="B11777" s="36" t="str">
        <f t="shared" si="3275"/>
        <v>b</v>
      </c>
      <c r="C11777" s="42">
        <v>5</v>
      </c>
      <c r="D11777" s="42"/>
      <c r="F11777" s="343" t="s">
        <v>540</v>
      </c>
      <c r="G11777" s="48" t="s">
        <v>234</v>
      </c>
      <c r="H11777" s="101">
        <f t="shared" si="3253"/>
        <v>0</v>
      </c>
      <c r="I11777" s="97">
        <f t="shared" si="3294"/>
        <v>0</v>
      </c>
      <c r="J11777" s="101">
        <f t="shared" ref="J11777:K11777" si="3301">J12007+J12237</f>
        <v>0</v>
      </c>
      <c r="K11777" s="101">
        <f t="shared" si="3301"/>
        <v>0</v>
      </c>
      <c r="L11777" s="97">
        <f t="shared" si="3272"/>
        <v>0</v>
      </c>
      <c r="M11777" s="101">
        <f t="shared" si="3300"/>
        <v>0</v>
      </c>
      <c r="N11777" s="101">
        <f t="shared" si="3300"/>
        <v>0</v>
      </c>
      <c r="R11777" s="352">
        <f>L12007-[1]გადასახდელები!L10397</f>
        <v>0</v>
      </c>
    </row>
    <row r="11778" spans="2:18" ht="50.25" hidden="1" customHeight="1">
      <c r="B11778" s="36" t="str">
        <f t="shared" si="3275"/>
        <v>b</v>
      </c>
      <c r="C11778" s="42">
        <v>5</v>
      </c>
      <c r="D11778" s="42"/>
      <c r="F11778" s="343" t="s">
        <v>541</v>
      </c>
      <c r="G11778" s="48" t="s">
        <v>235</v>
      </c>
      <c r="H11778" s="101">
        <f t="shared" si="3253"/>
        <v>0</v>
      </c>
      <c r="I11778" s="97">
        <f t="shared" si="3294"/>
        <v>0</v>
      </c>
      <c r="J11778" s="101">
        <f t="shared" ref="J11778:K11778" si="3302">J12008+J12238</f>
        <v>0</v>
      </c>
      <c r="K11778" s="101">
        <f t="shared" si="3302"/>
        <v>0</v>
      </c>
      <c r="L11778" s="97">
        <f t="shared" si="3272"/>
        <v>0</v>
      </c>
      <c r="M11778" s="101">
        <f t="shared" si="3300"/>
        <v>0</v>
      </c>
      <c r="N11778" s="101">
        <f t="shared" si="3300"/>
        <v>0</v>
      </c>
      <c r="R11778" s="352">
        <f>L12008-[1]გადასახდელები!L10398</f>
        <v>0</v>
      </c>
    </row>
    <row r="11779" spans="2:18" ht="20.25" hidden="1" customHeight="1">
      <c r="B11779" s="36" t="str">
        <f t="shared" si="3275"/>
        <v>b</v>
      </c>
      <c r="C11779" s="42">
        <v>5</v>
      </c>
      <c r="D11779" s="42"/>
      <c r="F11779" s="343" t="s">
        <v>542</v>
      </c>
      <c r="G11779" s="48" t="s">
        <v>236</v>
      </c>
      <c r="H11779" s="101">
        <f t="shared" si="3253"/>
        <v>0</v>
      </c>
      <c r="I11779" s="97">
        <f t="shared" si="3294"/>
        <v>0</v>
      </c>
      <c r="J11779" s="101">
        <f t="shared" ref="J11779:K11779" si="3303">J12009+J12239</f>
        <v>0</v>
      </c>
      <c r="K11779" s="101">
        <f t="shared" si="3303"/>
        <v>0</v>
      </c>
      <c r="L11779" s="97">
        <f t="shared" si="3272"/>
        <v>0</v>
      </c>
      <c r="M11779" s="101">
        <f t="shared" si="3300"/>
        <v>0</v>
      </c>
      <c r="N11779" s="101">
        <f t="shared" si="3300"/>
        <v>0</v>
      </c>
      <c r="R11779" s="352">
        <f>L12009-[1]გადასახდელები!L10399</f>
        <v>0</v>
      </c>
    </row>
    <row r="11780" spans="2:18" ht="20.25" hidden="1" customHeight="1">
      <c r="B11780" s="36" t="str">
        <f t="shared" si="3275"/>
        <v>b</v>
      </c>
      <c r="C11780" s="42">
        <v>5</v>
      </c>
      <c r="D11780" s="42"/>
      <c r="F11780" s="343" t="s">
        <v>543</v>
      </c>
      <c r="G11780" s="48" t="s">
        <v>237</v>
      </c>
      <c r="H11780" s="101">
        <f t="shared" si="3253"/>
        <v>0</v>
      </c>
      <c r="I11780" s="97">
        <f t="shared" si="3294"/>
        <v>0</v>
      </c>
      <c r="J11780" s="101">
        <f t="shared" ref="J11780:K11780" si="3304">J12010+J12240</f>
        <v>0</v>
      </c>
      <c r="K11780" s="101">
        <f t="shared" si="3304"/>
        <v>0</v>
      </c>
      <c r="L11780" s="97">
        <f t="shared" si="3272"/>
        <v>0</v>
      </c>
      <c r="M11780" s="101">
        <f t="shared" si="3300"/>
        <v>0</v>
      </c>
      <c r="N11780" s="101">
        <f t="shared" si="3300"/>
        <v>0</v>
      </c>
      <c r="R11780" s="352">
        <f>L12010-[1]გადასახდელები!L10400</f>
        <v>0</v>
      </c>
    </row>
    <row r="11781" spans="2:18" ht="20.25" hidden="1" customHeight="1">
      <c r="B11781" s="36" t="str">
        <f t="shared" si="3275"/>
        <v>b</v>
      </c>
      <c r="C11781" s="42">
        <v>5</v>
      </c>
      <c r="D11781" s="42"/>
      <c r="F11781" s="342" t="s">
        <v>544</v>
      </c>
      <c r="G11781" s="48" t="s">
        <v>238</v>
      </c>
      <c r="H11781" s="96">
        <f t="shared" si="3253"/>
        <v>0</v>
      </c>
      <c r="I11781" s="97">
        <f t="shared" si="3294"/>
        <v>0</v>
      </c>
      <c r="J11781" s="96">
        <f t="shared" ref="J11781:K11781" si="3305">J12011+J12241</f>
        <v>0</v>
      </c>
      <c r="K11781" s="96">
        <f t="shared" si="3305"/>
        <v>0</v>
      </c>
      <c r="L11781" s="97">
        <f t="shared" si="3272"/>
        <v>0</v>
      </c>
      <c r="M11781" s="96">
        <f t="shared" si="3300"/>
        <v>0</v>
      </c>
      <c r="N11781" s="96">
        <f t="shared" si="3300"/>
        <v>0</v>
      </c>
      <c r="O11781" s="82" t="s">
        <v>146</v>
      </c>
      <c r="R11781" s="352">
        <f>L12011-[1]გადასახდელები!L10401</f>
        <v>0</v>
      </c>
    </row>
    <row r="11782" spans="2:18" ht="23.25" hidden="1" customHeight="1">
      <c r="B11782" s="36" t="str">
        <f t="shared" si="3275"/>
        <v>b</v>
      </c>
      <c r="C11782" s="42">
        <v>6</v>
      </c>
      <c r="D11782" s="42"/>
      <c r="F11782" s="343" t="s">
        <v>545</v>
      </c>
      <c r="G11782" s="45" t="s">
        <v>198</v>
      </c>
      <c r="H11782" s="106">
        <f t="shared" si="3253"/>
        <v>0</v>
      </c>
      <c r="I11782" s="105">
        <f t="shared" si="3294"/>
        <v>0</v>
      </c>
      <c r="J11782" s="106">
        <f t="shared" ref="J11782:K11782" si="3306">J12012+J12242</f>
        <v>0</v>
      </c>
      <c r="K11782" s="106">
        <f t="shared" si="3306"/>
        <v>0</v>
      </c>
      <c r="L11782" s="105">
        <f t="shared" si="3272"/>
        <v>0</v>
      </c>
      <c r="M11782" s="106">
        <f t="shared" si="3300"/>
        <v>0</v>
      </c>
      <c r="N11782" s="106">
        <f t="shared" si="3300"/>
        <v>0</v>
      </c>
      <c r="R11782" s="352">
        <f>L12012-[1]გადასახდელები!L10402</f>
        <v>0</v>
      </c>
    </row>
    <row r="11783" spans="2:18" ht="20.25" hidden="1" customHeight="1">
      <c r="B11783" s="36" t="str">
        <f t="shared" si="3275"/>
        <v>b</v>
      </c>
      <c r="C11783" s="42">
        <v>6</v>
      </c>
      <c r="D11783" s="42"/>
      <c r="F11783" s="343" t="s">
        <v>546</v>
      </c>
      <c r="G11783" s="45" t="s">
        <v>199</v>
      </c>
      <c r="H11783" s="106">
        <f t="shared" si="3253"/>
        <v>0</v>
      </c>
      <c r="I11783" s="105">
        <f t="shared" si="3294"/>
        <v>0</v>
      </c>
      <c r="J11783" s="106">
        <f t="shared" ref="J11783:K11783" si="3307">J12013+J12243</f>
        <v>0</v>
      </c>
      <c r="K11783" s="106">
        <f t="shared" si="3307"/>
        <v>0</v>
      </c>
      <c r="L11783" s="105">
        <f t="shared" si="3272"/>
        <v>0</v>
      </c>
      <c r="M11783" s="106">
        <f t="shared" si="3300"/>
        <v>0</v>
      </c>
      <c r="N11783" s="106">
        <f t="shared" si="3300"/>
        <v>0</v>
      </c>
      <c r="R11783" s="352">
        <f>L12013-[1]გადასახდელები!L10403</f>
        <v>0</v>
      </c>
    </row>
    <row r="11784" spans="2:18" ht="23.25" hidden="1" customHeight="1">
      <c r="B11784" s="36" t="str">
        <f t="shared" si="3275"/>
        <v>b</v>
      </c>
      <c r="C11784" s="42">
        <v>6</v>
      </c>
      <c r="D11784" s="42"/>
      <c r="F11784" s="343" t="s">
        <v>547</v>
      </c>
      <c r="G11784" s="45" t="s">
        <v>200</v>
      </c>
      <c r="H11784" s="106">
        <f t="shared" si="3253"/>
        <v>0</v>
      </c>
      <c r="I11784" s="105">
        <f t="shared" si="3294"/>
        <v>0</v>
      </c>
      <c r="J11784" s="106">
        <f t="shared" ref="J11784:K11784" si="3308">J12014+J12244</f>
        <v>0</v>
      </c>
      <c r="K11784" s="106">
        <f t="shared" si="3308"/>
        <v>0</v>
      </c>
      <c r="L11784" s="105">
        <f t="shared" si="3272"/>
        <v>0</v>
      </c>
      <c r="M11784" s="106">
        <f t="shared" si="3300"/>
        <v>0</v>
      </c>
      <c r="N11784" s="106">
        <f t="shared" si="3300"/>
        <v>0</v>
      </c>
      <c r="R11784" s="352">
        <f>L12014-[1]გადასახდელები!L10404</f>
        <v>0</v>
      </c>
    </row>
    <row r="11785" spans="2:18" ht="31.5" hidden="1" customHeight="1">
      <c r="B11785" s="36" t="str">
        <f t="shared" si="3275"/>
        <v>b</v>
      </c>
      <c r="C11785" s="42">
        <v>6</v>
      </c>
      <c r="D11785" s="42"/>
      <c r="F11785" s="343" t="s">
        <v>615</v>
      </c>
      <c r="G11785" s="45" t="s">
        <v>201</v>
      </c>
      <c r="H11785" s="106">
        <f t="shared" si="3253"/>
        <v>0</v>
      </c>
      <c r="I11785" s="105">
        <f t="shared" si="3294"/>
        <v>0</v>
      </c>
      <c r="J11785" s="106">
        <f t="shared" ref="J11785:K11785" si="3309">J12015+J12245</f>
        <v>0</v>
      </c>
      <c r="K11785" s="106">
        <f t="shared" si="3309"/>
        <v>0</v>
      </c>
      <c r="L11785" s="105">
        <f t="shared" si="3272"/>
        <v>0</v>
      </c>
      <c r="M11785" s="106">
        <f t="shared" si="3300"/>
        <v>0</v>
      </c>
      <c r="N11785" s="106">
        <f t="shared" si="3300"/>
        <v>0</v>
      </c>
      <c r="R11785" s="352">
        <f>L12015-[1]გადასახდელები!L10405</f>
        <v>0</v>
      </c>
    </row>
    <row r="11786" spans="2:18" ht="33.75" hidden="1" customHeight="1">
      <c r="B11786" s="36" t="str">
        <f t="shared" si="3275"/>
        <v>b</v>
      </c>
      <c r="C11786" s="42">
        <v>6</v>
      </c>
      <c r="D11786" s="42"/>
      <c r="F11786" s="343" t="s">
        <v>548</v>
      </c>
      <c r="G11786" s="45" t="s">
        <v>239</v>
      </c>
      <c r="H11786" s="106">
        <f t="shared" si="3253"/>
        <v>0</v>
      </c>
      <c r="I11786" s="105">
        <f t="shared" si="3294"/>
        <v>0</v>
      </c>
      <c r="J11786" s="106">
        <f t="shared" ref="J11786:K11786" si="3310">J12016+J12246</f>
        <v>0</v>
      </c>
      <c r="K11786" s="106">
        <f t="shared" si="3310"/>
        <v>0</v>
      </c>
      <c r="L11786" s="105">
        <f t="shared" si="3272"/>
        <v>0</v>
      </c>
      <c r="M11786" s="106">
        <f t="shared" si="3300"/>
        <v>0</v>
      </c>
      <c r="N11786" s="106">
        <f t="shared" si="3300"/>
        <v>0</v>
      </c>
      <c r="R11786" s="352">
        <f>L12016-[1]გადასახდელები!L10406</f>
        <v>0</v>
      </c>
    </row>
    <row r="11787" spans="2:18" ht="34.5" hidden="1" customHeight="1">
      <c r="B11787" s="36" t="str">
        <f t="shared" si="3275"/>
        <v>b</v>
      </c>
      <c r="C11787" s="42">
        <v>6</v>
      </c>
      <c r="D11787" s="42"/>
      <c r="F11787" s="343" t="s">
        <v>616</v>
      </c>
      <c r="G11787" s="45" t="s">
        <v>240</v>
      </c>
      <c r="H11787" s="106">
        <f t="shared" si="3253"/>
        <v>0</v>
      </c>
      <c r="I11787" s="105">
        <f t="shared" si="3294"/>
        <v>0</v>
      </c>
      <c r="J11787" s="106">
        <f t="shared" ref="J11787:K11787" si="3311">J12017+J12247</f>
        <v>0</v>
      </c>
      <c r="K11787" s="106">
        <f t="shared" si="3311"/>
        <v>0</v>
      </c>
      <c r="L11787" s="105">
        <f t="shared" si="3272"/>
        <v>0</v>
      </c>
      <c r="M11787" s="106">
        <f t="shared" si="3300"/>
        <v>0</v>
      </c>
      <c r="N11787" s="106">
        <f t="shared" si="3300"/>
        <v>0</v>
      </c>
      <c r="R11787" s="352">
        <f>L12017-[1]გადასახდელები!L10407</f>
        <v>0</v>
      </c>
    </row>
    <row r="11788" spans="2:18" ht="33.75" hidden="1" customHeight="1">
      <c r="B11788" s="36" t="str">
        <f t="shared" si="3275"/>
        <v>b</v>
      </c>
      <c r="C11788" s="42">
        <v>6</v>
      </c>
      <c r="D11788" s="42"/>
      <c r="F11788" s="343" t="s">
        <v>617</v>
      </c>
      <c r="G11788" s="45" t="s">
        <v>241</v>
      </c>
      <c r="H11788" s="106">
        <f t="shared" si="3253"/>
        <v>0</v>
      </c>
      <c r="I11788" s="105">
        <f t="shared" si="3294"/>
        <v>0</v>
      </c>
      <c r="J11788" s="106">
        <f t="shared" ref="J11788:K11788" si="3312">J12018+J12248</f>
        <v>0</v>
      </c>
      <c r="K11788" s="106">
        <f t="shared" si="3312"/>
        <v>0</v>
      </c>
      <c r="L11788" s="105">
        <f t="shared" si="3272"/>
        <v>0</v>
      </c>
      <c r="M11788" s="106">
        <f t="shared" si="3300"/>
        <v>0</v>
      </c>
      <c r="N11788" s="106">
        <f t="shared" si="3300"/>
        <v>0</v>
      </c>
      <c r="R11788" s="352">
        <f>L12018-[1]გადასახდელები!L10408</f>
        <v>0</v>
      </c>
    </row>
    <row r="11789" spans="2:18" ht="34.5" hidden="1" customHeight="1">
      <c r="B11789" s="36" t="str">
        <f t="shared" si="3275"/>
        <v>b</v>
      </c>
      <c r="C11789" s="42">
        <v>5</v>
      </c>
      <c r="D11789" s="42"/>
      <c r="F11789" s="343" t="s">
        <v>618</v>
      </c>
      <c r="G11789" s="48" t="s">
        <v>242</v>
      </c>
      <c r="H11789" s="109">
        <f t="shared" si="3253"/>
        <v>0</v>
      </c>
      <c r="I11789" s="97">
        <f t="shared" si="3294"/>
        <v>0</v>
      </c>
      <c r="J11789" s="109">
        <f t="shared" ref="J11789:K11789" si="3313">J12019+J12249</f>
        <v>0</v>
      </c>
      <c r="K11789" s="109">
        <f t="shared" si="3313"/>
        <v>0</v>
      </c>
      <c r="L11789" s="97">
        <f t="shared" si="3272"/>
        <v>0</v>
      </c>
      <c r="M11789" s="109">
        <f t="shared" si="3300"/>
        <v>0</v>
      </c>
      <c r="N11789" s="109">
        <f t="shared" si="3300"/>
        <v>0</v>
      </c>
      <c r="R11789" s="352">
        <f>L12019-[1]გადასახდელები!L10409</f>
        <v>0</v>
      </c>
    </row>
    <row r="11790" spans="2:18" ht="24.75" hidden="1" customHeight="1">
      <c r="B11790" s="36" t="str">
        <f t="shared" si="3275"/>
        <v>b</v>
      </c>
      <c r="C11790" s="42">
        <v>5</v>
      </c>
      <c r="D11790" s="42"/>
      <c r="F11790" s="343" t="s">
        <v>549</v>
      </c>
      <c r="G11790" s="48" t="s">
        <v>243</v>
      </c>
      <c r="H11790" s="109">
        <f t="shared" si="3253"/>
        <v>0</v>
      </c>
      <c r="I11790" s="97">
        <f t="shared" si="3294"/>
        <v>0</v>
      </c>
      <c r="J11790" s="109">
        <f t="shared" ref="J11790:K11790" si="3314">J12020+J12250</f>
        <v>0</v>
      </c>
      <c r="K11790" s="109">
        <f t="shared" si="3314"/>
        <v>0</v>
      </c>
      <c r="L11790" s="97">
        <f t="shared" si="3272"/>
        <v>0</v>
      </c>
      <c r="M11790" s="109">
        <f t="shared" si="3300"/>
        <v>0</v>
      </c>
      <c r="N11790" s="109">
        <f t="shared" si="3300"/>
        <v>0</v>
      </c>
      <c r="R11790" s="352">
        <f>L12020-[1]გადასახდელები!L10410</f>
        <v>0</v>
      </c>
    </row>
    <row r="11791" spans="2:18" ht="27.75" hidden="1" customHeight="1">
      <c r="B11791" s="36" t="str">
        <f t="shared" si="3275"/>
        <v>b</v>
      </c>
      <c r="C11791" s="42">
        <v>4</v>
      </c>
      <c r="D11791" s="42"/>
      <c r="F11791" s="343" t="s">
        <v>550</v>
      </c>
      <c r="G11791" s="47" t="s">
        <v>244</v>
      </c>
      <c r="H11791" s="103">
        <f t="shared" si="3253"/>
        <v>0</v>
      </c>
      <c r="I11791" s="108">
        <f t="shared" si="3294"/>
        <v>0</v>
      </c>
      <c r="J11791" s="103">
        <f t="shared" ref="J11791:K11791" si="3315">J12021+J12251</f>
        <v>0</v>
      </c>
      <c r="K11791" s="103">
        <f t="shared" si="3315"/>
        <v>0</v>
      </c>
      <c r="L11791" s="108">
        <f t="shared" si="3272"/>
        <v>0</v>
      </c>
      <c r="M11791" s="103">
        <f t="shared" si="3300"/>
        <v>0</v>
      </c>
      <c r="N11791" s="103">
        <f t="shared" si="3300"/>
        <v>0</v>
      </c>
      <c r="R11791" s="352">
        <f>L12021-[1]გადასახდელები!L10411</f>
        <v>0</v>
      </c>
    </row>
    <row r="11792" spans="2:18" ht="23.25" hidden="1" customHeight="1">
      <c r="B11792" s="36" t="str">
        <f t="shared" si="3275"/>
        <v>b</v>
      </c>
      <c r="C11792" s="42">
        <v>4</v>
      </c>
      <c r="D11792" s="42"/>
      <c r="F11792" s="343" t="s">
        <v>619</v>
      </c>
      <c r="G11792" s="47" t="s">
        <v>245</v>
      </c>
      <c r="H11792" s="103">
        <f t="shared" si="3253"/>
        <v>0</v>
      </c>
      <c r="I11792" s="108">
        <f t="shared" si="3294"/>
        <v>0</v>
      </c>
      <c r="J11792" s="103">
        <f t="shared" ref="J11792:K11792" si="3316">J12022+J12252</f>
        <v>0</v>
      </c>
      <c r="K11792" s="103">
        <f t="shared" si="3316"/>
        <v>0</v>
      </c>
      <c r="L11792" s="108">
        <f t="shared" si="3272"/>
        <v>0</v>
      </c>
      <c r="M11792" s="103">
        <f t="shared" si="3300"/>
        <v>0</v>
      </c>
      <c r="N11792" s="103">
        <f t="shared" si="3300"/>
        <v>0</v>
      </c>
      <c r="R11792" s="352">
        <f>L12022-[1]გადასახდელები!L10412</f>
        <v>0</v>
      </c>
    </row>
    <row r="11793" spans="2:18" ht="24" hidden="1" customHeight="1">
      <c r="B11793" s="36" t="str">
        <f t="shared" si="3275"/>
        <v>b</v>
      </c>
      <c r="C11793" s="42">
        <v>4</v>
      </c>
      <c r="D11793" s="42"/>
      <c r="F11793" s="343" t="s">
        <v>620</v>
      </c>
      <c r="G11793" s="47" t="s">
        <v>246</v>
      </c>
      <c r="H11793" s="103">
        <f t="shared" si="3253"/>
        <v>0</v>
      </c>
      <c r="I11793" s="108">
        <f t="shared" si="3294"/>
        <v>0</v>
      </c>
      <c r="J11793" s="103">
        <f t="shared" ref="J11793:K11793" si="3317">J12023+J12253</f>
        <v>0</v>
      </c>
      <c r="K11793" s="103">
        <f t="shared" si="3317"/>
        <v>0</v>
      </c>
      <c r="L11793" s="108">
        <f t="shared" si="3272"/>
        <v>0</v>
      </c>
      <c r="M11793" s="103">
        <f t="shared" si="3300"/>
        <v>0</v>
      </c>
      <c r="N11793" s="103">
        <f t="shared" si="3300"/>
        <v>0</v>
      </c>
      <c r="R11793" s="352">
        <f>L12023-[1]გადასახდელები!L10413</f>
        <v>0</v>
      </c>
    </row>
    <row r="11794" spans="2:18" ht="34.5" hidden="1" customHeight="1">
      <c r="B11794" s="36" t="str">
        <f t="shared" si="3275"/>
        <v>b</v>
      </c>
      <c r="C11794" s="42">
        <v>4</v>
      </c>
      <c r="D11794" s="42"/>
      <c r="F11794" s="343" t="s">
        <v>551</v>
      </c>
      <c r="G11794" s="47" t="s">
        <v>247</v>
      </c>
      <c r="H11794" s="103">
        <f t="shared" si="3253"/>
        <v>0</v>
      </c>
      <c r="I11794" s="108">
        <f t="shared" si="3294"/>
        <v>0</v>
      </c>
      <c r="J11794" s="103">
        <f t="shared" ref="J11794:K11794" si="3318">J12024+J12254</f>
        <v>0</v>
      </c>
      <c r="K11794" s="103">
        <f t="shared" si="3318"/>
        <v>0</v>
      </c>
      <c r="L11794" s="108">
        <f t="shared" si="3272"/>
        <v>0</v>
      </c>
      <c r="M11794" s="103">
        <f t="shared" si="3300"/>
        <v>0</v>
      </c>
      <c r="N11794" s="103">
        <f t="shared" si="3300"/>
        <v>0</v>
      </c>
      <c r="R11794" s="352">
        <f>L12024-[1]გადასახდელები!L10414</f>
        <v>0</v>
      </c>
    </row>
    <row r="11795" spans="2:18" ht="33" hidden="1" customHeight="1">
      <c r="B11795" s="36" t="str">
        <f t="shared" si="3275"/>
        <v>b</v>
      </c>
      <c r="C11795" s="42">
        <v>4</v>
      </c>
      <c r="D11795" s="42"/>
      <c r="F11795" s="342" t="s">
        <v>552</v>
      </c>
      <c r="G11795" s="47" t="s">
        <v>248</v>
      </c>
      <c r="H11795" s="93">
        <f t="shared" si="3253"/>
        <v>0</v>
      </c>
      <c r="I11795" s="94">
        <f t="shared" si="3294"/>
        <v>0</v>
      </c>
      <c r="J11795" s="93">
        <f t="shared" ref="J11795:K11795" si="3319">J12025+J12255</f>
        <v>0</v>
      </c>
      <c r="K11795" s="93">
        <f t="shared" si="3319"/>
        <v>0</v>
      </c>
      <c r="L11795" s="94">
        <f t="shared" si="3272"/>
        <v>0</v>
      </c>
      <c r="M11795" s="93">
        <f t="shared" si="3300"/>
        <v>0</v>
      </c>
      <c r="N11795" s="93">
        <f t="shared" si="3300"/>
        <v>0</v>
      </c>
      <c r="O11795" s="82" t="s">
        <v>146</v>
      </c>
      <c r="R11795" s="352">
        <f>L12025-[1]გადასახდელები!L10415</f>
        <v>0</v>
      </c>
    </row>
    <row r="11796" spans="2:18" ht="20.25" hidden="1" customHeight="1">
      <c r="B11796" s="36" t="str">
        <f t="shared" si="3275"/>
        <v>b</v>
      </c>
      <c r="C11796" s="42">
        <v>5</v>
      </c>
      <c r="D11796" s="42"/>
      <c r="F11796" s="343" t="s">
        <v>553</v>
      </c>
      <c r="G11796" s="48" t="s">
        <v>249</v>
      </c>
      <c r="H11796" s="109">
        <f t="shared" si="3253"/>
        <v>0</v>
      </c>
      <c r="I11796" s="97">
        <f t="shared" si="3294"/>
        <v>0</v>
      </c>
      <c r="J11796" s="109">
        <f t="shared" ref="J11796:K11796" si="3320">J12026+J12256</f>
        <v>0</v>
      </c>
      <c r="K11796" s="109">
        <f t="shared" si="3320"/>
        <v>0</v>
      </c>
      <c r="L11796" s="97">
        <f t="shared" si="3272"/>
        <v>0</v>
      </c>
      <c r="M11796" s="109">
        <f t="shared" ref="M11796:N11815" si="3321">M12026+M12256</f>
        <v>0</v>
      </c>
      <c r="N11796" s="109">
        <f t="shared" si="3321"/>
        <v>0</v>
      </c>
      <c r="Q11796" s="17">
        <f>82+55</f>
        <v>137</v>
      </c>
      <c r="R11796" s="352">
        <f>L12026-[1]გადასახდელები!L10416</f>
        <v>0</v>
      </c>
    </row>
    <row r="11797" spans="2:18" ht="20.25" hidden="1" customHeight="1">
      <c r="B11797" s="36" t="str">
        <f t="shared" si="3275"/>
        <v>b</v>
      </c>
      <c r="C11797" s="42">
        <v>5</v>
      </c>
      <c r="D11797" s="42"/>
      <c r="F11797" s="343" t="s">
        <v>554</v>
      </c>
      <c r="G11797" s="48" t="s">
        <v>250</v>
      </c>
      <c r="H11797" s="109">
        <f t="shared" si="3253"/>
        <v>0</v>
      </c>
      <c r="I11797" s="97">
        <f t="shared" si="3294"/>
        <v>0</v>
      </c>
      <c r="J11797" s="109">
        <f t="shared" ref="J11797:K11797" si="3322">J12027+J12257</f>
        <v>0</v>
      </c>
      <c r="K11797" s="109">
        <f t="shared" si="3322"/>
        <v>0</v>
      </c>
      <c r="L11797" s="97">
        <f t="shared" si="3272"/>
        <v>0</v>
      </c>
      <c r="M11797" s="109">
        <f t="shared" si="3321"/>
        <v>0</v>
      </c>
      <c r="N11797" s="109">
        <f t="shared" si="3321"/>
        <v>0</v>
      </c>
      <c r="R11797" s="352">
        <f>L12027-[1]გადასახდელები!L10417</f>
        <v>0</v>
      </c>
    </row>
    <row r="11798" spans="2:18" ht="35.25" hidden="1" customHeight="1">
      <c r="B11798" s="36" t="str">
        <f t="shared" si="3275"/>
        <v>b</v>
      </c>
      <c r="C11798" s="42">
        <v>5</v>
      </c>
      <c r="D11798" s="42"/>
      <c r="F11798" s="343" t="s">
        <v>555</v>
      </c>
      <c r="G11798" s="48" t="s">
        <v>251</v>
      </c>
      <c r="H11798" s="109">
        <f t="shared" si="3253"/>
        <v>0</v>
      </c>
      <c r="I11798" s="97">
        <f t="shared" si="3294"/>
        <v>0</v>
      </c>
      <c r="J11798" s="109">
        <f t="shared" ref="J11798:K11798" si="3323">J12028+J12258</f>
        <v>0</v>
      </c>
      <c r="K11798" s="109">
        <f t="shared" si="3323"/>
        <v>0</v>
      </c>
      <c r="L11798" s="97">
        <f t="shared" si="3272"/>
        <v>0</v>
      </c>
      <c r="M11798" s="109">
        <f t="shared" si="3321"/>
        <v>0</v>
      </c>
      <c r="N11798" s="109">
        <f t="shared" si="3321"/>
        <v>0</v>
      </c>
      <c r="R11798" s="352">
        <f>L12028-[1]გადასახდელები!L10418</f>
        <v>0</v>
      </c>
    </row>
    <row r="11799" spans="2:18" ht="20.25" hidden="1" customHeight="1">
      <c r="B11799" s="36" t="str">
        <f t="shared" si="3275"/>
        <v>b</v>
      </c>
      <c r="C11799" s="42">
        <v>5</v>
      </c>
      <c r="D11799" s="42"/>
      <c r="F11799" s="343" t="s">
        <v>621</v>
      </c>
      <c r="G11799" s="48" t="s">
        <v>252</v>
      </c>
      <c r="H11799" s="109">
        <f t="shared" si="3253"/>
        <v>0</v>
      </c>
      <c r="I11799" s="97">
        <f t="shared" si="3294"/>
        <v>0</v>
      </c>
      <c r="J11799" s="109">
        <f t="shared" ref="J11799:K11799" si="3324">J12029+J12259</f>
        <v>0</v>
      </c>
      <c r="K11799" s="109">
        <f t="shared" si="3324"/>
        <v>0</v>
      </c>
      <c r="L11799" s="97">
        <f t="shared" si="3272"/>
        <v>0</v>
      </c>
      <c r="M11799" s="109">
        <f t="shared" si="3321"/>
        <v>0</v>
      </c>
      <c r="N11799" s="109">
        <f t="shared" si="3321"/>
        <v>0</v>
      </c>
      <c r="R11799" s="352">
        <f>L12029-[1]გადასახდელები!L10419</f>
        <v>0</v>
      </c>
    </row>
    <row r="11800" spans="2:18" ht="30.75" hidden="1" customHeight="1">
      <c r="B11800" s="36" t="str">
        <f t="shared" si="3275"/>
        <v>b</v>
      </c>
      <c r="C11800" s="42">
        <v>5</v>
      </c>
      <c r="D11800" s="42"/>
      <c r="F11800" s="343" t="s">
        <v>622</v>
      </c>
      <c r="G11800" s="48" t="s">
        <v>253</v>
      </c>
      <c r="H11800" s="109">
        <f t="shared" ref="H11800:H11863" si="3325">H12030+H12260</f>
        <v>0</v>
      </c>
      <c r="I11800" s="97">
        <f t="shared" si="3294"/>
        <v>0</v>
      </c>
      <c r="J11800" s="109">
        <f t="shared" ref="J11800:K11800" si="3326">J12030+J12260</f>
        <v>0</v>
      </c>
      <c r="K11800" s="109">
        <f t="shared" si="3326"/>
        <v>0</v>
      </c>
      <c r="L11800" s="97">
        <f t="shared" si="3272"/>
        <v>0</v>
      </c>
      <c r="M11800" s="109">
        <f t="shared" si="3321"/>
        <v>0</v>
      </c>
      <c r="N11800" s="109">
        <f t="shared" si="3321"/>
        <v>0</v>
      </c>
      <c r="R11800" s="352">
        <f>L12030-[1]გადასახდელები!L10420</f>
        <v>0</v>
      </c>
    </row>
    <row r="11801" spans="2:18" ht="30.75" hidden="1" customHeight="1">
      <c r="B11801" s="36" t="str">
        <f t="shared" si="3275"/>
        <v>b</v>
      </c>
      <c r="C11801" s="42">
        <v>5</v>
      </c>
      <c r="D11801" s="42"/>
      <c r="F11801" s="343" t="s">
        <v>556</v>
      </c>
      <c r="G11801" s="48" t="s">
        <v>254</v>
      </c>
      <c r="H11801" s="109">
        <f t="shared" si="3325"/>
        <v>0</v>
      </c>
      <c r="I11801" s="97">
        <f t="shared" si="3294"/>
        <v>0</v>
      </c>
      <c r="J11801" s="109">
        <f t="shared" ref="J11801:K11801" si="3327">J12031+J12261</f>
        <v>0</v>
      </c>
      <c r="K11801" s="109">
        <f t="shared" si="3327"/>
        <v>0</v>
      </c>
      <c r="L11801" s="97">
        <f t="shared" si="3272"/>
        <v>0</v>
      </c>
      <c r="M11801" s="109">
        <f t="shared" si="3321"/>
        <v>0</v>
      </c>
      <c r="N11801" s="109">
        <f t="shared" si="3321"/>
        <v>0</v>
      </c>
      <c r="R11801" s="352">
        <f>L12031-[1]გადასახდელები!L10421</f>
        <v>0</v>
      </c>
    </row>
    <row r="11802" spans="2:18" ht="20.25" hidden="1" customHeight="1">
      <c r="B11802" s="36" t="str">
        <f t="shared" si="3275"/>
        <v>b</v>
      </c>
      <c r="C11802" s="42">
        <v>4</v>
      </c>
      <c r="D11802" s="42"/>
      <c r="F11802" s="343" t="s">
        <v>623</v>
      </c>
      <c r="G11802" s="47" t="s">
        <v>255</v>
      </c>
      <c r="H11802" s="103">
        <f t="shared" si="3325"/>
        <v>0</v>
      </c>
      <c r="I11802" s="94">
        <f t="shared" si="3294"/>
        <v>0</v>
      </c>
      <c r="J11802" s="103">
        <f t="shared" ref="J11802:K11802" si="3328">J12032+J12262</f>
        <v>0</v>
      </c>
      <c r="K11802" s="103">
        <f t="shared" si="3328"/>
        <v>0</v>
      </c>
      <c r="L11802" s="94">
        <f t="shared" si="3272"/>
        <v>0</v>
      </c>
      <c r="M11802" s="103">
        <f t="shared" si="3321"/>
        <v>0</v>
      </c>
      <c r="N11802" s="103">
        <f t="shared" si="3321"/>
        <v>0</v>
      </c>
      <c r="R11802" s="352">
        <f>L12032-[1]გადასახდელები!L10422</f>
        <v>0</v>
      </c>
    </row>
    <row r="11803" spans="2:18" ht="20.25" hidden="1" customHeight="1">
      <c r="B11803" s="36" t="str">
        <f t="shared" si="3275"/>
        <v>b</v>
      </c>
      <c r="C11803" s="42">
        <v>4</v>
      </c>
      <c r="D11803" s="42"/>
      <c r="F11803" s="342" t="s">
        <v>557</v>
      </c>
      <c r="G11803" s="47" t="s">
        <v>256</v>
      </c>
      <c r="H11803" s="93">
        <f t="shared" si="3325"/>
        <v>0</v>
      </c>
      <c r="I11803" s="94">
        <f t="shared" si="3294"/>
        <v>0</v>
      </c>
      <c r="J11803" s="93">
        <f t="shared" ref="J11803:K11803" si="3329">J12033+J12263</f>
        <v>0</v>
      </c>
      <c r="K11803" s="93">
        <f t="shared" si="3329"/>
        <v>0</v>
      </c>
      <c r="L11803" s="94">
        <f t="shared" si="3272"/>
        <v>0</v>
      </c>
      <c r="M11803" s="93">
        <f t="shared" si="3321"/>
        <v>0</v>
      </c>
      <c r="N11803" s="93">
        <f t="shared" si="3321"/>
        <v>0</v>
      </c>
      <c r="O11803" s="82" t="s">
        <v>146</v>
      </c>
      <c r="R11803" s="352">
        <f>L12033-[1]გადასახდელები!L10423</f>
        <v>0</v>
      </c>
    </row>
    <row r="11804" spans="2:18" ht="20.25" hidden="1" customHeight="1">
      <c r="B11804" s="36" t="str">
        <f t="shared" si="3275"/>
        <v>b</v>
      </c>
      <c r="C11804" s="42">
        <v>5</v>
      </c>
      <c r="D11804" s="42"/>
      <c r="F11804" s="343" t="s">
        <v>624</v>
      </c>
      <c r="G11804" s="48" t="s">
        <v>257</v>
      </c>
      <c r="H11804" s="109">
        <f t="shared" si="3325"/>
        <v>0</v>
      </c>
      <c r="I11804" s="97">
        <f t="shared" si="3294"/>
        <v>0</v>
      </c>
      <c r="J11804" s="109">
        <f t="shared" ref="J11804:K11804" si="3330">J12034+J12264</f>
        <v>0</v>
      </c>
      <c r="K11804" s="109">
        <f t="shared" si="3330"/>
        <v>0</v>
      </c>
      <c r="L11804" s="97">
        <f t="shared" si="3272"/>
        <v>0</v>
      </c>
      <c r="M11804" s="109">
        <f t="shared" si="3321"/>
        <v>0</v>
      </c>
      <c r="N11804" s="109">
        <f t="shared" si="3321"/>
        <v>0</v>
      </c>
      <c r="R11804" s="352">
        <f>L12034-[1]გადასახდელები!L10424</f>
        <v>0</v>
      </c>
    </row>
    <row r="11805" spans="2:18" ht="30" hidden="1" customHeight="1">
      <c r="B11805" s="36" t="str">
        <f t="shared" si="3275"/>
        <v>b</v>
      </c>
      <c r="C11805" s="42">
        <v>5</v>
      </c>
      <c r="D11805" s="42"/>
      <c r="F11805" s="343" t="s">
        <v>625</v>
      </c>
      <c r="G11805" s="48" t="s">
        <v>258</v>
      </c>
      <c r="H11805" s="109">
        <f t="shared" si="3325"/>
        <v>0</v>
      </c>
      <c r="I11805" s="97">
        <f t="shared" si="3294"/>
        <v>0</v>
      </c>
      <c r="J11805" s="109">
        <f t="shared" ref="J11805:K11805" si="3331">J12035+J12265</f>
        <v>0</v>
      </c>
      <c r="K11805" s="109">
        <f t="shared" si="3331"/>
        <v>0</v>
      </c>
      <c r="L11805" s="97">
        <f t="shared" si="3272"/>
        <v>0</v>
      </c>
      <c r="M11805" s="109">
        <f t="shared" si="3321"/>
        <v>0</v>
      </c>
      <c r="N11805" s="109">
        <f t="shared" si="3321"/>
        <v>0</v>
      </c>
      <c r="R11805" s="352">
        <f>L12035-[1]გადასახდელები!L10425</f>
        <v>0</v>
      </c>
    </row>
    <row r="11806" spans="2:18" ht="22.5" hidden="1" customHeight="1">
      <c r="B11806" s="36" t="str">
        <f t="shared" si="3275"/>
        <v>b</v>
      </c>
      <c r="C11806" s="42">
        <v>5</v>
      </c>
      <c r="D11806" s="42"/>
      <c r="F11806" s="343" t="s">
        <v>558</v>
      </c>
      <c r="G11806" s="48" t="s">
        <v>259</v>
      </c>
      <c r="H11806" s="109">
        <f t="shared" si="3325"/>
        <v>0</v>
      </c>
      <c r="I11806" s="97">
        <f t="shared" si="3294"/>
        <v>0</v>
      </c>
      <c r="J11806" s="109">
        <f t="shared" ref="J11806:K11806" si="3332">J12036+J12266</f>
        <v>0</v>
      </c>
      <c r="K11806" s="109">
        <f t="shared" si="3332"/>
        <v>0</v>
      </c>
      <c r="L11806" s="97">
        <f t="shared" si="3272"/>
        <v>0</v>
      </c>
      <c r="M11806" s="109">
        <f t="shared" si="3321"/>
        <v>0</v>
      </c>
      <c r="N11806" s="109">
        <f t="shared" si="3321"/>
        <v>0</v>
      </c>
      <c r="R11806" s="352">
        <f>L12036-[1]გადასახდელები!L10426</f>
        <v>0</v>
      </c>
    </row>
    <row r="11807" spans="2:18" ht="33.75" hidden="1" customHeight="1">
      <c r="B11807" s="36" t="str">
        <f t="shared" si="3275"/>
        <v>b</v>
      </c>
      <c r="C11807" s="42">
        <v>5</v>
      </c>
      <c r="D11807" s="42"/>
      <c r="F11807" s="343" t="s">
        <v>626</v>
      </c>
      <c r="G11807" s="48" t="s">
        <v>260</v>
      </c>
      <c r="H11807" s="109">
        <f t="shared" si="3325"/>
        <v>0</v>
      </c>
      <c r="I11807" s="97">
        <f t="shared" si="3294"/>
        <v>0</v>
      </c>
      <c r="J11807" s="109">
        <f t="shared" ref="J11807:K11807" si="3333">J12037+J12267</f>
        <v>0</v>
      </c>
      <c r="K11807" s="109">
        <f t="shared" si="3333"/>
        <v>0</v>
      </c>
      <c r="L11807" s="97">
        <f t="shared" si="3272"/>
        <v>0</v>
      </c>
      <c r="M11807" s="109">
        <f t="shared" si="3321"/>
        <v>0</v>
      </c>
      <c r="N11807" s="109">
        <f t="shared" si="3321"/>
        <v>0</v>
      </c>
      <c r="R11807" s="352">
        <f>L12037-[1]გადასახდელები!L10427</f>
        <v>0</v>
      </c>
    </row>
    <row r="11808" spans="2:18" ht="24.75" hidden="1" customHeight="1">
      <c r="B11808" s="36" t="str">
        <f t="shared" si="3275"/>
        <v>b</v>
      </c>
      <c r="C11808" s="42">
        <v>5</v>
      </c>
      <c r="D11808" s="42"/>
      <c r="F11808" s="343" t="s">
        <v>627</v>
      </c>
      <c r="G11808" s="48" t="s">
        <v>261</v>
      </c>
      <c r="H11808" s="109">
        <f t="shared" si="3325"/>
        <v>0</v>
      </c>
      <c r="I11808" s="97">
        <f t="shared" si="3294"/>
        <v>0</v>
      </c>
      <c r="J11808" s="109">
        <f t="shared" ref="J11808:K11808" si="3334">J12038+J12268</f>
        <v>0</v>
      </c>
      <c r="K11808" s="109">
        <f t="shared" si="3334"/>
        <v>0</v>
      </c>
      <c r="L11808" s="97">
        <f t="shared" si="3272"/>
        <v>0</v>
      </c>
      <c r="M11808" s="109">
        <f t="shared" si="3321"/>
        <v>0</v>
      </c>
      <c r="N11808" s="109">
        <f t="shared" si="3321"/>
        <v>0</v>
      </c>
      <c r="R11808" s="352">
        <f>L12038-[1]გადასახდელები!L10428</f>
        <v>0</v>
      </c>
    </row>
    <row r="11809" spans="2:18" ht="35.25" hidden="1" customHeight="1">
      <c r="B11809" s="36" t="str">
        <f t="shared" si="3275"/>
        <v>b</v>
      </c>
      <c r="C11809" s="42">
        <v>5</v>
      </c>
      <c r="D11809" s="42"/>
      <c r="F11809" s="343" t="s">
        <v>628</v>
      </c>
      <c r="G11809" s="48" t="s">
        <v>262</v>
      </c>
      <c r="H11809" s="109">
        <f t="shared" si="3325"/>
        <v>0</v>
      </c>
      <c r="I11809" s="97">
        <f t="shared" si="3294"/>
        <v>0</v>
      </c>
      <c r="J11809" s="109">
        <f t="shared" ref="J11809:K11809" si="3335">J12039+J12269</f>
        <v>0</v>
      </c>
      <c r="K11809" s="109">
        <f t="shared" si="3335"/>
        <v>0</v>
      </c>
      <c r="L11809" s="97">
        <f t="shared" si="3272"/>
        <v>0</v>
      </c>
      <c r="M11809" s="109">
        <f t="shared" si="3321"/>
        <v>0</v>
      </c>
      <c r="N11809" s="109">
        <f t="shared" si="3321"/>
        <v>0</v>
      </c>
      <c r="R11809" s="352">
        <f>L12039-[1]გადასახდელები!L10429</f>
        <v>0</v>
      </c>
    </row>
    <row r="11810" spans="2:18" ht="33.75" hidden="1" customHeight="1">
      <c r="B11810" s="36" t="str">
        <f t="shared" si="3275"/>
        <v>b</v>
      </c>
      <c r="C11810" s="42">
        <v>5</v>
      </c>
      <c r="D11810" s="42"/>
      <c r="F11810" s="343" t="s">
        <v>629</v>
      </c>
      <c r="G11810" s="48" t="s">
        <v>263</v>
      </c>
      <c r="H11810" s="109">
        <f t="shared" si="3325"/>
        <v>0</v>
      </c>
      <c r="I11810" s="97">
        <f t="shared" si="3294"/>
        <v>0</v>
      </c>
      <c r="J11810" s="109">
        <f t="shared" ref="J11810:K11810" si="3336">J12040+J12270</f>
        <v>0</v>
      </c>
      <c r="K11810" s="109">
        <f t="shared" si="3336"/>
        <v>0</v>
      </c>
      <c r="L11810" s="97">
        <f t="shared" si="3272"/>
        <v>0</v>
      </c>
      <c r="M11810" s="109">
        <f t="shared" si="3321"/>
        <v>0</v>
      </c>
      <c r="N11810" s="109">
        <f t="shared" si="3321"/>
        <v>0</v>
      </c>
      <c r="R11810" s="352">
        <f>L12040-[1]გადასახდელები!L10430</f>
        <v>0</v>
      </c>
    </row>
    <row r="11811" spans="2:18" ht="20.25" hidden="1" customHeight="1">
      <c r="B11811" s="36" t="str">
        <f t="shared" si="3275"/>
        <v>b</v>
      </c>
      <c r="C11811" s="42">
        <v>5</v>
      </c>
      <c r="D11811" s="42"/>
      <c r="F11811" s="343" t="s">
        <v>630</v>
      </c>
      <c r="G11811" s="48" t="s">
        <v>264</v>
      </c>
      <c r="H11811" s="109">
        <f t="shared" si="3325"/>
        <v>0</v>
      </c>
      <c r="I11811" s="97">
        <f t="shared" si="3294"/>
        <v>0</v>
      </c>
      <c r="J11811" s="109">
        <f t="shared" ref="J11811:K11811" si="3337">J12041+J12271</f>
        <v>0</v>
      </c>
      <c r="K11811" s="109">
        <f t="shared" si="3337"/>
        <v>0</v>
      </c>
      <c r="L11811" s="97">
        <f t="shared" si="3272"/>
        <v>0</v>
      </c>
      <c r="M11811" s="109">
        <f t="shared" si="3321"/>
        <v>0</v>
      </c>
      <c r="N11811" s="109">
        <f t="shared" si="3321"/>
        <v>0</v>
      </c>
      <c r="R11811" s="352">
        <f>L12041-[1]გადასახდელები!L10431</f>
        <v>0</v>
      </c>
    </row>
    <row r="11812" spans="2:18" ht="20.25" hidden="1" customHeight="1">
      <c r="B11812" s="36" t="str">
        <f t="shared" si="3275"/>
        <v>b</v>
      </c>
      <c r="C11812" s="42">
        <v>5</v>
      </c>
      <c r="D11812" s="42"/>
      <c r="F11812" s="343" t="s">
        <v>631</v>
      </c>
      <c r="G11812" s="48" t="s">
        <v>265</v>
      </c>
      <c r="H11812" s="109">
        <f t="shared" si="3325"/>
        <v>0</v>
      </c>
      <c r="I11812" s="97">
        <f t="shared" si="3294"/>
        <v>0</v>
      </c>
      <c r="J11812" s="109">
        <f t="shared" ref="J11812:K11812" si="3338">J12042+J12272</f>
        <v>0</v>
      </c>
      <c r="K11812" s="109">
        <f t="shared" si="3338"/>
        <v>0</v>
      </c>
      <c r="L11812" s="97">
        <f t="shared" si="3272"/>
        <v>0</v>
      </c>
      <c r="M11812" s="109">
        <f t="shared" si="3321"/>
        <v>0</v>
      </c>
      <c r="N11812" s="109">
        <f t="shared" si="3321"/>
        <v>0</v>
      </c>
      <c r="R11812" s="352">
        <f>L12042-[1]გადასახდელები!L10432</f>
        <v>0</v>
      </c>
    </row>
    <row r="11813" spans="2:18" ht="20.25" hidden="1" customHeight="1">
      <c r="B11813" s="36" t="str">
        <f t="shared" si="3275"/>
        <v>b</v>
      </c>
      <c r="C11813" s="42">
        <v>5</v>
      </c>
      <c r="D11813" s="42"/>
      <c r="F11813" s="343" t="s">
        <v>559</v>
      </c>
      <c r="G11813" s="48" t="s">
        <v>266</v>
      </c>
      <c r="H11813" s="109">
        <f t="shared" si="3325"/>
        <v>0</v>
      </c>
      <c r="I11813" s="97">
        <f t="shared" si="3294"/>
        <v>0</v>
      </c>
      <c r="J11813" s="109">
        <f t="shared" ref="J11813:K11813" si="3339">J12043+J12273</f>
        <v>0</v>
      </c>
      <c r="K11813" s="109">
        <f t="shared" si="3339"/>
        <v>0</v>
      </c>
      <c r="L11813" s="97">
        <f t="shared" si="3272"/>
        <v>0</v>
      </c>
      <c r="M11813" s="109">
        <f t="shared" si="3321"/>
        <v>0</v>
      </c>
      <c r="N11813" s="109">
        <f t="shared" si="3321"/>
        <v>0</v>
      </c>
      <c r="R11813" s="352">
        <f>L12043-[1]გადასახდელები!L10433</f>
        <v>0</v>
      </c>
    </row>
    <row r="11814" spans="2:18" ht="20.25" hidden="1" customHeight="1">
      <c r="B11814" s="36" t="str">
        <f t="shared" si="3275"/>
        <v>b</v>
      </c>
      <c r="C11814" s="42">
        <v>5</v>
      </c>
      <c r="D11814" s="42"/>
      <c r="F11814" s="343" t="s">
        <v>632</v>
      </c>
      <c r="G11814" s="48" t="s">
        <v>267</v>
      </c>
      <c r="H11814" s="109">
        <f t="shared" si="3325"/>
        <v>0</v>
      </c>
      <c r="I11814" s="97">
        <f t="shared" si="3294"/>
        <v>0</v>
      </c>
      <c r="J11814" s="109">
        <f t="shared" ref="J11814:K11814" si="3340">J12044+J12274</f>
        <v>0</v>
      </c>
      <c r="K11814" s="109">
        <f t="shared" si="3340"/>
        <v>0</v>
      </c>
      <c r="L11814" s="97">
        <f t="shared" si="3272"/>
        <v>0</v>
      </c>
      <c r="M11814" s="109">
        <f t="shared" si="3321"/>
        <v>0</v>
      </c>
      <c r="N11814" s="109">
        <f t="shared" si="3321"/>
        <v>0</v>
      </c>
      <c r="R11814" s="352">
        <f>L12044-[1]გადასახდელები!L10434</f>
        <v>0</v>
      </c>
    </row>
    <row r="11815" spans="2:18" ht="34.5" hidden="1" customHeight="1">
      <c r="B11815" s="36" t="str">
        <f t="shared" si="3275"/>
        <v>b</v>
      </c>
      <c r="C11815" s="42">
        <v>5</v>
      </c>
      <c r="D11815" s="42"/>
      <c r="F11815" s="343" t="s">
        <v>633</v>
      </c>
      <c r="G11815" s="48" t="s">
        <v>268</v>
      </c>
      <c r="H11815" s="109">
        <f t="shared" si="3325"/>
        <v>0</v>
      </c>
      <c r="I11815" s="97">
        <f t="shared" si="3294"/>
        <v>0</v>
      </c>
      <c r="J11815" s="109">
        <f t="shared" ref="J11815:K11815" si="3341">J12045+J12275</f>
        <v>0</v>
      </c>
      <c r="K11815" s="109">
        <f t="shared" si="3341"/>
        <v>0</v>
      </c>
      <c r="L11815" s="97">
        <f t="shared" si="3272"/>
        <v>0</v>
      </c>
      <c r="M11815" s="109">
        <f t="shared" si="3321"/>
        <v>0</v>
      </c>
      <c r="N11815" s="109">
        <f t="shared" si="3321"/>
        <v>0</v>
      </c>
      <c r="R11815" s="352">
        <f>L12045-[1]გადასახდელები!L10435</f>
        <v>0</v>
      </c>
    </row>
    <row r="11816" spans="2:18" ht="30.75" hidden="1" customHeight="1">
      <c r="B11816" s="36" t="str">
        <f t="shared" si="3275"/>
        <v>b</v>
      </c>
      <c r="C11816" s="42">
        <v>5</v>
      </c>
      <c r="D11816" s="42"/>
      <c r="F11816" s="343" t="s">
        <v>560</v>
      </c>
      <c r="G11816" s="48" t="s">
        <v>269</v>
      </c>
      <c r="H11816" s="109">
        <f t="shared" si="3325"/>
        <v>0</v>
      </c>
      <c r="I11816" s="97">
        <f t="shared" si="3294"/>
        <v>0</v>
      </c>
      <c r="J11816" s="109">
        <f t="shared" ref="J11816:K11816" si="3342">J12046+J12276</f>
        <v>0</v>
      </c>
      <c r="K11816" s="109">
        <f t="shared" si="3342"/>
        <v>0</v>
      </c>
      <c r="L11816" s="97">
        <f t="shared" ref="L11816:L11880" si="3343">M11816+N11816</f>
        <v>0</v>
      </c>
      <c r="M11816" s="109">
        <f t="shared" ref="M11816:N11835" si="3344">M12046+M12276</f>
        <v>0</v>
      </c>
      <c r="N11816" s="109">
        <f t="shared" si="3344"/>
        <v>0</v>
      </c>
      <c r="R11816" s="352">
        <f>L12046-[1]გადასახდელები!L10436</f>
        <v>0</v>
      </c>
    </row>
    <row r="11817" spans="2:18" ht="20.25" hidden="1" customHeight="1">
      <c r="B11817" s="36" t="str">
        <f t="shared" si="3275"/>
        <v>b</v>
      </c>
      <c r="C11817" s="42">
        <v>3</v>
      </c>
      <c r="D11817" s="42"/>
      <c r="F11817" s="343" t="s">
        <v>634</v>
      </c>
      <c r="G11817" s="57" t="s">
        <v>209</v>
      </c>
      <c r="H11817" s="111">
        <f t="shared" si="3325"/>
        <v>0</v>
      </c>
      <c r="I11817" s="90">
        <f t="shared" si="3294"/>
        <v>0</v>
      </c>
      <c r="J11817" s="111">
        <f t="shared" ref="J11817:K11817" si="3345">J12047+J12277</f>
        <v>0</v>
      </c>
      <c r="K11817" s="111">
        <f t="shared" si="3345"/>
        <v>0</v>
      </c>
      <c r="L11817" s="90">
        <f t="shared" si="3343"/>
        <v>0</v>
      </c>
      <c r="M11817" s="111">
        <f t="shared" si="3344"/>
        <v>0</v>
      </c>
      <c r="N11817" s="111">
        <f t="shared" si="3344"/>
        <v>0</v>
      </c>
      <c r="R11817" s="352">
        <f>L12047-[1]გადასახდელები!L10437</f>
        <v>0</v>
      </c>
    </row>
    <row r="11818" spans="2:18" ht="20.25" hidden="1" customHeight="1">
      <c r="B11818" s="36" t="str">
        <f t="shared" si="3275"/>
        <v>b</v>
      </c>
      <c r="C11818" s="42">
        <v>3</v>
      </c>
      <c r="D11818" s="42"/>
      <c r="F11818" s="342" t="s">
        <v>635</v>
      </c>
      <c r="G11818" s="57" t="s">
        <v>208</v>
      </c>
      <c r="H11818" s="89">
        <f t="shared" si="3325"/>
        <v>0</v>
      </c>
      <c r="I11818" s="90">
        <f t="shared" si="3294"/>
        <v>0</v>
      </c>
      <c r="J11818" s="89">
        <f t="shared" ref="J11818:K11818" si="3346">J12048+J12278</f>
        <v>0</v>
      </c>
      <c r="K11818" s="89">
        <f t="shared" si="3346"/>
        <v>0</v>
      </c>
      <c r="L11818" s="90">
        <f t="shared" si="3343"/>
        <v>0</v>
      </c>
      <c r="M11818" s="89">
        <f t="shared" si="3344"/>
        <v>0</v>
      </c>
      <c r="N11818" s="89">
        <f t="shared" si="3344"/>
        <v>0</v>
      </c>
      <c r="O11818" s="82" t="s">
        <v>146</v>
      </c>
      <c r="R11818" s="352">
        <f>L12048-[1]გადასახდელები!L10438</f>
        <v>0</v>
      </c>
    </row>
    <row r="11819" spans="2:18" ht="20.25" hidden="1" customHeight="1">
      <c r="B11819" s="36" t="str">
        <f t="shared" ref="B11819:B11882" si="3347">IF(H11819+I11819+L11819&gt;0,"a","b")</f>
        <v>b</v>
      </c>
      <c r="C11819" s="42">
        <v>4</v>
      </c>
      <c r="D11819" s="42"/>
      <c r="F11819" s="342" t="s">
        <v>636</v>
      </c>
      <c r="G11819" s="47" t="s">
        <v>270</v>
      </c>
      <c r="H11819" s="93">
        <f t="shared" si="3325"/>
        <v>0</v>
      </c>
      <c r="I11819" s="94">
        <f t="shared" si="3294"/>
        <v>0</v>
      </c>
      <c r="J11819" s="93">
        <f t="shared" ref="J11819:K11819" si="3348">J12049+J12279</f>
        <v>0</v>
      </c>
      <c r="K11819" s="93">
        <f t="shared" si="3348"/>
        <v>0</v>
      </c>
      <c r="L11819" s="94">
        <f t="shared" si="3343"/>
        <v>0</v>
      </c>
      <c r="M11819" s="93">
        <f t="shared" si="3344"/>
        <v>0</v>
      </c>
      <c r="N11819" s="93">
        <f t="shared" si="3344"/>
        <v>0</v>
      </c>
      <c r="O11819" s="82" t="s">
        <v>146</v>
      </c>
      <c r="R11819" s="352">
        <f>L12049-[1]გადასახდელები!L10439</f>
        <v>0</v>
      </c>
    </row>
    <row r="11820" spans="2:18" ht="20.25" hidden="1" customHeight="1">
      <c r="B11820" s="36" t="str">
        <f t="shared" si="3347"/>
        <v>b</v>
      </c>
      <c r="C11820" s="42">
        <v>5</v>
      </c>
      <c r="D11820" s="42"/>
      <c r="F11820" s="343" t="s">
        <v>637</v>
      </c>
      <c r="G11820" s="48" t="s">
        <v>271</v>
      </c>
      <c r="H11820" s="101">
        <f t="shared" si="3325"/>
        <v>0</v>
      </c>
      <c r="I11820" s="97">
        <f t="shared" si="3294"/>
        <v>0</v>
      </c>
      <c r="J11820" s="101">
        <f t="shared" ref="J11820:K11820" si="3349">J12050+J12280</f>
        <v>0</v>
      </c>
      <c r="K11820" s="101">
        <f t="shared" si="3349"/>
        <v>0</v>
      </c>
      <c r="L11820" s="97">
        <f t="shared" si="3343"/>
        <v>0</v>
      </c>
      <c r="M11820" s="101">
        <f t="shared" si="3344"/>
        <v>0</v>
      </c>
      <c r="N11820" s="101">
        <f t="shared" si="3344"/>
        <v>0</v>
      </c>
      <c r="R11820" s="352">
        <f>L12050-[1]გადასახდელები!L10440</f>
        <v>0</v>
      </c>
    </row>
    <row r="11821" spans="2:18" ht="20.25" hidden="1" customHeight="1">
      <c r="B11821" s="36" t="str">
        <f t="shared" si="3347"/>
        <v>b</v>
      </c>
      <c r="C11821" s="42">
        <v>5</v>
      </c>
      <c r="D11821" s="42"/>
      <c r="F11821" s="343" t="s">
        <v>638</v>
      </c>
      <c r="G11821" s="48" t="s">
        <v>272</v>
      </c>
      <c r="H11821" s="101">
        <f t="shared" si="3325"/>
        <v>0</v>
      </c>
      <c r="I11821" s="97">
        <f t="shared" si="3294"/>
        <v>0</v>
      </c>
      <c r="J11821" s="101">
        <f t="shared" ref="J11821:K11821" si="3350">J12051+J12281</f>
        <v>0</v>
      </c>
      <c r="K11821" s="101">
        <f t="shared" si="3350"/>
        <v>0</v>
      </c>
      <c r="L11821" s="97">
        <f t="shared" si="3343"/>
        <v>0</v>
      </c>
      <c r="M11821" s="101">
        <f t="shared" si="3344"/>
        <v>0</v>
      </c>
      <c r="N11821" s="101">
        <f t="shared" si="3344"/>
        <v>0</v>
      </c>
      <c r="R11821" s="352">
        <f>L12051-[1]გადასახდელები!L10441</f>
        <v>0</v>
      </c>
    </row>
    <row r="11822" spans="2:18" ht="20.25" hidden="1" customHeight="1">
      <c r="B11822" s="36" t="str">
        <f t="shared" si="3347"/>
        <v>b</v>
      </c>
      <c r="C11822" s="42">
        <v>5</v>
      </c>
      <c r="D11822" s="42"/>
      <c r="F11822" s="343" t="s">
        <v>639</v>
      </c>
      <c r="G11822" s="48" t="s">
        <v>273</v>
      </c>
      <c r="H11822" s="101">
        <f t="shared" si="3325"/>
        <v>0</v>
      </c>
      <c r="I11822" s="97">
        <f t="shared" si="3294"/>
        <v>0</v>
      </c>
      <c r="J11822" s="101">
        <f t="shared" ref="J11822:K11822" si="3351">J12052+J12282</f>
        <v>0</v>
      </c>
      <c r="K11822" s="101">
        <f t="shared" si="3351"/>
        <v>0</v>
      </c>
      <c r="L11822" s="97">
        <f t="shared" si="3343"/>
        <v>0</v>
      </c>
      <c r="M11822" s="101">
        <f t="shared" si="3344"/>
        <v>0</v>
      </c>
      <c r="N11822" s="101">
        <f t="shared" si="3344"/>
        <v>0</v>
      </c>
      <c r="R11822" s="352">
        <f>L12052-[1]გადასახდელები!L10442</f>
        <v>0</v>
      </c>
    </row>
    <row r="11823" spans="2:18" ht="20.25" hidden="1" customHeight="1">
      <c r="B11823" s="36" t="str">
        <f t="shared" si="3347"/>
        <v>b</v>
      </c>
      <c r="C11823" s="42">
        <v>5</v>
      </c>
      <c r="D11823" s="42"/>
      <c r="F11823" s="343" t="s">
        <v>640</v>
      </c>
      <c r="G11823" s="48" t="s">
        <v>274</v>
      </c>
      <c r="H11823" s="101">
        <f t="shared" si="3325"/>
        <v>0</v>
      </c>
      <c r="I11823" s="97">
        <f t="shared" si="3294"/>
        <v>0</v>
      </c>
      <c r="J11823" s="101">
        <f t="shared" ref="J11823:K11823" si="3352">J12053+J12283</f>
        <v>0</v>
      </c>
      <c r="K11823" s="101">
        <f t="shared" si="3352"/>
        <v>0</v>
      </c>
      <c r="L11823" s="97">
        <f t="shared" si="3343"/>
        <v>0</v>
      </c>
      <c r="M11823" s="101">
        <f t="shared" si="3344"/>
        <v>0</v>
      </c>
      <c r="N11823" s="101">
        <f t="shared" si="3344"/>
        <v>0</v>
      </c>
      <c r="R11823" s="352">
        <f>L12053-[1]გადასახდელები!L10443</f>
        <v>0</v>
      </c>
    </row>
    <row r="11824" spans="2:18" ht="20.25" hidden="1" customHeight="1">
      <c r="B11824" s="36" t="str">
        <f t="shared" si="3347"/>
        <v>b</v>
      </c>
      <c r="C11824" s="42">
        <v>4</v>
      </c>
      <c r="D11824" s="42"/>
      <c r="F11824" s="343" t="s">
        <v>641</v>
      </c>
      <c r="G11824" s="47" t="s">
        <v>275</v>
      </c>
      <c r="H11824" s="103">
        <f t="shared" si="3325"/>
        <v>0</v>
      </c>
      <c r="I11824" s="94">
        <f t="shared" si="3294"/>
        <v>0</v>
      </c>
      <c r="J11824" s="103">
        <f t="shared" ref="J11824:K11824" si="3353">J12054+J12284</f>
        <v>0</v>
      </c>
      <c r="K11824" s="103">
        <f t="shared" si="3353"/>
        <v>0</v>
      </c>
      <c r="L11824" s="94">
        <f t="shared" si="3343"/>
        <v>0</v>
      </c>
      <c r="M11824" s="103">
        <f t="shared" si="3344"/>
        <v>0</v>
      </c>
      <c r="N11824" s="103">
        <f t="shared" si="3344"/>
        <v>0</v>
      </c>
      <c r="R11824" s="352">
        <f>L12054-[1]გადასახდელები!L10444</f>
        <v>0</v>
      </c>
    </row>
    <row r="11825" spans="2:18" ht="36" hidden="1" customHeight="1">
      <c r="B11825" s="36" t="str">
        <f t="shared" si="3347"/>
        <v>b</v>
      </c>
      <c r="C11825" s="42">
        <v>4</v>
      </c>
      <c r="D11825" s="42"/>
      <c r="F11825" s="343" t="s">
        <v>642</v>
      </c>
      <c r="G11825" s="47" t="s">
        <v>276</v>
      </c>
      <c r="H11825" s="103">
        <f t="shared" si="3325"/>
        <v>0</v>
      </c>
      <c r="I11825" s="94">
        <f t="shared" si="3294"/>
        <v>0</v>
      </c>
      <c r="J11825" s="103">
        <f t="shared" ref="J11825:K11825" si="3354">J12055+J12285</f>
        <v>0</v>
      </c>
      <c r="K11825" s="103">
        <f t="shared" si="3354"/>
        <v>0</v>
      </c>
      <c r="L11825" s="94">
        <f t="shared" si="3343"/>
        <v>0</v>
      </c>
      <c r="M11825" s="103">
        <f t="shared" si="3344"/>
        <v>0</v>
      </c>
      <c r="N11825" s="103">
        <f t="shared" si="3344"/>
        <v>0</v>
      </c>
      <c r="R11825" s="352">
        <f>L12055-[1]გადასახდელები!L10445</f>
        <v>0</v>
      </c>
    </row>
    <row r="11826" spans="2:18" ht="20.25" customHeight="1" thickBot="1">
      <c r="B11826" s="36" t="str">
        <f t="shared" si="3347"/>
        <v>a</v>
      </c>
      <c r="C11826" s="42">
        <v>3</v>
      </c>
      <c r="D11826" s="42"/>
      <c r="F11826" s="343" t="s">
        <v>561</v>
      </c>
      <c r="G11826" s="57" t="s">
        <v>202</v>
      </c>
      <c r="H11826" s="111">
        <f t="shared" si="3325"/>
        <v>72.8</v>
      </c>
      <c r="I11826" s="90">
        <f t="shared" si="3294"/>
        <v>76</v>
      </c>
      <c r="J11826" s="111">
        <f t="shared" ref="J11826:K11826" si="3355">J12056+J12286</f>
        <v>0</v>
      </c>
      <c r="K11826" s="111">
        <f t="shared" si="3355"/>
        <v>76</v>
      </c>
      <c r="L11826" s="90">
        <f t="shared" si="3343"/>
        <v>25.741</v>
      </c>
      <c r="M11826" s="111">
        <f t="shared" si="3344"/>
        <v>0</v>
      </c>
      <c r="N11826" s="111">
        <f t="shared" si="3344"/>
        <v>25.741</v>
      </c>
      <c r="R11826" s="352">
        <f>L12056-[1]გადასახდელები!L10446</f>
        <v>-67.259</v>
      </c>
    </row>
    <row r="11827" spans="2:18" ht="20.25" hidden="1" customHeight="1">
      <c r="B11827" s="36" t="str">
        <f t="shared" si="3347"/>
        <v>b</v>
      </c>
      <c r="C11827" s="42">
        <v>3</v>
      </c>
      <c r="D11827" s="42"/>
      <c r="F11827" s="342" t="s">
        <v>562</v>
      </c>
      <c r="G11827" s="57" t="s">
        <v>203</v>
      </c>
      <c r="H11827" s="89">
        <f t="shared" si="3325"/>
        <v>0</v>
      </c>
      <c r="I11827" s="90">
        <f t="shared" si="3294"/>
        <v>0</v>
      </c>
      <c r="J11827" s="89">
        <f t="shared" ref="J11827:K11827" si="3356">J12057+J12287</f>
        <v>0</v>
      </c>
      <c r="K11827" s="89">
        <f t="shared" si="3356"/>
        <v>0</v>
      </c>
      <c r="L11827" s="90">
        <f t="shared" si="3343"/>
        <v>0</v>
      </c>
      <c r="M11827" s="89">
        <f t="shared" si="3344"/>
        <v>0</v>
      </c>
      <c r="N11827" s="89">
        <f t="shared" si="3344"/>
        <v>0</v>
      </c>
      <c r="O11827" s="82" t="s">
        <v>146</v>
      </c>
      <c r="R11827" s="352">
        <f>L12057-[1]გადასახდელები!L10447</f>
        <v>0</v>
      </c>
    </row>
    <row r="11828" spans="2:18" ht="20.25" hidden="1" customHeight="1">
      <c r="B11828" s="36" t="str">
        <f t="shared" si="3347"/>
        <v>b</v>
      </c>
      <c r="C11828" s="42">
        <v>4</v>
      </c>
      <c r="D11828" s="42"/>
      <c r="F11828" s="342" t="s">
        <v>643</v>
      </c>
      <c r="G11828" s="47" t="s">
        <v>277</v>
      </c>
      <c r="H11828" s="93">
        <f t="shared" si="3325"/>
        <v>0</v>
      </c>
      <c r="I11828" s="94">
        <f t="shared" si="3294"/>
        <v>0</v>
      </c>
      <c r="J11828" s="93">
        <f t="shared" ref="J11828:K11828" si="3357">J12058+J12288</f>
        <v>0</v>
      </c>
      <c r="K11828" s="93">
        <f t="shared" si="3357"/>
        <v>0</v>
      </c>
      <c r="L11828" s="94">
        <f t="shared" si="3343"/>
        <v>0</v>
      </c>
      <c r="M11828" s="93">
        <f t="shared" si="3344"/>
        <v>0</v>
      </c>
      <c r="N11828" s="93">
        <f t="shared" si="3344"/>
        <v>0</v>
      </c>
      <c r="O11828" s="82" t="s">
        <v>146</v>
      </c>
      <c r="R11828" s="352">
        <f>L12058-[1]გადასახდელები!L10448</f>
        <v>0</v>
      </c>
    </row>
    <row r="11829" spans="2:18" ht="20.25" hidden="1" customHeight="1">
      <c r="B11829" s="36" t="str">
        <f t="shared" si="3347"/>
        <v>b</v>
      </c>
      <c r="C11829" s="42">
        <v>5</v>
      </c>
      <c r="D11829" s="42"/>
      <c r="F11829" s="343" t="s">
        <v>644</v>
      </c>
      <c r="G11829" s="48" t="s">
        <v>278</v>
      </c>
      <c r="H11829" s="101">
        <f t="shared" si="3325"/>
        <v>0</v>
      </c>
      <c r="I11829" s="97">
        <f t="shared" si="3294"/>
        <v>0</v>
      </c>
      <c r="J11829" s="101">
        <f t="shared" ref="J11829:K11829" si="3358">J12059+J12289</f>
        <v>0</v>
      </c>
      <c r="K11829" s="101">
        <f t="shared" si="3358"/>
        <v>0</v>
      </c>
      <c r="L11829" s="97">
        <f t="shared" si="3343"/>
        <v>0</v>
      </c>
      <c r="M11829" s="101">
        <f t="shared" si="3344"/>
        <v>0</v>
      </c>
      <c r="N11829" s="101">
        <f t="shared" si="3344"/>
        <v>0</v>
      </c>
      <c r="R11829" s="352">
        <f>L12059-[1]გადასახდელები!L10449</f>
        <v>0</v>
      </c>
    </row>
    <row r="11830" spans="2:18" ht="20.25" hidden="1" customHeight="1">
      <c r="B11830" s="36" t="str">
        <f t="shared" si="3347"/>
        <v>b</v>
      </c>
      <c r="C11830" s="42">
        <v>5</v>
      </c>
      <c r="D11830" s="42"/>
      <c r="F11830" s="343" t="s">
        <v>645</v>
      </c>
      <c r="G11830" s="48" t="s">
        <v>204</v>
      </c>
      <c r="H11830" s="101">
        <f t="shared" si="3325"/>
        <v>0</v>
      </c>
      <c r="I11830" s="97">
        <f t="shared" si="3294"/>
        <v>0</v>
      </c>
      <c r="J11830" s="101">
        <f t="shared" ref="J11830:K11830" si="3359">J12060+J12290</f>
        <v>0</v>
      </c>
      <c r="K11830" s="101">
        <f t="shared" si="3359"/>
        <v>0</v>
      </c>
      <c r="L11830" s="97">
        <f t="shared" si="3343"/>
        <v>0</v>
      </c>
      <c r="M11830" s="101">
        <f t="shared" si="3344"/>
        <v>0</v>
      </c>
      <c r="N11830" s="101">
        <f t="shared" si="3344"/>
        <v>0</v>
      </c>
      <c r="R11830" s="352">
        <f>L12060-[1]გადასახდელები!L10450</f>
        <v>0</v>
      </c>
    </row>
    <row r="11831" spans="2:18" ht="20.25" hidden="1" customHeight="1">
      <c r="B11831" s="36" t="str">
        <f t="shared" si="3347"/>
        <v>b</v>
      </c>
      <c r="C11831" s="42">
        <v>4</v>
      </c>
      <c r="D11831" s="42"/>
      <c r="F11831" s="342" t="s">
        <v>646</v>
      </c>
      <c r="G11831" s="47" t="s">
        <v>279</v>
      </c>
      <c r="H11831" s="93">
        <f t="shared" si="3325"/>
        <v>0</v>
      </c>
      <c r="I11831" s="94">
        <f t="shared" si="3294"/>
        <v>0</v>
      </c>
      <c r="J11831" s="93">
        <f t="shared" ref="J11831:K11831" si="3360">J12061+J12291</f>
        <v>0</v>
      </c>
      <c r="K11831" s="93">
        <f t="shared" si="3360"/>
        <v>0</v>
      </c>
      <c r="L11831" s="94">
        <f t="shared" si="3343"/>
        <v>0</v>
      </c>
      <c r="M11831" s="93">
        <f t="shared" si="3344"/>
        <v>0</v>
      </c>
      <c r="N11831" s="93">
        <f t="shared" si="3344"/>
        <v>0</v>
      </c>
      <c r="O11831" s="82" t="s">
        <v>146</v>
      </c>
      <c r="R11831" s="352">
        <f>L12061-[1]გადასახდელები!L10451</f>
        <v>0</v>
      </c>
    </row>
    <row r="11832" spans="2:18" ht="20.25" hidden="1" customHeight="1">
      <c r="B11832" s="36" t="str">
        <f t="shared" si="3347"/>
        <v>b</v>
      </c>
      <c r="C11832" s="42">
        <v>5</v>
      </c>
      <c r="D11832" s="42"/>
      <c r="F11832" s="343" t="s">
        <v>647</v>
      </c>
      <c r="G11832" s="48" t="s">
        <v>278</v>
      </c>
      <c r="H11832" s="101">
        <f t="shared" si="3325"/>
        <v>0</v>
      </c>
      <c r="I11832" s="97">
        <f t="shared" si="3294"/>
        <v>0</v>
      </c>
      <c r="J11832" s="101">
        <f t="shared" ref="J11832:K11832" si="3361">J12062+J12292</f>
        <v>0</v>
      </c>
      <c r="K11832" s="101">
        <f t="shared" si="3361"/>
        <v>0</v>
      </c>
      <c r="L11832" s="97">
        <f t="shared" si="3343"/>
        <v>0</v>
      </c>
      <c r="M11832" s="101">
        <f t="shared" si="3344"/>
        <v>0</v>
      </c>
      <c r="N11832" s="101">
        <f t="shared" si="3344"/>
        <v>0</v>
      </c>
      <c r="R11832" s="352">
        <f>L12062-[1]გადასახდელები!L10452</f>
        <v>0</v>
      </c>
    </row>
    <row r="11833" spans="2:18" ht="20.25" hidden="1" customHeight="1">
      <c r="B11833" s="36" t="str">
        <f t="shared" si="3347"/>
        <v>b</v>
      </c>
      <c r="C11833" s="42">
        <v>5</v>
      </c>
      <c r="D11833" s="42"/>
      <c r="F11833" s="343" t="s">
        <v>648</v>
      </c>
      <c r="G11833" s="48" t="s">
        <v>204</v>
      </c>
      <c r="H11833" s="101">
        <f t="shared" si="3325"/>
        <v>0</v>
      </c>
      <c r="I11833" s="97">
        <f t="shared" si="3294"/>
        <v>0</v>
      </c>
      <c r="J11833" s="101">
        <f t="shared" ref="J11833:K11833" si="3362">J12063+J12293</f>
        <v>0</v>
      </c>
      <c r="K11833" s="101">
        <f t="shared" si="3362"/>
        <v>0</v>
      </c>
      <c r="L11833" s="97">
        <f t="shared" si="3343"/>
        <v>0</v>
      </c>
      <c r="M11833" s="101">
        <f t="shared" si="3344"/>
        <v>0</v>
      </c>
      <c r="N11833" s="101">
        <f t="shared" si="3344"/>
        <v>0</v>
      </c>
      <c r="R11833" s="352">
        <f>L12063-[1]გადასახდელები!L10453</f>
        <v>0</v>
      </c>
    </row>
    <row r="11834" spans="2:18" ht="20.25" hidden="1" customHeight="1">
      <c r="B11834" s="36" t="str">
        <f t="shared" si="3347"/>
        <v>b</v>
      </c>
      <c r="C11834" s="42">
        <v>4</v>
      </c>
      <c r="D11834" s="42"/>
      <c r="F11834" s="342" t="s">
        <v>563</v>
      </c>
      <c r="G11834" s="47" t="s">
        <v>280</v>
      </c>
      <c r="H11834" s="93">
        <f t="shared" si="3325"/>
        <v>0</v>
      </c>
      <c r="I11834" s="94">
        <f t="shared" si="3294"/>
        <v>0</v>
      </c>
      <c r="J11834" s="93">
        <f t="shared" ref="J11834:K11834" si="3363">J12064+J12294</f>
        <v>0</v>
      </c>
      <c r="K11834" s="93">
        <f t="shared" si="3363"/>
        <v>0</v>
      </c>
      <c r="L11834" s="94">
        <f t="shared" si="3343"/>
        <v>0</v>
      </c>
      <c r="M11834" s="93">
        <f t="shared" si="3344"/>
        <v>0</v>
      </c>
      <c r="N11834" s="93">
        <f t="shared" si="3344"/>
        <v>0</v>
      </c>
      <c r="O11834" s="82" t="s">
        <v>146</v>
      </c>
      <c r="R11834" s="352">
        <f>L12064-[1]გადასახდელები!L10454</f>
        <v>0</v>
      </c>
    </row>
    <row r="11835" spans="2:18" ht="20.25" hidden="1" customHeight="1">
      <c r="B11835" s="36" t="str">
        <f t="shared" si="3347"/>
        <v>b</v>
      </c>
      <c r="C11835" s="42">
        <v>5</v>
      </c>
      <c r="D11835" s="42"/>
      <c r="F11835" s="343" t="s">
        <v>649</v>
      </c>
      <c r="G11835" s="48" t="s">
        <v>278</v>
      </c>
      <c r="H11835" s="101">
        <f t="shared" si="3325"/>
        <v>0</v>
      </c>
      <c r="I11835" s="97">
        <f t="shared" si="3294"/>
        <v>0</v>
      </c>
      <c r="J11835" s="101">
        <f t="shared" ref="J11835:K11835" si="3364">J12065+J12295</f>
        <v>0</v>
      </c>
      <c r="K11835" s="101">
        <f t="shared" si="3364"/>
        <v>0</v>
      </c>
      <c r="L11835" s="97">
        <f t="shared" si="3343"/>
        <v>0</v>
      </c>
      <c r="M11835" s="101">
        <f t="shared" si="3344"/>
        <v>0</v>
      </c>
      <c r="N11835" s="101">
        <f t="shared" si="3344"/>
        <v>0</v>
      </c>
      <c r="R11835" s="352">
        <f>L12065-[1]გადასახდელები!L10455</f>
        <v>0</v>
      </c>
    </row>
    <row r="11836" spans="2:18" ht="20.25" hidden="1" customHeight="1">
      <c r="B11836" s="36" t="str">
        <f t="shared" si="3347"/>
        <v>b</v>
      </c>
      <c r="C11836" s="42">
        <v>5</v>
      </c>
      <c r="D11836" s="42"/>
      <c r="F11836" s="343" t="s">
        <v>564</v>
      </c>
      <c r="G11836" s="48" t="s">
        <v>204</v>
      </c>
      <c r="H11836" s="101">
        <f t="shared" si="3325"/>
        <v>0</v>
      </c>
      <c r="I11836" s="97">
        <f t="shared" ref="I11836:I11900" si="3365">J11836+K11836</f>
        <v>0</v>
      </c>
      <c r="J11836" s="101">
        <f t="shared" ref="J11836:K11836" si="3366">J12066+J12296</f>
        <v>0</v>
      </c>
      <c r="K11836" s="101">
        <f t="shared" si="3366"/>
        <v>0</v>
      </c>
      <c r="L11836" s="97">
        <f t="shared" si="3343"/>
        <v>0</v>
      </c>
      <c r="M11836" s="101">
        <f t="shared" ref="M11836:N11855" si="3367">M12066+M12296</f>
        <v>0</v>
      </c>
      <c r="N11836" s="101">
        <f t="shared" si="3367"/>
        <v>0</v>
      </c>
      <c r="R11836" s="352">
        <f>L12066-[1]გადასახდელები!L10456</f>
        <v>0</v>
      </c>
    </row>
    <row r="11837" spans="2:18" ht="20.25" hidden="1" customHeight="1">
      <c r="B11837" s="36" t="str">
        <f t="shared" si="3347"/>
        <v>b</v>
      </c>
      <c r="C11837" s="42">
        <v>3</v>
      </c>
      <c r="D11837" s="42"/>
      <c r="F11837" s="342" t="s">
        <v>565</v>
      </c>
      <c r="G11837" s="57" t="s">
        <v>206</v>
      </c>
      <c r="H11837" s="89">
        <f t="shared" si="3325"/>
        <v>0</v>
      </c>
      <c r="I11837" s="90">
        <f t="shared" si="3365"/>
        <v>0</v>
      </c>
      <c r="J11837" s="89">
        <f t="shared" ref="J11837:K11837" si="3368">J12067+J12297</f>
        <v>0</v>
      </c>
      <c r="K11837" s="89">
        <f t="shared" si="3368"/>
        <v>0</v>
      </c>
      <c r="L11837" s="90">
        <f t="shared" si="3343"/>
        <v>0</v>
      </c>
      <c r="M11837" s="89">
        <f t="shared" si="3367"/>
        <v>0</v>
      </c>
      <c r="N11837" s="89">
        <f t="shared" si="3367"/>
        <v>0</v>
      </c>
      <c r="O11837" s="82" t="s">
        <v>146</v>
      </c>
      <c r="R11837" s="352">
        <f>L12067-[1]გადასახდელები!L10457</f>
        <v>0</v>
      </c>
    </row>
    <row r="11838" spans="2:18" ht="20.25" hidden="1" customHeight="1">
      <c r="B11838" s="36" t="str">
        <f t="shared" si="3347"/>
        <v>b</v>
      </c>
      <c r="C11838" s="42">
        <v>4</v>
      </c>
      <c r="D11838" s="42"/>
      <c r="F11838" s="342" t="s">
        <v>650</v>
      </c>
      <c r="G11838" s="47" t="s">
        <v>281</v>
      </c>
      <c r="H11838" s="93">
        <f t="shared" si="3325"/>
        <v>0</v>
      </c>
      <c r="I11838" s="94">
        <f t="shared" si="3365"/>
        <v>0</v>
      </c>
      <c r="J11838" s="93">
        <f t="shared" ref="J11838:K11838" si="3369">J12068+J12298</f>
        <v>0</v>
      </c>
      <c r="K11838" s="93">
        <f t="shared" si="3369"/>
        <v>0</v>
      </c>
      <c r="L11838" s="94">
        <f t="shared" si="3343"/>
        <v>0</v>
      </c>
      <c r="M11838" s="93">
        <f t="shared" si="3367"/>
        <v>0</v>
      </c>
      <c r="N11838" s="93">
        <f t="shared" si="3367"/>
        <v>0</v>
      </c>
      <c r="O11838" s="82" t="s">
        <v>146</v>
      </c>
      <c r="R11838" s="352">
        <f>L12068-[1]გადასახდელები!L10458</f>
        <v>0</v>
      </c>
    </row>
    <row r="11839" spans="2:18" ht="20.25" hidden="1" customHeight="1">
      <c r="B11839" s="36" t="str">
        <f t="shared" si="3347"/>
        <v>b</v>
      </c>
      <c r="C11839" s="42">
        <v>5</v>
      </c>
      <c r="D11839" s="42"/>
      <c r="F11839" s="343" t="s">
        <v>651</v>
      </c>
      <c r="G11839" s="48" t="s">
        <v>282</v>
      </c>
      <c r="H11839" s="101">
        <f t="shared" si="3325"/>
        <v>0</v>
      </c>
      <c r="I11839" s="97">
        <f t="shared" si="3365"/>
        <v>0</v>
      </c>
      <c r="J11839" s="101">
        <f t="shared" ref="J11839:K11839" si="3370">J12069+J12299</f>
        <v>0</v>
      </c>
      <c r="K11839" s="101">
        <f t="shared" si="3370"/>
        <v>0</v>
      </c>
      <c r="L11839" s="97">
        <f t="shared" si="3343"/>
        <v>0</v>
      </c>
      <c r="M11839" s="101">
        <f t="shared" si="3367"/>
        <v>0</v>
      </c>
      <c r="N11839" s="101">
        <f t="shared" si="3367"/>
        <v>0</v>
      </c>
      <c r="R11839" s="352">
        <f>L12069-[1]გადასახდელები!L10459</f>
        <v>0</v>
      </c>
    </row>
    <row r="11840" spans="2:18" ht="20.25" hidden="1" customHeight="1">
      <c r="B11840" s="36" t="str">
        <f t="shared" si="3347"/>
        <v>b</v>
      </c>
      <c r="C11840" s="42">
        <v>5</v>
      </c>
      <c r="D11840" s="42"/>
      <c r="F11840" s="343" t="s">
        <v>652</v>
      </c>
      <c r="G11840" s="48" t="s">
        <v>283</v>
      </c>
      <c r="H11840" s="101">
        <f t="shared" si="3325"/>
        <v>0</v>
      </c>
      <c r="I11840" s="97">
        <f t="shared" si="3365"/>
        <v>0</v>
      </c>
      <c r="J11840" s="101">
        <f t="shared" ref="J11840:K11840" si="3371">J12070+J12300</f>
        <v>0</v>
      </c>
      <c r="K11840" s="101">
        <f t="shared" si="3371"/>
        <v>0</v>
      </c>
      <c r="L11840" s="97">
        <f t="shared" si="3343"/>
        <v>0</v>
      </c>
      <c r="M11840" s="101">
        <f t="shared" si="3367"/>
        <v>0</v>
      </c>
      <c r="N11840" s="101">
        <f t="shared" si="3367"/>
        <v>0</v>
      </c>
      <c r="R11840" s="352">
        <f>L12070-[1]გადასახდელები!L10460</f>
        <v>0</v>
      </c>
    </row>
    <row r="11841" spans="2:18" ht="20.25" hidden="1" customHeight="1">
      <c r="B11841" s="36" t="str">
        <f t="shared" si="3347"/>
        <v>b</v>
      </c>
      <c r="C11841" s="42">
        <v>4</v>
      </c>
      <c r="D11841" s="42"/>
      <c r="F11841" s="342" t="s">
        <v>566</v>
      </c>
      <c r="G11841" s="47" t="s">
        <v>284</v>
      </c>
      <c r="H11841" s="93">
        <f t="shared" si="3325"/>
        <v>0</v>
      </c>
      <c r="I11841" s="94">
        <f t="shared" si="3365"/>
        <v>0</v>
      </c>
      <c r="J11841" s="93">
        <f t="shared" ref="J11841:K11841" si="3372">J12071+J12301</f>
        <v>0</v>
      </c>
      <c r="K11841" s="93">
        <f t="shared" si="3372"/>
        <v>0</v>
      </c>
      <c r="L11841" s="94">
        <f t="shared" si="3343"/>
        <v>0</v>
      </c>
      <c r="M11841" s="93">
        <f t="shared" si="3367"/>
        <v>0</v>
      </c>
      <c r="N11841" s="93">
        <f t="shared" si="3367"/>
        <v>0</v>
      </c>
      <c r="O11841" s="82" t="s">
        <v>146</v>
      </c>
      <c r="R11841" s="352">
        <f>L12071-[1]გადასახდელები!L10461</f>
        <v>0</v>
      </c>
    </row>
    <row r="11842" spans="2:18" ht="20.25" hidden="1" customHeight="1">
      <c r="B11842" s="36" t="str">
        <f t="shared" si="3347"/>
        <v>b</v>
      </c>
      <c r="C11842" s="42">
        <v>5</v>
      </c>
      <c r="D11842" s="42"/>
      <c r="F11842" s="343" t="s">
        <v>567</v>
      </c>
      <c r="G11842" s="48" t="s">
        <v>282</v>
      </c>
      <c r="H11842" s="101">
        <f t="shared" si="3325"/>
        <v>0</v>
      </c>
      <c r="I11842" s="97">
        <f t="shared" si="3365"/>
        <v>0</v>
      </c>
      <c r="J11842" s="101">
        <f t="shared" ref="J11842:K11842" si="3373">J12072+J12302</f>
        <v>0</v>
      </c>
      <c r="K11842" s="101">
        <f t="shared" si="3373"/>
        <v>0</v>
      </c>
      <c r="L11842" s="97">
        <f t="shared" si="3343"/>
        <v>0</v>
      </c>
      <c r="M11842" s="101">
        <f t="shared" si="3367"/>
        <v>0</v>
      </c>
      <c r="N11842" s="101">
        <f t="shared" si="3367"/>
        <v>0</v>
      </c>
      <c r="R11842" s="352">
        <f>L12072-[1]გადასახდელები!L10462</f>
        <v>0</v>
      </c>
    </row>
    <row r="11843" spans="2:18" ht="20.25" hidden="1" customHeight="1">
      <c r="B11843" s="36" t="str">
        <f t="shared" si="3347"/>
        <v>b</v>
      </c>
      <c r="C11843" s="42">
        <v>5</v>
      </c>
      <c r="D11843" s="42"/>
      <c r="F11843" s="343" t="s">
        <v>653</v>
      </c>
      <c r="G11843" s="48" t="s">
        <v>283</v>
      </c>
      <c r="H11843" s="101">
        <f t="shared" si="3325"/>
        <v>0</v>
      </c>
      <c r="I11843" s="97">
        <f t="shared" si="3365"/>
        <v>0</v>
      </c>
      <c r="J11843" s="101">
        <f t="shared" ref="J11843:K11843" si="3374">J12073+J12303</f>
        <v>0</v>
      </c>
      <c r="K11843" s="101">
        <f t="shared" si="3374"/>
        <v>0</v>
      </c>
      <c r="L11843" s="97">
        <f t="shared" si="3343"/>
        <v>0</v>
      </c>
      <c r="M11843" s="101">
        <f t="shared" si="3367"/>
        <v>0</v>
      </c>
      <c r="N11843" s="101">
        <f t="shared" si="3367"/>
        <v>0</v>
      </c>
      <c r="R11843" s="352">
        <f>L12073-[1]გადასახდელები!L10463</f>
        <v>0</v>
      </c>
    </row>
    <row r="11844" spans="2:18" ht="20.25" hidden="1" customHeight="1">
      <c r="B11844" s="36" t="str">
        <f t="shared" si="3347"/>
        <v>b</v>
      </c>
      <c r="C11844" s="42">
        <v>4</v>
      </c>
      <c r="D11844" s="42"/>
      <c r="F11844" s="342" t="s">
        <v>654</v>
      </c>
      <c r="G11844" s="47" t="s">
        <v>207</v>
      </c>
      <c r="H11844" s="93">
        <f t="shared" si="3325"/>
        <v>0</v>
      </c>
      <c r="I11844" s="94">
        <f t="shared" si="3365"/>
        <v>0</v>
      </c>
      <c r="J11844" s="93">
        <f t="shared" ref="J11844:K11844" si="3375">J12074+J12304</f>
        <v>0</v>
      </c>
      <c r="K11844" s="93">
        <f t="shared" si="3375"/>
        <v>0</v>
      </c>
      <c r="L11844" s="94">
        <f t="shared" si="3343"/>
        <v>0</v>
      </c>
      <c r="M11844" s="93">
        <f t="shared" si="3367"/>
        <v>0</v>
      </c>
      <c r="N11844" s="93">
        <f t="shared" si="3367"/>
        <v>0</v>
      </c>
      <c r="O11844" s="82" t="s">
        <v>146</v>
      </c>
      <c r="R11844" s="352">
        <f>L12074-[1]გადასახდელები!L10464</f>
        <v>0</v>
      </c>
    </row>
    <row r="11845" spans="2:18" ht="20.25" hidden="1" customHeight="1">
      <c r="B11845" s="36" t="str">
        <f t="shared" si="3347"/>
        <v>b</v>
      </c>
      <c r="C11845" s="42">
        <v>5</v>
      </c>
      <c r="D11845" s="42"/>
      <c r="F11845" s="343" t="s">
        <v>655</v>
      </c>
      <c r="G11845" s="48" t="s">
        <v>282</v>
      </c>
      <c r="H11845" s="101">
        <f t="shared" si="3325"/>
        <v>0</v>
      </c>
      <c r="I11845" s="97">
        <f t="shared" si="3365"/>
        <v>0</v>
      </c>
      <c r="J11845" s="101">
        <f t="shared" ref="J11845:K11845" si="3376">J12075+J12305</f>
        <v>0</v>
      </c>
      <c r="K11845" s="101">
        <f t="shared" si="3376"/>
        <v>0</v>
      </c>
      <c r="L11845" s="97">
        <f t="shared" si="3343"/>
        <v>0</v>
      </c>
      <c r="M11845" s="101">
        <f t="shared" si="3367"/>
        <v>0</v>
      </c>
      <c r="N11845" s="101">
        <f t="shared" si="3367"/>
        <v>0</v>
      </c>
      <c r="R11845" s="352">
        <f>L12075-[1]გადასახდელები!L10465</f>
        <v>0</v>
      </c>
    </row>
    <row r="11846" spans="2:18" ht="20.25" hidden="1" customHeight="1">
      <c r="B11846" s="36" t="str">
        <f t="shared" si="3347"/>
        <v>b</v>
      </c>
      <c r="C11846" s="42">
        <v>5</v>
      </c>
      <c r="D11846" s="42"/>
      <c r="F11846" s="343" t="s">
        <v>656</v>
      </c>
      <c r="G11846" s="48" t="s">
        <v>283</v>
      </c>
      <c r="H11846" s="101">
        <f t="shared" si="3325"/>
        <v>0</v>
      </c>
      <c r="I11846" s="97">
        <f t="shared" si="3365"/>
        <v>0</v>
      </c>
      <c r="J11846" s="101">
        <f t="shared" ref="J11846:K11846" si="3377">J12076+J12306</f>
        <v>0</v>
      </c>
      <c r="K11846" s="101">
        <f t="shared" si="3377"/>
        <v>0</v>
      </c>
      <c r="L11846" s="97">
        <f t="shared" si="3343"/>
        <v>0</v>
      </c>
      <c r="M11846" s="101">
        <f t="shared" si="3367"/>
        <v>0</v>
      </c>
      <c r="N11846" s="101">
        <f t="shared" si="3367"/>
        <v>0</v>
      </c>
      <c r="R11846" s="352">
        <f>L12076-[1]გადასახდელები!L10466</f>
        <v>0</v>
      </c>
    </row>
    <row r="11847" spans="2:18" ht="20.25" hidden="1" customHeight="1">
      <c r="B11847" s="36" t="str">
        <f t="shared" si="3347"/>
        <v>b</v>
      </c>
      <c r="C11847" s="42">
        <v>3</v>
      </c>
      <c r="D11847" s="42"/>
      <c r="F11847" s="342" t="s">
        <v>568</v>
      </c>
      <c r="G11847" s="57" t="s">
        <v>205</v>
      </c>
      <c r="H11847" s="89">
        <f t="shared" si="3325"/>
        <v>0</v>
      </c>
      <c r="I11847" s="90">
        <f t="shared" si="3365"/>
        <v>0</v>
      </c>
      <c r="J11847" s="89">
        <f t="shared" ref="J11847:K11847" si="3378">J12077+J12307</f>
        <v>0</v>
      </c>
      <c r="K11847" s="89">
        <f t="shared" si="3378"/>
        <v>0</v>
      </c>
      <c r="L11847" s="90">
        <f t="shared" si="3343"/>
        <v>0</v>
      </c>
      <c r="M11847" s="89">
        <f t="shared" si="3367"/>
        <v>0</v>
      </c>
      <c r="N11847" s="89">
        <f t="shared" si="3367"/>
        <v>0</v>
      </c>
      <c r="O11847" s="82" t="s">
        <v>146</v>
      </c>
      <c r="R11847" s="352">
        <f>L12077-[1]გადასახდელები!L10467</f>
        <v>0</v>
      </c>
    </row>
    <row r="11848" spans="2:18" ht="20.25" hidden="1" customHeight="1">
      <c r="B11848" s="36" t="str">
        <f t="shared" si="3347"/>
        <v>b</v>
      </c>
      <c r="C11848" s="42">
        <v>4</v>
      </c>
      <c r="D11848" s="42"/>
      <c r="F11848" s="343" t="s">
        <v>657</v>
      </c>
      <c r="G11848" s="47" t="s">
        <v>285</v>
      </c>
      <c r="H11848" s="103">
        <f t="shared" si="3325"/>
        <v>0</v>
      </c>
      <c r="I11848" s="94">
        <f t="shared" si="3365"/>
        <v>0</v>
      </c>
      <c r="J11848" s="103">
        <f t="shared" ref="J11848:K11848" si="3379">J12078+J12308</f>
        <v>0</v>
      </c>
      <c r="K11848" s="103">
        <f t="shared" si="3379"/>
        <v>0</v>
      </c>
      <c r="L11848" s="94">
        <f t="shared" si="3343"/>
        <v>0</v>
      </c>
      <c r="M11848" s="103">
        <f t="shared" si="3367"/>
        <v>0</v>
      </c>
      <c r="N11848" s="103">
        <f t="shared" si="3367"/>
        <v>0</v>
      </c>
      <c r="R11848" s="352">
        <f>L12078-[1]გადასახდელები!L10468</f>
        <v>0</v>
      </c>
    </row>
    <row r="11849" spans="2:18" ht="20.25" hidden="1" customHeight="1">
      <c r="B11849" s="36" t="str">
        <f t="shared" si="3347"/>
        <v>b</v>
      </c>
      <c r="C11849" s="42">
        <v>4</v>
      </c>
      <c r="D11849" s="42"/>
      <c r="F11849" s="342" t="s">
        <v>570</v>
      </c>
      <c r="G11849" s="47" t="s">
        <v>286</v>
      </c>
      <c r="H11849" s="93">
        <f t="shared" si="3325"/>
        <v>0</v>
      </c>
      <c r="I11849" s="94">
        <f t="shared" si="3365"/>
        <v>0</v>
      </c>
      <c r="J11849" s="93">
        <f t="shared" ref="J11849:K11849" si="3380">J12079+J12309</f>
        <v>0</v>
      </c>
      <c r="K11849" s="93">
        <f t="shared" si="3380"/>
        <v>0</v>
      </c>
      <c r="L11849" s="94">
        <f t="shared" si="3343"/>
        <v>0</v>
      </c>
      <c r="M11849" s="93">
        <f t="shared" si="3367"/>
        <v>0</v>
      </c>
      <c r="N11849" s="93">
        <f t="shared" si="3367"/>
        <v>0</v>
      </c>
      <c r="O11849" s="82" t="s">
        <v>146</v>
      </c>
      <c r="R11849" s="352">
        <f>L12079-[1]გადასახდელები!L10469</f>
        <v>0</v>
      </c>
    </row>
    <row r="11850" spans="2:18" ht="20.25" hidden="1" customHeight="1">
      <c r="B11850" s="36" t="str">
        <f t="shared" si="3347"/>
        <v>b</v>
      </c>
      <c r="C11850" s="42">
        <v>5</v>
      </c>
      <c r="D11850" s="42"/>
      <c r="F11850" s="342" t="s">
        <v>569</v>
      </c>
      <c r="G11850" s="48" t="s">
        <v>287</v>
      </c>
      <c r="H11850" s="113">
        <f t="shared" si="3325"/>
        <v>0</v>
      </c>
      <c r="I11850" s="97">
        <f t="shared" si="3365"/>
        <v>0</v>
      </c>
      <c r="J11850" s="113">
        <f t="shared" ref="J11850:K11850" si="3381">J12080+J12310</f>
        <v>0</v>
      </c>
      <c r="K11850" s="113">
        <f t="shared" si="3381"/>
        <v>0</v>
      </c>
      <c r="L11850" s="97">
        <f t="shared" si="3343"/>
        <v>0</v>
      </c>
      <c r="M11850" s="113">
        <f t="shared" si="3367"/>
        <v>0</v>
      </c>
      <c r="N11850" s="113">
        <f t="shared" si="3367"/>
        <v>0</v>
      </c>
      <c r="O11850" s="82" t="s">
        <v>146</v>
      </c>
      <c r="R11850" s="352">
        <f>L12080-[1]გადასახდელები!L10470</f>
        <v>0</v>
      </c>
    </row>
    <row r="11851" spans="2:18" ht="45" hidden="1" customHeight="1">
      <c r="B11851" s="36" t="str">
        <f t="shared" si="3347"/>
        <v>b</v>
      </c>
      <c r="C11851" s="42">
        <v>6</v>
      </c>
      <c r="D11851" s="42"/>
      <c r="F11851" s="343" t="s">
        <v>658</v>
      </c>
      <c r="G11851" s="45" t="s">
        <v>215</v>
      </c>
      <c r="H11851" s="99">
        <f t="shared" si="3325"/>
        <v>0</v>
      </c>
      <c r="I11851" s="105">
        <f t="shared" si="3365"/>
        <v>0</v>
      </c>
      <c r="J11851" s="99">
        <f t="shared" ref="J11851:K11851" si="3382">J12081+J12311</f>
        <v>0</v>
      </c>
      <c r="K11851" s="99">
        <f t="shared" si="3382"/>
        <v>0</v>
      </c>
      <c r="L11851" s="105">
        <f t="shared" si="3343"/>
        <v>0</v>
      </c>
      <c r="M11851" s="99">
        <f t="shared" si="3367"/>
        <v>0</v>
      </c>
      <c r="N11851" s="99">
        <f t="shared" si="3367"/>
        <v>0</v>
      </c>
      <c r="R11851" s="352">
        <f>L12081-[1]გადასახდელები!L10471</f>
        <v>0</v>
      </c>
    </row>
    <row r="11852" spans="2:18" ht="20.25" hidden="1" customHeight="1">
      <c r="B11852" s="36" t="str">
        <f t="shared" si="3347"/>
        <v>b</v>
      </c>
      <c r="C11852" s="42">
        <v>6</v>
      </c>
      <c r="D11852" s="42"/>
      <c r="F11852" s="343" t="s">
        <v>659</v>
      </c>
      <c r="G11852" s="45" t="s">
        <v>288</v>
      </c>
      <c r="H11852" s="99">
        <f t="shared" si="3325"/>
        <v>0</v>
      </c>
      <c r="I11852" s="105">
        <f t="shared" si="3365"/>
        <v>0</v>
      </c>
      <c r="J11852" s="99">
        <f t="shared" ref="J11852:K11852" si="3383">J12082+J12312</f>
        <v>0</v>
      </c>
      <c r="K11852" s="99">
        <f t="shared" si="3383"/>
        <v>0</v>
      </c>
      <c r="L11852" s="105">
        <f t="shared" si="3343"/>
        <v>0</v>
      </c>
      <c r="M11852" s="99">
        <f t="shared" si="3367"/>
        <v>0</v>
      </c>
      <c r="N11852" s="99">
        <f t="shared" si="3367"/>
        <v>0</v>
      </c>
      <c r="R11852" s="352">
        <f>L12082-[1]გადასახდელები!L10472</f>
        <v>0</v>
      </c>
    </row>
    <row r="11853" spans="2:18" ht="20.25" hidden="1" customHeight="1">
      <c r="B11853" s="36" t="str">
        <f t="shared" si="3347"/>
        <v>b</v>
      </c>
      <c r="C11853" s="42">
        <v>6</v>
      </c>
      <c r="D11853" s="42"/>
      <c r="F11853" s="343" t="s">
        <v>660</v>
      </c>
      <c r="G11853" s="45" t="s">
        <v>289</v>
      </c>
      <c r="H11853" s="99">
        <f t="shared" si="3325"/>
        <v>0</v>
      </c>
      <c r="I11853" s="105">
        <f t="shared" si="3365"/>
        <v>0</v>
      </c>
      <c r="J11853" s="99">
        <f t="shared" ref="J11853:K11853" si="3384">J12083+J12313</f>
        <v>0</v>
      </c>
      <c r="K11853" s="99">
        <f t="shared" si="3384"/>
        <v>0</v>
      </c>
      <c r="L11853" s="105">
        <f t="shared" si="3343"/>
        <v>0</v>
      </c>
      <c r="M11853" s="99">
        <f t="shared" si="3367"/>
        <v>0</v>
      </c>
      <c r="N11853" s="99">
        <f t="shared" si="3367"/>
        <v>0</v>
      </c>
      <c r="R11853" s="352">
        <f>L12083-[1]გადასახდელები!L10473</f>
        <v>0</v>
      </c>
    </row>
    <row r="11854" spans="2:18" ht="20.25" hidden="1" customHeight="1">
      <c r="B11854" s="36" t="str">
        <f t="shared" si="3347"/>
        <v>b</v>
      </c>
      <c r="C11854" s="42">
        <v>6</v>
      </c>
      <c r="D11854" s="42"/>
      <c r="F11854" s="343" t="s">
        <v>661</v>
      </c>
      <c r="G11854" s="45" t="s">
        <v>216</v>
      </c>
      <c r="H11854" s="99">
        <f t="shared" si="3325"/>
        <v>0</v>
      </c>
      <c r="I11854" s="105">
        <f t="shared" si="3365"/>
        <v>0</v>
      </c>
      <c r="J11854" s="99">
        <f t="shared" ref="J11854:K11854" si="3385">J12084+J12314</f>
        <v>0</v>
      </c>
      <c r="K11854" s="99">
        <f t="shared" si="3385"/>
        <v>0</v>
      </c>
      <c r="L11854" s="105">
        <f t="shared" si="3343"/>
        <v>0</v>
      </c>
      <c r="M11854" s="99">
        <f t="shared" si="3367"/>
        <v>0</v>
      </c>
      <c r="N11854" s="99">
        <f t="shared" si="3367"/>
        <v>0</v>
      </c>
      <c r="R11854" s="352">
        <f>L12084-[1]გადასახდელები!L10474</f>
        <v>0</v>
      </c>
    </row>
    <row r="11855" spans="2:18" ht="20.25" hidden="1" customHeight="1">
      <c r="B11855" s="36" t="str">
        <f t="shared" si="3347"/>
        <v>b</v>
      </c>
      <c r="C11855" s="42">
        <v>6</v>
      </c>
      <c r="D11855" s="42"/>
      <c r="F11855" s="343" t="s">
        <v>662</v>
      </c>
      <c r="G11855" s="45" t="s">
        <v>217</v>
      </c>
      <c r="H11855" s="99">
        <f t="shared" si="3325"/>
        <v>0</v>
      </c>
      <c r="I11855" s="105">
        <f t="shared" si="3365"/>
        <v>0</v>
      </c>
      <c r="J11855" s="99">
        <f t="shared" ref="J11855:K11855" si="3386">J12085+J12315</f>
        <v>0</v>
      </c>
      <c r="K11855" s="99">
        <f t="shared" si="3386"/>
        <v>0</v>
      </c>
      <c r="L11855" s="105">
        <f t="shared" si="3343"/>
        <v>0</v>
      </c>
      <c r="M11855" s="99">
        <f t="shared" si="3367"/>
        <v>0</v>
      </c>
      <c r="N11855" s="99">
        <f t="shared" si="3367"/>
        <v>0</v>
      </c>
      <c r="R11855" s="352">
        <f>L12085-[1]გადასახდელები!L10475</f>
        <v>0</v>
      </c>
    </row>
    <row r="11856" spans="2:18" ht="20.25" hidden="1" customHeight="1">
      <c r="B11856" s="36" t="str">
        <f t="shared" si="3347"/>
        <v>b</v>
      </c>
      <c r="C11856" s="42">
        <v>6</v>
      </c>
      <c r="D11856" s="42"/>
      <c r="F11856" s="343" t="s">
        <v>571</v>
      </c>
      <c r="G11856" s="45" t="s">
        <v>290</v>
      </c>
      <c r="H11856" s="99">
        <f t="shared" si="3325"/>
        <v>0</v>
      </c>
      <c r="I11856" s="105">
        <f t="shared" si="3365"/>
        <v>0</v>
      </c>
      <c r="J11856" s="99">
        <f t="shared" ref="J11856:K11856" si="3387">J12086+J12316</f>
        <v>0</v>
      </c>
      <c r="K11856" s="99">
        <f t="shared" si="3387"/>
        <v>0</v>
      </c>
      <c r="L11856" s="105">
        <f t="shared" si="3343"/>
        <v>0</v>
      </c>
      <c r="M11856" s="99">
        <f t="shared" ref="M11856:N11875" si="3388">M12086+M12316</f>
        <v>0</v>
      </c>
      <c r="N11856" s="99">
        <f t="shared" si="3388"/>
        <v>0</v>
      </c>
      <c r="R11856" s="352">
        <f>L12086-[1]გადასახდელები!L10476</f>
        <v>0</v>
      </c>
    </row>
    <row r="11857" spans="2:18" ht="20.25" hidden="1" customHeight="1">
      <c r="B11857" s="36" t="str">
        <f t="shared" si="3347"/>
        <v>b</v>
      </c>
      <c r="C11857" s="42">
        <v>6</v>
      </c>
      <c r="D11857" s="42"/>
      <c r="F11857" s="343" t="s">
        <v>663</v>
      </c>
      <c r="G11857" s="45" t="s">
        <v>291</v>
      </c>
      <c r="H11857" s="99">
        <f t="shared" si="3325"/>
        <v>0</v>
      </c>
      <c r="I11857" s="105">
        <f t="shared" si="3365"/>
        <v>0</v>
      </c>
      <c r="J11857" s="99">
        <f t="shared" ref="J11857:K11857" si="3389">J12087+J12317</f>
        <v>0</v>
      </c>
      <c r="K11857" s="99">
        <f t="shared" si="3389"/>
        <v>0</v>
      </c>
      <c r="L11857" s="105">
        <f t="shared" si="3343"/>
        <v>0</v>
      </c>
      <c r="M11857" s="99">
        <f t="shared" si="3388"/>
        <v>0</v>
      </c>
      <c r="N11857" s="99">
        <f t="shared" si="3388"/>
        <v>0</v>
      </c>
      <c r="R11857" s="352">
        <f>L12087-[1]გადასახდელები!L10477</f>
        <v>0</v>
      </c>
    </row>
    <row r="11858" spans="2:18" ht="20.25" hidden="1" customHeight="1">
      <c r="B11858" s="36" t="str">
        <f t="shared" si="3347"/>
        <v>b</v>
      </c>
      <c r="C11858" s="42">
        <v>6</v>
      </c>
      <c r="D11858" s="42"/>
      <c r="F11858" s="343" t="s">
        <v>664</v>
      </c>
      <c r="G11858" s="45" t="s">
        <v>218</v>
      </c>
      <c r="H11858" s="99">
        <f t="shared" si="3325"/>
        <v>0</v>
      </c>
      <c r="I11858" s="105">
        <f t="shared" si="3365"/>
        <v>0</v>
      </c>
      <c r="J11858" s="99">
        <f t="shared" ref="J11858:K11858" si="3390">J12088+J12318</f>
        <v>0</v>
      </c>
      <c r="K11858" s="99">
        <f t="shared" si="3390"/>
        <v>0</v>
      </c>
      <c r="L11858" s="105">
        <f t="shared" si="3343"/>
        <v>0</v>
      </c>
      <c r="M11858" s="99">
        <f t="shared" si="3388"/>
        <v>0</v>
      </c>
      <c r="N11858" s="99">
        <f t="shared" si="3388"/>
        <v>0</v>
      </c>
      <c r="R11858" s="352">
        <f>L12088-[1]გადასახდელები!L10478</f>
        <v>0</v>
      </c>
    </row>
    <row r="11859" spans="2:18" ht="20.25" hidden="1" customHeight="1">
      <c r="B11859" s="36" t="str">
        <f t="shared" si="3347"/>
        <v>b</v>
      </c>
      <c r="C11859" s="42">
        <v>6</v>
      </c>
      <c r="D11859" s="42"/>
      <c r="F11859" s="343" t="s">
        <v>665</v>
      </c>
      <c r="G11859" s="45" t="s">
        <v>219</v>
      </c>
      <c r="H11859" s="99">
        <f t="shared" si="3325"/>
        <v>0</v>
      </c>
      <c r="I11859" s="105">
        <f t="shared" si="3365"/>
        <v>0</v>
      </c>
      <c r="J11859" s="99">
        <f t="shared" ref="J11859:K11859" si="3391">J12089+J12319</f>
        <v>0</v>
      </c>
      <c r="K11859" s="99">
        <f t="shared" si="3391"/>
        <v>0</v>
      </c>
      <c r="L11859" s="105">
        <f t="shared" si="3343"/>
        <v>0</v>
      </c>
      <c r="M11859" s="99">
        <f t="shared" si="3388"/>
        <v>0</v>
      </c>
      <c r="N11859" s="99">
        <f t="shared" si="3388"/>
        <v>0</v>
      </c>
      <c r="R11859" s="352">
        <f>L12089-[1]გადასახდელები!L10479</f>
        <v>0</v>
      </c>
    </row>
    <row r="11860" spans="2:18" ht="20.25" hidden="1" customHeight="1">
      <c r="B11860" s="36" t="str">
        <f t="shared" si="3347"/>
        <v>b</v>
      </c>
      <c r="C11860" s="42">
        <v>6</v>
      </c>
      <c r="D11860" s="42"/>
      <c r="F11860" s="343" t="s">
        <v>666</v>
      </c>
      <c r="G11860" s="45" t="s">
        <v>220</v>
      </c>
      <c r="H11860" s="99">
        <f t="shared" si="3325"/>
        <v>0</v>
      </c>
      <c r="I11860" s="105">
        <f t="shared" si="3365"/>
        <v>0</v>
      </c>
      <c r="J11860" s="99">
        <f t="shared" ref="J11860:K11860" si="3392">J12090+J12320</f>
        <v>0</v>
      </c>
      <c r="K11860" s="99">
        <f t="shared" si="3392"/>
        <v>0</v>
      </c>
      <c r="L11860" s="105">
        <f t="shared" si="3343"/>
        <v>0</v>
      </c>
      <c r="M11860" s="99">
        <f t="shared" si="3388"/>
        <v>0</v>
      </c>
      <c r="N11860" s="99">
        <f t="shared" si="3388"/>
        <v>0</v>
      </c>
      <c r="R11860" s="352">
        <f>L12090-[1]გადასახდელები!L10480</f>
        <v>0</v>
      </c>
    </row>
    <row r="11861" spans="2:18" ht="20.25" hidden="1" customHeight="1">
      <c r="B11861" s="36" t="str">
        <f t="shared" si="3347"/>
        <v>b</v>
      </c>
      <c r="C11861" s="42">
        <v>6</v>
      </c>
      <c r="D11861" s="42"/>
      <c r="F11861" s="343" t="s">
        <v>667</v>
      </c>
      <c r="G11861" s="45" t="s">
        <v>221</v>
      </c>
      <c r="H11861" s="99">
        <f t="shared" si="3325"/>
        <v>0</v>
      </c>
      <c r="I11861" s="105">
        <f t="shared" si="3365"/>
        <v>0</v>
      </c>
      <c r="J11861" s="99">
        <f t="shared" ref="J11861:K11861" si="3393">J12091+J12321</f>
        <v>0</v>
      </c>
      <c r="K11861" s="99">
        <f t="shared" si="3393"/>
        <v>0</v>
      </c>
      <c r="L11861" s="105">
        <f t="shared" si="3343"/>
        <v>0</v>
      </c>
      <c r="M11861" s="99">
        <f t="shared" si="3388"/>
        <v>0</v>
      </c>
      <c r="N11861" s="99">
        <f t="shared" si="3388"/>
        <v>0</v>
      </c>
      <c r="R11861" s="352">
        <f>L12091-[1]გადასახდელები!L10481</f>
        <v>0</v>
      </c>
    </row>
    <row r="11862" spans="2:18" ht="20.25" hidden="1" customHeight="1">
      <c r="B11862" s="36" t="str">
        <f t="shared" si="3347"/>
        <v>b</v>
      </c>
      <c r="C11862" s="42">
        <v>6</v>
      </c>
      <c r="D11862" s="42"/>
      <c r="F11862" s="343" t="s">
        <v>668</v>
      </c>
      <c r="G11862" s="45" t="s">
        <v>222</v>
      </c>
      <c r="H11862" s="99">
        <f t="shared" si="3325"/>
        <v>0</v>
      </c>
      <c r="I11862" s="105">
        <f t="shared" si="3365"/>
        <v>0</v>
      </c>
      <c r="J11862" s="99">
        <f t="shared" ref="J11862:K11862" si="3394">J12092+J12322</f>
        <v>0</v>
      </c>
      <c r="K11862" s="99">
        <f t="shared" si="3394"/>
        <v>0</v>
      </c>
      <c r="L11862" s="105">
        <f t="shared" si="3343"/>
        <v>0</v>
      </c>
      <c r="M11862" s="99">
        <f t="shared" si="3388"/>
        <v>0</v>
      </c>
      <c r="N11862" s="99">
        <f t="shared" si="3388"/>
        <v>0</v>
      </c>
      <c r="R11862" s="352">
        <f>L12092-[1]გადასახდელები!L10482</f>
        <v>0</v>
      </c>
    </row>
    <row r="11863" spans="2:18" ht="20.25" hidden="1" customHeight="1">
      <c r="B11863" s="36" t="str">
        <f t="shared" si="3347"/>
        <v>b</v>
      </c>
      <c r="C11863" s="42">
        <v>6</v>
      </c>
      <c r="D11863" s="42"/>
      <c r="F11863" s="343" t="s">
        <v>669</v>
      </c>
      <c r="G11863" s="45" t="s">
        <v>223</v>
      </c>
      <c r="H11863" s="99">
        <f t="shared" si="3325"/>
        <v>0</v>
      </c>
      <c r="I11863" s="105">
        <f t="shared" si="3365"/>
        <v>0</v>
      </c>
      <c r="J11863" s="99">
        <f t="shared" ref="J11863:K11863" si="3395">J12093+J12323</f>
        <v>0</v>
      </c>
      <c r="K11863" s="99">
        <f t="shared" si="3395"/>
        <v>0</v>
      </c>
      <c r="L11863" s="105">
        <f t="shared" si="3343"/>
        <v>0</v>
      </c>
      <c r="M11863" s="99">
        <f t="shared" si="3388"/>
        <v>0</v>
      </c>
      <c r="N11863" s="99">
        <f t="shared" si="3388"/>
        <v>0</v>
      </c>
      <c r="R11863" s="352">
        <f>L12093-[1]გადასახდელები!L10483</f>
        <v>0</v>
      </c>
    </row>
    <row r="11864" spans="2:18" ht="36" hidden="1" customHeight="1">
      <c r="B11864" s="36" t="str">
        <f t="shared" si="3347"/>
        <v>b</v>
      </c>
      <c r="C11864" s="42">
        <v>6</v>
      </c>
      <c r="D11864" s="42"/>
      <c r="F11864" s="343" t="s">
        <v>670</v>
      </c>
      <c r="G11864" s="45" t="s">
        <v>224</v>
      </c>
      <c r="H11864" s="99">
        <f t="shared" ref="H11864:H11927" si="3396">H12094+H12324</f>
        <v>0</v>
      </c>
      <c r="I11864" s="105">
        <f t="shared" si="3365"/>
        <v>0</v>
      </c>
      <c r="J11864" s="99">
        <f t="shared" ref="J11864:K11864" si="3397">J12094+J12324</f>
        <v>0</v>
      </c>
      <c r="K11864" s="99">
        <f t="shared" si="3397"/>
        <v>0</v>
      </c>
      <c r="L11864" s="105">
        <f t="shared" si="3343"/>
        <v>0</v>
      </c>
      <c r="M11864" s="99">
        <f t="shared" si="3388"/>
        <v>0</v>
      </c>
      <c r="N11864" s="99">
        <f t="shared" si="3388"/>
        <v>0</v>
      </c>
      <c r="R11864" s="352">
        <f>L12094-[1]გადასახდელები!L10484</f>
        <v>0</v>
      </c>
    </row>
    <row r="11865" spans="2:18" ht="48.75" hidden="1" customHeight="1">
      <c r="B11865" s="36" t="str">
        <f t="shared" si="3347"/>
        <v>b</v>
      </c>
      <c r="C11865" s="42">
        <v>6</v>
      </c>
      <c r="D11865" s="42"/>
      <c r="F11865" s="343" t="s">
        <v>671</v>
      </c>
      <c r="G11865" s="45" t="s">
        <v>225</v>
      </c>
      <c r="H11865" s="99">
        <f t="shared" si="3396"/>
        <v>0</v>
      </c>
      <c r="I11865" s="105">
        <f t="shared" si="3365"/>
        <v>0</v>
      </c>
      <c r="J11865" s="99">
        <f t="shared" ref="J11865:K11865" si="3398">J12095+J12325</f>
        <v>0</v>
      </c>
      <c r="K11865" s="99">
        <f t="shared" si="3398"/>
        <v>0</v>
      </c>
      <c r="L11865" s="105">
        <f t="shared" si="3343"/>
        <v>0</v>
      </c>
      <c r="M11865" s="99">
        <f t="shared" si="3388"/>
        <v>0</v>
      </c>
      <c r="N11865" s="99">
        <f t="shared" si="3388"/>
        <v>0</v>
      </c>
      <c r="R11865" s="352">
        <f>L12095-[1]გადასახდელები!L10485</f>
        <v>0</v>
      </c>
    </row>
    <row r="11866" spans="2:18" ht="24.75" hidden="1" customHeight="1">
      <c r="B11866" s="36" t="str">
        <f t="shared" si="3347"/>
        <v>b</v>
      </c>
      <c r="C11866" s="42">
        <v>6</v>
      </c>
      <c r="D11866" s="42"/>
      <c r="F11866" s="343" t="s">
        <v>672</v>
      </c>
      <c r="G11866" s="45" t="s">
        <v>226</v>
      </c>
      <c r="H11866" s="99">
        <f t="shared" si="3396"/>
        <v>0</v>
      </c>
      <c r="I11866" s="105">
        <f t="shared" si="3365"/>
        <v>0</v>
      </c>
      <c r="J11866" s="99">
        <f t="shared" ref="J11866:K11866" si="3399">J12096+J12326</f>
        <v>0</v>
      </c>
      <c r="K11866" s="99">
        <f t="shared" si="3399"/>
        <v>0</v>
      </c>
      <c r="L11866" s="105">
        <f t="shared" si="3343"/>
        <v>0</v>
      </c>
      <c r="M11866" s="99">
        <f t="shared" si="3388"/>
        <v>0</v>
      </c>
      <c r="N11866" s="99">
        <f t="shared" si="3388"/>
        <v>0</v>
      </c>
      <c r="R11866" s="352">
        <f>L12096-[1]გადასახდელები!L10486</f>
        <v>0</v>
      </c>
    </row>
    <row r="11867" spans="2:18" ht="24" hidden="1" customHeight="1">
      <c r="B11867" s="36" t="str">
        <f t="shared" si="3347"/>
        <v>b</v>
      </c>
      <c r="C11867" s="42">
        <v>6</v>
      </c>
      <c r="D11867" s="42"/>
      <c r="F11867" s="343" t="s">
        <v>673</v>
      </c>
      <c r="G11867" s="45" t="s">
        <v>227</v>
      </c>
      <c r="H11867" s="99">
        <f t="shared" si="3396"/>
        <v>0</v>
      </c>
      <c r="I11867" s="105">
        <f t="shared" si="3365"/>
        <v>0</v>
      </c>
      <c r="J11867" s="99">
        <f t="shared" ref="J11867:K11867" si="3400">J12097+J12327</f>
        <v>0</v>
      </c>
      <c r="K11867" s="99">
        <f t="shared" si="3400"/>
        <v>0</v>
      </c>
      <c r="L11867" s="105">
        <f t="shared" si="3343"/>
        <v>0</v>
      </c>
      <c r="M11867" s="99">
        <f t="shared" si="3388"/>
        <v>0</v>
      </c>
      <c r="N11867" s="99">
        <f t="shared" si="3388"/>
        <v>0</v>
      </c>
      <c r="R11867" s="352">
        <f>L12097-[1]გადასახდელები!L10487</f>
        <v>0</v>
      </c>
    </row>
    <row r="11868" spans="2:18" ht="36.75" hidden="1" customHeight="1">
      <c r="B11868" s="36" t="str">
        <f t="shared" si="3347"/>
        <v>b</v>
      </c>
      <c r="C11868" s="42">
        <v>6</v>
      </c>
      <c r="D11868" s="42"/>
      <c r="F11868" s="343" t="s">
        <v>572</v>
      </c>
      <c r="G11868" s="45" t="s">
        <v>228</v>
      </c>
      <c r="H11868" s="99">
        <f t="shared" si="3396"/>
        <v>0</v>
      </c>
      <c r="I11868" s="105">
        <f t="shared" si="3365"/>
        <v>0</v>
      </c>
      <c r="J11868" s="99">
        <f t="shared" ref="J11868:K11868" si="3401">J12098+J12328</f>
        <v>0</v>
      </c>
      <c r="K11868" s="99">
        <f t="shared" si="3401"/>
        <v>0</v>
      </c>
      <c r="L11868" s="105">
        <f t="shared" si="3343"/>
        <v>0</v>
      </c>
      <c r="M11868" s="99">
        <f t="shared" si="3388"/>
        <v>0</v>
      </c>
      <c r="N11868" s="99">
        <f t="shared" si="3388"/>
        <v>0</v>
      </c>
      <c r="R11868" s="352">
        <f>L12098-[1]გადასახდელები!L10488</f>
        <v>0</v>
      </c>
    </row>
    <row r="11869" spans="2:18" ht="24.75" hidden="1" customHeight="1">
      <c r="B11869" s="36" t="str">
        <f t="shared" si="3347"/>
        <v>b</v>
      </c>
      <c r="C11869" s="42">
        <v>5</v>
      </c>
      <c r="D11869" s="42"/>
      <c r="F11869" s="343" t="s">
        <v>573</v>
      </c>
      <c r="G11869" s="48" t="s">
        <v>193</v>
      </c>
      <c r="H11869" s="101">
        <f t="shared" si="3396"/>
        <v>0</v>
      </c>
      <c r="I11869" s="97">
        <f t="shared" si="3365"/>
        <v>0</v>
      </c>
      <c r="J11869" s="101">
        <f t="shared" ref="J11869:K11869" si="3402">J12099+J12329</f>
        <v>0</v>
      </c>
      <c r="K11869" s="101">
        <f t="shared" si="3402"/>
        <v>0</v>
      </c>
      <c r="L11869" s="97">
        <f t="shared" si="3343"/>
        <v>0</v>
      </c>
      <c r="M11869" s="101">
        <f t="shared" si="3388"/>
        <v>0</v>
      </c>
      <c r="N11869" s="101">
        <f t="shared" si="3388"/>
        <v>0</v>
      </c>
      <c r="R11869" s="352">
        <f>L12099-[1]გადასახდელები!L10489</f>
        <v>0</v>
      </c>
    </row>
    <row r="11870" spans="2:18" ht="20.25" hidden="1" customHeight="1">
      <c r="B11870" s="36" t="str">
        <f t="shared" si="3347"/>
        <v>b</v>
      </c>
      <c r="C11870" s="42">
        <v>2</v>
      </c>
      <c r="D11870" s="42"/>
      <c r="E11870" s="24">
        <v>7074</v>
      </c>
      <c r="F11870" s="342" t="s">
        <v>574</v>
      </c>
      <c r="G11870" s="59" t="s">
        <v>292</v>
      </c>
      <c r="H11870" s="86">
        <f t="shared" si="3396"/>
        <v>0</v>
      </c>
      <c r="I11870" s="87">
        <f t="shared" si="3365"/>
        <v>0</v>
      </c>
      <c r="J11870" s="86">
        <f t="shared" ref="J11870:K11870" si="3403">J12100+J12330</f>
        <v>0</v>
      </c>
      <c r="K11870" s="86">
        <f t="shared" si="3403"/>
        <v>0</v>
      </c>
      <c r="L11870" s="87">
        <f t="shared" si="3343"/>
        <v>0</v>
      </c>
      <c r="M11870" s="86">
        <f t="shared" si="3388"/>
        <v>0</v>
      </c>
      <c r="N11870" s="86">
        <f t="shared" si="3388"/>
        <v>0</v>
      </c>
      <c r="O11870" s="82" t="s">
        <v>146</v>
      </c>
      <c r="P11870" s="35" t="s">
        <v>145</v>
      </c>
      <c r="R11870" s="352">
        <f>L12100-[1]გადასახდელები!L10490</f>
        <v>0</v>
      </c>
    </row>
    <row r="11871" spans="2:18" ht="20.25" hidden="1" customHeight="1">
      <c r="B11871" s="36" t="str">
        <f t="shared" si="3347"/>
        <v>b</v>
      </c>
      <c r="C11871" s="42">
        <v>3</v>
      </c>
      <c r="D11871" s="42"/>
      <c r="F11871" s="342" t="s">
        <v>575</v>
      </c>
      <c r="G11871" s="51" t="s">
        <v>293</v>
      </c>
      <c r="H11871" s="89">
        <f t="shared" si="3396"/>
        <v>0</v>
      </c>
      <c r="I11871" s="90">
        <f t="shared" si="3365"/>
        <v>0</v>
      </c>
      <c r="J11871" s="89">
        <f t="shared" ref="J11871:K11871" si="3404">J12101+J12331</f>
        <v>0</v>
      </c>
      <c r="K11871" s="89">
        <f t="shared" si="3404"/>
        <v>0</v>
      </c>
      <c r="L11871" s="90">
        <f t="shared" si="3343"/>
        <v>0</v>
      </c>
      <c r="M11871" s="89">
        <f t="shared" si="3388"/>
        <v>0</v>
      </c>
      <c r="N11871" s="89">
        <f t="shared" si="3388"/>
        <v>0</v>
      </c>
      <c r="O11871" s="82" t="s">
        <v>146</v>
      </c>
      <c r="P11871" s="35" t="s">
        <v>145</v>
      </c>
      <c r="R11871" s="352">
        <f>L12101-[1]გადასახდელები!L10491</f>
        <v>0</v>
      </c>
    </row>
    <row r="11872" spans="2:18" ht="20.25" hidden="1" customHeight="1">
      <c r="B11872" s="36" t="str">
        <f t="shared" si="3347"/>
        <v>b</v>
      </c>
      <c r="C11872" s="42">
        <v>4</v>
      </c>
      <c r="D11872" s="42"/>
      <c r="F11872" s="342" t="s">
        <v>576</v>
      </c>
      <c r="G11872" s="47" t="s">
        <v>294</v>
      </c>
      <c r="H11872" s="93">
        <f t="shared" si="3396"/>
        <v>0</v>
      </c>
      <c r="I11872" s="94">
        <f t="shared" si="3365"/>
        <v>0</v>
      </c>
      <c r="J11872" s="93">
        <f t="shared" ref="J11872:K11872" si="3405">J12102+J12332</f>
        <v>0</v>
      </c>
      <c r="K11872" s="93">
        <f t="shared" si="3405"/>
        <v>0</v>
      </c>
      <c r="L11872" s="94">
        <f t="shared" si="3343"/>
        <v>0</v>
      </c>
      <c r="M11872" s="93">
        <f t="shared" si="3388"/>
        <v>0</v>
      </c>
      <c r="N11872" s="93">
        <f t="shared" si="3388"/>
        <v>0</v>
      </c>
      <c r="O11872" s="82" t="s">
        <v>146</v>
      </c>
      <c r="P11872" s="35" t="s">
        <v>145</v>
      </c>
      <c r="R11872" s="352">
        <f>L12102-[1]გადასახდელები!L10492</f>
        <v>0</v>
      </c>
    </row>
    <row r="11873" spans="2:18" ht="20.25" hidden="1" customHeight="1">
      <c r="B11873" s="36" t="str">
        <f t="shared" si="3347"/>
        <v>b</v>
      </c>
      <c r="C11873" s="42">
        <v>5</v>
      </c>
      <c r="D11873" s="42"/>
      <c r="F11873" s="343" t="s">
        <v>577</v>
      </c>
      <c r="G11873" s="48" t="s">
        <v>295</v>
      </c>
      <c r="H11873" s="101">
        <f t="shared" si="3396"/>
        <v>0</v>
      </c>
      <c r="I11873" s="97">
        <f t="shared" si="3365"/>
        <v>0</v>
      </c>
      <c r="J11873" s="101">
        <f t="shared" ref="J11873:K11873" si="3406">J12103+J12333</f>
        <v>0</v>
      </c>
      <c r="K11873" s="101">
        <f t="shared" si="3406"/>
        <v>0</v>
      </c>
      <c r="L11873" s="97">
        <f t="shared" si="3343"/>
        <v>0</v>
      </c>
      <c r="M11873" s="101">
        <f t="shared" si="3388"/>
        <v>0</v>
      </c>
      <c r="N11873" s="101">
        <f t="shared" si="3388"/>
        <v>0</v>
      </c>
      <c r="O11873" s="115"/>
      <c r="P11873" s="35" t="s">
        <v>145</v>
      </c>
      <c r="R11873" s="352">
        <f>L12103-[1]გადასახდელები!L10493</f>
        <v>0</v>
      </c>
    </row>
    <row r="11874" spans="2:18" ht="20.25" hidden="1" customHeight="1">
      <c r="B11874" s="36" t="str">
        <f t="shared" si="3347"/>
        <v>b</v>
      </c>
      <c r="C11874" s="42">
        <v>5</v>
      </c>
      <c r="D11874" s="42"/>
      <c r="F11874" s="343" t="s">
        <v>578</v>
      </c>
      <c r="G11874" s="48" t="s">
        <v>296</v>
      </c>
      <c r="H11874" s="101">
        <f t="shared" si="3396"/>
        <v>0</v>
      </c>
      <c r="I11874" s="97">
        <f t="shared" si="3365"/>
        <v>0</v>
      </c>
      <c r="J11874" s="101">
        <f t="shared" ref="J11874:K11874" si="3407">J12104+J12334</f>
        <v>0</v>
      </c>
      <c r="K11874" s="101">
        <f t="shared" si="3407"/>
        <v>0</v>
      </c>
      <c r="L11874" s="97">
        <f t="shared" si="3343"/>
        <v>0</v>
      </c>
      <c r="M11874" s="101">
        <f t="shared" si="3388"/>
        <v>0</v>
      </c>
      <c r="N11874" s="101">
        <f t="shared" si="3388"/>
        <v>0</v>
      </c>
      <c r="O11874" s="115"/>
      <c r="P11874" s="35" t="s">
        <v>145</v>
      </c>
      <c r="R11874" s="352">
        <f>L12104-[1]გადასახდელები!L10494</f>
        <v>0</v>
      </c>
    </row>
    <row r="11875" spans="2:18" ht="30.75" hidden="1" customHeight="1">
      <c r="B11875" s="36" t="str">
        <f t="shared" si="3347"/>
        <v>b</v>
      </c>
      <c r="C11875" s="42">
        <v>5</v>
      </c>
      <c r="D11875" s="42"/>
      <c r="F11875" s="343" t="s">
        <v>674</v>
      </c>
      <c r="G11875" s="52" t="s">
        <v>297</v>
      </c>
      <c r="H11875" s="101">
        <f t="shared" si="3396"/>
        <v>0</v>
      </c>
      <c r="I11875" s="97">
        <f t="shared" si="3365"/>
        <v>0</v>
      </c>
      <c r="J11875" s="101">
        <f t="shared" ref="J11875:K11875" si="3408">J12105+J12335</f>
        <v>0</v>
      </c>
      <c r="K11875" s="101">
        <f t="shared" si="3408"/>
        <v>0</v>
      </c>
      <c r="L11875" s="97">
        <f t="shared" si="3343"/>
        <v>0</v>
      </c>
      <c r="M11875" s="101">
        <f t="shared" si="3388"/>
        <v>0</v>
      </c>
      <c r="N11875" s="101">
        <f t="shared" si="3388"/>
        <v>0</v>
      </c>
      <c r="O11875" s="115"/>
      <c r="P11875" s="35" t="s">
        <v>145</v>
      </c>
      <c r="R11875" s="352">
        <f>L12105-[1]გადასახდელები!L10495</f>
        <v>0</v>
      </c>
    </row>
    <row r="11876" spans="2:18" ht="20.25" hidden="1" customHeight="1">
      <c r="B11876" s="36" t="str">
        <f t="shared" si="3347"/>
        <v>b</v>
      </c>
      <c r="C11876" s="42">
        <v>5</v>
      </c>
      <c r="D11876" s="42"/>
      <c r="F11876" s="343" t="s">
        <v>579</v>
      </c>
      <c r="G11876" s="48" t="s">
        <v>298</v>
      </c>
      <c r="H11876" s="101">
        <f t="shared" si="3396"/>
        <v>0</v>
      </c>
      <c r="I11876" s="97">
        <f t="shared" si="3365"/>
        <v>0</v>
      </c>
      <c r="J11876" s="101">
        <f t="shared" ref="J11876:K11876" si="3409">J12106+J12336</f>
        <v>0</v>
      </c>
      <c r="K11876" s="101">
        <f t="shared" si="3409"/>
        <v>0</v>
      </c>
      <c r="L11876" s="97">
        <f t="shared" si="3343"/>
        <v>0</v>
      </c>
      <c r="M11876" s="101">
        <f t="shared" ref="M11876:N11895" si="3410">M12106+M12336</f>
        <v>0</v>
      </c>
      <c r="N11876" s="101">
        <f t="shared" si="3410"/>
        <v>0</v>
      </c>
      <c r="O11876" s="115"/>
      <c r="P11876" s="35" t="s">
        <v>145</v>
      </c>
      <c r="R11876" s="352">
        <f>L12106-[1]გადასახდელები!L10496</f>
        <v>0</v>
      </c>
    </row>
    <row r="11877" spans="2:18" ht="20.25" hidden="1" customHeight="1">
      <c r="B11877" s="36" t="str">
        <f t="shared" si="3347"/>
        <v>b</v>
      </c>
      <c r="C11877" s="42">
        <v>5</v>
      </c>
      <c r="D11877" s="42"/>
      <c r="F11877" s="343" t="s">
        <v>580</v>
      </c>
      <c r="G11877" s="48" t="s">
        <v>299</v>
      </c>
      <c r="H11877" s="101">
        <f t="shared" si="3396"/>
        <v>0</v>
      </c>
      <c r="I11877" s="97">
        <f t="shared" si="3365"/>
        <v>0</v>
      </c>
      <c r="J11877" s="101">
        <f t="shared" ref="J11877:K11877" si="3411">J12107+J12337</f>
        <v>0</v>
      </c>
      <c r="K11877" s="101">
        <f t="shared" si="3411"/>
        <v>0</v>
      </c>
      <c r="L11877" s="97">
        <f t="shared" si="3343"/>
        <v>0</v>
      </c>
      <c r="M11877" s="101">
        <f t="shared" si="3410"/>
        <v>0</v>
      </c>
      <c r="N11877" s="101">
        <f t="shared" si="3410"/>
        <v>0</v>
      </c>
      <c r="O11877" s="115"/>
      <c r="P11877" s="35" t="s">
        <v>145</v>
      </c>
      <c r="R11877" s="352">
        <f>L12107-[1]გადასახდელები!L10497</f>
        <v>0</v>
      </c>
    </row>
    <row r="11878" spans="2:18" ht="30.75" hidden="1" customHeight="1">
      <c r="B11878" s="36" t="str">
        <f t="shared" si="3347"/>
        <v>b</v>
      </c>
      <c r="C11878" s="42">
        <v>5</v>
      </c>
      <c r="D11878" s="42"/>
      <c r="F11878" s="343" t="s">
        <v>581</v>
      </c>
      <c r="G11878" s="48" t="s">
        <v>300</v>
      </c>
      <c r="H11878" s="101">
        <f t="shared" si="3396"/>
        <v>0</v>
      </c>
      <c r="I11878" s="97">
        <f t="shared" si="3365"/>
        <v>0</v>
      </c>
      <c r="J11878" s="101">
        <f t="shared" ref="J11878:K11878" si="3412">J12108+J12338</f>
        <v>0</v>
      </c>
      <c r="K11878" s="101">
        <f t="shared" si="3412"/>
        <v>0</v>
      </c>
      <c r="L11878" s="97">
        <f t="shared" si="3343"/>
        <v>0</v>
      </c>
      <c r="M11878" s="101">
        <f t="shared" si="3410"/>
        <v>0</v>
      </c>
      <c r="N11878" s="101">
        <f t="shared" si="3410"/>
        <v>0</v>
      </c>
      <c r="O11878" s="115"/>
      <c r="P11878" s="35" t="s">
        <v>145</v>
      </c>
      <c r="R11878" s="352">
        <f>L12108-[1]გადასახდელები!L10498</f>
        <v>0</v>
      </c>
    </row>
    <row r="11879" spans="2:18" ht="20.25" hidden="1" customHeight="1">
      <c r="B11879" s="36" t="str">
        <f t="shared" si="3347"/>
        <v>b</v>
      </c>
      <c r="C11879" s="42">
        <v>5</v>
      </c>
      <c r="D11879" s="42"/>
      <c r="F11879" s="343" t="s">
        <v>675</v>
      </c>
      <c r="G11879" s="48" t="s">
        <v>301</v>
      </c>
      <c r="H11879" s="101">
        <f t="shared" si="3396"/>
        <v>0</v>
      </c>
      <c r="I11879" s="97">
        <f t="shared" si="3365"/>
        <v>0</v>
      </c>
      <c r="J11879" s="101">
        <f t="shared" ref="J11879:K11879" si="3413">J12109+J12339</f>
        <v>0</v>
      </c>
      <c r="K11879" s="101">
        <f t="shared" si="3413"/>
        <v>0</v>
      </c>
      <c r="L11879" s="97">
        <f t="shared" si="3343"/>
        <v>0</v>
      </c>
      <c r="M11879" s="101">
        <f t="shared" si="3410"/>
        <v>0</v>
      </c>
      <c r="N11879" s="101">
        <f t="shared" si="3410"/>
        <v>0</v>
      </c>
      <c r="O11879" s="115"/>
      <c r="P11879" s="35" t="s">
        <v>145</v>
      </c>
      <c r="R11879" s="352">
        <f>L12109-[1]გადასახდელები!L10499</f>
        <v>0</v>
      </c>
    </row>
    <row r="11880" spans="2:18" ht="20.25" hidden="1" customHeight="1">
      <c r="B11880" s="36" t="str">
        <f t="shared" si="3347"/>
        <v>b</v>
      </c>
      <c r="C11880" s="42">
        <v>5</v>
      </c>
      <c r="D11880" s="42"/>
      <c r="F11880" s="343" t="s">
        <v>582</v>
      </c>
      <c r="G11880" s="48" t="s">
        <v>302</v>
      </c>
      <c r="H11880" s="101">
        <f t="shared" si="3396"/>
        <v>0</v>
      </c>
      <c r="I11880" s="97">
        <f t="shared" si="3365"/>
        <v>0</v>
      </c>
      <c r="J11880" s="101">
        <f t="shared" ref="J11880:K11880" si="3414">J12110+J12340</f>
        <v>0</v>
      </c>
      <c r="K11880" s="101">
        <f t="shared" si="3414"/>
        <v>0</v>
      </c>
      <c r="L11880" s="97">
        <f t="shared" si="3343"/>
        <v>0</v>
      </c>
      <c r="M11880" s="101">
        <f t="shared" si="3410"/>
        <v>0</v>
      </c>
      <c r="N11880" s="101">
        <f t="shared" si="3410"/>
        <v>0</v>
      </c>
      <c r="O11880" s="115"/>
      <c r="P11880" s="35" t="s">
        <v>145</v>
      </c>
      <c r="R11880" s="352">
        <f>L12110-[1]გადასახდელები!L10500</f>
        <v>0</v>
      </c>
    </row>
    <row r="11881" spans="2:18" ht="20.25" hidden="1" customHeight="1">
      <c r="B11881" s="36" t="str">
        <f t="shared" si="3347"/>
        <v>b</v>
      </c>
      <c r="C11881" s="42">
        <v>5</v>
      </c>
      <c r="D11881" s="42"/>
      <c r="F11881" s="343" t="s">
        <v>676</v>
      </c>
      <c r="G11881" s="48" t="s">
        <v>303</v>
      </c>
      <c r="H11881" s="101">
        <f t="shared" si="3396"/>
        <v>0</v>
      </c>
      <c r="I11881" s="97">
        <f t="shared" si="3365"/>
        <v>0</v>
      </c>
      <c r="J11881" s="101">
        <f t="shared" ref="J11881:K11881" si="3415">J12111+J12341</f>
        <v>0</v>
      </c>
      <c r="K11881" s="101">
        <f t="shared" si="3415"/>
        <v>0</v>
      </c>
      <c r="L11881" s="97">
        <f t="shared" ref="L11881:L11944" si="3416">M11881+N11881</f>
        <v>0</v>
      </c>
      <c r="M11881" s="101">
        <f t="shared" si="3410"/>
        <v>0</v>
      </c>
      <c r="N11881" s="101">
        <f t="shared" si="3410"/>
        <v>0</v>
      </c>
      <c r="O11881" s="115"/>
      <c r="P11881" s="35" t="s">
        <v>145</v>
      </c>
      <c r="R11881" s="352">
        <f>L12111-[1]გადასახდელები!L10501</f>
        <v>0</v>
      </c>
    </row>
    <row r="11882" spans="2:18" ht="20.25" hidden="1" customHeight="1">
      <c r="B11882" s="36" t="str">
        <f t="shared" si="3347"/>
        <v>b</v>
      </c>
      <c r="C11882" s="42">
        <v>5</v>
      </c>
      <c r="D11882" s="42"/>
      <c r="F11882" s="343" t="s">
        <v>677</v>
      </c>
      <c r="G11882" s="48" t="s">
        <v>304</v>
      </c>
      <c r="H11882" s="101">
        <f t="shared" si="3396"/>
        <v>0</v>
      </c>
      <c r="I11882" s="97">
        <f t="shared" si="3365"/>
        <v>0</v>
      </c>
      <c r="J11882" s="101">
        <f t="shared" ref="J11882:K11882" si="3417">J12112+J12342</f>
        <v>0</v>
      </c>
      <c r="K11882" s="101">
        <f t="shared" si="3417"/>
        <v>0</v>
      </c>
      <c r="L11882" s="97">
        <f t="shared" si="3416"/>
        <v>0</v>
      </c>
      <c r="M11882" s="101">
        <f t="shared" si="3410"/>
        <v>0</v>
      </c>
      <c r="N11882" s="101">
        <f t="shared" si="3410"/>
        <v>0</v>
      </c>
      <c r="O11882" s="115"/>
      <c r="P11882" s="35" t="s">
        <v>145</v>
      </c>
      <c r="R11882" s="352">
        <f>L12112-[1]გადასახდელები!L10502</f>
        <v>0</v>
      </c>
    </row>
    <row r="11883" spans="2:18" ht="20.25" hidden="1" customHeight="1">
      <c r="B11883" s="36" t="str">
        <f t="shared" ref="B11883:B11946" si="3418">IF(H11883+I11883+L11883&gt;0,"a","b")</f>
        <v>b</v>
      </c>
      <c r="C11883" s="42">
        <v>5</v>
      </c>
      <c r="D11883" s="42"/>
      <c r="F11883" s="343" t="s">
        <v>583</v>
      </c>
      <c r="G11883" s="48" t="s">
        <v>305</v>
      </c>
      <c r="H11883" s="101">
        <f t="shared" si="3396"/>
        <v>0</v>
      </c>
      <c r="I11883" s="97">
        <f t="shared" si="3365"/>
        <v>0</v>
      </c>
      <c r="J11883" s="101">
        <f t="shared" ref="J11883:K11883" si="3419">J12113+J12343</f>
        <v>0</v>
      </c>
      <c r="K11883" s="101">
        <f t="shared" si="3419"/>
        <v>0</v>
      </c>
      <c r="L11883" s="97">
        <f t="shared" si="3416"/>
        <v>0</v>
      </c>
      <c r="M11883" s="101">
        <f t="shared" si="3410"/>
        <v>0</v>
      </c>
      <c r="N11883" s="101">
        <f t="shared" si="3410"/>
        <v>0</v>
      </c>
      <c r="O11883" s="115"/>
      <c r="P11883" s="35" t="s">
        <v>145</v>
      </c>
      <c r="R11883" s="352">
        <f>L12113-[1]გადასახდელები!L10503</f>
        <v>0</v>
      </c>
    </row>
    <row r="11884" spans="2:18" ht="20.25" hidden="1" customHeight="1">
      <c r="B11884" s="36" t="str">
        <f t="shared" si="3418"/>
        <v>b</v>
      </c>
      <c r="C11884" s="42">
        <v>4</v>
      </c>
      <c r="D11884" s="42"/>
      <c r="F11884" s="342" t="s">
        <v>584</v>
      </c>
      <c r="G11884" s="47" t="s">
        <v>306</v>
      </c>
      <c r="H11884" s="93">
        <f t="shared" si="3396"/>
        <v>0</v>
      </c>
      <c r="I11884" s="94">
        <f t="shared" si="3365"/>
        <v>0</v>
      </c>
      <c r="J11884" s="93">
        <f t="shared" ref="J11884:K11884" si="3420">J12114+J12344</f>
        <v>0</v>
      </c>
      <c r="K11884" s="93">
        <f t="shared" si="3420"/>
        <v>0</v>
      </c>
      <c r="L11884" s="94">
        <f t="shared" si="3416"/>
        <v>0</v>
      </c>
      <c r="M11884" s="93">
        <f t="shared" si="3410"/>
        <v>0</v>
      </c>
      <c r="N11884" s="93">
        <f t="shared" si="3410"/>
        <v>0</v>
      </c>
      <c r="O11884" s="82" t="s">
        <v>146</v>
      </c>
      <c r="P11884" s="35" t="s">
        <v>145</v>
      </c>
      <c r="R11884" s="352">
        <f>L12114-[1]გადასახდელები!L10504</f>
        <v>0</v>
      </c>
    </row>
    <row r="11885" spans="2:18" ht="20.25" hidden="1" customHeight="1">
      <c r="B11885" s="36" t="str">
        <f t="shared" si="3418"/>
        <v>b</v>
      </c>
      <c r="C11885" s="42">
        <v>5</v>
      </c>
      <c r="D11885" s="42"/>
      <c r="F11885" s="342" t="s">
        <v>585</v>
      </c>
      <c r="G11885" s="48" t="s">
        <v>307</v>
      </c>
      <c r="H11885" s="96">
        <f t="shared" si="3396"/>
        <v>0</v>
      </c>
      <c r="I11885" s="97">
        <f t="shared" si="3365"/>
        <v>0</v>
      </c>
      <c r="J11885" s="96">
        <f t="shared" ref="J11885:K11885" si="3421">J12115+J12345</f>
        <v>0</v>
      </c>
      <c r="K11885" s="96">
        <f t="shared" si="3421"/>
        <v>0</v>
      </c>
      <c r="L11885" s="97">
        <f t="shared" si="3416"/>
        <v>0</v>
      </c>
      <c r="M11885" s="96">
        <f t="shared" si="3410"/>
        <v>0</v>
      </c>
      <c r="N11885" s="96">
        <f t="shared" si="3410"/>
        <v>0</v>
      </c>
      <c r="O11885" s="82" t="s">
        <v>146</v>
      </c>
      <c r="P11885" s="35" t="s">
        <v>145</v>
      </c>
      <c r="R11885" s="352">
        <f>L12115-[1]გადასახდელები!L10505</f>
        <v>0</v>
      </c>
    </row>
    <row r="11886" spans="2:18" ht="20.25" hidden="1" customHeight="1">
      <c r="B11886" s="36" t="str">
        <f t="shared" si="3418"/>
        <v>b</v>
      </c>
      <c r="C11886" s="42">
        <v>6</v>
      </c>
      <c r="D11886" s="42"/>
      <c r="F11886" s="343" t="s">
        <v>586</v>
      </c>
      <c r="G11886" s="53" t="s">
        <v>308</v>
      </c>
      <c r="H11886" s="99">
        <f t="shared" si="3396"/>
        <v>0</v>
      </c>
      <c r="I11886" s="105">
        <f t="shared" si="3365"/>
        <v>0</v>
      </c>
      <c r="J11886" s="99">
        <f t="shared" ref="J11886:K11886" si="3422">J12116+J12346</f>
        <v>0</v>
      </c>
      <c r="K11886" s="99">
        <f t="shared" si="3422"/>
        <v>0</v>
      </c>
      <c r="L11886" s="105">
        <f t="shared" si="3416"/>
        <v>0</v>
      </c>
      <c r="M11886" s="99">
        <f t="shared" si="3410"/>
        <v>0</v>
      </c>
      <c r="N11886" s="99">
        <f t="shared" si="3410"/>
        <v>0</v>
      </c>
      <c r="O11886" s="115"/>
      <c r="P11886" s="35" t="s">
        <v>145</v>
      </c>
      <c r="R11886" s="352">
        <f>L12116-[1]გადასახდელები!L10506</f>
        <v>0</v>
      </c>
    </row>
    <row r="11887" spans="2:18" ht="20.25" hidden="1" customHeight="1">
      <c r="B11887" s="36" t="str">
        <f t="shared" si="3418"/>
        <v>b</v>
      </c>
      <c r="C11887" s="42">
        <v>6</v>
      </c>
      <c r="D11887" s="42"/>
      <c r="F11887" s="343" t="s">
        <v>678</v>
      </c>
      <c r="G11887" s="53" t="s">
        <v>309</v>
      </c>
      <c r="H11887" s="99">
        <f t="shared" si="3396"/>
        <v>0</v>
      </c>
      <c r="I11887" s="105">
        <f t="shared" si="3365"/>
        <v>0</v>
      </c>
      <c r="J11887" s="99">
        <f t="shared" ref="J11887:K11887" si="3423">J12117+J12347</f>
        <v>0</v>
      </c>
      <c r="K11887" s="99">
        <f t="shared" si="3423"/>
        <v>0</v>
      </c>
      <c r="L11887" s="105">
        <f t="shared" si="3416"/>
        <v>0</v>
      </c>
      <c r="M11887" s="99">
        <f t="shared" si="3410"/>
        <v>0</v>
      </c>
      <c r="N11887" s="99">
        <f t="shared" si="3410"/>
        <v>0</v>
      </c>
      <c r="O11887" s="115"/>
      <c r="P11887" s="35" t="s">
        <v>145</v>
      </c>
      <c r="R11887" s="352">
        <f>L12117-[1]გადასახდელები!L10507</f>
        <v>0</v>
      </c>
    </row>
    <row r="11888" spans="2:18" ht="20.25" hidden="1" customHeight="1">
      <c r="B11888" s="36" t="str">
        <f t="shared" si="3418"/>
        <v>b</v>
      </c>
      <c r="C11888" s="42">
        <v>6</v>
      </c>
      <c r="D11888" s="42"/>
      <c r="F11888" s="343" t="s">
        <v>679</v>
      </c>
      <c r="G11888" s="53" t="s">
        <v>310</v>
      </c>
      <c r="H11888" s="99">
        <f t="shared" si="3396"/>
        <v>0</v>
      </c>
      <c r="I11888" s="105">
        <f t="shared" si="3365"/>
        <v>0</v>
      </c>
      <c r="J11888" s="99">
        <f t="shared" ref="J11888:K11888" si="3424">J12118+J12348</f>
        <v>0</v>
      </c>
      <c r="K11888" s="99">
        <f t="shared" si="3424"/>
        <v>0</v>
      </c>
      <c r="L11888" s="105">
        <f t="shared" si="3416"/>
        <v>0</v>
      </c>
      <c r="M11888" s="99">
        <f t="shared" si="3410"/>
        <v>0</v>
      </c>
      <c r="N11888" s="99">
        <f t="shared" si="3410"/>
        <v>0</v>
      </c>
      <c r="O11888" s="115"/>
      <c r="P11888" s="35" t="s">
        <v>145</v>
      </c>
      <c r="R11888" s="352">
        <f>L12118-[1]გადასახდელები!L10508</f>
        <v>0</v>
      </c>
    </row>
    <row r="11889" spans="2:18" ht="20.25" hidden="1" customHeight="1">
      <c r="B11889" s="36" t="str">
        <f t="shared" si="3418"/>
        <v>b</v>
      </c>
      <c r="C11889" s="42">
        <v>6</v>
      </c>
      <c r="D11889" s="42"/>
      <c r="F11889" s="343" t="s">
        <v>680</v>
      </c>
      <c r="G11889" s="53" t="s">
        <v>311</v>
      </c>
      <c r="H11889" s="99">
        <f t="shared" si="3396"/>
        <v>0</v>
      </c>
      <c r="I11889" s="105">
        <f t="shared" si="3365"/>
        <v>0</v>
      </c>
      <c r="J11889" s="99">
        <f t="shared" ref="J11889:K11889" si="3425">J12119+J12349</f>
        <v>0</v>
      </c>
      <c r="K11889" s="99">
        <f t="shared" si="3425"/>
        <v>0</v>
      </c>
      <c r="L11889" s="105">
        <f t="shared" si="3416"/>
        <v>0</v>
      </c>
      <c r="M11889" s="99">
        <f t="shared" si="3410"/>
        <v>0</v>
      </c>
      <c r="N11889" s="99">
        <f t="shared" si="3410"/>
        <v>0</v>
      </c>
      <c r="O11889" s="115"/>
      <c r="P11889" s="35" t="s">
        <v>145</v>
      </c>
      <c r="R11889" s="352">
        <f>L12119-[1]გადასახდელები!L10509</f>
        <v>0</v>
      </c>
    </row>
    <row r="11890" spans="2:18" ht="20.25" hidden="1" customHeight="1">
      <c r="B11890" s="36" t="str">
        <f t="shared" si="3418"/>
        <v>b</v>
      </c>
      <c r="C11890" s="42">
        <v>6</v>
      </c>
      <c r="D11890" s="42"/>
      <c r="F11890" s="343" t="s">
        <v>681</v>
      </c>
      <c r="G11890" s="53" t="s">
        <v>312</v>
      </c>
      <c r="H11890" s="99">
        <f t="shared" si="3396"/>
        <v>0</v>
      </c>
      <c r="I11890" s="105">
        <f t="shared" si="3365"/>
        <v>0</v>
      </c>
      <c r="J11890" s="99">
        <f t="shared" ref="J11890:K11890" si="3426">J12120+J12350</f>
        <v>0</v>
      </c>
      <c r="K11890" s="99">
        <f t="shared" si="3426"/>
        <v>0</v>
      </c>
      <c r="L11890" s="105">
        <f t="shared" si="3416"/>
        <v>0</v>
      </c>
      <c r="M11890" s="99">
        <f t="shared" si="3410"/>
        <v>0</v>
      </c>
      <c r="N11890" s="99">
        <f t="shared" si="3410"/>
        <v>0</v>
      </c>
      <c r="O11890" s="115"/>
      <c r="P11890" s="35" t="s">
        <v>145</v>
      </c>
      <c r="R11890" s="352">
        <f>L12120-[1]გადასახდელები!L10510</f>
        <v>0</v>
      </c>
    </row>
    <row r="11891" spans="2:18" ht="20.25" hidden="1" customHeight="1">
      <c r="B11891" s="36" t="str">
        <f t="shared" si="3418"/>
        <v>b</v>
      </c>
      <c r="C11891" s="42">
        <v>6</v>
      </c>
      <c r="D11891" s="42"/>
      <c r="F11891" s="343" t="s">
        <v>682</v>
      </c>
      <c r="G11891" s="53" t="s">
        <v>313</v>
      </c>
      <c r="H11891" s="99">
        <f t="shared" si="3396"/>
        <v>0</v>
      </c>
      <c r="I11891" s="105">
        <f t="shared" si="3365"/>
        <v>0</v>
      </c>
      <c r="J11891" s="99">
        <f t="shared" ref="J11891:K11891" si="3427">J12121+J12351</f>
        <v>0</v>
      </c>
      <c r="K11891" s="99">
        <f t="shared" si="3427"/>
        <v>0</v>
      </c>
      <c r="L11891" s="105">
        <f t="shared" si="3416"/>
        <v>0</v>
      </c>
      <c r="M11891" s="99">
        <f t="shared" si="3410"/>
        <v>0</v>
      </c>
      <c r="N11891" s="99">
        <f t="shared" si="3410"/>
        <v>0</v>
      </c>
      <c r="O11891" s="115"/>
      <c r="P11891" s="35" t="s">
        <v>145</v>
      </c>
      <c r="R11891" s="352">
        <f>L12121-[1]გადასახდელები!L10511</f>
        <v>0</v>
      </c>
    </row>
    <row r="11892" spans="2:18" ht="20.25" hidden="1" customHeight="1">
      <c r="B11892" s="36" t="str">
        <f t="shared" si="3418"/>
        <v>b</v>
      </c>
      <c r="C11892" s="42">
        <v>5</v>
      </c>
      <c r="D11892" s="42"/>
      <c r="F11892" s="342" t="s">
        <v>587</v>
      </c>
      <c r="G11892" s="48" t="s">
        <v>314</v>
      </c>
      <c r="H11892" s="96">
        <f t="shared" si="3396"/>
        <v>0</v>
      </c>
      <c r="I11892" s="97">
        <f t="shared" si="3365"/>
        <v>0</v>
      </c>
      <c r="J11892" s="96">
        <f t="shared" ref="J11892:K11892" si="3428">J12122+J12352</f>
        <v>0</v>
      </c>
      <c r="K11892" s="96">
        <f t="shared" si="3428"/>
        <v>0</v>
      </c>
      <c r="L11892" s="97">
        <f t="shared" si="3416"/>
        <v>0</v>
      </c>
      <c r="M11892" s="96">
        <f t="shared" si="3410"/>
        <v>0</v>
      </c>
      <c r="N11892" s="96">
        <f t="shared" si="3410"/>
        <v>0</v>
      </c>
      <c r="O11892" s="82" t="s">
        <v>146</v>
      </c>
      <c r="P11892" s="35" t="s">
        <v>145</v>
      </c>
      <c r="R11892" s="352">
        <f>L12122-[1]გადასახდელები!L10512</f>
        <v>0</v>
      </c>
    </row>
    <row r="11893" spans="2:18" ht="20.25" hidden="1" customHeight="1">
      <c r="B11893" s="36" t="str">
        <f t="shared" si="3418"/>
        <v>b</v>
      </c>
      <c r="C11893" s="42">
        <v>6</v>
      </c>
      <c r="D11893" s="42"/>
      <c r="F11893" s="343" t="s">
        <v>683</v>
      </c>
      <c r="G11893" s="54" t="s">
        <v>315</v>
      </c>
      <c r="H11893" s="116">
        <f t="shared" si="3396"/>
        <v>0</v>
      </c>
      <c r="I11893" s="105">
        <f t="shared" si="3365"/>
        <v>0</v>
      </c>
      <c r="J11893" s="116">
        <f t="shared" ref="J11893:K11893" si="3429">J12123+J12353</f>
        <v>0</v>
      </c>
      <c r="K11893" s="116">
        <f t="shared" si="3429"/>
        <v>0</v>
      </c>
      <c r="L11893" s="105">
        <f t="shared" si="3416"/>
        <v>0</v>
      </c>
      <c r="M11893" s="116">
        <f t="shared" si="3410"/>
        <v>0</v>
      </c>
      <c r="N11893" s="116">
        <f t="shared" si="3410"/>
        <v>0</v>
      </c>
      <c r="P11893" s="35" t="s">
        <v>145</v>
      </c>
      <c r="R11893" s="352">
        <f>L12123-[1]გადასახდელები!L10513</f>
        <v>0</v>
      </c>
    </row>
    <row r="11894" spans="2:18" ht="20.25" hidden="1" customHeight="1">
      <c r="B11894" s="36" t="str">
        <f t="shared" si="3418"/>
        <v>b</v>
      </c>
      <c r="C11894" s="42">
        <v>6</v>
      </c>
      <c r="D11894" s="42"/>
      <c r="F11894" s="343" t="s">
        <v>684</v>
      </c>
      <c r="G11894" s="54" t="s">
        <v>316</v>
      </c>
      <c r="H11894" s="116">
        <f t="shared" si="3396"/>
        <v>0</v>
      </c>
      <c r="I11894" s="105">
        <f t="shared" si="3365"/>
        <v>0</v>
      </c>
      <c r="J11894" s="116">
        <f t="shared" ref="J11894:K11894" si="3430">J12124+J12354</f>
        <v>0</v>
      </c>
      <c r="K11894" s="116">
        <f t="shared" si="3430"/>
        <v>0</v>
      </c>
      <c r="L11894" s="105">
        <f t="shared" si="3416"/>
        <v>0</v>
      </c>
      <c r="M11894" s="116">
        <f t="shared" si="3410"/>
        <v>0</v>
      </c>
      <c r="N11894" s="116">
        <f t="shared" si="3410"/>
        <v>0</v>
      </c>
      <c r="P11894" s="35" t="s">
        <v>145</v>
      </c>
      <c r="R11894" s="352">
        <f>L12124-[1]გადასახდელები!L10514</f>
        <v>0</v>
      </c>
    </row>
    <row r="11895" spans="2:18" ht="30.75" hidden="1" customHeight="1">
      <c r="B11895" s="36" t="str">
        <f t="shared" si="3418"/>
        <v>b</v>
      </c>
      <c r="C11895" s="42">
        <v>6</v>
      </c>
      <c r="D11895" s="42"/>
      <c r="F11895" s="343" t="s">
        <v>588</v>
      </c>
      <c r="G11895" s="54" t="s">
        <v>317</v>
      </c>
      <c r="H11895" s="116">
        <f t="shared" si="3396"/>
        <v>0</v>
      </c>
      <c r="I11895" s="105">
        <f t="shared" si="3365"/>
        <v>0</v>
      </c>
      <c r="J11895" s="116">
        <f t="shared" ref="J11895:K11895" si="3431">J12125+J12355</f>
        <v>0</v>
      </c>
      <c r="K11895" s="116">
        <f t="shared" si="3431"/>
        <v>0</v>
      </c>
      <c r="L11895" s="105">
        <f t="shared" si="3416"/>
        <v>0</v>
      </c>
      <c r="M11895" s="116">
        <f t="shared" si="3410"/>
        <v>0</v>
      </c>
      <c r="N11895" s="116">
        <f t="shared" si="3410"/>
        <v>0</v>
      </c>
      <c r="P11895" s="35" t="s">
        <v>145</v>
      </c>
      <c r="R11895" s="352">
        <f>L12125-[1]გადასახდელები!L10515</f>
        <v>0</v>
      </c>
    </row>
    <row r="11896" spans="2:18" ht="30.75" hidden="1" customHeight="1">
      <c r="B11896" s="36" t="str">
        <f t="shared" si="3418"/>
        <v>b</v>
      </c>
      <c r="C11896" s="42">
        <v>6</v>
      </c>
      <c r="D11896" s="42"/>
      <c r="F11896" s="343" t="s">
        <v>685</v>
      </c>
      <c r="G11896" s="54" t="s">
        <v>318</v>
      </c>
      <c r="H11896" s="116">
        <f t="shared" si="3396"/>
        <v>0</v>
      </c>
      <c r="I11896" s="105">
        <f t="shared" si="3365"/>
        <v>0</v>
      </c>
      <c r="J11896" s="116">
        <f t="shared" ref="J11896:K11896" si="3432">J12126+J12356</f>
        <v>0</v>
      </c>
      <c r="K11896" s="116">
        <f t="shared" si="3432"/>
        <v>0</v>
      </c>
      <c r="L11896" s="105">
        <f t="shared" si="3416"/>
        <v>0</v>
      </c>
      <c r="M11896" s="116">
        <f t="shared" ref="M11896:N11915" si="3433">M12126+M12356</f>
        <v>0</v>
      </c>
      <c r="N11896" s="116">
        <f t="shared" si="3433"/>
        <v>0</v>
      </c>
      <c r="P11896" s="35" t="s">
        <v>145</v>
      </c>
      <c r="R11896" s="352">
        <f>L12126-[1]გადასახდელები!L10516</f>
        <v>0</v>
      </c>
    </row>
    <row r="11897" spans="2:18" ht="20.25" hidden="1" customHeight="1">
      <c r="B11897" s="36" t="str">
        <f t="shared" si="3418"/>
        <v>b</v>
      </c>
      <c r="C11897" s="42">
        <v>6</v>
      </c>
      <c r="D11897" s="42"/>
      <c r="F11897" s="343" t="s">
        <v>589</v>
      </c>
      <c r="G11897" s="54" t="s">
        <v>319</v>
      </c>
      <c r="H11897" s="116">
        <f t="shared" si="3396"/>
        <v>0</v>
      </c>
      <c r="I11897" s="105">
        <f t="shared" si="3365"/>
        <v>0</v>
      </c>
      <c r="J11897" s="116">
        <f t="shared" ref="J11897:K11897" si="3434">J12127+J12357</f>
        <v>0</v>
      </c>
      <c r="K11897" s="116">
        <f t="shared" si="3434"/>
        <v>0</v>
      </c>
      <c r="L11897" s="105">
        <f t="shared" si="3416"/>
        <v>0</v>
      </c>
      <c r="M11897" s="116">
        <f t="shared" si="3433"/>
        <v>0</v>
      </c>
      <c r="N11897" s="116">
        <f t="shared" si="3433"/>
        <v>0</v>
      </c>
      <c r="P11897" s="35" t="s">
        <v>145</v>
      </c>
      <c r="R11897" s="352">
        <f>L12127-[1]გადასახდელები!L10517</f>
        <v>0</v>
      </c>
    </row>
    <row r="11898" spans="2:18" ht="20.25" hidden="1" customHeight="1">
      <c r="B11898" s="36" t="str">
        <f t="shared" si="3418"/>
        <v>b</v>
      </c>
      <c r="C11898" s="42">
        <v>6</v>
      </c>
      <c r="D11898" s="42"/>
      <c r="F11898" s="343" t="s">
        <v>686</v>
      </c>
      <c r="G11898" s="54" t="s">
        <v>320</v>
      </c>
      <c r="H11898" s="116">
        <f t="shared" si="3396"/>
        <v>0</v>
      </c>
      <c r="I11898" s="105">
        <f t="shared" si="3365"/>
        <v>0</v>
      </c>
      <c r="J11898" s="116">
        <f t="shared" ref="J11898:K11898" si="3435">J12128+J12358</f>
        <v>0</v>
      </c>
      <c r="K11898" s="116">
        <f t="shared" si="3435"/>
        <v>0</v>
      </c>
      <c r="L11898" s="105">
        <f t="shared" si="3416"/>
        <v>0</v>
      </c>
      <c r="M11898" s="116">
        <f t="shared" si="3433"/>
        <v>0</v>
      </c>
      <c r="N11898" s="116">
        <f t="shared" si="3433"/>
        <v>0</v>
      </c>
      <c r="P11898" s="35" t="s">
        <v>145</v>
      </c>
      <c r="R11898" s="352">
        <f>L12128-[1]გადასახდელები!L10518</f>
        <v>0</v>
      </c>
    </row>
    <row r="11899" spans="2:18" ht="30.75" hidden="1" customHeight="1">
      <c r="B11899" s="36" t="str">
        <f t="shared" si="3418"/>
        <v>b</v>
      </c>
      <c r="C11899" s="42">
        <v>6</v>
      </c>
      <c r="D11899" s="42"/>
      <c r="F11899" s="343" t="s">
        <v>687</v>
      </c>
      <c r="G11899" s="54" t="s">
        <v>321</v>
      </c>
      <c r="H11899" s="116">
        <f t="shared" si="3396"/>
        <v>0</v>
      </c>
      <c r="I11899" s="105">
        <f t="shared" si="3365"/>
        <v>0</v>
      </c>
      <c r="J11899" s="116">
        <f t="shared" ref="J11899:K11899" si="3436">J12129+J12359</f>
        <v>0</v>
      </c>
      <c r="K11899" s="116">
        <f t="shared" si="3436"/>
        <v>0</v>
      </c>
      <c r="L11899" s="105">
        <f t="shared" si="3416"/>
        <v>0</v>
      </c>
      <c r="M11899" s="116">
        <f t="shared" si="3433"/>
        <v>0</v>
      </c>
      <c r="N11899" s="116">
        <f t="shared" si="3433"/>
        <v>0</v>
      </c>
      <c r="P11899" s="35" t="s">
        <v>145</v>
      </c>
      <c r="R11899" s="352">
        <f>L12129-[1]გადასახდელები!L10519</f>
        <v>0</v>
      </c>
    </row>
    <row r="11900" spans="2:18" ht="20.25" hidden="1" customHeight="1">
      <c r="B11900" s="36" t="str">
        <f t="shared" si="3418"/>
        <v>b</v>
      </c>
      <c r="C11900" s="42">
        <v>6</v>
      </c>
      <c r="D11900" s="42"/>
      <c r="F11900" s="343" t="s">
        <v>590</v>
      </c>
      <c r="G11900" s="54" t="s">
        <v>322</v>
      </c>
      <c r="H11900" s="116">
        <f t="shared" si="3396"/>
        <v>0</v>
      </c>
      <c r="I11900" s="105">
        <f t="shared" si="3365"/>
        <v>0</v>
      </c>
      <c r="J11900" s="116">
        <f t="shared" ref="J11900:K11900" si="3437">J12130+J12360</f>
        <v>0</v>
      </c>
      <c r="K11900" s="116">
        <f t="shared" si="3437"/>
        <v>0</v>
      </c>
      <c r="L11900" s="105">
        <f t="shared" si="3416"/>
        <v>0</v>
      </c>
      <c r="M11900" s="116">
        <f t="shared" si="3433"/>
        <v>0</v>
      </c>
      <c r="N11900" s="116">
        <f t="shared" si="3433"/>
        <v>0</v>
      </c>
      <c r="P11900" s="35" t="s">
        <v>145</v>
      </c>
      <c r="R11900" s="352">
        <f>L12130-[1]გადასახდელები!L10520</f>
        <v>0</v>
      </c>
    </row>
    <row r="11901" spans="2:18" ht="20.25" hidden="1" customHeight="1">
      <c r="B11901" s="36" t="str">
        <f t="shared" si="3418"/>
        <v>b</v>
      </c>
      <c r="C11901" s="42">
        <v>6</v>
      </c>
      <c r="D11901" s="42"/>
      <c r="F11901" s="343" t="s">
        <v>688</v>
      </c>
      <c r="G11901" s="54" t="s">
        <v>323</v>
      </c>
      <c r="H11901" s="116">
        <f t="shared" si="3396"/>
        <v>0</v>
      </c>
      <c r="I11901" s="105">
        <f t="shared" ref="I11901:I11964" si="3438">J11901+K11901</f>
        <v>0</v>
      </c>
      <c r="J11901" s="116">
        <f t="shared" ref="J11901:K11901" si="3439">J12131+J12361</f>
        <v>0</v>
      </c>
      <c r="K11901" s="116">
        <f t="shared" si="3439"/>
        <v>0</v>
      </c>
      <c r="L11901" s="105">
        <f t="shared" si="3416"/>
        <v>0</v>
      </c>
      <c r="M11901" s="116">
        <f t="shared" si="3433"/>
        <v>0</v>
      </c>
      <c r="N11901" s="116">
        <f t="shared" si="3433"/>
        <v>0</v>
      </c>
      <c r="P11901" s="35" t="s">
        <v>145</v>
      </c>
      <c r="R11901" s="352">
        <f>L12131-[1]გადასახდელები!L10521</f>
        <v>0</v>
      </c>
    </row>
    <row r="11902" spans="2:18" ht="20.25" hidden="1" customHeight="1">
      <c r="B11902" s="36" t="str">
        <f t="shared" si="3418"/>
        <v>b</v>
      </c>
      <c r="C11902" s="42">
        <v>6</v>
      </c>
      <c r="D11902" s="42"/>
      <c r="F11902" s="343" t="s">
        <v>689</v>
      </c>
      <c r="G11902" s="54" t="s">
        <v>324</v>
      </c>
      <c r="H11902" s="116">
        <f t="shared" si="3396"/>
        <v>0</v>
      </c>
      <c r="I11902" s="105">
        <f t="shared" si="3438"/>
        <v>0</v>
      </c>
      <c r="J11902" s="116">
        <f t="shared" ref="J11902:K11902" si="3440">J12132+J12362</f>
        <v>0</v>
      </c>
      <c r="K11902" s="116">
        <f t="shared" si="3440"/>
        <v>0</v>
      </c>
      <c r="L11902" s="105">
        <f t="shared" si="3416"/>
        <v>0</v>
      </c>
      <c r="M11902" s="116">
        <f t="shared" si="3433"/>
        <v>0</v>
      </c>
      <c r="N11902" s="116">
        <f t="shared" si="3433"/>
        <v>0</v>
      </c>
      <c r="P11902" s="35" t="s">
        <v>145</v>
      </c>
      <c r="R11902" s="352">
        <f>L12132-[1]გადასახდელები!L10522</f>
        <v>0</v>
      </c>
    </row>
    <row r="11903" spans="2:18" ht="20.25" hidden="1" customHeight="1">
      <c r="B11903" s="36" t="str">
        <f t="shared" si="3418"/>
        <v>b</v>
      </c>
      <c r="C11903" s="42">
        <v>6</v>
      </c>
      <c r="D11903" s="42"/>
      <c r="F11903" s="343" t="s">
        <v>690</v>
      </c>
      <c r="G11903" s="54" t="s">
        <v>325</v>
      </c>
      <c r="H11903" s="116">
        <f t="shared" si="3396"/>
        <v>0</v>
      </c>
      <c r="I11903" s="105">
        <f t="shared" si="3438"/>
        <v>0</v>
      </c>
      <c r="J11903" s="116">
        <f t="shared" ref="J11903:K11903" si="3441">J12133+J12363</f>
        <v>0</v>
      </c>
      <c r="K11903" s="116">
        <f t="shared" si="3441"/>
        <v>0</v>
      </c>
      <c r="L11903" s="105">
        <f t="shared" si="3416"/>
        <v>0</v>
      </c>
      <c r="M11903" s="116">
        <f t="shared" si="3433"/>
        <v>0</v>
      </c>
      <c r="N11903" s="116">
        <f t="shared" si="3433"/>
        <v>0</v>
      </c>
      <c r="P11903" s="35" t="s">
        <v>145</v>
      </c>
      <c r="R11903" s="352">
        <f>L12133-[1]გადასახდელები!L10523</f>
        <v>0</v>
      </c>
    </row>
    <row r="11904" spans="2:18" ht="20.25" hidden="1" customHeight="1">
      <c r="B11904" s="36" t="str">
        <f t="shared" si="3418"/>
        <v>b</v>
      </c>
      <c r="C11904" s="42">
        <v>6</v>
      </c>
      <c r="D11904" s="42"/>
      <c r="F11904" s="343" t="s">
        <v>691</v>
      </c>
      <c r="G11904" s="54" t="s">
        <v>326</v>
      </c>
      <c r="H11904" s="116">
        <f t="shared" si="3396"/>
        <v>0</v>
      </c>
      <c r="I11904" s="105">
        <f t="shared" si="3438"/>
        <v>0</v>
      </c>
      <c r="J11904" s="116">
        <f t="shared" ref="J11904:K11904" si="3442">J12134+J12364</f>
        <v>0</v>
      </c>
      <c r="K11904" s="116">
        <f t="shared" si="3442"/>
        <v>0</v>
      </c>
      <c r="L11904" s="105">
        <f t="shared" si="3416"/>
        <v>0</v>
      </c>
      <c r="M11904" s="116">
        <f t="shared" si="3433"/>
        <v>0</v>
      </c>
      <c r="N11904" s="116">
        <f t="shared" si="3433"/>
        <v>0</v>
      </c>
      <c r="P11904" s="35" t="s">
        <v>145</v>
      </c>
      <c r="R11904" s="352">
        <f>L12134-[1]გადასახდელები!L10524</f>
        <v>0</v>
      </c>
    </row>
    <row r="11905" spans="2:18" ht="20.25" hidden="1" customHeight="1">
      <c r="B11905" s="36" t="str">
        <f t="shared" si="3418"/>
        <v>b</v>
      </c>
      <c r="C11905" s="42">
        <v>6</v>
      </c>
      <c r="D11905" s="42"/>
      <c r="F11905" s="343" t="s">
        <v>692</v>
      </c>
      <c r="G11905" s="54" t="s">
        <v>327</v>
      </c>
      <c r="H11905" s="116">
        <f t="shared" si="3396"/>
        <v>0</v>
      </c>
      <c r="I11905" s="105">
        <f t="shared" si="3438"/>
        <v>0</v>
      </c>
      <c r="J11905" s="116">
        <f t="shared" ref="J11905:K11905" si="3443">J12135+J12365</f>
        <v>0</v>
      </c>
      <c r="K11905" s="116">
        <f t="shared" si="3443"/>
        <v>0</v>
      </c>
      <c r="L11905" s="105">
        <f t="shared" si="3416"/>
        <v>0</v>
      </c>
      <c r="M11905" s="116">
        <f t="shared" si="3433"/>
        <v>0</v>
      </c>
      <c r="N11905" s="116">
        <f t="shared" si="3433"/>
        <v>0</v>
      </c>
      <c r="P11905" s="35" t="s">
        <v>145</v>
      </c>
      <c r="R11905" s="352">
        <f>L12135-[1]გადასახდელები!L10525</f>
        <v>0</v>
      </c>
    </row>
    <row r="11906" spans="2:18" ht="20.25" hidden="1" customHeight="1">
      <c r="B11906" s="36" t="str">
        <f t="shared" si="3418"/>
        <v>b</v>
      </c>
      <c r="C11906" s="42">
        <v>6</v>
      </c>
      <c r="D11906" s="42"/>
      <c r="F11906" s="343" t="s">
        <v>693</v>
      </c>
      <c r="G11906" s="54" t="s">
        <v>328</v>
      </c>
      <c r="H11906" s="116">
        <f t="shared" si="3396"/>
        <v>0</v>
      </c>
      <c r="I11906" s="105">
        <f t="shared" si="3438"/>
        <v>0</v>
      </c>
      <c r="J11906" s="116">
        <f t="shared" ref="J11906:K11906" si="3444">J12136+J12366</f>
        <v>0</v>
      </c>
      <c r="K11906" s="116">
        <f t="shared" si="3444"/>
        <v>0</v>
      </c>
      <c r="L11906" s="105">
        <f t="shared" si="3416"/>
        <v>0</v>
      </c>
      <c r="M11906" s="116">
        <f t="shared" si="3433"/>
        <v>0</v>
      </c>
      <c r="N11906" s="116">
        <f t="shared" si="3433"/>
        <v>0</v>
      </c>
      <c r="P11906" s="35" t="s">
        <v>145</v>
      </c>
      <c r="R11906" s="352">
        <f>L12136-[1]გადასახდელები!L10526</f>
        <v>0</v>
      </c>
    </row>
    <row r="11907" spans="2:18" ht="20.25" hidden="1" customHeight="1">
      <c r="B11907" s="36" t="str">
        <f t="shared" si="3418"/>
        <v>b</v>
      </c>
      <c r="C11907" s="42">
        <v>6</v>
      </c>
      <c r="D11907" s="42"/>
      <c r="F11907" s="343" t="s">
        <v>694</v>
      </c>
      <c r="G11907" s="54" t="s">
        <v>329</v>
      </c>
      <c r="H11907" s="116">
        <f t="shared" si="3396"/>
        <v>0</v>
      </c>
      <c r="I11907" s="105">
        <f t="shared" si="3438"/>
        <v>0</v>
      </c>
      <c r="J11907" s="116">
        <f t="shared" ref="J11907:K11907" si="3445">J12137+J12367</f>
        <v>0</v>
      </c>
      <c r="K11907" s="116">
        <f t="shared" si="3445"/>
        <v>0</v>
      </c>
      <c r="L11907" s="105">
        <f t="shared" si="3416"/>
        <v>0</v>
      </c>
      <c r="M11907" s="116">
        <f t="shared" si="3433"/>
        <v>0</v>
      </c>
      <c r="N11907" s="116">
        <f t="shared" si="3433"/>
        <v>0</v>
      </c>
      <c r="P11907" s="35" t="s">
        <v>145</v>
      </c>
      <c r="R11907" s="352">
        <f>L12137-[1]გადასახდელები!L10527</f>
        <v>0</v>
      </c>
    </row>
    <row r="11908" spans="2:18" ht="20.25" hidden="1" customHeight="1">
      <c r="B11908" s="36" t="str">
        <f t="shared" si="3418"/>
        <v>b</v>
      </c>
      <c r="C11908" s="42">
        <v>6</v>
      </c>
      <c r="D11908" s="42"/>
      <c r="F11908" s="343" t="s">
        <v>695</v>
      </c>
      <c r="G11908" s="54" t="s">
        <v>330</v>
      </c>
      <c r="H11908" s="116">
        <f t="shared" si="3396"/>
        <v>0</v>
      </c>
      <c r="I11908" s="105">
        <f t="shared" si="3438"/>
        <v>0</v>
      </c>
      <c r="J11908" s="116">
        <f t="shared" ref="J11908:K11908" si="3446">J12138+J12368</f>
        <v>0</v>
      </c>
      <c r="K11908" s="116">
        <f t="shared" si="3446"/>
        <v>0</v>
      </c>
      <c r="L11908" s="105">
        <f t="shared" si="3416"/>
        <v>0</v>
      </c>
      <c r="M11908" s="116">
        <f t="shared" si="3433"/>
        <v>0</v>
      </c>
      <c r="N11908" s="116">
        <f t="shared" si="3433"/>
        <v>0</v>
      </c>
      <c r="P11908" s="35" t="s">
        <v>145</v>
      </c>
      <c r="R11908" s="352">
        <f>L12138-[1]გადასახდელები!L10528</f>
        <v>0</v>
      </c>
    </row>
    <row r="11909" spans="2:18" ht="20.25" hidden="1" customHeight="1">
      <c r="B11909" s="36" t="str">
        <f t="shared" si="3418"/>
        <v>b</v>
      </c>
      <c r="C11909" s="42">
        <v>6</v>
      </c>
      <c r="D11909" s="42"/>
      <c r="F11909" s="343" t="s">
        <v>696</v>
      </c>
      <c r="G11909" s="54" t="s">
        <v>331</v>
      </c>
      <c r="H11909" s="116">
        <f t="shared" si="3396"/>
        <v>0</v>
      </c>
      <c r="I11909" s="105">
        <f t="shared" si="3438"/>
        <v>0</v>
      </c>
      <c r="J11909" s="116">
        <f t="shared" ref="J11909:K11909" si="3447">J12139+J12369</f>
        <v>0</v>
      </c>
      <c r="K11909" s="116">
        <f t="shared" si="3447"/>
        <v>0</v>
      </c>
      <c r="L11909" s="105">
        <f t="shared" si="3416"/>
        <v>0</v>
      </c>
      <c r="M11909" s="116">
        <f t="shared" si="3433"/>
        <v>0</v>
      </c>
      <c r="N11909" s="116">
        <f t="shared" si="3433"/>
        <v>0</v>
      </c>
      <c r="P11909" s="35" t="s">
        <v>145</v>
      </c>
      <c r="R11909" s="352">
        <f>L12139-[1]გადასახდელები!L10529</f>
        <v>0</v>
      </c>
    </row>
    <row r="11910" spans="2:18" ht="20.25" hidden="1" customHeight="1">
      <c r="B11910" s="36" t="str">
        <f t="shared" si="3418"/>
        <v>b</v>
      </c>
      <c r="C11910" s="42">
        <v>6</v>
      </c>
      <c r="D11910" s="42"/>
      <c r="F11910" s="343" t="s">
        <v>697</v>
      </c>
      <c r="G11910" s="55" t="s">
        <v>332</v>
      </c>
      <c r="H11910" s="116">
        <f t="shared" si="3396"/>
        <v>0</v>
      </c>
      <c r="I11910" s="105">
        <f t="shared" si="3438"/>
        <v>0</v>
      </c>
      <c r="J11910" s="116">
        <f t="shared" ref="J11910:K11910" si="3448">J12140+J12370</f>
        <v>0</v>
      </c>
      <c r="K11910" s="116">
        <f t="shared" si="3448"/>
        <v>0</v>
      </c>
      <c r="L11910" s="105">
        <f t="shared" si="3416"/>
        <v>0</v>
      </c>
      <c r="M11910" s="116">
        <f t="shared" si="3433"/>
        <v>0</v>
      </c>
      <c r="N11910" s="116">
        <f t="shared" si="3433"/>
        <v>0</v>
      </c>
      <c r="P11910" s="35" t="s">
        <v>145</v>
      </c>
      <c r="R11910" s="352">
        <f>L12140-[1]გადასახდელები!L10530</f>
        <v>0</v>
      </c>
    </row>
    <row r="11911" spans="2:18" ht="20.25" hidden="1" customHeight="1">
      <c r="B11911" s="36" t="str">
        <f t="shared" si="3418"/>
        <v>b</v>
      </c>
      <c r="C11911" s="42">
        <v>6</v>
      </c>
      <c r="D11911" s="42"/>
      <c r="F11911" s="343" t="s">
        <v>698</v>
      </c>
      <c r="G11911" s="54" t="s">
        <v>333</v>
      </c>
      <c r="H11911" s="116">
        <f t="shared" si="3396"/>
        <v>0</v>
      </c>
      <c r="I11911" s="105">
        <f t="shared" si="3438"/>
        <v>0</v>
      </c>
      <c r="J11911" s="116">
        <f t="shared" ref="J11911:K11911" si="3449">J12141+J12371</f>
        <v>0</v>
      </c>
      <c r="K11911" s="116">
        <f t="shared" si="3449"/>
        <v>0</v>
      </c>
      <c r="L11911" s="105">
        <f t="shared" si="3416"/>
        <v>0</v>
      </c>
      <c r="M11911" s="116">
        <f t="shared" si="3433"/>
        <v>0</v>
      </c>
      <c r="N11911" s="116">
        <f t="shared" si="3433"/>
        <v>0</v>
      </c>
      <c r="P11911" s="35" t="s">
        <v>145</v>
      </c>
      <c r="R11911" s="352">
        <f>L12141-[1]გადასახდელები!L10531</f>
        <v>0</v>
      </c>
    </row>
    <row r="11912" spans="2:18" ht="30.75" hidden="1" customHeight="1">
      <c r="B11912" s="36" t="str">
        <f t="shared" si="3418"/>
        <v>b</v>
      </c>
      <c r="C11912" s="42">
        <v>6</v>
      </c>
      <c r="D11912" s="42"/>
      <c r="F11912" s="343" t="s">
        <v>591</v>
      </c>
      <c r="G11912" s="54" t="s">
        <v>334</v>
      </c>
      <c r="H11912" s="116">
        <f t="shared" si="3396"/>
        <v>0</v>
      </c>
      <c r="I11912" s="105">
        <f t="shared" si="3438"/>
        <v>0</v>
      </c>
      <c r="J11912" s="116">
        <f t="shared" ref="J11912:K11912" si="3450">J12142+J12372</f>
        <v>0</v>
      </c>
      <c r="K11912" s="116">
        <f t="shared" si="3450"/>
        <v>0</v>
      </c>
      <c r="L11912" s="105">
        <f t="shared" si="3416"/>
        <v>0</v>
      </c>
      <c r="M11912" s="116">
        <f t="shared" si="3433"/>
        <v>0</v>
      </c>
      <c r="N11912" s="116">
        <f t="shared" si="3433"/>
        <v>0</v>
      </c>
      <c r="P11912" s="35" t="s">
        <v>145</v>
      </c>
      <c r="R11912" s="352">
        <f>L12142-[1]გადასახდელები!L10532</f>
        <v>0</v>
      </c>
    </row>
    <row r="11913" spans="2:18" ht="20.25" hidden="1" customHeight="1">
      <c r="B11913" s="36" t="str">
        <f t="shared" si="3418"/>
        <v>b</v>
      </c>
      <c r="C11913" s="42">
        <v>4</v>
      </c>
      <c r="D11913" s="42"/>
      <c r="F11913" s="342" t="s">
        <v>699</v>
      </c>
      <c r="G11913" s="47" t="s">
        <v>335</v>
      </c>
      <c r="H11913" s="93">
        <f t="shared" si="3396"/>
        <v>0</v>
      </c>
      <c r="I11913" s="94">
        <f t="shared" si="3438"/>
        <v>0</v>
      </c>
      <c r="J11913" s="93">
        <f t="shared" ref="J11913:K11913" si="3451">J12143+J12373</f>
        <v>0</v>
      </c>
      <c r="K11913" s="93">
        <f t="shared" si="3451"/>
        <v>0</v>
      </c>
      <c r="L11913" s="94">
        <f t="shared" si="3416"/>
        <v>0</v>
      </c>
      <c r="M11913" s="93">
        <f t="shared" si="3433"/>
        <v>0</v>
      </c>
      <c r="N11913" s="93">
        <f t="shared" si="3433"/>
        <v>0</v>
      </c>
      <c r="O11913" s="82" t="s">
        <v>146</v>
      </c>
      <c r="P11913" s="35" t="s">
        <v>145</v>
      </c>
      <c r="R11913" s="352">
        <f>L12143-[1]გადასახდელები!L10533</f>
        <v>0</v>
      </c>
    </row>
    <row r="11914" spans="2:18" ht="20.25" hidden="1" customHeight="1">
      <c r="B11914" s="36" t="str">
        <f t="shared" si="3418"/>
        <v>b</v>
      </c>
      <c r="C11914" s="42">
        <v>5</v>
      </c>
      <c r="D11914" s="42"/>
      <c r="F11914" s="343" t="s">
        <v>700</v>
      </c>
      <c r="G11914" s="48" t="s">
        <v>336</v>
      </c>
      <c r="H11914" s="101">
        <f t="shared" si="3396"/>
        <v>0</v>
      </c>
      <c r="I11914" s="97">
        <f t="shared" si="3438"/>
        <v>0</v>
      </c>
      <c r="J11914" s="101">
        <f t="shared" ref="J11914:K11914" si="3452">J12144+J12374</f>
        <v>0</v>
      </c>
      <c r="K11914" s="101">
        <f t="shared" si="3452"/>
        <v>0</v>
      </c>
      <c r="L11914" s="97">
        <f t="shared" si="3416"/>
        <v>0</v>
      </c>
      <c r="M11914" s="101">
        <f t="shared" si="3433"/>
        <v>0</v>
      </c>
      <c r="N11914" s="101">
        <f t="shared" si="3433"/>
        <v>0</v>
      </c>
      <c r="O11914" s="115"/>
      <c r="P11914" s="35" t="s">
        <v>145</v>
      </c>
      <c r="R11914" s="352">
        <f>L12144-[1]გადასახდელები!L10534</f>
        <v>0</v>
      </c>
    </row>
    <row r="11915" spans="2:18" ht="20.25" hidden="1" customHeight="1">
      <c r="B11915" s="36" t="str">
        <f t="shared" si="3418"/>
        <v>b</v>
      </c>
      <c r="C11915" s="42">
        <v>5</v>
      </c>
      <c r="D11915" s="42"/>
      <c r="F11915" s="342" t="s">
        <v>701</v>
      </c>
      <c r="G11915" s="48" t="s">
        <v>337</v>
      </c>
      <c r="H11915" s="119">
        <f t="shared" si="3396"/>
        <v>0</v>
      </c>
      <c r="I11915" s="105">
        <f t="shared" si="3438"/>
        <v>0</v>
      </c>
      <c r="J11915" s="119">
        <f t="shared" ref="J11915:K11915" si="3453">J12145+J12375</f>
        <v>0</v>
      </c>
      <c r="K11915" s="119">
        <f t="shared" si="3453"/>
        <v>0</v>
      </c>
      <c r="L11915" s="105">
        <f t="shared" si="3416"/>
        <v>0</v>
      </c>
      <c r="M11915" s="119">
        <f t="shared" si="3433"/>
        <v>0</v>
      </c>
      <c r="N11915" s="119">
        <f t="shared" si="3433"/>
        <v>0</v>
      </c>
      <c r="O11915" s="82" t="s">
        <v>146</v>
      </c>
      <c r="P11915" s="35" t="s">
        <v>145</v>
      </c>
      <c r="R11915" s="352">
        <f>L12145-[1]გადასახდელები!L10535</f>
        <v>0</v>
      </c>
    </row>
    <row r="11916" spans="2:18" ht="20.25" hidden="1" customHeight="1">
      <c r="B11916" s="36" t="str">
        <f t="shared" si="3418"/>
        <v>b</v>
      </c>
      <c r="C11916" s="42">
        <v>6</v>
      </c>
      <c r="D11916" s="42"/>
      <c r="F11916" s="343" t="s">
        <v>702</v>
      </c>
      <c r="G11916" s="54" t="s">
        <v>338</v>
      </c>
      <c r="H11916" s="116">
        <f t="shared" si="3396"/>
        <v>0</v>
      </c>
      <c r="I11916" s="105">
        <f t="shared" si="3438"/>
        <v>0</v>
      </c>
      <c r="J11916" s="116">
        <f t="shared" ref="J11916:K11916" si="3454">J12146+J12376</f>
        <v>0</v>
      </c>
      <c r="K11916" s="116">
        <f t="shared" si="3454"/>
        <v>0</v>
      </c>
      <c r="L11916" s="105">
        <f t="shared" si="3416"/>
        <v>0</v>
      </c>
      <c r="M11916" s="116">
        <f t="shared" ref="M11916:N11935" si="3455">M12146+M12376</f>
        <v>0</v>
      </c>
      <c r="N11916" s="116">
        <f t="shared" si="3455"/>
        <v>0</v>
      </c>
      <c r="P11916" s="35" t="s">
        <v>145</v>
      </c>
      <c r="R11916" s="352">
        <f>L12146-[1]გადასახდელები!L10536</f>
        <v>0</v>
      </c>
    </row>
    <row r="11917" spans="2:18" ht="20.25" hidden="1" customHeight="1">
      <c r="B11917" s="36" t="str">
        <f t="shared" si="3418"/>
        <v>b</v>
      </c>
      <c r="C11917" s="42">
        <v>6</v>
      </c>
      <c r="D11917" s="42"/>
      <c r="F11917" s="343" t="s">
        <v>703</v>
      </c>
      <c r="G11917" s="54" t="s">
        <v>339</v>
      </c>
      <c r="H11917" s="116">
        <f t="shared" si="3396"/>
        <v>0</v>
      </c>
      <c r="I11917" s="105">
        <f t="shared" si="3438"/>
        <v>0</v>
      </c>
      <c r="J11917" s="116">
        <f t="shared" ref="J11917:K11917" si="3456">J12147+J12377</f>
        <v>0</v>
      </c>
      <c r="K11917" s="116">
        <f t="shared" si="3456"/>
        <v>0</v>
      </c>
      <c r="L11917" s="105">
        <f t="shared" si="3416"/>
        <v>0</v>
      </c>
      <c r="M11917" s="116">
        <f t="shared" si="3455"/>
        <v>0</v>
      </c>
      <c r="N11917" s="116">
        <f t="shared" si="3455"/>
        <v>0</v>
      </c>
      <c r="P11917" s="35" t="s">
        <v>145</v>
      </c>
      <c r="R11917" s="352">
        <f>L12147-[1]გადასახდელები!L10537</f>
        <v>0</v>
      </c>
    </row>
    <row r="11918" spans="2:18" ht="30.75" hidden="1" customHeight="1">
      <c r="B11918" s="36" t="str">
        <f t="shared" si="3418"/>
        <v>b</v>
      </c>
      <c r="C11918" s="42">
        <v>3</v>
      </c>
      <c r="D11918" s="42"/>
      <c r="F11918" s="342" t="s">
        <v>704</v>
      </c>
      <c r="G11918" s="51" t="s">
        <v>340</v>
      </c>
      <c r="H11918" s="89">
        <f t="shared" si="3396"/>
        <v>0</v>
      </c>
      <c r="I11918" s="90">
        <f t="shared" si="3438"/>
        <v>0</v>
      </c>
      <c r="J11918" s="89">
        <f t="shared" ref="J11918:K11918" si="3457">J12148+J12378</f>
        <v>0</v>
      </c>
      <c r="K11918" s="89">
        <f t="shared" si="3457"/>
        <v>0</v>
      </c>
      <c r="L11918" s="90">
        <f t="shared" si="3416"/>
        <v>0</v>
      </c>
      <c r="M11918" s="89">
        <f t="shared" si="3455"/>
        <v>0</v>
      </c>
      <c r="N11918" s="89">
        <f t="shared" si="3455"/>
        <v>0</v>
      </c>
      <c r="O11918" s="82" t="s">
        <v>146</v>
      </c>
      <c r="P11918" s="35" t="s">
        <v>145</v>
      </c>
      <c r="R11918" s="352">
        <f>L12148-[1]გადასახდელები!L10538</f>
        <v>0</v>
      </c>
    </row>
    <row r="11919" spans="2:18" ht="30.75" hidden="1" customHeight="1">
      <c r="B11919" s="36" t="str">
        <f t="shared" si="3418"/>
        <v>b</v>
      </c>
      <c r="C11919" s="42">
        <v>4</v>
      </c>
      <c r="D11919" s="42"/>
      <c r="F11919" s="343" t="s">
        <v>705</v>
      </c>
      <c r="G11919" s="47" t="s">
        <v>341</v>
      </c>
      <c r="H11919" s="103">
        <f t="shared" si="3396"/>
        <v>0</v>
      </c>
      <c r="I11919" s="94">
        <f t="shared" si="3438"/>
        <v>0</v>
      </c>
      <c r="J11919" s="103">
        <f t="shared" ref="J11919:K11919" si="3458">J12149+J12379</f>
        <v>0</v>
      </c>
      <c r="K11919" s="103">
        <f t="shared" si="3458"/>
        <v>0</v>
      </c>
      <c r="L11919" s="94">
        <f t="shared" si="3416"/>
        <v>0</v>
      </c>
      <c r="M11919" s="103">
        <f t="shared" si="3455"/>
        <v>0</v>
      </c>
      <c r="N11919" s="103">
        <f t="shared" si="3455"/>
        <v>0</v>
      </c>
      <c r="P11919" s="35" t="s">
        <v>145</v>
      </c>
      <c r="R11919" s="352">
        <f>L12149-[1]გადასახდელები!L10539</f>
        <v>0</v>
      </c>
    </row>
    <row r="11920" spans="2:18" ht="30.75" hidden="1" customHeight="1">
      <c r="B11920" s="36" t="str">
        <f t="shared" si="3418"/>
        <v>b</v>
      </c>
      <c r="C11920" s="42">
        <v>4</v>
      </c>
      <c r="D11920" s="42"/>
      <c r="F11920" s="342" t="s">
        <v>706</v>
      </c>
      <c r="G11920" s="47" t="s">
        <v>342</v>
      </c>
      <c r="H11920" s="93">
        <f t="shared" si="3396"/>
        <v>0</v>
      </c>
      <c r="I11920" s="94">
        <f t="shared" si="3438"/>
        <v>0</v>
      </c>
      <c r="J11920" s="93">
        <f t="shared" ref="J11920:K11920" si="3459">J12150+J12380</f>
        <v>0</v>
      </c>
      <c r="K11920" s="93">
        <f t="shared" si="3459"/>
        <v>0</v>
      </c>
      <c r="L11920" s="94">
        <f t="shared" si="3416"/>
        <v>0</v>
      </c>
      <c r="M11920" s="93">
        <f t="shared" si="3455"/>
        <v>0</v>
      </c>
      <c r="N11920" s="93">
        <f t="shared" si="3455"/>
        <v>0</v>
      </c>
      <c r="O11920" s="82" t="s">
        <v>146</v>
      </c>
      <c r="P11920" s="35" t="s">
        <v>145</v>
      </c>
      <c r="R11920" s="352">
        <f>L12150-[1]გადასახდელები!L10540</f>
        <v>0</v>
      </c>
    </row>
    <row r="11921" spans="2:18" ht="30.75" hidden="1" customHeight="1">
      <c r="B11921" s="36" t="str">
        <f t="shared" si="3418"/>
        <v>b</v>
      </c>
      <c r="C11921" s="42">
        <v>5</v>
      </c>
      <c r="D11921" s="42"/>
      <c r="F11921" s="343" t="s">
        <v>707</v>
      </c>
      <c r="G11921" s="48" t="s">
        <v>343</v>
      </c>
      <c r="H11921" s="101">
        <f t="shared" si="3396"/>
        <v>0</v>
      </c>
      <c r="I11921" s="97">
        <f t="shared" si="3438"/>
        <v>0</v>
      </c>
      <c r="J11921" s="101">
        <f t="shared" ref="J11921:K11921" si="3460">J12151+J12381</f>
        <v>0</v>
      </c>
      <c r="K11921" s="101">
        <f t="shared" si="3460"/>
        <v>0</v>
      </c>
      <c r="L11921" s="97">
        <f t="shared" si="3416"/>
        <v>0</v>
      </c>
      <c r="M11921" s="101">
        <f t="shared" si="3455"/>
        <v>0</v>
      </c>
      <c r="N11921" s="101">
        <f t="shared" si="3455"/>
        <v>0</v>
      </c>
      <c r="P11921" s="35" t="s">
        <v>145</v>
      </c>
      <c r="R11921" s="352">
        <f>L12151-[1]გადასახდელები!L10541</f>
        <v>0</v>
      </c>
    </row>
    <row r="11922" spans="2:18" ht="20.25" hidden="1" customHeight="1">
      <c r="B11922" s="36" t="str">
        <f t="shared" si="3418"/>
        <v>b</v>
      </c>
      <c r="C11922" s="42">
        <v>5</v>
      </c>
      <c r="D11922" s="42"/>
      <c r="F11922" s="343" t="s">
        <v>708</v>
      </c>
      <c r="G11922" s="48" t="s">
        <v>344</v>
      </c>
      <c r="H11922" s="101">
        <f t="shared" si="3396"/>
        <v>0</v>
      </c>
      <c r="I11922" s="97">
        <f t="shared" si="3438"/>
        <v>0</v>
      </c>
      <c r="J11922" s="101">
        <f t="shared" ref="J11922:K11922" si="3461">J12152+J12382</f>
        <v>0</v>
      </c>
      <c r="K11922" s="101">
        <f t="shared" si="3461"/>
        <v>0</v>
      </c>
      <c r="L11922" s="97">
        <f t="shared" si="3416"/>
        <v>0</v>
      </c>
      <c r="M11922" s="101">
        <f t="shared" si="3455"/>
        <v>0</v>
      </c>
      <c r="N11922" s="101">
        <f t="shared" si="3455"/>
        <v>0</v>
      </c>
      <c r="P11922" s="35" t="s">
        <v>145</v>
      </c>
      <c r="R11922" s="352">
        <f>L12152-[1]გადასახდელები!L10542</f>
        <v>0</v>
      </c>
    </row>
    <row r="11923" spans="2:18" ht="20.25" hidden="1" customHeight="1">
      <c r="B11923" s="36" t="str">
        <f t="shared" si="3418"/>
        <v>b</v>
      </c>
      <c r="C11923" s="42">
        <v>5</v>
      </c>
      <c r="D11923" s="42"/>
      <c r="F11923" s="343" t="s">
        <v>709</v>
      </c>
      <c r="G11923" s="48" t="s">
        <v>345</v>
      </c>
      <c r="H11923" s="101">
        <f t="shared" si="3396"/>
        <v>0</v>
      </c>
      <c r="I11923" s="97">
        <f t="shared" si="3438"/>
        <v>0</v>
      </c>
      <c r="J11923" s="101">
        <f t="shared" ref="J11923:K11923" si="3462">J12153+J12383</f>
        <v>0</v>
      </c>
      <c r="K11923" s="101">
        <f t="shared" si="3462"/>
        <v>0</v>
      </c>
      <c r="L11923" s="97">
        <f t="shared" si="3416"/>
        <v>0</v>
      </c>
      <c r="M11923" s="101">
        <f t="shared" si="3455"/>
        <v>0</v>
      </c>
      <c r="N11923" s="101">
        <f t="shared" si="3455"/>
        <v>0</v>
      </c>
      <c r="P11923" s="35" t="s">
        <v>145</v>
      </c>
      <c r="R11923" s="352">
        <f>L12153-[1]გადასახდელები!L10543</f>
        <v>0</v>
      </c>
    </row>
    <row r="11924" spans="2:18" ht="20.25" hidden="1" customHeight="1">
      <c r="B11924" s="36" t="str">
        <f t="shared" si="3418"/>
        <v>b</v>
      </c>
      <c r="C11924" s="42">
        <v>5</v>
      </c>
      <c r="D11924" s="42"/>
      <c r="F11924" s="343" t="s">
        <v>710</v>
      </c>
      <c r="G11924" s="48" t="s">
        <v>214</v>
      </c>
      <c r="H11924" s="101">
        <f t="shared" si="3396"/>
        <v>0</v>
      </c>
      <c r="I11924" s="97">
        <f t="shared" si="3438"/>
        <v>0</v>
      </c>
      <c r="J11924" s="101">
        <f t="shared" ref="J11924:K11924" si="3463">J12154+J12384</f>
        <v>0</v>
      </c>
      <c r="K11924" s="101">
        <f t="shared" si="3463"/>
        <v>0</v>
      </c>
      <c r="L11924" s="97">
        <f t="shared" si="3416"/>
        <v>0</v>
      </c>
      <c r="M11924" s="101">
        <f t="shared" si="3455"/>
        <v>0</v>
      </c>
      <c r="N11924" s="101">
        <f t="shared" si="3455"/>
        <v>0</v>
      </c>
      <c r="P11924" s="35" t="s">
        <v>145</v>
      </c>
      <c r="R11924" s="352">
        <f>L12154-[1]გადასახდელები!L10544</f>
        <v>0</v>
      </c>
    </row>
    <row r="11925" spans="2:18" ht="20.25" hidden="1" customHeight="1">
      <c r="B11925" s="36" t="str">
        <f t="shared" si="3418"/>
        <v>b</v>
      </c>
      <c r="C11925" s="42">
        <v>3</v>
      </c>
      <c r="D11925" s="42"/>
      <c r="F11925" s="343" t="s">
        <v>711</v>
      </c>
      <c r="G11925" s="51" t="s">
        <v>346</v>
      </c>
      <c r="H11925" s="111">
        <f t="shared" si="3396"/>
        <v>0</v>
      </c>
      <c r="I11925" s="90">
        <f t="shared" si="3438"/>
        <v>0</v>
      </c>
      <c r="J11925" s="111">
        <f t="shared" ref="J11925:K11925" si="3464">J12155+J12385</f>
        <v>0</v>
      </c>
      <c r="K11925" s="111">
        <f t="shared" si="3464"/>
        <v>0</v>
      </c>
      <c r="L11925" s="90">
        <f t="shared" si="3416"/>
        <v>0</v>
      </c>
      <c r="M11925" s="111">
        <f t="shared" si="3455"/>
        <v>0</v>
      </c>
      <c r="N11925" s="111">
        <f t="shared" si="3455"/>
        <v>0</v>
      </c>
      <c r="P11925" s="35" t="s">
        <v>145</v>
      </c>
      <c r="R11925" s="352">
        <f>L12155-[1]გადასახდელები!L10545</f>
        <v>0</v>
      </c>
    </row>
    <row r="11926" spans="2:18" ht="20.25" hidden="1" customHeight="1">
      <c r="B11926" s="36" t="str">
        <f t="shared" si="3418"/>
        <v>b</v>
      </c>
      <c r="C11926" s="42">
        <v>3</v>
      </c>
      <c r="D11926" s="42"/>
      <c r="F11926" s="342" t="s">
        <v>712</v>
      </c>
      <c r="G11926" s="51" t="s">
        <v>347</v>
      </c>
      <c r="H11926" s="89">
        <f t="shared" si="3396"/>
        <v>0</v>
      </c>
      <c r="I11926" s="90">
        <f t="shared" si="3438"/>
        <v>0</v>
      </c>
      <c r="J11926" s="89">
        <f t="shared" ref="J11926:K11926" si="3465">J12156+J12386</f>
        <v>0</v>
      </c>
      <c r="K11926" s="89">
        <f t="shared" si="3465"/>
        <v>0</v>
      </c>
      <c r="L11926" s="90">
        <f t="shared" si="3416"/>
        <v>0</v>
      </c>
      <c r="M11926" s="89">
        <f t="shared" si="3455"/>
        <v>0</v>
      </c>
      <c r="N11926" s="89">
        <f t="shared" si="3455"/>
        <v>0</v>
      </c>
      <c r="O11926" s="82" t="s">
        <v>146</v>
      </c>
      <c r="P11926" s="35" t="s">
        <v>145</v>
      </c>
      <c r="R11926" s="352">
        <f>L12156-[1]გადასახდელები!L10546</f>
        <v>0</v>
      </c>
    </row>
    <row r="11927" spans="2:18" ht="30.75" hidden="1" customHeight="1">
      <c r="B11927" s="36" t="str">
        <f t="shared" si="3418"/>
        <v>b</v>
      </c>
      <c r="C11927" s="42">
        <v>4</v>
      </c>
      <c r="D11927" s="42"/>
      <c r="F11927" s="343" t="s">
        <v>713</v>
      </c>
      <c r="G11927" s="47" t="s">
        <v>348</v>
      </c>
      <c r="H11927" s="103">
        <f t="shared" si="3396"/>
        <v>0</v>
      </c>
      <c r="I11927" s="94">
        <f t="shared" si="3438"/>
        <v>0</v>
      </c>
      <c r="J11927" s="103">
        <f t="shared" ref="J11927:K11927" si="3466">J12157+J12387</f>
        <v>0</v>
      </c>
      <c r="K11927" s="103">
        <f t="shared" si="3466"/>
        <v>0</v>
      </c>
      <c r="L11927" s="94">
        <f t="shared" si="3416"/>
        <v>0</v>
      </c>
      <c r="M11927" s="103">
        <f t="shared" si="3455"/>
        <v>0</v>
      </c>
      <c r="N11927" s="103">
        <f t="shared" si="3455"/>
        <v>0</v>
      </c>
      <c r="O11927" s="115"/>
      <c r="P11927" s="35" t="s">
        <v>145</v>
      </c>
      <c r="R11927" s="352">
        <f>L12157-[1]გადასახდელები!L10547</f>
        <v>0</v>
      </c>
    </row>
    <row r="11928" spans="2:18" ht="20.25" hidden="1" customHeight="1">
      <c r="B11928" s="36" t="str">
        <f t="shared" si="3418"/>
        <v>b</v>
      </c>
      <c r="C11928" s="42">
        <v>4</v>
      </c>
      <c r="D11928" s="42"/>
      <c r="F11928" s="343" t="s">
        <v>714</v>
      </c>
      <c r="G11928" s="47" t="s">
        <v>349</v>
      </c>
      <c r="H11928" s="103">
        <f t="shared" ref="H11928:H11965" si="3467">H12158+H12388</f>
        <v>0</v>
      </c>
      <c r="I11928" s="94">
        <f t="shared" si="3438"/>
        <v>0</v>
      </c>
      <c r="J11928" s="103">
        <f t="shared" ref="J11928:K11928" si="3468">J12158+J12388</f>
        <v>0</v>
      </c>
      <c r="K11928" s="103">
        <f t="shared" si="3468"/>
        <v>0</v>
      </c>
      <c r="L11928" s="94">
        <f t="shared" si="3416"/>
        <v>0</v>
      </c>
      <c r="M11928" s="103">
        <f t="shared" si="3455"/>
        <v>0</v>
      </c>
      <c r="N11928" s="103">
        <f t="shared" si="3455"/>
        <v>0</v>
      </c>
      <c r="O11928" s="115"/>
      <c r="P11928" s="35" t="s">
        <v>145</v>
      </c>
      <c r="R11928" s="352">
        <f>L12158-[1]გადასახდელები!L10548</f>
        <v>0</v>
      </c>
    </row>
    <row r="11929" spans="2:18" ht="20.25" hidden="1" customHeight="1">
      <c r="B11929" s="36" t="str">
        <f t="shared" si="3418"/>
        <v>b</v>
      </c>
      <c r="C11929" s="42">
        <v>4</v>
      </c>
      <c r="D11929" s="42"/>
      <c r="F11929" s="342" t="s">
        <v>715</v>
      </c>
      <c r="G11929" s="47" t="s">
        <v>350</v>
      </c>
      <c r="H11929" s="93">
        <f t="shared" si="3467"/>
        <v>0</v>
      </c>
      <c r="I11929" s="94">
        <f t="shared" si="3438"/>
        <v>0</v>
      </c>
      <c r="J11929" s="93">
        <f t="shared" ref="J11929:K11929" si="3469">J12159+J12389</f>
        <v>0</v>
      </c>
      <c r="K11929" s="93">
        <f t="shared" si="3469"/>
        <v>0</v>
      </c>
      <c r="L11929" s="94">
        <f t="shared" si="3416"/>
        <v>0</v>
      </c>
      <c r="M11929" s="93">
        <f t="shared" si="3455"/>
        <v>0</v>
      </c>
      <c r="N11929" s="93">
        <f t="shared" si="3455"/>
        <v>0</v>
      </c>
      <c r="O11929" s="82" t="s">
        <v>146</v>
      </c>
      <c r="P11929" s="35" t="s">
        <v>145</v>
      </c>
      <c r="R11929" s="352">
        <f>L12159-[1]გადასახდელები!L10549</f>
        <v>0</v>
      </c>
    </row>
    <row r="11930" spans="2:18" ht="30.75" hidden="1" customHeight="1">
      <c r="B11930" s="36" t="str">
        <f t="shared" si="3418"/>
        <v>b</v>
      </c>
      <c r="C11930" s="42">
        <v>5</v>
      </c>
      <c r="D11930" s="42"/>
      <c r="F11930" s="343" t="s">
        <v>716</v>
      </c>
      <c r="G11930" s="48" t="s">
        <v>351</v>
      </c>
      <c r="H11930" s="101">
        <f t="shared" si="3467"/>
        <v>0</v>
      </c>
      <c r="I11930" s="97">
        <f t="shared" si="3438"/>
        <v>0</v>
      </c>
      <c r="J11930" s="101">
        <f t="shared" ref="J11930:K11930" si="3470">J12160+J12390</f>
        <v>0</v>
      </c>
      <c r="K11930" s="101">
        <f t="shared" si="3470"/>
        <v>0</v>
      </c>
      <c r="L11930" s="97">
        <f t="shared" si="3416"/>
        <v>0</v>
      </c>
      <c r="M11930" s="101">
        <f t="shared" si="3455"/>
        <v>0</v>
      </c>
      <c r="N11930" s="101">
        <f t="shared" si="3455"/>
        <v>0</v>
      </c>
      <c r="P11930" s="35" t="s">
        <v>145</v>
      </c>
      <c r="R11930" s="352">
        <f>L12160-[1]გადასახდელები!L10550</f>
        <v>0</v>
      </c>
    </row>
    <row r="11931" spans="2:18" ht="20.25" hidden="1" customHeight="1">
      <c r="B11931" s="36" t="str">
        <f t="shared" si="3418"/>
        <v>b</v>
      </c>
      <c r="C11931" s="42">
        <v>5</v>
      </c>
      <c r="D11931" s="42"/>
      <c r="F11931" s="343" t="s">
        <v>717</v>
      </c>
      <c r="G11931" s="48" t="s">
        <v>352</v>
      </c>
      <c r="H11931" s="101">
        <f t="shared" si="3467"/>
        <v>0</v>
      </c>
      <c r="I11931" s="97">
        <f t="shared" si="3438"/>
        <v>0</v>
      </c>
      <c r="J11931" s="101">
        <f t="shared" ref="J11931:K11931" si="3471">J12161+J12391</f>
        <v>0</v>
      </c>
      <c r="K11931" s="101">
        <f t="shared" si="3471"/>
        <v>0</v>
      </c>
      <c r="L11931" s="97">
        <f t="shared" si="3416"/>
        <v>0</v>
      </c>
      <c r="M11931" s="101">
        <f t="shared" si="3455"/>
        <v>0</v>
      </c>
      <c r="N11931" s="101">
        <f t="shared" si="3455"/>
        <v>0</v>
      </c>
      <c r="P11931" s="35" t="s">
        <v>145</v>
      </c>
      <c r="R11931" s="352">
        <f>L12161-[1]გადასახდელები!L10551</f>
        <v>0</v>
      </c>
    </row>
    <row r="11932" spans="2:18" ht="20.25" hidden="1" customHeight="1">
      <c r="B11932" s="36" t="str">
        <f t="shared" si="3418"/>
        <v>b</v>
      </c>
      <c r="C11932" s="42">
        <v>4</v>
      </c>
      <c r="D11932" s="42"/>
      <c r="F11932" s="343" t="s">
        <v>718</v>
      </c>
      <c r="G11932" s="47" t="s">
        <v>353</v>
      </c>
      <c r="H11932" s="103">
        <f t="shared" si="3467"/>
        <v>0</v>
      </c>
      <c r="I11932" s="94">
        <f t="shared" si="3438"/>
        <v>0</v>
      </c>
      <c r="J11932" s="103">
        <f t="shared" ref="J11932:K11932" si="3472">J12162+J12392</f>
        <v>0</v>
      </c>
      <c r="K11932" s="103">
        <f t="shared" si="3472"/>
        <v>0</v>
      </c>
      <c r="L11932" s="94">
        <f t="shared" si="3416"/>
        <v>0</v>
      </c>
      <c r="M11932" s="103">
        <f t="shared" si="3455"/>
        <v>0</v>
      </c>
      <c r="N11932" s="103">
        <f t="shared" si="3455"/>
        <v>0</v>
      </c>
      <c r="P11932" s="35" t="s">
        <v>145</v>
      </c>
      <c r="R11932" s="352">
        <f>L12162-[1]გადასახდელები!L10552</f>
        <v>0</v>
      </c>
    </row>
    <row r="11933" spans="2:18" ht="20.25" hidden="1" customHeight="1">
      <c r="B11933" s="36" t="str">
        <f t="shared" si="3418"/>
        <v>b</v>
      </c>
      <c r="C11933" s="42">
        <v>2</v>
      </c>
      <c r="D11933" s="42"/>
      <c r="F11933" s="30"/>
      <c r="G11933" s="60" t="s">
        <v>354</v>
      </c>
      <c r="H11933" s="86">
        <f t="shared" si="3467"/>
        <v>0</v>
      </c>
      <c r="I11933" s="87">
        <f t="shared" si="3438"/>
        <v>0</v>
      </c>
      <c r="J11933" s="86">
        <f t="shared" ref="J11933:K11933" si="3473">J12163+J12393</f>
        <v>0</v>
      </c>
      <c r="K11933" s="86">
        <f t="shared" si="3473"/>
        <v>0</v>
      </c>
      <c r="L11933" s="87">
        <f t="shared" si="3416"/>
        <v>0</v>
      </c>
      <c r="M11933" s="86">
        <f t="shared" si="3455"/>
        <v>0</v>
      </c>
      <c r="N11933" s="86">
        <f t="shared" si="3455"/>
        <v>0</v>
      </c>
      <c r="O11933" s="82" t="s">
        <v>146</v>
      </c>
      <c r="R11933" s="352">
        <f>L12163-[1]გადასახდელები!L10553</f>
        <v>0</v>
      </c>
    </row>
    <row r="11934" spans="2:18" ht="20.25" hidden="1" customHeight="1">
      <c r="B11934" s="36" t="str">
        <f t="shared" si="3418"/>
        <v>b</v>
      </c>
      <c r="C11934" s="42">
        <v>3</v>
      </c>
      <c r="D11934" s="42"/>
      <c r="F11934" s="31"/>
      <c r="G11934" s="51" t="s">
        <v>355</v>
      </c>
      <c r="H11934" s="120">
        <f t="shared" si="3467"/>
        <v>0</v>
      </c>
      <c r="I11934" s="118">
        <f t="shared" si="3438"/>
        <v>0</v>
      </c>
      <c r="J11934" s="120">
        <f t="shared" ref="J11934:K11934" si="3474">J12164+J12394</f>
        <v>0</v>
      </c>
      <c r="K11934" s="120">
        <f t="shared" si="3474"/>
        <v>0</v>
      </c>
      <c r="L11934" s="118">
        <f t="shared" si="3416"/>
        <v>0</v>
      </c>
      <c r="M11934" s="120">
        <f t="shared" si="3455"/>
        <v>0</v>
      </c>
      <c r="N11934" s="120">
        <f t="shared" si="3455"/>
        <v>0</v>
      </c>
      <c r="O11934" s="82" t="s">
        <v>146</v>
      </c>
      <c r="R11934" s="352">
        <f>L12164-[1]გადასახდელები!L10554</f>
        <v>0</v>
      </c>
    </row>
    <row r="11935" spans="2:18" ht="20.25" hidden="1" customHeight="1">
      <c r="B11935" s="36" t="str">
        <f t="shared" si="3418"/>
        <v>b</v>
      </c>
      <c r="C11935" s="42">
        <v>4</v>
      </c>
      <c r="D11935" s="42"/>
      <c r="F11935" s="31"/>
      <c r="G11935" s="47" t="s">
        <v>356</v>
      </c>
      <c r="H11935" s="103">
        <f t="shared" si="3467"/>
        <v>0</v>
      </c>
      <c r="I11935" s="94">
        <f t="shared" si="3438"/>
        <v>0</v>
      </c>
      <c r="J11935" s="103">
        <f t="shared" ref="J11935:K11935" si="3475">J12165+J12395</f>
        <v>0</v>
      </c>
      <c r="K11935" s="103">
        <f t="shared" si="3475"/>
        <v>0</v>
      </c>
      <c r="L11935" s="94">
        <f t="shared" si="3416"/>
        <v>0</v>
      </c>
      <c r="M11935" s="103">
        <f t="shared" si="3455"/>
        <v>0</v>
      </c>
      <c r="N11935" s="103">
        <f t="shared" si="3455"/>
        <v>0</v>
      </c>
      <c r="R11935" s="352">
        <f>L12165-[1]გადასახდელები!L10555</f>
        <v>0</v>
      </c>
    </row>
    <row r="11936" spans="2:18" ht="20.25" hidden="1" customHeight="1">
      <c r="B11936" s="36" t="str">
        <f t="shared" si="3418"/>
        <v>b</v>
      </c>
      <c r="C11936" s="42">
        <v>4</v>
      </c>
      <c r="D11936" s="42"/>
      <c r="F11936" s="31"/>
      <c r="G11936" s="47" t="s">
        <v>357</v>
      </c>
      <c r="H11936" s="103">
        <f t="shared" si="3467"/>
        <v>0</v>
      </c>
      <c r="I11936" s="94">
        <f t="shared" si="3438"/>
        <v>0</v>
      </c>
      <c r="J11936" s="103">
        <f t="shared" ref="J11936:K11936" si="3476">J12166+J12396</f>
        <v>0</v>
      </c>
      <c r="K11936" s="103">
        <f t="shared" si="3476"/>
        <v>0</v>
      </c>
      <c r="L11936" s="94">
        <f t="shared" si="3416"/>
        <v>0</v>
      </c>
      <c r="M11936" s="103">
        <f t="shared" ref="M11936:N11955" si="3477">M12166+M12396</f>
        <v>0</v>
      </c>
      <c r="N11936" s="103">
        <f t="shared" si="3477"/>
        <v>0</v>
      </c>
      <c r="R11936" s="352">
        <f>L12166-[1]გადასახდელები!L10556</f>
        <v>0</v>
      </c>
    </row>
    <row r="11937" spans="2:18" ht="20.25" hidden="1" customHeight="1">
      <c r="B11937" s="36" t="str">
        <f t="shared" si="3418"/>
        <v>b</v>
      </c>
      <c r="C11937" s="42">
        <v>4</v>
      </c>
      <c r="D11937" s="42"/>
      <c r="F11937" s="31"/>
      <c r="G11937" s="47" t="s">
        <v>212</v>
      </c>
      <c r="H11937" s="103">
        <f t="shared" si="3467"/>
        <v>0</v>
      </c>
      <c r="I11937" s="94">
        <f t="shared" si="3438"/>
        <v>0</v>
      </c>
      <c r="J11937" s="103">
        <f t="shared" ref="J11937:K11937" si="3478">J12167+J12397</f>
        <v>0</v>
      </c>
      <c r="K11937" s="103">
        <f t="shared" si="3478"/>
        <v>0</v>
      </c>
      <c r="L11937" s="94">
        <f t="shared" si="3416"/>
        <v>0</v>
      </c>
      <c r="M11937" s="103">
        <f t="shared" si="3477"/>
        <v>0</v>
      </c>
      <c r="N11937" s="103">
        <f t="shared" si="3477"/>
        <v>0</v>
      </c>
      <c r="R11937" s="352">
        <f>L12167-[1]გადასახდელები!L10557</f>
        <v>0</v>
      </c>
    </row>
    <row r="11938" spans="2:18" ht="20.25" hidden="1" customHeight="1">
      <c r="B11938" s="36" t="str">
        <f t="shared" si="3418"/>
        <v>b</v>
      </c>
      <c r="C11938" s="42">
        <v>4</v>
      </c>
      <c r="D11938" s="42"/>
      <c r="F11938" s="31"/>
      <c r="G11938" s="47" t="s">
        <v>358</v>
      </c>
      <c r="H11938" s="103">
        <f t="shared" si="3467"/>
        <v>0</v>
      </c>
      <c r="I11938" s="94">
        <f t="shared" si="3438"/>
        <v>0</v>
      </c>
      <c r="J11938" s="103">
        <f t="shared" ref="J11938:K11938" si="3479">J12168+J12398</f>
        <v>0</v>
      </c>
      <c r="K11938" s="103">
        <f t="shared" si="3479"/>
        <v>0</v>
      </c>
      <c r="L11938" s="94">
        <f t="shared" si="3416"/>
        <v>0</v>
      </c>
      <c r="M11938" s="103">
        <f t="shared" si="3477"/>
        <v>0</v>
      </c>
      <c r="N11938" s="103">
        <f t="shared" si="3477"/>
        <v>0</v>
      </c>
      <c r="R11938" s="352">
        <f>L12168-[1]გადასახდელები!L10558</f>
        <v>0</v>
      </c>
    </row>
    <row r="11939" spans="2:18" ht="20.25" hidden="1" customHeight="1">
      <c r="B11939" s="36" t="str">
        <f t="shared" si="3418"/>
        <v>b</v>
      </c>
      <c r="C11939" s="42">
        <v>4</v>
      </c>
      <c r="D11939" s="42"/>
      <c r="F11939" s="31"/>
      <c r="G11939" s="47" t="s">
        <v>359</v>
      </c>
      <c r="H11939" s="103">
        <f t="shared" si="3467"/>
        <v>0</v>
      </c>
      <c r="I11939" s="94">
        <f t="shared" si="3438"/>
        <v>0</v>
      </c>
      <c r="J11939" s="103">
        <f t="shared" ref="J11939:K11939" si="3480">J12169+J12399</f>
        <v>0</v>
      </c>
      <c r="K11939" s="103">
        <f t="shared" si="3480"/>
        <v>0</v>
      </c>
      <c r="L11939" s="94">
        <f t="shared" si="3416"/>
        <v>0</v>
      </c>
      <c r="M11939" s="103">
        <f t="shared" si="3477"/>
        <v>0</v>
      </c>
      <c r="N11939" s="103">
        <f t="shared" si="3477"/>
        <v>0</v>
      </c>
      <c r="R11939" s="352">
        <f>L12169-[1]გადასახდელები!L10559</f>
        <v>0</v>
      </c>
    </row>
    <row r="11940" spans="2:18" ht="20.25" hidden="1" customHeight="1">
      <c r="B11940" s="36" t="str">
        <f t="shared" si="3418"/>
        <v>b</v>
      </c>
      <c r="C11940" s="42">
        <v>4</v>
      </c>
      <c r="D11940" s="42"/>
      <c r="F11940" s="31"/>
      <c r="G11940" s="47" t="s">
        <v>360</v>
      </c>
      <c r="H11940" s="103">
        <f t="shared" si="3467"/>
        <v>0</v>
      </c>
      <c r="I11940" s="94">
        <f t="shared" si="3438"/>
        <v>0</v>
      </c>
      <c r="J11940" s="103">
        <f t="shared" ref="J11940:K11940" si="3481">J12170+J12400</f>
        <v>0</v>
      </c>
      <c r="K11940" s="103">
        <f t="shared" si="3481"/>
        <v>0</v>
      </c>
      <c r="L11940" s="94">
        <f t="shared" si="3416"/>
        <v>0</v>
      </c>
      <c r="M11940" s="103">
        <f t="shared" si="3477"/>
        <v>0</v>
      </c>
      <c r="N11940" s="103">
        <f t="shared" si="3477"/>
        <v>0</v>
      </c>
      <c r="R11940" s="352">
        <f>L12170-[1]გადასახდელები!L10560</f>
        <v>0</v>
      </c>
    </row>
    <row r="11941" spans="2:18" ht="20.25" hidden="1" customHeight="1">
      <c r="B11941" s="36" t="str">
        <f t="shared" si="3418"/>
        <v>b</v>
      </c>
      <c r="C11941" s="42">
        <v>3</v>
      </c>
      <c r="D11941" s="42"/>
      <c r="F11941" s="31"/>
      <c r="G11941" s="51" t="s">
        <v>211</v>
      </c>
      <c r="H11941" s="120">
        <f t="shared" si="3467"/>
        <v>0</v>
      </c>
      <c r="I11941" s="118">
        <f t="shared" si="3438"/>
        <v>0</v>
      </c>
      <c r="J11941" s="120">
        <f t="shared" ref="J11941:K11941" si="3482">J12171+J12401</f>
        <v>0</v>
      </c>
      <c r="K11941" s="120">
        <f t="shared" si="3482"/>
        <v>0</v>
      </c>
      <c r="L11941" s="118">
        <f t="shared" si="3416"/>
        <v>0</v>
      </c>
      <c r="M11941" s="120">
        <f t="shared" si="3477"/>
        <v>0</v>
      </c>
      <c r="N11941" s="120">
        <f t="shared" si="3477"/>
        <v>0</v>
      </c>
      <c r="O11941" s="82" t="s">
        <v>146</v>
      </c>
      <c r="R11941" s="352">
        <f>L12171-[1]გადასახდელები!L10561</f>
        <v>0</v>
      </c>
    </row>
    <row r="11942" spans="2:18" ht="20.25" hidden="1" customHeight="1">
      <c r="B11942" s="36" t="str">
        <f t="shared" si="3418"/>
        <v>b</v>
      </c>
      <c r="C11942" s="42">
        <v>4</v>
      </c>
      <c r="D11942" s="42"/>
      <c r="F11942" s="31"/>
      <c r="G11942" s="47" t="s">
        <v>356</v>
      </c>
      <c r="H11942" s="103">
        <f t="shared" si="3467"/>
        <v>0</v>
      </c>
      <c r="I11942" s="94">
        <f t="shared" si="3438"/>
        <v>0</v>
      </c>
      <c r="J11942" s="103">
        <f t="shared" ref="J11942:K11942" si="3483">J12172+J12402</f>
        <v>0</v>
      </c>
      <c r="K11942" s="103">
        <f t="shared" si="3483"/>
        <v>0</v>
      </c>
      <c r="L11942" s="94">
        <f t="shared" si="3416"/>
        <v>0</v>
      </c>
      <c r="M11942" s="103">
        <f t="shared" si="3477"/>
        <v>0</v>
      </c>
      <c r="N11942" s="103">
        <f t="shared" si="3477"/>
        <v>0</v>
      </c>
      <c r="R11942" s="352">
        <f>L12172-[1]გადასახდელები!L10562</f>
        <v>0</v>
      </c>
    </row>
    <row r="11943" spans="2:18" ht="20.25" hidden="1" customHeight="1">
      <c r="B11943" s="36" t="str">
        <f t="shared" si="3418"/>
        <v>b</v>
      </c>
      <c r="C11943" s="42">
        <v>4</v>
      </c>
      <c r="D11943" s="42"/>
      <c r="F11943" s="31"/>
      <c r="G11943" s="47" t="s">
        <v>357</v>
      </c>
      <c r="H11943" s="103">
        <f t="shared" si="3467"/>
        <v>0</v>
      </c>
      <c r="I11943" s="94">
        <f t="shared" si="3438"/>
        <v>0</v>
      </c>
      <c r="J11943" s="103">
        <f t="shared" ref="J11943:K11943" si="3484">J12173+J12403</f>
        <v>0</v>
      </c>
      <c r="K11943" s="103">
        <f t="shared" si="3484"/>
        <v>0</v>
      </c>
      <c r="L11943" s="94">
        <f t="shared" si="3416"/>
        <v>0</v>
      </c>
      <c r="M11943" s="103">
        <f t="shared" si="3477"/>
        <v>0</v>
      </c>
      <c r="N11943" s="103">
        <f t="shared" si="3477"/>
        <v>0</v>
      </c>
      <c r="R11943" s="352">
        <f>L12173-[1]გადასახდელები!L10563</f>
        <v>0</v>
      </c>
    </row>
    <row r="11944" spans="2:18" ht="20.25" hidden="1" customHeight="1">
      <c r="B11944" s="36" t="str">
        <f t="shared" si="3418"/>
        <v>b</v>
      </c>
      <c r="C11944" s="42">
        <v>4</v>
      </c>
      <c r="D11944" s="42"/>
      <c r="F11944" s="31"/>
      <c r="G11944" s="47" t="s">
        <v>212</v>
      </c>
      <c r="H11944" s="103">
        <f t="shared" si="3467"/>
        <v>0</v>
      </c>
      <c r="I11944" s="94">
        <f t="shared" si="3438"/>
        <v>0</v>
      </c>
      <c r="J11944" s="103">
        <f t="shared" ref="J11944:K11944" si="3485">J12174+J12404</f>
        <v>0</v>
      </c>
      <c r="K11944" s="103">
        <f t="shared" si="3485"/>
        <v>0</v>
      </c>
      <c r="L11944" s="94">
        <f t="shared" si="3416"/>
        <v>0</v>
      </c>
      <c r="M11944" s="103">
        <f t="shared" si="3477"/>
        <v>0</v>
      </c>
      <c r="N11944" s="103">
        <f t="shared" si="3477"/>
        <v>0</v>
      </c>
      <c r="R11944" s="352">
        <f>L12174-[1]გადასახდელები!L10564</f>
        <v>0</v>
      </c>
    </row>
    <row r="11945" spans="2:18" ht="20.25" hidden="1" customHeight="1">
      <c r="B11945" s="36" t="str">
        <f t="shared" si="3418"/>
        <v>b</v>
      </c>
      <c r="C11945" s="42">
        <v>4</v>
      </c>
      <c r="D11945" s="42"/>
      <c r="F11945" s="31"/>
      <c r="G11945" s="47" t="s">
        <v>361</v>
      </c>
      <c r="H11945" s="103">
        <f t="shared" si="3467"/>
        <v>0</v>
      </c>
      <c r="I11945" s="94">
        <f t="shared" si="3438"/>
        <v>0</v>
      </c>
      <c r="J11945" s="103">
        <f t="shared" ref="J11945:K11945" si="3486">J12175+J12405</f>
        <v>0</v>
      </c>
      <c r="K11945" s="103">
        <f t="shared" si="3486"/>
        <v>0</v>
      </c>
      <c r="L11945" s="94">
        <f t="shared" ref="L11945:L12008" si="3487">M11945+N11945</f>
        <v>0</v>
      </c>
      <c r="M11945" s="103">
        <f t="shared" si="3477"/>
        <v>0</v>
      </c>
      <c r="N11945" s="103">
        <f t="shared" si="3477"/>
        <v>0</v>
      </c>
      <c r="R11945" s="352">
        <f>L12175-[1]გადასახდელები!L10565</f>
        <v>0</v>
      </c>
    </row>
    <row r="11946" spans="2:18" ht="20.25" hidden="1" customHeight="1">
      <c r="B11946" s="36" t="str">
        <f t="shared" si="3418"/>
        <v>b</v>
      </c>
      <c r="C11946" s="42">
        <v>4</v>
      </c>
      <c r="D11946" s="42"/>
      <c r="F11946" s="31"/>
      <c r="G11946" s="47" t="s">
        <v>359</v>
      </c>
      <c r="H11946" s="103">
        <f t="shared" si="3467"/>
        <v>0</v>
      </c>
      <c r="I11946" s="94">
        <f t="shared" si="3438"/>
        <v>0</v>
      </c>
      <c r="J11946" s="103">
        <f t="shared" ref="J11946:K11946" si="3488">J12176+J12406</f>
        <v>0</v>
      </c>
      <c r="K11946" s="103">
        <f t="shared" si="3488"/>
        <v>0</v>
      </c>
      <c r="L11946" s="94">
        <f t="shared" si="3487"/>
        <v>0</v>
      </c>
      <c r="M11946" s="103">
        <f t="shared" si="3477"/>
        <v>0</v>
      </c>
      <c r="N11946" s="103">
        <f t="shared" si="3477"/>
        <v>0</v>
      </c>
      <c r="R11946" s="352">
        <f>L12176-[1]გადასახდელები!L10566</f>
        <v>0</v>
      </c>
    </row>
    <row r="11947" spans="2:18" ht="20.25" hidden="1" customHeight="1">
      <c r="B11947" s="36" t="str">
        <f t="shared" ref="B11947:B12010" si="3489">IF(H11947+I11947+L11947&gt;0,"a","b")</f>
        <v>b</v>
      </c>
      <c r="C11947" s="42">
        <v>4</v>
      </c>
      <c r="D11947" s="42"/>
      <c r="F11947" s="31"/>
      <c r="G11947" s="47" t="s">
        <v>360</v>
      </c>
      <c r="H11947" s="103">
        <f t="shared" si="3467"/>
        <v>0</v>
      </c>
      <c r="I11947" s="94">
        <f t="shared" si="3438"/>
        <v>0</v>
      </c>
      <c r="J11947" s="103">
        <f t="shared" ref="J11947:K11947" si="3490">J12177+J12407</f>
        <v>0</v>
      </c>
      <c r="K11947" s="103">
        <f t="shared" si="3490"/>
        <v>0</v>
      </c>
      <c r="L11947" s="94">
        <f t="shared" si="3487"/>
        <v>0</v>
      </c>
      <c r="M11947" s="103">
        <f t="shared" si="3477"/>
        <v>0</v>
      </c>
      <c r="N11947" s="103">
        <f t="shared" si="3477"/>
        <v>0</v>
      </c>
      <c r="R11947" s="352">
        <f>L12177-[1]გადასახდელები!L10567</f>
        <v>0</v>
      </c>
    </row>
    <row r="11948" spans="2:18" ht="20.25" hidden="1" customHeight="1">
      <c r="B11948" s="36" t="str">
        <f t="shared" si="3489"/>
        <v>b</v>
      </c>
      <c r="C11948" s="42">
        <v>3</v>
      </c>
      <c r="D11948" s="42"/>
      <c r="F11948" s="29"/>
      <c r="G11948" s="56" t="s">
        <v>213</v>
      </c>
      <c r="H11948" s="122">
        <f t="shared" si="3467"/>
        <v>0</v>
      </c>
      <c r="I11948" s="118">
        <f t="shared" si="3438"/>
        <v>0</v>
      </c>
      <c r="J11948" s="122">
        <f t="shared" ref="J11948:K11948" si="3491">J12178+J12408</f>
        <v>0</v>
      </c>
      <c r="K11948" s="122">
        <f t="shared" si="3491"/>
        <v>0</v>
      </c>
      <c r="L11948" s="118">
        <f t="shared" si="3487"/>
        <v>0</v>
      </c>
      <c r="M11948" s="122">
        <f t="shared" si="3477"/>
        <v>0</v>
      </c>
      <c r="N11948" s="122">
        <f t="shared" si="3477"/>
        <v>0</v>
      </c>
      <c r="R11948" s="352">
        <f>L12178-[1]გადასახდელები!L10568</f>
        <v>0</v>
      </c>
    </row>
    <row r="11949" spans="2:18" ht="20.25" hidden="1" customHeight="1">
      <c r="B11949" s="36" t="str">
        <f t="shared" si="3489"/>
        <v>b</v>
      </c>
      <c r="C11949" s="42">
        <v>2</v>
      </c>
      <c r="D11949" s="42"/>
      <c r="F11949" s="28"/>
      <c r="G11949" s="60" t="s">
        <v>362</v>
      </c>
      <c r="H11949" s="86">
        <f t="shared" si="3467"/>
        <v>0</v>
      </c>
      <c r="I11949" s="87">
        <f t="shared" si="3438"/>
        <v>0</v>
      </c>
      <c r="J11949" s="86">
        <f t="shared" ref="J11949:K11949" si="3492">J12179+J12409</f>
        <v>0</v>
      </c>
      <c r="K11949" s="86">
        <f t="shared" si="3492"/>
        <v>0</v>
      </c>
      <c r="L11949" s="87">
        <f t="shared" si="3487"/>
        <v>0</v>
      </c>
      <c r="M11949" s="86">
        <f t="shared" si="3477"/>
        <v>0</v>
      </c>
      <c r="N11949" s="86">
        <f t="shared" si="3477"/>
        <v>0</v>
      </c>
      <c r="O11949" s="82" t="s">
        <v>146</v>
      </c>
      <c r="R11949" s="352">
        <f>L12179-[1]გადასახდელები!L10569</f>
        <v>0</v>
      </c>
    </row>
    <row r="11950" spans="2:18" ht="20.25" hidden="1" customHeight="1">
      <c r="B11950" s="36" t="str">
        <f t="shared" si="3489"/>
        <v>b</v>
      </c>
      <c r="C11950" s="42">
        <v>3</v>
      </c>
      <c r="D11950" s="42"/>
      <c r="F11950" s="29"/>
      <c r="G11950" s="51" t="s">
        <v>355</v>
      </c>
      <c r="H11950" s="120">
        <f t="shared" si="3467"/>
        <v>0</v>
      </c>
      <c r="I11950" s="118">
        <f t="shared" si="3438"/>
        <v>0</v>
      </c>
      <c r="J11950" s="120">
        <f t="shared" ref="J11950:K11950" si="3493">J12180+J12410</f>
        <v>0</v>
      </c>
      <c r="K11950" s="120">
        <f t="shared" si="3493"/>
        <v>0</v>
      </c>
      <c r="L11950" s="118">
        <f t="shared" si="3487"/>
        <v>0</v>
      </c>
      <c r="M11950" s="120">
        <f t="shared" si="3477"/>
        <v>0</v>
      </c>
      <c r="N11950" s="120">
        <f t="shared" si="3477"/>
        <v>0</v>
      </c>
      <c r="O11950" s="82" t="s">
        <v>146</v>
      </c>
      <c r="R11950" s="352">
        <f>L12180-[1]გადასახდელები!L10570</f>
        <v>0</v>
      </c>
    </row>
    <row r="11951" spans="2:18" ht="20.25" hidden="1" customHeight="1">
      <c r="B11951" s="36" t="str">
        <f t="shared" si="3489"/>
        <v>b</v>
      </c>
      <c r="C11951" s="42">
        <v>4</v>
      </c>
      <c r="D11951" s="42"/>
      <c r="F11951" s="29"/>
      <c r="G11951" s="47" t="s">
        <v>363</v>
      </c>
      <c r="H11951" s="103">
        <f t="shared" si="3467"/>
        <v>0</v>
      </c>
      <c r="I11951" s="94">
        <f t="shared" si="3438"/>
        <v>0</v>
      </c>
      <c r="J11951" s="103">
        <f t="shared" ref="J11951:K11951" si="3494">J12181+J12411</f>
        <v>0</v>
      </c>
      <c r="K11951" s="103">
        <f t="shared" si="3494"/>
        <v>0</v>
      </c>
      <c r="L11951" s="94">
        <f t="shared" si="3487"/>
        <v>0</v>
      </c>
      <c r="M11951" s="103">
        <f t="shared" si="3477"/>
        <v>0</v>
      </c>
      <c r="N11951" s="103">
        <f t="shared" si="3477"/>
        <v>0</v>
      </c>
      <c r="R11951" s="352">
        <f>L12181-[1]გადასახდელები!L10571</f>
        <v>0</v>
      </c>
    </row>
    <row r="11952" spans="2:18" ht="20.25" hidden="1" customHeight="1">
      <c r="B11952" s="36" t="str">
        <f t="shared" si="3489"/>
        <v>b</v>
      </c>
      <c r="C11952" s="42">
        <v>4</v>
      </c>
      <c r="D11952" s="42"/>
      <c r="F11952" s="29"/>
      <c r="G11952" s="47" t="s">
        <v>210</v>
      </c>
      <c r="H11952" s="103">
        <f t="shared" si="3467"/>
        <v>0</v>
      </c>
      <c r="I11952" s="94">
        <f t="shared" si="3438"/>
        <v>0</v>
      </c>
      <c r="J11952" s="103">
        <f t="shared" ref="J11952:K11952" si="3495">J12182+J12412</f>
        <v>0</v>
      </c>
      <c r="K11952" s="103">
        <f t="shared" si="3495"/>
        <v>0</v>
      </c>
      <c r="L11952" s="94">
        <f t="shared" si="3487"/>
        <v>0</v>
      </c>
      <c r="M11952" s="103">
        <f t="shared" si="3477"/>
        <v>0</v>
      </c>
      <c r="N11952" s="103">
        <f t="shared" si="3477"/>
        <v>0</v>
      </c>
      <c r="R11952" s="352">
        <f>L12182-[1]გადასახდელები!L10572</f>
        <v>0</v>
      </c>
    </row>
    <row r="11953" spans="2:18" ht="20.25" hidden="1" customHeight="1">
      <c r="B11953" s="36" t="str">
        <f t="shared" si="3489"/>
        <v>b</v>
      </c>
      <c r="C11953" s="42">
        <v>4</v>
      </c>
      <c r="D11953" s="42"/>
      <c r="F11953" s="29"/>
      <c r="G11953" s="47" t="s">
        <v>357</v>
      </c>
      <c r="H11953" s="103">
        <f t="shared" si="3467"/>
        <v>0</v>
      </c>
      <c r="I11953" s="94">
        <f t="shared" si="3438"/>
        <v>0</v>
      </c>
      <c r="J11953" s="103">
        <f t="shared" ref="J11953:K11953" si="3496">J12183+J12413</f>
        <v>0</v>
      </c>
      <c r="K11953" s="103">
        <f t="shared" si="3496"/>
        <v>0</v>
      </c>
      <c r="L11953" s="94">
        <f t="shared" si="3487"/>
        <v>0</v>
      </c>
      <c r="M11953" s="103">
        <f t="shared" si="3477"/>
        <v>0</v>
      </c>
      <c r="N11953" s="103">
        <f t="shared" si="3477"/>
        <v>0</v>
      </c>
      <c r="R11953" s="352">
        <f>L12183-[1]გადასახდელები!L10573</f>
        <v>0</v>
      </c>
    </row>
    <row r="11954" spans="2:18" ht="30.75" hidden="1" customHeight="1">
      <c r="B11954" s="36" t="str">
        <f t="shared" si="3489"/>
        <v>b</v>
      </c>
      <c r="C11954" s="42">
        <v>4</v>
      </c>
      <c r="D11954" s="42"/>
      <c r="F11954" s="29"/>
      <c r="G11954" s="47" t="s">
        <v>364</v>
      </c>
      <c r="H11954" s="103">
        <f t="shared" si="3467"/>
        <v>0</v>
      </c>
      <c r="I11954" s="94">
        <f t="shared" si="3438"/>
        <v>0</v>
      </c>
      <c r="J11954" s="103">
        <f t="shared" ref="J11954:K11954" si="3497">J12184+J12414</f>
        <v>0</v>
      </c>
      <c r="K11954" s="103">
        <f t="shared" si="3497"/>
        <v>0</v>
      </c>
      <c r="L11954" s="94">
        <f t="shared" si="3487"/>
        <v>0</v>
      </c>
      <c r="M11954" s="103">
        <f t="shared" si="3477"/>
        <v>0</v>
      </c>
      <c r="N11954" s="103">
        <f t="shared" si="3477"/>
        <v>0</v>
      </c>
      <c r="R11954" s="352">
        <f>L12184-[1]გადასახდელები!L10574</f>
        <v>0</v>
      </c>
    </row>
    <row r="11955" spans="2:18" ht="20.25" hidden="1" customHeight="1">
      <c r="B11955" s="36" t="str">
        <f t="shared" si="3489"/>
        <v>b</v>
      </c>
      <c r="C11955" s="42">
        <v>4</v>
      </c>
      <c r="D11955" s="42"/>
      <c r="F11955" s="29"/>
      <c r="G11955" s="47" t="s">
        <v>358</v>
      </c>
      <c r="H11955" s="103">
        <f t="shared" si="3467"/>
        <v>0</v>
      </c>
      <c r="I11955" s="94">
        <f t="shared" si="3438"/>
        <v>0</v>
      </c>
      <c r="J11955" s="103">
        <f t="shared" ref="J11955:K11955" si="3498">J12185+J12415</f>
        <v>0</v>
      </c>
      <c r="K11955" s="103">
        <f t="shared" si="3498"/>
        <v>0</v>
      </c>
      <c r="L11955" s="94">
        <f t="shared" si="3487"/>
        <v>0</v>
      </c>
      <c r="M11955" s="103">
        <f t="shared" si="3477"/>
        <v>0</v>
      </c>
      <c r="N11955" s="103">
        <f t="shared" si="3477"/>
        <v>0</v>
      </c>
      <c r="R11955" s="352">
        <f>L12185-[1]გადასახდელები!L10575</f>
        <v>0</v>
      </c>
    </row>
    <row r="11956" spans="2:18" ht="20.25" hidden="1" customHeight="1">
      <c r="B11956" s="36" t="str">
        <f t="shared" si="3489"/>
        <v>b</v>
      </c>
      <c r="C11956" s="42">
        <v>4</v>
      </c>
      <c r="D11956" s="42"/>
      <c r="F11956" s="29"/>
      <c r="G11956" s="47" t="s">
        <v>359</v>
      </c>
      <c r="H11956" s="103">
        <f t="shared" si="3467"/>
        <v>0</v>
      </c>
      <c r="I11956" s="94">
        <f t="shared" si="3438"/>
        <v>0</v>
      </c>
      <c r="J11956" s="103">
        <f t="shared" ref="J11956:K11956" si="3499">J12186+J12416</f>
        <v>0</v>
      </c>
      <c r="K11956" s="103">
        <f t="shared" si="3499"/>
        <v>0</v>
      </c>
      <c r="L11956" s="94">
        <f t="shared" si="3487"/>
        <v>0</v>
      </c>
      <c r="M11956" s="103">
        <f t="shared" ref="M11956:N11965" si="3500">M12186+M12416</f>
        <v>0</v>
      </c>
      <c r="N11956" s="103">
        <f t="shared" si="3500"/>
        <v>0</v>
      </c>
      <c r="R11956" s="352">
        <f>L12186-[1]გადასახდელები!L10576</f>
        <v>0</v>
      </c>
    </row>
    <row r="11957" spans="2:18" ht="20.25" hidden="1" customHeight="1">
      <c r="B11957" s="36" t="str">
        <f t="shared" si="3489"/>
        <v>b</v>
      </c>
      <c r="C11957" s="42">
        <v>4</v>
      </c>
      <c r="D11957" s="42"/>
      <c r="F11957" s="29"/>
      <c r="G11957" s="47" t="s">
        <v>365</v>
      </c>
      <c r="H11957" s="122">
        <f t="shared" si="3467"/>
        <v>0</v>
      </c>
      <c r="I11957" s="94">
        <f t="shared" si="3438"/>
        <v>0</v>
      </c>
      <c r="J11957" s="122">
        <f t="shared" ref="J11957:K11957" si="3501">J12187+J12417</f>
        <v>0</v>
      </c>
      <c r="K11957" s="122">
        <f t="shared" si="3501"/>
        <v>0</v>
      </c>
      <c r="L11957" s="94">
        <f t="shared" si="3487"/>
        <v>0</v>
      </c>
      <c r="M11957" s="122">
        <f t="shared" si="3500"/>
        <v>0</v>
      </c>
      <c r="N11957" s="122">
        <f t="shared" si="3500"/>
        <v>0</v>
      </c>
      <c r="R11957" s="352">
        <f>L12187-[1]გადასახდელები!L10577</f>
        <v>0</v>
      </c>
    </row>
    <row r="11958" spans="2:18" ht="20.25" hidden="1" customHeight="1">
      <c r="B11958" s="36" t="str">
        <f t="shared" si="3489"/>
        <v>b</v>
      </c>
      <c r="C11958" s="42">
        <v>3</v>
      </c>
      <c r="D11958" s="42"/>
      <c r="F11958" s="29"/>
      <c r="G11958" s="51" t="s">
        <v>211</v>
      </c>
      <c r="H11958" s="120">
        <f t="shared" si="3467"/>
        <v>0</v>
      </c>
      <c r="I11958" s="118">
        <f t="shared" si="3438"/>
        <v>0</v>
      </c>
      <c r="J11958" s="120">
        <f t="shared" ref="J11958:K11958" si="3502">J12188+J12418</f>
        <v>0</v>
      </c>
      <c r="K11958" s="120">
        <f t="shared" si="3502"/>
        <v>0</v>
      </c>
      <c r="L11958" s="118">
        <f t="shared" si="3487"/>
        <v>0</v>
      </c>
      <c r="M11958" s="120">
        <f t="shared" si="3500"/>
        <v>0</v>
      </c>
      <c r="N11958" s="120">
        <f t="shared" si="3500"/>
        <v>0</v>
      </c>
      <c r="O11958" s="82" t="s">
        <v>146</v>
      </c>
      <c r="R11958" s="352">
        <f>L12188-[1]გადასახდელები!L10578</f>
        <v>0</v>
      </c>
    </row>
    <row r="11959" spans="2:18" ht="20.25" hidden="1" customHeight="1">
      <c r="B11959" s="36" t="str">
        <f t="shared" si="3489"/>
        <v>b</v>
      </c>
      <c r="C11959" s="42">
        <v>4</v>
      </c>
      <c r="D11959" s="42"/>
      <c r="F11959" s="29"/>
      <c r="G11959" s="47" t="s">
        <v>363</v>
      </c>
      <c r="H11959" s="103">
        <f t="shared" si="3467"/>
        <v>0</v>
      </c>
      <c r="I11959" s="94">
        <f t="shared" si="3438"/>
        <v>0</v>
      </c>
      <c r="J11959" s="103">
        <f t="shared" ref="J11959:K11959" si="3503">J12189+J12419</f>
        <v>0</v>
      </c>
      <c r="K11959" s="103">
        <f t="shared" si="3503"/>
        <v>0</v>
      </c>
      <c r="L11959" s="94">
        <f t="shared" si="3487"/>
        <v>0</v>
      </c>
      <c r="M11959" s="103">
        <f t="shared" si="3500"/>
        <v>0</v>
      </c>
      <c r="N11959" s="103">
        <f t="shared" si="3500"/>
        <v>0</v>
      </c>
      <c r="R11959" s="352">
        <f>L12189-[1]გადასახდელები!L10579</f>
        <v>0</v>
      </c>
    </row>
    <row r="11960" spans="2:18" ht="20.25" hidden="1" customHeight="1">
      <c r="B11960" s="36" t="str">
        <f t="shared" si="3489"/>
        <v>b</v>
      </c>
      <c r="C11960" s="42">
        <v>4</v>
      </c>
      <c r="D11960" s="42"/>
      <c r="F11960" s="29"/>
      <c r="G11960" s="47" t="s">
        <v>210</v>
      </c>
      <c r="H11960" s="103">
        <f t="shared" si="3467"/>
        <v>0</v>
      </c>
      <c r="I11960" s="94">
        <f t="shared" si="3438"/>
        <v>0</v>
      </c>
      <c r="J11960" s="103">
        <f t="shared" ref="J11960:K11960" si="3504">J12190+J12420</f>
        <v>0</v>
      </c>
      <c r="K11960" s="103">
        <f t="shared" si="3504"/>
        <v>0</v>
      </c>
      <c r="L11960" s="94">
        <f t="shared" si="3487"/>
        <v>0</v>
      </c>
      <c r="M11960" s="103">
        <f t="shared" si="3500"/>
        <v>0</v>
      </c>
      <c r="N11960" s="103">
        <f t="shared" si="3500"/>
        <v>0</v>
      </c>
      <c r="R11960" s="352">
        <f>L12190-[1]გადასახდელები!L10580</f>
        <v>0</v>
      </c>
    </row>
    <row r="11961" spans="2:18" ht="20.25" hidden="1" customHeight="1">
      <c r="B11961" s="36" t="str">
        <f t="shared" si="3489"/>
        <v>b</v>
      </c>
      <c r="C11961" s="42">
        <v>4</v>
      </c>
      <c r="D11961" s="42"/>
      <c r="F11961" s="29"/>
      <c r="G11961" s="47" t="s">
        <v>357</v>
      </c>
      <c r="H11961" s="103">
        <f t="shared" si="3467"/>
        <v>0</v>
      </c>
      <c r="I11961" s="94">
        <f t="shared" si="3438"/>
        <v>0</v>
      </c>
      <c r="J11961" s="103">
        <f t="shared" ref="J11961:K11961" si="3505">J12191+J12421</f>
        <v>0</v>
      </c>
      <c r="K11961" s="103">
        <f t="shared" si="3505"/>
        <v>0</v>
      </c>
      <c r="L11961" s="94">
        <f t="shared" si="3487"/>
        <v>0</v>
      </c>
      <c r="M11961" s="103">
        <f t="shared" si="3500"/>
        <v>0</v>
      </c>
      <c r="N11961" s="103">
        <f t="shared" si="3500"/>
        <v>0</v>
      </c>
      <c r="R11961" s="352">
        <f>L12191-[1]გადასახდელები!L10581</f>
        <v>0</v>
      </c>
    </row>
    <row r="11962" spans="2:18" ht="30.75" hidden="1" customHeight="1">
      <c r="B11962" s="36" t="str">
        <f t="shared" si="3489"/>
        <v>b</v>
      </c>
      <c r="C11962" s="42">
        <v>4</v>
      </c>
      <c r="D11962" s="42"/>
      <c r="F11962" s="29"/>
      <c r="G11962" s="47" t="s">
        <v>364</v>
      </c>
      <c r="H11962" s="103">
        <f t="shared" si="3467"/>
        <v>0</v>
      </c>
      <c r="I11962" s="94">
        <f t="shared" si="3438"/>
        <v>0</v>
      </c>
      <c r="J11962" s="103">
        <f t="shared" ref="J11962:K11962" si="3506">J12192+J12422</f>
        <v>0</v>
      </c>
      <c r="K11962" s="103">
        <f t="shared" si="3506"/>
        <v>0</v>
      </c>
      <c r="L11962" s="94">
        <f t="shared" si="3487"/>
        <v>0</v>
      </c>
      <c r="M11962" s="103">
        <f t="shared" si="3500"/>
        <v>0</v>
      </c>
      <c r="N11962" s="103">
        <f t="shared" si="3500"/>
        <v>0</v>
      </c>
      <c r="R11962" s="352">
        <f>L12192-[1]გადასახდელები!L10582</f>
        <v>0</v>
      </c>
    </row>
    <row r="11963" spans="2:18" ht="20.25" hidden="1" customHeight="1">
      <c r="B11963" s="36" t="str">
        <f t="shared" si="3489"/>
        <v>b</v>
      </c>
      <c r="C11963" s="42">
        <v>4</v>
      </c>
      <c r="D11963" s="42"/>
      <c r="F11963" s="29"/>
      <c r="G11963" s="47" t="s">
        <v>366</v>
      </c>
      <c r="H11963" s="103">
        <f t="shared" si="3467"/>
        <v>0</v>
      </c>
      <c r="I11963" s="94">
        <f t="shared" si="3438"/>
        <v>0</v>
      </c>
      <c r="J11963" s="103">
        <f t="shared" ref="J11963:K11963" si="3507">J12193+J12423</f>
        <v>0</v>
      </c>
      <c r="K11963" s="103">
        <f t="shared" si="3507"/>
        <v>0</v>
      </c>
      <c r="L11963" s="94">
        <f t="shared" si="3487"/>
        <v>0</v>
      </c>
      <c r="M11963" s="103">
        <f t="shared" si="3500"/>
        <v>0</v>
      </c>
      <c r="N11963" s="103">
        <f t="shared" si="3500"/>
        <v>0</v>
      </c>
      <c r="R11963" s="352">
        <f>L12193-[1]გადასახდელები!L10583</f>
        <v>0</v>
      </c>
    </row>
    <row r="11964" spans="2:18" ht="20.25" hidden="1" customHeight="1">
      <c r="B11964" s="36" t="str">
        <f t="shared" si="3489"/>
        <v>b</v>
      </c>
      <c r="C11964" s="42">
        <v>4</v>
      </c>
      <c r="D11964" s="42"/>
      <c r="F11964" s="29"/>
      <c r="G11964" s="47" t="s">
        <v>359</v>
      </c>
      <c r="H11964" s="103">
        <f t="shared" si="3467"/>
        <v>0</v>
      </c>
      <c r="I11964" s="94">
        <f t="shared" si="3438"/>
        <v>0</v>
      </c>
      <c r="J11964" s="103">
        <f t="shared" ref="J11964:K11964" si="3508">J12194+J12424</f>
        <v>0</v>
      </c>
      <c r="K11964" s="103">
        <f t="shared" si="3508"/>
        <v>0</v>
      </c>
      <c r="L11964" s="94">
        <f t="shared" si="3487"/>
        <v>0</v>
      </c>
      <c r="M11964" s="103">
        <f t="shared" si="3500"/>
        <v>0</v>
      </c>
      <c r="N11964" s="103">
        <f t="shared" si="3500"/>
        <v>0</v>
      </c>
      <c r="R11964" s="352">
        <f>L12194-[1]გადასახდელები!L10584</f>
        <v>0</v>
      </c>
    </row>
    <row r="11965" spans="2:18" ht="21" hidden="1" customHeight="1" thickBot="1">
      <c r="B11965" s="36" t="str">
        <f t="shared" si="3489"/>
        <v>b</v>
      </c>
      <c r="C11965" s="42">
        <v>4</v>
      </c>
      <c r="D11965" s="42"/>
      <c r="F11965" s="29"/>
      <c r="G11965" s="47" t="s">
        <v>365</v>
      </c>
      <c r="H11965" s="103">
        <f t="shared" si="3467"/>
        <v>0</v>
      </c>
      <c r="I11965" s="94">
        <f t="shared" ref="I11965:I12028" si="3509">J11965+K11965</f>
        <v>0</v>
      </c>
      <c r="J11965" s="103">
        <f t="shared" ref="J11965:K11965" si="3510">J12195+J12425</f>
        <v>0</v>
      </c>
      <c r="K11965" s="103">
        <f t="shared" si="3510"/>
        <v>0</v>
      </c>
      <c r="L11965" s="94">
        <f t="shared" si="3487"/>
        <v>0</v>
      </c>
      <c r="M11965" s="103">
        <f t="shared" si="3500"/>
        <v>0</v>
      </c>
      <c r="N11965" s="103">
        <f t="shared" si="3500"/>
        <v>0</v>
      </c>
      <c r="R11965" s="352">
        <f>L12195-[1]გადასახდელები!L10585</f>
        <v>0</v>
      </c>
    </row>
    <row r="11966" spans="2:18" ht="63" customHeight="1" thickBot="1">
      <c r="B11966" s="36" t="str">
        <f t="shared" si="3489"/>
        <v>a</v>
      </c>
      <c r="C11966" s="42">
        <v>1</v>
      </c>
      <c r="D11966" s="42"/>
      <c r="E11966" s="24"/>
      <c r="F11966" s="32" t="s">
        <v>120</v>
      </c>
      <c r="G11966" s="61" t="s">
        <v>736</v>
      </c>
      <c r="H11966" s="79">
        <f>H11968+H12100+H12163+H12179</f>
        <v>72.8</v>
      </c>
      <c r="I11966" s="80">
        <f t="shared" si="3509"/>
        <v>76</v>
      </c>
      <c r="J11966" s="81">
        <f>J11968+J12100+J12163+J12179</f>
        <v>0</v>
      </c>
      <c r="K11966" s="81">
        <f>K11968+K12100+K12163+K12179</f>
        <v>76</v>
      </c>
      <c r="L11966" s="80">
        <f t="shared" si="3487"/>
        <v>25.741</v>
      </c>
      <c r="M11966" s="81">
        <f>M11968+M12100+M12163+M12179</f>
        <v>0</v>
      </c>
      <c r="N11966" s="81">
        <f>N11968+N12100+N12163+N12179</f>
        <v>25.741</v>
      </c>
      <c r="O11966" s="82" t="s">
        <v>146</v>
      </c>
      <c r="P11966" s="43">
        <v>1</v>
      </c>
      <c r="R11966" s="352">
        <f>L12196-[1]გადასახდელები!L10586</f>
        <v>0</v>
      </c>
    </row>
    <row r="11967" spans="2:18" ht="21" hidden="1" customHeight="1" thickTop="1">
      <c r="B11967" s="36" t="str">
        <f t="shared" si="3489"/>
        <v>b</v>
      </c>
      <c r="C11967" s="42">
        <v>2</v>
      </c>
      <c r="D11967" s="42"/>
      <c r="F11967" s="26"/>
      <c r="G11967" s="46" t="s">
        <v>162</v>
      </c>
      <c r="H11967" s="83"/>
      <c r="I11967" s="84">
        <f t="shared" si="3509"/>
        <v>0</v>
      </c>
      <c r="J11967" s="85"/>
      <c r="K11967" s="85"/>
      <c r="L11967" s="84">
        <f t="shared" si="3487"/>
        <v>0</v>
      </c>
      <c r="M11967" s="85"/>
      <c r="N11967" s="85"/>
      <c r="R11967" s="352">
        <f>L12197-[1]გადასახდელები!L10587</f>
        <v>0</v>
      </c>
    </row>
    <row r="11968" spans="2:18" ht="20.25" customHeight="1" thickTop="1">
      <c r="B11968" s="36" t="str">
        <f t="shared" si="3489"/>
        <v>a</v>
      </c>
      <c r="C11968" s="42">
        <v>2</v>
      </c>
      <c r="D11968" s="42"/>
      <c r="E11968" s="24">
        <v>7074</v>
      </c>
      <c r="F11968" s="341" t="s">
        <v>524</v>
      </c>
      <c r="G11968" s="58" t="s">
        <v>163</v>
      </c>
      <c r="H11968" s="86">
        <f>H11969+H11980+H12048+H12056+H12057+H12067+H12077</f>
        <v>72.8</v>
      </c>
      <c r="I11968" s="87">
        <f t="shared" si="3509"/>
        <v>76</v>
      </c>
      <c r="J11968" s="88">
        <f>J11969+J11980+J12048+J12056+J12057+J12067+J12077+J12047</f>
        <v>0</v>
      </c>
      <c r="K11968" s="88">
        <f>K11969+K11980+K12048+K12056+K12057+K12067+K12077</f>
        <v>76</v>
      </c>
      <c r="L11968" s="87">
        <f t="shared" si="3487"/>
        <v>25.741</v>
      </c>
      <c r="M11968" s="88">
        <f>M11969+M11980+M12048+M12056+M12057+M12067+M12077+M12047</f>
        <v>0</v>
      </c>
      <c r="N11968" s="88">
        <f>N11969+N11980+N12048+N12056+N12057+N12067+N12077</f>
        <v>25.741</v>
      </c>
      <c r="O11968" s="82" t="s">
        <v>146</v>
      </c>
      <c r="R11968" s="352">
        <f>L12198-[1]გადასახდელები!L10588</f>
        <v>0</v>
      </c>
    </row>
    <row r="11969" spans="2:18" ht="20.25" hidden="1" customHeight="1">
      <c r="B11969" s="36" t="str">
        <f t="shared" si="3489"/>
        <v>b</v>
      </c>
      <c r="C11969" s="42">
        <v>31</v>
      </c>
      <c r="D11969" s="42"/>
      <c r="F11969" s="341" t="s">
        <v>525</v>
      </c>
      <c r="G11969" s="57" t="s">
        <v>164</v>
      </c>
      <c r="H11969" s="89">
        <f>H11970+H11979</f>
        <v>0</v>
      </c>
      <c r="I11969" s="90">
        <f t="shared" si="3509"/>
        <v>0</v>
      </c>
      <c r="J11969" s="92">
        <f>J11970+J11979</f>
        <v>0</v>
      </c>
      <c r="K11969" s="92">
        <f>K11970+K11979</f>
        <v>0</v>
      </c>
      <c r="L11969" s="90">
        <f t="shared" si="3487"/>
        <v>0</v>
      </c>
      <c r="M11969" s="92">
        <f>M11970+M11979</f>
        <v>0</v>
      </c>
      <c r="N11969" s="92">
        <f>N11970+N11979</f>
        <v>0</v>
      </c>
      <c r="O11969" s="82" t="s">
        <v>146</v>
      </c>
      <c r="R11969" s="352">
        <f>L12199-[1]გადასახდელები!L10589</f>
        <v>0</v>
      </c>
    </row>
    <row r="11970" spans="2:18" ht="20.25" hidden="1" customHeight="1">
      <c r="B11970" s="36" t="str">
        <f t="shared" si="3489"/>
        <v>b</v>
      </c>
      <c r="C11970" s="42">
        <v>4</v>
      </c>
      <c r="D11970" s="42"/>
      <c r="F11970" s="341" t="s">
        <v>526</v>
      </c>
      <c r="G11970" s="47" t="s">
        <v>165</v>
      </c>
      <c r="H11970" s="93">
        <f>H11971+H11978</f>
        <v>0</v>
      </c>
      <c r="I11970" s="94">
        <f t="shared" si="3509"/>
        <v>0</v>
      </c>
      <c r="J11970" s="95">
        <f>J11971+J11978</f>
        <v>0</v>
      </c>
      <c r="K11970" s="95">
        <f>K11971+K11978</f>
        <v>0</v>
      </c>
      <c r="L11970" s="94">
        <f t="shared" si="3487"/>
        <v>0</v>
      </c>
      <c r="M11970" s="95">
        <f>M11971+M11978</f>
        <v>0</v>
      </c>
      <c r="N11970" s="95">
        <f>N11971+N11978</f>
        <v>0</v>
      </c>
      <c r="O11970" s="82" t="s">
        <v>146</v>
      </c>
      <c r="R11970" s="352">
        <f>L12200-[1]გადასახდელები!L10590</f>
        <v>0</v>
      </c>
    </row>
    <row r="11971" spans="2:18" ht="20.25" hidden="1" customHeight="1">
      <c r="B11971" s="36" t="str">
        <f t="shared" si="3489"/>
        <v>b</v>
      </c>
      <c r="C11971" s="42">
        <v>5</v>
      </c>
      <c r="D11971" s="42"/>
      <c r="F11971" s="342" t="s">
        <v>527</v>
      </c>
      <c r="G11971" s="48" t="s">
        <v>166</v>
      </c>
      <c r="H11971" s="96">
        <f>SUM(H11972:H11977)</f>
        <v>0</v>
      </c>
      <c r="I11971" s="97">
        <f t="shared" si="3509"/>
        <v>0</v>
      </c>
      <c r="J11971" s="98">
        <f>SUM(J11972:J11977)</f>
        <v>0</v>
      </c>
      <c r="K11971" s="98">
        <f>SUM(K11972:K11977)</f>
        <v>0</v>
      </c>
      <c r="L11971" s="97">
        <f t="shared" si="3487"/>
        <v>0</v>
      </c>
      <c r="M11971" s="98">
        <f>SUM(M11972:M11977)</f>
        <v>0</v>
      </c>
      <c r="N11971" s="98">
        <f>SUM(N11972:N11977)</f>
        <v>0</v>
      </c>
      <c r="O11971" s="82" t="s">
        <v>146</v>
      </c>
      <c r="R11971" s="352">
        <f>L12201-[1]გადასახდელები!L10591</f>
        <v>0</v>
      </c>
    </row>
    <row r="11972" spans="2:18" ht="20.25" hidden="1" customHeight="1">
      <c r="B11972" s="36" t="str">
        <f t="shared" si="3489"/>
        <v>b</v>
      </c>
      <c r="C11972" s="42">
        <v>6</v>
      </c>
      <c r="D11972" s="42"/>
      <c r="F11972" s="343" t="s">
        <v>528</v>
      </c>
      <c r="G11972" s="45" t="s">
        <v>167</v>
      </c>
      <c r="H11972" s="99"/>
      <c r="I11972" s="91">
        <f t="shared" si="3509"/>
        <v>0</v>
      </c>
      <c r="J11972" s="100"/>
      <c r="K11972" s="100"/>
      <c r="L11972" s="91">
        <f t="shared" si="3487"/>
        <v>0</v>
      </c>
      <c r="M11972" s="100"/>
      <c r="N11972" s="100"/>
      <c r="R11972" s="352">
        <f>L12202-[1]გადასახდელები!L10592</f>
        <v>0</v>
      </c>
    </row>
    <row r="11973" spans="2:18" ht="20.25" hidden="1" customHeight="1">
      <c r="B11973" s="36" t="str">
        <f t="shared" si="3489"/>
        <v>b</v>
      </c>
      <c r="C11973" s="42">
        <v>6</v>
      </c>
      <c r="D11973" s="42"/>
      <c r="F11973" s="343" t="s">
        <v>592</v>
      </c>
      <c r="G11973" s="45" t="s">
        <v>168</v>
      </c>
      <c r="H11973" s="99"/>
      <c r="I11973" s="91">
        <f t="shared" si="3509"/>
        <v>0</v>
      </c>
      <c r="J11973" s="100"/>
      <c r="K11973" s="100"/>
      <c r="L11973" s="91">
        <f t="shared" si="3487"/>
        <v>0</v>
      </c>
      <c r="M11973" s="100"/>
      <c r="N11973" s="100"/>
      <c r="R11973" s="352">
        <f>L12203-[1]გადასახდელები!L10593</f>
        <v>0</v>
      </c>
    </row>
    <row r="11974" spans="2:18" ht="20.25" hidden="1" customHeight="1">
      <c r="B11974" s="36" t="str">
        <f t="shared" si="3489"/>
        <v>b</v>
      </c>
      <c r="C11974" s="42">
        <v>6</v>
      </c>
      <c r="D11974" s="42"/>
      <c r="F11974" s="343" t="s">
        <v>529</v>
      </c>
      <c r="G11974" s="45" t="s">
        <v>169</v>
      </c>
      <c r="H11974" s="99"/>
      <c r="I11974" s="91">
        <f t="shared" si="3509"/>
        <v>0</v>
      </c>
      <c r="J11974" s="100"/>
      <c r="K11974" s="100"/>
      <c r="L11974" s="91">
        <f t="shared" si="3487"/>
        <v>0</v>
      </c>
      <c r="M11974" s="100"/>
      <c r="N11974" s="100"/>
      <c r="R11974" s="352">
        <f>L12204-[1]გადასახდელები!L10594</f>
        <v>0</v>
      </c>
    </row>
    <row r="11975" spans="2:18" ht="20.25" hidden="1" customHeight="1">
      <c r="B11975" s="36" t="str">
        <f t="shared" si="3489"/>
        <v>b</v>
      </c>
      <c r="C11975" s="42">
        <v>6</v>
      </c>
      <c r="D11975" s="42"/>
      <c r="F11975" s="343" t="s">
        <v>593</v>
      </c>
      <c r="G11975" s="45" t="s">
        <v>170</v>
      </c>
      <c r="H11975" s="99"/>
      <c r="I11975" s="91">
        <f t="shared" si="3509"/>
        <v>0</v>
      </c>
      <c r="J11975" s="100"/>
      <c r="K11975" s="100"/>
      <c r="L11975" s="91">
        <f t="shared" si="3487"/>
        <v>0</v>
      </c>
      <c r="M11975" s="100"/>
      <c r="N11975" s="100"/>
      <c r="R11975" s="352">
        <f>L12205-[1]გადასახდელები!L10595</f>
        <v>0</v>
      </c>
    </row>
    <row r="11976" spans="2:18" ht="20.25" hidden="1" customHeight="1">
      <c r="B11976" s="36" t="str">
        <f t="shared" si="3489"/>
        <v>b</v>
      </c>
      <c r="C11976" s="42">
        <v>6</v>
      </c>
      <c r="D11976" s="42"/>
      <c r="F11976" s="343" t="s">
        <v>594</v>
      </c>
      <c r="G11976" s="45" t="s">
        <v>171</v>
      </c>
      <c r="H11976" s="99"/>
      <c r="I11976" s="91">
        <f t="shared" si="3509"/>
        <v>0</v>
      </c>
      <c r="J11976" s="100"/>
      <c r="K11976" s="100"/>
      <c r="L11976" s="91">
        <f t="shared" si="3487"/>
        <v>0</v>
      </c>
      <c r="M11976" s="100"/>
      <c r="N11976" s="100"/>
      <c r="R11976" s="352">
        <f>L12206-[1]გადასახდელები!L10596</f>
        <v>0</v>
      </c>
    </row>
    <row r="11977" spans="2:18" ht="20.25" hidden="1" customHeight="1">
      <c r="B11977" s="36" t="str">
        <f t="shared" si="3489"/>
        <v>b</v>
      </c>
      <c r="C11977" s="42">
        <v>6</v>
      </c>
      <c r="D11977" s="42"/>
      <c r="F11977" s="343" t="s">
        <v>595</v>
      </c>
      <c r="G11977" s="45" t="s">
        <v>172</v>
      </c>
      <c r="H11977" s="99"/>
      <c r="I11977" s="91">
        <f t="shared" si="3509"/>
        <v>0</v>
      </c>
      <c r="J11977" s="100"/>
      <c r="K11977" s="100"/>
      <c r="L11977" s="91">
        <f t="shared" si="3487"/>
        <v>0</v>
      </c>
      <c r="M11977" s="100"/>
      <c r="N11977" s="100"/>
      <c r="R11977" s="352">
        <f>L12207-[1]გადასახდელები!L10597</f>
        <v>0</v>
      </c>
    </row>
    <row r="11978" spans="2:18" ht="20.25" hidden="1" customHeight="1">
      <c r="B11978" s="36" t="str">
        <f t="shared" si="3489"/>
        <v>b</v>
      </c>
      <c r="C11978" s="42">
        <v>5</v>
      </c>
      <c r="D11978" s="42"/>
      <c r="F11978" s="343" t="s">
        <v>596</v>
      </c>
      <c r="G11978" s="48" t="s">
        <v>173</v>
      </c>
      <c r="H11978" s="101"/>
      <c r="I11978" s="97">
        <f t="shared" si="3509"/>
        <v>0</v>
      </c>
      <c r="J11978" s="102"/>
      <c r="K11978" s="102"/>
      <c r="L11978" s="97">
        <f t="shared" si="3487"/>
        <v>0</v>
      </c>
      <c r="M11978" s="102"/>
      <c r="N11978" s="102"/>
      <c r="R11978" s="352">
        <f>L12208-[1]გადასახდელები!L10598</f>
        <v>0</v>
      </c>
    </row>
    <row r="11979" spans="2:18" ht="20.25" hidden="1" customHeight="1">
      <c r="B11979" s="36" t="str">
        <f t="shared" si="3489"/>
        <v>b</v>
      </c>
      <c r="C11979" s="42">
        <v>4</v>
      </c>
      <c r="D11979" s="42"/>
      <c r="F11979" s="343" t="s">
        <v>597</v>
      </c>
      <c r="G11979" s="47" t="s">
        <v>174</v>
      </c>
      <c r="H11979" s="103"/>
      <c r="I11979" s="94">
        <f t="shared" si="3509"/>
        <v>0</v>
      </c>
      <c r="J11979" s="104"/>
      <c r="K11979" s="104"/>
      <c r="L11979" s="94">
        <f t="shared" si="3487"/>
        <v>0</v>
      </c>
      <c r="M11979" s="104"/>
      <c r="N11979" s="104"/>
      <c r="R11979" s="352">
        <f>L12209-[1]გადასახდელები!L10599</f>
        <v>0</v>
      </c>
    </row>
    <row r="11980" spans="2:18" ht="20.25" hidden="1" customHeight="1">
      <c r="B11980" s="36" t="str">
        <f t="shared" si="3489"/>
        <v>b</v>
      </c>
      <c r="C11980" s="42">
        <v>3</v>
      </c>
      <c r="D11980" s="42"/>
      <c r="F11980" s="342" t="s">
        <v>530</v>
      </c>
      <c r="G11980" s="57" t="s">
        <v>175</v>
      </c>
      <c r="H11980" s="89">
        <f>H11981+H11982+H11985+H12021+H12022+H12023+H12024+H12025+H12032+H12033</f>
        <v>0</v>
      </c>
      <c r="I11980" s="90">
        <f t="shared" si="3509"/>
        <v>0</v>
      </c>
      <c r="J11980" s="92">
        <f>J11981+J11982+J11985+J12021+J12022+J12023+J12024+J12025+J12032+J12033</f>
        <v>0</v>
      </c>
      <c r="K11980" s="92">
        <f>K11981+K11982+K11985+K12021+K12022+K12023+K12024+K12025+K12032+K12033</f>
        <v>0</v>
      </c>
      <c r="L11980" s="90">
        <f t="shared" si="3487"/>
        <v>0</v>
      </c>
      <c r="M11980" s="92">
        <f>M11981+M11982+M11985+M12021+M12022+M12023+M12024+M12025+M12032+M12033</f>
        <v>0</v>
      </c>
      <c r="N11980" s="92">
        <f>N11981+N11982+N11985+N12021+N12022+N12023+N12024+N12025+N12032+N12033</f>
        <v>0</v>
      </c>
      <c r="O11980" s="82" t="s">
        <v>146</v>
      </c>
      <c r="R11980" s="352">
        <f>L12210-[1]გადასახდელები!L10600</f>
        <v>0</v>
      </c>
    </row>
    <row r="11981" spans="2:18" ht="20.25" hidden="1" customHeight="1">
      <c r="B11981" s="36" t="str">
        <f t="shared" si="3489"/>
        <v>b</v>
      </c>
      <c r="C11981" s="42">
        <v>4</v>
      </c>
      <c r="D11981" s="42"/>
      <c r="F11981" s="343" t="s">
        <v>531</v>
      </c>
      <c r="G11981" s="47" t="s">
        <v>176</v>
      </c>
      <c r="H11981" s="103"/>
      <c r="I11981" s="94">
        <f t="shared" si="3509"/>
        <v>0</v>
      </c>
      <c r="J11981" s="104"/>
      <c r="K11981" s="104"/>
      <c r="L11981" s="94">
        <f t="shared" si="3487"/>
        <v>0</v>
      </c>
      <c r="M11981" s="104"/>
      <c r="N11981" s="104"/>
      <c r="R11981" s="352">
        <f>L12211-[1]გადასახდელები!L10601</f>
        <v>0</v>
      </c>
    </row>
    <row r="11982" spans="2:18" ht="20.25" hidden="1" customHeight="1">
      <c r="B11982" s="36" t="str">
        <f t="shared" si="3489"/>
        <v>b</v>
      </c>
      <c r="C11982" s="42">
        <v>4</v>
      </c>
      <c r="D11982" s="42"/>
      <c r="F11982" s="342" t="s">
        <v>532</v>
      </c>
      <c r="G11982" s="47" t="s">
        <v>177</v>
      </c>
      <c r="H11982" s="93">
        <f>SUM(H11983:H11984)</f>
        <v>0</v>
      </c>
      <c r="I11982" s="94">
        <f t="shared" si="3509"/>
        <v>0</v>
      </c>
      <c r="J11982" s="95">
        <f>SUM(J11983:J11984)</f>
        <v>0</v>
      </c>
      <c r="K11982" s="95">
        <f>SUM(K11983:K11984)</f>
        <v>0</v>
      </c>
      <c r="L11982" s="94">
        <f t="shared" si="3487"/>
        <v>0</v>
      </c>
      <c r="M11982" s="95">
        <f>SUM(M11983:M11984)</f>
        <v>0</v>
      </c>
      <c r="N11982" s="95">
        <f>SUM(N11983:N11984)</f>
        <v>0</v>
      </c>
      <c r="O11982" s="82" t="s">
        <v>146</v>
      </c>
      <c r="R11982" s="352">
        <f>L12212-[1]გადასახდელები!L10602</f>
        <v>0</v>
      </c>
    </row>
    <row r="11983" spans="2:18" ht="20.25" hidden="1" customHeight="1">
      <c r="B11983" s="36" t="str">
        <f t="shared" si="3489"/>
        <v>b</v>
      </c>
      <c r="C11983" s="42">
        <v>5</v>
      </c>
      <c r="D11983" s="42"/>
      <c r="F11983" s="343" t="s">
        <v>533</v>
      </c>
      <c r="G11983" s="48" t="s">
        <v>178</v>
      </c>
      <c r="H11983" s="101"/>
      <c r="I11983" s="97">
        <f t="shared" si="3509"/>
        <v>0</v>
      </c>
      <c r="J11983" s="102"/>
      <c r="K11983" s="102"/>
      <c r="L11983" s="97">
        <f t="shared" si="3487"/>
        <v>0</v>
      </c>
      <c r="M11983" s="102"/>
      <c r="N11983" s="102"/>
      <c r="R11983" s="352">
        <f>L12213-[1]გადასახდელები!L10603</f>
        <v>0</v>
      </c>
    </row>
    <row r="11984" spans="2:18" ht="20.25" hidden="1" customHeight="1">
      <c r="B11984" s="36" t="str">
        <f t="shared" si="3489"/>
        <v>b</v>
      </c>
      <c r="C11984" s="42">
        <v>5</v>
      </c>
      <c r="D11984" s="42"/>
      <c r="F11984" s="343" t="s">
        <v>598</v>
      </c>
      <c r="G11984" s="48" t="s">
        <v>179</v>
      </c>
      <c r="H11984" s="101"/>
      <c r="I11984" s="97">
        <f t="shared" si="3509"/>
        <v>0</v>
      </c>
      <c r="J11984" s="102"/>
      <c r="K11984" s="102"/>
      <c r="L11984" s="97">
        <f t="shared" si="3487"/>
        <v>0</v>
      </c>
      <c r="M11984" s="102"/>
      <c r="N11984" s="102"/>
      <c r="R11984" s="352">
        <f>L12214-[1]გადასახდელები!L10604</f>
        <v>0</v>
      </c>
    </row>
    <row r="11985" spans="2:18" ht="20.25" hidden="1" customHeight="1">
      <c r="B11985" s="36" t="str">
        <f t="shared" si="3489"/>
        <v>b</v>
      </c>
      <c r="C11985" s="42">
        <v>4</v>
      </c>
      <c r="D11985" s="42"/>
      <c r="F11985" s="342" t="s">
        <v>534</v>
      </c>
      <c r="G11985" s="47" t="s">
        <v>180</v>
      </c>
      <c r="H11985" s="93">
        <f>H11986+H11987+H11988+H11989+H12001+H12005+H12006+H12007+H12008+H12009+H12010+H12011+H12019+H12020</f>
        <v>0</v>
      </c>
      <c r="I11985" s="94">
        <f t="shared" si="3509"/>
        <v>0</v>
      </c>
      <c r="J11985" s="95">
        <f>J11986+J11987+J11988+J11989+J12001+J12005+J12006+J12007+J12008+J12009+J12010+J12011+J12019+J12020</f>
        <v>0</v>
      </c>
      <c r="K11985" s="95">
        <f>K11986+K11987+K11988+K11989+K12001+K12005+K12006+K12007+K12008+K12009+K12010+K12011+K12019+K12020</f>
        <v>0</v>
      </c>
      <c r="L11985" s="94">
        <f t="shared" si="3487"/>
        <v>0</v>
      </c>
      <c r="M11985" s="95">
        <f>M11986+M11987+M11988+M11989+M12001+M12005+M12006+M12007+M12008+M12009+M12010+M12011+M12019+M12020</f>
        <v>0</v>
      </c>
      <c r="N11985" s="95">
        <f>N11986+N11987+N11988+N11989+N12001+N12005+N12006+N12007+N12008+N12009+N12010+N12011+N12019+N12020</f>
        <v>0</v>
      </c>
      <c r="O11985" s="82" t="s">
        <v>146</v>
      </c>
      <c r="R11985" s="352">
        <f>L12215-[1]გადასახდელები!L10605</f>
        <v>0</v>
      </c>
    </row>
    <row r="11986" spans="2:18" ht="42.75" hidden="1" customHeight="1">
      <c r="B11986" s="36" t="str">
        <f t="shared" si="3489"/>
        <v>b</v>
      </c>
      <c r="C11986" s="42">
        <v>5</v>
      </c>
      <c r="D11986" s="42"/>
      <c r="F11986" s="343" t="s">
        <v>535</v>
      </c>
      <c r="G11986" s="48" t="s">
        <v>229</v>
      </c>
      <c r="H11986" s="101"/>
      <c r="I11986" s="97">
        <f t="shared" si="3509"/>
        <v>0</v>
      </c>
      <c r="J11986" s="102"/>
      <c r="K11986" s="102"/>
      <c r="L11986" s="97">
        <f t="shared" si="3487"/>
        <v>0</v>
      </c>
      <c r="M11986" s="102"/>
      <c r="N11986" s="102"/>
      <c r="R11986" s="352">
        <f>L12216-[1]გადასახდელები!L10606</f>
        <v>0</v>
      </c>
    </row>
    <row r="11987" spans="2:18" ht="30.75" hidden="1" customHeight="1">
      <c r="B11987" s="36" t="str">
        <f t="shared" si="3489"/>
        <v>b</v>
      </c>
      <c r="C11987" s="42">
        <v>5</v>
      </c>
      <c r="D11987" s="42"/>
      <c r="F11987" s="343" t="s">
        <v>599</v>
      </c>
      <c r="G11987" s="49" t="s">
        <v>196</v>
      </c>
      <c r="H11987" s="101"/>
      <c r="I11987" s="97">
        <f t="shared" si="3509"/>
        <v>0</v>
      </c>
      <c r="J11987" s="102"/>
      <c r="K11987" s="102"/>
      <c r="L11987" s="97">
        <f t="shared" si="3487"/>
        <v>0</v>
      </c>
      <c r="M11987" s="102"/>
      <c r="N11987" s="102"/>
      <c r="R11987" s="352">
        <f>L12217-[1]გადასახდელები!L10607</f>
        <v>0</v>
      </c>
    </row>
    <row r="11988" spans="2:18" ht="60.75" hidden="1" customHeight="1">
      <c r="B11988" s="36" t="str">
        <f t="shared" si="3489"/>
        <v>b</v>
      </c>
      <c r="C11988" s="42">
        <v>5</v>
      </c>
      <c r="D11988" s="42"/>
      <c r="F11988" s="343" t="s">
        <v>536</v>
      </c>
      <c r="G11988" s="49" t="s">
        <v>230</v>
      </c>
      <c r="H11988" s="101"/>
      <c r="I11988" s="97">
        <f t="shared" si="3509"/>
        <v>0</v>
      </c>
      <c r="J11988" s="102"/>
      <c r="K11988" s="102"/>
      <c r="L11988" s="97">
        <f t="shared" si="3487"/>
        <v>0</v>
      </c>
      <c r="M11988" s="102"/>
      <c r="N11988" s="102"/>
      <c r="R11988" s="352">
        <f>L12218-[1]გადასახდელები!L10608</f>
        <v>0</v>
      </c>
    </row>
    <row r="11989" spans="2:18" ht="30.75" hidden="1" customHeight="1">
      <c r="B11989" s="36" t="str">
        <f t="shared" si="3489"/>
        <v>b</v>
      </c>
      <c r="C11989" s="42">
        <v>5</v>
      </c>
      <c r="D11989" s="42"/>
      <c r="F11989" s="342" t="s">
        <v>537</v>
      </c>
      <c r="G11989" s="48" t="s">
        <v>195</v>
      </c>
      <c r="H11989" s="96">
        <f>SUM(H11990:H12000)</f>
        <v>0</v>
      </c>
      <c r="I11989" s="97">
        <f t="shared" si="3509"/>
        <v>0</v>
      </c>
      <c r="J11989" s="98">
        <f>SUM(J11990:J12000)</f>
        <v>0</v>
      </c>
      <c r="K11989" s="98">
        <f>SUM(K11990:K12000)</f>
        <v>0</v>
      </c>
      <c r="L11989" s="97">
        <f t="shared" si="3487"/>
        <v>0</v>
      </c>
      <c r="M11989" s="98">
        <f>SUM(M11990:M12000)</f>
        <v>0</v>
      </c>
      <c r="N11989" s="98">
        <f>SUM(N11990:N12000)</f>
        <v>0</v>
      </c>
      <c r="O11989" s="82" t="s">
        <v>146</v>
      </c>
      <c r="R11989" s="352">
        <f>L12219-[1]გადასახდელები!L10609</f>
        <v>0</v>
      </c>
    </row>
    <row r="11990" spans="2:18" ht="20.25" hidden="1" customHeight="1">
      <c r="B11990" s="36" t="str">
        <f t="shared" si="3489"/>
        <v>b</v>
      </c>
      <c r="C11990" s="42">
        <v>6</v>
      </c>
      <c r="D11990" s="42"/>
      <c r="F11990" s="343" t="s">
        <v>600</v>
      </c>
      <c r="G11990" s="45" t="s">
        <v>181</v>
      </c>
      <c r="H11990" s="106"/>
      <c r="I11990" s="105">
        <f t="shared" si="3509"/>
        <v>0</v>
      </c>
      <c r="J11990" s="107"/>
      <c r="K11990" s="107"/>
      <c r="L11990" s="105">
        <f t="shared" si="3487"/>
        <v>0</v>
      </c>
      <c r="M11990" s="107"/>
      <c r="N11990" s="107"/>
      <c r="R11990" s="352">
        <f>L12220-[1]გადასახდელები!L10610</f>
        <v>0</v>
      </c>
    </row>
    <row r="11991" spans="2:18" ht="20.25" hidden="1" customHeight="1">
      <c r="B11991" s="36" t="str">
        <f t="shared" si="3489"/>
        <v>b</v>
      </c>
      <c r="C11991" s="42">
        <v>6</v>
      </c>
      <c r="D11991" s="42"/>
      <c r="F11991" s="343" t="s">
        <v>601</v>
      </c>
      <c r="G11991" s="45" t="s">
        <v>182</v>
      </c>
      <c r="H11991" s="106"/>
      <c r="I11991" s="105">
        <f t="shared" si="3509"/>
        <v>0</v>
      </c>
      <c r="J11991" s="107"/>
      <c r="K11991" s="107"/>
      <c r="L11991" s="105">
        <f t="shared" si="3487"/>
        <v>0</v>
      </c>
      <c r="M11991" s="107"/>
      <c r="N11991" s="107"/>
      <c r="R11991" s="352">
        <f>L12221-[1]გადასახდელები!L10611</f>
        <v>0</v>
      </c>
    </row>
    <row r="11992" spans="2:18" ht="20.25" hidden="1" customHeight="1">
      <c r="B11992" s="36" t="str">
        <f t="shared" si="3489"/>
        <v>b</v>
      </c>
      <c r="C11992" s="42">
        <v>6</v>
      </c>
      <c r="D11992" s="42"/>
      <c r="F11992" s="343" t="s">
        <v>602</v>
      </c>
      <c r="G11992" s="45" t="s">
        <v>183</v>
      </c>
      <c r="H11992" s="106"/>
      <c r="I11992" s="105">
        <f t="shared" si="3509"/>
        <v>0</v>
      </c>
      <c r="J11992" s="107"/>
      <c r="K11992" s="107"/>
      <c r="L11992" s="105">
        <f t="shared" si="3487"/>
        <v>0</v>
      </c>
      <c r="M11992" s="107"/>
      <c r="N11992" s="107"/>
      <c r="R11992" s="352">
        <f>L12222-[1]გადასახდელები!L10612</f>
        <v>0</v>
      </c>
    </row>
    <row r="11993" spans="2:18" ht="20.25" hidden="1" customHeight="1">
      <c r="B11993" s="36" t="str">
        <f t="shared" si="3489"/>
        <v>b</v>
      </c>
      <c r="C11993" s="42">
        <v>6</v>
      </c>
      <c r="D11993" s="42"/>
      <c r="F11993" s="343" t="s">
        <v>603</v>
      </c>
      <c r="G11993" s="45" t="s">
        <v>184</v>
      </c>
      <c r="H11993" s="106"/>
      <c r="I11993" s="105">
        <f t="shared" si="3509"/>
        <v>0</v>
      </c>
      <c r="J11993" s="107"/>
      <c r="K11993" s="107"/>
      <c r="L11993" s="105">
        <f t="shared" si="3487"/>
        <v>0</v>
      </c>
      <c r="M11993" s="107"/>
      <c r="N11993" s="107"/>
      <c r="R11993" s="352">
        <f>L12223-[1]გადასახდელები!L10613</f>
        <v>0</v>
      </c>
    </row>
    <row r="11994" spans="2:18" ht="20.25" hidden="1" customHeight="1">
      <c r="B11994" s="36" t="str">
        <f t="shared" si="3489"/>
        <v>b</v>
      </c>
      <c r="C11994" s="42">
        <v>6</v>
      </c>
      <c r="D11994" s="42"/>
      <c r="F11994" s="343" t="s">
        <v>538</v>
      </c>
      <c r="G11994" s="45" t="s">
        <v>185</v>
      </c>
      <c r="H11994" s="106"/>
      <c r="I11994" s="105">
        <f t="shared" si="3509"/>
        <v>0</v>
      </c>
      <c r="J11994" s="107"/>
      <c r="K11994" s="107"/>
      <c r="L11994" s="105">
        <f t="shared" si="3487"/>
        <v>0</v>
      </c>
      <c r="M11994" s="107"/>
      <c r="N11994" s="107"/>
      <c r="R11994" s="352">
        <f>L12224-[1]გადასახდელები!L10614</f>
        <v>0</v>
      </c>
    </row>
    <row r="11995" spans="2:18" ht="20.25" hidden="1" customHeight="1">
      <c r="B11995" s="36" t="str">
        <f t="shared" si="3489"/>
        <v>b</v>
      </c>
      <c r="C11995" s="42">
        <v>6</v>
      </c>
      <c r="D11995" s="42"/>
      <c r="F11995" s="343" t="s">
        <v>604</v>
      </c>
      <c r="G11995" s="45" t="s">
        <v>186</v>
      </c>
      <c r="H11995" s="106"/>
      <c r="I11995" s="105">
        <f t="shared" si="3509"/>
        <v>0</v>
      </c>
      <c r="J11995" s="107"/>
      <c r="K11995" s="107"/>
      <c r="L11995" s="105">
        <f t="shared" si="3487"/>
        <v>0</v>
      </c>
      <c r="M11995" s="107"/>
      <c r="N11995" s="107"/>
      <c r="R11995" s="352">
        <f>L12225-[1]გადასახდელები!L10615</f>
        <v>0</v>
      </c>
    </row>
    <row r="11996" spans="2:18" ht="20.25" hidden="1" customHeight="1">
      <c r="B11996" s="36" t="str">
        <f t="shared" si="3489"/>
        <v>b</v>
      </c>
      <c r="C11996" s="42">
        <v>6</v>
      </c>
      <c r="D11996" s="42"/>
      <c r="F11996" s="343" t="s">
        <v>605</v>
      </c>
      <c r="G11996" s="45" t="s">
        <v>187</v>
      </c>
      <c r="H11996" s="106"/>
      <c r="I11996" s="105">
        <f t="shared" si="3509"/>
        <v>0</v>
      </c>
      <c r="J11996" s="107"/>
      <c r="K11996" s="107"/>
      <c r="L11996" s="105">
        <f t="shared" si="3487"/>
        <v>0</v>
      </c>
      <c r="M11996" s="107"/>
      <c r="N11996" s="107"/>
      <c r="R11996" s="352">
        <f>L12226-[1]გადასახდელები!L10616</f>
        <v>0</v>
      </c>
    </row>
    <row r="11997" spans="2:18" ht="20.25" hidden="1" customHeight="1">
      <c r="B11997" s="36" t="str">
        <f t="shared" si="3489"/>
        <v>b</v>
      </c>
      <c r="C11997" s="42">
        <v>6</v>
      </c>
      <c r="D11997" s="42"/>
      <c r="F11997" s="343" t="s">
        <v>606</v>
      </c>
      <c r="G11997" s="45" t="s">
        <v>188</v>
      </c>
      <c r="H11997" s="106"/>
      <c r="I11997" s="105">
        <f t="shared" si="3509"/>
        <v>0</v>
      </c>
      <c r="J11997" s="107"/>
      <c r="K11997" s="107"/>
      <c r="L11997" s="105">
        <f t="shared" si="3487"/>
        <v>0</v>
      </c>
      <c r="M11997" s="107"/>
      <c r="N11997" s="107"/>
      <c r="R11997" s="352">
        <f>L12227-[1]გადასახდელები!L10617</f>
        <v>0</v>
      </c>
    </row>
    <row r="11998" spans="2:18" ht="20.25" hidden="1" customHeight="1">
      <c r="B11998" s="36" t="str">
        <f t="shared" si="3489"/>
        <v>b</v>
      </c>
      <c r="C11998" s="42">
        <v>6</v>
      </c>
      <c r="D11998" s="42"/>
      <c r="F11998" s="343" t="s">
        <v>607</v>
      </c>
      <c r="G11998" s="45" t="s">
        <v>189</v>
      </c>
      <c r="H11998" s="106"/>
      <c r="I11998" s="105">
        <f t="shared" si="3509"/>
        <v>0</v>
      </c>
      <c r="J11998" s="107"/>
      <c r="K11998" s="107"/>
      <c r="L11998" s="105">
        <f t="shared" si="3487"/>
        <v>0</v>
      </c>
      <c r="M11998" s="107"/>
      <c r="N11998" s="107"/>
      <c r="R11998" s="352">
        <f>L12228-[1]გადასახდელები!L10618</f>
        <v>0</v>
      </c>
    </row>
    <row r="11999" spans="2:18" ht="20.25" hidden="1" customHeight="1">
      <c r="B11999" s="36" t="str">
        <f t="shared" si="3489"/>
        <v>b</v>
      </c>
      <c r="C11999" s="42">
        <v>6</v>
      </c>
      <c r="D11999" s="42"/>
      <c r="F11999" s="343" t="s">
        <v>608</v>
      </c>
      <c r="G11999" s="45" t="s">
        <v>190</v>
      </c>
      <c r="H11999" s="106"/>
      <c r="I11999" s="105">
        <f t="shared" si="3509"/>
        <v>0</v>
      </c>
      <c r="J11999" s="107"/>
      <c r="K11999" s="107"/>
      <c r="L11999" s="105">
        <f t="shared" si="3487"/>
        <v>0</v>
      </c>
      <c r="M11999" s="107"/>
      <c r="N11999" s="107"/>
      <c r="R11999" s="352">
        <f>L12229-[1]გადასახდელები!L10619</f>
        <v>0</v>
      </c>
    </row>
    <row r="12000" spans="2:18" ht="30.75" hidden="1" customHeight="1">
      <c r="B12000" s="36" t="str">
        <f t="shared" si="3489"/>
        <v>b</v>
      </c>
      <c r="C12000" s="42">
        <v>6</v>
      </c>
      <c r="D12000" s="42"/>
      <c r="F12000" s="343" t="s">
        <v>539</v>
      </c>
      <c r="G12000" s="45" t="s">
        <v>231</v>
      </c>
      <c r="H12000" s="106"/>
      <c r="I12000" s="105">
        <f t="shared" si="3509"/>
        <v>0</v>
      </c>
      <c r="J12000" s="107"/>
      <c r="K12000" s="107"/>
      <c r="L12000" s="105">
        <f t="shared" si="3487"/>
        <v>0</v>
      </c>
      <c r="M12000" s="107"/>
      <c r="N12000" s="107"/>
      <c r="R12000" s="352">
        <f>L12230-[1]გადასახდელები!L10620</f>
        <v>0</v>
      </c>
    </row>
    <row r="12001" spans="2:18" ht="20.25" hidden="1" customHeight="1">
      <c r="B12001" s="36" t="str">
        <f t="shared" si="3489"/>
        <v>b</v>
      </c>
      <c r="C12001" s="42">
        <v>5</v>
      </c>
      <c r="D12001" s="42"/>
      <c r="F12001" s="342" t="s">
        <v>609</v>
      </c>
      <c r="G12001" s="48" t="s">
        <v>197</v>
      </c>
      <c r="H12001" s="96">
        <f>SUM(H12002:H12004)</f>
        <v>0</v>
      </c>
      <c r="I12001" s="97">
        <f t="shared" si="3509"/>
        <v>0</v>
      </c>
      <c r="J12001" s="98">
        <f>SUM(J12002:J12004)</f>
        <v>0</v>
      </c>
      <c r="K12001" s="98">
        <f>SUM(K12002:K12004)</f>
        <v>0</v>
      </c>
      <c r="L12001" s="97">
        <f t="shared" si="3487"/>
        <v>0</v>
      </c>
      <c r="M12001" s="98">
        <f>SUM(M12002:M12004)</f>
        <v>0</v>
      </c>
      <c r="N12001" s="98">
        <f>SUM(N12002:N12004)</f>
        <v>0</v>
      </c>
      <c r="O12001" s="82" t="s">
        <v>146</v>
      </c>
      <c r="R12001" s="352">
        <f>L12231-[1]გადასახდელები!L10621</f>
        <v>0</v>
      </c>
    </row>
    <row r="12002" spans="2:18" ht="20.25" hidden="1" customHeight="1">
      <c r="B12002" s="36" t="str">
        <f t="shared" si="3489"/>
        <v>b</v>
      </c>
      <c r="C12002" s="42">
        <v>6</v>
      </c>
      <c r="D12002" s="42"/>
      <c r="F12002" s="343" t="s">
        <v>610</v>
      </c>
      <c r="G12002" s="45" t="s">
        <v>191</v>
      </c>
      <c r="H12002" s="106"/>
      <c r="I12002" s="105">
        <f t="shared" si="3509"/>
        <v>0</v>
      </c>
      <c r="J12002" s="107"/>
      <c r="K12002" s="107"/>
      <c r="L12002" s="105">
        <f t="shared" si="3487"/>
        <v>0</v>
      </c>
      <c r="M12002" s="107"/>
      <c r="N12002" s="107"/>
      <c r="R12002" s="352">
        <f>L12232-[1]გადასახდელები!L10622</f>
        <v>0</v>
      </c>
    </row>
    <row r="12003" spans="2:18" ht="20.25" hidden="1" customHeight="1">
      <c r="B12003" s="36" t="str">
        <f t="shared" si="3489"/>
        <v>b</v>
      </c>
      <c r="C12003" s="42">
        <v>6</v>
      </c>
      <c r="D12003" s="42"/>
      <c r="F12003" s="343" t="s">
        <v>611</v>
      </c>
      <c r="G12003" s="45" t="s">
        <v>192</v>
      </c>
      <c r="H12003" s="106"/>
      <c r="I12003" s="105">
        <f t="shared" si="3509"/>
        <v>0</v>
      </c>
      <c r="J12003" s="107"/>
      <c r="K12003" s="107"/>
      <c r="L12003" s="105">
        <f t="shared" si="3487"/>
        <v>0</v>
      </c>
      <c r="M12003" s="107"/>
      <c r="N12003" s="107"/>
      <c r="R12003" s="352">
        <f>L12233-[1]გადასახდელები!L10623</f>
        <v>0</v>
      </c>
    </row>
    <row r="12004" spans="2:18" ht="30.75" hidden="1" customHeight="1">
      <c r="B12004" s="36" t="str">
        <f t="shared" si="3489"/>
        <v>b</v>
      </c>
      <c r="C12004" s="42">
        <v>6</v>
      </c>
      <c r="D12004" s="42"/>
      <c r="F12004" s="343" t="s">
        <v>612</v>
      </c>
      <c r="G12004" s="45" t="s">
        <v>232</v>
      </c>
      <c r="H12004" s="106"/>
      <c r="I12004" s="105">
        <f t="shared" si="3509"/>
        <v>0</v>
      </c>
      <c r="J12004" s="107"/>
      <c r="K12004" s="107"/>
      <c r="L12004" s="105">
        <f t="shared" si="3487"/>
        <v>0</v>
      </c>
      <c r="M12004" s="107"/>
      <c r="N12004" s="107"/>
      <c r="R12004" s="352">
        <f>L12234-[1]გადასახდელები!L10624</f>
        <v>0</v>
      </c>
    </row>
    <row r="12005" spans="2:18" ht="30.75" hidden="1" customHeight="1">
      <c r="B12005" s="36" t="str">
        <f t="shared" si="3489"/>
        <v>b</v>
      </c>
      <c r="C12005" s="42">
        <v>5</v>
      </c>
      <c r="D12005" s="42"/>
      <c r="F12005" s="343" t="s">
        <v>613</v>
      </c>
      <c r="G12005" s="48" t="s">
        <v>233</v>
      </c>
      <c r="H12005" s="101"/>
      <c r="I12005" s="97">
        <f t="shared" si="3509"/>
        <v>0</v>
      </c>
      <c r="J12005" s="102"/>
      <c r="K12005" s="102"/>
      <c r="L12005" s="97">
        <f t="shared" si="3487"/>
        <v>0</v>
      </c>
      <c r="M12005" s="102"/>
      <c r="N12005" s="102"/>
      <c r="R12005" s="352">
        <f>L12235-[1]გადასახდელები!L10625</f>
        <v>0</v>
      </c>
    </row>
    <row r="12006" spans="2:18" ht="34.5" hidden="1" customHeight="1">
      <c r="B12006" s="36" t="str">
        <f t="shared" si="3489"/>
        <v>b</v>
      </c>
      <c r="C12006" s="42">
        <v>5</v>
      </c>
      <c r="D12006" s="42"/>
      <c r="F12006" s="343" t="s">
        <v>614</v>
      </c>
      <c r="G12006" s="50" t="s">
        <v>367</v>
      </c>
      <c r="H12006" s="101"/>
      <c r="I12006" s="97">
        <f t="shared" si="3509"/>
        <v>0</v>
      </c>
      <c r="J12006" s="102"/>
      <c r="K12006" s="102"/>
      <c r="L12006" s="97">
        <f t="shared" si="3487"/>
        <v>0</v>
      </c>
      <c r="M12006" s="102"/>
      <c r="N12006" s="102"/>
      <c r="R12006" s="352">
        <f>L12236-[1]გადასახდელები!L10626</f>
        <v>0</v>
      </c>
    </row>
    <row r="12007" spans="2:18" ht="34.5" hidden="1" customHeight="1">
      <c r="B12007" s="36" t="str">
        <f t="shared" si="3489"/>
        <v>b</v>
      </c>
      <c r="C12007" s="42">
        <v>5</v>
      </c>
      <c r="D12007" s="42"/>
      <c r="F12007" s="343" t="s">
        <v>540</v>
      </c>
      <c r="G12007" s="48" t="s">
        <v>234</v>
      </c>
      <c r="H12007" s="101"/>
      <c r="I12007" s="97">
        <f t="shared" si="3509"/>
        <v>0</v>
      </c>
      <c r="J12007" s="102"/>
      <c r="K12007" s="102"/>
      <c r="L12007" s="97">
        <f t="shared" si="3487"/>
        <v>0</v>
      </c>
      <c r="M12007" s="102"/>
      <c r="N12007" s="102"/>
      <c r="R12007" s="352">
        <f>L12237-[1]გადასახდელები!L10627</f>
        <v>0</v>
      </c>
    </row>
    <row r="12008" spans="2:18" ht="50.25" hidden="1" customHeight="1">
      <c r="B12008" s="36" t="str">
        <f t="shared" si="3489"/>
        <v>b</v>
      </c>
      <c r="C12008" s="42">
        <v>5</v>
      </c>
      <c r="D12008" s="42"/>
      <c r="F12008" s="343" t="s">
        <v>541</v>
      </c>
      <c r="G12008" s="48" t="s">
        <v>235</v>
      </c>
      <c r="H12008" s="101"/>
      <c r="I12008" s="97">
        <f t="shared" si="3509"/>
        <v>0</v>
      </c>
      <c r="J12008" s="102"/>
      <c r="K12008" s="102"/>
      <c r="L12008" s="97">
        <f t="shared" si="3487"/>
        <v>0</v>
      </c>
      <c r="M12008" s="102"/>
      <c r="N12008" s="102"/>
      <c r="R12008" s="352">
        <f>L12238-[1]გადასახდელები!L10628</f>
        <v>0</v>
      </c>
    </row>
    <row r="12009" spans="2:18" ht="20.25" hidden="1" customHeight="1">
      <c r="B12009" s="36" t="str">
        <f t="shared" si="3489"/>
        <v>b</v>
      </c>
      <c r="C12009" s="42">
        <v>5</v>
      </c>
      <c r="D12009" s="42"/>
      <c r="F12009" s="343" t="s">
        <v>542</v>
      </c>
      <c r="G12009" s="48" t="s">
        <v>236</v>
      </c>
      <c r="H12009" s="101"/>
      <c r="I12009" s="97">
        <f t="shared" si="3509"/>
        <v>0</v>
      </c>
      <c r="J12009" s="102"/>
      <c r="K12009" s="102"/>
      <c r="L12009" s="97">
        <f t="shared" ref="L12009:L12072" si="3511">M12009+N12009</f>
        <v>0</v>
      </c>
      <c r="M12009" s="102"/>
      <c r="N12009" s="102"/>
      <c r="R12009" s="352">
        <f>L12239-[1]გადასახდელები!L10629</f>
        <v>0</v>
      </c>
    </row>
    <row r="12010" spans="2:18" ht="20.25" hidden="1" customHeight="1">
      <c r="B12010" s="36" t="str">
        <f t="shared" si="3489"/>
        <v>b</v>
      </c>
      <c r="C12010" s="42">
        <v>5</v>
      </c>
      <c r="D12010" s="42"/>
      <c r="F12010" s="343" t="s">
        <v>543</v>
      </c>
      <c r="G12010" s="48" t="s">
        <v>237</v>
      </c>
      <c r="H12010" s="101"/>
      <c r="I12010" s="97">
        <f t="shared" si="3509"/>
        <v>0</v>
      </c>
      <c r="J12010" s="102"/>
      <c r="K12010" s="102"/>
      <c r="L12010" s="97">
        <f t="shared" si="3511"/>
        <v>0</v>
      </c>
      <c r="M12010" s="102"/>
      <c r="N12010" s="102"/>
      <c r="R12010" s="352">
        <f>L12240-[1]გადასახდელები!L10630</f>
        <v>0</v>
      </c>
    </row>
    <row r="12011" spans="2:18" ht="20.25" hidden="1" customHeight="1">
      <c r="B12011" s="36" t="str">
        <f t="shared" ref="B12011:B12074" si="3512">IF(H12011+I12011+L12011&gt;0,"a","b")</f>
        <v>b</v>
      </c>
      <c r="C12011" s="42">
        <v>5</v>
      </c>
      <c r="D12011" s="42"/>
      <c r="F12011" s="342" t="s">
        <v>544</v>
      </c>
      <c r="G12011" s="48" t="s">
        <v>238</v>
      </c>
      <c r="H12011" s="96">
        <f>SUM(H12012:H12018)</f>
        <v>0</v>
      </c>
      <c r="I12011" s="97">
        <f t="shared" si="3509"/>
        <v>0</v>
      </c>
      <c r="J12011" s="98">
        <f>SUM(J12012:J12018)</f>
        <v>0</v>
      </c>
      <c r="K12011" s="98">
        <f>SUM(K12012:K12018)</f>
        <v>0</v>
      </c>
      <c r="L12011" s="97">
        <f t="shared" si="3511"/>
        <v>0</v>
      </c>
      <c r="M12011" s="98">
        <f>SUM(M12012:M12018)</f>
        <v>0</v>
      </c>
      <c r="N12011" s="98">
        <f>SUM(N12012:N12018)</f>
        <v>0</v>
      </c>
      <c r="O12011" s="82" t="s">
        <v>146</v>
      </c>
      <c r="R12011" s="352">
        <f>L12241-[1]გადასახდელები!L10631</f>
        <v>0</v>
      </c>
    </row>
    <row r="12012" spans="2:18" ht="23.25" hidden="1" customHeight="1">
      <c r="B12012" s="36" t="str">
        <f t="shared" si="3512"/>
        <v>b</v>
      </c>
      <c r="C12012" s="42">
        <v>6</v>
      </c>
      <c r="D12012" s="42"/>
      <c r="F12012" s="343" t="s">
        <v>545</v>
      </c>
      <c r="G12012" s="45" t="s">
        <v>198</v>
      </c>
      <c r="H12012" s="106"/>
      <c r="I12012" s="105">
        <f t="shared" si="3509"/>
        <v>0</v>
      </c>
      <c r="J12012" s="107"/>
      <c r="K12012" s="107"/>
      <c r="L12012" s="105">
        <f t="shared" si="3511"/>
        <v>0</v>
      </c>
      <c r="M12012" s="107"/>
      <c r="N12012" s="107"/>
      <c r="R12012" s="352">
        <f>L12242-[1]გადასახდელები!L10632</f>
        <v>0</v>
      </c>
    </row>
    <row r="12013" spans="2:18" ht="20.25" hidden="1" customHeight="1">
      <c r="B12013" s="36" t="str">
        <f t="shared" si="3512"/>
        <v>b</v>
      </c>
      <c r="C12013" s="42">
        <v>6</v>
      </c>
      <c r="D12013" s="42"/>
      <c r="F12013" s="343" t="s">
        <v>546</v>
      </c>
      <c r="G12013" s="45" t="s">
        <v>199</v>
      </c>
      <c r="H12013" s="106"/>
      <c r="I12013" s="105">
        <f t="shared" si="3509"/>
        <v>0</v>
      </c>
      <c r="J12013" s="107"/>
      <c r="K12013" s="107"/>
      <c r="L12013" s="105">
        <f t="shared" si="3511"/>
        <v>0</v>
      </c>
      <c r="M12013" s="107"/>
      <c r="N12013" s="107"/>
      <c r="R12013" s="352">
        <f>L12243-[1]გადასახდელები!L10633</f>
        <v>0</v>
      </c>
    </row>
    <row r="12014" spans="2:18" ht="23.25" hidden="1" customHeight="1">
      <c r="B12014" s="36" t="str">
        <f t="shared" si="3512"/>
        <v>b</v>
      </c>
      <c r="C12014" s="42">
        <v>6</v>
      </c>
      <c r="D12014" s="42"/>
      <c r="F12014" s="343" t="s">
        <v>547</v>
      </c>
      <c r="G12014" s="45" t="s">
        <v>200</v>
      </c>
      <c r="H12014" s="106"/>
      <c r="I12014" s="105">
        <f t="shared" si="3509"/>
        <v>0</v>
      </c>
      <c r="J12014" s="107"/>
      <c r="K12014" s="107"/>
      <c r="L12014" s="105">
        <f t="shared" si="3511"/>
        <v>0</v>
      </c>
      <c r="M12014" s="107"/>
      <c r="N12014" s="107"/>
      <c r="R12014" s="352">
        <f>L12244-[1]გადასახდელები!L10634</f>
        <v>0</v>
      </c>
    </row>
    <row r="12015" spans="2:18" ht="31.5" hidden="1" customHeight="1">
      <c r="B12015" s="36" t="str">
        <f t="shared" si="3512"/>
        <v>b</v>
      </c>
      <c r="C12015" s="42">
        <v>6</v>
      </c>
      <c r="D12015" s="42"/>
      <c r="F12015" s="343" t="s">
        <v>615</v>
      </c>
      <c r="G12015" s="45" t="s">
        <v>201</v>
      </c>
      <c r="H12015" s="106"/>
      <c r="I12015" s="105">
        <f t="shared" si="3509"/>
        <v>0</v>
      </c>
      <c r="J12015" s="107"/>
      <c r="K12015" s="107"/>
      <c r="L12015" s="105">
        <f t="shared" si="3511"/>
        <v>0</v>
      </c>
      <c r="M12015" s="107"/>
      <c r="N12015" s="107"/>
      <c r="R12015" s="352">
        <f>L12245-[1]გადასახდელები!L10635</f>
        <v>0</v>
      </c>
    </row>
    <row r="12016" spans="2:18" ht="33.75" hidden="1" customHeight="1">
      <c r="B12016" s="36" t="str">
        <f t="shared" si="3512"/>
        <v>b</v>
      </c>
      <c r="C12016" s="42">
        <v>6</v>
      </c>
      <c r="D12016" s="42"/>
      <c r="F12016" s="343" t="s">
        <v>548</v>
      </c>
      <c r="G12016" s="45" t="s">
        <v>239</v>
      </c>
      <c r="H12016" s="106"/>
      <c r="I12016" s="105">
        <f t="shared" si="3509"/>
        <v>0</v>
      </c>
      <c r="J12016" s="107"/>
      <c r="K12016" s="107"/>
      <c r="L12016" s="105">
        <f t="shared" si="3511"/>
        <v>0</v>
      </c>
      <c r="M12016" s="107"/>
      <c r="N12016" s="107"/>
      <c r="R12016" s="352">
        <f>L12246-[1]გადასახდელები!L10636</f>
        <v>0</v>
      </c>
    </row>
    <row r="12017" spans="2:18" ht="34.5" hidden="1" customHeight="1">
      <c r="B12017" s="36" t="str">
        <f t="shared" si="3512"/>
        <v>b</v>
      </c>
      <c r="C12017" s="42">
        <v>6</v>
      </c>
      <c r="D12017" s="42"/>
      <c r="F12017" s="343" t="s">
        <v>616</v>
      </c>
      <c r="G12017" s="45" t="s">
        <v>240</v>
      </c>
      <c r="H12017" s="106"/>
      <c r="I12017" s="105">
        <f t="shared" si="3509"/>
        <v>0</v>
      </c>
      <c r="J12017" s="107"/>
      <c r="K12017" s="107"/>
      <c r="L12017" s="105">
        <f t="shared" si="3511"/>
        <v>0</v>
      </c>
      <c r="M12017" s="107"/>
      <c r="N12017" s="107"/>
      <c r="R12017" s="352">
        <f>L12247-[1]გადასახდელები!L10637</f>
        <v>0</v>
      </c>
    </row>
    <row r="12018" spans="2:18" ht="33.75" hidden="1" customHeight="1">
      <c r="B12018" s="36" t="str">
        <f t="shared" si="3512"/>
        <v>b</v>
      </c>
      <c r="C12018" s="42">
        <v>6</v>
      </c>
      <c r="D12018" s="42"/>
      <c r="F12018" s="343" t="s">
        <v>617</v>
      </c>
      <c r="G12018" s="45" t="s">
        <v>241</v>
      </c>
      <c r="H12018" s="106"/>
      <c r="I12018" s="105">
        <f t="shared" si="3509"/>
        <v>0</v>
      </c>
      <c r="J12018" s="107"/>
      <c r="K12018" s="107"/>
      <c r="L12018" s="105">
        <f t="shared" si="3511"/>
        <v>0</v>
      </c>
      <c r="M12018" s="107"/>
      <c r="N12018" s="107"/>
      <c r="R12018" s="352">
        <f>L12248-[1]გადასახდელები!L10638</f>
        <v>0</v>
      </c>
    </row>
    <row r="12019" spans="2:18" ht="34.5" hidden="1" customHeight="1">
      <c r="B12019" s="36" t="str">
        <f t="shared" si="3512"/>
        <v>b</v>
      </c>
      <c r="C12019" s="42">
        <v>5</v>
      </c>
      <c r="D12019" s="42"/>
      <c r="F12019" s="343" t="s">
        <v>618</v>
      </c>
      <c r="G12019" s="48" t="s">
        <v>242</v>
      </c>
      <c r="H12019" s="109"/>
      <c r="I12019" s="97">
        <f t="shared" si="3509"/>
        <v>0</v>
      </c>
      <c r="J12019" s="110"/>
      <c r="K12019" s="110"/>
      <c r="L12019" s="97">
        <f t="shared" si="3511"/>
        <v>0</v>
      </c>
      <c r="M12019" s="110"/>
      <c r="N12019" s="110"/>
      <c r="R12019" s="352">
        <f>L12249-[1]გადასახდელები!L10639</f>
        <v>0</v>
      </c>
    </row>
    <row r="12020" spans="2:18" ht="24.75" hidden="1" customHeight="1">
      <c r="B12020" s="36" t="str">
        <f t="shared" si="3512"/>
        <v>b</v>
      </c>
      <c r="C12020" s="42">
        <v>5</v>
      </c>
      <c r="D12020" s="42"/>
      <c r="F12020" s="343" t="s">
        <v>549</v>
      </c>
      <c r="G12020" s="48" t="s">
        <v>243</v>
      </c>
      <c r="H12020" s="109"/>
      <c r="I12020" s="97">
        <f t="shared" si="3509"/>
        <v>0</v>
      </c>
      <c r="J12020" s="110"/>
      <c r="K12020" s="110"/>
      <c r="L12020" s="97">
        <f t="shared" si="3511"/>
        <v>0</v>
      </c>
      <c r="M12020" s="110"/>
      <c r="N12020" s="110"/>
      <c r="R12020" s="352">
        <f>L12250-[1]გადასახდელები!L10640</f>
        <v>0</v>
      </c>
    </row>
    <row r="12021" spans="2:18" ht="27.75" hidden="1" customHeight="1">
      <c r="B12021" s="36" t="str">
        <f t="shared" si="3512"/>
        <v>b</v>
      </c>
      <c r="C12021" s="42">
        <v>4</v>
      </c>
      <c r="D12021" s="42"/>
      <c r="F12021" s="343" t="s">
        <v>550</v>
      </c>
      <c r="G12021" s="47" t="s">
        <v>244</v>
      </c>
      <c r="H12021" s="103"/>
      <c r="I12021" s="108">
        <f t="shared" si="3509"/>
        <v>0</v>
      </c>
      <c r="J12021" s="104"/>
      <c r="K12021" s="104"/>
      <c r="L12021" s="108">
        <f t="shared" si="3511"/>
        <v>0</v>
      </c>
      <c r="M12021" s="104"/>
      <c r="N12021" s="104"/>
      <c r="R12021" s="352">
        <f>L12251-[1]გადასახდელები!L10641</f>
        <v>0</v>
      </c>
    </row>
    <row r="12022" spans="2:18" ht="23.25" hidden="1" customHeight="1">
      <c r="B12022" s="36" t="str">
        <f t="shared" si="3512"/>
        <v>b</v>
      </c>
      <c r="C12022" s="42">
        <v>4</v>
      </c>
      <c r="D12022" s="42"/>
      <c r="F12022" s="343" t="s">
        <v>619</v>
      </c>
      <c r="G12022" s="47" t="s">
        <v>245</v>
      </c>
      <c r="H12022" s="103"/>
      <c r="I12022" s="108">
        <f t="shared" si="3509"/>
        <v>0</v>
      </c>
      <c r="J12022" s="104"/>
      <c r="K12022" s="104"/>
      <c r="L12022" s="108">
        <f t="shared" si="3511"/>
        <v>0</v>
      </c>
      <c r="M12022" s="104"/>
      <c r="N12022" s="104"/>
      <c r="R12022" s="352">
        <f>L12252-[1]გადასახდელები!L10642</f>
        <v>0</v>
      </c>
    </row>
    <row r="12023" spans="2:18" ht="24" hidden="1" customHeight="1">
      <c r="B12023" s="36" t="str">
        <f t="shared" si="3512"/>
        <v>b</v>
      </c>
      <c r="C12023" s="42">
        <v>4</v>
      </c>
      <c r="D12023" s="42"/>
      <c r="F12023" s="343" t="s">
        <v>620</v>
      </c>
      <c r="G12023" s="47" t="s">
        <v>246</v>
      </c>
      <c r="H12023" s="103"/>
      <c r="I12023" s="108">
        <f t="shared" si="3509"/>
        <v>0</v>
      </c>
      <c r="J12023" s="104"/>
      <c r="K12023" s="104"/>
      <c r="L12023" s="108">
        <f t="shared" si="3511"/>
        <v>0</v>
      </c>
      <c r="M12023" s="104"/>
      <c r="N12023" s="104"/>
      <c r="R12023" s="352">
        <f>L12253-[1]გადასახდელები!L10643</f>
        <v>0</v>
      </c>
    </row>
    <row r="12024" spans="2:18" ht="34.5" hidden="1" customHeight="1">
      <c r="B12024" s="36" t="str">
        <f t="shared" si="3512"/>
        <v>b</v>
      </c>
      <c r="C12024" s="42">
        <v>4</v>
      </c>
      <c r="D12024" s="42"/>
      <c r="F12024" s="343" t="s">
        <v>551</v>
      </c>
      <c r="G12024" s="47" t="s">
        <v>247</v>
      </c>
      <c r="H12024" s="103"/>
      <c r="I12024" s="108">
        <f t="shared" si="3509"/>
        <v>0</v>
      </c>
      <c r="J12024" s="104"/>
      <c r="K12024" s="104"/>
      <c r="L12024" s="108">
        <f t="shared" si="3511"/>
        <v>0</v>
      </c>
      <c r="M12024" s="104"/>
      <c r="N12024" s="104"/>
      <c r="R12024" s="352">
        <f>L12254-[1]გადასახდელები!L10644</f>
        <v>0</v>
      </c>
    </row>
    <row r="12025" spans="2:18" ht="33" hidden="1" customHeight="1">
      <c r="B12025" s="36" t="str">
        <f t="shared" si="3512"/>
        <v>b</v>
      </c>
      <c r="C12025" s="42">
        <v>4</v>
      </c>
      <c r="D12025" s="42"/>
      <c r="F12025" s="342" t="s">
        <v>552</v>
      </c>
      <c r="G12025" s="47" t="s">
        <v>248</v>
      </c>
      <c r="H12025" s="93">
        <f>SUM(H12026:H12031)</f>
        <v>0</v>
      </c>
      <c r="I12025" s="94">
        <f t="shared" si="3509"/>
        <v>0</v>
      </c>
      <c r="J12025" s="95">
        <f>SUM(J12026:J12031)</f>
        <v>0</v>
      </c>
      <c r="K12025" s="95">
        <f>SUM(K12026:K12031)</f>
        <v>0</v>
      </c>
      <c r="L12025" s="94">
        <f t="shared" si="3511"/>
        <v>0</v>
      </c>
      <c r="M12025" s="95">
        <f>SUM(M12026:M12031)</f>
        <v>0</v>
      </c>
      <c r="N12025" s="95">
        <f>SUM(N12026:N12031)</f>
        <v>0</v>
      </c>
      <c r="O12025" s="82" t="s">
        <v>146</v>
      </c>
      <c r="R12025" s="352">
        <f>L12255-[1]გადასახდელები!L10645</f>
        <v>0</v>
      </c>
    </row>
    <row r="12026" spans="2:18" ht="20.25" hidden="1" customHeight="1">
      <c r="B12026" s="36" t="str">
        <f t="shared" si="3512"/>
        <v>b</v>
      </c>
      <c r="C12026" s="42">
        <v>5</v>
      </c>
      <c r="D12026" s="42"/>
      <c r="F12026" s="343" t="s">
        <v>553</v>
      </c>
      <c r="G12026" s="48" t="s">
        <v>249</v>
      </c>
      <c r="H12026" s="109"/>
      <c r="I12026" s="97">
        <f t="shared" si="3509"/>
        <v>0</v>
      </c>
      <c r="J12026" s="110"/>
      <c r="K12026" s="110"/>
      <c r="L12026" s="97">
        <f t="shared" si="3511"/>
        <v>0</v>
      </c>
      <c r="M12026" s="110"/>
      <c r="N12026" s="110"/>
      <c r="Q12026" s="17">
        <f>82+55</f>
        <v>137</v>
      </c>
      <c r="R12026" s="352">
        <f>L12256-[1]გადასახდელები!L10646</f>
        <v>0</v>
      </c>
    </row>
    <row r="12027" spans="2:18" ht="20.25" hidden="1" customHeight="1">
      <c r="B12027" s="36" t="str">
        <f t="shared" si="3512"/>
        <v>b</v>
      </c>
      <c r="C12027" s="42">
        <v>5</v>
      </c>
      <c r="D12027" s="42"/>
      <c r="F12027" s="343" t="s">
        <v>554</v>
      </c>
      <c r="G12027" s="48" t="s">
        <v>250</v>
      </c>
      <c r="H12027" s="109"/>
      <c r="I12027" s="97">
        <f t="shared" si="3509"/>
        <v>0</v>
      </c>
      <c r="J12027" s="110"/>
      <c r="K12027" s="110"/>
      <c r="L12027" s="97">
        <f t="shared" si="3511"/>
        <v>0</v>
      </c>
      <c r="M12027" s="110"/>
      <c r="N12027" s="110"/>
      <c r="R12027" s="352">
        <f>L12257-[1]გადასახდელები!L10647</f>
        <v>0</v>
      </c>
    </row>
    <row r="12028" spans="2:18" ht="35.25" hidden="1" customHeight="1">
      <c r="B12028" s="36" t="str">
        <f t="shared" si="3512"/>
        <v>b</v>
      </c>
      <c r="C12028" s="42">
        <v>5</v>
      </c>
      <c r="D12028" s="42"/>
      <c r="F12028" s="343" t="s">
        <v>555</v>
      </c>
      <c r="G12028" s="48" t="s">
        <v>251</v>
      </c>
      <c r="H12028" s="109"/>
      <c r="I12028" s="97">
        <f t="shared" si="3509"/>
        <v>0</v>
      </c>
      <c r="J12028" s="110"/>
      <c r="K12028" s="110"/>
      <c r="L12028" s="97">
        <f t="shared" si="3511"/>
        <v>0</v>
      </c>
      <c r="M12028" s="110"/>
      <c r="N12028" s="110"/>
      <c r="R12028" s="352">
        <f>L12258-[1]გადასახდელები!L10648</f>
        <v>0</v>
      </c>
    </row>
    <row r="12029" spans="2:18" ht="20.25" hidden="1" customHeight="1">
      <c r="B12029" s="36" t="str">
        <f t="shared" si="3512"/>
        <v>b</v>
      </c>
      <c r="C12029" s="42">
        <v>5</v>
      </c>
      <c r="D12029" s="42"/>
      <c r="F12029" s="343" t="s">
        <v>621</v>
      </c>
      <c r="G12029" s="48" t="s">
        <v>252</v>
      </c>
      <c r="H12029" s="109"/>
      <c r="I12029" s="97">
        <f t="shared" ref="I12029:I12092" si="3513">J12029+K12029</f>
        <v>0</v>
      </c>
      <c r="J12029" s="110"/>
      <c r="K12029" s="110"/>
      <c r="L12029" s="97">
        <f t="shared" si="3511"/>
        <v>0</v>
      </c>
      <c r="M12029" s="110"/>
      <c r="N12029" s="110"/>
      <c r="R12029" s="352">
        <f>L12259-[1]გადასახდელები!L10649</f>
        <v>0</v>
      </c>
    </row>
    <row r="12030" spans="2:18" ht="30.75" hidden="1" customHeight="1">
      <c r="B12030" s="36" t="str">
        <f t="shared" si="3512"/>
        <v>b</v>
      </c>
      <c r="C12030" s="42">
        <v>5</v>
      </c>
      <c r="D12030" s="42"/>
      <c r="F12030" s="343" t="s">
        <v>622</v>
      </c>
      <c r="G12030" s="48" t="s">
        <v>253</v>
      </c>
      <c r="H12030" s="109"/>
      <c r="I12030" s="97">
        <f t="shared" si="3513"/>
        <v>0</v>
      </c>
      <c r="J12030" s="110"/>
      <c r="K12030" s="110"/>
      <c r="L12030" s="97">
        <f t="shared" si="3511"/>
        <v>0</v>
      </c>
      <c r="M12030" s="110"/>
      <c r="N12030" s="110"/>
      <c r="R12030" s="352">
        <f>L12260-[1]გადასახდელები!L10650</f>
        <v>0</v>
      </c>
    </row>
    <row r="12031" spans="2:18" ht="30.75" hidden="1" customHeight="1">
      <c r="B12031" s="36" t="str">
        <f t="shared" si="3512"/>
        <v>b</v>
      </c>
      <c r="C12031" s="42">
        <v>5</v>
      </c>
      <c r="D12031" s="42"/>
      <c r="F12031" s="343" t="s">
        <v>556</v>
      </c>
      <c r="G12031" s="48" t="s">
        <v>254</v>
      </c>
      <c r="H12031" s="109"/>
      <c r="I12031" s="97">
        <f t="shared" si="3513"/>
        <v>0</v>
      </c>
      <c r="J12031" s="110"/>
      <c r="K12031" s="110"/>
      <c r="L12031" s="97">
        <f t="shared" si="3511"/>
        <v>0</v>
      </c>
      <c r="M12031" s="110"/>
      <c r="N12031" s="110"/>
      <c r="R12031" s="352">
        <f>L12261-[1]გადასახდელები!L10651</f>
        <v>0</v>
      </c>
    </row>
    <row r="12032" spans="2:18" ht="20.25" hidden="1" customHeight="1">
      <c r="B12032" s="36" t="str">
        <f t="shared" si="3512"/>
        <v>b</v>
      </c>
      <c r="C12032" s="42">
        <v>4</v>
      </c>
      <c r="D12032" s="42"/>
      <c r="F12032" s="343" t="s">
        <v>623</v>
      </c>
      <c r="G12032" s="47" t="s">
        <v>255</v>
      </c>
      <c r="H12032" s="103"/>
      <c r="I12032" s="94">
        <f t="shared" si="3513"/>
        <v>0</v>
      </c>
      <c r="J12032" s="104"/>
      <c r="K12032" s="104"/>
      <c r="L12032" s="94">
        <f t="shared" si="3511"/>
        <v>0</v>
      </c>
      <c r="M12032" s="104"/>
      <c r="N12032" s="104"/>
      <c r="R12032" s="352">
        <f>L12262-[1]გადასახდელები!L10652</f>
        <v>0</v>
      </c>
    </row>
    <row r="12033" spans="2:18" ht="20.25" hidden="1" customHeight="1">
      <c r="B12033" s="36" t="str">
        <f t="shared" si="3512"/>
        <v>b</v>
      </c>
      <c r="C12033" s="42">
        <v>4</v>
      </c>
      <c r="D12033" s="42"/>
      <c r="F12033" s="342" t="s">
        <v>557</v>
      </c>
      <c r="G12033" s="47" t="s">
        <v>256</v>
      </c>
      <c r="H12033" s="93">
        <f>SUM(H12034:H12046)</f>
        <v>0</v>
      </c>
      <c r="I12033" s="94">
        <f t="shared" si="3513"/>
        <v>0</v>
      </c>
      <c r="J12033" s="95">
        <f>SUM(J12034:J12046)</f>
        <v>0</v>
      </c>
      <c r="K12033" s="95">
        <f>SUM(K12034:K12046)</f>
        <v>0</v>
      </c>
      <c r="L12033" s="94">
        <f t="shared" si="3511"/>
        <v>0</v>
      </c>
      <c r="M12033" s="95">
        <f>SUM(M12034:M12046)</f>
        <v>0</v>
      </c>
      <c r="N12033" s="95">
        <f>SUM(N12034:N12046)</f>
        <v>0</v>
      </c>
      <c r="O12033" s="82" t="s">
        <v>146</v>
      </c>
      <c r="R12033" s="352">
        <f>L12263-[1]გადასახდელები!L10653</f>
        <v>0</v>
      </c>
    </row>
    <row r="12034" spans="2:18" ht="20.25" hidden="1" customHeight="1">
      <c r="B12034" s="36" t="str">
        <f t="shared" si="3512"/>
        <v>b</v>
      </c>
      <c r="C12034" s="42">
        <v>5</v>
      </c>
      <c r="D12034" s="42"/>
      <c r="F12034" s="343" t="s">
        <v>624</v>
      </c>
      <c r="G12034" s="48" t="s">
        <v>257</v>
      </c>
      <c r="H12034" s="109"/>
      <c r="I12034" s="97">
        <f t="shared" si="3513"/>
        <v>0</v>
      </c>
      <c r="J12034" s="110"/>
      <c r="K12034" s="110"/>
      <c r="L12034" s="97">
        <f t="shared" si="3511"/>
        <v>0</v>
      </c>
      <c r="M12034" s="110"/>
      <c r="N12034" s="110"/>
      <c r="R12034" s="352">
        <f>L12264-[1]გადასახდელები!L10654</f>
        <v>0</v>
      </c>
    </row>
    <row r="12035" spans="2:18" ht="30" hidden="1" customHeight="1">
      <c r="B12035" s="36" t="str">
        <f t="shared" si="3512"/>
        <v>b</v>
      </c>
      <c r="C12035" s="42">
        <v>5</v>
      </c>
      <c r="D12035" s="42"/>
      <c r="F12035" s="343" t="s">
        <v>625</v>
      </c>
      <c r="G12035" s="48" t="s">
        <v>258</v>
      </c>
      <c r="H12035" s="109"/>
      <c r="I12035" s="97">
        <f t="shared" si="3513"/>
        <v>0</v>
      </c>
      <c r="J12035" s="110"/>
      <c r="K12035" s="110"/>
      <c r="L12035" s="97">
        <f t="shared" si="3511"/>
        <v>0</v>
      </c>
      <c r="M12035" s="110"/>
      <c r="N12035" s="110"/>
      <c r="R12035" s="352">
        <f>L12265-[1]გადასახდელები!L10655</f>
        <v>0</v>
      </c>
    </row>
    <row r="12036" spans="2:18" ht="22.5" hidden="1" customHeight="1">
      <c r="B12036" s="36" t="str">
        <f t="shared" si="3512"/>
        <v>b</v>
      </c>
      <c r="C12036" s="42">
        <v>5</v>
      </c>
      <c r="D12036" s="42"/>
      <c r="F12036" s="343" t="s">
        <v>558</v>
      </c>
      <c r="G12036" s="48" t="s">
        <v>259</v>
      </c>
      <c r="H12036" s="109"/>
      <c r="I12036" s="97">
        <f t="shared" si="3513"/>
        <v>0</v>
      </c>
      <c r="J12036" s="110"/>
      <c r="K12036" s="110"/>
      <c r="L12036" s="97">
        <f t="shared" si="3511"/>
        <v>0</v>
      </c>
      <c r="M12036" s="110"/>
      <c r="N12036" s="110"/>
      <c r="R12036" s="352">
        <f>L12266-[1]გადასახდელები!L10656</f>
        <v>0</v>
      </c>
    </row>
    <row r="12037" spans="2:18" ht="33.75" hidden="1" customHeight="1">
      <c r="B12037" s="36" t="str">
        <f t="shared" si="3512"/>
        <v>b</v>
      </c>
      <c r="C12037" s="42">
        <v>5</v>
      </c>
      <c r="D12037" s="42"/>
      <c r="F12037" s="343" t="s">
        <v>626</v>
      </c>
      <c r="G12037" s="48" t="s">
        <v>260</v>
      </c>
      <c r="H12037" s="109"/>
      <c r="I12037" s="97">
        <f t="shared" si="3513"/>
        <v>0</v>
      </c>
      <c r="J12037" s="110"/>
      <c r="K12037" s="110"/>
      <c r="L12037" s="97">
        <f t="shared" si="3511"/>
        <v>0</v>
      </c>
      <c r="M12037" s="110"/>
      <c r="N12037" s="110"/>
      <c r="R12037" s="352">
        <f>L12267-[1]გადასახდელები!L10657</f>
        <v>0</v>
      </c>
    </row>
    <row r="12038" spans="2:18" ht="24.75" hidden="1" customHeight="1">
      <c r="B12038" s="36" t="str">
        <f t="shared" si="3512"/>
        <v>b</v>
      </c>
      <c r="C12038" s="42">
        <v>5</v>
      </c>
      <c r="D12038" s="42"/>
      <c r="F12038" s="343" t="s">
        <v>627</v>
      </c>
      <c r="G12038" s="48" t="s">
        <v>261</v>
      </c>
      <c r="H12038" s="109"/>
      <c r="I12038" s="97">
        <f t="shared" si="3513"/>
        <v>0</v>
      </c>
      <c r="J12038" s="110"/>
      <c r="K12038" s="110"/>
      <c r="L12038" s="97">
        <f t="shared" si="3511"/>
        <v>0</v>
      </c>
      <c r="M12038" s="110"/>
      <c r="N12038" s="110"/>
      <c r="R12038" s="352">
        <f>L12268-[1]გადასახდელები!L10658</f>
        <v>0</v>
      </c>
    </row>
    <row r="12039" spans="2:18" ht="35.25" hidden="1" customHeight="1">
      <c r="B12039" s="36" t="str">
        <f t="shared" si="3512"/>
        <v>b</v>
      </c>
      <c r="C12039" s="42">
        <v>5</v>
      </c>
      <c r="D12039" s="42"/>
      <c r="F12039" s="343" t="s">
        <v>628</v>
      </c>
      <c r="G12039" s="48" t="s">
        <v>262</v>
      </c>
      <c r="H12039" s="109"/>
      <c r="I12039" s="97">
        <f t="shared" si="3513"/>
        <v>0</v>
      </c>
      <c r="J12039" s="110"/>
      <c r="K12039" s="110"/>
      <c r="L12039" s="97">
        <f t="shared" si="3511"/>
        <v>0</v>
      </c>
      <c r="M12039" s="110"/>
      <c r="N12039" s="110"/>
      <c r="R12039" s="352">
        <f>L12269-[1]გადასახდელები!L10659</f>
        <v>0</v>
      </c>
    </row>
    <row r="12040" spans="2:18" ht="33.75" hidden="1" customHeight="1">
      <c r="B12040" s="36" t="str">
        <f t="shared" si="3512"/>
        <v>b</v>
      </c>
      <c r="C12040" s="42">
        <v>5</v>
      </c>
      <c r="D12040" s="42"/>
      <c r="F12040" s="343" t="s">
        <v>629</v>
      </c>
      <c r="G12040" s="48" t="s">
        <v>263</v>
      </c>
      <c r="H12040" s="109"/>
      <c r="I12040" s="97">
        <f t="shared" si="3513"/>
        <v>0</v>
      </c>
      <c r="J12040" s="110"/>
      <c r="K12040" s="110"/>
      <c r="L12040" s="97">
        <f t="shared" si="3511"/>
        <v>0</v>
      </c>
      <c r="M12040" s="110"/>
      <c r="N12040" s="110"/>
      <c r="R12040" s="352">
        <f>L12270-[1]გადასახდელები!L10660</f>
        <v>0</v>
      </c>
    </row>
    <row r="12041" spans="2:18" ht="20.25" hidden="1" customHeight="1">
      <c r="B12041" s="36" t="str">
        <f t="shared" si="3512"/>
        <v>b</v>
      </c>
      <c r="C12041" s="42">
        <v>5</v>
      </c>
      <c r="D12041" s="42"/>
      <c r="F12041" s="343" t="s">
        <v>630</v>
      </c>
      <c r="G12041" s="48" t="s">
        <v>264</v>
      </c>
      <c r="H12041" s="109"/>
      <c r="I12041" s="97">
        <f t="shared" si="3513"/>
        <v>0</v>
      </c>
      <c r="J12041" s="110"/>
      <c r="K12041" s="110"/>
      <c r="L12041" s="97">
        <f t="shared" si="3511"/>
        <v>0</v>
      </c>
      <c r="M12041" s="110"/>
      <c r="N12041" s="110"/>
      <c r="R12041" s="352">
        <f>L12271-[1]გადასახდელები!L10661</f>
        <v>0</v>
      </c>
    </row>
    <row r="12042" spans="2:18" ht="20.25" hidden="1" customHeight="1">
      <c r="B12042" s="36" t="str">
        <f t="shared" si="3512"/>
        <v>b</v>
      </c>
      <c r="C12042" s="42">
        <v>5</v>
      </c>
      <c r="D12042" s="42"/>
      <c r="F12042" s="343" t="s">
        <v>631</v>
      </c>
      <c r="G12042" s="48" t="s">
        <v>265</v>
      </c>
      <c r="H12042" s="109"/>
      <c r="I12042" s="97">
        <f t="shared" si="3513"/>
        <v>0</v>
      </c>
      <c r="J12042" s="110"/>
      <c r="K12042" s="110"/>
      <c r="L12042" s="97">
        <f t="shared" si="3511"/>
        <v>0</v>
      </c>
      <c r="M12042" s="110"/>
      <c r="N12042" s="110"/>
      <c r="R12042" s="352">
        <f>L12272-[1]გადასახდელები!L10662</f>
        <v>0</v>
      </c>
    </row>
    <row r="12043" spans="2:18" ht="20.25" hidden="1" customHeight="1">
      <c r="B12043" s="36" t="str">
        <f t="shared" si="3512"/>
        <v>b</v>
      </c>
      <c r="C12043" s="42">
        <v>5</v>
      </c>
      <c r="D12043" s="42"/>
      <c r="F12043" s="343" t="s">
        <v>559</v>
      </c>
      <c r="G12043" s="48" t="s">
        <v>266</v>
      </c>
      <c r="H12043" s="109"/>
      <c r="I12043" s="97">
        <f t="shared" si="3513"/>
        <v>0</v>
      </c>
      <c r="J12043" s="110"/>
      <c r="K12043" s="110"/>
      <c r="L12043" s="97">
        <f t="shared" si="3511"/>
        <v>0</v>
      </c>
      <c r="M12043" s="110"/>
      <c r="N12043" s="110"/>
      <c r="R12043" s="352">
        <f>L12273-[1]გადასახდელები!L10663</f>
        <v>0</v>
      </c>
    </row>
    <row r="12044" spans="2:18" ht="20.25" hidden="1" customHeight="1">
      <c r="B12044" s="36" t="str">
        <f t="shared" si="3512"/>
        <v>b</v>
      </c>
      <c r="C12044" s="42">
        <v>5</v>
      </c>
      <c r="D12044" s="42"/>
      <c r="F12044" s="343" t="s">
        <v>632</v>
      </c>
      <c r="G12044" s="48" t="s">
        <v>267</v>
      </c>
      <c r="H12044" s="109"/>
      <c r="I12044" s="97">
        <f t="shared" si="3513"/>
        <v>0</v>
      </c>
      <c r="J12044" s="110"/>
      <c r="K12044" s="110"/>
      <c r="L12044" s="97">
        <f t="shared" si="3511"/>
        <v>0</v>
      </c>
      <c r="M12044" s="110"/>
      <c r="N12044" s="110"/>
      <c r="R12044" s="352">
        <f>L12274-[1]გადასახდელები!L10664</f>
        <v>0</v>
      </c>
    </row>
    <row r="12045" spans="2:18" ht="34.5" hidden="1" customHeight="1">
      <c r="B12045" s="36" t="str">
        <f t="shared" si="3512"/>
        <v>b</v>
      </c>
      <c r="C12045" s="42">
        <v>5</v>
      </c>
      <c r="D12045" s="42"/>
      <c r="F12045" s="343" t="s">
        <v>633</v>
      </c>
      <c r="G12045" s="48" t="s">
        <v>268</v>
      </c>
      <c r="H12045" s="109"/>
      <c r="I12045" s="97">
        <f t="shared" si="3513"/>
        <v>0</v>
      </c>
      <c r="J12045" s="110"/>
      <c r="K12045" s="110"/>
      <c r="L12045" s="97">
        <f t="shared" si="3511"/>
        <v>0</v>
      </c>
      <c r="M12045" s="110"/>
      <c r="N12045" s="110"/>
      <c r="R12045" s="352">
        <f>L12275-[1]გადასახდელები!L10665</f>
        <v>0</v>
      </c>
    </row>
    <row r="12046" spans="2:18" ht="30.75" hidden="1" customHeight="1">
      <c r="B12046" s="36" t="str">
        <f t="shared" si="3512"/>
        <v>b</v>
      </c>
      <c r="C12046" s="42">
        <v>5</v>
      </c>
      <c r="D12046" s="42"/>
      <c r="F12046" s="343" t="s">
        <v>560</v>
      </c>
      <c r="G12046" s="48" t="s">
        <v>269</v>
      </c>
      <c r="H12046" s="109"/>
      <c r="I12046" s="97">
        <f t="shared" si="3513"/>
        <v>0</v>
      </c>
      <c r="J12046" s="110"/>
      <c r="K12046" s="110"/>
      <c r="L12046" s="97">
        <f t="shared" si="3511"/>
        <v>0</v>
      </c>
      <c r="M12046" s="110"/>
      <c r="N12046" s="110"/>
      <c r="R12046" s="352">
        <f>L12276-[1]გადასახდელები!L10666</f>
        <v>0</v>
      </c>
    </row>
    <row r="12047" spans="2:18" ht="20.25" hidden="1" customHeight="1">
      <c r="B12047" s="36" t="str">
        <f t="shared" si="3512"/>
        <v>b</v>
      </c>
      <c r="C12047" s="42">
        <v>3</v>
      </c>
      <c r="D12047" s="42"/>
      <c r="F12047" s="343" t="s">
        <v>634</v>
      </c>
      <c r="G12047" s="57" t="s">
        <v>209</v>
      </c>
      <c r="H12047" s="111"/>
      <c r="I12047" s="90">
        <f t="shared" si="3513"/>
        <v>0</v>
      </c>
      <c r="J12047" s="112"/>
      <c r="K12047" s="112"/>
      <c r="L12047" s="90">
        <f t="shared" si="3511"/>
        <v>0</v>
      </c>
      <c r="M12047" s="112"/>
      <c r="N12047" s="112"/>
      <c r="R12047" s="352">
        <f>L12277-[1]გადასახდელები!L10667</f>
        <v>0</v>
      </c>
    </row>
    <row r="12048" spans="2:18" ht="20.25" hidden="1" customHeight="1">
      <c r="B12048" s="36" t="str">
        <f t="shared" si="3512"/>
        <v>b</v>
      </c>
      <c r="C12048" s="42">
        <v>3</v>
      </c>
      <c r="D12048" s="42"/>
      <c r="F12048" s="342" t="s">
        <v>635</v>
      </c>
      <c r="G12048" s="57" t="s">
        <v>208</v>
      </c>
      <c r="H12048" s="89">
        <f>H12049+H12054+H12055</f>
        <v>0</v>
      </c>
      <c r="I12048" s="90">
        <f t="shared" si="3513"/>
        <v>0</v>
      </c>
      <c r="J12048" s="92">
        <f>J12049+J12054+J12055</f>
        <v>0</v>
      </c>
      <c r="K12048" s="92">
        <f>K12049+K12054+K12055</f>
        <v>0</v>
      </c>
      <c r="L12048" s="90">
        <f t="shared" si="3511"/>
        <v>0</v>
      </c>
      <c r="M12048" s="92">
        <f>M12049+M12054+M12055</f>
        <v>0</v>
      </c>
      <c r="N12048" s="92">
        <f>N12049+N12054+N12055</f>
        <v>0</v>
      </c>
      <c r="O12048" s="82" t="s">
        <v>146</v>
      </c>
      <c r="R12048" s="352">
        <f>L12278-[1]გადასახდელები!L10668</f>
        <v>0</v>
      </c>
    </row>
    <row r="12049" spans="2:18" ht="20.25" hidden="1" customHeight="1">
      <c r="B12049" s="36" t="str">
        <f t="shared" si="3512"/>
        <v>b</v>
      </c>
      <c r="C12049" s="42">
        <v>4</v>
      </c>
      <c r="D12049" s="42"/>
      <c r="F12049" s="342" t="s">
        <v>636</v>
      </c>
      <c r="G12049" s="47" t="s">
        <v>270</v>
      </c>
      <c r="H12049" s="93">
        <f>SUM(H12050:H12053)</f>
        <v>0</v>
      </c>
      <c r="I12049" s="94">
        <f t="shared" si="3513"/>
        <v>0</v>
      </c>
      <c r="J12049" s="95">
        <f>SUM(J12050:J12053)</f>
        <v>0</v>
      </c>
      <c r="K12049" s="95">
        <f>SUM(K12050:K12053)</f>
        <v>0</v>
      </c>
      <c r="L12049" s="94">
        <f t="shared" si="3511"/>
        <v>0</v>
      </c>
      <c r="M12049" s="95">
        <f>SUM(M12050:M12053)</f>
        <v>0</v>
      </c>
      <c r="N12049" s="95">
        <f>SUM(N12050:N12053)</f>
        <v>0</v>
      </c>
      <c r="O12049" s="82" t="s">
        <v>146</v>
      </c>
      <c r="R12049" s="352">
        <f>L12279-[1]გადასახდელები!L10669</f>
        <v>0</v>
      </c>
    </row>
    <row r="12050" spans="2:18" ht="20.25" hidden="1" customHeight="1">
      <c r="B12050" s="36" t="str">
        <f t="shared" si="3512"/>
        <v>b</v>
      </c>
      <c r="C12050" s="42">
        <v>5</v>
      </c>
      <c r="D12050" s="42"/>
      <c r="F12050" s="343" t="s">
        <v>637</v>
      </c>
      <c r="G12050" s="48" t="s">
        <v>271</v>
      </c>
      <c r="H12050" s="101"/>
      <c r="I12050" s="97">
        <f t="shared" si="3513"/>
        <v>0</v>
      </c>
      <c r="J12050" s="102"/>
      <c r="K12050" s="102"/>
      <c r="L12050" s="97">
        <f t="shared" si="3511"/>
        <v>0</v>
      </c>
      <c r="M12050" s="102"/>
      <c r="N12050" s="102"/>
      <c r="R12050" s="352">
        <f>L12280-[1]გადასახდელები!L10670</f>
        <v>0</v>
      </c>
    </row>
    <row r="12051" spans="2:18" ht="20.25" hidden="1" customHeight="1">
      <c r="B12051" s="36" t="str">
        <f t="shared" si="3512"/>
        <v>b</v>
      </c>
      <c r="C12051" s="42">
        <v>5</v>
      </c>
      <c r="D12051" s="42"/>
      <c r="F12051" s="343" t="s">
        <v>638</v>
      </c>
      <c r="G12051" s="48" t="s">
        <v>272</v>
      </c>
      <c r="H12051" s="101"/>
      <c r="I12051" s="97">
        <f t="shared" si="3513"/>
        <v>0</v>
      </c>
      <c r="J12051" s="102"/>
      <c r="K12051" s="102"/>
      <c r="L12051" s="97">
        <f t="shared" si="3511"/>
        <v>0</v>
      </c>
      <c r="M12051" s="102"/>
      <c r="N12051" s="102"/>
      <c r="R12051" s="352">
        <f>L12281-[1]გადასახდელები!L10671</f>
        <v>0</v>
      </c>
    </row>
    <row r="12052" spans="2:18" ht="20.25" hidden="1" customHeight="1">
      <c r="B12052" s="36" t="str">
        <f t="shared" si="3512"/>
        <v>b</v>
      </c>
      <c r="C12052" s="42">
        <v>5</v>
      </c>
      <c r="D12052" s="42"/>
      <c r="F12052" s="343" t="s">
        <v>639</v>
      </c>
      <c r="G12052" s="48" t="s">
        <v>273</v>
      </c>
      <c r="H12052" s="101"/>
      <c r="I12052" s="97">
        <f t="shared" si="3513"/>
        <v>0</v>
      </c>
      <c r="J12052" s="102"/>
      <c r="K12052" s="102"/>
      <c r="L12052" s="97">
        <f t="shared" si="3511"/>
        <v>0</v>
      </c>
      <c r="M12052" s="102"/>
      <c r="N12052" s="102"/>
      <c r="R12052" s="352">
        <f>L12282-[1]გადასახდელები!L10672</f>
        <v>0</v>
      </c>
    </row>
    <row r="12053" spans="2:18" ht="20.25" hidden="1" customHeight="1">
      <c r="B12053" s="36" t="str">
        <f t="shared" si="3512"/>
        <v>b</v>
      </c>
      <c r="C12053" s="42">
        <v>5</v>
      </c>
      <c r="D12053" s="42"/>
      <c r="F12053" s="343" t="s">
        <v>640</v>
      </c>
      <c r="G12053" s="48" t="s">
        <v>274</v>
      </c>
      <c r="H12053" s="101"/>
      <c r="I12053" s="97">
        <f t="shared" si="3513"/>
        <v>0</v>
      </c>
      <c r="J12053" s="102"/>
      <c r="K12053" s="102"/>
      <c r="L12053" s="97">
        <f t="shared" si="3511"/>
        <v>0</v>
      </c>
      <c r="M12053" s="102"/>
      <c r="N12053" s="102"/>
      <c r="R12053" s="352">
        <f>L12283-[1]გადასახდელები!L10673</f>
        <v>0</v>
      </c>
    </row>
    <row r="12054" spans="2:18" ht="20.25" hidden="1" customHeight="1">
      <c r="B12054" s="36" t="str">
        <f t="shared" si="3512"/>
        <v>b</v>
      </c>
      <c r="C12054" s="42">
        <v>4</v>
      </c>
      <c r="D12054" s="42"/>
      <c r="F12054" s="343" t="s">
        <v>641</v>
      </c>
      <c r="G12054" s="47" t="s">
        <v>275</v>
      </c>
      <c r="H12054" s="103"/>
      <c r="I12054" s="94">
        <f t="shared" si="3513"/>
        <v>0</v>
      </c>
      <c r="J12054" s="104"/>
      <c r="K12054" s="104"/>
      <c r="L12054" s="94">
        <f t="shared" si="3511"/>
        <v>0</v>
      </c>
      <c r="M12054" s="104"/>
      <c r="N12054" s="104"/>
      <c r="R12054" s="352">
        <f>L12284-[1]გადასახდელები!L10674</f>
        <v>0</v>
      </c>
    </row>
    <row r="12055" spans="2:18" ht="36" hidden="1" customHeight="1">
      <c r="B12055" s="36" t="str">
        <f t="shared" si="3512"/>
        <v>b</v>
      </c>
      <c r="C12055" s="42">
        <v>4</v>
      </c>
      <c r="D12055" s="42"/>
      <c r="F12055" s="343" t="s">
        <v>642</v>
      </c>
      <c r="G12055" s="47" t="s">
        <v>276</v>
      </c>
      <c r="H12055" s="103"/>
      <c r="I12055" s="94">
        <f t="shared" si="3513"/>
        <v>0</v>
      </c>
      <c r="J12055" s="104"/>
      <c r="K12055" s="104"/>
      <c r="L12055" s="94">
        <f t="shared" si="3511"/>
        <v>0</v>
      </c>
      <c r="M12055" s="104"/>
      <c r="N12055" s="104"/>
      <c r="R12055" s="352">
        <f>L12285-[1]გადასახდელები!L10675</f>
        <v>0</v>
      </c>
    </row>
    <row r="12056" spans="2:18" ht="20.25" customHeight="1" thickBot="1">
      <c r="B12056" s="36" t="str">
        <f t="shared" si="3512"/>
        <v>a</v>
      </c>
      <c r="C12056" s="42">
        <v>3</v>
      </c>
      <c r="D12056" s="42"/>
      <c r="F12056" s="343" t="s">
        <v>561</v>
      </c>
      <c r="G12056" s="57" t="s">
        <v>202</v>
      </c>
      <c r="H12056" s="111">
        <v>72.8</v>
      </c>
      <c r="I12056" s="90">
        <f t="shared" si="3513"/>
        <v>76</v>
      </c>
      <c r="J12056" s="112"/>
      <c r="K12056" s="112">
        <v>76</v>
      </c>
      <c r="L12056" s="90">
        <f t="shared" si="3511"/>
        <v>25.741</v>
      </c>
      <c r="M12056" s="112"/>
      <c r="N12056" s="112">
        <f>6.255+1.5+0.451+0.236+0.599+6.255+0.32+1.24+0.135+0.282+0.2+0.322+6.355+0.989+0.602</f>
        <v>25.741</v>
      </c>
      <c r="R12056" s="352">
        <f>L12286-[1]გადასახდელები!L10676</f>
        <v>0</v>
      </c>
    </row>
    <row r="12057" spans="2:18" ht="20.25" hidden="1" customHeight="1">
      <c r="B12057" s="36" t="str">
        <f t="shared" si="3512"/>
        <v>b</v>
      </c>
      <c r="C12057" s="42">
        <v>3</v>
      </c>
      <c r="D12057" s="42"/>
      <c r="F12057" s="342" t="s">
        <v>562</v>
      </c>
      <c r="G12057" s="57" t="s">
        <v>203</v>
      </c>
      <c r="H12057" s="89">
        <f>H12058+H12061+H12064</f>
        <v>0</v>
      </c>
      <c r="I12057" s="90">
        <f t="shared" si="3513"/>
        <v>0</v>
      </c>
      <c r="J12057" s="92">
        <f>J12058+J12061+J12064</f>
        <v>0</v>
      </c>
      <c r="K12057" s="92">
        <f>K12058+K12061+K12064</f>
        <v>0</v>
      </c>
      <c r="L12057" s="90">
        <f t="shared" si="3511"/>
        <v>0</v>
      </c>
      <c r="M12057" s="92">
        <f>M12058+M12061+M12064</f>
        <v>0</v>
      </c>
      <c r="N12057" s="92">
        <f>N12058+N12061+N12064</f>
        <v>0</v>
      </c>
      <c r="O12057" s="82" t="s">
        <v>146</v>
      </c>
      <c r="R12057" s="352">
        <f>L12287-[1]გადასახდელები!L10677</f>
        <v>0</v>
      </c>
    </row>
    <row r="12058" spans="2:18" ht="20.25" hidden="1" customHeight="1">
      <c r="B12058" s="36" t="str">
        <f t="shared" si="3512"/>
        <v>b</v>
      </c>
      <c r="C12058" s="42">
        <v>4</v>
      </c>
      <c r="D12058" s="42"/>
      <c r="F12058" s="342" t="s">
        <v>643</v>
      </c>
      <c r="G12058" s="47" t="s">
        <v>277</v>
      </c>
      <c r="H12058" s="93">
        <f>SUM(H12059:H12060)</f>
        <v>0</v>
      </c>
      <c r="I12058" s="94">
        <f t="shared" si="3513"/>
        <v>0</v>
      </c>
      <c r="J12058" s="95">
        <f>SUM(J12059:J12060)</f>
        <v>0</v>
      </c>
      <c r="K12058" s="95">
        <f>SUM(K12059:K12060)</f>
        <v>0</v>
      </c>
      <c r="L12058" s="94">
        <f t="shared" si="3511"/>
        <v>0</v>
      </c>
      <c r="M12058" s="95">
        <f>SUM(M12059:M12060)</f>
        <v>0</v>
      </c>
      <c r="N12058" s="95">
        <f>SUM(N12059:N12060)</f>
        <v>0</v>
      </c>
      <c r="O12058" s="82" t="s">
        <v>146</v>
      </c>
      <c r="R12058" s="352">
        <f>L12288-[1]გადასახდელები!L10678</f>
        <v>0</v>
      </c>
    </row>
    <row r="12059" spans="2:18" ht="20.25" hidden="1" customHeight="1">
      <c r="B12059" s="36" t="str">
        <f t="shared" si="3512"/>
        <v>b</v>
      </c>
      <c r="C12059" s="42">
        <v>5</v>
      </c>
      <c r="D12059" s="42"/>
      <c r="F12059" s="343" t="s">
        <v>644</v>
      </c>
      <c r="G12059" s="48" t="s">
        <v>278</v>
      </c>
      <c r="H12059" s="101"/>
      <c r="I12059" s="97">
        <f t="shared" si="3513"/>
        <v>0</v>
      </c>
      <c r="J12059" s="102"/>
      <c r="K12059" s="102"/>
      <c r="L12059" s="97">
        <f t="shared" si="3511"/>
        <v>0</v>
      </c>
      <c r="M12059" s="102"/>
      <c r="N12059" s="102"/>
      <c r="R12059" s="352">
        <f>L12289-[1]გადასახდელები!L10679</f>
        <v>0</v>
      </c>
    </row>
    <row r="12060" spans="2:18" ht="20.25" hidden="1" customHeight="1">
      <c r="B12060" s="36" t="str">
        <f t="shared" si="3512"/>
        <v>b</v>
      </c>
      <c r="C12060" s="42">
        <v>5</v>
      </c>
      <c r="D12060" s="42"/>
      <c r="F12060" s="343" t="s">
        <v>645</v>
      </c>
      <c r="G12060" s="48" t="s">
        <v>204</v>
      </c>
      <c r="H12060" s="101"/>
      <c r="I12060" s="97">
        <f t="shared" si="3513"/>
        <v>0</v>
      </c>
      <c r="J12060" s="102"/>
      <c r="K12060" s="102"/>
      <c r="L12060" s="97">
        <f t="shared" si="3511"/>
        <v>0</v>
      </c>
      <c r="M12060" s="102"/>
      <c r="N12060" s="102"/>
      <c r="R12060" s="352">
        <f>L12290-[1]გადასახდელები!L10680</f>
        <v>0</v>
      </c>
    </row>
    <row r="12061" spans="2:18" ht="20.25" hidden="1" customHeight="1">
      <c r="B12061" s="36" t="str">
        <f t="shared" si="3512"/>
        <v>b</v>
      </c>
      <c r="C12061" s="42">
        <v>4</v>
      </c>
      <c r="D12061" s="42"/>
      <c r="F12061" s="342" t="s">
        <v>646</v>
      </c>
      <c r="G12061" s="47" t="s">
        <v>279</v>
      </c>
      <c r="H12061" s="93">
        <f>SUM(H12062:H12063)</f>
        <v>0</v>
      </c>
      <c r="I12061" s="94">
        <f t="shared" si="3513"/>
        <v>0</v>
      </c>
      <c r="J12061" s="95">
        <f>SUM(J12062:J12063)</f>
        <v>0</v>
      </c>
      <c r="K12061" s="95">
        <f>SUM(K12062:K12063)</f>
        <v>0</v>
      </c>
      <c r="L12061" s="94">
        <f t="shared" si="3511"/>
        <v>0</v>
      </c>
      <c r="M12061" s="95">
        <f>SUM(M12062:M12063)</f>
        <v>0</v>
      </c>
      <c r="N12061" s="95">
        <f>SUM(N12062:N12063)</f>
        <v>0</v>
      </c>
      <c r="O12061" s="82" t="s">
        <v>146</v>
      </c>
      <c r="R12061" s="352">
        <f>L12291-[1]გადასახდელები!L10681</f>
        <v>0</v>
      </c>
    </row>
    <row r="12062" spans="2:18" ht="20.25" hidden="1" customHeight="1">
      <c r="B12062" s="36" t="str">
        <f t="shared" si="3512"/>
        <v>b</v>
      </c>
      <c r="C12062" s="42">
        <v>5</v>
      </c>
      <c r="D12062" s="42"/>
      <c r="F12062" s="343" t="s">
        <v>647</v>
      </c>
      <c r="G12062" s="48" t="s">
        <v>278</v>
      </c>
      <c r="H12062" s="101"/>
      <c r="I12062" s="97">
        <f t="shared" si="3513"/>
        <v>0</v>
      </c>
      <c r="J12062" s="102"/>
      <c r="K12062" s="102"/>
      <c r="L12062" s="97">
        <f t="shared" si="3511"/>
        <v>0</v>
      </c>
      <c r="M12062" s="102"/>
      <c r="N12062" s="102"/>
      <c r="R12062" s="352">
        <f>L12292-[1]გადასახდელები!L10682</f>
        <v>0</v>
      </c>
    </row>
    <row r="12063" spans="2:18" ht="20.25" hidden="1" customHeight="1">
      <c r="B12063" s="36" t="str">
        <f t="shared" si="3512"/>
        <v>b</v>
      </c>
      <c r="C12063" s="42">
        <v>5</v>
      </c>
      <c r="D12063" s="42"/>
      <c r="F12063" s="343" t="s">
        <v>648</v>
      </c>
      <c r="G12063" s="48" t="s">
        <v>204</v>
      </c>
      <c r="H12063" s="101"/>
      <c r="I12063" s="97">
        <f t="shared" si="3513"/>
        <v>0</v>
      </c>
      <c r="J12063" s="102"/>
      <c r="K12063" s="102"/>
      <c r="L12063" s="97">
        <f t="shared" si="3511"/>
        <v>0</v>
      </c>
      <c r="M12063" s="102"/>
      <c r="N12063" s="102"/>
      <c r="R12063" s="352">
        <f>L12293-[1]გადასახდელები!L10683</f>
        <v>0</v>
      </c>
    </row>
    <row r="12064" spans="2:18" ht="20.25" hidden="1" customHeight="1">
      <c r="B12064" s="36" t="str">
        <f t="shared" si="3512"/>
        <v>b</v>
      </c>
      <c r="C12064" s="42">
        <v>4</v>
      </c>
      <c r="D12064" s="42"/>
      <c r="F12064" s="342" t="s">
        <v>563</v>
      </c>
      <c r="G12064" s="47" t="s">
        <v>280</v>
      </c>
      <c r="H12064" s="93">
        <f>SUM(H12065:H12066)</f>
        <v>0</v>
      </c>
      <c r="I12064" s="94">
        <f t="shared" si="3513"/>
        <v>0</v>
      </c>
      <c r="J12064" s="95">
        <f>SUM(J12065:J12066)</f>
        <v>0</v>
      </c>
      <c r="K12064" s="95">
        <f>SUM(K12065:K12066)</f>
        <v>0</v>
      </c>
      <c r="L12064" s="94">
        <f t="shared" si="3511"/>
        <v>0</v>
      </c>
      <c r="M12064" s="95">
        <f>SUM(M12065:M12066)</f>
        <v>0</v>
      </c>
      <c r="N12064" s="95">
        <f>SUM(N12065:N12066)</f>
        <v>0</v>
      </c>
      <c r="O12064" s="82" t="s">
        <v>146</v>
      </c>
      <c r="R12064" s="352">
        <f>L12294-[1]გადასახდელები!L10684</f>
        <v>0</v>
      </c>
    </row>
    <row r="12065" spans="2:18" ht="20.25" hidden="1" customHeight="1">
      <c r="B12065" s="36" t="str">
        <f t="shared" si="3512"/>
        <v>b</v>
      </c>
      <c r="C12065" s="42">
        <v>5</v>
      </c>
      <c r="D12065" s="42"/>
      <c r="F12065" s="343" t="s">
        <v>649</v>
      </c>
      <c r="G12065" s="48" t="s">
        <v>278</v>
      </c>
      <c r="H12065" s="101"/>
      <c r="I12065" s="97">
        <f t="shared" si="3513"/>
        <v>0</v>
      </c>
      <c r="J12065" s="102"/>
      <c r="K12065" s="102"/>
      <c r="L12065" s="97">
        <f t="shared" si="3511"/>
        <v>0</v>
      </c>
      <c r="M12065" s="102"/>
      <c r="N12065" s="102"/>
      <c r="R12065" s="352">
        <f>L12295-[1]გადასახდელები!L10685</f>
        <v>0</v>
      </c>
    </row>
    <row r="12066" spans="2:18" ht="20.25" hidden="1" customHeight="1">
      <c r="B12066" s="36" t="str">
        <f t="shared" si="3512"/>
        <v>b</v>
      </c>
      <c r="C12066" s="42">
        <v>5</v>
      </c>
      <c r="D12066" s="42"/>
      <c r="F12066" s="343" t="s">
        <v>564</v>
      </c>
      <c r="G12066" s="48" t="s">
        <v>204</v>
      </c>
      <c r="H12066" s="101"/>
      <c r="I12066" s="97">
        <f t="shared" si="3513"/>
        <v>0</v>
      </c>
      <c r="J12066" s="102"/>
      <c r="K12066" s="102"/>
      <c r="L12066" s="97">
        <f t="shared" si="3511"/>
        <v>0</v>
      </c>
      <c r="M12066" s="102"/>
      <c r="N12066" s="102"/>
      <c r="R12066" s="352">
        <f>L12296-[1]გადასახდელები!L10686</f>
        <v>0</v>
      </c>
    </row>
    <row r="12067" spans="2:18" ht="20.25" hidden="1" customHeight="1">
      <c r="B12067" s="36" t="str">
        <f t="shared" si="3512"/>
        <v>b</v>
      </c>
      <c r="C12067" s="42">
        <v>3</v>
      </c>
      <c r="D12067" s="42"/>
      <c r="F12067" s="342" t="s">
        <v>565</v>
      </c>
      <c r="G12067" s="57" t="s">
        <v>206</v>
      </c>
      <c r="H12067" s="89">
        <f>H12068+H12071+H12074</f>
        <v>0</v>
      </c>
      <c r="I12067" s="90">
        <f t="shared" si="3513"/>
        <v>0</v>
      </c>
      <c r="J12067" s="92">
        <f>J12068+J12071+J12074</f>
        <v>0</v>
      </c>
      <c r="K12067" s="92">
        <f>K12068+K12071+K12074</f>
        <v>0</v>
      </c>
      <c r="L12067" s="90">
        <f t="shared" si="3511"/>
        <v>0</v>
      </c>
      <c r="M12067" s="92">
        <f>M12068+M12071+M12074</f>
        <v>0</v>
      </c>
      <c r="N12067" s="92">
        <f>N12068+N12071+N12074</f>
        <v>0</v>
      </c>
      <c r="O12067" s="82" t="s">
        <v>146</v>
      </c>
      <c r="R12067" s="352">
        <f>L12297-[1]გადასახდელები!L10687</f>
        <v>0</v>
      </c>
    </row>
    <row r="12068" spans="2:18" ht="20.25" hidden="1" customHeight="1">
      <c r="B12068" s="36" t="str">
        <f t="shared" si="3512"/>
        <v>b</v>
      </c>
      <c r="C12068" s="42">
        <v>4</v>
      </c>
      <c r="D12068" s="42"/>
      <c r="F12068" s="342" t="s">
        <v>650</v>
      </c>
      <c r="G12068" s="47" t="s">
        <v>281</v>
      </c>
      <c r="H12068" s="93">
        <f>SUM(H12069:H12070)</f>
        <v>0</v>
      </c>
      <c r="I12068" s="94">
        <f t="shared" si="3513"/>
        <v>0</v>
      </c>
      <c r="J12068" s="95">
        <f>SUM(J12069:J12070)</f>
        <v>0</v>
      </c>
      <c r="K12068" s="95">
        <f>SUM(K12069:K12070)</f>
        <v>0</v>
      </c>
      <c r="L12068" s="94">
        <f t="shared" si="3511"/>
        <v>0</v>
      </c>
      <c r="M12068" s="95">
        <f>SUM(M12069:M12070)</f>
        <v>0</v>
      </c>
      <c r="N12068" s="95">
        <f>SUM(N12069:N12070)</f>
        <v>0</v>
      </c>
      <c r="O12068" s="82" t="s">
        <v>146</v>
      </c>
      <c r="R12068" s="352">
        <f>L12298-[1]გადასახდელები!L10688</f>
        <v>0</v>
      </c>
    </row>
    <row r="12069" spans="2:18" ht="20.25" hidden="1" customHeight="1">
      <c r="B12069" s="36" t="str">
        <f t="shared" si="3512"/>
        <v>b</v>
      </c>
      <c r="C12069" s="42">
        <v>5</v>
      </c>
      <c r="D12069" s="42"/>
      <c r="F12069" s="343" t="s">
        <v>651</v>
      </c>
      <c r="G12069" s="48" t="s">
        <v>282</v>
      </c>
      <c r="H12069" s="101"/>
      <c r="I12069" s="97">
        <f t="shared" si="3513"/>
        <v>0</v>
      </c>
      <c r="J12069" s="102"/>
      <c r="K12069" s="102"/>
      <c r="L12069" s="97">
        <f t="shared" si="3511"/>
        <v>0</v>
      </c>
      <c r="M12069" s="102"/>
      <c r="N12069" s="102"/>
      <c r="R12069" s="352">
        <f>L12299-[1]გადასახდელები!L10689</f>
        <v>0</v>
      </c>
    </row>
    <row r="12070" spans="2:18" ht="20.25" hidden="1" customHeight="1">
      <c r="B12070" s="36" t="str">
        <f t="shared" si="3512"/>
        <v>b</v>
      </c>
      <c r="C12070" s="42">
        <v>5</v>
      </c>
      <c r="D12070" s="42"/>
      <c r="F12070" s="343" t="s">
        <v>652</v>
      </c>
      <c r="G12070" s="48" t="s">
        <v>283</v>
      </c>
      <c r="H12070" s="101"/>
      <c r="I12070" s="97">
        <f t="shared" si="3513"/>
        <v>0</v>
      </c>
      <c r="J12070" s="102"/>
      <c r="K12070" s="102"/>
      <c r="L12070" s="97">
        <f t="shared" si="3511"/>
        <v>0</v>
      </c>
      <c r="M12070" s="102"/>
      <c r="N12070" s="102"/>
      <c r="R12070" s="352">
        <f>L12300-[1]გადასახდელები!L10690</f>
        <v>0</v>
      </c>
    </row>
    <row r="12071" spans="2:18" ht="20.25" hidden="1" customHeight="1">
      <c r="B12071" s="36" t="str">
        <f t="shared" si="3512"/>
        <v>b</v>
      </c>
      <c r="C12071" s="42">
        <v>4</v>
      </c>
      <c r="D12071" s="42"/>
      <c r="F12071" s="342" t="s">
        <v>566</v>
      </c>
      <c r="G12071" s="47" t="s">
        <v>284</v>
      </c>
      <c r="H12071" s="93">
        <f>SUM(H12072:H12073)</f>
        <v>0</v>
      </c>
      <c r="I12071" s="94">
        <f t="shared" si="3513"/>
        <v>0</v>
      </c>
      <c r="J12071" s="95">
        <f>SUM(J12072:J12073)</f>
        <v>0</v>
      </c>
      <c r="K12071" s="95">
        <f>SUM(K12072:K12073)</f>
        <v>0</v>
      </c>
      <c r="L12071" s="94">
        <f t="shared" si="3511"/>
        <v>0</v>
      </c>
      <c r="M12071" s="95">
        <f>SUM(M12072:M12073)</f>
        <v>0</v>
      </c>
      <c r="N12071" s="95">
        <f>SUM(N12072:N12073)</f>
        <v>0</v>
      </c>
      <c r="O12071" s="82" t="s">
        <v>146</v>
      </c>
      <c r="R12071" s="352">
        <f>L12301-[1]გადასახდელები!L10691</f>
        <v>0</v>
      </c>
    </row>
    <row r="12072" spans="2:18" ht="20.25" hidden="1" customHeight="1">
      <c r="B12072" s="36" t="str">
        <f t="shared" si="3512"/>
        <v>b</v>
      </c>
      <c r="C12072" s="42">
        <v>5</v>
      </c>
      <c r="D12072" s="42"/>
      <c r="F12072" s="343" t="s">
        <v>567</v>
      </c>
      <c r="G12072" s="48" t="s">
        <v>282</v>
      </c>
      <c r="H12072" s="101"/>
      <c r="I12072" s="97">
        <f t="shared" si="3513"/>
        <v>0</v>
      </c>
      <c r="J12072" s="102"/>
      <c r="K12072" s="102"/>
      <c r="L12072" s="97">
        <f t="shared" si="3511"/>
        <v>0</v>
      </c>
      <c r="M12072" s="102"/>
      <c r="N12072" s="102"/>
      <c r="R12072" s="352">
        <f>L12302-[1]გადასახდელები!L10692</f>
        <v>0</v>
      </c>
    </row>
    <row r="12073" spans="2:18" ht="20.25" hidden="1" customHeight="1">
      <c r="B12073" s="36" t="str">
        <f t="shared" si="3512"/>
        <v>b</v>
      </c>
      <c r="C12073" s="42">
        <v>5</v>
      </c>
      <c r="D12073" s="42"/>
      <c r="F12073" s="343" t="s">
        <v>653</v>
      </c>
      <c r="G12073" s="48" t="s">
        <v>283</v>
      </c>
      <c r="H12073" s="101"/>
      <c r="I12073" s="97">
        <f t="shared" si="3513"/>
        <v>0</v>
      </c>
      <c r="J12073" s="102"/>
      <c r="K12073" s="102"/>
      <c r="L12073" s="97">
        <f t="shared" ref="L12073:L12137" si="3514">M12073+N12073</f>
        <v>0</v>
      </c>
      <c r="M12073" s="102"/>
      <c r="N12073" s="102"/>
      <c r="R12073" s="352">
        <f>L12303-[1]გადასახდელები!L10693</f>
        <v>0</v>
      </c>
    </row>
    <row r="12074" spans="2:18" ht="20.25" hidden="1" customHeight="1">
      <c r="B12074" s="36" t="str">
        <f t="shared" si="3512"/>
        <v>b</v>
      </c>
      <c r="C12074" s="42">
        <v>4</v>
      </c>
      <c r="D12074" s="42"/>
      <c r="F12074" s="342" t="s">
        <v>654</v>
      </c>
      <c r="G12074" s="47" t="s">
        <v>207</v>
      </c>
      <c r="H12074" s="93">
        <f>SUM(H12075:H12076)</f>
        <v>0</v>
      </c>
      <c r="I12074" s="94">
        <f t="shared" si="3513"/>
        <v>0</v>
      </c>
      <c r="J12074" s="95">
        <f>SUM(J12075:J12076)</f>
        <v>0</v>
      </c>
      <c r="K12074" s="95">
        <f>SUM(K12075:K12076)</f>
        <v>0</v>
      </c>
      <c r="L12074" s="94">
        <f t="shared" si="3514"/>
        <v>0</v>
      </c>
      <c r="M12074" s="95">
        <f>SUM(M12075:M12076)</f>
        <v>0</v>
      </c>
      <c r="N12074" s="95">
        <f>SUM(N12075:N12076)</f>
        <v>0</v>
      </c>
      <c r="O12074" s="82" t="s">
        <v>146</v>
      </c>
      <c r="R12074" s="352">
        <f>L12304-[1]გადასახდელები!L10694</f>
        <v>0</v>
      </c>
    </row>
    <row r="12075" spans="2:18" ht="20.25" hidden="1" customHeight="1">
      <c r="B12075" s="36" t="str">
        <f t="shared" ref="B12075:B12138" si="3515">IF(H12075+I12075+L12075&gt;0,"a","b")</f>
        <v>b</v>
      </c>
      <c r="C12075" s="42">
        <v>5</v>
      </c>
      <c r="D12075" s="42"/>
      <c r="F12075" s="343" t="s">
        <v>655</v>
      </c>
      <c r="G12075" s="48" t="s">
        <v>282</v>
      </c>
      <c r="H12075" s="101"/>
      <c r="I12075" s="97">
        <f t="shared" si="3513"/>
        <v>0</v>
      </c>
      <c r="J12075" s="102"/>
      <c r="K12075" s="102"/>
      <c r="L12075" s="97">
        <f t="shared" si="3514"/>
        <v>0</v>
      </c>
      <c r="M12075" s="102"/>
      <c r="N12075" s="102"/>
      <c r="R12075" s="352">
        <f>L12305-[1]გადასახდელები!L10695</f>
        <v>0</v>
      </c>
    </row>
    <row r="12076" spans="2:18" ht="20.25" hidden="1" customHeight="1">
      <c r="B12076" s="36" t="str">
        <f t="shared" si="3515"/>
        <v>b</v>
      </c>
      <c r="C12076" s="42">
        <v>5</v>
      </c>
      <c r="D12076" s="42"/>
      <c r="F12076" s="343" t="s">
        <v>656</v>
      </c>
      <c r="G12076" s="48" t="s">
        <v>283</v>
      </c>
      <c r="H12076" s="101"/>
      <c r="I12076" s="97">
        <f t="shared" si="3513"/>
        <v>0</v>
      </c>
      <c r="J12076" s="102"/>
      <c r="K12076" s="102"/>
      <c r="L12076" s="97">
        <f t="shared" si="3514"/>
        <v>0</v>
      </c>
      <c r="M12076" s="102"/>
      <c r="N12076" s="102"/>
      <c r="R12076" s="352">
        <f>L12306-[1]გადასახდელები!L10696</f>
        <v>0</v>
      </c>
    </row>
    <row r="12077" spans="2:18" ht="20.25" hidden="1" customHeight="1">
      <c r="B12077" s="36" t="str">
        <f t="shared" si="3515"/>
        <v>b</v>
      </c>
      <c r="C12077" s="42">
        <v>3</v>
      </c>
      <c r="D12077" s="42"/>
      <c r="F12077" s="342" t="s">
        <v>568</v>
      </c>
      <c r="G12077" s="57" t="s">
        <v>205</v>
      </c>
      <c r="H12077" s="89">
        <f>H12078+H12079</f>
        <v>0</v>
      </c>
      <c r="I12077" s="90">
        <f t="shared" si="3513"/>
        <v>0</v>
      </c>
      <c r="J12077" s="92">
        <f>J12078+J12079</f>
        <v>0</v>
      </c>
      <c r="K12077" s="92">
        <f>K12078+K12079</f>
        <v>0</v>
      </c>
      <c r="L12077" s="90">
        <f t="shared" si="3514"/>
        <v>0</v>
      </c>
      <c r="M12077" s="92">
        <f>M12078+M12079</f>
        <v>0</v>
      </c>
      <c r="N12077" s="92">
        <f>N12078+N12079</f>
        <v>0</v>
      </c>
      <c r="O12077" s="82" t="s">
        <v>146</v>
      </c>
      <c r="R12077" s="352">
        <f>L12307-[1]გადასახდელები!L10697</f>
        <v>0</v>
      </c>
    </row>
    <row r="12078" spans="2:18" ht="20.25" hidden="1" customHeight="1">
      <c r="B12078" s="36" t="str">
        <f t="shared" si="3515"/>
        <v>b</v>
      </c>
      <c r="C12078" s="42">
        <v>4</v>
      </c>
      <c r="D12078" s="42"/>
      <c r="F12078" s="343" t="s">
        <v>657</v>
      </c>
      <c r="G12078" s="47" t="s">
        <v>285</v>
      </c>
      <c r="H12078" s="103"/>
      <c r="I12078" s="94">
        <f t="shared" si="3513"/>
        <v>0</v>
      </c>
      <c r="J12078" s="104"/>
      <c r="K12078" s="104"/>
      <c r="L12078" s="94">
        <f t="shared" si="3514"/>
        <v>0</v>
      </c>
      <c r="M12078" s="104"/>
      <c r="N12078" s="104"/>
      <c r="R12078" s="352">
        <f>L12308-[1]გადასახდელები!L10698</f>
        <v>0</v>
      </c>
    </row>
    <row r="12079" spans="2:18" ht="20.25" hidden="1" customHeight="1">
      <c r="B12079" s="36" t="str">
        <f t="shared" si="3515"/>
        <v>b</v>
      </c>
      <c r="C12079" s="42">
        <v>4</v>
      </c>
      <c r="D12079" s="42"/>
      <c r="F12079" s="342" t="s">
        <v>570</v>
      </c>
      <c r="G12079" s="47" t="s">
        <v>286</v>
      </c>
      <c r="H12079" s="93">
        <f>H12080+H12099</f>
        <v>0</v>
      </c>
      <c r="I12079" s="94">
        <f t="shared" si="3513"/>
        <v>0</v>
      </c>
      <c r="J12079" s="95">
        <f>J12080+J12099</f>
        <v>0</v>
      </c>
      <c r="K12079" s="95">
        <f>K12080+K12099</f>
        <v>0</v>
      </c>
      <c r="L12079" s="94">
        <f t="shared" si="3514"/>
        <v>0</v>
      </c>
      <c r="M12079" s="95">
        <f>M12080+M12099</f>
        <v>0</v>
      </c>
      <c r="N12079" s="95">
        <f>N12080+N12099</f>
        <v>0</v>
      </c>
      <c r="O12079" s="82" t="s">
        <v>146</v>
      </c>
      <c r="R12079" s="352">
        <f>L12309-[1]გადასახდელები!L10699</f>
        <v>0</v>
      </c>
    </row>
    <row r="12080" spans="2:18" ht="20.25" hidden="1" customHeight="1">
      <c r="B12080" s="36" t="str">
        <f t="shared" si="3515"/>
        <v>b</v>
      </c>
      <c r="C12080" s="42">
        <v>5</v>
      </c>
      <c r="D12080" s="42"/>
      <c r="F12080" s="342" t="s">
        <v>569</v>
      </c>
      <c r="G12080" s="48" t="s">
        <v>287</v>
      </c>
      <c r="H12080" s="113">
        <f>SUM(H12081:H12098)</f>
        <v>0</v>
      </c>
      <c r="I12080" s="97">
        <f t="shared" si="3513"/>
        <v>0</v>
      </c>
      <c r="J12080" s="114">
        <f>SUM(J12081:J12098)</f>
        <v>0</v>
      </c>
      <c r="K12080" s="114">
        <f>SUM(K12081:K12098)</f>
        <v>0</v>
      </c>
      <c r="L12080" s="97">
        <f t="shared" si="3514"/>
        <v>0</v>
      </c>
      <c r="M12080" s="114">
        <f>SUM(M12081:M12098)</f>
        <v>0</v>
      </c>
      <c r="N12080" s="114">
        <f>SUM(N12081:N12098)</f>
        <v>0</v>
      </c>
      <c r="O12080" s="82" t="s">
        <v>146</v>
      </c>
      <c r="R12080" s="352">
        <f>L12310-[1]გადასახდელები!L10700</f>
        <v>0</v>
      </c>
    </row>
    <row r="12081" spans="2:18" ht="45" hidden="1" customHeight="1">
      <c r="B12081" s="36" t="str">
        <f t="shared" si="3515"/>
        <v>b</v>
      </c>
      <c r="C12081" s="42">
        <v>6</v>
      </c>
      <c r="D12081" s="42"/>
      <c r="F12081" s="343" t="s">
        <v>658</v>
      </c>
      <c r="G12081" s="45" t="s">
        <v>215</v>
      </c>
      <c r="H12081" s="99"/>
      <c r="I12081" s="105">
        <f t="shared" si="3513"/>
        <v>0</v>
      </c>
      <c r="J12081" s="100"/>
      <c r="K12081" s="100"/>
      <c r="L12081" s="105">
        <f t="shared" si="3514"/>
        <v>0</v>
      </c>
      <c r="M12081" s="100"/>
      <c r="N12081" s="100"/>
      <c r="R12081" s="352">
        <f>L12311-[1]გადასახდელები!L10701</f>
        <v>0</v>
      </c>
    </row>
    <row r="12082" spans="2:18" ht="20.25" hidden="1" customHeight="1">
      <c r="B12082" s="36" t="str">
        <f t="shared" si="3515"/>
        <v>b</v>
      </c>
      <c r="C12082" s="42">
        <v>6</v>
      </c>
      <c r="D12082" s="42"/>
      <c r="F12082" s="343" t="s">
        <v>659</v>
      </c>
      <c r="G12082" s="45" t="s">
        <v>288</v>
      </c>
      <c r="H12082" s="99"/>
      <c r="I12082" s="105">
        <f t="shared" si="3513"/>
        <v>0</v>
      </c>
      <c r="J12082" s="100"/>
      <c r="K12082" s="100"/>
      <c r="L12082" s="105">
        <f t="shared" si="3514"/>
        <v>0</v>
      </c>
      <c r="M12082" s="100"/>
      <c r="N12082" s="100"/>
      <c r="R12082" s="352">
        <f>L12312-[1]გადასახდელები!L10702</f>
        <v>0</v>
      </c>
    </row>
    <row r="12083" spans="2:18" ht="20.25" hidden="1" customHeight="1">
      <c r="B12083" s="36" t="str">
        <f t="shared" si="3515"/>
        <v>b</v>
      </c>
      <c r="C12083" s="42">
        <v>6</v>
      </c>
      <c r="D12083" s="42"/>
      <c r="F12083" s="343" t="s">
        <v>660</v>
      </c>
      <c r="G12083" s="45" t="s">
        <v>289</v>
      </c>
      <c r="H12083" s="99"/>
      <c r="I12083" s="105">
        <f t="shared" si="3513"/>
        <v>0</v>
      </c>
      <c r="J12083" s="100"/>
      <c r="K12083" s="100"/>
      <c r="L12083" s="105">
        <f t="shared" si="3514"/>
        <v>0</v>
      </c>
      <c r="M12083" s="100"/>
      <c r="N12083" s="100"/>
      <c r="R12083" s="352">
        <f>L12313-[1]გადასახდელები!L10703</f>
        <v>0</v>
      </c>
    </row>
    <row r="12084" spans="2:18" ht="20.25" hidden="1" customHeight="1">
      <c r="B12084" s="36" t="str">
        <f t="shared" si="3515"/>
        <v>b</v>
      </c>
      <c r="C12084" s="42">
        <v>6</v>
      </c>
      <c r="D12084" s="42"/>
      <c r="F12084" s="343" t="s">
        <v>661</v>
      </c>
      <c r="G12084" s="45" t="s">
        <v>216</v>
      </c>
      <c r="H12084" s="99"/>
      <c r="I12084" s="105">
        <f t="shared" si="3513"/>
        <v>0</v>
      </c>
      <c r="J12084" s="100"/>
      <c r="K12084" s="100"/>
      <c r="L12084" s="105">
        <f t="shared" si="3514"/>
        <v>0</v>
      </c>
      <c r="M12084" s="100"/>
      <c r="N12084" s="100"/>
      <c r="R12084" s="352">
        <f>L12314-[1]გადასახდელები!L10704</f>
        <v>0</v>
      </c>
    </row>
    <row r="12085" spans="2:18" ht="20.25" hidden="1" customHeight="1">
      <c r="B12085" s="36" t="str">
        <f t="shared" si="3515"/>
        <v>b</v>
      </c>
      <c r="C12085" s="42">
        <v>6</v>
      </c>
      <c r="D12085" s="42"/>
      <c r="F12085" s="343" t="s">
        <v>662</v>
      </c>
      <c r="G12085" s="45" t="s">
        <v>217</v>
      </c>
      <c r="H12085" s="99"/>
      <c r="I12085" s="105">
        <f t="shared" si="3513"/>
        <v>0</v>
      </c>
      <c r="J12085" s="100"/>
      <c r="K12085" s="100"/>
      <c r="L12085" s="105">
        <f t="shared" si="3514"/>
        <v>0</v>
      </c>
      <c r="M12085" s="100"/>
      <c r="N12085" s="100"/>
      <c r="R12085" s="352">
        <f>L12315-[1]გადასახდელები!L10705</f>
        <v>0</v>
      </c>
    </row>
    <row r="12086" spans="2:18" ht="20.25" hidden="1" customHeight="1">
      <c r="B12086" s="36" t="str">
        <f t="shared" si="3515"/>
        <v>b</v>
      </c>
      <c r="C12086" s="42">
        <v>6</v>
      </c>
      <c r="D12086" s="42"/>
      <c r="F12086" s="343" t="s">
        <v>571</v>
      </c>
      <c r="G12086" s="45" t="s">
        <v>290</v>
      </c>
      <c r="H12086" s="99"/>
      <c r="I12086" s="105">
        <f t="shared" si="3513"/>
        <v>0</v>
      </c>
      <c r="J12086" s="100"/>
      <c r="K12086" s="100"/>
      <c r="L12086" s="105">
        <f t="shared" si="3514"/>
        <v>0</v>
      </c>
      <c r="M12086" s="100"/>
      <c r="N12086" s="100"/>
      <c r="R12086" s="352">
        <f>L12316-[1]გადასახდელები!L10706</f>
        <v>0</v>
      </c>
    </row>
    <row r="12087" spans="2:18" ht="20.25" hidden="1" customHeight="1">
      <c r="B12087" s="36" t="str">
        <f t="shared" si="3515"/>
        <v>b</v>
      </c>
      <c r="C12087" s="42">
        <v>6</v>
      </c>
      <c r="D12087" s="42"/>
      <c r="F12087" s="343" t="s">
        <v>663</v>
      </c>
      <c r="G12087" s="45" t="s">
        <v>291</v>
      </c>
      <c r="H12087" s="99"/>
      <c r="I12087" s="105">
        <f t="shared" si="3513"/>
        <v>0</v>
      </c>
      <c r="J12087" s="100"/>
      <c r="K12087" s="100"/>
      <c r="L12087" s="105">
        <f t="shared" si="3514"/>
        <v>0</v>
      </c>
      <c r="M12087" s="100"/>
      <c r="N12087" s="100"/>
      <c r="R12087" s="352">
        <f>L12317-[1]გადასახდელები!L10707</f>
        <v>0</v>
      </c>
    </row>
    <row r="12088" spans="2:18" ht="20.25" hidden="1" customHeight="1">
      <c r="B12088" s="36" t="str">
        <f t="shared" si="3515"/>
        <v>b</v>
      </c>
      <c r="C12088" s="42">
        <v>6</v>
      </c>
      <c r="D12088" s="42"/>
      <c r="F12088" s="343" t="s">
        <v>664</v>
      </c>
      <c r="G12088" s="45" t="s">
        <v>218</v>
      </c>
      <c r="H12088" s="99"/>
      <c r="I12088" s="105">
        <f t="shared" si="3513"/>
        <v>0</v>
      </c>
      <c r="J12088" s="100"/>
      <c r="K12088" s="100"/>
      <c r="L12088" s="105">
        <f t="shared" si="3514"/>
        <v>0</v>
      </c>
      <c r="M12088" s="100"/>
      <c r="N12088" s="100"/>
      <c r="R12088" s="352">
        <f>L12318-[1]გადასახდელები!L10708</f>
        <v>0</v>
      </c>
    </row>
    <row r="12089" spans="2:18" ht="20.25" hidden="1" customHeight="1">
      <c r="B12089" s="36" t="str">
        <f t="shared" si="3515"/>
        <v>b</v>
      </c>
      <c r="C12089" s="42">
        <v>6</v>
      </c>
      <c r="D12089" s="42"/>
      <c r="F12089" s="343" t="s">
        <v>665</v>
      </c>
      <c r="G12089" s="45" t="s">
        <v>219</v>
      </c>
      <c r="H12089" s="99"/>
      <c r="I12089" s="105">
        <f t="shared" si="3513"/>
        <v>0</v>
      </c>
      <c r="J12089" s="100"/>
      <c r="K12089" s="100"/>
      <c r="L12089" s="105">
        <f t="shared" si="3514"/>
        <v>0</v>
      </c>
      <c r="M12089" s="100"/>
      <c r="N12089" s="100"/>
      <c r="R12089" s="352">
        <f>L12319-[1]გადასახდელები!L10709</f>
        <v>0</v>
      </c>
    </row>
    <row r="12090" spans="2:18" ht="20.25" hidden="1" customHeight="1">
      <c r="B12090" s="36" t="str">
        <f t="shared" si="3515"/>
        <v>b</v>
      </c>
      <c r="C12090" s="42">
        <v>6</v>
      </c>
      <c r="D12090" s="42"/>
      <c r="F12090" s="343" t="s">
        <v>666</v>
      </c>
      <c r="G12090" s="45" t="s">
        <v>220</v>
      </c>
      <c r="H12090" s="99"/>
      <c r="I12090" s="105">
        <f t="shared" si="3513"/>
        <v>0</v>
      </c>
      <c r="J12090" s="100"/>
      <c r="K12090" s="100"/>
      <c r="L12090" s="105">
        <f t="shared" si="3514"/>
        <v>0</v>
      </c>
      <c r="M12090" s="100"/>
      <c r="N12090" s="100"/>
      <c r="R12090" s="352">
        <f>L12320-[1]გადასახდელები!L10710</f>
        <v>0</v>
      </c>
    </row>
    <row r="12091" spans="2:18" ht="20.25" hidden="1" customHeight="1">
      <c r="B12091" s="36" t="str">
        <f t="shared" si="3515"/>
        <v>b</v>
      </c>
      <c r="C12091" s="42">
        <v>6</v>
      </c>
      <c r="D12091" s="42"/>
      <c r="F12091" s="343" t="s">
        <v>667</v>
      </c>
      <c r="G12091" s="45" t="s">
        <v>221</v>
      </c>
      <c r="H12091" s="99"/>
      <c r="I12091" s="105">
        <f t="shared" si="3513"/>
        <v>0</v>
      </c>
      <c r="J12091" s="100"/>
      <c r="K12091" s="100"/>
      <c r="L12091" s="105">
        <f t="shared" si="3514"/>
        <v>0</v>
      </c>
      <c r="M12091" s="100"/>
      <c r="N12091" s="100"/>
      <c r="R12091" s="352">
        <f>L12321-[1]გადასახდელები!L10711</f>
        <v>0</v>
      </c>
    </row>
    <row r="12092" spans="2:18" ht="20.25" hidden="1" customHeight="1">
      <c r="B12092" s="36" t="str">
        <f t="shared" si="3515"/>
        <v>b</v>
      </c>
      <c r="C12092" s="42">
        <v>6</v>
      </c>
      <c r="D12092" s="42"/>
      <c r="F12092" s="343" t="s">
        <v>668</v>
      </c>
      <c r="G12092" s="45" t="s">
        <v>222</v>
      </c>
      <c r="H12092" s="99"/>
      <c r="I12092" s="105">
        <f t="shared" si="3513"/>
        <v>0</v>
      </c>
      <c r="J12092" s="100"/>
      <c r="K12092" s="100"/>
      <c r="L12092" s="105">
        <f t="shared" si="3514"/>
        <v>0</v>
      </c>
      <c r="M12092" s="100"/>
      <c r="N12092" s="100"/>
      <c r="R12092" s="352">
        <f>L12322-[1]გადასახდელები!L10712</f>
        <v>0</v>
      </c>
    </row>
    <row r="12093" spans="2:18" ht="20.25" hidden="1" customHeight="1">
      <c r="B12093" s="36" t="str">
        <f t="shared" si="3515"/>
        <v>b</v>
      </c>
      <c r="C12093" s="42">
        <v>6</v>
      </c>
      <c r="D12093" s="42"/>
      <c r="F12093" s="343" t="s">
        <v>669</v>
      </c>
      <c r="G12093" s="45" t="s">
        <v>223</v>
      </c>
      <c r="H12093" s="99"/>
      <c r="I12093" s="105">
        <f t="shared" ref="I12093:I12157" si="3516">J12093+K12093</f>
        <v>0</v>
      </c>
      <c r="J12093" s="100"/>
      <c r="K12093" s="100"/>
      <c r="L12093" s="105">
        <f t="shared" si="3514"/>
        <v>0</v>
      </c>
      <c r="M12093" s="100"/>
      <c r="N12093" s="100"/>
      <c r="R12093" s="352">
        <f>L12323-[1]გადასახდელები!L10713</f>
        <v>0</v>
      </c>
    </row>
    <row r="12094" spans="2:18" ht="36" hidden="1" customHeight="1">
      <c r="B12094" s="36" t="str">
        <f t="shared" si="3515"/>
        <v>b</v>
      </c>
      <c r="C12094" s="42">
        <v>6</v>
      </c>
      <c r="D12094" s="42"/>
      <c r="F12094" s="343" t="s">
        <v>670</v>
      </c>
      <c r="G12094" s="45" t="s">
        <v>224</v>
      </c>
      <c r="H12094" s="99"/>
      <c r="I12094" s="105">
        <f t="shared" si="3516"/>
        <v>0</v>
      </c>
      <c r="J12094" s="100"/>
      <c r="K12094" s="100"/>
      <c r="L12094" s="105">
        <f t="shared" si="3514"/>
        <v>0</v>
      </c>
      <c r="M12094" s="100"/>
      <c r="N12094" s="100"/>
      <c r="R12094" s="352">
        <f>L12324-[1]გადასახდელები!L10714</f>
        <v>0</v>
      </c>
    </row>
    <row r="12095" spans="2:18" ht="48.75" hidden="1" customHeight="1">
      <c r="B12095" s="36" t="str">
        <f t="shared" si="3515"/>
        <v>b</v>
      </c>
      <c r="C12095" s="42">
        <v>6</v>
      </c>
      <c r="D12095" s="42"/>
      <c r="F12095" s="343" t="s">
        <v>671</v>
      </c>
      <c r="G12095" s="45" t="s">
        <v>225</v>
      </c>
      <c r="H12095" s="99"/>
      <c r="I12095" s="105">
        <f t="shared" si="3516"/>
        <v>0</v>
      </c>
      <c r="J12095" s="100"/>
      <c r="K12095" s="100"/>
      <c r="L12095" s="105">
        <f t="shared" si="3514"/>
        <v>0</v>
      </c>
      <c r="M12095" s="100"/>
      <c r="N12095" s="100"/>
      <c r="R12095" s="352">
        <f>L12325-[1]გადასახდელები!L10715</f>
        <v>0</v>
      </c>
    </row>
    <row r="12096" spans="2:18" ht="24.75" hidden="1" customHeight="1">
      <c r="B12096" s="36" t="str">
        <f t="shared" si="3515"/>
        <v>b</v>
      </c>
      <c r="C12096" s="42">
        <v>6</v>
      </c>
      <c r="D12096" s="42"/>
      <c r="F12096" s="343" t="s">
        <v>672</v>
      </c>
      <c r="G12096" s="45" t="s">
        <v>226</v>
      </c>
      <c r="H12096" s="99"/>
      <c r="I12096" s="105">
        <f t="shared" si="3516"/>
        <v>0</v>
      </c>
      <c r="J12096" s="100"/>
      <c r="K12096" s="100"/>
      <c r="L12096" s="105">
        <f t="shared" si="3514"/>
        <v>0</v>
      </c>
      <c r="M12096" s="100"/>
      <c r="N12096" s="100"/>
      <c r="R12096" s="352">
        <f>L12326-[1]გადასახდელები!L10716</f>
        <v>0</v>
      </c>
    </row>
    <row r="12097" spans="2:18" ht="24" hidden="1" customHeight="1">
      <c r="B12097" s="36" t="str">
        <f t="shared" si="3515"/>
        <v>b</v>
      </c>
      <c r="C12097" s="42">
        <v>6</v>
      </c>
      <c r="D12097" s="42"/>
      <c r="F12097" s="343" t="s">
        <v>673</v>
      </c>
      <c r="G12097" s="45" t="s">
        <v>227</v>
      </c>
      <c r="H12097" s="99"/>
      <c r="I12097" s="105">
        <f t="shared" si="3516"/>
        <v>0</v>
      </c>
      <c r="J12097" s="100"/>
      <c r="K12097" s="100"/>
      <c r="L12097" s="105">
        <f t="shared" si="3514"/>
        <v>0</v>
      </c>
      <c r="M12097" s="100"/>
      <c r="N12097" s="100"/>
      <c r="R12097" s="352">
        <f>L12327-[1]გადასახდელები!L10717</f>
        <v>0</v>
      </c>
    </row>
    <row r="12098" spans="2:18" ht="36.75" hidden="1" customHeight="1">
      <c r="B12098" s="36" t="str">
        <f t="shared" si="3515"/>
        <v>b</v>
      </c>
      <c r="C12098" s="42">
        <v>6</v>
      </c>
      <c r="D12098" s="42"/>
      <c r="F12098" s="343" t="s">
        <v>572</v>
      </c>
      <c r="G12098" s="45" t="s">
        <v>228</v>
      </c>
      <c r="H12098" s="99"/>
      <c r="I12098" s="105">
        <f t="shared" si="3516"/>
        <v>0</v>
      </c>
      <c r="J12098" s="100"/>
      <c r="K12098" s="100"/>
      <c r="L12098" s="105">
        <f t="shared" si="3514"/>
        <v>0</v>
      </c>
      <c r="M12098" s="100"/>
      <c r="N12098" s="100"/>
      <c r="R12098" s="352">
        <f>L12328-[1]გადასახდელები!L10718</f>
        <v>0</v>
      </c>
    </row>
    <row r="12099" spans="2:18" ht="24.75" hidden="1" customHeight="1">
      <c r="B12099" s="36" t="str">
        <f t="shared" si="3515"/>
        <v>b</v>
      </c>
      <c r="C12099" s="42">
        <v>5</v>
      </c>
      <c r="D12099" s="42"/>
      <c r="F12099" s="343" t="s">
        <v>573</v>
      </c>
      <c r="G12099" s="48" t="s">
        <v>193</v>
      </c>
      <c r="H12099" s="101"/>
      <c r="I12099" s="97">
        <f t="shared" si="3516"/>
        <v>0</v>
      </c>
      <c r="J12099" s="102"/>
      <c r="K12099" s="102"/>
      <c r="L12099" s="97">
        <f t="shared" si="3514"/>
        <v>0</v>
      </c>
      <c r="M12099" s="102"/>
      <c r="N12099" s="102"/>
      <c r="R12099" s="352">
        <f>L12329-[1]გადასახდელები!L10719</f>
        <v>0</v>
      </c>
    </row>
    <row r="12100" spans="2:18" ht="20.25" hidden="1" customHeight="1">
      <c r="B12100" s="36" t="str">
        <f t="shared" si="3515"/>
        <v>b</v>
      </c>
      <c r="C12100" s="42">
        <v>2</v>
      </c>
      <c r="D12100" s="42"/>
      <c r="E12100" s="24">
        <v>7076</v>
      </c>
      <c r="F12100" s="342" t="s">
        <v>574</v>
      </c>
      <c r="G12100" s="59" t="s">
        <v>292</v>
      </c>
      <c r="H12100" s="86">
        <f>H12101+H12148+H12156+H12155</f>
        <v>0</v>
      </c>
      <c r="I12100" s="87">
        <f t="shared" si="3516"/>
        <v>0</v>
      </c>
      <c r="J12100" s="88">
        <f>J12101+J12148+J12156+J12155</f>
        <v>0</v>
      </c>
      <c r="K12100" s="88">
        <f>K12101+K12148+K12156+K12155</f>
        <v>0</v>
      </c>
      <c r="L12100" s="87">
        <f t="shared" si="3514"/>
        <v>0</v>
      </c>
      <c r="M12100" s="88">
        <f>M12101+M12148+M12156+M12155</f>
        <v>0</v>
      </c>
      <c r="N12100" s="88">
        <f>N12101+N12148+N12156+N12155</f>
        <v>0</v>
      </c>
      <c r="O12100" s="82" t="s">
        <v>146</v>
      </c>
      <c r="P12100" s="35" t="s">
        <v>145</v>
      </c>
      <c r="R12100" s="352">
        <f>L12330-[1]გადასახდელები!L10720</f>
        <v>0</v>
      </c>
    </row>
    <row r="12101" spans="2:18" ht="20.25" hidden="1" customHeight="1">
      <c r="B12101" s="36" t="str">
        <f t="shared" si="3515"/>
        <v>b</v>
      </c>
      <c r="C12101" s="42">
        <v>3</v>
      </c>
      <c r="D12101" s="42"/>
      <c r="F12101" s="342" t="s">
        <v>575</v>
      </c>
      <c r="G12101" s="51" t="s">
        <v>293</v>
      </c>
      <c r="H12101" s="89">
        <f>H12102+H12114+H12143</f>
        <v>0</v>
      </c>
      <c r="I12101" s="90">
        <f t="shared" si="3516"/>
        <v>0</v>
      </c>
      <c r="J12101" s="89">
        <f>J12102+J12114+J12143</f>
        <v>0</v>
      </c>
      <c r="K12101" s="89">
        <f>K12102+K12114+K12143</f>
        <v>0</v>
      </c>
      <c r="L12101" s="90">
        <f t="shared" si="3514"/>
        <v>0</v>
      </c>
      <c r="M12101" s="89">
        <f>M12102+M12114+M12143</f>
        <v>0</v>
      </c>
      <c r="N12101" s="89">
        <f>N12102+N12114+N12143</f>
        <v>0</v>
      </c>
      <c r="O12101" s="82" t="s">
        <v>146</v>
      </c>
      <c r="P12101" s="35" t="s">
        <v>145</v>
      </c>
      <c r="R12101" s="352">
        <f>L12331-[1]გადასახდელები!L10721</f>
        <v>0</v>
      </c>
    </row>
    <row r="12102" spans="2:18" ht="20.25" hidden="1" customHeight="1">
      <c r="B12102" s="36" t="str">
        <f t="shared" si="3515"/>
        <v>b</v>
      </c>
      <c r="C12102" s="42">
        <v>4</v>
      </c>
      <c r="D12102" s="42"/>
      <c r="F12102" s="342" t="s">
        <v>576</v>
      </c>
      <c r="G12102" s="47" t="s">
        <v>294</v>
      </c>
      <c r="H12102" s="93">
        <f>H12103+H12104+H12105+H12106+H12107+H12108+H12109+H12110+H12111+H12112+H12113</f>
        <v>0</v>
      </c>
      <c r="I12102" s="94">
        <f t="shared" si="3516"/>
        <v>0</v>
      </c>
      <c r="J12102" s="93">
        <f>J12103+J12104+J12105+J12106+J12107+J12108+J12109+J12110+J12111+J12112+J12113</f>
        <v>0</v>
      </c>
      <c r="K12102" s="93">
        <f>K12103+K12104+K12105+K12106+K12107+K12108+K12109+K12110+K12111+K12112+K12113</f>
        <v>0</v>
      </c>
      <c r="L12102" s="94">
        <f t="shared" si="3514"/>
        <v>0</v>
      </c>
      <c r="M12102" s="93">
        <f>M12103+M12104+M12105+M12106+M12107+M12108+M12109+M12110+M12111+M12112+M12113</f>
        <v>0</v>
      </c>
      <c r="N12102" s="93">
        <f>N12103+N12104+N12105+N12106+N12107+N12108+N12109+N12110+N12111+N12112+N12113</f>
        <v>0</v>
      </c>
      <c r="O12102" s="82" t="s">
        <v>146</v>
      </c>
      <c r="P12102" s="35" t="s">
        <v>145</v>
      </c>
      <c r="R12102" s="352">
        <f>L12332-[1]გადასახდელები!L10722</f>
        <v>0</v>
      </c>
    </row>
    <row r="12103" spans="2:18" ht="20.25" hidden="1" customHeight="1">
      <c r="B12103" s="36" t="str">
        <f t="shared" si="3515"/>
        <v>b</v>
      </c>
      <c r="C12103" s="42">
        <v>5</v>
      </c>
      <c r="D12103" s="42"/>
      <c r="F12103" s="343" t="s">
        <v>577</v>
      </c>
      <c r="G12103" s="48" t="s">
        <v>295</v>
      </c>
      <c r="H12103" s="101"/>
      <c r="I12103" s="97">
        <f t="shared" si="3516"/>
        <v>0</v>
      </c>
      <c r="J12103" s="102"/>
      <c r="K12103" s="102"/>
      <c r="L12103" s="97">
        <f t="shared" si="3514"/>
        <v>0</v>
      </c>
      <c r="M12103" s="102"/>
      <c r="N12103" s="102"/>
      <c r="O12103" s="115"/>
      <c r="P12103" s="35" t="s">
        <v>145</v>
      </c>
      <c r="R12103" s="352">
        <f>L12333-[1]გადასახდელები!L10723</f>
        <v>0</v>
      </c>
    </row>
    <row r="12104" spans="2:18" ht="20.25" hidden="1" customHeight="1">
      <c r="B12104" s="36" t="str">
        <f t="shared" si="3515"/>
        <v>b</v>
      </c>
      <c r="C12104" s="42">
        <v>5</v>
      </c>
      <c r="D12104" s="42"/>
      <c r="F12104" s="343" t="s">
        <v>578</v>
      </c>
      <c r="G12104" s="48" t="s">
        <v>296</v>
      </c>
      <c r="H12104" s="101"/>
      <c r="I12104" s="97">
        <f t="shared" si="3516"/>
        <v>0</v>
      </c>
      <c r="J12104" s="102"/>
      <c r="K12104" s="102"/>
      <c r="L12104" s="97">
        <f t="shared" si="3514"/>
        <v>0</v>
      </c>
      <c r="M12104" s="102"/>
      <c r="N12104" s="102"/>
      <c r="O12104" s="115"/>
      <c r="P12104" s="35" t="s">
        <v>145</v>
      </c>
      <c r="R12104" s="352">
        <f>L12334-[1]გადასახდელები!L10724</f>
        <v>0</v>
      </c>
    </row>
    <row r="12105" spans="2:18" ht="30.75" hidden="1" customHeight="1">
      <c r="B12105" s="36" t="str">
        <f t="shared" si="3515"/>
        <v>b</v>
      </c>
      <c r="C12105" s="42">
        <v>5</v>
      </c>
      <c r="D12105" s="42"/>
      <c r="F12105" s="343" t="s">
        <v>674</v>
      </c>
      <c r="G12105" s="52" t="s">
        <v>297</v>
      </c>
      <c r="H12105" s="101"/>
      <c r="I12105" s="97">
        <f t="shared" si="3516"/>
        <v>0</v>
      </c>
      <c r="J12105" s="102"/>
      <c r="K12105" s="102"/>
      <c r="L12105" s="97">
        <f t="shared" si="3514"/>
        <v>0</v>
      </c>
      <c r="M12105" s="102"/>
      <c r="N12105" s="102"/>
      <c r="O12105" s="115"/>
      <c r="P12105" s="35" t="s">
        <v>145</v>
      </c>
      <c r="R12105" s="352">
        <f>L12335-[1]გადასახდელები!L10725</f>
        <v>0</v>
      </c>
    </row>
    <row r="12106" spans="2:18" ht="20.25" hidden="1" customHeight="1">
      <c r="B12106" s="36" t="str">
        <f t="shared" si="3515"/>
        <v>b</v>
      </c>
      <c r="C12106" s="42">
        <v>5</v>
      </c>
      <c r="D12106" s="42"/>
      <c r="F12106" s="343" t="s">
        <v>579</v>
      </c>
      <c r="G12106" s="48" t="s">
        <v>298</v>
      </c>
      <c r="H12106" s="101"/>
      <c r="I12106" s="97">
        <f t="shared" si="3516"/>
        <v>0</v>
      </c>
      <c r="J12106" s="102"/>
      <c r="K12106" s="102"/>
      <c r="L12106" s="97">
        <f t="shared" si="3514"/>
        <v>0</v>
      </c>
      <c r="M12106" s="102"/>
      <c r="N12106" s="102"/>
      <c r="O12106" s="115"/>
      <c r="P12106" s="35" t="s">
        <v>145</v>
      </c>
      <c r="R12106" s="352">
        <f>L12336-[1]გადასახდელები!L10726</f>
        <v>0</v>
      </c>
    </row>
    <row r="12107" spans="2:18" ht="20.25" hidden="1" customHeight="1">
      <c r="B12107" s="36" t="str">
        <f t="shared" si="3515"/>
        <v>b</v>
      </c>
      <c r="C12107" s="42">
        <v>5</v>
      </c>
      <c r="D12107" s="42"/>
      <c r="F12107" s="343" t="s">
        <v>580</v>
      </c>
      <c r="G12107" s="48" t="s">
        <v>299</v>
      </c>
      <c r="H12107" s="101"/>
      <c r="I12107" s="97">
        <f t="shared" si="3516"/>
        <v>0</v>
      </c>
      <c r="J12107" s="102"/>
      <c r="K12107" s="102"/>
      <c r="L12107" s="97">
        <f t="shared" si="3514"/>
        <v>0</v>
      </c>
      <c r="M12107" s="102"/>
      <c r="N12107" s="102"/>
      <c r="O12107" s="115"/>
      <c r="P12107" s="35" t="s">
        <v>145</v>
      </c>
      <c r="R12107" s="352">
        <f>L12337-[1]გადასახდელები!L10727</f>
        <v>0</v>
      </c>
    </row>
    <row r="12108" spans="2:18" ht="30.75" hidden="1" customHeight="1">
      <c r="B12108" s="36" t="str">
        <f t="shared" si="3515"/>
        <v>b</v>
      </c>
      <c r="C12108" s="42">
        <v>5</v>
      </c>
      <c r="D12108" s="42"/>
      <c r="F12108" s="343" t="s">
        <v>581</v>
      </c>
      <c r="G12108" s="48" t="s">
        <v>300</v>
      </c>
      <c r="H12108" s="101"/>
      <c r="I12108" s="97">
        <f t="shared" si="3516"/>
        <v>0</v>
      </c>
      <c r="J12108" s="102"/>
      <c r="K12108" s="102"/>
      <c r="L12108" s="97">
        <f t="shared" si="3514"/>
        <v>0</v>
      </c>
      <c r="M12108" s="102"/>
      <c r="N12108" s="102"/>
      <c r="O12108" s="115"/>
      <c r="P12108" s="35" t="s">
        <v>145</v>
      </c>
      <c r="R12108" s="352">
        <f>L12338-[1]გადასახდელები!L10728</f>
        <v>0</v>
      </c>
    </row>
    <row r="12109" spans="2:18" ht="20.25" hidden="1" customHeight="1">
      <c r="B12109" s="36" t="str">
        <f t="shared" si="3515"/>
        <v>b</v>
      </c>
      <c r="C12109" s="42">
        <v>5</v>
      </c>
      <c r="D12109" s="42"/>
      <c r="F12109" s="343" t="s">
        <v>675</v>
      </c>
      <c r="G12109" s="48" t="s">
        <v>301</v>
      </c>
      <c r="H12109" s="101"/>
      <c r="I12109" s="97">
        <f t="shared" si="3516"/>
        <v>0</v>
      </c>
      <c r="J12109" s="102"/>
      <c r="K12109" s="102"/>
      <c r="L12109" s="97">
        <f t="shared" si="3514"/>
        <v>0</v>
      </c>
      <c r="M12109" s="102"/>
      <c r="N12109" s="102"/>
      <c r="O12109" s="115"/>
      <c r="P12109" s="35" t="s">
        <v>145</v>
      </c>
      <c r="R12109" s="352">
        <f>L12339-[1]გადასახდელები!L10729</f>
        <v>0</v>
      </c>
    </row>
    <row r="12110" spans="2:18" ht="20.25" hidden="1" customHeight="1">
      <c r="B12110" s="36" t="str">
        <f t="shared" si="3515"/>
        <v>b</v>
      </c>
      <c r="C12110" s="42">
        <v>5</v>
      </c>
      <c r="D12110" s="42"/>
      <c r="F12110" s="343" t="s">
        <v>582</v>
      </c>
      <c r="G12110" s="48" t="s">
        <v>302</v>
      </c>
      <c r="H12110" s="101"/>
      <c r="I12110" s="97">
        <f t="shared" si="3516"/>
        <v>0</v>
      </c>
      <c r="J12110" s="102"/>
      <c r="K12110" s="102"/>
      <c r="L12110" s="97">
        <f t="shared" si="3514"/>
        <v>0</v>
      </c>
      <c r="M12110" s="102"/>
      <c r="N12110" s="102"/>
      <c r="O12110" s="115"/>
      <c r="P12110" s="35" t="s">
        <v>145</v>
      </c>
      <c r="R12110" s="352">
        <f>L12340-[1]გადასახდელები!L10730</f>
        <v>0</v>
      </c>
    </row>
    <row r="12111" spans="2:18" ht="20.25" hidden="1" customHeight="1">
      <c r="B12111" s="36" t="str">
        <f t="shared" si="3515"/>
        <v>b</v>
      </c>
      <c r="C12111" s="42">
        <v>5</v>
      </c>
      <c r="D12111" s="42"/>
      <c r="F12111" s="343" t="s">
        <v>676</v>
      </c>
      <c r="G12111" s="48" t="s">
        <v>303</v>
      </c>
      <c r="H12111" s="101"/>
      <c r="I12111" s="97">
        <f t="shared" si="3516"/>
        <v>0</v>
      </c>
      <c r="J12111" s="102"/>
      <c r="K12111" s="102"/>
      <c r="L12111" s="97">
        <f t="shared" si="3514"/>
        <v>0</v>
      </c>
      <c r="M12111" s="102"/>
      <c r="N12111" s="102"/>
      <c r="O12111" s="115"/>
      <c r="P12111" s="35" t="s">
        <v>145</v>
      </c>
      <c r="R12111" s="352">
        <f>L12341-[1]გადასახდელები!L10731</f>
        <v>0</v>
      </c>
    </row>
    <row r="12112" spans="2:18" ht="20.25" hidden="1" customHeight="1">
      <c r="B12112" s="36" t="str">
        <f t="shared" si="3515"/>
        <v>b</v>
      </c>
      <c r="C12112" s="42">
        <v>5</v>
      </c>
      <c r="D12112" s="42"/>
      <c r="F12112" s="343" t="s">
        <v>677</v>
      </c>
      <c r="G12112" s="48" t="s">
        <v>304</v>
      </c>
      <c r="H12112" s="101"/>
      <c r="I12112" s="97">
        <f t="shared" si="3516"/>
        <v>0</v>
      </c>
      <c r="J12112" s="102"/>
      <c r="K12112" s="102"/>
      <c r="L12112" s="97">
        <f t="shared" si="3514"/>
        <v>0</v>
      </c>
      <c r="M12112" s="102"/>
      <c r="N12112" s="102"/>
      <c r="O12112" s="115"/>
      <c r="P12112" s="35" t="s">
        <v>145</v>
      </c>
      <c r="R12112" s="352">
        <f>L12342-[1]გადასახდელები!L10732</f>
        <v>0</v>
      </c>
    </row>
    <row r="12113" spans="2:18" ht="20.25" hidden="1" customHeight="1">
      <c r="B12113" s="36" t="str">
        <f t="shared" si="3515"/>
        <v>b</v>
      </c>
      <c r="C12113" s="42">
        <v>5</v>
      </c>
      <c r="D12113" s="42"/>
      <c r="F12113" s="343" t="s">
        <v>583</v>
      </c>
      <c r="G12113" s="48" t="s">
        <v>305</v>
      </c>
      <c r="H12113" s="101"/>
      <c r="I12113" s="97">
        <f t="shared" si="3516"/>
        <v>0</v>
      </c>
      <c r="J12113" s="102"/>
      <c r="K12113" s="102"/>
      <c r="L12113" s="97">
        <f t="shared" si="3514"/>
        <v>0</v>
      </c>
      <c r="M12113" s="102"/>
      <c r="N12113" s="102"/>
      <c r="O12113" s="115"/>
      <c r="P12113" s="35" t="s">
        <v>145</v>
      </c>
      <c r="R12113" s="352">
        <f>L12343-[1]გადასახდელები!L10733</f>
        <v>0</v>
      </c>
    </row>
    <row r="12114" spans="2:18" ht="20.25" hidden="1" customHeight="1">
      <c r="B12114" s="36" t="str">
        <f t="shared" si="3515"/>
        <v>b</v>
      </c>
      <c r="C12114" s="42">
        <v>4</v>
      </c>
      <c r="D12114" s="42"/>
      <c r="F12114" s="342" t="s">
        <v>584</v>
      </c>
      <c r="G12114" s="47" t="s">
        <v>306</v>
      </c>
      <c r="H12114" s="93">
        <f>H12115+H12122</f>
        <v>0</v>
      </c>
      <c r="I12114" s="94">
        <f t="shared" si="3516"/>
        <v>0</v>
      </c>
      <c r="J12114" s="93">
        <f>J12115+J12122</f>
        <v>0</v>
      </c>
      <c r="K12114" s="93">
        <f>K12115+K12122</f>
        <v>0</v>
      </c>
      <c r="L12114" s="94">
        <f t="shared" si="3514"/>
        <v>0</v>
      </c>
      <c r="M12114" s="93">
        <f>M12115+M12122</f>
        <v>0</v>
      </c>
      <c r="N12114" s="93">
        <f>N12115+N12122</f>
        <v>0</v>
      </c>
      <c r="O12114" s="82" t="s">
        <v>146</v>
      </c>
      <c r="P12114" s="35" t="s">
        <v>145</v>
      </c>
      <c r="R12114" s="352">
        <f>L12344-[1]გადასახდელები!L10734</f>
        <v>0</v>
      </c>
    </row>
    <row r="12115" spans="2:18" ht="20.25" hidden="1" customHeight="1">
      <c r="B12115" s="36" t="str">
        <f t="shared" si="3515"/>
        <v>b</v>
      </c>
      <c r="C12115" s="42">
        <v>5</v>
      </c>
      <c r="D12115" s="42"/>
      <c r="F12115" s="342" t="s">
        <v>585</v>
      </c>
      <c r="G12115" s="48" t="s">
        <v>307</v>
      </c>
      <c r="H12115" s="96">
        <f>SUM(H12116:H12121)</f>
        <v>0</v>
      </c>
      <c r="I12115" s="97">
        <f t="shared" si="3516"/>
        <v>0</v>
      </c>
      <c r="J12115" s="96">
        <f>SUM(J12116:J12121)</f>
        <v>0</v>
      </c>
      <c r="K12115" s="96">
        <f>SUM(K12116:K12121)</f>
        <v>0</v>
      </c>
      <c r="L12115" s="97">
        <f t="shared" si="3514"/>
        <v>0</v>
      </c>
      <c r="M12115" s="96">
        <f>SUM(M12116:M12121)</f>
        <v>0</v>
      </c>
      <c r="N12115" s="96">
        <f>SUM(N12116:N12121)</f>
        <v>0</v>
      </c>
      <c r="O12115" s="82" t="s">
        <v>146</v>
      </c>
      <c r="P12115" s="35" t="s">
        <v>145</v>
      </c>
      <c r="R12115" s="352">
        <f>L12345-[1]გადასახდელები!L10735</f>
        <v>0</v>
      </c>
    </row>
    <row r="12116" spans="2:18" ht="20.25" hidden="1" customHeight="1">
      <c r="B12116" s="36" t="str">
        <f t="shared" si="3515"/>
        <v>b</v>
      </c>
      <c r="C12116" s="42">
        <v>6</v>
      </c>
      <c r="D12116" s="42"/>
      <c r="F12116" s="343" t="s">
        <v>586</v>
      </c>
      <c r="G12116" s="53" t="s">
        <v>308</v>
      </c>
      <c r="H12116" s="99"/>
      <c r="I12116" s="105">
        <f t="shared" si="3516"/>
        <v>0</v>
      </c>
      <c r="J12116" s="100"/>
      <c r="K12116" s="100"/>
      <c r="L12116" s="105">
        <f t="shared" si="3514"/>
        <v>0</v>
      </c>
      <c r="M12116" s="100"/>
      <c r="N12116" s="100"/>
      <c r="O12116" s="115"/>
      <c r="P12116" s="35" t="s">
        <v>145</v>
      </c>
      <c r="R12116" s="352">
        <f>L12346-[1]გადასახდელები!L10736</f>
        <v>0</v>
      </c>
    </row>
    <row r="12117" spans="2:18" ht="20.25" hidden="1" customHeight="1">
      <c r="B12117" s="36" t="str">
        <f t="shared" si="3515"/>
        <v>b</v>
      </c>
      <c r="C12117" s="42">
        <v>6</v>
      </c>
      <c r="D12117" s="42"/>
      <c r="F12117" s="343" t="s">
        <v>678</v>
      </c>
      <c r="G12117" s="53" t="s">
        <v>309</v>
      </c>
      <c r="H12117" s="99"/>
      <c r="I12117" s="105">
        <f t="shared" si="3516"/>
        <v>0</v>
      </c>
      <c r="J12117" s="100"/>
      <c r="K12117" s="100"/>
      <c r="L12117" s="105">
        <f t="shared" si="3514"/>
        <v>0</v>
      </c>
      <c r="M12117" s="100"/>
      <c r="N12117" s="100"/>
      <c r="O12117" s="115"/>
      <c r="P12117" s="35" t="s">
        <v>145</v>
      </c>
      <c r="R12117" s="352">
        <f>L12347-[1]გადასახდელები!L10737</f>
        <v>0</v>
      </c>
    </row>
    <row r="12118" spans="2:18" ht="20.25" hidden="1" customHeight="1">
      <c r="B12118" s="36" t="str">
        <f t="shared" si="3515"/>
        <v>b</v>
      </c>
      <c r="C12118" s="42">
        <v>6</v>
      </c>
      <c r="D12118" s="42"/>
      <c r="F12118" s="343" t="s">
        <v>679</v>
      </c>
      <c r="G12118" s="53" t="s">
        <v>310</v>
      </c>
      <c r="H12118" s="99"/>
      <c r="I12118" s="105">
        <f t="shared" si="3516"/>
        <v>0</v>
      </c>
      <c r="J12118" s="100"/>
      <c r="K12118" s="100"/>
      <c r="L12118" s="105">
        <f t="shared" si="3514"/>
        <v>0</v>
      </c>
      <c r="M12118" s="100"/>
      <c r="N12118" s="100"/>
      <c r="O12118" s="115"/>
      <c r="P12118" s="35" t="s">
        <v>145</v>
      </c>
      <c r="R12118" s="352">
        <f>L12348-[1]გადასახდელები!L10738</f>
        <v>0</v>
      </c>
    </row>
    <row r="12119" spans="2:18" ht="20.25" hidden="1" customHeight="1">
      <c r="B12119" s="36" t="str">
        <f t="shared" si="3515"/>
        <v>b</v>
      </c>
      <c r="C12119" s="42">
        <v>6</v>
      </c>
      <c r="D12119" s="42"/>
      <c r="F12119" s="343" t="s">
        <v>680</v>
      </c>
      <c r="G12119" s="53" t="s">
        <v>311</v>
      </c>
      <c r="H12119" s="99"/>
      <c r="I12119" s="105">
        <f t="shared" si="3516"/>
        <v>0</v>
      </c>
      <c r="J12119" s="100"/>
      <c r="K12119" s="100"/>
      <c r="L12119" s="105">
        <f t="shared" si="3514"/>
        <v>0</v>
      </c>
      <c r="M12119" s="100"/>
      <c r="N12119" s="100"/>
      <c r="O12119" s="115"/>
      <c r="P12119" s="35" t="s">
        <v>145</v>
      </c>
      <c r="R12119" s="352">
        <f>L12349-[1]გადასახდელები!L10739</f>
        <v>0</v>
      </c>
    </row>
    <row r="12120" spans="2:18" ht="20.25" hidden="1" customHeight="1">
      <c r="B12120" s="36" t="str">
        <f t="shared" si="3515"/>
        <v>b</v>
      </c>
      <c r="C12120" s="42">
        <v>6</v>
      </c>
      <c r="D12120" s="42"/>
      <c r="F12120" s="343" t="s">
        <v>681</v>
      </c>
      <c r="G12120" s="53" t="s">
        <v>312</v>
      </c>
      <c r="H12120" s="99"/>
      <c r="I12120" s="105">
        <f t="shared" si="3516"/>
        <v>0</v>
      </c>
      <c r="J12120" s="100"/>
      <c r="K12120" s="100"/>
      <c r="L12120" s="105">
        <f t="shared" si="3514"/>
        <v>0</v>
      </c>
      <c r="M12120" s="100"/>
      <c r="N12120" s="100"/>
      <c r="O12120" s="115"/>
      <c r="P12120" s="35" t="s">
        <v>145</v>
      </c>
      <c r="R12120" s="352">
        <f>L12350-[1]გადასახდელები!L10740</f>
        <v>0</v>
      </c>
    </row>
    <row r="12121" spans="2:18" ht="20.25" hidden="1" customHeight="1">
      <c r="B12121" s="36" t="str">
        <f t="shared" si="3515"/>
        <v>b</v>
      </c>
      <c r="C12121" s="42">
        <v>6</v>
      </c>
      <c r="D12121" s="42"/>
      <c r="F12121" s="343" t="s">
        <v>682</v>
      </c>
      <c r="G12121" s="53" t="s">
        <v>313</v>
      </c>
      <c r="H12121" s="99"/>
      <c r="I12121" s="105">
        <f t="shared" si="3516"/>
        <v>0</v>
      </c>
      <c r="J12121" s="100"/>
      <c r="K12121" s="100"/>
      <c r="L12121" s="105">
        <f t="shared" si="3514"/>
        <v>0</v>
      </c>
      <c r="M12121" s="100"/>
      <c r="N12121" s="100"/>
      <c r="O12121" s="115"/>
      <c r="P12121" s="35" t="s">
        <v>145</v>
      </c>
      <c r="R12121" s="352">
        <f>L12351-[1]გადასახდელები!L10741</f>
        <v>0</v>
      </c>
    </row>
    <row r="12122" spans="2:18" ht="20.25" hidden="1" customHeight="1">
      <c r="B12122" s="36" t="str">
        <f t="shared" si="3515"/>
        <v>b</v>
      </c>
      <c r="C12122" s="42">
        <v>5</v>
      </c>
      <c r="D12122" s="42"/>
      <c r="F12122" s="342" t="s">
        <v>587</v>
      </c>
      <c r="G12122" s="48" t="s">
        <v>314</v>
      </c>
      <c r="H12122" s="96">
        <f>SUM(H12123:H12142)</f>
        <v>0</v>
      </c>
      <c r="I12122" s="97">
        <f t="shared" si="3516"/>
        <v>0</v>
      </c>
      <c r="J12122" s="96">
        <f>SUM(J12123:J12142)</f>
        <v>0</v>
      </c>
      <c r="K12122" s="96">
        <f>SUM(K12123:K12142)</f>
        <v>0</v>
      </c>
      <c r="L12122" s="97">
        <f t="shared" si="3514"/>
        <v>0</v>
      </c>
      <c r="M12122" s="96">
        <f>SUM(M12123:M12142)</f>
        <v>0</v>
      </c>
      <c r="N12122" s="96">
        <f>SUM(N12123:N12142)</f>
        <v>0</v>
      </c>
      <c r="O12122" s="82" t="s">
        <v>146</v>
      </c>
      <c r="P12122" s="35" t="s">
        <v>145</v>
      </c>
      <c r="R12122" s="352">
        <f>L12352-[1]გადასახდელები!L10742</f>
        <v>0</v>
      </c>
    </row>
    <row r="12123" spans="2:18" ht="20.25" hidden="1" customHeight="1">
      <c r="B12123" s="36" t="str">
        <f t="shared" si="3515"/>
        <v>b</v>
      </c>
      <c r="C12123" s="42">
        <v>6</v>
      </c>
      <c r="D12123" s="42"/>
      <c r="F12123" s="343" t="s">
        <v>683</v>
      </c>
      <c r="G12123" s="54" t="s">
        <v>315</v>
      </c>
      <c r="H12123" s="116"/>
      <c r="I12123" s="105">
        <f t="shared" si="3516"/>
        <v>0</v>
      </c>
      <c r="J12123" s="117"/>
      <c r="K12123" s="117"/>
      <c r="L12123" s="105">
        <f t="shared" si="3514"/>
        <v>0</v>
      </c>
      <c r="M12123" s="117"/>
      <c r="N12123" s="117"/>
      <c r="P12123" s="35" t="s">
        <v>145</v>
      </c>
      <c r="R12123" s="352">
        <f>L12353-[1]გადასახდელები!L10743</f>
        <v>0</v>
      </c>
    </row>
    <row r="12124" spans="2:18" ht="20.25" hidden="1" customHeight="1">
      <c r="B12124" s="36" t="str">
        <f t="shared" si="3515"/>
        <v>b</v>
      </c>
      <c r="C12124" s="42">
        <v>6</v>
      </c>
      <c r="D12124" s="42"/>
      <c r="F12124" s="343" t="s">
        <v>684</v>
      </c>
      <c r="G12124" s="54" t="s">
        <v>316</v>
      </c>
      <c r="H12124" s="116"/>
      <c r="I12124" s="105">
        <f t="shared" si="3516"/>
        <v>0</v>
      </c>
      <c r="J12124" s="117"/>
      <c r="K12124" s="117"/>
      <c r="L12124" s="105">
        <f t="shared" si="3514"/>
        <v>0</v>
      </c>
      <c r="M12124" s="117"/>
      <c r="N12124" s="117"/>
      <c r="P12124" s="35" t="s">
        <v>145</v>
      </c>
      <c r="R12124" s="352">
        <f>L12354-[1]გადასახდელები!L10744</f>
        <v>0</v>
      </c>
    </row>
    <row r="12125" spans="2:18" ht="30.75" hidden="1" customHeight="1">
      <c r="B12125" s="36" t="str">
        <f t="shared" si="3515"/>
        <v>b</v>
      </c>
      <c r="C12125" s="42">
        <v>6</v>
      </c>
      <c r="D12125" s="42"/>
      <c r="F12125" s="343" t="s">
        <v>588</v>
      </c>
      <c r="G12125" s="54" t="s">
        <v>317</v>
      </c>
      <c r="H12125" s="116"/>
      <c r="I12125" s="105">
        <f t="shared" si="3516"/>
        <v>0</v>
      </c>
      <c r="J12125" s="117"/>
      <c r="K12125" s="117"/>
      <c r="L12125" s="105">
        <f t="shared" si="3514"/>
        <v>0</v>
      </c>
      <c r="M12125" s="117"/>
      <c r="N12125" s="117"/>
      <c r="P12125" s="35" t="s">
        <v>145</v>
      </c>
      <c r="R12125" s="352">
        <f>L12355-[1]გადასახდელები!L10745</f>
        <v>0</v>
      </c>
    </row>
    <row r="12126" spans="2:18" ht="30.75" hidden="1" customHeight="1">
      <c r="B12126" s="36" t="str">
        <f t="shared" si="3515"/>
        <v>b</v>
      </c>
      <c r="C12126" s="42">
        <v>6</v>
      </c>
      <c r="D12126" s="42"/>
      <c r="F12126" s="343" t="s">
        <v>685</v>
      </c>
      <c r="G12126" s="54" t="s">
        <v>318</v>
      </c>
      <c r="H12126" s="116"/>
      <c r="I12126" s="105">
        <f t="shared" si="3516"/>
        <v>0</v>
      </c>
      <c r="J12126" s="117"/>
      <c r="K12126" s="117"/>
      <c r="L12126" s="105">
        <f t="shared" si="3514"/>
        <v>0</v>
      </c>
      <c r="M12126" s="117"/>
      <c r="N12126" s="117"/>
      <c r="P12126" s="35" t="s">
        <v>145</v>
      </c>
      <c r="R12126" s="352">
        <f>L12356-[1]გადასახდელები!L10746</f>
        <v>0</v>
      </c>
    </row>
    <row r="12127" spans="2:18" ht="20.25" hidden="1" customHeight="1">
      <c r="B12127" s="36" t="str">
        <f t="shared" si="3515"/>
        <v>b</v>
      </c>
      <c r="C12127" s="42">
        <v>6</v>
      </c>
      <c r="D12127" s="42"/>
      <c r="F12127" s="343" t="s">
        <v>589</v>
      </c>
      <c r="G12127" s="54" t="s">
        <v>319</v>
      </c>
      <c r="H12127" s="116"/>
      <c r="I12127" s="105">
        <f t="shared" si="3516"/>
        <v>0</v>
      </c>
      <c r="J12127" s="117"/>
      <c r="K12127" s="117"/>
      <c r="L12127" s="105">
        <f t="shared" si="3514"/>
        <v>0</v>
      </c>
      <c r="M12127" s="117"/>
      <c r="N12127" s="117"/>
      <c r="P12127" s="35" t="s">
        <v>145</v>
      </c>
      <c r="R12127" s="352">
        <f>L12357-[1]გადასახდელები!L10747</f>
        <v>0</v>
      </c>
    </row>
    <row r="12128" spans="2:18" ht="20.25" hidden="1" customHeight="1">
      <c r="B12128" s="36" t="str">
        <f t="shared" si="3515"/>
        <v>b</v>
      </c>
      <c r="C12128" s="42">
        <v>6</v>
      </c>
      <c r="D12128" s="42"/>
      <c r="F12128" s="343" t="s">
        <v>686</v>
      </c>
      <c r="G12128" s="54" t="s">
        <v>320</v>
      </c>
      <c r="H12128" s="116"/>
      <c r="I12128" s="105">
        <f t="shared" si="3516"/>
        <v>0</v>
      </c>
      <c r="J12128" s="117"/>
      <c r="K12128" s="117"/>
      <c r="L12128" s="105">
        <f t="shared" si="3514"/>
        <v>0</v>
      </c>
      <c r="M12128" s="117"/>
      <c r="N12128" s="117"/>
      <c r="P12128" s="35" t="s">
        <v>145</v>
      </c>
      <c r="R12128" s="352">
        <f>L12358-[1]გადასახდელები!L10748</f>
        <v>0</v>
      </c>
    </row>
    <row r="12129" spans="2:18" ht="30.75" hidden="1" customHeight="1">
      <c r="B12129" s="36" t="str">
        <f t="shared" si="3515"/>
        <v>b</v>
      </c>
      <c r="C12129" s="42">
        <v>6</v>
      </c>
      <c r="D12129" s="42"/>
      <c r="F12129" s="343" t="s">
        <v>687</v>
      </c>
      <c r="G12129" s="54" t="s">
        <v>321</v>
      </c>
      <c r="H12129" s="116"/>
      <c r="I12129" s="105">
        <f t="shared" si="3516"/>
        <v>0</v>
      </c>
      <c r="J12129" s="117"/>
      <c r="K12129" s="117"/>
      <c r="L12129" s="105">
        <f t="shared" si="3514"/>
        <v>0</v>
      </c>
      <c r="M12129" s="117"/>
      <c r="N12129" s="117"/>
      <c r="P12129" s="35" t="s">
        <v>145</v>
      </c>
      <c r="R12129" s="352">
        <f>L12359-[1]გადასახდელები!L10749</f>
        <v>0</v>
      </c>
    </row>
    <row r="12130" spans="2:18" ht="20.25" hidden="1" customHeight="1">
      <c r="B12130" s="36" t="str">
        <f t="shared" si="3515"/>
        <v>b</v>
      </c>
      <c r="C12130" s="42">
        <v>6</v>
      </c>
      <c r="D12130" s="42"/>
      <c r="F12130" s="343" t="s">
        <v>590</v>
      </c>
      <c r="G12130" s="54" t="s">
        <v>322</v>
      </c>
      <c r="H12130" s="116"/>
      <c r="I12130" s="105">
        <f t="shared" si="3516"/>
        <v>0</v>
      </c>
      <c r="J12130" s="117"/>
      <c r="K12130" s="117"/>
      <c r="L12130" s="105">
        <f t="shared" si="3514"/>
        <v>0</v>
      </c>
      <c r="M12130" s="117"/>
      <c r="N12130" s="117"/>
      <c r="P12130" s="35" t="s">
        <v>145</v>
      </c>
      <c r="R12130" s="352">
        <f>L12360-[1]გადასახდელები!L10750</f>
        <v>0</v>
      </c>
    </row>
    <row r="12131" spans="2:18" ht="20.25" hidden="1" customHeight="1">
      <c r="B12131" s="36" t="str">
        <f t="shared" si="3515"/>
        <v>b</v>
      </c>
      <c r="C12131" s="42">
        <v>6</v>
      </c>
      <c r="D12131" s="42"/>
      <c r="F12131" s="343" t="s">
        <v>688</v>
      </c>
      <c r="G12131" s="54" t="s">
        <v>323</v>
      </c>
      <c r="H12131" s="116"/>
      <c r="I12131" s="105">
        <f t="shared" si="3516"/>
        <v>0</v>
      </c>
      <c r="J12131" s="117"/>
      <c r="K12131" s="117"/>
      <c r="L12131" s="105">
        <f t="shared" si="3514"/>
        <v>0</v>
      </c>
      <c r="M12131" s="117"/>
      <c r="N12131" s="117"/>
      <c r="P12131" s="35" t="s">
        <v>145</v>
      </c>
      <c r="R12131" s="352">
        <f>L12361-[1]გადასახდელები!L10751</f>
        <v>0</v>
      </c>
    </row>
    <row r="12132" spans="2:18" ht="20.25" hidden="1" customHeight="1">
      <c r="B12132" s="36" t="str">
        <f t="shared" si="3515"/>
        <v>b</v>
      </c>
      <c r="C12132" s="42">
        <v>6</v>
      </c>
      <c r="D12132" s="42"/>
      <c r="F12132" s="343" t="s">
        <v>689</v>
      </c>
      <c r="G12132" s="54" t="s">
        <v>324</v>
      </c>
      <c r="H12132" s="116"/>
      <c r="I12132" s="105">
        <f t="shared" si="3516"/>
        <v>0</v>
      </c>
      <c r="J12132" s="117"/>
      <c r="K12132" s="117"/>
      <c r="L12132" s="105">
        <f t="shared" si="3514"/>
        <v>0</v>
      </c>
      <c r="M12132" s="117"/>
      <c r="N12132" s="117"/>
      <c r="P12132" s="35" t="s">
        <v>145</v>
      </c>
      <c r="R12132" s="352">
        <f>L12362-[1]გადასახდელები!L10752</f>
        <v>0</v>
      </c>
    </row>
    <row r="12133" spans="2:18" ht="20.25" hidden="1" customHeight="1">
      <c r="B12133" s="36" t="str">
        <f t="shared" si="3515"/>
        <v>b</v>
      </c>
      <c r="C12133" s="42">
        <v>6</v>
      </c>
      <c r="D12133" s="42"/>
      <c r="F12133" s="343" t="s">
        <v>690</v>
      </c>
      <c r="G12133" s="54" t="s">
        <v>325</v>
      </c>
      <c r="H12133" s="116"/>
      <c r="I12133" s="105">
        <f t="shared" si="3516"/>
        <v>0</v>
      </c>
      <c r="J12133" s="117"/>
      <c r="K12133" s="117"/>
      <c r="L12133" s="105">
        <f t="shared" si="3514"/>
        <v>0</v>
      </c>
      <c r="M12133" s="117"/>
      <c r="N12133" s="117"/>
      <c r="P12133" s="35" t="s">
        <v>145</v>
      </c>
      <c r="R12133" s="352">
        <f>L12363-[1]გადასახდელები!L10753</f>
        <v>0</v>
      </c>
    </row>
    <row r="12134" spans="2:18" ht="20.25" hidden="1" customHeight="1">
      <c r="B12134" s="36" t="str">
        <f t="shared" si="3515"/>
        <v>b</v>
      </c>
      <c r="C12134" s="42">
        <v>6</v>
      </c>
      <c r="D12134" s="42"/>
      <c r="F12134" s="343" t="s">
        <v>691</v>
      </c>
      <c r="G12134" s="54" t="s">
        <v>326</v>
      </c>
      <c r="H12134" s="116"/>
      <c r="I12134" s="105">
        <f t="shared" si="3516"/>
        <v>0</v>
      </c>
      <c r="J12134" s="117"/>
      <c r="K12134" s="117"/>
      <c r="L12134" s="105">
        <f t="shared" si="3514"/>
        <v>0</v>
      </c>
      <c r="M12134" s="117"/>
      <c r="N12134" s="117"/>
      <c r="P12134" s="35" t="s">
        <v>145</v>
      </c>
      <c r="R12134" s="352">
        <f>L12364-[1]გადასახდელები!L10754</f>
        <v>0</v>
      </c>
    </row>
    <row r="12135" spans="2:18" ht="20.25" hidden="1" customHeight="1">
      <c r="B12135" s="36" t="str">
        <f t="shared" si="3515"/>
        <v>b</v>
      </c>
      <c r="C12135" s="42">
        <v>6</v>
      </c>
      <c r="D12135" s="42"/>
      <c r="F12135" s="343" t="s">
        <v>692</v>
      </c>
      <c r="G12135" s="54" t="s">
        <v>327</v>
      </c>
      <c r="H12135" s="116"/>
      <c r="I12135" s="105">
        <f t="shared" si="3516"/>
        <v>0</v>
      </c>
      <c r="J12135" s="117"/>
      <c r="K12135" s="117"/>
      <c r="L12135" s="105">
        <f t="shared" si="3514"/>
        <v>0</v>
      </c>
      <c r="M12135" s="117"/>
      <c r="N12135" s="117"/>
      <c r="P12135" s="35" t="s">
        <v>145</v>
      </c>
      <c r="R12135" s="352">
        <f>L12365-[1]გადასახდელები!L10755</f>
        <v>0</v>
      </c>
    </row>
    <row r="12136" spans="2:18" ht="20.25" hidden="1" customHeight="1">
      <c r="B12136" s="36" t="str">
        <f t="shared" si="3515"/>
        <v>b</v>
      </c>
      <c r="C12136" s="42">
        <v>6</v>
      </c>
      <c r="D12136" s="42"/>
      <c r="F12136" s="343" t="s">
        <v>693</v>
      </c>
      <c r="G12136" s="54" t="s">
        <v>328</v>
      </c>
      <c r="H12136" s="116"/>
      <c r="I12136" s="105">
        <f t="shared" si="3516"/>
        <v>0</v>
      </c>
      <c r="J12136" s="117"/>
      <c r="K12136" s="117"/>
      <c r="L12136" s="105">
        <f t="shared" si="3514"/>
        <v>0</v>
      </c>
      <c r="M12136" s="117"/>
      <c r="N12136" s="117"/>
      <c r="P12136" s="35" t="s">
        <v>145</v>
      </c>
      <c r="R12136" s="352">
        <f>L12366-[1]გადასახდელები!L10756</f>
        <v>0</v>
      </c>
    </row>
    <row r="12137" spans="2:18" ht="20.25" hidden="1" customHeight="1">
      <c r="B12137" s="36" t="str">
        <f t="shared" si="3515"/>
        <v>b</v>
      </c>
      <c r="C12137" s="42">
        <v>6</v>
      </c>
      <c r="D12137" s="42"/>
      <c r="F12137" s="343" t="s">
        <v>694</v>
      </c>
      <c r="G12137" s="54" t="s">
        <v>329</v>
      </c>
      <c r="H12137" s="116"/>
      <c r="I12137" s="105">
        <f t="shared" si="3516"/>
        <v>0</v>
      </c>
      <c r="J12137" s="117"/>
      <c r="K12137" s="117"/>
      <c r="L12137" s="105">
        <f t="shared" si="3514"/>
        <v>0</v>
      </c>
      <c r="M12137" s="117"/>
      <c r="N12137" s="117"/>
      <c r="P12137" s="35" t="s">
        <v>145</v>
      </c>
      <c r="R12137" s="352">
        <f>L12367-[1]გადასახდელები!L10757</f>
        <v>0</v>
      </c>
    </row>
    <row r="12138" spans="2:18" ht="20.25" hidden="1" customHeight="1">
      <c r="B12138" s="36" t="str">
        <f t="shared" si="3515"/>
        <v>b</v>
      </c>
      <c r="C12138" s="42">
        <v>6</v>
      </c>
      <c r="D12138" s="42"/>
      <c r="F12138" s="343" t="s">
        <v>695</v>
      </c>
      <c r="G12138" s="54" t="s">
        <v>330</v>
      </c>
      <c r="H12138" s="116"/>
      <c r="I12138" s="105">
        <f t="shared" si="3516"/>
        <v>0</v>
      </c>
      <c r="J12138" s="117"/>
      <c r="K12138" s="117"/>
      <c r="L12138" s="105">
        <f t="shared" ref="L12138:L12201" si="3517">M12138+N12138</f>
        <v>0</v>
      </c>
      <c r="M12138" s="117"/>
      <c r="N12138" s="117"/>
      <c r="P12138" s="35" t="s">
        <v>145</v>
      </c>
      <c r="R12138" s="352">
        <f>L12368-[1]გადასახდელები!L10758</f>
        <v>0</v>
      </c>
    </row>
    <row r="12139" spans="2:18" ht="20.25" hidden="1" customHeight="1">
      <c r="B12139" s="36" t="str">
        <f t="shared" ref="B12139:B12202" si="3518">IF(H12139+I12139+L12139&gt;0,"a","b")</f>
        <v>b</v>
      </c>
      <c r="C12139" s="42">
        <v>6</v>
      </c>
      <c r="D12139" s="42"/>
      <c r="F12139" s="343" t="s">
        <v>696</v>
      </c>
      <c r="G12139" s="54" t="s">
        <v>331</v>
      </c>
      <c r="H12139" s="116"/>
      <c r="I12139" s="105">
        <f t="shared" si="3516"/>
        <v>0</v>
      </c>
      <c r="J12139" s="117"/>
      <c r="K12139" s="117"/>
      <c r="L12139" s="105">
        <f t="shared" si="3517"/>
        <v>0</v>
      </c>
      <c r="M12139" s="117"/>
      <c r="N12139" s="117"/>
      <c r="P12139" s="35" t="s">
        <v>145</v>
      </c>
      <c r="R12139" s="352">
        <f>L12369-[1]გადასახდელები!L10759</f>
        <v>0</v>
      </c>
    </row>
    <row r="12140" spans="2:18" ht="20.25" hidden="1" customHeight="1">
      <c r="B12140" s="36" t="str">
        <f t="shared" si="3518"/>
        <v>b</v>
      </c>
      <c r="C12140" s="42">
        <v>6</v>
      </c>
      <c r="D12140" s="42"/>
      <c r="F12140" s="343" t="s">
        <v>697</v>
      </c>
      <c r="G12140" s="55" t="s">
        <v>332</v>
      </c>
      <c r="H12140" s="116"/>
      <c r="I12140" s="105">
        <f t="shared" si="3516"/>
        <v>0</v>
      </c>
      <c r="J12140" s="117"/>
      <c r="K12140" s="117"/>
      <c r="L12140" s="105">
        <f t="shared" si="3517"/>
        <v>0</v>
      </c>
      <c r="M12140" s="117"/>
      <c r="N12140" s="117"/>
      <c r="P12140" s="35" t="s">
        <v>145</v>
      </c>
      <c r="R12140" s="352">
        <f>L12370-[1]გადასახდელები!L10760</f>
        <v>0</v>
      </c>
    </row>
    <row r="12141" spans="2:18" ht="20.25" hidden="1" customHeight="1">
      <c r="B12141" s="36" t="str">
        <f t="shared" si="3518"/>
        <v>b</v>
      </c>
      <c r="C12141" s="42">
        <v>6</v>
      </c>
      <c r="D12141" s="42"/>
      <c r="F12141" s="343" t="s">
        <v>698</v>
      </c>
      <c r="G12141" s="54" t="s">
        <v>333</v>
      </c>
      <c r="H12141" s="116"/>
      <c r="I12141" s="105">
        <f t="shared" si="3516"/>
        <v>0</v>
      </c>
      <c r="J12141" s="117"/>
      <c r="K12141" s="117"/>
      <c r="L12141" s="105">
        <f t="shared" si="3517"/>
        <v>0</v>
      </c>
      <c r="M12141" s="117"/>
      <c r="N12141" s="117"/>
      <c r="P12141" s="35" t="s">
        <v>145</v>
      </c>
      <c r="R12141" s="352">
        <f>L12371-[1]გადასახდელები!L10761</f>
        <v>0</v>
      </c>
    </row>
    <row r="12142" spans="2:18" ht="30.75" hidden="1" customHeight="1">
      <c r="B12142" s="36" t="str">
        <f t="shared" si="3518"/>
        <v>b</v>
      </c>
      <c r="C12142" s="42">
        <v>6</v>
      </c>
      <c r="D12142" s="42"/>
      <c r="F12142" s="343" t="s">
        <v>591</v>
      </c>
      <c r="G12142" s="54" t="s">
        <v>334</v>
      </c>
      <c r="H12142" s="116"/>
      <c r="I12142" s="105">
        <f t="shared" si="3516"/>
        <v>0</v>
      </c>
      <c r="J12142" s="117"/>
      <c r="K12142" s="117"/>
      <c r="L12142" s="105">
        <f t="shared" si="3517"/>
        <v>0</v>
      </c>
      <c r="M12142" s="117"/>
      <c r="N12142" s="117"/>
      <c r="P12142" s="35" t="s">
        <v>145</v>
      </c>
      <c r="R12142" s="352">
        <f>L12372-[1]გადასახდელები!L10762</f>
        <v>0</v>
      </c>
    </row>
    <row r="12143" spans="2:18" ht="20.25" hidden="1" customHeight="1">
      <c r="B12143" s="36" t="str">
        <f t="shared" si="3518"/>
        <v>b</v>
      </c>
      <c r="C12143" s="42">
        <v>4</v>
      </c>
      <c r="D12143" s="42"/>
      <c r="F12143" s="342" t="s">
        <v>699</v>
      </c>
      <c r="G12143" s="47" t="s">
        <v>335</v>
      </c>
      <c r="H12143" s="93">
        <f>H12144+H12145</f>
        <v>0</v>
      </c>
      <c r="I12143" s="94">
        <f t="shared" si="3516"/>
        <v>0</v>
      </c>
      <c r="J12143" s="93">
        <f>J12144+J12145</f>
        <v>0</v>
      </c>
      <c r="K12143" s="93">
        <f>K12144+K12145</f>
        <v>0</v>
      </c>
      <c r="L12143" s="94">
        <f t="shared" si="3517"/>
        <v>0</v>
      </c>
      <c r="M12143" s="93">
        <f>M12144+M12145</f>
        <v>0</v>
      </c>
      <c r="N12143" s="93">
        <f>N12144+N12145</f>
        <v>0</v>
      </c>
      <c r="O12143" s="82" t="s">
        <v>146</v>
      </c>
      <c r="P12143" s="35" t="s">
        <v>145</v>
      </c>
      <c r="R12143" s="352">
        <f>L12373-[1]გადასახდელები!L10763</f>
        <v>0</v>
      </c>
    </row>
    <row r="12144" spans="2:18" ht="20.25" hidden="1" customHeight="1">
      <c r="B12144" s="36" t="str">
        <f t="shared" si="3518"/>
        <v>b</v>
      </c>
      <c r="C12144" s="42">
        <v>5</v>
      </c>
      <c r="D12144" s="42"/>
      <c r="F12144" s="343" t="s">
        <v>700</v>
      </c>
      <c r="G12144" s="48" t="s">
        <v>336</v>
      </c>
      <c r="H12144" s="101"/>
      <c r="I12144" s="97">
        <f t="shared" si="3516"/>
        <v>0</v>
      </c>
      <c r="J12144" s="102"/>
      <c r="K12144" s="102"/>
      <c r="L12144" s="97">
        <f t="shared" si="3517"/>
        <v>0</v>
      </c>
      <c r="M12144" s="102"/>
      <c r="N12144" s="102"/>
      <c r="O12144" s="115"/>
      <c r="P12144" s="35" t="s">
        <v>145</v>
      </c>
      <c r="R12144" s="352">
        <f>L12374-[1]გადასახდელები!L10764</f>
        <v>0</v>
      </c>
    </row>
    <row r="12145" spans="2:18" ht="20.25" hidden="1" customHeight="1">
      <c r="B12145" s="36" t="str">
        <f t="shared" si="3518"/>
        <v>b</v>
      </c>
      <c r="C12145" s="42">
        <v>5</v>
      </c>
      <c r="D12145" s="42"/>
      <c r="F12145" s="342" t="s">
        <v>701</v>
      </c>
      <c r="G12145" s="48" t="s">
        <v>337</v>
      </c>
      <c r="H12145" s="119">
        <f>H12146+H12147</f>
        <v>0</v>
      </c>
      <c r="I12145" s="105">
        <f t="shared" si="3516"/>
        <v>0</v>
      </c>
      <c r="J12145" s="119">
        <f>J12146+J12147</f>
        <v>0</v>
      </c>
      <c r="K12145" s="119">
        <f>K12146+K12147</f>
        <v>0</v>
      </c>
      <c r="L12145" s="105">
        <f t="shared" si="3517"/>
        <v>0</v>
      </c>
      <c r="M12145" s="119">
        <f>M12146+M12147</f>
        <v>0</v>
      </c>
      <c r="N12145" s="119">
        <f>N12146+N12147</f>
        <v>0</v>
      </c>
      <c r="O12145" s="82" t="s">
        <v>146</v>
      </c>
      <c r="P12145" s="35" t="s">
        <v>145</v>
      </c>
      <c r="R12145" s="352">
        <f>L12375-[1]გადასახდელები!L10765</f>
        <v>0</v>
      </c>
    </row>
    <row r="12146" spans="2:18" ht="20.25" hidden="1" customHeight="1">
      <c r="B12146" s="36" t="str">
        <f t="shared" si="3518"/>
        <v>b</v>
      </c>
      <c r="C12146" s="42">
        <v>6</v>
      </c>
      <c r="D12146" s="42"/>
      <c r="F12146" s="343" t="s">
        <v>702</v>
      </c>
      <c r="G12146" s="54" t="s">
        <v>338</v>
      </c>
      <c r="H12146" s="116"/>
      <c r="I12146" s="105">
        <f t="shared" si="3516"/>
        <v>0</v>
      </c>
      <c r="J12146" s="117"/>
      <c r="K12146" s="117"/>
      <c r="L12146" s="105">
        <f t="shared" si="3517"/>
        <v>0</v>
      </c>
      <c r="M12146" s="117"/>
      <c r="N12146" s="117"/>
      <c r="P12146" s="35" t="s">
        <v>145</v>
      </c>
      <c r="R12146" s="352">
        <f>L12376-[1]გადასახდელები!L10766</f>
        <v>0</v>
      </c>
    </row>
    <row r="12147" spans="2:18" ht="20.25" hidden="1" customHeight="1">
      <c r="B12147" s="36" t="str">
        <f t="shared" si="3518"/>
        <v>b</v>
      </c>
      <c r="C12147" s="42">
        <v>6</v>
      </c>
      <c r="D12147" s="42"/>
      <c r="F12147" s="343" t="s">
        <v>703</v>
      </c>
      <c r="G12147" s="54" t="s">
        <v>339</v>
      </c>
      <c r="H12147" s="116"/>
      <c r="I12147" s="105">
        <f t="shared" si="3516"/>
        <v>0</v>
      </c>
      <c r="J12147" s="117"/>
      <c r="K12147" s="117"/>
      <c r="L12147" s="105">
        <f t="shared" si="3517"/>
        <v>0</v>
      </c>
      <c r="M12147" s="117"/>
      <c r="N12147" s="117"/>
      <c r="P12147" s="35" t="s">
        <v>145</v>
      </c>
      <c r="R12147" s="352">
        <f>L12377-[1]გადასახდელები!L10767</f>
        <v>0</v>
      </c>
    </row>
    <row r="12148" spans="2:18" ht="30.75" hidden="1" customHeight="1">
      <c r="B12148" s="36" t="str">
        <f t="shared" si="3518"/>
        <v>b</v>
      </c>
      <c r="C12148" s="42">
        <v>3</v>
      </c>
      <c r="D12148" s="42"/>
      <c r="F12148" s="342" t="s">
        <v>704</v>
      </c>
      <c r="G12148" s="51" t="s">
        <v>340</v>
      </c>
      <c r="H12148" s="89">
        <f>H12149+H12150</f>
        <v>0</v>
      </c>
      <c r="I12148" s="90">
        <f t="shared" si="3516"/>
        <v>0</v>
      </c>
      <c r="J12148" s="89">
        <f>J12149+J12150</f>
        <v>0</v>
      </c>
      <c r="K12148" s="89">
        <f>K12149+K12150</f>
        <v>0</v>
      </c>
      <c r="L12148" s="90">
        <f t="shared" si="3517"/>
        <v>0</v>
      </c>
      <c r="M12148" s="89">
        <f>M12149+M12150</f>
        <v>0</v>
      </c>
      <c r="N12148" s="89">
        <f>N12149+N12150</f>
        <v>0</v>
      </c>
      <c r="O12148" s="82" t="s">
        <v>146</v>
      </c>
      <c r="P12148" s="35" t="s">
        <v>145</v>
      </c>
      <c r="R12148" s="352">
        <f>L12378-[1]გადასახდელები!L10768</f>
        <v>0</v>
      </c>
    </row>
    <row r="12149" spans="2:18" ht="30.75" hidden="1" customHeight="1">
      <c r="B12149" s="36" t="str">
        <f t="shared" si="3518"/>
        <v>b</v>
      </c>
      <c r="C12149" s="42">
        <v>4</v>
      </c>
      <c r="D12149" s="42"/>
      <c r="F12149" s="343" t="s">
        <v>705</v>
      </c>
      <c r="G12149" s="47" t="s">
        <v>341</v>
      </c>
      <c r="H12149" s="103"/>
      <c r="I12149" s="94">
        <f t="shared" si="3516"/>
        <v>0</v>
      </c>
      <c r="J12149" s="104"/>
      <c r="K12149" s="104"/>
      <c r="L12149" s="94">
        <f t="shared" si="3517"/>
        <v>0</v>
      </c>
      <c r="M12149" s="104"/>
      <c r="N12149" s="104"/>
      <c r="P12149" s="35" t="s">
        <v>145</v>
      </c>
      <c r="R12149" s="352">
        <f>L12379-[1]გადასახდელები!L10769</f>
        <v>0</v>
      </c>
    </row>
    <row r="12150" spans="2:18" ht="30.75" hidden="1" customHeight="1">
      <c r="B12150" s="36" t="str">
        <f t="shared" si="3518"/>
        <v>b</v>
      </c>
      <c r="C12150" s="42">
        <v>4</v>
      </c>
      <c r="D12150" s="42"/>
      <c r="F12150" s="342" t="s">
        <v>706</v>
      </c>
      <c r="G12150" s="47" t="s">
        <v>342</v>
      </c>
      <c r="H12150" s="93">
        <f>H12151+H12152+H12153+H12154</f>
        <v>0</v>
      </c>
      <c r="I12150" s="94">
        <f t="shared" si="3516"/>
        <v>0</v>
      </c>
      <c r="J12150" s="93">
        <f>J12151+J12152+J12153+J12154</f>
        <v>0</v>
      </c>
      <c r="K12150" s="93">
        <f>K12151+K12152+K12153+K12154</f>
        <v>0</v>
      </c>
      <c r="L12150" s="94">
        <f t="shared" si="3517"/>
        <v>0</v>
      </c>
      <c r="M12150" s="93">
        <f>M12151+M12152+M12153+M12154</f>
        <v>0</v>
      </c>
      <c r="N12150" s="93">
        <f>N12151+N12152+N12153+N12154</f>
        <v>0</v>
      </c>
      <c r="O12150" s="82" t="s">
        <v>146</v>
      </c>
      <c r="P12150" s="35" t="s">
        <v>145</v>
      </c>
      <c r="R12150" s="352">
        <f>L12380-[1]გადასახდელები!L10770</f>
        <v>0</v>
      </c>
    </row>
    <row r="12151" spans="2:18" ht="30.75" hidden="1" customHeight="1">
      <c r="B12151" s="36" t="str">
        <f t="shared" si="3518"/>
        <v>b</v>
      </c>
      <c r="C12151" s="42">
        <v>5</v>
      </c>
      <c r="D12151" s="42"/>
      <c r="F12151" s="343" t="s">
        <v>707</v>
      </c>
      <c r="G12151" s="48" t="s">
        <v>343</v>
      </c>
      <c r="H12151" s="101"/>
      <c r="I12151" s="97">
        <f t="shared" si="3516"/>
        <v>0</v>
      </c>
      <c r="J12151" s="102"/>
      <c r="K12151" s="102"/>
      <c r="L12151" s="97">
        <f t="shared" si="3517"/>
        <v>0</v>
      </c>
      <c r="M12151" s="102"/>
      <c r="N12151" s="102"/>
      <c r="P12151" s="35" t="s">
        <v>145</v>
      </c>
      <c r="R12151" s="352">
        <f>L12381-[1]გადასახდელები!L10771</f>
        <v>0</v>
      </c>
    </row>
    <row r="12152" spans="2:18" ht="20.25" hidden="1" customHeight="1">
      <c r="B12152" s="36" t="str">
        <f t="shared" si="3518"/>
        <v>b</v>
      </c>
      <c r="C12152" s="42">
        <v>5</v>
      </c>
      <c r="D12152" s="42"/>
      <c r="F12152" s="343" t="s">
        <v>708</v>
      </c>
      <c r="G12152" s="48" t="s">
        <v>344</v>
      </c>
      <c r="H12152" s="101"/>
      <c r="I12152" s="97">
        <f t="shared" si="3516"/>
        <v>0</v>
      </c>
      <c r="J12152" s="102"/>
      <c r="K12152" s="102"/>
      <c r="L12152" s="97">
        <f t="shared" si="3517"/>
        <v>0</v>
      </c>
      <c r="M12152" s="102"/>
      <c r="N12152" s="102"/>
      <c r="P12152" s="35" t="s">
        <v>145</v>
      </c>
      <c r="R12152" s="352">
        <f>L12382-[1]გადასახდელები!L10772</f>
        <v>0</v>
      </c>
    </row>
    <row r="12153" spans="2:18" ht="20.25" hidden="1" customHeight="1">
      <c r="B12153" s="36" t="str">
        <f t="shared" si="3518"/>
        <v>b</v>
      </c>
      <c r="C12153" s="42">
        <v>5</v>
      </c>
      <c r="D12153" s="42"/>
      <c r="F12153" s="343" t="s">
        <v>709</v>
      </c>
      <c r="G12153" s="48" t="s">
        <v>345</v>
      </c>
      <c r="H12153" s="101"/>
      <c r="I12153" s="97">
        <f t="shared" si="3516"/>
        <v>0</v>
      </c>
      <c r="J12153" s="102"/>
      <c r="K12153" s="102"/>
      <c r="L12153" s="97">
        <f t="shared" si="3517"/>
        <v>0</v>
      </c>
      <c r="M12153" s="102"/>
      <c r="N12153" s="102"/>
      <c r="P12153" s="35" t="s">
        <v>145</v>
      </c>
      <c r="R12153" s="352">
        <f>L12383-[1]გადასახდელები!L10773</f>
        <v>0</v>
      </c>
    </row>
    <row r="12154" spans="2:18" ht="20.25" hidden="1" customHeight="1">
      <c r="B12154" s="36" t="str">
        <f t="shared" si="3518"/>
        <v>b</v>
      </c>
      <c r="C12154" s="42">
        <v>5</v>
      </c>
      <c r="D12154" s="42"/>
      <c r="F12154" s="343" t="s">
        <v>710</v>
      </c>
      <c r="G12154" s="48" t="s">
        <v>214</v>
      </c>
      <c r="H12154" s="101"/>
      <c r="I12154" s="97">
        <f t="shared" si="3516"/>
        <v>0</v>
      </c>
      <c r="J12154" s="102"/>
      <c r="K12154" s="102"/>
      <c r="L12154" s="97">
        <f t="shared" si="3517"/>
        <v>0</v>
      </c>
      <c r="M12154" s="102"/>
      <c r="N12154" s="102"/>
      <c r="P12154" s="35" t="s">
        <v>145</v>
      </c>
      <c r="R12154" s="352">
        <f>L12384-[1]გადასახდელები!L10774</f>
        <v>0</v>
      </c>
    </row>
    <row r="12155" spans="2:18" ht="20.25" hidden="1" customHeight="1">
      <c r="B12155" s="36" t="str">
        <f t="shared" si="3518"/>
        <v>b</v>
      </c>
      <c r="C12155" s="42">
        <v>3</v>
      </c>
      <c r="D12155" s="42"/>
      <c r="F12155" s="343" t="s">
        <v>711</v>
      </c>
      <c r="G12155" s="51" t="s">
        <v>346</v>
      </c>
      <c r="H12155" s="111"/>
      <c r="I12155" s="90">
        <f t="shared" si="3516"/>
        <v>0</v>
      </c>
      <c r="J12155" s="112"/>
      <c r="K12155" s="112"/>
      <c r="L12155" s="90">
        <f t="shared" si="3517"/>
        <v>0</v>
      </c>
      <c r="M12155" s="112"/>
      <c r="N12155" s="112"/>
      <c r="P12155" s="35" t="s">
        <v>145</v>
      </c>
      <c r="R12155" s="352">
        <f>L12385-[1]გადასახდელები!L10775</f>
        <v>0</v>
      </c>
    </row>
    <row r="12156" spans="2:18" ht="20.25" hidden="1" customHeight="1">
      <c r="B12156" s="36" t="str">
        <f t="shared" si="3518"/>
        <v>b</v>
      </c>
      <c r="C12156" s="42">
        <v>3</v>
      </c>
      <c r="D12156" s="42"/>
      <c r="F12156" s="342" t="s">
        <v>712</v>
      </c>
      <c r="G12156" s="51" t="s">
        <v>347</v>
      </c>
      <c r="H12156" s="89">
        <f>H12157+H12158+H12159+H12162</f>
        <v>0</v>
      </c>
      <c r="I12156" s="90">
        <f t="shared" si="3516"/>
        <v>0</v>
      </c>
      <c r="J12156" s="89">
        <f>J12157+J12158+J12159+J12162</f>
        <v>0</v>
      </c>
      <c r="K12156" s="89">
        <f>K12157+K12158+K12159+K12162</f>
        <v>0</v>
      </c>
      <c r="L12156" s="90">
        <f t="shared" si="3517"/>
        <v>0</v>
      </c>
      <c r="M12156" s="89">
        <f>M12157+M12158+M12159+M12162</f>
        <v>0</v>
      </c>
      <c r="N12156" s="89">
        <f>N12157+N12158+N12159+N12162</f>
        <v>0</v>
      </c>
      <c r="O12156" s="82" t="s">
        <v>146</v>
      </c>
      <c r="P12156" s="35" t="s">
        <v>145</v>
      </c>
      <c r="R12156" s="352">
        <f>L12386-[1]გადასახდელები!L10776</f>
        <v>0</v>
      </c>
    </row>
    <row r="12157" spans="2:18" ht="30.75" hidden="1" customHeight="1">
      <c r="B12157" s="36" t="str">
        <f t="shared" si="3518"/>
        <v>b</v>
      </c>
      <c r="C12157" s="42">
        <v>4</v>
      </c>
      <c r="D12157" s="42"/>
      <c r="F12157" s="343" t="s">
        <v>713</v>
      </c>
      <c r="G12157" s="47" t="s">
        <v>348</v>
      </c>
      <c r="H12157" s="103"/>
      <c r="I12157" s="94">
        <f t="shared" si="3516"/>
        <v>0</v>
      </c>
      <c r="J12157" s="104"/>
      <c r="K12157" s="104"/>
      <c r="L12157" s="94">
        <f t="shared" si="3517"/>
        <v>0</v>
      </c>
      <c r="M12157" s="104"/>
      <c r="N12157" s="104"/>
      <c r="O12157" s="115"/>
      <c r="P12157" s="35" t="s">
        <v>145</v>
      </c>
      <c r="R12157" s="352">
        <f>L12387-[1]გადასახდელები!L10777</f>
        <v>0</v>
      </c>
    </row>
    <row r="12158" spans="2:18" ht="20.25" hidden="1" customHeight="1">
      <c r="B12158" s="36" t="str">
        <f t="shared" si="3518"/>
        <v>b</v>
      </c>
      <c r="C12158" s="42">
        <v>4</v>
      </c>
      <c r="D12158" s="42"/>
      <c r="F12158" s="343" t="s">
        <v>714</v>
      </c>
      <c r="G12158" s="47" t="s">
        <v>349</v>
      </c>
      <c r="H12158" s="103"/>
      <c r="I12158" s="94">
        <f t="shared" ref="I12158:I12221" si="3519">J12158+K12158</f>
        <v>0</v>
      </c>
      <c r="J12158" s="104"/>
      <c r="K12158" s="104"/>
      <c r="L12158" s="94">
        <f t="shared" si="3517"/>
        <v>0</v>
      </c>
      <c r="M12158" s="104"/>
      <c r="N12158" s="104"/>
      <c r="O12158" s="115"/>
      <c r="P12158" s="35" t="s">
        <v>145</v>
      </c>
      <c r="R12158" s="352">
        <f>L12388-[1]გადასახდელები!L10778</f>
        <v>0</v>
      </c>
    </row>
    <row r="12159" spans="2:18" ht="20.25" hidden="1" customHeight="1">
      <c r="B12159" s="36" t="str">
        <f t="shared" si="3518"/>
        <v>b</v>
      </c>
      <c r="C12159" s="42">
        <v>4</v>
      </c>
      <c r="D12159" s="42"/>
      <c r="F12159" s="342" t="s">
        <v>715</v>
      </c>
      <c r="G12159" s="47" t="s">
        <v>350</v>
      </c>
      <c r="H12159" s="93">
        <f>H12160+H12161</f>
        <v>0</v>
      </c>
      <c r="I12159" s="94">
        <f t="shared" si="3519"/>
        <v>0</v>
      </c>
      <c r="J12159" s="93">
        <f>J12160+J12161</f>
        <v>0</v>
      </c>
      <c r="K12159" s="93">
        <f>K12160+K12161</f>
        <v>0</v>
      </c>
      <c r="L12159" s="94">
        <f t="shared" si="3517"/>
        <v>0</v>
      </c>
      <c r="M12159" s="93">
        <f>M12160+M12161</f>
        <v>0</v>
      </c>
      <c r="N12159" s="93">
        <f>N12160+N12161</f>
        <v>0</v>
      </c>
      <c r="O12159" s="82" t="s">
        <v>146</v>
      </c>
      <c r="P12159" s="35" t="s">
        <v>145</v>
      </c>
      <c r="R12159" s="352">
        <f>L12389-[1]გადასახდელები!L10779</f>
        <v>0</v>
      </c>
    </row>
    <row r="12160" spans="2:18" ht="30.75" hidden="1" customHeight="1">
      <c r="B12160" s="36" t="str">
        <f t="shared" si="3518"/>
        <v>b</v>
      </c>
      <c r="C12160" s="42">
        <v>5</v>
      </c>
      <c r="D12160" s="42"/>
      <c r="F12160" s="343" t="s">
        <v>716</v>
      </c>
      <c r="G12160" s="48" t="s">
        <v>351</v>
      </c>
      <c r="H12160" s="101"/>
      <c r="I12160" s="97">
        <f t="shared" si="3519"/>
        <v>0</v>
      </c>
      <c r="J12160" s="102"/>
      <c r="K12160" s="102"/>
      <c r="L12160" s="97">
        <f t="shared" si="3517"/>
        <v>0</v>
      </c>
      <c r="M12160" s="102"/>
      <c r="N12160" s="102"/>
      <c r="P12160" s="35" t="s">
        <v>145</v>
      </c>
      <c r="R12160" s="352">
        <f>L12390-[1]გადასახდელები!L10780</f>
        <v>0</v>
      </c>
    </row>
    <row r="12161" spans="2:18" ht="20.25" hidden="1" customHeight="1">
      <c r="B12161" s="36" t="str">
        <f t="shared" si="3518"/>
        <v>b</v>
      </c>
      <c r="C12161" s="42">
        <v>5</v>
      </c>
      <c r="D12161" s="42"/>
      <c r="F12161" s="343" t="s">
        <v>717</v>
      </c>
      <c r="G12161" s="48" t="s">
        <v>352</v>
      </c>
      <c r="H12161" s="101"/>
      <c r="I12161" s="97">
        <f t="shared" si="3519"/>
        <v>0</v>
      </c>
      <c r="J12161" s="102"/>
      <c r="K12161" s="102"/>
      <c r="L12161" s="97">
        <f t="shared" si="3517"/>
        <v>0</v>
      </c>
      <c r="M12161" s="102"/>
      <c r="N12161" s="102"/>
      <c r="P12161" s="35" t="s">
        <v>145</v>
      </c>
      <c r="R12161" s="352">
        <f>L12391-[1]გადასახდელები!L10781</f>
        <v>0</v>
      </c>
    </row>
    <row r="12162" spans="2:18" ht="20.25" hidden="1" customHeight="1">
      <c r="B12162" s="36" t="str">
        <f t="shared" si="3518"/>
        <v>b</v>
      </c>
      <c r="C12162" s="42">
        <v>4</v>
      </c>
      <c r="D12162" s="42"/>
      <c r="F12162" s="343" t="s">
        <v>718</v>
      </c>
      <c r="G12162" s="47" t="s">
        <v>353</v>
      </c>
      <c r="H12162" s="103"/>
      <c r="I12162" s="94">
        <f t="shared" si="3519"/>
        <v>0</v>
      </c>
      <c r="J12162" s="104"/>
      <c r="K12162" s="104"/>
      <c r="L12162" s="94">
        <f t="shared" si="3517"/>
        <v>0</v>
      </c>
      <c r="M12162" s="104"/>
      <c r="N12162" s="104"/>
      <c r="P12162" s="35" t="s">
        <v>145</v>
      </c>
      <c r="R12162" s="352">
        <f>L12392-[1]გადასახდელები!L10782</f>
        <v>0</v>
      </c>
    </row>
    <row r="12163" spans="2:18" ht="20.25" hidden="1" customHeight="1">
      <c r="B12163" s="36" t="str">
        <f t="shared" si="3518"/>
        <v>b</v>
      </c>
      <c r="C12163" s="42">
        <v>2</v>
      </c>
      <c r="D12163" s="42"/>
      <c r="F12163" s="30"/>
      <c r="G12163" s="60" t="s">
        <v>354</v>
      </c>
      <c r="H12163" s="86">
        <f>H12164+H12171+H12178</f>
        <v>0</v>
      </c>
      <c r="I12163" s="87">
        <f t="shared" si="3519"/>
        <v>0</v>
      </c>
      <c r="J12163" s="88">
        <f>J12164+J12171+J12178</f>
        <v>0</v>
      </c>
      <c r="K12163" s="88">
        <f>K12164+K12171+K12178</f>
        <v>0</v>
      </c>
      <c r="L12163" s="87">
        <f t="shared" si="3517"/>
        <v>0</v>
      </c>
      <c r="M12163" s="88">
        <f>M12164+M12171+M12178</f>
        <v>0</v>
      </c>
      <c r="N12163" s="88">
        <f>N12164+N12171+N12178</f>
        <v>0</v>
      </c>
      <c r="O12163" s="82" t="s">
        <v>146</v>
      </c>
      <c r="R12163" s="352">
        <f>L12393-[1]გადასახდელები!L10783</f>
        <v>0</v>
      </c>
    </row>
    <row r="12164" spans="2:18" ht="20.25" hidden="1" customHeight="1">
      <c r="B12164" s="36" t="str">
        <f t="shared" si="3518"/>
        <v>b</v>
      </c>
      <c r="C12164" s="42">
        <v>3</v>
      </c>
      <c r="D12164" s="42"/>
      <c r="F12164" s="31"/>
      <c r="G12164" s="51" t="s">
        <v>355</v>
      </c>
      <c r="H12164" s="120">
        <f>SUM(H12165:H12170)</f>
        <v>0</v>
      </c>
      <c r="I12164" s="118">
        <f t="shared" si="3519"/>
        <v>0</v>
      </c>
      <c r="J12164" s="121">
        <f>SUM(J12165:J12170)</f>
        <v>0</v>
      </c>
      <c r="K12164" s="121">
        <f>SUM(K12165:K12170)</f>
        <v>0</v>
      </c>
      <c r="L12164" s="118">
        <f t="shared" si="3517"/>
        <v>0</v>
      </c>
      <c r="M12164" s="121">
        <f>SUM(M12165:M12170)</f>
        <v>0</v>
      </c>
      <c r="N12164" s="121">
        <f>SUM(N12165:N12170)</f>
        <v>0</v>
      </c>
      <c r="O12164" s="82" t="s">
        <v>146</v>
      </c>
      <c r="R12164" s="352">
        <f>L12394-[1]გადასახდელები!L10784</f>
        <v>0</v>
      </c>
    </row>
    <row r="12165" spans="2:18" ht="20.25" hidden="1" customHeight="1">
      <c r="B12165" s="36" t="str">
        <f t="shared" si="3518"/>
        <v>b</v>
      </c>
      <c r="C12165" s="42">
        <v>4</v>
      </c>
      <c r="D12165" s="42"/>
      <c r="F12165" s="31"/>
      <c r="G12165" s="47" t="s">
        <v>356</v>
      </c>
      <c r="H12165" s="103"/>
      <c r="I12165" s="94">
        <f t="shared" si="3519"/>
        <v>0</v>
      </c>
      <c r="J12165" s="104"/>
      <c r="K12165" s="104"/>
      <c r="L12165" s="94">
        <f t="shared" si="3517"/>
        <v>0</v>
      </c>
      <c r="M12165" s="104"/>
      <c r="N12165" s="104"/>
      <c r="R12165" s="352">
        <f>L12395-[1]გადასახდელები!L10785</f>
        <v>0</v>
      </c>
    </row>
    <row r="12166" spans="2:18" ht="20.25" hidden="1" customHeight="1">
      <c r="B12166" s="36" t="str">
        <f t="shared" si="3518"/>
        <v>b</v>
      </c>
      <c r="C12166" s="42">
        <v>4</v>
      </c>
      <c r="D12166" s="42"/>
      <c r="F12166" s="31"/>
      <c r="G12166" s="47" t="s">
        <v>357</v>
      </c>
      <c r="H12166" s="103"/>
      <c r="I12166" s="94">
        <f t="shared" si="3519"/>
        <v>0</v>
      </c>
      <c r="J12166" s="104"/>
      <c r="K12166" s="104"/>
      <c r="L12166" s="94">
        <f t="shared" si="3517"/>
        <v>0</v>
      </c>
      <c r="M12166" s="104"/>
      <c r="N12166" s="104"/>
      <c r="R12166" s="352">
        <f>L12396-[1]გადასახდელები!L10786</f>
        <v>0</v>
      </c>
    </row>
    <row r="12167" spans="2:18" ht="20.25" hidden="1" customHeight="1">
      <c r="B12167" s="36" t="str">
        <f t="shared" si="3518"/>
        <v>b</v>
      </c>
      <c r="C12167" s="42">
        <v>4</v>
      </c>
      <c r="D12167" s="42"/>
      <c r="F12167" s="31"/>
      <c r="G12167" s="47" t="s">
        <v>212</v>
      </c>
      <c r="H12167" s="103"/>
      <c r="I12167" s="94">
        <f t="shared" si="3519"/>
        <v>0</v>
      </c>
      <c r="J12167" s="104"/>
      <c r="K12167" s="104"/>
      <c r="L12167" s="94">
        <f t="shared" si="3517"/>
        <v>0</v>
      </c>
      <c r="M12167" s="104"/>
      <c r="N12167" s="104"/>
      <c r="R12167" s="352">
        <f>L12397-[1]გადასახდელები!L10787</f>
        <v>0</v>
      </c>
    </row>
    <row r="12168" spans="2:18" ht="20.25" hidden="1" customHeight="1">
      <c r="B12168" s="36" t="str">
        <f t="shared" si="3518"/>
        <v>b</v>
      </c>
      <c r="C12168" s="42">
        <v>4</v>
      </c>
      <c r="D12168" s="42"/>
      <c r="F12168" s="31"/>
      <c r="G12168" s="47" t="s">
        <v>358</v>
      </c>
      <c r="H12168" s="103"/>
      <c r="I12168" s="94">
        <f t="shared" si="3519"/>
        <v>0</v>
      </c>
      <c r="J12168" s="104"/>
      <c r="K12168" s="104"/>
      <c r="L12168" s="94">
        <f t="shared" si="3517"/>
        <v>0</v>
      </c>
      <c r="M12168" s="104"/>
      <c r="N12168" s="104"/>
      <c r="R12168" s="352">
        <f>L12398-[1]გადასახდელები!L10788</f>
        <v>0</v>
      </c>
    </row>
    <row r="12169" spans="2:18" ht="20.25" hidden="1" customHeight="1">
      <c r="B12169" s="36" t="str">
        <f t="shared" si="3518"/>
        <v>b</v>
      </c>
      <c r="C12169" s="42">
        <v>4</v>
      </c>
      <c r="D12169" s="42"/>
      <c r="F12169" s="31"/>
      <c r="G12169" s="47" t="s">
        <v>359</v>
      </c>
      <c r="H12169" s="103"/>
      <c r="I12169" s="94">
        <f t="shared" si="3519"/>
        <v>0</v>
      </c>
      <c r="J12169" s="104"/>
      <c r="K12169" s="104"/>
      <c r="L12169" s="94">
        <f t="shared" si="3517"/>
        <v>0</v>
      </c>
      <c r="M12169" s="104"/>
      <c r="N12169" s="104"/>
      <c r="R12169" s="352">
        <f>L12399-[1]გადასახდელები!L10789</f>
        <v>0</v>
      </c>
    </row>
    <row r="12170" spans="2:18" ht="20.25" hidden="1" customHeight="1">
      <c r="B12170" s="36" t="str">
        <f t="shared" si="3518"/>
        <v>b</v>
      </c>
      <c r="C12170" s="42">
        <v>4</v>
      </c>
      <c r="D12170" s="42"/>
      <c r="F12170" s="31"/>
      <c r="G12170" s="47" t="s">
        <v>360</v>
      </c>
      <c r="H12170" s="103"/>
      <c r="I12170" s="94">
        <f t="shared" si="3519"/>
        <v>0</v>
      </c>
      <c r="J12170" s="104"/>
      <c r="K12170" s="104"/>
      <c r="L12170" s="94">
        <f t="shared" si="3517"/>
        <v>0</v>
      </c>
      <c r="M12170" s="104"/>
      <c r="N12170" s="104"/>
      <c r="R12170" s="352">
        <f>L12400-[1]გადასახდელები!L10790</f>
        <v>0</v>
      </c>
    </row>
    <row r="12171" spans="2:18" ht="20.25" hidden="1" customHeight="1">
      <c r="B12171" s="36" t="str">
        <f t="shared" si="3518"/>
        <v>b</v>
      </c>
      <c r="C12171" s="42">
        <v>3</v>
      </c>
      <c r="D12171" s="42"/>
      <c r="F12171" s="31"/>
      <c r="G12171" s="51" t="s">
        <v>211</v>
      </c>
      <c r="H12171" s="120">
        <f>SUM(H12172:H12177)</f>
        <v>0</v>
      </c>
      <c r="I12171" s="118">
        <f t="shared" si="3519"/>
        <v>0</v>
      </c>
      <c r="J12171" s="121">
        <f>SUM(J12172:J12177)</f>
        <v>0</v>
      </c>
      <c r="K12171" s="121">
        <f>SUM(K12172:K12177)</f>
        <v>0</v>
      </c>
      <c r="L12171" s="118">
        <f t="shared" si="3517"/>
        <v>0</v>
      </c>
      <c r="M12171" s="121">
        <f>SUM(M12172:M12177)</f>
        <v>0</v>
      </c>
      <c r="N12171" s="121">
        <f>SUM(N12172:N12177)</f>
        <v>0</v>
      </c>
      <c r="O12171" s="82" t="s">
        <v>146</v>
      </c>
      <c r="R12171" s="352">
        <f>L12401-[1]გადასახდელები!L10791</f>
        <v>0</v>
      </c>
    </row>
    <row r="12172" spans="2:18" ht="20.25" hidden="1" customHeight="1">
      <c r="B12172" s="36" t="str">
        <f t="shared" si="3518"/>
        <v>b</v>
      </c>
      <c r="C12172" s="42">
        <v>4</v>
      </c>
      <c r="D12172" s="42"/>
      <c r="F12172" s="31"/>
      <c r="G12172" s="47" t="s">
        <v>356</v>
      </c>
      <c r="H12172" s="103"/>
      <c r="I12172" s="94">
        <f t="shared" si="3519"/>
        <v>0</v>
      </c>
      <c r="J12172" s="104"/>
      <c r="K12172" s="104"/>
      <c r="L12172" s="94">
        <f t="shared" si="3517"/>
        <v>0</v>
      </c>
      <c r="M12172" s="104"/>
      <c r="N12172" s="104"/>
      <c r="R12172" s="352">
        <f>L12402-[1]გადასახდელები!L10792</f>
        <v>0</v>
      </c>
    </row>
    <row r="12173" spans="2:18" ht="20.25" hidden="1" customHeight="1">
      <c r="B12173" s="36" t="str">
        <f t="shared" si="3518"/>
        <v>b</v>
      </c>
      <c r="C12173" s="42">
        <v>4</v>
      </c>
      <c r="D12173" s="42"/>
      <c r="F12173" s="31"/>
      <c r="G12173" s="47" t="s">
        <v>357</v>
      </c>
      <c r="H12173" s="103"/>
      <c r="I12173" s="94">
        <f t="shared" si="3519"/>
        <v>0</v>
      </c>
      <c r="J12173" s="104"/>
      <c r="K12173" s="104"/>
      <c r="L12173" s="94">
        <f t="shared" si="3517"/>
        <v>0</v>
      </c>
      <c r="M12173" s="104"/>
      <c r="N12173" s="104"/>
      <c r="R12173" s="352">
        <f>L12403-[1]გადასახდელები!L10793</f>
        <v>0</v>
      </c>
    </row>
    <row r="12174" spans="2:18" ht="20.25" hidden="1" customHeight="1">
      <c r="B12174" s="36" t="str">
        <f t="shared" si="3518"/>
        <v>b</v>
      </c>
      <c r="C12174" s="42">
        <v>4</v>
      </c>
      <c r="D12174" s="42"/>
      <c r="F12174" s="31"/>
      <c r="G12174" s="47" t="s">
        <v>212</v>
      </c>
      <c r="H12174" s="103"/>
      <c r="I12174" s="94">
        <f t="shared" si="3519"/>
        <v>0</v>
      </c>
      <c r="J12174" s="104"/>
      <c r="K12174" s="104"/>
      <c r="L12174" s="94">
        <f t="shared" si="3517"/>
        <v>0</v>
      </c>
      <c r="M12174" s="104"/>
      <c r="N12174" s="104"/>
      <c r="R12174" s="352">
        <f>L12404-[1]გადასახდელები!L10794</f>
        <v>0</v>
      </c>
    </row>
    <row r="12175" spans="2:18" ht="20.25" hidden="1" customHeight="1">
      <c r="B12175" s="36" t="str">
        <f t="shared" si="3518"/>
        <v>b</v>
      </c>
      <c r="C12175" s="42">
        <v>4</v>
      </c>
      <c r="D12175" s="42"/>
      <c r="F12175" s="31"/>
      <c r="G12175" s="47" t="s">
        <v>361</v>
      </c>
      <c r="H12175" s="103"/>
      <c r="I12175" s="94">
        <f t="shared" si="3519"/>
        <v>0</v>
      </c>
      <c r="J12175" s="104"/>
      <c r="K12175" s="104"/>
      <c r="L12175" s="94">
        <f t="shared" si="3517"/>
        <v>0</v>
      </c>
      <c r="M12175" s="104"/>
      <c r="N12175" s="104"/>
      <c r="R12175" s="352">
        <f>L12405-[1]გადასახდელები!L10795</f>
        <v>0</v>
      </c>
    </row>
    <row r="12176" spans="2:18" ht="20.25" hidden="1" customHeight="1">
      <c r="B12176" s="36" t="str">
        <f t="shared" si="3518"/>
        <v>b</v>
      </c>
      <c r="C12176" s="42">
        <v>4</v>
      </c>
      <c r="D12176" s="42"/>
      <c r="F12176" s="31"/>
      <c r="G12176" s="47" t="s">
        <v>359</v>
      </c>
      <c r="H12176" s="103"/>
      <c r="I12176" s="94">
        <f t="shared" si="3519"/>
        <v>0</v>
      </c>
      <c r="J12176" s="104"/>
      <c r="K12176" s="104"/>
      <c r="L12176" s="94">
        <f t="shared" si="3517"/>
        <v>0</v>
      </c>
      <c r="M12176" s="104"/>
      <c r="N12176" s="104"/>
      <c r="R12176" s="352">
        <f>L12406-[1]გადასახდელები!L10796</f>
        <v>0</v>
      </c>
    </row>
    <row r="12177" spans="2:18" ht="20.25" hidden="1" customHeight="1">
      <c r="B12177" s="36" t="str">
        <f t="shared" si="3518"/>
        <v>b</v>
      </c>
      <c r="C12177" s="42">
        <v>4</v>
      </c>
      <c r="D12177" s="42"/>
      <c r="F12177" s="31"/>
      <c r="G12177" s="47" t="s">
        <v>360</v>
      </c>
      <c r="H12177" s="103"/>
      <c r="I12177" s="94">
        <f t="shared" si="3519"/>
        <v>0</v>
      </c>
      <c r="J12177" s="104"/>
      <c r="K12177" s="104"/>
      <c r="L12177" s="94">
        <f t="shared" si="3517"/>
        <v>0</v>
      </c>
      <c r="M12177" s="104"/>
      <c r="N12177" s="104"/>
      <c r="R12177" s="352">
        <f>L12407-[1]გადასახდელები!L10797</f>
        <v>0</v>
      </c>
    </row>
    <row r="12178" spans="2:18" ht="20.25" hidden="1" customHeight="1">
      <c r="B12178" s="36" t="str">
        <f t="shared" si="3518"/>
        <v>b</v>
      </c>
      <c r="C12178" s="42">
        <v>3</v>
      </c>
      <c r="D12178" s="42"/>
      <c r="F12178" s="29"/>
      <c r="G12178" s="56" t="s">
        <v>213</v>
      </c>
      <c r="H12178" s="122"/>
      <c r="I12178" s="118">
        <f t="shared" si="3519"/>
        <v>0</v>
      </c>
      <c r="J12178" s="123"/>
      <c r="K12178" s="123"/>
      <c r="L12178" s="118">
        <f t="shared" si="3517"/>
        <v>0</v>
      </c>
      <c r="M12178" s="123"/>
      <c r="N12178" s="123"/>
      <c r="R12178" s="352">
        <f>L12408-[1]გადასახდელები!L10798</f>
        <v>0</v>
      </c>
    </row>
    <row r="12179" spans="2:18" ht="20.25" hidden="1" customHeight="1">
      <c r="B12179" s="36" t="str">
        <f t="shared" si="3518"/>
        <v>b</v>
      </c>
      <c r="C12179" s="42">
        <v>2</v>
      </c>
      <c r="D12179" s="42"/>
      <c r="F12179" s="28"/>
      <c r="G12179" s="60" t="s">
        <v>362</v>
      </c>
      <c r="H12179" s="86">
        <f>H12180+H12188</f>
        <v>0</v>
      </c>
      <c r="I12179" s="87">
        <f t="shared" si="3519"/>
        <v>0</v>
      </c>
      <c r="J12179" s="88">
        <f>J12180+J12188</f>
        <v>0</v>
      </c>
      <c r="K12179" s="88">
        <f>K12180+K12188</f>
        <v>0</v>
      </c>
      <c r="L12179" s="87">
        <f t="shared" si="3517"/>
        <v>0</v>
      </c>
      <c r="M12179" s="88">
        <f>M12180+M12188</f>
        <v>0</v>
      </c>
      <c r="N12179" s="88">
        <f>N12180+N12188</f>
        <v>0</v>
      </c>
      <c r="O12179" s="82" t="s">
        <v>146</v>
      </c>
      <c r="R12179" s="352">
        <f>L12409-[1]გადასახდელები!L10799</f>
        <v>0</v>
      </c>
    </row>
    <row r="12180" spans="2:18" ht="20.25" hidden="1" customHeight="1">
      <c r="B12180" s="36" t="str">
        <f t="shared" si="3518"/>
        <v>b</v>
      </c>
      <c r="C12180" s="42">
        <v>3</v>
      </c>
      <c r="D12180" s="42"/>
      <c r="F12180" s="29"/>
      <c r="G12180" s="51" t="s">
        <v>355</v>
      </c>
      <c r="H12180" s="120">
        <f>SUM(H12181:H12187)</f>
        <v>0</v>
      </c>
      <c r="I12180" s="118">
        <f t="shared" si="3519"/>
        <v>0</v>
      </c>
      <c r="J12180" s="121">
        <f>SUM(J12181:J12187)</f>
        <v>0</v>
      </c>
      <c r="K12180" s="121">
        <f>SUM(K12181:K12187)</f>
        <v>0</v>
      </c>
      <c r="L12180" s="118">
        <f t="shared" si="3517"/>
        <v>0</v>
      </c>
      <c r="M12180" s="121">
        <f>SUM(M12181:M12187)</f>
        <v>0</v>
      </c>
      <c r="N12180" s="121">
        <f>SUM(N12181:N12187)</f>
        <v>0</v>
      </c>
      <c r="O12180" s="82" t="s">
        <v>146</v>
      </c>
      <c r="R12180" s="352">
        <f>L12410-[1]გადასახდელები!L10800</f>
        <v>0</v>
      </c>
    </row>
    <row r="12181" spans="2:18" ht="20.25" hidden="1" customHeight="1">
      <c r="B12181" s="36" t="str">
        <f t="shared" si="3518"/>
        <v>b</v>
      </c>
      <c r="C12181" s="42">
        <v>4</v>
      </c>
      <c r="D12181" s="42"/>
      <c r="F12181" s="29"/>
      <c r="G12181" s="47" t="s">
        <v>363</v>
      </c>
      <c r="H12181" s="103"/>
      <c r="I12181" s="94">
        <f t="shared" si="3519"/>
        <v>0</v>
      </c>
      <c r="J12181" s="104"/>
      <c r="K12181" s="104"/>
      <c r="L12181" s="94">
        <f t="shared" si="3517"/>
        <v>0</v>
      </c>
      <c r="M12181" s="104"/>
      <c r="N12181" s="104"/>
      <c r="R12181" s="352">
        <f>L12411-[1]გადასახდელები!L10801</f>
        <v>0</v>
      </c>
    </row>
    <row r="12182" spans="2:18" ht="20.25" hidden="1" customHeight="1">
      <c r="B12182" s="36" t="str">
        <f t="shared" si="3518"/>
        <v>b</v>
      </c>
      <c r="C12182" s="42">
        <v>4</v>
      </c>
      <c r="D12182" s="42"/>
      <c r="F12182" s="29"/>
      <c r="G12182" s="47" t="s">
        <v>210</v>
      </c>
      <c r="H12182" s="103"/>
      <c r="I12182" s="94">
        <f t="shared" si="3519"/>
        <v>0</v>
      </c>
      <c r="J12182" s="104"/>
      <c r="K12182" s="104"/>
      <c r="L12182" s="94">
        <f t="shared" si="3517"/>
        <v>0</v>
      </c>
      <c r="M12182" s="104"/>
      <c r="N12182" s="104"/>
      <c r="R12182" s="352">
        <f>L12412-[1]გადასახდელები!L10802</f>
        <v>0</v>
      </c>
    </row>
    <row r="12183" spans="2:18" ht="20.25" hidden="1" customHeight="1">
      <c r="B12183" s="36" t="str">
        <f t="shared" si="3518"/>
        <v>b</v>
      </c>
      <c r="C12183" s="42">
        <v>4</v>
      </c>
      <c r="D12183" s="42"/>
      <c r="F12183" s="29"/>
      <c r="G12183" s="47" t="s">
        <v>357</v>
      </c>
      <c r="H12183" s="103"/>
      <c r="I12183" s="94">
        <f t="shared" si="3519"/>
        <v>0</v>
      </c>
      <c r="J12183" s="104"/>
      <c r="K12183" s="104"/>
      <c r="L12183" s="94">
        <f t="shared" si="3517"/>
        <v>0</v>
      </c>
      <c r="M12183" s="104"/>
      <c r="N12183" s="104"/>
      <c r="R12183" s="352">
        <f>L12413-[1]გადასახდელები!L10803</f>
        <v>0</v>
      </c>
    </row>
    <row r="12184" spans="2:18" ht="30.75" hidden="1" customHeight="1">
      <c r="B12184" s="36" t="str">
        <f t="shared" si="3518"/>
        <v>b</v>
      </c>
      <c r="C12184" s="42">
        <v>4</v>
      </c>
      <c r="D12184" s="42"/>
      <c r="F12184" s="29"/>
      <c r="G12184" s="47" t="s">
        <v>364</v>
      </c>
      <c r="H12184" s="103"/>
      <c r="I12184" s="94">
        <f t="shared" si="3519"/>
        <v>0</v>
      </c>
      <c r="J12184" s="104"/>
      <c r="K12184" s="104"/>
      <c r="L12184" s="94">
        <f t="shared" si="3517"/>
        <v>0</v>
      </c>
      <c r="M12184" s="104"/>
      <c r="N12184" s="104"/>
      <c r="R12184" s="352">
        <f>L12414-[1]გადასახდელები!L10804</f>
        <v>0</v>
      </c>
    </row>
    <row r="12185" spans="2:18" ht="20.25" hidden="1" customHeight="1">
      <c r="B12185" s="36" t="str">
        <f t="shared" si="3518"/>
        <v>b</v>
      </c>
      <c r="C12185" s="42">
        <v>4</v>
      </c>
      <c r="D12185" s="42"/>
      <c r="F12185" s="29"/>
      <c r="G12185" s="47" t="s">
        <v>358</v>
      </c>
      <c r="H12185" s="103"/>
      <c r="I12185" s="94">
        <f t="shared" si="3519"/>
        <v>0</v>
      </c>
      <c r="J12185" s="104"/>
      <c r="K12185" s="104"/>
      <c r="L12185" s="94">
        <f t="shared" si="3517"/>
        <v>0</v>
      </c>
      <c r="M12185" s="104"/>
      <c r="N12185" s="104"/>
      <c r="R12185" s="352">
        <f>L12415-[1]გადასახდელები!L10805</f>
        <v>0</v>
      </c>
    </row>
    <row r="12186" spans="2:18" ht="20.25" hidden="1" customHeight="1">
      <c r="B12186" s="36" t="str">
        <f t="shared" si="3518"/>
        <v>b</v>
      </c>
      <c r="C12186" s="42">
        <v>4</v>
      </c>
      <c r="D12186" s="42"/>
      <c r="F12186" s="29"/>
      <c r="G12186" s="47" t="s">
        <v>359</v>
      </c>
      <c r="H12186" s="103"/>
      <c r="I12186" s="94">
        <f t="shared" si="3519"/>
        <v>0</v>
      </c>
      <c r="J12186" s="104"/>
      <c r="K12186" s="104"/>
      <c r="L12186" s="94">
        <f t="shared" si="3517"/>
        <v>0</v>
      </c>
      <c r="M12186" s="104"/>
      <c r="N12186" s="104"/>
      <c r="R12186" s="352">
        <f>L12416-[1]გადასახდელები!L10806</f>
        <v>0</v>
      </c>
    </row>
    <row r="12187" spans="2:18" ht="20.25" hidden="1" customHeight="1">
      <c r="B12187" s="36" t="str">
        <f t="shared" si="3518"/>
        <v>b</v>
      </c>
      <c r="C12187" s="42">
        <v>4</v>
      </c>
      <c r="D12187" s="42"/>
      <c r="F12187" s="29"/>
      <c r="G12187" s="47" t="s">
        <v>365</v>
      </c>
      <c r="H12187" s="122"/>
      <c r="I12187" s="94">
        <f t="shared" si="3519"/>
        <v>0</v>
      </c>
      <c r="J12187" s="123"/>
      <c r="K12187" s="123"/>
      <c r="L12187" s="94">
        <f t="shared" si="3517"/>
        <v>0</v>
      </c>
      <c r="M12187" s="123"/>
      <c r="N12187" s="123"/>
      <c r="R12187" s="352">
        <f>L12417-[1]გადასახდელები!L10807</f>
        <v>0</v>
      </c>
    </row>
    <row r="12188" spans="2:18" ht="20.25" hidden="1" customHeight="1">
      <c r="B12188" s="36" t="str">
        <f t="shared" si="3518"/>
        <v>b</v>
      </c>
      <c r="C12188" s="42">
        <v>3</v>
      </c>
      <c r="D12188" s="42"/>
      <c r="F12188" s="29"/>
      <c r="G12188" s="51" t="s">
        <v>211</v>
      </c>
      <c r="H12188" s="120">
        <f>SUM(H12189:H12195)</f>
        <v>0</v>
      </c>
      <c r="I12188" s="118">
        <f t="shared" si="3519"/>
        <v>0</v>
      </c>
      <c r="J12188" s="121">
        <f>SUM(J12189:J12195)</f>
        <v>0</v>
      </c>
      <c r="K12188" s="121">
        <f>SUM(K12189:K12195)</f>
        <v>0</v>
      </c>
      <c r="L12188" s="118">
        <f t="shared" si="3517"/>
        <v>0</v>
      </c>
      <c r="M12188" s="121">
        <f>SUM(M12189:M12195)</f>
        <v>0</v>
      </c>
      <c r="N12188" s="121">
        <f>SUM(N12189:N12195)</f>
        <v>0</v>
      </c>
      <c r="O12188" s="82" t="s">
        <v>146</v>
      </c>
      <c r="R12188" s="352">
        <f>L12418-[1]გადასახდელები!L10808</f>
        <v>0</v>
      </c>
    </row>
    <row r="12189" spans="2:18" ht="20.25" hidden="1" customHeight="1">
      <c r="B12189" s="36" t="str">
        <f t="shared" si="3518"/>
        <v>b</v>
      </c>
      <c r="C12189" s="42">
        <v>4</v>
      </c>
      <c r="D12189" s="42"/>
      <c r="F12189" s="29"/>
      <c r="G12189" s="47" t="s">
        <v>363</v>
      </c>
      <c r="H12189" s="103"/>
      <c r="I12189" s="94">
        <f t="shared" si="3519"/>
        <v>0</v>
      </c>
      <c r="J12189" s="104"/>
      <c r="K12189" s="104"/>
      <c r="L12189" s="94">
        <f t="shared" si="3517"/>
        <v>0</v>
      </c>
      <c r="M12189" s="104"/>
      <c r="N12189" s="104"/>
      <c r="R12189" s="352">
        <f>L12419-[1]გადასახდელები!L10809</f>
        <v>0</v>
      </c>
    </row>
    <row r="12190" spans="2:18" ht="20.25" hidden="1" customHeight="1">
      <c r="B12190" s="36" t="str">
        <f t="shared" si="3518"/>
        <v>b</v>
      </c>
      <c r="C12190" s="42">
        <v>4</v>
      </c>
      <c r="D12190" s="42"/>
      <c r="F12190" s="29"/>
      <c r="G12190" s="47" t="s">
        <v>210</v>
      </c>
      <c r="H12190" s="103"/>
      <c r="I12190" s="94">
        <f t="shared" si="3519"/>
        <v>0</v>
      </c>
      <c r="J12190" s="104"/>
      <c r="K12190" s="104"/>
      <c r="L12190" s="94">
        <f t="shared" si="3517"/>
        <v>0</v>
      </c>
      <c r="M12190" s="104"/>
      <c r="N12190" s="104"/>
      <c r="R12190" s="352">
        <f>L12420-[1]გადასახდელები!L10810</f>
        <v>0</v>
      </c>
    </row>
    <row r="12191" spans="2:18" ht="20.25" hidden="1" customHeight="1">
      <c r="B12191" s="36" t="str">
        <f t="shared" si="3518"/>
        <v>b</v>
      </c>
      <c r="C12191" s="42">
        <v>4</v>
      </c>
      <c r="D12191" s="42"/>
      <c r="F12191" s="29"/>
      <c r="G12191" s="47" t="s">
        <v>357</v>
      </c>
      <c r="H12191" s="103"/>
      <c r="I12191" s="94">
        <f t="shared" si="3519"/>
        <v>0</v>
      </c>
      <c r="J12191" s="104"/>
      <c r="K12191" s="104"/>
      <c r="L12191" s="94">
        <f t="shared" si="3517"/>
        <v>0</v>
      </c>
      <c r="M12191" s="104"/>
      <c r="N12191" s="104"/>
      <c r="R12191" s="352">
        <f>L12421-[1]გადასახდელები!L10811</f>
        <v>0</v>
      </c>
    </row>
    <row r="12192" spans="2:18" ht="30.75" hidden="1" customHeight="1">
      <c r="B12192" s="36" t="str">
        <f t="shared" si="3518"/>
        <v>b</v>
      </c>
      <c r="C12192" s="42">
        <v>4</v>
      </c>
      <c r="D12192" s="42"/>
      <c r="F12192" s="29"/>
      <c r="G12192" s="47" t="s">
        <v>364</v>
      </c>
      <c r="H12192" s="103"/>
      <c r="I12192" s="94">
        <f t="shared" si="3519"/>
        <v>0</v>
      </c>
      <c r="J12192" s="104"/>
      <c r="K12192" s="104"/>
      <c r="L12192" s="94">
        <f t="shared" si="3517"/>
        <v>0</v>
      </c>
      <c r="M12192" s="104"/>
      <c r="N12192" s="104"/>
      <c r="R12192" s="352">
        <f>L12422-[1]გადასახდელები!L10812</f>
        <v>0</v>
      </c>
    </row>
    <row r="12193" spans="2:18" ht="20.25" hidden="1" customHeight="1">
      <c r="B12193" s="36" t="str">
        <f t="shared" si="3518"/>
        <v>b</v>
      </c>
      <c r="C12193" s="42">
        <v>4</v>
      </c>
      <c r="D12193" s="42"/>
      <c r="F12193" s="29"/>
      <c r="G12193" s="47" t="s">
        <v>366</v>
      </c>
      <c r="H12193" s="103"/>
      <c r="I12193" s="94">
        <f t="shared" si="3519"/>
        <v>0</v>
      </c>
      <c r="J12193" s="104"/>
      <c r="K12193" s="104"/>
      <c r="L12193" s="94">
        <f t="shared" si="3517"/>
        <v>0</v>
      </c>
      <c r="M12193" s="104"/>
      <c r="N12193" s="104"/>
      <c r="R12193" s="352">
        <f>L12423-[1]გადასახდელები!L10813</f>
        <v>0</v>
      </c>
    </row>
    <row r="12194" spans="2:18" ht="20.25" hidden="1" customHeight="1">
      <c r="B12194" s="36" t="str">
        <f t="shared" si="3518"/>
        <v>b</v>
      </c>
      <c r="C12194" s="42">
        <v>4</v>
      </c>
      <c r="D12194" s="42"/>
      <c r="F12194" s="29"/>
      <c r="G12194" s="47" t="s">
        <v>359</v>
      </c>
      <c r="H12194" s="103"/>
      <c r="I12194" s="94">
        <f t="shared" si="3519"/>
        <v>0</v>
      </c>
      <c r="J12194" s="104"/>
      <c r="K12194" s="104"/>
      <c r="L12194" s="94">
        <f t="shared" si="3517"/>
        <v>0</v>
      </c>
      <c r="M12194" s="104"/>
      <c r="N12194" s="104"/>
      <c r="R12194" s="352">
        <f>L12424-[1]გადასახდელები!L10814</f>
        <v>0</v>
      </c>
    </row>
    <row r="12195" spans="2:18" ht="21" hidden="1" customHeight="1" thickBot="1">
      <c r="B12195" s="36" t="str">
        <f t="shared" si="3518"/>
        <v>b</v>
      </c>
      <c r="C12195" s="42">
        <v>4</v>
      </c>
      <c r="D12195" s="42"/>
      <c r="F12195" s="29"/>
      <c r="G12195" s="47" t="s">
        <v>365</v>
      </c>
      <c r="H12195" s="103"/>
      <c r="I12195" s="94">
        <f t="shared" si="3519"/>
        <v>0</v>
      </c>
      <c r="J12195" s="104"/>
      <c r="K12195" s="104"/>
      <c r="L12195" s="94">
        <f t="shared" si="3517"/>
        <v>0</v>
      </c>
      <c r="M12195" s="104"/>
      <c r="N12195" s="104"/>
      <c r="R12195" s="352">
        <f>L12425-[1]გადასახდელები!L10815</f>
        <v>0</v>
      </c>
    </row>
    <row r="12196" spans="2:18" ht="63" hidden="1" customHeight="1" thickBot="1">
      <c r="B12196" s="36" t="str">
        <f t="shared" si="3518"/>
        <v>b</v>
      </c>
      <c r="C12196" s="42">
        <v>1</v>
      </c>
      <c r="D12196" s="42"/>
      <c r="E12196" s="24"/>
      <c r="F12196" s="32" t="s">
        <v>121</v>
      </c>
      <c r="G12196" s="61" t="s">
        <v>143</v>
      </c>
      <c r="H12196" s="79">
        <f>H12198+H12330+H12393+H12409</f>
        <v>0</v>
      </c>
      <c r="I12196" s="80">
        <f t="shared" si="3519"/>
        <v>0</v>
      </c>
      <c r="J12196" s="81">
        <f>J12198+J12330+J12393+J12409</f>
        <v>0</v>
      </c>
      <c r="K12196" s="81">
        <f>K12198+K12330+K12393+K12409</f>
        <v>0</v>
      </c>
      <c r="L12196" s="80">
        <f t="shared" si="3517"/>
        <v>0</v>
      </c>
      <c r="M12196" s="81">
        <f>M12198+M12330+M12393+M12409</f>
        <v>0</v>
      </c>
      <c r="N12196" s="81">
        <f>N12198+N12330+N12393+N12409</f>
        <v>0</v>
      </c>
      <c r="O12196" s="82" t="s">
        <v>146</v>
      </c>
      <c r="P12196" s="43">
        <v>1</v>
      </c>
      <c r="R12196" s="352">
        <f>L12426-[1]გადასახდელები!L10816</f>
        <v>-1113.1370000000002</v>
      </c>
    </row>
    <row r="12197" spans="2:18" ht="21" hidden="1" customHeight="1" thickTop="1">
      <c r="B12197" s="36" t="str">
        <f t="shared" si="3518"/>
        <v>b</v>
      </c>
      <c r="C12197" s="42">
        <v>2</v>
      </c>
      <c r="D12197" s="42"/>
      <c r="F12197" s="26"/>
      <c r="G12197" s="46" t="s">
        <v>162</v>
      </c>
      <c r="H12197" s="83"/>
      <c r="I12197" s="84">
        <f t="shared" si="3519"/>
        <v>0</v>
      </c>
      <c r="J12197" s="85"/>
      <c r="K12197" s="85"/>
      <c r="L12197" s="84">
        <f t="shared" si="3517"/>
        <v>0</v>
      </c>
      <c r="M12197" s="85"/>
      <c r="N12197" s="85"/>
      <c r="O12197" s="82" t="s">
        <v>146</v>
      </c>
      <c r="R12197" s="352">
        <f>L12427-[1]გადასახდელები!L10817</f>
        <v>0</v>
      </c>
    </row>
    <row r="12198" spans="2:18" ht="20.25" hidden="1" customHeight="1">
      <c r="B12198" s="36" t="str">
        <f t="shared" si="3518"/>
        <v>b</v>
      </c>
      <c r="C12198" s="42">
        <v>2</v>
      </c>
      <c r="D12198" s="42"/>
      <c r="E12198" s="24"/>
      <c r="F12198" s="341" t="s">
        <v>524</v>
      </c>
      <c r="G12198" s="58" t="s">
        <v>163</v>
      </c>
      <c r="H12198" s="86">
        <f>H12199+H12210+H12278+H12286+H12287+H12297+H12307</f>
        <v>0</v>
      </c>
      <c r="I12198" s="87">
        <f t="shared" si="3519"/>
        <v>0</v>
      </c>
      <c r="J12198" s="88">
        <f>J12199+J12210+J12278+J12286+J12287+J12297+J12307+J12277</f>
        <v>0</v>
      </c>
      <c r="K12198" s="88">
        <f>K12199+K12210+K12278+K12286+K12287+K12297+K12307</f>
        <v>0</v>
      </c>
      <c r="L12198" s="87">
        <f t="shared" si="3517"/>
        <v>0</v>
      </c>
      <c r="M12198" s="88">
        <f>M12199+M12210+M12278+M12286+M12287+M12297+M12307+M12277</f>
        <v>0</v>
      </c>
      <c r="N12198" s="88">
        <f>N12199+N12210+N12278+N12286+N12287+N12297+N12307</f>
        <v>0</v>
      </c>
      <c r="O12198" s="82" t="s">
        <v>146</v>
      </c>
      <c r="R12198" s="352">
        <f>L12428-[1]გადასახდელები!L10818</f>
        <v>-1113.1370000000002</v>
      </c>
    </row>
    <row r="12199" spans="2:18" ht="20.25" hidden="1" customHeight="1">
      <c r="B12199" s="36" t="str">
        <f t="shared" si="3518"/>
        <v>b</v>
      </c>
      <c r="C12199" s="42">
        <v>31</v>
      </c>
      <c r="D12199" s="42"/>
      <c r="F12199" s="341" t="s">
        <v>525</v>
      </c>
      <c r="G12199" s="57" t="s">
        <v>164</v>
      </c>
      <c r="H12199" s="89">
        <f>H12200+H12209</f>
        <v>0</v>
      </c>
      <c r="I12199" s="90">
        <f t="shared" si="3519"/>
        <v>0</v>
      </c>
      <c r="J12199" s="92">
        <f>J12200+J12209</f>
        <v>0</v>
      </c>
      <c r="K12199" s="92">
        <f>K12200+K12209</f>
        <v>0</v>
      </c>
      <c r="L12199" s="90">
        <f t="shared" si="3517"/>
        <v>0</v>
      </c>
      <c r="M12199" s="92">
        <f>M12200+M12209</f>
        <v>0</v>
      </c>
      <c r="N12199" s="92">
        <f>N12200+N12209</f>
        <v>0</v>
      </c>
      <c r="O12199" s="82" t="s">
        <v>146</v>
      </c>
      <c r="R12199" s="352">
        <f>L12429-[1]გადასახდელები!L10819</f>
        <v>0</v>
      </c>
    </row>
    <row r="12200" spans="2:18" ht="20.25" hidden="1" customHeight="1">
      <c r="B12200" s="36" t="str">
        <f t="shared" si="3518"/>
        <v>b</v>
      </c>
      <c r="C12200" s="42">
        <v>4</v>
      </c>
      <c r="D12200" s="42"/>
      <c r="F12200" s="341" t="s">
        <v>526</v>
      </c>
      <c r="G12200" s="47" t="s">
        <v>165</v>
      </c>
      <c r="H12200" s="93">
        <f>H12201+H12208</f>
        <v>0</v>
      </c>
      <c r="I12200" s="94">
        <f t="shared" si="3519"/>
        <v>0</v>
      </c>
      <c r="J12200" s="95">
        <f>J12201+J12208</f>
        <v>0</v>
      </c>
      <c r="K12200" s="95">
        <f>K12201+K12208</f>
        <v>0</v>
      </c>
      <c r="L12200" s="94">
        <f t="shared" si="3517"/>
        <v>0</v>
      </c>
      <c r="M12200" s="95">
        <f>M12201+M12208</f>
        <v>0</v>
      </c>
      <c r="N12200" s="95">
        <f>N12201+N12208</f>
        <v>0</v>
      </c>
      <c r="O12200" s="82" t="s">
        <v>146</v>
      </c>
      <c r="R12200" s="352">
        <f>L12430-[1]გადასახდელები!L10820</f>
        <v>0</v>
      </c>
    </row>
    <row r="12201" spans="2:18" ht="20.25" hidden="1" customHeight="1">
      <c r="B12201" s="36" t="str">
        <f t="shared" si="3518"/>
        <v>b</v>
      </c>
      <c r="C12201" s="42">
        <v>5</v>
      </c>
      <c r="D12201" s="42"/>
      <c r="F12201" s="342" t="s">
        <v>527</v>
      </c>
      <c r="G12201" s="48" t="s">
        <v>166</v>
      </c>
      <c r="H12201" s="96">
        <f>SUM(H12202:H12207)</f>
        <v>0</v>
      </c>
      <c r="I12201" s="97">
        <f t="shared" si="3519"/>
        <v>0</v>
      </c>
      <c r="J12201" s="98">
        <f>SUM(J12202:J12207)</f>
        <v>0</v>
      </c>
      <c r="K12201" s="98">
        <f>SUM(K12202:K12207)</f>
        <v>0</v>
      </c>
      <c r="L12201" s="97">
        <f t="shared" si="3517"/>
        <v>0</v>
      </c>
      <c r="M12201" s="98">
        <f>SUM(M12202:M12207)</f>
        <v>0</v>
      </c>
      <c r="N12201" s="98">
        <f>SUM(N12202:N12207)</f>
        <v>0</v>
      </c>
      <c r="O12201" s="82" t="s">
        <v>146</v>
      </c>
      <c r="R12201" s="352">
        <f>L12431-[1]გადასახდელები!L10821</f>
        <v>0</v>
      </c>
    </row>
    <row r="12202" spans="2:18" ht="20.25" hidden="1" customHeight="1">
      <c r="B12202" s="36" t="str">
        <f t="shared" si="3518"/>
        <v>b</v>
      </c>
      <c r="C12202" s="42">
        <v>6</v>
      </c>
      <c r="D12202" s="42"/>
      <c r="F12202" s="343" t="s">
        <v>528</v>
      </c>
      <c r="G12202" s="45" t="s">
        <v>167</v>
      </c>
      <c r="H12202" s="99"/>
      <c r="I12202" s="91">
        <f t="shared" si="3519"/>
        <v>0</v>
      </c>
      <c r="J12202" s="100"/>
      <c r="K12202" s="100"/>
      <c r="L12202" s="91">
        <f t="shared" ref="L12202:L12265" si="3520">M12202+N12202</f>
        <v>0</v>
      </c>
      <c r="M12202" s="100"/>
      <c r="N12202" s="100"/>
      <c r="O12202" s="82" t="s">
        <v>146</v>
      </c>
      <c r="R12202" s="352">
        <f>L12432-[1]გადასახდელები!L10822</f>
        <v>0</v>
      </c>
    </row>
    <row r="12203" spans="2:18" ht="20.25" hidden="1" customHeight="1">
      <c r="B12203" s="36" t="str">
        <f t="shared" ref="B12203:B12266" si="3521">IF(H12203+I12203+L12203&gt;0,"a","b")</f>
        <v>b</v>
      </c>
      <c r="C12203" s="42">
        <v>6</v>
      </c>
      <c r="D12203" s="42"/>
      <c r="F12203" s="343" t="s">
        <v>592</v>
      </c>
      <c r="G12203" s="45" t="s">
        <v>168</v>
      </c>
      <c r="H12203" s="99"/>
      <c r="I12203" s="91">
        <f t="shared" si="3519"/>
        <v>0</v>
      </c>
      <c r="J12203" s="100"/>
      <c r="K12203" s="100"/>
      <c r="L12203" s="91">
        <f t="shared" si="3520"/>
        <v>0</v>
      </c>
      <c r="M12203" s="100"/>
      <c r="N12203" s="100"/>
      <c r="O12203" s="82" t="s">
        <v>146</v>
      </c>
      <c r="R12203" s="352">
        <f>L12433-[1]გადასახდელები!L10823</f>
        <v>0</v>
      </c>
    </row>
    <row r="12204" spans="2:18" ht="20.25" hidden="1" customHeight="1">
      <c r="B12204" s="36" t="str">
        <f t="shared" si="3521"/>
        <v>b</v>
      </c>
      <c r="C12204" s="42">
        <v>6</v>
      </c>
      <c r="D12204" s="42"/>
      <c r="F12204" s="343" t="s">
        <v>529</v>
      </c>
      <c r="G12204" s="45" t="s">
        <v>169</v>
      </c>
      <c r="H12204" s="99"/>
      <c r="I12204" s="91">
        <f t="shared" si="3519"/>
        <v>0</v>
      </c>
      <c r="J12204" s="100"/>
      <c r="K12204" s="100"/>
      <c r="L12204" s="91">
        <f t="shared" si="3520"/>
        <v>0</v>
      </c>
      <c r="M12204" s="100"/>
      <c r="N12204" s="100"/>
      <c r="O12204" s="82" t="s">
        <v>146</v>
      </c>
      <c r="R12204" s="352">
        <f>L12434-[1]გადასახდელები!L10824</f>
        <v>0</v>
      </c>
    </row>
    <row r="12205" spans="2:18" ht="20.25" hidden="1" customHeight="1">
      <c r="B12205" s="36" t="str">
        <f t="shared" si="3521"/>
        <v>b</v>
      </c>
      <c r="C12205" s="42">
        <v>6</v>
      </c>
      <c r="D12205" s="42"/>
      <c r="F12205" s="343" t="s">
        <v>593</v>
      </c>
      <c r="G12205" s="45" t="s">
        <v>170</v>
      </c>
      <c r="H12205" s="99"/>
      <c r="I12205" s="91">
        <f t="shared" si="3519"/>
        <v>0</v>
      </c>
      <c r="J12205" s="100"/>
      <c r="K12205" s="100"/>
      <c r="L12205" s="91">
        <f t="shared" si="3520"/>
        <v>0</v>
      </c>
      <c r="M12205" s="100"/>
      <c r="N12205" s="100"/>
      <c r="O12205" s="82" t="s">
        <v>146</v>
      </c>
      <c r="R12205" s="352">
        <f>L12435-[1]გადასახდელები!L10825</f>
        <v>0</v>
      </c>
    </row>
    <row r="12206" spans="2:18" ht="20.25" hidden="1" customHeight="1">
      <c r="B12206" s="36" t="str">
        <f t="shared" si="3521"/>
        <v>b</v>
      </c>
      <c r="C12206" s="42">
        <v>6</v>
      </c>
      <c r="D12206" s="42"/>
      <c r="F12206" s="343" t="s">
        <v>594</v>
      </c>
      <c r="G12206" s="45" t="s">
        <v>171</v>
      </c>
      <c r="H12206" s="99"/>
      <c r="I12206" s="91">
        <f t="shared" si="3519"/>
        <v>0</v>
      </c>
      <c r="J12206" s="100"/>
      <c r="K12206" s="100"/>
      <c r="L12206" s="91">
        <f t="shared" si="3520"/>
        <v>0</v>
      </c>
      <c r="M12206" s="100"/>
      <c r="N12206" s="100"/>
      <c r="O12206" s="82" t="s">
        <v>146</v>
      </c>
      <c r="R12206" s="352">
        <f>L12436-[1]გადასახდელები!L10826</f>
        <v>0</v>
      </c>
    </row>
    <row r="12207" spans="2:18" ht="20.25" hidden="1" customHeight="1">
      <c r="B12207" s="36" t="str">
        <f t="shared" si="3521"/>
        <v>b</v>
      </c>
      <c r="C12207" s="42">
        <v>6</v>
      </c>
      <c r="D12207" s="42"/>
      <c r="F12207" s="343" t="s">
        <v>595</v>
      </c>
      <c r="G12207" s="45" t="s">
        <v>172</v>
      </c>
      <c r="H12207" s="99"/>
      <c r="I12207" s="91">
        <f t="shared" si="3519"/>
        <v>0</v>
      </c>
      <c r="J12207" s="100"/>
      <c r="K12207" s="100"/>
      <c r="L12207" s="91">
        <f t="shared" si="3520"/>
        <v>0</v>
      </c>
      <c r="M12207" s="100"/>
      <c r="N12207" s="100"/>
      <c r="O12207" s="82" t="s">
        <v>146</v>
      </c>
      <c r="R12207" s="352">
        <f>L12437-[1]გადასახდელები!L10827</f>
        <v>0</v>
      </c>
    </row>
    <row r="12208" spans="2:18" ht="20.25" hidden="1" customHeight="1">
      <c r="B12208" s="36" t="str">
        <f t="shared" si="3521"/>
        <v>b</v>
      </c>
      <c r="C12208" s="42">
        <v>5</v>
      </c>
      <c r="D12208" s="42"/>
      <c r="F12208" s="343" t="s">
        <v>596</v>
      </c>
      <c r="G12208" s="48" t="s">
        <v>173</v>
      </c>
      <c r="H12208" s="101"/>
      <c r="I12208" s="97">
        <f t="shared" si="3519"/>
        <v>0</v>
      </c>
      <c r="J12208" s="102"/>
      <c r="K12208" s="102"/>
      <c r="L12208" s="97">
        <f t="shared" si="3520"/>
        <v>0</v>
      </c>
      <c r="M12208" s="102"/>
      <c r="N12208" s="102"/>
      <c r="O12208" s="82" t="s">
        <v>146</v>
      </c>
      <c r="R12208" s="352">
        <f>L12438-[1]გადასახდელები!L10828</f>
        <v>0</v>
      </c>
    </row>
    <row r="12209" spans="2:18" ht="20.25" hidden="1" customHeight="1">
      <c r="B12209" s="36" t="str">
        <f t="shared" si="3521"/>
        <v>b</v>
      </c>
      <c r="C12209" s="42">
        <v>4</v>
      </c>
      <c r="D12209" s="42"/>
      <c r="F12209" s="343" t="s">
        <v>597</v>
      </c>
      <c r="G12209" s="47" t="s">
        <v>174</v>
      </c>
      <c r="H12209" s="103"/>
      <c r="I12209" s="94">
        <f t="shared" si="3519"/>
        <v>0</v>
      </c>
      <c r="J12209" s="104"/>
      <c r="K12209" s="104"/>
      <c r="L12209" s="94">
        <f t="shared" si="3520"/>
        <v>0</v>
      </c>
      <c r="M12209" s="104"/>
      <c r="N12209" s="104"/>
      <c r="O12209" s="82" t="s">
        <v>146</v>
      </c>
      <c r="R12209" s="352">
        <f>L12439-[1]გადასახდელები!L10829</f>
        <v>0</v>
      </c>
    </row>
    <row r="12210" spans="2:18" ht="20.25" hidden="1" customHeight="1">
      <c r="B12210" s="36" t="str">
        <f t="shared" si="3521"/>
        <v>b</v>
      </c>
      <c r="C12210" s="42">
        <v>3</v>
      </c>
      <c r="D12210" s="42"/>
      <c r="F12210" s="342" t="s">
        <v>530</v>
      </c>
      <c r="G12210" s="57" t="s">
        <v>175</v>
      </c>
      <c r="H12210" s="89">
        <f>H12211+H12212+H12215+H12251+H12252+H12253+H12254+H12255+H12262+H12263</f>
        <v>0</v>
      </c>
      <c r="I12210" s="90">
        <f t="shared" si="3519"/>
        <v>0</v>
      </c>
      <c r="J12210" s="92">
        <f>J12211+J12212+J12215+J12251+J12252+J12253+J12254+J12255+J12262+J12263</f>
        <v>0</v>
      </c>
      <c r="K12210" s="92">
        <f>K12211+K12212+K12215+K12251+K12252+K12253+K12254+K12255+K12262+K12263</f>
        <v>0</v>
      </c>
      <c r="L12210" s="90">
        <f t="shared" si="3520"/>
        <v>0</v>
      </c>
      <c r="M12210" s="92">
        <f>M12211+M12212+M12215+M12251+M12252+M12253+M12254+M12255+M12262+M12263</f>
        <v>0</v>
      </c>
      <c r="N12210" s="92">
        <f>N12211+N12212+N12215+N12251+N12252+N12253+N12254+N12255+N12262+N12263</f>
        <v>0</v>
      </c>
      <c r="O12210" s="82" t="s">
        <v>146</v>
      </c>
      <c r="R12210" s="352">
        <f>L12440-[1]გადასახდელები!L10830</f>
        <v>0</v>
      </c>
    </row>
    <row r="12211" spans="2:18" ht="20.25" hidden="1" customHeight="1">
      <c r="B12211" s="36" t="str">
        <f t="shared" si="3521"/>
        <v>b</v>
      </c>
      <c r="C12211" s="42">
        <v>4</v>
      </c>
      <c r="D12211" s="42"/>
      <c r="F12211" s="343" t="s">
        <v>531</v>
      </c>
      <c r="G12211" s="47" t="s">
        <v>176</v>
      </c>
      <c r="H12211" s="103"/>
      <c r="I12211" s="94">
        <f t="shared" si="3519"/>
        <v>0</v>
      </c>
      <c r="J12211" s="104"/>
      <c r="K12211" s="104"/>
      <c r="L12211" s="94">
        <f t="shared" si="3520"/>
        <v>0</v>
      </c>
      <c r="M12211" s="104"/>
      <c r="N12211" s="104"/>
      <c r="O12211" s="82" t="s">
        <v>146</v>
      </c>
      <c r="R12211" s="352">
        <f>L12441-[1]გადასახდელები!L10831</f>
        <v>0</v>
      </c>
    </row>
    <row r="12212" spans="2:18" ht="20.25" hidden="1" customHeight="1">
      <c r="B12212" s="36" t="str">
        <f t="shared" si="3521"/>
        <v>b</v>
      </c>
      <c r="C12212" s="42">
        <v>4</v>
      </c>
      <c r="D12212" s="42"/>
      <c r="F12212" s="342" t="s">
        <v>532</v>
      </c>
      <c r="G12212" s="47" t="s">
        <v>177</v>
      </c>
      <c r="H12212" s="93">
        <f>SUM(H12213:H12214)</f>
        <v>0</v>
      </c>
      <c r="I12212" s="94">
        <f t="shared" si="3519"/>
        <v>0</v>
      </c>
      <c r="J12212" s="95">
        <f>SUM(J12213:J12214)</f>
        <v>0</v>
      </c>
      <c r="K12212" s="95">
        <f>SUM(K12213:K12214)</f>
        <v>0</v>
      </c>
      <c r="L12212" s="94">
        <f t="shared" si="3520"/>
        <v>0</v>
      </c>
      <c r="M12212" s="95">
        <f>SUM(M12213:M12214)</f>
        <v>0</v>
      </c>
      <c r="N12212" s="95">
        <f>SUM(N12213:N12214)</f>
        <v>0</v>
      </c>
      <c r="O12212" s="82" t="s">
        <v>146</v>
      </c>
      <c r="R12212" s="352">
        <f>L12442-[1]გადასახდელები!L10832</f>
        <v>0</v>
      </c>
    </row>
    <row r="12213" spans="2:18" ht="20.25" hidden="1" customHeight="1">
      <c r="B12213" s="36" t="str">
        <f t="shared" si="3521"/>
        <v>b</v>
      </c>
      <c r="C12213" s="42">
        <v>5</v>
      </c>
      <c r="D12213" s="42"/>
      <c r="F12213" s="343" t="s">
        <v>533</v>
      </c>
      <c r="G12213" s="48" t="s">
        <v>178</v>
      </c>
      <c r="H12213" s="101"/>
      <c r="I12213" s="97">
        <f t="shared" si="3519"/>
        <v>0</v>
      </c>
      <c r="J12213" s="102"/>
      <c r="K12213" s="102"/>
      <c r="L12213" s="97">
        <f t="shared" si="3520"/>
        <v>0</v>
      </c>
      <c r="M12213" s="102"/>
      <c r="N12213" s="102"/>
      <c r="O12213" s="82" t="s">
        <v>146</v>
      </c>
      <c r="R12213" s="352">
        <f>L12443-[1]გადასახდელები!L10833</f>
        <v>0</v>
      </c>
    </row>
    <row r="12214" spans="2:18" ht="20.25" hidden="1" customHeight="1">
      <c r="B12214" s="36" t="str">
        <f t="shared" si="3521"/>
        <v>b</v>
      </c>
      <c r="C12214" s="42">
        <v>5</v>
      </c>
      <c r="D12214" s="42"/>
      <c r="F12214" s="343" t="s">
        <v>598</v>
      </c>
      <c r="G12214" s="48" t="s">
        <v>179</v>
      </c>
      <c r="H12214" s="101"/>
      <c r="I12214" s="97">
        <f t="shared" si="3519"/>
        <v>0</v>
      </c>
      <c r="J12214" s="102"/>
      <c r="K12214" s="102"/>
      <c r="L12214" s="97">
        <f t="shared" si="3520"/>
        <v>0</v>
      </c>
      <c r="M12214" s="102"/>
      <c r="N12214" s="102"/>
      <c r="O12214" s="82" t="s">
        <v>146</v>
      </c>
      <c r="R12214" s="352">
        <f>L12444-[1]გადასახდელები!L10834</f>
        <v>0</v>
      </c>
    </row>
    <row r="12215" spans="2:18" ht="20.25" hidden="1" customHeight="1">
      <c r="B12215" s="36" t="str">
        <f t="shared" si="3521"/>
        <v>b</v>
      </c>
      <c r="C12215" s="42">
        <v>4</v>
      </c>
      <c r="D12215" s="42"/>
      <c r="F12215" s="342" t="s">
        <v>534</v>
      </c>
      <c r="G12215" s="47" t="s">
        <v>180</v>
      </c>
      <c r="H12215" s="93">
        <f>H12216+H12217+H12218+H12219+H12231+H12235+H12236+H12237+H12238+H12239+H12240+H12241+H12249+H12250</f>
        <v>0</v>
      </c>
      <c r="I12215" s="94">
        <f t="shared" si="3519"/>
        <v>0</v>
      </c>
      <c r="J12215" s="95">
        <f>J12216+J12217+J12218+J12219+J12231+J12235+J12236+J12237+J12238+J12239+J12240+J12241+J12249+J12250</f>
        <v>0</v>
      </c>
      <c r="K12215" s="95">
        <f>K12216+K12217+K12218+K12219+K12231+K12235+K12236+K12237+K12238+K12239+K12240+K12241+K12249+K12250</f>
        <v>0</v>
      </c>
      <c r="L12215" s="94">
        <f t="shared" si="3520"/>
        <v>0</v>
      </c>
      <c r="M12215" s="95">
        <f>M12216+M12217+M12218+M12219+M12231+M12235+M12236+M12237+M12238+M12239+M12240+M12241+M12249+M12250</f>
        <v>0</v>
      </c>
      <c r="N12215" s="95">
        <f>N12216+N12217+N12218+N12219+N12231+N12235+N12236+N12237+N12238+N12239+N12240+N12241+N12249+N12250</f>
        <v>0</v>
      </c>
      <c r="O12215" s="82" t="s">
        <v>146</v>
      </c>
      <c r="R12215" s="352">
        <f>L12445-[1]გადასახდელები!L10835</f>
        <v>0</v>
      </c>
    </row>
    <row r="12216" spans="2:18" ht="42.75" hidden="1" customHeight="1">
      <c r="B12216" s="36" t="str">
        <f t="shared" si="3521"/>
        <v>b</v>
      </c>
      <c r="C12216" s="42">
        <v>5</v>
      </c>
      <c r="D12216" s="42"/>
      <c r="F12216" s="343" t="s">
        <v>535</v>
      </c>
      <c r="G12216" s="48" t="s">
        <v>229</v>
      </c>
      <c r="H12216" s="101"/>
      <c r="I12216" s="97">
        <f t="shared" si="3519"/>
        <v>0</v>
      </c>
      <c r="J12216" s="102"/>
      <c r="K12216" s="102"/>
      <c r="L12216" s="97">
        <f t="shared" si="3520"/>
        <v>0</v>
      </c>
      <c r="M12216" s="102"/>
      <c r="N12216" s="102"/>
      <c r="O12216" s="82" t="s">
        <v>146</v>
      </c>
      <c r="R12216" s="352">
        <f>L12446-[1]გადასახდელები!L10836</f>
        <v>0</v>
      </c>
    </row>
    <row r="12217" spans="2:18" ht="30.75" hidden="1" customHeight="1">
      <c r="B12217" s="36" t="str">
        <f t="shared" si="3521"/>
        <v>b</v>
      </c>
      <c r="C12217" s="42">
        <v>5</v>
      </c>
      <c r="D12217" s="42"/>
      <c r="F12217" s="343" t="s">
        <v>599</v>
      </c>
      <c r="G12217" s="49" t="s">
        <v>196</v>
      </c>
      <c r="H12217" s="101"/>
      <c r="I12217" s="97">
        <f t="shared" si="3519"/>
        <v>0</v>
      </c>
      <c r="J12217" s="102"/>
      <c r="K12217" s="102"/>
      <c r="L12217" s="97">
        <f t="shared" si="3520"/>
        <v>0</v>
      </c>
      <c r="M12217" s="102"/>
      <c r="N12217" s="102"/>
      <c r="O12217" s="82" t="s">
        <v>146</v>
      </c>
      <c r="R12217" s="352">
        <f>L12447-[1]გადასახდელები!L10837</f>
        <v>0</v>
      </c>
    </row>
    <row r="12218" spans="2:18" ht="60.75" hidden="1" customHeight="1">
      <c r="B12218" s="36" t="str">
        <f t="shared" si="3521"/>
        <v>b</v>
      </c>
      <c r="C12218" s="42">
        <v>5</v>
      </c>
      <c r="D12218" s="42"/>
      <c r="F12218" s="343" t="s">
        <v>536</v>
      </c>
      <c r="G12218" s="49" t="s">
        <v>230</v>
      </c>
      <c r="H12218" s="101"/>
      <c r="I12218" s="97">
        <f t="shared" si="3519"/>
        <v>0</v>
      </c>
      <c r="J12218" s="102"/>
      <c r="K12218" s="102"/>
      <c r="L12218" s="97">
        <f t="shared" si="3520"/>
        <v>0</v>
      </c>
      <c r="M12218" s="102"/>
      <c r="N12218" s="102"/>
      <c r="O12218" s="82" t="s">
        <v>146</v>
      </c>
      <c r="R12218" s="352">
        <f>L12448-[1]გადასახდელები!L10838</f>
        <v>0</v>
      </c>
    </row>
    <row r="12219" spans="2:18" ht="30.75" hidden="1" customHeight="1">
      <c r="B12219" s="36" t="str">
        <f t="shared" si="3521"/>
        <v>b</v>
      </c>
      <c r="C12219" s="42">
        <v>5</v>
      </c>
      <c r="D12219" s="42"/>
      <c r="F12219" s="342" t="s">
        <v>537</v>
      </c>
      <c r="G12219" s="48" t="s">
        <v>195</v>
      </c>
      <c r="H12219" s="96">
        <f>SUM(H12220:H12230)</f>
        <v>0</v>
      </c>
      <c r="I12219" s="97">
        <f t="shared" si="3519"/>
        <v>0</v>
      </c>
      <c r="J12219" s="98">
        <f>SUM(J12220:J12230)</f>
        <v>0</v>
      </c>
      <c r="K12219" s="98">
        <f>SUM(K12220:K12230)</f>
        <v>0</v>
      </c>
      <c r="L12219" s="97">
        <f t="shared" si="3520"/>
        <v>0</v>
      </c>
      <c r="M12219" s="98">
        <f>SUM(M12220:M12230)</f>
        <v>0</v>
      </c>
      <c r="N12219" s="98">
        <f>SUM(N12220:N12230)</f>
        <v>0</v>
      </c>
      <c r="O12219" s="82" t="s">
        <v>146</v>
      </c>
      <c r="R12219" s="352">
        <f>L12449-[1]გადასახდელები!L10839</f>
        <v>0</v>
      </c>
    </row>
    <row r="12220" spans="2:18" ht="20.25" hidden="1" customHeight="1">
      <c r="B12220" s="36" t="str">
        <f t="shared" si="3521"/>
        <v>b</v>
      </c>
      <c r="C12220" s="42">
        <v>6</v>
      </c>
      <c r="D12220" s="42"/>
      <c r="F12220" s="343" t="s">
        <v>600</v>
      </c>
      <c r="G12220" s="45" t="s">
        <v>181</v>
      </c>
      <c r="H12220" s="106"/>
      <c r="I12220" s="105">
        <f t="shared" si="3519"/>
        <v>0</v>
      </c>
      <c r="J12220" s="107"/>
      <c r="K12220" s="107"/>
      <c r="L12220" s="105">
        <f t="shared" si="3520"/>
        <v>0</v>
      </c>
      <c r="M12220" s="107"/>
      <c r="N12220" s="107"/>
      <c r="O12220" s="82" t="s">
        <v>146</v>
      </c>
      <c r="R12220" s="352">
        <f>L12450-[1]გადასახდელები!L10840</f>
        <v>0</v>
      </c>
    </row>
    <row r="12221" spans="2:18" ht="20.25" hidden="1" customHeight="1">
      <c r="B12221" s="36" t="str">
        <f t="shared" si="3521"/>
        <v>b</v>
      </c>
      <c r="C12221" s="42">
        <v>6</v>
      </c>
      <c r="D12221" s="42"/>
      <c r="F12221" s="343" t="s">
        <v>601</v>
      </c>
      <c r="G12221" s="45" t="s">
        <v>182</v>
      </c>
      <c r="H12221" s="106"/>
      <c r="I12221" s="105">
        <f t="shared" si="3519"/>
        <v>0</v>
      </c>
      <c r="J12221" s="107"/>
      <c r="K12221" s="107"/>
      <c r="L12221" s="105">
        <f t="shared" si="3520"/>
        <v>0</v>
      </c>
      <c r="M12221" s="107"/>
      <c r="N12221" s="107"/>
      <c r="O12221" s="82" t="s">
        <v>146</v>
      </c>
      <c r="R12221" s="352">
        <f>L12451-[1]გადასახდელები!L10841</f>
        <v>0</v>
      </c>
    </row>
    <row r="12222" spans="2:18" ht="20.25" hidden="1" customHeight="1">
      <c r="B12222" s="36" t="str">
        <f t="shared" si="3521"/>
        <v>b</v>
      </c>
      <c r="C12222" s="42">
        <v>6</v>
      </c>
      <c r="D12222" s="42"/>
      <c r="F12222" s="343" t="s">
        <v>602</v>
      </c>
      <c r="G12222" s="45" t="s">
        <v>183</v>
      </c>
      <c r="H12222" s="106"/>
      <c r="I12222" s="105">
        <f t="shared" ref="I12222:I12285" si="3522">J12222+K12222</f>
        <v>0</v>
      </c>
      <c r="J12222" s="107"/>
      <c r="K12222" s="107"/>
      <c r="L12222" s="105">
        <f t="shared" si="3520"/>
        <v>0</v>
      </c>
      <c r="M12222" s="107"/>
      <c r="N12222" s="107"/>
      <c r="O12222" s="82" t="s">
        <v>146</v>
      </c>
      <c r="R12222" s="352">
        <f>L12452-[1]გადასახდელები!L10842</f>
        <v>0</v>
      </c>
    </row>
    <row r="12223" spans="2:18" ht="20.25" hidden="1" customHeight="1">
      <c r="B12223" s="36" t="str">
        <f t="shared" si="3521"/>
        <v>b</v>
      </c>
      <c r="C12223" s="42">
        <v>6</v>
      </c>
      <c r="D12223" s="42"/>
      <c r="F12223" s="343" t="s">
        <v>603</v>
      </c>
      <c r="G12223" s="45" t="s">
        <v>184</v>
      </c>
      <c r="H12223" s="106"/>
      <c r="I12223" s="105">
        <f t="shared" si="3522"/>
        <v>0</v>
      </c>
      <c r="J12223" s="107"/>
      <c r="K12223" s="107"/>
      <c r="L12223" s="105">
        <f t="shared" si="3520"/>
        <v>0</v>
      </c>
      <c r="M12223" s="107"/>
      <c r="N12223" s="107"/>
      <c r="O12223" s="82" t="s">
        <v>146</v>
      </c>
      <c r="R12223" s="352">
        <f>L12453-[1]გადასახდელები!L10843</f>
        <v>0</v>
      </c>
    </row>
    <row r="12224" spans="2:18" ht="20.25" hidden="1" customHeight="1">
      <c r="B12224" s="36" t="str">
        <f t="shared" si="3521"/>
        <v>b</v>
      </c>
      <c r="C12224" s="42">
        <v>6</v>
      </c>
      <c r="D12224" s="42"/>
      <c r="F12224" s="343" t="s">
        <v>538</v>
      </c>
      <c r="G12224" s="45" t="s">
        <v>185</v>
      </c>
      <c r="H12224" s="106"/>
      <c r="I12224" s="105">
        <f t="shared" si="3522"/>
        <v>0</v>
      </c>
      <c r="J12224" s="107"/>
      <c r="K12224" s="107"/>
      <c r="L12224" s="105">
        <f t="shared" si="3520"/>
        <v>0</v>
      </c>
      <c r="M12224" s="107"/>
      <c r="N12224" s="107"/>
      <c r="O12224" s="82" t="s">
        <v>146</v>
      </c>
      <c r="R12224" s="352">
        <f>L12454-[1]გადასახდელები!L10844</f>
        <v>0</v>
      </c>
    </row>
    <row r="12225" spans="2:18" ht="20.25" hidden="1" customHeight="1">
      <c r="B12225" s="36" t="str">
        <f t="shared" si="3521"/>
        <v>b</v>
      </c>
      <c r="C12225" s="42">
        <v>6</v>
      </c>
      <c r="D12225" s="42"/>
      <c r="F12225" s="343" t="s">
        <v>604</v>
      </c>
      <c r="G12225" s="45" t="s">
        <v>186</v>
      </c>
      <c r="H12225" s="106"/>
      <c r="I12225" s="105">
        <f t="shared" si="3522"/>
        <v>0</v>
      </c>
      <c r="J12225" s="107"/>
      <c r="K12225" s="107"/>
      <c r="L12225" s="105">
        <f t="shared" si="3520"/>
        <v>0</v>
      </c>
      <c r="M12225" s="107"/>
      <c r="N12225" s="107"/>
      <c r="O12225" s="82" t="s">
        <v>146</v>
      </c>
      <c r="R12225" s="352">
        <f>L12455-[1]გადასახდელები!L10845</f>
        <v>0</v>
      </c>
    </row>
    <row r="12226" spans="2:18" ht="20.25" hidden="1" customHeight="1">
      <c r="B12226" s="36" t="str">
        <f t="shared" si="3521"/>
        <v>b</v>
      </c>
      <c r="C12226" s="42">
        <v>6</v>
      </c>
      <c r="D12226" s="42"/>
      <c r="F12226" s="343" t="s">
        <v>605</v>
      </c>
      <c r="G12226" s="45" t="s">
        <v>187</v>
      </c>
      <c r="H12226" s="106"/>
      <c r="I12226" s="105">
        <f t="shared" si="3522"/>
        <v>0</v>
      </c>
      <c r="J12226" s="107"/>
      <c r="K12226" s="107"/>
      <c r="L12226" s="105">
        <f t="shared" si="3520"/>
        <v>0</v>
      </c>
      <c r="M12226" s="107"/>
      <c r="N12226" s="107"/>
      <c r="O12226" s="82" t="s">
        <v>146</v>
      </c>
      <c r="R12226" s="352">
        <f>L12456-[1]გადასახდელები!L10846</f>
        <v>0</v>
      </c>
    </row>
    <row r="12227" spans="2:18" ht="20.25" hidden="1" customHeight="1">
      <c r="B12227" s="36" t="str">
        <f t="shared" si="3521"/>
        <v>b</v>
      </c>
      <c r="C12227" s="42">
        <v>6</v>
      </c>
      <c r="D12227" s="42"/>
      <c r="F12227" s="343" t="s">
        <v>606</v>
      </c>
      <c r="G12227" s="45" t="s">
        <v>188</v>
      </c>
      <c r="H12227" s="106"/>
      <c r="I12227" s="105">
        <f t="shared" si="3522"/>
        <v>0</v>
      </c>
      <c r="J12227" s="107"/>
      <c r="K12227" s="107"/>
      <c r="L12227" s="105">
        <f t="shared" si="3520"/>
        <v>0</v>
      </c>
      <c r="M12227" s="107"/>
      <c r="N12227" s="107"/>
      <c r="O12227" s="82" t="s">
        <v>146</v>
      </c>
      <c r="R12227" s="352">
        <f>L12457-[1]გადასახდელები!L10847</f>
        <v>0</v>
      </c>
    </row>
    <row r="12228" spans="2:18" ht="20.25" hidden="1" customHeight="1">
      <c r="B12228" s="36" t="str">
        <f t="shared" si="3521"/>
        <v>b</v>
      </c>
      <c r="C12228" s="42">
        <v>6</v>
      </c>
      <c r="D12228" s="42"/>
      <c r="F12228" s="343" t="s">
        <v>607</v>
      </c>
      <c r="G12228" s="45" t="s">
        <v>189</v>
      </c>
      <c r="H12228" s="106"/>
      <c r="I12228" s="105">
        <f t="shared" si="3522"/>
        <v>0</v>
      </c>
      <c r="J12228" s="107"/>
      <c r="K12228" s="107"/>
      <c r="L12228" s="105">
        <f t="shared" si="3520"/>
        <v>0</v>
      </c>
      <c r="M12228" s="107"/>
      <c r="N12228" s="107"/>
      <c r="O12228" s="82" t="s">
        <v>146</v>
      </c>
      <c r="R12228" s="352">
        <f>L12458-[1]გადასახდელები!L10848</f>
        <v>0</v>
      </c>
    </row>
    <row r="12229" spans="2:18" ht="20.25" hidden="1" customHeight="1">
      <c r="B12229" s="36" t="str">
        <f t="shared" si="3521"/>
        <v>b</v>
      </c>
      <c r="C12229" s="42">
        <v>6</v>
      </c>
      <c r="D12229" s="42"/>
      <c r="F12229" s="343" t="s">
        <v>608</v>
      </c>
      <c r="G12229" s="45" t="s">
        <v>190</v>
      </c>
      <c r="H12229" s="106"/>
      <c r="I12229" s="105">
        <f t="shared" si="3522"/>
        <v>0</v>
      </c>
      <c r="J12229" s="107"/>
      <c r="K12229" s="107"/>
      <c r="L12229" s="105">
        <f t="shared" si="3520"/>
        <v>0</v>
      </c>
      <c r="M12229" s="107"/>
      <c r="N12229" s="107"/>
      <c r="O12229" s="82" t="s">
        <v>146</v>
      </c>
      <c r="R12229" s="352">
        <f>L12459-[1]გადასახდელები!L10849</f>
        <v>0</v>
      </c>
    </row>
    <row r="12230" spans="2:18" ht="30.75" hidden="1" customHeight="1">
      <c r="B12230" s="36" t="str">
        <f t="shared" si="3521"/>
        <v>b</v>
      </c>
      <c r="C12230" s="42">
        <v>6</v>
      </c>
      <c r="D12230" s="42"/>
      <c r="F12230" s="343" t="s">
        <v>539</v>
      </c>
      <c r="G12230" s="45" t="s">
        <v>231</v>
      </c>
      <c r="H12230" s="106"/>
      <c r="I12230" s="105">
        <f t="shared" si="3522"/>
        <v>0</v>
      </c>
      <c r="J12230" s="107"/>
      <c r="K12230" s="107"/>
      <c r="L12230" s="105">
        <f t="shared" si="3520"/>
        <v>0</v>
      </c>
      <c r="M12230" s="107"/>
      <c r="N12230" s="107"/>
      <c r="O12230" s="82" t="s">
        <v>146</v>
      </c>
      <c r="R12230" s="352">
        <f>L12460-[1]გადასახდელები!L10850</f>
        <v>0</v>
      </c>
    </row>
    <row r="12231" spans="2:18" ht="20.25" hidden="1" customHeight="1">
      <c r="B12231" s="36" t="str">
        <f t="shared" si="3521"/>
        <v>b</v>
      </c>
      <c r="C12231" s="42">
        <v>5</v>
      </c>
      <c r="D12231" s="42"/>
      <c r="F12231" s="342" t="s">
        <v>609</v>
      </c>
      <c r="G12231" s="48" t="s">
        <v>197</v>
      </c>
      <c r="H12231" s="96">
        <f>SUM(H12232:H12234)</f>
        <v>0</v>
      </c>
      <c r="I12231" s="97">
        <f t="shared" si="3522"/>
        <v>0</v>
      </c>
      <c r="J12231" s="98">
        <f>SUM(J12232:J12234)</f>
        <v>0</v>
      </c>
      <c r="K12231" s="98">
        <f>SUM(K12232:K12234)</f>
        <v>0</v>
      </c>
      <c r="L12231" s="97">
        <f t="shared" si="3520"/>
        <v>0</v>
      </c>
      <c r="M12231" s="98">
        <f>SUM(M12232:M12234)</f>
        <v>0</v>
      </c>
      <c r="N12231" s="98">
        <f>SUM(N12232:N12234)</f>
        <v>0</v>
      </c>
      <c r="O12231" s="82" t="s">
        <v>146</v>
      </c>
      <c r="R12231" s="352">
        <f>L12461-[1]გადასახდელები!L10851</f>
        <v>0</v>
      </c>
    </row>
    <row r="12232" spans="2:18" ht="20.25" hidden="1" customHeight="1">
      <c r="B12232" s="36" t="str">
        <f t="shared" si="3521"/>
        <v>b</v>
      </c>
      <c r="C12232" s="42">
        <v>6</v>
      </c>
      <c r="D12232" s="42"/>
      <c r="F12232" s="343" t="s">
        <v>610</v>
      </c>
      <c r="G12232" s="45" t="s">
        <v>191</v>
      </c>
      <c r="H12232" s="106"/>
      <c r="I12232" s="105">
        <f t="shared" si="3522"/>
        <v>0</v>
      </c>
      <c r="J12232" s="107"/>
      <c r="K12232" s="107"/>
      <c r="L12232" s="105">
        <f t="shared" si="3520"/>
        <v>0</v>
      </c>
      <c r="M12232" s="107"/>
      <c r="N12232" s="107"/>
      <c r="O12232" s="82" t="s">
        <v>146</v>
      </c>
      <c r="R12232" s="352">
        <f>L12462-[1]გადასახდელები!L10852</f>
        <v>0</v>
      </c>
    </row>
    <row r="12233" spans="2:18" ht="20.25" hidden="1" customHeight="1">
      <c r="B12233" s="36" t="str">
        <f t="shared" si="3521"/>
        <v>b</v>
      </c>
      <c r="C12233" s="42">
        <v>6</v>
      </c>
      <c r="D12233" s="42"/>
      <c r="F12233" s="343" t="s">
        <v>611</v>
      </c>
      <c r="G12233" s="45" t="s">
        <v>192</v>
      </c>
      <c r="H12233" s="106"/>
      <c r="I12233" s="105">
        <f t="shared" si="3522"/>
        <v>0</v>
      </c>
      <c r="J12233" s="107"/>
      <c r="K12233" s="107"/>
      <c r="L12233" s="105">
        <f t="shared" si="3520"/>
        <v>0</v>
      </c>
      <c r="M12233" s="107"/>
      <c r="N12233" s="107"/>
      <c r="O12233" s="82" t="s">
        <v>146</v>
      </c>
      <c r="R12233" s="352">
        <f>L12463-[1]გადასახდელები!L10853</f>
        <v>0</v>
      </c>
    </row>
    <row r="12234" spans="2:18" ht="30.75" hidden="1" customHeight="1">
      <c r="B12234" s="36" t="str">
        <f t="shared" si="3521"/>
        <v>b</v>
      </c>
      <c r="C12234" s="42">
        <v>6</v>
      </c>
      <c r="D12234" s="42"/>
      <c r="F12234" s="343" t="s">
        <v>612</v>
      </c>
      <c r="G12234" s="45" t="s">
        <v>232</v>
      </c>
      <c r="H12234" s="106"/>
      <c r="I12234" s="105">
        <f t="shared" si="3522"/>
        <v>0</v>
      </c>
      <c r="J12234" s="107"/>
      <c r="K12234" s="107"/>
      <c r="L12234" s="105">
        <f t="shared" si="3520"/>
        <v>0</v>
      </c>
      <c r="M12234" s="107"/>
      <c r="N12234" s="107"/>
      <c r="O12234" s="82" t="s">
        <v>146</v>
      </c>
      <c r="R12234" s="352">
        <f>L12464-[1]გადასახდელები!L10854</f>
        <v>0</v>
      </c>
    </row>
    <row r="12235" spans="2:18" ht="30.75" hidden="1" customHeight="1">
      <c r="B12235" s="36" t="str">
        <f t="shared" si="3521"/>
        <v>b</v>
      </c>
      <c r="C12235" s="42">
        <v>5</v>
      </c>
      <c r="D12235" s="42"/>
      <c r="F12235" s="343" t="s">
        <v>613</v>
      </c>
      <c r="G12235" s="48" t="s">
        <v>233</v>
      </c>
      <c r="H12235" s="101"/>
      <c r="I12235" s="97">
        <f t="shared" si="3522"/>
        <v>0</v>
      </c>
      <c r="J12235" s="102"/>
      <c r="K12235" s="102"/>
      <c r="L12235" s="97">
        <f t="shared" si="3520"/>
        <v>0</v>
      </c>
      <c r="M12235" s="102"/>
      <c r="N12235" s="102"/>
      <c r="O12235" s="82" t="s">
        <v>146</v>
      </c>
      <c r="R12235" s="352">
        <f>L12465-[1]გადასახდელები!L10855</f>
        <v>0</v>
      </c>
    </row>
    <row r="12236" spans="2:18" ht="34.5" hidden="1" customHeight="1">
      <c r="B12236" s="36" t="str">
        <f t="shared" si="3521"/>
        <v>b</v>
      </c>
      <c r="C12236" s="42">
        <v>5</v>
      </c>
      <c r="D12236" s="42"/>
      <c r="F12236" s="343" t="s">
        <v>614</v>
      </c>
      <c r="G12236" s="50" t="s">
        <v>367</v>
      </c>
      <c r="H12236" s="101"/>
      <c r="I12236" s="97">
        <f t="shared" si="3522"/>
        <v>0</v>
      </c>
      <c r="J12236" s="102"/>
      <c r="K12236" s="102"/>
      <c r="L12236" s="97">
        <f t="shared" si="3520"/>
        <v>0</v>
      </c>
      <c r="M12236" s="102"/>
      <c r="N12236" s="102"/>
      <c r="O12236" s="82" t="s">
        <v>146</v>
      </c>
      <c r="R12236" s="352">
        <f>L12466-[1]გადასახდელები!L10856</f>
        <v>0</v>
      </c>
    </row>
    <row r="12237" spans="2:18" ht="34.5" hidden="1" customHeight="1">
      <c r="B12237" s="36" t="str">
        <f t="shared" si="3521"/>
        <v>b</v>
      </c>
      <c r="C12237" s="42">
        <v>5</v>
      </c>
      <c r="D12237" s="42"/>
      <c r="F12237" s="343" t="s">
        <v>540</v>
      </c>
      <c r="G12237" s="48" t="s">
        <v>234</v>
      </c>
      <c r="H12237" s="101"/>
      <c r="I12237" s="97">
        <f t="shared" si="3522"/>
        <v>0</v>
      </c>
      <c r="J12237" s="102"/>
      <c r="K12237" s="102"/>
      <c r="L12237" s="97">
        <f t="shared" si="3520"/>
        <v>0</v>
      </c>
      <c r="M12237" s="102"/>
      <c r="N12237" s="102"/>
      <c r="O12237" s="82" t="s">
        <v>146</v>
      </c>
      <c r="R12237" s="352">
        <f>L12467-[1]გადასახდელები!L10857</f>
        <v>0</v>
      </c>
    </row>
    <row r="12238" spans="2:18" ht="50.25" hidden="1" customHeight="1">
      <c r="B12238" s="36" t="str">
        <f t="shared" si="3521"/>
        <v>b</v>
      </c>
      <c r="C12238" s="42">
        <v>5</v>
      </c>
      <c r="D12238" s="42"/>
      <c r="F12238" s="343" t="s">
        <v>541</v>
      </c>
      <c r="G12238" s="48" t="s">
        <v>235</v>
      </c>
      <c r="H12238" s="101"/>
      <c r="I12238" s="97">
        <f t="shared" si="3522"/>
        <v>0</v>
      </c>
      <c r="J12238" s="102"/>
      <c r="K12238" s="102"/>
      <c r="L12238" s="97">
        <f t="shared" si="3520"/>
        <v>0</v>
      </c>
      <c r="M12238" s="102"/>
      <c r="N12238" s="102"/>
      <c r="O12238" s="82" t="s">
        <v>146</v>
      </c>
      <c r="R12238" s="352">
        <f>L12468-[1]გადასახდელები!L10858</f>
        <v>0</v>
      </c>
    </row>
    <row r="12239" spans="2:18" ht="20.25" hidden="1" customHeight="1">
      <c r="B12239" s="36" t="str">
        <f t="shared" si="3521"/>
        <v>b</v>
      </c>
      <c r="C12239" s="42">
        <v>5</v>
      </c>
      <c r="D12239" s="42"/>
      <c r="F12239" s="343" t="s">
        <v>542</v>
      </c>
      <c r="G12239" s="48" t="s">
        <v>236</v>
      </c>
      <c r="H12239" s="101"/>
      <c r="I12239" s="97">
        <f t="shared" si="3522"/>
        <v>0</v>
      </c>
      <c r="J12239" s="102"/>
      <c r="K12239" s="102"/>
      <c r="L12239" s="97">
        <f t="shared" si="3520"/>
        <v>0</v>
      </c>
      <c r="M12239" s="102"/>
      <c r="N12239" s="102"/>
      <c r="O12239" s="82" t="s">
        <v>146</v>
      </c>
      <c r="R12239" s="352">
        <f>L12469-[1]გადასახდელები!L10859</f>
        <v>0</v>
      </c>
    </row>
    <row r="12240" spans="2:18" ht="20.25" hidden="1" customHeight="1">
      <c r="B12240" s="36" t="str">
        <f t="shared" si="3521"/>
        <v>b</v>
      </c>
      <c r="C12240" s="42">
        <v>5</v>
      </c>
      <c r="D12240" s="42"/>
      <c r="F12240" s="343" t="s">
        <v>543</v>
      </c>
      <c r="G12240" s="48" t="s">
        <v>237</v>
      </c>
      <c r="H12240" s="101"/>
      <c r="I12240" s="97">
        <f t="shared" si="3522"/>
        <v>0</v>
      </c>
      <c r="J12240" s="102"/>
      <c r="K12240" s="102"/>
      <c r="L12240" s="97">
        <f t="shared" si="3520"/>
        <v>0</v>
      </c>
      <c r="M12240" s="102"/>
      <c r="N12240" s="102"/>
      <c r="O12240" s="82" t="s">
        <v>146</v>
      </c>
      <c r="R12240" s="352">
        <f>L12470-[1]გადასახდელები!L10860</f>
        <v>0</v>
      </c>
    </row>
    <row r="12241" spans="2:18" ht="20.25" hidden="1" customHeight="1">
      <c r="B12241" s="36" t="str">
        <f t="shared" si="3521"/>
        <v>b</v>
      </c>
      <c r="C12241" s="42">
        <v>5</v>
      </c>
      <c r="D12241" s="42"/>
      <c r="F12241" s="342" t="s">
        <v>544</v>
      </c>
      <c r="G12241" s="48" t="s">
        <v>238</v>
      </c>
      <c r="H12241" s="96">
        <f>SUM(H12242:H12248)</f>
        <v>0</v>
      </c>
      <c r="I12241" s="97">
        <f t="shared" si="3522"/>
        <v>0</v>
      </c>
      <c r="J12241" s="98">
        <f>SUM(J12242:J12248)</f>
        <v>0</v>
      </c>
      <c r="K12241" s="98">
        <f>SUM(K12242:K12248)</f>
        <v>0</v>
      </c>
      <c r="L12241" s="97">
        <f t="shared" si="3520"/>
        <v>0</v>
      </c>
      <c r="M12241" s="98">
        <f>SUM(M12242:M12248)</f>
        <v>0</v>
      </c>
      <c r="N12241" s="98">
        <f>SUM(N12242:N12248)</f>
        <v>0</v>
      </c>
      <c r="O12241" s="82" t="s">
        <v>146</v>
      </c>
      <c r="R12241" s="352">
        <f>L12471-[1]გადასახდელები!L10861</f>
        <v>0</v>
      </c>
    </row>
    <row r="12242" spans="2:18" ht="23.25" hidden="1" customHeight="1">
      <c r="B12242" s="36" t="str">
        <f t="shared" si="3521"/>
        <v>b</v>
      </c>
      <c r="C12242" s="42">
        <v>6</v>
      </c>
      <c r="D12242" s="42"/>
      <c r="F12242" s="343" t="s">
        <v>545</v>
      </c>
      <c r="G12242" s="45" t="s">
        <v>198</v>
      </c>
      <c r="H12242" s="106"/>
      <c r="I12242" s="105">
        <f t="shared" si="3522"/>
        <v>0</v>
      </c>
      <c r="J12242" s="107"/>
      <c r="K12242" s="107"/>
      <c r="L12242" s="105">
        <f t="shared" si="3520"/>
        <v>0</v>
      </c>
      <c r="M12242" s="107"/>
      <c r="N12242" s="107"/>
      <c r="O12242" s="82" t="s">
        <v>146</v>
      </c>
      <c r="R12242" s="352">
        <f>L12472-[1]გადასახდელები!L10862</f>
        <v>0</v>
      </c>
    </row>
    <row r="12243" spans="2:18" ht="20.25" hidden="1" customHeight="1">
      <c r="B12243" s="36" t="str">
        <f t="shared" si="3521"/>
        <v>b</v>
      </c>
      <c r="C12243" s="42">
        <v>6</v>
      </c>
      <c r="D12243" s="42"/>
      <c r="F12243" s="343" t="s">
        <v>546</v>
      </c>
      <c r="G12243" s="45" t="s">
        <v>199</v>
      </c>
      <c r="H12243" s="106"/>
      <c r="I12243" s="105">
        <f t="shared" si="3522"/>
        <v>0</v>
      </c>
      <c r="J12243" s="107"/>
      <c r="K12243" s="107"/>
      <c r="L12243" s="105">
        <f t="shared" si="3520"/>
        <v>0</v>
      </c>
      <c r="M12243" s="107"/>
      <c r="N12243" s="107"/>
      <c r="O12243" s="82" t="s">
        <v>146</v>
      </c>
      <c r="R12243" s="352">
        <f>L12473-[1]გადასახდელები!L10863</f>
        <v>0</v>
      </c>
    </row>
    <row r="12244" spans="2:18" ht="23.25" hidden="1" customHeight="1">
      <c r="B12244" s="36" t="str">
        <f t="shared" si="3521"/>
        <v>b</v>
      </c>
      <c r="C12244" s="42">
        <v>6</v>
      </c>
      <c r="D12244" s="42"/>
      <c r="F12244" s="343" t="s">
        <v>547</v>
      </c>
      <c r="G12244" s="45" t="s">
        <v>200</v>
      </c>
      <c r="H12244" s="106"/>
      <c r="I12244" s="105">
        <f t="shared" si="3522"/>
        <v>0</v>
      </c>
      <c r="J12244" s="107"/>
      <c r="K12244" s="107"/>
      <c r="L12244" s="105">
        <f t="shared" si="3520"/>
        <v>0</v>
      </c>
      <c r="M12244" s="107"/>
      <c r="N12244" s="107"/>
      <c r="O12244" s="82" t="s">
        <v>146</v>
      </c>
      <c r="R12244" s="352">
        <f>L12474-[1]გადასახდელები!L10864</f>
        <v>0</v>
      </c>
    </row>
    <row r="12245" spans="2:18" ht="31.5" hidden="1" customHeight="1">
      <c r="B12245" s="36" t="str">
        <f t="shared" si="3521"/>
        <v>b</v>
      </c>
      <c r="C12245" s="42">
        <v>6</v>
      </c>
      <c r="D12245" s="42"/>
      <c r="F12245" s="343" t="s">
        <v>615</v>
      </c>
      <c r="G12245" s="45" t="s">
        <v>201</v>
      </c>
      <c r="H12245" s="106"/>
      <c r="I12245" s="105">
        <f t="shared" si="3522"/>
        <v>0</v>
      </c>
      <c r="J12245" s="107"/>
      <c r="K12245" s="107"/>
      <c r="L12245" s="105">
        <f t="shared" si="3520"/>
        <v>0</v>
      </c>
      <c r="M12245" s="107"/>
      <c r="N12245" s="107"/>
      <c r="O12245" s="82" t="s">
        <v>146</v>
      </c>
      <c r="R12245" s="352">
        <f>L12475-[1]გადასახდელები!L10865</f>
        <v>0</v>
      </c>
    </row>
    <row r="12246" spans="2:18" ht="33.75" hidden="1" customHeight="1">
      <c r="B12246" s="36" t="str">
        <f t="shared" si="3521"/>
        <v>b</v>
      </c>
      <c r="C12246" s="42">
        <v>6</v>
      </c>
      <c r="D12246" s="42"/>
      <c r="F12246" s="343" t="s">
        <v>548</v>
      </c>
      <c r="G12246" s="45" t="s">
        <v>239</v>
      </c>
      <c r="H12246" s="106"/>
      <c r="I12246" s="105">
        <f t="shared" si="3522"/>
        <v>0</v>
      </c>
      <c r="J12246" s="107"/>
      <c r="K12246" s="107"/>
      <c r="L12246" s="105">
        <f t="shared" si="3520"/>
        <v>0</v>
      </c>
      <c r="M12246" s="107"/>
      <c r="N12246" s="107"/>
      <c r="O12246" s="82" t="s">
        <v>146</v>
      </c>
      <c r="R12246" s="352">
        <f>L12476-[1]გადასახდელები!L10866</f>
        <v>0</v>
      </c>
    </row>
    <row r="12247" spans="2:18" ht="34.5" hidden="1" customHeight="1">
      <c r="B12247" s="36" t="str">
        <f t="shared" si="3521"/>
        <v>b</v>
      </c>
      <c r="C12247" s="42">
        <v>6</v>
      </c>
      <c r="D12247" s="42"/>
      <c r="F12247" s="343" t="s">
        <v>616</v>
      </c>
      <c r="G12247" s="45" t="s">
        <v>240</v>
      </c>
      <c r="H12247" s="106"/>
      <c r="I12247" s="105">
        <f t="shared" si="3522"/>
        <v>0</v>
      </c>
      <c r="J12247" s="107"/>
      <c r="K12247" s="107"/>
      <c r="L12247" s="105">
        <f t="shared" si="3520"/>
        <v>0</v>
      </c>
      <c r="M12247" s="107"/>
      <c r="N12247" s="107"/>
      <c r="O12247" s="82" t="s">
        <v>146</v>
      </c>
      <c r="R12247" s="352">
        <f>L12477-[1]გადასახდელები!L10867</f>
        <v>0</v>
      </c>
    </row>
    <row r="12248" spans="2:18" ht="33.75" hidden="1" customHeight="1">
      <c r="B12248" s="36" t="str">
        <f t="shared" si="3521"/>
        <v>b</v>
      </c>
      <c r="C12248" s="42">
        <v>6</v>
      </c>
      <c r="D12248" s="42"/>
      <c r="F12248" s="343" t="s">
        <v>617</v>
      </c>
      <c r="G12248" s="45" t="s">
        <v>241</v>
      </c>
      <c r="H12248" s="106"/>
      <c r="I12248" s="105">
        <f t="shared" si="3522"/>
        <v>0</v>
      </c>
      <c r="J12248" s="107"/>
      <c r="K12248" s="107"/>
      <c r="L12248" s="105">
        <f t="shared" si="3520"/>
        <v>0</v>
      </c>
      <c r="M12248" s="107"/>
      <c r="N12248" s="107"/>
      <c r="O12248" s="82" t="s">
        <v>146</v>
      </c>
      <c r="R12248" s="352">
        <f>L12478-[1]გადასახდელები!L10868</f>
        <v>0</v>
      </c>
    </row>
    <row r="12249" spans="2:18" ht="34.5" hidden="1" customHeight="1">
      <c r="B12249" s="36" t="str">
        <f t="shared" si="3521"/>
        <v>b</v>
      </c>
      <c r="C12249" s="42">
        <v>5</v>
      </c>
      <c r="D12249" s="42"/>
      <c r="F12249" s="343" t="s">
        <v>618</v>
      </c>
      <c r="G12249" s="48" t="s">
        <v>242</v>
      </c>
      <c r="H12249" s="109"/>
      <c r="I12249" s="97">
        <f t="shared" si="3522"/>
        <v>0</v>
      </c>
      <c r="J12249" s="110"/>
      <c r="K12249" s="110"/>
      <c r="L12249" s="97">
        <f t="shared" si="3520"/>
        <v>0</v>
      </c>
      <c r="M12249" s="110"/>
      <c r="N12249" s="110"/>
      <c r="O12249" s="82" t="s">
        <v>146</v>
      </c>
      <c r="R12249" s="352">
        <f>L12479-[1]გადასახდელები!L10869</f>
        <v>0</v>
      </c>
    </row>
    <row r="12250" spans="2:18" ht="24.75" hidden="1" customHeight="1">
      <c r="B12250" s="36" t="str">
        <f t="shared" si="3521"/>
        <v>b</v>
      </c>
      <c r="C12250" s="42">
        <v>5</v>
      </c>
      <c r="D12250" s="42"/>
      <c r="F12250" s="343" t="s">
        <v>549</v>
      </c>
      <c r="G12250" s="48" t="s">
        <v>243</v>
      </c>
      <c r="H12250" s="109"/>
      <c r="I12250" s="97">
        <f t="shared" si="3522"/>
        <v>0</v>
      </c>
      <c r="J12250" s="110"/>
      <c r="K12250" s="110"/>
      <c r="L12250" s="97">
        <f t="shared" si="3520"/>
        <v>0</v>
      </c>
      <c r="M12250" s="110"/>
      <c r="N12250" s="110"/>
      <c r="O12250" s="82" t="s">
        <v>146</v>
      </c>
      <c r="R12250" s="352">
        <f>L12480-[1]გადასახდელები!L10870</f>
        <v>0</v>
      </c>
    </row>
    <row r="12251" spans="2:18" ht="27.75" hidden="1" customHeight="1">
      <c r="B12251" s="36" t="str">
        <f t="shared" si="3521"/>
        <v>b</v>
      </c>
      <c r="C12251" s="42">
        <v>4</v>
      </c>
      <c r="D12251" s="42"/>
      <c r="F12251" s="343" t="s">
        <v>550</v>
      </c>
      <c r="G12251" s="47" t="s">
        <v>244</v>
      </c>
      <c r="H12251" s="103"/>
      <c r="I12251" s="108">
        <f t="shared" si="3522"/>
        <v>0</v>
      </c>
      <c r="J12251" s="104"/>
      <c r="K12251" s="104"/>
      <c r="L12251" s="108">
        <f t="shared" si="3520"/>
        <v>0</v>
      </c>
      <c r="M12251" s="104"/>
      <c r="N12251" s="104"/>
      <c r="O12251" s="82" t="s">
        <v>146</v>
      </c>
      <c r="R12251" s="352">
        <f>L12481-[1]გადასახდელები!L10871</f>
        <v>0</v>
      </c>
    </row>
    <row r="12252" spans="2:18" ht="23.25" hidden="1" customHeight="1">
      <c r="B12252" s="36" t="str">
        <f t="shared" si="3521"/>
        <v>b</v>
      </c>
      <c r="C12252" s="42">
        <v>4</v>
      </c>
      <c r="D12252" s="42"/>
      <c r="F12252" s="343" t="s">
        <v>619</v>
      </c>
      <c r="G12252" s="47" t="s">
        <v>245</v>
      </c>
      <c r="H12252" s="103"/>
      <c r="I12252" s="108">
        <f t="shared" si="3522"/>
        <v>0</v>
      </c>
      <c r="J12252" s="104"/>
      <c r="K12252" s="104"/>
      <c r="L12252" s="108">
        <f t="shared" si="3520"/>
        <v>0</v>
      </c>
      <c r="M12252" s="104"/>
      <c r="N12252" s="104"/>
      <c r="O12252" s="82" t="s">
        <v>146</v>
      </c>
      <c r="R12252" s="352">
        <f>L12482-[1]გადასახდელები!L10872</f>
        <v>0</v>
      </c>
    </row>
    <row r="12253" spans="2:18" ht="24" hidden="1" customHeight="1">
      <c r="B12253" s="36" t="str">
        <f t="shared" si="3521"/>
        <v>b</v>
      </c>
      <c r="C12253" s="42">
        <v>4</v>
      </c>
      <c r="D12253" s="42"/>
      <c r="F12253" s="343" t="s">
        <v>620</v>
      </c>
      <c r="G12253" s="47" t="s">
        <v>246</v>
      </c>
      <c r="H12253" s="103"/>
      <c r="I12253" s="108">
        <f t="shared" si="3522"/>
        <v>0</v>
      </c>
      <c r="J12253" s="104"/>
      <c r="K12253" s="104"/>
      <c r="L12253" s="108">
        <f t="shared" si="3520"/>
        <v>0</v>
      </c>
      <c r="M12253" s="104"/>
      <c r="N12253" s="104"/>
      <c r="O12253" s="82" t="s">
        <v>146</v>
      </c>
      <c r="R12253" s="352">
        <f>L12483-[1]გადასახდელები!L10873</f>
        <v>0</v>
      </c>
    </row>
    <row r="12254" spans="2:18" ht="34.5" hidden="1" customHeight="1">
      <c r="B12254" s="36" t="str">
        <f t="shared" si="3521"/>
        <v>b</v>
      </c>
      <c r="C12254" s="42">
        <v>4</v>
      </c>
      <c r="D12254" s="42"/>
      <c r="F12254" s="343" t="s">
        <v>551</v>
      </c>
      <c r="G12254" s="47" t="s">
        <v>247</v>
      </c>
      <c r="H12254" s="103"/>
      <c r="I12254" s="108">
        <f t="shared" si="3522"/>
        <v>0</v>
      </c>
      <c r="J12254" s="104"/>
      <c r="K12254" s="104"/>
      <c r="L12254" s="108">
        <f t="shared" si="3520"/>
        <v>0</v>
      </c>
      <c r="M12254" s="104"/>
      <c r="N12254" s="104"/>
      <c r="O12254" s="82" t="s">
        <v>146</v>
      </c>
      <c r="R12254" s="352">
        <f>L12484-[1]გადასახდელები!L10874</f>
        <v>0</v>
      </c>
    </row>
    <row r="12255" spans="2:18" ht="33" hidden="1" customHeight="1">
      <c r="B12255" s="36" t="str">
        <f t="shared" si="3521"/>
        <v>b</v>
      </c>
      <c r="C12255" s="42">
        <v>4</v>
      </c>
      <c r="D12255" s="42"/>
      <c r="F12255" s="342" t="s">
        <v>552</v>
      </c>
      <c r="G12255" s="47" t="s">
        <v>248</v>
      </c>
      <c r="H12255" s="93">
        <f>SUM(H12256:H12261)</f>
        <v>0</v>
      </c>
      <c r="I12255" s="94">
        <f t="shared" si="3522"/>
        <v>0</v>
      </c>
      <c r="J12255" s="95">
        <f>SUM(J12256:J12261)</f>
        <v>0</v>
      </c>
      <c r="K12255" s="95">
        <f>SUM(K12256:K12261)</f>
        <v>0</v>
      </c>
      <c r="L12255" s="94">
        <f t="shared" si="3520"/>
        <v>0</v>
      </c>
      <c r="M12255" s="95">
        <f>SUM(M12256:M12261)</f>
        <v>0</v>
      </c>
      <c r="N12255" s="95">
        <f>SUM(N12256:N12261)</f>
        <v>0</v>
      </c>
      <c r="O12255" s="82" t="s">
        <v>146</v>
      </c>
      <c r="R12255" s="352">
        <f>L12485-[1]გადასახდელები!L10875</f>
        <v>0</v>
      </c>
    </row>
    <row r="12256" spans="2:18" ht="20.25" hidden="1" customHeight="1">
      <c r="B12256" s="36" t="str">
        <f t="shared" si="3521"/>
        <v>b</v>
      </c>
      <c r="C12256" s="42">
        <v>5</v>
      </c>
      <c r="D12256" s="42"/>
      <c r="F12256" s="343" t="s">
        <v>553</v>
      </c>
      <c r="G12256" s="48" t="s">
        <v>249</v>
      </c>
      <c r="H12256" s="109"/>
      <c r="I12256" s="97">
        <f t="shared" si="3522"/>
        <v>0</v>
      </c>
      <c r="J12256" s="110"/>
      <c r="K12256" s="110"/>
      <c r="L12256" s="97">
        <f t="shared" si="3520"/>
        <v>0</v>
      </c>
      <c r="M12256" s="110"/>
      <c r="N12256" s="110"/>
      <c r="O12256" s="82" t="s">
        <v>146</v>
      </c>
      <c r="Q12256" s="17">
        <f>82+55</f>
        <v>137</v>
      </c>
      <c r="R12256" s="352">
        <f>L12486-[1]გადასახდელები!L10876</f>
        <v>0</v>
      </c>
    </row>
    <row r="12257" spans="2:18" ht="20.25" hidden="1" customHeight="1">
      <c r="B12257" s="36" t="str">
        <f t="shared" si="3521"/>
        <v>b</v>
      </c>
      <c r="C12257" s="42">
        <v>5</v>
      </c>
      <c r="D12257" s="42"/>
      <c r="F12257" s="343" t="s">
        <v>554</v>
      </c>
      <c r="G12257" s="48" t="s">
        <v>250</v>
      </c>
      <c r="H12257" s="109"/>
      <c r="I12257" s="97">
        <f t="shared" si="3522"/>
        <v>0</v>
      </c>
      <c r="J12257" s="110"/>
      <c r="K12257" s="110"/>
      <c r="L12257" s="97">
        <f t="shared" si="3520"/>
        <v>0</v>
      </c>
      <c r="M12257" s="110"/>
      <c r="N12257" s="110"/>
      <c r="O12257" s="82" t="s">
        <v>146</v>
      </c>
      <c r="R12257" s="352">
        <f>L12487-[1]გადასახდელები!L10877</f>
        <v>0</v>
      </c>
    </row>
    <row r="12258" spans="2:18" ht="35.25" hidden="1" customHeight="1">
      <c r="B12258" s="36" t="str">
        <f t="shared" si="3521"/>
        <v>b</v>
      </c>
      <c r="C12258" s="42">
        <v>5</v>
      </c>
      <c r="D12258" s="42"/>
      <c r="F12258" s="343" t="s">
        <v>555</v>
      </c>
      <c r="G12258" s="48" t="s">
        <v>251</v>
      </c>
      <c r="H12258" s="109"/>
      <c r="I12258" s="97">
        <f t="shared" si="3522"/>
        <v>0</v>
      </c>
      <c r="J12258" s="110"/>
      <c r="K12258" s="110"/>
      <c r="L12258" s="97">
        <f t="shared" si="3520"/>
        <v>0</v>
      </c>
      <c r="M12258" s="110"/>
      <c r="N12258" s="110"/>
      <c r="O12258" s="82" t="s">
        <v>146</v>
      </c>
      <c r="R12258" s="352">
        <f>L12488-[1]გადასახდელები!L10878</f>
        <v>0</v>
      </c>
    </row>
    <row r="12259" spans="2:18" ht="20.25" hidden="1" customHeight="1">
      <c r="B12259" s="36" t="str">
        <f t="shared" si="3521"/>
        <v>b</v>
      </c>
      <c r="C12259" s="42">
        <v>5</v>
      </c>
      <c r="D12259" s="42"/>
      <c r="F12259" s="343" t="s">
        <v>621</v>
      </c>
      <c r="G12259" s="48" t="s">
        <v>252</v>
      </c>
      <c r="H12259" s="109"/>
      <c r="I12259" s="97">
        <f t="shared" si="3522"/>
        <v>0</v>
      </c>
      <c r="J12259" s="110"/>
      <c r="K12259" s="110"/>
      <c r="L12259" s="97">
        <f t="shared" si="3520"/>
        <v>0</v>
      </c>
      <c r="M12259" s="110"/>
      <c r="N12259" s="110"/>
      <c r="O12259" s="82" t="s">
        <v>146</v>
      </c>
      <c r="R12259" s="352">
        <f>L12489-[1]გადასახდელები!L10879</f>
        <v>0</v>
      </c>
    </row>
    <row r="12260" spans="2:18" ht="30.75" hidden="1" customHeight="1">
      <c r="B12260" s="36" t="str">
        <f t="shared" si="3521"/>
        <v>b</v>
      </c>
      <c r="C12260" s="42">
        <v>5</v>
      </c>
      <c r="D12260" s="42"/>
      <c r="F12260" s="343" t="s">
        <v>622</v>
      </c>
      <c r="G12260" s="48" t="s">
        <v>253</v>
      </c>
      <c r="H12260" s="109"/>
      <c r="I12260" s="97">
        <f t="shared" si="3522"/>
        <v>0</v>
      </c>
      <c r="J12260" s="110"/>
      <c r="K12260" s="110"/>
      <c r="L12260" s="97">
        <f t="shared" si="3520"/>
        <v>0</v>
      </c>
      <c r="M12260" s="110"/>
      <c r="N12260" s="110"/>
      <c r="O12260" s="82" t="s">
        <v>146</v>
      </c>
      <c r="R12260" s="352">
        <f>L12490-[1]გადასახდელები!L10880</f>
        <v>0</v>
      </c>
    </row>
    <row r="12261" spans="2:18" ht="30.75" hidden="1" customHeight="1">
      <c r="B12261" s="36" t="str">
        <f t="shared" si="3521"/>
        <v>b</v>
      </c>
      <c r="C12261" s="42">
        <v>5</v>
      </c>
      <c r="D12261" s="42"/>
      <c r="F12261" s="343" t="s">
        <v>556</v>
      </c>
      <c r="G12261" s="48" t="s">
        <v>254</v>
      </c>
      <c r="H12261" s="109"/>
      <c r="I12261" s="97">
        <f t="shared" si="3522"/>
        <v>0</v>
      </c>
      <c r="J12261" s="110"/>
      <c r="K12261" s="110"/>
      <c r="L12261" s="97">
        <f t="shared" si="3520"/>
        <v>0</v>
      </c>
      <c r="M12261" s="110"/>
      <c r="N12261" s="110"/>
      <c r="O12261" s="82" t="s">
        <v>146</v>
      </c>
      <c r="R12261" s="352">
        <f>L12491-[1]გადასახდელები!L10881</f>
        <v>0</v>
      </c>
    </row>
    <row r="12262" spans="2:18" ht="20.25" hidden="1" customHeight="1">
      <c r="B12262" s="36" t="str">
        <f t="shared" si="3521"/>
        <v>b</v>
      </c>
      <c r="C12262" s="42">
        <v>4</v>
      </c>
      <c r="D12262" s="42"/>
      <c r="F12262" s="343" t="s">
        <v>623</v>
      </c>
      <c r="G12262" s="47" t="s">
        <v>255</v>
      </c>
      <c r="H12262" s="103"/>
      <c r="I12262" s="94">
        <f t="shared" si="3522"/>
        <v>0</v>
      </c>
      <c r="J12262" s="104"/>
      <c r="K12262" s="104"/>
      <c r="L12262" s="94">
        <f t="shared" si="3520"/>
        <v>0</v>
      </c>
      <c r="M12262" s="104"/>
      <c r="N12262" s="104"/>
      <c r="O12262" s="82" t="s">
        <v>146</v>
      </c>
      <c r="R12262" s="352">
        <f>L12492-[1]გადასახდელები!L10882</f>
        <v>0</v>
      </c>
    </row>
    <row r="12263" spans="2:18" ht="20.25" hidden="1" customHeight="1">
      <c r="B12263" s="36" t="str">
        <f t="shared" si="3521"/>
        <v>b</v>
      </c>
      <c r="C12263" s="42">
        <v>4</v>
      </c>
      <c r="D12263" s="42"/>
      <c r="F12263" s="342" t="s">
        <v>557</v>
      </c>
      <c r="G12263" s="47" t="s">
        <v>256</v>
      </c>
      <c r="H12263" s="93">
        <f>SUM(H12264:H12276)</f>
        <v>0</v>
      </c>
      <c r="I12263" s="94">
        <f t="shared" si="3522"/>
        <v>0</v>
      </c>
      <c r="J12263" s="95">
        <f>SUM(J12264:J12276)</f>
        <v>0</v>
      </c>
      <c r="K12263" s="95">
        <f>SUM(K12264:K12276)</f>
        <v>0</v>
      </c>
      <c r="L12263" s="94">
        <f t="shared" si="3520"/>
        <v>0</v>
      </c>
      <c r="M12263" s="95">
        <f>SUM(M12264:M12276)</f>
        <v>0</v>
      </c>
      <c r="N12263" s="95">
        <f>SUM(N12264:N12276)</f>
        <v>0</v>
      </c>
      <c r="O12263" s="82" t="s">
        <v>146</v>
      </c>
      <c r="R12263" s="352">
        <f>L12493-[1]გადასახდელები!L10883</f>
        <v>0</v>
      </c>
    </row>
    <row r="12264" spans="2:18" ht="20.25" hidden="1" customHeight="1">
      <c r="B12264" s="36" t="str">
        <f t="shared" si="3521"/>
        <v>b</v>
      </c>
      <c r="C12264" s="42">
        <v>5</v>
      </c>
      <c r="D12264" s="42"/>
      <c r="F12264" s="343" t="s">
        <v>624</v>
      </c>
      <c r="G12264" s="48" t="s">
        <v>257</v>
      </c>
      <c r="H12264" s="109"/>
      <c r="I12264" s="97">
        <f t="shared" si="3522"/>
        <v>0</v>
      </c>
      <c r="J12264" s="110"/>
      <c r="K12264" s="110"/>
      <c r="L12264" s="97">
        <f t="shared" si="3520"/>
        <v>0</v>
      </c>
      <c r="M12264" s="110"/>
      <c r="N12264" s="110"/>
      <c r="O12264" s="82" t="s">
        <v>146</v>
      </c>
      <c r="R12264" s="352">
        <f>L12494-[1]გადასახდელები!L10884</f>
        <v>0</v>
      </c>
    </row>
    <row r="12265" spans="2:18" ht="30" hidden="1" customHeight="1">
      <c r="B12265" s="36" t="str">
        <f t="shared" si="3521"/>
        <v>b</v>
      </c>
      <c r="C12265" s="42">
        <v>5</v>
      </c>
      <c r="D12265" s="42"/>
      <c r="F12265" s="343" t="s">
        <v>625</v>
      </c>
      <c r="G12265" s="48" t="s">
        <v>258</v>
      </c>
      <c r="H12265" s="109"/>
      <c r="I12265" s="97">
        <f t="shared" si="3522"/>
        <v>0</v>
      </c>
      <c r="J12265" s="110"/>
      <c r="K12265" s="110"/>
      <c r="L12265" s="97">
        <f t="shared" si="3520"/>
        <v>0</v>
      </c>
      <c r="M12265" s="110"/>
      <c r="N12265" s="110"/>
      <c r="O12265" s="82" t="s">
        <v>146</v>
      </c>
      <c r="R12265" s="352">
        <f>L12495-[1]გადასახდელები!L10885</f>
        <v>0</v>
      </c>
    </row>
    <row r="12266" spans="2:18" ht="22.5" hidden="1" customHeight="1">
      <c r="B12266" s="36" t="str">
        <f t="shared" si="3521"/>
        <v>b</v>
      </c>
      <c r="C12266" s="42">
        <v>5</v>
      </c>
      <c r="D12266" s="42"/>
      <c r="F12266" s="343" t="s">
        <v>558</v>
      </c>
      <c r="G12266" s="48" t="s">
        <v>259</v>
      </c>
      <c r="H12266" s="109"/>
      <c r="I12266" s="97">
        <f t="shared" si="3522"/>
        <v>0</v>
      </c>
      <c r="J12266" s="110"/>
      <c r="K12266" s="110"/>
      <c r="L12266" s="97">
        <f t="shared" ref="L12266:L12329" si="3523">M12266+N12266</f>
        <v>0</v>
      </c>
      <c r="M12266" s="110"/>
      <c r="N12266" s="110"/>
      <c r="O12266" s="82" t="s">
        <v>146</v>
      </c>
      <c r="R12266" s="352">
        <f>L12496-[1]გადასახდელები!L10886</f>
        <v>0</v>
      </c>
    </row>
    <row r="12267" spans="2:18" ht="33.75" hidden="1" customHeight="1">
      <c r="B12267" s="36" t="str">
        <f t="shared" ref="B12267:B12330" si="3524">IF(H12267+I12267+L12267&gt;0,"a","b")</f>
        <v>b</v>
      </c>
      <c r="C12267" s="42">
        <v>5</v>
      </c>
      <c r="D12267" s="42"/>
      <c r="F12267" s="343" t="s">
        <v>626</v>
      </c>
      <c r="G12267" s="48" t="s">
        <v>260</v>
      </c>
      <c r="H12267" s="109"/>
      <c r="I12267" s="97">
        <f t="shared" si="3522"/>
        <v>0</v>
      </c>
      <c r="J12267" s="110"/>
      <c r="K12267" s="110"/>
      <c r="L12267" s="97">
        <f t="shared" si="3523"/>
        <v>0</v>
      </c>
      <c r="M12267" s="110"/>
      <c r="N12267" s="110"/>
      <c r="O12267" s="82" t="s">
        <v>146</v>
      </c>
      <c r="R12267" s="352">
        <f>L12497-[1]გადასახდელები!L10887</f>
        <v>0</v>
      </c>
    </row>
    <row r="12268" spans="2:18" ht="24.75" hidden="1" customHeight="1">
      <c r="B12268" s="36" t="str">
        <f t="shared" si="3524"/>
        <v>b</v>
      </c>
      <c r="C12268" s="42">
        <v>5</v>
      </c>
      <c r="D12268" s="42"/>
      <c r="F12268" s="343" t="s">
        <v>627</v>
      </c>
      <c r="G12268" s="48" t="s">
        <v>261</v>
      </c>
      <c r="H12268" s="109"/>
      <c r="I12268" s="97">
        <f t="shared" si="3522"/>
        <v>0</v>
      </c>
      <c r="J12268" s="110"/>
      <c r="K12268" s="110"/>
      <c r="L12268" s="97">
        <f t="shared" si="3523"/>
        <v>0</v>
      </c>
      <c r="M12268" s="110"/>
      <c r="N12268" s="110"/>
      <c r="O12268" s="82" t="s">
        <v>146</v>
      </c>
      <c r="R12268" s="352">
        <f>L12498-[1]გადასახდელები!L10888</f>
        <v>0</v>
      </c>
    </row>
    <row r="12269" spans="2:18" ht="35.25" hidden="1" customHeight="1">
      <c r="B12269" s="36" t="str">
        <f t="shared" si="3524"/>
        <v>b</v>
      </c>
      <c r="C12269" s="42">
        <v>5</v>
      </c>
      <c r="D12269" s="42"/>
      <c r="F12269" s="343" t="s">
        <v>628</v>
      </c>
      <c r="G12269" s="48" t="s">
        <v>262</v>
      </c>
      <c r="H12269" s="109"/>
      <c r="I12269" s="97">
        <f t="shared" si="3522"/>
        <v>0</v>
      </c>
      <c r="J12269" s="110"/>
      <c r="K12269" s="110"/>
      <c r="L12269" s="97">
        <f t="shared" si="3523"/>
        <v>0</v>
      </c>
      <c r="M12269" s="110"/>
      <c r="N12269" s="110"/>
      <c r="O12269" s="82" t="s">
        <v>146</v>
      </c>
      <c r="R12269" s="352">
        <f>L12499-[1]გადასახდელები!L10889</f>
        <v>0</v>
      </c>
    </row>
    <row r="12270" spans="2:18" ht="33.75" hidden="1" customHeight="1">
      <c r="B12270" s="36" t="str">
        <f t="shared" si="3524"/>
        <v>b</v>
      </c>
      <c r="C12270" s="42">
        <v>5</v>
      </c>
      <c r="D12270" s="42"/>
      <c r="F12270" s="343" t="s">
        <v>629</v>
      </c>
      <c r="G12270" s="48" t="s">
        <v>263</v>
      </c>
      <c r="H12270" s="109"/>
      <c r="I12270" s="97">
        <f t="shared" si="3522"/>
        <v>0</v>
      </c>
      <c r="J12270" s="110"/>
      <c r="K12270" s="110"/>
      <c r="L12270" s="97">
        <f t="shared" si="3523"/>
        <v>0</v>
      </c>
      <c r="M12270" s="110"/>
      <c r="N12270" s="110"/>
      <c r="O12270" s="82" t="s">
        <v>146</v>
      </c>
      <c r="R12270" s="352">
        <f>L12500-[1]გადასახდელები!L10890</f>
        <v>0</v>
      </c>
    </row>
    <row r="12271" spans="2:18" ht="20.25" hidden="1" customHeight="1">
      <c r="B12271" s="36" t="str">
        <f t="shared" si="3524"/>
        <v>b</v>
      </c>
      <c r="C12271" s="42">
        <v>5</v>
      </c>
      <c r="D12271" s="42"/>
      <c r="F12271" s="343" t="s">
        <v>630</v>
      </c>
      <c r="G12271" s="48" t="s">
        <v>264</v>
      </c>
      <c r="H12271" s="109"/>
      <c r="I12271" s="97">
        <f t="shared" si="3522"/>
        <v>0</v>
      </c>
      <c r="J12271" s="110"/>
      <c r="K12271" s="110"/>
      <c r="L12271" s="97">
        <f t="shared" si="3523"/>
        <v>0</v>
      </c>
      <c r="M12271" s="110"/>
      <c r="N12271" s="110"/>
      <c r="O12271" s="82" t="s">
        <v>146</v>
      </c>
      <c r="R12271" s="352">
        <f>L12501-[1]გადასახდელები!L10891</f>
        <v>0</v>
      </c>
    </row>
    <row r="12272" spans="2:18" ht="20.25" hidden="1" customHeight="1">
      <c r="B12272" s="36" t="str">
        <f t="shared" si="3524"/>
        <v>b</v>
      </c>
      <c r="C12272" s="42">
        <v>5</v>
      </c>
      <c r="D12272" s="42"/>
      <c r="F12272" s="343" t="s">
        <v>631</v>
      </c>
      <c r="G12272" s="48" t="s">
        <v>265</v>
      </c>
      <c r="H12272" s="109"/>
      <c r="I12272" s="97">
        <f t="shared" si="3522"/>
        <v>0</v>
      </c>
      <c r="J12272" s="110"/>
      <c r="K12272" s="110"/>
      <c r="L12272" s="97">
        <f t="shared" si="3523"/>
        <v>0</v>
      </c>
      <c r="M12272" s="110"/>
      <c r="N12272" s="110"/>
      <c r="O12272" s="82" t="s">
        <v>146</v>
      </c>
      <c r="R12272" s="352">
        <f>L12502-[1]გადასახდელები!L10892</f>
        <v>0</v>
      </c>
    </row>
    <row r="12273" spans="2:18" ht="20.25" hidden="1" customHeight="1">
      <c r="B12273" s="36" t="str">
        <f t="shared" si="3524"/>
        <v>b</v>
      </c>
      <c r="C12273" s="42">
        <v>5</v>
      </c>
      <c r="D12273" s="42"/>
      <c r="F12273" s="343" t="s">
        <v>559</v>
      </c>
      <c r="G12273" s="48" t="s">
        <v>266</v>
      </c>
      <c r="H12273" s="109"/>
      <c r="I12273" s="97">
        <f t="shared" si="3522"/>
        <v>0</v>
      </c>
      <c r="J12273" s="110"/>
      <c r="K12273" s="110"/>
      <c r="L12273" s="97">
        <f t="shared" si="3523"/>
        <v>0</v>
      </c>
      <c r="M12273" s="110"/>
      <c r="N12273" s="110"/>
      <c r="O12273" s="82" t="s">
        <v>146</v>
      </c>
      <c r="R12273" s="352">
        <f>L12503-[1]გადასახდელები!L10893</f>
        <v>0</v>
      </c>
    </row>
    <row r="12274" spans="2:18" ht="20.25" hidden="1" customHeight="1">
      <c r="B12274" s="36" t="str">
        <f t="shared" si="3524"/>
        <v>b</v>
      </c>
      <c r="C12274" s="42">
        <v>5</v>
      </c>
      <c r="D12274" s="42"/>
      <c r="F12274" s="343" t="s">
        <v>632</v>
      </c>
      <c r="G12274" s="48" t="s">
        <v>267</v>
      </c>
      <c r="H12274" s="109"/>
      <c r="I12274" s="97">
        <f t="shared" si="3522"/>
        <v>0</v>
      </c>
      <c r="J12274" s="110"/>
      <c r="K12274" s="110"/>
      <c r="L12274" s="97">
        <f t="shared" si="3523"/>
        <v>0</v>
      </c>
      <c r="M12274" s="110"/>
      <c r="N12274" s="110"/>
      <c r="O12274" s="82" t="s">
        <v>146</v>
      </c>
      <c r="R12274" s="352">
        <f>L12504-[1]გადასახდელები!L10894</f>
        <v>0</v>
      </c>
    </row>
    <row r="12275" spans="2:18" ht="34.5" hidden="1" customHeight="1">
      <c r="B12275" s="36" t="str">
        <f t="shared" si="3524"/>
        <v>b</v>
      </c>
      <c r="C12275" s="42">
        <v>5</v>
      </c>
      <c r="D12275" s="42"/>
      <c r="F12275" s="343" t="s">
        <v>633</v>
      </c>
      <c r="G12275" s="48" t="s">
        <v>268</v>
      </c>
      <c r="H12275" s="109"/>
      <c r="I12275" s="97">
        <f t="shared" si="3522"/>
        <v>0</v>
      </c>
      <c r="J12275" s="110"/>
      <c r="K12275" s="110"/>
      <c r="L12275" s="97">
        <f t="shared" si="3523"/>
        <v>0</v>
      </c>
      <c r="M12275" s="110"/>
      <c r="N12275" s="110"/>
      <c r="O12275" s="82" t="s">
        <v>146</v>
      </c>
      <c r="R12275" s="352">
        <f>L12505-[1]გადასახდელები!L10895</f>
        <v>0</v>
      </c>
    </row>
    <row r="12276" spans="2:18" ht="30.75" hidden="1" customHeight="1">
      <c r="B12276" s="36" t="str">
        <f t="shared" si="3524"/>
        <v>b</v>
      </c>
      <c r="C12276" s="42">
        <v>5</v>
      </c>
      <c r="D12276" s="42"/>
      <c r="F12276" s="343" t="s">
        <v>560</v>
      </c>
      <c r="G12276" s="48" t="s">
        <v>269</v>
      </c>
      <c r="H12276" s="109"/>
      <c r="I12276" s="97">
        <f t="shared" si="3522"/>
        <v>0</v>
      </c>
      <c r="J12276" s="110"/>
      <c r="K12276" s="110"/>
      <c r="L12276" s="97">
        <f t="shared" si="3523"/>
        <v>0</v>
      </c>
      <c r="M12276" s="110"/>
      <c r="N12276" s="110"/>
      <c r="O12276" s="82" t="s">
        <v>146</v>
      </c>
      <c r="R12276" s="352">
        <f>L12506-[1]გადასახდელები!L10896</f>
        <v>0</v>
      </c>
    </row>
    <row r="12277" spans="2:18" ht="20.25" hidden="1" customHeight="1">
      <c r="B12277" s="36" t="str">
        <f t="shared" si="3524"/>
        <v>b</v>
      </c>
      <c r="C12277" s="42">
        <v>3</v>
      </c>
      <c r="D12277" s="42"/>
      <c r="F12277" s="343" t="s">
        <v>634</v>
      </c>
      <c r="G12277" s="57" t="s">
        <v>209</v>
      </c>
      <c r="H12277" s="111"/>
      <c r="I12277" s="90">
        <f t="shared" si="3522"/>
        <v>0</v>
      </c>
      <c r="J12277" s="112"/>
      <c r="K12277" s="112"/>
      <c r="L12277" s="90">
        <f t="shared" si="3523"/>
        <v>0</v>
      </c>
      <c r="M12277" s="112"/>
      <c r="N12277" s="112"/>
      <c r="O12277" s="82" t="s">
        <v>146</v>
      </c>
      <c r="R12277" s="352">
        <f>L12507-[1]გადასახდელები!L10897</f>
        <v>0</v>
      </c>
    </row>
    <row r="12278" spans="2:18" ht="20.25" hidden="1" customHeight="1">
      <c r="B12278" s="36" t="str">
        <f t="shared" si="3524"/>
        <v>b</v>
      </c>
      <c r="C12278" s="42">
        <v>3</v>
      </c>
      <c r="D12278" s="42"/>
      <c r="F12278" s="342" t="s">
        <v>635</v>
      </c>
      <c r="G12278" s="57" t="s">
        <v>208</v>
      </c>
      <c r="H12278" s="89">
        <f>H12279+H12284+H12285</f>
        <v>0</v>
      </c>
      <c r="I12278" s="90">
        <f t="shared" si="3522"/>
        <v>0</v>
      </c>
      <c r="J12278" s="92">
        <f>J12279+J12284+J12285</f>
        <v>0</v>
      </c>
      <c r="K12278" s="92">
        <f>K12279+K12284+K12285</f>
        <v>0</v>
      </c>
      <c r="L12278" s="90">
        <f t="shared" si="3523"/>
        <v>0</v>
      </c>
      <c r="M12278" s="92">
        <f>M12279+M12284+M12285</f>
        <v>0</v>
      </c>
      <c r="N12278" s="92">
        <f>N12279+N12284+N12285</f>
        <v>0</v>
      </c>
      <c r="O12278" s="82" t="s">
        <v>146</v>
      </c>
      <c r="R12278" s="352">
        <f>L12508-[1]გადასახდელები!L10898</f>
        <v>0</v>
      </c>
    </row>
    <row r="12279" spans="2:18" ht="20.25" hidden="1" customHeight="1">
      <c r="B12279" s="36" t="str">
        <f t="shared" si="3524"/>
        <v>b</v>
      </c>
      <c r="C12279" s="42">
        <v>4</v>
      </c>
      <c r="D12279" s="42"/>
      <c r="F12279" s="342" t="s">
        <v>636</v>
      </c>
      <c r="G12279" s="47" t="s">
        <v>270</v>
      </c>
      <c r="H12279" s="93">
        <f>SUM(H12280:H12283)</f>
        <v>0</v>
      </c>
      <c r="I12279" s="94">
        <f t="shared" si="3522"/>
        <v>0</v>
      </c>
      <c r="J12279" s="95">
        <f>SUM(J12280:J12283)</f>
        <v>0</v>
      </c>
      <c r="K12279" s="95">
        <f>SUM(K12280:K12283)</f>
        <v>0</v>
      </c>
      <c r="L12279" s="94">
        <f t="shared" si="3523"/>
        <v>0</v>
      </c>
      <c r="M12279" s="95">
        <f>SUM(M12280:M12283)</f>
        <v>0</v>
      </c>
      <c r="N12279" s="95">
        <f>SUM(N12280:N12283)</f>
        <v>0</v>
      </c>
      <c r="O12279" s="82" t="s">
        <v>146</v>
      </c>
      <c r="R12279" s="352">
        <f>L12509-[1]გადასახდელები!L10899</f>
        <v>0</v>
      </c>
    </row>
    <row r="12280" spans="2:18" ht="20.25" hidden="1" customHeight="1">
      <c r="B12280" s="36" t="str">
        <f t="shared" si="3524"/>
        <v>b</v>
      </c>
      <c r="C12280" s="42">
        <v>5</v>
      </c>
      <c r="D12280" s="42"/>
      <c r="F12280" s="343" t="s">
        <v>637</v>
      </c>
      <c r="G12280" s="48" t="s">
        <v>271</v>
      </c>
      <c r="H12280" s="101"/>
      <c r="I12280" s="97">
        <f t="shared" si="3522"/>
        <v>0</v>
      </c>
      <c r="J12280" s="102"/>
      <c r="K12280" s="102"/>
      <c r="L12280" s="97">
        <f t="shared" si="3523"/>
        <v>0</v>
      </c>
      <c r="M12280" s="102"/>
      <c r="N12280" s="102"/>
      <c r="O12280" s="82" t="s">
        <v>146</v>
      </c>
      <c r="R12280" s="352">
        <f>L12510-[1]გადასახდელები!L10900</f>
        <v>0</v>
      </c>
    </row>
    <row r="12281" spans="2:18" ht="20.25" hidden="1" customHeight="1">
      <c r="B12281" s="36" t="str">
        <f t="shared" si="3524"/>
        <v>b</v>
      </c>
      <c r="C12281" s="42">
        <v>5</v>
      </c>
      <c r="D12281" s="42"/>
      <c r="F12281" s="343" t="s">
        <v>638</v>
      </c>
      <c r="G12281" s="48" t="s">
        <v>272</v>
      </c>
      <c r="H12281" s="101"/>
      <c r="I12281" s="97">
        <f t="shared" si="3522"/>
        <v>0</v>
      </c>
      <c r="J12281" s="102"/>
      <c r="K12281" s="102"/>
      <c r="L12281" s="97">
        <f t="shared" si="3523"/>
        <v>0</v>
      </c>
      <c r="M12281" s="102"/>
      <c r="N12281" s="102"/>
      <c r="O12281" s="82" t="s">
        <v>146</v>
      </c>
      <c r="R12281" s="352">
        <f>L12511-[1]გადასახდელები!L10901</f>
        <v>0</v>
      </c>
    </row>
    <row r="12282" spans="2:18" ht="20.25" hidden="1" customHeight="1">
      <c r="B12282" s="36" t="str">
        <f t="shared" si="3524"/>
        <v>b</v>
      </c>
      <c r="C12282" s="42">
        <v>5</v>
      </c>
      <c r="D12282" s="42"/>
      <c r="F12282" s="343" t="s">
        <v>639</v>
      </c>
      <c r="G12282" s="48" t="s">
        <v>273</v>
      </c>
      <c r="H12282" s="101"/>
      <c r="I12282" s="97">
        <f t="shared" si="3522"/>
        <v>0</v>
      </c>
      <c r="J12282" s="102"/>
      <c r="K12282" s="102"/>
      <c r="L12282" s="97">
        <f t="shared" si="3523"/>
        <v>0</v>
      </c>
      <c r="M12282" s="102"/>
      <c r="N12282" s="102"/>
      <c r="O12282" s="82" t="s">
        <v>146</v>
      </c>
      <c r="R12282" s="352">
        <f>L12512-[1]გადასახდელები!L10902</f>
        <v>0</v>
      </c>
    </row>
    <row r="12283" spans="2:18" ht="20.25" hidden="1" customHeight="1">
      <c r="B12283" s="36" t="str">
        <f t="shared" si="3524"/>
        <v>b</v>
      </c>
      <c r="C12283" s="42">
        <v>5</v>
      </c>
      <c r="D12283" s="42"/>
      <c r="F12283" s="343" t="s">
        <v>640</v>
      </c>
      <c r="G12283" s="48" t="s">
        <v>274</v>
      </c>
      <c r="H12283" s="101"/>
      <c r="I12283" s="97">
        <f t="shared" si="3522"/>
        <v>0</v>
      </c>
      <c r="J12283" s="102"/>
      <c r="K12283" s="102"/>
      <c r="L12283" s="97">
        <f t="shared" si="3523"/>
        <v>0</v>
      </c>
      <c r="M12283" s="102"/>
      <c r="N12283" s="102"/>
      <c r="O12283" s="82" t="s">
        <v>146</v>
      </c>
      <c r="R12283" s="352">
        <f>L12513-[1]გადასახდელები!L10903</f>
        <v>0</v>
      </c>
    </row>
    <row r="12284" spans="2:18" ht="20.25" hidden="1" customHeight="1">
      <c r="B12284" s="36" t="str">
        <f t="shared" si="3524"/>
        <v>b</v>
      </c>
      <c r="C12284" s="42">
        <v>4</v>
      </c>
      <c r="D12284" s="42"/>
      <c r="F12284" s="343" t="s">
        <v>641</v>
      </c>
      <c r="G12284" s="47" t="s">
        <v>275</v>
      </c>
      <c r="H12284" s="103"/>
      <c r="I12284" s="94">
        <f t="shared" si="3522"/>
        <v>0</v>
      </c>
      <c r="J12284" s="104"/>
      <c r="K12284" s="104"/>
      <c r="L12284" s="94">
        <f t="shared" si="3523"/>
        <v>0</v>
      </c>
      <c r="M12284" s="104"/>
      <c r="N12284" s="104"/>
      <c r="O12284" s="82" t="s">
        <v>146</v>
      </c>
      <c r="R12284" s="352">
        <f>L12514-[1]გადასახდელები!L10904</f>
        <v>0</v>
      </c>
    </row>
    <row r="12285" spans="2:18" ht="36" hidden="1" customHeight="1">
      <c r="B12285" s="36" t="str">
        <f t="shared" si="3524"/>
        <v>b</v>
      </c>
      <c r="C12285" s="42">
        <v>4</v>
      </c>
      <c r="D12285" s="42"/>
      <c r="F12285" s="343" t="s">
        <v>642</v>
      </c>
      <c r="G12285" s="47" t="s">
        <v>276</v>
      </c>
      <c r="H12285" s="103"/>
      <c r="I12285" s="94">
        <f t="shared" si="3522"/>
        <v>0</v>
      </c>
      <c r="J12285" s="104"/>
      <c r="K12285" s="104"/>
      <c r="L12285" s="94">
        <f t="shared" si="3523"/>
        <v>0</v>
      </c>
      <c r="M12285" s="104"/>
      <c r="N12285" s="104"/>
      <c r="O12285" s="82" t="s">
        <v>146</v>
      </c>
      <c r="R12285" s="352">
        <f>L12515-[1]გადასახდელები!L10905</f>
        <v>0</v>
      </c>
    </row>
    <row r="12286" spans="2:18" ht="20.25" hidden="1" customHeight="1">
      <c r="B12286" s="36" t="str">
        <f t="shared" si="3524"/>
        <v>b</v>
      </c>
      <c r="C12286" s="42">
        <v>3</v>
      </c>
      <c r="D12286" s="42"/>
      <c r="F12286" s="343" t="s">
        <v>561</v>
      </c>
      <c r="G12286" s="57" t="s">
        <v>202</v>
      </c>
      <c r="H12286" s="111"/>
      <c r="I12286" s="90">
        <f t="shared" ref="I12286:I12349" si="3525">J12286+K12286</f>
        <v>0</v>
      </c>
      <c r="J12286" s="112"/>
      <c r="K12286" s="112"/>
      <c r="L12286" s="90">
        <f t="shared" si="3523"/>
        <v>0</v>
      </c>
      <c r="M12286" s="112"/>
      <c r="N12286" s="112"/>
      <c r="O12286" s="82" t="s">
        <v>146</v>
      </c>
      <c r="R12286" s="352">
        <f>L12516-[1]გადასახდელები!L10906</f>
        <v>9.8109999999999999</v>
      </c>
    </row>
    <row r="12287" spans="2:18" ht="20.25" hidden="1" customHeight="1">
      <c r="B12287" s="36" t="str">
        <f t="shared" si="3524"/>
        <v>b</v>
      </c>
      <c r="C12287" s="42">
        <v>3</v>
      </c>
      <c r="D12287" s="42"/>
      <c r="F12287" s="342" t="s">
        <v>562</v>
      </c>
      <c r="G12287" s="57" t="s">
        <v>203</v>
      </c>
      <c r="H12287" s="89">
        <f>H12288+H12291+H12294</f>
        <v>0</v>
      </c>
      <c r="I12287" s="90">
        <f t="shared" si="3525"/>
        <v>0</v>
      </c>
      <c r="J12287" s="92">
        <f>J12288+J12291+J12294</f>
        <v>0</v>
      </c>
      <c r="K12287" s="92">
        <f>K12288+K12291+K12294</f>
        <v>0</v>
      </c>
      <c r="L12287" s="90">
        <f t="shared" si="3523"/>
        <v>0</v>
      </c>
      <c r="M12287" s="92">
        <f>M12288+M12291+M12294</f>
        <v>0</v>
      </c>
      <c r="N12287" s="92">
        <f>N12288+N12291+N12294</f>
        <v>0</v>
      </c>
      <c r="O12287" s="82" t="s">
        <v>146</v>
      </c>
      <c r="R12287" s="352">
        <f>L12517-[1]გადასახდელები!L10907</f>
        <v>0</v>
      </c>
    </row>
    <row r="12288" spans="2:18" ht="20.25" hidden="1" customHeight="1">
      <c r="B12288" s="36" t="str">
        <f t="shared" si="3524"/>
        <v>b</v>
      </c>
      <c r="C12288" s="42">
        <v>4</v>
      </c>
      <c r="D12288" s="42"/>
      <c r="F12288" s="342" t="s">
        <v>643</v>
      </c>
      <c r="G12288" s="47" t="s">
        <v>277</v>
      </c>
      <c r="H12288" s="93">
        <f>SUM(H12289:H12290)</f>
        <v>0</v>
      </c>
      <c r="I12288" s="94">
        <f t="shared" si="3525"/>
        <v>0</v>
      </c>
      <c r="J12288" s="95">
        <f>SUM(J12289:J12290)</f>
        <v>0</v>
      </c>
      <c r="K12288" s="95">
        <f>SUM(K12289:K12290)</f>
        <v>0</v>
      </c>
      <c r="L12288" s="94">
        <f t="shared" si="3523"/>
        <v>0</v>
      </c>
      <c r="M12288" s="95">
        <f>SUM(M12289:M12290)</f>
        <v>0</v>
      </c>
      <c r="N12288" s="95">
        <f>SUM(N12289:N12290)</f>
        <v>0</v>
      </c>
      <c r="O12288" s="82" t="s">
        <v>146</v>
      </c>
      <c r="R12288" s="352">
        <f>L12518-[1]გადასახდელები!L10908</f>
        <v>0</v>
      </c>
    </row>
    <row r="12289" spans="2:18" ht="20.25" hidden="1" customHeight="1">
      <c r="B12289" s="36" t="str">
        <f t="shared" si="3524"/>
        <v>b</v>
      </c>
      <c r="C12289" s="42">
        <v>5</v>
      </c>
      <c r="D12289" s="42"/>
      <c r="F12289" s="343" t="s">
        <v>644</v>
      </c>
      <c r="G12289" s="48" t="s">
        <v>278</v>
      </c>
      <c r="H12289" s="101"/>
      <c r="I12289" s="97">
        <f t="shared" si="3525"/>
        <v>0</v>
      </c>
      <c r="J12289" s="102"/>
      <c r="K12289" s="102"/>
      <c r="L12289" s="97">
        <f t="shared" si="3523"/>
        <v>0</v>
      </c>
      <c r="M12289" s="102"/>
      <c r="N12289" s="102"/>
      <c r="O12289" s="82" t="s">
        <v>146</v>
      </c>
      <c r="R12289" s="352">
        <f>L12519-[1]გადასახდელები!L10909</f>
        <v>0</v>
      </c>
    </row>
    <row r="12290" spans="2:18" ht="20.25" hidden="1" customHeight="1">
      <c r="B12290" s="36" t="str">
        <f t="shared" si="3524"/>
        <v>b</v>
      </c>
      <c r="C12290" s="42">
        <v>5</v>
      </c>
      <c r="D12290" s="42"/>
      <c r="F12290" s="343" t="s">
        <v>645</v>
      </c>
      <c r="G12290" s="48" t="s">
        <v>204</v>
      </c>
      <c r="H12290" s="101"/>
      <c r="I12290" s="97">
        <f t="shared" si="3525"/>
        <v>0</v>
      </c>
      <c r="J12290" s="102"/>
      <c r="K12290" s="102"/>
      <c r="L12290" s="97">
        <f t="shared" si="3523"/>
        <v>0</v>
      </c>
      <c r="M12290" s="102"/>
      <c r="N12290" s="102"/>
      <c r="O12290" s="82" t="s">
        <v>146</v>
      </c>
      <c r="R12290" s="352">
        <f>L12520-[1]გადასახდელები!L10910</f>
        <v>0</v>
      </c>
    </row>
    <row r="12291" spans="2:18" ht="20.25" hidden="1" customHeight="1">
      <c r="B12291" s="36" t="str">
        <f t="shared" si="3524"/>
        <v>b</v>
      </c>
      <c r="C12291" s="42">
        <v>4</v>
      </c>
      <c r="D12291" s="42"/>
      <c r="F12291" s="342" t="s">
        <v>646</v>
      </c>
      <c r="G12291" s="47" t="s">
        <v>279</v>
      </c>
      <c r="H12291" s="93">
        <f>SUM(H12292:H12293)</f>
        <v>0</v>
      </c>
      <c r="I12291" s="94">
        <f t="shared" si="3525"/>
        <v>0</v>
      </c>
      <c r="J12291" s="95">
        <f>SUM(J12292:J12293)</f>
        <v>0</v>
      </c>
      <c r="K12291" s="95">
        <f>SUM(K12292:K12293)</f>
        <v>0</v>
      </c>
      <c r="L12291" s="94">
        <f t="shared" si="3523"/>
        <v>0</v>
      </c>
      <c r="M12291" s="95">
        <f>SUM(M12292:M12293)</f>
        <v>0</v>
      </c>
      <c r="N12291" s="95">
        <f>SUM(N12292:N12293)</f>
        <v>0</v>
      </c>
      <c r="O12291" s="82" t="s">
        <v>146</v>
      </c>
      <c r="R12291" s="352">
        <f>L12521-[1]გადასახდელები!L10911</f>
        <v>0</v>
      </c>
    </row>
    <row r="12292" spans="2:18" ht="20.25" hidden="1" customHeight="1">
      <c r="B12292" s="36" t="str">
        <f t="shared" si="3524"/>
        <v>b</v>
      </c>
      <c r="C12292" s="42">
        <v>5</v>
      </c>
      <c r="D12292" s="42"/>
      <c r="F12292" s="343" t="s">
        <v>647</v>
      </c>
      <c r="G12292" s="48" t="s">
        <v>278</v>
      </c>
      <c r="H12292" s="101"/>
      <c r="I12292" s="97">
        <f t="shared" si="3525"/>
        <v>0</v>
      </c>
      <c r="J12292" s="102"/>
      <c r="K12292" s="102"/>
      <c r="L12292" s="97">
        <f t="shared" si="3523"/>
        <v>0</v>
      </c>
      <c r="M12292" s="102"/>
      <c r="N12292" s="102"/>
      <c r="O12292" s="82" t="s">
        <v>146</v>
      </c>
      <c r="R12292" s="352">
        <f>L12522-[1]გადასახდელები!L10912</f>
        <v>0</v>
      </c>
    </row>
    <row r="12293" spans="2:18" ht="20.25" hidden="1" customHeight="1">
      <c r="B12293" s="36" t="str">
        <f t="shared" si="3524"/>
        <v>b</v>
      </c>
      <c r="C12293" s="42">
        <v>5</v>
      </c>
      <c r="D12293" s="42"/>
      <c r="F12293" s="343" t="s">
        <v>648</v>
      </c>
      <c r="G12293" s="48" t="s">
        <v>204</v>
      </c>
      <c r="H12293" s="101"/>
      <c r="I12293" s="97">
        <f t="shared" si="3525"/>
        <v>0</v>
      </c>
      <c r="J12293" s="102"/>
      <c r="K12293" s="102"/>
      <c r="L12293" s="97">
        <f t="shared" si="3523"/>
        <v>0</v>
      </c>
      <c r="M12293" s="102"/>
      <c r="N12293" s="102"/>
      <c r="O12293" s="82" t="s">
        <v>146</v>
      </c>
      <c r="R12293" s="352">
        <f>L12523-[1]გადასახდელები!L10913</f>
        <v>0</v>
      </c>
    </row>
    <row r="12294" spans="2:18" ht="20.25" hidden="1" customHeight="1">
      <c r="B12294" s="36" t="str">
        <f t="shared" si="3524"/>
        <v>b</v>
      </c>
      <c r="C12294" s="42">
        <v>4</v>
      </c>
      <c r="D12294" s="42"/>
      <c r="F12294" s="342" t="s">
        <v>563</v>
      </c>
      <c r="G12294" s="47" t="s">
        <v>280</v>
      </c>
      <c r="H12294" s="93">
        <f>SUM(H12295:H12296)</f>
        <v>0</v>
      </c>
      <c r="I12294" s="94">
        <f t="shared" si="3525"/>
        <v>0</v>
      </c>
      <c r="J12294" s="95">
        <f>SUM(J12295:J12296)</f>
        <v>0</v>
      </c>
      <c r="K12294" s="95">
        <f>SUM(K12295:K12296)</f>
        <v>0</v>
      </c>
      <c r="L12294" s="94">
        <f t="shared" si="3523"/>
        <v>0</v>
      </c>
      <c r="M12294" s="95">
        <f>SUM(M12295:M12296)</f>
        <v>0</v>
      </c>
      <c r="N12294" s="95">
        <f>SUM(N12295:N12296)</f>
        <v>0</v>
      </c>
      <c r="O12294" s="82" t="s">
        <v>146</v>
      </c>
      <c r="R12294" s="352">
        <f>L12524-[1]გადასახდელები!L10914</f>
        <v>0</v>
      </c>
    </row>
    <row r="12295" spans="2:18" ht="20.25" hidden="1" customHeight="1">
      <c r="B12295" s="36" t="str">
        <f t="shared" si="3524"/>
        <v>b</v>
      </c>
      <c r="C12295" s="42">
        <v>5</v>
      </c>
      <c r="D12295" s="42"/>
      <c r="F12295" s="343" t="s">
        <v>649</v>
      </c>
      <c r="G12295" s="48" t="s">
        <v>278</v>
      </c>
      <c r="H12295" s="101"/>
      <c r="I12295" s="97">
        <f t="shared" si="3525"/>
        <v>0</v>
      </c>
      <c r="J12295" s="102"/>
      <c r="K12295" s="102"/>
      <c r="L12295" s="97">
        <f t="shared" si="3523"/>
        <v>0</v>
      </c>
      <c r="M12295" s="102"/>
      <c r="N12295" s="102"/>
      <c r="O12295" s="82" t="s">
        <v>146</v>
      </c>
      <c r="R12295" s="352">
        <f>L12525-[1]გადასახდელები!L10915</f>
        <v>0</v>
      </c>
    </row>
    <row r="12296" spans="2:18" ht="20.25" hidden="1" customHeight="1">
      <c r="B12296" s="36" t="str">
        <f t="shared" si="3524"/>
        <v>b</v>
      </c>
      <c r="C12296" s="42">
        <v>5</v>
      </c>
      <c r="D12296" s="42"/>
      <c r="F12296" s="343" t="s">
        <v>564</v>
      </c>
      <c r="G12296" s="48" t="s">
        <v>204</v>
      </c>
      <c r="H12296" s="101"/>
      <c r="I12296" s="97">
        <f t="shared" si="3525"/>
        <v>0</v>
      </c>
      <c r="J12296" s="102"/>
      <c r="K12296" s="102"/>
      <c r="L12296" s="97">
        <f t="shared" si="3523"/>
        <v>0</v>
      </c>
      <c r="M12296" s="102"/>
      <c r="N12296" s="102"/>
      <c r="O12296" s="82" t="s">
        <v>146</v>
      </c>
      <c r="R12296" s="352">
        <f>L12526-[1]გადასახდელები!L10916</f>
        <v>0</v>
      </c>
    </row>
    <row r="12297" spans="2:18" ht="20.25" hidden="1" customHeight="1">
      <c r="B12297" s="36" t="str">
        <f t="shared" si="3524"/>
        <v>b</v>
      </c>
      <c r="C12297" s="42">
        <v>3</v>
      </c>
      <c r="D12297" s="42"/>
      <c r="F12297" s="342" t="s">
        <v>565</v>
      </c>
      <c r="G12297" s="57" t="s">
        <v>206</v>
      </c>
      <c r="H12297" s="89">
        <f>H12298+H12301+H12304</f>
        <v>0</v>
      </c>
      <c r="I12297" s="90">
        <f t="shared" si="3525"/>
        <v>0</v>
      </c>
      <c r="J12297" s="92">
        <f>J12298+J12301+J12304</f>
        <v>0</v>
      </c>
      <c r="K12297" s="92">
        <f>K12298+K12301+K12304</f>
        <v>0</v>
      </c>
      <c r="L12297" s="90">
        <f t="shared" si="3523"/>
        <v>0</v>
      </c>
      <c r="M12297" s="92">
        <f>M12298+M12301+M12304</f>
        <v>0</v>
      </c>
      <c r="N12297" s="92">
        <f>N12298+N12301+N12304</f>
        <v>0</v>
      </c>
      <c r="O12297" s="82" t="s">
        <v>146</v>
      </c>
      <c r="R12297" s="352">
        <f>L12527-[1]გადასახდელები!L10917</f>
        <v>-1042.9480000000003</v>
      </c>
    </row>
    <row r="12298" spans="2:18" ht="20.25" hidden="1" customHeight="1">
      <c r="B12298" s="36" t="str">
        <f t="shared" si="3524"/>
        <v>b</v>
      </c>
      <c r="C12298" s="42">
        <v>4</v>
      </c>
      <c r="D12298" s="42"/>
      <c r="F12298" s="342" t="s">
        <v>650</v>
      </c>
      <c r="G12298" s="47" t="s">
        <v>281</v>
      </c>
      <c r="H12298" s="93">
        <f>SUM(H12299:H12300)</f>
        <v>0</v>
      </c>
      <c r="I12298" s="94">
        <f t="shared" si="3525"/>
        <v>0</v>
      </c>
      <c r="J12298" s="95">
        <f>SUM(J12299:J12300)</f>
        <v>0</v>
      </c>
      <c r="K12298" s="95">
        <f>SUM(K12299:K12300)</f>
        <v>0</v>
      </c>
      <c r="L12298" s="94">
        <f t="shared" si="3523"/>
        <v>0</v>
      </c>
      <c r="M12298" s="95">
        <f>SUM(M12299:M12300)</f>
        <v>0</v>
      </c>
      <c r="N12298" s="95">
        <f>SUM(N12299:N12300)</f>
        <v>0</v>
      </c>
      <c r="O12298" s="82" t="s">
        <v>146</v>
      </c>
      <c r="R12298" s="352">
        <f>L12528-[1]გადასახდელები!L10918</f>
        <v>-592.70000000000005</v>
      </c>
    </row>
    <row r="12299" spans="2:18" ht="20.25" hidden="1" customHeight="1">
      <c r="B12299" s="36" t="str">
        <f t="shared" si="3524"/>
        <v>b</v>
      </c>
      <c r="C12299" s="42">
        <v>5</v>
      </c>
      <c r="D12299" s="42"/>
      <c r="F12299" s="343" t="s">
        <v>651</v>
      </c>
      <c r="G12299" s="48" t="s">
        <v>282</v>
      </c>
      <c r="H12299" s="101"/>
      <c r="I12299" s="97">
        <f t="shared" si="3525"/>
        <v>0</v>
      </c>
      <c r="J12299" s="102"/>
      <c r="K12299" s="102"/>
      <c r="L12299" s="97">
        <f t="shared" si="3523"/>
        <v>0</v>
      </c>
      <c r="M12299" s="102"/>
      <c r="N12299" s="102"/>
      <c r="O12299" s="82" t="s">
        <v>146</v>
      </c>
      <c r="R12299" s="352">
        <f>L12529-[1]გადასახდელები!L10919</f>
        <v>-592.70000000000005</v>
      </c>
    </row>
    <row r="12300" spans="2:18" ht="20.25" hidden="1" customHeight="1">
      <c r="B12300" s="36" t="str">
        <f t="shared" si="3524"/>
        <v>b</v>
      </c>
      <c r="C12300" s="42">
        <v>5</v>
      </c>
      <c r="D12300" s="42"/>
      <c r="F12300" s="343" t="s">
        <v>652</v>
      </c>
      <c r="G12300" s="48" t="s">
        <v>283</v>
      </c>
      <c r="H12300" s="101"/>
      <c r="I12300" s="97">
        <f t="shared" si="3525"/>
        <v>0</v>
      </c>
      <c r="J12300" s="102"/>
      <c r="K12300" s="102"/>
      <c r="L12300" s="97">
        <f t="shared" si="3523"/>
        <v>0</v>
      </c>
      <c r="M12300" s="102"/>
      <c r="N12300" s="102"/>
      <c r="O12300" s="82" t="s">
        <v>146</v>
      </c>
      <c r="R12300" s="352">
        <f>L12530-[1]გადასახდელები!L10920</f>
        <v>0</v>
      </c>
    </row>
    <row r="12301" spans="2:18" ht="20.25" hidden="1" customHeight="1">
      <c r="B12301" s="36" t="str">
        <f t="shared" si="3524"/>
        <v>b</v>
      </c>
      <c r="C12301" s="42">
        <v>4</v>
      </c>
      <c r="D12301" s="42"/>
      <c r="F12301" s="342" t="s">
        <v>566</v>
      </c>
      <c r="G12301" s="47" t="s">
        <v>284</v>
      </c>
      <c r="H12301" s="93">
        <f>SUM(H12302:H12303)</f>
        <v>0</v>
      </c>
      <c r="I12301" s="94">
        <f t="shared" si="3525"/>
        <v>0</v>
      </c>
      <c r="J12301" s="95">
        <f>SUM(J12302:J12303)</f>
        <v>0</v>
      </c>
      <c r="K12301" s="95">
        <f>SUM(K12302:K12303)</f>
        <v>0</v>
      </c>
      <c r="L12301" s="94">
        <f t="shared" si="3523"/>
        <v>0</v>
      </c>
      <c r="M12301" s="95">
        <f>SUM(M12302:M12303)</f>
        <v>0</v>
      </c>
      <c r="N12301" s="95">
        <f>SUM(N12302:N12303)</f>
        <v>0</v>
      </c>
      <c r="O12301" s="82" t="s">
        <v>146</v>
      </c>
      <c r="R12301" s="352">
        <f>L12531-[1]გადასახდელები!L10921</f>
        <v>-450.2480000000001</v>
      </c>
    </row>
    <row r="12302" spans="2:18" ht="20.25" hidden="1" customHeight="1">
      <c r="B12302" s="36" t="str">
        <f t="shared" si="3524"/>
        <v>b</v>
      </c>
      <c r="C12302" s="42">
        <v>5</v>
      </c>
      <c r="D12302" s="42"/>
      <c r="F12302" s="343" t="s">
        <v>567</v>
      </c>
      <c r="G12302" s="48" t="s">
        <v>282</v>
      </c>
      <c r="H12302" s="101"/>
      <c r="I12302" s="97">
        <f t="shared" si="3525"/>
        <v>0</v>
      </c>
      <c r="J12302" s="102"/>
      <c r="K12302" s="102"/>
      <c r="L12302" s="97">
        <f t="shared" si="3523"/>
        <v>0</v>
      </c>
      <c r="M12302" s="102"/>
      <c r="N12302" s="102"/>
      <c r="O12302" s="82" t="s">
        <v>146</v>
      </c>
      <c r="R12302" s="352">
        <f>L12532-[1]გადასახდელები!L10922</f>
        <v>-559.36500000000012</v>
      </c>
    </row>
    <row r="12303" spans="2:18" ht="20.25" hidden="1" customHeight="1">
      <c r="B12303" s="36" t="str">
        <f t="shared" si="3524"/>
        <v>b</v>
      </c>
      <c r="C12303" s="42">
        <v>5</v>
      </c>
      <c r="D12303" s="42"/>
      <c r="F12303" s="343" t="s">
        <v>653</v>
      </c>
      <c r="G12303" s="48" t="s">
        <v>283</v>
      </c>
      <c r="H12303" s="101"/>
      <c r="I12303" s="97">
        <f t="shared" si="3525"/>
        <v>0</v>
      </c>
      <c r="J12303" s="102"/>
      <c r="K12303" s="102"/>
      <c r="L12303" s="97">
        <f t="shared" si="3523"/>
        <v>0</v>
      </c>
      <c r="M12303" s="102"/>
      <c r="N12303" s="102"/>
      <c r="O12303" s="82" t="s">
        <v>146</v>
      </c>
      <c r="R12303" s="352">
        <f>L12533-[1]გადასახდელები!L10923</f>
        <v>109.11700000000002</v>
      </c>
    </row>
    <row r="12304" spans="2:18" ht="20.25" hidden="1" customHeight="1">
      <c r="B12304" s="36" t="str">
        <f t="shared" si="3524"/>
        <v>b</v>
      </c>
      <c r="C12304" s="42">
        <v>4</v>
      </c>
      <c r="D12304" s="42"/>
      <c r="F12304" s="342" t="s">
        <v>654</v>
      </c>
      <c r="G12304" s="47" t="s">
        <v>207</v>
      </c>
      <c r="H12304" s="93">
        <f>SUM(H12305:H12306)</f>
        <v>0</v>
      </c>
      <c r="I12304" s="94">
        <f t="shared" si="3525"/>
        <v>0</v>
      </c>
      <c r="J12304" s="95">
        <f>SUM(J12305:J12306)</f>
        <v>0</v>
      </c>
      <c r="K12304" s="95">
        <f>SUM(K12305:K12306)</f>
        <v>0</v>
      </c>
      <c r="L12304" s="94">
        <f t="shared" si="3523"/>
        <v>0</v>
      </c>
      <c r="M12304" s="95">
        <f>SUM(M12305:M12306)</f>
        <v>0</v>
      </c>
      <c r="N12304" s="95">
        <f>SUM(N12305:N12306)</f>
        <v>0</v>
      </c>
      <c r="O12304" s="82" t="s">
        <v>146</v>
      </c>
      <c r="R12304" s="352">
        <f>L12534-[1]გადასახდელები!L10924</f>
        <v>0</v>
      </c>
    </row>
    <row r="12305" spans="2:18" ht="20.25" hidden="1" customHeight="1">
      <c r="B12305" s="36" t="str">
        <f t="shared" si="3524"/>
        <v>b</v>
      </c>
      <c r="C12305" s="42">
        <v>5</v>
      </c>
      <c r="D12305" s="42"/>
      <c r="F12305" s="343" t="s">
        <v>655</v>
      </c>
      <c r="G12305" s="48" t="s">
        <v>282</v>
      </c>
      <c r="H12305" s="101"/>
      <c r="I12305" s="97">
        <f t="shared" si="3525"/>
        <v>0</v>
      </c>
      <c r="J12305" s="102"/>
      <c r="K12305" s="102"/>
      <c r="L12305" s="97">
        <f t="shared" si="3523"/>
        <v>0</v>
      </c>
      <c r="M12305" s="102"/>
      <c r="N12305" s="102"/>
      <c r="O12305" s="82" t="s">
        <v>146</v>
      </c>
      <c r="R12305" s="352">
        <f>L12535-[1]გადასახდელები!L10925</f>
        <v>0</v>
      </c>
    </row>
    <row r="12306" spans="2:18" ht="20.25" hidden="1" customHeight="1">
      <c r="B12306" s="36" t="str">
        <f t="shared" si="3524"/>
        <v>b</v>
      </c>
      <c r="C12306" s="42">
        <v>5</v>
      </c>
      <c r="D12306" s="42"/>
      <c r="F12306" s="343" t="s">
        <v>656</v>
      </c>
      <c r="G12306" s="48" t="s">
        <v>283</v>
      </c>
      <c r="H12306" s="101"/>
      <c r="I12306" s="97">
        <f t="shared" si="3525"/>
        <v>0</v>
      </c>
      <c r="J12306" s="102"/>
      <c r="K12306" s="102"/>
      <c r="L12306" s="97">
        <f t="shared" si="3523"/>
        <v>0</v>
      </c>
      <c r="M12306" s="102"/>
      <c r="N12306" s="102"/>
      <c r="O12306" s="82" t="s">
        <v>146</v>
      </c>
      <c r="R12306" s="352">
        <f>L12536-[1]გადასახდელები!L10926</f>
        <v>0</v>
      </c>
    </row>
    <row r="12307" spans="2:18" ht="20.25" hidden="1" customHeight="1">
      <c r="B12307" s="36" t="str">
        <f t="shared" si="3524"/>
        <v>b</v>
      </c>
      <c r="C12307" s="42">
        <v>3</v>
      </c>
      <c r="D12307" s="42"/>
      <c r="F12307" s="342" t="s">
        <v>568</v>
      </c>
      <c r="G12307" s="57" t="s">
        <v>205</v>
      </c>
      <c r="H12307" s="89">
        <f>H12308+H12309</f>
        <v>0</v>
      </c>
      <c r="I12307" s="90">
        <f t="shared" si="3525"/>
        <v>0</v>
      </c>
      <c r="J12307" s="92">
        <f>J12308+J12309</f>
        <v>0</v>
      </c>
      <c r="K12307" s="92">
        <f>K12308+K12309</f>
        <v>0</v>
      </c>
      <c r="L12307" s="90">
        <f t="shared" si="3523"/>
        <v>0</v>
      </c>
      <c r="M12307" s="92">
        <f>M12308+M12309</f>
        <v>0</v>
      </c>
      <c r="N12307" s="92">
        <f>N12308+N12309</f>
        <v>0</v>
      </c>
      <c r="O12307" s="82" t="s">
        <v>146</v>
      </c>
      <c r="R12307" s="352">
        <f>L12537-[1]გადასახდელები!L10927</f>
        <v>-80</v>
      </c>
    </row>
    <row r="12308" spans="2:18" ht="20.25" hidden="1" customHeight="1">
      <c r="B12308" s="36" t="str">
        <f t="shared" si="3524"/>
        <v>b</v>
      </c>
      <c r="C12308" s="42">
        <v>4</v>
      </c>
      <c r="D12308" s="42"/>
      <c r="F12308" s="343" t="s">
        <v>657</v>
      </c>
      <c r="G12308" s="47" t="s">
        <v>285</v>
      </c>
      <c r="H12308" s="103"/>
      <c r="I12308" s="94">
        <f t="shared" si="3525"/>
        <v>0</v>
      </c>
      <c r="J12308" s="104"/>
      <c r="K12308" s="104"/>
      <c r="L12308" s="94">
        <f t="shared" si="3523"/>
        <v>0</v>
      </c>
      <c r="M12308" s="104"/>
      <c r="N12308" s="104"/>
      <c r="O12308" s="82" t="s">
        <v>146</v>
      </c>
      <c r="R12308" s="352">
        <f>L12538-[1]გადასახდელები!L10928</f>
        <v>0</v>
      </c>
    </row>
    <row r="12309" spans="2:18" ht="20.25" hidden="1" customHeight="1">
      <c r="B12309" s="36" t="str">
        <f t="shared" si="3524"/>
        <v>b</v>
      </c>
      <c r="C12309" s="42">
        <v>4</v>
      </c>
      <c r="D12309" s="42"/>
      <c r="F12309" s="342" t="s">
        <v>570</v>
      </c>
      <c r="G12309" s="47" t="s">
        <v>286</v>
      </c>
      <c r="H12309" s="93">
        <f>H12310+H12329</f>
        <v>0</v>
      </c>
      <c r="I12309" s="94">
        <f t="shared" si="3525"/>
        <v>0</v>
      </c>
      <c r="J12309" s="95">
        <f>J12310+J12329</f>
        <v>0</v>
      </c>
      <c r="K12309" s="95">
        <f>K12310+K12329</f>
        <v>0</v>
      </c>
      <c r="L12309" s="94">
        <f t="shared" si="3523"/>
        <v>0</v>
      </c>
      <c r="M12309" s="95">
        <f>M12310+M12329</f>
        <v>0</v>
      </c>
      <c r="N12309" s="95">
        <f>N12310+N12329</f>
        <v>0</v>
      </c>
      <c r="O12309" s="82" t="s">
        <v>146</v>
      </c>
      <c r="R12309" s="352">
        <f>L12539-[1]გადასახდელები!L10929</f>
        <v>-80</v>
      </c>
    </row>
    <row r="12310" spans="2:18" ht="20.25" hidden="1" customHeight="1">
      <c r="B12310" s="36" t="str">
        <f t="shared" si="3524"/>
        <v>b</v>
      </c>
      <c r="C12310" s="42">
        <v>5</v>
      </c>
      <c r="D12310" s="42"/>
      <c r="F12310" s="342" t="s">
        <v>569</v>
      </c>
      <c r="G12310" s="48" t="s">
        <v>287</v>
      </c>
      <c r="H12310" s="113">
        <f>SUM(H12311:H12328)</f>
        <v>0</v>
      </c>
      <c r="I12310" s="97">
        <f t="shared" si="3525"/>
        <v>0</v>
      </c>
      <c r="J12310" s="114">
        <f>SUM(J12311:J12328)</f>
        <v>0</v>
      </c>
      <c r="K12310" s="114">
        <f>SUM(K12311:K12328)</f>
        <v>0</v>
      </c>
      <c r="L12310" s="97">
        <f t="shared" si="3523"/>
        <v>0</v>
      </c>
      <c r="M12310" s="114">
        <f>SUM(M12311:M12328)</f>
        <v>0</v>
      </c>
      <c r="N12310" s="114">
        <f>SUM(N12311:N12328)</f>
        <v>0</v>
      </c>
      <c r="O12310" s="82" t="s">
        <v>146</v>
      </c>
      <c r="R12310" s="352">
        <f>L12540-[1]გადასახდელები!L10930</f>
        <v>-80</v>
      </c>
    </row>
    <row r="12311" spans="2:18" ht="45" hidden="1" customHeight="1">
      <c r="B12311" s="36" t="str">
        <f t="shared" si="3524"/>
        <v>b</v>
      </c>
      <c r="C12311" s="42">
        <v>6</v>
      </c>
      <c r="D12311" s="42"/>
      <c r="F12311" s="343" t="s">
        <v>658</v>
      </c>
      <c r="G12311" s="45" t="s">
        <v>215</v>
      </c>
      <c r="H12311" s="99"/>
      <c r="I12311" s="105">
        <f t="shared" si="3525"/>
        <v>0</v>
      </c>
      <c r="J12311" s="100"/>
      <c r="K12311" s="100"/>
      <c r="L12311" s="105">
        <f t="shared" si="3523"/>
        <v>0</v>
      </c>
      <c r="M12311" s="100"/>
      <c r="N12311" s="100"/>
      <c r="O12311" s="82" t="s">
        <v>146</v>
      </c>
      <c r="R12311" s="352">
        <f>L12541-[1]გადასახდელები!L10931</f>
        <v>0</v>
      </c>
    </row>
    <row r="12312" spans="2:18" ht="20.25" hidden="1" customHeight="1">
      <c r="B12312" s="36" t="str">
        <f t="shared" si="3524"/>
        <v>b</v>
      </c>
      <c r="C12312" s="42">
        <v>6</v>
      </c>
      <c r="D12312" s="42"/>
      <c r="F12312" s="343" t="s">
        <v>659</v>
      </c>
      <c r="G12312" s="45" t="s">
        <v>288</v>
      </c>
      <c r="H12312" s="99"/>
      <c r="I12312" s="105">
        <f t="shared" si="3525"/>
        <v>0</v>
      </c>
      <c r="J12312" s="100"/>
      <c r="K12312" s="100"/>
      <c r="L12312" s="105">
        <f t="shared" si="3523"/>
        <v>0</v>
      </c>
      <c r="M12312" s="100"/>
      <c r="N12312" s="100"/>
      <c r="O12312" s="82" t="s">
        <v>146</v>
      </c>
      <c r="R12312" s="352">
        <f>L12542-[1]გადასახდელები!L10932</f>
        <v>0</v>
      </c>
    </row>
    <row r="12313" spans="2:18" ht="20.25" hidden="1" customHeight="1">
      <c r="B12313" s="36" t="str">
        <f t="shared" si="3524"/>
        <v>b</v>
      </c>
      <c r="C12313" s="42">
        <v>6</v>
      </c>
      <c r="D12313" s="42"/>
      <c r="F12313" s="343" t="s">
        <v>660</v>
      </c>
      <c r="G12313" s="45" t="s">
        <v>289</v>
      </c>
      <c r="H12313" s="99"/>
      <c r="I12313" s="105">
        <f t="shared" si="3525"/>
        <v>0</v>
      </c>
      <c r="J12313" s="100"/>
      <c r="K12313" s="100"/>
      <c r="L12313" s="105">
        <f t="shared" si="3523"/>
        <v>0</v>
      </c>
      <c r="M12313" s="100"/>
      <c r="N12313" s="100"/>
      <c r="O12313" s="82" t="s">
        <v>146</v>
      </c>
      <c r="R12313" s="352">
        <f>L12543-[1]გადასახდელები!L10933</f>
        <v>0</v>
      </c>
    </row>
    <row r="12314" spans="2:18" ht="20.25" hidden="1" customHeight="1">
      <c r="B12314" s="36" t="str">
        <f t="shared" si="3524"/>
        <v>b</v>
      </c>
      <c r="C12314" s="42">
        <v>6</v>
      </c>
      <c r="D12314" s="42"/>
      <c r="F12314" s="343" t="s">
        <v>661</v>
      </c>
      <c r="G12314" s="45" t="s">
        <v>216</v>
      </c>
      <c r="H12314" s="99"/>
      <c r="I12314" s="105">
        <f t="shared" si="3525"/>
        <v>0</v>
      </c>
      <c r="J12314" s="100"/>
      <c r="K12314" s="100"/>
      <c r="L12314" s="105">
        <f t="shared" si="3523"/>
        <v>0</v>
      </c>
      <c r="M12314" s="100"/>
      <c r="N12314" s="100"/>
      <c r="O12314" s="82" t="s">
        <v>146</v>
      </c>
      <c r="R12314" s="352">
        <f>L12544-[1]გადასახდელები!L10934</f>
        <v>0</v>
      </c>
    </row>
    <row r="12315" spans="2:18" ht="20.25" hidden="1" customHeight="1">
      <c r="B12315" s="36" t="str">
        <f t="shared" si="3524"/>
        <v>b</v>
      </c>
      <c r="C12315" s="42">
        <v>6</v>
      </c>
      <c r="D12315" s="42"/>
      <c r="F12315" s="343" t="s">
        <v>662</v>
      </c>
      <c r="G12315" s="45" t="s">
        <v>217</v>
      </c>
      <c r="H12315" s="99"/>
      <c r="I12315" s="105">
        <f t="shared" si="3525"/>
        <v>0</v>
      </c>
      <c r="J12315" s="100"/>
      <c r="K12315" s="100"/>
      <c r="L12315" s="105">
        <f t="shared" si="3523"/>
        <v>0</v>
      </c>
      <c r="M12315" s="100"/>
      <c r="N12315" s="100"/>
      <c r="O12315" s="82" t="s">
        <v>146</v>
      </c>
      <c r="R12315" s="352">
        <f>L12545-[1]გადასახდელები!L10935</f>
        <v>0</v>
      </c>
    </row>
    <row r="12316" spans="2:18" ht="20.25" hidden="1" customHeight="1">
      <c r="B12316" s="36" t="str">
        <f t="shared" si="3524"/>
        <v>b</v>
      </c>
      <c r="C12316" s="42">
        <v>6</v>
      </c>
      <c r="D12316" s="42"/>
      <c r="F12316" s="343" t="s">
        <v>571</v>
      </c>
      <c r="G12316" s="45" t="s">
        <v>290</v>
      </c>
      <c r="H12316" s="99"/>
      <c r="I12316" s="105">
        <f t="shared" si="3525"/>
        <v>0</v>
      </c>
      <c r="J12316" s="100"/>
      <c r="K12316" s="100"/>
      <c r="L12316" s="105">
        <f t="shared" si="3523"/>
        <v>0</v>
      </c>
      <c r="M12316" s="100"/>
      <c r="N12316" s="100"/>
      <c r="O12316" s="82" t="s">
        <v>146</v>
      </c>
      <c r="R12316" s="352">
        <f>L12546-[1]გადასახდელები!L10936</f>
        <v>0</v>
      </c>
    </row>
    <row r="12317" spans="2:18" ht="20.25" hidden="1" customHeight="1">
      <c r="B12317" s="36" t="str">
        <f t="shared" si="3524"/>
        <v>b</v>
      </c>
      <c r="C12317" s="42">
        <v>6</v>
      </c>
      <c r="D12317" s="42"/>
      <c r="F12317" s="343" t="s">
        <v>663</v>
      </c>
      <c r="G12317" s="45" t="s">
        <v>291</v>
      </c>
      <c r="H12317" s="99"/>
      <c r="I12317" s="105">
        <f t="shared" si="3525"/>
        <v>0</v>
      </c>
      <c r="J12317" s="100"/>
      <c r="K12317" s="100"/>
      <c r="L12317" s="105">
        <f t="shared" si="3523"/>
        <v>0</v>
      </c>
      <c r="M12317" s="100"/>
      <c r="N12317" s="100"/>
      <c r="O12317" s="82" t="s">
        <v>146</v>
      </c>
      <c r="R12317" s="352">
        <f>L12547-[1]გადასახდელები!L10937</f>
        <v>0</v>
      </c>
    </row>
    <row r="12318" spans="2:18" ht="20.25" hidden="1" customHeight="1">
      <c r="B12318" s="36" t="str">
        <f t="shared" si="3524"/>
        <v>b</v>
      </c>
      <c r="C12318" s="42">
        <v>6</v>
      </c>
      <c r="D12318" s="42"/>
      <c r="F12318" s="343" t="s">
        <v>664</v>
      </c>
      <c r="G12318" s="45" t="s">
        <v>218</v>
      </c>
      <c r="H12318" s="99"/>
      <c r="I12318" s="105">
        <f t="shared" si="3525"/>
        <v>0</v>
      </c>
      <c r="J12318" s="100"/>
      <c r="K12318" s="100"/>
      <c r="L12318" s="105">
        <f t="shared" si="3523"/>
        <v>0</v>
      </c>
      <c r="M12318" s="100"/>
      <c r="N12318" s="100"/>
      <c r="O12318" s="82" t="s">
        <v>146</v>
      </c>
      <c r="R12318" s="352">
        <f>L12548-[1]გადასახდელები!L10938</f>
        <v>0</v>
      </c>
    </row>
    <row r="12319" spans="2:18" ht="20.25" hidden="1" customHeight="1">
      <c r="B12319" s="36" t="str">
        <f t="shared" si="3524"/>
        <v>b</v>
      </c>
      <c r="C12319" s="42">
        <v>6</v>
      </c>
      <c r="D12319" s="42"/>
      <c r="F12319" s="343" t="s">
        <v>665</v>
      </c>
      <c r="G12319" s="45" t="s">
        <v>219</v>
      </c>
      <c r="H12319" s="99"/>
      <c r="I12319" s="105">
        <f t="shared" si="3525"/>
        <v>0</v>
      </c>
      <c r="J12319" s="100"/>
      <c r="K12319" s="100"/>
      <c r="L12319" s="105">
        <f t="shared" si="3523"/>
        <v>0</v>
      </c>
      <c r="M12319" s="100"/>
      <c r="N12319" s="100"/>
      <c r="O12319" s="82" t="s">
        <v>146</v>
      </c>
      <c r="R12319" s="352">
        <f>L12549-[1]გადასახდელები!L10939</f>
        <v>0</v>
      </c>
    </row>
    <row r="12320" spans="2:18" ht="20.25" hidden="1" customHeight="1">
      <c r="B12320" s="36" t="str">
        <f t="shared" si="3524"/>
        <v>b</v>
      </c>
      <c r="C12320" s="42">
        <v>6</v>
      </c>
      <c r="D12320" s="42"/>
      <c r="F12320" s="343" t="s">
        <v>666</v>
      </c>
      <c r="G12320" s="45" t="s">
        <v>220</v>
      </c>
      <c r="H12320" s="99"/>
      <c r="I12320" s="105">
        <f t="shared" si="3525"/>
        <v>0</v>
      </c>
      <c r="J12320" s="100"/>
      <c r="K12320" s="100"/>
      <c r="L12320" s="105">
        <f t="shared" si="3523"/>
        <v>0</v>
      </c>
      <c r="M12320" s="100"/>
      <c r="N12320" s="100"/>
      <c r="O12320" s="82" t="s">
        <v>146</v>
      </c>
      <c r="R12320" s="352">
        <f>L12550-[1]გადასახდელები!L10940</f>
        <v>0</v>
      </c>
    </row>
    <row r="12321" spans="2:18" ht="20.25" hidden="1" customHeight="1">
      <c r="B12321" s="36" t="str">
        <f t="shared" si="3524"/>
        <v>b</v>
      </c>
      <c r="C12321" s="42">
        <v>6</v>
      </c>
      <c r="D12321" s="42"/>
      <c r="F12321" s="343" t="s">
        <v>667</v>
      </c>
      <c r="G12321" s="45" t="s">
        <v>221</v>
      </c>
      <c r="H12321" s="99"/>
      <c r="I12321" s="105">
        <f t="shared" si="3525"/>
        <v>0</v>
      </c>
      <c r="J12321" s="100"/>
      <c r="K12321" s="100"/>
      <c r="L12321" s="105">
        <f t="shared" si="3523"/>
        <v>0</v>
      </c>
      <c r="M12321" s="100"/>
      <c r="N12321" s="100"/>
      <c r="O12321" s="82" t="s">
        <v>146</v>
      </c>
      <c r="R12321" s="352">
        <f>L12551-[1]გადასახდელები!L10941</f>
        <v>0</v>
      </c>
    </row>
    <row r="12322" spans="2:18" ht="20.25" hidden="1" customHeight="1">
      <c r="B12322" s="36" t="str">
        <f t="shared" si="3524"/>
        <v>b</v>
      </c>
      <c r="C12322" s="42">
        <v>6</v>
      </c>
      <c r="D12322" s="42"/>
      <c r="F12322" s="343" t="s">
        <v>668</v>
      </c>
      <c r="G12322" s="45" t="s">
        <v>222</v>
      </c>
      <c r="H12322" s="99"/>
      <c r="I12322" s="105">
        <f t="shared" si="3525"/>
        <v>0</v>
      </c>
      <c r="J12322" s="100"/>
      <c r="K12322" s="100"/>
      <c r="L12322" s="105">
        <f t="shared" si="3523"/>
        <v>0</v>
      </c>
      <c r="M12322" s="100"/>
      <c r="N12322" s="100"/>
      <c r="O12322" s="82" t="s">
        <v>146</v>
      </c>
      <c r="R12322" s="352">
        <f>L12552-[1]გადასახდელები!L10942</f>
        <v>0</v>
      </c>
    </row>
    <row r="12323" spans="2:18" ht="20.25" hidden="1" customHeight="1">
      <c r="B12323" s="36" t="str">
        <f t="shared" si="3524"/>
        <v>b</v>
      </c>
      <c r="C12323" s="42">
        <v>6</v>
      </c>
      <c r="D12323" s="42"/>
      <c r="F12323" s="343" t="s">
        <v>669</v>
      </c>
      <c r="G12323" s="45" t="s">
        <v>223</v>
      </c>
      <c r="H12323" s="99"/>
      <c r="I12323" s="105">
        <f t="shared" si="3525"/>
        <v>0</v>
      </c>
      <c r="J12323" s="100"/>
      <c r="K12323" s="100"/>
      <c r="L12323" s="105">
        <f t="shared" si="3523"/>
        <v>0</v>
      </c>
      <c r="M12323" s="100"/>
      <c r="N12323" s="100"/>
      <c r="O12323" s="82" t="s">
        <v>146</v>
      </c>
      <c r="R12323" s="352">
        <f>L12553-[1]გადასახდელები!L10943</f>
        <v>0</v>
      </c>
    </row>
    <row r="12324" spans="2:18" ht="36" hidden="1" customHeight="1">
      <c r="B12324" s="36" t="str">
        <f t="shared" si="3524"/>
        <v>b</v>
      </c>
      <c r="C12324" s="42">
        <v>6</v>
      </c>
      <c r="D12324" s="42"/>
      <c r="F12324" s="343" t="s">
        <v>670</v>
      </c>
      <c r="G12324" s="45" t="s">
        <v>224</v>
      </c>
      <c r="H12324" s="99"/>
      <c r="I12324" s="105">
        <f t="shared" si="3525"/>
        <v>0</v>
      </c>
      <c r="J12324" s="100"/>
      <c r="K12324" s="100"/>
      <c r="L12324" s="105">
        <f t="shared" si="3523"/>
        <v>0</v>
      </c>
      <c r="M12324" s="100"/>
      <c r="N12324" s="100"/>
      <c r="O12324" s="82" t="s">
        <v>146</v>
      </c>
      <c r="R12324" s="352">
        <f>L12554-[1]გადასახდელები!L10944</f>
        <v>0</v>
      </c>
    </row>
    <row r="12325" spans="2:18" ht="48.75" hidden="1" customHeight="1">
      <c r="B12325" s="36" t="str">
        <f t="shared" si="3524"/>
        <v>b</v>
      </c>
      <c r="C12325" s="42">
        <v>6</v>
      </c>
      <c r="D12325" s="42"/>
      <c r="F12325" s="343" t="s">
        <v>671</v>
      </c>
      <c r="G12325" s="45" t="s">
        <v>225</v>
      </c>
      <c r="H12325" s="99"/>
      <c r="I12325" s="105">
        <f t="shared" si="3525"/>
        <v>0</v>
      </c>
      <c r="J12325" s="100"/>
      <c r="K12325" s="100"/>
      <c r="L12325" s="105">
        <f t="shared" si="3523"/>
        <v>0</v>
      </c>
      <c r="M12325" s="100"/>
      <c r="N12325" s="100"/>
      <c r="O12325" s="82" t="s">
        <v>146</v>
      </c>
      <c r="R12325" s="352">
        <f>L12555-[1]გადასახდელები!L10945</f>
        <v>0</v>
      </c>
    </row>
    <row r="12326" spans="2:18" ht="24.75" hidden="1" customHeight="1">
      <c r="B12326" s="36" t="str">
        <f t="shared" si="3524"/>
        <v>b</v>
      </c>
      <c r="C12326" s="42">
        <v>6</v>
      </c>
      <c r="D12326" s="42"/>
      <c r="F12326" s="343" t="s">
        <v>672</v>
      </c>
      <c r="G12326" s="45" t="s">
        <v>226</v>
      </c>
      <c r="H12326" s="99"/>
      <c r="I12326" s="105">
        <f t="shared" si="3525"/>
        <v>0</v>
      </c>
      <c r="J12326" s="100"/>
      <c r="K12326" s="100"/>
      <c r="L12326" s="105">
        <f t="shared" si="3523"/>
        <v>0</v>
      </c>
      <c r="M12326" s="100"/>
      <c r="N12326" s="100"/>
      <c r="O12326" s="82" t="s">
        <v>146</v>
      </c>
      <c r="R12326" s="352">
        <f>L12556-[1]გადასახდელები!L10946</f>
        <v>0</v>
      </c>
    </row>
    <row r="12327" spans="2:18" ht="24" hidden="1" customHeight="1">
      <c r="B12327" s="36" t="str">
        <f t="shared" si="3524"/>
        <v>b</v>
      </c>
      <c r="C12327" s="42">
        <v>6</v>
      </c>
      <c r="D12327" s="42"/>
      <c r="F12327" s="343" t="s">
        <v>673</v>
      </c>
      <c r="G12327" s="45" t="s">
        <v>227</v>
      </c>
      <c r="H12327" s="99"/>
      <c r="I12327" s="105">
        <f t="shared" si="3525"/>
        <v>0</v>
      </c>
      <c r="J12327" s="100"/>
      <c r="K12327" s="100"/>
      <c r="L12327" s="105">
        <f t="shared" si="3523"/>
        <v>0</v>
      </c>
      <c r="M12327" s="100"/>
      <c r="N12327" s="100"/>
      <c r="O12327" s="82" t="s">
        <v>146</v>
      </c>
      <c r="R12327" s="352">
        <f>L12557-[1]გადასახდელები!L10947</f>
        <v>0</v>
      </c>
    </row>
    <row r="12328" spans="2:18" ht="36.75" hidden="1" customHeight="1">
      <c r="B12328" s="36" t="str">
        <f t="shared" si="3524"/>
        <v>b</v>
      </c>
      <c r="C12328" s="42">
        <v>6</v>
      </c>
      <c r="D12328" s="42"/>
      <c r="F12328" s="343" t="s">
        <v>572</v>
      </c>
      <c r="G12328" s="45" t="s">
        <v>228</v>
      </c>
      <c r="H12328" s="99"/>
      <c r="I12328" s="105">
        <f t="shared" si="3525"/>
        <v>0</v>
      </c>
      <c r="J12328" s="100"/>
      <c r="K12328" s="100"/>
      <c r="L12328" s="105">
        <f t="shared" si="3523"/>
        <v>0</v>
      </c>
      <c r="M12328" s="100"/>
      <c r="N12328" s="100"/>
      <c r="O12328" s="82" t="s">
        <v>146</v>
      </c>
      <c r="R12328" s="352">
        <f>L12558-[1]გადასახდელები!L10948</f>
        <v>-80</v>
      </c>
    </row>
    <row r="12329" spans="2:18" ht="24.75" hidden="1" customHeight="1">
      <c r="B12329" s="36" t="str">
        <f t="shared" si="3524"/>
        <v>b</v>
      </c>
      <c r="C12329" s="42">
        <v>5</v>
      </c>
      <c r="D12329" s="42"/>
      <c r="F12329" s="343" t="s">
        <v>573</v>
      </c>
      <c r="G12329" s="48" t="s">
        <v>193</v>
      </c>
      <c r="H12329" s="101"/>
      <c r="I12329" s="97">
        <f t="shared" si="3525"/>
        <v>0</v>
      </c>
      <c r="J12329" s="102"/>
      <c r="K12329" s="102"/>
      <c r="L12329" s="97">
        <f t="shared" si="3523"/>
        <v>0</v>
      </c>
      <c r="M12329" s="102"/>
      <c r="N12329" s="102"/>
      <c r="O12329" s="82" t="s">
        <v>146</v>
      </c>
      <c r="R12329" s="352">
        <f>L12559-[1]გადასახდელები!L10949</f>
        <v>0</v>
      </c>
    </row>
    <row r="12330" spans="2:18" ht="20.25" hidden="1" customHeight="1">
      <c r="B12330" s="36" t="str">
        <f t="shared" si="3524"/>
        <v>b</v>
      </c>
      <c r="C12330" s="42">
        <v>2</v>
      </c>
      <c r="D12330" s="42"/>
      <c r="E12330" s="24"/>
      <c r="F12330" s="342" t="s">
        <v>574</v>
      </c>
      <c r="G12330" s="59" t="s">
        <v>292</v>
      </c>
      <c r="H12330" s="86">
        <f>H12331+H12378+H12386+H12385</f>
        <v>0</v>
      </c>
      <c r="I12330" s="87">
        <f t="shared" si="3525"/>
        <v>0</v>
      </c>
      <c r="J12330" s="88">
        <f>J12331+J12378+J12386+J12385</f>
        <v>0</v>
      </c>
      <c r="K12330" s="88">
        <f>K12331+K12378+K12386+K12385</f>
        <v>0</v>
      </c>
      <c r="L12330" s="87">
        <f t="shared" ref="L12330:L12394" si="3526">M12330+N12330</f>
        <v>0</v>
      </c>
      <c r="M12330" s="88">
        <f>M12331+M12378+M12386+M12385</f>
        <v>0</v>
      </c>
      <c r="N12330" s="88">
        <f>N12331+N12378+N12386+N12385</f>
        <v>0</v>
      </c>
      <c r="O12330" s="82" t="s">
        <v>146</v>
      </c>
      <c r="P12330" s="35" t="s">
        <v>145</v>
      </c>
      <c r="R12330" s="352">
        <f>L12560-[1]გადასახდელები!L10950</f>
        <v>0</v>
      </c>
    </row>
    <row r="12331" spans="2:18" ht="20.25" hidden="1" customHeight="1">
      <c r="B12331" s="36" t="str">
        <f t="shared" ref="B12331:B12394" si="3527">IF(H12331+I12331+L12331&gt;0,"a","b")</f>
        <v>b</v>
      </c>
      <c r="C12331" s="42">
        <v>3</v>
      </c>
      <c r="D12331" s="42"/>
      <c r="F12331" s="342" t="s">
        <v>575</v>
      </c>
      <c r="G12331" s="51" t="s">
        <v>293</v>
      </c>
      <c r="H12331" s="89">
        <f>H12332+H12344+H12373</f>
        <v>0</v>
      </c>
      <c r="I12331" s="90">
        <f t="shared" si="3525"/>
        <v>0</v>
      </c>
      <c r="J12331" s="89">
        <f>J12332+J12344+J12373</f>
        <v>0</v>
      </c>
      <c r="K12331" s="89">
        <f>K12332+K12344+K12373</f>
        <v>0</v>
      </c>
      <c r="L12331" s="90">
        <f t="shared" si="3526"/>
        <v>0</v>
      </c>
      <c r="M12331" s="89">
        <f>M12332+M12344+M12373</f>
        <v>0</v>
      </c>
      <c r="N12331" s="89">
        <f>N12332+N12344+N12373</f>
        <v>0</v>
      </c>
      <c r="O12331" s="82" t="s">
        <v>146</v>
      </c>
      <c r="P12331" s="35" t="s">
        <v>145</v>
      </c>
      <c r="R12331" s="352">
        <f>L12561-[1]გადასახდელები!L10951</f>
        <v>0</v>
      </c>
    </row>
    <row r="12332" spans="2:18" ht="20.25" hidden="1" customHeight="1">
      <c r="B12332" s="36" t="str">
        <f t="shared" si="3527"/>
        <v>b</v>
      </c>
      <c r="C12332" s="42">
        <v>4</v>
      </c>
      <c r="D12332" s="42"/>
      <c r="F12332" s="342" t="s">
        <v>576</v>
      </c>
      <c r="G12332" s="47" t="s">
        <v>294</v>
      </c>
      <c r="H12332" s="93">
        <f>H12333+H12334+H12335+H12336+H12337+H12338+H12339+H12340+H12341+H12342+H12343</f>
        <v>0</v>
      </c>
      <c r="I12332" s="94">
        <f t="shared" si="3525"/>
        <v>0</v>
      </c>
      <c r="J12332" s="93">
        <f>J12333+J12334+J12335+J12336+J12337+J12338+J12339+J12340+J12341+J12342+J12343</f>
        <v>0</v>
      </c>
      <c r="K12332" s="93">
        <f>K12333+K12334+K12335+K12336+K12337+K12338+K12339+K12340+K12341+K12342+K12343</f>
        <v>0</v>
      </c>
      <c r="L12332" s="94">
        <f t="shared" si="3526"/>
        <v>0</v>
      </c>
      <c r="M12332" s="93">
        <f>M12333+M12334+M12335+M12336+M12337+M12338+M12339+M12340+M12341+M12342+M12343</f>
        <v>0</v>
      </c>
      <c r="N12332" s="93">
        <f>N12333+N12334+N12335+N12336+N12337+N12338+N12339+N12340+N12341+N12342+N12343</f>
        <v>0</v>
      </c>
      <c r="O12332" s="82" t="s">
        <v>146</v>
      </c>
      <c r="P12332" s="35" t="s">
        <v>145</v>
      </c>
      <c r="R12332" s="352">
        <f>L12562-[1]გადასახდელები!L10952</f>
        <v>0</v>
      </c>
    </row>
    <row r="12333" spans="2:18" ht="20.25" hidden="1" customHeight="1">
      <c r="B12333" s="36" t="str">
        <f t="shared" si="3527"/>
        <v>b</v>
      </c>
      <c r="C12333" s="42">
        <v>5</v>
      </c>
      <c r="D12333" s="42"/>
      <c r="F12333" s="343" t="s">
        <v>577</v>
      </c>
      <c r="G12333" s="48" t="s">
        <v>295</v>
      </c>
      <c r="H12333" s="101"/>
      <c r="I12333" s="97">
        <f t="shared" si="3525"/>
        <v>0</v>
      </c>
      <c r="J12333" s="102"/>
      <c r="K12333" s="102"/>
      <c r="L12333" s="97">
        <f t="shared" si="3526"/>
        <v>0</v>
      </c>
      <c r="M12333" s="102"/>
      <c r="N12333" s="102"/>
      <c r="O12333" s="82" t="s">
        <v>146</v>
      </c>
      <c r="P12333" s="35" t="s">
        <v>145</v>
      </c>
      <c r="R12333" s="352">
        <f>L12563-[1]გადასახდელები!L10953</f>
        <v>0</v>
      </c>
    </row>
    <row r="12334" spans="2:18" ht="20.25" hidden="1" customHeight="1">
      <c r="B12334" s="36" t="str">
        <f t="shared" si="3527"/>
        <v>b</v>
      </c>
      <c r="C12334" s="42">
        <v>5</v>
      </c>
      <c r="D12334" s="42"/>
      <c r="F12334" s="343" t="s">
        <v>578</v>
      </c>
      <c r="G12334" s="48" t="s">
        <v>296</v>
      </c>
      <c r="H12334" s="101"/>
      <c r="I12334" s="97">
        <f t="shared" si="3525"/>
        <v>0</v>
      </c>
      <c r="J12334" s="102"/>
      <c r="K12334" s="102"/>
      <c r="L12334" s="97">
        <f t="shared" si="3526"/>
        <v>0</v>
      </c>
      <c r="M12334" s="102"/>
      <c r="N12334" s="102"/>
      <c r="O12334" s="82" t="s">
        <v>146</v>
      </c>
      <c r="P12334" s="35" t="s">
        <v>145</v>
      </c>
      <c r="R12334" s="352">
        <f>L12564-[1]გადასახდელები!L10954</f>
        <v>0</v>
      </c>
    </row>
    <row r="12335" spans="2:18" ht="30.75" hidden="1" customHeight="1">
      <c r="B12335" s="36" t="str">
        <f t="shared" si="3527"/>
        <v>b</v>
      </c>
      <c r="C12335" s="42">
        <v>5</v>
      </c>
      <c r="D12335" s="42"/>
      <c r="F12335" s="343" t="s">
        <v>674</v>
      </c>
      <c r="G12335" s="52" t="s">
        <v>297</v>
      </c>
      <c r="H12335" s="101"/>
      <c r="I12335" s="97">
        <f t="shared" si="3525"/>
        <v>0</v>
      </c>
      <c r="J12335" s="102"/>
      <c r="K12335" s="102"/>
      <c r="L12335" s="97">
        <f t="shared" si="3526"/>
        <v>0</v>
      </c>
      <c r="M12335" s="102"/>
      <c r="N12335" s="102"/>
      <c r="O12335" s="82" t="s">
        <v>146</v>
      </c>
      <c r="P12335" s="35" t="s">
        <v>145</v>
      </c>
      <c r="R12335" s="352">
        <f>L12565-[1]გადასახდელები!L10955</f>
        <v>0</v>
      </c>
    </row>
    <row r="12336" spans="2:18" ht="20.25" hidden="1" customHeight="1">
      <c r="B12336" s="36" t="str">
        <f t="shared" si="3527"/>
        <v>b</v>
      </c>
      <c r="C12336" s="42">
        <v>5</v>
      </c>
      <c r="D12336" s="42"/>
      <c r="F12336" s="343" t="s">
        <v>579</v>
      </c>
      <c r="G12336" s="48" t="s">
        <v>298</v>
      </c>
      <c r="H12336" s="101"/>
      <c r="I12336" s="97">
        <f t="shared" si="3525"/>
        <v>0</v>
      </c>
      <c r="J12336" s="102"/>
      <c r="K12336" s="102"/>
      <c r="L12336" s="97">
        <f t="shared" si="3526"/>
        <v>0</v>
      </c>
      <c r="M12336" s="102"/>
      <c r="N12336" s="102"/>
      <c r="O12336" s="82" t="s">
        <v>146</v>
      </c>
      <c r="P12336" s="35" t="s">
        <v>145</v>
      </c>
      <c r="R12336" s="352">
        <f>L12566-[1]გადასახდელები!L10956</f>
        <v>0</v>
      </c>
    </row>
    <row r="12337" spans="2:18" ht="20.25" hidden="1" customHeight="1">
      <c r="B12337" s="36" t="str">
        <f t="shared" si="3527"/>
        <v>b</v>
      </c>
      <c r="C12337" s="42">
        <v>5</v>
      </c>
      <c r="D12337" s="42"/>
      <c r="F12337" s="343" t="s">
        <v>580</v>
      </c>
      <c r="G12337" s="48" t="s">
        <v>299</v>
      </c>
      <c r="H12337" s="101"/>
      <c r="I12337" s="97">
        <f t="shared" si="3525"/>
        <v>0</v>
      </c>
      <c r="J12337" s="102"/>
      <c r="K12337" s="102"/>
      <c r="L12337" s="97">
        <f t="shared" si="3526"/>
        <v>0</v>
      </c>
      <c r="M12337" s="102"/>
      <c r="N12337" s="102"/>
      <c r="O12337" s="82" t="s">
        <v>146</v>
      </c>
      <c r="P12337" s="35" t="s">
        <v>145</v>
      </c>
      <c r="R12337" s="352">
        <f>L12567-[1]გადასახდელები!L10957</f>
        <v>0</v>
      </c>
    </row>
    <row r="12338" spans="2:18" ht="30.75" hidden="1" customHeight="1">
      <c r="B12338" s="36" t="str">
        <f t="shared" si="3527"/>
        <v>b</v>
      </c>
      <c r="C12338" s="42">
        <v>5</v>
      </c>
      <c r="D12338" s="42"/>
      <c r="F12338" s="343" t="s">
        <v>581</v>
      </c>
      <c r="G12338" s="48" t="s">
        <v>300</v>
      </c>
      <c r="H12338" s="101"/>
      <c r="I12338" s="97">
        <f t="shared" si="3525"/>
        <v>0</v>
      </c>
      <c r="J12338" s="102"/>
      <c r="K12338" s="102"/>
      <c r="L12338" s="97">
        <f t="shared" si="3526"/>
        <v>0</v>
      </c>
      <c r="M12338" s="102"/>
      <c r="N12338" s="102"/>
      <c r="O12338" s="82" t="s">
        <v>146</v>
      </c>
      <c r="P12338" s="35" t="s">
        <v>145</v>
      </c>
      <c r="R12338" s="352">
        <f>L12568-[1]გადასახდელები!L10958</f>
        <v>0</v>
      </c>
    </row>
    <row r="12339" spans="2:18" ht="20.25" hidden="1" customHeight="1">
      <c r="B12339" s="36" t="str">
        <f t="shared" si="3527"/>
        <v>b</v>
      </c>
      <c r="C12339" s="42">
        <v>5</v>
      </c>
      <c r="D12339" s="42"/>
      <c r="F12339" s="343" t="s">
        <v>675</v>
      </c>
      <c r="G12339" s="48" t="s">
        <v>301</v>
      </c>
      <c r="H12339" s="101"/>
      <c r="I12339" s="97">
        <f t="shared" si="3525"/>
        <v>0</v>
      </c>
      <c r="J12339" s="102"/>
      <c r="K12339" s="102"/>
      <c r="L12339" s="97">
        <f t="shared" si="3526"/>
        <v>0</v>
      </c>
      <c r="M12339" s="102"/>
      <c r="N12339" s="102"/>
      <c r="O12339" s="82" t="s">
        <v>146</v>
      </c>
      <c r="P12339" s="35" t="s">
        <v>145</v>
      </c>
      <c r="R12339" s="352">
        <f>L12569-[1]გადასახდელები!L10959</f>
        <v>0</v>
      </c>
    </row>
    <row r="12340" spans="2:18" ht="20.25" hidden="1" customHeight="1">
      <c r="B12340" s="36" t="str">
        <f t="shared" si="3527"/>
        <v>b</v>
      </c>
      <c r="C12340" s="42">
        <v>5</v>
      </c>
      <c r="D12340" s="42"/>
      <c r="F12340" s="343" t="s">
        <v>582</v>
      </c>
      <c r="G12340" s="48" t="s">
        <v>302</v>
      </c>
      <c r="H12340" s="101"/>
      <c r="I12340" s="97">
        <f t="shared" si="3525"/>
        <v>0</v>
      </c>
      <c r="J12340" s="102"/>
      <c r="K12340" s="102"/>
      <c r="L12340" s="97">
        <f t="shared" si="3526"/>
        <v>0</v>
      </c>
      <c r="M12340" s="102"/>
      <c r="N12340" s="102"/>
      <c r="O12340" s="82" t="s">
        <v>146</v>
      </c>
      <c r="P12340" s="35" t="s">
        <v>145</v>
      </c>
      <c r="R12340" s="352">
        <f>L12570-[1]გადასახდელები!L10960</f>
        <v>0</v>
      </c>
    </row>
    <row r="12341" spans="2:18" ht="20.25" hidden="1" customHeight="1">
      <c r="B12341" s="36" t="str">
        <f t="shared" si="3527"/>
        <v>b</v>
      </c>
      <c r="C12341" s="42">
        <v>5</v>
      </c>
      <c r="D12341" s="42"/>
      <c r="F12341" s="343" t="s">
        <v>676</v>
      </c>
      <c r="G12341" s="48" t="s">
        <v>303</v>
      </c>
      <c r="H12341" s="101"/>
      <c r="I12341" s="97">
        <f t="shared" si="3525"/>
        <v>0</v>
      </c>
      <c r="J12341" s="102"/>
      <c r="K12341" s="102"/>
      <c r="L12341" s="97">
        <f t="shared" si="3526"/>
        <v>0</v>
      </c>
      <c r="M12341" s="102"/>
      <c r="N12341" s="102"/>
      <c r="O12341" s="82" t="s">
        <v>146</v>
      </c>
      <c r="P12341" s="35" t="s">
        <v>145</v>
      </c>
      <c r="R12341" s="352">
        <f>L12571-[1]გადასახდელები!L10961</f>
        <v>0</v>
      </c>
    </row>
    <row r="12342" spans="2:18" ht="20.25" hidden="1" customHeight="1">
      <c r="B12342" s="36" t="str">
        <f t="shared" si="3527"/>
        <v>b</v>
      </c>
      <c r="C12342" s="42">
        <v>5</v>
      </c>
      <c r="D12342" s="42"/>
      <c r="F12342" s="343" t="s">
        <v>677</v>
      </c>
      <c r="G12342" s="48" t="s">
        <v>304</v>
      </c>
      <c r="H12342" s="101"/>
      <c r="I12342" s="97">
        <f t="shared" si="3525"/>
        <v>0</v>
      </c>
      <c r="J12342" s="102"/>
      <c r="K12342" s="102"/>
      <c r="L12342" s="97">
        <f t="shared" si="3526"/>
        <v>0</v>
      </c>
      <c r="M12342" s="102"/>
      <c r="N12342" s="102"/>
      <c r="O12342" s="82" t="s">
        <v>146</v>
      </c>
      <c r="P12342" s="35" t="s">
        <v>145</v>
      </c>
      <c r="R12342" s="352">
        <f>L12572-[1]გადასახდელები!L10962</f>
        <v>0</v>
      </c>
    </row>
    <row r="12343" spans="2:18" ht="20.25" hidden="1" customHeight="1">
      <c r="B12343" s="36" t="str">
        <f t="shared" si="3527"/>
        <v>b</v>
      </c>
      <c r="C12343" s="42">
        <v>5</v>
      </c>
      <c r="D12343" s="42"/>
      <c r="F12343" s="343" t="s">
        <v>583</v>
      </c>
      <c r="G12343" s="48" t="s">
        <v>305</v>
      </c>
      <c r="H12343" s="101"/>
      <c r="I12343" s="97">
        <f t="shared" si="3525"/>
        <v>0</v>
      </c>
      <c r="J12343" s="102"/>
      <c r="K12343" s="102"/>
      <c r="L12343" s="97">
        <f t="shared" si="3526"/>
        <v>0</v>
      </c>
      <c r="M12343" s="102"/>
      <c r="N12343" s="102"/>
      <c r="O12343" s="82" t="s">
        <v>146</v>
      </c>
      <c r="P12343" s="35" t="s">
        <v>145</v>
      </c>
      <c r="R12343" s="352">
        <f>L12573-[1]გადასახდელები!L10963</f>
        <v>0</v>
      </c>
    </row>
    <row r="12344" spans="2:18" ht="20.25" hidden="1" customHeight="1">
      <c r="B12344" s="36" t="str">
        <f t="shared" si="3527"/>
        <v>b</v>
      </c>
      <c r="C12344" s="42">
        <v>4</v>
      </c>
      <c r="D12344" s="42"/>
      <c r="F12344" s="342" t="s">
        <v>584</v>
      </c>
      <c r="G12344" s="47" t="s">
        <v>306</v>
      </c>
      <c r="H12344" s="93">
        <f>H12345+H12352</f>
        <v>0</v>
      </c>
      <c r="I12344" s="94">
        <f t="shared" si="3525"/>
        <v>0</v>
      </c>
      <c r="J12344" s="93">
        <f>J12345+J12352</f>
        <v>0</v>
      </c>
      <c r="K12344" s="93">
        <f>K12345+K12352</f>
        <v>0</v>
      </c>
      <c r="L12344" s="94">
        <f t="shared" si="3526"/>
        <v>0</v>
      </c>
      <c r="M12344" s="93">
        <f>M12345+M12352</f>
        <v>0</v>
      </c>
      <c r="N12344" s="93">
        <f>N12345+N12352</f>
        <v>0</v>
      </c>
      <c r="O12344" s="82" t="s">
        <v>146</v>
      </c>
      <c r="P12344" s="35" t="s">
        <v>145</v>
      </c>
      <c r="R12344" s="352">
        <f>L12574-[1]გადასახდელები!L10964</f>
        <v>0</v>
      </c>
    </row>
    <row r="12345" spans="2:18" ht="20.25" hidden="1" customHeight="1">
      <c r="B12345" s="36" t="str">
        <f t="shared" si="3527"/>
        <v>b</v>
      </c>
      <c r="C12345" s="42">
        <v>5</v>
      </c>
      <c r="D12345" s="42"/>
      <c r="F12345" s="342" t="s">
        <v>585</v>
      </c>
      <c r="G12345" s="48" t="s">
        <v>307</v>
      </c>
      <c r="H12345" s="96">
        <f>SUM(H12346:H12351)</f>
        <v>0</v>
      </c>
      <c r="I12345" s="97">
        <f t="shared" si="3525"/>
        <v>0</v>
      </c>
      <c r="J12345" s="96">
        <f>SUM(J12346:J12351)</f>
        <v>0</v>
      </c>
      <c r="K12345" s="96">
        <f>SUM(K12346:K12351)</f>
        <v>0</v>
      </c>
      <c r="L12345" s="97">
        <f t="shared" si="3526"/>
        <v>0</v>
      </c>
      <c r="M12345" s="96">
        <f>SUM(M12346:M12351)</f>
        <v>0</v>
      </c>
      <c r="N12345" s="96">
        <f>SUM(N12346:N12351)</f>
        <v>0</v>
      </c>
      <c r="O12345" s="82" t="s">
        <v>146</v>
      </c>
      <c r="P12345" s="35" t="s">
        <v>145</v>
      </c>
      <c r="R12345" s="352">
        <f>L12575-[1]გადასახდელები!L10965</f>
        <v>0</v>
      </c>
    </row>
    <row r="12346" spans="2:18" ht="20.25" hidden="1" customHeight="1">
      <c r="B12346" s="36" t="str">
        <f t="shared" si="3527"/>
        <v>b</v>
      </c>
      <c r="C12346" s="42">
        <v>6</v>
      </c>
      <c r="D12346" s="42"/>
      <c r="F12346" s="343" t="s">
        <v>586</v>
      </c>
      <c r="G12346" s="53" t="s">
        <v>308</v>
      </c>
      <c r="H12346" s="99"/>
      <c r="I12346" s="105">
        <f t="shared" si="3525"/>
        <v>0</v>
      </c>
      <c r="J12346" s="100"/>
      <c r="K12346" s="100"/>
      <c r="L12346" s="105">
        <f t="shared" si="3526"/>
        <v>0</v>
      </c>
      <c r="M12346" s="100"/>
      <c r="N12346" s="100"/>
      <c r="O12346" s="82" t="s">
        <v>146</v>
      </c>
      <c r="P12346" s="35" t="s">
        <v>145</v>
      </c>
      <c r="R12346" s="352">
        <f>L12576-[1]გადასახდელები!L10966</f>
        <v>0</v>
      </c>
    </row>
    <row r="12347" spans="2:18" ht="20.25" hidden="1" customHeight="1">
      <c r="B12347" s="36" t="str">
        <f t="shared" si="3527"/>
        <v>b</v>
      </c>
      <c r="C12347" s="42">
        <v>6</v>
      </c>
      <c r="D12347" s="42"/>
      <c r="F12347" s="343" t="s">
        <v>678</v>
      </c>
      <c r="G12347" s="53" t="s">
        <v>309</v>
      </c>
      <c r="H12347" s="99"/>
      <c r="I12347" s="105">
        <f t="shared" si="3525"/>
        <v>0</v>
      </c>
      <c r="J12347" s="100"/>
      <c r="K12347" s="100"/>
      <c r="L12347" s="105">
        <f t="shared" si="3526"/>
        <v>0</v>
      </c>
      <c r="M12347" s="100"/>
      <c r="N12347" s="100"/>
      <c r="O12347" s="82" t="s">
        <v>146</v>
      </c>
      <c r="P12347" s="35" t="s">
        <v>145</v>
      </c>
      <c r="R12347" s="352">
        <f>L12577-[1]გადასახდელები!L10967</f>
        <v>0</v>
      </c>
    </row>
    <row r="12348" spans="2:18" ht="20.25" hidden="1" customHeight="1">
      <c r="B12348" s="36" t="str">
        <f t="shared" si="3527"/>
        <v>b</v>
      </c>
      <c r="C12348" s="42">
        <v>6</v>
      </c>
      <c r="D12348" s="42"/>
      <c r="F12348" s="343" t="s">
        <v>679</v>
      </c>
      <c r="G12348" s="53" t="s">
        <v>310</v>
      </c>
      <c r="H12348" s="99"/>
      <c r="I12348" s="105">
        <f t="shared" si="3525"/>
        <v>0</v>
      </c>
      <c r="J12348" s="100"/>
      <c r="K12348" s="100"/>
      <c r="L12348" s="105">
        <f t="shared" si="3526"/>
        <v>0</v>
      </c>
      <c r="M12348" s="100"/>
      <c r="N12348" s="100"/>
      <c r="O12348" s="82" t="s">
        <v>146</v>
      </c>
      <c r="P12348" s="35" t="s">
        <v>145</v>
      </c>
      <c r="R12348" s="352">
        <f>L12578-[1]გადასახდელები!L10968</f>
        <v>0</v>
      </c>
    </row>
    <row r="12349" spans="2:18" ht="20.25" hidden="1" customHeight="1">
      <c r="B12349" s="36" t="str">
        <f t="shared" si="3527"/>
        <v>b</v>
      </c>
      <c r="C12349" s="42">
        <v>6</v>
      </c>
      <c r="D12349" s="42"/>
      <c r="F12349" s="343" t="s">
        <v>680</v>
      </c>
      <c r="G12349" s="53" t="s">
        <v>311</v>
      </c>
      <c r="H12349" s="99"/>
      <c r="I12349" s="105">
        <f t="shared" si="3525"/>
        <v>0</v>
      </c>
      <c r="J12349" s="100"/>
      <c r="K12349" s="100"/>
      <c r="L12349" s="105">
        <f t="shared" si="3526"/>
        <v>0</v>
      </c>
      <c r="M12349" s="100"/>
      <c r="N12349" s="100"/>
      <c r="O12349" s="82" t="s">
        <v>146</v>
      </c>
      <c r="P12349" s="35" t="s">
        <v>145</v>
      </c>
      <c r="R12349" s="352">
        <f>L12579-[1]გადასახდელები!L10969</f>
        <v>0</v>
      </c>
    </row>
    <row r="12350" spans="2:18" ht="20.25" hidden="1" customHeight="1">
      <c r="B12350" s="36" t="str">
        <f t="shared" si="3527"/>
        <v>b</v>
      </c>
      <c r="C12350" s="42">
        <v>6</v>
      </c>
      <c r="D12350" s="42"/>
      <c r="F12350" s="343" t="s">
        <v>681</v>
      </c>
      <c r="G12350" s="53" t="s">
        <v>312</v>
      </c>
      <c r="H12350" s="99"/>
      <c r="I12350" s="105">
        <f t="shared" ref="I12350:I12414" si="3528">J12350+K12350</f>
        <v>0</v>
      </c>
      <c r="J12350" s="100"/>
      <c r="K12350" s="100"/>
      <c r="L12350" s="105">
        <f t="shared" si="3526"/>
        <v>0</v>
      </c>
      <c r="M12350" s="100"/>
      <c r="N12350" s="100"/>
      <c r="O12350" s="82" t="s">
        <v>146</v>
      </c>
      <c r="P12350" s="35" t="s">
        <v>145</v>
      </c>
      <c r="R12350" s="352">
        <f>L12580-[1]გადასახდელები!L10970</f>
        <v>0</v>
      </c>
    </row>
    <row r="12351" spans="2:18" ht="20.25" hidden="1" customHeight="1">
      <c r="B12351" s="36" t="str">
        <f t="shared" si="3527"/>
        <v>b</v>
      </c>
      <c r="C12351" s="42">
        <v>6</v>
      </c>
      <c r="D12351" s="42"/>
      <c r="F12351" s="343" t="s">
        <v>682</v>
      </c>
      <c r="G12351" s="53" t="s">
        <v>313</v>
      </c>
      <c r="H12351" s="99"/>
      <c r="I12351" s="105">
        <f t="shared" si="3528"/>
        <v>0</v>
      </c>
      <c r="J12351" s="100"/>
      <c r="K12351" s="100"/>
      <c r="L12351" s="105">
        <f t="shared" si="3526"/>
        <v>0</v>
      </c>
      <c r="M12351" s="100"/>
      <c r="N12351" s="100"/>
      <c r="O12351" s="82" t="s">
        <v>146</v>
      </c>
      <c r="P12351" s="35" t="s">
        <v>145</v>
      </c>
      <c r="R12351" s="352">
        <f>L12581-[1]გადასახდელები!L10971</f>
        <v>0</v>
      </c>
    </row>
    <row r="12352" spans="2:18" ht="20.25" hidden="1" customHeight="1">
      <c r="B12352" s="36" t="str">
        <f t="shared" si="3527"/>
        <v>b</v>
      </c>
      <c r="C12352" s="42">
        <v>5</v>
      </c>
      <c r="D12352" s="42"/>
      <c r="F12352" s="342" t="s">
        <v>587</v>
      </c>
      <c r="G12352" s="48" t="s">
        <v>314</v>
      </c>
      <c r="H12352" s="96">
        <f>SUM(H12353:H12372)</f>
        <v>0</v>
      </c>
      <c r="I12352" s="97">
        <f t="shared" si="3528"/>
        <v>0</v>
      </c>
      <c r="J12352" s="96">
        <f>SUM(J12353:J12372)</f>
        <v>0</v>
      </c>
      <c r="K12352" s="96">
        <f>SUM(K12353:K12372)</f>
        <v>0</v>
      </c>
      <c r="L12352" s="97">
        <f t="shared" si="3526"/>
        <v>0</v>
      </c>
      <c r="M12352" s="96">
        <f>SUM(M12353:M12372)</f>
        <v>0</v>
      </c>
      <c r="N12352" s="96">
        <f>SUM(N12353:N12372)</f>
        <v>0</v>
      </c>
      <c r="O12352" s="82" t="s">
        <v>146</v>
      </c>
      <c r="P12352" s="35" t="s">
        <v>145</v>
      </c>
      <c r="R12352" s="352">
        <f>L12582-[1]გადასახდელები!L10972</f>
        <v>0</v>
      </c>
    </row>
    <row r="12353" spans="2:18" ht="20.25" hidden="1" customHeight="1">
      <c r="B12353" s="36" t="str">
        <f t="shared" si="3527"/>
        <v>b</v>
      </c>
      <c r="C12353" s="42">
        <v>6</v>
      </c>
      <c r="D12353" s="42"/>
      <c r="F12353" s="343" t="s">
        <v>683</v>
      </c>
      <c r="G12353" s="54" t="s">
        <v>315</v>
      </c>
      <c r="H12353" s="116"/>
      <c r="I12353" s="105">
        <f t="shared" si="3528"/>
        <v>0</v>
      </c>
      <c r="J12353" s="117"/>
      <c r="K12353" s="117"/>
      <c r="L12353" s="105">
        <f t="shared" si="3526"/>
        <v>0</v>
      </c>
      <c r="M12353" s="117"/>
      <c r="N12353" s="117"/>
      <c r="O12353" s="82" t="s">
        <v>146</v>
      </c>
      <c r="P12353" s="35" t="s">
        <v>145</v>
      </c>
      <c r="R12353" s="352">
        <f>L12583-[1]გადასახდელები!L10973</f>
        <v>0</v>
      </c>
    </row>
    <row r="12354" spans="2:18" ht="20.25" hidden="1" customHeight="1">
      <c r="B12354" s="36" t="str">
        <f t="shared" si="3527"/>
        <v>b</v>
      </c>
      <c r="C12354" s="42">
        <v>6</v>
      </c>
      <c r="D12354" s="42"/>
      <c r="F12354" s="343" t="s">
        <v>684</v>
      </c>
      <c r="G12354" s="54" t="s">
        <v>316</v>
      </c>
      <c r="H12354" s="116"/>
      <c r="I12354" s="105">
        <f t="shared" si="3528"/>
        <v>0</v>
      </c>
      <c r="J12354" s="117"/>
      <c r="K12354" s="117"/>
      <c r="L12354" s="105">
        <f t="shared" si="3526"/>
        <v>0</v>
      </c>
      <c r="M12354" s="117"/>
      <c r="N12354" s="117"/>
      <c r="O12354" s="82" t="s">
        <v>146</v>
      </c>
      <c r="P12354" s="35" t="s">
        <v>145</v>
      </c>
      <c r="R12354" s="352">
        <f>L12584-[1]გადასახდელები!L10974</f>
        <v>0</v>
      </c>
    </row>
    <row r="12355" spans="2:18" ht="30.75" hidden="1" customHeight="1">
      <c r="B12355" s="36" t="str">
        <f t="shared" si="3527"/>
        <v>b</v>
      </c>
      <c r="C12355" s="42">
        <v>6</v>
      </c>
      <c r="D12355" s="42"/>
      <c r="F12355" s="343" t="s">
        <v>588</v>
      </c>
      <c r="G12355" s="54" t="s">
        <v>317</v>
      </c>
      <c r="H12355" s="116"/>
      <c r="I12355" s="105">
        <f t="shared" si="3528"/>
        <v>0</v>
      </c>
      <c r="J12355" s="117"/>
      <c r="K12355" s="117"/>
      <c r="L12355" s="105">
        <f t="shared" si="3526"/>
        <v>0</v>
      </c>
      <c r="M12355" s="117"/>
      <c r="N12355" s="117"/>
      <c r="O12355" s="82" t="s">
        <v>146</v>
      </c>
      <c r="P12355" s="35" t="s">
        <v>145</v>
      </c>
      <c r="R12355" s="352">
        <f>L12585-[1]გადასახდელები!L10975</f>
        <v>0</v>
      </c>
    </row>
    <row r="12356" spans="2:18" ht="30.75" hidden="1" customHeight="1">
      <c r="B12356" s="36" t="str">
        <f t="shared" si="3527"/>
        <v>b</v>
      </c>
      <c r="C12356" s="42">
        <v>6</v>
      </c>
      <c r="D12356" s="42"/>
      <c r="F12356" s="343" t="s">
        <v>685</v>
      </c>
      <c r="G12356" s="54" t="s">
        <v>318</v>
      </c>
      <c r="H12356" s="116"/>
      <c r="I12356" s="105">
        <f t="shared" si="3528"/>
        <v>0</v>
      </c>
      <c r="J12356" s="117"/>
      <c r="K12356" s="117"/>
      <c r="L12356" s="105">
        <f t="shared" si="3526"/>
        <v>0</v>
      </c>
      <c r="M12356" s="117"/>
      <c r="N12356" s="117"/>
      <c r="O12356" s="82" t="s">
        <v>146</v>
      </c>
      <c r="P12356" s="35" t="s">
        <v>145</v>
      </c>
      <c r="R12356" s="352">
        <f>L12586-[1]გადასახდელები!L10976</f>
        <v>0</v>
      </c>
    </row>
    <row r="12357" spans="2:18" ht="20.25" hidden="1" customHeight="1">
      <c r="B12357" s="36" t="str">
        <f t="shared" si="3527"/>
        <v>b</v>
      </c>
      <c r="C12357" s="42">
        <v>6</v>
      </c>
      <c r="D12357" s="42"/>
      <c r="F12357" s="343" t="s">
        <v>589</v>
      </c>
      <c r="G12357" s="54" t="s">
        <v>319</v>
      </c>
      <c r="H12357" s="116"/>
      <c r="I12357" s="105">
        <f t="shared" si="3528"/>
        <v>0</v>
      </c>
      <c r="J12357" s="117"/>
      <c r="K12357" s="117"/>
      <c r="L12357" s="105">
        <f t="shared" si="3526"/>
        <v>0</v>
      </c>
      <c r="M12357" s="117"/>
      <c r="N12357" s="117"/>
      <c r="O12357" s="82" t="s">
        <v>146</v>
      </c>
      <c r="P12357" s="35" t="s">
        <v>145</v>
      </c>
      <c r="R12357" s="352">
        <f>L12587-[1]გადასახდელები!L10977</f>
        <v>0</v>
      </c>
    </row>
    <row r="12358" spans="2:18" ht="20.25" hidden="1" customHeight="1">
      <c r="B12358" s="36" t="str">
        <f t="shared" si="3527"/>
        <v>b</v>
      </c>
      <c r="C12358" s="42">
        <v>6</v>
      </c>
      <c r="D12358" s="42"/>
      <c r="F12358" s="343" t="s">
        <v>686</v>
      </c>
      <c r="G12358" s="54" t="s">
        <v>320</v>
      </c>
      <c r="H12358" s="116"/>
      <c r="I12358" s="105">
        <f t="shared" si="3528"/>
        <v>0</v>
      </c>
      <c r="J12358" s="117"/>
      <c r="K12358" s="117"/>
      <c r="L12358" s="105">
        <f t="shared" si="3526"/>
        <v>0</v>
      </c>
      <c r="M12358" s="117"/>
      <c r="N12358" s="117"/>
      <c r="O12358" s="82" t="s">
        <v>146</v>
      </c>
      <c r="P12358" s="35" t="s">
        <v>145</v>
      </c>
      <c r="R12358" s="352">
        <f>L12588-[1]გადასახდელები!L10978</f>
        <v>0</v>
      </c>
    </row>
    <row r="12359" spans="2:18" ht="30.75" hidden="1" customHeight="1">
      <c r="B12359" s="36" t="str">
        <f t="shared" si="3527"/>
        <v>b</v>
      </c>
      <c r="C12359" s="42">
        <v>6</v>
      </c>
      <c r="D12359" s="42"/>
      <c r="F12359" s="343" t="s">
        <v>687</v>
      </c>
      <c r="G12359" s="54" t="s">
        <v>321</v>
      </c>
      <c r="H12359" s="116"/>
      <c r="I12359" s="105">
        <f t="shared" si="3528"/>
        <v>0</v>
      </c>
      <c r="J12359" s="117"/>
      <c r="K12359" s="117"/>
      <c r="L12359" s="105">
        <f t="shared" si="3526"/>
        <v>0</v>
      </c>
      <c r="M12359" s="117"/>
      <c r="N12359" s="117"/>
      <c r="O12359" s="82" t="s">
        <v>146</v>
      </c>
      <c r="P12359" s="35" t="s">
        <v>145</v>
      </c>
      <c r="R12359" s="352">
        <f>L12589-[1]გადასახდელები!L10979</f>
        <v>0</v>
      </c>
    </row>
    <row r="12360" spans="2:18" ht="20.25" hidden="1" customHeight="1">
      <c r="B12360" s="36" t="str">
        <f t="shared" si="3527"/>
        <v>b</v>
      </c>
      <c r="C12360" s="42">
        <v>6</v>
      </c>
      <c r="D12360" s="42"/>
      <c r="F12360" s="343" t="s">
        <v>590</v>
      </c>
      <c r="G12360" s="54" t="s">
        <v>322</v>
      </c>
      <c r="H12360" s="116"/>
      <c r="I12360" s="105">
        <f t="shared" si="3528"/>
        <v>0</v>
      </c>
      <c r="J12360" s="117"/>
      <c r="K12360" s="117"/>
      <c r="L12360" s="105">
        <f t="shared" si="3526"/>
        <v>0</v>
      </c>
      <c r="M12360" s="117"/>
      <c r="N12360" s="117"/>
      <c r="O12360" s="82" t="s">
        <v>146</v>
      </c>
      <c r="P12360" s="35" t="s">
        <v>145</v>
      </c>
      <c r="R12360" s="352">
        <f>L12590-[1]გადასახდელები!L10980</f>
        <v>0</v>
      </c>
    </row>
    <row r="12361" spans="2:18" ht="20.25" hidden="1" customHeight="1">
      <c r="B12361" s="36" t="str">
        <f t="shared" si="3527"/>
        <v>b</v>
      </c>
      <c r="C12361" s="42">
        <v>6</v>
      </c>
      <c r="D12361" s="42"/>
      <c r="F12361" s="343" t="s">
        <v>688</v>
      </c>
      <c r="G12361" s="54" t="s">
        <v>323</v>
      </c>
      <c r="H12361" s="116"/>
      <c r="I12361" s="105">
        <f t="shared" si="3528"/>
        <v>0</v>
      </c>
      <c r="J12361" s="117"/>
      <c r="K12361" s="117"/>
      <c r="L12361" s="105">
        <f t="shared" si="3526"/>
        <v>0</v>
      </c>
      <c r="M12361" s="117"/>
      <c r="N12361" s="117"/>
      <c r="O12361" s="82" t="s">
        <v>146</v>
      </c>
      <c r="P12361" s="35" t="s">
        <v>145</v>
      </c>
      <c r="R12361" s="352">
        <f>L12591-[1]გადასახდელები!L10981</f>
        <v>0</v>
      </c>
    </row>
    <row r="12362" spans="2:18" ht="20.25" hidden="1" customHeight="1">
      <c r="B12362" s="36" t="str">
        <f t="shared" si="3527"/>
        <v>b</v>
      </c>
      <c r="C12362" s="42">
        <v>6</v>
      </c>
      <c r="D12362" s="42"/>
      <c r="F12362" s="343" t="s">
        <v>689</v>
      </c>
      <c r="G12362" s="54" t="s">
        <v>324</v>
      </c>
      <c r="H12362" s="116"/>
      <c r="I12362" s="105">
        <f t="shared" si="3528"/>
        <v>0</v>
      </c>
      <c r="J12362" s="117"/>
      <c r="K12362" s="117"/>
      <c r="L12362" s="105">
        <f t="shared" si="3526"/>
        <v>0</v>
      </c>
      <c r="M12362" s="117"/>
      <c r="N12362" s="117"/>
      <c r="O12362" s="82" t="s">
        <v>146</v>
      </c>
      <c r="P12362" s="35" t="s">
        <v>145</v>
      </c>
      <c r="R12362" s="352">
        <f>L12592-[1]გადასახდელები!L10982</f>
        <v>0</v>
      </c>
    </row>
    <row r="12363" spans="2:18" ht="20.25" hidden="1" customHeight="1">
      <c r="B12363" s="36" t="str">
        <f t="shared" si="3527"/>
        <v>b</v>
      </c>
      <c r="C12363" s="42">
        <v>6</v>
      </c>
      <c r="D12363" s="42"/>
      <c r="F12363" s="343" t="s">
        <v>690</v>
      </c>
      <c r="G12363" s="54" t="s">
        <v>325</v>
      </c>
      <c r="H12363" s="116"/>
      <c r="I12363" s="105">
        <f t="shared" si="3528"/>
        <v>0</v>
      </c>
      <c r="J12363" s="117"/>
      <c r="K12363" s="117"/>
      <c r="L12363" s="105">
        <f t="shared" si="3526"/>
        <v>0</v>
      </c>
      <c r="M12363" s="117"/>
      <c r="N12363" s="117"/>
      <c r="O12363" s="82" t="s">
        <v>146</v>
      </c>
      <c r="P12363" s="35" t="s">
        <v>145</v>
      </c>
      <c r="R12363" s="352">
        <f>L12593-[1]გადასახდელები!L10983</f>
        <v>0</v>
      </c>
    </row>
    <row r="12364" spans="2:18" ht="20.25" hidden="1" customHeight="1">
      <c r="B12364" s="36" t="str">
        <f t="shared" si="3527"/>
        <v>b</v>
      </c>
      <c r="C12364" s="42">
        <v>6</v>
      </c>
      <c r="D12364" s="42"/>
      <c r="F12364" s="343" t="s">
        <v>691</v>
      </c>
      <c r="G12364" s="54" t="s">
        <v>326</v>
      </c>
      <c r="H12364" s="116"/>
      <c r="I12364" s="105">
        <f t="shared" si="3528"/>
        <v>0</v>
      </c>
      <c r="J12364" s="117"/>
      <c r="K12364" s="117"/>
      <c r="L12364" s="105">
        <f t="shared" si="3526"/>
        <v>0</v>
      </c>
      <c r="M12364" s="117"/>
      <c r="N12364" s="117"/>
      <c r="O12364" s="82" t="s">
        <v>146</v>
      </c>
      <c r="P12364" s="35" t="s">
        <v>145</v>
      </c>
      <c r="R12364" s="352">
        <f>L12594-[1]გადასახდელები!L10984</f>
        <v>0</v>
      </c>
    </row>
    <row r="12365" spans="2:18" ht="20.25" hidden="1" customHeight="1">
      <c r="B12365" s="36" t="str">
        <f t="shared" si="3527"/>
        <v>b</v>
      </c>
      <c r="C12365" s="42">
        <v>6</v>
      </c>
      <c r="D12365" s="42"/>
      <c r="F12365" s="343" t="s">
        <v>692</v>
      </c>
      <c r="G12365" s="54" t="s">
        <v>327</v>
      </c>
      <c r="H12365" s="116"/>
      <c r="I12365" s="105">
        <f t="shared" si="3528"/>
        <v>0</v>
      </c>
      <c r="J12365" s="117"/>
      <c r="K12365" s="117"/>
      <c r="L12365" s="105">
        <f t="shared" si="3526"/>
        <v>0</v>
      </c>
      <c r="M12365" s="117"/>
      <c r="N12365" s="117"/>
      <c r="O12365" s="82" t="s">
        <v>146</v>
      </c>
      <c r="P12365" s="35" t="s">
        <v>145</v>
      </c>
      <c r="R12365" s="352">
        <f>L12595-[1]გადასახდელები!L10985</f>
        <v>0</v>
      </c>
    </row>
    <row r="12366" spans="2:18" ht="20.25" hidden="1" customHeight="1">
      <c r="B12366" s="36" t="str">
        <f t="shared" si="3527"/>
        <v>b</v>
      </c>
      <c r="C12366" s="42">
        <v>6</v>
      </c>
      <c r="D12366" s="42"/>
      <c r="F12366" s="343" t="s">
        <v>693</v>
      </c>
      <c r="G12366" s="54" t="s">
        <v>328</v>
      </c>
      <c r="H12366" s="116"/>
      <c r="I12366" s="105">
        <f t="shared" si="3528"/>
        <v>0</v>
      </c>
      <c r="J12366" s="117"/>
      <c r="K12366" s="117"/>
      <c r="L12366" s="105">
        <f t="shared" si="3526"/>
        <v>0</v>
      </c>
      <c r="M12366" s="117"/>
      <c r="N12366" s="117"/>
      <c r="O12366" s="82" t="s">
        <v>146</v>
      </c>
      <c r="P12366" s="35" t="s">
        <v>145</v>
      </c>
      <c r="R12366" s="352">
        <f>L12596-[1]გადასახდელები!L10986</f>
        <v>0</v>
      </c>
    </row>
    <row r="12367" spans="2:18" ht="20.25" hidden="1" customHeight="1">
      <c r="B12367" s="36" t="str">
        <f t="shared" si="3527"/>
        <v>b</v>
      </c>
      <c r="C12367" s="42">
        <v>6</v>
      </c>
      <c r="D12367" s="42"/>
      <c r="F12367" s="343" t="s">
        <v>694</v>
      </c>
      <c r="G12367" s="54" t="s">
        <v>329</v>
      </c>
      <c r="H12367" s="116"/>
      <c r="I12367" s="105">
        <f t="shared" si="3528"/>
        <v>0</v>
      </c>
      <c r="J12367" s="117"/>
      <c r="K12367" s="117"/>
      <c r="L12367" s="105">
        <f t="shared" si="3526"/>
        <v>0</v>
      </c>
      <c r="M12367" s="117"/>
      <c r="N12367" s="117"/>
      <c r="O12367" s="82" t="s">
        <v>146</v>
      </c>
      <c r="P12367" s="35" t="s">
        <v>145</v>
      </c>
      <c r="R12367" s="352">
        <f>L12597-[1]გადასახდელები!L10987</f>
        <v>0</v>
      </c>
    </row>
    <row r="12368" spans="2:18" ht="20.25" hidden="1" customHeight="1">
      <c r="B12368" s="36" t="str">
        <f t="shared" si="3527"/>
        <v>b</v>
      </c>
      <c r="C12368" s="42">
        <v>6</v>
      </c>
      <c r="D12368" s="42"/>
      <c r="F12368" s="343" t="s">
        <v>695</v>
      </c>
      <c r="G12368" s="54" t="s">
        <v>330</v>
      </c>
      <c r="H12368" s="116"/>
      <c r="I12368" s="105">
        <f t="shared" si="3528"/>
        <v>0</v>
      </c>
      <c r="J12368" s="117"/>
      <c r="K12368" s="117"/>
      <c r="L12368" s="105">
        <f t="shared" si="3526"/>
        <v>0</v>
      </c>
      <c r="M12368" s="117"/>
      <c r="N12368" s="117"/>
      <c r="O12368" s="82" t="s">
        <v>146</v>
      </c>
      <c r="P12368" s="35" t="s">
        <v>145</v>
      </c>
      <c r="R12368" s="352">
        <f>L12598-[1]გადასახდელები!L10988</f>
        <v>0</v>
      </c>
    </row>
    <row r="12369" spans="2:18" ht="20.25" hidden="1" customHeight="1">
      <c r="B12369" s="36" t="str">
        <f t="shared" si="3527"/>
        <v>b</v>
      </c>
      <c r="C12369" s="42">
        <v>6</v>
      </c>
      <c r="D12369" s="42"/>
      <c r="F12369" s="343" t="s">
        <v>696</v>
      </c>
      <c r="G12369" s="54" t="s">
        <v>331</v>
      </c>
      <c r="H12369" s="116"/>
      <c r="I12369" s="105">
        <f t="shared" si="3528"/>
        <v>0</v>
      </c>
      <c r="J12369" s="117"/>
      <c r="K12369" s="117"/>
      <c r="L12369" s="105">
        <f t="shared" si="3526"/>
        <v>0</v>
      </c>
      <c r="M12369" s="117"/>
      <c r="N12369" s="117"/>
      <c r="O12369" s="82" t="s">
        <v>146</v>
      </c>
      <c r="P12369" s="35" t="s">
        <v>145</v>
      </c>
      <c r="R12369" s="352">
        <f>L12599-[1]გადასახდელები!L10989</f>
        <v>0</v>
      </c>
    </row>
    <row r="12370" spans="2:18" ht="20.25" hidden="1" customHeight="1">
      <c r="B12370" s="36" t="str">
        <f t="shared" si="3527"/>
        <v>b</v>
      </c>
      <c r="C12370" s="42">
        <v>6</v>
      </c>
      <c r="D12370" s="42"/>
      <c r="F12370" s="343" t="s">
        <v>697</v>
      </c>
      <c r="G12370" s="55" t="s">
        <v>332</v>
      </c>
      <c r="H12370" s="116"/>
      <c r="I12370" s="105">
        <f t="shared" si="3528"/>
        <v>0</v>
      </c>
      <c r="J12370" s="117"/>
      <c r="K12370" s="117"/>
      <c r="L12370" s="105">
        <f t="shared" si="3526"/>
        <v>0</v>
      </c>
      <c r="M12370" s="117"/>
      <c r="N12370" s="117"/>
      <c r="O12370" s="82" t="s">
        <v>146</v>
      </c>
      <c r="P12370" s="35" t="s">
        <v>145</v>
      </c>
      <c r="R12370" s="352">
        <f>L12600-[1]გადასახდელები!L10990</f>
        <v>0</v>
      </c>
    </row>
    <row r="12371" spans="2:18" ht="20.25" hidden="1" customHeight="1">
      <c r="B12371" s="36" t="str">
        <f t="shared" si="3527"/>
        <v>b</v>
      </c>
      <c r="C12371" s="42">
        <v>6</v>
      </c>
      <c r="D12371" s="42"/>
      <c r="F12371" s="343" t="s">
        <v>698</v>
      </c>
      <c r="G12371" s="54" t="s">
        <v>333</v>
      </c>
      <c r="H12371" s="116"/>
      <c r="I12371" s="105">
        <f t="shared" si="3528"/>
        <v>0</v>
      </c>
      <c r="J12371" s="117"/>
      <c r="K12371" s="117"/>
      <c r="L12371" s="105">
        <f t="shared" si="3526"/>
        <v>0</v>
      </c>
      <c r="M12371" s="117"/>
      <c r="N12371" s="117"/>
      <c r="O12371" s="82" t="s">
        <v>146</v>
      </c>
      <c r="P12371" s="35" t="s">
        <v>145</v>
      </c>
      <c r="R12371" s="352">
        <f>L12601-[1]გადასახდელები!L10991</f>
        <v>0</v>
      </c>
    </row>
    <row r="12372" spans="2:18" ht="30.75" hidden="1" customHeight="1">
      <c r="B12372" s="36" t="str">
        <f t="shared" si="3527"/>
        <v>b</v>
      </c>
      <c r="C12372" s="42">
        <v>6</v>
      </c>
      <c r="D12372" s="42"/>
      <c r="F12372" s="343" t="s">
        <v>591</v>
      </c>
      <c r="G12372" s="54" t="s">
        <v>334</v>
      </c>
      <c r="H12372" s="116"/>
      <c r="I12372" s="105">
        <f t="shared" si="3528"/>
        <v>0</v>
      </c>
      <c r="J12372" s="117"/>
      <c r="K12372" s="117"/>
      <c r="L12372" s="105">
        <f t="shared" si="3526"/>
        <v>0</v>
      </c>
      <c r="M12372" s="117"/>
      <c r="N12372" s="117"/>
      <c r="O12372" s="82" t="s">
        <v>146</v>
      </c>
      <c r="P12372" s="35" t="s">
        <v>145</v>
      </c>
      <c r="R12372" s="352">
        <f>L12602-[1]გადასახდელები!L10992</f>
        <v>0</v>
      </c>
    </row>
    <row r="12373" spans="2:18" ht="20.25" hidden="1" customHeight="1">
      <c r="B12373" s="36" t="str">
        <f t="shared" si="3527"/>
        <v>b</v>
      </c>
      <c r="C12373" s="42">
        <v>4</v>
      </c>
      <c r="D12373" s="42"/>
      <c r="F12373" s="342" t="s">
        <v>699</v>
      </c>
      <c r="G12373" s="47" t="s">
        <v>335</v>
      </c>
      <c r="H12373" s="93">
        <f>H12374+H12375</f>
        <v>0</v>
      </c>
      <c r="I12373" s="94">
        <f t="shared" si="3528"/>
        <v>0</v>
      </c>
      <c r="J12373" s="93">
        <f>J12374+J12375</f>
        <v>0</v>
      </c>
      <c r="K12373" s="93">
        <f>K12374+K12375</f>
        <v>0</v>
      </c>
      <c r="L12373" s="94">
        <f t="shared" si="3526"/>
        <v>0</v>
      </c>
      <c r="M12373" s="93">
        <f>M12374+M12375</f>
        <v>0</v>
      </c>
      <c r="N12373" s="93">
        <f>N12374+N12375</f>
        <v>0</v>
      </c>
      <c r="O12373" s="82" t="s">
        <v>146</v>
      </c>
      <c r="P12373" s="35" t="s">
        <v>145</v>
      </c>
      <c r="R12373" s="352">
        <f>L12603-[1]გადასახდელები!L10993</f>
        <v>0</v>
      </c>
    </row>
    <row r="12374" spans="2:18" ht="20.25" hidden="1" customHeight="1">
      <c r="B12374" s="36" t="str">
        <f t="shared" si="3527"/>
        <v>b</v>
      </c>
      <c r="C12374" s="42">
        <v>5</v>
      </c>
      <c r="D12374" s="42"/>
      <c r="F12374" s="343" t="s">
        <v>700</v>
      </c>
      <c r="G12374" s="48" t="s">
        <v>336</v>
      </c>
      <c r="H12374" s="101"/>
      <c r="I12374" s="97">
        <f t="shared" si="3528"/>
        <v>0</v>
      </c>
      <c r="J12374" s="102"/>
      <c r="K12374" s="102"/>
      <c r="L12374" s="97">
        <f t="shared" si="3526"/>
        <v>0</v>
      </c>
      <c r="M12374" s="102"/>
      <c r="N12374" s="102"/>
      <c r="O12374" s="82" t="s">
        <v>146</v>
      </c>
      <c r="P12374" s="35" t="s">
        <v>145</v>
      </c>
      <c r="R12374" s="352">
        <f>L12604-[1]გადასახდელები!L10994</f>
        <v>0</v>
      </c>
    </row>
    <row r="12375" spans="2:18" ht="20.25" hidden="1" customHeight="1">
      <c r="B12375" s="36" t="str">
        <f t="shared" si="3527"/>
        <v>b</v>
      </c>
      <c r="C12375" s="42">
        <v>5</v>
      </c>
      <c r="D12375" s="42"/>
      <c r="F12375" s="342" t="s">
        <v>701</v>
      </c>
      <c r="G12375" s="48" t="s">
        <v>337</v>
      </c>
      <c r="H12375" s="119">
        <f>H12376+H12377</f>
        <v>0</v>
      </c>
      <c r="I12375" s="105">
        <f t="shared" si="3528"/>
        <v>0</v>
      </c>
      <c r="J12375" s="119">
        <f>J12376+J12377</f>
        <v>0</v>
      </c>
      <c r="K12375" s="119">
        <f>K12376+K12377</f>
        <v>0</v>
      </c>
      <c r="L12375" s="105">
        <f t="shared" si="3526"/>
        <v>0</v>
      </c>
      <c r="M12375" s="119">
        <f>M12376+M12377</f>
        <v>0</v>
      </c>
      <c r="N12375" s="119">
        <f>N12376+N12377</f>
        <v>0</v>
      </c>
      <c r="O12375" s="82" t="s">
        <v>146</v>
      </c>
      <c r="P12375" s="35" t="s">
        <v>145</v>
      </c>
      <c r="R12375" s="352">
        <f>L12605-[1]გადასახდელები!L10995</f>
        <v>0</v>
      </c>
    </row>
    <row r="12376" spans="2:18" ht="20.25" hidden="1" customHeight="1">
      <c r="B12376" s="36" t="str">
        <f t="shared" si="3527"/>
        <v>b</v>
      </c>
      <c r="C12376" s="42">
        <v>6</v>
      </c>
      <c r="D12376" s="42"/>
      <c r="F12376" s="343" t="s">
        <v>702</v>
      </c>
      <c r="G12376" s="54" t="s">
        <v>338</v>
      </c>
      <c r="H12376" s="116"/>
      <c r="I12376" s="105">
        <f t="shared" si="3528"/>
        <v>0</v>
      </c>
      <c r="J12376" s="117"/>
      <c r="K12376" s="117"/>
      <c r="L12376" s="105">
        <f t="shared" si="3526"/>
        <v>0</v>
      </c>
      <c r="M12376" s="117"/>
      <c r="N12376" s="117"/>
      <c r="O12376" s="82" t="s">
        <v>146</v>
      </c>
      <c r="P12376" s="35" t="s">
        <v>145</v>
      </c>
      <c r="R12376" s="352">
        <f>L12606-[1]გადასახდელები!L10996</f>
        <v>0</v>
      </c>
    </row>
    <row r="12377" spans="2:18" ht="20.25" hidden="1" customHeight="1">
      <c r="B12377" s="36" t="str">
        <f t="shared" si="3527"/>
        <v>b</v>
      </c>
      <c r="C12377" s="42">
        <v>6</v>
      </c>
      <c r="D12377" s="42"/>
      <c r="F12377" s="343" t="s">
        <v>703</v>
      </c>
      <c r="G12377" s="54" t="s">
        <v>339</v>
      </c>
      <c r="H12377" s="116"/>
      <c r="I12377" s="105">
        <f t="shared" si="3528"/>
        <v>0</v>
      </c>
      <c r="J12377" s="117"/>
      <c r="K12377" s="117"/>
      <c r="L12377" s="105">
        <f t="shared" si="3526"/>
        <v>0</v>
      </c>
      <c r="M12377" s="117"/>
      <c r="N12377" s="117"/>
      <c r="O12377" s="82" t="s">
        <v>146</v>
      </c>
      <c r="P12377" s="35" t="s">
        <v>145</v>
      </c>
      <c r="R12377" s="352">
        <f>L12607-[1]გადასახდელები!L10997</f>
        <v>0</v>
      </c>
    </row>
    <row r="12378" spans="2:18" ht="30.75" hidden="1" customHeight="1">
      <c r="B12378" s="36" t="str">
        <f t="shared" si="3527"/>
        <v>b</v>
      </c>
      <c r="C12378" s="42">
        <v>3</v>
      </c>
      <c r="D12378" s="42"/>
      <c r="F12378" s="342" t="s">
        <v>704</v>
      </c>
      <c r="G12378" s="51" t="s">
        <v>340</v>
      </c>
      <c r="H12378" s="89">
        <f>H12379+H12380</f>
        <v>0</v>
      </c>
      <c r="I12378" s="90">
        <f t="shared" si="3528"/>
        <v>0</v>
      </c>
      <c r="J12378" s="89">
        <f>J12379+J12380</f>
        <v>0</v>
      </c>
      <c r="K12378" s="89">
        <f>K12379+K12380</f>
        <v>0</v>
      </c>
      <c r="L12378" s="90">
        <f t="shared" si="3526"/>
        <v>0</v>
      </c>
      <c r="M12378" s="89">
        <f>M12379+M12380</f>
        <v>0</v>
      </c>
      <c r="N12378" s="89">
        <f>N12379+N12380</f>
        <v>0</v>
      </c>
      <c r="O12378" s="82" t="s">
        <v>146</v>
      </c>
      <c r="P12378" s="35" t="s">
        <v>145</v>
      </c>
      <c r="R12378" s="352">
        <f>L12608-[1]გადასახდელები!L10998</f>
        <v>0</v>
      </c>
    </row>
    <row r="12379" spans="2:18" ht="30.75" hidden="1" customHeight="1">
      <c r="B12379" s="36" t="str">
        <f t="shared" si="3527"/>
        <v>b</v>
      </c>
      <c r="C12379" s="42">
        <v>4</v>
      </c>
      <c r="D12379" s="42"/>
      <c r="F12379" s="343" t="s">
        <v>705</v>
      </c>
      <c r="G12379" s="47" t="s">
        <v>341</v>
      </c>
      <c r="H12379" s="103"/>
      <c r="I12379" s="94">
        <f t="shared" si="3528"/>
        <v>0</v>
      </c>
      <c r="J12379" s="104"/>
      <c r="K12379" s="104"/>
      <c r="L12379" s="94">
        <f t="shared" si="3526"/>
        <v>0</v>
      </c>
      <c r="M12379" s="104"/>
      <c r="N12379" s="104"/>
      <c r="O12379" s="82" t="s">
        <v>146</v>
      </c>
      <c r="P12379" s="35" t="s">
        <v>145</v>
      </c>
      <c r="R12379" s="352">
        <f>L12609-[1]გადასახდელები!L10999</f>
        <v>0</v>
      </c>
    </row>
    <row r="12380" spans="2:18" ht="30.75" hidden="1" customHeight="1">
      <c r="B12380" s="36" t="str">
        <f t="shared" si="3527"/>
        <v>b</v>
      </c>
      <c r="C12380" s="42">
        <v>4</v>
      </c>
      <c r="D12380" s="42"/>
      <c r="F12380" s="342" t="s">
        <v>706</v>
      </c>
      <c r="G12380" s="47" t="s">
        <v>342</v>
      </c>
      <c r="H12380" s="93">
        <f>H12381+H12382+H12383+H12384</f>
        <v>0</v>
      </c>
      <c r="I12380" s="94">
        <f t="shared" si="3528"/>
        <v>0</v>
      </c>
      <c r="J12380" s="93">
        <f>J12381+J12382+J12383+J12384</f>
        <v>0</v>
      </c>
      <c r="K12380" s="93">
        <f>K12381+K12382+K12383+K12384</f>
        <v>0</v>
      </c>
      <c r="L12380" s="94">
        <f t="shared" si="3526"/>
        <v>0</v>
      </c>
      <c r="M12380" s="93">
        <f>M12381+M12382+M12383+M12384</f>
        <v>0</v>
      </c>
      <c r="N12380" s="93">
        <f>N12381+N12382+N12383+N12384</f>
        <v>0</v>
      </c>
      <c r="O12380" s="82" t="s">
        <v>146</v>
      </c>
      <c r="P12380" s="35" t="s">
        <v>145</v>
      </c>
      <c r="R12380" s="352">
        <f>L12610-[1]გადასახდელები!L11000</f>
        <v>0</v>
      </c>
    </row>
    <row r="12381" spans="2:18" ht="30.75" hidden="1" customHeight="1">
      <c r="B12381" s="36" t="str">
        <f t="shared" si="3527"/>
        <v>b</v>
      </c>
      <c r="C12381" s="42">
        <v>5</v>
      </c>
      <c r="D12381" s="42"/>
      <c r="F12381" s="343" t="s">
        <v>707</v>
      </c>
      <c r="G12381" s="48" t="s">
        <v>343</v>
      </c>
      <c r="H12381" s="101"/>
      <c r="I12381" s="97">
        <f t="shared" si="3528"/>
        <v>0</v>
      </c>
      <c r="J12381" s="102"/>
      <c r="K12381" s="102"/>
      <c r="L12381" s="97">
        <f t="shared" si="3526"/>
        <v>0</v>
      </c>
      <c r="M12381" s="102"/>
      <c r="N12381" s="102"/>
      <c r="O12381" s="82" t="s">
        <v>146</v>
      </c>
      <c r="P12381" s="35" t="s">
        <v>145</v>
      </c>
      <c r="R12381" s="352">
        <f>L12611-[1]გადასახდელები!L11001</f>
        <v>0</v>
      </c>
    </row>
    <row r="12382" spans="2:18" ht="20.25" hidden="1" customHeight="1">
      <c r="B12382" s="36" t="str">
        <f t="shared" si="3527"/>
        <v>b</v>
      </c>
      <c r="C12382" s="42">
        <v>5</v>
      </c>
      <c r="D12382" s="42"/>
      <c r="F12382" s="343" t="s">
        <v>708</v>
      </c>
      <c r="G12382" s="48" t="s">
        <v>344</v>
      </c>
      <c r="H12382" s="101"/>
      <c r="I12382" s="97">
        <f t="shared" si="3528"/>
        <v>0</v>
      </c>
      <c r="J12382" s="102"/>
      <c r="K12382" s="102"/>
      <c r="L12382" s="97">
        <f t="shared" si="3526"/>
        <v>0</v>
      </c>
      <c r="M12382" s="102"/>
      <c r="N12382" s="102"/>
      <c r="O12382" s="82" t="s">
        <v>146</v>
      </c>
      <c r="P12382" s="35" t="s">
        <v>145</v>
      </c>
      <c r="R12382" s="352">
        <f>L12612-[1]გადასახდელები!L11002</f>
        <v>0</v>
      </c>
    </row>
    <row r="12383" spans="2:18" ht="20.25" hidden="1" customHeight="1">
      <c r="B12383" s="36" t="str">
        <f t="shared" si="3527"/>
        <v>b</v>
      </c>
      <c r="C12383" s="42">
        <v>5</v>
      </c>
      <c r="D12383" s="42"/>
      <c r="F12383" s="343" t="s">
        <v>709</v>
      </c>
      <c r="G12383" s="48" t="s">
        <v>345</v>
      </c>
      <c r="H12383" s="101"/>
      <c r="I12383" s="97">
        <f t="shared" si="3528"/>
        <v>0</v>
      </c>
      <c r="J12383" s="102"/>
      <c r="K12383" s="102"/>
      <c r="L12383" s="97">
        <f t="shared" si="3526"/>
        <v>0</v>
      </c>
      <c r="M12383" s="102"/>
      <c r="N12383" s="102"/>
      <c r="O12383" s="82" t="s">
        <v>146</v>
      </c>
      <c r="P12383" s="35" t="s">
        <v>145</v>
      </c>
      <c r="R12383" s="352">
        <f>L12613-[1]გადასახდელები!L11003</f>
        <v>0</v>
      </c>
    </row>
    <row r="12384" spans="2:18" ht="20.25" hidden="1" customHeight="1">
      <c r="B12384" s="36" t="str">
        <f t="shared" si="3527"/>
        <v>b</v>
      </c>
      <c r="C12384" s="42">
        <v>5</v>
      </c>
      <c r="D12384" s="42"/>
      <c r="F12384" s="343" t="s">
        <v>710</v>
      </c>
      <c r="G12384" s="48" t="s">
        <v>214</v>
      </c>
      <c r="H12384" s="101"/>
      <c r="I12384" s="97">
        <f t="shared" si="3528"/>
        <v>0</v>
      </c>
      <c r="J12384" s="102"/>
      <c r="K12384" s="102"/>
      <c r="L12384" s="97">
        <f t="shared" si="3526"/>
        <v>0</v>
      </c>
      <c r="M12384" s="102"/>
      <c r="N12384" s="102"/>
      <c r="O12384" s="82" t="s">
        <v>146</v>
      </c>
      <c r="P12384" s="35" t="s">
        <v>145</v>
      </c>
      <c r="R12384" s="352">
        <f>L12614-[1]გადასახდელები!L11004</f>
        <v>0</v>
      </c>
    </row>
    <row r="12385" spans="2:18" ht="20.25" hidden="1" customHeight="1">
      <c r="B12385" s="36" t="str">
        <f t="shared" si="3527"/>
        <v>b</v>
      </c>
      <c r="C12385" s="42">
        <v>3</v>
      </c>
      <c r="D12385" s="42"/>
      <c r="F12385" s="343" t="s">
        <v>711</v>
      </c>
      <c r="G12385" s="51" t="s">
        <v>346</v>
      </c>
      <c r="H12385" s="111"/>
      <c r="I12385" s="90">
        <f t="shared" si="3528"/>
        <v>0</v>
      </c>
      <c r="J12385" s="112"/>
      <c r="K12385" s="112"/>
      <c r="L12385" s="90">
        <f t="shared" si="3526"/>
        <v>0</v>
      </c>
      <c r="M12385" s="112"/>
      <c r="N12385" s="112"/>
      <c r="O12385" s="82" t="s">
        <v>146</v>
      </c>
      <c r="P12385" s="35" t="s">
        <v>145</v>
      </c>
      <c r="R12385" s="352">
        <f>L12615-[1]გადასახდელები!L11005</f>
        <v>0</v>
      </c>
    </row>
    <row r="12386" spans="2:18" ht="20.25" hidden="1" customHeight="1">
      <c r="B12386" s="36" t="str">
        <f t="shared" si="3527"/>
        <v>b</v>
      </c>
      <c r="C12386" s="42">
        <v>3</v>
      </c>
      <c r="D12386" s="42"/>
      <c r="F12386" s="342" t="s">
        <v>712</v>
      </c>
      <c r="G12386" s="51" t="s">
        <v>347</v>
      </c>
      <c r="H12386" s="89">
        <f>H12387+H12388+H12389+H12392</f>
        <v>0</v>
      </c>
      <c r="I12386" s="90">
        <f t="shared" si="3528"/>
        <v>0</v>
      </c>
      <c r="J12386" s="89">
        <f>J12387+J12388+J12389+J12392</f>
        <v>0</v>
      </c>
      <c r="K12386" s="89">
        <f>K12387+K12388+K12389+K12392</f>
        <v>0</v>
      </c>
      <c r="L12386" s="90">
        <f t="shared" si="3526"/>
        <v>0</v>
      </c>
      <c r="M12386" s="89">
        <f>M12387+M12388+M12389+M12392</f>
        <v>0</v>
      </c>
      <c r="N12386" s="89">
        <f>N12387+N12388+N12389+N12392</f>
        <v>0</v>
      </c>
      <c r="O12386" s="82" t="s">
        <v>146</v>
      </c>
      <c r="P12386" s="35" t="s">
        <v>145</v>
      </c>
      <c r="R12386" s="352">
        <f>L12616-[1]გადასახდელები!L11006</f>
        <v>0</v>
      </c>
    </row>
    <row r="12387" spans="2:18" ht="30.75" hidden="1" customHeight="1">
      <c r="B12387" s="36" t="str">
        <f t="shared" si="3527"/>
        <v>b</v>
      </c>
      <c r="C12387" s="42">
        <v>4</v>
      </c>
      <c r="D12387" s="42"/>
      <c r="F12387" s="343" t="s">
        <v>713</v>
      </c>
      <c r="G12387" s="47" t="s">
        <v>348</v>
      </c>
      <c r="H12387" s="103"/>
      <c r="I12387" s="94">
        <f t="shared" si="3528"/>
        <v>0</v>
      </c>
      <c r="J12387" s="104"/>
      <c r="K12387" s="104"/>
      <c r="L12387" s="94">
        <f t="shared" si="3526"/>
        <v>0</v>
      </c>
      <c r="M12387" s="104"/>
      <c r="N12387" s="104"/>
      <c r="O12387" s="82" t="s">
        <v>146</v>
      </c>
      <c r="P12387" s="35" t="s">
        <v>145</v>
      </c>
      <c r="R12387" s="352">
        <f>L12617-[1]გადასახდელები!L11007</f>
        <v>0</v>
      </c>
    </row>
    <row r="12388" spans="2:18" ht="20.25" hidden="1" customHeight="1">
      <c r="B12388" s="36" t="str">
        <f t="shared" si="3527"/>
        <v>b</v>
      </c>
      <c r="C12388" s="42">
        <v>4</v>
      </c>
      <c r="D12388" s="42"/>
      <c r="F12388" s="343" t="s">
        <v>714</v>
      </c>
      <c r="G12388" s="47" t="s">
        <v>349</v>
      </c>
      <c r="H12388" s="103"/>
      <c r="I12388" s="94">
        <f t="shared" si="3528"/>
        <v>0</v>
      </c>
      <c r="J12388" s="104"/>
      <c r="K12388" s="104"/>
      <c r="L12388" s="94">
        <f t="shared" si="3526"/>
        <v>0</v>
      </c>
      <c r="M12388" s="104"/>
      <c r="N12388" s="104"/>
      <c r="O12388" s="82" t="s">
        <v>146</v>
      </c>
      <c r="P12388" s="35" t="s">
        <v>145</v>
      </c>
      <c r="R12388" s="352">
        <f>L12618-[1]გადასახდელები!L11008</f>
        <v>0</v>
      </c>
    </row>
    <row r="12389" spans="2:18" ht="20.25" hidden="1" customHeight="1">
      <c r="B12389" s="36" t="str">
        <f t="shared" si="3527"/>
        <v>b</v>
      </c>
      <c r="C12389" s="42">
        <v>4</v>
      </c>
      <c r="D12389" s="42"/>
      <c r="F12389" s="342" t="s">
        <v>715</v>
      </c>
      <c r="G12389" s="47" t="s">
        <v>350</v>
      </c>
      <c r="H12389" s="93">
        <f>H12390+H12391</f>
        <v>0</v>
      </c>
      <c r="I12389" s="94">
        <f t="shared" si="3528"/>
        <v>0</v>
      </c>
      <c r="J12389" s="93">
        <f>J12390+J12391</f>
        <v>0</v>
      </c>
      <c r="K12389" s="93">
        <f>K12390+K12391</f>
        <v>0</v>
      </c>
      <c r="L12389" s="94">
        <f t="shared" si="3526"/>
        <v>0</v>
      </c>
      <c r="M12389" s="93">
        <f>M12390+M12391</f>
        <v>0</v>
      </c>
      <c r="N12389" s="93">
        <f>N12390+N12391</f>
        <v>0</v>
      </c>
      <c r="O12389" s="82" t="s">
        <v>146</v>
      </c>
      <c r="P12389" s="35" t="s">
        <v>145</v>
      </c>
      <c r="R12389" s="352">
        <f>L12619-[1]გადასახდელები!L11009</f>
        <v>0</v>
      </c>
    </row>
    <row r="12390" spans="2:18" ht="30.75" hidden="1" customHeight="1">
      <c r="B12390" s="36" t="str">
        <f t="shared" si="3527"/>
        <v>b</v>
      </c>
      <c r="C12390" s="42">
        <v>5</v>
      </c>
      <c r="D12390" s="42"/>
      <c r="F12390" s="343" t="s">
        <v>716</v>
      </c>
      <c r="G12390" s="48" t="s">
        <v>351</v>
      </c>
      <c r="H12390" s="101"/>
      <c r="I12390" s="97">
        <f t="shared" si="3528"/>
        <v>0</v>
      </c>
      <c r="J12390" s="102"/>
      <c r="K12390" s="102"/>
      <c r="L12390" s="97">
        <f t="shared" si="3526"/>
        <v>0</v>
      </c>
      <c r="M12390" s="102"/>
      <c r="N12390" s="102"/>
      <c r="O12390" s="82" t="s">
        <v>146</v>
      </c>
      <c r="P12390" s="35" t="s">
        <v>145</v>
      </c>
      <c r="R12390" s="352">
        <f>L12620-[1]გადასახდელები!L11010</f>
        <v>0</v>
      </c>
    </row>
    <row r="12391" spans="2:18" ht="20.25" hidden="1" customHeight="1">
      <c r="B12391" s="36" t="str">
        <f t="shared" si="3527"/>
        <v>b</v>
      </c>
      <c r="C12391" s="42">
        <v>5</v>
      </c>
      <c r="D12391" s="42"/>
      <c r="F12391" s="343" t="s">
        <v>717</v>
      </c>
      <c r="G12391" s="48" t="s">
        <v>352</v>
      </c>
      <c r="H12391" s="101"/>
      <c r="I12391" s="97">
        <f t="shared" si="3528"/>
        <v>0</v>
      </c>
      <c r="J12391" s="102"/>
      <c r="K12391" s="102"/>
      <c r="L12391" s="97">
        <f t="shared" si="3526"/>
        <v>0</v>
      </c>
      <c r="M12391" s="102"/>
      <c r="N12391" s="102"/>
      <c r="O12391" s="82" t="s">
        <v>146</v>
      </c>
      <c r="P12391" s="35" t="s">
        <v>145</v>
      </c>
      <c r="R12391" s="352">
        <f>L12621-[1]გადასახდელები!L11011</f>
        <v>0</v>
      </c>
    </row>
    <row r="12392" spans="2:18" ht="20.25" hidden="1" customHeight="1">
      <c r="B12392" s="36" t="str">
        <f t="shared" si="3527"/>
        <v>b</v>
      </c>
      <c r="C12392" s="42">
        <v>4</v>
      </c>
      <c r="D12392" s="42"/>
      <c r="F12392" s="343" t="s">
        <v>718</v>
      </c>
      <c r="G12392" s="47" t="s">
        <v>353</v>
      </c>
      <c r="H12392" s="103"/>
      <c r="I12392" s="94">
        <f t="shared" si="3528"/>
        <v>0</v>
      </c>
      <c r="J12392" s="104"/>
      <c r="K12392" s="104"/>
      <c r="L12392" s="94">
        <f t="shared" si="3526"/>
        <v>0</v>
      </c>
      <c r="M12392" s="104"/>
      <c r="N12392" s="104"/>
      <c r="O12392" s="82" t="s">
        <v>146</v>
      </c>
      <c r="P12392" s="35" t="s">
        <v>145</v>
      </c>
      <c r="R12392" s="352">
        <f>L12622-[1]გადასახდელები!L11012</f>
        <v>0</v>
      </c>
    </row>
    <row r="12393" spans="2:18" ht="20.25" hidden="1" customHeight="1">
      <c r="B12393" s="36" t="str">
        <f t="shared" si="3527"/>
        <v>b</v>
      </c>
      <c r="C12393" s="42">
        <v>2</v>
      </c>
      <c r="D12393" s="42"/>
      <c r="F12393" s="30"/>
      <c r="G12393" s="60" t="s">
        <v>354</v>
      </c>
      <c r="H12393" s="86">
        <f>H12394+H12401+H12408</f>
        <v>0</v>
      </c>
      <c r="I12393" s="87">
        <f t="shared" si="3528"/>
        <v>0</v>
      </c>
      <c r="J12393" s="88">
        <f>J12394+J12401+J12408</f>
        <v>0</v>
      </c>
      <c r="K12393" s="88">
        <f>K12394+K12401+K12408</f>
        <v>0</v>
      </c>
      <c r="L12393" s="87">
        <f t="shared" si="3526"/>
        <v>0</v>
      </c>
      <c r="M12393" s="88">
        <f>M12394+M12401+M12408</f>
        <v>0</v>
      </c>
      <c r="N12393" s="88">
        <f>N12394+N12401+N12408</f>
        <v>0</v>
      </c>
      <c r="O12393" s="82" t="s">
        <v>146</v>
      </c>
      <c r="R12393" s="352">
        <f>L12623-[1]გადასახდელები!L11013</f>
        <v>0</v>
      </c>
    </row>
    <row r="12394" spans="2:18" ht="20.25" hidden="1" customHeight="1">
      <c r="B12394" s="36" t="str">
        <f t="shared" si="3527"/>
        <v>b</v>
      </c>
      <c r="C12394" s="42">
        <v>3</v>
      </c>
      <c r="D12394" s="42"/>
      <c r="F12394" s="31"/>
      <c r="G12394" s="51" t="s">
        <v>355</v>
      </c>
      <c r="H12394" s="120">
        <f>SUM(H12395:H12400)</f>
        <v>0</v>
      </c>
      <c r="I12394" s="118">
        <f t="shared" si="3528"/>
        <v>0</v>
      </c>
      <c r="J12394" s="121">
        <f>SUM(J12395:J12400)</f>
        <v>0</v>
      </c>
      <c r="K12394" s="121">
        <f>SUM(K12395:K12400)</f>
        <v>0</v>
      </c>
      <c r="L12394" s="118">
        <f t="shared" si="3526"/>
        <v>0</v>
      </c>
      <c r="M12394" s="121">
        <f>SUM(M12395:M12400)</f>
        <v>0</v>
      </c>
      <c r="N12394" s="121">
        <f>SUM(N12395:N12400)</f>
        <v>0</v>
      </c>
      <c r="O12394" s="82" t="s">
        <v>146</v>
      </c>
      <c r="R12394" s="352">
        <f>L12624-[1]გადასახდელები!L11014</f>
        <v>0</v>
      </c>
    </row>
    <row r="12395" spans="2:18" ht="20.25" hidden="1" customHeight="1">
      <c r="B12395" s="36" t="str">
        <f t="shared" ref="B12395:B12458" si="3529">IF(H12395+I12395+L12395&gt;0,"a","b")</f>
        <v>b</v>
      </c>
      <c r="C12395" s="42">
        <v>4</v>
      </c>
      <c r="D12395" s="42"/>
      <c r="F12395" s="31"/>
      <c r="G12395" s="47" t="s">
        <v>356</v>
      </c>
      <c r="H12395" s="103"/>
      <c r="I12395" s="94">
        <f t="shared" si="3528"/>
        <v>0</v>
      </c>
      <c r="J12395" s="104"/>
      <c r="K12395" s="104"/>
      <c r="L12395" s="94">
        <f t="shared" ref="L12395:L12425" si="3530">M12395+N12395</f>
        <v>0</v>
      </c>
      <c r="M12395" s="104"/>
      <c r="N12395" s="104"/>
      <c r="O12395" s="82" t="s">
        <v>146</v>
      </c>
      <c r="R12395" s="352">
        <f>L12625-[1]გადასახდელები!L11015</f>
        <v>0</v>
      </c>
    </row>
    <row r="12396" spans="2:18" ht="20.25" hidden="1" customHeight="1">
      <c r="B12396" s="36" t="str">
        <f t="shared" si="3529"/>
        <v>b</v>
      </c>
      <c r="C12396" s="42">
        <v>4</v>
      </c>
      <c r="D12396" s="42"/>
      <c r="F12396" s="31"/>
      <c r="G12396" s="47" t="s">
        <v>357</v>
      </c>
      <c r="H12396" s="103"/>
      <c r="I12396" s="94">
        <f t="shared" si="3528"/>
        <v>0</v>
      </c>
      <c r="J12396" s="104"/>
      <c r="K12396" s="104"/>
      <c r="L12396" s="94">
        <f t="shared" si="3530"/>
        <v>0</v>
      </c>
      <c r="M12396" s="104"/>
      <c r="N12396" s="104"/>
      <c r="O12396" s="82" t="s">
        <v>146</v>
      </c>
      <c r="R12396" s="352">
        <f>L12626-[1]გადასახდელები!L11016</f>
        <v>0</v>
      </c>
    </row>
    <row r="12397" spans="2:18" ht="20.25" hidden="1" customHeight="1">
      <c r="B12397" s="36" t="str">
        <f t="shared" si="3529"/>
        <v>b</v>
      </c>
      <c r="C12397" s="42">
        <v>4</v>
      </c>
      <c r="D12397" s="42"/>
      <c r="F12397" s="31"/>
      <c r="G12397" s="47" t="s">
        <v>212</v>
      </c>
      <c r="H12397" s="103"/>
      <c r="I12397" s="94">
        <f t="shared" si="3528"/>
        <v>0</v>
      </c>
      <c r="J12397" s="104"/>
      <c r="K12397" s="104"/>
      <c r="L12397" s="94">
        <f t="shared" si="3530"/>
        <v>0</v>
      </c>
      <c r="M12397" s="104"/>
      <c r="N12397" s="104"/>
      <c r="O12397" s="82" t="s">
        <v>146</v>
      </c>
      <c r="R12397" s="352">
        <f>L12627-[1]გადასახდელები!L11017</f>
        <v>0</v>
      </c>
    </row>
    <row r="12398" spans="2:18" ht="20.25" hidden="1" customHeight="1">
      <c r="B12398" s="36" t="str">
        <f t="shared" si="3529"/>
        <v>b</v>
      </c>
      <c r="C12398" s="42">
        <v>4</v>
      </c>
      <c r="D12398" s="42"/>
      <c r="F12398" s="31"/>
      <c r="G12398" s="47" t="s">
        <v>358</v>
      </c>
      <c r="H12398" s="103"/>
      <c r="I12398" s="94">
        <f t="shared" si="3528"/>
        <v>0</v>
      </c>
      <c r="J12398" s="104"/>
      <c r="K12398" s="104"/>
      <c r="L12398" s="94">
        <f t="shared" si="3530"/>
        <v>0</v>
      </c>
      <c r="M12398" s="104"/>
      <c r="N12398" s="104"/>
      <c r="O12398" s="82" t="s">
        <v>146</v>
      </c>
      <c r="R12398" s="352">
        <f>L12628-[1]გადასახდელები!L11018</f>
        <v>0</v>
      </c>
    </row>
    <row r="12399" spans="2:18" ht="20.25" hidden="1" customHeight="1">
      <c r="B12399" s="36" t="str">
        <f t="shared" si="3529"/>
        <v>b</v>
      </c>
      <c r="C12399" s="42">
        <v>4</v>
      </c>
      <c r="D12399" s="42"/>
      <c r="F12399" s="31"/>
      <c r="G12399" s="47" t="s">
        <v>359</v>
      </c>
      <c r="H12399" s="103"/>
      <c r="I12399" s="94">
        <f t="shared" si="3528"/>
        <v>0</v>
      </c>
      <c r="J12399" s="104"/>
      <c r="K12399" s="104"/>
      <c r="L12399" s="94">
        <f t="shared" si="3530"/>
        <v>0</v>
      </c>
      <c r="M12399" s="104"/>
      <c r="N12399" s="104"/>
      <c r="O12399" s="82" t="s">
        <v>146</v>
      </c>
      <c r="R12399" s="352">
        <f>L12629-[1]გადასახდელები!L11019</f>
        <v>0</v>
      </c>
    </row>
    <row r="12400" spans="2:18" ht="20.25" hidden="1" customHeight="1">
      <c r="B12400" s="36" t="str">
        <f t="shared" si="3529"/>
        <v>b</v>
      </c>
      <c r="C12400" s="42">
        <v>4</v>
      </c>
      <c r="D12400" s="42"/>
      <c r="F12400" s="31"/>
      <c r="G12400" s="47" t="s">
        <v>360</v>
      </c>
      <c r="H12400" s="103"/>
      <c r="I12400" s="94">
        <f t="shared" si="3528"/>
        <v>0</v>
      </c>
      <c r="J12400" s="104"/>
      <c r="K12400" s="104"/>
      <c r="L12400" s="94">
        <f t="shared" si="3530"/>
        <v>0</v>
      </c>
      <c r="M12400" s="104"/>
      <c r="N12400" s="104"/>
      <c r="O12400" s="82" t="s">
        <v>146</v>
      </c>
      <c r="R12400" s="352">
        <f>L12630-[1]გადასახდელები!L11020</f>
        <v>0</v>
      </c>
    </row>
    <row r="12401" spans="2:18" ht="20.25" hidden="1" customHeight="1">
      <c r="B12401" s="36" t="str">
        <f t="shared" si="3529"/>
        <v>b</v>
      </c>
      <c r="C12401" s="42">
        <v>3</v>
      </c>
      <c r="D12401" s="42"/>
      <c r="F12401" s="31"/>
      <c r="G12401" s="51" t="s">
        <v>211</v>
      </c>
      <c r="H12401" s="120">
        <f>SUM(H12402:H12407)</f>
        <v>0</v>
      </c>
      <c r="I12401" s="118">
        <f t="shared" si="3528"/>
        <v>0</v>
      </c>
      <c r="J12401" s="121">
        <f>SUM(J12402:J12407)</f>
        <v>0</v>
      </c>
      <c r="K12401" s="121">
        <f>SUM(K12402:K12407)</f>
        <v>0</v>
      </c>
      <c r="L12401" s="118">
        <f t="shared" si="3530"/>
        <v>0</v>
      </c>
      <c r="M12401" s="121">
        <f>SUM(M12402:M12407)</f>
        <v>0</v>
      </c>
      <c r="N12401" s="121">
        <f>SUM(N12402:N12407)</f>
        <v>0</v>
      </c>
      <c r="O12401" s="82" t="s">
        <v>146</v>
      </c>
      <c r="R12401" s="352">
        <f>L12631-[1]გადასახდელები!L11021</f>
        <v>0</v>
      </c>
    </row>
    <row r="12402" spans="2:18" ht="20.25" hidden="1" customHeight="1">
      <c r="B12402" s="36" t="str">
        <f t="shared" si="3529"/>
        <v>b</v>
      </c>
      <c r="C12402" s="42">
        <v>4</v>
      </c>
      <c r="D12402" s="42"/>
      <c r="F12402" s="31"/>
      <c r="G12402" s="47" t="s">
        <v>356</v>
      </c>
      <c r="H12402" s="103"/>
      <c r="I12402" s="94">
        <f t="shared" si="3528"/>
        <v>0</v>
      </c>
      <c r="J12402" s="104"/>
      <c r="K12402" s="104"/>
      <c r="L12402" s="94">
        <f t="shared" si="3530"/>
        <v>0</v>
      </c>
      <c r="M12402" s="104"/>
      <c r="N12402" s="104"/>
      <c r="O12402" s="82" t="s">
        <v>146</v>
      </c>
      <c r="R12402" s="352">
        <f>L12632-[1]გადასახდელები!L11022</f>
        <v>0</v>
      </c>
    </row>
    <row r="12403" spans="2:18" ht="20.25" hidden="1" customHeight="1">
      <c r="B12403" s="36" t="str">
        <f t="shared" si="3529"/>
        <v>b</v>
      </c>
      <c r="C12403" s="42">
        <v>4</v>
      </c>
      <c r="D12403" s="42"/>
      <c r="F12403" s="31"/>
      <c r="G12403" s="47" t="s">
        <v>357</v>
      </c>
      <c r="H12403" s="103"/>
      <c r="I12403" s="94">
        <f t="shared" si="3528"/>
        <v>0</v>
      </c>
      <c r="J12403" s="104"/>
      <c r="K12403" s="104"/>
      <c r="L12403" s="94">
        <f t="shared" si="3530"/>
        <v>0</v>
      </c>
      <c r="M12403" s="104"/>
      <c r="N12403" s="104"/>
      <c r="O12403" s="82" t="s">
        <v>146</v>
      </c>
      <c r="R12403" s="352">
        <f>L12633-[1]გადასახდელები!L11023</f>
        <v>0</v>
      </c>
    </row>
    <row r="12404" spans="2:18" ht="20.25" hidden="1" customHeight="1">
      <c r="B12404" s="36" t="str">
        <f t="shared" si="3529"/>
        <v>b</v>
      </c>
      <c r="C12404" s="42">
        <v>4</v>
      </c>
      <c r="D12404" s="42"/>
      <c r="F12404" s="31"/>
      <c r="G12404" s="47" t="s">
        <v>212</v>
      </c>
      <c r="H12404" s="103"/>
      <c r="I12404" s="94">
        <f t="shared" si="3528"/>
        <v>0</v>
      </c>
      <c r="J12404" s="104"/>
      <c r="K12404" s="104"/>
      <c r="L12404" s="94">
        <f t="shared" si="3530"/>
        <v>0</v>
      </c>
      <c r="M12404" s="104"/>
      <c r="N12404" s="104"/>
      <c r="O12404" s="82" t="s">
        <v>146</v>
      </c>
      <c r="R12404" s="352">
        <f>L12634-[1]გადასახდელები!L11024</f>
        <v>0</v>
      </c>
    </row>
    <row r="12405" spans="2:18" ht="20.25" hidden="1" customHeight="1">
      <c r="B12405" s="36" t="str">
        <f t="shared" si="3529"/>
        <v>b</v>
      </c>
      <c r="C12405" s="42">
        <v>4</v>
      </c>
      <c r="D12405" s="42"/>
      <c r="F12405" s="31"/>
      <c r="G12405" s="47" t="s">
        <v>361</v>
      </c>
      <c r="H12405" s="103"/>
      <c r="I12405" s="94">
        <f t="shared" si="3528"/>
        <v>0</v>
      </c>
      <c r="J12405" s="104"/>
      <c r="K12405" s="104"/>
      <c r="L12405" s="94">
        <f t="shared" si="3530"/>
        <v>0</v>
      </c>
      <c r="M12405" s="104"/>
      <c r="N12405" s="104"/>
      <c r="O12405" s="82" t="s">
        <v>146</v>
      </c>
      <c r="R12405" s="352">
        <f>L12635-[1]გადასახდელები!L11025</f>
        <v>0</v>
      </c>
    </row>
    <row r="12406" spans="2:18" ht="20.25" hidden="1" customHeight="1">
      <c r="B12406" s="36" t="str">
        <f t="shared" si="3529"/>
        <v>b</v>
      </c>
      <c r="C12406" s="42">
        <v>4</v>
      </c>
      <c r="D12406" s="42"/>
      <c r="F12406" s="31"/>
      <c r="G12406" s="47" t="s">
        <v>359</v>
      </c>
      <c r="H12406" s="103"/>
      <c r="I12406" s="94">
        <f t="shared" si="3528"/>
        <v>0</v>
      </c>
      <c r="J12406" s="104"/>
      <c r="K12406" s="104"/>
      <c r="L12406" s="94">
        <f t="shared" si="3530"/>
        <v>0</v>
      </c>
      <c r="M12406" s="104"/>
      <c r="N12406" s="104"/>
      <c r="O12406" s="82" t="s">
        <v>146</v>
      </c>
      <c r="R12406" s="352">
        <f>L12636-[1]გადასახდელები!L11026</f>
        <v>0</v>
      </c>
    </row>
    <row r="12407" spans="2:18" ht="20.25" hidden="1" customHeight="1">
      <c r="B12407" s="36" t="str">
        <f t="shared" si="3529"/>
        <v>b</v>
      </c>
      <c r="C12407" s="42">
        <v>4</v>
      </c>
      <c r="D12407" s="42"/>
      <c r="F12407" s="31"/>
      <c r="G12407" s="47" t="s">
        <v>360</v>
      </c>
      <c r="H12407" s="103"/>
      <c r="I12407" s="94">
        <f t="shared" si="3528"/>
        <v>0</v>
      </c>
      <c r="J12407" s="104"/>
      <c r="K12407" s="104"/>
      <c r="L12407" s="94">
        <f t="shared" si="3530"/>
        <v>0</v>
      </c>
      <c r="M12407" s="104"/>
      <c r="N12407" s="104"/>
      <c r="O12407" s="82" t="s">
        <v>146</v>
      </c>
      <c r="R12407" s="352">
        <f>L12637-[1]გადასახდელები!L11027</f>
        <v>0</v>
      </c>
    </row>
    <row r="12408" spans="2:18" ht="20.25" hidden="1" customHeight="1">
      <c r="B12408" s="36" t="str">
        <f t="shared" si="3529"/>
        <v>b</v>
      </c>
      <c r="C12408" s="42">
        <v>3</v>
      </c>
      <c r="D12408" s="42"/>
      <c r="F12408" s="29"/>
      <c r="G12408" s="56" t="s">
        <v>213</v>
      </c>
      <c r="H12408" s="122"/>
      <c r="I12408" s="118">
        <f t="shared" si="3528"/>
        <v>0</v>
      </c>
      <c r="J12408" s="123"/>
      <c r="K12408" s="123"/>
      <c r="L12408" s="118">
        <f t="shared" si="3530"/>
        <v>0</v>
      </c>
      <c r="M12408" s="123"/>
      <c r="N12408" s="123"/>
      <c r="O12408" s="82" t="s">
        <v>146</v>
      </c>
      <c r="R12408" s="352">
        <f>L12638-[1]გადასახდელები!L11028</f>
        <v>0</v>
      </c>
    </row>
    <row r="12409" spans="2:18" ht="20.25" hidden="1" customHeight="1">
      <c r="B12409" s="36" t="str">
        <f t="shared" si="3529"/>
        <v>b</v>
      </c>
      <c r="C12409" s="42">
        <v>2</v>
      </c>
      <c r="D12409" s="42"/>
      <c r="F12409" s="28"/>
      <c r="G12409" s="60" t="s">
        <v>362</v>
      </c>
      <c r="H12409" s="86">
        <f>H12410+H12418</f>
        <v>0</v>
      </c>
      <c r="I12409" s="87">
        <f t="shared" si="3528"/>
        <v>0</v>
      </c>
      <c r="J12409" s="88">
        <f>J12410+J12418</f>
        <v>0</v>
      </c>
      <c r="K12409" s="88">
        <f>K12410+K12418</f>
        <v>0</v>
      </c>
      <c r="L12409" s="87">
        <f t="shared" si="3530"/>
        <v>0</v>
      </c>
      <c r="M12409" s="88">
        <f>M12410+M12418</f>
        <v>0</v>
      </c>
      <c r="N12409" s="88">
        <f>N12410+N12418</f>
        <v>0</v>
      </c>
      <c r="O12409" s="82" t="s">
        <v>146</v>
      </c>
      <c r="R12409" s="352">
        <f>L12639-[1]გადასახდელები!L11029</f>
        <v>0</v>
      </c>
    </row>
    <row r="12410" spans="2:18" ht="20.25" hidden="1" customHeight="1">
      <c r="B12410" s="36" t="str">
        <f t="shared" si="3529"/>
        <v>b</v>
      </c>
      <c r="C12410" s="42">
        <v>3</v>
      </c>
      <c r="D12410" s="42"/>
      <c r="F12410" s="29"/>
      <c r="G12410" s="51" t="s">
        <v>355</v>
      </c>
      <c r="H12410" s="120">
        <f>SUM(H12411:H12417)</f>
        <v>0</v>
      </c>
      <c r="I12410" s="118">
        <f t="shared" si="3528"/>
        <v>0</v>
      </c>
      <c r="J12410" s="121">
        <f>SUM(J12411:J12417)</f>
        <v>0</v>
      </c>
      <c r="K12410" s="121">
        <f>SUM(K12411:K12417)</f>
        <v>0</v>
      </c>
      <c r="L12410" s="118">
        <f t="shared" si="3530"/>
        <v>0</v>
      </c>
      <c r="M12410" s="121">
        <f>SUM(M12411:M12417)</f>
        <v>0</v>
      </c>
      <c r="N12410" s="121">
        <f>SUM(N12411:N12417)</f>
        <v>0</v>
      </c>
      <c r="O12410" s="82" t="s">
        <v>146</v>
      </c>
      <c r="R12410" s="352">
        <f>L12640-[1]გადასახდელები!L11030</f>
        <v>0</v>
      </c>
    </row>
    <row r="12411" spans="2:18" ht="20.25" hidden="1" customHeight="1">
      <c r="B12411" s="36" t="str">
        <f t="shared" si="3529"/>
        <v>b</v>
      </c>
      <c r="C12411" s="42">
        <v>4</v>
      </c>
      <c r="D12411" s="42"/>
      <c r="F12411" s="29"/>
      <c r="G12411" s="47" t="s">
        <v>363</v>
      </c>
      <c r="H12411" s="103"/>
      <c r="I12411" s="94">
        <f t="shared" si="3528"/>
        <v>0</v>
      </c>
      <c r="J12411" s="104"/>
      <c r="K12411" s="104"/>
      <c r="L12411" s="94">
        <f t="shared" si="3530"/>
        <v>0</v>
      </c>
      <c r="M12411" s="104"/>
      <c r="N12411" s="104"/>
      <c r="O12411" s="82" t="s">
        <v>146</v>
      </c>
      <c r="R12411" s="352">
        <f>L12641-[1]გადასახდელები!L11031</f>
        <v>0</v>
      </c>
    </row>
    <row r="12412" spans="2:18" ht="20.25" hidden="1" customHeight="1">
      <c r="B12412" s="36" t="str">
        <f t="shared" si="3529"/>
        <v>b</v>
      </c>
      <c r="C12412" s="42">
        <v>4</v>
      </c>
      <c r="D12412" s="42"/>
      <c r="F12412" s="29"/>
      <c r="G12412" s="47" t="s">
        <v>210</v>
      </c>
      <c r="H12412" s="103"/>
      <c r="I12412" s="94">
        <f t="shared" si="3528"/>
        <v>0</v>
      </c>
      <c r="J12412" s="104"/>
      <c r="K12412" s="104"/>
      <c r="L12412" s="94">
        <f t="shared" si="3530"/>
        <v>0</v>
      </c>
      <c r="M12412" s="104"/>
      <c r="N12412" s="104"/>
      <c r="O12412" s="82" t="s">
        <v>146</v>
      </c>
      <c r="R12412" s="352">
        <f>L12642-[1]გადასახდელები!L11032</f>
        <v>0</v>
      </c>
    </row>
    <row r="12413" spans="2:18" ht="20.25" hidden="1" customHeight="1">
      <c r="B12413" s="36" t="str">
        <f t="shared" si="3529"/>
        <v>b</v>
      </c>
      <c r="C12413" s="42">
        <v>4</v>
      </c>
      <c r="D12413" s="42"/>
      <c r="F12413" s="29"/>
      <c r="G12413" s="47" t="s">
        <v>357</v>
      </c>
      <c r="H12413" s="103"/>
      <c r="I12413" s="94">
        <f t="shared" si="3528"/>
        <v>0</v>
      </c>
      <c r="J12413" s="104"/>
      <c r="K12413" s="104"/>
      <c r="L12413" s="94">
        <f t="shared" si="3530"/>
        <v>0</v>
      </c>
      <c r="M12413" s="104"/>
      <c r="N12413" s="104"/>
      <c r="O12413" s="82" t="s">
        <v>146</v>
      </c>
      <c r="R12413" s="352">
        <f>L12643-[1]გადასახდელები!L11033</f>
        <v>0</v>
      </c>
    </row>
    <row r="12414" spans="2:18" ht="30.75" hidden="1" customHeight="1">
      <c r="B12414" s="36" t="str">
        <f t="shared" si="3529"/>
        <v>b</v>
      </c>
      <c r="C12414" s="42">
        <v>4</v>
      </c>
      <c r="D12414" s="42"/>
      <c r="F12414" s="29"/>
      <c r="G12414" s="47" t="s">
        <v>364</v>
      </c>
      <c r="H12414" s="103"/>
      <c r="I12414" s="94">
        <f t="shared" si="3528"/>
        <v>0</v>
      </c>
      <c r="J12414" s="104"/>
      <c r="K12414" s="104"/>
      <c r="L12414" s="94">
        <f t="shared" si="3530"/>
        <v>0</v>
      </c>
      <c r="M12414" s="104"/>
      <c r="N12414" s="104"/>
      <c r="O12414" s="82" t="s">
        <v>146</v>
      </c>
      <c r="R12414" s="352">
        <f>L12644-[1]გადასახდელები!L11034</f>
        <v>0</v>
      </c>
    </row>
    <row r="12415" spans="2:18" ht="20.25" hidden="1" customHeight="1">
      <c r="B12415" s="36" t="str">
        <f t="shared" si="3529"/>
        <v>b</v>
      </c>
      <c r="C12415" s="42">
        <v>4</v>
      </c>
      <c r="D12415" s="42"/>
      <c r="F12415" s="29"/>
      <c r="G12415" s="47" t="s">
        <v>358</v>
      </c>
      <c r="H12415" s="103"/>
      <c r="I12415" s="94">
        <f t="shared" ref="I12415:I12478" si="3531">J12415+K12415</f>
        <v>0</v>
      </c>
      <c r="J12415" s="104"/>
      <c r="K12415" s="104"/>
      <c r="L12415" s="94">
        <f t="shared" si="3530"/>
        <v>0</v>
      </c>
      <c r="M12415" s="104"/>
      <c r="N12415" s="104"/>
      <c r="O12415" s="82" t="s">
        <v>146</v>
      </c>
      <c r="R12415" s="352">
        <f>L12645-[1]გადასახდელები!L11035</f>
        <v>0</v>
      </c>
    </row>
    <row r="12416" spans="2:18" ht="20.25" hidden="1" customHeight="1">
      <c r="B12416" s="36" t="str">
        <f t="shared" si="3529"/>
        <v>b</v>
      </c>
      <c r="C12416" s="42">
        <v>4</v>
      </c>
      <c r="D12416" s="42"/>
      <c r="F12416" s="29"/>
      <c r="G12416" s="47" t="s">
        <v>359</v>
      </c>
      <c r="H12416" s="103"/>
      <c r="I12416" s="94">
        <f t="shared" si="3531"/>
        <v>0</v>
      </c>
      <c r="J12416" s="104"/>
      <c r="K12416" s="104"/>
      <c r="L12416" s="94">
        <f t="shared" si="3530"/>
        <v>0</v>
      </c>
      <c r="M12416" s="104"/>
      <c r="N12416" s="104"/>
      <c r="O12416" s="82" t="s">
        <v>146</v>
      </c>
      <c r="R12416" s="352">
        <f>L12646-[1]გადასახდელები!L11036</f>
        <v>0</v>
      </c>
    </row>
    <row r="12417" spans="2:18" ht="20.25" hidden="1" customHeight="1">
      <c r="B12417" s="36" t="str">
        <f t="shared" si="3529"/>
        <v>b</v>
      </c>
      <c r="C12417" s="42">
        <v>4</v>
      </c>
      <c r="D12417" s="42"/>
      <c r="F12417" s="29"/>
      <c r="G12417" s="47" t="s">
        <v>365</v>
      </c>
      <c r="H12417" s="122"/>
      <c r="I12417" s="94">
        <f t="shared" si="3531"/>
        <v>0</v>
      </c>
      <c r="J12417" s="123"/>
      <c r="K12417" s="123"/>
      <c r="L12417" s="94">
        <f t="shared" si="3530"/>
        <v>0</v>
      </c>
      <c r="M12417" s="123"/>
      <c r="N12417" s="123"/>
      <c r="O12417" s="82" t="s">
        <v>146</v>
      </c>
      <c r="R12417" s="352">
        <f>L12647-[1]გადასახდელები!L11037</f>
        <v>0</v>
      </c>
    </row>
    <row r="12418" spans="2:18" ht="20.25" hidden="1" customHeight="1">
      <c r="B12418" s="36" t="str">
        <f t="shared" si="3529"/>
        <v>b</v>
      </c>
      <c r="C12418" s="42">
        <v>3</v>
      </c>
      <c r="D12418" s="42"/>
      <c r="F12418" s="29"/>
      <c r="G12418" s="51" t="s">
        <v>211</v>
      </c>
      <c r="H12418" s="120">
        <f>SUM(H12419:H12425)</f>
        <v>0</v>
      </c>
      <c r="I12418" s="118">
        <f t="shared" si="3531"/>
        <v>0</v>
      </c>
      <c r="J12418" s="121">
        <f>SUM(J12419:J12425)</f>
        <v>0</v>
      </c>
      <c r="K12418" s="121">
        <f>SUM(K12419:K12425)</f>
        <v>0</v>
      </c>
      <c r="L12418" s="118">
        <f t="shared" si="3530"/>
        <v>0</v>
      </c>
      <c r="M12418" s="121">
        <f>SUM(M12419:M12425)</f>
        <v>0</v>
      </c>
      <c r="N12418" s="121">
        <f>SUM(N12419:N12425)</f>
        <v>0</v>
      </c>
      <c r="O12418" s="82" t="s">
        <v>146</v>
      </c>
      <c r="R12418" s="352">
        <f>L12648-[1]გადასახდელები!L11038</f>
        <v>0</v>
      </c>
    </row>
    <row r="12419" spans="2:18" ht="20.25" hidden="1" customHeight="1">
      <c r="B12419" s="36" t="str">
        <f t="shared" si="3529"/>
        <v>b</v>
      </c>
      <c r="C12419" s="42">
        <v>4</v>
      </c>
      <c r="D12419" s="42"/>
      <c r="F12419" s="29"/>
      <c r="G12419" s="47" t="s">
        <v>363</v>
      </c>
      <c r="H12419" s="103"/>
      <c r="I12419" s="94">
        <f t="shared" si="3531"/>
        <v>0</v>
      </c>
      <c r="J12419" s="104"/>
      <c r="K12419" s="104"/>
      <c r="L12419" s="94">
        <f t="shared" si="3530"/>
        <v>0</v>
      </c>
      <c r="M12419" s="104"/>
      <c r="N12419" s="104"/>
      <c r="O12419" s="82" t="s">
        <v>146</v>
      </c>
      <c r="R12419" s="352">
        <f>L12649-[1]გადასახდელები!L11039</f>
        <v>0</v>
      </c>
    </row>
    <row r="12420" spans="2:18" ht="20.25" hidden="1" customHeight="1">
      <c r="B12420" s="36" t="str">
        <f t="shared" si="3529"/>
        <v>b</v>
      </c>
      <c r="C12420" s="42">
        <v>4</v>
      </c>
      <c r="D12420" s="42"/>
      <c r="F12420" s="29"/>
      <c r="G12420" s="47" t="s">
        <v>210</v>
      </c>
      <c r="H12420" s="103"/>
      <c r="I12420" s="94">
        <f t="shared" si="3531"/>
        <v>0</v>
      </c>
      <c r="J12420" s="104"/>
      <c r="K12420" s="104"/>
      <c r="L12420" s="94">
        <f t="shared" si="3530"/>
        <v>0</v>
      </c>
      <c r="M12420" s="104"/>
      <c r="N12420" s="104"/>
      <c r="O12420" s="82" t="s">
        <v>146</v>
      </c>
      <c r="R12420" s="352">
        <f>L12650-[1]გადასახდელები!L11040</f>
        <v>0</v>
      </c>
    </row>
    <row r="12421" spans="2:18" ht="20.25" hidden="1" customHeight="1">
      <c r="B12421" s="36" t="str">
        <f t="shared" si="3529"/>
        <v>b</v>
      </c>
      <c r="C12421" s="42">
        <v>4</v>
      </c>
      <c r="D12421" s="42"/>
      <c r="F12421" s="29"/>
      <c r="G12421" s="47" t="s">
        <v>357</v>
      </c>
      <c r="H12421" s="103"/>
      <c r="I12421" s="94">
        <f t="shared" si="3531"/>
        <v>0</v>
      </c>
      <c r="J12421" s="104"/>
      <c r="K12421" s="104"/>
      <c r="L12421" s="94">
        <f t="shared" si="3530"/>
        <v>0</v>
      </c>
      <c r="M12421" s="104"/>
      <c r="N12421" s="104"/>
      <c r="O12421" s="82" t="s">
        <v>146</v>
      </c>
      <c r="R12421" s="352">
        <f>L12651-[1]გადასახდელები!L11041</f>
        <v>0</v>
      </c>
    </row>
    <row r="12422" spans="2:18" ht="30.75" hidden="1" customHeight="1">
      <c r="B12422" s="36" t="str">
        <f t="shared" si="3529"/>
        <v>b</v>
      </c>
      <c r="C12422" s="42">
        <v>4</v>
      </c>
      <c r="D12422" s="42"/>
      <c r="F12422" s="29"/>
      <c r="G12422" s="47" t="s">
        <v>364</v>
      </c>
      <c r="H12422" s="103"/>
      <c r="I12422" s="94">
        <f t="shared" si="3531"/>
        <v>0</v>
      </c>
      <c r="J12422" s="104"/>
      <c r="K12422" s="104"/>
      <c r="L12422" s="94">
        <f t="shared" si="3530"/>
        <v>0</v>
      </c>
      <c r="M12422" s="104"/>
      <c r="N12422" s="104"/>
      <c r="O12422" s="82" t="s">
        <v>146</v>
      </c>
      <c r="R12422" s="352">
        <f>L12652-[1]გადასახდელები!L11042</f>
        <v>0</v>
      </c>
    </row>
    <row r="12423" spans="2:18" ht="20.25" hidden="1" customHeight="1">
      <c r="B12423" s="36" t="str">
        <f t="shared" si="3529"/>
        <v>b</v>
      </c>
      <c r="C12423" s="42">
        <v>4</v>
      </c>
      <c r="D12423" s="42"/>
      <c r="F12423" s="29"/>
      <c r="G12423" s="47" t="s">
        <v>366</v>
      </c>
      <c r="H12423" s="103"/>
      <c r="I12423" s="94">
        <f t="shared" si="3531"/>
        <v>0</v>
      </c>
      <c r="J12423" s="104"/>
      <c r="K12423" s="104"/>
      <c r="L12423" s="94">
        <f t="shared" si="3530"/>
        <v>0</v>
      </c>
      <c r="M12423" s="104"/>
      <c r="N12423" s="104"/>
      <c r="O12423" s="82" t="s">
        <v>146</v>
      </c>
      <c r="R12423" s="352">
        <f>L12653-[1]გადასახდელები!L11043</f>
        <v>0</v>
      </c>
    </row>
    <row r="12424" spans="2:18" ht="20.25" hidden="1" customHeight="1">
      <c r="B12424" s="36" t="str">
        <f t="shared" si="3529"/>
        <v>b</v>
      </c>
      <c r="C12424" s="42">
        <v>4</v>
      </c>
      <c r="D12424" s="42"/>
      <c r="F12424" s="29"/>
      <c r="G12424" s="47" t="s">
        <v>359</v>
      </c>
      <c r="H12424" s="103"/>
      <c r="I12424" s="94">
        <f t="shared" si="3531"/>
        <v>0</v>
      </c>
      <c r="J12424" s="104"/>
      <c r="K12424" s="104"/>
      <c r="L12424" s="94">
        <f t="shared" si="3530"/>
        <v>0</v>
      </c>
      <c r="M12424" s="104"/>
      <c r="N12424" s="104"/>
      <c r="O12424" s="82" t="s">
        <v>146</v>
      </c>
      <c r="R12424" s="352">
        <f>L12654-[1]გადასახდელები!L11044</f>
        <v>0</v>
      </c>
    </row>
    <row r="12425" spans="2:18" ht="21" hidden="1" customHeight="1" thickBot="1">
      <c r="B12425" s="36" t="str">
        <f t="shared" si="3529"/>
        <v>b</v>
      </c>
      <c r="C12425" s="42">
        <v>4</v>
      </c>
      <c r="D12425" s="42"/>
      <c r="F12425" s="29"/>
      <c r="G12425" s="47" t="s">
        <v>365</v>
      </c>
      <c r="H12425" s="103"/>
      <c r="I12425" s="94">
        <f t="shared" si="3531"/>
        <v>0</v>
      </c>
      <c r="J12425" s="104"/>
      <c r="K12425" s="104"/>
      <c r="L12425" s="94">
        <f t="shared" si="3530"/>
        <v>0</v>
      </c>
      <c r="M12425" s="104"/>
      <c r="N12425" s="104"/>
      <c r="O12425" s="82" t="s">
        <v>146</v>
      </c>
      <c r="R12425" s="352">
        <f>L12655-[1]გადასახდელები!L11045</f>
        <v>0</v>
      </c>
    </row>
    <row r="12426" spans="2:18" ht="63" customHeight="1" thickBot="1">
      <c r="B12426" s="36" t="str">
        <f t="shared" si="3529"/>
        <v>a</v>
      </c>
      <c r="C12426" s="42">
        <v>1</v>
      </c>
      <c r="D12426" s="42"/>
      <c r="E12426" s="24"/>
      <c r="F12426" s="32" t="s">
        <v>104</v>
      </c>
      <c r="G12426" s="61" t="s">
        <v>122</v>
      </c>
      <c r="H12426" s="79">
        <f t="shared" ref="H12426:H12489" si="3532">H12656+H12886+H13116+H13346+H13576+H13806+H14036+H14266+H14496+H14726+H14956+H15186+H15416+H15646+H15876+H16106+H16336+H16566+H16796+H17026+H17256</f>
        <v>1050.2069999999999</v>
      </c>
      <c r="I12426" s="80">
        <f t="shared" si="3531"/>
        <v>624.5</v>
      </c>
      <c r="J12426" s="79">
        <f t="shared" ref="J12426:K12426" si="3533">J12656+J12886+J13116+J13346+J13576+J13806+J14036+J14266+J14496+J14726+J14956+J15186+J15416+J15646+J15876+J16106+J16336+J16566+J16796+J17026+J17256</f>
        <v>0</v>
      </c>
      <c r="K12426" s="79">
        <f t="shared" si="3533"/>
        <v>624.5</v>
      </c>
      <c r="L12426" s="80">
        <f t="shared" ref="L12426:L12489" si="3534">M12426+N12426</f>
        <v>219.06299999999999</v>
      </c>
      <c r="M12426" s="79">
        <f t="shared" ref="M12426:N12445" si="3535">M12656+M12886+M13116+M13346+M13576+M13806+M14036+M14266+M14496+M14726+M14956+M15186+M15416+M15646+M15876+M16106+M16336+M16566+M16796+M17026+M17256</f>
        <v>0</v>
      </c>
      <c r="N12426" s="79">
        <f t="shared" si="3535"/>
        <v>219.06299999999999</v>
      </c>
      <c r="O12426" s="82" t="s">
        <v>146</v>
      </c>
      <c r="P12426" s="43">
        <v>1</v>
      </c>
      <c r="R12426" s="352">
        <f>L12656-[1]გადასახდელები!L11046</f>
        <v>-170.07499999999999</v>
      </c>
    </row>
    <row r="12427" spans="2:18" ht="21" hidden="1" customHeight="1" thickTop="1">
      <c r="B12427" s="36" t="str">
        <f t="shared" si="3529"/>
        <v>b</v>
      </c>
      <c r="C12427" s="42">
        <v>2</v>
      </c>
      <c r="D12427" s="42"/>
      <c r="F12427" s="26"/>
      <c r="G12427" s="46" t="s">
        <v>162</v>
      </c>
      <c r="H12427" s="83">
        <f t="shared" si="3532"/>
        <v>0</v>
      </c>
      <c r="I12427" s="84">
        <f t="shared" si="3531"/>
        <v>0</v>
      </c>
      <c r="J12427" s="83">
        <f t="shared" ref="J12427:K12427" si="3536">J12657+J12887+J13117+J13347+J13577+J13807+J14037+J14267+J14497+J14727+J14957+J15187+J15417+J15647+J15877+J16107+J16337+J16567+J16797+J17027+J17257</f>
        <v>0</v>
      </c>
      <c r="K12427" s="83">
        <f t="shared" si="3536"/>
        <v>0</v>
      </c>
      <c r="L12427" s="84">
        <f t="shared" si="3534"/>
        <v>0</v>
      </c>
      <c r="M12427" s="83">
        <f t="shared" si="3535"/>
        <v>0</v>
      </c>
      <c r="N12427" s="83">
        <f t="shared" si="3535"/>
        <v>0</v>
      </c>
      <c r="R12427" s="352">
        <f>L12657-[1]გადასახდელები!L11047</f>
        <v>0</v>
      </c>
    </row>
    <row r="12428" spans="2:18" ht="20.25" customHeight="1" thickTop="1">
      <c r="B12428" s="36" t="str">
        <f t="shared" si="3529"/>
        <v>a</v>
      </c>
      <c r="C12428" s="42">
        <v>2</v>
      </c>
      <c r="D12428" s="42"/>
      <c r="E12428" s="24"/>
      <c r="F12428" s="341" t="s">
        <v>524</v>
      </c>
      <c r="G12428" s="58" t="s">
        <v>163</v>
      </c>
      <c r="H12428" s="86">
        <f t="shared" si="3532"/>
        <v>1050.2069999999999</v>
      </c>
      <c r="I12428" s="87">
        <f t="shared" si="3531"/>
        <v>624.5</v>
      </c>
      <c r="J12428" s="86">
        <f t="shared" ref="J12428:K12428" si="3537">J12658+J12888+J13118+J13348+J13578+J13808+J14038+J14268+J14498+J14728+J14958+J15188+J15418+J15648+J15878+J16108+J16338+J16568+J16798+J17028+J17258</f>
        <v>0</v>
      </c>
      <c r="K12428" s="86">
        <f t="shared" si="3537"/>
        <v>624.5</v>
      </c>
      <c r="L12428" s="87">
        <f t="shared" si="3534"/>
        <v>219.06299999999999</v>
      </c>
      <c r="M12428" s="86">
        <f t="shared" si="3535"/>
        <v>0</v>
      </c>
      <c r="N12428" s="86">
        <f t="shared" si="3535"/>
        <v>219.06299999999999</v>
      </c>
      <c r="O12428" s="82" t="s">
        <v>146</v>
      </c>
      <c r="R12428" s="352">
        <f>L12658-[1]გადასახდელები!L11048</f>
        <v>-170.07499999999999</v>
      </c>
    </row>
    <row r="12429" spans="2:18" ht="20.25" hidden="1" customHeight="1">
      <c r="B12429" s="36" t="str">
        <f t="shared" si="3529"/>
        <v>b</v>
      </c>
      <c r="C12429" s="42">
        <v>31</v>
      </c>
      <c r="D12429" s="42"/>
      <c r="F12429" s="341" t="s">
        <v>525</v>
      </c>
      <c r="G12429" s="57" t="s">
        <v>164</v>
      </c>
      <c r="H12429" s="89">
        <f t="shared" si="3532"/>
        <v>0</v>
      </c>
      <c r="I12429" s="90">
        <f t="shared" si="3531"/>
        <v>0</v>
      </c>
      <c r="J12429" s="89">
        <f t="shared" ref="J12429:K12429" si="3538">J12659+J12889+J13119+J13349+J13579+J13809+J14039+J14269+J14499+J14729+J14959+J15189+J15419+J15649+J15879+J16109+J16339+J16569+J16799+J17029+J17259</f>
        <v>0</v>
      </c>
      <c r="K12429" s="89">
        <f t="shared" si="3538"/>
        <v>0</v>
      </c>
      <c r="L12429" s="90">
        <f t="shared" si="3534"/>
        <v>0</v>
      </c>
      <c r="M12429" s="89">
        <f t="shared" si="3535"/>
        <v>0</v>
      </c>
      <c r="N12429" s="89">
        <f t="shared" si="3535"/>
        <v>0</v>
      </c>
      <c r="O12429" s="82" t="s">
        <v>146</v>
      </c>
      <c r="R12429" s="352">
        <f>L12659-[1]გადასახდელები!L11049</f>
        <v>0</v>
      </c>
    </row>
    <row r="12430" spans="2:18" ht="20.25" hidden="1" customHeight="1">
      <c r="B12430" s="36" t="str">
        <f t="shared" si="3529"/>
        <v>b</v>
      </c>
      <c r="C12430" s="42">
        <v>4</v>
      </c>
      <c r="D12430" s="42"/>
      <c r="F12430" s="341" t="s">
        <v>526</v>
      </c>
      <c r="G12430" s="47" t="s">
        <v>165</v>
      </c>
      <c r="H12430" s="93">
        <f t="shared" si="3532"/>
        <v>0</v>
      </c>
      <c r="I12430" s="94">
        <f t="shared" si="3531"/>
        <v>0</v>
      </c>
      <c r="J12430" s="93">
        <f t="shared" ref="J12430:K12430" si="3539">J12660+J12890+J13120+J13350+J13580+J13810+J14040+J14270+J14500+J14730+J14960+J15190+J15420+J15650+J15880+J16110+J16340+J16570+J16800+J17030+J17260</f>
        <v>0</v>
      </c>
      <c r="K12430" s="93">
        <f t="shared" si="3539"/>
        <v>0</v>
      </c>
      <c r="L12430" s="94">
        <f t="shared" si="3534"/>
        <v>0</v>
      </c>
      <c r="M12430" s="93">
        <f t="shared" si="3535"/>
        <v>0</v>
      </c>
      <c r="N12430" s="93">
        <f t="shared" si="3535"/>
        <v>0</v>
      </c>
      <c r="O12430" s="82" t="s">
        <v>146</v>
      </c>
      <c r="R12430" s="352">
        <f>L12660-[1]გადასახდელები!L11050</f>
        <v>0</v>
      </c>
    </row>
    <row r="12431" spans="2:18" ht="20.25" hidden="1" customHeight="1">
      <c r="B12431" s="36" t="str">
        <f t="shared" si="3529"/>
        <v>b</v>
      </c>
      <c r="C12431" s="42">
        <v>5</v>
      </c>
      <c r="D12431" s="42"/>
      <c r="F12431" s="342" t="s">
        <v>527</v>
      </c>
      <c r="G12431" s="48" t="s">
        <v>166</v>
      </c>
      <c r="H12431" s="96">
        <f t="shared" si="3532"/>
        <v>0</v>
      </c>
      <c r="I12431" s="97">
        <f t="shared" si="3531"/>
        <v>0</v>
      </c>
      <c r="J12431" s="96">
        <f t="shared" ref="J12431:K12431" si="3540">J12661+J12891+J13121+J13351+J13581+J13811+J14041+J14271+J14501+J14731+J14961+J15191+J15421+J15651+J15881+J16111+J16341+J16571+J16801+J17031+J17261</f>
        <v>0</v>
      </c>
      <c r="K12431" s="96">
        <f t="shared" si="3540"/>
        <v>0</v>
      </c>
      <c r="L12431" s="97">
        <f t="shared" si="3534"/>
        <v>0</v>
      </c>
      <c r="M12431" s="96">
        <f t="shared" si="3535"/>
        <v>0</v>
      </c>
      <c r="N12431" s="96">
        <f t="shared" si="3535"/>
        <v>0</v>
      </c>
      <c r="O12431" s="82" t="s">
        <v>146</v>
      </c>
      <c r="R12431" s="352">
        <f>L12661-[1]გადასახდელები!L11051</f>
        <v>0</v>
      </c>
    </row>
    <row r="12432" spans="2:18" ht="20.25" hidden="1" customHeight="1">
      <c r="B12432" s="36" t="str">
        <f t="shared" si="3529"/>
        <v>b</v>
      </c>
      <c r="C12432" s="42">
        <v>6</v>
      </c>
      <c r="D12432" s="42"/>
      <c r="F12432" s="343" t="s">
        <v>528</v>
      </c>
      <c r="G12432" s="45" t="s">
        <v>167</v>
      </c>
      <c r="H12432" s="99">
        <f t="shared" si="3532"/>
        <v>0</v>
      </c>
      <c r="I12432" s="91">
        <f t="shared" si="3531"/>
        <v>0</v>
      </c>
      <c r="J12432" s="99">
        <f t="shared" ref="J12432:K12432" si="3541">J12662+J12892+J13122+J13352+J13582+J13812+J14042+J14272+J14502+J14732+J14962+J15192+J15422+J15652+J15882+J16112+J16342+J16572+J16802+J17032+J17262</f>
        <v>0</v>
      </c>
      <c r="K12432" s="99">
        <f t="shared" si="3541"/>
        <v>0</v>
      </c>
      <c r="L12432" s="91">
        <f t="shared" si="3534"/>
        <v>0</v>
      </c>
      <c r="M12432" s="99">
        <f t="shared" si="3535"/>
        <v>0</v>
      </c>
      <c r="N12432" s="99">
        <f t="shared" si="3535"/>
        <v>0</v>
      </c>
      <c r="R12432" s="352">
        <f>L12662-[1]გადასახდელები!L11052</f>
        <v>0</v>
      </c>
    </row>
    <row r="12433" spans="2:18" ht="20.25" hidden="1" customHeight="1">
      <c r="B12433" s="36" t="str">
        <f t="shared" si="3529"/>
        <v>b</v>
      </c>
      <c r="C12433" s="42">
        <v>6</v>
      </c>
      <c r="D12433" s="42"/>
      <c r="F12433" s="343" t="s">
        <v>592</v>
      </c>
      <c r="G12433" s="45" t="s">
        <v>168</v>
      </c>
      <c r="H12433" s="99">
        <f t="shared" si="3532"/>
        <v>0</v>
      </c>
      <c r="I12433" s="91">
        <f t="shared" si="3531"/>
        <v>0</v>
      </c>
      <c r="J12433" s="99">
        <f t="shared" ref="J12433:K12433" si="3542">J12663+J12893+J13123+J13353+J13583+J13813+J14043+J14273+J14503+J14733+J14963+J15193+J15423+J15653+J15883+J16113+J16343+J16573+J16803+J17033+J17263</f>
        <v>0</v>
      </c>
      <c r="K12433" s="99">
        <f t="shared" si="3542"/>
        <v>0</v>
      </c>
      <c r="L12433" s="91">
        <f t="shared" si="3534"/>
        <v>0</v>
      </c>
      <c r="M12433" s="99">
        <f t="shared" si="3535"/>
        <v>0</v>
      </c>
      <c r="N12433" s="99">
        <f t="shared" si="3535"/>
        <v>0</v>
      </c>
      <c r="R12433" s="352">
        <f>L12663-[1]გადასახდელები!L11053</f>
        <v>0</v>
      </c>
    </row>
    <row r="12434" spans="2:18" ht="20.25" hidden="1" customHeight="1">
      <c r="B12434" s="36" t="str">
        <f t="shared" si="3529"/>
        <v>b</v>
      </c>
      <c r="C12434" s="42">
        <v>6</v>
      </c>
      <c r="D12434" s="42"/>
      <c r="F12434" s="343" t="s">
        <v>529</v>
      </c>
      <c r="G12434" s="45" t="s">
        <v>169</v>
      </c>
      <c r="H12434" s="99">
        <f t="shared" si="3532"/>
        <v>0</v>
      </c>
      <c r="I12434" s="91">
        <f t="shared" si="3531"/>
        <v>0</v>
      </c>
      <c r="J12434" s="99">
        <f t="shared" ref="J12434:K12434" si="3543">J12664+J12894+J13124+J13354+J13584+J13814+J14044+J14274+J14504+J14734+J14964+J15194+J15424+J15654+J15884+J16114+J16344+J16574+J16804+J17034+J17264</f>
        <v>0</v>
      </c>
      <c r="K12434" s="99">
        <f t="shared" si="3543"/>
        <v>0</v>
      </c>
      <c r="L12434" s="91">
        <f t="shared" si="3534"/>
        <v>0</v>
      </c>
      <c r="M12434" s="99">
        <f t="shared" si="3535"/>
        <v>0</v>
      </c>
      <c r="N12434" s="99">
        <f t="shared" si="3535"/>
        <v>0</v>
      </c>
      <c r="R12434" s="352">
        <f>L12664-[1]გადასახდელები!L11054</f>
        <v>0</v>
      </c>
    </row>
    <row r="12435" spans="2:18" ht="20.25" hidden="1" customHeight="1">
      <c r="B12435" s="36" t="str">
        <f t="shared" si="3529"/>
        <v>b</v>
      </c>
      <c r="C12435" s="42">
        <v>6</v>
      </c>
      <c r="D12435" s="42"/>
      <c r="F12435" s="343" t="s">
        <v>593</v>
      </c>
      <c r="G12435" s="45" t="s">
        <v>170</v>
      </c>
      <c r="H12435" s="99">
        <f t="shared" si="3532"/>
        <v>0</v>
      </c>
      <c r="I12435" s="91">
        <f t="shared" si="3531"/>
        <v>0</v>
      </c>
      <c r="J12435" s="99">
        <f t="shared" ref="J12435:K12435" si="3544">J12665+J12895+J13125+J13355+J13585+J13815+J14045+J14275+J14505+J14735+J14965+J15195+J15425+J15655+J15885+J16115+J16345+J16575+J16805+J17035+J17265</f>
        <v>0</v>
      </c>
      <c r="K12435" s="99">
        <f t="shared" si="3544"/>
        <v>0</v>
      </c>
      <c r="L12435" s="91">
        <f t="shared" si="3534"/>
        <v>0</v>
      </c>
      <c r="M12435" s="99">
        <f t="shared" si="3535"/>
        <v>0</v>
      </c>
      <c r="N12435" s="99">
        <f t="shared" si="3535"/>
        <v>0</v>
      </c>
      <c r="R12435" s="352">
        <f>L12665-[1]გადასახდელები!L11055</f>
        <v>0</v>
      </c>
    </row>
    <row r="12436" spans="2:18" ht="20.25" hidden="1" customHeight="1">
      <c r="B12436" s="36" t="str">
        <f t="shared" si="3529"/>
        <v>b</v>
      </c>
      <c r="C12436" s="42">
        <v>6</v>
      </c>
      <c r="D12436" s="42"/>
      <c r="F12436" s="343" t="s">
        <v>594</v>
      </c>
      <c r="G12436" s="45" t="s">
        <v>171</v>
      </c>
      <c r="H12436" s="99">
        <f t="shared" si="3532"/>
        <v>0</v>
      </c>
      <c r="I12436" s="91">
        <f t="shared" si="3531"/>
        <v>0</v>
      </c>
      <c r="J12436" s="99">
        <f t="shared" ref="J12436:K12436" si="3545">J12666+J12896+J13126+J13356+J13586+J13816+J14046+J14276+J14506+J14736+J14966+J15196+J15426+J15656+J15886+J16116+J16346+J16576+J16806+J17036+J17266</f>
        <v>0</v>
      </c>
      <c r="K12436" s="99">
        <f t="shared" si="3545"/>
        <v>0</v>
      </c>
      <c r="L12436" s="91">
        <f t="shared" si="3534"/>
        <v>0</v>
      </c>
      <c r="M12436" s="99">
        <f t="shared" si="3535"/>
        <v>0</v>
      </c>
      <c r="N12436" s="99">
        <f t="shared" si="3535"/>
        <v>0</v>
      </c>
      <c r="R12436" s="352">
        <f>L12666-[1]გადასახდელები!L11056</f>
        <v>0</v>
      </c>
    </row>
    <row r="12437" spans="2:18" ht="20.25" hidden="1" customHeight="1">
      <c r="B12437" s="36" t="str">
        <f t="shared" si="3529"/>
        <v>b</v>
      </c>
      <c r="C12437" s="42">
        <v>6</v>
      </c>
      <c r="D12437" s="42"/>
      <c r="F12437" s="343" t="s">
        <v>595</v>
      </c>
      <c r="G12437" s="45" t="s">
        <v>172</v>
      </c>
      <c r="H12437" s="99">
        <f t="shared" si="3532"/>
        <v>0</v>
      </c>
      <c r="I12437" s="91">
        <f t="shared" si="3531"/>
        <v>0</v>
      </c>
      <c r="J12437" s="99">
        <f t="shared" ref="J12437:K12437" si="3546">J12667+J12897+J13127+J13357+J13587+J13817+J14047+J14277+J14507+J14737+J14967+J15197+J15427+J15657+J15887+J16117+J16347+J16577+J16807+J17037+J17267</f>
        <v>0</v>
      </c>
      <c r="K12437" s="99">
        <f t="shared" si="3546"/>
        <v>0</v>
      </c>
      <c r="L12437" s="91">
        <f t="shared" si="3534"/>
        <v>0</v>
      </c>
      <c r="M12437" s="99">
        <f t="shared" si="3535"/>
        <v>0</v>
      </c>
      <c r="N12437" s="99">
        <f t="shared" si="3535"/>
        <v>0</v>
      </c>
      <c r="R12437" s="352">
        <f>L12667-[1]გადასახდელები!L11057</f>
        <v>0</v>
      </c>
    </row>
    <row r="12438" spans="2:18" ht="20.25" hidden="1" customHeight="1">
      <c r="B12438" s="36" t="str">
        <f t="shared" si="3529"/>
        <v>b</v>
      </c>
      <c r="C12438" s="42">
        <v>5</v>
      </c>
      <c r="D12438" s="42"/>
      <c r="F12438" s="343" t="s">
        <v>596</v>
      </c>
      <c r="G12438" s="48" t="s">
        <v>173</v>
      </c>
      <c r="H12438" s="101">
        <f t="shared" si="3532"/>
        <v>0</v>
      </c>
      <c r="I12438" s="97">
        <f t="shared" si="3531"/>
        <v>0</v>
      </c>
      <c r="J12438" s="101">
        <f t="shared" ref="J12438:K12438" si="3547">J12668+J12898+J13128+J13358+J13588+J13818+J14048+J14278+J14508+J14738+J14968+J15198+J15428+J15658+J15888+J16118+J16348+J16578+J16808+J17038+J17268</f>
        <v>0</v>
      </c>
      <c r="K12438" s="101">
        <f t="shared" si="3547"/>
        <v>0</v>
      </c>
      <c r="L12438" s="97">
        <f t="shared" si="3534"/>
        <v>0</v>
      </c>
      <c r="M12438" s="101">
        <f t="shared" si="3535"/>
        <v>0</v>
      </c>
      <c r="N12438" s="101">
        <f t="shared" si="3535"/>
        <v>0</v>
      </c>
      <c r="R12438" s="352">
        <f>L12668-[1]გადასახდელები!L11058</f>
        <v>0</v>
      </c>
    </row>
    <row r="12439" spans="2:18" ht="20.25" hidden="1" customHeight="1">
      <c r="B12439" s="36" t="str">
        <f t="shared" si="3529"/>
        <v>b</v>
      </c>
      <c r="C12439" s="42">
        <v>4</v>
      </c>
      <c r="D12439" s="42"/>
      <c r="F12439" s="343" t="s">
        <v>597</v>
      </c>
      <c r="G12439" s="47" t="s">
        <v>174</v>
      </c>
      <c r="H12439" s="103">
        <f t="shared" si="3532"/>
        <v>0</v>
      </c>
      <c r="I12439" s="94">
        <f t="shared" si="3531"/>
        <v>0</v>
      </c>
      <c r="J12439" s="103">
        <f t="shared" ref="J12439:K12439" si="3548">J12669+J12899+J13129+J13359+J13589+J13819+J14049+J14279+J14509+J14739+J14969+J15199+J15429+J15659+J15889+J16119+J16349+J16579+J16809+J17039+J17269</f>
        <v>0</v>
      </c>
      <c r="K12439" s="103">
        <f t="shared" si="3548"/>
        <v>0</v>
      </c>
      <c r="L12439" s="94">
        <f t="shared" si="3534"/>
        <v>0</v>
      </c>
      <c r="M12439" s="103">
        <f t="shared" si="3535"/>
        <v>0</v>
      </c>
      <c r="N12439" s="103">
        <f t="shared" si="3535"/>
        <v>0</v>
      </c>
      <c r="R12439" s="352">
        <f>L12669-[1]გადასახდელები!L11059</f>
        <v>0</v>
      </c>
    </row>
    <row r="12440" spans="2:18" ht="20.25" customHeight="1">
      <c r="B12440" s="36" t="str">
        <f t="shared" si="3529"/>
        <v>a</v>
      </c>
      <c r="C12440" s="42">
        <v>3</v>
      </c>
      <c r="D12440" s="42"/>
      <c r="F12440" s="342" t="s">
        <v>530</v>
      </c>
      <c r="G12440" s="57" t="s">
        <v>175</v>
      </c>
      <c r="H12440" s="89">
        <f t="shared" si="3532"/>
        <v>1E-3</v>
      </c>
      <c r="I12440" s="90">
        <f t="shared" si="3531"/>
        <v>0</v>
      </c>
      <c r="J12440" s="89">
        <f t="shared" ref="J12440:K12440" si="3549">J12670+J12900+J13130+J13360+J13590+J13820+J14050+J14280+J14510+J14740+J14970+J15200+J15430+J15660+J15890+J16120+J16350+J16580+J16810+J17040+J17270</f>
        <v>0</v>
      </c>
      <c r="K12440" s="89">
        <f t="shared" si="3549"/>
        <v>0</v>
      </c>
      <c r="L12440" s="90">
        <f t="shared" si="3534"/>
        <v>0</v>
      </c>
      <c r="M12440" s="89">
        <f t="shared" si="3535"/>
        <v>0</v>
      </c>
      <c r="N12440" s="89">
        <f t="shared" si="3535"/>
        <v>0</v>
      </c>
      <c r="O12440" s="82" t="s">
        <v>146</v>
      </c>
      <c r="R12440" s="352">
        <f>L12670-[1]გადასახდელები!L11060</f>
        <v>0</v>
      </c>
    </row>
    <row r="12441" spans="2:18" ht="20.25" hidden="1" customHeight="1">
      <c r="B12441" s="36" t="str">
        <f t="shared" si="3529"/>
        <v>b</v>
      </c>
      <c r="C12441" s="42">
        <v>4</v>
      </c>
      <c r="D12441" s="42"/>
      <c r="F12441" s="343" t="s">
        <v>531</v>
      </c>
      <c r="G12441" s="47" t="s">
        <v>176</v>
      </c>
      <c r="H12441" s="103">
        <f t="shared" si="3532"/>
        <v>0</v>
      </c>
      <c r="I12441" s="94">
        <f t="shared" si="3531"/>
        <v>0</v>
      </c>
      <c r="J12441" s="103">
        <f t="shared" ref="J12441:K12441" si="3550">J12671+J12901+J13131+J13361+J13591+J13821+J14051+J14281+J14511+J14741+J14971+J15201+J15431+J15661+J15891+J16121+J16351+J16581+J16811+J17041+J17271</f>
        <v>0</v>
      </c>
      <c r="K12441" s="103">
        <f t="shared" si="3550"/>
        <v>0</v>
      </c>
      <c r="L12441" s="94">
        <f t="shared" si="3534"/>
        <v>0</v>
      </c>
      <c r="M12441" s="103">
        <f t="shared" si="3535"/>
        <v>0</v>
      </c>
      <c r="N12441" s="103">
        <f t="shared" si="3535"/>
        <v>0</v>
      </c>
      <c r="R12441" s="352">
        <f>L12671-[1]გადასახდელები!L11061</f>
        <v>0</v>
      </c>
    </row>
    <row r="12442" spans="2:18" ht="20.25" hidden="1" customHeight="1">
      <c r="B12442" s="36" t="str">
        <f t="shared" si="3529"/>
        <v>b</v>
      </c>
      <c r="C12442" s="42">
        <v>4</v>
      </c>
      <c r="D12442" s="42"/>
      <c r="F12442" s="342" t="s">
        <v>532</v>
      </c>
      <c r="G12442" s="47" t="s">
        <v>177</v>
      </c>
      <c r="H12442" s="93">
        <f t="shared" si="3532"/>
        <v>0</v>
      </c>
      <c r="I12442" s="94">
        <f t="shared" si="3531"/>
        <v>0</v>
      </c>
      <c r="J12442" s="93">
        <f t="shared" ref="J12442:K12442" si="3551">J12672+J12902+J13132+J13362+J13592+J13822+J14052+J14282+J14512+J14742+J14972+J15202+J15432+J15662+J15892+J16122+J16352+J16582+J16812+J17042+J17272</f>
        <v>0</v>
      </c>
      <c r="K12442" s="93">
        <f t="shared" si="3551"/>
        <v>0</v>
      </c>
      <c r="L12442" s="94">
        <f t="shared" si="3534"/>
        <v>0</v>
      </c>
      <c r="M12442" s="93">
        <f t="shared" si="3535"/>
        <v>0</v>
      </c>
      <c r="N12442" s="93">
        <f t="shared" si="3535"/>
        <v>0</v>
      </c>
      <c r="O12442" s="82" t="s">
        <v>146</v>
      </c>
      <c r="R12442" s="352">
        <f>L12672-[1]გადასახდელები!L11062</f>
        <v>0</v>
      </c>
    </row>
    <row r="12443" spans="2:18" ht="20.25" hidden="1" customHeight="1">
      <c r="B12443" s="36" t="str">
        <f t="shared" si="3529"/>
        <v>b</v>
      </c>
      <c r="C12443" s="42">
        <v>5</v>
      </c>
      <c r="D12443" s="42"/>
      <c r="F12443" s="343" t="s">
        <v>533</v>
      </c>
      <c r="G12443" s="48" t="s">
        <v>178</v>
      </c>
      <c r="H12443" s="101">
        <f t="shared" si="3532"/>
        <v>0</v>
      </c>
      <c r="I12443" s="97">
        <f t="shared" si="3531"/>
        <v>0</v>
      </c>
      <c r="J12443" s="101">
        <f t="shared" ref="J12443:K12443" si="3552">J12673+J12903+J13133+J13363+J13593+J13823+J14053+J14283+J14513+J14743+J14973+J15203+J15433+J15663+J15893+J16123+J16353+J16583+J16813+J17043+J17273</f>
        <v>0</v>
      </c>
      <c r="K12443" s="101">
        <f t="shared" si="3552"/>
        <v>0</v>
      </c>
      <c r="L12443" s="97">
        <f t="shared" si="3534"/>
        <v>0</v>
      </c>
      <c r="M12443" s="101">
        <f t="shared" si="3535"/>
        <v>0</v>
      </c>
      <c r="N12443" s="101">
        <f t="shared" si="3535"/>
        <v>0</v>
      </c>
      <c r="R12443" s="352">
        <f>L12673-[1]გადასახდელები!L11063</f>
        <v>0</v>
      </c>
    </row>
    <row r="12444" spans="2:18" ht="20.25" hidden="1" customHeight="1">
      <c r="B12444" s="36" t="str">
        <f t="shared" si="3529"/>
        <v>b</v>
      </c>
      <c r="C12444" s="42">
        <v>5</v>
      </c>
      <c r="D12444" s="42"/>
      <c r="F12444" s="343" t="s">
        <v>598</v>
      </c>
      <c r="G12444" s="48" t="s">
        <v>179</v>
      </c>
      <c r="H12444" s="101">
        <f t="shared" si="3532"/>
        <v>0</v>
      </c>
      <c r="I12444" s="97">
        <f t="shared" si="3531"/>
        <v>0</v>
      </c>
      <c r="J12444" s="101">
        <f t="shared" ref="J12444:K12444" si="3553">J12674+J12904+J13134+J13364+J13594+J13824+J14054+J14284+J14514+J14744+J14974+J15204+J15434+J15664+J15894+J16124+J16354+J16584+J16814+J17044+J17274</f>
        <v>0</v>
      </c>
      <c r="K12444" s="101">
        <f t="shared" si="3553"/>
        <v>0</v>
      </c>
      <c r="L12444" s="97">
        <f t="shared" si="3534"/>
        <v>0</v>
      </c>
      <c r="M12444" s="101">
        <f t="shared" si="3535"/>
        <v>0</v>
      </c>
      <c r="N12444" s="101">
        <f t="shared" si="3535"/>
        <v>0</v>
      </c>
      <c r="R12444" s="352">
        <f>L12674-[1]გადასახდელები!L11064</f>
        <v>0</v>
      </c>
    </row>
    <row r="12445" spans="2:18" ht="20.25" hidden="1" customHeight="1">
      <c r="B12445" s="36" t="str">
        <f t="shared" si="3529"/>
        <v>b</v>
      </c>
      <c r="C12445" s="42">
        <v>4</v>
      </c>
      <c r="D12445" s="42"/>
      <c r="F12445" s="342" t="s">
        <v>534</v>
      </c>
      <c r="G12445" s="47" t="s">
        <v>180</v>
      </c>
      <c r="H12445" s="93">
        <f t="shared" si="3532"/>
        <v>0</v>
      </c>
      <c r="I12445" s="94">
        <f t="shared" si="3531"/>
        <v>0</v>
      </c>
      <c r="J12445" s="93">
        <f t="shared" ref="J12445:K12445" si="3554">J12675+J12905+J13135+J13365+J13595+J13825+J14055+J14285+J14515+J14745+J14975+J15205+J15435+J15665+J15895+J16125+J16355+J16585+J16815+J17045+J17275</f>
        <v>0</v>
      </c>
      <c r="K12445" s="93">
        <f t="shared" si="3554"/>
        <v>0</v>
      </c>
      <c r="L12445" s="94">
        <f t="shared" si="3534"/>
        <v>0</v>
      </c>
      <c r="M12445" s="93">
        <f t="shared" si="3535"/>
        <v>0</v>
      </c>
      <c r="N12445" s="93">
        <f t="shared" si="3535"/>
        <v>0</v>
      </c>
      <c r="O12445" s="82" t="s">
        <v>146</v>
      </c>
      <c r="R12445" s="352">
        <f>L12675-[1]გადასახდელები!L11065</f>
        <v>0</v>
      </c>
    </row>
    <row r="12446" spans="2:18" ht="42.75" hidden="1" customHeight="1">
      <c r="B12446" s="36" t="str">
        <f t="shared" si="3529"/>
        <v>b</v>
      </c>
      <c r="C12446" s="42">
        <v>5</v>
      </c>
      <c r="D12446" s="42"/>
      <c r="F12446" s="343" t="s">
        <v>535</v>
      </c>
      <c r="G12446" s="48" t="s">
        <v>229</v>
      </c>
      <c r="H12446" s="101">
        <f t="shared" si="3532"/>
        <v>0</v>
      </c>
      <c r="I12446" s="97">
        <f t="shared" si="3531"/>
        <v>0</v>
      </c>
      <c r="J12446" s="101">
        <f t="shared" ref="J12446:K12446" si="3555">J12676+J12906+J13136+J13366+J13596+J13826+J14056+J14286+J14516+J14746+J14976+J15206+J15436+J15666+J15896+J16126+J16356+J16586+J16816+J17046+J17276</f>
        <v>0</v>
      </c>
      <c r="K12446" s="101">
        <f t="shared" si="3555"/>
        <v>0</v>
      </c>
      <c r="L12446" s="97">
        <f t="shared" si="3534"/>
        <v>0</v>
      </c>
      <c r="M12446" s="101">
        <f t="shared" ref="M12446:N12465" si="3556">M12676+M12906+M13136+M13366+M13596+M13826+M14056+M14286+M14516+M14746+M14976+M15206+M15436+M15666+M15896+M16126+M16356+M16586+M16816+M17046+M17276</f>
        <v>0</v>
      </c>
      <c r="N12446" s="101">
        <f t="shared" si="3556"/>
        <v>0</v>
      </c>
      <c r="R12446" s="352">
        <f>L12676-[1]გადასახდელები!L11066</f>
        <v>0</v>
      </c>
    </row>
    <row r="12447" spans="2:18" ht="30.75" hidden="1" customHeight="1">
      <c r="B12447" s="36" t="str">
        <f t="shared" si="3529"/>
        <v>b</v>
      </c>
      <c r="C12447" s="42">
        <v>5</v>
      </c>
      <c r="D12447" s="42"/>
      <c r="F12447" s="343" t="s">
        <v>599</v>
      </c>
      <c r="G12447" s="49" t="s">
        <v>196</v>
      </c>
      <c r="H12447" s="101">
        <f t="shared" si="3532"/>
        <v>0</v>
      </c>
      <c r="I12447" s="97">
        <f t="shared" si="3531"/>
        <v>0</v>
      </c>
      <c r="J12447" s="101">
        <f t="shared" ref="J12447:K12447" si="3557">J12677+J12907+J13137+J13367+J13597+J13827+J14057+J14287+J14517+J14747+J14977+J15207+J15437+J15667+J15897+J16127+J16357+J16587+J16817+J17047+J17277</f>
        <v>0</v>
      </c>
      <c r="K12447" s="101">
        <f t="shared" si="3557"/>
        <v>0</v>
      </c>
      <c r="L12447" s="97">
        <f t="shared" si="3534"/>
        <v>0</v>
      </c>
      <c r="M12447" s="101">
        <f t="shared" si="3556"/>
        <v>0</v>
      </c>
      <c r="N12447" s="101">
        <f t="shared" si="3556"/>
        <v>0</v>
      </c>
      <c r="R12447" s="352">
        <f>L12677-[1]გადასახდელები!L11067</f>
        <v>0</v>
      </c>
    </row>
    <row r="12448" spans="2:18" ht="60.75" hidden="1" customHeight="1">
      <c r="B12448" s="36" t="str">
        <f t="shared" si="3529"/>
        <v>b</v>
      </c>
      <c r="C12448" s="42">
        <v>5</v>
      </c>
      <c r="D12448" s="42"/>
      <c r="F12448" s="343" t="s">
        <v>536</v>
      </c>
      <c r="G12448" s="49" t="s">
        <v>230</v>
      </c>
      <c r="H12448" s="101">
        <f t="shared" si="3532"/>
        <v>0</v>
      </c>
      <c r="I12448" s="97">
        <f t="shared" si="3531"/>
        <v>0</v>
      </c>
      <c r="J12448" s="101">
        <f t="shared" ref="J12448:K12448" si="3558">J12678+J12908+J13138+J13368+J13598+J13828+J14058+J14288+J14518+J14748+J14978+J15208+J15438+J15668+J15898+J16128+J16358+J16588+J16818+J17048+J17278</f>
        <v>0</v>
      </c>
      <c r="K12448" s="101">
        <f t="shared" si="3558"/>
        <v>0</v>
      </c>
      <c r="L12448" s="97">
        <f t="shared" si="3534"/>
        <v>0</v>
      </c>
      <c r="M12448" s="101">
        <f t="shared" si="3556"/>
        <v>0</v>
      </c>
      <c r="N12448" s="101">
        <f t="shared" si="3556"/>
        <v>0</v>
      </c>
      <c r="R12448" s="352">
        <f>L12678-[1]გადასახდელები!L11068</f>
        <v>0</v>
      </c>
    </row>
    <row r="12449" spans="2:18" ht="30.75" hidden="1" customHeight="1">
      <c r="B12449" s="36" t="str">
        <f t="shared" si="3529"/>
        <v>b</v>
      </c>
      <c r="C12449" s="42">
        <v>5</v>
      </c>
      <c r="D12449" s="42"/>
      <c r="F12449" s="342" t="s">
        <v>537</v>
      </c>
      <c r="G12449" s="48" t="s">
        <v>195</v>
      </c>
      <c r="H12449" s="96">
        <f t="shared" si="3532"/>
        <v>0</v>
      </c>
      <c r="I12449" s="97">
        <f t="shared" si="3531"/>
        <v>0</v>
      </c>
      <c r="J12449" s="96">
        <f t="shared" ref="J12449:K12449" si="3559">J12679+J12909+J13139+J13369+J13599+J13829+J14059+J14289+J14519+J14749+J14979+J15209+J15439+J15669+J15899+J16129+J16359+J16589+J16819+J17049+J17279</f>
        <v>0</v>
      </c>
      <c r="K12449" s="96">
        <f t="shared" si="3559"/>
        <v>0</v>
      </c>
      <c r="L12449" s="97">
        <f t="shared" si="3534"/>
        <v>0</v>
      </c>
      <c r="M12449" s="96">
        <f t="shared" si="3556"/>
        <v>0</v>
      </c>
      <c r="N12449" s="96">
        <f t="shared" si="3556"/>
        <v>0</v>
      </c>
      <c r="O12449" s="82" t="s">
        <v>146</v>
      </c>
      <c r="R12449" s="352">
        <f>L12679-[1]გადასახდელები!L11069</f>
        <v>0</v>
      </c>
    </row>
    <row r="12450" spans="2:18" ht="20.25" hidden="1" customHeight="1">
      <c r="B12450" s="36" t="str">
        <f t="shared" si="3529"/>
        <v>b</v>
      </c>
      <c r="C12450" s="42">
        <v>6</v>
      </c>
      <c r="D12450" s="42"/>
      <c r="F12450" s="343" t="s">
        <v>600</v>
      </c>
      <c r="G12450" s="45" t="s">
        <v>181</v>
      </c>
      <c r="H12450" s="106">
        <f t="shared" si="3532"/>
        <v>0</v>
      </c>
      <c r="I12450" s="105">
        <f t="shared" si="3531"/>
        <v>0</v>
      </c>
      <c r="J12450" s="106">
        <f t="shared" ref="J12450:K12450" si="3560">J12680+J12910+J13140+J13370+J13600+J13830+J14060+J14290+J14520+J14750+J14980+J15210+J15440+J15670+J15900+J16130+J16360+J16590+J16820+J17050+J17280</f>
        <v>0</v>
      </c>
      <c r="K12450" s="106">
        <f t="shared" si="3560"/>
        <v>0</v>
      </c>
      <c r="L12450" s="105">
        <f t="shared" si="3534"/>
        <v>0</v>
      </c>
      <c r="M12450" s="106">
        <f t="shared" si="3556"/>
        <v>0</v>
      </c>
      <c r="N12450" s="106">
        <f t="shared" si="3556"/>
        <v>0</v>
      </c>
      <c r="R12450" s="352">
        <f>L12680-[1]გადასახდელები!L11070</f>
        <v>0</v>
      </c>
    </row>
    <row r="12451" spans="2:18" ht="20.25" hidden="1" customHeight="1">
      <c r="B12451" s="36" t="str">
        <f t="shared" si="3529"/>
        <v>b</v>
      </c>
      <c r="C12451" s="42">
        <v>6</v>
      </c>
      <c r="D12451" s="42"/>
      <c r="F12451" s="343" t="s">
        <v>601</v>
      </c>
      <c r="G12451" s="45" t="s">
        <v>182</v>
      </c>
      <c r="H12451" s="106">
        <f t="shared" si="3532"/>
        <v>0</v>
      </c>
      <c r="I12451" s="105">
        <f t="shared" si="3531"/>
        <v>0</v>
      </c>
      <c r="J12451" s="106">
        <f t="shared" ref="J12451:K12451" si="3561">J12681+J12911+J13141+J13371+J13601+J13831+J14061+J14291+J14521+J14751+J14981+J15211+J15441+J15671+J15901+J16131+J16361+J16591+J16821+J17051+J17281</f>
        <v>0</v>
      </c>
      <c r="K12451" s="106">
        <f t="shared" si="3561"/>
        <v>0</v>
      </c>
      <c r="L12451" s="105">
        <f t="shared" si="3534"/>
        <v>0</v>
      </c>
      <c r="M12451" s="106">
        <f t="shared" si="3556"/>
        <v>0</v>
      </c>
      <c r="N12451" s="106">
        <f t="shared" si="3556"/>
        <v>0</v>
      </c>
      <c r="R12451" s="352">
        <f>L12681-[1]გადასახდელები!L11071</f>
        <v>0</v>
      </c>
    </row>
    <row r="12452" spans="2:18" ht="20.25" hidden="1" customHeight="1">
      <c r="B12452" s="36" t="str">
        <f t="shared" si="3529"/>
        <v>b</v>
      </c>
      <c r="C12452" s="42">
        <v>6</v>
      </c>
      <c r="D12452" s="42"/>
      <c r="F12452" s="343" t="s">
        <v>602</v>
      </c>
      <c r="G12452" s="45" t="s">
        <v>183</v>
      </c>
      <c r="H12452" s="106">
        <f t="shared" si="3532"/>
        <v>0</v>
      </c>
      <c r="I12452" s="105">
        <f t="shared" si="3531"/>
        <v>0</v>
      </c>
      <c r="J12452" s="106">
        <f t="shared" ref="J12452:K12452" si="3562">J12682+J12912+J13142+J13372+J13602+J13832+J14062+J14292+J14522+J14752+J14982+J15212+J15442+J15672+J15902+J16132+J16362+J16592+J16822+J17052+J17282</f>
        <v>0</v>
      </c>
      <c r="K12452" s="106">
        <f t="shared" si="3562"/>
        <v>0</v>
      </c>
      <c r="L12452" s="105">
        <f t="shared" si="3534"/>
        <v>0</v>
      </c>
      <c r="M12452" s="106">
        <f t="shared" si="3556"/>
        <v>0</v>
      </c>
      <c r="N12452" s="106">
        <f t="shared" si="3556"/>
        <v>0</v>
      </c>
      <c r="R12452" s="352">
        <f>L12682-[1]გადასახდელები!L11072</f>
        <v>0</v>
      </c>
    </row>
    <row r="12453" spans="2:18" ht="20.25" hidden="1" customHeight="1">
      <c r="B12453" s="36" t="str">
        <f t="shared" si="3529"/>
        <v>b</v>
      </c>
      <c r="C12453" s="42">
        <v>6</v>
      </c>
      <c r="D12453" s="42"/>
      <c r="F12453" s="343" t="s">
        <v>603</v>
      </c>
      <c r="G12453" s="45" t="s">
        <v>184</v>
      </c>
      <c r="H12453" s="106">
        <f t="shared" si="3532"/>
        <v>0</v>
      </c>
      <c r="I12453" s="105">
        <f t="shared" si="3531"/>
        <v>0</v>
      </c>
      <c r="J12453" s="106">
        <f t="shared" ref="J12453:K12453" si="3563">J12683+J12913+J13143+J13373+J13603+J13833+J14063+J14293+J14523+J14753+J14983+J15213+J15443+J15673+J15903+J16133+J16363+J16593+J16823+J17053+J17283</f>
        <v>0</v>
      </c>
      <c r="K12453" s="106">
        <f t="shared" si="3563"/>
        <v>0</v>
      </c>
      <c r="L12453" s="105">
        <f t="shared" si="3534"/>
        <v>0</v>
      </c>
      <c r="M12453" s="106">
        <f t="shared" si="3556"/>
        <v>0</v>
      </c>
      <c r="N12453" s="106">
        <f t="shared" si="3556"/>
        <v>0</v>
      </c>
      <c r="R12453" s="352">
        <f>L12683-[1]გადასახდელები!L11073</f>
        <v>0</v>
      </c>
    </row>
    <row r="12454" spans="2:18" ht="20.25" hidden="1" customHeight="1">
      <c r="B12454" s="36" t="str">
        <f t="shared" si="3529"/>
        <v>b</v>
      </c>
      <c r="C12454" s="42">
        <v>6</v>
      </c>
      <c r="D12454" s="42"/>
      <c r="F12454" s="343" t="s">
        <v>538</v>
      </c>
      <c r="G12454" s="45" t="s">
        <v>185</v>
      </c>
      <c r="H12454" s="106">
        <f t="shared" si="3532"/>
        <v>0</v>
      </c>
      <c r="I12454" s="105">
        <f t="shared" si="3531"/>
        <v>0</v>
      </c>
      <c r="J12454" s="106">
        <f t="shared" ref="J12454:K12454" si="3564">J12684+J12914+J13144+J13374+J13604+J13834+J14064+J14294+J14524+J14754+J14984+J15214+J15444+J15674+J15904+J16134+J16364+J16594+J16824+J17054+J17284</f>
        <v>0</v>
      </c>
      <c r="K12454" s="106">
        <f t="shared" si="3564"/>
        <v>0</v>
      </c>
      <c r="L12454" s="105">
        <f t="shared" si="3534"/>
        <v>0</v>
      </c>
      <c r="M12454" s="106">
        <f t="shared" si="3556"/>
        <v>0</v>
      </c>
      <c r="N12454" s="106">
        <f t="shared" si="3556"/>
        <v>0</v>
      </c>
      <c r="R12454" s="352">
        <f>L12684-[1]გადასახდელები!L11074</f>
        <v>0</v>
      </c>
    </row>
    <row r="12455" spans="2:18" ht="20.25" hidden="1" customHeight="1">
      <c r="B12455" s="36" t="str">
        <f t="shared" si="3529"/>
        <v>b</v>
      </c>
      <c r="C12455" s="42">
        <v>6</v>
      </c>
      <c r="D12455" s="42"/>
      <c r="F12455" s="343" t="s">
        <v>604</v>
      </c>
      <c r="G12455" s="45" t="s">
        <v>186</v>
      </c>
      <c r="H12455" s="106">
        <f t="shared" si="3532"/>
        <v>0</v>
      </c>
      <c r="I12455" s="105">
        <f t="shared" si="3531"/>
        <v>0</v>
      </c>
      <c r="J12455" s="106">
        <f t="shared" ref="J12455:K12455" si="3565">J12685+J12915+J13145+J13375+J13605+J13835+J14065+J14295+J14525+J14755+J14985+J15215+J15445+J15675+J15905+J16135+J16365+J16595+J16825+J17055+J17285</f>
        <v>0</v>
      </c>
      <c r="K12455" s="106">
        <f t="shared" si="3565"/>
        <v>0</v>
      </c>
      <c r="L12455" s="105">
        <f t="shared" si="3534"/>
        <v>0</v>
      </c>
      <c r="M12455" s="106">
        <f t="shared" si="3556"/>
        <v>0</v>
      </c>
      <c r="N12455" s="106">
        <f t="shared" si="3556"/>
        <v>0</v>
      </c>
      <c r="R12455" s="352">
        <f>L12685-[1]გადასახდელები!L11075</f>
        <v>0</v>
      </c>
    </row>
    <row r="12456" spans="2:18" ht="20.25" hidden="1" customHeight="1">
      <c r="B12456" s="36" t="str">
        <f t="shared" si="3529"/>
        <v>b</v>
      </c>
      <c r="C12456" s="42">
        <v>6</v>
      </c>
      <c r="D12456" s="42"/>
      <c r="F12456" s="343" t="s">
        <v>605</v>
      </c>
      <c r="G12456" s="45" t="s">
        <v>187</v>
      </c>
      <c r="H12456" s="106">
        <f t="shared" si="3532"/>
        <v>0</v>
      </c>
      <c r="I12456" s="105">
        <f t="shared" si="3531"/>
        <v>0</v>
      </c>
      <c r="J12456" s="106">
        <f t="shared" ref="J12456:K12456" si="3566">J12686+J12916+J13146+J13376+J13606+J13836+J14066+J14296+J14526+J14756+J14986+J15216+J15446+J15676+J15906+J16136+J16366+J16596+J16826+J17056+J17286</f>
        <v>0</v>
      </c>
      <c r="K12456" s="106">
        <f t="shared" si="3566"/>
        <v>0</v>
      </c>
      <c r="L12456" s="105">
        <f t="shared" si="3534"/>
        <v>0</v>
      </c>
      <c r="M12456" s="106">
        <f t="shared" si="3556"/>
        <v>0</v>
      </c>
      <c r="N12456" s="106">
        <f t="shared" si="3556"/>
        <v>0</v>
      </c>
      <c r="R12456" s="352">
        <f>L12686-[1]გადასახდელები!L11076</f>
        <v>0</v>
      </c>
    </row>
    <row r="12457" spans="2:18" ht="20.25" hidden="1" customHeight="1">
      <c r="B12457" s="36" t="str">
        <f t="shared" si="3529"/>
        <v>b</v>
      </c>
      <c r="C12457" s="42">
        <v>6</v>
      </c>
      <c r="D12457" s="42"/>
      <c r="F12457" s="343" t="s">
        <v>606</v>
      </c>
      <c r="G12457" s="45" t="s">
        <v>188</v>
      </c>
      <c r="H12457" s="106">
        <f t="shared" si="3532"/>
        <v>0</v>
      </c>
      <c r="I12457" s="105">
        <f t="shared" si="3531"/>
        <v>0</v>
      </c>
      <c r="J12457" s="106">
        <f t="shared" ref="J12457:K12457" si="3567">J12687+J12917+J13147+J13377+J13607+J13837+J14067+J14297+J14527+J14757+J14987+J15217+J15447+J15677+J15907+J16137+J16367+J16597+J16827+J17057+J17287</f>
        <v>0</v>
      </c>
      <c r="K12457" s="106">
        <f t="shared" si="3567"/>
        <v>0</v>
      </c>
      <c r="L12457" s="105">
        <f t="shared" si="3534"/>
        <v>0</v>
      </c>
      <c r="M12457" s="106">
        <f t="shared" si="3556"/>
        <v>0</v>
      </c>
      <c r="N12457" s="106">
        <f t="shared" si="3556"/>
        <v>0</v>
      </c>
      <c r="R12457" s="352">
        <f>L12687-[1]გადასახდელები!L11077</f>
        <v>0</v>
      </c>
    </row>
    <row r="12458" spans="2:18" ht="20.25" hidden="1" customHeight="1">
      <c r="B12458" s="36" t="str">
        <f t="shared" si="3529"/>
        <v>b</v>
      </c>
      <c r="C12458" s="42">
        <v>6</v>
      </c>
      <c r="D12458" s="42"/>
      <c r="F12458" s="343" t="s">
        <v>607</v>
      </c>
      <c r="G12458" s="45" t="s">
        <v>189</v>
      </c>
      <c r="H12458" s="106">
        <f t="shared" si="3532"/>
        <v>0</v>
      </c>
      <c r="I12458" s="105">
        <f t="shared" si="3531"/>
        <v>0</v>
      </c>
      <c r="J12458" s="106">
        <f t="shared" ref="J12458:K12458" si="3568">J12688+J12918+J13148+J13378+J13608+J13838+J14068+J14298+J14528+J14758+J14988+J15218+J15448+J15678+J15908+J16138+J16368+J16598+J16828+J17058+J17288</f>
        <v>0</v>
      </c>
      <c r="K12458" s="106">
        <f t="shared" si="3568"/>
        <v>0</v>
      </c>
      <c r="L12458" s="105">
        <f t="shared" si="3534"/>
        <v>0</v>
      </c>
      <c r="M12458" s="106">
        <f t="shared" si="3556"/>
        <v>0</v>
      </c>
      <c r="N12458" s="106">
        <f t="shared" si="3556"/>
        <v>0</v>
      </c>
      <c r="R12458" s="352">
        <f>L12688-[1]გადასახდელები!L11078</f>
        <v>0</v>
      </c>
    </row>
    <row r="12459" spans="2:18" ht="20.25" hidden="1" customHeight="1">
      <c r="B12459" s="36" t="str">
        <f t="shared" ref="B12459:B12522" si="3569">IF(H12459+I12459+L12459&gt;0,"a","b")</f>
        <v>b</v>
      </c>
      <c r="C12459" s="42">
        <v>6</v>
      </c>
      <c r="D12459" s="42"/>
      <c r="F12459" s="343" t="s">
        <v>608</v>
      </c>
      <c r="G12459" s="45" t="s">
        <v>190</v>
      </c>
      <c r="H12459" s="106">
        <f t="shared" si="3532"/>
        <v>0</v>
      </c>
      <c r="I12459" s="105">
        <f t="shared" si="3531"/>
        <v>0</v>
      </c>
      <c r="J12459" s="106">
        <f t="shared" ref="J12459:K12459" si="3570">J12689+J12919+J13149+J13379+J13609+J13839+J14069+J14299+J14529+J14759+J14989+J15219+J15449+J15679+J15909+J16139+J16369+J16599+J16829+J17059+J17289</f>
        <v>0</v>
      </c>
      <c r="K12459" s="106">
        <f t="shared" si="3570"/>
        <v>0</v>
      </c>
      <c r="L12459" s="105">
        <f t="shared" si="3534"/>
        <v>0</v>
      </c>
      <c r="M12459" s="106">
        <f t="shared" si="3556"/>
        <v>0</v>
      </c>
      <c r="N12459" s="106">
        <f t="shared" si="3556"/>
        <v>0</v>
      </c>
      <c r="R12459" s="352">
        <f>L12689-[1]გადასახდელები!L11079</f>
        <v>0</v>
      </c>
    </row>
    <row r="12460" spans="2:18" ht="30.75" hidden="1" customHeight="1">
      <c r="B12460" s="36" t="str">
        <f t="shared" si="3569"/>
        <v>b</v>
      </c>
      <c r="C12460" s="42">
        <v>6</v>
      </c>
      <c r="D12460" s="42"/>
      <c r="F12460" s="343" t="s">
        <v>539</v>
      </c>
      <c r="G12460" s="45" t="s">
        <v>231</v>
      </c>
      <c r="H12460" s="106">
        <f t="shared" si="3532"/>
        <v>0</v>
      </c>
      <c r="I12460" s="105">
        <f t="shared" si="3531"/>
        <v>0</v>
      </c>
      <c r="J12460" s="106">
        <f t="shared" ref="J12460:K12460" si="3571">J12690+J12920+J13150+J13380+J13610+J13840+J14070+J14300+J14530+J14760+J14990+J15220+J15450+J15680+J15910+J16140+J16370+J16600+J16830+J17060+J17290</f>
        <v>0</v>
      </c>
      <c r="K12460" s="106">
        <f t="shared" si="3571"/>
        <v>0</v>
      </c>
      <c r="L12460" s="105">
        <f t="shared" si="3534"/>
        <v>0</v>
      </c>
      <c r="M12460" s="106">
        <f t="shared" si="3556"/>
        <v>0</v>
      </c>
      <c r="N12460" s="106">
        <f t="shared" si="3556"/>
        <v>0</v>
      </c>
      <c r="R12460" s="352">
        <f>L12690-[1]გადასახდელები!L11080</f>
        <v>0</v>
      </c>
    </row>
    <row r="12461" spans="2:18" ht="20.25" hidden="1" customHeight="1">
      <c r="B12461" s="36" t="str">
        <f t="shared" si="3569"/>
        <v>b</v>
      </c>
      <c r="C12461" s="42">
        <v>5</v>
      </c>
      <c r="D12461" s="42"/>
      <c r="F12461" s="342" t="s">
        <v>609</v>
      </c>
      <c r="G12461" s="48" t="s">
        <v>197</v>
      </c>
      <c r="H12461" s="96">
        <f t="shared" si="3532"/>
        <v>0</v>
      </c>
      <c r="I12461" s="97">
        <f t="shared" si="3531"/>
        <v>0</v>
      </c>
      <c r="J12461" s="96">
        <f t="shared" ref="J12461:K12461" si="3572">J12691+J12921+J13151+J13381+J13611+J13841+J14071+J14301+J14531+J14761+J14991+J15221+J15451+J15681+J15911+J16141+J16371+J16601+J16831+J17061+J17291</f>
        <v>0</v>
      </c>
      <c r="K12461" s="96">
        <f t="shared" si="3572"/>
        <v>0</v>
      </c>
      <c r="L12461" s="97">
        <f t="shared" si="3534"/>
        <v>0</v>
      </c>
      <c r="M12461" s="96">
        <f t="shared" si="3556"/>
        <v>0</v>
      </c>
      <c r="N12461" s="96">
        <f t="shared" si="3556"/>
        <v>0</v>
      </c>
      <c r="O12461" s="82" t="s">
        <v>146</v>
      </c>
      <c r="R12461" s="352">
        <f>L12691-[1]გადასახდელები!L11081</f>
        <v>0</v>
      </c>
    </row>
    <row r="12462" spans="2:18" ht="20.25" hidden="1" customHeight="1">
      <c r="B12462" s="36" t="str">
        <f t="shared" si="3569"/>
        <v>b</v>
      </c>
      <c r="C12462" s="42">
        <v>6</v>
      </c>
      <c r="D12462" s="42"/>
      <c r="F12462" s="343" t="s">
        <v>610</v>
      </c>
      <c r="G12462" s="45" t="s">
        <v>191</v>
      </c>
      <c r="H12462" s="106">
        <f t="shared" si="3532"/>
        <v>0</v>
      </c>
      <c r="I12462" s="105">
        <f t="shared" si="3531"/>
        <v>0</v>
      </c>
      <c r="J12462" s="106">
        <f t="shared" ref="J12462:K12462" si="3573">J12692+J12922+J13152+J13382+J13612+J13842+J14072+J14302+J14532+J14762+J14992+J15222+J15452+J15682+J15912+J16142+J16372+J16602+J16832+J17062+J17292</f>
        <v>0</v>
      </c>
      <c r="K12462" s="106">
        <f t="shared" si="3573"/>
        <v>0</v>
      </c>
      <c r="L12462" s="105">
        <f t="shared" si="3534"/>
        <v>0</v>
      </c>
      <c r="M12462" s="106">
        <f t="shared" si="3556"/>
        <v>0</v>
      </c>
      <c r="N12462" s="106">
        <f t="shared" si="3556"/>
        <v>0</v>
      </c>
      <c r="R12462" s="352">
        <f>L12692-[1]გადასახდელები!L11082</f>
        <v>0</v>
      </c>
    </row>
    <row r="12463" spans="2:18" ht="20.25" hidden="1" customHeight="1">
      <c r="B12463" s="36" t="str">
        <f t="shared" si="3569"/>
        <v>b</v>
      </c>
      <c r="C12463" s="42">
        <v>6</v>
      </c>
      <c r="D12463" s="42"/>
      <c r="F12463" s="343" t="s">
        <v>611</v>
      </c>
      <c r="G12463" s="45" t="s">
        <v>192</v>
      </c>
      <c r="H12463" s="106">
        <f t="shared" si="3532"/>
        <v>0</v>
      </c>
      <c r="I12463" s="105">
        <f t="shared" si="3531"/>
        <v>0</v>
      </c>
      <c r="J12463" s="106">
        <f t="shared" ref="J12463:K12463" si="3574">J12693+J12923+J13153+J13383+J13613+J13843+J14073+J14303+J14533+J14763+J14993+J15223+J15453+J15683+J15913+J16143+J16373+J16603+J16833+J17063+J17293</f>
        <v>0</v>
      </c>
      <c r="K12463" s="106">
        <f t="shared" si="3574"/>
        <v>0</v>
      </c>
      <c r="L12463" s="105">
        <f t="shared" si="3534"/>
        <v>0</v>
      </c>
      <c r="M12463" s="106">
        <f t="shared" si="3556"/>
        <v>0</v>
      </c>
      <c r="N12463" s="106">
        <f t="shared" si="3556"/>
        <v>0</v>
      </c>
      <c r="R12463" s="352">
        <f>L12693-[1]გადასახდელები!L11083</f>
        <v>0</v>
      </c>
    </row>
    <row r="12464" spans="2:18" ht="30.75" hidden="1" customHeight="1">
      <c r="B12464" s="36" t="str">
        <f t="shared" si="3569"/>
        <v>b</v>
      </c>
      <c r="C12464" s="42">
        <v>6</v>
      </c>
      <c r="D12464" s="42"/>
      <c r="F12464" s="343" t="s">
        <v>612</v>
      </c>
      <c r="G12464" s="45" t="s">
        <v>232</v>
      </c>
      <c r="H12464" s="106">
        <f t="shared" si="3532"/>
        <v>0</v>
      </c>
      <c r="I12464" s="105">
        <f t="shared" si="3531"/>
        <v>0</v>
      </c>
      <c r="J12464" s="106">
        <f t="shared" ref="J12464:K12464" si="3575">J12694+J12924+J13154+J13384+J13614+J13844+J14074+J14304+J14534+J14764+J14994+J15224+J15454+J15684+J15914+J16144+J16374+J16604+J16834+J17064+J17294</f>
        <v>0</v>
      </c>
      <c r="K12464" s="106">
        <f t="shared" si="3575"/>
        <v>0</v>
      </c>
      <c r="L12464" s="105">
        <f t="shared" si="3534"/>
        <v>0</v>
      </c>
      <c r="M12464" s="106">
        <f t="shared" si="3556"/>
        <v>0</v>
      </c>
      <c r="N12464" s="106">
        <f t="shared" si="3556"/>
        <v>0</v>
      </c>
      <c r="R12464" s="352">
        <f>L12694-[1]გადასახდელები!L11084</f>
        <v>0</v>
      </c>
    </row>
    <row r="12465" spans="2:18" ht="30.75" hidden="1" customHeight="1">
      <c r="B12465" s="36" t="str">
        <f t="shared" si="3569"/>
        <v>b</v>
      </c>
      <c r="C12465" s="42">
        <v>5</v>
      </c>
      <c r="D12465" s="42"/>
      <c r="F12465" s="343" t="s">
        <v>613</v>
      </c>
      <c r="G12465" s="48" t="s">
        <v>233</v>
      </c>
      <c r="H12465" s="101">
        <f t="shared" si="3532"/>
        <v>0</v>
      </c>
      <c r="I12465" s="97">
        <f t="shared" si="3531"/>
        <v>0</v>
      </c>
      <c r="J12465" s="101">
        <f t="shared" ref="J12465:K12465" si="3576">J12695+J12925+J13155+J13385+J13615+J13845+J14075+J14305+J14535+J14765+J14995+J15225+J15455+J15685+J15915+J16145+J16375+J16605+J16835+J17065+J17295</f>
        <v>0</v>
      </c>
      <c r="K12465" s="101">
        <f t="shared" si="3576"/>
        <v>0</v>
      </c>
      <c r="L12465" s="97">
        <f t="shared" si="3534"/>
        <v>0</v>
      </c>
      <c r="M12465" s="101">
        <f t="shared" si="3556"/>
        <v>0</v>
      </c>
      <c r="N12465" s="101">
        <f t="shared" si="3556"/>
        <v>0</v>
      </c>
      <c r="R12465" s="352">
        <f>L12695-[1]გადასახდელები!L11085</f>
        <v>0</v>
      </c>
    </row>
    <row r="12466" spans="2:18" ht="34.5" hidden="1" customHeight="1">
      <c r="B12466" s="36" t="str">
        <f t="shared" si="3569"/>
        <v>b</v>
      </c>
      <c r="C12466" s="42">
        <v>5</v>
      </c>
      <c r="D12466" s="42"/>
      <c r="F12466" s="343" t="s">
        <v>614</v>
      </c>
      <c r="G12466" s="50" t="s">
        <v>367</v>
      </c>
      <c r="H12466" s="101">
        <f t="shared" si="3532"/>
        <v>0</v>
      </c>
      <c r="I12466" s="97">
        <f t="shared" si="3531"/>
        <v>0</v>
      </c>
      <c r="J12466" s="101">
        <f t="shared" ref="J12466:K12466" si="3577">J12696+J12926+J13156+J13386+J13616+J13846+J14076+J14306+J14536+J14766+J14996+J15226+J15456+J15686+J15916+J16146+J16376+J16606+J16836+J17066+J17296</f>
        <v>0</v>
      </c>
      <c r="K12466" s="101">
        <f t="shared" si="3577"/>
        <v>0</v>
      </c>
      <c r="L12466" s="97">
        <f t="shared" si="3534"/>
        <v>0</v>
      </c>
      <c r="M12466" s="101">
        <f t="shared" ref="M12466:N12485" si="3578">M12696+M12926+M13156+M13386+M13616+M13846+M14076+M14306+M14536+M14766+M14996+M15226+M15456+M15686+M15916+M16146+M16376+M16606+M16836+M17066+M17296</f>
        <v>0</v>
      </c>
      <c r="N12466" s="101">
        <f t="shared" si="3578"/>
        <v>0</v>
      </c>
      <c r="R12466" s="352">
        <f>L12696-[1]გადასახდელები!L11086</f>
        <v>0</v>
      </c>
    </row>
    <row r="12467" spans="2:18" ht="34.5" hidden="1" customHeight="1">
      <c r="B12467" s="36" t="str">
        <f t="shared" si="3569"/>
        <v>b</v>
      </c>
      <c r="C12467" s="42">
        <v>5</v>
      </c>
      <c r="D12467" s="42"/>
      <c r="F12467" s="343" t="s">
        <v>540</v>
      </c>
      <c r="G12467" s="48" t="s">
        <v>234</v>
      </c>
      <c r="H12467" s="101">
        <f t="shared" si="3532"/>
        <v>0</v>
      </c>
      <c r="I12467" s="97">
        <f t="shared" si="3531"/>
        <v>0</v>
      </c>
      <c r="J12467" s="101">
        <f t="shared" ref="J12467:K12467" si="3579">J12697+J12927+J13157+J13387+J13617+J13847+J14077+J14307+J14537+J14767+J14997+J15227+J15457+J15687+J15917+J16147+J16377+J16607+J16837+J17067+J17297</f>
        <v>0</v>
      </c>
      <c r="K12467" s="101">
        <f t="shared" si="3579"/>
        <v>0</v>
      </c>
      <c r="L12467" s="97">
        <f t="shared" si="3534"/>
        <v>0</v>
      </c>
      <c r="M12467" s="101">
        <f t="shared" si="3578"/>
        <v>0</v>
      </c>
      <c r="N12467" s="101">
        <f t="shared" si="3578"/>
        <v>0</v>
      </c>
      <c r="R12467" s="352">
        <f>L12697-[1]გადასახდელები!L11087</f>
        <v>0</v>
      </c>
    </row>
    <row r="12468" spans="2:18" ht="50.25" hidden="1" customHeight="1">
      <c r="B12468" s="36" t="str">
        <f t="shared" si="3569"/>
        <v>b</v>
      </c>
      <c r="C12468" s="42">
        <v>5</v>
      </c>
      <c r="D12468" s="42"/>
      <c r="F12468" s="343" t="s">
        <v>541</v>
      </c>
      <c r="G12468" s="48" t="s">
        <v>235</v>
      </c>
      <c r="H12468" s="101">
        <f t="shared" si="3532"/>
        <v>0</v>
      </c>
      <c r="I12468" s="97">
        <f t="shared" si="3531"/>
        <v>0</v>
      </c>
      <c r="J12468" s="101">
        <f t="shared" ref="J12468:K12468" si="3580">J12698+J12928+J13158+J13388+J13618+J13848+J14078+J14308+J14538+J14768+J14998+J15228+J15458+J15688+J15918+J16148+J16378+J16608+J16838+J17068+J17298</f>
        <v>0</v>
      </c>
      <c r="K12468" s="101">
        <f t="shared" si="3580"/>
        <v>0</v>
      </c>
      <c r="L12468" s="97">
        <f t="shared" si="3534"/>
        <v>0</v>
      </c>
      <c r="M12468" s="101">
        <f t="shared" si="3578"/>
        <v>0</v>
      </c>
      <c r="N12468" s="101">
        <f t="shared" si="3578"/>
        <v>0</v>
      </c>
      <c r="R12468" s="352">
        <f>L12698-[1]გადასახდელები!L11088</f>
        <v>0</v>
      </c>
    </row>
    <row r="12469" spans="2:18" ht="20.25" hidden="1" customHeight="1">
      <c r="B12469" s="36" t="str">
        <f t="shared" si="3569"/>
        <v>b</v>
      </c>
      <c r="C12469" s="42">
        <v>5</v>
      </c>
      <c r="D12469" s="42"/>
      <c r="F12469" s="343" t="s">
        <v>542</v>
      </c>
      <c r="G12469" s="48" t="s">
        <v>236</v>
      </c>
      <c r="H12469" s="101">
        <f t="shared" si="3532"/>
        <v>0</v>
      </c>
      <c r="I12469" s="97">
        <f t="shared" si="3531"/>
        <v>0</v>
      </c>
      <c r="J12469" s="101">
        <f t="shared" ref="J12469:K12469" si="3581">J12699+J12929+J13159+J13389+J13619+J13849+J14079+J14309+J14539+J14769+J14999+J15229+J15459+J15689+J15919+J16149+J16379+J16609+J16839+J17069+J17299</f>
        <v>0</v>
      </c>
      <c r="K12469" s="101">
        <f t="shared" si="3581"/>
        <v>0</v>
      </c>
      <c r="L12469" s="97">
        <f t="shared" si="3534"/>
        <v>0</v>
      </c>
      <c r="M12469" s="101">
        <f t="shared" si="3578"/>
        <v>0</v>
      </c>
      <c r="N12469" s="101">
        <f t="shared" si="3578"/>
        <v>0</v>
      </c>
      <c r="R12469" s="352">
        <f>L12699-[1]გადასახდელები!L11089</f>
        <v>0</v>
      </c>
    </row>
    <row r="12470" spans="2:18" ht="20.25" hidden="1" customHeight="1">
      <c r="B12470" s="36" t="str">
        <f t="shared" si="3569"/>
        <v>b</v>
      </c>
      <c r="C12470" s="42">
        <v>5</v>
      </c>
      <c r="D12470" s="42"/>
      <c r="F12470" s="343" t="s">
        <v>543</v>
      </c>
      <c r="G12470" s="48" t="s">
        <v>237</v>
      </c>
      <c r="H12470" s="101">
        <f t="shared" si="3532"/>
        <v>0</v>
      </c>
      <c r="I12470" s="97">
        <f t="shared" si="3531"/>
        <v>0</v>
      </c>
      <c r="J12470" s="101">
        <f t="shared" ref="J12470:K12470" si="3582">J12700+J12930+J13160+J13390+J13620+J13850+J14080+J14310+J14540+J14770+J15000+J15230+J15460+J15690+J15920+J16150+J16380+J16610+J16840+J17070+J17300</f>
        <v>0</v>
      </c>
      <c r="K12470" s="101">
        <f t="shared" si="3582"/>
        <v>0</v>
      </c>
      <c r="L12470" s="97">
        <f t="shared" si="3534"/>
        <v>0</v>
      </c>
      <c r="M12470" s="101">
        <f t="shared" si="3578"/>
        <v>0</v>
      </c>
      <c r="N12470" s="101">
        <f t="shared" si="3578"/>
        <v>0</v>
      </c>
      <c r="R12470" s="352">
        <f>L12700-[1]გადასახდელები!L11090</f>
        <v>0</v>
      </c>
    </row>
    <row r="12471" spans="2:18" ht="20.25" hidden="1" customHeight="1">
      <c r="B12471" s="36" t="str">
        <f t="shared" si="3569"/>
        <v>b</v>
      </c>
      <c r="C12471" s="42">
        <v>5</v>
      </c>
      <c r="D12471" s="42"/>
      <c r="F12471" s="342" t="s">
        <v>544</v>
      </c>
      <c r="G12471" s="48" t="s">
        <v>238</v>
      </c>
      <c r="H12471" s="96">
        <f t="shared" si="3532"/>
        <v>0</v>
      </c>
      <c r="I12471" s="97">
        <f t="shared" si="3531"/>
        <v>0</v>
      </c>
      <c r="J12471" s="96">
        <f t="shared" ref="J12471:K12471" si="3583">J12701+J12931+J13161+J13391+J13621+J13851+J14081+J14311+J14541+J14771+J15001+J15231+J15461+J15691+J15921+J16151+J16381+J16611+J16841+J17071+J17301</f>
        <v>0</v>
      </c>
      <c r="K12471" s="96">
        <f t="shared" si="3583"/>
        <v>0</v>
      </c>
      <c r="L12471" s="97">
        <f t="shared" si="3534"/>
        <v>0</v>
      </c>
      <c r="M12471" s="96">
        <f t="shared" si="3578"/>
        <v>0</v>
      </c>
      <c r="N12471" s="96">
        <f t="shared" si="3578"/>
        <v>0</v>
      </c>
      <c r="O12471" s="82" t="s">
        <v>146</v>
      </c>
      <c r="R12471" s="352">
        <f>L12701-[1]გადასახდელები!L11091</f>
        <v>0</v>
      </c>
    </row>
    <row r="12472" spans="2:18" ht="23.25" hidden="1" customHeight="1">
      <c r="B12472" s="36" t="str">
        <f t="shared" si="3569"/>
        <v>b</v>
      </c>
      <c r="C12472" s="42">
        <v>6</v>
      </c>
      <c r="D12472" s="42"/>
      <c r="F12472" s="343" t="s">
        <v>545</v>
      </c>
      <c r="G12472" s="45" t="s">
        <v>198</v>
      </c>
      <c r="H12472" s="106">
        <f t="shared" si="3532"/>
        <v>0</v>
      </c>
      <c r="I12472" s="105">
        <f t="shared" si="3531"/>
        <v>0</v>
      </c>
      <c r="J12472" s="106">
        <f t="shared" ref="J12472:K12472" si="3584">J12702+J12932+J13162+J13392+J13622+J13852+J14082+J14312+J14542+J14772+J15002+J15232+J15462+J15692+J15922+J16152+J16382+J16612+J16842+J17072+J17302</f>
        <v>0</v>
      </c>
      <c r="K12472" s="106">
        <f t="shared" si="3584"/>
        <v>0</v>
      </c>
      <c r="L12472" s="105">
        <f t="shared" si="3534"/>
        <v>0</v>
      </c>
      <c r="M12472" s="106">
        <f t="shared" si="3578"/>
        <v>0</v>
      </c>
      <c r="N12472" s="106">
        <f t="shared" si="3578"/>
        <v>0</v>
      </c>
      <c r="R12472" s="352">
        <f>L12702-[1]გადასახდელები!L11092</f>
        <v>0</v>
      </c>
    </row>
    <row r="12473" spans="2:18" ht="20.25" hidden="1" customHeight="1">
      <c r="B12473" s="36" t="str">
        <f t="shared" si="3569"/>
        <v>b</v>
      </c>
      <c r="C12473" s="42">
        <v>6</v>
      </c>
      <c r="D12473" s="42"/>
      <c r="F12473" s="343" t="s">
        <v>546</v>
      </c>
      <c r="G12473" s="45" t="s">
        <v>199</v>
      </c>
      <c r="H12473" s="106">
        <f t="shared" si="3532"/>
        <v>0</v>
      </c>
      <c r="I12473" s="105">
        <f t="shared" si="3531"/>
        <v>0</v>
      </c>
      <c r="J12473" s="106">
        <f t="shared" ref="J12473:K12473" si="3585">J12703+J12933+J13163+J13393+J13623+J13853+J14083+J14313+J14543+J14773+J15003+J15233+J15463+J15693+J15923+J16153+J16383+J16613+J16843+J17073+J17303</f>
        <v>0</v>
      </c>
      <c r="K12473" s="106">
        <f t="shared" si="3585"/>
        <v>0</v>
      </c>
      <c r="L12473" s="105">
        <f t="shared" si="3534"/>
        <v>0</v>
      </c>
      <c r="M12473" s="106">
        <f t="shared" si="3578"/>
        <v>0</v>
      </c>
      <c r="N12473" s="106">
        <f t="shared" si="3578"/>
        <v>0</v>
      </c>
      <c r="R12473" s="352">
        <f>L12703-[1]გადასახდელები!L11093</f>
        <v>0</v>
      </c>
    </row>
    <row r="12474" spans="2:18" ht="23.25" hidden="1" customHeight="1">
      <c r="B12474" s="36" t="str">
        <f t="shared" si="3569"/>
        <v>b</v>
      </c>
      <c r="C12474" s="42">
        <v>6</v>
      </c>
      <c r="D12474" s="42"/>
      <c r="F12474" s="343" t="s">
        <v>547</v>
      </c>
      <c r="G12474" s="45" t="s">
        <v>200</v>
      </c>
      <c r="H12474" s="106">
        <f t="shared" si="3532"/>
        <v>0</v>
      </c>
      <c r="I12474" s="105">
        <f t="shared" si="3531"/>
        <v>0</v>
      </c>
      <c r="J12474" s="106">
        <f t="shared" ref="J12474:K12474" si="3586">J12704+J12934+J13164+J13394+J13624+J13854+J14084+J14314+J14544+J14774+J15004+J15234+J15464+J15694+J15924+J16154+J16384+J16614+J16844+J17074+J17304</f>
        <v>0</v>
      </c>
      <c r="K12474" s="106">
        <f t="shared" si="3586"/>
        <v>0</v>
      </c>
      <c r="L12474" s="105">
        <f t="shared" si="3534"/>
        <v>0</v>
      </c>
      <c r="M12474" s="106">
        <f t="shared" si="3578"/>
        <v>0</v>
      </c>
      <c r="N12474" s="106">
        <f t="shared" si="3578"/>
        <v>0</v>
      </c>
      <c r="R12474" s="352">
        <f>L12704-[1]გადასახდელები!L11094</f>
        <v>0</v>
      </c>
    </row>
    <row r="12475" spans="2:18" ht="31.5" hidden="1" customHeight="1">
      <c r="B12475" s="36" t="str">
        <f t="shared" si="3569"/>
        <v>b</v>
      </c>
      <c r="C12475" s="42">
        <v>6</v>
      </c>
      <c r="D12475" s="42"/>
      <c r="F12475" s="343" t="s">
        <v>615</v>
      </c>
      <c r="G12475" s="45" t="s">
        <v>201</v>
      </c>
      <c r="H12475" s="106">
        <f t="shared" si="3532"/>
        <v>0</v>
      </c>
      <c r="I12475" s="105">
        <f t="shared" si="3531"/>
        <v>0</v>
      </c>
      <c r="J12475" s="106">
        <f t="shared" ref="J12475:K12475" si="3587">J12705+J12935+J13165+J13395+J13625+J13855+J14085+J14315+J14545+J14775+J15005+J15235+J15465+J15695+J15925+J16155+J16385+J16615+J16845+J17075+J17305</f>
        <v>0</v>
      </c>
      <c r="K12475" s="106">
        <f t="shared" si="3587"/>
        <v>0</v>
      </c>
      <c r="L12475" s="105">
        <f t="shared" si="3534"/>
        <v>0</v>
      </c>
      <c r="M12475" s="106">
        <f t="shared" si="3578"/>
        <v>0</v>
      </c>
      <c r="N12475" s="106">
        <f t="shared" si="3578"/>
        <v>0</v>
      </c>
      <c r="R12475" s="352">
        <f>L12705-[1]გადასახდელები!L11095</f>
        <v>0</v>
      </c>
    </row>
    <row r="12476" spans="2:18" ht="33.75" hidden="1" customHeight="1">
      <c r="B12476" s="36" t="str">
        <f t="shared" si="3569"/>
        <v>b</v>
      </c>
      <c r="C12476" s="42">
        <v>6</v>
      </c>
      <c r="D12476" s="42"/>
      <c r="F12476" s="343" t="s">
        <v>548</v>
      </c>
      <c r="G12476" s="45" t="s">
        <v>239</v>
      </c>
      <c r="H12476" s="106">
        <f t="shared" si="3532"/>
        <v>0</v>
      </c>
      <c r="I12476" s="105">
        <f t="shared" si="3531"/>
        <v>0</v>
      </c>
      <c r="J12476" s="106">
        <f t="shared" ref="J12476:K12476" si="3588">J12706+J12936+J13166+J13396+J13626+J13856+J14086+J14316+J14546+J14776+J15006+J15236+J15466+J15696+J15926+J16156+J16386+J16616+J16846+J17076+J17306</f>
        <v>0</v>
      </c>
      <c r="K12476" s="106">
        <f t="shared" si="3588"/>
        <v>0</v>
      </c>
      <c r="L12476" s="105">
        <f t="shared" si="3534"/>
        <v>0</v>
      </c>
      <c r="M12476" s="106">
        <f t="shared" si="3578"/>
        <v>0</v>
      </c>
      <c r="N12476" s="106">
        <f t="shared" si="3578"/>
        <v>0</v>
      </c>
      <c r="R12476" s="352">
        <f>L12706-[1]გადასახდელები!L11096</f>
        <v>0</v>
      </c>
    </row>
    <row r="12477" spans="2:18" ht="34.5" hidden="1" customHeight="1">
      <c r="B12477" s="36" t="str">
        <f t="shared" si="3569"/>
        <v>b</v>
      </c>
      <c r="C12477" s="42">
        <v>6</v>
      </c>
      <c r="D12477" s="42"/>
      <c r="F12477" s="343" t="s">
        <v>616</v>
      </c>
      <c r="G12477" s="45" t="s">
        <v>240</v>
      </c>
      <c r="H12477" s="106">
        <f t="shared" si="3532"/>
        <v>0</v>
      </c>
      <c r="I12477" s="105">
        <f t="shared" si="3531"/>
        <v>0</v>
      </c>
      <c r="J12477" s="106">
        <f t="shared" ref="J12477:K12477" si="3589">J12707+J12937+J13167+J13397+J13627+J13857+J14087+J14317+J14547+J14777+J15007+J15237+J15467+J15697+J15927+J16157+J16387+J16617+J16847+J17077+J17307</f>
        <v>0</v>
      </c>
      <c r="K12477" s="106">
        <f t="shared" si="3589"/>
        <v>0</v>
      </c>
      <c r="L12477" s="105">
        <f t="shared" si="3534"/>
        <v>0</v>
      </c>
      <c r="M12477" s="106">
        <f t="shared" si="3578"/>
        <v>0</v>
      </c>
      <c r="N12477" s="106">
        <f t="shared" si="3578"/>
        <v>0</v>
      </c>
      <c r="R12477" s="352">
        <f>L12707-[1]გადასახდელები!L11097</f>
        <v>0</v>
      </c>
    </row>
    <row r="12478" spans="2:18" ht="33.75" hidden="1" customHeight="1">
      <c r="B12478" s="36" t="str">
        <f t="shared" si="3569"/>
        <v>b</v>
      </c>
      <c r="C12478" s="42">
        <v>6</v>
      </c>
      <c r="D12478" s="42"/>
      <c r="F12478" s="343" t="s">
        <v>617</v>
      </c>
      <c r="G12478" s="45" t="s">
        <v>241</v>
      </c>
      <c r="H12478" s="106">
        <f t="shared" si="3532"/>
        <v>0</v>
      </c>
      <c r="I12478" s="105">
        <f t="shared" si="3531"/>
        <v>0</v>
      </c>
      <c r="J12478" s="106">
        <f t="shared" ref="J12478:K12478" si="3590">J12708+J12938+J13168+J13398+J13628+J13858+J14088+J14318+J14548+J14778+J15008+J15238+J15468+J15698+J15928+J16158+J16388+J16618+J16848+J17078+J17308</f>
        <v>0</v>
      </c>
      <c r="K12478" s="106">
        <f t="shared" si="3590"/>
        <v>0</v>
      </c>
      <c r="L12478" s="105">
        <f t="shared" si="3534"/>
        <v>0</v>
      </c>
      <c r="M12478" s="106">
        <f t="shared" si="3578"/>
        <v>0</v>
      </c>
      <c r="N12478" s="106">
        <f t="shared" si="3578"/>
        <v>0</v>
      </c>
      <c r="R12478" s="352">
        <f>L12708-[1]გადასახდელები!L11098</f>
        <v>0</v>
      </c>
    </row>
    <row r="12479" spans="2:18" ht="34.5" hidden="1" customHeight="1">
      <c r="B12479" s="36" t="str">
        <f t="shared" si="3569"/>
        <v>b</v>
      </c>
      <c r="C12479" s="42">
        <v>5</v>
      </c>
      <c r="D12479" s="42"/>
      <c r="F12479" s="343" t="s">
        <v>618</v>
      </c>
      <c r="G12479" s="48" t="s">
        <v>242</v>
      </c>
      <c r="H12479" s="109">
        <f t="shared" si="3532"/>
        <v>0</v>
      </c>
      <c r="I12479" s="97">
        <f t="shared" ref="I12479:I12542" si="3591">J12479+K12479</f>
        <v>0</v>
      </c>
      <c r="J12479" s="109">
        <f t="shared" ref="J12479:K12479" si="3592">J12709+J12939+J13169+J13399+J13629+J13859+J14089+J14319+J14549+J14779+J15009+J15239+J15469+J15699+J15929+J16159+J16389+J16619+J16849+J17079+J17309</f>
        <v>0</v>
      </c>
      <c r="K12479" s="109">
        <f t="shared" si="3592"/>
        <v>0</v>
      </c>
      <c r="L12479" s="97">
        <f t="shared" si="3534"/>
        <v>0</v>
      </c>
      <c r="M12479" s="109">
        <f t="shared" si="3578"/>
        <v>0</v>
      </c>
      <c r="N12479" s="109">
        <f t="shared" si="3578"/>
        <v>0</v>
      </c>
      <c r="R12479" s="352">
        <f>L12709-[1]გადასახდელები!L11099</f>
        <v>0</v>
      </c>
    </row>
    <row r="12480" spans="2:18" ht="24.75" hidden="1" customHeight="1">
      <c r="B12480" s="36" t="str">
        <f t="shared" si="3569"/>
        <v>b</v>
      </c>
      <c r="C12480" s="42">
        <v>5</v>
      </c>
      <c r="D12480" s="42"/>
      <c r="F12480" s="343" t="s">
        <v>549</v>
      </c>
      <c r="G12480" s="48" t="s">
        <v>243</v>
      </c>
      <c r="H12480" s="109">
        <f t="shared" si="3532"/>
        <v>0</v>
      </c>
      <c r="I12480" s="97">
        <f t="shared" si="3591"/>
        <v>0</v>
      </c>
      <c r="J12480" s="109">
        <f t="shared" ref="J12480:K12480" si="3593">J12710+J12940+J13170+J13400+J13630+J13860+J14090+J14320+J14550+J14780+J15010+J15240+J15470+J15700+J15930+J16160+J16390+J16620+J16850+J17080+J17310</f>
        <v>0</v>
      </c>
      <c r="K12480" s="109">
        <f t="shared" si="3593"/>
        <v>0</v>
      </c>
      <c r="L12480" s="97">
        <f t="shared" si="3534"/>
        <v>0</v>
      </c>
      <c r="M12480" s="109">
        <f t="shared" si="3578"/>
        <v>0</v>
      </c>
      <c r="N12480" s="109">
        <f t="shared" si="3578"/>
        <v>0</v>
      </c>
      <c r="R12480" s="352">
        <f>L12710-[1]გადასახდელები!L11100</f>
        <v>0</v>
      </c>
    </row>
    <row r="12481" spans="2:18" ht="27.75" hidden="1" customHeight="1">
      <c r="B12481" s="36" t="str">
        <f t="shared" si="3569"/>
        <v>b</v>
      </c>
      <c r="C12481" s="42">
        <v>4</v>
      </c>
      <c r="D12481" s="42"/>
      <c r="F12481" s="343" t="s">
        <v>550</v>
      </c>
      <c r="G12481" s="47" t="s">
        <v>244</v>
      </c>
      <c r="H12481" s="103">
        <f t="shared" si="3532"/>
        <v>0</v>
      </c>
      <c r="I12481" s="108">
        <f t="shared" si="3591"/>
        <v>0</v>
      </c>
      <c r="J12481" s="103">
        <f t="shared" ref="J12481:K12481" si="3594">J12711+J12941+J13171+J13401+J13631+J13861+J14091+J14321+J14551+J14781+J15011+J15241+J15471+J15701+J15931+J16161+J16391+J16621+J16851+J17081+J17311</f>
        <v>0</v>
      </c>
      <c r="K12481" s="103">
        <f t="shared" si="3594"/>
        <v>0</v>
      </c>
      <c r="L12481" s="108">
        <f t="shared" si="3534"/>
        <v>0</v>
      </c>
      <c r="M12481" s="103">
        <f t="shared" si="3578"/>
        <v>0</v>
      </c>
      <c r="N12481" s="103">
        <f t="shared" si="3578"/>
        <v>0</v>
      </c>
      <c r="R12481" s="352">
        <f>L12711-[1]გადასახდელები!L11101</f>
        <v>0</v>
      </c>
    </row>
    <row r="12482" spans="2:18" ht="23.25" hidden="1" customHeight="1">
      <c r="B12482" s="36" t="str">
        <f t="shared" si="3569"/>
        <v>b</v>
      </c>
      <c r="C12482" s="42">
        <v>4</v>
      </c>
      <c r="D12482" s="42"/>
      <c r="F12482" s="343" t="s">
        <v>619</v>
      </c>
      <c r="G12482" s="47" t="s">
        <v>245</v>
      </c>
      <c r="H12482" s="103">
        <f t="shared" si="3532"/>
        <v>0</v>
      </c>
      <c r="I12482" s="108">
        <f t="shared" si="3591"/>
        <v>0</v>
      </c>
      <c r="J12482" s="103">
        <f t="shared" ref="J12482:K12482" si="3595">J12712+J12942+J13172+J13402+J13632+J13862+J14092+J14322+J14552+J14782+J15012+J15242+J15472+J15702+J15932+J16162+J16392+J16622+J16852+J17082+J17312</f>
        <v>0</v>
      </c>
      <c r="K12482" s="103">
        <f t="shared" si="3595"/>
        <v>0</v>
      </c>
      <c r="L12482" s="108">
        <f t="shared" si="3534"/>
        <v>0</v>
      </c>
      <c r="M12482" s="103">
        <f t="shared" si="3578"/>
        <v>0</v>
      </c>
      <c r="N12482" s="103">
        <f t="shared" si="3578"/>
        <v>0</v>
      </c>
      <c r="R12482" s="352">
        <f>L12712-[1]გადასახდელები!L11102</f>
        <v>0</v>
      </c>
    </row>
    <row r="12483" spans="2:18" ht="24" hidden="1" customHeight="1">
      <c r="B12483" s="36" t="str">
        <f t="shared" si="3569"/>
        <v>b</v>
      </c>
      <c r="C12483" s="42">
        <v>4</v>
      </c>
      <c r="D12483" s="42"/>
      <c r="F12483" s="343" t="s">
        <v>620</v>
      </c>
      <c r="G12483" s="47" t="s">
        <v>246</v>
      </c>
      <c r="H12483" s="103">
        <f t="shared" si="3532"/>
        <v>0</v>
      </c>
      <c r="I12483" s="108">
        <f t="shared" si="3591"/>
        <v>0</v>
      </c>
      <c r="J12483" s="103">
        <f t="shared" ref="J12483:K12483" si="3596">J12713+J12943+J13173+J13403+J13633+J13863+J14093+J14323+J14553+J14783+J15013+J15243+J15473+J15703+J15933+J16163+J16393+J16623+J16853+J17083+J17313</f>
        <v>0</v>
      </c>
      <c r="K12483" s="103">
        <f t="shared" si="3596"/>
        <v>0</v>
      </c>
      <c r="L12483" s="108">
        <f t="shared" si="3534"/>
        <v>0</v>
      </c>
      <c r="M12483" s="103">
        <f t="shared" si="3578"/>
        <v>0</v>
      </c>
      <c r="N12483" s="103">
        <f t="shared" si="3578"/>
        <v>0</v>
      </c>
      <c r="R12483" s="352">
        <f>L12713-[1]გადასახდელები!L11103</f>
        <v>0</v>
      </c>
    </row>
    <row r="12484" spans="2:18" ht="34.5" hidden="1" customHeight="1">
      <c r="B12484" s="36" t="str">
        <f t="shared" si="3569"/>
        <v>b</v>
      </c>
      <c r="C12484" s="42">
        <v>4</v>
      </c>
      <c r="D12484" s="42"/>
      <c r="F12484" s="343" t="s">
        <v>551</v>
      </c>
      <c r="G12484" s="47" t="s">
        <v>247</v>
      </c>
      <c r="H12484" s="103">
        <f t="shared" si="3532"/>
        <v>0</v>
      </c>
      <c r="I12484" s="108">
        <f t="shared" si="3591"/>
        <v>0</v>
      </c>
      <c r="J12484" s="103">
        <f t="shared" ref="J12484:K12484" si="3597">J12714+J12944+J13174+J13404+J13634+J13864+J14094+J14324+J14554+J14784+J15014+J15244+J15474+J15704+J15934+J16164+J16394+J16624+J16854+J17084+J17314</f>
        <v>0</v>
      </c>
      <c r="K12484" s="103">
        <f t="shared" si="3597"/>
        <v>0</v>
      </c>
      <c r="L12484" s="108">
        <f t="shared" si="3534"/>
        <v>0</v>
      </c>
      <c r="M12484" s="103">
        <f t="shared" si="3578"/>
        <v>0</v>
      </c>
      <c r="N12484" s="103">
        <f t="shared" si="3578"/>
        <v>0</v>
      </c>
      <c r="R12484" s="352">
        <f>L12714-[1]გადასახდელები!L11104</f>
        <v>0</v>
      </c>
    </row>
    <row r="12485" spans="2:18" ht="33" hidden="1" customHeight="1">
      <c r="B12485" s="36" t="str">
        <f t="shared" si="3569"/>
        <v>b</v>
      </c>
      <c r="C12485" s="42">
        <v>4</v>
      </c>
      <c r="D12485" s="42"/>
      <c r="F12485" s="342" t="s">
        <v>552</v>
      </c>
      <c r="G12485" s="47" t="s">
        <v>248</v>
      </c>
      <c r="H12485" s="93">
        <f t="shared" si="3532"/>
        <v>0</v>
      </c>
      <c r="I12485" s="94">
        <f t="shared" si="3591"/>
        <v>0</v>
      </c>
      <c r="J12485" s="93">
        <f t="shared" ref="J12485:K12485" si="3598">J12715+J12945+J13175+J13405+J13635+J13865+J14095+J14325+J14555+J14785+J15015+J15245+J15475+J15705+J15935+J16165+J16395+J16625+J16855+J17085+J17315</f>
        <v>0</v>
      </c>
      <c r="K12485" s="93">
        <f t="shared" si="3598"/>
        <v>0</v>
      </c>
      <c r="L12485" s="94">
        <f t="shared" si="3534"/>
        <v>0</v>
      </c>
      <c r="M12485" s="93">
        <f t="shared" si="3578"/>
        <v>0</v>
      </c>
      <c r="N12485" s="93">
        <f t="shared" si="3578"/>
        <v>0</v>
      </c>
      <c r="O12485" s="82" t="s">
        <v>146</v>
      </c>
      <c r="R12485" s="352">
        <f>L12715-[1]გადასახდელები!L11105</f>
        <v>0</v>
      </c>
    </row>
    <row r="12486" spans="2:18" ht="20.25" hidden="1" customHeight="1">
      <c r="B12486" s="36" t="str">
        <f t="shared" si="3569"/>
        <v>b</v>
      </c>
      <c r="C12486" s="42">
        <v>5</v>
      </c>
      <c r="D12486" s="42"/>
      <c r="F12486" s="343" t="s">
        <v>553</v>
      </c>
      <c r="G12486" s="48" t="s">
        <v>249</v>
      </c>
      <c r="H12486" s="109">
        <f t="shared" si="3532"/>
        <v>0</v>
      </c>
      <c r="I12486" s="97">
        <f t="shared" si="3591"/>
        <v>0</v>
      </c>
      <c r="J12486" s="109">
        <f t="shared" ref="J12486:K12486" si="3599">J12716+J12946+J13176+J13406+J13636+J13866+J14096+J14326+J14556+J14786+J15016+J15246+J15476+J15706+J15936+J16166+J16396+J16626+J16856+J17086+J17316</f>
        <v>0</v>
      </c>
      <c r="K12486" s="109">
        <f t="shared" si="3599"/>
        <v>0</v>
      </c>
      <c r="L12486" s="97">
        <f t="shared" si="3534"/>
        <v>0</v>
      </c>
      <c r="M12486" s="109">
        <f t="shared" ref="M12486:N12505" si="3600">M12716+M12946+M13176+M13406+M13636+M13866+M14096+M14326+M14556+M14786+M15016+M15246+M15476+M15706+M15936+M16166+M16396+M16626+M16856+M17086+M17316</f>
        <v>0</v>
      </c>
      <c r="N12486" s="109">
        <f t="shared" si="3600"/>
        <v>0</v>
      </c>
      <c r="Q12486" s="17">
        <f>82+55</f>
        <v>137</v>
      </c>
      <c r="R12486" s="352">
        <f>L12716-[1]გადასახდელები!L11106</f>
        <v>0</v>
      </c>
    </row>
    <row r="12487" spans="2:18" ht="20.25" hidden="1" customHeight="1">
      <c r="B12487" s="36" t="str">
        <f t="shared" si="3569"/>
        <v>b</v>
      </c>
      <c r="C12487" s="42">
        <v>5</v>
      </c>
      <c r="D12487" s="42"/>
      <c r="F12487" s="343" t="s">
        <v>554</v>
      </c>
      <c r="G12487" s="48" t="s">
        <v>250</v>
      </c>
      <c r="H12487" s="109">
        <f t="shared" si="3532"/>
        <v>0</v>
      </c>
      <c r="I12487" s="97">
        <f t="shared" si="3591"/>
        <v>0</v>
      </c>
      <c r="J12487" s="109">
        <f t="shared" ref="J12487:K12487" si="3601">J12717+J12947+J13177+J13407+J13637+J13867+J14097+J14327+J14557+J14787+J15017+J15247+J15477+J15707+J15937+J16167+J16397+J16627+J16857+J17087+J17317</f>
        <v>0</v>
      </c>
      <c r="K12487" s="109">
        <f t="shared" si="3601"/>
        <v>0</v>
      </c>
      <c r="L12487" s="97">
        <f t="shared" si="3534"/>
        <v>0</v>
      </c>
      <c r="M12487" s="109">
        <f t="shared" si="3600"/>
        <v>0</v>
      </c>
      <c r="N12487" s="109">
        <f t="shared" si="3600"/>
        <v>0</v>
      </c>
      <c r="R12487" s="352">
        <f>L12717-[1]გადასახდელები!L11107</f>
        <v>0</v>
      </c>
    </row>
    <row r="12488" spans="2:18" ht="35.25" hidden="1" customHeight="1">
      <c r="B12488" s="36" t="str">
        <f t="shared" si="3569"/>
        <v>b</v>
      </c>
      <c r="C12488" s="42">
        <v>5</v>
      </c>
      <c r="D12488" s="42"/>
      <c r="F12488" s="343" t="s">
        <v>555</v>
      </c>
      <c r="G12488" s="48" t="s">
        <v>251</v>
      </c>
      <c r="H12488" s="109">
        <f t="shared" si="3532"/>
        <v>0</v>
      </c>
      <c r="I12488" s="97">
        <f t="shared" si="3591"/>
        <v>0</v>
      </c>
      <c r="J12488" s="109">
        <f t="shared" ref="J12488:K12488" si="3602">J12718+J12948+J13178+J13408+J13638+J13868+J14098+J14328+J14558+J14788+J15018+J15248+J15478+J15708+J15938+J16168+J16398+J16628+J16858+J17088+J17318</f>
        <v>0</v>
      </c>
      <c r="K12488" s="109">
        <f t="shared" si="3602"/>
        <v>0</v>
      </c>
      <c r="L12488" s="97">
        <f t="shared" si="3534"/>
        <v>0</v>
      </c>
      <c r="M12488" s="109">
        <f t="shared" si="3600"/>
        <v>0</v>
      </c>
      <c r="N12488" s="109">
        <f t="shared" si="3600"/>
        <v>0</v>
      </c>
      <c r="R12488" s="352">
        <f>L12718-[1]გადასახდელები!L11108</f>
        <v>0</v>
      </c>
    </row>
    <row r="12489" spans="2:18" ht="20.25" hidden="1" customHeight="1">
      <c r="B12489" s="36" t="str">
        <f t="shared" si="3569"/>
        <v>b</v>
      </c>
      <c r="C12489" s="42">
        <v>5</v>
      </c>
      <c r="D12489" s="42"/>
      <c r="F12489" s="343" t="s">
        <v>621</v>
      </c>
      <c r="G12489" s="48" t="s">
        <v>252</v>
      </c>
      <c r="H12489" s="109">
        <f t="shared" si="3532"/>
        <v>0</v>
      </c>
      <c r="I12489" s="97">
        <f t="shared" si="3591"/>
        <v>0</v>
      </c>
      <c r="J12489" s="109">
        <f t="shared" ref="J12489:K12489" si="3603">J12719+J12949+J13179+J13409+J13639+J13869+J14099+J14329+J14559+J14789+J15019+J15249+J15479+J15709+J15939+J16169+J16399+J16629+J16859+J17089+J17319</f>
        <v>0</v>
      </c>
      <c r="K12489" s="109">
        <f t="shared" si="3603"/>
        <v>0</v>
      </c>
      <c r="L12489" s="97">
        <f t="shared" si="3534"/>
        <v>0</v>
      </c>
      <c r="M12489" s="109">
        <f t="shared" si="3600"/>
        <v>0</v>
      </c>
      <c r="N12489" s="109">
        <f t="shared" si="3600"/>
        <v>0</v>
      </c>
      <c r="R12489" s="352">
        <f>L12719-[1]გადასახდელები!L11109</f>
        <v>0</v>
      </c>
    </row>
    <row r="12490" spans="2:18" ht="30.75" hidden="1" customHeight="1">
      <c r="B12490" s="36" t="str">
        <f t="shared" si="3569"/>
        <v>b</v>
      </c>
      <c r="C12490" s="42">
        <v>5</v>
      </c>
      <c r="D12490" s="42"/>
      <c r="F12490" s="343" t="s">
        <v>622</v>
      </c>
      <c r="G12490" s="48" t="s">
        <v>253</v>
      </c>
      <c r="H12490" s="109">
        <f t="shared" ref="H12490:H12553" si="3604">H12720+H12950+H13180+H13410+H13640+H13870+H14100+H14330+H14560+H14790+H15020+H15250+H15480+H15710+H15940+H16170+H16400+H16630+H16860+H17090+H17320</f>
        <v>0</v>
      </c>
      <c r="I12490" s="97">
        <f t="shared" si="3591"/>
        <v>0</v>
      </c>
      <c r="J12490" s="109">
        <f t="shared" ref="J12490:K12490" si="3605">J12720+J12950+J13180+J13410+J13640+J13870+J14100+J14330+J14560+J14790+J15020+J15250+J15480+J15710+J15940+J16170+J16400+J16630+J16860+J17090+J17320</f>
        <v>0</v>
      </c>
      <c r="K12490" s="109">
        <f t="shared" si="3605"/>
        <v>0</v>
      </c>
      <c r="L12490" s="97">
        <f t="shared" ref="L12490:L12655" si="3606">M12490+N12490</f>
        <v>0</v>
      </c>
      <c r="M12490" s="109">
        <f t="shared" si="3600"/>
        <v>0</v>
      </c>
      <c r="N12490" s="109">
        <f t="shared" si="3600"/>
        <v>0</v>
      </c>
      <c r="R12490" s="352">
        <f>L12720-[1]გადასახდელები!L11110</f>
        <v>0</v>
      </c>
    </row>
    <row r="12491" spans="2:18" ht="30.75" hidden="1" customHeight="1">
      <c r="B12491" s="36" t="str">
        <f t="shared" si="3569"/>
        <v>b</v>
      </c>
      <c r="C12491" s="42">
        <v>5</v>
      </c>
      <c r="D12491" s="42"/>
      <c r="F12491" s="343" t="s">
        <v>556</v>
      </c>
      <c r="G12491" s="48" t="s">
        <v>254</v>
      </c>
      <c r="H12491" s="109">
        <f t="shared" si="3604"/>
        <v>0</v>
      </c>
      <c r="I12491" s="97">
        <f t="shared" si="3591"/>
        <v>0</v>
      </c>
      <c r="J12491" s="109">
        <f t="shared" ref="J12491:K12491" si="3607">J12721+J12951+J13181+J13411+J13641+J13871+J14101+J14331+J14561+J14791+J15021+J15251+J15481+J15711+J15941+J16171+J16401+J16631+J16861+J17091+J17321</f>
        <v>0</v>
      </c>
      <c r="K12491" s="109">
        <f t="shared" si="3607"/>
        <v>0</v>
      </c>
      <c r="L12491" s="97">
        <f t="shared" si="3606"/>
        <v>0</v>
      </c>
      <c r="M12491" s="109">
        <f t="shared" si="3600"/>
        <v>0</v>
      </c>
      <c r="N12491" s="109">
        <f t="shared" si="3600"/>
        <v>0</v>
      </c>
      <c r="R12491" s="352">
        <f>L12721-[1]გადასახდელები!L11111</f>
        <v>0</v>
      </c>
    </row>
    <row r="12492" spans="2:18" ht="20.25" hidden="1" customHeight="1">
      <c r="B12492" s="36" t="str">
        <f t="shared" si="3569"/>
        <v>b</v>
      </c>
      <c r="C12492" s="42">
        <v>4</v>
      </c>
      <c r="D12492" s="42"/>
      <c r="F12492" s="343" t="s">
        <v>623</v>
      </c>
      <c r="G12492" s="47" t="s">
        <v>255</v>
      </c>
      <c r="H12492" s="103">
        <f t="shared" si="3604"/>
        <v>0</v>
      </c>
      <c r="I12492" s="94">
        <f t="shared" si="3591"/>
        <v>0</v>
      </c>
      <c r="J12492" s="103">
        <f t="shared" ref="J12492:K12492" si="3608">J12722+J12952+J13182+J13412+J13642+J13872+J14102+J14332+J14562+J14792+J15022+J15252+J15482+J15712+J15942+J16172+J16402+J16632+J16862+J17092+J17322</f>
        <v>0</v>
      </c>
      <c r="K12492" s="103">
        <f t="shared" si="3608"/>
        <v>0</v>
      </c>
      <c r="L12492" s="94">
        <f t="shared" si="3606"/>
        <v>0</v>
      </c>
      <c r="M12492" s="103">
        <f t="shared" si="3600"/>
        <v>0</v>
      </c>
      <c r="N12492" s="103">
        <f t="shared" si="3600"/>
        <v>0</v>
      </c>
      <c r="R12492" s="352">
        <f>L12722-[1]გადასახდელები!L11112</f>
        <v>0</v>
      </c>
    </row>
    <row r="12493" spans="2:18" ht="20.25" customHeight="1">
      <c r="B12493" s="36" t="str">
        <f t="shared" si="3569"/>
        <v>a</v>
      </c>
      <c r="C12493" s="42">
        <v>4</v>
      </c>
      <c r="D12493" s="42"/>
      <c r="F12493" s="342" t="s">
        <v>557</v>
      </c>
      <c r="G12493" s="47" t="s">
        <v>256</v>
      </c>
      <c r="H12493" s="93">
        <f t="shared" si="3604"/>
        <v>1E-3</v>
      </c>
      <c r="I12493" s="94">
        <f t="shared" si="3591"/>
        <v>0</v>
      </c>
      <c r="J12493" s="93">
        <f t="shared" ref="J12493:K12493" si="3609">J12723+J12953+J13183+J13413+J13643+J13873+J14103+J14333+J14563+J14793+J15023+J15253+J15483+J15713+J15943+J16173+J16403+J16633+J16863+J17093+J17323</f>
        <v>0</v>
      </c>
      <c r="K12493" s="93">
        <f t="shared" si="3609"/>
        <v>0</v>
      </c>
      <c r="L12493" s="94">
        <f t="shared" si="3606"/>
        <v>0</v>
      </c>
      <c r="M12493" s="93">
        <f t="shared" si="3600"/>
        <v>0</v>
      </c>
      <c r="N12493" s="93">
        <f t="shared" si="3600"/>
        <v>0</v>
      </c>
      <c r="O12493" s="82" t="s">
        <v>146</v>
      </c>
      <c r="R12493" s="352">
        <f>L12723-[1]გადასახდელები!L11113</f>
        <v>0</v>
      </c>
    </row>
    <row r="12494" spans="2:18" ht="20.25" hidden="1" customHeight="1">
      <c r="B12494" s="36" t="str">
        <f t="shared" si="3569"/>
        <v>b</v>
      </c>
      <c r="C12494" s="42">
        <v>5</v>
      </c>
      <c r="D12494" s="42"/>
      <c r="F12494" s="343" t="s">
        <v>624</v>
      </c>
      <c r="G12494" s="48" t="s">
        <v>257</v>
      </c>
      <c r="H12494" s="109">
        <f t="shared" si="3604"/>
        <v>0</v>
      </c>
      <c r="I12494" s="97">
        <f t="shared" si="3591"/>
        <v>0</v>
      </c>
      <c r="J12494" s="109">
        <f t="shared" ref="J12494:K12494" si="3610">J12724+J12954+J13184+J13414+J13644+J13874+J14104+J14334+J14564+J14794+J15024+J15254+J15484+J15714+J15944+J16174+J16404+J16634+J16864+J17094+J17324</f>
        <v>0</v>
      </c>
      <c r="K12494" s="109">
        <f t="shared" si="3610"/>
        <v>0</v>
      </c>
      <c r="L12494" s="97">
        <f t="shared" si="3606"/>
        <v>0</v>
      </c>
      <c r="M12494" s="109">
        <f t="shared" si="3600"/>
        <v>0</v>
      </c>
      <c r="N12494" s="109">
        <f t="shared" si="3600"/>
        <v>0</v>
      </c>
      <c r="R12494" s="352">
        <f>L12724-[1]გადასახდელები!L11114</f>
        <v>0</v>
      </c>
    </row>
    <row r="12495" spans="2:18" ht="30" hidden="1" customHeight="1">
      <c r="B12495" s="36" t="str">
        <f t="shared" si="3569"/>
        <v>b</v>
      </c>
      <c r="C12495" s="42">
        <v>5</v>
      </c>
      <c r="D12495" s="42"/>
      <c r="F12495" s="343" t="s">
        <v>625</v>
      </c>
      <c r="G12495" s="48" t="s">
        <v>258</v>
      </c>
      <c r="H12495" s="109">
        <f t="shared" si="3604"/>
        <v>0</v>
      </c>
      <c r="I12495" s="97">
        <f t="shared" si="3591"/>
        <v>0</v>
      </c>
      <c r="J12495" s="109">
        <f t="shared" ref="J12495:K12495" si="3611">J12725+J12955+J13185+J13415+J13645+J13875+J14105+J14335+J14565+J14795+J15025+J15255+J15485+J15715+J15945+J16175+J16405+J16635+J16865+J17095+J17325</f>
        <v>0</v>
      </c>
      <c r="K12495" s="109">
        <f t="shared" si="3611"/>
        <v>0</v>
      </c>
      <c r="L12495" s="97">
        <f t="shared" si="3606"/>
        <v>0</v>
      </c>
      <c r="M12495" s="109">
        <f t="shared" si="3600"/>
        <v>0</v>
      </c>
      <c r="N12495" s="109">
        <f t="shared" si="3600"/>
        <v>0</v>
      </c>
      <c r="R12495" s="352">
        <f>L12725-[1]გადასახდელები!L11115</f>
        <v>0</v>
      </c>
    </row>
    <row r="12496" spans="2:18" ht="22.5" hidden="1" customHeight="1">
      <c r="B12496" s="36" t="str">
        <f t="shared" si="3569"/>
        <v>b</v>
      </c>
      <c r="C12496" s="42">
        <v>5</v>
      </c>
      <c r="D12496" s="42"/>
      <c r="F12496" s="343" t="s">
        <v>558</v>
      </c>
      <c r="G12496" s="48" t="s">
        <v>259</v>
      </c>
      <c r="H12496" s="109">
        <f t="shared" si="3604"/>
        <v>0</v>
      </c>
      <c r="I12496" s="97">
        <f t="shared" si="3591"/>
        <v>0</v>
      </c>
      <c r="J12496" s="109">
        <f t="shared" ref="J12496:K12496" si="3612">J12726+J12956+J13186+J13416+J13646+J13876+J14106+J14336+J14566+J14796+J15026+J15256+J15486+J15716+J15946+J16176+J16406+J16636+J16866+J17096+J17326</f>
        <v>0</v>
      </c>
      <c r="K12496" s="109">
        <f t="shared" si="3612"/>
        <v>0</v>
      </c>
      <c r="L12496" s="97">
        <f t="shared" si="3606"/>
        <v>0</v>
      </c>
      <c r="M12496" s="109">
        <f t="shared" si="3600"/>
        <v>0</v>
      </c>
      <c r="N12496" s="109">
        <f t="shared" si="3600"/>
        <v>0</v>
      </c>
      <c r="R12496" s="352">
        <f>L12726-[1]გადასახდელები!L11116</f>
        <v>0</v>
      </c>
    </row>
    <row r="12497" spans="2:18" ht="33.75" hidden="1" customHeight="1">
      <c r="B12497" s="36" t="str">
        <f t="shared" si="3569"/>
        <v>b</v>
      </c>
      <c r="C12497" s="42">
        <v>5</v>
      </c>
      <c r="D12497" s="42"/>
      <c r="F12497" s="343" t="s">
        <v>626</v>
      </c>
      <c r="G12497" s="48" t="s">
        <v>260</v>
      </c>
      <c r="H12497" s="109">
        <f t="shared" si="3604"/>
        <v>0</v>
      </c>
      <c r="I12497" s="97">
        <f t="shared" si="3591"/>
        <v>0</v>
      </c>
      <c r="J12497" s="109">
        <f t="shared" ref="J12497:K12497" si="3613">J12727+J12957+J13187+J13417+J13647+J13877+J14107+J14337+J14567+J14797+J15027+J15257+J15487+J15717+J15947+J16177+J16407+J16637+J16867+J17097+J17327</f>
        <v>0</v>
      </c>
      <c r="K12497" s="109">
        <f t="shared" si="3613"/>
        <v>0</v>
      </c>
      <c r="L12497" s="97">
        <f t="shared" si="3606"/>
        <v>0</v>
      </c>
      <c r="M12497" s="109">
        <f t="shared" si="3600"/>
        <v>0</v>
      </c>
      <c r="N12497" s="109">
        <f t="shared" si="3600"/>
        <v>0</v>
      </c>
      <c r="R12497" s="352">
        <f>L12727-[1]გადასახდელები!L11117</f>
        <v>0</v>
      </c>
    </row>
    <row r="12498" spans="2:18" ht="24.75" hidden="1" customHeight="1">
      <c r="B12498" s="36" t="str">
        <f t="shared" si="3569"/>
        <v>b</v>
      </c>
      <c r="C12498" s="42">
        <v>5</v>
      </c>
      <c r="D12498" s="42"/>
      <c r="F12498" s="343" t="s">
        <v>627</v>
      </c>
      <c r="G12498" s="48" t="s">
        <v>261</v>
      </c>
      <c r="H12498" s="109">
        <f t="shared" si="3604"/>
        <v>0</v>
      </c>
      <c r="I12498" s="97">
        <f t="shared" si="3591"/>
        <v>0</v>
      </c>
      <c r="J12498" s="109">
        <f t="shared" ref="J12498:K12498" si="3614">J12728+J12958+J13188+J13418+J13648+J13878+J14108+J14338+J14568+J14798+J15028+J15258+J15488+J15718+J15948+J16178+J16408+J16638+J16868+J17098+J17328</f>
        <v>0</v>
      </c>
      <c r="K12498" s="109">
        <f t="shared" si="3614"/>
        <v>0</v>
      </c>
      <c r="L12498" s="97">
        <f t="shared" si="3606"/>
        <v>0</v>
      </c>
      <c r="M12498" s="109">
        <f t="shared" si="3600"/>
        <v>0</v>
      </c>
      <c r="N12498" s="109">
        <f t="shared" si="3600"/>
        <v>0</v>
      </c>
      <c r="R12498" s="352">
        <f>L12728-[1]გადასახდელები!L11118</f>
        <v>0</v>
      </c>
    </row>
    <row r="12499" spans="2:18" ht="35.25" hidden="1" customHeight="1">
      <c r="B12499" s="36" t="str">
        <f t="shared" si="3569"/>
        <v>b</v>
      </c>
      <c r="C12499" s="42">
        <v>5</v>
      </c>
      <c r="D12499" s="42"/>
      <c r="F12499" s="343" t="s">
        <v>628</v>
      </c>
      <c r="G12499" s="48" t="s">
        <v>262</v>
      </c>
      <c r="H12499" s="109">
        <f t="shared" si="3604"/>
        <v>0</v>
      </c>
      <c r="I12499" s="97">
        <f t="shared" si="3591"/>
        <v>0</v>
      </c>
      <c r="J12499" s="109">
        <f t="shared" ref="J12499:K12499" si="3615">J12729+J12959+J13189+J13419+J13649+J13879+J14109+J14339+J14569+J14799+J15029+J15259+J15489+J15719+J15949+J16179+J16409+J16639+J16869+J17099+J17329</f>
        <v>0</v>
      </c>
      <c r="K12499" s="109">
        <f t="shared" si="3615"/>
        <v>0</v>
      </c>
      <c r="L12499" s="97">
        <f t="shared" si="3606"/>
        <v>0</v>
      </c>
      <c r="M12499" s="109">
        <f t="shared" si="3600"/>
        <v>0</v>
      </c>
      <c r="N12499" s="109">
        <f t="shared" si="3600"/>
        <v>0</v>
      </c>
      <c r="R12499" s="352">
        <f>L12729-[1]გადასახდელები!L11119</f>
        <v>0</v>
      </c>
    </row>
    <row r="12500" spans="2:18" ht="33.75" hidden="1" customHeight="1">
      <c r="B12500" s="36" t="str">
        <f t="shared" si="3569"/>
        <v>b</v>
      </c>
      <c r="C12500" s="42">
        <v>5</v>
      </c>
      <c r="D12500" s="42"/>
      <c r="F12500" s="343" t="s">
        <v>629</v>
      </c>
      <c r="G12500" s="48" t="s">
        <v>263</v>
      </c>
      <c r="H12500" s="109">
        <f t="shared" si="3604"/>
        <v>0</v>
      </c>
      <c r="I12500" s="97">
        <f t="shared" si="3591"/>
        <v>0</v>
      </c>
      <c r="J12500" s="109">
        <f t="shared" ref="J12500:K12500" si="3616">J12730+J12960+J13190+J13420+J13650+J13880+J14110+J14340+J14570+J14800+J15030+J15260+J15490+J15720+J15950+J16180+J16410+J16640+J16870+J17100+J17330</f>
        <v>0</v>
      </c>
      <c r="K12500" s="109">
        <f t="shared" si="3616"/>
        <v>0</v>
      </c>
      <c r="L12500" s="97">
        <f t="shared" si="3606"/>
        <v>0</v>
      </c>
      <c r="M12500" s="109">
        <f t="shared" si="3600"/>
        <v>0</v>
      </c>
      <c r="N12500" s="109">
        <f t="shared" si="3600"/>
        <v>0</v>
      </c>
      <c r="R12500" s="352">
        <f>L12730-[1]გადასახდელები!L11120</f>
        <v>0</v>
      </c>
    </row>
    <row r="12501" spans="2:18" ht="20.25" hidden="1" customHeight="1">
      <c r="B12501" s="36" t="str">
        <f t="shared" si="3569"/>
        <v>b</v>
      </c>
      <c r="C12501" s="42">
        <v>5</v>
      </c>
      <c r="D12501" s="42"/>
      <c r="F12501" s="343" t="s">
        <v>630</v>
      </c>
      <c r="G12501" s="48" t="s">
        <v>264</v>
      </c>
      <c r="H12501" s="109">
        <f t="shared" si="3604"/>
        <v>0</v>
      </c>
      <c r="I12501" s="97">
        <f t="shared" si="3591"/>
        <v>0</v>
      </c>
      <c r="J12501" s="109">
        <f t="shared" ref="J12501:K12501" si="3617">J12731+J12961+J13191+J13421+J13651+J13881+J14111+J14341+J14571+J14801+J15031+J15261+J15491+J15721+J15951+J16181+J16411+J16641+J16871+J17101+J17331</f>
        <v>0</v>
      </c>
      <c r="K12501" s="109">
        <f t="shared" si="3617"/>
        <v>0</v>
      </c>
      <c r="L12501" s="97">
        <f t="shared" si="3606"/>
        <v>0</v>
      </c>
      <c r="M12501" s="109">
        <f t="shared" si="3600"/>
        <v>0</v>
      </c>
      <c r="N12501" s="109">
        <f t="shared" si="3600"/>
        <v>0</v>
      </c>
      <c r="R12501" s="352">
        <f>L12731-[1]გადასახდელები!L11121</f>
        <v>0</v>
      </c>
    </row>
    <row r="12502" spans="2:18" ht="20.25" hidden="1" customHeight="1">
      <c r="B12502" s="36" t="str">
        <f t="shared" si="3569"/>
        <v>b</v>
      </c>
      <c r="C12502" s="42">
        <v>5</v>
      </c>
      <c r="D12502" s="42"/>
      <c r="F12502" s="343" t="s">
        <v>631</v>
      </c>
      <c r="G12502" s="48" t="s">
        <v>265</v>
      </c>
      <c r="H12502" s="109">
        <f t="shared" si="3604"/>
        <v>0</v>
      </c>
      <c r="I12502" s="97">
        <f t="shared" si="3591"/>
        <v>0</v>
      </c>
      <c r="J12502" s="109">
        <f t="shared" ref="J12502:K12502" si="3618">J12732+J12962+J13192+J13422+J13652+J13882+J14112+J14342+J14572+J14802+J15032+J15262+J15492+J15722+J15952+J16182+J16412+J16642+J16872+J17102+J17332</f>
        <v>0</v>
      </c>
      <c r="K12502" s="109">
        <f t="shared" si="3618"/>
        <v>0</v>
      </c>
      <c r="L12502" s="97">
        <f t="shared" si="3606"/>
        <v>0</v>
      </c>
      <c r="M12502" s="109">
        <f t="shared" si="3600"/>
        <v>0</v>
      </c>
      <c r="N12502" s="109">
        <f t="shared" si="3600"/>
        <v>0</v>
      </c>
      <c r="R12502" s="352">
        <f>L12732-[1]გადასახდელები!L11122</f>
        <v>0</v>
      </c>
    </row>
    <row r="12503" spans="2:18" ht="20.25" hidden="1" customHeight="1">
      <c r="B12503" s="36" t="str">
        <f t="shared" si="3569"/>
        <v>b</v>
      </c>
      <c r="C12503" s="42">
        <v>5</v>
      </c>
      <c r="D12503" s="42"/>
      <c r="F12503" s="343" t="s">
        <v>559</v>
      </c>
      <c r="G12503" s="48" t="s">
        <v>266</v>
      </c>
      <c r="H12503" s="109">
        <f t="shared" si="3604"/>
        <v>0</v>
      </c>
      <c r="I12503" s="97">
        <f t="shared" si="3591"/>
        <v>0</v>
      </c>
      <c r="J12503" s="109">
        <f t="shared" ref="J12503:K12503" si="3619">J12733+J12963+J13193+J13423+J13653+J13883+J14113+J14343+J14573+J14803+J15033+J15263+J15493+J15723+J15953+J16183+J16413+J16643+J16873+J17103+J17333</f>
        <v>0</v>
      </c>
      <c r="K12503" s="109">
        <f t="shared" si="3619"/>
        <v>0</v>
      </c>
      <c r="L12503" s="97">
        <f t="shared" si="3606"/>
        <v>0</v>
      </c>
      <c r="M12503" s="109">
        <f t="shared" si="3600"/>
        <v>0</v>
      </c>
      <c r="N12503" s="109">
        <f t="shared" si="3600"/>
        <v>0</v>
      </c>
      <c r="R12503" s="352">
        <f>L12733-[1]გადასახდელები!L11123</f>
        <v>0</v>
      </c>
    </row>
    <row r="12504" spans="2:18" ht="20.25" hidden="1" customHeight="1">
      <c r="B12504" s="36" t="str">
        <f t="shared" si="3569"/>
        <v>b</v>
      </c>
      <c r="C12504" s="42">
        <v>5</v>
      </c>
      <c r="D12504" s="42"/>
      <c r="F12504" s="343" t="s">
        <v>632</v>
      </c>
      <c r="G12504" s="48" t="s">
        <v>267</v>
      </c>
      <c r="H12504" s="109">
        <f t="shared" si="3604"/>
        <v>0</v>
      </c>
      <c r="I12504" s="97">
        <f t="shared" si="3591"/>
        <v>0</v>
      </c>
      <c r="J12504" s="109">
        <f t="shared" ref="J12504:K12504" si="3620">J12734+J12964+J13194+J13424+J13654+J13884+J14114+J14344+J14574+J14804+J15034+J15264+J15494+J15724+J15954+J16184+J16414+J16644+J16874+J17104+J17334</f>
        <v>0</v>
      </c>
      <c r="K12504" s="109">
        <f t="shared" si="3620"/>
        <v>0</v>
      </c>
      <c r="L12504" s="97">
        <f t="shared" si="3606"/>
        <v>0</v>
      </c>
      <c r="M12504" s="109">
        <f t="shared" si="3600"/>
        <v>0</v>
      </c>
      <c r="N12504" s="109">
        <f t="shared" si="3600"/>
        <v>0</v>
      </c>
      <c r="R12504" s="352">
        <f>L12734-[1]გადასახდელები!L11124</f>
        <v>0</v>
      </c>
    </row>
    <row r="12505" spans="2:18" ht="34.5" customHeight="1">
      <c r="B12505" s="36" t="str">
        <f t="shared" si="3569"/>
        <v>a</v>
      </c>
      <c r="C12505" s="42">
        <v>5</v>
      </c>
      <c r="D12505" s="42"/>
      <c r="F12505" s="343" t="s">
        <v>633</v>
      </c>
      <c r="G12505" s="48" t="s">
        <v>268</v>
      </c>
      <c r="H12505" s="109">
        <f t="shared" si="3604"/>
        <v>1E-3</v>
      </c>
      <c r="I12505" s="97">
        <f t="shared" si="3591"/>
        <v>0</v>
      </c>
      <c r="J12505" s="109">
        <f t="shared" ref="J12505:K12505" si="3621">J12735+J12965+J13195+J13425+J13655+J13885+J14115+J14345+J14575+J14805+J15035+J15265+J15495+J15725+J15955+J16185+J16415+J16645+J16875+J17105+J17335</f>
        <v>0</v>
      </c>
      <c r="K12505" s="109">
        <f t="shared" si="3621"/>
        <v>0</v>
      </c>
      <c r="L12505" s="97">
        <f t="shared" si="3606"/>
        <v>0</v>
      </c>
      <c r="M12505" s="109">
        <f t="shared" si="3600"/>
        <v>0</v>
      </c>
      <c r="N12505" s="109">
        <f t="shared" si="3600"/>
        <v>0</v>
      </c>
      <c r="R12505" s="352">
        <f>L12735-[1]გადასახდელები!L11125</f>
        <v>0</v>
      </c>
    </row>
    <row r="12506" spans="2:18" ht="30.75" hidden="1" customHeight="1">
      <c r="B12506" s="36" t="str">
        <f t="shared" si="3569"/>
        <v>b</v>
      </c>
      <c r="C12506" s="42">
        <v>5</v>
      </c>
      <c r="D12506" s="42"/>
      <c r="F12506" s="343" t="s">
        <v>560</v>
      </c>
      <c r="G12506" s="48" t="s">
        <v>269</v>
      </c>
      <c r="H12506" s="109">
        <f t="shared" si="3604"/>
        <v>0</v>
      </c>
      <c r="I12506" s="97">
        <f t="shared" si="3591"/>
        <v>0</v>
      </c>
      <c r="J12506" s="109">
        <f t="shared" ref="J12506:K12506" si="3622">J12736+J12966+J13196+J13426+J13656+J13886+J14116+J14346+J14576+J14806+J15036+J15266+J15496+J15726+J15956+J16186+J16416+J16646+J16876+J17106+J17336</f>
        <v>0</v>
      </c>
      <c r="K12506" s="109">
        <f t="shared" si="3622"/>
        <v>0</v>
      </c>
      <c r="L12506" s="97">
        <f t="shared" si="3606"/>
        <v>0</v>
      </c>
      <c r="M12506" s="109">
        <f t="shared" ref="M12506:N12525" si="3623">M12736+M12966+M13196+M13426+M13656+M13886+M14116+M14346+M14576+M14806+M15036+M15266+M15496+M15726+M15956+M16186+M16416+M16646+M16876+M17106+M17336</f>
        <v>0</v>
      </c>
      <c r="N12506" s="109">
        <f t="shared" si="3623"/>
        <v>0</v>
      </c>
      <c r="R12506" s="352">
        <f>L12736-[1]გადასახდელები!L11126</f>
        <v>0</v>
      </c>
    </row>
    <row r="12507" spans="2:18" ht="20.25" hidden="1" customHeight="1">
      <c r="B12507" s="36" t="str">
        <f t="shared" si="3569"/>
        <v>b</v>
      </c>
      <c r="C12507" s="42">
        <v>3</v>
      </c>
      <c r="D12507" s="42"/>
      <c r="F12507" s="343" t="s">
        <v>634</v>
      </c>
      <c r="G12507" s="57" t="s">
        <v>209</v>
      </c>
      <c r="H12507" s="111">
        <f t="shared" si="3604"/>
        <v>0</v>
      </c>
      <c r="I12507" s="90">
        <f t="shared" si="3591"/>
        <v>0</v>
      </c>
      <c r="J12507" s="111">
        <f t="shared" ref="J12507:K12507" si="3624">J12737+J12967+J13197+J13427+J13657+J13887+J14117+J14347+J14577+J14807+J15037+J15267+J15497+J15727+J15957+J16187+J16417+J16647+J16877+J17107+J17337</f>
        <v>0</v>
      </c>
      <c r="K12507" s="111">
        <f t="shared" si="3624"/>
        <v>0</v>
      </c>
      <c r="L12507" s="90">
        <f t="shared" si="3606"/>
        <v>0</v>
      </c>
      <c r="M12507" s="111">
        <f t="shared" si="3623"/>
        <v>0</v>
      </c>
      <c r="N12507" s="111">
        <f t="shared" si="3623"/>
        <v>0</v>
      </c>
      <c r="R12507" s="352">
        <f>L12737-[1]გადასახდელები!L11127</f>
        <v>0</v>
      </c>
    </row>
    <row r="12508" spans="2:18" ht="20.25" hidden="1" customHeight="1">
      <c r="B12508" s="36" t="str">
        <f t="shared" si="3569"/>
        <v>b</v>
      </c>
      <c r="C12508" s="42">
        <v>3</v>
      </c>
      <c r="D12508" s="42"/>
      <c r="F12508" s="342" t="s">
        <v>635</v>
      </c>
      <c r="G12508" s="57" t="s">
        <v>208</v>
      </c>
      <c r="H12508" s="89">
        <f t="shared" si="3604"/>
        <v>0</v>
      </c>
      <c r="I12508" s="90">
        <f t="shared" si="3591"/>
        <v>0</v>
      </c>
      <c r="J12508" s="89">
        <f t="shared" ref="J12508:K12508" si="3625">J12738+J12968+J13198+J13428+J13658+J13888+J14118+J14348+J14578+J14808+J15038+J15268+J15498+J15728+J15958+J16188+J16418+J16648+J16878+J17108+J17338</f>
        <v>0</v>
      </c>
      <c r="K12508" s="89">
        <f t="shared" si="3625"/>
        <v>0</v>
      </c>
      <c r="L12508" s="90">
        <f t="shared" si="3606"/>
        <v>0</v>
      </c>
      <c r="M12508" s="89">
        <f t="shared" si="3623"/>
        <v>0</v>
      </c>
      <c r="N12508" s="89">
        <f t="shared" si="3623"/>
        <v>0</v>
      </c>
      <c r="O12508" s="82" t="s">
        <v>146</v>
      </c>
      <c r="R12508" s="352">
        <f>L12738-[1]გადასახდელები!L11128</f>
        <v>0</v>
      </c>
    </row>
    <row r="12509" spans="2:18" ht="20.25" hidden="1" customHeight="1">
      <c r="B12509" s="36" t="str">
        <f t="shared" si="3569"/>
        <v>b</v>
      </c>
      <c r="C12509" s="42">
        <v>4</v>
      </c>
      <c r="D12509" s="42"/>
      <c r="F12509" s="342" t="s">
        <v>636</v>
      </c>
      <c r="G12509" s="47" t="s">
        <v>270</v>
      </c>
      <c r="H12509" s="93">
        <f t="shared" si="3604"/>
        <v>0</v>
      </c>
      <c r="I12509" s="94">
        <f t="shared" si="3591"/>
        <v>0</v>
      </c>
      <c r="J12509" s="93">
        <f t="shared" ref="J12509:K12509" si="3626">J12739+J12969+J13199+J13429+J13659+J13889+J14119+J14349+J14579+J14809+J15039+J15269+J15499+J15729+J15959+J16189+J16419+J16649+J16879+J17109+J17339</f>
        <v>0</v>
      </c>
      <c r="K12509" s="93">
        <f t="shared" si="3626"/>
        <v>0</v>
      </c>
      <c r="L12509" s="94">
        <f t="shared" si="3606"/>
        <v>0</v>
      </c>
      <c r="M12509" s="93">
        <f t="shared" si="3623"/>
        <v>0</v>
      </c>
      <c r="N12509" s="93">
        <f t="shared" si="3623"/>
        <v>0</v>
      </c>
      <c r="O12509" s="82" t="s">
        <v>146</v>
      </c>
      <c r="R12509" s="352">
        <f>L12739-[1]გადასახდელები!L11129</f>
        <v>0</v>
      </c>
    </row>
    <row r="12510" spans="2:18" ht="20.25" hidden="1" customHeight="1">
      <c r="B12510" s="36" t="str">
        <f t="shared" si="3569"/>
        <v>b</v>
      </c>
      <c r="C12510" s="42">
        <v>5</v>
      </c>
      <c r="D12510" s="42"/>
      <c r="F12510" s="343" t="s">
        <v>637</v>
      </c>
      <c r="G12510" s="48" t="s">
        <v>271</v>
      </c>
      <c r="H12510" s="101">
        <f t="shared" si="3604"/>
        <v>0</v>
      </c>
      <c r="I12510" s="97">
        <f t="shared" si="3591"/>
        <v>0</v>
      </c>
      <c r="J12510" s="101">
        <f t="shared" ref="J12510:K12510" si="3627">J12740+J12970+J13200+J13430+J13660+J13890+J14120+J14350+J14580+J14810+J15040+J15270+J15500+J15730+J15960+J16190+J16420+J16650+J16880+J17110+J17340</f>
        <v>0</v>
      </c>
      <c r="K12510" s="101">
        <f t="shared" si="3627"/>
        <v>0</v>
      </c>
      <c r="L12510" s="97">
        <f t="shared" si="3606"/>
        <v>0</v>
      </c>
      <c r="M12510" s="101">
        <f t="shared" si="3623"/>
        <v>0</v>
      </c>
      <c r="N12510" s="101">
        <f t="shared" si="3623"/>
        <v>0</v>
      </c>
      <c r="R12510" s="352">
        <f>L12740-[1]გადასახდელები!L11130</f>
        <v>0</v>
      </c>
    </row>
    <row r="12511" spans="2:18" ht="20.25" hidden="1" customHeight="1">
      <c r="B12511" s="36" t="str">
        <f t="shared" si="3569"/>
        <v>b</v>
      </c>
      <c r="C12511" s="42">
        <v>5</v>
      </c>
      <c r="D12511" s="42"/>
      <c r="F12511" s="343" t="s">
        <v>638</v>
      </c>
      <c r="G12511" s="48" t="s">
        <v>272</v>
      </c>
      <c r="H12511" s="101">
        <f t="shared" si="3604"/>
        <v>0</v>
      </c>
      <c r="I12511" s="97">
        <f t="shared" si="3591"/>
        <v>0</v>
      </c>
      <c r="J12511" s="101">
        <f t="shared" ref="J12511:K12511" si="3628">J12741+J12971+J13201+J13431+J13661+J13891+J14121+J14351+J14581+J14811+J15041+J15271+J15501+J15731+J15961+J16191+J16421+J16651+J16881+J17111+J17341</f>
        <v>0</v>
      </c>
      <c r="K12511" s="101">
        <f t="shared" si="3628"/>
        <v>0</v>
      </c>
      <c r="L12511" s="97">
        <f t="shared" si="3606"/>
        <v>0</v>
      </c>
      <c r="M12511" s="101">
        <f t="shared" si="3623"/>
        <v>0</v>
      </c>
      <c r="N12511" s="101">
        <f t="shared" si="3623"/>
        <v>0</v>
      </c>
      <c r="R12511" s="352">
        <f>L12741-[1]გადასახდელები!L11131</f>
        <v>0</v>
      </c>
    </row>
    <row r="12512" spans="2:18" ht="20.25" hidden="1" customHeight="1">
      <c r="B12512" s="36" t="str">
        <f t="shared" si="3569"/>
        <v>b</v>
      </c>
      <c r="C12512" s="42">
        <v>5</v>
      </c>
      <c r="D12512" s="42"/>
      <c r="F12512" s="343" t="s">
        <v>639</v>
      </c>
      <c r="G12512" s="48" t="s">
        <v>273</v>
      </c>
      <c r="H12512" s="101">
        <f t="shared" si="3604"/>
        <v>0</v>
      </c>
      <c r="I12512" s="97">
        <f t="shared" si="3591"/>
        <v>0</v>
      </c>
      <c r="J12512" s="101">
        <f t="shared" ref="J12512:K12512" si="3629">J12742+J12972+J13202+J13432+J13662+J13892+J14122+J14352+J14582+J14812+J15042+J15272+J15502+J15732+J15962+J16192+J16422+J16652+J16882+J17112+J17342</f>
        <v>0</v>
      </c>
      <c r="K12512" s="101">
        <f t="shared" si="3629"/>
        <v>0</v>
      </c>
      <c r="L12512" s="97">
        <f t="shared" si="3606"/>
        <v>0</v>
      </c>
      <c r="M12512" s="101">
        <f t="shared" si="3623"/>
        <v>0</v>
      </c>
      <c r="N12512" s="101">
        <f t="shared" si="3623"/>
        <v>0</v>
      </c>
      <c r="R12512" s="352">
        <f>L12742-[1]გადასახდელები!L11132</f>
        <v>0</v>
      </c>
    </row>
    <row r="12513" spans="2:18" ht="20.25" hidden="1" customHeight="1">
      <c r="B12513" s="36" t="str">
        <f t="shared" si="3569"/>
        <v>b</v>
      </c>
      <c r="C12513" s="42">
        <v>5</v>
      </c>
      <c r="D12513" s="42"/>
      <c r="F12513" s="343" t="s">
        <v>640</v>
      </c>
      <c r="G12513" s="48" t="s">
        <v>274</v>
      </c>
      <c r="H12513" s="101">
        <f t="shared" si="3604"/>
        <v>0</v>
      </c>
      <c r="I12513" s="97">
        <f t="shared" si="3591"/>
        <v>0</v>
      </c>
      <c r="J12513" s="101">
        <f t="shared" ref="J12513:K12513" si="3630">J12743+J12973+J13203+J13433+J13663+J13893+J14123+J14353+J14583+J14813+J15043+J15273+J15503+J15733+J15963+J16193+J16423+J16653+J16883+J17113+J17343</f>
        <v>0</v>
      </c>
      <c r="K12513" s="101">
        <f t="shared" si="3630"/>
        <v>0</v>
      </c>
      <c r="L12513" s="97">
        <f t="shared" si="3606"/>
        <v>0</v>
      </c>
      <c r="M12513" s="101">
        <f t="shared" si="3623"/>
        <v>0</v>
      </c>
      <c r="N12513" s="101">
        <f t="shared" si="3623"/>
        <v>0</v>
      </c>
      <c r="R12513" s="352">
        <f>L12743-[1]გადასახდელები!L11133</f>
        <v>0</v>
      </c>
    </row>
    <row r="12514" spans="2:18" ht="20.25" hidden="1" customHeight="1">
      <c r="B12514" s="36" t="str">
        <f t="shared" si="3569"/>
        <v>b</v>
      </c>
      <c r="C12514" s="42">
        <v>4</v>
      </c>
      <c r="D12514" s="42"/>
      <c r="F12514" s="343" t="s">
        <v>641</v>
      </c>
      <c r="G12514" s="47" t="s">
        <v>275</v>
      </c>
      <c r="H12514" s="103">
        <f t="shared" si="3604"/>
        <v>0</v>
      </c>
      <c r="I12514" s="94">
        <f t="shared" si="3591"/>
        <v>0</v>
      </c>
      <c r="J12514" s="103">
        <f t="shared" ref="J12514:K12514" si="3631">J12744+J12974+J13204+J13434+J13664+J13894+J14124+J14354+J14584+J14814+J15044+J15274+J15504+J15734+J15964+J16194+J16424+J16654+J16884+J17114+J17344</f>
        <v>0</v>
      </c>
      <c r="K12514" s="103">
        <f t="shared" si="3631"/>
        <v>0</v>
      </c>
      <c r="L12514" s="94">
        <f t="shared" si="3606"/>
        <v>0</v>
      </c>
      <c r="M12514" s="103">
        <f t="shared" si="3623"/>
        <v>0</v>
      </c>
      <c r="N12514" s="103">
        <f t="shared" si="3623"/>
        <v>0</v>
      </c>
      <c r="R12514" s="352">
        <f>L12744-[1]გადასახდელები!L11134</f>
        <v>0</v>
      </c>
    </row>
    <row r="12515" spans="2:18" ht="36" hidden="1" customHeight="1">
      <c r="B12515" s="36" t="str">
        <f t="shared" si="3569"/>
        <v>b</v>
      </c>
      <c r="C12515" s="42">
        <v>4</v>
      </c>
      <c r="D12515" s="42"/>
      <c r="F12515" s="343" t="s">
        <v>642</v>
      </c>
      <c r="G12515" s="47" t="s">
        <v>276</v>
      </c>
      <c r="H12515" s="103">
        <f t="shared" si="3604"/>
        <v>0</v>
      </c>
      <c r="I12515" s="94">
        <f t="shared" si="3591"/>
        <v>0</v>
      </c>
      <c r="J12515" s="103">
        <f t="shared" ref="J12515:K12515" si="3632">J12745+J12975+J13205+J13435+J13665+J13895+J14125+J14355+J14585+J14815+J15045+J15275+J15505+J15735+J15965+J16195+J16425+J16655+J16885+J17115+J17345</f>
        <v>0</v>
      </c>
      <c r="K12515" s="103">
        <f t="shared" si="3632"/>
        <v>0</v>
      </c>
      <c r="L12515" s="94">
        <f t="shared" si="3606"/>
        <v>0</v>
      </c>
      <c r="M12515" s="103">
        <f t="shared" si="3623"/>
        <v>0</v>
      </c>
      <c r="N12515" s="103">
        <f t="shared" si="3623"/>
        <v>0</v>
      </c>
      <c r="R12515" s="352">
        <f>L12745-[1]გადასახდელები!L11135</f>
        <v>0</v>
      </c>
    </row>
    <row r="12516" spans="2:18" ht="20.25" customHeight="1">
      <c r="B12516" s="36" t="str">
        <f t="shared" si="3569"/>
        <v>a</v>
      </c>
      <c r="C12516" s="42">
        <v>3</v>
      </c>
      <c r="D12516" s="42"/>
      <c r="F12516" s="343" t="s">
        <v>561</v>
      </c>
      <c r="G12516" s="57" t="s">
        <v>202</v>
      </c>
      <c r="H12516" s="111">
        <f t="shared" si="3604"/>
        <v>615.60300000000007</v>
      </c>
      <c r="I12516" s="90">
        <f t="shared" si="3591"/>
        <v>62</v>
      </c>
      <c r="J12516" s="111">
        <f t="shared" ref="J12516:K12516" si="3633">J12746+J12976+J13206+J13436+J13666+J13896+J14126+J14356+J14586+J14816+J15046+J15276+J15506+J15736+J15966+J16196+J16426+J16656+J16886+J17116+J17346</f>
        <v>0</v>
      </c>
      <c r="K12516" s="111">
        <f t="shared" si="3633"/>
        <v>62</v>
      </c>
      <c r="L12516" s="90">
        <f t="shared" si="3606"/>
        <v>9.8109999999999999</v>
      </c>
      <c r="M12516" s="111">
        <f t="shared" si="3623"/>
        <v>0</v>
      </c>
      <c r="N12516" s="111">
        <f t="shared" si="3623"/>
        <v>9.8109999999999999</v>
      </c>
      <c r="R12516" s="352">
        <f>L12746-[1]გადასახდელები!L11136</f>
        <v>0</v>
      </c>
    </row>
    <row r="12517" spans="2:18" ht="20.25" hidden="1" customHeight="1">
      <c r="B12517" s="36" t="str">
        <f t="shared" si="3569"/>
        <v>b</v>
      </c>
      <c r="C12517" s="42">
        <v>3</v>
      </c>
      <c r="D12517" s="42"/>
      <c r="F12517" s="342" t="s">
        <v>562</v>
      </c>
      <c r="G12517" s="57" t="s">
        <v>203</v>
      </c>
      <c r="H12517" s="89">
        <f t="shared" si="3604"/>
        <v>0</v>
      </c>
      <c r="I12517" s="90">
        <f t="shared" si="3591"/>
        <v>0</v>
      </c>
      <c r="J12517" s="89">
        <f t="shared" ref="J12517:K12517" si="3634">J12747+J12977+J13207+J13437+J13667+J13897+J14127+J14357+J14587+J14817+J15047+J15277+J15507+J15737+J15967+J16197+J16427+J16657+J16887+J17117+J17347</f>
        <v>0</v>
      </c>
      <c r="K12517" s="89">
        <f t="shared" si="3634"/>
        <v>0</v>
      </c>
      <c r="L12517" s="90">
        <f t="shared" si="3606"/>
        <v>0</v>
      </c>
      <c r="M12517" s="89">
        <f t="shared" si="3623"/>
        <v>0</v>
      </c>
      <c r="N12517" s="89">
        <f t="shared" si="3623"/>
        <v>0</v>
      </c>
      <c r="O12517" s="82" t="s">
        <v>146</v>
      </c>
      <c r="R12517" s="352">
        <f>L12747-[1]გადასახდელები!L11137</f>
        <v>0</v>
      </c>
    </row>
    <row r="12518" spans="2:18" ht="20.25" hidden="1" customHeight="1">
      <c r="B12518" s="36" t="str">
        <f t="shared" si="3569"/>
        <v>b</v>
      </c>
      <c r="C12518" s="42">
        <v>4</v>
      </c>
      <c r="D12518" s="42"/>
      <c r="F12518" s="342" t="s">
        <v>643</v>
      </c>
      <c r="G12518" s="47" t="s">
        <v>277</v>
      </c>
      <c r="H12518" s="93">
        <f t="shared" si="3604"/>
        <v>0</v>
      </c>
      <c r="I12518" s="94">
        <f t="shared" si="3591"/>
        <v>0</v>
      </c>
      <c r="J12518" s="93">
        <f t="shared" ref="J12518:K12518" si="3635">J12748+J12978+J13208+J13438+J13668+J13898+J14128+J14358+J14588+J14818+J15048+J15278+J15508+J15738+J15968+J16198+J16428+J16658+J16888+J17118+J17348</f>
        <v>0</v>
      </c>
      <c r="K12518" s="93">
        <f t="shared" si="3635"/>
        <v>0</v>
      </c>
      <c r="L12518" s="94">
        <f t="shared" si="3606"/>
        <v>0</v>
      </c>
      <c r="M12518" s="93">
        <f t="shared" si="3623"/>
        <v>0</v>
      </c>
      <c r="N12518" s="93">
        <f t="shared" si="3623"/>
        <v>0</v>
      </c>
      <c r="O12518" s="82" t="s">
        <v>146</v>
      </c>
      <c r="R12518" s="352">
        <f>L12748-[1]გადასახდელები!L11138</f>
        <v>0</v>
      </c>
    </row>
    <row r="12519" spans="2:18" ht="20.25" hidden="1" customHeight="1">
      <c r="B12519" s="36" t="str">
        <f t="shared" si="3569"/>
        <v>b</v>
      </c>
      <c r="C12519" s="42">
        <v>5</v>
      </c>
      <c r="D12519" s="42"/>
      <c r="F12519" s="343" t="s">
        <v>644</v>
      </c>
      <c r="G12519" s="48" t="s">
        <v>278</v>
      </c>
      <c r="H12519" s="101">
        <f t="shared" si="3604"/>
        <v>0</v>
      </c>
      <c r="I12519" s="97">
        <f t="shared" si="3591"/>
        <v>0</v>
      </c>
      <c r="J12519" s="101">
        <f t="shared" ref="J12519:K12519" si="3636">J12749+J12979+J13209+J13439+J13669+J13899+J14129+J14359+J14589+J14819+J15049+J15279+J15509+J15739+J15969+J16199+J16429+J16659+J16889+J17119+J17349</f>
        <v>0</v>
      </c>
      <c r="K12519" s="101">
        <f t="shared" si="3636"/>
        <v>0</v>
      </c>
      <c r="L12519" s="97">
        <f t="shared" si="3606"/>
        <v>0</v>
      </c>
      <c r="M12519" s="101">
        <f t="shared" si="3623"/>
        <v>0</v>
      </c>
      <c r="N12519" s="101">
        <f t="shared" si="3623"/>
        <v>0</v>
      </c>
      <c r="R12519" s="352">
        <f>L12749-[1]გადასახდელები!L11139</f>
        <v>0</v>
      </c>
    </row>
    <row r="12520" spans="2:18" ht="20.25" hidden="1" customHeight="1">
      <c r="B12520" s="36" t="str">
        <f t="shared" si="3569"/>
        <v>b</v>
      </c>
      <c r="C12520" s="42">
        <v>5</v>
      </c>
      <c r="D12520" s="42"/>
      <c r="F12520" s="343" t="s">
        <v>645</v>
      </c>
      <c r="G12520" s="48" t="s">
        <v>204</v>
      </c>
      <c r="H12520" s="101">
        <f t="shared" si="3604"/>
        <v>0</v>
      </c>
      <c r="I12520" s="97">
        <f t="shared" si="3591"/>
        <v>0</v>
      </c>
      <c r="J12520" s="101">
        <f t="shared" ref="J12520:K12520" si="3637">J12750+J12980+J13210+J13440+J13670+J13900+J14130+J14360+J14590+J14820+J15050+J15280+J15510+J15740+J15970+J16200+J16430+J16660+J16890+J17120+J17350</f>
        <v>0</v>
      </c>
      <c r="K12520" s="101">
        <f t="shared" si="3637"/>
        <v>0</v>
      </c>
      <c r="L12520" s="97">
        <f t="shared" si="3606"/>
        <v>0</v>
      </c>
      <c r="M12520" s="101">
        <f t="shared" si="3623"/>
        <v>0</v>
      </c>
      <c r="N12520" s="101">
        <f t="shared" si="3623"/>
        <v>0</v>
      </c>
      <c r="R12520" s="352">
        <f>L12750-[1]გადასახდელები!L11140</f>
        <v>0</v>
      </c>
    </row>
    <row r="12521" spans="2:18" ht="20.25" hidden="1" customHeight="1">
      <c r="B12521" s="36" t="str">
        <f t="shared" si="3569"/>
        <v>b</v>
      </c>
      <c r="C12521" s="42">
        <v>4</v>
      </c>
      <c r="D12521" s="42"/>
      <c r="F12521" s="342" t="s">
        <v>646</v>
      </c>
      <c r="G12521" s="47" t="s">
        <v>279</v>
      </c>
      <c r="H12521" s="93">
        <f t="shared" si="3604"/>
        <v>0</v>
      </c>
      <c r="I12521" s="94">
        <f t="shared" si="3591"/>
        <v>0</v>
      </c>
      <c r="J12521" s="93">
        <f t="shared" ref="J12521:K12521" si="3638">J12751+J12981+J13211+J13441+J13671+J13901+J14131+J14361+J14591+J14821+J15051+J15281+J15511+J15741+J15971+J16201+J16431+J16661+J16891+J17121+J17351</f>
        <v>0</v>
      </c>
      <c r="K12521" s="93">
        <f t="shared" si="3638"/>
        <v>0</v>
      </c>
      <c r="L12521" s="94">
        <f t="shared" si="3606"/>
        <v>0</v>
      </c>
      <c r="M12521" s="93">
        <f t="shared" si="3623"/>
        <v>0</v>
      </c>
      <c r="N12521" s="93">
        <f t="shared" si="3623"/>
        <v>0</v>
      </c>
      <c r="O12521" s="82" t="s">
        <v>146</v>
      </c>
      <c r="R12521" s="352">
        <f>L12751-[1]გადასახდელები!L11141</f>
        <v>0</v>
      </c>
    </row>
    <row r="12522" spans="2:18" ht="20.25" hidden="1" customHeight="1">
      <c r="B12522" s="36" t="str">
        <f t="shared" si="3569"/>
        <v>b</v>
      </c>
      <c r="C12522" s="42">
        <v>5</v>
      </c>
      <c r="D12522" s="42"/>
      <c r="F12522" s="343" t="s">
        <v>647</v>
      </c>
      <c r="G12522" s="48" t="s">
        <v>278</v>
      </c>
      <c r="H12522" s="101">
        <f t="shared" si="3604"/>
        <v>0</v>
      </c>
      <c r="I12522" s="97">
        <f t="shared" si="3591"/>
        <v>0</v>
      </c>
      <c r="J12522" s="101">
        <f t="shared" ref="J12522:K12522" si="3639">J12752+J12982+J13212+J13442+J13672+J13902+J14132+J14362+J14592+J14822+J15052+J15282+J15512+J15742+J15972+J16202+J16432+J16662+J16892+J17122+J17352</f>
        <v>0</v>
      </c>
      <c r="K12522" s="101">
        <f t="shared" si="3639"/>
        <v>0</v>
      </c>
      <c r="L12522" s="97">
        <f t="shared" si="3606"/>
        <v>0</v>
      </c>
      <c r="M12522" s="101">
        <f t="shared" si="3623"/>
        <v>0</v>
      </c>
      <c r="N12522" s="101">
        <f t="shared" si="3623"/>
        <v>0</v>
      </c>
      <c r="R12522" s="352">
        <f>L12752-[1]გადასახდელები!L11142</f>
        <v>0</v>
      </c>
    </row>
    <row r="12523" spans="2:18" ht="20.25" hidden="1" customHeight="1">
      <c r="B12523" s="36" t="str">
        <f t="shared" ref="B12523:B12586" si="3640">IF(H12523+I12523+L12523&gt;0,"a","b")</f>
        <v>b</v>
      </c>
      <c r="C12523" s="42">
        <v>5</v>
      </c>
      <c r="D12523" s="42"/>
      <c r="F12523" s="343" t="s">
        <v>648</v>
      </c>
      <c r="G12523" s="48" t="s">
        <v>204</v>
      </c>
      <c r="H12523" s="101">
        <f t="shared" si="3604"/>
        <v>0</v>
      </c>
      <c r="I12523" s="97">
        <f t="shared" si="3591"/>
        <v>0</v>
      </c>
      <c r="J12523" s="101">
        <f t="shared" ref="J12523:K12523" si="3641">J12753+J12983+J13213+J13443+J13673+J13903+J14133+J14363+J14593+J14823+J15053+J15283+J15513+J15743+J15973+J16203+J16433+J16663+J16893+J17123+J17353</f>
        <v>0</v>
      </c>
      <c r="K12523" s="101">
        <f t="shared" si="3641"/>
        <v>0</v>
      </c>
      <c r="L12523" s="97">
        <f t="shared" si="3606"/>
        <v>0</v>
      </c>
      <c r="M12523" s="101">
        <f t="shared" si="3623"/>
        <v>0</v>
      </c>
      <c r="N12523" s="101">
        <f t="shared" si="3623"/>
        <v>0</v>
      </c>
      <c r="R12523" s="352">
        <f>L12753-[1]გადასახდელები!L11143</f>
        <v>0</v>
      </c>
    </row>
    <row r="12524" spans="2:18" ht="20.25" hidden="1" customHeight="1">
      <c r="B12524" s="36" t="str">
        <f t="shared" si="3640"/>
        <v>b</v>
      </c>
      <c r="C12524" s="42">
        <v>4</v>
      </c>
      <c r="D12524" s="42"/>
      <c r="F12524" s="342" t="s">
        <v>563</v>
      </c>
      <c r="G12524" s="47" t="s">
        <v>280</v>
      </c>
      <c r="H12524" s="93">
        <f t="shared" si="3604"/>
        <v>0</v>
      </c>
      <c r="I12524" s="94">
        <f t="shared" si="3591"/>
        <v>0</v>
      </c>
      <c r="J12524" s="93">
        <f t="shared" ref="J12524:K12524" si="3642">J12754+J12984+J13214+J13444+J13674+J13904+J14134+J14364+J14594+J14824+J15054+J15284+J15514+J15744+J15974+J16204+J16434+J16664+J16894+J17124+J17354</f>
        <v>0</v>
      </c>
      <c r="K12524" s="93">
        <f t="shared" si="3642"/>
        <v>0</v>
      </c>
      <c r="L12524" s="94">
        <f t="shared" si="3606"/>
        <v>0</v>
      </c>
      <c r="M12524" s="93">
        <f t="shared" si="3623"/>
        <v>0</v>
      </c>
      <c r="N12524" s="93">
        <f t="shared" si="3623"/>
        <v>0</v>
      </c>
      <c r="O12524" s="82" t="s">
        <v>146</v>
      </c>
      <c r="R12524" s="352">
        <f>L12754-[1]გადასახდელები!L11144</f>
        <v>0</v>
      </c>
    </row>
    <row r="12525" spans="2:18" ht="20.25" hidden="1" customHeight="1">
      <c r="B12525" s="36" t="str">
        <f t="shared" si="3640"/>
        <v>b</v>
      </c>
      <c r="C12525" s="42">
        <v>5</v>
      </c>
      <c r="D12525" s="42"/>
      <c r="F12525" s="343" t="s">
        <v>649</v>
      </c>
      <c r="G12525" s="48" t="s">
        <v>278</v>
      </c>
      <c r="H12525" s="101">
        <f t="shared" si="3604"/>
        <v>0</v>
      </c>
      <c r="I12525" s="97">
        <f t="shared" si="3591"/>
        <v>0</v>
      </c>
      <c r="J12525" s="101">
        <f t="shared" ref="J12525:K12525" si="3643">J12755+J12985+J13215+J13445+J13675+J13905+J14135+J14365+J14595+J14825+J15055+J15285+J15515+J15745+J15975+J16205+J16435+J16665+J16895+J17125+J17355</f>
        <v>0</v>
      </c>
      <c r="K12525" s="101">
        <f t="shared" si="3643"/>
        <v>0</v>
      </c>
      <c r="L12525" s="97">
        <f t="shared" si="3606"/>
        <v>0</v>
      </c>
      <c r="M12525" s="101">
        <f t="shared" si="3623"/>
        <v>0</v>
      </c>
      <c r="N12525" s="101">
        <f t="shared" si="3623"/>
        <v>0</v>
      </c>
      <c r="R12525" s="352">
        <f>L12755-[1]გადასახდელები!L11145</f>
        <v>0</v>
      </c>
    </row>
    <row r="12526" spans="2:18" ht="20.25" hidden="1" customHeight="1">
      <c r="B12526" s="36" t="str">
        <f t="shared" si="3640"/>
        <v>b</v>
      </c>
      <c r="C12526" s="42">
        <v>5</v>
      </c>
      <c r="D12526" s="42"/>
      <c r="F12526" s="343" t="s">
        <v>564</v>
      </c>
      <c r="G12526" s="48" t="s">
        <v>204</v>
      </c>
      <c r="H12526" s="101">
        <f t="shared" si="3604"/>
        <v>0</v>
      </c>
      <c r="I12526" s="97">
        <f t="shared" si="3591"/>
        <v>0</v>
      </c>
      <c r="J12526" s="101">
        <f t="shared" ref="J12526:K12526" si="3644">J12756+J12986+J13216+J13446+J13676+J13906+J14136+J14366+J14596+J14826+J15056+J15286+J15516+J15746+J15976+J16206+J16436+J16666+J16896+J17126+J17356</f>
        <v>0</v>
      </c>
      <c r="K12526" s="101">
        <f t="shared" si="3644"/>
        <v>0</v>
      </c>
      <c r="L12526" s="97">
        <f t="shared" si="3606"/>
        <v>0</v>
      </c>
      <c r="M12526" s="101">
        <f t="shared" ref="M12526:N12545" si="3645">M12756+M12986+M13216+M13446+M13676+M13906+M14136+M14366+M14596+M14826+M15056+M15286+M15516+M15746+M15976+M16206+M16436+M16666+M16896+M17126+M17356</f>
        <v>0</v>
      </c>
      <c r="N12526" s="101">
        <f t="shared" si="3645"/>
        <v>0</v>
      </c>
      <c r="R12526" s="352">
        <f>L12756-[1]გადასახდელები!L11146</f>
        <v>0</v>
      </c>
    </row>
    <row r="12527" spans="2:18" ht="20.25" customHeight="1">
      <c r="B12527" s="36" t="str">
        <f t="shared" si="3640"/>
        <v>a</v>
      </c>
      <c r="C12527" s="42">
        <v>3</v>
      </c>
      <c r="D12527" s="42"/>
      <c r="F12527" s="342" t="s">
        <v>565</v>
      </c>
      <c r="G12527" s="57" t="s">
        <v>206</v>
      </c>
      <c r="H12527" s="89">
        <f t="shared" si="3604"/>
        <v>434.60299999999995</v>
      </c>
      <c r="I12527" s="90">
        <f t="shared" si="3591"/>
        <v>552.5</v>
      </c>
      <c r="J12527" s="89">
        <f t="shared" ref="J12527:K12527" si="3646">J12757+J12987+J13217+J13447+J13677+J13907+J14137+J14367+J14597+J14827+J15057+J15287+J15517+J15747+J15977+J16207+J16437+J16667+J16897+J17127+J17357</f>
        <v>0</v>
      </c>
      <c r="K12527" s="89">
        <f t="shared" si="3646"/>
        <v>552.5</v>
      </c>
      <c r="L12527" s="90">
        <f t="shared" si="3606"/>
        <v>209.25200000000001</v>
      </c>
      <c r="M12527" s="89">
        <f t="shared" si="3645"/>
        <v>0</v>
      </c>
      <c r="N12527" s="89">
        <f t="shared" si="3645"/>
        <v>209.25200000000001</v>
      </c>
      <c r="O12527" s="82" t="s">
        <v>146</v>
      </c>
      <c r="R12527" s="352">
        <f>L12757-[1]გადასახდელები!L11147</f>
        <v>-170.07499999999999</v>
      </c>
    </row>
    <row r="12528" spans="2:18" ht="20.25" hidden="1" customHeight="1">
      <c r="B12528" s="36" t="str">
        <f t="shared" si="3640"/>
        <v>b</v>
      </c>
      <c r="C12528" s="42">
        <v>4</v>
      </c>
      <c r="D12528" s="42"/>
      <c r="F12528" s="342" t="s">
        <v>650</v>
      </c>
      <c r="G12528" s="47" t="s">
        <v>281</v>
      </c>
      <c r="H12528" s="93">
        <f t="shared" si="3604"/>
        <v>0</v>
      </c>
      <c r="I12528" s="94">
        <f t="shared" si="3591"/>
        <v>0</v>
      </c>
      <c r="J12528" s="93">
        <f t="shared" ref="J12528:K12528" si="3647">J12758+J12988+J13218+J13448+J13678+J13908+J14138+J14368+J14598+J14828+J15058+J15288+J15518+J15748+J15978+J16208+J16438+J16668+J16898+J17128+J17358</f>
        <v>0</v>
      </c>
      <c r="K12528" s="93">
        <f t="shared" si="3647"/>
        <v>0</v>
      </c>
      <c r="L12528" s="94">
        <f t="shared" si="3606"/>
        <v>0</v>
      </c>
      <c r="M12528" s="93">
        <f t="shared" si="3645"/>
        <v>0</v>
      </c>
      <c r="N12528" s="93">
        <f t="shared" si="3645"/>
        <v>0</v>
      </c>
      <c r="O12528" s="82" t="s">
        <v>146</v>
      </c>
      <c r="R12528" s="352">
        <f>L12758-[1]გადასახდელები!L11148</f>
        <v>0</v>
      </c>
    </row>
    <row r="12529" spans="2:18" ht="20.25" hidden="1" customHeight="1">
      <c r="B12529" s="36" t="str">
        <f t="shared" si="3640"/>
        <v>b</v>
      </c>
      <c r="C12529" s="42">
        <v>5</v>
      </c>
      <c r="D12529" s="42"/>
      <c r="F12529" s="343" t="s">
        <v>651</v>
      </c>
      <c r="G12529" s="48" t="s">
        <v>282</v>
      </c>
      <c r="H12529" s="101">
        <f t="shared" si="3604"/>
        <v>0</v>
      </c>
      <c r="I12529" s="97">
        <f t="shared" si="3591"/>
        <v>0</v>
      </c>
      <c r="J12529" s="101">
        <f t="shared" ref="J12529:K12529" si="3648">J12759+J12989+J13219+J13449+J13679+J13909+J14139+J14369+J14599+J14829+J15059+J15289+J15519+J15749+J15979+J16209+J16439+J16669+J16899+J17129+J17359</f>
        <v>0</v>
      </c>
      <c r="K12529" s="101">
        <f t="shared" si="3648"/>
        <v>0</v>
      </c>
      <c r="L12529" s="97">
        <f t="shared" si="3606"/>
        <v>0</v>
      </c>
      <c r="M12529" s="101">
        <f t="shared" si="3645"/>
        <v>0</v>
      </c>
      <c r="N12529" s="101">
        <f t="shared" si="3645"/>
        <v>0</v>
      </c>
      <c r="R12529" s="352">
        <f>L12759-[1]გადასახდელები!L11149</f>
        <v>0</v>
      </c>
    </row>
    <row r="12530" spans="2:18" ht="20.25" hidden="1" customHeight="1">
      <c r="B12530" s="36" t="str">
        <f t="shared" si="3640"/>
        <v>b</v>
      </c>
      <c r="C12530" s="42">
        <v>5</v>
      </c>
      <c r="D12530" s="42"/>
      <c r="F12530" s="343" t="s">
        <v>652</v>
      </c>
      <c r="G12530" s="48" t="s">
        <v>283</v>
      </c>
      <c r="H12530" s="101">
        <f t="shared" si="3604"/>
        <v>0</v>
      </c>
      <c r="I12530" s="97">
        <f t="shared" si="3591"/>
        <v>0</v>
      </c>
      <c r="J12530" s="101">
        <f t="shared" ref="J12530:K12530" si="3649">J12760+J12990+J13220+J13450+J13680+J13910+J14140+J14370+J14600+J14830+J15060+J15290+J15520+J15750+J15980+J16210+J16440+J16670+J16900+J17130+J17360</f>
        <v>0</v>
      </c>
      <c r="K12530" s="101">
        <f t="shared" si="3649"/>
        <v>0</v>
      </c>
      <c r="L12530" s="97">
        <f t="shared" si="3606"/>
        <v>0</v>
      </c>
      <c r="M12530" s="101">
        <f t="shared" si="3645"/>
        <v>0</v>
      </c>
      <c r="N12530" s="101">
        <f t="shared" si="3645"/>
        <v>0</v>
      </c>
      <c r="R12530" s="352">
        <f>L12760-[1]გადასახდელები!L11150</f>
        <v>0</v>
      </c>
    </row>
    <row r="12531" spans="2:18" ht="20.25" customHeight="1">
      <c r="B12531" s="36" t="str">
        <f t="shared" si="3640"/>
        <v>a</v>
      </c>
      <c r="C12531" s="42">
        <v>4</v>
      </c>
      <c r="D12531" s="42"/>
      <c r="F12531" s="342" t="s">
        <v>566</v>
      </c>
      <c r="G12531" s="47" t="s">
        <v>284</v>
      </c>
      <c r="H12531" s="93">
        <f t="shared" si="3604"/>
        <v>434.60299999999995</v>
      </c>
      <c r="I12531" s="94">
        <f t="shared" si="3591"/>
        <v>552.5</v>
      </c>
      <c r="J12531" s="93">
        <f t="shared" ref="J12531:K12531" si="3650">J12761+J12991+J13221+J13451+J13681+J13911+J14141+J14371+J14601+J14831+J15061+J15291+J15521+J15751+J15981+J16211+J16441+J16671+J16901+J17131+J17361</f>
        <v>0</v>
      </c>
      <c r="K12531" s="93">
        <f t="shared" si="3650"/>
        <v>552.5</v>
      </c>
      <c r="L12531" s="94">
        <f t="shared" si="3606"/>
        <v>209.25200000000001</v>
      </c>
      <c r="M12531" s="93">
        <f t="shared" si="3645"/>
        <v>0</v>
      </c>
      <c r="N12531" s="93">
        <f t="shared" si="3645"/>
        <v>209.25200000000001</v>
      </c>
      <c r="O12531" s="82" t="s">
        <v>146</v>
      </c>
      <c r="R12531" s="352">
        <f>L12761-[1]გადასახდელები!L11151</f>
        <v>-170.07499999999999</v>
      </c>
    </row>
    <row r="12532" spans="2:18" ht="20.25" customHeight="1">
      <c r="B12532" s="36" t="str">
        <f t="shared" si="3640"/>
        <v>a</v>
      </c>
      <c r="C12532" s="42">
        <v>5</v>
      </c>
      <c r="D12532" s="42"/>
      <c r="F12532" s="343" t="s">
        <v>567</v>
      </c>
      <c r="G12532" s="48" t="s">
        <v>282</v>
      </c>
      <c r="H12532" s="101">
        <f t="shared" si="3604"/>
        <v>318.50200000000001</v>
      </c>
      <c r="I12532" s="97">
        <f t="shared" si="3591"/>
        <v>415.5</v>
      </c>
      <c r="J12532" s="101">
        <f t="shared" ref="J12532:K12532" si="3651">J12762+J12992+J13222+J13452+J13682+J13912+J14142+J14372+J14602+J14832+J15062+J15292+J15522+J15752+J15982+J16212+J16442+J16672+J16902+J17132+J17362</f>
        <v>0</v>
      </c>
      <c r="K12532" s="101">
        <f t="shared" si="3651"/>
        <v>415.5</v>
      </c>
      <c r="L12532" s="97">
        <f t="shared" si="3606"/>
        <v>84.534999999999982</v>
      </c>
      <c r="M12532" s="101">
        <f t="shared" si="3645"/>
        <v>0</v>
      </c>
      <c r="N12532" s="101">
        <f t="shared" si="3645"/>
        <v>84.534999999999982</v>
      </c>
      <c r="R12532" s="352">
        <f>L12762-[1]გადასახდელები!L11152</f>
        <v>-170.07499999999999</v>
      </c>
    </row>
    <row r="12533" spans="2:18" ht="20.25" customHeight="1">
      <c r="B12533" s="36" t="str">
        <f t="shared" si="3640"/>
        <v>a</v>
      </c>
      <c r="C12533" s="42">
        <v>5</v>
      </c>
      <c r="D12533" s="42"/>
      <c r="F12533" s="343" t="s">
        <v>653</v>
      </c>
      <c r="G12533" s="48" t="s">
        <v>283</v>
      </c>
      <c r="H12533" s="101">
        <f t="shared" si="3604"/>
        <v>116.101</v>
      </c>
      <c r="I12533" s="97">
        <f t="shared" si="3591"/>
        <v>137</v>
      </c>
      <c r="J12533" s="101">
        <f t="shared" ref="J12533:K12533" si="3652">J12763+J12993+J13223+J13453+J13683+J13913+J14143+J14373+J14603+J14833+J15063+J15293+J15523+J15753+J15983+J16213+J16443+J16673+J16903+J17133+J17363</f>
        <v>0</v>
      </c>
      <c r="K12533" s="101">
        <f t="shared" si="3652"/>
        <v>137</v>
      </c>
      <c r="L12533" s="97">
        <f t="shared" si="3606"/>
        <v>124.71700000000001</v>
      </c>
      <c r="M12533" s="101">
        <f t="shared" si="3645"/>
        <v>0</v>
      </c>
      <c r="N12533" s="101">
        <f t="shared" si="3645"/>
        <v>124.71700000000001</v>
      </c>
      <c r="R12533" s="352">
        <f>L12763-[1]გადასახდელები!L11153</f>
        <v>0</v>
      </c>
    </row>
    <row r="12534" spans="2:18" ht="20.25" hidden="1" customHeight="1">
      <c r="B12534" s="36" t="str">
        <f t="shared" si="3640"/>
        <v>b</v>
      </c>
      <c r="C12534" s="42">
        <v>4</v>
      </c>
      <c r="D12534" s="42"/>
      <c r="F12534" s="342" t="s">
        <v>654</v>
      </c>
      <c r="G12534" s="47" t="s">
        <v>207</v>
      </c>
      <c r="H12534" s="93">
        <f t="shared" si="3604"/>
        <v>0</v>
      </c>
      <c r="I12534" s="94">
        <f t="shared" si="3591"/>
        <v>0</v>
      </c>
      <c r="J12534" s="93">
        <f t="shared" ref="J12534:K12534" si="3653">J12764+J12994+J13224+J13454+J13684+J13914+J14144+J14374+J14604+J14834+J15064+J15294+J15524+J15754+J15984+J16214+J16444+J16674+J16904+J17134+J17364</f>
        <v>0</v>
      </c>
      <c r="K12534" s="93">
        <f t="shared" si="3653"/>
        <v>0</v>
      </c>
      <c r="L12534" s="94">
        <f t="shared" si="3606"/>
        <v>0</v>
      </c>
      <c r="M12534" s="93">
        <f t="shared" si="3645"/>
        <v>0</v>
      </c>
      <c r="N12534" s="93">
        <f t="shared" si="3645"/>
        <v>0</v>
      </c>
      <c r="O12534" s="82" t="s">
        <v>146</v>
      </c>
      <c r="R12534" s="352">
        <f>L12764-[1]გადასახდელები!L11154</f>
        <v>0</v>
      </c>
    </row>
    <row r="12535" spans="2:18" ht="20.25" hidden="1" customHeight="1">
      <c r="B12535" s="36" t="str">
        <f t="shared" si="3640"/>
        <v>b</v>
      </c>
      <c r="C12535" s="42">
        <v>5</v>
      </c>
      <c r="D12535" s="42"/>
      <c r="F12535" s="343" t="s">
        <v>655</v>
      </c>
      <c r="G12535" s="48" t="s">
        <v>282</v>
      </c>
      <c r="H12535" s="101">
        <f t="shared" si="3604"/>
        <v>0</v>
      </c>
      <c r="I12535" s="97">
        <f t="shared" si="3591"/>
        <v>0</v>
      </c>
      <c r="J12535" s="101">
        <f t="shared" ref="J12535:K12535" si="3654">J12765+J12995+J13225+J13455+J13685+J13915+J14145+J14375+J14605+J14835+J15065+J15295+J15525+J15755+J15985+J16215+J16445+J16675+J16905+J17135+J17365</f>
        <v>0</v>
      </c>
      <c r="K12535" s="101">
        <f t="shared" si="3654"/>
        <v>0</v>
      </c>
      <c r="L12535" s="97">
        <f t="shared" si="3606"/>
        <v>0</v>
      </c>
      <c r="M12535" s="101">
        <f t="shared" si="3645"/>
        <v>0</v>
      </c>
      <c r="N12535" s="101">
        <f t="shared" si="3645"/>
        <v>0</v>
      </c>
      <c r="R12535" s="352">
        <f>L12765-[1]გადასახდელები!L11155</f>
        <v>0</v>
      </c>
    </row>
    <row r="12536" spans="2:18" ht="20.25" hidden="1" customHeight="1">
      <c r="B12536" s="36" t="str">
        <f t="shared" si="3640"/>
        <v>b</v>
      </c>
      <c r="C12536" s="42">
        <v>5</v>
      </c>
      <c r="D12536" s="42"/>
      <c r="F12536" s="343" t="s">
        <v>656</v>
      </c>
      <c r="G12536" s="48" t="s">
        <v>283</v>
      </c>
      <c r="H12536" s="101">
        <f t="shared" si="3604"/>
        <v>0</v>
      </c>
      <c r="I12536" s="97">
        <f t="shared" si="3591"/>
        <v>0</v>
      </c>
      <c r="J12536" s="101">
        <f t="shared" ref="J12536:K12536" si="3655">J12766+J12996+J13226+J13456+J13686+J13916+J14146+J14376+J14606+J14836+J15066+J15296+J15526+J15756+J15986+J16216+J16446+J16676+J16906+J17136+J17366</f>
        <v>0</v>
      </c>
      <c r="K12536" s="101">
        <f t="shared" si="3655"/>
        <v>0</v>
      </c>
      <c r="L12536" s="97">
        <f t="shared" si="3606"/>
        <v>0</v>
      </c>
      <c r="M12536" s="101">
        <f t="shared" si="3645"/>
        <v>0</v>
      </c>
      <c r="N12536" s="101">
        <f t="shared" si="3645"/>
        <v>0</v>
      </c>
      <c r="R12536" s="352">
        <f>L12766-[1]გადასახდელები!L11156</f>
        <v>0</v>
      </c>
    </row>
    <row r="12537" spans="2:18" ht="20.25" customHeight="1">
      <c r="B12537" s="36" t="str">
        <f t="shared" si="3640"/>
        <v>a</v>
      </c>
      <c r="C12537" s="42">
        <v>3</v>
      </c>
      <c r="D12537" s="42"/>
      <c r="F12537" s="342" t="s">
        <v>568</v>
      </c>
      <c r="G12537" s="57" t="s">
        <v>205</v>
      </c>
      <c r="H12537" s="89">
        <f t="shared" si="3604"/>
        <v>0</v>
      </c>
      <c r="I12537" s="90">
        <f t="shared" si="3591"/>
        <v>10</v>
      </c>
      <c r="J12537" s="89">
        <f t="shared" ref="J12537:K12537" si="3656">J12767+J12997+J13227+J13457+J13687+J13917+J14147+J14377+J14607+J14837+J15067+J15297+J15527+J15757+J15987+J16217+J16447+J16677+J16907+J17137+J17367</f>
        <v>0</v>
      </c>
      <c r="K12537" s="89">
        <f t="shared" si="3656"/>
        <v>10</v>
      </c>
      <c r="L12537" s="90">
        <f t="shared" si="3606"/>
        <v>0</v>
      </c>
      <c r="M12537" s="89">
        <f t="shared" si="3645"/>
        <v>0</v>
      </c>
      <c r="N12537" s="89">
        <f t="shared" si="3645"/>
        <v>0</v>
      </c>
      <c r="O12537" s="82" t="s">
        <v>146</v>
      </c>
      <c r="R12537" s="352">
        <f>L12767-[1]გადასახდელები!L11157</f>
        <v>0</v>
      </c>
    </row>
    <row r="12538" spans="2:18" ht="20.25" hidden="1" customHeight="1">
      <c r="B12538" s="36" t="str">
        <f t="shared" si="3640"/>
        <v>b</v>
      </c>
      <c r="C12538" s="42">
        <v>4</v>
      </c>
      <c r="D12538" s="42"/>
      <c r="F12538" s="343" t="s">
        <v>657</v>
      </c>
      <c r="G12538" s="47" t="s">
        <v>285</v>
      </c>
      <c r="H12538" s="103">
        <f t="shared" si="3604"/>
        <v>0</v>
      </c>
      <c r="I12538" s="94">
        <f t="shared" si="3591"/>
        <v>0</v>
      </c>
      <c r="J12538" s="103">
        <f t="shared" ref="J12538:K12538" si="3657">J12768+J12998+J13228+J13458+J13688+J13918+J14148+J14378+J14608+J14838+J15068+J15298+J15528+J15758+J15988+J16218+J16448+J16678+J16908+J17138+J17368</f>
        <v>0</v>
      </c>
      <c r="K12538" s="103">
        <f t="shared" si="3657"/>
        <v>0</v>
      </c>
      <c r="L12538" s="94">
        <f t="shared" si="3606"/>
        <v>0</v>
      </c>
      <c r="M12538" s="103">
        <f t="shared" si="3645"/>
        <v>0</v>
      </c>
      <c r="N12538" s="103">
        <f t="shared" si="3645"/>
        <v>0</v>
      </c>
      <c r="R12538" s="352">
        <f>L12768-[1]გადასახდელები!L11158</f>
        <v>0</v>
      </c>
    </row>
    <row r="12539" spans="2:18" ht="20.25" customHeight="1">
      <c r="B12539" s="36" t="str">
        <f t="shared" si="3640"/>
        <v>a</v>
      </c>
      <c r="C12539" s="42">
        <v>4</v>
      </c>
      <c r="D12539" s="42"/>
      <c r="F12539" s="342" t="s">
        <v>570</v>
      </c>
      <c r="G12539" s="47" t="s">
        <v>286</v>
      </c>
      <c r="H12539" s="93">
        <f t="shared" si="3604"/>
        <v>0</v>
      </c>
      <c r="I12539" s="94">
        <f t="shared" si="3591"/>
        <v>10</v>
      </c>
      <c r="J12539" s="93">
        <f t="shared" ref="J12539:K12539" si="3658">J12769+J12999+J13229+J13459+J13689+J13919+J14149+J14379+J14609+J14839+J15069+J15299+J15529+J15759+J15989+J16219+J16449+J16679+J16909+J17139+J17369</f>
        <v>0</v>
      </c>
      <c r="K12539" s="93">
        <f t="shared" si="3658"/>
        <v>10</v>
      </c>
      <c r="L12539" s="94">
        <f t="shared" si="3606"/>
        <v>0</v>
      </c>
      <c r="M12539" s="93">
        <f t="shared" si="3645"/>
        <v>0</v>
      </c>
      <c r="N12539" s="93">
        <f t="shared" si="3645"/>
        <v>0</v>
      </c>
      <c r="O12539" s="82" t="s">
        <v>146</v>
      </c>
      <c r="R12539" s="352">
        <f>L12769-[1]გადასახდელები!L11159</f>
        <v>0</v>
      </c>
    </row>
    <row r="12540" spans="2:18" ht="20.25" hidden="1" customHeight="1">
      <c r="B12540" s="36" t="str">
        <f t="shared" si="3640"/>
        <v>b</v>
      </c>
      <c r="C12540" s="42">
        <v>5</v>
      </c>
      <c r="D12540" s="42"/>
      <c r="F12540" s="342" t="s">
        <v>569</v>
      </c>
      <c r="G12540" s="48" t="s">
        <v>287</v>
      </c>
      <c r="H12540" s="113">
        <f t="shared" si="3604"/>
        <v>0</v>
      </c>
      <c r="I12540" s="97">
        <f t="shared" si="3591"/>
        <v>0</v>
      </c>
      <c r="J12540" s="113">
        <f t="shared" ref="J12540:K12540" si="3659">J12770+J13000+J13230+J13460+J13690+J13920+J14150+J14380+J14610+J14840+J15070+J15300+J15530+J15760+J15990+J16220+J16450+J16680+J16910+J17140+J17370</f>
        <v>0</v>
      </c>
      <c r="K12540" s="113">
        <f t="shared" si="3659"/>
        <v>0</v>
      </c>
      <c r="L12540" s="97">
        <f t="shared" si="3606"/>
        <v>0</v>
      </c>
      <c r="M12540" s="113">
        <f t="shared" si="3645"/>
        <v>0</v>
      </c>
      <c r="N12540" s="113">
        <f t="shared" si="3645"/>
        <v>0</v>
      </c>
      <c r="O12540" s="82" t="s">
        <v>146</v>
      </c>
      <c r="R12540" s="352">
        <f>L12770-[1]გადასახდელები!L11160</f>
        <v>0</v>
      </c>
    </row>
    <row r="12541" spans="2:18" ht="45" hidden="1" customHeight="1">
      <c r="B12541" s="36" t="str">
        <f t="shared" si="3640"/>
        <v>b</v>
      </c>
      <c r="C12541" s="42">
        <v>6</v>
      </c>
      <c r="D12541" s="42"/>
      <c r="F12541" s="343" t="s">
        <v>658</v>
      </c>
      <c r="G12541" s="45" t="s">
        <v>215</v>
      </c>
      <c r="H12541" s="99">
        <f t="shared" si="3604"/>
        <v>0</v>
      </c>
      <c r="I12541" s="105">
        <f t="shared" si="3591"/>
        <v>0</v>
      </c>
      <c r="J12541" s="99">
        <f t="shared" ref="J12541:K12541" si="3660">J12771+J13001+J13231+J13461+J13691+J13921+J14151+J14381+J14611+J14841+J15071+J15301+J15531+J15761+J15991+J16221+J16451+J16681+J16911+J17141+J17371</f>
        <v>0</v>
      </c>
      <c r="K12541" s="99">
        <f t="shared" si="3660"/>
        <v>0</v>
      </c>
      <c r="L12541" s="105">
        <f t="shared" si="3606"/>
        <v>0</v>
      </c>
      <c r="M12541" s="99">
        <f t="shared" si="3645"/>
        <v>0</v>
      </c>
      <c r="N12541" s="99">
        <f t="shared" si="3645"/>
        <v>0</v>
      </c>
      <c r="R12541" s="352">
        <f>L12771-[1]გადასახდელები!L11161</f>
        <v>0</v>
      </c>
    </row>
    <row r="12542" spans="2:18" ht="20.25" hidden="1" customHeight="1">
      <c r="B12542" s="36" t="str">
        <f t="shared" si="3640"/>
        <v>b</v>
      </c>
      <c r="C12542" s="42">
        <v>6</v>
      </c>
      <c r="D12542" s="42"/>
      <c r="F12542" s="343" t="s">
        <v>659</v>
      </c>
      <c r="G12542" s="45" t="s">
        <v>288</v>
      </c>
      <c r="H12542" s="99">
        <f t="shared" si="3604"/>
        <v>0</v>
      </c>
      <c r="I12542" s="105">
        <f t="shared" si="3591"/>
        <v>0</v>
      </c>
      <c r="J12542" s="99">
        <f t="shared" ref="J12542:K12542" si="3661">J12772+J13002+J13232+J13462+J13692+J13922+J14152+J14382+J14612+J14842+J15072+J15302+J15532+J15762+J15992+J16222+J16452+J16682+J16912+J17142+J17372</f>
        <v>0</v>
      </c>
      <c r="K12542" s="99">
        <f t="shared" si="3661"/>
        <v>0</v>
      </c>
      <c r="L12542" s="105">
        <f t="shared" si="3606"/>
        <v>0</v>
      </c>
      <c r="M12542" s="99">
        <f t="shared" si="3645"/>
        <v>0</v>
      </c>
      <c r="N12542" s="99">
        <f t="shared" si="3645"/>
        <v>0</v>
      </c>
      <c r="R12542" s="352">
        <f>L12772-[1]გადასახდელები!L11162</f>
        <v>0</v>
      </c>
    </row>
    <row r="12543" spans="2:18" ht="20.25" hidden="1" customHeight="1">
      <c r="B12543" s="36" t="str">
        <f t="shared" si="3640"/>
        <v>b</v>
      </c>
      <c r="C12543" s="42">
        <v>6</v>
      </c>
      <c r="D12543" s="42"/>
      <c r="F12543" s="343" t="s">
        <v>660</v>
      </c>
      <c r="G12543" s="45" t="s">
        <v>289</v>
      </c>
      <c r="H12543" s="99">
        <f t="shared" si="3604"/>
        <v>0</v>
      </c>
      <c r="I12543" s="105">
        <f t="shared" ref="I12543:I12708" si="3662">J12543+K12543</f>
        <v>0</v>
      </c>
      <c r="J12543" s="99">
        <f t="shared" ref="J12543:K12543" si="3663">J12773+J13003+J13233+J13463+J13693+J13923+J14153+J14383+J14613+J14843+J15073+J15303+J15533+J15763+J15993+J16223+J16453+J16683+J16913+J17143+J17373</f>
        <v>0</v>
      </c>
      <c r="K12543" s="99">
        <f t="shared" si="3663"/>
        <v>0</v>
      </c>
      <c r="L12543" s="105">
        <f t="shared" si="3606"/>
        <v>0</v>
      </c>
      <c r="M12543" s="99">
        <f t="shared" si="3645"/>
        <v>0</v>
      </c>
      <c r="N12543" s="99">
        <f t="shared" si="3645"/>
        <v>0</v>
      </c>
      <c r="R12543" s="352">
        <f>L12773-[1]გადასახდელები!L11163</f>
        <v>0</v>
      </c>
    </row>
    <row r="12544" spans="2:18" ht="20.25" hidden="1" customHeight="1">
      <c r="B12544" s="36" t="str">
        <f t="shared" si="3640"/>
        <v>b</v>
      </c>
      <c r="C12544" s="42">
        <v>6</v>
      </c>
      <c r="D12544" s="42"/>
      <c r="F12544" s="343" t="s">
        <v>661</v>
      </c>
      <c r="G12544" s="45" t="s">
        <v>216</v>
      </c>
      <c r="H12544" s="99">
        <f t="shared" si="3604"/>
        <v>0</v>
      </c>
      <c r="I12544" s="105">
        <f t="shared" si="3662"/>
        <v>0</v>
      </c>
      <c r="J12544" s="99">
        <f t="shared" ref="J12544:K12544" si="3664">J12774+J13004+J13234+J13464+J13694+J13924+J14154+J14384+J14614+J14844+J15074+J15304+J15534+J15764+J15994+J16224+J16454+J16684+J16914+J17144+J17374</f>
        <v>0</v>
      </c>
      <c r="K12544" s="99">
        <f t="shared" si="3664"/>
        <v>0</v>
      </c>
      <c r="L12544" s="105">
        <f t="shared" si="3606"/>
        <v>0</v>
      </c>
      <c r="M12544" s="99">
        <f t="shared" si="3645"/>
        <v>0</v>
      </c>
      <c r="N12544" s="99">
        <f t="shared" si="3645"/>
        <v>0</v>
      </c>
      <c r="R12544" s="352">
        <f>L12774-[1]გადასახდელები!L11164</f>
        <v>0</v>
      </c>
    </row>
    <row r="12545" spans="2:18" ht="20.25" hidden="1" customHeight="1">
      <c r="B12545" s="36" t="str">
        <f t="shared" si="3640"/>
        <v>b</v>
      </c>
      <c r="C12545" s="42">
        <v>6</v>
      </c>
      <c r="D12545" s="42"/>
      <c r="F12545" s="343" t="s">
        <v>662</v>
      </c>
      <c r="G12545" s="45" t="s">
        <v>217</v>
      </c>
      <c r="H12545" s="99">
        <f t="shared" si="3604"/>
        <v>0</v>
      </c>
      <c r="I12545" s="105">
        <f t="shared" si="3662"/>
        <v>0</v>
      </c>
      <c r="J12545" s="99">
        <f t="shared" ref="J12545:K12545" si="3665">J12775+J13005+J13235+J13465+J13695+J13925+J14155+J14385+J14615+J14845+J15075+J15305+J15535+J15765+J15995+J16225+J16455+J16685+J16915+J17145+J17375</f>
        <v>0</v>
      </c>
      <c r="K12545" s="99">
        <f t="shared" si="3665"/>
        <v>0</v>
      </c>
      <c r="L12545" s="105">
        <f t="shared" si="3606"/>
        <v>0</v>
      </c>
      <c r="M12545" s="99">
        <f t="shared" si="3645"/>
        <v>0</v>
      </c>
      <c r="N12545" s="99">
        <f t="shared" si="3645"/>
        <v>0</v>
      </c>
      <c r="R12545" s="352">
        <f>L12775-[1]გადასახდელები!L11165</f>
        <v>0</v>
      </c>
    </row>
    <row r="12546" spans="2:18" ht="20.25" hidden="1" customHeight="1">
      <c r="B12546" s="36" t="str">
        <f t="shared" si="3640"/>
        <v>b</v>
      </c>
      <c r="C12546" s="42">
        <v>6</v>
      </c>
      <c r="D12546" s="42"/>
      <c r="F12546" s="343" t="s">
        <v>571</v>
      </c>
      <c r="G12546" s="45" t="s">
        <v>290</v>
      </c>
      <c r="H12546" s="99">
        <f t="shared" si="3604"/>
        <v>0</v>
      </c>
      <c r="I12546" s="105">
        <f t="shared" si="3662"/>
        <v>0</v>
      </c>
      <c r="J12546" s="99">
        <f t="shared" ref="J12546:K12546" si="3666">J12776+J13006+J13236+J13466+J13696+J13926+J14156+J14386+J14616+J14846+J15076+J15306+J15536+J15766+J15996+J16226+J16456+J16686+J16916+J17146+J17376</f>
        <v>0</v>
      </c>
      <c r="K12546" s="99">
        <f t="shared" si="3666"/>
        <v>0</v>
      </c>
      <c r="L12546" s="105">
        <f t="shared" si="3606"/>
        <v>0</v>
      </c>
      <c r="M12546" s="99">
        <f t="shared" ref="M12546:N12565" si="3667">M12776+M13006+M13236+M13466+M13696+M13926+M14156+M14386+M14616+M14846+M15076+M15306+M15536+M15766+M15996+M16226+M16456+M16686+M16916+M17146+M17376</f>
        <v>0</v>
      </c>
      <c r="N12546" s="99">
        <f t="shared" si="3667"/>
        <v>0</v>
      </c>
      <c r="R12546" s="352">
        <f>L12776-[1]გადასახდელები!L11166</f>
        <v>0</v>
      </c>
    </row>
    <row r="12547" spans="2:18" ht="20.25" hidden="1" customHeight="1">
      <c r="B12547" s="36" t="str">
        <f t="shared" si="3640"/>
        <v>b</v>
      </c>
      <c r="C12547" s="42">
        <v>6</v>
      </c>
      <c r="D12547" s="42"/>
      <c r="F12547" s="343" t="s">
        <v>663</v>
      </c>
      <c r="G12547" s="45" t="s">
        <v>291</v>
      </c>
      <c r="H12547" s="99">
        <f t="shared" si="3604"/>
        <v>0</v>
      </c>
      <c r="I12547" s="105">
        <f t="shared" si="3662"/>
        <v>0</v>
      </c>
      <c r="J12547" s="99">
        <f t="shared" ref="J12547:K12547" si="3668">J12777+J13007+J13237+J13467+J13697+J13927+J14157+J14387+J14617+J14847+J15077+J15307+J15537+J15767+J15997+J16227+J16457+J16687+J16917+J17147+J17377</f>
        <v>0</v>
      </c>
      <c r="K12547" s="99">
        <f t="shared" si="3668"/>
        <v>0</v>
      </c>
      <c r="L12547" s="105">
        <f t="shared" si="3606"/>
        <v>0</v>
      </c>
      <c r="M12547" s="99">
        <f t="shared" si="3667"/>
        <v>0</v>
      </c>
      <c r="N12547" s="99">
        <f t="shared" si="3667"/>
        <v>0</v>
      </c>
      <c r="R12547" s="352">
        <f>L12777-[1]გადასახდელები!L11167</f>
        <v>0</v>
      </c>
    </row>
    <row r="12548" spans="2:18" ht="20.25" hidden="1" customHeight="1">
      <c r="B12548" s="36" t="str">
        <f t="shared" si="3640"/>
        <v>b</v>
      </c>
      <c r="C12548" s="42">
        <v>6</v>
      </c>
      <c r="D12548" s="42"/>
      <c r="F12548" s="343" t="s">
        <v>664</v>
      </c>
      <c r="G12548" s="45" t="s">
        <v>218</v>
      </c>
      <c r="H12548" s="99">
        <f t="shared" si="3604"/>
        <v>0</v>
      </c>
      <c r="I12548" s="105">
        <f t="shared" si="3662"/>
        <v>0</v>
      </c>
      <c r="J12548" s="99">
        <f t="shared" ref="J12548:K12548" si="3669">J12778+J13008+J13238+J13468+J13698+J13928+J14158+J14388+J14618+J14848+J15078+J15308+J15538+J15768+J15998+J16228+J16458+J16688+J16918+J17148+J17378</f>
        <v>0</v>
      </c>
      <c r="K12548" s="99">
        <f t="shared" si="3669"/>
        <v>0</v>
      </c>
      <c r="L12548" s="105">
        <f t="shared" si="3606"/>
        <v>0</v>
      </c>
      <c r="M12548" s="99">
        <f t="shared" si="3667"/>
        <v>0</v>
      </c>
      <c r="N12548" s="99">
        <f t="shared" si="3667"/>
        <v>0</v>
      </c>
      <c r="R12548" s="352">
        <f>L12778-[1]გადასახდელები!L11168</f>
        <v>0</v>
      </c>
    </row>
    <row r="12549" spans="2:18" ht="20.25" hidden="1" customHeight="1">
      <c r="B12549" s="36" t="str">
        <f t="shared" si="3640"/>
        <v>b</v>
      </c>
      <c r="C12549" s="42">
        <v>6</v>
      </c>
      <c r="D12549" s="42"/>
      <c r="F12549" s="343" t="s">
        <v>665</v>
      </c>
      <c r="G12549" s="45" t="s">
        <v>219</v>
      </c>
      <c r="H12549" s="99">
        <f t="shared" si="3604"/>
        <v>0</v>
      </c>
      <c r="I12549" s="105">
        <f t="shared" si="3662"/>
        <v>0</v>
      </c>
      <c r="J12549" s="99">
        <f t="shared" ref="J12549:K12549" si="3670">J12779+J13009+J13239+J13469+J13699+J13929+J14159+J14389+J14619+J14849+J15079+J15309+J15539+J15769+J15999+J16229+J16459+J16689+J16919+J17149+J17379</f>
        <v>0</v>
      </c>
      <c r="K12549" s="99">
        <f t="shared" si="3670"/>
        <v>0</v>
      </c>
      <c r="L12549" s="105">
        <f t="shared" si="3606"/>
        <v>0</v>
      </c>
      <c r="M12549" s="99">
        <f t="shared" si="3667"/>
        <v>0</v>
      </c>
      <c r="N12549" s="99">
        <f t="shared" si="3667"/>
        <v>0</v>
      </c>
      <c r="R12549" s="352">
        <f>L12779-[1]გადასახდელები!L11169</f>
        <v>0</v>
      </c>
    </row>
    <row r="12550" spans="2:18" ht="20.25" hidden="1" customHeight="1">
      <c r="B12550" s="36" t="str">
        <f t="shared" si="3640"/>
        <v>b</v>
      </c>
      <c r="C12550" s="42">
        <v>6</v>
      </c>
      <c r="D12550" s="42"/>
      <c r="F12550" s="343" t="s">
        <v>666</v>
      </c>
      <c r="G12550" s="45" t="s">
        <v>220</v>
      </c>
      <c r="H12550" s="99">
        <f t="shared" si="3604"/>
        <v>0</v>
      </c>
      <c r="I12550" s="105">
        <f t="shared" si="3662"/>
        <v>0</v>
      </c>
      <c r="J12550" s="99">
        <f t="shared" ref="J12550:K12550" si="3671">J12780+J13010+J13240+J13470+J13700+J13930+J14160+J14390+J14620+J14850+J15080+J15310+J15540+J15770+J16000+J16230+J16460+J16690+J16920+J17150+J17380</f>
        <v>0</v>
      </c>
      <c r="K12550" s="99">
        <f t="shared" si="3671"/>
        <v>0</v>
      </c>
      <c r="L12550" s="105">
        <f t="shared" si="3606"/>
        <v>0</v>
      </c>
      <c r="M12550" s="99">
        <f t="shared" si="3667"/>
        <v>0</v>
      </c>
      <c r="N12550" s="99">
        <f t="shared" si="3667"/>
        <v>0</v>
      </c>
      <c r="R12550" s="352">
        <f>L12780-[1]გადასახდელები!L11170</f>
        <v>0</v>
      </c>
    </row>
    <row r="12551" spans="2:18" ht="20.25" hidden="1" customHeight="1">
      <c r="B12551" s="36" t="str">
        <f t="shared" si="3640"/>
        <v>b</v>
      </c>
      <c r="C12551" s="42">
        <v>6</v>
      </c>
      <c r="D12551" s="42"/>
      <c r="F12551" s="343" t="s">
        <v>667</v>
      </c>
      <c r="G12551" s="45" t="s">
        <v>221</v>
      </c>
      <c r="H12551" s="99">
        <f t="shared" si="3604"/>
        <v>0</v>
      </c>
      <c r="I12551" s="105">
        <f t="shared" si="3662"/>
        <v>0</v>
      </c>
      <c r="J12551" s="99">
        <f t="shared" ref="J12551:K12551" si="3672">J12781+J13011+J13241+J13471+J13701+J13931+J14161+J14391+J14621+J14851+J15081+J15311+J15541+J15771+J16001+J16231+J16461+J16691+J16921+J17151+J17381</f>
        <v>0</v>
      </c>
      <c r="K12551" s="99">
        <f t="shared" si="3672"/>
        <v>0</v>
      </c>
      <c r="L12551" s="105">
        <f t="shared" si="3606"/>
        <v>0</v>
      </c>
      <c r="M12551" s="99">
        <f t="shared" si="3667"/>
        <v>0</v>
      </c>
      <c r="N12551" s="99">
        <f t="shared" si="3667"/>
        <v>0</v>
      </c>
      <c r="R12551" s="352">
        <f>L12781-[1]გადასახდელები!L11171</f>
        <v>0</v>
      </c>
    </row>
    <row r="12552" spans="2:18" ht="20.25" hidden="1" customHeight="1">
      <c r="B12552" s="36" t="str">
        <f t="shared" si="3640"/>
        <v>b</v>
      </c>
      <c r="C12552" s="42">
        <v>6</v>
      </c>
      <c r="D12552" s="42"/>
      <c r="F12552" s="343" t="s">
        <v>668</v>
      </c>
      <c r="G12552" s="45" t="s">
        <v>222</v>
      </c>
      <c r="H12552" s="99">
        <f t="shared" si="3604"/>
        <v>0</v>
      </c>
      <c r="I12552" s="105">
        <f t="shared" si="3662"/>
        <v>0</v>
      </c>
      <c r="J12552" s="99">
        <f t="shared" ref="J12552:K12552" si="3673">J12782+J13012+J13242+J13472+J13702+J13932+J14162+J14392+J14622+J14852+J15082+J15312+J15542+J15772+J16002+J16232+J16462+J16692+J16922+J17152+J17382</f>
        <v>0</v>
      </c>
      <c r="K12552" s="99">
        <f t="shared" si="3673"/>
        <v>0</v>
      </c>
      <c r="L12552" s="105">
        <f t="shared" si="3606"/>
        <v>0</v>
      </c>
      <c r="M12552" s="99">
        <f t="shared" si="3667"/>
        <v>0</v>
      </c>
      <c r="N12552" s="99">
        <f t="shared" si="3667"/>
        <v>0</v>
      </c>
      <c r="R12552" s="352">
        <f>L12782-[1]გადასახდელები!L11172</f>
        <v>0</v>
      </c>
    </row>
    <row r="12553" spans="2:18" ht="20.25" hidden="1" customHeight="1">
      <c r="B12553" s="36" t="str">
        <f t="shared" si="3640"/>
        <v>b</v>
      </c>
      <c r="C12553" s="42">
        <v>6</v>
      </c>
      <c r="D12553" s="42"/>
      <c r="F12553" s="343" t="s">
        <v>669</v>
      </c>
      <c r="G12553" s="45" t="s">
        <v>223</v>
      </c>
      <c r="H12553" s="99">
        <f t="shared" si="3604"/>
        <v>0</v>
      </c>
      <c r="I12553" s="105">
        <f t="shared" si="3662"/>
        <v>0</v>
      </c>
      <c r="J12553" s="99">
        <f t="shared" ref="J12553:K12553" si="3674">J12783+J13013+J13243+J13473+J13703+J13933+J14163+J14393+J14623+J14853+J15083+J15313+J15543+J15773+J16003+J16233+J16463+J16693+J16923+J17153+J17383</f>
        <v>0</v>
      </c>
      <c r="K12553" s="99">
        <f t="shared" si="3674"/>
        <v>0</v>
      </c>
      <c r="L12553" s="105">
        <f t="shared" si="3606"/>
        <v>0</v>
      </c>
      <c r="M12553" s="99">
        <f t="shared" si="3667"/>
        <v>0</v>
      </c>
      <c r="N12553" s="99">
        <f t="shared" si="3667"/>
        <v>0</v>
      </c>
      <c r="R12553" s="352">
        <f>L12783-[1]გადასახდელები!L11173</f>
        <v>0</v>
      </c>
    </row>
    <row r="12554" spans="2:18" ht="36" hidden="1" customHeight="1">
      <c r="B12554" s="36" t="str">
        <f t="shared" si="3640"/>
        <v>b</v>
      </c>
      <c r="C12554" s="42">
        <v>6</v>
      </c>
      <c r="D12554" s="42"/>
      <c r="F12554" s="343" t="s">
        <v>670</v>
      </c>
      <c r="G12554" s="45" t="s">
        <v>224</v>
      </c>
      <c r="H12554" s="99">
        <f t="shared" ref="H12554:H12617" si="3675">H12784+H13014+H13244+H13474+H13704+H13934+H14164+H14394+H14624+H14854+H15084+H15314+H15544+H15774+H16004+H16234+H16464+H16694+H16924+H17154+H17384</f>
        <v>0</v>
      </c>
      <c r="I12554" s="105">
        <f t="shared" si="3662"/>
        <v>0</v>
      </c>
      <c r="J12554" s="99">
        <f t="shared" ref="J12554:K12554" si="3676">J12784+J13014+J13244+J13474+J13704+J13934+J14164+J14394+J14624+J14854+J15084+J15314+J15544+J15774+J16004+J16234+J16464+J16694+J16924+J17154+J17384</f>
        <v>0</v>
      </c>
      <c r="K12554" s="99">
        <f t="shared" si="3676"/>
        <v>0</v>
      </c>
      <c r="L12554" s="105">
        <f t="shared" si="3606"/>
        <v>0</v>
      </c>
      <c r="M12554" s="99">
        <f t="shared" si="3667"/>
        <v>0</v>
      </c>
      <c r="N12554" s="99">
        <f t="shared" si="3667"/>
        <v>0</v>
      </c>
      <c r="R12554" s="352">
        <f>L12784-[1]გადასახდელები!L11174</f>
        <v>0</v>
      </c>
    </row>
    <row r="12555" spans="2:18" ht="48.75" hidden="1" customHeight="1">
      <c r="B12555" s="36" t="str">
        <f t="shared" si="3640"/>
        <v>b</v>
      </c>
      <c r="C12555" s="42">
        <v>6</v>
      </c>
      <c r="D12555" s="42"/>
      <c r="F12555" s="343" t="s">
        <v>671</v>
      </c>
      <c r="G12555" s="45" t="s">
        <v>225</v>
      </c>
      <c r="H12555" s="99">
        <f t="shared" si="3675"/>
        <v>0</v>
      </c>
      <c r="I12555" s="105">
        <f t="shared" si="3662"/>
        <v>0</v>
      </c>
      <c r="J12555" s="99">
        <f t="shared" ref="J12555:K12555" si="3677">J12785+J13015+J13245+J13475+J13705+J13935+J14165+J14395+J14625+J14855+J15085+J15315+J15545+J15775+J16005+J16235+J16465+J16695+J16925+J17155+J17385</f>
        <v>0</v>
      </c>
      <c r="K12555" s="99">
        <f t="shared" si="3677"/>
        <v>0</v>
      </c>
      <c r="L12555" s="105">
        <f t="shared" si="3606"/>
        <v>0</v>
      </c>
      <c r="M12555" s="99">
        <f t="shared" si="3667"/>
        <v>0</v>
      </c>
      <c r="N12555" s="99">
        <f t="shared" si="3667"/>
        <v>0</v>
      </c>
      <c r="R12555" s="352">
        <f>L12785-[1]გადასახდელები!L11175</f>
        <v>0</v>
      </c>
    </row>
    <row r="12556" spans="2:18" ht="24.75" hidden="1" customHeight="1">
      <c r="B12556" s="36" t="str">
        <f t="shared" si="3640"/>
        <v>b</v>
      </c>
      <c r="C12556" s="42">
        <v>6</v>
      </c>
      <c r="D12556" s="42"/>
      <c r="F12556" s="343" t="s">
        <v>672</v>
      </c>
      <c r="G12556" s="45" t="s">
        <v>226</v>
      </c>
      <c r="H12556" s="99">
        <f t="shared" si="3675"/>
        <v>0</v>
      </c>
      <c r="I12556" s="105">
        <f t="shared" si="3662"/>
        <v>0</v>
      </c>
      <c r="J12556" s="99">
        <f t="shared" ref="J12556:K12556" si="3678">J12786+J13016+J13246+J13476+J13706+J13936+J14166+J14396+J14626+J14856+J15086+J15316+J15546+J15776+J16006+J16236+J16466+J16696+J16926+J17156+J17386</f>
        <v>0</v>
      </c>
      <c r="K12556" s="99">
        <f t="shared" si="3678"/>
        <v>0</v>
      </c>
      <c r="L12556" s="105">
        <f t="shared" si="3606"/>
        <v>0</v>
      </c>
      <c r="M12556" s="99">
        <f t="shared" si="3667"/>
        <v>0</v>
      </c>
      <c r="N12556" s="99">
        <f t="shared" si="3667"/>
        <v>0</v>
      </c>
      <c r="R12556" s="352">
        <f>L12786-[1]გადასახდელები!L11176</f>
        <v>0</v>
      </c>
    </row>
    <row r="12557" spans="2:18" ht="24" hidden="1" customHeight="1">
      <c r="B12557" s="36" t="str">
        <f t="shared" si="3640"/>
        <v>b</v>
      </c>
      <c r="C12557" s="42">
        <v>6</v>
      </c>
      <c r="D12557" s="42"/>
      <c r="F12557" s="343" t="s">
        <v>673</v>
      </c>
      <c r="G12557" s="45" t="s">
        <v>227</v>
      </c>
      <c r="H12557" s="99">
        <f t="shared" si="3675"/>
        <v>0</v>
      </c>
      <c r="I12557" s="105">
        <f t="shared" si="3662"/>
        <v>0</v>
      </c>
      <c r="J12557" s="99">
        <f t="shared" ref="J12557:K12557" si="3679">J12787+J13017+J13247+J13477+J13707+J13937+J14167+J14397+J14627+J14857+J15087+J15317+J15547+J15777+J16007+J16237+J16467+J16697+J16927+J17157+J17387</f>
        <v>0</v>
      </c>
      <c r="K12557" s="99">
        <f t="shared" si="3679"/>
        <v>0</v>
      </c>
      <c r="L12557" s="105">
        <f t="shared" si="3606"/>
        <v>0</v>
      </c>
      <c r="M12557" s="99">
        <f t="shared" si="3667"/>
        <v>0</v>
      </c>
      <c r="N12557" s="99">
        <f t="shared" si="3667"/>
        <v>0</v>
      </c>
      <c r="R12557" s="352">
        <f>L12787-[1]გადასახდელები!L11177</f>
        <v>0</v>
      </c>
    </row>
    <row r="12558" spans="2:18" ht="36.75" hidden="1" customHeight="1">
      <c r="B12558" s="36" t="str">
        <f t="shared" si="3640"/>
        <v>b</v>
      </c>
      <c r="C12558" s="42">
        <v>6</v>
      </c>
      <c r="D12558" s="42"/>
      <c r="F12558" s="343" t="s">
        <v>572</v>
      </c>
      <c r="G12558" s="45" t="s">
        <v>228</v>
      </c>
      <c r="H12558" s="99">
        <f t="shared" si="3675"/>
        <v>0</v>
      </c>
      <c r="I12558" s="105">
        <f t="shared" si="3662"/>
        <v>0</v>
      </c>
      <c r="J12558" s="99">
        <f t="shared" ref="J12558:K12558" si="3680">J12788+J13018+J13248+J13478+J13708+J13938+J14168+J14398+J14628+J14858+J15088+J15318+J15548+J15778+J16008+J16238+J16468+J16698+J16928+J17158+J17388</f>
        <v>0</v>
      </c>
      <c r="K12558" s="99">
        <f t="shared" si="3680"/>
        <v>0</v>
      </c>
      <c r="L12558" s="105">
        <f t="shared" si="3606"/>
        <v>0</v>
      </c>
      <c r="M12558" s="99">
        <f t="shared" si="3667"/>
        <v>0</v>
      </c>
      <c r="N12558" s="99">
        <f t="shared" si="3667"/>
        <v>0</v>
      </c>
      <c r="R12558" s="352">
        <f>L12788-[1]გადასახდელები!L11178</f>
        <v>0</v>
      </c>
    </row>
    <row r="12559" spans="2:18" ht="24.75" customHeight="1" thickBot="1">
      <c r="B12559" s="36" t="str">
        <f t="shared" si="3640"/>
        <v>a</v>
      </c>
      <c r="C12559" s="42">
        <v>5</v>
      </c>
      <c r="D12559" s="42"/>
      <c r="F12559" s="343" t="s">
        <v>573</v>
      </c>
      <c r="G12559" s="48" t="s">
        <v>193</v>
      </c>
      <c r="H12559" s="101">
        <f t="shared" si="3675"/>
        <v>0</v>
      </c>
      <c r="I12559" s="97">
        <f t="shared" si="3662"/>
        <v>10</v>
      </c>
      <c r="J12559" s="101">
        <f t="shared" ref="J12559:K12559" si="3681">J12789+J13019+J13249+J13479+J13709+J13939+J14169+J14399+J14629+J14859+J15089+J15319+J15549+J15779+J16009+J16239+J16469+J16699+J16929+J17159+J17389</f>
        <v>0</v>
      </c>
      <c r="K12559" s="101">
        <f t="shared" si="3681"/>
        <v>10</v>
      </c>
      <c r="L12559" s="97">
        <f t="shared" si="3606"/>
        <v>0</v>
      </c>
      <c r="M12559" s="101">
        <f t="shared" si="3667"/>
        <v>0</v>
      </c>
      <c r="N12559" s="101">
        <f t="shared" si="3667"/>
        <v>0</v>
      </c>
      <c r="R12559" s="352">
        <f>L12789-[1]გადასახდელები!L11179</f>
        <v>0</v>
      </c>
    </row>
    <row r="12560" spans="2:18" ht="20.25" hidden="1" customHeight="1">
      <c r="B12560" s="36" t="str">
        <f t="shared" si="3640"/>
        <v>b</v>
      </c>
      <c r="C12560" s="42">
        <v>2</v>
      </c>
      <c r="D12560" s="42"/>
      <c r="E12560" s="24">
        <v>7104</v>
      </c>
      <c r="F12560" s="342" t="s">
        <v>574</v>
      </c>
      <c r="G12560" s="59" t="s">
        <v>292</v>
      </c>
      <c r="H12560" s="86">
        <f t="shared" si="3675"/>
        <v>0</v>
      </c>
      <c r="I12560" s="87">
        <f t="shared" si="3662"/>
        <v>0</v>
      </c>
      <c r="J12560" s="86">
        <f t="shared" ref="J12560:K12560" si="3682">J12790+J13020+J13250+J13480+J13710+J13940+J14170+J14400+J14630+J14860+J15090+J15320+J15550+J15780+J16010+J16240+J16470+J16700+J16930+J17160+J17390</f>
        <v>0</v>
      </c>
      <c r="K12560" s="86">
        <f t="shared" si="3682"/>
        <v>0</v>
      </c>
      <c r="L12560" s="87">
        <f t="shared" si="3606"/>
        <v>0</v>
      </c>
      <c r="M12560" s="86">
        <f t="shared" si="3667"/>
        <v>0</v>
      </c>
      <c r="N12560" s="86">
        <f t="shared" si="3667"/>
        <v>0</v>
      </c>
      <c r="O12560" s="82" t="s">
        <v>146</v>
      </c>
      <c r="P12560" s="35" t="s">
        <v>145</v>
      </c>
      <c r="R12560" s="352">
        <f>L12790-[1]გადასახდელები!L11180</f>
        <v>0</v>
      </c>
    </row>
    <row r="12561" spans="2:18" ht="20.25" hidden="1" customHeight="1">
      <c r="B12561" s="36" t="str">
        <f t="shared" si="3640"/>
        <v>b</v>
      </c>
      <c r="C12561" s="42">
        <v>3</v>
      </c>
      <c r="D12561" s="42"/>
      <c r="F12561" s="342" t="s">
        <v>575</v>
      </c>
      <c r="G12561" s="51" t="s">
        <v>293</v>
      </c>
      <c r="H12561" s="89">
        <f t="shared" si="3675"/>
        <v>0</v>
      </c>
      <c r="I12561" s="90">
        <f t="shared" si="3662"/>
        <v>0</v>
      </c>
      <c r="J12561" s="89">
        <f t="shared" ref="J12561:K12561" si="3683">J12791+J13021+J13251+J13481+J13711+J13941+J14171+J14401+J14631+J14861+J15091+J15321+J15551+J15781+J16011+J16241+J16471+J16701+J16931+J17161+J17391</f>
        <v>0</v>
      </c>
      <c r="K12561" s="89">
        <f t="shared" si="3683"/>
        <v>0</v>
      </c>
      <c r="L12561" s="90">
        <f t="shared" si="3606"/>
        <v>0</v>
      </c>
      <c r="M12561" s="89">
        <f t="shared" si="3667"/>
        <v>0</v>
      </c>
      <c r="N12561" s="89">
        <f t="shared" si="3667"/>
        <v>0</v>
      </c>
      <c r="O12561" s="82" t="s">
        <v>146</v>
      </c>
      <c r="P12561" s="35" t="s">
        <v>145</v>
      </c>
      <c r="R12561" s="352">
        <f>L12791-[1]გადასახდელები!L11181</f>
        <v>0</v>
      </c>
    </row>
    <row r="12562" spans="2:18" ht="20.25" hidden="1" customHeight="1">
      <c r="B12562" s="36" t="str">
        <f t="shared" si="3640"/>
        <v>b</v>
      </c>
      <c r="C12562" s="42">
        <v>4</v>
      </c>
      <c r="D12562" s="42"/>
      <c r="F12562" s="342" t="s">
        <v>576</v>
      </c>
      <c r="G12562" s="47" t="s">
        <v>294</v>
      </c>
      <c r="H12562" s="93">
        <f t="shared" si="3675"/>
        <v>0</v>
      </c>
      <c r="I12562" s="94">
        <f t="shared" si="3662"/>
        <v>0</v>
      </c>
      <c r="J12562" s="93">
        <f t="shared" ref="J12562:K12562" si="3684">J12792+J13022+J13252+J13482+J13712+J13942+J14172+J14402+J14632+J14862+J15092+J15322+J15552+J15782+J16012+J16242+J16472+J16702+J16932+J17162+J17392</f>
        <v>0</v>
      </c>
      <c r="K12562" s="93">
        <f t="shared" si="3684"/>
        <v>0</v>
      </c>
      <c r="L12562" s="94">
        <f t="shared" si="3606"/>
        <v>0</v>
      </c>
      <c r="M12562" s="93">
        <f t="shared" si="3667"/>
        <v>0</v>
      </c>
      <c r="N12562" s="93">
        <f t="shared" si="3667"/>
        <v>0</v>
      </c>
      <c r="O12562" s="82" t="s">
        <v>146</v>
      </c>
      <c r="P12562" s="35" t="s">
        <v>145</v>
      </c>
      <c r="R12562" s="352">
        <f>L12792-[1]გადასახდელები!L11182</f>
        <v>0</v>
      </c>
    </row>
    <row r="12563" spans="2:18" ht="20.25" hidden="1" customHeight="1">
      <c r="B12563" s="36" t="str">
        <f t="shared" si="3640"/>
        <v>b</v>
      </c>
      <c r="C12563" s="42">
        <v>5</v>
      </c>
      <c r="D12563" s="42"/>
      <c r="F12563" s="343" t="s">
        <v>577</v>
      </c>
      <c r="G12563" s="48" t="s">
        <v>295</v>
      </c>
      <c r="H12563" s="101">
        <f t="shared" si="3675"/>
        <v>0</v>
      </c>
      <c r="I12563" s="97">
        <f t="shared" si="3662"/>
        <v>0</v>
      </c>
      <c r="J12563" s="101">
        <f t="shared" ref="J12563:K12563" si="3685">J12793+J13023+J13253+J13483+J13713+J13943+J14173+J14403+J14633+J14863+J15093+J15323+J15553+J15783+J16013+J16243+J16473+J16703+J16933+J17163+J17393</f>
        <v>0</v>
      </c>
      <c r="K12563" s="101">
        <f t="shared" si="3685"/>
        <v>0</v>
      </c>
      <c r="L12563" s="97">
        <f t="shared" si="3606"/>
        <v>0</v>
      </c>
      <c r="M12563" s="101">
        <f t="shared" si="3667"/>
        <v>0</v>
      </c>
      <c r="N12563" s="101">
        <f t="shared" si="3667"/>
        <v>0</v>
      </c>
      <c r="O12563" s="115"/>
      <c r="P12563" s="35" t="s">
        <v>145</v>
      </c>
      <c r="R12563" s="352">
        <f>L12793-[1]გადასახდელები!L11183</f>
        <v>0</v>
      </c>
    </row>
    <row r="12564" spans="2:18" ht="20.25" hidden="1" customHeight="1">
      <c r="B12564" s="36" t="str">
        <f t="shared" si="3640"/>
        <v>b</v>
      </c>
      <c r="C12564" s="42">
        <v>5</v>
      </c>
      <c r="D12564" s="42"/>
      <c r="F12564" s="343" t="s">
        <v>578</v>
      </c>
      <c r="G12564" s="48" t="s">
        <v>296</v>
      </c>
      <c r="H12564" s="101">
        <f t="shared" si="3675"/>
        <v>0</v>
      </c>
      <c r="I12564" s="97">
        <f t="shared" si="3662"/>
        <v>0</v>
      </c>
      <c r="J12564" s="101">
        <f t="shared" ref="J12564:K12564" si="3686">J12794+J13024+J13254+J13484+J13714+J13944+J14174+J14404+J14634+J14864+J15094+J15324+J15554+J15784+J16014+J16244+J16474+J16704+J16934+J17164+J17394</f>
        <v>0</v>
      </c>
      <c r="K12564" s="101">
        <f t="shared" si="3686"/>
        <v>0</v>
      </c>
      <c r="L12564" s="97">
        <f t="shared" si="3606"/>
        <v>0</v>
      </c>
      <c r="M12564" s="101">
        <f t="shared" si="3667"/>
        <v>0</v>
      </c>
      <c r="N12564" s="101">
        <f t="shared" si="3667"/>
        <v>0</v>
      </c>
      <c r="O12564" s="115"/>
      <c r="P12564" s="35" t="s">
        <v>145</v>
      </c>
      <c r="R12564" s="352">
        <f>L12794-[1]გადასახდელები!L11184</f>
        <v>0</v>
      </c>
    </row>
    <row r="12565" spans="2:18" ht="30.75" hidden="1" customHeight="1">
      <c r="B12565" s="36" t="str">
        <f t="shared" si="3640"/>
        <v>b</v>
      </c>
      <c r="C12565" s="42">
        <v>5</v>
      </c>
      <c r="D12565" s="42"/>
      <c r="F12565" s="343" t="s">
        <v>674</v>
      </c>
      <c r="G12565" s="52" t="s">
        <v>297</v>
      </c>
      <c r="H12565" s="101">
        <f t="shared" si="3675"/>
        <v>0</v>
      </c>
      <c r="I12565" s="97">
        <f t="shared" si="3662"/>
        <v>0</v>
      </c>
      <c r="J12565" s="101">
        <f t="shared" ref="J12565:K12565" si="3687">J12795+J13025+J13255+J13485+J13715+J13945+J14175+J14405+J14635+J14865+J15095+J15325+J15555+J15785+J16015+J16245+J16475+J16705+J16935+J17165+J17395</f>
        <v>0</v>
      </c>
      <c r="K12565" s="101">
        <f t="shared" si="3687"/>
        <v>0</v>
      </c>
      <c r="L12565" s="97">
        <f t="shared" si="3606"/>
        <v>0</v>
      </c>
      <c r="M12565" s="101">
        <f t="shared" si="3667"/>
        <v>0</v>
      </c>
      <c r="N12565" s="101">
        <f t="shared" si="3667"/>
        <v>0</v>
      </c>
      <c r="O12565" s="115"/>
      <c r="P12565" s="35" t="s">
        <v>145</v>
      </c>
      <c r="R12565" s="352">
        <f>L12795-[1]გადასახდელები!L11185</f>
        <v>0</v>
      </c>
    </row>
    <row r="12566" spans="2:18" ht="20.25" hidden="1" customHeight="1">
      <c r="B12566" s="36" t="str">
        <f t="shared" si="3640"/>
        <v>b</v>
      </c>
      <c r="C12566" s="42">
        <v>5</v>
      </c>
      <c r="D12566" s="42"/>
      <c r="F12566" s="343" t="s">
        <v>579</v>
      </c>
      <c r="G12566" s="48" t="s">
        <v>298</v>
      </c>
      <c r="H12566" s="101">
        <f t="shared" si="3675"/>
        <v>0</v>
      </c>
      <c r="I12566" s="97">
        <f t="shared" si="3662"/>
        <v>0</v>
      </c>
      <c r="J12566" s="101">
        <f t="shared" ref="J12566:K12566" si="3688">J12796+J13026+J13256+J13486+J13716+J13946+J14176+J14406+J14636+J14866+J15096+J15326+J15556+J15786+J16016+J16246+J16476+J16706+J16936+J17166+J17396</f>
        <v>0</v>
      </c>
      <c r="K12566" s="101">
        <f t="shared" si="3688"/>
        <v>0</v>
      </c>
      <c r="L12566" s="97">
        <f t="shared" si="3606"/>
        <v>0</v>
      </c>
      <c r="M12566" s="101">
        <f t="shared" ref="M12566:N12585" si="3689">M12796+M13026+M13256+M13486+M13716+M13946+M14176+M14406+M14636+M14866+M15096+M15326+M15556+M15786+M16016+M16246+M16476+M16706+M16936+M17166+M17396</f>
        <v>0</v>
      </c>
      <c r="N12566" s="101">
        <f t="shared" si="3689"/>
        <v>0</v>
      </c>
      <c r="O12566" s="115"/>
      <c r="P12566" s="35" t="s">
        <v>145</v>
      </c>
      <c r="R12566" s="352">
        <f>L12796-[1]გადასახდელები!L11186</f>
        <v>0</v>
      </c>
    </row>
    <row r="12567" spans="2:18" ht="20.25" hidden="1" customHeight="1">
      <c r="B12567" s="36" t="str">
        <f t="shared" si="3640"/>
        <v>b</v>
      </c>
      <c r="C12567" s="42">
        <v>5</v>
      </c>
      <c r="D12567" s="42"/>
      <c r="F12567" s="343" t="s">
        <v>580</v>
      </c>
      <c r="G12567" s="48" t="s">
        <v>299</v>
      </c>
      <c r="H12567" s="101">
        <f t="shared" si="3675"/>
        <v>0</v>
      </c>
      <c r="I12567" s="97">
        <f t="shared" si="3662"/>
        <v>0</v>
      </c>
      <c r="J12567" s="101">
        <f t="shared" ref="J12567:K12567" si="3690">J12797+J13027+J13257+J13487+J13717+J13947+J14177+J14407+J14637+J14867+J15097+J15327+J15557+J15787+J16017+J16247+J16477+J16707+J16937+J17167+J17397</f>
        <v>0</v>
      </c>
      <c r="K12567" s="101">
        <f t="shared" si="3690"/>
        <v>0</v>
      </c>
      <c r="L12567" s="97">
        <f t="shared" si="3606"/>
        <v>0</v>
      </c>
      <c r="M12567" s="101">
        <f t="shared" si="3689"/>
        <v>0</v>
      </c>
      <c r="N12567" s="101">
        <f t="shared" si="3689"/>
        <v>0</v>
      </c>
      <c r="O12567" s="115"/>
      <c r="P12567" s="35" t="s">
        <v>145</v>
      </c>
      <c r="R12567" s="352">
        <f>L12797-[1]გადასახდელები!L11187</f>
        <v>0</v>
      </c>
    </row>
    <row r="12568" spans="2:18" ht="30.75" hidden="1" customHeight="1">
      <c r="B12568" s="36" t="str">
        <f t="shared" si="3640"/>
        <v>b</v>
      </c>
      <c r="C12568" s="42">
        <v>5</v>
      </c>
      <c r="D12568" s="42"/>
      <c r="F12568" s="343" t="s">
        <v>581</v>
      </c>
      <c r="G12568" s="48" t="s">
        <v>300</v>
      </c>
      <c r="H12568" s="101">
        <f t="shared" si="3675"/>
        <v>0</v>
      </c>
      <c r="I12568" s="97">
        <f t="shared" si="3662"/>
        <v>0</v>
      </c>
      <c r="J12568" s="101">
        <f t="shared" ref="J12568:K12568" si="3691">J12798+J13028+J13258+J13488+J13718+J13948+J14178+J14408+J14638+J14868+J15098+J15328+J15558+J15788+J16018+J16248+J16478+J16708+J16938+J17168+J17398</f>
        <v>0</v>
      </c>
      <c r="K12568" s="101">
        <f t="shared" si="3691"/>
        <v>0</v>
      </c>
      <c r="L12568" s="97">
        <f t="shared" si="3606"/>
        <v>0</v>
      </c>
      <c r="M12568" s="101">
        <f t="shared" si="3689"/>
        <v>0</v>
      </c>
      <c r="N12568" s="101">
        <f t="shared" si="3689"/>
        <v>0</v>
      </c>
      <c r="O12568" s="115"/>
      <c r="P12568" s="35" t="s">
        <v>145</v>
      </c>
      <c r="R12568" s="352">
        <f>L12798-[1]გადასახდელები!L11188</f>
        <v>0</v>
      </c>
    </row>
    <row r="12569" spans="2:18" ht="20.25" hidden="1" customHeight="1">
      <c r="B12569" s="36" t="str">
        <f t="shared" si="3640"/>
        <v>b</v>
      </c>
      <c r="C12569" s="42">
        <v>5</v>
      </c>
      <c r="D12569" s="42"/>
      <c r="F12569" s="343" t="s">
        <v>675</v>
      </c>
      <c r="G12569" s="48" t="s">
        <v>301</v>
      </c>
      <c r="H12569" s="101">
        <f t="shared" si="3675"/>
        <v>0</v>
      </c>
      <c r="I12569" s="97">
        <f t="shared" si="3662"/>
        <v>0</v>
      </c>
      <c r="J12569" s="101">
        <f t="shared" ref="J12569:K12569" si="3692">J12799+J13029+J13259+J13489+J13719+J13949+J14179+J14409+J14639+J14869+J15099+J15329+J15559+J15789+J16019+J16249+J16479+J16709+J16939+J17169+J17399</f>
        <v>0</v>
      </c>
      <c r="K12569" s="101">
        <f t="shared" si="3692"/>
        <v>0</v>
      </c>
      <c r="L12569" s="97">
        <f t="shared" si="3606"/>
        <v>0</v>
      </c>
      <c r="M12569" s="101">
        <f t="shared" si="3689"/>
        <v>0</v>
      </c>
      <c r="N12569" s="101">
        <f t="shared" si="3689"/>
        <v>0</v>
      </c>
      <c r="O12569" s="115"/>
      <c r="P12569" s="35" t="s">
        <v>145</v>
      </c>
      <c r="R12569" s="352">
        <f>L12799-[1]გადასახდელები!L11189</f>
        <v>0</v>
      </c>
    </row>
    <row r="12570" spans="2:18" ht="20.25" hidden="1" customHeight="1">
      <c r="B12570" s="36" t="str">
        <f t="shared" si="3640"/>
        <v>b</v>
      </c>
      <c r="C12570" s="42">
        <v>5</v>
      </c>
      <c r="D12570" s="42"/>
      <c r="F12570" s="343" t="s">
        <v>582</v>
      </c>
      <c r="G12570" s="48" t="s">
        <v>302</v>
      </c>
      <c r="H12570" s="101">
        <f t="shared" si="3675"/>
        <v>0</v>
      </c>
      <c r="I12570" s="97">
        <f t="shared" si="3662"/>
        <v>0</v>
      </c>
      <c r="J12570" s="101">
        <f t="shared" ref="J12570:K12570" si="3693">J12800+J13030+J13260+J13490+J13720+J13950+J14180+J14410+J14640+J14870+J15100+J15330+J15560+J15790+J16020+J16250+J16480+J16710+J16940+J17170+J17400</f>
        <v>0</v>
      </c>
      <c r="K12570" s="101">
        <f t="shared" si="3693"/>
        <v>0</v>
      </c>
      <c r="L12570" s="97">
        <f t="shared" si="3606"/>
        <v>0</v>
      </c>
      <c r="M12570" s="101">
        <f t="shared" si="3689"/>
        <v>0</v>
      </c>
      <c r="N12570" s="101">
        <f t="shared" si="3689"/>
        <v>0</v>
      </c>
      <c r="O12570" s="115"/>
      <c r="P12570" s="35" t="s">
        <v>145</v>
      </c>
      <c r="R12570" s="352">
        <f>L12800-[1]გადასახდელები!L11190</f>
        <v>0</v>
      </c>
    </row>
    <row r="12571" spans="2:18" ht="20.25" hidden="1" customHeight="1">
      <c r="B12571" s="36" t="str">
        <f t="shared" si="3640"/>
        <v>b</v>
      </c>
      <c r="C12571" s="42">
        <v>5</v>
      </c>
      <c r="D12571" s="42"/>
      <c r="F12571" s="343" t="s">
        <v>676</v>
      </c>
      <c r="G12571" s="48" t="s">
        <v>303</v>
      </c>
      <c r="H12571" s="101">
        <f t="shared" si="3675"/>
        <v>0</v>
      </c>
      <c r="I12571" s="97">
        <f t="shared" si="3662"/>
        <v>0</v>
      </c>
      <c r="J12571" s="101">
        <f t="shared" ref="J12571:K12571" si="3694">J12801+J13031+J13261+J13491+J13721+J13951+J14181+J14411+J14641+J14871+J15101+J15331+J15561+J15791+J16021+J16251+J16481+J16711+J16941+J17171+J17401</f>
        <v>0</v>
      </c>
      <c r="K12571" s="101">
        <f t="shared" si="3694"/>
        <v>0</v>
      </c>
      <c r="L12571" s="97">
        <f t="shared" si="3606"/>
        <v>0</v>
      </c>
      <c r="M12571" s="101">
        <f t="shared" si="3689"/>
        <v>0</v>
      </c>
      <c r="N12571" s="101">
        <f t="shared" si="3689"/>
        <v>0</v>
      </c>
      <c r="O12571" s="115"/>
      <c r="P12571" s="35" t="s">
        <v>145</v>
      </c>
      <c r="R12571" s="352">
        <f>L12801-[1]გადასახდელები!L11191</f>
        <v>0</v>
      </c>
    </row>
    <row r="12572" spans="2:18" ht="20.25" hidden="1" customHeight="1">
      <c r="B12572" s="36" t="str">
        <f t="shared" si="3640"/>
        <v>b</v>
      </c>
      <c r="C12572" s="42">
        <v>5</v>
      </c>
      <c r="D12572" s="42"/>
      <c r="F12572" s="343" t="s">
        <v>677</v>
      </c>
      <c r="G12572" s="48" t="s">
        <v>304</v>
      </c>
      <c r="H12572" s="101">
        <f t="shared" si="3675"/>
        <v>0</v>
      </c>
      <c r="I12572" s="97">
        <f t="shared" si="3662"/>
        <v>0</v>
      </c>
      <c r="J12572" s="101">
        <f t="shared" ref="J12572:K12572" si="3695">J12802+J13032+J13262+J13492+J13722+J13952+J14182+J14412+J14642+J14872+J15102+J15332+J15562+J15792+J16022+J16252+J16482+J16712+J16942+J17172+J17402</f>
        <v>0</v>
      </c>
      <c r="K12572" s="101">
        <f t="shared" si="3695"/>
        <v>0</v>
      </c>
      <c r="L12572" s="97">
        <f t="shared" si="3606"/>
        <v>0</v>
      </c>
      <c r="M12572" s="101">
        <f t="shared" si="3689"/>
        <v>0</v>
      </c>
      <c r="N12572" s="101">
        <f t="shared" si="3689"/>
        <v>0</v>
      </c>
      <c r="O12572" s="115"/>
      <c r="P12572" s="35" t="s">
        <v>145</v>
      </c>
      <c r="R12572" s="352">
        <f>L12802-[1]გადასახდელები!L11192</f>
        <v>0</v>
      </c>
    </row>
    <row r="12573" spans="2:18" ht="20.25" hidden="1" customHeight="1">
      <c r="B12573" s="36" t="str">
        <f t="shared" si="3640"/>
        <v>b</v>
      </c>
      <c r="C12573" s="42">
        <v>5</v>
      </c>
      <c r="D12573" s="42"/>
      <c r="F12573" s="343" t="s">
        <v>583</v>
      </c>
      <c r="G12573" s="48" t="s">
        <v>305</v>
      </c>
      <c r="H12573" s="101">
        <f t="shared" si="3675"/>
        <v>0</v>
      </c>
      <c r="I12573" s="97">
        <f t="shared" si="3662"/>
        <v>0</v>
      </c>
      <c r="J12573" s="101">
        <f t="shared" ref="J12573:K12573" si="3696">J12803+J13033+J13263+J13493+J13723+J13953+J14183+J14413+J14643+J14873+J15103+J15333+J15563+J15793+J16023+J16253+J16483+J16713+J16943+J17173+J17403</f>
        <v>0</v>
      </c>
      <c r="K12573" s="101">
        <f t="shared" si="3696"/>
        <v>0</v>
      </c>
      <c r="L12573" s="97">
        <f t="shared" si="3606"/>
        <v>0</v>
      </c>
      <c r="M12573" s="101">
        <f t="shared" si="3689"/>
        <v>0</v>
      </c>
      <c r="N12573" s="101">
        <f t="shared" si="3689"/>
        <v>0</v>
      </c>
      <c r="O12573" s="115"/>
      <c r="P12573" s="35" t="s">
        <v>145</v>
      </c>
      <c r="R12573" s="352">
        <f>L12803-[1]გადასახდელები!L11193</f>
        <v>0</v>
      </c>
    </row>
    <row r="12574" spans="2:18" ht="20.25" hidden="1" customHeight="1">
      <c r="B12574" s="36" t="str">
        <f t="shared" si="3640"/>
        <v>b</v>
      </c>
      <c r="C12574" s="42">
        <v>4</v>
      </c>
      <c r="D12574" s="42"/>
      <c r="F12574" s="342" t="s">
        <v>584</v>
      </c>
      <c r="G12574" s="47" t="s">
        <v>306</v>
      </c>
      <c r="H12574" s="93">
        <f t="shared" si="3675"/>
        <v>0</v>
      </c>
      <c r="I12574" s="94">
        <f t="shared" si="3662"/>
        <v>0</v>
      </c>
      <c r="J12574" s="93">
        <f t="shared" ref="J12574:K12574" si="3697">J12804+J13034+J13264+J13494+J13724+J13954+J14184+J14414+J14644+J14874+J15104+J15334+J15564+J15794+J16024+J16254+J16484+J16714+J16944+J17174+J17404</f>
        <v>0</v>
      </c>
      <c r="K12574" s="93">
        <f t="shared" si="3697"/>
        <v>0</v>
      </c>
      <c r="L12574" s="94">
        <f t="shared" si="3606"/>
        <v>0</v>
      </c>
      <c r="M12574" s="93">
        <f t="shared" si="3689"/>
        <v>0</v>
      </c>
      <c r="N12574" s="93">
        <f t="shared" si="3689"/>
        <v>0</v>
      </c>
      <c r="O12574" s="82" t="s">
        <v>146</v>
      </c>
      <c r="P12574" s="35" t="s">
        <v>145</v>
      </c>
      <c r="R12574" s="352">
        <f>L12804-[1]გადასახდელები!L11194</f>
        <v>0</v>
      </c>
    </row>
    <row r="12575" spans="2:18" ht="20.25" hidden="1" customHeight="1">
      <c r="B12575" s="36" t="str">
        <f t="shared" si="3640"/>
        <v>b</v>
      </c>
      <c r="C12575" s="42">
        <v>5</v>
      </c>
      <c r="D12575" s="42"/>
      <c r="F12575" s="342" t="s">
        <v>585</v>
      </c>
      <c r="G12575" s="48" t="s">
        <v>307</v>
      </c>
      <c r="H12575" s="96">
        <f t="shared" si="3675"/>
        <v>0</v>
      </c>
      <c r="I12575" s="97">
        <f t="shared" si="3662"/>
        <v>0</v>
      </c>
      <c r="J12575" s="96">
        <f t="shared" ref="J12575:K12575" si="3698">J12805+J13035+J13265+J13495+J13725+J13955+J14185+J14415+J14645+J14875+J15105+J15335+J15565+J15795+J16025+J16255+J16485+J16715+J16945+J17175+J17405</f>
        <v>0</v>
      </c>
      <c r="K12575" s="96">
        <f t="shared" si="3698"/>
        <v>0</v>
      </c>
      <c r="L12575" s="97">
        <f t="shared" si="3606"/>
        <v>0</v>
      </c>
      <c r="M12575" s="96">
        <f t="shared" si="3689"/>
        <v>0</v>
      </c>
      <c r="N12575" s="96">
        <f t="shared" si="3689"/>
        <v>0</v>
      </c>
      <c r="O12575" s="82" t="s">
        <v>146</v>
      </c>
      <c r="P12575" s="35" t="s">
        <v>145</v>
      </c>
      <c r="R12575" s="352">
        <f>L12805-[1]გადასახდელები!L11195</f>
        <v>0</v>
      </c>
    </row>
    <row r="12576" spans="2:18" ht="20.25" hidden="1" customHeight="1">
      <c r="B12576" s="36" t="str">
        <f t="shared" si="3640"/>
        <v>b</v>
      </c>
      <c r="C12576" s="42">
        <v>6</v>
      </c>
      <c r="D12576" s="42"/>
      <c r="F12576" s="343" t="s">
        <v>586</v>
      </c>
      <c r="G12576" s="53" t="s">
        <v>308</v>
      </c>
      <c r="H12576" s="99">
        <f t="shared" si="3675"/>
        <v>0</v>
      </c>
      <c r="I12576" s="105">
        <f t="shared" si="3662"/>
        <v>0</v>
      </c>
      <c r="J12576" s="99">
        <f t="shared" ref="J12576:K12576" si="3699">J12806+J13036+J13266+J13496+J13726+J13956+J14186+J14416+J14646+J14876+J15106+J15336+J15566+J15796+J16026+J16256+J16486+J16716+J16946+J17176+J17406</f>
        <v>0</v>
      </c>
      <c r="K12576" s="99">
        <f t="shared" si="3699"/>
        <v>0</v>
      </c>
      <c r="L12576" s="105">
        <f t="shared" si="3606"/>
        <v>0</v>
      </c>
      <c r="M12576" s="99">
        <f t="shared" si="3689"/>
        <v>0</v>
      </c>
      <c r="N12576" s="99">
        <f t="shared" si="3689"/>
        <v>0</v>
      </c>
      <c r="O12576" s="115"/>
      <c r="P12576" s="35" t="s">
        <v>145</v>
      </c>
      <c r="R12576" s="352">
        <f>L12806-[1]გადასახდელები!L11196</f>
        <v>0</v>
      </c>
    </row>
    <row r="12577" spans="2:18" ht="20.25" hidden="1" customHeight="1">
      <c r="B12577" s="36" t="str">
        <f t="shared" si="3640"/>
        <v>b</v>
      </c>
      <c r="C12577" s="42">
        <v>6</v>
      </c>
      <c r="D12577" s="42"/>
      <c r="F12577" s="343" t="s">
        <v>678</v>
      </c>
      <c r="G12577" s="53" t="s">
        <v>309</v>
      </c>
      <c r="H12577" s="99">
        <f t="shared" si="3675"/>
        <v>0</v>
      </c>
      <c r="I12577" s="105">
        <f t="shared" si="3662"/>
        <v>0</v>
      </c>
      <c r="J12577" s="99">
        <f t="shared" ref="J12577:K12577" si="3700">J12807+J13037+J13267+J13497+J13727+J13957+J14187+J14417+J14647+J14877+J15107+J15337+J15567+J15797+J16027+J16257+J16487+J16717+J16947+J17177+J17407</f>
        <v>0</v>
      </c>
      <c r="K12577" s="99">
        <f t="shared" si="3700"/>
        <v>0</v>
      </c>
      <c r="L12577" s="105">
        <f t="shared" si="3606"/>
        <v>0</v>
      </c>
      <c r="M12577" s="99">
        <f t="shared" si="3689"/>
        <v>0</v>
      </c>
      <c r="N12577" s="99">
        <f t="shared" si="3689"/>
        <v>0</v>
      </c>
      <c r="O12577" s="115"/>
      <c r="P12577" s="35" t="s">
        <v>145</v>
      </c>
      <c r="R12577" s="352">
        <f>L12807-[1]გადასახდელები!L11197</f>
        <v>0</v>
      </c>
    </row>
    <row r="12578" spans="2:18" ht="20.25" hidden="1" customHeight="1">
      <c r="B12578" s="36" t="str">
        <f t="shared" si="3640"/>
        <v>b</v>
      </c>
      <c r="C12578" s="42">
        <v>6</v>
      </c>
      <c r="D12578" s="42"/>
      <c r="F12578" s="343" t="s">
        <v>679</v>
      </c>
      <c r="G12578" s="53" t="s">
        <v>310</v>
      </c>
      <c r="H12578" s="99">
        <f t="shared" si="3675"/>
        <v>0</v>
      </c>
      <c r="I12578" s="105">
        <f t="shared" si="3662"/>
        <v>0</v>
      </c>
      <c r="J12578" s="99">
        <f t="shared" ref="J12578:K12578" si="3701">J12808+J13038+J13268+J13498+J13728+J13958+J14188+J14418+J14648+J14878+J15108+J15338+J15568+J15798+J16028+J16258+J16488+J16718+J16948+J17178+J17408</f>
        <v>0</v>
      </c>
      <c r="K12578" s="99">
        <f t="shared" si="3701"/>
        <v>0</v>
      </c>
      <c r="L12578" s="105">
        <f t="shared" si="3606"/>
        <v>0</v>
      </c>
      <c r="M12578" s="99">
        <f t="shared" si="3689"/>
        <v>0</v>
      </c>
      <c r="N12578" s="99">
        <f t="shared" si="3689"/>
        <v>0</v>
      </c>
      <c r="O12578" s="115"/>
      <c r="P12578" s="35" t="s">
        <v>145</v>
      </c>
      <c r="R12578" s="352">
        <f>L12808-[1]გადასახდელები!L11198</f>
        <v>0</v>
      </c>
    </row>
    <row r="12579" spans="2:18" ht="20.25" hidden="1" customHeight="1">
      <c r="B12579" s="36" t="str">
        <f t="shared" si="3640"/>
        <v>b</v>
      </c>
      <c r="C12579" s="42">
        <v>6</v>
      </c>
      <c r="D12579" s="42"/>
      <c r="F12579" s="343" t="s">
        <v>680</v>
      </c>
      <c r="G12579" s="53" t="s">
        <v>311</v>
      </c>
      <c r="H12579" s="99">
        <f t="shared" si="3675"/>
        <v>0</v>
      </c>
      <c r="I12579" s="105">
        <f t="shared" si="3662"/>
        <v>0</v>
      </c>
      <c r="J12579" s="99">
        <f t="shared" ref="J12579:K12579" si="3702">J12809+J13039+J13269+J13499+J13729+J13959+J14189+J14419+J14649+J14879+J15109+J15339+J15569+J15799+J16029+J16259+J16489+J16719+J16949+J17179+J17409</f>
        <v>0</v>
      </c>
      <c r="K12579" s="99">
        <f t="shared" si="3702"/>
        <v>0</v>
      </c>
      <c r="L12579" s="105">
        <f t="shared" si="3606"/>
        <v>0</v>
      </c>
      <c r="M12579" s="99">
        <f t="shared" si="3689"/>
        <v>0</v>
      </c>
      <c r="N12579" s="99">
        <f t="shared" si="3689"/>
        <v>0</v>
      </c>
      <c r="O12579" s="115"/>
      <c r="P12579" s="35" t="s">
        <v>145</v>
      </c>
      <c r="R12579" s="352">
        <f>L12809-[1]გადასახდელები!L11199</f>
        <v>0</v>
      </c>
    </row>
    <row r="12580" spans="2:18" ht="20.25" hidden="1" customHeight="1">
      <c r="B12580" s="36" t="str">
        <f t="shared" si="3640"/>
        <v>b</v>
      </c>
      <c r="C12580" s="42">
        <v>6</v>
      </c>
      <c r="D12580" s="42"/>
      <c r="F12580" s="343" t="s">
        <v>681</v>
      </c>
      <c r="G12580" s="53" t="s">
        <v>312</v>
      </c>
      <c r="H12580" s="99">
        <f t="shared" si="3675"/>
        <v>0</v>
      </c>
      <c r="I12580" s="105">
        <f t="shared" si="3662"/>
        <v>0</v>
      </c>
      <c r="J12580" s="99">
        <f t="shared" ref="J12580:K12580" si="3703">J12810+J13040+J13270+J13500+J13730+J13960+J14190+J14420+J14650+J14880+J15110+J15340+J15570+J15800+J16030+J16260+J16490+J16720+J16950+J17180+J17410</f>
        <v>0</v>
      </c>
      <c r="K12580" s="99">
        <f t="shared" si="3703"/>
        <v>0</v>
      </c>
      <c r="L12580" s="105">
        <f t="shared" si="3606"/>
        <v>0</v>
      </c>
      <c r="M12580" s="99">
        <f t="shared" si="3689"/>
        <v>0</v>
      </c>
      <c r="N12580" s="99">
        <f t="shared" si="3689"/>
        <v>0</v>
      </c>
      <c r="O12580" s="115"/>
      <c r="P12580" s="35" t="s">
        <v>145</v>
      </c>
      <c r="R12580" s="352">
        <f>L12810-[1]გადასახდელები!L11200</f>
        <v>0</v>
      </c>
    </row>
    <row r="12581" spans="2:18" ht="20.25" hidden="1" customHeight="1">
      <c r="B12581" s="36" t="str">
        <f t="shared" si="3640"/>
        <v>b</v>
      </c>
      <c r="C12581" s="42">
        <v>6</v>
      </c>
      <c r="D12581" s="42"/>
      <c r="F12581" s="343" t="s">
        <v>682</v>
      </c>
      <c r="G12581" s="53" t="s">
        <v>313</v>
      </c>
      <c r="H12581" s="99">
        <f t="shared" si="3675"/>
        <v>0</v>
      </c>
      <c r="I12581" s="105">
        <f t="shared" si="3662"/>
        <v>0</v>
      </c>
      <c r="J12581" s="99">
        <f t="shared" ref="J12581:K12581" si="3704">J12811+J13041+J13271+J13501+J13731+J13961+J14191+J14421+J14651+J14881+J15111+J15341+J15571+J15801+J16031+J16261+J16491+J16721+J16951+J17181+J17411</f>
        <v>0</v>
      </c>
      <c r="K12581" s="99">
        <f t="shared" si="3704"/>
        <v>0</v>
      </c>
      <c r="L12581" s="105">
        <f t="shared" si="3606"/>
        <v>0</v>
      </c>
      <c r="M12581" s="99">
        <f t="shared" si="3689"/>
        <v>0</v>
      </c>
      <c r="N12581" s="99">
        <f t="shared" si="3689"/>
        <v>0</v>
      </c>
      <c r="O12581" s="115"/>
      <c r="P12581" s="35" t="s">
        <v>145</v>
      </c>
      <c r="R12581" s="352">
        <f>L12811-[1]გადასახდელები!L11201</f>
        <v>0</v>
      </c>
    </row>
    <row r="12582" spans="2:18" ht="20.25" hidden="1" customHeight="1">
      <c r="B12582" s="36" t="str">
        <f t="shared" si="3640"/>
        <v>b</v>
      </c>
      <c r="C12582" s="42">
        <v>5</v>
      </c>
      <c r="D12582" s="42"/>
      <c r="F12582" s="342" t="s">
        <v>587</v>
      </c>
      <c r="G12582" s="48" t="s">
        <v>314</v>
      </c>
      <c r="H12582" s="96">
        <f t="shared" si="3675"/>
        <v>0</v>
      </c>
      <c r="I12582" s="97">
        <f t="shared" si="3662"/>
        <v>0</v>
      </c>
      <c r="J12582" s="96">
        <f t="shared" ref="J12582:K12582" si="3705">J12812+J13042+J13272+J13502+J13732+J13962+J14192+J14422+J14652+J14882+J15112+J15342+J15572+J15802+J16032+J16262+J16492+J16722+J16952+J17182+J17412</f>
        <v>0</v>
      </c>
      <c r="K12582" s="96">
        <f t="shared" si="3705"/>
        <v>0</v>
      </c>
      <c r="L12582" s="97">
        <f t="shared" si="3606"/>
        <v>0</v>
      </c>
      <c r="M12582" s="96">
        <f t="shared" si="3689"/>
        <v>0</v>
      </c>
      <c r="N12582" s="96">
        <f t="shared" si="3689"/>
        <v>0</v>
      </c>
      <c r="O12582" s="82" t="s">
        <v>146</v>
      </c>
      <c r="P12582" s="35" t="s">
        <v>145</v>
      </c>
      <c r="R12582" s="352">
        <f>L12812-[1]გადასახდელები!L11202</f>
        <v>0</v>
      </c>
    </row>
    <row r="12583" spans="2:18" ht="20.25" hidden="1" customHeight="1">
      <c r="B12583" s="36" t="str">
        <f t="shared" si="3640"/>
        <v>b</v>
      </c>
      <c r="C12583" s="42">
        <v>6</v>
      </c>
      <c r="D12583" s="42"/>
      <c r="F12583" s="343" t="s">
        <v>683</v>
      </c>
      <c r="G12583" s="54" t="s">
        <v>315</v>
      </c>
      <c r="H12583" s="116">
        <f t="shared" si="3675"/>
        <v>0</v>
      </c>
      <c r="I12583" s="105">
        <f t="shared" si="3662"/>
        <v>0</v>
      </c>
      <c r="J12583" s="116">
        <f t="shared" ref="J12583:K12583" si="3706">J12813+J13043+J13273+J13503+J13733+J13963+J14193+J14423+J14653+J14883+J15113+J15343+J15573+J15803+J16033+J16263+J16493+J16723+J16953+J17183+J17413</f>
        <v>0</v>
      </c>
      <c r="K12583" s="116">
        <f t="shared" si="3706"/>
        <v>0</v>
      </c>
      <c r="L12583" s="105">
        <f t="shared" si="3606"/>
        <v>0</v>
      </c>
      <c r="M12583" s="116">
        <f t="shared" si="3689"/>
        <v>0</v>
      </c>
      <c r="N12583" s="116">
        <f t="shared" si="3689"/>
        <v>0</v>
      </c>
      <c r="P12583" s="35" t="s">
        <v>145</v>
      </c>
      <c r="R12583" s="352">
        <f>L12813-[1]გადასახდელები!L11203</f>
        <v>0</v>
      </c>
    </row>
    <row r="12584" spans="2:18" ht="20.25" hidden="1" customHeight="1">
      <c r="B12584" s="36" t="str">
        <f t="shared" si="3640"/>
        <v>b</v>
      </c>
      <c r="C12584" s="42">
        <v>6</v>
      </c>
      <c r="D12584" s="42"/>
      <c r="F12584" s="343" t="s">
        <v>684</v>
      </c>
      <c r="G12584" s="54" t="s">
        <v>316</v>
      </c>
      <c r="H12584" s="116">
        <f t="shared" si="3675"/>
        <v>0</v>
      </c>
      <c r="I12584" s="105">
        <f t="shared" si="3662"/>
        <v>0</v>
      </c>
      <c r="J12584" s="116">
        <f t="shared" ref="J12584:K12584" si="3707">J12814+J13044+J13274+J13504+J13734+J13964+J14194+J14424+J14654+J14884+J15114+J15344+J15574+J15804+J16034+J16264+J16494+J16724+J16954+J17184+J17414</f>
        <v>0</v>
      </c>
      <c r="K12584" s="116">
        <f t="shared" si="3707"/>
        <v>0</v>
      </c>
      <c r="L12584" s="105">
        <f t="shared" si="3606"/>
        <v>0</v>
      </c>
      <c r="M12584" s="116">
        <f t="shared" si="3689"/>
        <v>0</v>
      </c>
      <c r="N12584" s="116">
        <f t="shared" si="3689"/>
        <v>0</v>
      </c>
      <c r="P12584" s="35" t="s">
        <v>145</v>
      </c>
      <c r="R12584" s="352">
        <f>L12814-[1]გადასახდელები!L11204</f>
        <v>0</v>
      </c>
    </row>
    <row r="12585" spans="2:18" ht="30.75" hidden="1" customHeight="1">
      <c r="B12585" s="36" t="str">
        <f t="shared" si="3640"/>
        <v>b</v>
      </c>
      <c r="C12585" s="42">
        <v>6</v>
      </c>
      <c r="D12585" s="42"/>
      <c r="F12585" s="343" t="s">
        <v>588</v>
      </c>
      <c r="G12585" s="54" t="s">
        <v>317</v>
      </c>
      <c r="H12585" s="116">
        <f t="shared" si="3675"/>
        <v>0</v>
      </c>
      <c r="I12585" s="105">
        <f t="shared" si="3662"/>
        <v>0</v>
      </c>
      <c r="J12585" s="116">
        <f t="shared" ref="J12585:K12585" si="3708">J12815+J13045+J13275+J13505+J13735+J13965+J14195+J14425+J14655+J14885+J15115+J15345+J15575+J15805+J16035+J16265+J16495+J16725+J16955+J17185+J17415</f>
        <v>0</v>
      </c>
      <c r="K12585" s="116">
        <f t="shared" si="3708"/>
        <v>0</v>
      </c>
      <c r="L12585" s="105">
        <f t="shared" si="3606"/>
        <v>0</v>
      </c>
      <c r="M12585" s="116">
        <f t="shared" si="3689"/>
        <v>0</v>
      </c>
      <c r="N12585" s="116">
        <f t="shared" si="3689"/>
        <v>0</v>
      </c>
      <c r="P12585" s="35" t="s">
        <v>145</v>
      </c>
      <c r="R12585" s="352">
        <f>L12815-[1]გადასახდელები!L11205</f>
        <v>0</v>
      </c>
    </row>
    <row r="12586" spans="2:18" ht="30.75" hidden="1" customHeight="1">
      <c r="B12586" s="36" t="str">
        <f t="shared" si="3640"/>
        <v>b</v>
      </c>
      <c r="C12586" s="42">
        <v>6</v>
      </c>
      <c r="D12586" s="42"/>
      <c r="F12586" s="343" t="s">
        <v>685</v>
      </c>
      <c r="G12586" s="54" t="s">
        <v>318</v>
      </c>
      <c r="H12586" s="116">
        <f t="shared" si="3675"/>
        <v>0</v>
      </c>
      <c r="I12586" s="105">
        <f t="shared" si="3662"/>
        <v>0</v>
      </c>
      <c r="J12586" s="116">
        <f t="shared" ref="J12586:K12586" si="3709">J12816+J13046+J13276+J13506+J13736+J13966+J14196+J14426+J14656+J14886+J15116+J15346+J15576+J15806+J16036+J16266+J16496+J16726+J16956+J17186+J17416</f>
        <v>0</v>
      </c>
      <c r="K12586" s="116">
        <f t="shared" si="3709"/>
        <v>0</v>
      </c>
      <c r="L12586" s="105">
        <f t="shared" si="3606"/>
        <v>0</v>
      </c>
      <c r="M12586" s="116">
        <f t="shared" ref="M12586:N12605" si="3710">M12816+M13046+M13276+M13506+M13736+M13966+M14196+M14426+M14656+M14886+M15116+M15346+M15576+M15806+M16036+M16266+M16496+M16726+M16956+M17186+M17416</f>
        <v>0</v>
      </c>
      <c r="N12586" s="116">
        <f t="shared" si="3710"/>
        <v>0</v>
      </c>
      <c r="P12586" s="35" t="s">
        <v>145</v>
      </c>
      <c r="R12586" s="352">
        <f>L12816-[1]გადასახდელები!L11206</f>
        <v>0</v>
      </c>
    </row>
    <row r="12587" spans="2:18" ht="20.25" hidden="1" customHeight="1">
      <c r="B12587" s="36" t="str">
        <f t="shared" ref="B12587:B12650" si="3711">IF(H12587+I12587+L12587&gt;0,"a","b")</f>
        <v>b</v>
      </c>
      <c r="C12587" s="42">
        <v>6</v>
      </c>
      <c r="D12587" s="42"/>
      <c r="F12587" s="343" t="s">
        <v>589</v>
      </c>
      <c r="G12587" s="54" t="s">
        <v>319</v>
      </c>
      <c r="H12587" s="116">
        <f t="shared" si="3675"/>
        <v>0</v>
      </c>
      <c r="I12587" s="105">
        <f t="shared" si="3662"/>
        <v>0</v>
      </c>
      <c r="J12587" s="116">
        <f t="shared" ref="J12587:K12587" si="3712">J12817+J13047+J13277+J13507+J13737+J13967+J14197+J14427+J14657+J14887+J15117+J15347+J15577+J15807+J16037+J16267+J16497+J16727+J16957+J17187+J17417</f>
        <v>0</v>
      </c>
      <c r="K12587" s="116">
        <f t="shared" si="3712"/>
        <v>0</v>
      </c>
      <c r="L12587" s="105">
        <f t="shared" si="3606"/>
        <v>0</v>
      </c>
      <c r="M12587" s="116">
        <f t="shared" si="3710"/>
        <v>0</v>
      </c>
      <c r="N12587" s="116">
        <f t="shared" si="3710"/>
        <v>0</v>
      </c>
      <c r="P12587" s="35" t="s">
        <v>145</v>
      </c>
      <c r="R12587" s="352">
        <f>L12817-[1]გადასახდელები!L11207</f>
        <v>0</v>
      </c>
    </row>
    <row r="12588" spans="2:18" ht="20.25" hidden="1" customHeight="1">
      <c r="B12588" s="36" t="str">
        <f t="shared" si="3711"/>
        <v>b</v>
      </c>
      <c r="C12588" s="42">
        <v>6</v>
      </c>
      <c r="D12588" s="42"/>
      <c r="F12588" s="343" t="s">
        <v>686</v>
      </c>
      <c r="G12588" s="54" t="s">
        <v>320</v>
      </c>
      <c r="H12588" s="116">
        <f t="shared" si="3675"/>
        <v>0</v>
      </c>
      <c r="I12588" s="105">
        <f t="shared" si="3662"/>
        <v>0</v>
      </c>
      <c r="J12588" s="116">
        <f t="shared" ref="J12588:K12588" si="3713">J12818+J13048+J13278+J13508+J13738+J13968+J14198+J14428+J14658+J14888+J15118+J15348+J15578+J15808+J16038+J16268+J16498+J16728+J16958+J17188+J17418</f>
        <v>0</v>
      </c>
      <c r="K12588" s="116">
        <f t="shared" si="3713"/>
        <v>0</v>
      </c>
      <c r="L12588" s="105">
        <f t="shared" si="3606"/>
        <v>0</v>
      </c>
      <c r="M12588" s="116">
        <f t="shared" si="3710"/>
        <v>0</v>
      </c>
      <c r="N12588" s="116">
        <f t="shared" si="3710"/>
        <v>0</v>
      </c>
      <c r="P12588" s="35" t="s">
        <v>145</v>
      </c>
      <c r="R12588" s="352">
        <f>L12818-[1]გადასახდელები!L11208</f>
        <v>0</v>
      </c>
    </row>
    <row r="12589" spans="2:18" ht="30.75" hidden="1" customHeight="1">
      <c r="B12589" s="36" t="str">
        <f t="shared" si="3711"/>
        <v>b</v>
      </c>
      <c r="C12589" s="42">
        <v>6</v>
      </c>
      <c r="D12589" s="42"/>
      <c r="F12589" s="343" t="s">
        <v>687</v>
      </c>
      <c r="G12589" s="54" t="s">
        <v>321</v>
      </c>
      <c r="H12589" s="116">
        <f t="shared" si="3675"/>
        <v>0</v>
      </c>
      <c r="I12589" s="105">
        <f t="shared" si="3662"/>
        <v>0</v>
      </c>
      <c r="J12589" s="116">
        <f t="shared" ref="J12589:K12589" si="3714">J12819+J13049+J13279+J13509+J13739+J13969+J14199+J14429+J14659+J14889+J15119+J15349+J15579+J15809+J16039+J16269+J16499+J16729+J16959+J17189+J17419</f>
        <v>0</v>
      </c>
      <c r="K12589" s="116">
        <f t="shared" si="3714"/>
        <v>0</v>
      </c>
      <c r="L12589" s="105">
        <f t="shared" si="3606"/>
        <v>0</v>
      </c>
      <c r="M12589" s="116">
        <f t="shared" si="3710"/>
        <v>0</v>
      </c>
      <c r="N12589" s="116">
        <f t="shared" si="3710"/>
        <v>0</v>
      </c>
      <c r="P12589" s="35" t="s">
        <v>145</v>
      </c>
      <c r="R12589" s="352">
        <f>L12819-[1]გადასახდელები!L11209</f>
        <v>0</v>
      </c>
    </row>
    <row r="12590" spans="2:18" ht="20.25" hidden="1" customHeight="1">
      <c r="B12590" s="36" t="str">
        <f t="shared" si="3711"/>
        <v>b</v>
      </c>
      <c r="C12590" s="42">
        <v>6</v>
      </c>
      <c r="D12590" s="42"/>
      <c r="F12590" s="343" t="s">
        <v>590</v>
      </c>
      <c r="G12590" s="54" t="s">
        <v>322</v>
      </c>
      <c r="H12590" s="116">
        <f t="shared" si="3675"/>
        <v>0</v>
      </c>
      <c r="I12590" s="105">
        <f t="shared" si="3662"/>
        <v>0</v>
      </c>
      <c r="J12590" s="116">
        <f t="shared" ref="J12590:K12590" si="3715">J12820+J13050+J13280+J13510+J13740+J13970+J14200+J14430+J14660+J14890+J15120+J15350+J15580+J15810+J16040+J16270+J16500+J16730+J16960+J17190+J17420</f>
        <v>0</v>
      </c>
      <c r="K12590" s="116">
        <f t="shared" si="3715"/>
        <v>0</v>
      </c>
      <c r="L12590" s="105">
        <f t="shared" si="3606"/>
        <v>0</v>
      </c>
      <c r="M12590" s="116">
        <f t="shared" si="3710"/>
        <v>0</v>
      </c>
      <c r="N12590" s="116">
        <f t="shared" si="3710"/>
        <v>0</v>
      </c>
      <c r="P12590" s="35" t="s">
        <v>145</v>
      </c>
      <c r="R12590" s="352">
        <f>L12820-[1]გადასახდელები!L11210</f>
        <v>0</v>
      </c>
    </row>
    <row r="12591" spans="2:18" ht="20.25" hidden="1" customHeight="1">
      <c r="B12591" s="36" t="str">
        <f t="shared" si="3711"/>
        <v>b</v>
      </c>
      <c r="C12591" s="42">
        <v>6</v>
      </c>
      <c r="D12591" s="42"/>
      <c r="F12591" s="343" t="s">
        <v>688</v>
      </c>
      <c r="G12591" s="54" t="s">
        <v>323</v>
      </c>
      <c r="H12591" s="116">
        <f t="shared" si="3675"/>
        <v>0</v>
      </c>
      <c r="I12591" s="105">
        <f t="shared" si="3662"/>
        <v>0</v>
      </c>
      <c r="J12591" s="116">
        <f t="shared" ref="J12591:K12591" si="3716">J12821+J13051+J13281+J13511+J13741+J13971+J14201+J14431+J14661+J14891+J15121+J15351+J15581+J15811+J16041+J16271+J16501+J16731+J16961+J17191+J17421</f>
        <v>0</v>
      </c>
      <c r="K12591" s="116">
        <f t="shared" si="3716"/>
        <v>0</v>
      </c>
      <c r="L12591" s="105">
        <f t="shared" si="3606"/>
        <v>0</v>
      </c>
      <c r="M12591" s="116">
        <f t="shared" si="3710"/>
        <v>0</v>
      </c>
      <c r="N12591" s="116">
        <f t="shared" si="3710"/>
        <v>0</v>
      </c>
      <c r="P12591" s="35" t="s">
        <v>145</v>
      </c>
      <c r="R12591" s="352">
        <f>L12821-[1]გადასახდელები!L11211</f>
        <v>0</v>
      </c>
    </row>
    <row r="12592" spans="2:18" ht="20.25" hidden="1" customHeight="1">
      <c r="B12592" s="36" t="str">
        <f t="shared" si="3711"/>
        <v>b</v>
      </c>
      <c r="C12592" s="42">
        <v>6</v>
      </c>
      <c r="D12592" s="42"/>
      <c r="F12592" s="343" t="s">
        <v>689</v>
      </c>
      <c r="G12592" s="54" t="s">
        <v>324</v>
      </c>
      <c r="H12592" s="116">
        <f t="shared" si="3675"/>
        <v>0</v>
      </c>
      <c r="I12592" s="105">
        <f t="shared" si="3662"/>
        <v>0</v>
      </c>
      <c r="J12592" s="116">
        <f t="shared" ref="J12592:K12592" si="3717">J12822+J13052+J13282+J13512+J13742+J13972+J14202+J14432+J14662+J14892+J15122+J15352+J15582+J15812+J16042+J16272+J16502+J16732+J16962+J17192+J17422</f>
        <v>0</v>
      </c>
      <c r="K12592" s="116">
        <f t="shared" si="3717"/>
        <v>0</v>
      </c>
      <c r="L12592" s="105">
        <f t="shared" si="3606"/>
        <v>0</v>
      </c>
      <c r="M12592" s="116">
        <f t="shared" si="3710"/>
        <v>0</v>
      </c>
      <c r="N12592" s="116">
        <f t="shared" si="3710"/>
        <v>0</v>
      </c>
      <c r="P12592" s="35" t="s">
        <v>145</v>
      </c>
      <c r="R12592" s="352">
        <f>L12822-[1]გადასახდელები!L11212</f>
        <v>0</v>
      </c>
    </row>
    <row r="12593" spans="2:18" ht="20.25" hidden="1" customHeight="1">
      <c r="B12593" s="36" t="str">
        <f t="shared" si="3711"/>
        <v>b</v>
      </c>
      <c r="C12593" s="42">
        <v>6</v>
      </c>
      <c r="D12593" s="42"/>
      <c r="F12593" s="343" t="s">
        <v>690</v>
      </c>
      <c r="G12593" s="54" t="s">
        <v>325</v>
      </c>
      <c r="H12593" s="116">
        <f t="shared" si="3675"/>
        <v>0</v>
      </c>
      <c r="I12593" s="105">
        <f t="shared" si="3662"/>
        <v>0</v>
      </c>
      <c r="J12593" s="116">
        <f t="shared" ref="J12593:K12593" si="3718">J12823+J13053+J13283+J13513+J13743+J13973+J14203+J14433+J14663+J14893+J15123+J15353+J15583+J15813+J16043+J16273+J16503+J16733+J16963+J17193+J17423</f>
        <v>0</v>
      </c>
      <c r="K12593" s="116">
        <f t="shared" si="3718"/>
        <v>0</v>
      </c>
      <c r="L12593" s="105">
        <f t="shared" si="3606"/>
        <v>0</v>
      </c>
      <c r="M12593" s="116">
        <f t="shared" si="3710"/>
        <v>0</v>
      </c>
      <c r="N12593" s="116">
        <f t="shared" si="3710"/>
        <v>0</v>
      </c>
      <c r="P12593" s="35" t="s">
        <v>145</v>
      </c>
      <c r="R12593" s="352">
        <f>L12823-[1]გადასახდელები!L11213</f>
        <v>0</v>
      </c>
    </row>
    <row r="12594" spans="2:18" ht="20.25" hidden="1" customHeight="1">
      <c r="B12594" s="36" t="str">
        <f t="shared" si="3711"/>
        <v>b</v>
      </c>
      <c r="C12594" s="42">
        <v>6</v>
      </c>
      <c r="D12594" s="42"/>
      <c r="F12594" s="343" t="s">
        <v>691</v>
      </c>
      <c r="G12594" s="54" t="s">
        <v>326</v>
      </c>
      <c r="H12594" s="116">
        <f t="shared" si="3675"/>
        <v>0</v>
      </c>
      <c r="I12594" s="105">
        <f t="shared" si="3662"/>
        <v>0</v>
      </c>
      <c r="J12594" s="116">
        <f t="shared" ref="J12594:K12594" si="3719">J12824+J13054+J13284+J13514+J13744+J13974+J14204+J14434+J14664+J14894+J15124+J15354+J15584+J15814+J16044+J16274+J16504+J16734+J16964+J17194+J17424</f>
        <v>0</v>
      </c>
      <c r="K12594" s="116">
        <f t="shared" si="3719"/>
        <v>0</v>
      </c>
      <c r="L12594" s="105">
        <f t="shared" si="3606"/>
        <v>0</v>
      </c>
      <c r="M12594" s="116">
        <f t="shared" si="3710"/>
        <v>0</v>
      </c>
      <c r="N12594" s="116">
        <f t="shared" si="3710"/>
        <v>0</v>
      </c>
      <c r="P12594" s="35" t="s">
        <v>145</v>
      </c>
      <c r="R12594" s="352">
        <f>L12824-[1]გადასახდელები!L11214</f>
        <v>0</v>
      </c>
    </row>
    <row r="12595" spans="2:18" ht="20.25" hidden="1" customHeight="1">
      <c r="B12595" s="36" t="str">
        <f t="shared" si="3711"/>
        <v>b</v>
      </c>
      <c r="C12595" s="42">
        <v>6</v>
      </c>
      <c r="D12595" s="42"/>
      <c r="F12595" s="343" t="s">
        <v>692</v>
      </c>
      <c r="G12595" s="54" t="s">
        <v>327</v>
      </c>
      <c r="H12595" s="116">
        <f t="shared" si="3675"/>
        <v>0</v>
      </c>
      <c r="I12595" s="105">
        <f t="shared" si="3662"/>
        <v>0</v>
      </c>
      <c r="J12595" s="116">
        <f t="shared" ref="J12595:K12595" si="3720">J12825+J13055+J13285+J13515+J13745+J13975+J14205+J14435+J14665+J14895+J15125+J15355+J15585+J15815+J16045+J16275+J16505+J16735+J16965+J17195+J17425</f>
        <v>0</v>
      </c>
      <c r="K12595" s="116">
        <f t="shared" si="3720"/>
        <v>0</v>
      </c>
      <c r="L12595" s="105">
        <f t="shared" si="3606"/>
        <v>0</v>
      </c>
      <c r="M12595" s="116">
        <f t="shared" si="3710"/>
        <v>0</v>
      </c>
      <c r="N12595" s="116">
        <f t="shared" si="3710"/>
        <v>0</v>
      </c>
      <c r="P12595" s="35" t="s">
        <v>145</v>
      </c>
      <c r="R12595" s="352">
        <f>L12825-[1]გადასახდელები!L11215</f>
        <v>0</v>
      </c>
    </row>
    <row r="12596" spans="2:18" ht="20.25" hidden="1" customHeight="1">
      <c r="B12596" s="36" t="str">
        <f t="shared" si="3711"/>
        <v>b</v>
      </c>
      <c r="C12596" s="42">
        <v>6</v>
      </c>
      <c r="D12596" s="42"/>
      <c r="F12596" s="343" t="s">
        <v>693</v>
      </c>
      <c r="G12596" s="54" t="s">
        <v>328</v>
      </c>
      <c r="H12596" s="116">
        <f t="shared" si="3675"/>
        <v>0</v>
      </c>
      <c r="I12596" s="105">
        <f t="shared" si="3662"/>
        <v>0</v>
      </c>
      <c r="J12596" s="116">
        <f t="shared" ref="J12596:K12596" si="3721">J12826+J13056+J13286+J13516+J13746+J13976+J14206+J14436+J14666+J14896+J15126+J15356+J15586+J15816+J16046+J16276+J16506+J16736+J16966+J17196+J17426</f>
        <v>0</v>
      </c>
      <c r="K12596" s="116">
        <f t="shared" si="3721"/>
        <v>0</v>
      </c>
      <c r="L12596" s="105">
        <f t="shared" si="3606"/>
        <v>0</v>
      </c>
      <c r="M12596" s="116">
        <f t="shared" si="3710"/>
        <v>0</v>
      </c>
      <c r="N12596" s="116">
        <f t="shared" si="3710"/>
        <v>0</v>
      </c>
      <c r="P12596" s="35" t="s">
        <v>145</v>
      </c>
      <c r="R12596" s="352">
        <f>L12826-[1]გადასახდელები!L11216</f>
        <v>0</v>
      </c>
    </row>
    <row r="12597" spans="2:18" ht="20.25" hidden="1" customHeight="1">
      <c r="B12597" s="36" t="str">
        <f t="shared" si="3711"/>
        <v>b</v>
      </c>
      <c r="C12597" s="42">
        <v>6</v>
      </c>
      <c r="D12597" s="42"/>
      <c r="F12597" s="343" t="s">
        <v>694</v>
      </c>
      <c r="G12597" s="54" t="s">
        <v>329</v>
      </c>
      <c r="H12597" s="116">
        <f t="shared" si="3675"/>
        <v>0</v>
      </c>
      <c r="I12597" s="105">
        <f t="shared" si="3662"/>
        <v>0</v>
      </c>
      <c r="J12597" s="116">
        <f t="shared" ref="J12597:K12597" si="3722">J12827+J13057+J13287+J13517+J13747+J13977+J14207+J14437+J14667+J14897+J15127+J15357+J15587+J15817+J16047+J16277+J16507+J16737+J16967+J17197+J17427</f>
        <v>0</v>
      </c>
      <c r="K12597" s="116">
        <f t="shared" si="3722"/>
        <v>0</v>
      </c>
      <c r="L12597" s="105">
        <f t="shared" si="3606"/>
        <v>0</v>
      </c>
      <c r="M12597" s="116">
        <f t="shared" si="3710"/>
        <v>0</v>
      </c>
      <c r="N12597" s="116">
        <f t="shared" si="3710"/>
        <v>0</v>
      </c>
      <c r="P12597" s="35" t="s">
        <v>145</v>
      </c>
      <c r="R12597" s="352">
        <f>L12827-[1]გადასახდელები!L11217</f>
        <v>0</v>
      </c>
    </row>
    <row r="12598" spans="2:18" ht="20.25" hidden="1" customHeight="1">
      <c r="B12598" s="36" t="str">
        <f t="shared" si="3711"/>
        <v>b</v>
      </c>
      <c r="C12598" s="42">
        <v>6</v>
      </c>
      <c r="D12598" s="42"/>
      <c r="F12598" s="343" t="s">
        <v>695</v>
      </c>
      <c r="G12598" s="54" t="s">
        <v>330</v>
      </c>
      <c r="H12598" s="116">
        <f t="shared" si="3675"/>
        <v>0</v>
      </c>
      <c r="I12598" s="105">
        <f t="shared" si="3662"/>
        <v>0</v>
      </c>
      <c r="J12598" s="116">
        <f t="shared" ref="J12598:K12598" si="3723">J12828+J13058+J13288+J13518+J13748+J13978+J14208+J14438+J14668+J14898+J15128+J15358+J15588+J15818+J16048+J16278+J16508+J16738+J16968+J17198+J17428</f>
        <v>0</v>
      </c>
      <c r="K12598" s="116">
        <f t="shared" si="3723"/>
        <v>0</v>
      </c>
      <c r="L12598" s="105">
        <f t="shared" si="3606"/>
        <v>0</v>
      </c>
      <c r="M12598" s="116">
        <f t="shared" si="3710"/>
        <v>0</v>
      </c>
      <c r="N12598" s="116">
        <f t="shared" si="3710"/>
        <v>0</v>
      </c>
      <c r="P12598" s="35" t="s">
        <v>145</v>
      </c>
      <c r="R12598" s="352">
        <f>L12828-[1]გადასახდელები!L11218</f>
        <v>0</v>
      </c>
    </row>
    <row r="12599" spans="2:18" ht="20.25" hidden="1" customHeight="1">
      <c r="B12599" s="36" t="str">
        <f t="shared" si="3711"/>
        <v>b</v>
      </c>
      <c r="C12599" s="42">
        <v>6</v>
      </c>
      <c r="D12599" s="42"/>
      <c r="F12599" s="343" t="s">
        <v>696</v>
      </c>
      <c r="G12599" s="54" t="s">
        <v>331</v>
      </c>
      <c r="H12599" s="116">
        <f t="shared" si="3675"/>
        <v>0</v>
      </c>
      <c r="I12599" s="105">
        <f t="shared" si="3662"/>
        <v>0</v>
      </c>
      <c r="J12599" s="116">
        <f t="shared" ref="J12599:K12599" si="3724">J12829+J13059+J13289+J13519+J13749+J13979+J14209+J14439+J14669+J14899+J15129+J15359+J15589+J15819+J16049+J16279+J16509+J16739+J16969+J17199+J17429</f>
        <v>0</v>
      </c>
      <c r="K12599" s="116">
        <f t="shared" si="3724"/>
        <v>0</v>
      </c>
      <c r="L12599" s="105">
        <f t="shared" si="3606"/>
        <v>0</v>
      </c>
      <c r="M12599" s="116">
        <f t="shared" si="3710"/>
        <v>0</v>
      </c>
      <c r="N12599" s="116">
        <f t="shared" si="3710"/>
        <v>0</v>
      </c>
      <c r="P12599" s="35" t="s">
        <v>145</v>
      </c>
      <c r="R12599" s="352">
        <f>L12829-[1]გადასახდელები!L11219</f>
        <v>0</v>
      </c>
    </row>
    <row r="12600" spans="2:18" ht="20.25" hidden="1" customHeight="1">
      <c r="B12600" s="36" t="str">
        <f t="shared" si="3711"/>
        <v>b</v>
      </c>
      <c r="C12600" s="42">
        <v>6</v>
      </c>
      <c r="D12600" s="42"/>
      <c r="F12600" s="343" t="s">
        <v>697</v>
      </c>
      <c r="G12600" s="55" t="s">
        <v>332</v>
      </c>
      <c r="H12600" s="116">
        <f t="shared" si="3675"/>
        <v>0</v>
      </c>
      <c r="I12600" s="105">
        <f t="shared" si="3662"/>
        <v>0</v>
      </c>
      <c r="J12600" s="116">
        <f t="shared" ref="J12600:K12600" si="3725">J12830+J13060+J13290+J13520+J13750+J13980+J14210+J14440+J14670+J14900+J15130+J15360+J15590+J15820+J16050+J16280+J16510+J16740+J16970+J17200+J17430</f>
        <v>0</v>
      </c>
      <c r="K12600" s="116">
        <f t="shared" si="3725"/>
        <v>0</v>
      </c>
      <c r="L12600" s="105">
        <f t="shared" si="3606"/>
        <v>0</v>
      </c>
      <c r="M12600" s="116">
        <f t="shared" si="3710"/>
        <v>0</v>
      </c>
      <c r="N12600" s="116">
        <f t="shared" si="3710"/>
        <v>0</v>
      </c>
      <c r="P12600" s="35" t="s">
        <v>145</v>
      </c>
      <c r="R12600" s="352">
        <f>L12830-[1]გადასახდელები!L11220</f>
        <v>0</v>
      </c>
    </row>
    <row r="12601" spans="2:18" ht="20.25" hidden="1" customHeight="1">
      <c r="B12601" s="36" t="str">
        <f t="shared" si="3711"/>
        <v>b</v>
      </c>
      <c r="C12601" s="42">
        <v>6</v>
      </c>
      <c r="D12601" s="42"/>
      <c r="F12601" s="343" t="s">
        <v>698</v>
      </c>
      <c r="G12601" s="54" t="s">
        <v>333</v>
      </c>
      <c r="H12601" s="116">
        <f t="shared" si="3675"/>
        <v>0</v>
      </c>
      <c r="I12601" s="105">
        <f t="shared" si="3662"/>
        <v>0</v>
      </c>
      <c r="J12601" s="116">
        <f t="shared" ref="J12601:K12601" si="3726">J12831+J13061+J13291+J13521+J13751+J13981+J14211+J14441+J14671+J14901+J15131+J15361+J15591+J15821+J16051+J16281+J16511+J16741+J16971+J17201+J17431</f>
        <v>0</v>
      </c>
      <c r="K12601" s="116">
        <f t="shared" si="3726"/>
        <v>0</v>
      </c>
      <c r="L12601" s="105">
        <f t="shared" si="3606"/>
        <v>0</v>
      </c>
      <c r="M12601" s="116">
        <f t="shared" si="3710"/>
        <v>0</v>
      </c>
      <c r="N12601" s="116">
        <f t="shared" si="3710"/>
        <v>0</v>
      </c>
      <c r="P12601" s="35" t="s">
        <v>145</v>
      </c>
      <c r="R12601" s="352">
        <f>L12831-[1]გადასახდელები!L11221</f>
        <v>0</v>
      </c>
    </row>
    <row r="12602" spans="2:18" ht="30.75" hidden="1" customHeight="1">
      <c r="B12602" s="36" t="str">
        <f t="shared" si="3711"/>
        <v>b</v>
      </c>
      <c r="C12602" s="42">
        <v>6</v>
      </c>
      <c r="D12602" s="42"/>
      <c r="F12602" s="343" t="s">
        <v>591</v>
      </c>
      <c r="G12602" s="54" t="s">
        <v>334</v>
      </c>
      <c r="H12602" s="116">
        <f t="shared" si="3675"/>
        <v>0</v>
      </c>
      <c r="I12602" s="105">
        <f t="shared" si="3662"/>
        <v>0</v>
      </c>
      <c r="J12602" s="116">
        <f t="shared" ref="J12602:K12602" si="3727">J12832+J13062+J13292+J13522+J13752+J13982+J14212+J14442+J14672+J14902+J15132+J15362+J15592+J15822+J16052+J16282+J16512+J16742+J16972+J17202+J17432</f>
        <v>0</v>
      </c>
      <c r="K12602" s="116">
        <f t="shared" si="3727"/>
        <v>0</v>
      </c>
      <c r="L12602" s="105">
        <f t="shared" si="3606"/>
        <v>0</v>
      </c>
      <c r="M12602" s="116">
        <f t="shared" si="3710"/>
        <v>0</v>
      </c>
      <c r="N12602" s="116">
        <f t="shared" si="3710"/>
        <v>0</v>
      </c>
      <c r="P12602" s="35" t="s">
        <v>145</v>
      </c>
      <c r="R12602" s="352">
        <f>L12832-[1]გადასახდელები!L11222</f>
        <v>0</v>
      </c>
    </row>
    <row r="12603" spans="2:18" ht="20.25" hidden="1" customHeight="1">
      <c r="B12603" s="36" t="str">
        <f t="shared" si="3711"/>
        <v>b</v>
      </c>
      <c r="C12603" s="42">
        <v>4</v>
      </c>
      <c r="D12603" s="42"/>
      <c r="F12603" s="342" t="s">
        <v>699</v>
      </c>
      <c r="G12603" s="47" t="s">
        <v>335</v>
      </c>
      <c r="H12603" s="93">
        <f t="shared" si="3675"/>
        <v>0</v>
      </c>
      <c r="I12603" s="94">
        <f t="shared" si="3662"/>
        <v>0</v>
      </c>
      <c r="J12603" s="93">
        <f t="shared" ref="J12603:K12603" si="3728">J12833+J13063+J13293+J13523+J13753+J13983+J14213+J14443+J14673+J14903+J15133+J15363+J15593+J15823+J16053+J16283+J16513+J16743+J16973+J17203+J17433</f>
        <v>0</v>
      </c>
      <c r="K12603" s="93">
        <f t="shared" si="3728"/>
        <v>0</v>
      </c>
      <c r="L12603" s="94">
        <f t="shared" si="3606"/>
        <v>0</v>
      </c>
      <c r="M12603" s="93">
        <f t="shared" si="3710"/>
        <v>0</v>
      </c>
      <c r="N12603" s="93">
        <f t="shared" si="3710"/>
        <v>0</v>
      </c>
      <c r="O12603" s="82" t="s">
        <v>146</v>
      </c>
      <c r="P12603" s="35" t="s">
        <v>145</v>
      </c>
      <c r="R12603" s="352">
        <f>L12833-[1]გადასახდელები!L11223</f>
        <v>0</v>
      </c>
    </row>
    <row r="12604" spans="2:18" ht="20.25" hidden="1" customHeight="1">
      <c r="B12604" s="36" t="str">
        <f t="shared" si="3711"/>
        <v>b</v>
      </c>
      <c r="C12604" s="42">
        <v>5</v>
      </c>
      <c r="D12604" s="42"/>
      <c r="F12604" s="343" t="s">
        <v>700</v>
      </c>
      <c r="G12604" s="48" t="s">
        <v>336</v>
      </c>
      <c r="H12604" s="101">
        <f t="shared" si="3675"/>
        <v>0</v>
      </c>
      <c r="I12604" s="97">
        <f t="shared" si="3662"/>
        <v>0</v>
      </c>
      <c r="J12604" s="101">
        <f t="shared" ref="J12604:K12604" si="3729">J12834+J13064+J13294+J13524+J13754+J13984+J14214+J14444+J14674+J14904+J15134+J15364+J15594+J15824+J16054+J16284+J16514+J16744+J16974+J17204+J17434</f>
        <v>0</v>
      </c>
      <c r="K12604" s="101">
        <f t="shared" si="3729"/>
        <v>0</v>
      </c>
      <c r="L12604" s="97">
        <f t="shared" si="3606"/>
        <v>0</v>
      </c>
      <c r="M12604" s="101">
        <f t="shared" si="3710"/>
        <v>0</v>
      </c>
      <c r="N12604" s="101">
        <f t="shared" si="3710"/>
        <v>0</v>
      </c>
      <c r="O12604" s="115"/>
      <c r="P12604" s="35" t="s">
        <v>145</v>
      </c>
      <c r="R12604" s="352">
        <f>L12834-[1]გადასახდელები!L11224</f>
        <v>0</v>
      </c>
    </row>
    <row r="12605" spans="2:18" ht="20.25" hidden="1" customHeight="1">
      <c r="B12605" s="36" t="str">
        <f t="shared" si="3711"/>
        <v>b</v>
      </c>
      <c r="C12605" s="42">
        <v>5</v>
      </c>
      <c r="D12605" s="42"/>
      <c r="F12605" s="342" t="s">
        <v>701</v>
      </c>
      <c r="G12605" s="48" t="s">
        <v>337</v>
      </c>
      <c r="H12605" s="119">
        <f t="shared" si="3675"/>
        <v>0</v>
      </c>
      <c r="I12605" s="105">
        <f t="shared" si="3662"/>
        <v>0</v>
      </c>
      <c r="J12605" s="119">
        <f t="shared" ref="J12605:K12605" si="3730">J12835+J13065+J13295+J13525+J13755+J13985+J14215+J14445+J14675+J14905+J15135+J15365+J15595+J15825+J16055+J16285+J16515+J16745+J16975+J17205+J17435</f>
        <v>0</v>
      </c>
      <c r="K12605" s="119">
        <f t="shared" si="3730"/>
        <v>0</v>
      </c>
      <c r="L12605" s="105">
        <f t="shared" si="3606"/>
        <v>0</v>
      </c>
      <c r="M12605" s="119">
        <f t="shared" si="3710"/>
        <v>0</v>
      </c>
      <c r="N12605" s="119">
        <f t="shared" si="3710"/>
        <v>0</v>
      </c>
      <c r="O12605" s="82" t="s">
        <v>146</v>
      </c>
      <c r="P12605" s="35" t="s">
        <v>145</v>
      </c>
      <c r="R12605" s="352">
        <f>L12835-[1]გადასახდელები!L11225</f>
        <v>0</v>
      </c>
    </row>
    <row r="12606" spans="2:18" ht="20.25" hidden="1" customHeight="1">
      <c r="B12606" s="36" t="str">
        <f t="shared" si="3711"/>
        <v>b</v>
      </c>
      <c r="C12606" s="42">
        <v>6</v>
      </c>
      <c r="D12606" s="42"/>
      <c r="F12606" s="343" t="s">
        <v>702</v>
      </c>
      <c r="G12606" s="54" t="s">
        <v>338</v>
      </c>
      <c r="H12606" s="116">
        <f t="shared" si="3675"/>
        <v>0</v>
      </c>
      <c r="I12606" s="105">
        <f t="shared" si="3662"/>
        <v>0</v>
      </c>
      <c r="J12606" s="116">
        <f t="shared" ref="J12606:K12606" si="3731">J12836+J13066+J13296+J13526+J13756+J13986+J14216+J14446+J14676+J14906+J15136+J15366+J15596+J15826+J16056+J16286+J16516+J16746+J16976+J17206+J17436</f>
        <v>0</v>
      </c>
      <c r="K12606" s="116">
        <f t="shared" si="3731"/>
        <v>0</v>
      </c>
      <c r="L12606" s="105">
        <f t="shared" si="3606"/>
        <v>0</v>
      </c>
      <c r="M12606" s="116">
        <f t="shared" ref="M12606:N12625" si="3732">M12836+M13066+M13296+M13526+M13756+M13986+M14216+M14446+M14676+M14906+M15136+M15366+M15596+M15826+M16056+M16286+M16516+M16746+M16976+M17206+M17436</f>
        <v>0</v>
      </c>
      <c r="N12606" s="116">
        <f t="shared" si="3732"/>
        <v>0</v>
      </c>
      <c r="P12606" s="35" t="s">
        <v>145</v>
      </c>
      <c r="R12606" s="352">
        <f>L12836-[1]გადასახდელები!L11226</f>
        <v>0</v>
      </c>
    </row>
    <row r="12607" spans="2:18" ht="20.25" hidden="1" customHeight="1">
      <c r="B12607" s="36" t="str">
        <f t="shared" si="3711"/>
        <v>b</v>
      </c>
      <c r="C12607" s="42">
        <v>6</v>
      </c>
      <c r="D12607" s="42"/>
      <c r="F12607" s="343" t="s">
        <v>703</v>
      </c>
      <c r="G12607" s="54" t="s">
        <v>339</v>
      </c>
      <c r="H12607" s="116">
        <f t="shared" si="3675"/>
        <v>0</v>
      </c>
      <c r="I12607" s="105">
        <f t="shared" si="3662"/>
        <v>0</v>
      </c>
      <c r="J12607" s="116">
        <f t="shared" ref="J12607:K12607" si="3733">J12837+J13067+J13297+J13527+J13757+J13987+J14217+J14447+J14677+J14907+J15137+J15367+J15597+J15827+J16057+J16287+J16517+J16747+J16977+J17207+J17437</f>
        <v>0</v>
      </c>
      <c r="K12607" s="116">
        <f t="shared" si="3733"/>
        <v>0</v>
      </c>
      <c r="L12607" s="105">
        <f t="shared" si="3606"/>
        <v>0</v>
      </c>
      <c r="M12607" s="116">
        <f t="shared" si="3732"/>
        <v>0</v>
      </c>
      <c r="N12607" s="116">
        <f t="shared" si="3732"/>
        <v>0</v>
      </c>
      <c r="P12607" s="35" t="s">
        <v>145</v>
      </c>
      <c r="R12607" s="352">
        <f>L12837-[1]გადასახდელები!L11227</f>
        <v>0</v>
      </c>
    </row>
    <row r="12608" spans="2:18" ht="30.75" hidden="1" customHeight="1">
      <c r="B12608" s="36" t="str">
        <f t="shared" si="3711"/>
        <v>b</v>
      </c>
      <c r="C12608" s="42">
        <v>3</v>
      </c>
      <c r="D12608" s="42"/>
      <c r="F12608" s="342" t="s">
        <v>704</v>
      </c>
      <c r="G12608" s="51" t="s">
        <v>340</v>
      </c>
      <c r="H12608" s="89">
        <f t="shared" si="3675"/>
        <v>0</v>
      </c>
      <c r="I12608" s="90">
        <f t="shared" si="3662"/>
        <v>0</v>
      </c>
      <c r="J12608" s="89">
        <f t="shared" ref="J12608:K12608" si="3734">J12838+J13068+J13298+J13528+J13758+J13988+J14218+J14448+J14678+J14908+J15138+J15368+J15598+J15828+J16058+J16288+J16518+J16748+J16978+J17208+J17438</f>
        <v>0</v>
      </c>
      <c r="K12608" s="89">
        <f t="shared" si="3734"/>
        <v>0</v>
      </c>
      <c r="L12608" s="90">
        <f t="shared" si="3606"/>
        <v>0</v>
      </c>
      <c r="M12608" s="89">
        <f t="shared" si="3732"/>
        <v>0</v>
      </c>
      <c r="N12608" s="89">
        <f t="shared" si="3732"/>
        <v>0</v>
      </c>
      <c r="O12608" s="82" t="s">
        <v>146</v>
      </c>
      <c r="P12608" s="35" t="s">
        <v>145</v>
      </c>
      <c r="R12608" s="352">
        <f>L12838-[1]გადასახდელები!L11228</f>
        <v>0</v>
      </c>
    </row>
    <row r="12609" spans="2:18" ht="30.75" hidden="1" customHeight="1">
      <c r="B12609" s="36" t="str">
        <f t="shared" si="3711"/>
        <v>b</v>
      </c>
      <c r="C12609" s="42">
        <v>4</v>
      </c>
      <c r="D12609" s="42"/>
      <c r="F12609" s="343" t="s">
        <v>705</v>
      </c>
      <c r="G12609" s="47" t="s">
        <v>341</v>
      </c>
      <c r="H12609" s="103">
        <f t="shared" si="3675"/>
        <v>0</v>
      </c>
      <c r="I12609" s="94">
        <f t="shared" si="3662"/>
        <v>0</v>
      </c>
      <c r="J12609" s="103">
        <f t="shared" ref="J12609:K12609" si="3735">J12839+J13069+J13299+J13529+J13759+J13989+J14219+J14449+J14679+J14909+J15139+J15369+J15599+J15829+J16059+J16289+J16519+J16749+J16979+J17209+J17439</f>
        <v>0</v>
      </c>
      <c r="K12609" s="103">
        <f t="shared" si="3735"/>
        <v>0</v>
      </c>
      <c r="L12609" s="94">
        <f t="shared" si="3606"/>
        <v>0</v>
      </c>
      <c r="M12609" s="103">
        <f t="shared" si="3732"/>
        <v>0</v>
      </c>
      <c r="N12609" s="103">
        <f t="shared" si="3732"/>
        <v>0</v>
      </c>
      <c r="P12609" s="35" t="s">
        <v>145</v>
      </c>
      <c r="R12609" s="352">
        <f>L12839-[1]გადასახდელები!L11229</f>
        <v>0</v>
      </c>
    </row>
    <row r="12610" spans="2:18" ht="30.75" hidden="1" customHeight="1">
      <c r="B12610" s="36" t="str">
        <f t="shared" si="3711"/>
        <v>b</v>
      </c>
      <c r="C12610" s="42">
        <v>4</v>
      </c>
      <c r="D12610" s="42"/>
      <c r="F12610" s="342" t="s">
        <v>706</v>
      </c>
      <c r="G12610" s="47" t="s">
        <v>342</v>
      </c>
      <c r="H12610" s="93">
        <f t="shared" si="3675"/>
        <v>0</v>
      </c>
      <c r="I12610" s="94">
        <f t="shared" si="3662"/>
        <v>0</v>
      </c>
      <c r="J12610" s="93">
        <f t="shared" ref="J12610:K12610" si="3736">J12840+J13070+J13300+J13530+J13760+J13990+J14220+J14450+J14680+J14910+J15140+J15370+J15600+J15830+J16060+J16290+J16520+J16750+J16980+J17210+J17440</f>
        <v>0</v>
      </c>
      <c r="K12610" s="93">
        <f t="shared" si="3736"/>
        <v>0</v>
      </c>
      <c r="L12610" s="94">
        <f t="shared" si="3606"/>
        <v>0</v>
      </c>
      <c r="M12610" s="93">
        <f t="shared" si="3732"/>
        <v>0</v>
      </c>
      <c r="N12610" s="93">
        <f t="shared" si="3732"/>
        <v>0</v>
      </c>
      <c r="O12610" s="82" t="s">
        <v>146</v>
      </c>
      <c r="P12610" s="35" t="s">
        <v>145</v>
      </c>
      <c r="R12610" s="352">
        <f>L12840-[1]გადასახდელები!L11230</f>
        <v>0</v>
      </c>
    </row>
    <row r="12611" spans="2:18" ht="30.75" hidden="1" customHeight="1">
      <c r="B12611" s="36" t="str">
        <f t="shared" si="3711"/>
        <v>b</v>
      </c>
      <c r="C12611" s="42">
        <v>5</v>
      </c>
      <c r="D12611" s="42"/>
      <c r="F12611" s="343" t="s">
        <v>707</v>
      </c>
      <c r="G12611" s="48" t="s">
        <v>343</v>
      </c>
      <c r="H12611" s="101">
        <f t="shared" si="3675"/>
        <v>0</v>
      </c>
      <c r="I12611" s="97">
        <f t="shared" si="3662"/>
        <v>0</v>
      </c>
      <c r="J12611" s="101">
        <f t="shared" ref="J12611:K12611" si="3737">J12841+J13071+J13301+J13531+J13761+J13991+J14221+J14451+J14681+J14911+J15141+J15371+J15601+J15831+J16061+J16291+J16521+J16751+J16981+J17211+J17441</f>
        <v>0</v>
      </c>
      <c r="K12611" s="101">
        <f t="shared" si="3737"/>
        <v>0</v>
      </c>
      <c r="L12611" s="97">
        <f t="shared" si="3606"/>
        <v>0</v>
      </c>
      <c r="M12611" s="101">
        <f t="shared" si="3732"/>
        <v>0</v>
      </c>
      <c r="N12611" s="101">
        <f t="shared" si="3732"/>
        <v>0</v>
      </c>
      <c r="P12611" s="35" t="s">
        <v>145</v>
      </c>
      <c r="R12611" s="352">
        <f>L12841-[1]გადასახდელები!L11231</f>
        <v>0</v>
      </c>
    </row>
    <row r="12612" spans="2:18" ht="20.25" hidden="1" customHeight="1">
      <c r="B12612" s="36" t="str">
        <f t="shared" si="3711"/>
        <v>b</v>
      </c>
      <c r="C12612" s="42">
        <v>5</v>
      </c>
      <c r="D12612" s="42"/>
      <c r="F12612" s="343" t="s">
        <v>708</v>
      </c>
      <c r="G12612" s="48" t="s">
        <v>344</v>
      </c>
      <c r="H12612" s="101">
        <f t="shared" si="3675"/>
        <v>0</v>
      </c>
      <c r="I12612" s="97">
        <f t="shared" si="3662"/>
        <v>0</v>
      </c>
      <c r="J12612" s="101">
        <f t="shared" ref="J12612:K12612" si="3738">J12842+J13072+J13302+J13532+J13762+J13992+J14222+J14452+J14682+J14912+J15142+J15372+J15602+J15832+J16062+J16292+J16522+J16752+J16982+J17212+J17442</f>
        <v>0</v>
      </c>
      <c r="K12612" s="101">
        <f t="shared" si="3738"/>
        <v>0</v>
      </c>
      <c r="L12612" s="97">
        <f t="shared" si="3606"/>
        <v>0</v>
      </c>
      <c r="M12612" s="101">
        <f t="shared" si="3732"/>
        <v>0</v>
      </c>
      <c r="N12612" s="101">
        <f t="shared" si="3732"/>
        <v>0</v>
      </c>
      <c r="P12612" s="35" t="s">
        <v>145</v>
      </c>
      <c r="R12612" s="352">
        <f>L12842-[1]გადასახდელები!L11232</f>
        <v>0</v>
      </c>
    </row>
    <row r="12613" spans="2:18" ht="20.25" hidden="1" customHeight="1">
      <c r="B12613" s="36" t="str">
        <f t="shared" si="3711"/>
        <v>b</v>
      </c>
      <c r="C12613" s="42">
        <v>5</v>
      </c>
      <c r="D12613" s="42"/>
      <c r="F12613" s="343" t="s">
        <v>709</v>
      </c>
      <c r="G12613" s="48" t="s">
        <v>345</v>
      </c>
      <c r="H12613" s="101">
        <f t="shared" si="3675"/>
        <v>0</v>
      </c>
      <c r="I12613" s="97">
        <f t="shared" si="3662"/>
        <v>0</v>
      </c>
      <c r="J12613" s="101">
        <f t="shared" ref="J12613:K12613" si="3739">J12843+J13073+J13303+J13533+J13763+J13993+J14223+J14453+J14683+J14913+J15143+J15373+J15603+J15833+J16063+J16293+J16523+J16753+J16983+J17213+J17443</f>
        <v>0</v>
      </c>
      <c r="K12613" s="101">
        <f t="shared" si="3739"/>
        <v>0</v>
      </c>
      <c r="L12613" s="97">
        <f t="shared" si="3606"/>
        <v>0</v>
      </c>
      <c r="M12613" s="101">
        <f t="shared" si="3732"/>
        <v>0</v>
      </c>
      <c r="N12613" s="101">
        <f t="shared" si="3732"/>
        <v>0</v>
      </c>
      <c r="P12613" s="35" t="s">
        <v>145</v>
      </c>
      <c r="R12613" s="352">
        <f>L12843-[1]გადასახდელები!L11233</f>
        <v>0</v>
      </c>
    </row>
    <row r="12614" spans="2:18" ht="20.25" hidden="1" customHeight="1">
      <c r="B12614" s="36" t="str">
        <f t="shared" si="3711"/>
        <v>b</v>
      </c>
      <c r="C12614" s="42">
        <v>5</v>
      </c>
      <c r="D12614" s="42"/>
      <c r="F12614" s="343" t="s">
        <v>710</v>
      </c>
      <c r="G12614" s="48" t="s">
        <v>214</v>
      </c>
      <c r="H12614" s="101">
        <f t="shared" si="3675"/>
        <v>0</v>
      </c>
      <c r="I12614" s="97">
        <f t="shared" si="3662"/>
        <v>0</v>
      </c>
      <c r="J12614" s="101">
        <f t="shared" ref="J12614:K12614" si="3740">J12844+J13074+J13304+J13534+J13764+J13994+J14224+J14454+J14684+J14914+J15144+J15374+J15604+J15834+J16064+J16294+J16524+J16754+J16984+J17214+J17444</f>
        <v>0</v>
      </c>
      <c r="K12614" s="101">
        <f t="shared" si="3740"/>
        <v>0</v>
      </c>
      <c r="L12614" s="97">
        <f t="shared" si="3606"/>
        <v>0</v>
      </c>
      <c r="M12614" s="101">
        <f t="shared" si="3732"/>
        <v>0</v>
      </c>
      <c r="N12614" s="101">
        <f t="shared" si="3732"/>
        <v>0</v>
      </c>
      <c r="P12614" s="35" t="s">
        <v>145</v>
      </c>
      <c r="R12614" s="352">
        <f>L12844-[1]გადასახდელები!L11234</f>
        <v>0</v>
      </c>
    </row>
    <row r="12615" spans="2:18" ht="20.25" hidden="1" customHeight="1">
      <c r="B12615" s="36" t="str">
        <f t="shared" si="3711"/>
        <v>b</v>
      </c>
      <c r="C12615" s="42">
        <v>3</v>
      </c>
      <c r="D12615" s="42"/>
      <c r="F12615" s="343" t="s">
        <v>711</v>
      </c>
      <c r="G12615" s="51" t="s">
        <v>346</v>
      </c>
      <c r="H12615" s="111">
        <f t="shared" si="3675"/>
        <v>0</v>
      </c>
      <c r="I12615" s="90">
        <f t="shared" si="3662"/>
        <v>0</v>
      </c>
      <c r="J12615" s="111">
        <f t="shared" ref="J12615:K12615" si="3741">J12845+J13075+J13305+J13535+J13765+J13995+J14225+J14455+J14685+J14915+J15145+J15375+J15605+J15835+J16065+J16295+J16525+J16755+J16985+J17215+J17445</f>
        <v>0</v>
      </c>
      <c r="K12615" s="111">
        <f t="shared" si="3741"/>
        <v>0</v>
      </c>
      <c r="L12615" s="90">
        <f t="shared" si="3606"/>
        <v>0</v>
      </c>
      <c r="M12615" s="111">
        <f t="shared" si="3732"/>
        <v>0</v>
      </c>
      <c r="N12615" s="111">
        <f t="shared" si="3732"/>
        <v>0</v>
      </c>
      <c r="P12615" s="35" t="s">
        <v>145</v>
      </c>
      <c r="R12615" s="352">
        <f>L12845-[1]გადასახდელები!L11235</f>
        <v>0</v>
      </c>
    </row>
    <row r="12616" spans="2:18" ht="20.25" hidden="1" customHeight="1">
      <c r="B12616" s="36" t="str">
        <f t="shared" si="3711"/>
        <v>b</v>
      </c>
      <c r="C12616" s="42">
        <v>3</v>
      </c>
      <c r="D12616" s="42"/>
      <c r="F12616" s="342" t="s">
        <v>712</v>
      </c>
      <c r="G12616" s="51" t="s">
        <v>347</v>
      </c>
      <c r="H12616" s="89">
        <f t="shared" si="3675"/>
        <v>0</v>
      </c>
      <c r="I12616" s="90">
        <f t="shared" si="3662"/>
        <v>0</v>
      </c>
      <c r="J12616" s="89">
        <f t="shared" ref="J12616:K12616" si="3742">J12846+J13076+J13306+J13536+J13766+J13996+J14226+J14456+J14686+J14916+J15146+J15376+J15606+J15836+J16066+J16296+J16526+J16756+J16986+J17216+J17446</f>
        <v>0</v>
      </c>
      <c r="K12616" s="89">
        <f t="shared" si="3742"/>
        <v>0</v>
      </c>
      <c r="L12616" s="90">
        <f t="shared" si="3606"/>
        <v>0</v>
      </c>
      <c r="M12616" s="89">
        <f t="shared" si="3732"/>
        <v>0</v>
      </c>
      <c r="N12616" s="89">
        <f t="shared" si="3732"/>
        <v>0</v>
      </c>
      <c r="O12616" s="82" t="s">
        <v>146</v>
      </c>
      <c r="P12616" s="35" t="s">
        <v>145</v>
      </c>
      <c r="R12616" s="352">
        <f>L12846-[1]გადასახდელები!L11236</f>
        <v>0</v>
      </c>
    </row>
    <row r="12617" spans="2:18" ht="30.75" hidden="1" customHeight="1">
      <c r="B12617" s="36" t="str">
        <f t="shared" si="3711"/>
        <v>b</v>
      </c>
      <c r="C12617" s="42">
        <v>4</v>
      </c>
      <c r="D12617" s="42"/>
      <c r="F12617" s="343" t="s">
        <v>713</v>
      </c>
      <c r="G12617" s="47" t="s">
        <v>348</v>
      </c>
      <c r="H12617" s="103">
        <f t="shared" si="3675"/>
        <v>0</v>
      </c>
      <c r="I12617" s="94">
        <f t="shared" si="3662"/>
        <v>0</v>
      </c>
      <c r="J12617" s="103">
        <f t="shared" ref="J12617:K12617" si="3743">J12847+J13077+J13307+J13537+J13767+J13997+J14227+J14457+J14687+J14917+J15147+J15377+J15607+J15837+J16067+J16297+J16527+J16757+J16987+J17217+J17447</f>
        <v>0</v>
      </c>
      <c r="K12617" s="103">
        <f t="shared" si="3743"/>
        <v>0</v>
      </c>
      <c r="L12617" s="94">
        <f t="shared" si="3606"/>
        <v>0</v>
      </c>
      <c r="M12617" s="103">
        <f t="shared" si="3732"/>
        <v>0</v>
      </c>
      <c r="N12617" s="103">
        <f t="shared" si="3732"/>
        <v>0</v>
      </c>
      <c r="O12617" s="115"/>
      <c r="P12617" s="35" t="s">
        <v>145</v>
      </c>
      <c r="R12617" s="352">
        <f>L12847-[1]გადასახდელები!L11237</f>
        <v>0</v>
      </c>
    </row>
    <row r="12618" spans="2:18" ht="20.25" hidden="1" customHeight="1">
      <c r="B12618" s="36" t="str">
        <f t="shared" si="3711"/>
        <v>b</v>
      </c>
      <c r="C12618" s="42">
        <v>4</v>
      </c>
      <c r="D12618" s="42"/>
      <c r="F12618" s="343" t="s">
        <v>714</v>
      </c>
      <c r="G12618" s="47" t="s">
        <v>349</v>
      </c>
      <c r="H12618" s="103">
        <f t="shared" ref="H12618:H12655" si="3744">H12848+H13078+H13308+H13538+H13768+H13998+H14228+H14458+H14688+H14918+H15148+H15378+H15608+H15838+H16068+H16298+H16528+H16758+H16988+H17218+H17448</f>
        <v>0</v>
      </c>
      <c r="I12618" s="94">
        <f t="shared" si="3662"/>
        <v>0</v>
      </c>
      <c r="J12618" s="103">
        <f t="shared" ref="J12618:K12618" si="3745">J12848+J13078+J13308+J13538+J13768+J13998+J14228+J14458+J14688+J14918+J15148+J15378+J15608+J15838+J16068+J16298+J16528+J16758+J16988+J17218+J17448</f>
        <v>0</v>
      </c>
      <c r="K12618" s="103">
        <f t="shared" si="3745"/>
        <v>0</v>
      </c>
      <c r="L12618" s="94">
        <f t="shared" si="3606"/>
        <v>0</v>
      </c>
      <c r="M12618" s="103">
        <f t="shared" si="3732"/>
        <v>0</v>
      </c>
      <c r="N12618" s="103">
        <f t="shared" si="3732"/>
        <v>0</v>
      </c>
      <c r="O12618" s="115"/>
      <c r="P12618" s="35" t="s">
        <v>145</v>
      </c>
      <c r="R12618" s="352">
        <f>L12848-[1]გადასახდელები!L11238</f>
        <v>0</v>
      </c>
    </row>
    <row r="12619" spans="2:18" ht="20.25" hidden="1" customHeight="1">
      <c r="B12619" s="36" t="str">
        <f t="shared" si="3711"/>
        <v>b</v>
      </c>
      <c r="C12619" s="42">
        <v>4</v>
      </c>
      <c r="D12619" s="42"/>
      <c r="F12619" s="342" t="s">
        <v>715</v>
      </c>
      <c r="G12619" s="47" t="s">
        <v>350</v>
      </c>
      <c r="H12619" s="93">
        <f t="shared" si="3744"/>
        <v>0</v>
      </c>
      <c r="I12619" s="94">
        <f t="shared" si="3662"/>
        <v>0</v>
      </c>
      <c r="J12619" s="93">
        <f t="shared" ref="J12619:K12619" si="3746">J12849+J13079+J13309+J13539+J13769+J13999+J14229+J14459+J14689+J14919+J15149+J15379+J15609+J15839+J16069+J16299+J16529+J16759+J16989+J17219+J17449</f>
        <v>0</v>
      </c>
      <c r="K12619" s="93">
        <f t="shared" si="3746"/>
        <v>0</v>
      </c>
      <c r="L12619" s="94">
        <f t="shared" si="3606"/>
        <v>0</v>
      </c>
      <c r="M12619" s="93">
        <f t="shared" si="3732"/>
        <v>0</v>
      </c>
      <c r="N12619" s="93">
        <f t="shared" si="3732"/>
        <v>0</v>
      </c>
      <c r="O12619" s="82" t="s">
        <v>146</v>
      </c>
      <c r="P12619" s="35" t="s">
        <v>145</v>
      </c>
      <c r="R12619" s="352">
        <f>L12849-[1]გადასახდელები!L11239</f>
        <v>0</v>
      </c>
    </row>
    <row r="12620" spans="2:18" ht="30.75" hidden="1" customHeight="1">
      <c r="B12620" s="36" t="str">
        <f t="shared" si="3711"/>
        <v>b</v>
      </c>
      <c r="C12620" s="42">
        <v>5</v>
      </c>
      <c r="D12620" s="42"/>
      <c r="F12620" s="343" t="s">
        <v>716</v>
      </c>
      <c r="G12620" s="48" t="s">
        <v>351</v>
      </c>
      <c r="H12620" s="101">
        <f t="shared" si="3744"/>
        <v>0</v>
      </c>
      <c r="I12620" s="97">
        <f t="shared" si="3662"/>
        <v>0</v>
      </c>
      <c r="J12620" s="101">
        <f t="shared" ref="J12620:K12620" si="3747">J12850+J13080+J13310+J13540+J13770+J14000+J14230+J14460+J14690+J14920+J15150+J15380+J15610+J15840+J16070+J16300+J16530+J16760+J16990+J17220+J17450</f>
        <v>0</v>
      </c>
      <c r="K12620" s="101">
        <f t="shared" si="3747"/>
        <v>0</v>
      </c>
      <c r="L12620" s="97">
        <f t="shared" si="3606"/>
        <v>0</v>
      </c>
      <c r="M12620" s="101">
        <f t="shared" si="3732"/>
        <v>0</v>
      </c>
      <c r="N12620" s="101">
        <f t="shared" si="3732"/>
        <v>0</v>
      </c>
      <c r="P12620" s="35" t="s">
        <v>145</v>
      </c>
      <c r="R12620" s="352">
        <f>L12850-[1]გადასახდელები!L11240</f>
        <v>0</v>
      </c>
    </row>
    <row r="12621" spans="2:18" ht="20.25" hidden="1" customHeight="1">
      <c r="B12621" s="36" t="str">
        <f t="shared" si="3711"/>
        <v>b</v>
      </c>
      <c r="C12621" s="42">
        <v>5</v>
      </c>
      <c r="D12621" s="42"/>
      <c r="F12621" s="343" t="s">
        <v>717</v>
      </c>
      <c r="G12621" s="48" t="s">
        <v>352</v>
      </c>
      <c r="H12621" s="101">
        <f t="shared" si="3744"/>
        <v>0</v>
      </c>
      <c r="I12621" s="97">
        <f t="shared" si="3662"/>
        <v>0</v>
      </c>
      <c r="J12621" s="101">
        <f t="shared" ref="J12621:K12621" si="3748">J12851+J13081+J13311+J13541+J13771+J14001+J14231+J14461+J14691+J14921+J15151+J15381+J15611+J15841+J16071+J16301+J16531+J16761+J16991+J17221+J17451</f>
        <v>0</v>
      </c>
      <c r="K12621" s="101">
        <f t="shared" si="3748"/>
        <v>0</v>
      </c>
      <c r="L12621" s="97">
        <f t="shared" si="3606"/>
        <v>0</v>
      </c>
      <c r="M12621" s="101">
        <f t="shared" si="3732"/>
        <v>0</v>
      </c>
      <c r="N12621" s="101">
        <f t="shared" si="3732"/>
        <v>0</v>
      </c>
      <c r="P12621" s="35" t="s">
        <v>145</v>
      </c>
      <c r="R12621" s="352">
        <f>L12851-[1]გადასახდელები!L11241</f>
        <v>0</v>
      </c>
    </row>
    <row r="12622" spans="2:18" ht="20.25" hidden="1" customHeight="1">
      <c r="B12622" s="36" t="str">
        <f t="shared" si="3711"/>
        <v>b</v>
      </c>
      <c r="C12622" s="42">
        <v>4</v>
      </c>
      <c r="D12622" s="42"/>
      <c r="F12622" s="343" t="s">
        <v>718</v>
      </c>
      <c r="G12622" s="47" t="s">
        <v>353</v>
      </c>
      <c r="H12622" s="103">
        <f t="shared" si="3744"/>
        <v>0</v>
      </c>
      <c r="I12622" s="94">
        <f t="shared" si="3662"/>
        <v>0</v>
      </c>
      <c r="J12622" s="103">
        <f t="shared" ref="J12622:K12622" si="3749">J12852+J13082+J13312+J13542+J13772+J14002+J14232+J14462+J14692+J14922+J15152+J15382+J15612+J15842+J16072+J16302+J16532+J16762+J16992+J17222+J17452</f>
        <v>0</v>
      </c>
      <c r="K12622" s="103">
        <f t="shared" si="3749"/>
        <v>0</v>
      </c>
      <c r="L12622" s="94">
        <f t="shared" si="3606"/>
        <v>0</v>
      </c>
      <c r="M12622" s="103">
        <f t="shared" si="3732"/>
        <v>0</v>
      </c>
      <c r="N12622" s="103">
        <f t="shared" si="3732"/>
        <v>0</v>
      </c>
      <c r="P12622" s="35" t="s">
        <v>145</v>
      </c>
      <c r="R12622" s="352">
        <f>L12852-[1]გადასახდელები!L11242</f>
        <v>0</v>
      </c>
    </row>
    <row r="12623" spans="2:18" ht="20.25" hidden="1" customHeight="1">
      <c r="B12623" s="36" t="str">
        <f t="shared" si="3711"/>
        <v>b</v>
      </c>
      <c r="C12623" s="42">
        <v>2</v>
      </c>
      <c r="D12623" s="42"/>
      <c r="F12623" s="30"/>
      <c r="G12623" s="60" t="s">
        <v>354</v>
      </c>
      <c r="H12623" s="86">
        <f t="shared" si="3744"/>
        <v>0</v>
      </c>
      <c r="I12623" s="87">
        <f t="shared" si="3662"/>
        <v>0</v>
      </c>
      <c r="J12623" s="86">
        <f t="shared" ref="J12623:K12623" si="3750">J12853+J13083+J13313+J13543+J13773+J14003+J14233+J14463+J14693+J14923+J15153+J15383+J15613+J15843+J16073+J16303+J16533+J16763+J16993+J17223+J17453</f>
        <v>0</v>
      </c>
      <c r="K12623" s="86">
        <f t="shared" si="3750"/>
        <v>0</v>
      </c>
      <c r="L12623" s="87">
        <f t="shared" si="3606"/>
        <v>0</v>
      </c>
      <c r="M12623" s="86">
        <f t="shared" si="3732"/>
        <v>0</v>
      </c>
      <c r="N12623" s="86">
        <f t="shared" si="3732"/>
        <v>0</v>
      </c>
      <c r="O12623" s="82" t="s">
        <v>146</v>
      </c>
      <c r="R12623" s="352">
        <f>L12853-[1]გადასახდელები!L11243</f>
        <v>0</v>
      </c>
    </row>
    <row r="12624" spans="2:18" ht="20.25" hidden="1" customHeight="1">
      <c r="B12624" s="36" t="str">
        <f t="shared" si="3711"/>
        <v>b</v>
      </c>
      <c r="C12624" s="42">
        <v>3</v>
      </c>
      <c r="D12624" s="42"/>
      <c r="F12624" s="31"/>
      <c r="G12624" s="51" t="s">
        <v>355</v>
      </c>
      <c r="H12624" s="120">
        <f t="shared" si="3744"/>
        <v>0</v>
      </c>
      <c r="I12624" s="118">
        <f t="shared" si="3662"/>
        <v>0</v>
      </c>
      <c r="J12624" s="120">
        <f t="shared" ref="J12624:K12624" si="3751">J12854+J13084+J13314+J13544+J13774+J14004+J14234+J14464+J14694+J14924+J15154+J15384+J15614+J15844+J16074+J16304+J16534+J16764+J16994+J17224+J17454</f>
        <v>0</v>
      </c>
      <c r="K12624" s="120">
        <f t="shared" si="3751"/>
        <v>0</v>
      </c>
      <c r="L12624" s="118">
        <f t="shared" si="3606"/>
        <v>0</v>
      </c>
      <c r="M12624" s="120">
        <f t="shared" si="3732"/>
        <v>0</v>
      </c>
      <c r="N12624" s="120">
        <f t="shared" si="3732"/>
        <v>0</v>
      </c>
      <c r="O12624" s="82" t="s">
        <v>146</v>
      </c>
      <c r="R12624" s="352">
        <f>L12854-[1]გადასახდელები!L11244</f>
        <v>0</v>
      </c>
    </row>
    <row r="12625" spans="2:18" ht="20.25" hidden="1" customHeight="1">
      <c r="B12625" s="36" t="str">
        <f t="shared" si="3711"/>
        <v>b</v>
      </c>
      <c r="C12625" s="42">
        <v>4</v>
      </c>
      <c r="D12625" s="42"/>
      <c r="F12625" s="31"/>
      <c r="G12625" s="47" t="s">
        <v>356</v>
      </c>
      <c r="H12625" s="103">
        <f t="shared" si="3744"/>
        <v>0</v>
      </c>
      <c r="I12625" s="94">
        <f t="shared" si="3662"/>
        <v>0</v>
      </c>
      <c r="J12625" s="103">
        <f t="shared" ref="J12625:K12625" si="3752">J12855+J13085+J13315+J13545+J13775+J14005+J14235+J14465+J14695+J14925+J15155+J15385+J15615+J15845+J16075+J16305+J16535+J16765+J16995+J17225+J17455</f>
        <v>0</v>
      </c>
      <c r="K12625" s="103">
        <f t="shared" si="3752"/>
        <v>0</v>
      </c>
      <c r="L12625" s="94">
        <f t="shared" si="3606"/>
        <v>0</v>
      </c>
      <c r="M12625" s="103">
        <f t="shared" si="3732"/>
        <v>0</v>
      </c>
      <c r="N12625" s="103">
        <f t="shared" si="3732"/>
        <v>0</v>
      </c>
      <c r="R12625" s="352">
        <f>L12855-[1]გადასახდელები!L11245</f>
        <v>0</v>
      </c>
    </row>
    <row r="12626" spans="2:18" ht="20.25" hidden="1" customHeight="1">
      <c r="B12626" s="36" t="str">
        <f t="shared" si="3711"/>
        <v>b</v>
      </c>
      <c r="C12626" s="42">
        <v>4</v>
      </c>
      <c r="D12626" s="42"/>
      <c r="F12626" s="31"/>
      <c r="G12626" s="47" t="s">
        <v>357</v>
      </c>
      <c r="H12626" s="103">
        <f t="shared" si="3744"/>
        <v>0</v>
      </c>
      <c r="I12626" s="94">
        <f t="shared" si="3662"/>
        <v>0</v>
      </c>
      <c r="J12626" s="103">
        <f t="shared" ref="J12626:K12626" si="3753">J12856+J13086+J13316+J13546+J13776+J14006+J14236+J14466+J14696+J14926+J15156+J15386+J15616+J15846+J16076+J16306+J16536+J16766+J16996+J17226+J17456</f>
        <v>0</v>
      </c>
      <c r="K12626" s="103">
        <f t="shared" si="3753"/>
        <v>0</v>
      </c>
      <c r="L12626" s="94">
        <f t="shared" si="3606"/>
        <v>0</v>
      </c>
      <c r="M12626" s="103">
        <f t="shared" ref="M12626:N12645" si="3754">M12856+M13086+M13316+M13546+M13776+M14006+M14236+M14466+M14696+M14926+M15156+M15386+M15616+M15846+M16076+M16306+M16536+M16766+M16996+M17226+M17456</f>
        <v>0</v>
      </c>
      <c r="N12626" s="103">
        <f t="shared" si="3754"/>
        <v>0</v>
      </c>
      <c r="R12626" s="352">
        <f>L12856-[1]გადასახდელები!L11246</f>
        <v>0</v>
      </c>
    </row>
    <row r="12627" spans="2:18" ht="20.25" hidden="1" customHeight="1">
      <c r="B12627" s="36" t="str">
        <f t="shared" si="3711"/>
        <v>b</v>
      </c>
      <c r="C12627" s="42">
        <v>4</v>
      </c>
      <c r="D12627" s="42"/>
      <c r="F12627" s="31"/>
      <c r="G12627" s="47" t="s">
        <v>212</v>
      </c>
      <c r="H12627" s="103">
        <f t="shared" si="3744"/>
        <v>0</v>
      </c>
      <c r="I12627" s="94">
        <f t="shared" si="3662"/>
        <v>0</v>
      </c>
      <c r="J12627" s="103">
        <f t="shared" ref="J12627:K12627" si="3755">J12857+J13087+J13317+J13547+J13777+J14007+J14237+J14467+J14697+J14927+J15157+J15387+J15617+J15847+J16077+J16307+J16537+J16767+J16997+J17227+J17457</f>
        <v>0</v>
      </c>
      <c r="K12627" s="103">
        <f t="shared" si="3755"/>
        <v>0</v>
      </c>
      <c r="L12627" s="94">
        <f t="shared" si="3606"/>
        <v>0</v>
      </c>
      <c r="M12627" s="103">
        <f t="shared" si="3754"/>
        <v>0</v>
      </c>
      <c r="N12627" s="103">
        <f t="shared" si="3754"/>
        <v>0</v>
      </c>
      <c r="R12627" s="352">
        <f>L12857-[1]გადასახდელები!L11247</f>
        <v>0</v>
      </c>
    </row>
    <row r="12628" spans="2:18" ht="20.25" hidden="1" customHeight="1">
      <c r="B12628" s="36" t="str">
        <f t="shared" si="3711"/>
        <v>b</v>
      </c>
      <c r="C12628" s="42">
        <v>4</v>
      </c>
      <c r="D12628" s="42"/>
      <c r="F12628" s="31"/>
      <c r="G12628" s="47" t="s">
        <v>358</v>
      </c>
      <c r="H12628" s="103">
        <f t="shared" si="3744"/>
        <v>0</v>
      </c>
      <c r="I12628" s="94">
        <f t="shared" si="3662"/>
        <v>0</v>
      </c>
      <c r="J12628" s="103">
        <f t="shared" ref="J12628:K12628" si="3756">J12858+J13088+J13318+J13548+J13778+J14008+J14238+J14468+J14698+J14928+J15158+J15388+J15618+J15848+J16078+J16308+J16538+J16768+J16998+J17228+J17458</f>
        <v>0</v>
      </c>
      <c r="K12628" s="103">
        <f t="shared" si="3756"/>
        <v>0</v>
      </c>
      <c r="L12628" s="94">
        <f t="shared" si="3606"/>
        <v>0</v>
      </c>
      <c r="M12628" s="103">
        <f t="shared" si="3754"/>
        <v>0</v>
      </c>
      <c r="N12628" s="103">
        <f t="shared" si="3754"/>
        <v>0</v>
      </c>
      <c r="R12628" s="352">
        <f>L12858-[1]გადასახდელები!L11248</f>
        <v>0</v>
      </c>
    </row>
    <row r="12629" spans="2:18" ht="20.25" hidden="1" customHeight="1">
      <c r="B12629" s="36" t="str">
        <f t="shared" si="3711"/>
        <v>b</v>
      </c>
      <c r="C12629" s="42">
        <v>4</v>
      </c>
      <c r="D12629" s="42"/>
      <c r="F12629" s="31"/>
      <c r="G12629" s="47" t="s">
        <v>359</v>
      </c>
      <c r="H12629" s="103">
        <f t="shared" si="3744"/>
        <v>0</v>
      </c>
      <c r="I12629" s="94">
        <f t="shared" si="3662"/>
        <v>0</v>
      </c>
      <c r="J12629" s="103">
        <f t="shared" ref="J12629:K12629" si="3757">J12859+J13089+J13319+J13549+J13779+J14009+J14239+J14469+J14699+J14929+J15159+J15389+J15619+J15849+J16079+J16309+J16539+J16769+J16999+J17229+J17459</f>
        <v>0</v>
      </c>
      <c r="K12629" s="103">
        <f t="shared" si="3757"/>
        <v>0</v>
      </c>
      <c r="L12629" s="94">
        <f t="shared" si="3606"/>
        <v>0</v>
      </c>
      <c r="M12629" s="103">
        <f t="shared" si="3754"/>
        <v>0</v>
      </c>
      <c r="N12629" s="103">
        <f t="shared" si="3754"/>
        <v>0</v>
      </c>
      <c r="R12629" s="352">
        <f>L12859-[1]გადასახდელები!L11249</f>
        <v>0</v>
      </c>
    </row>
    <row r="12630" spans="2:18" ht="20.25" hidden="1" customHeight="1">
      <c r="B12630" s="36" t="str">
        <f t="shared" si="3711"/>
        <v>b</v>
      </c>
      <c r="C12630" s="42">
        <v>4</v>
      </c>
      <c r="D12630" s="42"/>
      <c r="F12630" s="31"/>
      <c r="G12630" s="47" t="s">
        <v>360</v>
      </c>
      <c r="H12630" s="103">
        <f t="shared" si="3744"/>
        <v>0</v>
      </c>
      <c r="I12630" s="94">
        <f t="shared" si="3662"/>
        <v>0</v>
      </c>
      <c r="J12630" s="103">
        <f t="shared" ref="J12630:K12630" si="3758">J12860+J13090+J13320+J13550+J13780+J14010+J14240+J14470+J14700+J14930+J15160+J15390+J15620+J15850+J16080+J16310+J16540+J16770+J17000+J17230+J17460</f>
        <v>0</v>
      </c>
      <c r="K12630" s="103">
        <f t="shared" si="3758"/>
        <v>0</v>
      </c>
      <c r="L12630" s="94">
        <f t="shared" si="3606"/>
        <v>0</v>
      </c>
      <c r="M12630" s="103">
        <f t="shared" si="3754"/>
        <v>0</v>
      </c>
      <c r="N12630" s="103">
        <f t="shared" si="3754"/>
        <v>0</v>
      </c>
      <c r="R12630" s="352">
        <f>L12860-[1]გადასახდელები!L11250</f>
        <v>0</v>
      </c>
    </row>
    <row r="12631" spans="2:18" ht="20.25" hidden="1" customHeight="1">
      <c r="B12631" s="36" t="str">
        <f t="shared" si="3711"/>
        <v>b</v>
      </c>
      <c r="C12631" s="42">
        <v>3</v>
      </c>
      <c r="D12631" s="42"/>
      <c r="F12631" s="31"/>
      <c r="G12631" s="51" t="s">
        <v>211</v>
      </c>
      <c r="H12631" s="120">
        <f t="shared" si="3744"/>
        <v>0</v>
      </c>
      <c r="I12631" s="118">
        <f t="shared" si="3662"/>
        <v>0</v>
      </c>
      <c r="J12631" s="120">
        <f t="shared" ref="J12631:K12631" si="3759">J12861+J13091+J13321+J13551+J13781+J14011+J14241+J14471+J14701+J14931+J15161+J15391+J15621+J15851+J16081+J16311+J16541+J16771+J17001+J17231+J17461</f>
        <v>0</v>
      </c>
      <c r="K12631" s="120">
        <f t="shared" si="3759"/>
        <v>0</v>
      </c>
      <c r="L12631" s="118">
        <f t="shared" si="3606"/>
        <v>0</v>
      </c>
      <c r="M12631" s="120">
        <f t="shared" si="3754"/>
        <v>0</v>
      </c>
      <c r="N12631" s="120">
        <f t="shared" si="3754"/>
        <v>0</v>
      </c>
      <c r="O12631" s="82" t="s">
        <v>146</v>
      </c>
      <c r="R12631" s="352">
        <f>L12861-[1]გადასახდელები!L11251</f>
        <v>0</v>
      </c>
    </row>
    <row r="12632" spans="2:18" ht="20.25" hidden="1" customHeight="1">
      <c r="B12632" s="36" t="str">
        <f t="shared" si="3711"/>
        <v>b</v>
      </c>
      <c r="C12632" s="42">
        <v>4</v>
      </c>
      <c r="D12632" s="42"/>
      <c r="F12632" s="31"/>
      <c r="G12632" s="47" t="s">
        <v>356</v>
      </c>
      <c r="H12632" s="103">
        <f t="shared" si="3744"/>
        <v>0</v>
      </c>
      <c r="I12632" s="94">
        <f t="shared" si="3662"/>
        <v>0</v>
      </c>
      <c r="J12632" s="103">
        <f t="shared" ref="J12632:K12632" si="3760">J12862+J13092+J13322+J13552+J13782+J14012+J14242+J14472+J14702+J14932+J15162+J15392+J15622+J15852+J16082+J16312+J16542+J16772+J17002+J17232+J17462</f>
        <v>0</v>
      </c>
      <c r="K12632" s="103">
        <f t="shared" si="3760"/>
        <v>0</v>
      </c>
      <c r="L12632" s="94">
        <f t="shared" si="3606"/>
        <v>0</v>
      </c>
      <c r="M12632" s="103">
        <f t="shared" si="3754"/>
        <v>0</v>
      </c>
      <c r="N12632" s="103">
        <f t="shared" si="3754"/>
        <v>0</v>
      </c>
      <c r="R12632" s="352">
        <f>L12862-[1]გადასახდელები!L11252</f>
        <v>0</v>
      </c>
    </row>
    <row r="12633" spans="2:18" ht="20.25" hidden="1" customHeight="1">
      <c r="B12633" s="36" t="str">
        <f t="shared" si="3711"/>
        <v>b</v>
      </c>
      <c r="C12633" s="42">
        <v>4</v>
      </c>
      <c r="D12633" s="42"/>
      <c r="F12633" s="31"/>
      <c r="G12633" s="47" t="s">
        <v>357</v>
      </c>
      <c r="H12633" s="103">
        <f t="shared" si="3744"/>
        <v>0</v>
      </c>
      <c r="I12633" s="94">
        <f t="shared" si="3662"/>
        <v>0</v>
      </c>
      <c r="J12633" s="103">
        <f t="shared" ref="J12633:K12633" si="3761">J12863+J13093+J13323+J13553+J13783+J14013+J14243+J14473+J14703+J14933+J15163+J15393+J15623+J15853+J16083+J16313+J16543+J16773+J17003+J17233+J17463</f>
        <v>0</v>
      </c>
      <c r="K12633" s="103">
        <f t="shared" si="3761"/>
        <v>0</v>
      </c>
      <c r="L12633" s="94">
        <f t="shared" si="3606"/>
        <v>0</v>
      </c>
      <c r="M12633" s="103">
        <f t="shared" si="3754"/>
        <v>0</v>
      </c>
      <c r="N12633" s="103">
        <f t="shared" si="3754"/>
        <v>0</v>
      </c>
      <c r="R12633" s="352">
        <f>L12863-[1]გადასახდელები!L11253</f>
        <v>0</v>
      </c>
    </row>
    <row r="12634" spans="2:18" ht="20.25" hidden="1" customHeight="1">
      <c r="B12634" s="36" t="str">
        <f t="shared" si="3711"/>
        <v>b</v>
      </c>
      <c r="C12634" s="42">
        <v>4</v>
      </c>
      <c r="D12634" s="42"/>
      <c r="F12634" s="31"/>
      <c r="G12634" s="47" t="s">
        <v>212</v>
      </c>
      <c r="H12634" s="103">
        <f t="shared" si="3744"/>
        <v>0</v>
      </c>
      <c r="I12634" s="94">
        <f t="shared" si="3662"/>
        <v>0</v>
      </c>
      <c r="J12634" s="103">
        <f t="shared" ref="J12634:K12634" si="3762">J12864+J13094+J13324+J13554+J13784+J14014+J14244+J14474+J14704+J14934+J15164+J15394+J15624+J15854+J16084+J16314+J16544+J16774+J17004+J17234+J17464</f>
        <v>0</v>
      </c>
      <c r="K12634" s="103">
        <f t="shared" si="3762"/>
        <v>0</v>
      </c>
      <c r="L12634" s="94">
        <f t="shared" si="3606"/>
        <v>0</v>
      </c>
      <c r="M12634" s="103">
        <f t="shared" si="3754"/>
        <v>0</v>
      </c>
      <c r="N12634" s="103">
        <f t="shared" si="3754"/>
        <v>0</v>
      </c>
      <c r="R12634" s="352">
        <f>L12864-[1]გადასახდელები!L11254</f>
        <v>0</v>
      </c>
    </row>
    <row r="12635" spans="2:18" ht="20.25" hidden="1" customHeight="1">
      <c r="B12635" s="36" t="str">
        <f t="shared" si="3711"/>
        <v>b</v>
      </c>
      <c r="C12635" s="42">
        <v>4</v>
      </c>
      <c r="D12635" s="42"/>
      <c r="F12635" s="31"/>
      <c r="G12635" s="47" t="s">
        <v>361</v>
      </c>
      <c r="H12635" s="103">
        <f t="shared" si="3744"/>
        <v>0</v>
      </c>
      <c r="I12635" s="94">
        <f t="shared" si="3662"/>
        <v>0</v>
      </c>
      <c r="J12635" s="103">
        <f t="shared" ref="J12635:K12635" si="3763">J12865+J13095+J13325+J13555+J13785+J14015+J14245+J14475+J14705+J14935+J15165+J15395+J15625+J15855+J16085+J16315+J16545+J16775+J17005+J17235+J17465</f>
        <v>0</v>
      </c>
      <c r="K12635" s="103">
        <f t="shared" si="3763"/>
        <v>0</v>
      </c>
      <c r="L12635" s="94">
        <f t="shared" si="3606"/>
        <v>0</v>
      </c>
      <c r="M12635" s="103">
        <f t="shared" si="3754"/>
        <v>0</v>
      </c>
      <c r="N12635" s="103">
        <f t="shared" si="3754"/>
        <v>0</v>
      </c>
      <c r="R12635" s="352">
        <f>L12865-[1]გადასახდელები!L11255</f>
        <v>0</v>
      </c>
    </row>
    <row r="12636" spans="2:18" ht="20.25" hidden="1" customHeight="1">
      <c r="B12636" s="36" t="str">
        <f t="shared" si="3711"/>
        <v>b</v>
      </c>
      <c r="C12636" s="42">
        <v>4</v>
      </c>
      <c r="D12636" s="42"/>
      <c r="F12636" s="31"/>
      <c r="G12636" s="47" t="s">
        <v>359</v>
      </c>
      <c r="H12636" s="103">
        <f t="shared" si="3744"/>
        <v>0</v>
      </c>
      <c r="I12636" s="94">
        <f t="shared" si="3662"/>
        <v>0</v>
      </c>
      <c r="J12636" s="103">
        <f t="shared" ref="J12636:K12636" si="3764">J12866+J13096+J13326+J13556+J13786+J14016+J14246+J14476+J14706+J14936+J15166+J15396+J15626+J15856+J16086+J16316+J16546+J16776+J17006+J17236+J17466</f>
        <v>0</v>
      </c>
      <c r="K12636" s="103">
        <f t="shared" si="3764"/>
        <v>0</v>
      </c>
      <c r="L12636" s="94">
        <f t="shared" si="3606"/>
        <v>0</v>
      </c>
      <c r="M12636" s="103">
        <f t="shared" si="3754"/>
        <v>0</v>
      </c>
      <c r="N12636" s="103">
        <f t="shared" si="3754"/>
        <v>0</v>
      </c>
      <c r="R12636" s="352">
        <f>L12866-[1]გადასახდელები!L11256</f>
        <v>0</v>
      </c>
    </row>
    <row r="12637" spans="2:18" ht="20.25" hidden="1" customHeight="1">
      <c r="B12637" s="36" t="str">
        <f t="shared" si="3711"/>
        <v>b</v>
      </c>
      <c r="C12637" s="42">
        <v>4</v>
      </c>
      <c r="D12637" s="42"/>
      <c r="F12637" s="31"/>
      <c r="G12637" s="47" t="s">
        <v>360</v>
      </c>
      <c r="H12637" s="103">
        <f t="shared" si="3744"/>
        <v>0</v>
      </c>
      <c r="I12637" s="94">
        <f t="shared" si="3662"/>
        <v>0</v>
      </c>
      <c r="J12637" s="103">
        <f t="shared" ref="J12637:K12637" si="3765">J12867+J13097+J13327+J13557+J13787+J14017+J14247+J14477+J14707+J14937+J15167+J15397+J15627+J15857+J16087+J16317+J16547+J16777+J17007+J17237+J17467</f>
        <v>0</v>
      </c>
      <c r="K12637" s="103">
        <f t="shared" si="3765"/>
        <v>0</v>
      </c>
      <c r="L12637" s="94">
        <f t="shared" si="3606"/>
        <v>0</v>
      </c>
      <c r="M12637" s="103">
        <f t="shared" si="3754"/>
        <v>0</v>
      </c>
      <c r="N12637" s="103">
        <f t="shared" si="3754"/>
        <v>0</v>
      </c>
      <c r="R12637" s="352">
        <f>L12867-[1]გადასახდელები!L11257</f>
        <v>0</v>
      </c>
    </row>
    <row r="12638" spans="2:18" ht="20.25" hidden="1" customHeight="1">
      <c r="B12638" s="36" t="str">
        <f t="shared" si="3711"/>
        <v>b</v>
      </c>
      <c r="C12638" s="42">
        <v>3</v>
      </c>
      <c r="D12638" s="42"/>
      <c r="F12638" s="29"/>
      <c r="G12638" s="56" t="s">
        <v>213</v>
      </c>
      <c r="H12638" s="122">
        <f t="shared" si="3744"/>
        <v>0</v>
      </c>
      <c r="I12638" s="118">
        <f t="shared" si="3662"/>
        <v>0</v>
      </c>
      <c r="J12638" s="122">
        <f t="shared" ref="J12638:K12638" si="3766">J12868+J13098+J13328+J13558+J13788+J14018+J14248+J14478+J14708+J14938+J15168+J15398+J15628+J15858+J16088+J16318+J16548+J16778+J17008+J17238+J17468</f>
        <v>0</v>
      </c>
      <c r="K12638" s="122">
        <f t="shared" si="3766"/>
        <v>0</v>
      </c>
      <c r="L12638" s="118">
        <f t="shared" si="3606"/>
        <v>0</v>
      </c>
      <c r="M12638" s="122">
        <f t="shared" si="3754"/>
        <v>0</v>
      </c>
      <c r="N12638" s="122">
        <f t="shared" si="3754"/>
        <v>0</v>
      </c>
      <c r="R12638" s="352">
        <f>L12868-[1]გადასახდელები!L11258</f>
        <v>0</v>
      </c>
    </row>
    <row r="12639" spans="2:18" ht="20.25" hidden="1" customHeight="1">
      <c r="B12639" s="36" t="str">
        <f t="shared" si="3711"/>
        <v>b</v>
      </c>
      <c r="C12639" s="42">
        <v>2</v>
      </c>
      <c r="D12639" s="42"/>
      <c r="F12639" s="28"/>
      <c r="G12639" s="60" t="s">
        <v>362</v>
      </c>
      <c r="H12639" s="86">
        <f t="shared" si="3744"/>
        <v>0</v>
      </c>
      <c r="I12639" s="87">
        <f t="shared" si="3662"/>
        <v>0</v>
      </c>
      <c r="J12639" s="86">
        <f t="shared" ref="J12639:K12639" si="3767">J12869+J13099+J13329+J13559+J13789+J14019+J14249+J14479+J14709+J14939+J15169+J15399+J15629+J15859+J16089+J16319+J16549+J16779+J17009+J17239+J17469</f>
        <v>0</v>
      </c>
      <c r="K12639" s="86">
        <f t="shared" si="3767"/>
        <v>0</v>
      </c>
      <c r="L12639" s="87">
        <f t="shared" si="3606"/>
        <v>0</v>
      </c>
      <c r="M12639" s="86">
        <f t="shared" si="3754"/>
        <v>0</v>
      </c>
      <c r="N12639" s="86">
        <f t="shared" si="3754"/>
        <v>0</v>
      </c>
      <c r="O12639" s="82" t="s">
        <v>146</v>
      </c>
      <c r="R12639" s="352">
        <f>L12869-[1]გადასახდელები!L11259</f>
        <v>0</v>
      </c>
    </row>
    <row r="12640" spans="2:18" ht="20.25" hidden="1" customHeight="1">
      <c r="B12640" s="36" t="str">
        <f t="shared" si="3711"/>
        <v>b</v>
      </c>
      <c r="C12640" s="42">
        <v>3</v>
      </c>
      <c r="D12640" s="42"/>
      <c r="F12640" s="29"/>
      <c r="G12640" s="51" t="s">
        <v>355</v>
      </c>
      <c r="H12640" s="120">
        <f t="shared" si="3744"/>
        <v>0</v>
      </c>
      <c r="I12640" s="118">
        <f t="shared" si="3662"/>
        <v>0</v>
      </c>
      <c r="J12640" s="120">
        <f t="shared" ref="J12640:K12640" si="3768">J12870+J13100+J13330+J13560+J13790+J14020+J14250+J14480+J14710+J14940+J15170+J15400+J15630+J15860+J16090+J16320+J16550+J16780+J17010+J17240+J17470</f>
        <v>0</v>
      </c>
      <c r="K12640" s="120">
        <f t="shared" si="3768"/>
        <v>0</v>
      </c>
      <c r="L12640" s="118">
        <f t="shared" si="3606"/>
        <v>0</v>
      </c>
      <c r="M12640" s="120">
        <f t="shared" si="3754"/>
        <v>0</v>
      </c>
      <c r="N12640" s="120">
        <f t="shared" si="3754"/>
        <v>0</v>
      </c>
      <c r="O12640" s="82" t="s">
        <v>146</v>
      </c>
      <c r="R12640" s="352">
        <f>L12870-[1]გადასახდელები!L11260</f>
        <v>0</v>
      </c>
    </row>
    <row r="12641" spans="2:18" ht="20.25" hidden="1" customHeight="1">
      <c r="B12641" s="36" t="str">
        <f t="shared" si="3711"/>
        <v>b</v>
      </c>
      <c r="C12641" s="42">
        <v>4</v>
      </c>
      <c r="D12641" s="42"/>
      <c r="F12641" s="29"/>
      <c r="G12641" s="47" t="s">
        <v>363</v>
      </c>
      <c r="H12641" s="103">
        <f t="shared" si="3744"/>
        <v>0</v>
      </c>
      <c r="I12641" s="94">
        <f t="shared" si="3662"/>
        <v>0</v>
      </c>
      <c r="J12641" s="103">
        <f t="shared" ref="J12641:K12641" si="3769">J12871+J13101+J13331+J13561+J13791+J14021+J14251+J14481+J14711+J14941+J15171+J15401+J15631+J15861+J16091+J16321+J16551+J16781+J17011+J17241+J17471</f>
        <v>0</v>
      </c>
      <c r="K12641" s="103">
        <f t="shared" si="3769"/>
        <v>0</v>
      </c>
      <c r="L12641" s="94">
        <f t="shared" si="3606"/>
        <v>0</v>
      </c>
      <c r="M12641" s="103">
        <f t="shared" si="3754"/>
        <v>0</v>
      </c>
      <c r="N12641" s="103">
        <f t="shared" si="3754"/>
        <v>0</v>
      </c>
      <c r="R12641" s="352">
        <f>L12871-[1]გადასახდელები!L11261</f>
        <v>0</v>
      </c>
    </row>
    <row r="12642" spans="2:18" ht="20.25" hidden="1" customHeight="1">
      <c r="B12642" s="36" t="str">
        <f t="shared" si="3711"/>
        <v>b</v>
      </c>
      <c r="C12642" s="42">
        <v>4</v>
      </c>
      <c r="D12642" s="42"/>
      <c r="F12642" s="29"/>
      <c r="G12642" s="47" t="s">
        <v>210</v>
      </c>
      <c r="H12642" s="103">
        <f t="shared" si="3744"/>
        <v>0</v>
      </c>
      <c r="I12642" s="94">
        <f t="shared" si="3662"/>
        <v>0</v>
      </c>
      <c r="J12642" s="103">
        <f t="shared" ref="J12642:K12642" si="3770">J12872+J13102+J13332+J13562+J13792+J14022+J14252+J14482+J14712+J14942+J15172+J15402+J15632+J15862+J16092+J16322+J16552+J16782+J17012+J17242+J17472</f>
        <v>0</v>
      </c>
      <c r="K12642" s="103">
        <f t="shared" si="3770"/>
        <v>0</v>
      </c>
      <c r="L12642" s="94">
        <f t="shared" si="3606"/>
        <v>0</v>
      </c>
      <c r="M12642" s="103">
        <f t="shared" si="3754"/>
        <v>0</v>
      </c>
      <c r="N12642" s="103">
        <f t="shared" si="3754"/>
        <v>0</v>
      </c>
      <c r="R12642" s="352">
        <f>L12872-[1]გადასახდელები!L11262</f>
        <v>0</v>
      </c>
    </row>
    <row r="12643" spans="2:18" ht="20.25" hidden="1" customHeight="1">
      <c r="B12643" s="36" t="str">
        <f t="shared" si="3711"/>
        <v>b</v>
      </c>
      <c r="C12643" s="42">
        <v>4</v>
      </c>
      <c r="D12643" s="42"/>
      <c r="F12643" s="29"/>
      <c r="G12643" s="47" t="s">
        <v>357</v>
      </c>
      <c r="H12643" s="103">
        <f t="shared" si="3744"/>
        <v>0</v>
      </c>
      <c r="I12643" s="94">
        <f t="shared" si="3662"/>
        <v>0</v>
      </c>
      <c r="J12643" s="103">
        <f t="shared" ref="J12643:K12643" si="3771">J12873+J13103+J13333+J13563+J13793+J14023+J14253+J14483+J14713+J14943+J15173+J15403+J15633+J15863+J16093+J16323+J16553+J16783+J17013+J17243+J17473</f>
        <v>0</v>
      </c>
      <c r="K12643" s="103">
        <f t="shared" si="3771"/>
        <v>0</v>
      </c>
      <c r="L12643" s="94">
        <f t="shared" si="3606"/>
        <v>0</v>
      </c>
      <c r="M12643" s="103">
        <f t="shared" si="3754"/>
        <v>0</v>
      </c>
      <c r="N12643" s="103">
        <f t="shared" si="3754"/>
        <v>0</v>
      </c>
      <c r="R12643" s="352">
        <f>L12873-[1]გადასახდელები!L11263</f>
        <v>0</v>
      </c>
    </row>
    <row r="12644" spans="2:18" ht="30.75" hidden="1" customHeight="1">
      <c r="B12644" s="36" t="str">
        <f t="shared" si="3711"/>
        <v>b</v>
      </c>
      <c r="C12644" s="42">
        <v>4</v>
      </c>
      <c r="D12644" s="42"/>
      <c r="F12644" s="29"/>
      <c r="G12644" s="47" t="s">
        <v>364</v>
      </c>
      <c r="H12644" s="103">
        <f t="shared" si="3744"/>
        <v>0</v>
      </c>
      <c r="I12644" s="94">
        <f t="shared" si="3662"/>
        <v>0</v>
      </c>
      <c r="J12644" s="103">
        <f t="shared" ref="J12644:K12644" si="3772">J12874+J13104+J13334+J13564+J13794+J14024+J14254+J14484+J14714+J14944+J15174+J15404+J15634+J15864+J16094+J16324+J16554+J16784+J17014+J17244+J17474</f>
        <v>0</v>
      </c>
      <c r="K12644" s="103">
        <f t="shared" si="3772"/>
        <v>0</v>
      </c>
      <c r="L12644" s="94">
        <f t="shared" si="3606"/>
        <v>0</v>
      </c>
      <c r="M12644" s="103">
        <f t="shared" si="3754"/>
        <v>0</v>
      </c>
      <c r="N12644" s="103">
        <f t="shared" si="3754"/>
        <v>0</v>
      </c>
      <c r="R12644" s="352">
        <f>L12874-[1]გადასახდელები!L11264</f>
        <v>0</v>
      </c>
    </row>
    <row r="12645" spans="2:18" ht="20.25" hidden="1" customHeight="1">
      <c r="B12645" s="36" t="str">
        <f t="shared" si="3711"/>
        <v>b</v>
      </c>
      <c r="C12645" s="42">
        <v>4</v>
      </c>
      <c r="D12645" s="42"/>
      <c r="F12645" s="29"/>
      <c r="G12645" s="47" t="s">
        <v>358</v>
      </c>
      <c r="H12645" s="103">
        <f t="shared" si="3744"/>
        <v>0</v>
      </c>
      <c r="I12645" s="94">
        <f t="shared" si="3662"/>
        <v>0</v>
      </c>
      <c r="J12645" s="103">
        <f t="shared" ref="J12645:K12645" si="3773">J12875+J13105+J13335+J13565+J13795+J14025+J14255+J14485+J14715+J14945+J15175+J15405+J15635+J15865+J16095+J16325+J16555+J16785+J17015+J17245+J17475</f>
        <v>0</v>
      </c>
      <c r="K12645" s="103">
        <f t="shared" si="3773"/>
        <v>0</v>
      </c>
      <c r="L12645" s="94">
        <f t="shared" si="3606"/>
        <v>0</v>
      </c>
      <c r="M12645" s="103">
        <f t="shared" si="3754"/>
        <v>0</v>
      </c>
      <c r="N12645" s="103">
        <f t="shared" si="3754"/>
        <v>0</v>
      </c>
      <c r="R12645" s="352">
        <f>L12875-[1]გადასახდელები!L11265</f>
        <v>0</v>
      </c>
    </row>
    <row r="12646" spans="2:18" ht="20.25" hidden="1" customHeight="1">
      <c r="B12646" s="36" t="str">
        <f t="shared" si="3711"/>
        <v>b</v>
      </c>
      <c r="C12646" s="42">
        <v>4</v>
      </c>
      <c r="D12646" s="42"/>
      <c r="F12646" s="29"/>
      <c r="G12646" s="47" t="s">
        <v>359</v>
      </c>
      <c r="H12646" s="103">
        <f t="shared" si="3744"/>
        <v>0</v>
      </c>
      <c r="I12646" s="94">
        <f t="shared" si="3662"/>
        <v>0</v>
      </c>
      <c r="J12646" s="103">
        <f t="shared" ref="J12646:K12646" si="3774">J12876+J13106+J13336+J13566+J13796+J14026+J14256+J14486+J14716+J14946+J15176+J15406+J15636+J15866+J16096+J16326+J16556+J16786+J17016+J17246+J17476</f>
        <v>0</v>
      </c>
      <c r="K12646" s="103">
        <f t="shared" si="3774"/>
        <v>0</v>
      </c>
      <c r="L12646" s="94">
        <f t="shared" si="3606"/>
        <v>0</v>
      </c>
      <c r="M12646" s="103">
        <f t="shared" ref="M12646:N12655" si="3775">M12876+M13106+M13336+M13566+M13796+M14026+M14256+M14486+M14716+M14946+M15176+M15406+M15636+M15866+M16096+M16326+M16556+M16786+M17016+M17246+M17476</f>
        <v>0</v>
      </c>
      <c r="N12646" s="103">
        <f t="shared" si="3775"/>
        <v>0</v>
      </c>
      <c r="R12646" s="352">
        <f>L12876-[1]გადასახდელები!L11266</f>
        <v>0</v>
      </c>
    </row>
    <row r="12647" spans="2:18" ht="20.25" hidden="1" customHeight="1">
      <c r="B12647" s="36" t="str">
        <f t="shared" si="3711"/>
        <v>b</v>
      </c>
      <c r="C12647" s="42">
        <v>4</v>
      </c>
      <c r="D12647" s="42"/>
      <c r="F12647" s="29"/>
      <c r="G12647" s="47" t="s">
        <v>365</v>
      </c>
      <c r="H12647" s="122">
        <f t="shared" si="3744"/>
        <v>0</v>
      </c>
      <c r="I12647" s="94">
        <f t="shared" si="3662"/>
        <v>0</v>
      </c>
      <c r="J12647" s="122">
        <f t="shared" ref="J12647:K12647" si="3776">J12877+J13107+J13337+J13567+J13797+J14027+J14257+J14487+J14717+J14947+J15177+J15407+J15637+J15867+J16097+J16327+J16557+J16787+J17017+J17247+J17477</f>
        <v>0</v>
      </c>
      <c r="K12647" s="122">
        <f t="shared" si="3776"/>
        <v>0</v>
      </c>
      <c r="L12647" s="94">
        <f t="shared" si="3606"/>
        <v>0</v>
      </c>
      <c r="M12647" s="122">
        <f t="shared" si="3775"/>
        <v>0</v>
      </c>
      <c r="N12647" s="122">
        <f t="shared" si="3775"/>
        <v>0</v>
      </c>
      <c r="R12647" s="352">
        <f>L12877-[1]გადასახდელები!L11267</f>
        <v>0</v>
      </c>
    </row>
    <row r="12648" spans="2:18" ht="20.25" hidden="1" customHeight="1">
      <c r="B12648" s="36" t="str">
        <f t="shared" si="3711"/>
        <v>b</v>
      </c>
      <c r="C12648" s="42">
        <v>3</v>
      </c>
      <c r="D12648" s="42"/>
      <c r="F12648" s="29"/>
      <c r="G12648" s="51" t="s">
        <v>211</v>
      </c>
      <c r="H12648" s="120">
        <f t="shared" si="3744"/>
        <v>0</v>
      </c>
      <c r="I12648" s="118">
        <f t="shared" si="3662"/>
        <v>0</v>
      </c>
      <c r="J12648" s="120">
        <f t="shared" ref="J12648:K12648" si="3777">J12878+J13108+J13338+J13568+J13798+J14028+J14258+J14488+J14718+J14948+J15178+J15408+J15638+J15868+J16098+J16328+J16558+J16788+J17018+J17248+J17478</f>
        <v>0</v>
      </c>
      <c r="K12648" s="120">
        <f t="shared" si="3777"/>
        <v>0</v>
      </c>
      <c r="L12648" s="118">
        <f t="shared" si="3606"/>
        <v>0</v>
      </c>
      <c r="M12648" s="120">
        <f t="shared" si="3775"/>
        <v>0</v>
      </c>
      <c r="N12648" s="120">
        <f t="shared" si="3775"/>
        <v>0</v>
      </c>
      <c r="O12648" s="82" t="s">
        <v>146</v>
      </c>
      <c r="R12648" s="352">
        <f>L12878-[1]გადასახდელები!L11268</f>
        <v>0</v>
      </c>
    </row>
    <row r="12649" spans="2:18" ht="20.25" hidden="1" customHeight="1">
      <c r="B12649" s="36" t="str">
        <f t="shared" si="3711"/>
        <v>b</v>
      </c>
      <c r="C12649" s="42">
        <v>4</v>
      </c>
      <c r="D12649" s="42"/>
      <c r="F12649" s="29"/>
      <c r="G12649" s="47" t="s">
        <v>363</v>
      </c>
      <c r="H12649" s="103">
        <f t="shared" si="3744"/>
        <v>0</v>
      </c>
      <c r="I12649" s="94">
        <f t="shared" si="3662"/>
        <v>0</v>
      </c>
      <c r="J12649" s="103">
        <f t="shared" ref="J12649:K12649" si="3778">J12879+J13109+J13339+J13569+J13799+J14029+J14259+J14489+J14719+J14949+J15179+J15409+J15639+J15869+J16099+J16329+J16559+J16789+J17019+J17249+J17479</f>
        <v>0</v>
      </c>
      <c r="K12649" s="103">
        <f t="shared" si="3778"/>
        <v>0</v>
      </c>
      <c r="L12649" s="94">
        <f t="shared" si="3606"/>
        <v>0</v>
      </c>
      <c r="M12649" s="103">
        <f t="shared" si="3775"/>
        <v>0</v>
      </c>
      <c r="N12649" s="103">
        <f t="shared" si="3775"/>
        <v>0</v>
      </c>
      <c r="R12649" s="352">
        <f>L12879-[1]გადასახდელები!L11269</f>
        <v>0</v>
      </c>
    </row>
    <row r="12650" spans="2:18" ht="20.25" hidden="1" customHeight="1">
      <c r="B12650" s="36" t="str">
        <f t="shared" si="3711"/>
        <v>b</v>
      </c>
      <c r="C12650" s="42">
        <v>4</v>
      </c>
      <c r="D12650" s="42"/>
      <c r="F12650" s="29"/>
      <c r="G12650" s="47" t="s">
        <v>210</v>
      </c>
      <c r="H12650" s="103">
        <f t="shared" si="3744"/>
        <v>0</v>
      </c>
      <c r="I12650" s="94">
        <f t="shared" si="3662"/>
        <v>0</v>
      </c>
      <c r="J12650" s="103">
        <f t="shared" ref="J12650:K12650" si="3779">J12880+J13110+J13340+J13570+J13800+J14030+J14260+J14490+J14720+J14950+J15180+J15410+J15640+J15870+J16100+J16330+J16560+J16790+J17020+J17250+J17480</f>
        <v>0</v>
      </c>
      <c r="K12650" s="103">
        <f t="shared" si="3779"/>
        <v>0</v>
      </c>
      <c r="L12650" s="94">
        <f t="shared" si="3606"/>
        <v>0</v>
      </c>
      <c r="M12650" s="103">
        <f t="shared" si="3775"/>
        <v>0</v>
      </c>
      <c r="N12650" s="103">
        <f t="shared" si="3775"/>
        <v>0</v>
      </c>
      <c r="R12650" s="352">
        <f>L12880-[1]გადასახდელები!L11270</f>
        <v>0</v>
      </c>
    </row>
    <row r="12651" spans="2:18" ht="20.25" hidden="1" customHeight="1">
      <c r="B12651" s="36" t="str">
        <f t="shared" ref="B12651:B12714" si="3780">IF(H12651+I12651+L12651&gt;0,"a","b")</f>
        <v>b</v>
      </c>
      <c r="C12651" s="42">
        <v>4</v>
      </c>
      <c r="D12651" s="42"/>
      <c r="F12651" s="29"/>
      <c r="G12651" s="47" t="s">
        <v>357</v>
      </c>
      <c r="H12651" s="103">
        <f t="shared" si="3744"/>
        <v>0</v>
      </c>
      <c r="I12651" s="94">
        <f t="shared" si="3662"/>
        <v>0</v>
      </c>
      <c r="J12651" s="103">
        <f t="shared" ref="J12651:K12651" si="3781">J12881+J13111+J13341+J13571+J13801+J14031+J14261+J14491+J14721+J14951+J15181+J15411+J15641+J15871+J16101+J16331+J16561+J16791+J17021+J17251+J17481</f>
        <v>0</v>
      </c>
      <c r="K12651" s="103">
        <f t="shared" si="3781"/>
        <v>0</v>
      </c>
      <c r="L12651" s="94">
        <f t="shared" si="3606"/>
        <v>0</v>
      </c>
      <c r="M12651" s="103">
        <f t="shared" si="3775"/>
        <v>0</v>
      </c>
      <c r="N12651" s="103">
        <f t="shared" si="3775"/>
        <v>0</v>
      </c>
      <c r="R12651" s="352">
        <f>L12881-[1]გადასახდელები!L11271</f>
        <v>0</v>
      </c>
    </row>
    <row r="12652" spans="2:18" ht="30.75" hidden="1" customHeight="1">
      <c r="B12652" s="36" t="str">
        <f t="shared" si="3780"/>
        <v>b</v>
      </c>
      <c r="C12652" s="42">
        <v>4</v>
      </c>
      <c r="D12652" s="42"/>
      <c r="F12652" s="29"/>
      <c r="G12652" s="47" t="s">
        <v>364</v>
      </c>
      <c r="H12652" s="103">
        <f t="shared" si="3744"/>
        <v>0</v>
      </c>
      <c r="I12652" s="94">
        <f t="shared" si="3662"/>
        <v>0</v>
      </c>
      <c r="J12652" s="103">
        <f t="shared" ref="J12652:K12652" si="3782">J12882+J13112+J13342+J13572+J13802+J14032+J14262+J14492+J14722+J14952+J15182+J15412+J15642+J15872+J16102+J16332+J16562+J16792+J17022+J17252+J17482</f>
        <v>0</v>
      </c>
      <c r="K12652" s="103">
        <f t="shared" si="3782"/>
        <v>0</v>
      </c>
      <c r="L12652" s="94">
        <f t="shared" si="3606"/>
        <v>0</v>
      </c>
      <c r="M12652" s="103">
        <f t="shared" si="3775"/>
        <v>0</v>
      </c>
      <c r="N12652" s="103">
        <f t="shared" si="3775"/>
        <v>0</v>
      </c>
      <c r="R12652" s="352">
        <f>L12882-[1]გადასახდელები!L11272</f>
        <v>0</v>
      </c>
    </row>
    <row r="12653" spans="2:18" ht="20.25" hidden="1" customHeight="1">
      <c r="B12653" s="36" t="str">
        <f t="shared" si="3780"/>
        <v>b</v>
      </c>
      <c r="C12653" s="42">
        <v>4</v>
      </c>
      <c r="D12653" s="42"/>
      <c r="F12653" s="29"/>
      <c r="G12653" s="47" t="s">
        <v>366</v>
      </c>
      <c r="H12653" s="103">
        <f t="shared" si="3744"/>
        <v>0</v>
      </c>
      <c r="I12653" s="94">
        <f t="shared" si="3662"/>
        <v>0</v>
      </c>
      <c r="J12653" s="103">
        <f t="shared" ref="J12653:K12653" si="3783">J12883+J13113+J13343+J13573+J13803+J14033+J14263+J14493+J14723+J14953+J15183+J15413+J15643+J15873+J16103+J16333+J16563+J16793+J17023+J17253+J17483</f>
        <v>0</v>
      </c>
      <c r="K12653" s="103">
        <f t="shared" si="3783"/>
        <v>0</v>
      </c>
      <c r="L12653" s="94">
        <f t="shared" si="3606"/>
        <v>0</v>
      </c>
      <c r="M12653" s="103">
        <f t="shared" si="3775"/>
        <v>0</v>
      </c>
      <c r="N12653" s="103">
        <f t="shared" si="3775"/>
        <v>0</v>
      </c>
      <c r="R12653" s="352">
        <f>L12883-[1]გადასახდელები!L11273</f>
        <v>0</v>
      </c>
    </row>
    <row r="12654" spans="2:18" ht="20.25" hidden="1" customHeight="1">
      <c r="B12654" s="36" t="str">
        <f t="shared" si="3780"/>
        <v>b</v>
      </c>
      <c r="C12654" s="42">
        <v>4</v>
      </c>
      <c r="D12654" s="42"/>
      <c r="F12654" s="29"/>
      <c r="G12654" s="47" t="s">
        <v>359</v>
      </c>
      <c r="H12654" s="103">
        <f t="shared" si="3744"/>
        <v>0</v>
      </c>
      <c r="I12654" s="94">
        <f t="shared" si="3662"/>
        <v>0</v>
      </c>
      <c r="J12654" s="103">
        <f t="shared" ref="J12654:K12654" si="3784">J12884+J13114+J13344+J13574+J13804+J14034+J14264+J14494+J14724+J14954+J15184+J15414+J15644+J15874+J16104+J16334+J16564+J16794+J17024+J17254+J17484</f>
        <v>0</v>
      </c>
      <c r="K12654" s="103">
        <f t="shared" si="3784"/>
        <v>0</v>
      </c>
      <c r="L12654" s="94">
        <f t="shared" si="3606"/>
        <v>0</v>
      </c>
      <c r="M12654" s="103">
        <f t="shared" si="3775"/>
        <v>0</v>
      </c>
      <c r="N12654" s="103">
        <f t="shared" si="3775"/>
        <v>0</v>
      </c>
      <c r="R12654" s="352">
        <f>L12884-[1]გადასახდელები!L11274</f>
        <v>0</v>
      </c>
    </row>
    <row r="12655" spans="2:18" ht="21" hidden="1" customHeight="1" thickBot="1">
      <c r="B12655" s="36" t="str">
        <f t="shared" si="3780"/>
        <v>b</v>
      </c>
      <c r="C12655" s="42">
        <v>4</v>
      </c>
      <c r="D12655" s="42"/>
      <c r="F12655" s="29"/>
      <c r="G12655" s="47" t="s">
        <v>365</v>
      </c>
      <c r="H12655" s="103">
        <f t="shared" si="3744"/>
        <v>0</v>
      </c>
      <c r="I12655" s="94">
        <f t="shared" si="3662"/>
        <v>0</v>
      </c>
      <c r="J12655" s="103">
        <f t="shared" ref="J12655:K12655" si="3785">J12885+J13115+J13345+J13575+J13805+J14035+J14265+J14495+J14725+J14955+J15185+J15415+J15645+J15875+J16105+J16335+J16565+J16795+J17025+J17255+J17485</f>
        <v>0</v>
      </c>
      <c r="K12655" s="103">
        <f t="shared" si="3785"/>
        <v>0</v>
      </c>
      <c r="L12655" s="94">
        <f t="shared" si="3606"/>
        <v>0</v>
      </c>
      <c r="M12655" s="103">
        <f t="shared" si="3775"/>
        <v>0</v>
      </c>
      <c r="N12655" s="103">
        <f t="shared" si="3775"/>
        <v>0</v>
      </c>
      <c r="R12655" s="352">
        <f>L12885-[1]გადასახდელები!L11275</f>
        <v>0</v>
      </c>
    </row>
    <row r="12656" spans="2:18" ht="102" customHeight="1" thickBot="1">
      <c r="B12656" s="36" t="str">
        <f t="shared" si="3780"/>
        <v>a</v>
      </c>
      <c r="C12656" s="42">
        <v>1</v>
      </c>
      <c r="D12656" s="42"/>
      <c r="E12656" s="24"/>
      <c r="F12656" s="32" t="s">
        <v>123</v>
      </c>
      <c r="G12656" s="61" t="s">
        <v>737</v>
      </c>
      <c r="H12656" s="79">
        <f>H12658+H12790+H12853+H12869</f>
        <v>114.6</v>
      </c>
      <c r="I12656" s="80">
        <f t="shared" si="3662"/>
        <v>108</v>
      </c>
      <c r="J12656" s="81">
        <f>J12658+J12790+J12853+J12869</f>
        <v>0</v>
      </c>
      <c r="K12656" s="81">
        <f>K12658+K12790+K12853+K12869</f>
        <v>108</v>
      </c>
      <c r="L12656" s="80">
        <f t="shared" ref="L12656:L12687" si="3786">M12656+N12656</f>
        <v>16.125</v>
      </c>
      <c r="M12656" s="81">
        <f>M12658+M12790+M12853+M12869</f>
        <v>0</v>
      </c>
      <c r="N12656" s="81">
        <f>N12658+N12790+N12853+N12869</f>
        <v>16.125</v>
      </c>
      <c r="O12656" s="82" t="s">
        <v>146</v>
      </c>
      <c r="P12656" s="43">
        <v>1</v>
      </c>
      <c r="R12656" s="352">
        <f>L12886-[1]გადასახდელები!L11276</f>
        <v>3.3</v>
      </c>
    </row>
    <row r="12657" spans="2:18" ht="21" hidden="1" customHeight="1" thickTop="1">
      <c r="B12657" s="36" t="str">
        <f t="shared" si="3780"/>
        <v>b</v>
      </c>
      <c r="C12657" s="42">
        <v>2</v>
      </c>
      <c r="D12657" s="42"/>
      <c r="F12657" s="26"/>
      <c r="G12657" s="46" t="s">
        <v>162</v>
      </c>
      <c r="H12657" s="83"/>
      <c r="I12657" s="84">
        <f t="shared" si="3662"/>
        <v>0</v>
      </c>
      <c r="J12657" s="83"/>
      <c r="K12657" s="83"/>
      <c r="L12657" s="84">
        <f t="shared" si="3786"/>
        <v>0</v>
      </c>
      <c r="M12657" s="83"/>
      <c r="N12657" s="83"/>
      <c r="R12657" s="352">
        <f>L12887-[1]გადასახდელები!L11277</f>
        <v>0</v>
      </c>
    </row>
    <row r="12658" spans="2:18" ht="20.25" customHeight="1" thickTop="1">
      <c r="B12658" s="36" t="str">
        <f t="shared" si="3780"/>
        <v>a</v>
      </c>
      <c r="C12658" s="42">
        <v>2</v>
      </c>
      <c r="D12658" s="42"/>
      <c r="E12658" s="24">
        <v>7107</v>
      </c>
      <c r="F12658" s="341" t="s">
        <v>524</v>
      </c>
      <c r="G12658" s="58" t="s">
        <v>163</v>
      </c>
      <c r="H12658" s="86">
        <f>H12659+H12670+H12738+H12746+H12747+H12757+H12767+H12737</f>
        <v>114.6</v>
      </c>
      <c r="I12658" s="87">
        <f t="shared" si="3662"/>
        <v>108</v>
      </c>
      <c r="J12658" s="86">
        <f>J12659+J12670+J12738+J12746+J12747+J12757+J12767+J12737</f>
        <v>0</v>
      </c>
      <c r="K12658" s="86">
        <f>K12659+K12670+K12738+K12746+K12747+K12757+K12767+K12737</f>
        <v>108</v>
      </c>
      <c r="L12658" s="87">
        <f t="shared" si="3786"/>
        <v>16.125</v>
      </c>
      <c r="M12658" s="86">
        <f>M12659+M12670+M12738+M12746+M12747+M12757+M12767+M12737</f>
        <v>0</v>
      </c>
      <c r="N12658" s="86">
        <f>N12659+N12670+N12738+N12746+N12747+N12757+N12767+N12737</f>
        <v>16.125</v>
      </c>
      <c r="O12658" s="82" t="s">
        <v>146</v>
      </c>
      <c r="R12658" s="352">
        <f>L12888-[1]გადასახდელები!L11278</f>
        <v>3.3</v>
      </c>
    </row>
    <row r="12659" spans="2:18" ht="20.25" hidden="1" customHeight="1">
      <c r="B12659" s="36" t="str">
        <f t="shared" si="3780"/>
        <v>b</v>
      </c>
      <c r="C12659" s="42">
        <v>31</v>
      </c>
      <c r="D12659" s="42"/>
      <c r="F12659" s="341" t="s">
        <v>525</v>
      </c>
      <c r="G12659" s="57" t="s">
        <v>164</v>
      </c>
      <c r="H12659" s="89">
        <f>H12660+H12669</f>
        <v>0</v>
      </c>
      <c r="I12659" s="90">
        <f t="shared" si="3662"/>
        <v>0</v>
      </c>
      <c r="J12659" s="89">
        <f>J12660+J12669</f>
        <v>0</v>
      </c>
      <c r="K12659" s="89">
        <f>K12660+K12669</f>
        <v>0</v>
      </c>
      <c r="L12659" s="90">
        <f t="shared" si="3786"/>
        <v>0</v>
      </c>
      <c r="M12659" s="89">
        <f>M12660+M12669</f>
        <v>0</v>
      </c>
      <c r="N12659" s="89">
        <f>N12660+N12669</f>
        <v>0</v>
      </c>
      <c r="O12659" s="82" t="s">
        <v>146</v>
      </c>
      <c r="R12659" s="352">
        <f>L12889-[1]გადასახდელები!L11279</f>
        <v>0</v>
      </c>
    </row>
    <row r="12660" spans="2:18" ht="20.25" hidden="1" customHeight="1">
      <c r="B12660" s="36" t="str">
        <f t="shared" si="3780"/>
        <v>b</v>
      </c>
      <c r="C12660" s="42">
        <v>4</v>
      </c>
      <c r="D12660" s="42"/>
      <c r="F12660" s="341" t="s">
        <v>526</v>
      </c>
      <c r="G12660" s="47" t="s">
        <v>165</v>
      </c>
      <c r="H12660" s="93">
        <f>H12661+H12668</f>
        <v>0</v>
      </c>
      <c r="I12660" s="94">
        <f t="shared" si="3662"/>
        <v>0</v>
      </c>
      <c r="J12660" s="93">
        <f>J12661+J12668</f>
        <v>0</v>
      </c>
      <c r="K12660" s="93">
        <f>K12661+K12668</f>
        <v>0</v>
      </c>
      <c r="L12660" s="94">
        <f t="shared" si="3786"/>
        <v>0</v>
      </c>
      <c r="M12660" s="93">
        <f>M12661+M12668</f>
        <v>0</v>
      </c>
      <c r="N12660" s="93">
        <f>N12661+N12668</f>
        <v>0</v>
      </c>
      <c r="O12660" s="82" t="s">
        <v>146</v>
      </c>
      <c r="R12660" s="352">
        <f>L12890-[1]გადასახდელები!L11280</f>
        <v>0</v>
      </c>
    </row>
    <row r="12661" spans="2:18" ht="20.25" hidden="1" customHeight="1">
      <c r="B12661" s="36" t="str">
        <f t="shared" si="3780"/>
        <v>b</v>
      </c>
      <c r="C12661" s="42">
        <v>5</v>
      </c>
      <c r="D12661" s="42"/>
      <c r="F12661" s="342" t="s">
        <v>527</v>
      </c>
      <c r="G12661" s="48" t="s">
        <v>166</v>
      </c>
      <c r="H12661" s="96">
        <f>SUM(H12662:H12667)</f>
        <v>0</v>
      </c>
      <c r="I12661" s="97">
        <f t="shared" si="3662"/>
        <v>0</v>
      </c>
      <c r="J12661" s="96">
        <f>SUM(J12662:J12667)</f>
        <v>0</v>
      </c>
      <c r="K12661" s="96">
        <f>SUM(K12662:K12667)</f>
        <v>0</v>
      </c>
      <c r="L12661" s="97">
        <f t="shared" si="3786"/>
        <v>0</v>
      </c>
      <c r="M12661" s="96">
        <f>SUM(M12662:M12667)</f>
        <v>0</v>
      </c>
      <c r="N12661" s="96">
        <f>SUM(N12662:N12667)</f>
        <v>0</v>
      </c>
      <c r="O12661" s="82" t="s">
        <v>146</v>
      </c>
      <c r="R12661" s="352">
        <f>L12891-[1]გადასახდელები!L11281</f>
        <v>0</v>
      </c>
    </row>
    <row r="12662" spans="2:18" ht="20.25" hidden="1" customHeight="1">
      <c r="B12662" s="36" t="str">
        <f t="shared" si="3780"/>
        <v>b</v>
      </c>
      <c r="C12662" s="42">
        <v>6</v>
      </c>
      <c r="D12662" s="42"/>
      <c r="F12662" s="343" t="s">
        <v>528</v>
      </c>
      <c r="G12662" s="45" t="s">
        <v>167</v>
      </c>
      <c r="H12662" s="99"/>
      <c r="I12662" s="91">
        <f t="shared" si="3662"/>
        <v>0</v>
      </c>
      <c r="J12662" s="99"/>
      <c r="K12662" s="99"/>
      <c r="L12662" s="91">
        <f t="shared" si="3786"/>
        <v>0</v>
      </c>
      <c r="M12662" s="99"/>
      <c r="N12662" s="99"/>
      <c r="R12662" s="352">
        <f>L12892-[1]გადასახდელები!L11282</f>
        <v>0</v>
      </c>
    </row>
    <row r="12663" spans="2:18" ht="20.25" hidden="1" customHeight="1">
      <c r="B12663" s="36" t="str">
        <f t="shared" si="3780"/>
        <v>b</v>
      </c>
      <c r="C12663" s="42">
        <v>6</v>
      </c>
      <c r="D12663" s="42"/>
      <c r="F12663" s="343" t="s">
        <v>592</v>
      </c>
      <c r="G12663" s="45" t="s">
        <v>168</v>
      </c>
      <c r="H12663" s="99"/>
      <c r="I12663" s="91">
        <f t="shared" si="3662"/>
        <v>0</v>
      </c>
      <c r="J12663" s="99"/>
      <c r="K12663" s="99"/>
      <c r="L12663" s="91">
        <f t="shared" si="3786"/>
        <v>0</v>
      </c>
      <c r="M12663" s="99"/>
      <c r="N12663" s="99"/>
      <c r="R12663" s="352">
        <f>L12893-[1]გადასახდელები!L11283</f>
        <v>0</v>
      </c>
    </row>
    <row r="12664" spans="2:18" ht="20.25" hidden="1" customHeight="1">
      <c r="B12664" s="36" t="str">
        <f t="shared" si="3780"/>
        <v>b</v>
      </c>
      <c r="C12664" s="42">
        <v>6</v>
      </c>
      <c r="D12664" s="42"/>
      <c r="F12664" s="343" t="s">
        <v>529</v>
      </c>
      <c r="G12664" s="45" t="s">
        <v>169</v>
      </c>
      <c r="H12664" s="99"/>
      <c r="I12664" s="91">
        <f t="shared" si="3662"/>
        <v>0</v>
      </c>
      <c r="J12664" s="99"/>
      <c r="K12664" s="99"/>
      <c r="L12664" s="91">
        <f t="shared" si="3786"/>
        <v>0</v>
      </c>
      <c r="M12664" s="99"/>
      <c r="N12664" s="99"/>
      <c r="R12664" s="352">
        <f>L12894-[1]გადასახდელები!L11284</f>
        <v>0</v>
      </c>
    </row>
    <row r="12665" spans="2:18" ht="20.25" hidden="1" customHeight="1">
      <c r="B12665" s="36" t="str">
        <f t="shared" si="3780"/>
        <v>b</v>
      </c>
      <c r="C12665" s="42">
        <v>6</v>
      </c>
      <c r="D12665" s="42"/>
      <c r="F12665" s="343" t="s">
        <v>593</v>
      </c>
      <c r="G12665" s="45" t="s">
        <v>170</v>
      </c>
      <c r="H12665" s="99"/>
      <c r="I12665" s="91">
        <f t="shared" si="3662"/>
        <v>0</v>
      </c>
      <c r="J12665" s="99"/>
      <c r="K12665" s="99"/>
      <c r="L12665" s="91">
        <f t="shared" si="3786"/>
        <v>0</v>
      </c>
      <c r="M12665" s="99"/>
      <c r="N12665" s="99"/>
      <c r="R12665" s="352">
        <f>L12895-[1]გადასახდელები!L11285</f>
        <v>0</v>
      </c>
    </row>
    <row r="12666" spans="2:18" ht="20.25" hidden="1" customHeight="1">
      <c r="B12666" s="36" t="str">
        <f t="shared" si="3780"/>
        <v>b</v>
      </c>
      <c r="C12666" s="42">
        <v>6</v>
      </c>
      <c r="D12666" s="42"/>
      <c r="F12666" s="343" t="s">
        <v>594</v>
      </c>
      <c r="G12666" s="45" t="s">
        <v>171</v>
      </c>
      <c r="H12666" s="99"/>
      <c r="I12666" s="91">
        <f t="shared" si="3662"/>
        <v>0</v>
      </c>
      <c r="J12666" s="99"/>
      <c r="K12666" s="99"/>
      <c r="L12666" s="91">
        <f t="shared" si="3786"/>
        <v>0</v>
      </c>
      <c r="M12666" s="99"/>
      <c r="N12666" s="99"/>
      <c r="R12666" s="352">
        <f>L12896-[1]გადასახდელები!L11286</f>
        <v>0</v>
      </c>
    </row>
    <row r="12667" spans="2:18" ht="20.25" hidden="1" customHeight="1">
      <c r="B12667" s="36" t="str">
        <f t="shared" si="3780"/>
        <v>b</v>
      </c>
      <c r="C12667" s="42">
        <v>6</v>
      </c>
      <c r="D12667" s="42"/>
      <c r="F12667" s="343" t="s">
        <v>595</v>
      </c>
      <c r="G12667" s="45" t="s">
        <v>172</v>
      </c>
      <c r="H12667" s="99"/>
      <c r="I12667" s="91">
        <f t="shared" si="3662"/>
        <v>0</v>
      </c>
      <c r="J12667" s="99"/>
      <c r="K12667" s="99"/>
      <c r="L12667" s="91">
        <f t="shared" si="3786"/>
        <v>0</v>
      </c>
      <c r="M12667" s="99"/>
      <c r="N12667" s="99"/>
      <c r="R12667" s="352">
        <f>L12897-[1]გადასახდელები!L11287</f>
        <v>0</v>
      </c>
    </row>
    <row r="12668" spans="2:18" ht="20.25" hidden="1" customHeight="1">
      <c r="B12668" s="36" t="str">
        <f t="shared" si="3780"/>
        <v>b</v>
      </c>
      <c r="C12668" s="42">
        <v>5</v>
      </c>
      <c r="D12668" s="42"/>
      <c r="F12668" s="343" t="s">
        <v>596</v>
      </c>
      <c r="G12668" s="48" t="s">
        <v>173</v>
      </c>
      <c r="H12668" s="101"/>
      <c r="I12668" s="97">
        <f t="shared" si="3662"/>
        <v>0</v>
      </c>
      <c r="J12668" s="101"/>
      <c r="K12668" s="101"/>
      <c r="L12668" s="97">
        <f t="shared" si="3786"/>
        <v>0</v>
      </c>
      <c r="M12668" s="101"/>
      <c r="N12668" s="101"/>
      <c r="R12668" s="352">
        <f>L12898-[1]გადასახდელები!L11288</f>
        <v>0</v>
      </c>
    </row>
    <row r="12669" spans="2:18" ht="20.25" hidden="1" customHeight="1">
      <c r="B12669" s="36" t="str">
        <f t="shared" si="3780"/>
        <v>b</v>
      </c>
      <c r="C12669" s="42">
        <v>4</v>
      </c>
      <c r="D12669" s="42"/>
      <c r="F12669" s="343" t="s">
        <v>597</v>
      </c>
      <c r="G12669" s="47" t="s">
        <v>174</v>
      </c>
      <c r="H12669" s="103"/>
      <c r="I12669" s="94">
        <f t="shared" si="3662"/>
        <v>0</v>
      </c>
      <c r="J12669" s="103"/>
      <c r="K12669" s="103"/>
      <c r="L12669" s="94">
        <f t="shared" si="3786"/>
        <v>0</v>
      </c>
      <c r="M12669" s="103"/>
      <c r="N12669" s="103"/>
      <c r="R12669" s="352">
        <f>L12899-[1]გადასახდელები!L11289</f>
        <v>0</v>
      </c>
    </row>
    <row r="12670" spans="2:18" ht="20.25" hidden="1" customHeight="1">
      <c r="B12670" s="36" t="str">
        <f t="shared" si="3780"/>
        <v>b</v>
      </c>
      <c r="C12670" s="42">
        <v>3</v>
      </c>
      <c r="D12670" s="42"/>
      <c r="F12670" s="342" t="s">
        <v>530</v>
      </c>
      <c r="G12670" s="57" t="s">
        <v>175</v>
      </c>
      <c r="H12670" s="89">
        <f>H12671+H12672+H12675+H12711+H12712+H12713+H12714+H12715+H12722+H12723</f>
        <v>0</v>
      </c>
      <c r="I12670" s="90">
        <f t="shared" si="3662"/>
        <v>0</v>
      </c>
      <c r="J12670" s="89">
        <f>J12671+J12672+J12675+J12711+J12712+J12713+J12714+J12715+J12722+J12723</f>
        <v>0</v>
      </c>
      <c r="K12670" s="89">
        <f>K12671+K12672+K12675+K12711+K12712+K12713+K12714+K12715+K12722+K12723</f>
        <v>0</v>
      </c>
      <c r="L12670" s="90">
        <f t="shared" si="3786"/>
        <v>0</v>
      </c>
      <c r="M12670" s="89">
        <f>M12671+M12672+M12675+M12711+M12712+M12713+M12714+M12715+M12722+M12723</f>
        <v>0</v>
      </c>
      <c r="N12670" s="89">
        <f>N12671+N12672+N12675+N12711+N12712+N12713+N12714+N12715+N12722+N12723</f>
        <v>0</v>
      </c>
      <c r="O12670" s="82" t="s">
        <v>146</v>
      </c>
      <c r="R12670" s="352">
        <f>L12900-[1]გადასახდელები!L11290</f>
        <v>0</v>
      </c>
    </row>
    <row r="12671" spans="2:18" ht="20.25" hidden="1" customHeight="1">
      <c r="B12671" s="36" t="str">
        <f t="shared" si="3780"/>
        <v>b</v>
      </c>
      <c r="C12671" s="42">
        <v>4</v>
      </c>
      <c r="D12671" s="42"/>
      <c r="F12671" s="343" t="s">
        <v>531</v>
      </c>
      <c r="G12671" s="47" t="s">
        <v>176</v>
      </c>
      <c r="H12671" s="103"/>
      <c r="I12671" s="94">
        <f t="shared" si="3662"/>
        <v>0</v>
      </c>
      <c r="J12671" s="103"/>
      <c r="K12671" s="103"/>
      <c r="L12671" s="94">
        <f t="shared" si="3786"/>
        <v>0</v>
      </c>
      <c r="M12671" s="103"/>
      <c r="N12671" s="103"/>
      <c r="R12671" s="352">
        <f>L12901-[1]გადასახდელები!L11291</f>
        <v>0</v>
      </c>
    </row>
    <row r="12672" spans="2:18" ht="20.25" hidden="1" customHeight="1">
      <c r="B12672" s="36" t="str">
        <f t="shared" si="3780"/>
        <v>b</v>
      </c>
      <c r="C12672" s="42">
        <v>4</v>
      </c>
      <c r="D12672" s="42"/>
      <c r="F12672" s="342" t="s">
        <v>532</v>
      </c>
      <c r="G12672" s="47" t="s">
        <v>177</v>
      </c>
      <c r="H12672" s="93">
        <f>SUM(H12673:H12674)</f>
        <v>0</v>
      </c>
      <c r="I12672" s="94">
        <f t="shared" si="3662"/>
        <v>0</v>
      </c>
      <c r="J12672" s="93">
        <f>SUM(J12673:J12674)</f>
        <v>0</v>
      </c>
      <c r="K12672" s="93">
        <f>SUM(K12673:K12674)</f>
        <v>0</v>
      </c>
      <c r="L12672" s="94">
        <f t="shared" si="3786"/>
        <v>0</v>
      </c>
      <c r="M12672" s="93">
        <f>SUM(M12673:M12674)</f>
        <v>0</v>
      </c>
      <c r="N12672" s="93">
        <f>SUM(N12673:N12674)</f>
        <v>0</v>
      </c>
      <c r="O12672" s="82" t="s">
        <v>146</v>
      </c>
      <c r="R12672" s="352">
        <f>L12902-[1]გადასახდელები!L11292</f>
        <v>0</v>
      </c>
    </row>
    <row r="12673" spans="2:18" ht="20.25" hidden="1" customHeight="1">
      <c r="B12673" s="36" t="str">
        <f t="shared" si="3780"/>
        <v>b</v>
      </c>
      <c r="C12673" s="42">
        <v>5</v>
      </c>
      <c r="D12673" s="42"/>
      <c r="F12673" s="343" t="s">
        <v>533</v>
      </c>
      <c r="G12673" s="48" t="s">
        <v>178</v>
      </c>
      <c r="H12673" s="101"/>
      <c r="I12673" s="97">
        <f t="shared" si="3662"/>
        <v>0</v>
      </c>
      <c r="J12673" s="101"/>
      <c r="K12673" s="101"/>
      <c r="L12673" s="97">
        <f t="shared" si="3786"/>
        <v>0</v>
      </c>
      <c r="M12673" s="101"/>
      <c r="N12673" s="101"/>
      <c r="R12673" s="352">
        <f>L12903-[1]გადასახდელები!L11293</f>
        <v>0</v>
      </c>
    </row>
    <row r="12674" spans="2:18" ht="20.25" hidden="1" customHeight="1">
      <c r="B12674" s="36" t="str">
        <f t="shared" si="3780"/>
        <v>b</v>
      </c>
      <c r="C12674" s="42">
        <v>5</v>
      </c>
      <c r="D12674" s="42"/>
      <c r="F12674" s="343" t="s">
        <v>598</v>
      </c>
      <c r="G12674" s="48" t="s">
        <v>179</v>
      </c>
      <c r="H12674" s="101"/>
      <c r="I12674" s="97">
        <f t="shared" si="3662"/>
        <v>0</v>
      </c>
      <c r="J12674" s="101"/>
      <c r="K12674" s="101"/>
      <c r="L12674" s="97">
        <f t="shared" si="3786"/>
        <v>0</v>
      </c>
      <c r="M12674" s="101"/>
      <c r="N12674" s="101"/>
      <c r="R12674" s="352">
        <f>L12904-[1]გადასახდელები!L11294</f>
        <v>0</v>
      </c>
    </row>
    <row r="12675" spans="2:18" ht="20.25" hidden="1" customHeight="1">
      <c r="B12675" s="36" t="str">
        <f t="shared" si="3780"/>
        <v>b</v>
      </c>
      <c r="C12675" s="42">
        <v>4</v>
      </c>
      <c r="D12675" s="42"/>
      <c r="F12675" s="342" t="s">
        <v>534</v>
      </c>
      <c r="G12675" s="47" t="s">
        <v>180</v>
      </c>
      <c r="H12675" s="93">
        <f>H12676+H12677+H12678+H12679+H12691+H12695+H12696+H12697+H12698+H12699+H12700+H12701+H12709+H12710</f>
        <v>0</v>
      </c>
      <c r="I12675" s="94">
        <f t="shared" si="3662"/>
        <v>0</v>
      </c>
      <c r="J12675" s="93">
        <f>J12676+J12677+J12678+J12679+J12691+J12695+J12696+J12697+J12698+J12699+J12700+J12701+J12709+J12710</f>
        <v>0</v>
      </c>
      <c r="K12675" s="93">
        <f>K12676+K12677+K12678+K12679+K12691+K12695+K12696+K12697+K12698+K12699+K12700+K12701+K12709+K12710</f>
        <v>0</v>
      </c>
      <c r="L12675" s="94">
        <f t="shared" si="3786"/>
        <v>0</v>
      </c>
      <c r="M12675" s="93">
        <f>M12676+M12677+M12678+M12679+M12691+M12695+M12696+M12697+M12698+M12699+M12700+M12701+M12709+M12710</f>
        <v>0</v>
      </c>
      <c r="N12675" s="93">
        <f>N12676+N12677+N12678+N12679+N12691+N12695+N12696+N12697+N12698+N12699+N12700+N12701+N12709+N12710</f>
        <v>0</v>
      </c>
      <c r="O12675" s="82" t="s">
        <v>146</v>
      </c>
      <c r="R12675" s="352">
        <f>L12905-[1]გადასახდელები!L11295</f>
        <v>0</v>
      </c>
    </row>
    <row r="12676" spans="2:18" ht="42.75" hidden="1" customHeight="1">
      <c r="B12676" s="36" t="str">
        <f t="shared" si="3780"/>
        <v>b</v>
      </c>
      <c r="C12676" s="42">
        <v>5</v>
      </c>
      <c r="D12676" s="42"/>
      <c r="F12676" s="343" t="s">
        <v>535</v>
      </c>
      <c r="G12676" s="48" t="s">
        <v>229</v>
      </c>
      <c r="H12676" s="101"/>
      <c r="I12676" s="97">
        <f t="shared" si="3662"/>
        <v>0</v>
      </c>
      <c r="J12676" s="101"/>
      <c r="K12676" s="101"/>
      <c r="L12676" s="97">
        <f t="shared" si="3786"/>
        <v>0</v>
      </c>
      <c r="M12676" s="101"/>
      <c r="N12676" s="101"/>
      <c r="R12676" s="352">
        <f>L12906-[1]გადასახდელები!L11296</f>
        <v>0</v>
      </c>
    </row>
    <row r="12677" spans="2:18" ht="30.75" hidden="1" customHeight="1">
      <c r="B12677" s="36" t="str">
        <f t="shared" si="3780"/>
        <v>b</v>
      </c>
      <c r="C12677" s="42">
        <v>5</v>
      </c>
      <c r="D12677" s="42"/>
      <c r="F12677" s="343" t="s">
        <v>599</v>
      </c>
      <c r="G12677" s="49" t="s">
        <v>196</v>
      </c>
      <c r="H12677" s="101"/>
      <c r="I12677" s="97">
        <f t="shared" si="3662"/>
        <v>0</v>
      </c>
      <c r="J12677" s="101"/>
      <c r="K12677" s="101"/>
      <c r="L12677" s="97">
        <f t="shared" si="3786"/>
        <v>0</v>
      </c>
      <c r="M12677" s="101"/>
      <c r="N12677" s="101"/>
      <c r="R12677" s="352">
        <f>L12907-[1]გადასახდელები!L11297</f>
        <v>0</v>
      </c>
    </row>
    <row r="12678" spans="2:18" ht="60.75" hidden="1" customHeight="1">
      <c r="B12678" s="36" t="str">
        <f t="shared" si="3780"/>
        <v>b</v>
      </c>
      <c r="C12678" s="42">
        <v>5</v>
      </c>
      <c r="D12678" s="42"/>
      <c r="F12678" s="343" t="s">
        <v>536</v>
      </c>
      <c r="G12678" s="49" t="s">
        <v>230</v>
      </c>
      <c r="H12678" s="101"/>
      <c r="I12678" s="97">
        <f t="shared" si="3662"/>
        <v>0</v>
      </c>
      <c r="J12678" s="101"/>
      <c r="K12678" s="101"/>
      <c r="L12678" s="97">
        <f t="shared" si="3786"/>
        <v>0</v>
      </c>
      <c r="M12678" s="101"/>
      <c r="N12678" s="101"/>
      <c r="R12678" s="352">
        <f>L12908-[1]გადასახდელები!L11298</f>
        <v>0</v>
      </c>
    </row>
    <row r="12679" spans="2:18" ht="30.75" hidden="1" customHeight="1">
      <c r="B12679" s="36" t="str">
        <f t="shared" si="3780"/>
        <v>b</v>
      </c>
      <c r="C12679" s="42">
        <v>5</v>
      </c>
      <c r="D12679" s="42"/>
      <c r="F12679" s="342" t="s">
        <v>537</v>
      </c>
      <c r="G12679" s="48" t="s">
        <v>195</v>
      </c>
      <c r="H12679" s="96">
        <f>SUM(H12680:H12690)</f>
        <v>0</v>
      </c>
      <c r="I12679" s="97">
        <f t="shared" si="3662"/>
        <v>0</v>
      </c>
      <c r="J12679" s="96">
        <f>SUM(J12680:J12690)</f>
        <v>0</v>
      </c>
      <c r="K12679" s="96">
        <f>SUM(K12680:K12690)</f>
        <v>0</v>
      </c>
      <c r="L12679" s="97">
        <f t="shared" si="3786"/>
        <v>0</v>
      </c>
      <c r="M12679" s="96">
        <f>SUM(M12680:M12690)</f>
        <v>0</v>
      </c>
      <c r="N12679" s="96">
        <f>SUM(N12680:N12690)</f>
        <v>0</v>
      </c>
      <c r="O12679" s="82" t="s">
        <v>146</v>
      </c>
      <c r="R12679" s="352">
        <f>L12909-[1]გადასახდელები!L11299</f>
        <v>0</v>
      </c>
    </row>
    <row r="12680" spans="2:18" ht="20.25" hidden="1" customHeight="1">
      <c r="B12680" s="36" t="str">
        <f t="shared" si="3780"/>
        <v>b</v>
      </c>
      <c r="C12680" s="42">
        <v>6</v>
      </c>
      <c r="D12680" s="42"/>
      <c r="F12680" s="343" t="s">
        <v>600</v>
      </c>
      <c r="G12680" s="45" t="s">
        <v>181</v>
      </c>
      <c r="H12680" s="106"/>
      <c r="I12680" s="105">
        <f t="shared" si="3662"/>
        <v>0</v>
      </c>
      <c r="J12680" s="106"/>
      <c r="K12680" s="106"/>
      <c r="L12680" s="105">
        <f t="shared" si="3786"/>
        <v>0</v>
      </c>
      <c r="M12680" s="106"/>
      <c r="N12680" s="106"/>
      <c r="R12680" s="352">
        <f>L12910-[1]გადასახდელები!L11300</f>
        <v>0</v>
      </c>
    </row>
    <row r="12681" spans="2:18" ht="20.25" hidden="1" customHeight="1">
      <c r="B12681" s="36" t="str">
        <f t="shared" si="3780"/>
        <v>b</v>
      </c>
      <c r="C12681" s="42">
        <v>6</v>
      </c>
      <c r="D12681" s="42"/>
      <c r="F12681" s="343" t="s">
        <v>601</v>
      </c>
      <c r="G12681" s="45" t="s">
        <v>182</v>
      </c>
      <c r="H12681" s="106"/>
      <c r="I12681" s="105">
        <f t="shared" si="3662"/>
        <v>0</v>
      </c>
      <c r="J12681" s="106"/>
      <c r="K12681" s="106"/>
      <c r="L12681" s="105">
        <f t="shared" si="3786"/>
        <v>0</v>
      </c>
      <c r="M12681" s="106"/>
      <c r="N12681" s="106"/>
      <c r="R12681" s="352">
        <f>L12911-[1]გადასახდელები!L11301</f>
        <v>0</v>
      </c>
    </row>
    <row r="12682" spans="2:18" ht="20.25" hidden="1" customHeight="1">
      <c r="B12682" s="36" t="str">
        <f t="shared" si="3780"/>
        <v>b</v>
      </c>
      <c r="C12682" s="42">
        <v>6</v>
      </c>
      <c r="D12682" s="42"/>
      <c r="F12682" s="343" t="s">
        <v>602</v>
      </c>
      <c r="G12682" s="45" t="s">
        <v>183</v>
      </c>
      <c r="H12682" s="106"/>
      <c r="I12682" s="105">
        <f t="shared" si="3662"/>
        <v>0</v>
      </c>
      <c r="J12682" s="106"/>
      <c r="K12682" s="106"/>
      <c r="L12682" s="105">
        <f t="shared" si="3786"/>
        <v>0</v>
      </c>
      <c r="M12682" s="106"/>
      <c r="N12682" s="106"/>
      <c r="R12682" s="352">
        <f>L12912-[1]გადასახდელები!L11302</f>
        <v>0</v>
      </c>
    </row>
    <row r="12683" spans="2:18" ht="20.25" hidden="1" customHeight="1">
      <c r="B12683" s="36" t="str">
        <f t="shared" si="3780"/>
        <v>b</v>
      </c>
      <c r="C12683" s="42">
        <v>6</v>
      </c>
      <c r="D12683" s="42"/>
      <c r="F12683" s="343" t="s">
        <v>603</v>
      </c>
      <c r="G12683" s="45" t="s">
        <v>184</v>
      </c>
      <c r="H12683" s="106"/>
      <c r="I12683" s="105">
        <f t="shared" si="3662"/>
        <v>0</v>
      </c>
      <c r="J12683" s="106"/>
      <c r="K12683" s="106"/>
      <c r="L12683" s="105">
        <f t="shared" si="3786"/>
        <v>0</v>
      </c>
      <c r="M12683" s="106"/>
      <c r="N12683" s="106"/>
      <c r="R12683" s="352">
        <f>L12913-[1]გადასახდელები!L11303</f>
        <v>0</v>
      </c>
    </row>
    <row r="12684" spans="2:18" ht="20.25" hidden="1" customHeight="1">
      <c r="B12684" s="36" t="str">
        <f t="shared" si="3780"/>
        <v>b</v>
      </c>
      <c r="C12684" s="42">
        <v>6</v>
      </c>
      <c r="D12684" s="42"/>
      <c r="F12684" s="343" t="s">
        <v>538</v>
      </c>
      <c r="G12684" s="45" t="s">
        <v>185</v>
      </c>
      <c r="H12684" s="106"/>
      <c r="I12684" s="105">
        <f t="shared" si="3662"/>
        <v>0</v>
      </c>
      <c r="J12684" s="106"/>
      <c r="K12684" s="106"/>
      <c r="L12684" s="105">
        <f t="shared" si="3786"/>
        <v>0</v>
      </c>
      <c r="M12684" s="106"/>
      <c r="N12684" s="106"/>
      <c r="R12684" s="352">
        <f>L12914-[1]გადასახდელები!L11304</f>
        <v>0</v>
      </c>
    </row>
    <row r="12685" spans="2:18" ht="20.25" hidden="1" customHeight="1">
      <c r="B12685" s="36" t="str">
        <f t="shared" si="3780"/>
        <v>b</v>
      </c>
      <c r="C12685" s="42">
        <v>6</v>
      </c>
      <c r="D12685" s="42"/>
      <c r="F12685" s="343" t="s">
        <v>604</v>
      </c>
      <c r="G12685" s="45" t="s">
        <v>186</v>
      </c>
      <c r="H12685" s="106"/>
      <c r="I12685" s="105">
        <f t="shared" si="3662"/>
        <v>0</v>
      </c>
      <c r="J12685" s="106"/>
      <c r="K12685" s="106"/>
      <c r="L12685" s="105">
        <f t="shared" si="3786"/>
        <v>0</v>
      </c>
      <c r="M12685" s="106"/>
      <c r="N12685" s="106"/>
      <c r="R12685" s="352">
        <f>L12915-[1]გადასახდელები!L11305</f>
        <v>0</v>
      </c>
    </row>
    <row r="12686" spans="2:18" ht="20.25" hidden="1" customHeight="1">
      <c r="B12686" s="36" t="str">
        <f t="shared" si="3780"/>
        <v>b</v>
      </c>
      <c r="C12686" s="42">
        <v>6</v>
      </c>
      <c r="D12686" s="42"/>
      <c r="F12686" s="343" t="s">
        <v>605</v>
      </c>
      <c r="G12686" s="45" t="s">
        <v>187</v>
      </c>
      <c r="H12686" s="106"/>
      <c r="I12686" s="105">
        <f t="shared" si="3662"/>
        <v>0</v>
      </c>
      <c r="J12686" s="106"/>
      <c r="K12686" s="106"/>
      <c r="L12686" s="105">
        <f t="shared" si="3786"/>
        <v>0</v>
      </c>
      <c r="M12686" s="106"/>
      <c r="N12686" s="106"/>
      <c r="R12686" s="352">
        <f>L12916-[1]გადასახდელები!L11306</f>
        <v>0</v>
      </c>
    </row>
    <row r="12687" spans="2:18" ht="20.25" hidden="1" customHeight="1">
      <c r="B12687" s="36" t="str">
        <f t="shared" si="3780"/>
        <v>b</v>
      </c>
      <c r="C12687" s="42">
        <v>6</v>
      </c>
      <c r="D12687" s="42"/>
      <c r="F12687" s="343" t="s">
        <v>606</v>
      </c>
      <c r="G12687" s="45" t="s">
        <v>188</v>
      </c>
      <c r="H12687" s="106"/>
      <c r="I12687" s="105">
        <f t="shared" si="3662"/>
        <v>0</v>
      </c>
      <c r="J12687" s="106"/>
      <c r="K12687" s="106"/>
      <c r="L12687" s="105">
        <f t="shared" si="3786"/>
        <v>0</v>
      </c>
      <c r="M12687" s="106"/>
      <c r="N12687" s="106"/>
      <c r="R12687" s="352">
        <f>L12917-[1]გადასახდელები!L11307</f>
        <v>0</v>
      </c>
    </row>
    <row r="12688" spans="2:18" ht="20.25" hidden="1" customHeight="1">
      <c r="B12688" s="36" t="str">
        <f t="shared" si="3780"/>
        <v>b</v>
      </c>
      <c r="C12688" s="42">
        <v>6</v>
      </c>
      <c r="D12688" s="42"/>
      <c r="F12688" s="343" t="s">
        <v>607</v>
      </c>
      <c r="G12688" s="45" t="s">
        <v>189</v>
      </c>
      <c r="H12688" s="106"/>
      <c r="I12688" s="105">
        <f t="shared" si="3662"/>
        <v>0</v>
      </c>
      <c r="J12688" s="106"/>
      <c r="K12688" s="106"/>
      <c r="L12688" s="105">
        <f t="shared" ref="L12688:L12715" si="3787">M12688+N12688</f>
        <v>0</v>
      </c>
      <c r="M12688" s="106"/>
      <c r="N12688" s="106"/>
      <c r="R12688" s="352">
        <f>L12918-[1]გადასახდელები!L11308</f>
        <v>0</v>
      </c>
    </row>
    <row r="12689" spans="2:18" ht="20.25" hidden="1" customHeight="1">
      <c r="B12689" s="36" t="str">
        <f t="shared" si="3780"/>
        <v>b</v>
      </c>
      <c r="C12689" s="42">
        <v>6</v>
      </c>
      <c r="D12689" s="42"/>
      <c r="F12689" s="343" t="s">
        <v>608</v>
      </c>
      <c r="G12689" s="45" t="s">
        <v>190</v>
      </c>
      <c r="H12689" s="106"/>
      <c r="I12689" s="105">
        <f t="shared" si="3662"/>
        <v>0</v>
      </c>
      <c r="J12689" s="106"/>
      <c r="K12689" s="106"/>
      <c r="L12689" s="105">
        <f t="shared" si="3787"/>
        <v>0</v>
      </c>
      <c r="M12689" s="106"/>
      <c r="N12689" s="106"/>
      <c r="R12689" s="352">
        <f>L12919-[1]გადასახდელები!L11309</f>
        <v>0</v>
      </c>
    </row>
    <row r="12690" spans="2:18" ht="30.75" hidden="1" customHeight="1">
      <c r="B12690" s="36" t="str">
        <f t="shared" si="3780"/>
        <v>b</v>
      </c>
      <c r="C12690" s="42">
        <v>6</v>
      </c>
      <c r="D12690" s="42"/>
      <c r="F12690" s="343" t="s">
        <v>539</v>
      </c>
      <c r="G12690" s="45" t="s">
        <v>231</v>
      </c>
      <c r="H12690" s="106"/>
      <c r="I12690" s="105">
        <f t="shared" si="3662"/>
        <v>0</v>
      </c>
      <c r="J12690" s="106"/>
      <c r="K12690" s="106"/>
      <c r="L12690" s="105">
        <f t="shared" si="3787"/>
        <v>0</v>
      </c>
      <c r="M12690" s="106"/>
      <c r="N12690" s="106"/>
      <c r="R12690" s="352">
        <f>L12920-[1]გადასახდელები!L11310</f>
        <v>0</v>
      </c>
    </row>
    <row r="12691" spans="2:18" ht="20.25" hidden="1" customHeight="1">
      <c r="B12691" s="36" t="str">
        <f t="shared" si="3780"/>
        <v>b</v>
      </c>
      <c r="C12691" s="42">
        <v>5</v>
      </c>
      <c r="D12691" s="42"/>
      <c r="F12691" s="342" t="s">
        <v>609</v>
      </c>
      <c r="G12691" s="48" t="s">
        <v>197</v>
      </c>
      <c r="H12691" s="96">
        <f>SUM(H12692:H12694)</f>
        <v>0</v>
      </c>
      <c r="I12691" s="97">
        <f t="shared" si="3662"/>
        <v>0</v>
      </c>
      <c r="J12691" s="96">
        <f>SUM(J12692:J12694)</f>
        <v>0</v>
      </c>
      <c r="K12691" s="96">
        <f>SUM(K12692:K12694)</f>
        <v>0</v>
      </c>
      <c r="L12691" s="97">
        <f t="shared" si="3787"/>
        <v>0</v>
      </c>
      <c r="M12691" s="96">
        <f>SUM(M12692:M12694)</f>
        <v>0</v>
      </c>
      <c r="N12691" s="96">
        <f>SUM(N12692:N12694)</f>
        <v>0</v>
      </c>
      <c r="O12691" s="82" t="s">
        <v>146</v>
      </c>
      <c r="R12691" s="352">
        <f>L12921-[1]გადასახდელები!L11311</f>
        <v>0</v>
      </c>
    </row>
    <row r="12692" spans="2:18" ht="20.25" hidden="1" customHeight="1">
      <c r="B12692" s="36" t="str">
        <f t="shared" si="3780"/>
        <v>b</v>
      </c>
      <c r="C12692" s="42">
        <v>6</v>
      </c>
      <c r="D12692" s="42"/>
      <c r="F12692" s="343" t="s">
        <v>610</v>
      </c>
      <c r="G12692" s="45" t="s">
        <v>191</v>
      </c>
      <c r="H12692" s="106"/>
      <c r="I12692" s="105">
        <f t="shared" si="3662"/>
        <v>0</v>
      </c>
      <c r="J12692" s="106"/>
      <c r="K12692" s="106"/>
      <c r="L12692" s="105">
        <f t="shared" si="3787"/>
        <v>0</v>
      </c>
      <c r="M12692" s="106"/>
      <c r="N12692" s="106"/>
      <c r="R12692" s="352">
        <f>L12922-[1]გადასახდელები!L11312</f>
        <v>0</v>
      </c>
    </row>
    <row r="12693" spans="2:18" ht="20.25" hidden="1" customHeight="1">
      <c r="B12693" s="36" t="str">
        <f t="shared" si="3780"/>
        <v>b</v>
      </c>
      <c r="C12693" s="42">
        <v>6</v>
      </c>
      <c r="D12693" s="42"/>
      <c r="F12693" s="343" t="s">
        <v>611</v>
      </c>
      <c r="G12693" s="45" t="s">
        <v>192</v>
      </c>
      <c r="H12693" s="106"/>
      <c r="I12693" s="105">
        <f t="shared" si="3662"/>
        <v>0</v>
      </c>
      <c r="J12693" s="106"/>
      <c r="K12693" s="106"/>
      <c r="L12693" s="105">
        <f t="shared" si="3787"/>
        <v>0</v>
      </c>
      <c r="M12693" s="106"/>
      <c r="N12693" s="106"/>
      <c r="R12693" s="352">
        <f>L12923-[1]გადასახდელები!L11313</f>
        <v>0</v>
      </c>
    </row>
    <row r="12694" spans="2:18" ht="30.75" hidden="1" customHeight="1">
      <c r="B12694" s="36" t="str">
        <f t="shared" si="3780"/>
        <v>b</v>
      </c>
      <c r="C12694" s="42">
        <v>6</v>
      </c>
      <c r="D12694" s="42"/>
      <c r="F12694" s="343" t="s">
        <v>612</v>
      </c>
      <c r="G12694" s="45" t="s">
        <v>232</v>
      </c>
      <c r="H12694" s="106"/>
      <c r="I12694" s="105">
        <f t="shared" si="3662"/>
        <v>0</v>
      </c>
      <c r="J12694" s="106"/>
      <c r="K12694" s="106"/>
      <c r="L12694" s="105">
        <f t="shared" si="3787"/>
        <v>0</v>
      </c>
      <c r="M12694" s="106"/>
      <c r="N12694" s="106"/>
      <c r="R12694" s="352">
        <f>L12924-[1]გადასახდელები!L11314</f>
        <v>0</v>
      </c>
    </row>
    <row r="12695" spans="2:18" ht="30.75" hidden="1" customHeight="1">
      <c r="B12695" s="36" t="str">
        <f t="shared" si="3780"/>
        <v>b</v>
      </c>
      <c r="C12695" s="42">
        <v>5</v>
      </c>
      <c r="D12695" s="42"/>
      <c r="F12695" s="343" t="s">
        <v>613</v>
      </c>
      <c r="G12695" s="48" t="s">
        <v>233</v>
      </c>
      <c r="H12695" s="101"/>
      <c r="I12695" s="97">
        <f t="shared" si="3662"/>
        <v>0</v>
      </c>
      <c r="J12695" s="101"/>
      <c r="K12695" s="101"/>
      <c r="L12695" s="97">
        <f t="shared" si="3787"/>
        <v>0</v>
      </c>
      <c r="M12695" s="101"/>
      <c r="N12695" s="101"/>
      <c r="R12695" s="352">
        <f>L12925-[1]გადასახდელები!L11315</f>
        <v>0</v>
      </c>
    </row>
    <row r="12696" spans="2:18" ht="34.5" hidden="1" customHeight="1">
      <c r="B12696" s="36" t="str">
        <f t="shared" si="3780"/>
        <v>b</v>
      </c>
      <c r="C12696" s="42">
        <v>5</v>
      </c>
      <c r="D12696" s="42"/>
      <c r="F12696" s="343" t="s">
        <v>614</v>
      </c>
      <c r="G12696" s="50" t="s">
        <v>367</v>
      </c>
      <c r="H12696" s="101"/>
      <c r="I12696" s="97">
        <f t="shared" si="3662"/>
        <v>0</v>
      </c>
      <c r="J12696" s="101"/>
      <c r="K12696" s="101"/>
      <c r="L12696" s="97">
        <f t="shared" si="3787"/>
        <v>0</v>
      </c>
      <c r="M12696" s="101"/>
      <c r="N12696" s="101"/>
      <c r="R12696" s="352">
        <f>L12926-[1]გადასახდელები!L11316</f>
        <v>0</v>
      </c>
    </row>
    <row r="12697" spans="2:18" ht="34.5" hidden="1" customHeight="1">
      <c r="B12697" s="36" t="str">
        <f t="shared" si="3780"/>
        <v>b</v>
      </c>
      <c r="C12697" s="42">
        <v>5</v>
      </c>
      <c r="D12697" s="42"/>
      <c r="F12697" s="343" t="s">
        <v>540</v>
      </c>
      <c r="G12697" s="48" t="s">
        <v>234</v>
      </c>
      <c r="H12697" s="101"/>
      <c r="I12697" s="97">
        <f t="shared" si="3662"/>
        <v>0</v>
      </c>
      <c r="J12697" s="101"/>
      <c r="K12697" s="101"/>
      <c r="L12697" s="97">
        <f t="shared" si="3787"/>
        <v>0</v>
      </c>
      <c r="M12697" s="101"/>
      <c r="N12697" s="101"/>
      <c r="R12697" s="352">
        <f>L12927-[1]გადასახდელები!L11317</f>
        <v>0</v>
      </c>
    </row>
    <row r="12698" spans="2:18" ht="50.25" hidden="1" customHeight="1">
      <c r="B12698" s="36" t="str">
        <f t="shared" si="3780"/>
        <v>b</v>
      </c>
      <c r="C12698" s="42">
        <v>5</v>
      </c>
      <c r="D12698" s="42"/>
      <c r="F12698" s="343" t="s">
        <v>541</v>
      </c>
      <c r="G12698" s="48" t="s">
        <v>235</v>
      </c>
      <c r="H12698" s="101"/>
      <c r="I12698" s="97">
        <f t="shared" si="3662"/>
        <v>0</v>
      </c>
      <c r="J12698" s="101"/>
      <c r="K12698" s="101"/>
      <c r="L12698" s="97">
        <f t="shared" si="3787"/>
        <v>0</v>
      </c>
      <c r="M12698" s="101"/>
      <c r="N12698" s="101"/>
      <c r="R12698" s="352">
        <f>L12928-[1]გადასახდელები!L11318</f>
        <v>0</v>
      </c>
    </row>
    <row r="12699" spans="2:18" ht="20.25" hidden="1" customHeight="1">
      <c r="B12699" s="36" t="str">
        <f t="shared" si="3780"/>
        <v>b</v>
      </c>
      <c r="C12699" s="42">
        <v>5</v>
      </c>
      <c r="D12699" s="42"/>
      <c r="F12699" s="343" t="s">
        <v>542</v>
      </c>
      <c r="G12699" s="48" t="s">
        <v>236</v>
      </c>
      <c r="H12699" s="101"/>
      <c r="I12699" s="97">
        <f t="shared" si="3662"/>
        <v>0</v>
      </c>
      <c r="J12699" s="101"/>
      <c r="K12699" s="101"/>
      <c r="L12699" s="97">
        <f t="shared" si="3787"/>
        <v>0</v>
      </c>
      <c r="M12699" s="101"/>
      <c r="N12699" s="101"/>
      <c r="R12699" s="352">
        <f>L12929-[1]გადასახდელები!L11319</f>
        <v>0</v>
      </c>
    </row>
    <row r="12700" spans="2:18" ht="20.25" hidden="1" customHeight="1">
      <c r="B12700" s="36" t="str">
        <f t="shared" si="3780"/>
        <v>b</v>
      </c>
      <c r="C12700" s="42">
        <v>5</v>
      </c>
      <c r="D12700" s="42"/>
      <c r="F12700" s="343" t="s">
        <v>543</v>
      </c>
      <c r="G12700" s="48" t="s">
        <v>237</v>
      </c>
      <c r="H12700" s="101"/>
      <c r="I12700" s="97">
        <f t="shared" si="3662"/>
        <v>0</v>
      </c>
      <c r="J12700" s="101"/>
      <c r="K12700" s="101"/>
      <c r="L12700" s="97">
        <f t="shared" si="3787"/>
        <v>0</v>
      </c>
      <c r="M12700" s="101"/>
      <c r="N12700" s="101"/>
      <c r="R12700" s="352">
        <f>L12930-[1]გადასახდელები!L11320</f>
        <v>0</v>
      </c>
    </row>
    <row r="12701" spans="2:18" ht="20.25" hidden="1" customHeight="1">
      <c r="B12701" s="36" t="str">
        <f t="shared" si="3780"/>
        <v>b</v>
      </c>
      <c r="C12701" s="42">
        <v>5</v>
      </c>
      <c r="D12701" s="42"/>
      <c r="F12701" s="342" t="s">
        <v>544</v>
      </c>
      <c r="G12701" s="48" t="s">
        <v>238</v>
      </c>
      <c r="H12701" s="96">
        <f>SUM(H12702:H12708)</f>
        <v>0</v>
      </c>
      <c r="I12701" s="97">
        <f t="shared" si="3662"/>
        <v>0</v>
      </c>
      <c r="J12701" s="96">
        <f>SUM(J12702:J12708)</f>
        <v>0</v>
      </c>
      <c r="K12701" s="96">
        <f>SUM(K12702:K12708)</f>
        <v>0</v>
      </c>
      <c r="L12701" s="97">
        <f t="shared" si="3787"/>
        <v>0</v>
      </c>
      <c r="M12701" s="96">
        <f>SUM(M12702:M12708)</f>
        <v>0</v>
      </c>
      <c r="N12701" s="96">
        <f>SUM(N12702:N12708)</f>
        <v>0</v>
      </c>
      <c r="O12701" s="82" t="s">
        <v>146</v>
      </c>
      <c r="R12701" s="352">
        <f>L12931-[1]გადასახდელები!L11321</f>
        <v>0</v>
      </c>
    </row>
    <row r="12702" spans="2:18" ht="23.25" hidden="1" customHeight="1">
      <c r="B12702" s="36" t="str">
        <f t="shared" si="3780"/>
        <v>b</v>
      </c>
      <c r="C12702" s="42">
        <v>6</v>
      </c>
      <c r="D12702" s="42"/>
      <c r="F12702" s="343" t="s">
        <v>545</v>
      </c>
      <c r="G12702" s="45" t="s">
        <v>198</v>
      </c>
      <c r="H12702" s="106"/>
      <c r="I12702" s="105">
        <f t="shared" si="3662"/>
        <v>0</v>
      </c>
      <c r="J12702" s="106"/>
      <c r="K12702" s="106"/>
      <c r="L12702" s="105">
        <f t="shared" si="3787"/>
        <v>0</v>
      </c>
      <c r="M12702" s="106"/>
      <c r="N12702" s="106"/>
      <c r="R12702" s="352">
        <f>L12932-[1]გადასახდელები!L11322</f>
        <v>0</v>
      </c>
    </row>
    <row r="12703" spans="2:18" ht="20.25" hidden="1" customHeight="1">
      <c r="B12703" s="36" t="str">
        <f t="shared" si="3780"/>
        <v>b</v>
      </c>
      <c r="C12703" s="42">
        <v>6</v>
      </c>
      <c r="D12703" s="42"/>
      <c r="F12703" s="343" t="s">
        <v>546</v>
      </c>
      <c r="G12703" s="45" t="s">
        <v>199</v>
      </c>
      <c r="H12703" s="106"/>
      <c r="I12703" s="105">
        <f t="shared" si="3662"/>
        <v>0</v>
      </c>
      <c r="J12703" s="106"/>
      <c r="K12703" s="106"/>
      <c r="L12703" s="105">
        <f t="shared" si="3787"/>
        <v>0</v>
      </c>
      <c r="M12703" s="106"/>
      <c r="N12703" s="106"/>
      <c r="R12703" s="352">
        <f>L12933-[1]გადასახდელები!L11323</f>
        <v>0</v>
      </c>
    </row>
    <row r="12704" spans="2:18" ht="23.25" hidden="1" customHeight="1">
      <c r="B12704" s="36" t="str">
        <f t="shared" si="3780"/>
        <v>b</v>
      </c>
      <c r="C12704" s="42">
        <v>6</v>
      </c>
      <c r="D12704" s="42"/>
      <c r="F12704" s="343" t="s">
        <v>547</v>
      </c>
      <c r="G12704" s="45" t="s">
        <v>200</v>
      </c>
      <c r="H12704" s="106"/>
      <c r="I12704" s="105">
        <f t="shared" si="3662"/>
        <v>0</v>
      </c>
      <c r="J12704" s="106"/>
      <c r="K12704" s="106"/>
      <c r="L12704" s="105">
        <f t="shared" si="3787"/>
        <v>0</v>
      </c>
      <c r="M12704" s="106"/>
      <c r="N12704" s="106"/>
      <c r="R12704" s="352">
        <f>L12934-[1]გადასახდელები!L11324</f>
        <v>0</v>
      </c>
    </row>
    <row r="12705" spans="2:18" ht="31.5" hidden="1" customHeight="1">
      <c r="B12705" s="36" t="str">
        <f t="shared" si="3780"/>
        <v>b</v>
      </c>
      <c r="C12705" s="42">
        <v>6</v>
      </c>
      <c r="D12705" s="42"/>
      <c r="F12705" s="343" t="s">
        <v>615</v>
      </c>
      <c r="G12705" s="45" t="s">
        <v>201</v>
      </c>
      <c r="H12705" s="106"/>
      <c r="I12705" s="105">
        <f t="shared" si="3662"/>
        <v>0</v>
      </c>
      <c r="J12705" s="106"/>
      <c r="K12705" s="106"/>
      <c r="L12705" s="105">
        <f t="shared" si="3787"/>
        <v>0</v>
      </c>
      <c r="M12705" s="106"/>
      <c r="N12705" s="106"/>
      <c r="R12705" s="352">
        <f>L12935-[1]გადასახდელები!L11325</f>
        <v>0</v>
      </c>
    </row>
    <row r="12706" spans="2:18" ht="33.75" hidden="1" customHeight="1">
      <c r="B12706" s="36" t="str">
        <f t="shared" si="3780"/>
        <v>b</v>
      </c>
      <c r="C12706" s="42">
        <v>6</v>
      </c>
      <c r="D12706" s="42"/>
      <c r="F12706" s="343" t="s">
        <v>548</v>
      </c>
      <c r="G12706" s="45" t="s">
        <v>239</v>
      </c>
      <c r="H12706" s="106"/>
      <c r="I12706" s="105">
        <f t="shared" si="3662"/>
        <v>0</v>
      </c>
      <c r="J12706" s="106"/>
      <c r="K12706" s="106"/>
      <c r="L12706" s="105">
        <f t="shared" si="3787"/>
        <v>0</v>
      </c>
      <c r="M12706" s="106"/>
      <c r="N12706" s="106"/>
      <c r="R12706" s="352">
        <f>L12936-[1]გადასახდელები!L11326</f>
        <v>0</v>
      </c>
    </row>
    <row r="12707" spans="2:18" ht="34.5" hidden="1" customHeight="1">
      <c r="B12707" s="36" t="str">
        <f t="shared" si="3780"/>
        <v>b</v>
      </c>
      <c r="C12707" s="42">
        <v>6</v>
      </c>
      <c r="D12707" s="42"/>
      <c r="F12707" s="343" t="s">
        <v>616</v>
      </c>
      <c r="G12707" s="45" t="s">
        <v>240</v>
      </c>
      <c r="H12707" s="106"/>
      <c r="I12707" s="105">
        <f t="shared" si="3662"/>
        <v>0</v>
      </c>
      <c r="J12707" s="106"/>
      <c r="K12707" s="106"/>
      <c r="L12707" s="105">
        <f t="shared" si="3787"/>
        <v>0</v>
      </c>
      <c r="M12707" s="106"/>
      <c r="N12707" s="106"/>
      <c r="R12707" s="352">
        <f>L12937-[1]გადასახდელები!L11327</f>
        <v>0</v>
      </c>
    </row>
    <row r="12708" spans="2:18" ht="33.75" hidden="1" customHeight="1">
      <c r="B12708" s="36" t="str">
        <f t="shared" si="3780"/>
        <v>b</v>
      </c>
      <c r="C12708" s="42">
        <v>6</v>
      </c>
      <c r="D12708" s="42"/>
      <c r="F12708" s="343" t="s">
        <v>617</v>
      </c>
      <c r="G12708" s="45" t="s">
        <v>241</v>
      </c>
      <c r="H12708" s="106"/>
      <c r="I12708" s="105">
        <f t="shared" si="3662"/>
        <v>0</v>
      </c>
      <c r="J12708" s="106"/>
      <c r="K12708" s="106"/>
      <c r="L12708" s="105">
        <f t="shared" si="3787"/>
        <v>0</v>
      </c>
      <c r="M12708" s="106"/>
      <c r="N12708" s="106"/>
      <c r="R12708" s="352">
        <f>L12938-[1]გადასახდელები!L11328</f>
        <v>0</v>
      </c>
    </row>
    <row r="12709" spans="2:18" ht="34.5" hidden="1" customHeight="1">
      <c r="B12709" s="36" t="str">
        <f t="shared" si="3780"/>
        <v>b</v>
      </c>
      <c r="C12709" s="42">
        <v>5</v>
      </c>
      <c r="D12709" s="42"/>
      <c r="F12709" s="343" t="s">
        <v>618</v>
      </c>
      <c r="G12709" s="48" t="s">
        <v>242</v>
      </c>
      <c r="H12709" s="109"/>
      <c r="I12709" s="97">
        <f t="shared" ref="I12709:I12772" si="3788">J12709+K12709</f>
        <v>0</v>
      </c>
      <c r="J12709" s="109"/>
      <c r="K12709" s="109"/>
      <c r="L12709" s="97">
        <f t="shared" si="3787"/>
        <v>0</v>
      </c>
      <c r="M12709" s="109"/>
      <c r="N12709" s="109"/>
      <c r="R12709" s="352">
        <f>L12939-[1]გადასახდელები!L11329</f>
        <v>0</v>
      </c>
    </row>
    <row r="12710" spans="2:18" ht="24.75" hidden="1" customHeight="1">
      <c r="B12710" s="36" t="str">
        <f t="shared" si="3780"/>
        <v>b</v>
      </c>
      <c r="C12710" s="42">
        <v>5</v>
      </c>
      <c r="D12710" s="42"/>
      <c r="F12710" s="343" t="s">
        <v>549</v>
      </c>
      <c r="G12710" s="48" t="s">
        <v>243</v>
      </c>
      <c r="H12710" s="109"/>
      <c r="I12710" s="97">
        <f t="shared" si="3788"/>
        <v>0</v>
      </c>
      <c r="J12710" s="109"/>
      <c r="K12710" s="109"/>
      <c r="L12710" s="97">
        <f t="shared" si="3787"/>
        <v>0</v>
      </c>
      <c r="M12710" s="109"/>
      <c r="N12710" s="109"/>
      <c r="R12710" s="352">
        <f>L12940-[1]გადასახდელები!L11330</f>
        <v>0</v>
      </c>
    </row>
    <row r="12711" spans="2:18" ht="27.75" hidden="1" customHeight="1">
      <c r="B12711" s="36" t="str">
        <f t="shared" si="3780"/>
        <v>b</v>
      </c>
      <c r="C12711" s="42">
        <v>4</v>
      </c>
      <c r="D12711" s="42"/>
      <c r="F12711" s="343" t="s">
        <v>550</v>
      </c>
      <c r="G12711" s="47" t="s">
        <v>244</v>
      </c>
      <c r="H12711" s="103"/>
      <c r="I12711" s="108">
        <f t="shared" si="3788"/>
        <v>0</v>
      </c>
      <c r="J12711" s="103"/>
      <c r="K12711" s="103"/>
      <c r="L12711" s="108">
        <f t="shared" si="3787"/>
        <v>0</v>
      </c>
      <c r="M12711" s="103"/>
      <c r="N12711" s="103"/>
      <c r="R12711" s="352">
        <f>L12941-[1]გადასახდელები!L11331</f>
        <v>0</v>
      </c>
    </row>
    <row r="12712" spans="2:18" ht="23.25" hidden="1" customHeight="1">
      <c r="B12712" s="36" t="str">
        <f t="shared" si="3780"/>
        <v>b</v>
      </c>
      <c r="C12712" s="42">
        <v>4</v>
      </c>
      <c r="D12712" s="42"/>
      <c r="F12712" s="343" t="s">
        <v>619</v>
      </c>
      <c r="G12712" s="47" t="s">
        <v>245</v>
      </c>
      <c r="H12712" s="103"/>
      <c r="I12712" s="108">
        <f t="shared" si="3788"/>
        <v>0</v>
      </c>
      <c r="J12712" s="103"/>
      <c r="K12712" s="103"/>
      <c r="L12712" s="108">
        <f t="shared" si="3787"/>
        <v>0</v>
      </c>
      <c r="M12712" s="103"/>
      <c r="N12712" s="103"/>
      <c r="R12712" s="352">
        <f>L12942-[1]გადასახდელები!L11332</f>
        <v>0</v>
      </c>
    </row>
    <row r="12713" spans="2:18" ht="24" hidden="1" customHeight="1">
      <c r="B12713" s="36" t="str">
        <f t="shared" si="3780"/>
        <v>b</v>
      </c>
      <c r="C12713" s="42">
        <v>4</v>
      </c>
      <c r="D12713" s="42"/>
      <c r="F12713" s="343" t="s">
        <v>620</v>
      </c>
      <c r="G12713" s="47" t="s">
        <v>246</v>
      </c>
      <c r="H12713" s="103"/>
      <c r="I12713" s="108">
        <f t="shared" si="3788"/>
        <v>0</v>
      </c>
      <c r="J12713" s="103"/>
      <c r="K12713" s="103"/>
      <c r="L12713" s="108">
        <f t="shared" si="3787"/>
        <v>0</v>
      </c>
      <c r="M12713" s="103"/>
      <c r="N12713" s="103"/>
      <c r="R12713" s="352">
        <f>L12943-[1]გადასახდელები!L11333</f>
        <v>0</v>
      </c>
    </row>
    <row r="12714" spans="2:18" ht="34.5" hidden="1" customHeight="1">
      <c r="B12714" s="36" t="str">
        <f t="shared" si="3780"/>
        <v>b</v>
      </c>
      <c r="C12714" s="42">
        <v>4</v>
      </c>
      <c r="D12714" s="42"/>
      <c r="F12714" s="343" t="s">
        <v>551</v>
      </c>
      <c r="G12714" s="47" t="s">
        <v>247</v>
      </c>
      <c r="H12714" s="103"/>
      <c r="I12714" s="108">
        <f t="shared" si="3788"/>
        <v>0</v>
      </c>
      <c r="J12714" s="103"/>
      <c r="K12714" s="103"/>
      <c r="L12714" s="108">
        <f t="shared" si="3787"/>
        <v>0</v>
      </c>
      <c r="M12714" s="103"/>
      <c r="N12714" s="103"/>
      <c r="R12714" s="352">
        <f>L12944-[1]გადასახდელები!L11334</f>
        <v>0</v>
      </c>
    </row>
    <row r="12715" spans="2:18" ht="33" hidden="1" customHeight="1">
      <c r="B12715" s="36" t="str">
        <f t="shared" ref="B12715:B12778" si="3789">IF(H12715+I12715+L12715&gt;0,"a","b")</f>
        <v>b</v>
      </c>
      <c r="C12715" s="42">
        <v>4</v>
      </c>
      <c r="D12715" s="42"/>
      <c r="F12715" s="342" t="s">
        <v>552</v>
      </c>
      <c r="G12715" s="47" t="s">
        <v>248</v>
      </c>
      <c r="H12715" s="93">
        <f>SUM(H12716:H12721)</f>
        <v>0</v>
      </c>
      <c r="I12715" s="94">
        <f t="shared" si="3788"/>
        <v>0</v>
      </c>
      <c r="J12715" s="93">
        <f>SUM(J12716:J12721)</f>
        <v>0</v>
      </c>
      <c r="K12715" s="93">
        <f>SUM(K12716:K12721)</f>
        <v>0</v>
      </c>
      <c r="L12715" s="94">
        <f t="shared" si="3787"/>
        <v>0</v>
      </c>
      <c r="M12715" s="93">
        <f>SUM(M12716:M12721)</f>
        <v>0</v>
      </c>
      <c r="N12715" s="93">
        <f>SUM(N12716:N12721)</f>
        <v>0</v>
      </c>
      <c r="O12715" s="82" t="s">
        <v>146</v>
      </c>
      <c r="R12715" s="352">
        <f>L12945-[1]გადასახდელები!L11335</f>
        <v>0</v>
      </c>
    </row>
    <row r="12716" spans="2:18" ht="20.25" hidden="1" customHeight="1">
      <c r="B12716" s="36" t="str">
        <f t="shared" si="3789"/>
        <v>b</v>
      </c>
      <c r="C12716" s="42">
        <v>5</v>
      </c>
      <c r="D12716" s="42"/>
      <c r="F12716" s="343" t="s">
        <v>553</v>
      </c>
      <c r="G12716" s="48" t="s">
        <v>249</v>
      </c>
      <c r="H12716" s="109"/>
      <c r="I12716" s="97">
        <f t="shared" si="3788"/>
        <v>0</v>
      </c>
      <c r="J12716" s="109"/>
      <c r="K12716" s="109"/>
      <c r="L12716" s="97">
        <f t="shared" ref="L12716:L12779" si="3790">M12716+N12716</f>
        <v>0</v>
      </c>
      <c r="M12716" s="109"/>
      <c r="N12716" s="109"/>
      <c r="Q12716" s="17">
        <f>82+55</f>
        <v>137</v>
      </c>
      <c r="R12716" s="352">
        <f>L12946-[1]გადასახდელები!L11336</f>
        <v>0</v>
      </c>
    </row>
    <row r="12717" spans="2:18" ht="20.25" hidden="1" customHeight="1">
      <c r="B12717" s="36" t="str">
        <f t="shared" si="3789"/>
        <v>b</v>
      </c>
      <c r="C12717" s="42">
        <v>5</v>
      </c>
      <c r="D12717" s="42"/>
      <c r="F12717" s="343" t="s">
        <v>554</v>
      </c>
      <c r="G12717" s="48" t="s">
        <v>250</v>
      </c>
      <c r="H12717" s="109"/>
      <c r="I12717" s="97">
        <f t="shared" si="3788"/>
        <v>0</v>
      </c>
      <c r="J12717" s="109"/>
      <c r="K12717" s="109"/>
      <c r="L12717" s="97">
        <f t="shared" si="3790"/>
        <v>0</v>
      </c>
      <c r="M12717" s="109"/>
      <c r="N12717" s="109"/>
      <c r="R12717" s="352">
        <f>L12947-[1]გადასახდელები!L11337</f>
        <v>0</v>
      </c>
    </row>
    <row r="12718" spans="2:18" ht="35.25" hidden="1" customHeight="1">
      <c r="B12718" s="36" t="str">
        <f t="shared" si="3789"/>
        <v>b</v>
      </c>
      <c r="C12718" s="42">
        <v>5</v>
      </c>
      <c r="D12718" s="42"/>
      <c r="F12718" s="343" t="s">
        <v>555</v>
      </c>
      <c r="G12718" s="48" t="s">
        <v>251</v>
      </c>
      <c r="H12718" s="109"/>
      <c r="I12718" s="97">
        <f t="shared" si="3788"/>
        <v>0</v>
      </c>
      <c r="J12718" s="109"/>
      <c r="K12718" s="109"/>
      <c r="L12718" s="97">
        <f t="shared" si="3790"/>
        <v>0</v>
      </c>
      <c r="M12718" s="109"/>
      <c r="N12718" s="109"/>
      <c r="R12718" s="352">
        <f>L12948-[1]გადასახდელები!L11338</f>
        <v>0</v>
      </c>
    </row>
    <row r="12719" spans="2:18" ht="20.25" hidden="1" customHeight="1">
      <c r="B12719" s="36" t="str">
        <f t="shared" si="3789"/>
        <v>b</v>
      </c>
      <c r="C12719" s="42">
        <v>5</v>
      </c>
      <c r="D12719" s="42"/>
      <c r="F12719" s="343" t="s">
        <v>621</v>
      </c>
      <c r="G12719" s="48" t="s">
        <v>252</v>
      </c>
      <c r="H12719" s="109"/>
      <c r="I12719" s="97">
        <f t="shared" si="3788"/>
        <v>0</v>
      </c>
      <c r="J12719" s="109"/>
      <c r="K12719" s="109"/>
      <c r="L12719" s="97">
        <f t="shared" si="3790"/>
        <v>0</v>
      </c>
      <c r="M12719" s="109"/>
      <c r="N12719" s="109"/>
      <c r="R12719" s="352">
        <f>L12949-[1]გადასახდელები!L11339</f>
        <v>0</v>
      </c>
    </row>
    <row r="12720" spans="2:18" ht="30.75" hidden="1" customHeight="1">
      <c r="B12720" s="36" t="str">
        <f t="shared" si="3789"/>
        <v>b</v>
      </c>
      <c r="C12720" s="42">
        <v>5</v>
      </c>
      <c r="D12720" s="42"/>
      <c r="F12720" s="343" t="s">
        <v>622</v>
      </c>
      <c r="G12720" s="48" t="s">
        <v>253</v>
      </c>
      <c r="H12720" s="109"/>
      <c r="I12720" s="97">
        <f t="shared" si="3788"/>
        <v>0</v>
      </c>
      <c r="J12720" s="109"/>
      <c r="K12720" s="109"/>
      <c r="L12720" s="97">
        <f t="shared" si="3790"/>
        <v>0</v>
      </c>
      <c r="M12720" s="109"/>
      <c r="N12720" s="109"/>
      <c r="R12720" s="352">
        <f>L12950-[1]გადასახდელები!L11340</f>
        <v>0</v>
      </c>
    </row>
    <row r="12721" spans="2:18" ht="30.75" hidden="1" customHeight="1">
      <c r="B12721" s="36" t="str">
        <f t="shared" si="3789"/>
        <v>b</v>
      </c>
      <c r="C12721" s="42">
        <v>5</v>
      </c>
      <c r="D12721" s="42"/>
      <c r="F12721" s="343" t="s">
        <v>556</v>
      </c>
      <c r="G12721" s="48" t="s">
        <v>254</v>
      </c>
      <c r="H12721" s="109"/>
      <c r="I12721" s="97">
        <f t="shared" si="3788"/>
        <v>0</v>
      </c>
      <c r="J12721" s="109"/>
      <c r="K12721" s="109"/>
      <c r="L12721" s="97">
        <f t="shared" si="3790"/>
        <v>0</v>
      </c>
      <c r="M12721" s="109"/>
      <c r="N12721" s="109"/>
      <c r="R12721" s="352">
        <f>L12951-[1]გადასახდელები!L11341</f>
        <v>0</v>
      </c>
    </row>
    <row r="12722" spans="2:18" ht="20.25" hidden="1" customHeight="1">
      <c r="B12722" s="36" t="str">
        <f t="shared" si="3789"/>
        <v>b</v>
      </c>
      <c r="C12722" s="42">
        <v>4</v>
      </c>
      <c r="D12722" s="42"/>
      <c r="F12722" s="343" t="s">
        <v>623</v>
      </c>
      <c r="G12722" s="47" t="s">
        <v>255</v>
      </c>
      <c r="H12722" s="103"/>
      <c r="I12722" s="94">
        <f t="shared" si="3788"/>
        <v>0</v>
      </c>
      <c r="J12722" s="103"/>
      <c r="K12722" s="103"/>
      <c r="L12722" s="94">
        <f t="shared" si="3790"/>
        <v>0</v>
      </c>
      <c r="M12722" s="103"/>
      <c r="N12722" s="103"/>
      <c r="R12722" s="352">
        <f>L12952-[1]გადასახდელები!L11342</f>
        <v>0</v>
      </c>
    </row>
    <row r="12723" spans="2:18" ht="20.25" hidden="1" customHeight="1">
      <c r="B12723" s="36" t="str">
        <f t="shared" si="3789"/>
        <v>b</v>
      </c>
      <c r="C12723" s="42">
        <v>4</v>
      </c>
      <c r="D12723" s="42"/>
      <c r="F12723" s="342" t="s">
        <v>557</v>
      </c>
      <c r="G12723" s="47" t="s">
        <v>256</v>
      </c>
      <c r="H12723" s="93">
        <f>SUM(H12724:H12736)</f>
        <v>0</v>
      </c>
      <c r="I12723" s="94">
        <f t="shared" si="3788"/>
        <v>0</v>
      </c>
      <c r="J12723" s="93">
        <f>SUM(J12724:J12736)</f>
        <v>0</v>
      </c>
      <c r="K12723" s="93">
        <f>SUM(K12724:K12736)</f>
        <v>0</v>
      </c>
      <c r="L12723" s="94">
        <f t="shared" si="3790"/>
        <v>0</v>
      </c>
      <c r="M12723" s="93">
        <f>SUM(M12724:M12736)</f>
        <v>0</v>
      </c>
      <c r="N12723" s="93">
        <f>SUM(N12724:N12736)</f>
        <v>0</v>
      </c>
      <c r="O12723" s="82" t="s">
        <v>146</v>
      </c>
      <c r="R12723" s="352">
        <f>L12953-[1]გადასახდელები!L11343</f>
        <v>0</v>
      </c>
    </row>
    <row r="12724" spans="2:18" ht="20.25" hidden="1" customHeight="1">
      <c r="B12724" s="36" t="str">
        <f t="shared" si="3789"/>
        <v>b</v>
      </c>
      <c r="C12724" s="42">
        <v>5</v>
      </c>
      <c r="D12724" s="42"/>
      <c r="F12724" s="343" t="s">
        <v>624</v>
      </c>
      <c r="G12724" s="48" t="s">
        <v>257</v>
      </c>
      <c r="H12724" s="109"/>
      <c r="I12724" s="97">
        <f t="shared" si="3788"/>
        <v>0</v>
      </c>
      <c r="J12724" s="109"/>
      <c r="K12724" s="109"/>
      <c r="L12724" s="97">
        <f t="shared" si="3790"/>
        <v>0</v>
      </c>
      <c r="M12724" s="109"/>
      <c r="N12724" s="109"/>
      <c r="R12724" s="352">
        <f>L12954-[1]გადასახდელები!L11344</f>
        <v>0</v>
      </c>
    </row>
    <row r="12725" spans="2:18" ht="30" hidden="1" customHeight="1">
      <c r="B12725" s="36" t="str">
        <f t="shared" si="3789"/>
        <v>b</v>
      </c>
      <c r="C12725" s="42">
        <v>5</v>
      </c>
      <c r="D12725" s="42"/>
      <c r="F12725" s="343" t="s">
        <v>625</v>
      </c>
      <c r="G12725" s="48" t="s">
        <v>258</v>
      </c>
      <c r="H12725" s="109"/>
      <c r="I12725" s="97">
        <f t="shared" si="3788"/>
        <v>0</v>
      </c>
      <c r="J12725" s="109"/>
      <c r="K12725" s="109"/>
      <c r="L12725" s="97">
        <f t="shared" si="3790"/>
        <v>0</v>
      </c>
      <c r="M12725" s="109"/>
      <c r="N12725" s="109"/>
      <c r="R12725" s="352">
        <f>L12955-[1]გადასახდელები!L11345</f>
        <v>0</v>
      </c>
    </row>
    <row r="12726" spans="2:18" ht="22.5" hidden="1" customHeight="1">
      <c r="B12726" s="36" t="str">
        <f t="shared" si="3789"/>
        <v>b</v>
      </c>
      <c r="C12726" s="42">
        <v>5</v>
      </c>
      <c r="D12726" s="42"/>
      <c r="F12726" s="343" t="s">
        <v>558</v>
      </c>
      <c r="G12726" s="48" t="s">
        <v>259</v>
      </c>
      <c r="H12726" s="109"/>
      <c r="I12726" s="97">
        <f t="shared" si="3788"/>
        <v>0</v>
      </c>
      <c r="J12726" s="109"/>
      <c r="K12726" s="109"/>
      <c r="L12726" s="97">
        <f t="shared" si="3790"/>
        <v>0</v>
      </c>
      <c r="M12726" s="109"/>
      <c r="N12726" s="109"/>
      <c r="R12726" s="352">
        <f>L12956-[1]გადასახდელები!L11346</f>
        <v>0</v>
      </c>
    </row>
    <row r="12727" spans="2:18" ht="33.75" hidden="1" customHeight="1">
      <c r="B12727" s="36" t="str">
        <f t="shared" si="3789"/>
        <v>b</v>
      </c>
      <c r="C12727" s="42">
        <v>5</v>
      </c>
      <c r="D12727" s="42"/>
      <c r="F12727" s="343" t="s">
        <v>626</v>
      </c>
      <c r="G12727" s="48" t="s">
        <v>260</v>
      </c>
      <c r="H12727" s="109"/>
      <c r="I12727" s="97">
        <f t="shared" si="3788"/>
        <v>0</v>
      </c>
      <c r="J12727" s="109"/>
      <c r="K12727" s="109"/>
      <c r="L12727" s="97">
        <f t="shared" si="3790"/>
        <v>0</v>
      </c>
      <c r="M12727" s="109"/>
      <c r="N12727" s="109"/>
      <c r="R12727" s="352">
        <f>L12957-[1]გადასახდელები!L11347</f>
        <v>0</v>
      </c>
    </row>
    <row r="12728" spans="2:18" ht="24.75" hidden="1" customHeight="1">
      <c r="B12728" s="36" t="str">
        <f t="shared" si="3789"/>
        <v>b</v>
      </c>
      <c r="C12728" s="42">
        <v>5</v>
      </c>
      <c r="D12728" s="42"/>
      <c r="F12728" s="343" t="s">
        <v>627</v>
      </c>
      <c r="G12728" s="48" t="s">
        <v>261</v>
      </c>
      <c r="H12728" s="109"/>
      <c r="I12728" s="97">
        <f t="shared" si="3788"/>
        <v>0</v>
      </c>
      <c r="J12728" s="109"/>
      <c r="K12728" s="109"/>
      <c r="L12728" s="97">
        <f t="shared" si="3790"/>
        <v>0</v>
      </c>
      <c r="M12728" s="109"/>
      <c r="N12728" s="109"/>
      <c r="R12728" s="352">
        <f>L12958-[1]გადასახდელები!L11348</f>
        <v>0</v>
      </c>
    </row>
    <row r="12729" spans="2:18" ht="35.25" hidden="1" customHeight="1">
      <c r="B12729" s="36" t="str">
        <f t="shared" si="3789"/>
        <v>b</v>
      </c>
      <c r="C12729" s="42">
        <v>5</v>
      </c>
      <c r="D12729" s="42"/>
      <c r="F12729" s="343" t="s">
        <v>628</v>
      </c>
      <c r="G12729" s="48" t="s">
        <v>262</v>
      </c>
      <c r="H12729" s="109"/>
      <c r="I12729" s="97">
        <f t="shared" si="3788"/>
        <v>0</v>
      </c>
      <c r="J12729" s="109"/>
      <c r="K12729" s="109"/>
      <c r="L12729" s="97">
        <f t="shared" si="3790"/>
        <v>0</v>
      </c>
      <c r="M12729" s="109"/>
      <c r="N12729" s="109"/>
      <c r="R12729" s="352">
        <f>L12959-[1]გადასახდელები!L11349</f>
        <v>0</v>
      </c>
    </row>
    <row r="12730" spans="2:18" ht="33.75" hidden="1" customHeight="1">
      <c r="B12730" s="36" t="str">
        <f t="shared" si="3789"/>
        <v>b</v>
      </c>
      <c r="C12730" s="42">
        <v>5</v>
      </c>
      <c r="D12730" s="42"/>
      <c r="F12730" s="343" t="s">
        <v>629</v>
      </c>
      <c r="G12730" s="48" t="s">
        <v>263</v>
      </c>
      <c r="H12730" s="109"/>
      <c r="I12730" s="97">
        <f t="shared" si="3788"/>
        <v>0</v>
      </c>
      <c r="J12730" s="109"/>
      <c r="K12730" s="109"/>
      <c r="L12730" s="97">
        <f t="shared" si="3790"/>
        <v>0</v>
      </c>
      <c r="M12730" s="109"/>
      <c r="N12730" s="109"/>
      <c r="R12730" s="352">
        <f>L12960-[1]გადასახდელები!L11350</f>
        <v>0</v>
      </c>
    </row>
    <row r="12731" spans="2:18" ht="20.25" hidden="1" customHeight="1">
      <c r="B12731" s="36" t="str">
        <f t="shared" si="3789"/>
        <v>b</v>
      </c>
      <c r="C12731" s="42">
        <v>5</v>
      </c>
      <c r="D12731" s="42"/>
      <c r="F12731" s="343" t="s">
        <v>630</v>
      </c>
      <c r="G12731" s="48" t="s">
        <v>264</v>
      </c>
      <c r="H12731" s="109"/>
      <c r="I12731" s="97">
        <f t="shared" si="3788"/>
        <v>0</v>
      </c>
      <c r="J12731" s="109"/>
      <c r="K12731" s="109"/>
      <c r="L12731" s="97">
        <f t="shared" si="3790"/>
        <v>0</v>
      </c>
      <c r="M12731" s="109"/>
      <c r="N12731" s="109"/>
      <c r="R12731" s="352">
        <f>L12961-[1]გადასახდელები!L11351</f>
        <v>0</v>
      </c>
    </row>
    <row r="12732" spans="2:18" ht="20.25" hidden="1" customHeight="1">
      <c r="B12732" s="36" t="str">
        <f t="shared" si="3789"/>
        <v>b</v>
      </c>
      <c r="C12732" s="42">
        <v>5</v>
      </c>
      <c r="D12732" s="42"/>
      <c r="F12732" s="343" t="s">
        <v>631</v>
      </c>
      <c r="G12732" s="48" t="s">
        <v>265</v>
      </c>
      <c r="H12732" s="109"/>
      <c r="I12732" s="97">
        <f t="shared" si="3788"/>
        <v>0</v>
      </c>
      <c r="J12732" s="109"/>
      <c r="K12732" s="109"/>
      <c r="L12732" s="97">
        <f t="shared" si="3790"/>
        <v>0</v>
      </c>
      <c r="M12732" s="109"/>
      <c r="N12732" s="109"/>
      <c r="R12732" s="352">
        <f>L12962-[1]გადასახდელები!L11352</f>
        <v>0</v>
      </c>
    </row>
    <row r="12733" spans="2:18" ht="20.25" hidden="1" customHeight="1">
      <c r="B12733" s="36" t="str">
        <f t="shared" si="3789"/>
        <v>b</v>
      </c>
      <c r="C12733" s="42">
        <v>5</v>
      </c>
      <c r="D12733" s="42"/>
      <c r="F12733" s="343" t="s">
        <v>559</v>
      </c>
      <c r="G12733" s="48" t="s">
        <v>266</v>
      </c>
      <c r="H12733" s="109"/>
      <c r="I12733" s="97">
        <f t="shared" si="3788"/>
        <v>0</v>
      </c>
      <c r="J12733" s="109"/>
      <c r="K12733" s="109"/>
      <c r="L12733" s="97">
        <f t="shared" si="3790"/>
        <v>0</v>
      </c>
      <c r="M12733" s="109"/>
      <c r="N12733" s="109"/>
      <c r="R12733" s="352">
        <f>L12963-[1]გადასახდელები!L11353</f>
        <v>0</v>
      </c>
    </row>
    <row r="12734" spans="2:18" ht="20.25" hidden="1" customHeight="1">
      <c r="B12734" s="36" t="str">
        <f t="shared" si="3789"/>
        <v>b</v>
      </c>
      <c r="C12734" s="42">
        <v>5</v>
      </c>
      <c r="D12734" s="42"/>
      <c r="F12734" s="343" t="s">
        <v>632</v>
      </c>
      <c r="G12734" s="48" t="s">
        <v>267</v>
      </c>
      <c r="H12734" s="109"/>
      <c r="I12734" s="97">
        <f t="shared" si="3788"/>
        <v>0</v>
      </c>
      <c r="J12734" s="109"/>
      <c r="K12734" s="109"/>
      <c r="L12734" s="97">
        <f t="shared" si="3790"/>
        <v>0</v>
      </c>
      <c r="M12734" s="109"/>
      <c r="N12734" s="109"/>
      <c r="R12734" s="352">
        <f>L12964-[1]გადასახდელები!L11354</f>
        <v>0</v>
      </c>
    </row>
    <row r="12735" spans="2:18" ht="34.5" hidden="1" customHeight="1">
      <c r="B12735" s="36" t="str">
        <f t="shared" si="3789"/>
        <v>b</v>
      </c>
      <c r="C12735" s="42">
        <v>5</v>
      </c>
      <c r="D12735" s="42"/>
      <c r="F12735" s="343" t="s">
        <v>633</v>
      </c>
      <c r="G12735" s="48" t="s">
        <v>268</v>
      </c>
      <c r="H12735" s="109"/>
      <c r="I12735" s="97">
        <f t="shared" si="3788"/>
        <v>0</v>
      </c>
      <c r="J12735" s="109"/>
      <c r="K12735" s="109"/>
      <c r="L12735" s="97">
        <f t="shared" si="3790"/>
        <v>0</v>
      </c>
      <c r="M12735" s="109"/>
      <c r="N12735" s="109"/>
      <c r="R12735" s="352">
        <f>L12965-[1]გადასახდელები!L11355</f>
        <v>0</v>
      </c>
    </row>
    <row r="12736" spans="2:18" ht="30.75" hidden="1" customHeight="1">
      <c r="B12736" s="36" t="str">
        <f t="shared" si="3789"/>
        <v>b</v>
      </c>
      <c r="C12736" s="42">
        <v>5</v>
      </c>
      <c r="D12736" s="42"/>
      <c r="F12736" s="343" t="s">
        <v>560</v>
      </c>
      <c r="G12736" s="48" t="s">
        <v>269</v>
      </c>
      <c r="H12736" s="109"/>
      <c r="I12736" s="97">
        <f t="shared" si="3788"/>
        <v>0</v>
      </c>
      <c r="J12736" s="109"/>
      <c r="K12736" s="109"/>
      <c r="L12736" s="97">
        <f t="shared" si="3790"/>
        <v>0</v>
      </c>
      <c r="M12736" s="109"/>
      <c r="N12736" s="109"/>
      <c r="R12736" s="352">
        <f>L12966-[1]გადასახდელები!L11356</f>
        <v>0</v>
      </c>
    </row>
    <row r="12737" spans="2:18" ht="20.25" hidden="1" customHeight="1">
      <c r="B12737" s="36" t="str">
        <f t="shared" si="3789"/>
        <v>b</v>
      </c>
      <c r="C12737" s="42">
        <v>3</v>
      </c>
      <c r="D12737" s="42"/>
      <c r="F12737" s="343" t="s">
        <v>634</v>
      </c>
      <c r="G12737" s="57" t="s">
        <v>209</v>
      </c>
      <c r="H12737" s="111"/>
      <c r="I12737" s="90">
        <f t="shared" si="3788"/>
        <v>0</v>
      </c>
      <c r="J12737" s="111"/>
      <c r="K12737" s="111"/>
      <c r="L12737" s="90">
        <f t="shared" si="3790"/>
        <v>0</v>
      </c>
      <c r="M12737" s="111"/>
      <c r="N12737" s="111"/>
      <c r="R12737" s="352">
        <f>L12967-[1]გადასახდელები!L11357</f>
        <v>0</v>
      </c>
    </row>
    <row r="12738" spans="2:18" ht="20.25" hidden="1" customHeight="1">
      <c r="B12738" s="36" t="str">
        <f t="shared" si="3789"/>
        <v>b</v>
      </c>
      <c r="C12738" s="42">
        <v>3</v>
      </c>
      <c r="D12738" s="42"/>
      <c r="F12738" s="342" t="s">
        <v>635</v>
      </c>
      <c r="G12738" s="57" t="s">
        <v>208</v>
      </c>
      <c r="H12738" s="89">
        <f>H12739+H12744+H12745</f>
        <v>0</v>
      </c>
      <c r="I12738" s="90">
        <f t="shared" si="3788"/>
        <v>0</v>
      </c>
      <c r="J12738" s="89">
        <f>J12739+J12744+J12745</f>
        <v>0</v>
      </c>
      <c r="K12738" s="89">
        <f>K12739+K12744+K12745</f>
        <v>0</v>
      </c>
      <c r="L12738" s="90">
        <f t="shared" si="3790"/>
        <v>0</v>
      </c>
      <c r="M12738" s="89">
        <f>M12739+M12744+M12745</f>
        <v>0</v>
      </c>
      <c r="N12738" s="89">
        <f>N12739+N12744+N12745</f>
        <v>0</v>
      </c>
      <c r="O12738" s="82" t="s">
        <v>146</v>
      </c>
      <c r="R12738" s="352">
        <f>L12968-[1]გადასახდელები!L11358</f>
        <v>0</v>
      </c>
    </row>
    <row r="12739" spans="2:18" ht="20.25" hidden="1" customHeight="1">
      <c r="B12739" s="36" t="str">
        <f t="shared" si="3789"/>
        <v>b</v>
      </c>
      <c r="C12739" s="42">
        <v>4</v>
      </c>
      <c r="D12739" s="42"/>
      <c r="F12739" s="342" t="s">
        <v>636</v>
      </c>
      <c r="G12739" s="47" t="s">
        <v>270</v>
      </c>
      <c r="H12739" s="93">
        <f>SUM(H12740:H12743)</f>
        <v>0</v>
      </c>
      <c r="I12739" s="94">
        <f t="shared" si="3788"/>
        <v>0</v>
      </c>
      <c r="J12739" s="93">
        <f>SUM(J12740:J12743)</f>
        <v>0</v>
      </c>
      <c r="K12739" s="93">
        <f>SUM(K12740:K12743)</f>
        <v>0</v>
      </c>
      <c r="L12739" s="94">
        <f t="shared" si="3790"/>
        <v>0</v>
      </c>
      <c r="M12739" s="93">
        <f>SUM(M12740:M12743)</f>
        <v>0</v>
      </c>
      <c r="N12739" s="93">
        <f>SUM(N12740:N12743)</f>
        <v>0</v>
      </c>
      <c r="O12739" s="82" t="s">
        <v>146</v>
      </c>
      <c r="R12739" s="352">
        <f>L12969-[1]გადასახდელები!L11359</f>
        <v>0</v>
      </c>
    </row>
    <row r="12740" spans="2:18" ht="20.25" hidden="1" customHeight="1">
      <c r="B12740" s="36" t="str">
        <f t="shared" si="3789"/>
        <v>b</v>
      </c>
      <c r="C12740" s="42">
        <v>5</v>
      </c>
      <c r="D12740" s="42"/>
      <c r="F12740" s="343" t="s">
        <v>637</v>
      </c>
      <c r="G12740" s="48" t="s">
        <v>271</v>
      </c>
      <c r="H12740" s="101"/>
      <c r="I12740" s="97">
        <f t="shared" si="3788"/>
        <v>0</v>
      </c>
      <c r="J12740" s="101"/>
      <c r="K12740" s="101"/>
      <c r="L12740" s="97">
        <f t="shared" si="3790"/>
        <v>0</v>
      </c>
      <c r="M12740" s="101"/>
      <c r="N12740" s="101"/>
      <c r="R12740" s="352">
        <f>L12970-[1]გადასახდელები!L11360</f>
        <v>0</v>
      </c>
    </row>
    <row r="12741" spans="2:18" ht="20.25" hidden="1" customHeight="1">
      <c r="B12741" s="36" t="str">
        <f t="shared" si="3789"/>
        <v>b</v>
      </c>
      <c r="C12741" s="42">
        <v>5</v>
      </c>
      <c r="D12741" s="42"/>
      <c r="F12741" s="343" t="s">
        <v>638</v>
      </c>
      <c r="G12741" s="48" t="s">
        <v>272</v>
      </c>
      <c r="H12741" s="101"/>
      <c r="I12741" s="97">
        <f t="shared" si="3788"/>
        <v>0</v>
      </c>
      <c r="J12741" s="101"/>
      <c r="K12741" s="101"/>
      <c r="L12741" s="97">
        <f t="shared" si="3790"/>
        <v>0</v>
      </c>
      <c r="M12741" s="101"/>
      <c r="N12741" s="101"/>
      <c r="R12741" s="352">
        <f>L12971-[1]გადასახდელები!L11361</f>
        <v>0</v>
      </c>
    </row>
    <row r="12742" spans="2:18" ht="20.25" hidden="1" customHeight="1">
      <c r="B12742" s="36" t="str">
        <f t="shared" si="3789"/>
        <v>b</v>
      </c>
      <c r="C12742" s="42">
        <v>5</v>
      </c>
      <c r="D12742" s="42"/>
      <c r="F12742" s="343" t="s">
        <v>639</v>
      </c>
      <c r="G12742" s="48" t="s">
        <v>273</v>
      </c>
      <c r="H12742" s="101"/>
      <c r="I12742" s="97">
        <f t="shared" si="3788"/>
        <v>0</v>
      </c>
      <c r="J12742" s="101"/>
      <c r="K12742" s="101"/>
      <c r="L12742" s="97">
        <f t="shared" si="3790"/>
        <v>0</v>
      </c>
      <c r="M12742" s="101"/>
      <c r="N12742" s="101"/>
      <c r="R12742" s="352">
        <f>L12972-[1]გადასახდელები!L11362</f>
        <v>0</v>
      </c>
    </row>
    <row r="12743" spans="2:18" ht="20.25" hidden="1" customHeight="1">
      <c r="B12743" s="36" t="str">
        <f t="shared" si="3789"/>
        <v>b</v>
      </c>
      <c r="C12743" s="42">
        <v>5</v>
      </c>
      <c r="D12743" s="42"/>
      <c r="F12743" s="343" t="s">
        <v>640</v>
      </c>
      <c r="G12743" s="48" t="s">
        <v>274</v>
      </c>
      <c r="H12743" s="101"/>
      <c r="I12743" s="97">
        <f t="shared" si="3788"/>
        <v>0</v>
      </c>
      <c r="J12743" s="101"/>
      <c r="K12743" s="101"/>
      <c r="L12743" s="97">
        <f t="shared" si="3790"/>
        <v>0</v>
      </c>
      <c r="M12743" s="101"/>
      <c r="N12743" s="101"/>
      <c r="R12743" s="352">
        <f>L12973-[1]გადასახდელები!L11363</f>
        <v>0</v>
      </c>
    </row>
    <row r="12744" spans="2:18" ht="20.25" hidden="1" customHeight="1">
      <c r="B12744" s="36" t="str">
        <f t="shared" si="3789"/>
        <v>b</v>
      </c>
      <c r="C12744" s="42">
        <v>4</v>
      </c>
      <c r="D12744" s="42"/>
      <c r="F12744" s="343" t="s">
        <v>641</v>
      </c>
      <c r="G12744" s="47" t="s">
        <v>275</v>
      </c>
      <c r="H12744" s="103"/>
      <c r="I12744" s="94">
        <f t="shared" si="3788"/>
        <v>0</v>
      </c>
      <c r="J12744" s="103"/>
      <c r="K12744" s="103"/>
      <c r="L12744" s="94">
        <f t="shared" si="3790"/>
        <v>0</v>
      </c>
      <c r="M12744" s="103"/>
      <c r="N12744" s="103"/>
      <c r="R12744" s="352">
        <f>L12974-[1]გადასახდელები!L11364</f>
        <v>0</v>
      </c>
    </row>
    <row r="12745" spans="2:18" ht="36" hidden="1" customHeight="1">
      <c r="B12745" s="36" t="str">
        <f t="shared" si="3789"/>
        <v>b</v>
      </c>
      <c r="C12745" s="42">
        <v>4</v>
      </c>
      <c r="D12745" s="42"/>
      <c r="F12745" s="343" t="s">
        <v>642</v>
      </c>
      <c r="G12745" s="47" t="s">
        <v>276</v>
      </c>
      <c r="H12745" s="103"/>
      <c r="I12745" s="94">
        <f t="shared" si="3788"/>
        <v>0</v>
      </c>
      <c r="J12745" s="103"/>
      <c r="K12745" s="103"/>
      <c r="L12745" s="94">
        <f t="shared" si="3790"/>
        <v>0</v>
      </c>
      <c r="M12745" s="103"/>
      <c r="N12745" s="103"/>
      <c r="R12745" s="352">
        <f>L12975-[1]გადასახდელები!L11365</f>
        <v>0</v>
      </c>
    </row>
    <row r="12746" spans="2:18" ht="20.25" hidden="1" customHeight="1">
      <c r="B12746" s="36" t="str">
        <f t="shared" si="3789"/>
        <v>b</v>
      </c>
      <c r="C12746" s="42">
        <v>3</v>
      </c>
      <c r="D12746" s="42"/>
      <c r="F12746" s="343" t="s">
        <v>561</v>
      </c>
      <c r="G12746" s="57" t="s">
        <v>202</v>
      </c>
      <c r="H12746" s="111"/>
      <c r="I12746" s="90">
        <f t="shared" si="3788"/>
        <v>0</v>
      </c>
      <c r="J12746" s="111"/>
      <c r="K12746" s="111"/>
      <c r="L12746" s="90">
        <f t="shared" si="3790"/>
        <v>0</v>
      </c>
      <c r="M12746" s="111"/>
      <c r="N12746" s="111"/>
      <c r="R12746" s="352">
        <f>L12976-[1]გადასახდელები!L11366</f>
        <v>3.3</v>
      </c>
    </row>
    <row r="12747" spans="2:18" ht="20.25" hidden="1" customHeight="1">
      <c r="B12747" s="36" t="str">
        <f t="shared" si="3789"/>
        <v>b</v>
      </c>
      <c r="C12747" s="42">
        <v>3</v>
      </c>
      <c r="D12747" s="42"/>
      <c r="F12747" s="342" t="s">
        <v>562</v>
      </c>
      <c r="G12747" s="57" t="s">
        <v>203</v>
      </c>
      <c r="H12747" s="89">
        <f>H12748+H12751+H12754</f>
        <v>0</v>
      </c>
      <c r="I12747" s="90">
        <f t="shared" si="3788"/>
        <v>0</v>
      </c>
      <c r="J12747" s="89">
        <f>J12748+J12751+J12754</f>
        <v>0</v>
      </c>
      <c r="K12747" s="89">
        <f>K12748+K12751+K12754</f>
        <v>0</v>
      </c>
      <c r="L12747" s="90">
        <f t="shared" si="3790"/>
        <v>0</v>
      </c>
      <c r="M12747" s="89">
        <f>M12748+M12751+M12754</f>
        <v>0</v>
      </c>
      <c r="N12747" s="89">
        <f>N12748+N12751+N12754</f>
        <v>0</v>
      </c>
      <c r="O12747" s="82" t="s">
        <v>146</v>
      </c>
      <c r="R12747" s="352">
        <f>L12977-[1]გადასახდელები!L11367</f>
        <v>0</v>
      </c>
    </row>
    <row r="12748" spans="2:18" ht="20.25" hidden="1" customHeight="1">
      <c r="B12748" s="36" t="str">
        <f t="shared" si="3789"/>
        <v>b</v>
      </c>
      <c r="C12748" s="42">
        <v>4</v>
      </c>
      <c r="D12748" s="42"/>
      <c r="F12748" s="342" t="s">
        <v>643</v>
      </c>
      <c r="G12748" s="47" t="s">
        <v>277</v>
      </c>
      <c r="H12748" s="93">
        <f>SUM(H12749:H12750)</f>
        <v>0</v>
      </c>
      <c r="I12748" s="94">
        <f t="shared" si="3788"/>
        <v>0</v>
      </c>
      <c r="J12748" s="93">
        <f>SUM(J12749:J12750)</f>
        <v>0</v>
      </c>
      <c r="K12748" s="93">
        <f>SUM(K12749:K12750)</f>
        <v>0</v>
      </c>
      <c r="L12748" s="94">
        <f t="shared" si="3790"/>
        <v>0</v>
      </c>
      <c r="M12748" s="93">
        <f>SUM(M12749:M12750)</f>
        <v>0</v>
      </c>
      <c r="N12748" s="93">
        <f>SUM(N12749:N12750)</f>
        <v>0</v>
      </c>
      <c r="O12748" s="82" t="s">
        <v>146</v>
      </c>
      <c r="R12748" s="352">
        <f>L12978-[1]გადასახდელები!L11368</f>
        <v>0</v>
      </c>
    </row>
    <row r="12749" spans="2:18" ht="20.25" hidden="1" customHeight="1">
      <c r="B12749" s="36" t="str">
        <f t="shared" si="3789"/>
        <v>b</v>
      </c>
      <c r="C12749" s="42">
        <v>5</v>
      </c>
      <c r="D12749" s="42"/>
      <c r="F12749" s="343" t="s">
        <v>644</v>
      </c>
      <c r="G12749" s="48" t="s">
        <v>278</v>
      </c>
      <c r="H12749" s="101"/>
      <c r="I12749" s="97">
        <f t="shared" si="3788"/>
        <v>0</v>
      </c>
      <c r="J12749" s="101"/>
      <c r="K12749" s="101"/>
      <c r="L12749" s="97">
        <f t="shared" si="3790"/>
        <v>0</v>
      </c>
      <c r="M12749" s="101"/>
      <c r="N12749" s="101"/>
      <c r="R12749" s="352">
        <f>L12979-[1]გადასახდელები!L11369</f>
        <v>0</v>
      </c>
    </row>
    <row r="12750" spans="2:18" ht="20.25" hidden="1" customHeight="1">
      <c r="B12750" s="36" t="str">
        <f t="shared" si="3789"/>
        <v>b</v>
      </c>
      <c r="C12750" s="42">
        <v>5</v>
      </c>
      <c r="D12750" s="42"/>
      <c r="F12750" s="343" t="s">
        <v>645</v>
      </c>
      <c r="G12750" s="48" t="s">
        <v>204</v>
      </c>
      <c r="H12750" s="101"/>
      <c r="I12750" s="97">
        <f t="shared" si="3788"/>
        <v>0</v>
      </c>
      <c r="J12750" s="101"/>
      <c r="K12750" s="101"/>
      <c r="L12750" s="97">
        <f t="shared" si="3790"/>
        <v>0</v>
      </c>
      <c r="M12750" s="101"/>
      <c r="N12750" s="101"/>
      <c r="R12750" s="352">
        <f>L12980-[1]გადასახდელები!L11370</f>
        <v>0</v>
      </c>
    </row>
    <row r="12751" spans="2:18" ht="20.25" hidden="1" customHeight="1">
      <c r="B12751" s="36" t="str">
        <f t="shared" si="3789"/>
        <v>b</v>
      </c>
      <c r="C12751" s="42">
        <v>4</v>
      </c>
      <c r="D12751" s="42"/>
      <c r="F12751" s="342" t="s">
        <v>646</v>
      </c>
      <c r="G12751" s="47" t="s">
        <v>279</v>
      </c>
      <c r="H12751" s="93">
        <f>SUM(H12752:H12753)</f>
        <v>0</v>
      </c>
      <c r="I12751" s="94">
        <f t="shared" si="3788"/>
        <v>0</v>
      </c>
      <c r="J12751" s="93">
        <f>SUM(J12752:J12753)</f>
        <v>0</v>
      </c>
      <c r="K12751" s="93">
        <f>SUM(K12752:K12753)</f>
        <v>0</v>
      </c>
      <c r="L12751" s="94">
        <f t="shared" si="3790"/>
        <v>0</v>
      </c>
      <c r="M12751" s="93">
        <f>SUM(M12752:M12753)</f>
        <v>0</v>
      </c>
      <c r="N12751" s="93">
        <f>SUM(N12752:N12753)</f>
        <v>0</v>
      </c>
      <c r="O12751" s="82" t="s">
        <v>146</v>
      </c>
      <c r="R12751" s="352">
        <f>L12981-[1]გადასახდელები!L11371</f>
        <v>0</v>
      </c>
    </row>
    <row r="12752" spans="2:18" ht="20.25" hidden="1" customHeight="1">
      <c r="B12752" s="36" t="str">
        <f t="shared" si="3789"/>
        <v>b</v>
      </c>
      <c r="C12752" s="42">
        <v>5</v>
      </c>
      <c r="D12752" s="42"/>
      <c r="F12752" s="343" t="s">
        <v>647</v>
      </c>
      <c r="G12752" s="48" t="s">
        <v>278</v>
      </c>
      <c r="H12752" s="101"/>
      <c r="I12752" s="97">
        <f t="shared" si="3788"/>
        <v>0</v>
      </c>
      <c r="J12752" s="101"/>
      <c r="K12752" s="101"/>
      <c r="L12752" s="97">
        <f t="shared" si="3790"/>
        <v>0</v>
      </c>
      <c r="M12752" s="101"/>
      <c r="N12752" s="101"/>
      <c r="R12752" s="352">
        <f>L12982-[1]გადასახდელები!L11372</f>
        <v>0</v>
      </c>
    </row>
    <row r="12753" spans="2:18" ht="20.25" hidden="1" customHeight="1">
      <c r="B12753" s="36" t="str">
        <f t="shared" si="3789"/>
        <v>b</v>
      </c>
      <c r="C12753" s="42">
        <v>5</v>
      </c>
      <c r="D12753" s="42"/>
      <c r="F12753" s="343" t="s">
        <v>648</v>
      </c>
      <c r="G12753" s="48" t="s">
        <v>204</v>
      </c>
      <c r="H12753" s="101"/>
      <c r="I12753" s="97">
        <f t="shared" si="3788"/>
        <v>0</v>
      </c>
      <c r="J12753" s="101"/>
      <c r="K12753" s="101"/>
      <c r="L12753" s="97">
        <f t="shared" si="3790"/>
        <v>0</v>
      </c>
      <c r="M12753" s="101"/>
      <c r="N12753" s="101"/>
      <c r="R12753" s="352">
        <f>L12983-[1]გადასახდელები!L11373</f>
        <v>0</v>
      </c>
    </row>
    <row r="12754" spans="2:18" ht="20.25" hidden="1" customHeight="1">
      <c r="B12754" s="36" t="str">
        <f t="shared" si="3789"/>
        <v>b</v>
      </c>
      <c r="C12754" s="42">
        <v>4</v>
      </c>
      <c r="D12754" s="42"/>
      <c r="F12754" s="342" t="s">
        <v>563</v>
      </c>
      <c r="G12754" s="47" t="s">
        <v>280</v>
      </c>
      <c r="H12754" s="93">
        <f>SUM(H12755:H12756)</f>
        <v>0</v>
      </c>
      <c r="I12754" s="94">
        <f t="shared" si="3788"/>
        <v>0</v>
      </c>
      <c r="J12754" s="93">
        <f>SUM(J12755:J12756)</f>
        <v>0</v>
      </c>
      <c r="K12754" s="93">
        <f>SUM(K12755:K12756)</f>
        <v>0</v>
      </c>
      <c r="L12754" s="94">
        <f t="shared" si="3790"/>
        <v>0</v>
      </c>
      <c r="M12754" s="93">
        <f>SUM(M12755:M12756)</f>
        <v>0</v>
      </c>
      <c r="N12754" s="93">
        <f>SUM(N12755:N12756)</f>
        <v>0</v>
      </c>
      <c r="O12754" s="82" t="s">
        <v>146</v>
      </c>
      <c r="R12754" s="352">
        <f>L12984-[1]გადასახდელები!L11374</f>
        <v>0</v>
      </c>
    </row>
    <row r="12755" spans="2:18" ht="20.25" hidden="1" customHeight="1">
      <c r="B12755" s="36" t="str">
        <f t="shared" si="3789"/>
        <v>b</v>
      </c>
      <c r="C12755" s="42">
        <v>5</v>
      </c>
      <c r="D12755" s="42"/>
      <c r="F12755" s="343" t="s">
        <v>649</v>
      </c>
      <c r="G12755" s="48" t="s">
        <v>278</v>
      </c>
      <c r="H12755" s="101"/>
      <c r="I12755" s="97">
        <f t="shared" si="3788"/>
        <v>0</v>
      </c>
      <c r="J12755" s="101"/>
      <c r="K12755" s="101"/>
      <c r="L12755" s="97">
        <f t="shared" si="3790"/>
        <v>0</v>
      </c>
      <c r="M12755" s="101"/>
      <c r="N12755" s="101"/>
      <c r="R12755" s="352">
        <f>L12985-[1]გადასახდელები!L11375</f>
        <v>0</v>
      </c>
    </row>
    <row r="12756" spans="2:18" ht="20.25" hidden="1" customHeight="1">
      <c r="B12756" s="36" t="str">
        <f t="shared" si="3789"/>
        <v>b</v>
      </c>
      <c r="C12756" s="42">
        <v>5</v>
      </c>
      <c r="D12756" s="42"/>
      <c r="F12756" s="343" t="s">
        <v>564</v>
      </c>
      <c r="G12756" s="48" t="s">
        <v>204</v>
      </c>
      <c r="H12756" s="101"/>
      <c r="I12756" s="97">
        <f t="shared" si="3788"/>
        <v>0</v>
      </c>
      <c r="J12756" s="101"/>
      <c r="K12756" s="101"/>
      <c r="L12756" s="97">
        <f t="shared" si="3790"/>
        <v>0</v>
      </c>
      <c r="M12756" s="101"/>
      <c r="N12756" s="101"/>
      <c r="R12756" s="352">
        <f>L12986-[1]გადასახდელები!L11376</f>
        <v>0</v>
      </c>
    </row>
    <row r="12757" spans="2:18" ht="20.25" customHeight="1">
      <c r="B12757" s="36" t="str">
        <f t="shared" si="3789"/>
        <v>a</v>
      </c>
      <c r="C12757" s="42">
        <v>3</v>
      </c>
      <c r="D12757" s="42"/>
      <c r="F12757" s="342" t="s">
        <v>565</v>
      </c>
      <c r="G12757" s="57" t="s">
        <v>206</v>
      </c>
      <c r="H12757" s="89">
        <f>H12758+H12761+H12764</f>
        <v>114.6</v>
      </c>
      <c r="I12757" s="90">
        <f t="shared" si="3788"/>
        <v>108</v>
      </c>
      <c r="J12757" s="89">
        <f>J12758+J12761+J12764</f>
        <v>0</v>
      </c>
      <c r="K12757" s="89">
        <f>K12758+K12761+K12764</f>
        <v>108</v>
      </c>
      <c r="L12757" s="90">
        <f t="shared" si="3790"/>
        <v>16.125</v>
      </c>
      <c r="M12757" s="89">
        <f>M12758+M12761+M12764</f>
        <v>0</v>
      </c>
      <c r="N12757" s="89">
        <f>N12758+N12761+N12764</f>
        <v>16.125</v>
      </c>
      <c r="O12757" s="82" t="s">
        <v>146</v>
      </c>
      <c r="R12757" s="352">
        <f>L12987-[1]გადასახდელები!L11377</f>
        <v>0</v>
      </c>
    </row>
    <row r="12758" spans="2:18" ht="20.25" hidden="1" customHeight="1">
      <c r="B12758" s="36" t="str">
        <f t="shared" si="3789"/>
        <v>b</v>
      </c>
      <c r="C12758" s="42">
        <v>4</v>
      </c>
      <c r="D12758" s="42"/>
      <c r="F12758" s="342" t="s">
        <v>650</v>
      </c>
      <c r="G12758" s="47" t="s">
        <v>281</v>
      </c>
      <c r="H12758" s="93">
        <f>SUM(H12759:H12760)</f>
        <v>0</v>
      </c>
      <c r="I12758" s="94">
        <f t="shared" si="3788"/>
        <v>0</v>
      </c>
      <c r="J12758" s="93">
        <f>SUM(J12759:J12760)</f>
        <v>0</v>
      </c>
      <c r="K12758" s="93">
        <f>SUM(K12759:K12760)</f>
        <v>0</v>
      </c>
      <c r="L12758" s="94">
        <f t="shared" si="3790"/>
        <v>0</v>
      </c>
      <c r="M12758" s="93">
        <f>SUM(M12759:M12760)</f>
        <v>0</v>
      </c>
      <c r="N12758" s="93">
        <f>SUM(N12759:N12760)</f>
        <v>0</v>
      </c>
      <c r="O12758" s="82" t="s">
        <v>146</v>
      </c>
      <c r="R12758" s="352">
        <f>L12988-[1]გადასახდელები!L11378</f>
        <v>0</v>
      </c>
    </row>
    <row r="12759" spans="2:18" ht="20.25" hidden="1" customHeight="1">
      <c r="B12759" s="36" t="str">
        <f t="shared" si="3789"/>
        <v>b</v>
      </c>
      <c r="C12759" s="42">
        <v>5</v>
      </c>
      <c r="D12759" s="42"/>
      <c r="F12759" s="343" t="s">
        <v>651</v>
      </c>
      <c r="G12759" s="48" t="s">
        <v>282</v>
      </c>
      <c r="H12759" s="101"/>
      <c r="I12759" s="97">
        <f t="shared" si="3788"/>
        <v>0</v>
      </c>
      <c r="J12759" s="101"/>
      <c r="K12759" s="101"/>
      <c r="L12759" s="97">
        <f t="shared" si="3790"/>
        <v>0</v>
      </c>
      <c r="M12759" s="101"/>
      <c r="N12759" s="101"/>
      <c r="R12759" s="352">
        <f>L12989-[1]გადასახდელები!L11379</f>
        <v>0</v>
      </c>
    </row>
    <row r="12760" spans="2:18" ht="20.25" hidden="1" customHeight="1">
      <c r="B12760" s="36" t="str">
        <f t="shared" si="3789"/>
        <v>b</v>
      </c>
      <c r="C12760" s="42">
        <v>5</v>
      </c>
      <c r="D12760" s="42"/>
      <c r="F12760" s="343" t="s">
        <v>652</v>
      </c>
      <c r="G12760" s="48" t="s">
        <v>283</v>
      </c>
      <c r="H12760" s="101"/>
      <c r="I12760" s="97">
        <f t="shared" si="3788"/>
        <v>0</v>
      </c>
      <c r="J12760" s="101"/>
      <c r="K12760" s="101"/>
      <c r="L12760" s="97">
        <f t="shared" si="3790"/>
        <v>0</v>
      </c>
      <c r="M12760" s="101"/>
      <c r="N12760" s="101"/>
      <c r="R12760" s="352">
        <f>L12990-[1]გადასახდელები!L11380</f>
        <v>0</v>
      </c>
    </row>
    <row r="12761" spans="2:18" ht="20.25" customHeight="1">
      <c r="B12761" s="36" t="str">
        <f t="shared" si="3789"/>
        <v>a</v>
      </c>
      <c r="C12761" s="42">
        <v>4</v>
      </c>
      <c r="D12761" s="42"/>
      <c r="F12761" s="342" t="s">
        <v>566</v>
      </c>
      <c r="G12761" s="47" t="s">
        <v>284</v>
      </c>
      <c r="H12761" s="93">
        <f>SUM(H12762:H12763)</f>
        <v>114.6</v>
      </c>
      <c r="I12761" s="94">
        <f t="shared" si="3788"/>
        <v>108</v>
      </c>
      <c r="J12761" s="93">
        <f>SUM(J12762:J12763)</f>
        <v>0</v>
      </c>
      <c r="K12761" s="93">
        <f>SUM(K12762:K12763)</f>
        <v>108</v>
      </c>
      <c r="L12761" s="94">
        <f t="shared" si="3790"/>
        <v>16.125</v>
      </c>
      <c r="M12761" s="93">
        <f>SUM(M12762:M12763)</f>
        <v>0</v>
      </c>
      <c r="N12761" s="93">
        <f>SUM(N12762:N12763)</f>
        <v>16.125</v>
      </c>
      <c r="O12761" s="82" t="s">
        <v>146</v>
      </c>
      <c r="R12761" s="352">
        <f>L12991-[1]გადასახდელები!L11381</f>
        <v>0</v>
      </c>
    </row>
    <row r="12762" spans="2:18" ht="20.25" customHeight="1" thickBot="1">
      <c r="B12762" s="36" t="str">
        <f t="shared" si="3789"/>
        <v>a</v>
      </c>
      <c r="C12762" s="42">
        <v>5</v>
      </c>
      <c r="D12762" s="42"/>
      <c r="F12762" s="343" t="s">
        <v>567</v>
      </c>
      <c r="G12762" s="48" t="s">
        <v>282</v>
      </c>
      <c r="H12762" s="101">
        <v>114.6</v>
      </c>
      <c r="I12762" s="97">
        <f t="shared" si="3788"/>
        <v>108</v>
      </c>
      <c r="J12762" s="101"/>
      <c r="K12762" s="101">
        <v>108</v>
      </c>
      <c r="L12762" s="97">
        <f t="shared" si="3790"/>
        <v>16.125</v>
      </c>
      <c r="M12762" s="101"/>
      <c r="N12762" s="101">
        <f>8.07+0.06+5.775+2.22</f>
        <v>16.125</v>
      </c>
      <c r="R12762" s="352">
        <f>L12992-[1]გადასახდელები!L11382</f>
        <v>0</v>
      </c>
    </row>
    <row r="12763" spans="2:18" ht="20.25" hidden="1" customHeight="1">
      <c r="B12763" s="36" t="str">
        <f t="shared" si="3789"/>
        <v>b</v>
      </c>
      <c r="C12763" s="42">
        <v>5</v>
      </c>
      <c r="D12763" s="42"/>
      <c r="F12763" s="343" t="s">
        <v>653</v>
      </c>
      <c r="G12763" s="48" t="s">
        <v>283</v>
      </c>
      <c r="H12763" s="101"/>
      <c r="I12763" s="97">
        <f t="shared" si="3788"/>
        <v>0</v>
      </c>
      <c r="J12763" s="101"/>
      <c r="K12763" s="101"/>
      <c r="L12763" s="97">
        <f t="shared" si="3790"/>
        <v>0</v>
      </c>
      <c r="M12763" s="101"/>
      <c r="N12763" s="101"/>
      <c r="R12763" s="352">
        <f>L12993-[1]გადასახდელები!L11383</f>
        <v>0</v>
      </c>
    </row>
    <row r="12764" spans="2:18" ht="20.25" hidden="1" customHeight="1">
      <c r="B12764" s="36" t="str">
        <f t="shared" si="3789"/>
        <v>b</v>
      </c>
      <c r="C12764" s="42">
        <v>4</v>
      </c>
      <c r="D12764" s="42"/>
      <c r="F12764" s="342" t="s">
        <v>654</v>
      </c>
      <c r="G12764" s="47" t="s">
        <v>207</v>
      </c>
      <c r="H12764" s="93">
        <f>SUM(H12765:H12766)</f>
        <v>0</v>
      </c>
      <c r="I12764" s="94">
        <f t="shared" si="3788"/>
        <v>0</v>
      </c>
      <c r="J12764" s="93">
        <f>SUM(J12765:J12766)</f>
        <v>0</v>
      </c>
      <c r="K12764" s="93">
        <f>SUM(K12765:K12766)</f>
        <v>0</v>
      </c>
      <c r="L12764" s="94">
        <f t="shared" si="3790"/>
        <v>0</v>
      </c>
      <c r="M12764" s="93">
        <f>SUM(M12765:M12766)</f>
        <v>0</v>
      </c>
      <c r="N12764" s="93">
        <f>SUM(N12765:N12766)</f>
        <v>0</v>
      </c>
      <c r="O12764" s="82" t="s">
        <v>146</v>
      </c>
      <c r="R12764" s="352">
        <f>L12994-[1]გადასახდელები!L11384</f>
        <v>0</v>
      </c>
    </row>
    <row r="12765" spans="2:18" ht="20.25" hidden="1" customHeight="1">
      <c r="B12765" s="36" t="str">
        <f t="shared" si="3789"/>
        <v>b</v>
      </c>
      <c r="C12765" s="42">
        <v>5</v>
      </c>
      <c r="D12765" s="42"/>
      <c r="F12765" s="343" t="s">
        <v>655</v>
      </c>
      <c r="G12765" s="48" t="s">
        <v>282</v>
      </c>
      <c r="H12765" s="101"/>
      <c r="I12765" s="97">
        <f t="shared" si="3788"/>
        <v>0</v>
      </c>
      <c r="J12765" s="101"/>
      <c r="K12765" s="101"/>
      <c r="L12765" s="97">
        <f t="shared" si="3790"/>
        <v>0</v>
      </c>
      <c r="M12765" s="101"/>
      <c r="N12765" s="101"/>
      <c r="R12765" s="352">
        <f>L12995-[1]გადასახდელები!L11385</f>
        <v>0</v>
      </c>
    </row>
    <row r="12766" spans="2:18" ht="20.25" hidden="1" customHeight="1">
      <c r="B12766" s="36" t="str">
        <f t="shared" si="3789"/>
        <v>b</v>
      </c>
      <c r="C12766" s="42">
        <v>5</v>
      </c>
      <c r="D12766" s="42"/>
      <c r="F12766" s="343" t="s">
        <v>656</v>
      </c>
      <c r="G12766" s="48" t="s">
        <v>283</v>
      </c>
      <c r="H12766" s="101"/>
      <c r="I12766" s="97">
        <f t="shared" si="3788"/>
        <v>0</v>
      </c>
      <c r="J12766" s="101"/>
      <c r="K12766" s="101"/>
      <c r="L12766" s="97">
        <f t="shared" si="3790"/>
        <v>0</v>
      </c>
      <c r="M12766" s="101"/>
      <c r="N12766" s="101"/>
      <c r="R12766" s="352">
        <f>L12996-[1]გადასახდელები!L11386</f>
        <v>0</v>
      </c>
    </row>
    <row r="12767" spans="2:18" ht="20.25" hidden="1" customHeight="1">
      <c r="B12767" s="36" t="str">
        <f t="shared" si="3789"/>
        <v>b</v>
      </c>
      <c r="C12767" s="42">
        <v>3</v>
      </c>
      <c r="D12767" s="42"/>
      <c r="F12767" s="342" t="s">
        <v>568</v>
      </c>
      <c r="G12767" s="57" t="s">
        <v>205</v>
      </c>
      <c r="H12767" s="89">
        <f>H12768+H12769</f>
        <v>0</v>
      </c>
      <c r="I12767" s="90">
        <f t="shared" si="3788"/>
        <v>0</v>
      </c>
      <c r="J12767" s="89">
        <f>J12768+J12769</f>
        <v>0</v>
      </c>
      <c r="K12767" s="89">
        <f>K12768+K12769</f>
        <v>0</v>
      </c>
      <c r="L12767" s="90">
        <f t="shared" si="3790"/>
        <v>0</v>
      </c>
      <c r="M12767" s="89">
        <f>M12768+M12769</f>
        <v>0</v>
      </c>
      <c r="N12767" s="89">
        <f>N12768+N12769</f>
        <v>0</v>
      </c>
      <c r="O12767" s="82" t="s">
        <v>146</v>
      </c>
      <c r="R12767" s="352">
        <f>L12997-[1]გადასახდელები!L11387</f>
        <v>0</v>
      </c>
    </row>
    <row r="12768" spans="2:18" ht="20.25" hidden="1" customHeight="1">
      <c r="B12768" s="36" t="str">
        <f t="shared" si="3789"/>
        <v>b</v>
      </c>
      <c r="C12768" s="42">
        <v>4</v>
      </c>
      <c r="D12768" s="42"/>
      <c r="F12768" s="343" t="s">
        <v>657</v>
      </c>
      <c r="G12768" s="47" t="s">
        <v>285</v>
      </c>
      <c r="H12768" s="103"/>
      <c r="I12768" s="94">
        <f t="shared" si="3788"/>
        <v>0</v>
      </c>
      <c r="J12768" s="103"/>
      <c r="K12768" s="103"/>
      <c r="L12768" s="94">
        <f t="shared" si="3790"/>
        <v>0</v>
      </c>
      <c r="M12768" s="103"/>
      <c r="N12768" s="103"/>
      <c r="R12768" s="352">
        <f>L12998-[1]გადასახდელები!L11388</f>
        <v>0</v>
      </c>
    </row>
    <row r="12769" spans="2:18" ht="20.25" hidden="1" customHeight="1">
      <c r="B12769" s="36" t="str">
        <f t="shared" si="3789"/>
        <v>b</v>
      </c>
      <c r="C12769" s="42">
        <v>4</v>
      </c>
      <c r="D12769" s="42"/>
      <c r="F12769" s="342" t="s">
        <v>570</v>
      </c>
      <c r="G12769" s="47" t="s">
        <v>286</v>
      </c>
      <c r="H12769" s="93">
        <f>H12770+H12789</f>
        <v>0</v>
      </c>
      <c r="I12769" s="94">
        <f t="shared" si="3788"/>
        <v>0</v>
      </c>
      <c r="J12769" s="93">
        <f>J12770+J12789</f>
        <v>0</v>
      </c>
      <c r="K12769" s="93">
        <f>K12770+K12789</f>
        <v>0</v>
      </c>
      <c r="L12769" s="94">
        <f t="shared" si="3790"/>
        <v>0</v>
      </c>
      <c r="M12769" s="93">
        <f>M12770+M12789</f>
        <v>0</v>
      </c>
      <c r="N12769" s="93">
        <f>N12770+N12789</f>
        <v>0</v>
      </c>
      <c r="O12769" s="82" t="s">
        <v>146</v>
      </c>
      <c r="R12769" s="352">
        <f>L12999-[1]გადასახდელები!L11389</f>
        <v>0</v>
      </c>
    </row>
    <row r="12770" spans="2:18" ht="20.25" hidden="1" customHeight="1">
      <c r="B12770" s="36" t="str">
        <f t="shared" si="3789"/>
        <v>b</v>
      </c>
      <c r="C12770" s="42">
        <v>5</v>
      </c>
      <c r="D12770" s="42"/>
      <c r="F12770" s="342" t="s">
        <v>569</v>
      </c>
      <c r="G12770" s="48" t="s">
        <v>287</v>
      </c>
      <c r="H12770" s="113">
        <f>SUM(H12771:H12788)</f>
        <v>0</v>
      </c>
      <c r="I12770" s="97">
        <f t="shared" si="3788"/>
        <v>0</v>
      </c>
      <c r="J12770" s="113">
        <f>SUM(J12771:J12788)</f>
        <v>0</v>
      </c>
      <c r="K12770" s="113">
        <f>SUM(K12771:K12788)</f>
        <v>0</v>
      </c>
      <c r="L12770" s="97">
        <f t="shared" si="3790"/>
        <v>0</v>
      </c>
      <c r="M12770" s="113">
        <f>SUM(M12771:M12788)</f>
        <v>0</v>
      </c>
      <c r="N12770" s="113">
        <f>SUM(N12771:N12788)</f>
        <v>0</v>
      </c>
      <c r="O12770" s="82" t="s">
        <v>146</v>
      </c>
      <c r="R12770" s="352">
        <f>L13000-[1]გადასახდელები!L11390</f>
        <v>0</v>
      </c>
    </row>
    <row r="12771" spans="2:18" ht="45" hidden="1" customHeight="1">
      <c r="B12771" s="36" t="str">
        <f t="shared" si="3789"/>
        <v>b</v>
      </c>
      <c r="C12771" s="42">
        <v>6</v>
      </c>
      <c r="D12771" s="42"/>
      <c r="F12771" s="343" t="s">
        <v>658</v>
      </c>
      <c r="G12771" s="45" t="s">
        <v>215</v>
      </c>
      <c r="H12771" s="99"/>
      <c r="I12771" s="105">
        <f t="shared" si="3788"/>
        <v>0</v>
      </c>
      <c r="J12771" s="99"/>
      <c r="K12771" s="99"/>
      <c r="L12771" s="105">
        <f t="shared" si="3790"/>
        <v>0</v>
      </c>
      <c r="M12771" s="99"/>
      <c r="N12771" s="99"/>
      <c r="R12771" s="352">
        <f>L13001-[1]გადასახდელები!L11391</f>
        <v>0</v>
      </c>
    </row>
    <row r="12772" spans="2:18" ht="20.25" hidden="1" customHeight="1">
      <c r="B12772" s="36" t="str">
        <f t="shared" si="3789"/>
        <v>b</v>
      </c>
      <c r="C12772" s="42">
        <v>6</v>
      </c>
      <c r="D12772" s="42"/>
      <c r="F12772" s="343" t="s">
        <v>659</v>
      </c>
      <c r="G12772" s="45" t="s">
        <v>288</v>
      </c>
      <c r="H12772" s="99"/>
      <c r="I12772" s="105">
        <f t="shared" si="3788"/>
        <v>0</v>
      </c>
      <c r="J12772" s="99"/>
      <c r="K12772" s="99"/>
      <c r="L12772" s="105">
        <f t="shared" si="3790"/>
        <v>0</v>
      </c>
      <c r="M12772" s="99"/>
      <c r="N12772" s="99"/>
      <c r="R12772" s="352">
        <f>L13002-[1]გადასახდელები!L11392</f>
        <v>0</v>
      </c>
    </row>
    <row r="12773" spans="2:18" ht="20.25" hidden="1" customHeight="1">
      <c r="B12773" s="36" t="str">
        <f t="shared" si="3789"/>
        <v>b</v>
      </c>
      <c r="C12773" s="42">
        <v>6</v>
      </c>
      <c r="D12773" s="42"/>
      <c r="F12773" s="343" t="s">
        <v>660</v>
      </c>
      <c r="G12773" s="45" t="s">
        <v>289</v>
      </c>
      <c r="H12773" s="99"/>
      <c r="I12773" s="105">
        <f t="shared" ref="I12773:I12836" si="3791">J12773+K12773</f>
        <v>0</v>
      </c>
      <c r="J12773" s="99"/>
      <c r="K12773" s="99"/>
      <c r="L12773" s="105">
        <f t="shared" si="3790"/>
        <v>0</v>
      </c>
      <c r="M12773" s="99"/>
      <c r="N12773" s="99"/>
      <c r="R12773" s="352">
        <f>L13003-[1]გადასახდელები!L11393</f>
        <v>0</v>
      </c>
    </row>
    <row r="12774" spans="2:18" ht="20.25" hidden="1" customHeight="1">
      <c r="B12774" s="36" t="str">
        <f t="shared" si="3789"/>
        <v>b</v>
      </c>
      <c r="C12774" s="42">
        <v>6</v>
      </c>
      <c r="D12774" s="42"/>
      <c r="F12774" s="343" t="s">
        <v>661</v>
      </c>
      <c r="G12774" s="45" t="s">
        <v>216</v>
      </c>
      <c r="H12774" s="99"/>
      <c r="I12774" s="105">
        <f t="shared" si="3791"/>
        <v>0</v>
      </c>
      <c r="J12774" s="99"/>
      <c r="K12774" s="99"/>
      <c r="L12774" s="105">
        <f t="shared" si="3790"/>
        <v>0</v>
      </c>
      <c r="M12774" s="99"/>
      <c r="N12774" s="99"/>
      <c r="R12774" s="352">
        <f>L13004-[1]გადასახდელები!L11394</f>
        <v>0</v>
      </c>
    </row>
    <row r="12775" spans="2:18" ht="20.25" hidden="1" customHeight="1">
      <c r="B12775" s="36" t="str">
        <f t="shared" si="3789"/>
        <v>b</v>
      </c>
      <c r="C12775" s="42">
        <v>6</v>
      </c>
      <c r="D12775" s="42"/>
      <c r="F12775" s="343" t="s">
        <v>662</v>
      </c>
      <c r="G12775" s="45" t="s">
        <v>217</v>
      </c>
      <c r="H12775" s="99"/>
      <c r="I12775" s="105">
        <f t="shared" si="3791"/>
        <v>0</v>
      </c>
      <c r="J12775" s="99"/>
      <c r="K12775" s="99"/>
      <c r="L12775" s="105">
        <f t="shared" si="3790"/>
        <v>0</v>
      </c>
      <c r="M12775" s="99"/>
      <c r="N12775" s="99"/>
      <c r="R12775" s="352">
        <f>L13005-[1]გადასახდელები!L11395</f>
        <v>0</v>
      </c>
    </row>
    <row r="12776" spans="2:18" ht="20.25" hidden="1" customHeight="1">
      <c r="B12776" s="36" t="str">
        <f t="shared" si="3789"/>
        <v>b</v>
      </c>
      <c r="C12776" s="42">
        <v>6</v>
      </c>
      <c r="D12776" s="42"/>
      <c r="F12776" s="343" t="s">
        <v>571</v>
      </c>
      <c r="G12776" s="45" t="s">
        <v>290</v>
      </c>
      <c r="H12776" s="99"/>
      <c r="I12776" s="105">
        <f t="shared" si="3791"/>
        <v>0</v>
      </c>
      <c r="J12776" s="99"/>
      <c r="K12776" s="99"/>
      <c r="L12776" s="105">
        <f t="shared" si="3790"/>
        <v>0</v>
      </c>
      <c r="M12776" s="99"/>
      <c r="N12776" s="99"/>
      <c r="R12776" s="352">
        <f>L13006-[1]გადასახდელები!L11396</f>
        <v>0</v>
      </c>
    </row>
    <row r="12777" spans="2:18" ht="20.25" hidden="1" customHeight="1">
      <c r="B12777" s="36" t="str">
        <f t="shared" si="3789"/>
        <v>b</v>
      </c>
      <c r="C12777" s="42">
        <v>6</v>
      </c>
      <c r="D12777" s="42"/>
      <c r="F12777" s="343" t="s">
        <v>663</v>
      </c>
      <c r="G12777" s="45" t="s">
        <v>291</v>
      </c>
      <c r="H12777" s="99"/>
      <c r="I12777" s="105">
        <f t="shared" si="3791"/>
        <v>0</v>
      </c>
      <c r="J12777" s="99"/>
      <c r="K12777" s="99"/>
      <c r="L12777" s="105">
        <f t="shared" si="3790"/>
        <v>0</v>
      </c>
      <c r="M12777" s="99"/>
      <c r="N12777" s="99"/>
      <c r="R12777" s="352">
        <f>L13007-[1]გადასახდელები!L11397</f>
        <v>0</v>
      </c>
    </row>
    <row r="12778" spans="2:18" ht="20.25" hidden="1" customHeight="1">
      <c r="B12778" s="36" t="str">
        <f t="shared" si="3789"/>
        <v>b</v>
      </c>
      <c r="C12778" s="42">
        <v>6</v>
      </c>
      <c r="D12778" s="42"/>
      <c r="F12778" s="343" t="s">
        <v>664</v>
      </c>
      <c r="G12778" s="45" t="s">
        <v>218</v>
      </c>
      <c r="H12778" s="99"/>
      <c r="I12778" s="105">
        <f t="shared" si="3791"/>
        <v>0</v>
      </c>
      <c r="J12778" s="99"/>
      <c r="K12778" s="99"/>
      <c r="L12778" s="105">
        <f t="shared" si="3790"/>
        <v>0</v>
      </c>
      <c r="M12778" s="99"/>
      <c r="N12778" s="99"/>
      <c r="R12778" s="352">
        <f>L13008-[1]გადასახდელები!L11398</f>
        <v>0</v>
      </c>
    </row>
    <row r="12779" spans="2:18" ht="20.25" hidden="1" customHeight="1">
      <c r="B12779" s="36" t="str">
        <f t="shared" ref="B12779:B12842" si="3792">IF(H12779+I12779+L12779&gt;0,"a","b")</f>
        <v>b</v>
      </c>
      <c r="C12779" s="42">
        <v>6</v>
      </c>
      <c r="D12779" s="42"/>
      <c r="F12779" s="343" t="s">
        <v>665</v>
      </c>
      <c r="G12779" s="45" t="s">
        <v>219</v>
      </c>
      <c r="H12779" s="99"/>
      <c r="I12779" s="105">
        <f t="shared" si="3791"/>
        <v>0</v>
      </c>
      <c r="J12779" s="99"/>
      <c r="K12779" s="99"/>
      <c r="L12779" s="105">
        <f t="shared" si="3790"/>
        <v>0</v>
      </c>
      <c r="M12779" s="99"/>
      <c r="N12779" s="99"/>
      <c r="R12779" s="352">
        <f>L13009-[1]გადასახდელები!L11399</f>
        <v>0</v>
      </c>
    </row>
    <row r="12780" spans="2:18" ht="20.25" hidden="1" customHeight="1">
      <c r="B12780" s="36" t="str">
        <f t="shared" si="3792"/>
        <v>b</v>
      </c>
      <c r="C12780" s="42">
        <v>6</v>
      </c>
      <c r="D12780" s="42"/>
      <c r="F12780" s="343" t="s">
        <v>666</v>
      </c>
      <c r="G12780" s="45" t="s">
        <v>220</v>
      </c>
      <c r="H12780" s="99"/>
      <c r="I12780" s="105">
        <f t="shared" si="3791"/>
        <v>0</v>
      </c>
      <c r="J12780" s="99"/>
      <c r="K12780" s="99"/>
      <c r="L12780" s="105">
        <f t="shared" ref="L12780:L12844" si="3793">M12780+N12780</f>
        <v>0</v>
      </c>
      <c r="M12780" s="99"/>
      <c r="N12780" s="99"/>
      <c r="R12780" s="352">
        <f>L13010-[1]გადასახდელები!L11400</f>
        <v>0</v>
      </c>
    </row>
    <row r="12781" spans="2:18" ht="20.25" hidden="1" customHeight="1">
      <c r="B12781" s="36" t="str">
        <f t="shared" si="3792"/>
        <v>b</v>
      </c>
      <c r="C12781" s="42">
        <v>6</v>
      </c>
      <c r="D12781" s="42"/>
      <c r="F12781" s="343" t="s">
        <v>667</v>
      </c>
      <c r="G12781" s="45" t="s">
        <v>221</v>
      </c>
      <c r="H12781" s="99"/>
      <c r="I12781" s="105">
        <f t="shared" si="3791"/>
        <v>0</v>
      </c>
      <c r="J12781" s="99"/>
      <c r="K12781" s="99"/>
      <c r="L12781" s="105">
        <f t="shared" si="3793"/>
        <v>0</v>
      </c>
      <c r="M12781" s="99"/>
      <c r="N12781" s="99"/>
      <c r="R12781" s="352">
        <f>L13011-[1]გადასახდელები!L11401</f>
        <v>0</v>
      </c>
    </row>
    <row r="12782" spans="2:18" ht="20.25" hidden="1" customHeight="1">
      <c r="B12782" s="36" t="str">
        <f t="shared" si="3792"/>
        <v>b</v>
      </c>
      <c r="C12782" s="42">
        <v>6</v>
      </c>
      <c r="D12782" s="42"/>
      <c r="F12782" s="343" t="s">
        <v>668</v>
      </c>
      <c r="G12782" s="45" t="s">
        <v>222</v>
      </c>
      <c r="H12782" s="99"/>
      <c r="I12782" s="105">
        <f t="shared" si="3791"/>
        <v>0</v>
      </c>
      <c r="J12782" s="99"/>
      <c r="K12782" s="99"/>
      <c r="L12782" s="105">
        <f t="shared" si="3793"/>
        <v>0</v>
      </c>
      <c r="M12782" s="99"/>
      <c r="N12782" s="99"/>
      <c r="R12782" s="352">
        <f>L13012-[1]გადასახდელები!L11402</f>
        <v>0</v>
      </c>
    </row>
    <row r="12783" spans="2:18" ht="20.25" hidden="1" customHeight="1">
      <c r="B12783" s="36" t="str">
        <f t="shared" si="3792"/>
        <v>b</v>
      </c>
      <c r="C12783" s="42">
        <v>6</v>
      </c>
      <c r="D12783" s="42"/>
      <c r="F12783" s="343" t="s">
        <v>669</v>
      </c>
      <c r="G12783" s="45" t="s">
        <v>223</v>
      </c>
      <c r="H12783" s="99"/>
      <c r="I12783" s="105">
        <f t="shared" si="3791"/>
        <v>0</v>
      </c>
      <c r="J12783" s="99"/>
      <c r="K12783" s="99"/>
      <c r="L12783" s="105">
        <f t="shared" si="3793"/>
        <v>0</v>
      </c>
      <c r="M12783" s="99"/>
      <c r="N12783" s="99"/>
      <c r="R12783" s="352">
        <f>L13013-[1]გადასახდელები!L11403</f>
        <v>0</v>
      </c>
    </row>
    <row r="12784" spans="2:18" ht="36" hidden="1" customHeight="1">
      <c r="B12784" s="36" t="str">
        <f t="shared" si="3792"/>
        <v>b</v>
      </c>
      <c r="C12784" s="42">
        <v>6</v>
      </c>
      <c r="D12784" s="42"/>
      <c r="F12784" s="343" t="s">
        <v>670</v>
      </c>
      <c r="G12784" s="45" t="s">
        <v>224</v>
      </c>
      <c r="H12784" s="99"/>
      <c r="I12784" s="105">
        <f t="shared" si="3791"/>
        <v>0</v>
      </c>
      <c r="J12784" s="99"/>
      <c r="K12784" s="99"/>
      <c r="L12784" s="105">
        <f t="shared" si="3793"/>
        <v>0</v>
      </c>
      <c r="M12784" s="99"/>
      <c r="N12784" s="99"/>
      <c r="R12784" s="352">
        <f>L13014-[1]გადასახდელები!L11404</f>
        <v>0</v>
      </c>
    </row>
    <row r="12785" spans="2:18" ht="48.75" hidden="1" customHeight="1">
      <c r="B12785" s="36" t="str">
        <f t="shared" si="3792"/>
        <v>b</v>
      </c>
      <c r="C12785" s="42">
        <v>6</v>
      </c>
      <c r="D12785" s="42"/>
      <c r="F12785" s="343" t="s">
        <v>671</v>
      </c>
      <c r="G12785" s="45" t="s">
        <v>225</v>
      </c>
      <c r="H12785" s="99"/>
      <c r="I12785" s="105">
        <f t="shared" si="3791"/>
        <v>0</v>
      </c>
      <c r="J12785" s="99"/>
      <c r="K12785" s="99"/>
      <c r="L12785" s="105">
        <f t="shared" si="3793"/>
        <v>0</v>
      </c>
      <c r="M12785" s="99"/>
      <c r="N12785" s="99"/>
      <c r="R12785" s="352">
        <f>L13015-[1]გადასახდელები!L11405</f>
        <v>0</v>
      </c>
    </row>
    <row r="12786" spans="2:18" ht="24.75" hidden="1" customHeight="1">
      <c r="B12786" s="36" t="str">
        <f t="shared" si="3792"/>
        <v>b</v>
      </c>
      <c r="C12786" s="42">
        <v>6</v>
      </c>
      <c r="D12786" s="42"/>
      <c r="F12786" s="343" t="s">
        <v>672</v>
      </c>
      <c r="G12786" s="45" t="s">
        <v>226</v>
      </c>
      <c r="H12786" s="99"/>
      <c r="I12786" s="105">
        <f t="shared" si="3791"/>
        <v>0</v>
      </c>
      <c r="J12786" s="99"/>
      <c r="K12786" s="99"/>
      <c r="L12786" s="105">
        <f t="shared" si="3793"/>
        <v>0</v>
      </c>
      <c r="M12786" s="99"/>
      <c r="N12786" s="99"/>
      <c r="R12786" s="352">
        <f>L13016-[1]გადასახდელები!L11406</f>
        <v>0</v>
      </c>
    </row>
    <row r="12787" spans="2:18" ht="24" hidden="1" customHeight="1">
      <c r="B12787" s="36" t="str">
        <f t="shared" si="3792"/>
        <v>b</v>
      </c>
      <c r="C12787" s="42">
        <v>6</v>
      </c>
      <c r="D12787" s="42"/>
      <c r="F12787" s="343" t="s">
        <v>673</v>
      </c>
      <c r="G12787" s="45" t="s">
        <v>227</v>
      </c>
      <c r="H12787" s="99"/>
      <c r="I12787" s="105">
        <f t="shared" si="3791"/>
        <v>0</v>
      </c>
      <c r="J12787" s="99"/>
      <c r="K12787" s="99"/>
      <c r="L12787" s="105">
        <f t="shared" si="3793"/>
        <v>0</v>
      </c>
      <c r="M12787" s="99"/>
      <c r="N12787" s="99"/>
      <c r="R12787" s="352">
        <f>L13017-[1]გადასახდელები!L11407</f>
        <v>0</v>
      </c>
    </row>
    <row r="12788" spans="2:18" ht="36.75" hidden="1" customHeight="1">
      <c r="B12788" s="36" t="str">
        <f t="shared" si="3792"/>
        <v>b</v>
      </c>
      <c r="C12788" s="42">
        <v>6</v>
      </c>
      <c r="D12788" s="42"/>
      <c r="F12788" s="343" t="s">
        <v>572</v>
      </c>
      <c r="G12788" s="45" t="s">
        <v>228</v>
      </c>
      <c r="H12788" s="99"/>
      <c r="I12788" s="105">
        <f t="shared" si="3791"/>
        <v>0</v>
      </c>
      <c r="J12788" s="99"/>
      <c r="K12788" s="99"/>
      <c r="L12788" s="105">
        <f t="shared" si="3793"/>
        <v>0</v>
      </c>
      <c r="M12788" s="99"/>
      <c r="N12788" s="99"/>
      <c r="R12788" s="352">
        <f>L13018-[1]გადასახდელები!L11408</f>
        <v>0</v>
      </c>
    </row>
    <row r="12789" spans="2:18" ht="24.75" hidden="1" customHeight="1">
      <c r="B12789" s="36" t="str">
        <f t="shared" si="3792"/>
        <v>b</v>
      </c>
      <c r="C12789" s="42">
        <v>5</v>
      </c>
      <c r="D12789" s="42"/>
      <c r="F12789" s="343" t="s">
        <v>573</v>
      </c>
      <c r="G12789" s="48" t="s">
        <v>193</v>
      </c>
      <c r="H12789" s="101"/>
      <c r="I12789" s="97">
        <f t="shared" si="3791"/>
        <v>0</v>
      </c>
      <c r="J12789" s="101"/>
      <c r="K12789" s="101"/>
      <c r="L12789" s="97">
        <f t="shared" si="3793"/>
        <v>0</v>
      </c>
      <c r="M12789" s="101"/>
      <c r="N12789" s="101"/>
      <c r="R12789" s="352">
        <f>L13019-[1]გადასახდელები!L11409</f>
        <v>0</v>
      </c>
    </row>
    <row r="12790" spans="2:18" ht="20.25" hidden="1" customHeight="1">
      <c r="B12790" s="36" t="str">
        <f t="shared" si="3792"/>
        <v>b</v>
      </c>
      <c r="C12790" s="42">
        <v>2</v>
      </c>
      <c r="D12790" s="42"/>
      <c r="E12790" s="24">
        <v>7107</v>
      </c>
      <c r="F12790" s="342" t="s">
        <v>574</v>
      </c>
      <c r="G12790" s="59" t="s">
        <v>292</v>
      </c>
      <c r="H12790" s="86">
        <f>H12791+H12838+H12846+H12845</f>
        <v>0</v>
      </c>
      <c r="I12790" s="87">
        <f t="shared" si="3791"/>
        <v>0</v>
      </c>
      <c r="J12790" s="86">
        <f>J12791+J12838+J12846+J12845</f>
        <v>0</v>
      </c>
      <c r="K12790" s="86">
        <f>K12791+K12838+K12846+K12845</f>
        <v>0</v>
      </c>
      <c r="L12790" s="87">
        <f t="shared" si="3793"/>
        <v>0</v>
      </c>
      <c r="M12790" s="86">
        <f>M12791+M12838+M12846+M12845</f>
        <v>0</v>
      </c>
      <c r="N12790" s="86">
        <f>N12791+N12838+N12846+N12845</f>
        <v>0</v>
      </c>
      <c r="O12790" s="82" t="s">
        <v>146</v>
      </c>
      <c r="P12790" s="35" t="s">
        <v>145</v>
      </c>
      <c r="R12790" s="352">
        <f>L13020-[1]გადასახდელები!L11410</f>
        <v>0</v>
      </c>
    </row>
    <row r="12791" spans="2:18" ht="20.25" hidden="1" customHeight="1">
      <c r="B12791" s="36" t="str">
        <f t="shared" si="3792"/>
        <v>b</v>
      </c>
      <c r="C12791" s="42">
        <v>3</v>
      </c>
      <c r="D12791" s="42"/>
      <c r="F12791" s="342" t="s">
        <v>575</v>
      </c>
      <c r="G12791" s="51" t="s">
        <v>293</v>
      </c>
      <c r="H12791" s="89">
        <f>H12792+H12804+H12833</f>
        <v>0</v>
      </c>
      <c r="I12791" s="90">
        <f t="shared" si="3791"/>
        <v>0</v>
      </c>
      <c r="J12791" s="89">
        <f>J12792+J12804+J12833</f>
        <v>0</v>
      </c>
      <c r="K12791" s="89">
        <f>K12792+K12804+K12833</f>
        <v>0</v>
      </c>
      <c r="L12791" s="90">
        <f t="shared" si="3793"/>
        <v>0</v>
      </c>
      <c r="M12791" s="89">
        <f>M12792+M12804+M12833</f>
        <v>0</v>
      </c>
      <c r="N12791" s="89">
        <f>N12792+N12804+N12833</f>
        <v>0</v>
      </c>
      <c r="O12791" s="82" t="s">
        <v>146</v>
      </c>
      <c r="P12791" s="35" t="s">
        <v>145</v>
      </c>
      <c r="R12791" s="352">
        <f>L13021-[1]გადასახდელები!L11411</f>
        <v>0</v>
      </c>
    </row>
    <row r="12792" spans="2:18" ht="20.25" hidden="1" customHeight="1">
      <c r="B12792" s="36" t="str">
        <f t="shared" si="3792"/>
        <v>b</v>
      </c>
      <c r="C12792" s="42">
        <v>4</v>
      </c>
      <c r="D12792" s="42"/>
      <c r="F12792" s="342" t="s">
        <v>576</v>
      </c>
      <c r="G12792" s="47" t="s">
        <v>294</v>
      </c>
      <c r="H12792" s="93">
        <f>H12793+H12794+H12795+H12796+H12797+H12798+H12799+H12800+H12801+H12802+H12803</f>
        <v>0</v>
      </c>
      <c r="I12792" s="94">
        <f t="shared" si="3791"/>
        <v>0</v>
      </c>
      <c r="J12792" s="93">
        <f>J12793+J12794+J12795+J12796+J12797+J12798+J12799+J12800+J12801+J12802+J12803</f>
        <v>0</v>
      </c>
      <c r="K12792" s="93">
        <f>K12793+K12794+K12795+K12796+K12797+K12798+K12799+K12800+K12801+K12802+K12803</f>
        <v>0</v>
      </c>
      <c r="L12792" s="94">
        <f t="shared" si="3793"/>
        <v>0</v>
      </c>
      <c r="M12792" s="93">
        <f>M12793+M12794+M12795+M12796+M12797+M12798+M12799+M12800+M12801+M12802+M12803</f>
        <v>0</v>
      </c>
      <c r="N12792" s="93">
        <f>N12793+N12794+N12795+N12796+N12797+N12798+N12799+N12800+N12801+N12802+N12803</f>
        <v>0</v>
      </c>
      <c r="O12792" s="82" t="s">
        <v>146</v>
      </c>
      <c r="P12792" s="35" t="s">
        <v>145</v>
      </c>
      <c r="R12792" s="352">
        <f>L13022-[1]გადასახდელები!L11412</f>
        <v>0</v>
      </c>
    </row>
    <row r="12793" spans="2:18" ht="20.25" hidden="1" customHeight="1">
      <c r="B12793" s="36" t="str">
        <f t="shared" si="3792"/>
        <v>b</v>
      </c>
      <c r="C12793" s="42">
        <v>5</v>
      </c>
      <c r="D12793" s="42"/>
      <c r="F12793" s="343" t="s">
        <v>577</v>
      </c>
      <c r="G12793" s="48" t="s">
        <v>295</v>
      </c>
      <c r="H12793" s="101"/>
      <c r="I12793" s="97">
        <f t="shared" si="3791"/>
        <v>0</v>
      </c>
      <c r="J12793" s="101"/>
      <c r="K12793" s="101"/>
      <c r="L12793" s="97">
        <f t="shared" si="3793"/>
        <v>0</v>
      </c>
      <c r="M12793" s="101"/>
      <c r="N12793" s="101"/>
      <c r="O12793" s="115"/>
      <c r="P12793" s="35" t="s">
        <v>145</v>
      </c>
      <c r="R12793" s="352">
        <f>L13023-[1]გადასახდელები!L11413</f>
        <v>0</v>
      </c>
    </row>
    <row r="12794" spans="2:18" ht="20.25" hidden="1" customHeight="1">
      <c r="B12794" s="36" t="str">
        <f t="shared" si="3792"/>
        <v>b</v>
      </c>
      <c r="C12794" s="42">
        <v>5</v>
      </c>
      <c r="D12794" s="42"/>
      <c r="F12794" s="343" t="s">
        <v>578</v>
      </c>
      <c r="G12794" s="48" t="s">
        <v>296</v>
      </c>
      <c r="H12794" s="101"/>
      <c r="I12794" s="97">
        <f t="shared" si="3791"/>
        <v>0</v>
      </c>
      <c r="J12794" s="101"/>
      <c r="K12794" s="101"/>
      <c r="L12794" s="97">
        <f t="shared" si="3793"/>
        <v>0</v>
      </c>
      <c r="M12794" s="101"/>
      <c r="N12794" s="101"/>
      <c r="O12794" s="115"/>
      <c r="P12794" s="35" t="s">
        <v>145</v>
      </c>
      <c r="R12794" s="352">
        <f>L13024-[1]გადასახდელები!L11414</f>
        <v>0</v>
      </c>
    </row>
    <row r="12795" spans="2:18" ht="30.75" hidden="1" customHeight="1">
      <c r="B12795" s="36" t="str">
        <f t="shared" si="3792"/>
        <v>b</v>
      </c>
      <c r="C12795" s="42">
        <v>5</v>
      </c>
      <c r="D12795" s="42"/>
      <c r="F12795" s="343" t="s">
        <v>674</v>
      </c>
      <c r="G12795" s="52" t="s">
        <v>297</v>
      </c>
      <c r="H12795" s="101"/>
      <c r="I12795" s="97">
        <f t="shared" si="3791"/>
        <v>0</v>
      </c>
      <c r="J12795" s="101"/>
      <c r="K12795" s="101"/>
      <c r="L12795" s="97">
        <f t="shared" si="3793"/>
        <v>0</v>
      </c>
      <c r="M12795" s="101"/>
      <c r="N12795" s="101"/>
      <c r="O12795" s="115"/>
      <c r="P12795" s="35" t="s">
        <v>145</v>
      </c>
      <c r="R12795" s="352">
        <f>L13025-[1]გადასახდელები!L11415</f>
        <v>0</v>
      </c>
    </row>
    <row r="12796" spans="2:18" ht="20.25" hidden="1" customHeight="1">
      <c r="B12796" s="36" t="str">
        <f t="shared" si="3792"/>
        <v>b</v>
      </c>
      <c r="C12796" s="42">
        <v>5</v>
      </c>
      <c r="D12796" s="42"/>
      <c r="F12796" s="343" t="s">
        <v>579</v>
      </c>
      <c r="G12796" s="48" t="s">
        <v>298</v>
      </c>
      <c r="H12796" s="101"/>
      <c r="I12796" s="97">
        <f t="shared" si="3791"/>
        <v>0</v>
      </c>
      <c r="J12796" s="101"/>
      <c r="K12796" s="101"/>
      <c r="L12796" s="97">
        <f t="shared" si="3793"/>
        <v>0</v>
      </c>
      <c r="M12796" s="101"/>
      <c r="N12796" s="101"/>
      <c r="O12796" s="115"/>
      <c r="P12796" s="35" t="s">
        <v>145</v>
      </c>
      <c r="R12796" s="352">
        <f>L13026-[1]გადასახდელები!L11416</f>
        <v>0</v>
      </c>
    </row>
    <row r="12797" spans="2:18" ht="20.25" hidden="1" customHeight="1">
      <c r="B12797" s="36" t="str">
        <f t="shared" si="3792"/>
        <v>b</v>
      </c>
      <c r="C12797" s="42">
        <v>5</v>
      </c>
      <c r="D12797" s="42"/>
      <c r="F12797" s="343" t="s">
        <v>580</v>
      </c>
      <c r="G12797" s="48" t="s">
        <v>299</v>
      </c>
      <c r="H12797" s="101"/>
      <c r="I12797" s="97">
        <f t="shared" si="3791"/>
        <v>0</v>
      </c>
      <c r="J12797" s="101"/>
      <c r="K12797" s="101"/>
      <c r="L12797" s="97">
        <f t="shared" si="3793"/>
        <v>0</v>
      </c>
      <c r="M12797" s="101"/>
      <c r="N12797" s="101"/>
      <c r="O12797" s="115"/>
      <c r="P12797" s="35" t="s">
        <v>145</v>
      </c>
      <c r="R12797" s="352">
        <f>L13027-[1]გადასახდელები!L11417</f>
        <v>0</v>
      </c>
    </row>
    <row r="12798" spans="2:18" ht="30.75" hidden="1" customHeight="1">
      <c r="B12798" s="36" t="str">
        <f t="shared" si="3792"/>
        <v>b</v>
      </c>
      <c r="C12798" s="42">
        <v>5</v>
      </c>
      <c r="D12798" s="42"/>
      <c r="F12798" s="343" t="s">
        <v>581</v>
      </c>
      <c r="G12798" s="48" t="s">
        <v>300</v>
      </c>
      <c r="H12798" s="101"/>
      <c r="I12798" s="97">
        <f t="shared" si="3791"/>
        <v>0</v>
      </c>
      <c r="J12798" s="101"/>
      <c r="K12798" s="101"/>
      <c r="L12798" s="97">
        <f t="shared" si="3793"/>
        <v>0</v>
      </c>
      <c r="M12798" s="101"/>
      <c r="N12798" s="101"/>
      <c r="O12798" s="115"/>
      <c r="P12798" s="35" t="s">
        <v>145</v>
      </c>
      <c r="R12798" s="352">
        <f>L13028-[1]გადასახდელები!L11418</f>
        <v>0</v>
      </c>
    </row>
    <row r="12799" spans="2:18" ht="20.25" hidden="1" customHeight="1">
      <c r="B12799" s="36" t="str">
        <f t="shared" si="3792"/>
        <v>b</v>
      </c>
      <c r="C12799" s="42">
        <v>5</v>
      </c>
      <c r="D12799" s="42"/>
      <c r="F12799" s="343" t="s">
        <v>675</v>
      </c>
      <c r="G12799" s="48" t="s">
        <v>301</v>
      </c>
      <c r="H12799" s="101"/>
      <c r="I12799" s="97">
        <f t="shared" si="3791"/>
        <v>0</v>
      </c>
      <c r="J12799" s="101"/>
      <c r="K12799" s="101"/>
      <c r="L12799" s="97">
        <f t="shared" si="3793"/>
        <v>0</v>
      </c>
      <c r="M12799" s="101"/>
      <c r="N12799" s="101"/>
      <c r="O12799" s="115"/>
      <c r="P12799" s="35" t="s">
        <v>145</v>
      </c>
      <c r="R12799" s="352">
        <f>L13029-[1]გადასახდელები!L11419</f>
        <v>0</v>
      </c>
    </row>
    <row r="12800" spans="2:18" ht="20.25" hidden="1" customHeight="1">
      <c r="B12800" s="36" t="str">
        <f t="shared" si="3792"/>
        <v>b</v>
      </c>
      <c r="C12800" s="42">
        <v>5</v>
      </c>
      <c r="D12800" s="42"/>
      <c r="F12800" s="343" t="s">
        <v>582</v>
      </c>
      <c r="G12800" s="48" t="s">
        <v>302</v>
      </c>
      <c r="H12800" s="101"/>
      <c r="I12800" s="97">
        <f t="shared" si="3791"/>
        <v>0</v>
      </c>
      <c r="J12800" s="101"/>
      <c r="K12800" s="101"/>
      <c r="L12800" s="97">
        <f t="shared" si="3793"/>
        <v>0</v>
      </c>
      <c r="M12800" s="101"/>
      <c r="N12800" s="101"/>
      <c r="O12800" s="115"/>
      <c r="P12800" s="35" t="s">
        <v>145</v>
      </c>
      <c r="R12800" s="352">
        <f>L13030-[1]გადასახდელები!L11420</f>
        <v>0</v>
      </c>
    </row>
    <row r="12801" spans="2:18" ht="20.25" hidden="1" customHeight="1">
      <c r="B12801" s="36" t="str">
        <f t="shared" si="3792"/>
        <v>b</v>
      </c>
      <c r="C12801" s="42">
        <v>5</v>
      </c>
      <c r="D12801" s="42"/>
      <c r="F12801" s="343" t="s">
        <v>676</v>
      </c>
      <c r="G12801" s="48" t="s">
        <v>303</v>
      </c>
      <c r="H12801" s="101"/>
      <c r="I12801" s="97">
        <f t="shared" si="3791"/>
        <v>0</v>
      </c>
      <c r="J12801" s="101"/>
      <c r="K12801" s="101"/>
      <c r="L12801" s="97">
        <f t="shared" si="3793"/>
        <v>0</v>
      </c>
      <c r="M12801" s="101"/>
      <c r="N12801" s="101"/>
      <c r="O12801" s="115"/>
      <c r="P12801" s="35" t="s">
        <v>145</v>
      </c>
      <c r="R12801" s="352">
        <f>L13031-[1]გადასახდელები!L11421</f>
        <v>0</v>
      </c>
    </row>
    <row r="12802" spans="2:18" ht="20.25" hidden="1" customHeight="1">
      <c r="B12802" s="36" t="str">
        <f t="shared" si="3792"/>
        <v>b</v>
      </c>
      <c r="C12802" s="42">
        <v>5</v>
      </c>
      <c r="D12802" s="42"/>
      <c r="F12802" s="343" t="s">
        <v>677</v>
      </c>
      <c r="G12802" s="48" t="s">
        <v>304</v>
      </c>
      <c r="H12802" s="101"/>
      <c r="I12802" s="97">
        <f t="shared" si="3791"/>
        <v>0</v>
      </c>
      <c r="J12802" s="101"/>
      <c r="K12802" s="101"/>
      <c r="L12802" s="97">
        <f t="shared" si="3793"/>
        <v>0</v>
      </c>
      <c r="M12802" s="101"/>
      <c r="N12802" s="101"/>
      <c r="O12802" s="115"/>
      <c r="P12802" s="35" t="s">
        <v>145</v>
      </c>
      <c r="R12802" s="352">
        <f>L13032-[1]გადასახდელები!L11422</f>
        <v>0</v>
      </c>
    </row>
    <row r="12803" spans="2:18" ht="20.25" hidden="1" customHeight="1">
      <c r="B12803" s="36" t="str">
        <f t="shared" si="3792"/>
        <v>b</v>
      </c>
      <c r="C12803" s="42">
        <v>5</v>
      </c>
      <c r="D12803" s="42"/>
      <c r="F12803" s="343" t="s">
        <v>583</v>
      </c>
      <c r="G12803" s="48" t="s">
        <v>305</v>
      </c>
      <c r="H12803" s="101"/>
      <c r="I12803" s="97">
        <f t="shared" si="3791"/>
        <v>0</v>
      </c>
      <c r="J12803" s="101"/>
      <c r="K12803" s="101"/>
      <c r="L12803" s="97">
        <f t="shared" si="3793"/>
        <v>0</v>
      </c>
      <c r="M12803" s="101"/>
      <c r="N12803" s="101"/>
      <c r="O12803" s="115"/>
      <c r="P12803" s="35" t="s">
        <v>145</v>
      </c>
      <c r="R12803" s="352">
        <f>L13033-[1]გადასახდელები!L11423</f>
        <v>0</v>
      </c>
    </row>
    <row r="12804" spans="2:18" ht="20.25" hidden="1" customHeight="1">
      <c r="B12804" s="36" t="str">
        <f t="shared" si="3792"/>
        <v>b</v>
      </c>
      <c r="C12804" s="42">
        <v>4</v>
      </c>
      <c r="D12804" s="42"/>
      <c r="F12804" s="342" t="s">
        <v>584</v>
      </c>
      <c r="G12804" s="47" t="s">
        <v>306</v>
      </c>
      <c r="H12804" s="93">
        <f>H12805+H12812</f>
        <v>0</v>
      </c>
      <c r="I12804" s="94">
        <f t="shared" si="3791"/>
        <v>0</v>
      </c>
      <c r="J12804" s="93">
        <f>J12805+J12812</f>
        <v>0</v>
      </c>
      <c r="K12804" s="93">
        <f>K12805+K12812</f>
        <v>0</v>
      </c>
      <c r="L12804" s="94">
        <f t="shared" si="3793"/>
        <v>0</v>
      </c>
      <c r="M12804" s="93">
        <f>M12805+M12812</f>
        <v>0</v>
      </c>
      <c r="N12804" s="93">
        <f>N12805+N12812</f>
        <v>0</v>
      </c>
      <c r="O12804" s="82" t="s">
        <v>146</v>
      </c>
      <c r="P12804" s="35" t="s">
        <v>145</v>
      </c>
      <c r="R12804" s="352">
        <f>L13034-[1]გადასახდელები!L11424</f>
        <v>0</v>
      </c>
    </row>
    <row r="12805" spans="2:18" ht="20.25" hidden="1" customHeight="1">
      <c r="B12805" s="36" t="str">
        <f t="shared" si="3792"/>
        <v>b</v>
      </c>
      <c r="C12805" s="42">
        <v>5</v>
      </c>
      <c r="D12805" s="42"/>
      <c r="F12805" s="342" t="s">
        <v>585</v>
      </c>
      <c r="G12805" s="48" t="s">
        <v>307</v>
      </c>
      <c r="H12805" s="96">
        <f>SUM(H12806:H12811)</f>
        <v>0</v>
      </c>
      <c r="I12805" s="97">
        <f t="shared" si="3791"/>
        <v>0</v>
      </c>
      <c r="J12805" s="96">
        <f>SUM(J12806:J12811)</f>
        <v>0</v>
      </c>
      <c r="K12805" s="96">
        <f>SUM(K12806:K12811)</f>
        <v>0</v>
      </c>
      <c r="L12805" s="97">
        <f t="shared" si="3793"/>
        <v>0</v>
      </c>
      <c r="M12805" s="96">
        <f>SUM(M12806:M12811)</f>
        <v>0</v>
      </c>
      <c r="N12805" s="96">
        <f>SUM(N12806:N12811)</f>
        <v>0</v>
      </c>
      <c r="O12805" s="82" t="s">
        <v>146</v>
      </c>
      <c r="P12805" s="35" t="s">
        <v>145</v>
      </c>
      <c r="R12805" s="352">
        <f>L13035-[1]გადასახდელები!L11425</f>
        <v>0</v>
      </c>
    </row>
    <row r="12806" spans="2:18" ht="20.25" hidden="1" customHeight="1">
      <c r="B12806" s="36" t="str">
        <f t="shared" si="3792"/>
        <v>b</v>
      </c>
      <c r="C12806" s="42">
        <v>6</v>
      </c>
      <c r="D12806" s="42"/>
      <c r="F12806" s="343" t="s">
        <v>586</v>
      </c>
      <c r="G12806" s="53" t="s">
        <v>308</v>
      </c>
      <c r="H12806" s="99"/>
      <c r="I12806" s="105">
        <f t="shared" si="3791"/>
        <v>0</v>
      </c>
      <c r="J12806" s="99"/>
      <c r="K12806" s="99"/>
      <c r="L12806" s="105">
        <f t="shared" si="3793"/>
        <v>0</v>
      </c>
      <c r="M12806" s="99"/>
      <c r="N12806" s="99"/>
      <c r="O12806" s="115"/>
      <c r="P12806" s="35" t="s">
        <v>145</v>
      </c>
      <c r="R12806" s="352">
        <f>L13036-[1]გადასახდელები!L11426</f>
        <v>0</v>
      </c>
    </row>
    <row r="12807" spans="2:18" ht="20.25" hidden="1" customHeight="1">
      <c r="B12807" s="36" t="str">
        <f t="shared" si="3792"/>
        <v>b</v>
      </c>
      <c r="C12807" s="42">
        <v>6</v>
      </c>
      <c r="D12807" s="42"/>
      <c r="F12807" s="343" t="s">
        <v>678</v>
      </c>
      <c r="G12807" s="53" t="s">
        <v>309</v>
      </c>
      <c r="H12807" s="99"/>
      <c r="I12807" s="105">
        <f t="shared" si="3791"/>
        <v>0</v>
      </c>
      <c r="J12807" s="99"/>
      <c r="K12807" s="99"/>
      <c r="L12807" s="105">
        <f t="shared" si="3793"/>
        <v>0</v>
      </c>
      <c r="M12807" s="99"/>
      <c r="N12807" s="99"/>
      <c r="O12807" s="115"/>
      <c r="P12807" s="35" t="s">
        <v>145</v>
      </c>
      <c r="R12807" s="352">
        <f>L13037-[1]გადასახდელები!L11427</f>
        <v>0</v>
      </c>
    </row>
    <row r="12808" spans="2:18" ht="20.25" hidden="1" customHeight="1">
      <c r="B12808" s="36" t="str">
        <f t="shared" si="3792"/>
        <v>b</v>
      </c>
      <c r="C12808" s="42">
        <v>6</v>
      </c>
      <c r="D12808" s="42"/>
      <c r="F12808" s="343" t="s">
        <v>679</v>
      </c>
      <c r="G12808" s="53" t="s">
        <v>310</v>
      </c>
      <c r="H12808" s="99"/>
      <c r="I12808" s="105">
        <f t="shared" si="3791"/>
        <v>0</v>
      </c>
      <c r="J12808" s="99"/>
      <c r="K12808" s="99"/>
      <c r="L12808" s="105">
        <f t="shared" si="3793"/>
        <v>0</v>
      </c>
      <c r="M12808" s="99"/>
      <c r="N12808" s="99"/>
      <c r="O12808" s="115"/>
      <c r="P12808" s="35" t="s">
        <v>145</v>
      </c>
      <c r="R12808" s="352">
        <f>L13038-[1]გადასახდელები!L11428</f>
        <v>0</v>
      </c>
    </row>
    <row r="12809" spans="2:18" ht="20.25" hidden="1" customHeight="1">
      <c r="B12809" s="36" t="str">
        <f t="shared" si="3792"/>
        <v>b</v>
      </c>
      <c r="C12809" s="42">
        <v>6</v>
      </c>
      <c r="D12809" s="42"/>
      <c r="F12809" s="343" t="s">
        <v>680</v>
      </c>
      <c r="G12809" s="53" t="s">
        <v>311</v>
      </c>
      <c r="H12809" s="99"/>
      <c r="I12809" s="105">
        <f t="shared" si="3791"/>
        <v>0</v>
      </c>
      <c r="J12809" s="99"/>
      <c r="K12809" s="99"/>
      <c r="L12809" s="105">
        <f t="shared" si="3793"/>
        <v>0</v>
      </c>
      <c r="M12809" s="99"/>
      <c r="N12809" s="99"/>
      <c r="O12809" s="115"/>
      <c r="P12809" s="35" t="s">
        <v>145</v>
      </c>
      <c r="R12809" s="352">
        <f>L13039-[1]გადასახდელები!L11429</f>
        <v>0</v>
      </c>
    </row>
    <row r="12810" spans="2:18" ht="20.25" hidden="1" customHeight="1">
      <c r="B12810" s="36" t="str">
        <f t="shared" si="3792"/>
        <v>b</v>
      </c>
      <c r="C12810" s="42">
        <v>6</v>
      </c>
      <c r="D12810" s="42"/>
      <c r="F12810" s="343" t="s">
        <v>681</v>
      </c>
      <c r="G12810" s="53" t="s">
        <v>312</v>
      </c>
      <c r="H12810" s="99"/>
      <c r="I12810" s="105">
        <f t="shared" si="3791"/>
        <v>0</v>
      </c>
      <c r="J12810" s="99"/>
      <c r="K12810" s="99"/>
      <c r="L12810" s="105">
        <f t="shared" si="3793"/>
        <v>0</v>
      </c>
      <c r="M12810" s="99"/>
      <c r="N12810" s="99"/>
      <c r="O12810" s="115"/>
      <c r="P12810" s="35" t="s">
        <v>145</v>
      </c>
      <c r="R12810" s="352">
        <f>L13040-[1]გადასახდელები!L11430</f>
        <v>0</v>
      </c>
    </row>
    <row r="12811" spans="2:18" ht="20.25" hidden="1" customHeight="1">
      <c r="B12811" s="36" t="str">
        <f t="shared" si="3792"/>
        <v>b</v>
      </c>
      <c r="C12811" s="42">
        <v>6</v>
      </c>
      <c r="D12811" s="42"/>
      <c r="F12811" s="343" t="s">
        <v>682</v>
      </c>
      <c r="G12811" s="53" t="s">
        <v>313</v>
      </c>
      <c r="H12811" s="99"/>
      <c r="I12811" s="105">
        <f t="shared" si="3791"/>
        <v>0</v>
      </c>
      <c r="J12811" s="99"/>
      <c r="K12811" s="99"/>
      <c r="L12811" s="105">
        <f t="shared" si="3793"/>
        <v>0</v>
      </c>
      <c r="M12811" s="99"/>
      <c r="N12811" s="99"/>
      <c r="O12811" s="115"/>
      <c r="P12811" s="35" t="s">
        <v>145</v>
      </c>
      <c r="R12811" s="352">
        <f>L13041-[1]გადასახდელები!L11431</f>
        <v>0</v>
      </c>
    </row>
    <row r="12812" spans="2:18" ht="20.25" hidden="1" customHeight="1">
      <c r="B12812" s="36" t="str">
        <f t="shared" si="3792"/>
        <v>b</v>
      </c>
      <c r="C12812" s="42">
        <v>5</v>
      </c>
      <c r="D12812" s="42"/>
      <c r="F12812" s="342" t="s">
        <v>587</v>
      </c>
      <c r="G12812" s="48" t="s">
        <v>314</v>
      </c>
      <c r="H12812" s="96">
        <f>SUM(H12813:H12832)</f>
        <v>0</v>
      </c>
      <c r="I12812" s="97">
        <f t="shared" si="3791"/>
        <v>0</v>
      </c>
      <c r="J12812" s="96">
        <f>SUM(J12813:J12832)</f>
        <v>0</v>
      </c>
      <c r="K12812" s="96">
        <f>SUM(K12813:K12832)</f>
        <v>0</v>
      </c>
      <c r="L12812" s="97">
        <f t="shared" si="3793"/>
        <v>0</v>
      </c>
      <c r="M12812" s="96">
        <f>SUM(M12813:M12832)</f>
        <v>0</v>
      </c>
      <c r="N12812" s="96">
        <f>SUM(N12813:N12832)</f>
        <v>0</v>
      </c>
      <c r="O12812" s="82" t="s">
        <v>146</v>
      </c>
      <c r="P12812" s="35" t="s">
        <v>145</v>
      </c>
      <c r="R12812" s="352">
        <f>L13042-[1]გადასახდელები!L11432</f>
        <v>0</v>
      </c>
    </row>
    <row r="12813" spans="2:18" ht="20.25" hidden="1" customHeight="1">
      <c r="B12813" s="36" t="str">
        <f t="shared" si="3792"/>
        <v>b</v>
      </c>
      <c r="C12813" s="42">
        <v>6</v>
      </c>
      <c r="D12813" s="42"/>
      <c r="F12813" s="343" t="s">
        <v>683</v>
      </c>
      <c r="G12813" s="54" t="s">
        <v>315</v>
      </c>
      <c r="H12813" s="116"/>
      <c r="I12813" s="105">
        <f t="shared" si="3791"/>
        <v>0</v>
      </c>
      <c r="J12813" s="116"/>
      <c r="K12813" s="116"/>
      <c r="L12813" s="105">
        <f t="shared" si="3793"/>
        <v>0</v>
      </c>
      <c r="M12813" s="116"/>
      <c r="N12813" s="116"/>
      <c r="P12813" s="35" t="s">
        <v>145</v>
      </c>
      <c r="R12813" s="352">
        <f>L13043-[1]გადასახდელები!L11433</f>
        <v>0</v>
      </c>
    </row>
    <row r="12814" spans="2:18" ht="20.25" hidden="1" customHeight="1">
      <c r="B12814" s="36" t="str">
        <f t="shared" si="3792"/>
        <v>b</v>
      </c>
      <c r="C12814" s="42">
        <v>6</v>
      </c>
      <c r="D12814" s="42"/>
      <c r="F12814" s="343" t="s">
        <v>684</v>
      </c>
      <c r="G12814" s="54" t="s">
        <v>316</v>
      </c>
      <c r="H12814" s="116"/>
      <c r="I12814" s="105">
        <f t="shared" si="3791"/>
        <v>0</v>
      </c>
      <c r="J12814" s="116"/>
      <c r="K12814" s="116"/>
      <c r="L12814" s="105">
        <f t="shared" si="3793"/>
        <v>0</v>
      </c>
      <c r="M12814" s="116"/>
      <c r="N12814" s="116"/>
      <c r="P12814" s="35" t="s">
        <v>145</v>
      </c>
      <c r="R12814" s="352">
        <f>L13044-[1]გადასახდელები!L11434</f>
        <v>0</v>
      </c>
    </row>
    <row r="12815" spans="2:18" ht="30.75" hidden="1" customHeight="1">
      <c r="B12815" s="36" t="str">
        <f t="shared" si="3792"/>
        <v>b</v>
      </c>
      <c r="C12815" s="42">
        <v>6</v>
      </c>
      <c r="D12815" s="42"/>
      <c r="F12815" s="343" t="s">
        <v>588</v>
      </c>
      <c r="G12815" s="54" t="s">
        <v>317</v>
      </c>
      <c r="H12815" s="116"/>
      <c r="I12815" s="105">
        <f t="shared" si="3791"/>
        <v>0</v>
      </c>
      <c r="J12815" s="116"/>
      <c r="K12815" s="116"/>
      <c r="L12815" s="105">
        <f t="shared" si="3793"/>
        <v>0</v>
      </c>
      <c r="M12815" s="116"/>
      <c r="N12815" s="116"/>
      <c r="P12815" s="35" t="s">
        <v>145</v>
      </c>
      <c r="R12815" s="352">
        <f>L13045-[1]გადასახდელები!L11435</f>
        <v>0</v>
      </c>
    </row>
    <row r="12816" spans="2:18" ht="30.75" hidden="1" customHeight="1">
      <c r="B12816" s="36" t="str">
        <f t="shared" si="3792"/>
        <v>b</v>
      </c>
      <c r="C12816" s="42">
        <v>6</v>
      </c>
      <c r="D12816" s="42"/>
      <c r="F12816" s="343" t="s">
        <v>685</v>
      </c>
      <c r="G12816" s="54" t="s">
        <v>318</v>
      </c>
      <c r="H12816" s="116"/>
      <c r="I12816" s="105">
        <f t="shared" si="3791"/>
        <v>0</v>
      </c>
      <c r="J12816" s="116"/>
      <c r="K12816" s="116"/>
      <c r="L12816" s="105">
        <f t="shared" si="3793"/>
        <v>0</v>
      </c>
      <c r="M12816" s="116"/>
      <c r="N12816" s="116"/>
      <c r="P12816" s="35" t="s">
        <v>145</v>
      </c>
      <c r="R12816" s="352">
        <f>L13046-[1]გადასახდელები!L11436</f>
        <v>0</v>
      </c>
    </row>
    <row r="12817" spans="2:18" ht="20.25" hidden="1" customHeight="1">
      <c r="B12817" s="36" t="str">
        <f t="shared" si="3792"/>
        <v>b</v>
      </c>
      <c r="C12817" s="42">
        <v>6</v>
      </c>
      <c r="D12817" s="42"/>
      <c r="F12817" s="343" t="s">
        <v>589</v>
      </c>
      <c r="G12817" s="54" t="s">
        <v>319</v>
      </c>
      <c r="H12817" s="116"/>
      <c r="I12817" s="105">
        <f t="shared" si="3791"/>
        <v>0</v>
      </c>
      <c r="J12817" s="116"/>
      <c r="K12817" s="116"/>
      <c r="L12817" s="105">
        <f t="shared" si="3793"/>
        <v>0</v>
      </c>
      <c r="M12817" s="116"/>
      <c r="N12817" s="116"/>
      <c r="P12817" s="35" t="s">
        <v>145</v>
      </c>
      <c r="R12817" s="352">
        <f>L13047-[1]გადასახდელები!L11437</f>
        <v>0</v>
      </c>
    </row>
    <row r="12818" spans="2:18" ht="20.25" hidden="1" customHeight="1">
      <c r="B12818" s="36" t="str">
        <f t="shared" si="3792"/>
        <v>b</v>
      </c>
      <c r="C12818" s="42">
        <v>6</v>
      </c>
      <c r="D12818" s="42"/>
      <c r="F12818" s="343" t="s">
        <v>686</v>
      </c>
      <c r="G12818" s="54" t="s">
        <v>320</v>
      </c>
      <c r="H12818" s="116"/>
      <c r="I12818" s="105">
        <f t="shared" si="3791"/>
        <v>0</v>
      </c>
      <c r="J12818" s="116"/>
      <c r="K12818" s="116"/>
      <c r="L12818" s="105">
        <f t="shared" si="3793"/>
        <v>0</v>
      </c>
      <c r="M12818" s="116"/>
      <c r="N12818" s="116"/>
      <c r="P12818" s="35" t="s">
        <v>145</v>
      </c>
      <c r="R12818" s="352">
        <f>L13048-[1]გადასახდელები!L11438</f>
        <v>0</v>
      </c>
    </row>
    <row r="12819" spans="2:18" ht="30.75" hidden="1" customHeight="1">
      <c r="B12819" s="36" t="str">
        <f t="shared" si="3792"/>
        <v>b</v>
      </c>
      <c r="C12819" s="42">
        <v>6</v>
      </c>
      <c r="D12819" s="42"/>
      <c r="F12819" s="343" t="s">
        <v>687</v>
      </c>
      <c r="G12819" s="54" t="s">
        <v>321</v>
      </c>
      <c r="H12819" s="116"/>
      <c r="I12819" s="105">
        <f t="shared" si="3791"/>
        <v>0</v>
      </c>
      <c r="J12819" s="116"/>
      <c r="K12819" s="116"/>
      <c r="L12819" s="105">
        <f t="shared" si="3793"/>
        <v>0</v>
      </c>
      <c r="M12819" s="116"/>
      <c r="N12819" s="116"/>
      <c r="P12819" s="35" t="s">
        <v>145</v>
      </c>
      <c r="R12819" s="352">
        <f>L13049-[1]გადასახდელები!L11439</f>
        <v>0</v>
      </c>
    </row>
    <row r="12820" spans="2:18" ht="20.25" hidden="1" customHeight="1">
      <c r="B12820" s="36" t="str">
        <f t="shared" si="3792"/>
        <v>b</v>
      </c>
      <c r="C12820" s="42">
        <v>6</v>
      </c>
      <c r="D12820" s="42"/>
      <c r="F12820" s="343" t="s">
        <v>590</v>
      </c>
      <c r="G12820" s="54" t="s">
        <v>322</v>
      </c>
      <c r="H12820" s="116"/>
      <c r="I12820" s="105">
        <f t="shared" si="3791"/>
        <v>0</v>
      </c>
      <c r="J12820" s="116"/>
      <c r="K12820" s="116"/>
      <c r="L12820" s="105">
        <f t="shared" si="3793"/>
        <v>0</v>
      </c>
      <c r="M12820" s="116"/>
      <c r="N12820" s="116"/>
      <c r="P12820" s="35" t="s">
        <v>145</v>
      </c>
      <c r="R12820" s="352">
        <f>L13050-[1]გადასახდელები!L11440</f>
        <v>0</v>
      </c>
    </row>
    <row r="12821" spans="2:18" ht="20.25" hidden="1" customHeight="1">
      <c r="B12821" s="36" t="str">
        <f t="shared" si="3792"/>
        <v>b</v>
      </c>
      <c r="C12821" s="42">
        <v>6</v>
      </c>
      <c r="D12821" s="42"/>
      <c r="F12821" s="343" t="s">
        <v>688</v>
      </c>
      <c r="G12821" s="54" t="s">
        <v>323</v>
      </c>
      <c r="H12821" s="116"/>
      <c r="I12821" s="105">
        <f t="shared" si="3791"/>
        <v>0</v>
      </c>
      <c r="J12821" s="116"/>
      <c r="K12821" s="116"/>
      <c r="L12821" s="105">
        <f t="shared" si="3793"/>
        <v>0</v>
      </c>
      <c r="M12821" s="116"/>
      <c r="N12821" s="116"/>
      <c r="P12821" s="35" t="s">
        <v>145</v>
      </c>
      <c r="R12821" s="352">
        <f>L13051-[1]გადასახდელები!L11441</f>
        <v>0</v>
      </c>
    </row>
    <row r="12822" spans="2:18" ht="20.25" hidden="1" customHeight="1">
      <c r="B12822" s="36" t="str">
        <f t="shared" si="3792"/>
        <v>b</v>
      </c>
      <c r="C12822" s="42">
        <v>6</v>
      </c>
      <c r="D12822" s="42"/>
      <c r="F12822" s="343" t="s">
        <v>689</v>
      </c>
      <c r="G12822" s="54" t="s">
        <v>324</v>
      </c>
      <c r="H12822" s="116"/>
      <c r="I12822" s="105">
        <f t="shared" si="3791"/>
        <v>0</v>
      </c>
      <c r="J12822" s="116"/>
      <c r="K12822" s="116"/>
      <c r="L12822" s="105">
        <f t="shared" si="3793"/>
        <v>0</v>
      </c>
      <c r="M12822" s="116"/>
      <c r="N12822" s="116"/>
      <c r="P12822" s="35" t="s">
        <v>145</v>
      </c>
      <c r="R12822" s="352">
        <f>L13052-[1]გადასახდელები!L11442</f>
        <v>0</v>
      </c>
    </row>
    <row r="12823" spans="2:18" ht="20.25" hidden="1" customHeight="1">
      <c r="B12823" s="36" t="str">
        <f t="shared" si="3792"/>
        <v>b</v>
      </c>
      <c r="C12823" s="42">
        <v>6</v>
      </c>
      <c r="D12823" s="42"/>
      <c r="F12823" s="343" t="s">
        <v>690</v>
      </c>
      <c r="G12823" s="54" t="s">
        <v>325</v>
      </c>
      <c r="H12823" s="116"/>
      <c r="I12823" s="105">
        <f t="shared" si="3791"/>
        <v>0</v>
      </c>
      <c r="J12823" s="116"/>
      <c r="K12823" s="116"/>
      <c r="L12823" s="105">
        <f t="shared" si="3793"/>
        <v>0</v>
      </c>
      <c r="M12823" s="116"/>
      <c r="N12823" s="116"/>
      <c r="P12823" s="35" t="s">
        <v>145</v>
      </c>
      <c r="R12823" s="352">
        <f>L13053-[1]გადასახდელები!L11443</f>
        <v>0</v>
      </c>
    </row>
    <row r="12824" spans="2:18" ht="20.25" hidden="1" customHeight="1">
      <c r="B12824" s="36" t="str">
        <f t="shared" si="3792"/>
        <v>b</v>
      </c>
      <c r="C12824" s="42">
        <v>6</v>
      </c>
      <c r="D12824" s="42"/>
      <c r="F12824" s="343" t="s">
        <v>691</v>
      </c>
      <c r="G12824" s="54" t="s">
        <v>326</v>
      </c>
      <c r="H12824" s="116"/>
      <c r="I12824" s="105">
        <f t="shared" si="3791"/>
        <v>0</v>
      </c>
      <c r="J12824" s="116"/>
      <c r="K12824" s="116"/>
      <c r="L12824" s="105">
        <f t="shared" si="3793"/>
        <v>0</v>
      </c>
      <c r="M12824" s="116"/>
      <c r="N12824" s="116"/>
      <c r="P12824" s="35" t="s">
        <v>145</v>
      </c>
      <c r="R12824" s="352">
        <f>L13054-[1]გადასახდელები!L11444</f>
        <v>0</v>
      </c>
    </row>
    <row r="12825" spans="2:18" ht="20.25" hidden="1" customHeight="1">
      <c r="B12825" s="36" t="str">
        <f t="shared" si="3792"/>
        <v>b</v>
      </c>
      <c r="C12825" s="42">
        <v>6</v>
      </c>
      <c r="D12825" s="42"/>
      <c r="F12825" s="343" t="s">
        <v>692</v>
      </c>
      <c r="G12825" s="54" t="s">
        <v>327</v>
      </c>
      <c r="H12825" s="116"/>
      <c r="I12825" s="105">
        <f t="shared" si="3791"/>
        <v>0</v>
      </c>
      <c r="J12825" s="116"/>
      <c r="K12825" s="116"/>
      <c r="L12825" s="105">
        <f t="shared" si="3793"/>
        <v>0</v>
      </c>
      <c r="M12825" s="116"/>
      <c r="N12825" s="116"/>
      <c r="P12825" s="35" t="s">
        <v>145</v>
      </c>
      <c r="R12825" s="352">
        <f>L13055-[1]გადასახდელები!L11445</f>
        <v>0</v>
      </c>
    </row>
    <row r="12826" spans="2:18" ht="20.25" hidden="1" customHeight="1">
      <c r="B12826" s="36" t="str">
        <f t="shared" si="3792"/>
        <v>b</v>
      </c>
      <c r="C12826" s="42">
        <v>6</v>
      </c>
      <c r="D12826" s="42"/>
      <c r="F12826" s="343" t="s">
        <v>693</v>
      </c>
      <c r="G12826" s="54" t="s">
        <v>328</v>
      </c>
      <c r="H12826" s="116"/>
      <c r="I12826" s="105">
        <f t="shared" si="3791"/>
        <v>0</v>
      </c>
      <c r="J12826" s="116"/>
      <c r="K12826" s="116"/>
      <c r="L12826" s="105">
        <f t="shared" si="3793"/>
        <v>0</v>
      </c>
      <c r="M12826" s="116"/>
      <c r="N12826" s="116"/>
      <c r="P12826" s="35" t="s">
        <v>145</v>
      </c>
      <c r="R12826" s="352">
        <f>L13056-[1]გადასახდელები!L11446</f>
        <v>0</v>
      </c>
    </row>
    <row r="12827" spans="2:18" ht="20.25" hidden="1" customHeight="1">
      <c r="B12827" s="36" t="str">
        <f t="shared" si="3792"/>
        <v>b</v>
      </c>
      <c r="C12827" s="42">
        <v>6</v>
      </c>
      <c r="D12827" s="42"/>
      <c r="F12827" s="343" t="s">
        <v>694</v>
      </c>
      <c r="G12827" s="54" t="s">
        <v>329</v>
      </c>
      <c r="H12827" s="116"/>
      <c r="I12827" s="105">
        <f t="shared" si="3791"/>
        <v>0</v>
      </c>
      <c r="J12827" s="116"/>
      <c r="K12827" s="116"/>
      <c r="L12827" s="105">
        <f t="shared" si="3793"/>
        <v>0</v>
      </c>
      <c r="M12827" s="116"/>
      <c r="N12827" s="116"/>
      <c r="P12827" s="35" t="s">
        <v>145</v>
      </c>
      <c r="R12827" s="352">
        <f>L13057-[1]გადასახდელები!L11447</f>
        <v>0</v>
      </c>
    </row>
    <row r="12828" spans="2:18" ht="20.25" hidden="1" customHeight="1">
      <c r="B12828" s="36" t="str">
        <f t="shared" si="3792"/>
        <v>b</v>
      </c>
      <c r="C12828" s="42">
        <v>6</v>
      </c>
      <c r="D12828" s="42"/>
      <c r="F12828" s="343" t="s">
        <v>695</v>
      </c>
      <c r="G12828" s="54" t="s">
        <v>330</v>
      </c>
      <c r="H12828" s="116"/>
      <c r="I12828" s="105">
        <f t="shared" si="3791"/>
        <v>0</v>
      </c>
      <c r="J12828" s="116"/>
      <c r="K12828" s="116"/>
      <c r="L12828" s="105">
        <f t="shared" si="3793"/>
        <v>0</v>
      </c>
      <c r="M12828" s="116"/>
      <c r="N12828" s="116"/>
      <c r="P12828" s="35" t="s">
        <v>145</v>
      </c>
      <c r="R12828" s="352">
        <f>L13058-[1]გადასახდელები!L11448</f>
        <v>0</v>
      </c>
    </row>
    <row r="12829" spans="2:18" ht="20.25" hidden="1" customHeight="1">
      <c r="B12829" s="36" t="str">
        <f t="shared" si="3792"/>
        <v>b</v>
      </c>
      <c r="C12829" s="42">
        <v>6</v>
      </c>
      <c r="D12829" s="42"/>
      <c r="F12829" s="343" t="s">
        <v>696</v>
      </c>
      <c r="G12829" s="54" t="s">
        <v>331</v>
      </c>
      <c r="H12829" s="116"/>
      <c r="I12829" s="105">
        <f t="shared" si="3791"/>
        <v>0</v>
      </c>
      <c r="J12829" s="116"/>
      <c r="K12829" s="116"/>
      <c r="L12829" s="105">
        <f t="shared" si="3793"/>
        <v>0</v>
      </c>
      <c r="M12829" s="116"/>
      <c r="N12829" s="116"/>
      <c r="P12829" s="35" t="s">
        <v>145</v>
      </c>
      <c r="R12829" s="352">
        <f>L13059-[1]გადასახდელები!L11449</f>
        <v>0</v>
      </c>
    </row>
    <row r="12830" spans="2:18" ht="20.25" hidden="1" customHeight="1">
      <c r="B12830" s="36" t="str">
        <f t="shared" si="3792"/>
        <v>b</v>
      </c>
      <c r="C12830" s="42">
        <v>6</v>
      </c>
      <c r="D12830" s="42"/>
      <c r="F12830" s="343" t="s">
        <v>697</v>
      </c>
      <c r="G12830" s="55" t="s">
        <v>332</v>
      </c>
      <c r="H12830" s="116"/>
      <c r="I12830" s="105">
        <f t="shared" si="3791"/>
        <v>0</v>
      </c>
      <c r="J12830" s="116"/>
      <c r="K12830" s="116"/>
      <c r="L12830" s="105">
        <f t="shared" si="3793"/>
        <v>0</v>
      </c>
      <c r="M12830" s="116"/>
      <c r="N12830" s="116"/>
      <c r="P12830" s="35" t="s">
        <v>145</v>
      </c>
      <c r="R12830" s="352">
        <f>L13060-[1]გადასახდელები!L11450</f>
        <v>0</v>
      </c>
    </row>
    <row r="12831" spans="2:18" ht="20.25" hidden="1" customHeight="1">
      <c r="B12831" s="36" t="str">
        <f t="shared" si="3792"/>
        <v>b</v>
      </c>
      <c r="C12831" s="42">
        <v>6</v>
      </c>
      <c r="D12831" s="42"/>
      <c r="F12831" s="343" t="s">
        <v>698</v>
      </c>
      <c r="G12831" s="54" t="s">
        <v>333</v>
      </c>
      <c r="H12831" s="116"/>
      <c r="I12831" s="105">
        <f t="shared" si="3791"/>
        <v>0</v>
      </c>
      <c r="J12831" s="116"/>
      <c r="K12831" s="116"/>
      <c r="L12831" s="105">
        <f t="shared" si="3793"/>
        <v>0</v>
      </c>
      <c r="M12831" s="116"/>
      <c r="N12831" s="116"/>
      <c r="P12831" s="35" t="s">
        <v>145</v>
      </c>
      <c r="R12831" s="352">
        <f>L13061-[1]გადასახდელები!L11451</f>
        <v>0</v>
      </c>
    </row>
    <row r="12832" spans="2:18" ht="30.75" hidden="1" customHeight="1">
      <c r="B12832" s="36" t="str">
        <f t="shared" si="3792"/>
        <v>b</v>
      </c>
      <c r="C12832" s="42">
        <v>6</v>
      </c>
      <c r="D12832" s="42"/>
      <c r="F12832" s="343" t="s">
        <v>591</v>
      </c>
      <c r="G12832" s="54" t="s">
        <v>334</v>
      </c>
      <c r="H12832" s="116"/>
      <c r="I12832" s="105">
        <f t="shared" si="3791"/>
        <v>0</v>
      </c>
      <c r="J12832" s="116"/>
      <c r="K12832" s="116"/>
      <c r="L12832" s="105">
        <f t="shared" si="3793"/>
        <v>0</v>
      </c>
      <c r="M12832" s="116"/>
      <c r="N12832" s="116"/>
      <c r="P12832" s="35" t="s">
        <v>145</v>
      </c>
      <c r="R12832" s="352">
        <f>L13062-[1]გადასახდელები!L11452</f>
        <v>0</v>
      </c>
    </row>
    <row r="12833" spans="2:18" ht="20.25" hidden="1" customHeight="1">
      <c r="B12833" s="36" t="str">
        <f t="shared" si="3792"/>
        <v>b</v>
      </c>
      <c r="C12833" s="42">
        <v>4</v>
      </c>
      <c r="D12833" s="42"/>
      <c r="F12833" s="342" t="s">
        <v>699</v>
      </c>
      <c r="G12833" s="47" t="s">
        <v>335</v>
      </c>
      <c r="H12833" s="93">
        <f>H12834+H12835</f>
        <v>0</v>
      </c>
      <c r="I12833" s="94">
        <f t="shared" si="3791"/>
        <v>0</v>
      </c>
      <c r="J12833" s="93">
        <f>J12834+J12835</f>
        <v>0</v>
      </c>
      <c r="K12833" s="93">
        <f>K12834+K12835</f>
        <v>0</v>
      </c>
      <c r="L12833" s="94">
        <f t="shared" si="3793"/>
        <v>0</v>
      </c>
      <c r="M12833" s="93">
        <f>M12834+M12835</f>
        <v>0</v>
      </c>
      <c r="N12833" s="93">
        <f>N12834+N12835</f>
        <v>0</v>
      </c>
      <c r="O12833" s="82" t="s">
        <v>146</v>
      </c>
      <c r="P12833" s="35" t="s">
        <v>145</v>
      </c>
      <c r="R12833" s="352">
        <f>L13063-[1]გადასახდელები!L11453</f>
        <v>0</v>
      </c>
    </row>
    <row r="12834" spans="2:18" ht="20.25" hidden="1" customHeight="1">
      <c r="B12834" s="36" t="str">
        <f t="shared" si="3792"/>
        <v>b</v>
      </c>
      <c r="C12834" s="42">
        <v>5</v>
      </c>
      <c r="D12834" s="42"/>
      <c r="F12834" s="343" t="s">
        <v>700</v>
      </c>
      <c r="G12834" s="48" t="s">
        <v>336</v>
      </c>
      <c r="H12834" s="101"/>
      <c r="I12834" s="97">
        <f t="shared" si="3791"/>
        <v>0</v>
      </c>
      <c r="J12834" s="101"/>
      <c r="K12834" s="101"/>
      <c r="L12834" s="97">
        <f t="shared" si="3793"/>
        <v>0</v>
      </c>
      <c r="M12834" s="101"/>
      <c r="N12834" s="101"/>
      <c r="O12834" s="115"/>
      <c r="P12834" s="35" t="s">
        <v>145</v>
      </c>
      <c r="R12834" s="352">
        <f>L13064-[1]გადასახდელები!L11454</f>
        <v>0</v>
      </c>
    </row>
    <row r="12835" spans="2:18" ht="20.25" hidden="1" customHeight="1">
      <c r="B12835" s="36" t="str">
        <f t="shared" si="3792"/>
        <v>b</v>
      </c>
      <c r="C12835" s="42">
        <v>5</v>
      </c>
      <c r="D12835" s="42"/>
      <c r="F12835" s="342" t="s">
        <v>701</v>
      </c>
      <c r="G12835" s="48" t="s">
        <v>337</v>
      </c>
      <c r="H12835" s="119">
        <f>H12836+H12837</f>
        <v>0</v>
      </c>
      <c r="I12835" s="105">
        <f t="shared" si="3791"/>
        <v>0</v>
      </c>
      <c r="J12835" s="119">
        <f>J12836+J12837</f>
        <v>0</v>
      </c>
      <c r="K12835" s="119">
        <f>K12836+K12837</f>
        <v>0</v>
      </c>
      <c r="L12835" s="105">
        <f t="shared" si="3793"/>
        <v>0</v>
      </c>
      <c r="M12835" s="119">
        <f>M12836+M12837</f>
        <v>0</v>
      </c>
      <c r="N12835" s="119">
        <f>N12836+N12837</f>
        <v>0</v>
      </c>
      <c r="O12835" s="82" t="s">
        <v>146</v>
      </c>
      <c r="P12835" s="35" t="s">
        <v>145</v>
      </c>
      <c r="R12835" s="352">
        <f>L13065-[1]გადასახდელები!L11455</f>
        <v>0</v>
      </c>
    </row>
    <row r="12836" spans="2:18" ht="20.25" hidden="1" customHeight="1">
      <c r="B12836" s="36" t="str">
        <f t="shared" si="3792"/>
        <v>b</v>
      </c>
      <c r="C12836" s="42">
        <v>6</v>
      </c>
      <c r="D12836" s="42"/>
      <c r="F12836" s="343" t="s">
        <v>702</v>
      </c>
      <c r="G12836" s="54" t="s">
        <v>338</v>
      </c>
      <c r="H12836" s="116"/>
      <c r="I12836" s="105">
        <f t="shared" si="3791"/>
        <v>0</v>
      </c>
      <c r="J12836" s="116"/>
      <c r="K12836" s="116"/>
      <c r="L12836" s="105">
        <f t="shared" si="3793"/>
        <v>0</v>
      </c>
      <c r="M12836" s="116"/>
      <c r="N12836" s="116"/>
      <c r="P12836" s="35" t="s">
        <v>145</v>
      </c>
      <c r="R12836" s="352">
        <f>L13066-[1]გადასახდელები!L11456</f>
        <v>0</v>
      </c>
    </row>
    <row r="12837" spans="2:18" ht="20.25" hidden="1" customHeight="1">
      <c r="B12837" s="36" t="str">
        <f t="shared" si="3792"/>
        <v>b</v>
      </c>
      <c r="C12837" s="42">
        <v>6</v>
      </c>
      <c r="D12837" s="42"/>
      <c r="F12837" s="343" t="s">
        <v>703</v>
      </c>
      <c r="G12837" s="54" t="s">
        <v>339</v>
      </c>
      <c r="H12837" s="116"/>
      <c r="I12837" s="105">
        <f t="shared" ref="I12837:I12901" si="3794">J12837+K12837</f>
        <v>0</v>
      </c>
      <c r="J12837" s="116"/>
      <c r="K12837" s="116"/>
      <c r="L12837" s="105">
        <f t="shared" si="3793"/>
        <v>0</v>
      </c>
      <c r="M12837" s="116"/>
      <c r="N12837" s="116"/>
      <c r="P12837" s="35" t="s">
        <v>145</v>
      </c>
      <c r="R12837" s="352">
        <f>L13067-[1]გადასახდელები!L11457</f>
        <v>0</v>
      </c>
    </row>
    <row r="12838" spans="2:18" ht="30.75" hidden="1" customHeight="1">
      <c r="B12838" s="36" t="str">
        <f t="shared" si="3792"/>
        <v>b</v>
      </c>
      <c r="C12838" s="42">
        <v>3</v>
      </c>
      <c r="D12838" s="42"/>
      <c r="F12838" s="342" t="s">
        <v>704</v>
      </c>
      <c r="G12838" s="51" t="s">
        <v>340</v>
      </c>
      <c r="H12838" s="89">
        <f>H12839+H12840</f>
        <v>0</v>
      </c>
      <c r="I12838" s="90">
        <f t="shared" si="3794"/>
        <v>0</v>
      </c>
      <c r="J12838" s="89">
        <f>J12839+J12840</f>
        <v>0</v>
      </c>
      <c r="K12838" s="89">
        <f>K12839+K12840</f>
        <v>0</v>
      </c>
      <c r="L12838" s="90">
        <f t="shared" si="3793"/>
        <v>0</v>
      </c>
      <c r="M12838" s="89">
        <f>M12839+M12840</f>
        <v>0</v>
      </c>
      <c r="N12838" s="89">
        <f>N12839+N12840</f>
        <v>0</v>
      </c>
      <c r="O12838" s="82" t="s">
        <v>146</v>
      </c>
      <c r="P12838" s="35" t="s">
        <v>145</v>
      </c>
      <c r="R12838" s="352">
        <f>L13068-[1]გადასახდელები!L11458</f>
        <v>0</v>
      </c>
    </row>
    <row r="12839" spans="2:18" ht="30.75" hidden="1" customHeight="1">
      <c r="B12839" s="36" t="str">
        <f t="shared" si="3792"/>
        <v>b</v>
      </c>
      <c r="C12839" s="42">
        <v>4</v>
      </c>
      <c r="D12839" s="42"/>
      <c r="F12839" s="343" t="s">
        <v>705</v>
      </c>
      <c r="G12839" s="47" t="s">
        <v>341</v>
      </c>
      <c r="H12839" s="103"/>
      <c r="I12839" s="94">
        <f t="shared" si="3794"/>
        <v>0</v>
      </c>
      <c r="J12839" s="103"/>
      <c r="K12839" s="103"/>
      <c r="L12839" s="94">
        <f t="shared" si="3793"/>
        <v>0</v>
      </c>
      <c r="M12839" s="103"/>
      <c r="N12839" s="103"/>
      <c r="P12839" s="35" t="s">
        <v>145</v>
      </c>
      <c r="R12839" s="352">
        <f>L13069-[1]გადასახდელები!L11459</f>
        <v>0</v>
      </c>
    </row>
    <row r="12840" spans="2:18" ht="30.75" hidden="1" customHeight="1">
      <c r="B12840" s="36" t="str">
        <f t="shared" si="3792"/>
        <v>b</v>
      </c>
      <c r="C12840" s="42">
        <v>4</v>
      </c>
      <c r="D12840" s="42"/>
      <c r="F12840" s="342" t="s">
        <v>706</v>
      </c>
      <c r="G12840" s="47" t="s">
        <v>342</v>
      </c>
      <c r="H12840" s="93">
        <f>H12841+H12842+H12843+H12844</f>
        <v>0</v>
      </c>
      <c r="I12840" s="94">
        <f t="shared" si="3794"/>
        <v>0</v>
      </c>
      <c r="J12840" s="93">
        <f>J12841+J12842+J12843+J12844</f>
        <v>0</v>
      </c>
      <c r="K12840" s="93">
        <f>K12841+K12842+K12843+K12844</f>
        <v>0</v>
      </c>
      <c r="L12840" s="94">
        <f t="shared" si="3793"/>
        <v>0</v>
      </c>
      <c r="M12840" s="93">
        <f>M12841+M12842+M12843+M12844</f>
        <v>0</v>
      </c>
      <c r="N12840" s="93">
        <f>N12841+N12842+N12843+N12844</f>
        <v>0</v>
      </c>
      <c r="O12840" s="82" t="s">
        <v>146</v>
      </c>
      <c r="P12840" s="35" t="s">
        <v>145</v>
      </c>
      <c r="R12840" s="352">
        <f>L13070-[1]გადასახდელები!L11460</f>
        <v>0</v>
      </c>
    </row>
    <row r="12841" spans="2:18" ht="30.75" hidden="1" customHeight="1">
      <c r="B12841" s="36" t="str">
        <f t="shared" si="3792"/>
        <v>b</v>
      </c>
      <c r="C12841" s="42">
        <v>5</v>
      </c>
      <c r="D12841" s="42"/>
      <c r="F12841" s="343" t="s">
        <v>707</v>
      </c>
      <c r="G12841" s="48" t="s">
        <v>343</v>
      </c>
      <c r="H12841" s="101"/>
      <c r="I12841" s="97">
        <f t="shared" si="3794"/>
        <v>0</v>
      </c>
      <c r="J12841" s="101"/>
      <c r="K12841" s="101"/>
      <c r="L12841" s="97">
        <f t="shared" si="3793"/>
        <v>0</v>
      </c>
      <c r="M12841" s="101"/>
      <c r="N12841" s="101"/>
      <c r="P12841" s="35" t="s">
        <v>145</v>
      </c>
      <c r="R12841" s="352">
        <f>L13071-[1]გადასახდელები!L11461</f>
        <v>0</v>
      </c>
    </row>
    <row r="12842" spans="2:18" ht="20.25" hidden="1" customHeight="1">
      <c r="B12842" s="36" t="str">
        <f t="shared" si="3792"/>
        <v>b</v>
      </c>
      <c r="C12842" s="42">
        <v>5</v>
      </c>
      <c r="D12842" s="42"/>
      <c r="F12842" s="343" t="s">
        <v>708</v>
      </c>
      <c r="G12842" s="48" t="s">
        <v>344</v>
      </c>
      <c r="H12842" s="101"/>
      <c r="I12842" s="97">
        <f t="shared" si="3794"/>
        <v>0</v>
      </c>
      <c r="J12842" s="101"/>
      <c r="K12842" s="101"/>
      <c r="L12842" s="97">
        <f t="shared" si="3793"/>
        <v>0</v>
      </c>
      <c r="M12842" s="101"/>
      <c r="N12842" s="101"/>
      <c r="P12842" s="35" t="s">
        <v>145</v>
      </c>
      <c r="R12842" s="352">
        <f>L13072-[1]გადასახდელები!L11462</f>
        <v>0</v>
      </c>
    </row>
    <row r="12843" spans="2:18" ht="20.25" hidden="1" customHeight="1">
      <c r="B12843" s="36" t="str">
        <f t="shared" ref="B12843:B12906" si="3795">IF(H12843+I12843+L12843&gt;0,"a","b")</f>
        <v>b</v>
      </c>
      <c r="C12843" s="42">
        <v>5</v>
      </c>
      <c r="D12843" s="42"/>
      <c r="F12843" s="343" t="s">
        <v>709</v>
      </c>
      <c r="G12843" s="48" t="s">
        <v>345</v>
      </c>
      <c r="H12843" s="101"/>
      <c r="I12843" s="97">
        <f t="shared" si="3794"/>
        <v>0</v>
      </c>
      <c r="J12843" s="101"/>
      <c r="K12843" s="101"/>
      <c r="L12843" s="97">
        <f t="shared" si="3793"/>
        <v>0</v>
      </c>
      <c r="M12843" s="101"/>
      <c r="N12843" s="101"/>
      <c r="P12843" s="35" t="s">
        <v>145</v>
      </c>
      <c r="R12843" s="352">
        <f>L13073-[1]გადასახდელები!L11463</f>
        <v>0</v>
      </c>
    </row>
    <row r="12844" spans="2:18" ht="20.25" hidden="1" customHeight="1">
      <c r="B12844" s="36" t="str">
        <f t="shared" si="3795"/>
        <v>b</v>
      </c>
      <c r="C12844" s="42">
        <v>5</v>
      </c>
      <c r="D12844" s="42"/>
      <c r="F12844" s="343" t="s">
        <v>710</v>
      </c>
      <c r="G12844" s="48" t="s">
        <v>214</v>
      </c>
      <c r="H12844" s="101"/>
      <c r="I12844" s="97">
        <f t="shared" si="3794"/>
        <v>0</v>
      </c>
      <c r="J12844" s="101"/>
      <c r="K12844" s="101"/>
      <c r="L12844" s="97">
        <f t="shared" si="3793"/>
        <v>0</v>
      </c>
      <c r="M12844" s="101"/>
      <c r="N12844" s="101"/>
      <c r="P12844" s="35" t="s">
        <v>145</v>
      </c>
      <c r="R12844" s="352">
        <f>L13074-[1]გადასახდელები!L11464</f>
        <v>0</v>
      </c>
    </row>
    <row r="12845" spans="2:18" ht="20.25" hidden="1" customHeight="1">
      <c r="B12845" s="36" t="str">
        <f t="shared" si="3795"/>
        <v>b</v>
      </c>
      <c r="C12845" s="42">
        <v>3</v>
      </c>
      <c r="D12845" s="42"/>
      <c r="F12845" s="343" t="s">
        <v>711</v>
      </c>
      <c r="G12845" s="51" t="s">
        <v>346</v>
      </c>
      <c r="H12845" s="111"/>
      <c r="I12845" s="90">
        <f t="shared" si="3794"/>
        <v>0</v>
      </c>
      <c r="J12845" s="111"/>
      <c r="K12845" s="111"/>
      <c r="L12845" s="90">
        <f t="shared" ref="L12845:L12908" si="3796">M12845+N12845</f>
        <v>0</v>
      </c>
      <c r="M12845" s="111"/>
      <c r="N12845" s="111"/>
      <c r="P12845" s="35" t="s">
        <v>145</v>
      </c>
      <c r="R12845" s="352">
        <f>L13075-[1]გადასახდელები!L11465</f>
        <v>0</v>
      </c>
    </row>
    <row r="12846" spans="2:18" ht="20.25" hidden="1" customHeight="1">
      <c r="B12846" s="36" t="str">
        <f t="shared" si="3795"/>
        <v>b</v>
      </c>
      <c r="C12846" s="42">
        <v>3</v>
      </c>
      <c r="D12846" s="42"/>
      <c r="F12846" s="342" t="s">
        <v>712</v>
      </c>
      <c r="G12846" s="51" t="s">
        <v>347</v>
      </c>
      <c r="H12846" s="89">
        <f>H12847+H12848+H12849+H12852</f>
        <v>0</v>
      </c>
      <c r="I12846" s="90">
        <f t="shared" si="3794"/>
        <v>0</v>
      </c>
      <c r="J12846" s="89">
        <f>J12847+J12848+J12849+J12852</f>
        <v>0</v>
      </c>
      <c r="K12846" s="89">
        <f>K12847+K12848+K12849+K12852</f>
        <v>0</v>
      </c>
      <c r="L12846" s="90">
        <f t="shared" si="3796"/>
        <v>0</v>
      </c>
      <c r="M12846" s="89">
        <f>M12847+M12848+M12849+M12852</f>
        <v>0</v>
      </c>
      <c r="N12846" s="89">
        <f>N12847+N12848+N12849+N12852</f>
        <v>0</v>
      </c>
      <c r="O12846" s="82" t="s">
        <v>146</v>
      </c>
      <c r="P12846" s="35" t="s">
        <v>145</v>
      </c>
      <c r="R12846" s="352">
        <f>L13076-[1]გადასახდელები!L11466</f>
        <v>0</v>
      </c>
    </row>
    <row r="12847" spans="2:18" ht="30.75" hidden="1" customHeight="1">
      <c r="B12847" s="36" t="str">
        <f t="shared" si="3795"/>
        <v>b</v>
      </c>
      <c r="C12847" s="42">
        <v>4</v>
      </c>
      <c r="D12847" s="42"/>
      <c r="F12847" s="343" t="s">
        <v>713</v>
      </c>
      <c r="G12847" s="47" t="s">
        <v>348</v>
      </c>
      <c r="H12847" s="103"/>
      <c r="I12847" s="94">
        <f t="shared" si="3794"/>
        <v>0</v>
      </c>
      <c r="J12847" s="103"/>
      <c r="K12847" s="103"/>
      <c r="L12847" s="94">
        <f t="shared" si="3796"/>
        <v>0</v>
      </c>
      <c r="M12847" s="103"/>
      <c r="N12847" s="103"/>
      <c r="O12847" s="115"/>
      <c r="P12847" s="35" t="s">
        <v>145</v>
      </c>
      <c r="R12847" s="352">
        <f>L13077-[1]გადასახდელები!L11467</f>
        <v>0</v>
      </c>
    </row>
    <row r="12848" spans="2:18" ht="20.25" hidden="1" customHeight="1">
      <c r="B12848" s="36" t="str">
        <f t="shared" si="3795"/>
        <v>b</v>
      </c>
      <c r="C12848" s="42">
        <v>4</v>
      </c>
      <c r="D12848" s="42"/>
      <c r="F12848" s="343" t="s">
        <v>714</v>
      </c>
      <c r="G12848" s="47" t="s">
        <v>349</v>
      </c>
      <c r="H12848" s="103"/>
      <c r="I12848" s="94">
        <f t="shared" si="3794"/>
        <v>0</v>
      </c>
      <c r="J12848" s="103"/>
      <c r="K12848" s="103"/>
      <c r="L12848" s="94">
        <f t="shared" si="3796"/>
        <v>0</v>
      </c>
      <c r="M12848" s="103"/>
      <c r="N12848" s="103"/>
      <c r="O12848" s="115"/>
      <c r="P12848" s="35" t="s">
        <v>145</v>
      </c>
      <c r="R12848" s="352">
        <f>L13078-[1]გადასახდელები!L11468</f>
        <v>0</v>
      </c>
    </row>
    <row r="12849" spans="2:18" ht="20.25" hidden="1" customHeight="1">
      <c r="B12849" s="36" t="str">
        <f t="shared" si="3795"/>
        <v>b</v>
      </c>
      <c r="C12849" s="42">
        <v>4</v>
      </c>
      <c r="D12849" s="42"/>
      <c r="F12849" s="342" t="s">
        <v>715</v>
      </c>
      <c r="G12849" s="47" t="s">
        <v>350</v>
      </c>
      <c r="H12849" s="93">
        <f>H12850+H12851</f>
        <v>0</v>
      </c>
      <c r="I12849" s="94">
        <f t="shared" si="3794"/>
        <v>0</v>
      </c>
      <c r="J12849" s="93">
        <f>J12850+J12851</f>
        <v>0</v>
      </c>
      <c r="K12849" s="93">
        <f>K12850+K12851</f>
        <v>0</v>
      </c>
      <c r="L12849" s="94">
        <f t="shared" si="3796"/>
        <v>0</v>
      </c>
      <c r="M12849" s="93">
        <f>M12850+M12851</f>
        <v>0</v>
      </c>
      <c r="N12849" s="93">
        <f>N12850+N12851</f>
        <v>0</v>
      </c>
      <c r="O12849" s="82" t="s">
        <v>146</v>
      </c>
      <c r="P12849" s="35" t="s">
        <v>145</v>
      </c>
      <c r="R12849" s="352">
        <f>L13079-[1]გადასახდელები!L11469</f>
        <v>0</v>
      </c>
    </row>
    <row r="12850" spans="2:18" ht="30.75" hidden="1" customHeight="1">
      <c r="B12850" s="36" t="str">
        <f t="shared" si="3795"/>
        <v>b</v>
      </c>
      <c r="C12850" s="42">
        <v>5</v>
      </c>
      <c r="D12850" s="42"/>
      <c r="F12850" s="343" t="s">
        <v>716</v>
      </c>
      <c r="G12850" s="48" t="s">
        <v>351</v>
      </c>
      <c r="H12850" s="101"/>
      <c r="I12850" s="97">
        <f t="shared" si="3794"/>
        <v>0</v>
      </c>
      <c r="J12850" s="101"/>
      <c r="K12850" s="101"/>
      <c r="L12850" s="97">
        <f t="shared" si="3796"/>
        <v>0</v>
      </c>
      <c r="M12850" s="101"/>
      <c r="N12850" s="101"/>
      <c r="P12850" s="35" t="s">
        <v>145</v>
      </c>
      <c r="R12850" s="352">
        <f>L13080-[1]გადასახდელები!L11470</f>
        <v>0</v>
      </c>
    </row>
    <row r="12851" spans="2:18" ht="20.25" hidden="1" customHeight="1">
      <c r="B12851" s="36" t="str">
        <f t="shared" si="3795"/>
        <v>b</v>
      </c>
      <c r="C12851" s="42">
        <v>5</v>
      </c>
      <c r="D12851" s="42"/>
      <c r="F12851" s="343" t="s">
        <v>717</v>
      </c>
      <c r="G12851" s="48" t="s">
        <v>352</v>
      </c>
      <c r="H12851" s="101"/>
      <c r="I12851" s="97">
        <f t="shared" si="3794"/>
        <v>0</v>
      </c>
      <c r="J12851" s="101"/>
      <c r="K12851" s="101"/>
      <c r="L12851" s="97">
        <f t="shared" si="3796"/>
        <v>0</v>
      </c>
      <c r="M12851" s="101"/>
      <c r="N12851" s="101"/>
      <c r="P12851" s="35" t="s">
        <v>145</v>
      </c>
      <c r="R12851" s="352">
        <f>L13081-[1]გადასახდელები!L11471</f>
        <v>0</v>
      </c>
    </row>
    <row r="12852" spans="2:18" ht="20.25" hidden="1" customHeight="1">
      <c r="B12852" s="36" t="str">
        <f t="shared" si="3795"/>
        <v>b</v>
      </c>
      <c r="C12852" s="42">
        <v>4</v>
      </c>
      <c r="D12852" s="42"/>
      <c r="F12852" s="343" t="s">
        <v>718</v>
      </c>
      <c r="G12852" s="47" t="s">
        <v>353</v>
      </c>
      <c r="H12852" s="103"/>
      <c r="I12852" s="94">
        <f t="shared" si="3794"/>
        <v>0</v>
      </c>
      <c r="J12852" s="103"/>
      <c r="K12852" s="103"/>
      <c r="L12852" s="94">
        <f t="shared" si="3796"/>
        <v>0</v>
      </c>
      <c r="M12852" s="103"/>
      <c r="N12852" s="103"/>
      <c r="P12852" s="35" t="s">
        <v>145</v>
      </c>
      <c r="R12852" s="352">
        <f>L13082-[1]გადასახდელები!L11472</f>
        <v>0</v>
      </c>
    </row>
    <row r="12853" spans="2:18" ht="20.25" hidden="1" customHeight="1">
      <c r="B12853" s="36" t="str">
        <f t="shared" si="3795"/>
        <v>b</v>
      </c>
      <c r="C12853" s="42">
        <v>2</v>
      </c>
      <c r="D12853" s="42"/>
      <c r="F12853" s="30"/>
      <c r="G12853" s="60" t="s">
        <v>354</v>
      </c>
      <c r="H12853" s="86">
        <f>H12854+H12861+H12868</f>
        <v>0</v>
      </c>
      <c r="I12853" s="87">
        <f t="shared" si="3794"/>
        <v>0</v>
      </c>
      <c r="J12853" s="86">
        <f>J12854+J12861+J12868</f>
        <v>0</v>
      </c>
      <c r="K12853" s="86">
        <f>K12854+K12861+K12868</f>
        <v>0</v>
      </c>
      <c r="L12853" s="87">
        <f t="shared" si="3796"/>
        <v>0</v>
      </c>
      <c r="M12853" s="86">
        <f>M12854+M12861+M12868</f>
        <v>0</v>
      </c>
      <c r="N12853" s="86">
        <f>N12854+N12861+N12868</f>
        <v>0</v>
      </c>
      <c r="O12853" s="82" t="s">
        <v>146</v>
      </c>
      <c r="R12853" s="352">
        <f>L13083-[1]გადასახდელები!L11473</f>
        <v>0</v>
      </c>
    </row>
    <row r="12854" spans="2:18" ht="20.25" hidden="1" customHeight="1">
      <c r="B12854" s="36" t="str">
        <f t="shared" si="3795"/>
        <v>b</v>
      </c>
      <c r="C12854" s="42">
        <v>3</v>
      </c>
      <c r="D12854" s="42"/>
      <c r="F12854" s="31"/>
      <c r="G12854" s="51" t="s">
        <v>355</v>
      </c>
      <c r="H12854" s="120">
        <f>SUM(H12855:H12860)</f>
        <v>0</v>
      </c>
      <c r="I12854" s="118">
        <f t="shared" si="3794"/>
        <v>0</v>
      </c>
      <c r="J12854" s="120">
        <f>SUM(J12855:J12860)</f>
        <v>0</v>
      </c>
      <c r="K12854" s="120">
        <f>SUM(K12855:K12860)</f>
        <v>0</v>
      </c>
      <c r="L12854" s="118">
        <f t="shared" si="3796"/>
        <v>0</v>
      </c>
      <c r="M12854" s="120">
        <f>SUM(M12855:M12860)</f>
        <v>0</v>
      </c>
      <c r="N12854" s="120">
        <f>SUM(N12855:N12860)</f>
        <v>0</v>
      </c>
      <c r="O12854" s="82" t="s">
        <v>146</v>
      </c>
      <c r="R12854" s="352">
        <f>L13084-[1]გადასახდელები!L11474</f>
        <v>0</v>
      </c>
    </row>
    <row r="12855" spans="2:18" ht="20.25" hidden="1" customHeight="1">
      <c r="B12855" s="36" t="str">
        <f t="shared" si="3795"/>
        <v>b</v>
      </c>
      <c r="C12855" s="42">
        <v>4</v>
      </c>
      <c r="D12855" s="42"/>
      <c r="F12855" s="31"/>
      <c r="G12855" s="47" t="s">
        <v>356</v>
      </c>
      <c r="H12855" s="103"/>
      <c r="I12855" s="94">
        <f t="shared" si="3794"/>
        <v>0</v>
      </c>
      <c r="J12855" s="103"/>
      <c r="K12855" s="103"/>
      <c r="L12855" s="94">
        <f t="shared" si="3796"/>
        <v>0</v>
      </c>
      <c r="M12855" s="103"/>
      <c r="N12855" s="103"/>
      <c r="R12855" s="352">
        <f>L13085-[1]გადასახდელები!L11475</f>
        <v>0</v>
      </c>
    </row>
    <row r="12856" spans="2:18" ht="20.25" hidden="1" customHeight="1">
      <c r="B12856" s="36" t="str">
        <f t="shared" si="3795"/>
        <v>b</v>
      </c>
      <c r="C12856" s="42">
        <v>4</v>
      </c>
      <c r="D12856" s="42"/>
      <c r="F12856" s="31"/>
      <c r="G12856" s="47" t="s">
        <v>357</v>
      </c>
      <c r="H12856" s="103"/>
      <c r="I12856" s="94">
        <f t="shared" si="3794"/>
        <v>0</v>
      </c>
      <c r="J12856" s="103"/>
      <c r="K12856" s="103"/>
      <c r="L12856" s="94">
        <f t="shared" si="3796"/>
        <v>0</v>
      </c>
      <c r="M12856" s="103"/>
      <c r="N12856" s="103"/>
      <c r="R12856" s="352">
        <f>L13086-[1]გადასახდელები!L11476</f>
        <v>0</v>
      </c>
    </row>
    <row r="12857" spans="2:18" ht="20.25" hidden="1" customHeight="1">
      <c r="B12857" s="36" t="str">
        <f t="shared" si="3795"/>
        <v>b</v>
      </c>
      <c r="C12857" s="42">
        <v>4</v>
      </c>
      <c r="D12857" s="42"/>
      <c r="F12857" s="31"/>
      <c r="G12857" s="47" t="s">
        <v>212</v>
      </c>
      <c r="H12857" s="103"/>
      <c r="I12857" s="94">
        <f t="shared" si="3794"/>
        <v>0</v>
      </c>
      <c r="J12857" s="103"/>
      <c r="K12857" s="103"/>
      <c r="L12857" s="94">
        <f t="shared" si="3796"/>
        <v>0</v>
      </c>
      <c r="M12857" s="103"/>
      <c r="N12857" s="103"/>
      <c r="R12857" s="352">
        <f>L13087-[1]გადასახდელები!L11477</f>
        <v>0</v>
      </c>
    </row>
    <row r="12858" spans="2:18" ht="20.25" hidden="1" customHeight="1">
      <c r="B12858" s="36" t="str">
        <f t="shared" si="3795"/>
        <v>b</v>
      </c>
      <c r="C12858" s="42">
        <v>4</v>
      </c>
      <c r="D12858" s="42"/>
      <c r="F12858" s="31"/>
      <c r="G12858" s="47" t="s">
        <v>358</v>
      </c>
      <c r="H12858" s="103"/>
      <c r="I12858" s="94">
        <f t="shared" si="3794"/>
        <v>0</v>
      </c>
      <c r="J12858" s="103"/>
      <c r="K12858" s="103"/>
      <c r="L12858" s="94">
        <f t="shared" si="3796"/>
        <v>0</v>
      </c>
      <c r="M12858" s="103"/>
      <c r="N12858" s="103"/>
      <c r="R12858" s="352">
        <f>L13088-[1]გადასახდელები!L11478</f>
        <v>0</v>
      </c>
    </row>
    <row r="12859" spans="2:18" ht="20.25" hidden="1" customHeight="1">
      <c r="B12859" s="36" t="str">
        <f t="shared" si="3795"/>
        <v>b</v>
      </c>
      <c r="C12859" s="42">
        <v>4</v>
      </c>
      <c r="D12859" s="42"/>
      <c r="F12859" s="31"/>
      <c r="G12859" s="47" t="s">
        <v>359</v>
      </c>
      <c r="H12859" s="103"/>
      <c r="I12859" s="94">
        <f t="shared" si="3794"/>
        <v>0</v>
      </c>
      <c r="J12859" s="103"/>
      <c r="K12859" s="103"/>
      <c r="L12859" s="94">
        <f t="shared" si="3796"/>
        <v>0</v>
      </c>
      <c r="M12859" s="103"/>
      <c r="N12859" s="103"/>
      <c r="R12859" s="352">
        <f>L13089-[1]გადასახდელები!L11479</f>
        <v>0</v>
      </c>
    </row>
    <row r="12860" spans="2:18" ht="20.25" hidden="1" customHeight="1">
      <c r="B12860" s="36" t="str">
        <f t="shared" si="3795"/>
        <v>b</v>
      </c>
      <c r="C12860" s="42">
        <v>4</v>
      </c>
      <c r="D12860" s="42"/>
      <c r="F12860" s="31"/>
      <c r="G12860" s="47" t="s">
        <v>360</v>
      </c>
      <c r="H12860" s="103"/>
      <c r="I12860" s="94">
        <f t="shared" si="3794"/>
        <v>0</v>
      </c>
      <c r="J12860" s="103"/>
      <c r="K12860" s="103"/>
      <c r="L12860" s="94">
        <f t="shared" si="3796"/>
        <v>0</v>
      </c>
      <c r="M12860" s="103"/>
      <c r="N12860" s="103"/>
      <c r="R12860" s="352">
        <f>L13090-[1]გადასახდელები!L11480</f>
        <v>0</v>
      </c>
    </row>
    <row r="12861" spans="2:18" ht="20.25" hidden="1" customHeight="1">
      <c r="B12861" s="36" t="str">
        <f t="shared" si="3795"/>
        <v>b</v>
      </c>
      <c r="C12861" s="42">
        <v>3</v>
      </c>
      <c r="D12861" s="42"/>
      <c r="F12861" s="31"/>
      <c r="G12861" s="51" t="s">
        <v>211</v>
      </c>
      <c r="H12861" s="120">
        <f>SUM(H12862:H12867)</f>
        <v>0</v>
      </c>
      <c r="I12861" s="118">
        <f t="shared" si="3794"/>
        <v>0</v>
      </c>
      <c r="J12861" s="120">
        <f>SUM(J12862:J12867)</f>
        <v>0</v>
      </c>
      <c r="K12861" s="120">
        <f>SUM(K12862:K12867)</f>
        <v>0</v>
      </c>
      <c r="L12861" s="118">
        <f t="shared" si="3796"/>
        <v>0</v>
      </c>
      <c r="M12861" s="120">
        <f>SUM(M12862:M12867)</f>
        <v>0</v>
      </c>
      <c r="N12861" s="120">
        <f>SUM(N12862:N12867)</f>
        <v>0</v>
      </c>
      <c r="O12861" s="82" t="s">
        <v>146</v>
      </c>
      <c r="R12861" s="352">
        <f>L13091-[1]გადასახდელები!L11481</f>
        <v>0</v>
      </c>
    </row>
    <row r="12862" spans="2:18" ht="20.25" hidden="1" customHeight="1">
      <c r="B12862" s="36" t="str">
        <f t="shared" si="3795"/>
        <v>b</v>
      </c>
      <c r="C12862" s="42">
        <v>4</v>
      </c>
      <c r="D12862" s="42"/>
      <c r="F12862" s="31"/>
      <c r="G12862" s="47" t="s">
        <v>356</v>
      </c>
      <c r="H12862" s="103"/>
      <c r="I12862" s="94">
        <f t="shared" si="3794"/>
        <v>0</v>
      </c>
      <c r="J12862" s="103"/>
      <c r="K12862" s="103"/>
      <c r="L12862" s="94">
        <f t="shared" si="3796"/>
        <v>0</v>
      </c>
      <c r="M12862" s="103"/>
      <c r="N12862" s="103"/>
      <c r="R12862" s="352">
        <f>L13092-[1]გადასახდელები!L11482</f>
        <v>0</v>
      </c>
    </row>
    <row r="12863" spans="2:18" ht="20.25" hidden="1" customHeight="1">
      <c r="B12863" s="36" t="str">
        <f t="shared" si="3795"/>
        <v>b</v>
      </c>
      <c r="C12863" s="42">
        <v>4</v>
      </c>
      <c r="D12863" s="42"/>
      <c r="F12863" s="31"/>
      <c r="G12863" s="47" t="s">
        <v>357</v>
      </c>
      <c r="H12863" s="103"/>
      <c r="I12863" s="94">
        <f t="shared" si="3794"/>
        <v>0</v>
      </c>
      <c r="J12863" s="103"/>
      <c r="K12863" s="103"/>
      <c r="L12863" s="94">
        <f t="shared" si="3796"/>
        <v>0</v>
      </c>
      <c r="M12863" s="103"/>
      <c r="N12863" s="103"/>
      <c r="R12863" s="352">
        <f>L13093-[1]გადასახდელები!L11483</f>
        <v>0</v>
      </c>
    </row>
    <row r="12864" spans="2:18" ht="20.25" hidden="1" customHeight="1">
      <c r="B12864" s="36" t="str">
        <f t="shared" si="3795"/>
        <v>b</v>
      </c>
      <c r="C12864" s="42">
        <v>4</v>
      </c>
      <c r="D12864" s="42"/>
      <c r="F12864" s="31"/>
      <c r="G12864" s="47" t="s">
        <v>212</v>
      </c>
      <c r="H12864" s="103"/>
      <c r="I12864" s="94">
        <f t="shared" si="3794"/>
        <v>0</v>
      </c>
      <c r="J12864" s="103"/>
      <c r="K12864" s="103"/>
      <c r="L12864" s="94">
        <f t="shared" si="3796"/>
        <v>0</v>
      </c>
      <c r="M12864" s="103"/>
      <c r="N12864" s="103"/>
      <c r="R12864" s="352">
        <f>L13094-[1]გადასახდელები!L11484</f>
        <v>0</v>
      </c>
    </row>
    <row r="12865" spans="2:18" ht="20.25" hidden="1" customHeight="1">
      <c r="B12865" s="36" t="str">
        <f t="shared" si="3795"/>
        <v>b</v>
      </c>
      <c r="C12865" s="42">
        <v>4</v>
      </c>
      <c r="D12865" s="42"/>
      <c r="F12865" s="31"/>
      <c r="G12865" s="47" t="s">
        <v>361</v>
      </c>
      <c r="H12865" s="103"/>
      <c r="I12865" s="94">
        <f t="shared" si="3794"/>
        <v>0</v>
      </c>
      <c r="J12865" s="103"/>
      <c r="K12865" s="103"/>
      <c r="L12865" s="94">
        <f t="shared" si="3796"/>
        <v>0</v>
      </c>
      <c r="M12865" s="103"/>
      <c r="N12865" s="103"/>
      <c r="R12865" s="352">
        <f>L13095-[1]გადასახდელები!L11485</f>
        <v>0</v>
      </c>
    </row>
    <row r="12866" spans="2:18" ht="20.25" hidden="1" customHeight="1">
      <c r="B12866" s="36" t="str">
        <f t="shared" si="3795"/>
        <v>b</v>
      </c>
      <c r="C12866" s="42">
        <v>4</v>
      </c>
      <c r="D12866" s="42"/>
      <c r="F12866" s="31"/>
      <c r="G12866" s="47" t="s">
        <v>359</v>
      </c>
      <c r="H12866" s="103"/>
      <c r="I12866" s="94">
        <f t="shared" si="3794"/>
        <v>0</v>
      </c>
      <c r="J12866" s="103"/>
      <c r="K12866" s="103"/>
      <c r="L12866" s="94">
        <f t="shared" si="3796"/>
        <v>0</v>
      </c>
      <c r="M12866" s="103"/>
      <c r="N12866" s="103"/>
      <c r="R12866" s="352">
        <f>L13096-[1]გადასახდელები!L11486</f>
        <v>0</v>
      </c>
    </row>
    <row r="12867" spans="2:18" ht="20.25" hidden="1" customHeight="1">
      <c r="B12867" s="36" t="str">
        <f t="shared" si="3795"/>
        <v>b</v>
      </c>
      <c r="C12867" s="42">
        <v>4</v>
      </c>
      <c r="D12867" s="42"/>
      <c r="F12867" s="31"/>
      <c r="G12867" s="47" t="s">
        <v>360</v>
      </c>
      <c r="H12867" s="103"/>
      <c r="I12867" s="94">
        <f t="shared" si="3794"/>
        <v>0</v>
      </c>
      <c r="J12867" s="103"/>
      <c r="K12867" s="103"/>
      <c r="L12867" s="94">
        <f t="shared" si="3796"/>
        <v>0</v>
      </c>
      <c r="M12867" s="103"/>
      <c r="N12867" s="103"/>
      <c r="R12867" s="352">
        <f>L13097-[1]გადასახდელები!L11487</f>
        <v>0</v>
      </c>
    </row>
    <row r="12868" spans="2:18" ht="20.25" hidden="1" customHeight="1">
      <c r="B12868" s="36" t="str">
        <f t="shared" si="3795"/>
        <v>b</v>
      </c>
      <c r="C12868" s="42">
        <v>3</v>
      </c>
      <c r="D12868" s="42"/>
      <c r="F12868" s="29"/>
      <c r="G12868" s="56" t="s">
        <v>213</v>
      </c>
      <c r="H12868" s="122"/>
      <c r="I12868" s="118">
        <f t="shared" si="3794"/>
        <v>0</v>
      </c>
      <c r="J12868" s="122"/>
      <c r="K12868" s="122"/>
      <c r="L12868" s="118">
        <f t="shared" si="3796"/>
        <v>0</v>
      </c>
      <c r="M12868" s="122"/>
      <c r="N12868" s="122"/>
      <c r="R12868" s="352">
        <f>L13098-[1]გადასახდელები!L11488</f>
        <v>0</v>
      </c>
    </row>
    <row r="12869" spans="2:18" ht="20.25" hidden="1" customHeight="1">
      <c r="B12869" s="36" t="str">
        <f t="shared" si="3795"/>
        <v>b</v>
      </c>
      <c r="C12869" s="42">
        <v>2</v>
      </c>
      <c r="D12869" s="42"/>
      <c r="F12869" s="28"/>
      <c r="G12869" s="60" t="s">
        <v>362</v>
      </c>
      <c r="H12869" s="86">
        <f>H12870+H12878</f>
        <v>0</v>
      </c>
      <c r="I12869" s="87">
        <f t="shared" si="3794"/>
        <v>0</v>
      </c>
      <c r="J12869" s="86">
        <f>J12870+J12878</f>
        <v>0</v>
      </c>
      <c r="K12869" s="86">
        <f>K12870+K12878</f>
        <v>0</v>
      </c>
      <c r="L12869" s="87">
        <f t="shared" si="3796"/>
        <v>0</v>
      </c>
      <c r="M12869" s="86">
        <f>M12870+M12878</f>
        <v>0</v>
      </c>
      <c r="N12869" s="86">
        <f>N12870+N12878</f>
        <v>0</v>
      </c>
      <c r="O12869" s="82" t="s">
        <v>146</v>
      </c>
      <c r="R12869" s="352">
        <f>L13099-[1]გადასახდელები!L11489</f>
        <v>0</v>
      </c>
    </row>
    <row r="12870" spans="2:18" ht="20.25" hidden="1" customHeight="1">
      <c r="B12870" s="36" t="str">
        <f t="shared" si="3795"/>
        <v>b</v>
      </c>
      <c r="C12870" s="42">
        <v>3</v>
      </c>
      <c r="D12870" s="42"/>
      <c r="F12870" s="29"/>
      <c r="G12870" s="51" t="s">
        <v>355</v>
      </c>
      <c r="H12870" s="120">
        <f>SUM(H12871:H12877)</f>
        <v>0</v>
      </c>
      <c r="I12870" s="118">
        <f t="shared" si="3794"/>
        <v>0</v>
      </c>
      <c r="J12870" s="120">
        <f>SUM(J12871:J12877)</f>
        <v>0</v>
      </c>
      <c r="K12870" s="120">
        <f>SUM(K12871:K12877)</f>
        <v>0</v>
      </c>
      <c r="L12870" s="118">
        <f t="shared" si="3796"/>
        <v>0</v>
      </c>
      <c r="M12870" s="120">
        <f>SUM(M12871:M12877)</f>
        <v>0</v>
      </c>
      <c r="N12870" s="120">
        <f>SUM(N12871:N12877)</f>
        <v>0</v>
      </c>
      <c r="O12870" s="82" t="s">
        <v>146</v>
      </c>
      <c r="R12870" s="352">
        <f>L13100-[1]გადასახდელები!L11490</f>
        <v>0</v>
      </c>
    </row>
    <row r="12871" spans="2:18" ht="20.25" hidden="1" customHeight="1">
      <c r="B12871" s="36" t="str">
        <f t="shared" si="3795"/>
        <v>b</v>
      </c>
      <c r="C12871" s="42">
        <v>4</v>
      </c>
      <c r="D12871" s="42"/>
      <c r="F12871" s="29"/>
      <c r="G12871" s="47" t="s">
        <v>363</v>
      </c>
      <c r="H12871" s="103"/>
      <c r="I12871" s="94">
        <f t="shared" si="3794"/>
        <v>0</v>
      </c>
      <c r="J12871" s="103"/>
      <c r="K12871" s="103"/>
      <c r="L12871" s="94">
        <f t="shared" si="3796"/>
        <v>0</v>
      </c>
      <c r="M12871" s="103"/>
      <c r="N12871" s="103"/>
      <c r="R12871" s="352">
        <f>L13101-[1]გადასახდელები!L11491</f>
        <v>0</v>
      </c>
    </row>
    <row r="12872" spans="2:18" ht="20.25" hidden="1" customHeight="1">
      <c r="B12872" s="36" t="str">
        <f t="shared" si="3795"/>
        <v>b</v>
      </c>
      <c r="C12872" s="42">
        <v>4</v>
      </c>
      <c r="D12872" s="42"/>
      <c r="F12872" s="29"/>
      <c r="G12872" s="47" t="s">
        <v>210</v>
      </c>
      <c r="H12872" s="103"/>
      <c r="I12872" s="94">
        <f t="shared" si="3794"/>
        <v>0</v>
      </c>
      <c r="J12872" s="103"/>
      <c r="K12872" s="103"/>
      <c r="L12872" s="94">
        <f t="shared" si="3796"/>
        <v>0</v>
      </c>
      <c r="M12872" s="103"/>
      <c r="N12872" s="103"/>
      <c r="R12872" s="352">
        <f>L13102-[1]გადასახდელები!L11492</f>
        <v>0</v>
      </c>
    </row>
    <row r="12873" spans="2:18" ht="20.25" hidden="1" customHeight="1">
      <c r="B12873" s="36" t="str">
        <f t="shared" si="3795"/>
        <v>b</v>
      </c>
      <c r="C12873" s="42">
        <v>4</v>
      </c>
      <c r="D12873" s="42"/>
      <c r="F12873" s="29"/>
      <c r="G12873" s="47" t="s">
        <v>357</v>
      </c>
      <c r="H12873" s="103"/>
      <c r="I12873" s="94">
        <f t="shared" si="3794"/>
        <v>0</v>
      </c>
      <c r="J12873" s="103"/>
      <c r="K12873" s="103"/>
      <c r="L12873" s="94">
        <f t="shared" si="3796"/>
        <v>0</v>
      </c>
      <c r="M12873" s="103"/>
      <c r="N12873" s="103"/>
      <c r="R12873" s="352">
        <f>L13103-[1]გადასახდელები!L11493</f>
        <v>0</v>
      </c>
    </row>
    <row r="12874" spans="2:18" ht="30.75" hidden="1" customHeight="1">
      <c r="B12874" s="36" t="str">
        <f t="shared" si="3795"/>
        <v>b</v>
      </c>
      <c r="C12874" s="42">
        <v>4</v>
      </c>
      <c r="D12874" s="42"/>
      <c r="F12874" s="29"/>
      <c r="G12874" s="47" t="s">
        <v>364</v>
      </c>
      <c r="H12874" s="103"/>
      <c r="I12874" s="94">
        <f t="shared" si="3794"/>
        <v>0</v>
      </c>
      <c r="J12874" s="103"/>
      <c r="K12874" s="103"/>
      <c r="L12874" s="94">
        <f t="shared" si="3796"/>
        <v>0</v>
      </c>
      <c r="M12874" s="103"/>
      <c r="N12874" s="103"/>
      <c r="R12874" s="352">
        <f>L13104-[1]გადასახდელები!L11494</f>
        <v>0</v>
      </c>
    </row>
    <row r="12875" spans="2:18" ht="20.25" hidden="1" customHeight="1">
      <c r="B12875" s="36" t="str">
        <f t="shared" si="3795"/>
        <v>b</v>
      </c>
      <c r="C12875" s="42">
        <v>4</v>
      </c>
      <c r="D12875" s="42"/>
      <c r="F12875" s="29"/>
      <c r="G12875" s="47" t="s">
        <v>358</v>
      </c>
      <c r="H12875" s="103"/>
      <c r="I12875" s="94">
        <f t="shared" si="3794"/>
        <v>0</v>
      </c>
      <c r="J12875" s="103"/>
      <c r="K12875" s="103"/>
      <c r="L12875" s="94">
        <f t="shared" si="3796"/>
        <v>0</v>
      </c>
      <c r="M12875" s="103"/>
      <c r="N12875" s="103"/>
      <c r="R12875" s="352">
        <f>L13105-[1]გადასახდელები!L11495</f>
        <v>0</v>
      </c>
    </row>
    <row r="12876" spans="2:18" ht="20.25" hidden="1" customHeight="1">
      <c r="B12876" s="36" t="str">
        <f t="shared" si="3795"/>
        <v>b</v>
      </c>
      <c r="C12876" s="42">
        <v>4</v>
      </c>
      <c r="D12876" s="42"/>
      <c r="F12876" s="29"/>
      <c r="G12876" s="47" t="s">
        <v>359</v>
      </c>
      <c r="H12876" s="103"/>
      <c r="I12876" s="94">
        <f t="shared" si="3794"/>
        <v>0</v>
      </c>
      <c r="J12876" s="103"/>
      <c r="K12876" s="103"/>
      <c r="L12876" s="94">
        <f t="shared" si="3796"/>
        <v>0</v>
      </c>
      <c r="M12876" s="103"/>
      <c r="N12876" s="103"/>
      <c r="R12876" s="352">
        <f>L13106-[1]გადასახდელები!L11496</f>
        <v>0</v>
      </c>
    </row>
    <row r="12877" spans="2:18" ht="20.25" hidden="1" customHeight="1">
      <c r="B12877" s="36" t="str">
        <f t="shared" si="3795"/>
        <v>b</v>
      </c>
      <c r="C12877" s="42">
        <v>4</v>
      </c>
      <c r="D12877" s="42"/>
      <c r="F12877" s="29"/>
      <c r="G12877" s="47" t="s">
        <v>365</v>
      </c>
      <c r="H12877" s="122"/>
      <c r="I12877" s="94">
        <f t="shared" si="3794"/>
        <v>0</v>
      </c>
      <c r="J12877" s="122"/>
      <c r="K12877" s="122"/>
      <c r="L12877" s="94">
        <f t="shared" si="3796"/>
        <v>0</v>
      </c>
      <c r="M12877" s="122"/>
      <c r="N12877" s="122"/>
      <c r="R12877" s="352">
        <f>L13107-[1]გადასახდელები!L11497</f>
        <v>0</v>
      </c>
    </row>
    <row r="12878" spans="2:18" ht="20.25" hidden="1" customHeight="1">
      <c r="B12878" s="36" t="str">
        <f t="shared" si="3795"/>
        <v>b</v>
      </c>
      <c r="C12878" s="42">
        <v>3</v>
      </c>
      <c r="D12878" s="42"/>
      <c r="F12878" s="29"/>
      <c r="G12878" s="51" t="s">
        <v>211</v>
      </c>
      <c r="H12878" s="120">
        <f>SUM(H12879:H12885)</f>
        <v>0</v>
      </c>
      <c r="I12878" s="118">
        <f t="shared" si="3794"/>
        <v>0</v>
      </c>
      <c r="J12878" s="120">
        <f>SUM(J12879:J12885)</f>
        <v>0</v>
      </c>
      <c r="K12878" s="120">
        <f>SUM(K12879:K12885)</f>
        <v>0</v>
      </c>
      <c r="L12878" s="118">
        <f t="shared" si="3796"/>
        <v>0</v>
      </c>
      <c r="M12878" s="120">
        <f>SUM(M12879:M12885)</f>
        <v>0</v>
      </c>
      <c r="N12878" s="120">
        <f>SUM(N12879:N12885)</f>
        <v>0</v>
      </c>
      <c r="O12878" s="82" t="s">
        <v>146</v>
      </c>
      <c r="R12878" s="352">
        <f>L13108-[1]გადასახდელები!L11498</f>
        <v>0</v>
      </c>
    </row>
    <row r="12879" spans="2:18" ht="20.25" hidden="1" customHeight="1">
      <c r="B12879" s="36" t="str">
        <f t="shared" si="3795"/>
        <v>b</v>
      </c>
      <c r="C12879" s="42">
        <v>4</v>
      </c>
      <c r="D12879" s="42"/>
      <c r="F12879" s="29"/>
      <c r="G12879" s="47" t="s">
        <v>363</v>
      </c>
      <c r="H12879" s="103"/>
      <c r="I12879" s="94">
        <f t="shared" si="3794"/>
        <v>0</v>
      </c>
      <c r="J12879" s="103"/>
      <c r="K12879" s="103"/>
      <c r="L12879" s="94">
        <f t="shared" si="3796"/>
        <v>0</v>
      </c>
      <c r="M12879" s="103"/>
      <c r="N12879" s="103"/>
      <c r="R12879" s="352">
        <f>L13109-[1]გადასახდელები!L11499</f>
        <v>0</v>
      </c>
    </row>
    <row r="12880" spans="2:18" ht="20.25" hidden="1" customHeight="1">
      <c r="B12880" s="36" t="str">
        <f t="shared" si="3795"/>
        <v>b</v>
      </c>
      <c r="C12880" s="42">
        <v>4</v>
      </c>
      <c r="D12880" s="42"/>
      <c r="F12880" s="29"/>
      <c r="G12880" s="47" t="s">
        <v>210</v>
      </c>
      <c r="H12880" s="103"/>
      <c r="I12880" s="94">
        <f t="shared" si="3794"/>
        <v>0</v>
      </c>
      <c r="J12880" s="103"/>
      <c r="K12880" s="103"/>
      <c r="L12880" s="94">
        <f t="shared" si="3796"/>
        <v>0</v>
      </c>
      <c r="M12880" s="103"/>
      <c r="N12880" s="103"/>
      <c r="R12880" s="352">
        <f>L13110-[1]გადასახდელები!L11500</f>
        <v>0</v>
      </c>
    </row>
    <row r="12881" spans="2:18" ht="20.25" hidden="1" customHeight="1">
      <c r="B12881" s="36" t="str">
        <f t="shared" si="3795"/>
        <v>b</v>
      </c>
      <c r="C12881" s="42">
        <v>4</v>
      </c>
      <c r="D12881" s="42"/>
      <c r="F12881" s="29"/>
      <c r="G12881" s="47" t="s">
        <v>357</v>
      </c>
      <c r="H12881" s="103"/>
      <c r="I12881" s="94">
        <f t="shared" si="3794"/>
        <v>0</v>
      </c>
      <c r="J12881" s="103"/>
      <c r="K12881" s="103"/>
      <c r="L12881" s="94">
        <f t="shared" si="3796"/>
        <v>0</v>
      </c>
      <c r="M12881" s="103"/>
      <c r="N12881" s="103"/>
      <c r="R12881" s="352">
        <f>L13111-[1]გადასახდელები!L11501</f>
        <v>0</v>
      </c>
    </row>
    <row r="12882" spans="2:18" ht="30.75" hidden="1" customHeight="1">
      <c r="B12882" s="36" t="str">
        <f t="shared" si="3795"/>
        <v>b</v>
      </c>
      <c r="C12882" s="42">
        <v>4</v>
      </c>
      <c r="D12882" s="42"/>
      <c r="F12882" s="29"/>
      <c r="G12882" s="47" t="s">
        <v>364</v>
      </c>
      <c r="H12882" s="103"/>
      <c r="I12882" s="94">
        <f t="shared" si="3794"/>
        <v>0</v>
      </c>
      <c r="J12882" s="103"/>
      <c r="K12882" s="103"/>
      <c r="L12882" s="94">
        <f t="shared" si="3796"/>
        <v>0</v>
      </c>
      <c r="M12882" s="103"/>
      <c r="N12882" s="103"/>
      <c r="R12882" s="352">
        <f>L13112-[1]გადასახდელები!L11502</f>
        <v>0</v>
      </c>
    </row>
    <row r="12883" spans="2:18" ht="20.25" hidden="1" customHeight="1">
      <c r="B12883" s="36" t="str">
        <f t="shared" si="3795"/>
        <v>b</v>
      </c>
      <c r="C12883" s="42">
        <v>4</v>
      </c>
      <c r="D12883" s="42"/>
      <c r="F12883" s="29"/>
      <c r="G12883" s="47" t="s">
        <v>366</v>
      </c>
      <c r="H12883" s="103"/>
      <c r="I12883" s="94">
        <f t="shared" si="3794"/>
        <v>0</v>
      </c>
      <c r="J12883" s="103"/>
      <c r="K12883" s="103"/>
      <c r="L12883" s="94">
        <f t="shared" si="3796"/>
        <v>0</v>
      </c>
      <c r="M12883" s="103"/>
      <c r="N12883" s="103"/>
      <c r="R12883" s="352">
        <f>L13113-[1]გადასახდელები!L11503</f>
        <v>0</v>
      </c>
    </row>
    <row r="12884" spans="2:18" ht="20.25" hidden="1" customHeight="1">
      <c r="B12884" s="36" t="str">
        <f t="shared" si="3795"/>
        <v>b</v>
      </c>
      <c r="C12884" s="42">
        <v>4</v>
      </c>
      <c r="D12884" s="42"/>
      <c r="F12884" s="29"/>
      <c r="G12884" s="47" t="s">
        <v>359</v>
      </c>
      <c r="H12884" s="103"/>
      <c r="I12884" s="94">
        <f t="shared" si="3794"/>
        <v>0</v>
      </c>
      <c r="J12884" s="103"/>
      <c r="K12884" s="103"/>
      <c r="L12884" s="94">
        <f t="shared" si="3796"/>
        <v>0</v>
      </c>
      <c r="M12884" s="103"/>
      <c r="N12884" s="103"/>
      <c r="R12884" s="352">
        <f>L13114-[1]გადასახდელები!L11504</f>
        <v>0</v>
      </c>
    </row>
    <row r="12885" spans="2:18" ht="21" hidden="1" customHeight="1" thickBot="1">
      <c r="B12885" s="36" t="str">
        <f t="shared" si="3795"/>
        <v>b</v>
      </c>
      <c r="C12885" s="42">
        <v>4</v>
      </c>
      <c r="D12885" s="42"/>
      <c r="F12885" s="29"/>
      <c r="G12885" s="47" t="s">
        <v>365</v>
      </c>
      <c r="H12885" s="103"/>
      <c r="I12885" s="94">
        <f t="shared" si="3794"/>
        <v>0</v>
      </c>
      <c r="J12885" s="103"/>
      <c r="K12885" s="103"/>
      <c r="L12885" s="94">
        <f t="shared" si="3796"/>
        <v>0</v>
      </c>
      <c r="M12885" s="103"/>
      <c r="N12885" s="103"/>
      <c r="R12885" s="352">
        <f>L13115-[1]გადასახდელები!L11505</f>
        <v>0</v>
      </c>
    </row>
    <row r="12886" spans="2:18" ht="63.75" customHeight="1" thickBot="1">
      <c r="B12886" s="36" t="str">
        <f t="shared" si="3795"/>
        <v>a</v>
      </c>
      <c r="C12886" s="42">
        <v>1</v>
      </c>
      <c r="D12886" s="42"/>
      <c r="E12886" s="24"/>
      <c r="F12886" s="32" t="s">
        <v>124</v>
      </c>
      <c r="G12886" s="333" t="s">
        <v>738</v>
      </c>
      <c r="H12886" s="79">
        <f>H12888+H13020+H13083+H13099</f>
        <v>1E-3</v>
      </c>
      <c r="I12886" s="80">
        <f t="shared" si="3794"/>
        <v>23</v>
      </c>
      <c r="J12886" s="81">
        <f>J12888+J13020+J13083+J13099</f>
        <v>0</v>
      </c>
      <c r="K12886" s="81">
        <f>K12888+K13020+K13083+K13099</f>
        <v>23</v>
      </c>
      <c r="L12886" s="80">
        <f t="shared" si="3796"/>
        <v>3.3</v>
      </c>
      <c r="M12886" s="81">
        <f>M12888+M13020+M13083+M13099</f>
        <v>0</v>
      </c>
      <c r="N12886" s="81">
        <f>N12888+N13020+N13083+N13099</f>
        <v>3.3</v>
      </c>
      <c r="O12886" s="82" t="s">
        <v>146</v>
      </c>
      <c r="P12886" s="43">
        <v>1</v>
      </c>
      <c r="R12886" s="352">
        <f>L13116-[1]გადასახდელები!L11506</f>
        <v>-77.504999999999995</v>
      </c>
    </row>
    <row r="12887" spans="2:18" ht="21" hidden="1" customHeight="1" thickTop="1">
      <c r="B12887" s="36" t="str">
        <f t="shared" si="3795"/>
        <v>b</v>
      </c>
      <c r="C12887" s="42">
        <v>2</v>
      </c>
      <c r="D12887" s="42"/>
      <c r="F12887" s="26"/>
      <c r="G12887" s="46" t="s">
        <v>162</v>
      </c>
      <c r="H12887" s="83"/>
      <c r="I12887" s="84">
        <f t="shared" si="3794"/>
        <v>0</v>
      </c>
      <c r="J12887" s="85"/>
      <c r="K12887" s="85"/>
      <c r="L12887" s="84">
        <f t="shared" si="3796"/>
        <v>0</v>
      </c>
      <c r="M12887" s="85"/>
      <c r="N12887" s="85"/>
      <c r="R12887" s="352">
        <f>L13117-[1]გადასახდელები!L11507</f>
        <v>0</v>
      </c>
    </row>
    <row r="12888" spans="2:18" ht="20.25" customHeight="1" thickTop="1">
      <c r="B12888" s="36" t="str">
        <f t="shared" si="3795"/>
        <v>a</v>
      </c>
      <c r="C12888" s="42">
        <v>2</v>
      </c>
      <c r="D12888" s="42"/>
      <c r="E12888" s="24">
        <v>7107</v>
      </c>
      <c r="F12888" s="341" t="s">
        <v>524</v>
      </c>
      <c r="G12888" s="58" t="s">
        <v>163</v>
      </c>
      <c r="H12888" s="86">
        <f>H12889+H12900+H12968+H12976+H12977+H12987+H12997</f>
        <v>1E-3</v>
      </c>
      <c r="I12888" s="87">
        <f t="shared" si="3794"/>
        <v>23</v>
      </c>
      <c r="J12888" s="88">
        <f>J12889+J12900+J12968+J12976+J12977+J12987+J12997+J12967</f>
        <v>0</v>
      </c>
      <c r="K12888" s="88">
        <f>K12889+K12900+K12968+K12976+K12977+K12987+K12997</f>
        <v>23</v>
      </c>
      <c r="L12888" s="87">
        <f t="shared" si="3796"/>
        <v>3.3</v>
      </c>
      <c r="M12888" s="88">
        <f>M12889+M12900+M12968+M12976+M12977+M12987+M12997+M12967</f>
        <v>0</v>
      </c>
      <c r="N12888" s="88">
        <f>N12889+N12900+N12968+N12976+N12977+N12987+N12997</f>
        <v>3.3</v>
      </c>
      <c r="O12888" s="82" t="s">
        <v>146</v>
      </c>
      <c r="R12888" s="352">
        <f>L13118-[1]გადასახდელები!L11508</f>
        <v>-77.504999999999995</v>
      </c>
    </row>
    <row r="12889" spans="2:18" ht="20.25" hidden="1" customHeight="1">
      <c r="B12889" s="36" t="str">
        <f t="shared" si="3795"/>
        <v>b</v>
      </c>
      <c r="C12889" s="42">
        <v>31</v>
      </c>
      <c r="D12889" s="42"/>
      <c r="F12889" s="341" t="s">
        <v>525</v>
      </c>
      <c r="G12889" s="57" t="s">
        <v>164</v>
      </c>
      <c r="H12889" s="89">
        <f>H12890+H12899</f>
        <v>0</v>
      </c>
      <c r="I12889" s="90">
        <f t="shared" si="3794"/>
        <v>0</v>
      </c>
      <c r="J12889" s="92">
        <f>J12890+J12899</f>
        <v>0</v>
      </c>
      <c r="K12889" s="92">
        <f>K12890+K12899</f>
        <v>0</v>
      </c>
      <c r="L12889" s="90">
        <f t="shared" si="3796"/>
        <v>0</v>
      </c>
      <c r="M12889" s="92">
        <f>M12890+M12899</f>
        <v>0</v>
      </c>
      <c r="N12889" s="92">
        <f>N12890+N12899</f>
        <v>0</v>
      </c>
      <c r="O12889" s="82" t="s">
        <v>146</v>
      </c>
      <c r="R12889" s="352">
        <f>L13119-[1]გადასახდელები!L11509</f>
        <v>0</v>
      </c>
    </row>
    <row r="12890" spans="2:18" ht="20.25" hidden="1" customHeight="1">
      <c r="B12890" s="36" t="str">
        <f t="shared" si="3795"/>
        <v>b</v>
      </c>
      <c r="C12890" s="42">
        <v>4</v>
      </c>
      <c r="D12890" s="42"/>
      <c r="F12890" s="341" t="s">
        <v>526</v>
      </c>
      <c r="G12890" s="47" t="s">
        <v>165</v>
      </c>
      <c r="H12890" s="93">
        <f>H12891+H12898</f>
        <v>0</v>
      </c>
      <c r="I12890" s="94">
        <f t="shared" si="3794"/>
        <v>0</v>
      </c>
      <c r="J12890" s="95">
        <f>J12891+J12898</f>
        <v>0</v>
      </c>
      <c r="K12890" s="95">
        <f>K12891+K12898</f>
        <v>0</v>
      </c>
      <c r="L12890" s="94">
        <f t="shared" si="3796"/>
        <v>0</v>
      </c>
      <c r="M12890" s="95">
        <f>M12891+M12898</f>
        <v>0</v>
      </c>
      <c r="N12890" s="95">
        <f>N12891+N12898</f>
        <v>0</v>
      </c>
      <c r="O12890" s="82" t="s">
        <v>146</v>
      </c>
      <c r="R12890" s="352">
        <f>L13120-[1]გადასახდელები!L11510</f>
        <v>0</v>
      </c>
    </row>
    <row r="12891" spans="2:18" ht="20.25" hidden="1" customHeight="1">
      <c r="B12891" s="36" t="str">
        <f t="shared" si="3795"/>
        <v>b</v>
      </c>
      <c r="C12891" s="42">
        <v>5</v>
      </c>
      <c r="D12891" s="42"/>
      <c r="F12891" s="342" t="s">
        <v>527</v>
      </c>
      <c r="G12891" s="48" t="s">
        <v>166</v>
      </c>
      <c r="H12891" s="96">
        <f>SUM(H12892:H12897)</f>
        <v>0</v>
      </c>
      <c r="I12891" s="97">
        <f t="shared" si="3794"/>
        <v>0</v>
      </c>
      <c r="J12891" s="98">
        <f>SUM(J12892:J12897)</f>
        <v>0</v>
      </c>
      <c r="K12891" s="98">
        <f>SUM(K12892:K12897)</f>
        <v>0</v>
      </c>
      <c r="L12891" s="97">
        <f t="shared" si="3796"/>
        <v>0</v>
      </c>
      <c r="M12891" s="98">
        <f>SUM(M12892:M12897)</f>
        <v>0</v>
      </c>
      <c r="N12891" s="98">
        <f>SUM(N12892:N12897)</f>
        <v>0</v>
      </c>
      <c r="O12891" s="82" t="s">
        <v>146</v>
      </c>
      <c r="R12891" s="352">
        <f>L13121-[1]გადასახდელები!L11511</f>
        <v>0</v>
      </c>
    </row>
    <row r="12892" spans="2:18" ht="20.25" hidden="1" customHeight="1">
      <c r="B12892" s="36" t="str">
        <f t="shared" si="3795"/>
        <v>b</v>
      </c>
      <c r="C12892" s="42">
        <v>6</v>
      </c>
      <c r="D12892" s="42"/>
      <c r="F12892" s="343" t="s">
        <v>528</v>
      </c>
      <c r="G12892" s="45" t="s">
        <v>167</v>
      </c>
      <c r="H12892" s="99"/>
      <c r="I12892" s="91">
        <f t="shared" si="3794"/>
        <v>0</v>
      </c>
      <c r="J12892" s="100"/>
      <c r="K12892" s="100"/>
      <c r="L12892" s="91">
        <f t="shared" si="3796"/>
        <v>0</v>
      </c>
      <c r="M12892" s="100"/>
      <c r="N12892" s="100"/>
      <c r="R12892" s="352">
        <f>L13122-[1]გადასახდელები!L11512</f>
        <v>0</v>
      </c>
    </row>
    <row r="12893" spans="2:18" ht="20.25" hidden="1" customHeight="1">
      <c r="B12893" s="36" t="str">
        <f t="shared" si="3795"/>
        <v>b</v>
      </c>
      <c r="C12893" s="42">
        <v>6</v>
      </c>
      <c r="D12893" s="42"/>
      <c r="F12893" s="343" t="s">
        <v>592</v>
      </c>
      <c r="G12893" s="45" t="s">
        <v>168</v>
      </c>
      <c r="H12893" s="99"/>
      <c r="I12893" s="91">
        <f t="shared" si="3794"/>
        <v>0</v>
      </c>
      <c r="J12893" s="100"/>
      <c r="K12893" s="100"/>
      <c r="L12893" s="91">
        <f t="shared" si="3796"/>
        <v>0</v>
      </c>
      <c r="M12893" s="100"/>
      <c r="N12893" s="100"/>
      <c r="R12893" s="352">
        <f>L13123-[1]გადასახდელები!L11513</f>
        <v>0</v>
      </c>
    </row>
    <row r="12894" spans="2:18" ht="20.25" hidden="1" customHeight="1">
      <c r="B12894" s="36" t="str">
        <f t="shared" si="3795"/>
        <v>b</v>
      </c>
      <c r="C12894" s="42">
        <v>6</v>
      </c>
      <c r="D12894" s="42"/>
      <c r="F12894" s="343" t="s">
        <v>529</v>
      </c>
      <c r="G12894" s="45" t="s">
        <v>169</v>
      </c>
      <c r="H12894" s="99"/>
      <c r="I12894" s="91">
        <f t="shared" si="3794"/>
        <v>0</v>
      </c>
      <c r="J12894" s="100"/>
      <c r="K12894" s="100"/>
      <c r="L12894" s="91">
        <f t="shared" si="3796"/>
        <v>0</v>
      </c>
      <c r="M12894" s="100"/>
      <c r="N12894" s="100"/>
      <c r="R12894" s="352">
        <f>L13124-[1]გადასახდელები!L11514</f>
        <v>0</v>
      </c>
    </row>
    <row r="12895" spans="2:18" ht="20.25" hidden="1" customHeight="1">
      <c r="B12895" s="36" t="str">
        <f t="shared" si="3795"/>
        <v>b</v>
      </c>
      <c r="C12895" s="42">
        <v>6</v>
      </c>
      <c r="D12895" s="42"/>
      <c r="F12895" s="343" t="s">
        <v>593</v>
      </c>
      <c r="G12895" s="45" t="s">
        <v>170</v>
      </c>
      <c r="H12895" s="99"/>
      <c r="I12895" s="91">
        <f t="shared" si="3794"/>
        <v>0</v>
      </c>
      <c r="J12895" s="100"/>
      <c r="K12895" s="100"/>
      <c r="L12895" s="91">
        <f t="shared" si="3796"/>
        <v>0</v>
      </c>
      <c r="M12895" s="100"/>
      <c r="N12895" s="100"/>
      <c r="R12895" s="352">
        <f>L13125-[1]გადასახდელები!L11515</f>
        <v>0</v>
      </c>
    </row>
    <row r="12896" spans="2:18" ht="20.25" hidden="1" customHeight="1">
      <c r="B12896" s="36" t="str">
        <f t="shared" si="3795"/>
        <v>b</v>
      </c>
      <c r="C12896" s="42">
        <v>6</v>
      </c>
      <c r="D12896" s="42"/>
      <c r="F12896" s="343" t="s">
        <v>594</v>
      </c>
      <c r="G12896" s="45" t="s">
        <v>171</v>
      </c>
      <c r="H12896" s="99"/>
      <c r="I12896" s="91">
        <f t="shared" si="3794"/>
        <v>0</v>
      </c>
      <c r="J12896" s="100"/>
      <c r="K12896" s="100"/>
      <c r="L12896" s="91">
        <f t="shared" si="3796"/>
        <v>0</v>
      </c>
      <c r="M12896" s="100"/>
      <c r="N12896" s="100"/>
      <c r="R12896" s="352">
        <f>L13126-[1]გადასახდელები!L11516</f>
        <v>0</v>
      </c>
    </row>
    <row r="12897" spans="2:18" ht="20.25" hidden="1" customHeight="1">
      <c r="B12897" s="36" t="str">
        <f t="shared" si="3795"/>
        <v>b</v>
      </c>
      <c r="C12897" s="42">
        <v>6</v>
      </c>
      <c r="D12897" s="42"/>
      <c r="F12897" s="343" t="s">
        <v>595</v>
      </c>
      <c r="G12897" s="45" t="s">
        <v>172</v>
      </c>
      <c r="H12897" s="99"/>
      <c r="I12897" s="91">
        <f t="shared" si="3794"/>
        <v>0</v>
      </c>
      <c r="J12897" s="100"/>
      <c r="K12897" s="100"/>
      <c r="L12897" s="91">
        <f t="shared" si="3796"/>
        <v>0</v>
      </c>
      <c r="M12897" s="100"/>
      <c r="N12897" s="100"/>
      <c r="R12897" s="352">
        <f>L13127-[1]გადასახდელები!L11517</f>
        <v>0</v>
      </c>
    </row>
    <row r="12898" spans="2:18" ht="20.25" hidden="1" customHeight="1">
      <c r="B12898" s="36" t="str">
        <f t="shared" si="3795"/>
        <v>b</v>
      </c>
      <c r="C12898" s="42">
        <v>5</v>
      </c>
      <c r="D12898" s="42"/>
      <c r="F12898" s="343" t="s">
        <v>596</v>
      </c>
      <c r="G12898" s="48" t="s">
        <v>173</v>
      </c>
      <c r="H12898" s="101"/>
      <c r="I12898" s="97">
        <f t="shared" si="3794"/>
        <v>0</v>
      </c>
      <c r="J12898" s="102"/>
      <c r="K12898" s="102"/>
      <c r="L12898" s="97">
        <f t="shared" si="3796"/>
        <v>0</v>
      </c>
      <c r="M12898" s="102"/>
      <c r="N12898" s="102"/>
      <c r="R12898" s="352">
        <f>L13128-[1]გადასახდელები!L11518</f>
        <v>0</v>
      </c>
    </row>
    <row r="12899" spans="2:18" ht="20.25" hidden="1" customHeight="1">
      <c r="B12899" s="36" t="str">
        <f t="shared" si="3795"/>
        <v>b</v>
      </c>
      <c r="C12899" s="42">
        <v>4</v>
      </c>
      <c r="D12899" s="42"/>
      <c r="F12899" s="343" t="s">
        <v>597</v>
      </c>
      <c r="G12899" s="47" t="s">
        <v>174</v>
      </c>
      <c r="H12899" s="103"/>
      <c r="I12899" s="94">
        <f t="shared" si="3794"/>
        <v>0</v>
      </c>
      <c r="J12899" s="104"/>
      <c r="K12899" s="104"/>
      <c r="L12899" s="94">
        <f t="shared" si="3796"/>
        <v>0</v>
      </c>
      <c r="M12899" s="104"/>
      <c r="N12899" s="104"/>
      <c r="R12899" s="352">
        <f>L13129-[1]გადასახდელები!L11519</f>
        <v>0</v>
      </c>
    </row>
    <row r="12900" spans="2:18" ht="20.25" hidden="1" customHeight="1">
      <c r="B12900" s="36" t="str">
        <f t="shared" si="3795"/>
        <v>b</v>
      </c>
      <c r="C12900" s="42">
        <v>3</v>
      </c>
      <c r="D12900" s="42"/>
      <c r="F12900" s="342" t="s">
        <v>530</v>
      </c>
      <c r="G12900" s="57" t="s">
        <v>175</v>
      </c>
      <c r="H12900" s="89">
        <f>H12901+H12902+H12905+H12941+H12942+H12943+H12944+H12945+H12952+H12953</f>
        <v>0</v>
      </c>
      <c r="I12900" s="90">
        <f t="shared" si="3794"/>
        <v>0</v>
      </c>
      <c r="J12900" s="92">
        <f>J12901+J12902+J12905+J12941+J12942+J12943+J12944+J12945+J12952+J12953</f>
        <v>0</v>
      </c>
      <c r="K12900" s="92">
        <f>K12901+K12902+K12905+K12941+K12942+K12943+K12944+K12945+K12952+K12953</f>
        <v>0</v>
      </c>
      <c r="L12900" s="90">
        <f t="shared" si="3796"/>
        <v>0</v>
      </c>
      <c r="M12900" s="92">
        <f>M12901+M12902+M12905+M12941+M12942+M12943+M12944+M12945+M12952+M12953</f>
        <v>0</v>
      </c>
      <c r="N12900" s="92">
        <f>N12901+N12902+N12905+N12941+N12942+N12943+N12944+N12945+N12952+N12953</f>
        <v>0</v>
      </c>
      <c r="O12900" s="82" t="s">
        <v>146</v>
      </c>
      <c r="R12900" s="352">
        <f>L13130-[1]გადასახდელები!L11520</f>
        <v>0</v>
      </c>
    </row>
    <row r="12901" spans="2:18" ht="20.25" hidden="1" customHeight="1">
      <c r="B12901" s="36" t="str">
        <f t="shared" si="3795"/>
        <v>b</v>
      </c>
      <c r="C12901" s="42">
        <v>4</v>
      </c>
      <c r="D12901" s="42"/>
      <c r="F12901" s="343" t="s">
        <v>531</v>
      </c>
      <c r="G12901" s="47" t="s">
        <v>176</v>
      </c>
      <c r="H12901" s="103"/>
      <c r="I12901" s="94">
        <f t="shared" si="3794"/>
        <v>0</v>
      </c>
      <c r="J12901" s="104"/>
      <c r="K12901" s="104"/>
      <c r="L12901" s="94">
        <f t="shared" si="3796"/>
        <v>0</v>
      </c>
      <c r="M12901" s="104"/>
      <c r="N12901" s="104"/>
      <c r="R12901" s="352">
        <f>L13131-[1]გადასახდელები!L11521</f>
        <v>0</v>
      </c>
    </row>
    <row r="12902" spans="2:18" ht="20.25" hidden="1" customHeight="1">
      <c r="B12902" s="36" t="str">
        <f t="shared" si="3795"/>
        <v>b</v>
      </c>
      <c r="C12902" s="42">
        <v>4</v>
      </c>
      <c r="D12902" s="42"/>
      <c r="F12902" s="342" t="s">
        <v>532</v>
      </c>
      <c r="G12902" s="47" t="s">
        <v>177</v>
      </c>
      <c r="H12902" s="93">
        <f>SUM(H12903:H12904)</f>
        <v>0</v>
      </c>
      <c r="I12902" s="94">
        <f t="shared" ref="I12902:I12965" si="3797">J12902+K12902</f>
        <v>0</v>
      </c>
      <c r="J12902" s="95">
        <f>SUM(J12903:J12904)</f>
        <v>0</v>
      </c>
      <c r="K12902" s="95">
        <f>SUM(K12903:K12904)</f>
        <v>0</v>
      </c>
      <c r="L12902" s="94">
        <f t="shared" si="3796"/>
        <v>0</v>
      </c>
      <c r="M12902" s="95">
        <f>SUM(M12903:M12904)</f>
        <v>0</v>
      </c>
      <c r="N12902" s="95">
        <f>SUM(N12903:N12904)</f>
        <v>0</v>
      </c>
      <c r="O12902" s="82" t="s">
        <v>146</v>
      </c>
      <c r="R12902" s="352">
        <f>L13132-[1]გადასახდელები!L11522</f>
        <v>0</v>
      </c>
    </row>
    <row r="12903" spans="2:18" ht="20.25" hidden="1" customHeight="1">
      <c r="B12903" s="36" t="str">
        <f t="shared" si="3795"/>
        <v>b</v>
      </c>
      <c r="C12903" s="42">
        <v>5</v>
      </c>
      <c r="D12903" s="42"/>
      <c r="F12903" s="343" t="s">
        <v>533</v>
      </c>
      <c r="G12903" s="48" t="s">
        <v>178</v>
      </c>
      <c r="H12903" s="101"/>
      <c r="I12903" s="97">
        <f t="shared" si="3797"/>
        <v>0</v>
      </c>
      <c r="J12903" s="102"/>
      <c r="K12903" s="102"/>
      <c r="L12903" s="97">
        <f t="shared" si="3796"/>
        <v>0</v>
      </c>
      <c r="M12903" s="102"/>
      <c r="N12903" s="102"/>
      <c r="R12903" s="352">
        <f>L13133-[1]გადასახდელები!L11523</f>
        <v>0</v>
      </c>
    </row>
    <row r="12904" spans="2:18" ht="20.25" hidden="1" customHeight="1">
      <c r="B12904" s="36" t="str">
        <f t="shared" si="3795"/>
        <v>b</v>
      </c>
      <c r="C12904" s="42">
        <v>5</v>
      </c>
      <c r="D12904" s="42"/>
      <c r="F12904" s="343" t="s">
        <v>598</v>
      </c>
      <c r="G12904" s="48" t="s">
        <v>179</v>
      </c>
      <c r="H12904" s="101"/>
      <c r="I12904" s="97">
        <f t="shared" si="3797"/>
        <v>0</v>
      </c>
      <c r="J12904" s="102"/>
      <c r="K12904" s="102"/>
      <c r="L12904" s="97">
        <f t="shared" si="3796"/>
        <v>0</v>
      </c>
      <c r="M12904" s="102"/>
      <c r="N12904" s="102"/>
      <c r="R12904" s="352">
        <f>L13134-[1]გადასახდელები!L11524</f>
        <v>0</v>
      </c>
    </row>
    <row r="12905" spans="2:18" ht="20.25" hidden="1" customHeight="1">
      <c r="B12905" s="36" t="str">
        <f t="shared" si="3795"/>
        <v>b</v>
      </c>
      <c r="C12905" s="42">
        <v>4</v>
      </c>
      <c r="D12905" s="42"/>
      <c r="F12905" s="342" t="s">
        <v>534</v>
      </c>
      <c r="G12905" s="47" t="s">
        <v>180</v>
      </c>
      <c r="H12905" s="93">
        <f>H12906+H12907+H12908+H12909+H12921+H12925+H12926+H12927+H12928+H12929+H12930+H12931+H12939+H12940</f>
        <v>0</v>
      </c>
      <c r="I12905" s="94">
        <f t="shared" si="3797"/>
        <v>0</v>
      </c>
      <c r="J12905" s="95">
        <f>J12906+J12907+J12908+J12909+J12921+J12925+J12926+J12927+J12928+J12929+J12930+J12931+J12939+J12940</f>
        <v>0</v>
      </c>
      <c r="K12905" s="95">
        <f>K12906+K12907+K12908+K12909+K12921+K12925+K12926+K12927+K12928+K12929+K12930+K12931+K12939+K12940</f>
        <v>0</v>
      </c>
      <c r="L12905" s="94">
        <f t="shared" si="3796"/>
        <v>0</v>
      </c>
      <c r="M12905" s="95">
        <f>M12906+M12907+M12908+M12909+M12921+M12925+M12926+M12927+M12928+M12929+M12930+M12931+M12939+M12940</f>
        <v>0</v>
      </c>
      <c r="N12905" s="95">
        <f>N12906+N12907+N12908+N12909+N12921+N12925+N12926+N12927+N12928+N12929+N12930+N12931+N12939+N12940</f>
        <v>0</v>
      </c>
      <c r="O12905" s="82" t="s">
        <v>146</v>
      </c>
      <c r="R12905" s="352">
        <f>L13135-[1]გადასახდელები!L11525</f>
        <v>0</v>
      </c>
    </row>
    <row r="12906" spans="2:18" ht="42.75" hidden="1" customHeight="1">
      <c r="B12906" s="36" t="str">
        <f t="shared" si="3795"/>
        <v>b</v>
      </c>
      <c r="C12906" s="42">
        <v>5</v>
      </c>
      <c r="D12906" s="42"/>
      <c r="F12906" s="343" t="s">
        <v>535</v>
      </c>
      <c r="G12906" s="48" t="s">
        <v>229</v>
      </c>
      <c r="H12906" s="101"/>
      <c r="I12906" s="97">
        <f t="shared" si="3797"/>
        <v>0</v>
      </c>
      <c r="J12906" s="102"/>
      <c r="K12906" s="102"/>
      <c r="L12906" s="97">
        <f t="shared" si="3796"/>
        <v>0</v>
      </c>
      <c r="M12906" s="102"/>
      <c r="N12906" s="102"/>
      <c r="R12906" s="352">
        <f>L13136-[1]გადასახდელები!L11526</f>
        <v>0</v>
      </c>
    </row>
    <row r="12907" spans="2:18" ht="30.75" hidden="1" customHeight="1">
      <c r="B12907" s="36" t="str">
        <f t="shared" ref="B12907:B12970" si="3798">IF(H12907+I12907+L12907&gt;0,"a","b")</f>
        <v>b</v>
      </c>
      <c r="C12907" s="42">
        <v>5</v>
      </c>
      <c r="D12907" s="42"/>
      <c r="F12907" s="343" t="s">
        <v>599</v>
      </c>
      <c r="G12907" s="49" t="s">
        <v>196</v>
      </c>
      <c r="H12907" s="101"/>
      <c r="I12907" s="97">
        <f t="shared" si="3797"/>
        <v>0</v>
      </c>
      <c r="J12907" s="102"/>
      <c r="K12907" s="102"/>
      <c r="L12907" s="97">
        <f t="shared" si="3796"/>
        <v>0</v>
      </c>
      <c r="M12907" s="102"/>
      <c r="N12907" s="102"/>
      <c r="R12907" s="352">
        <f>L13137-[1]გადასახდელები!L11527</f>
        <v>0</v>
      </c>
    </row>
    <row r="12908" spans="2:18" ht="60.75" hidden="1" customHeight="1">
      <c r="B12908" s="36" t="str">
        <f t="shared" si="3798"/>
        <v>b</v>
      </c>
      <c r="C12908" s="42">
        <v>5</v>
      </c>
      <c r="D12908" s="42"/>
      <c r="F12908" s="343" t="s">
        <v>536</v>
      </c>
      <c r="G12908" s="49" t="s">
        <v>230</v>
      </c>
      <c r="H12908" s="101"/>
      <c r="I12908" s="97">
        <f t="shared" si="3797"/>
        <v>0</v>
      </c>
      <c r="J12908" s="102"/>
      <c r="K12908" s="102"/>
      <c r="L12908" s="97">
        <f t="shared" si="3796"/>
        <v>0</v>
      </c>
      <c r="M12908" s="102"/>
      <c r="N12908" s="102"/>
      <c r="R12908" s="352">
        <f>L13138-[1]გადასახდელები!L11528</f>
        <v>0</v>
      </c>
    </row>
    <row r="12909" spans="2:18" ht="30.75" hidden="1" customHeight="1">
      <c r="B12909" s="36" t="str">
        <f t="shared" si="3798"/>
        <v>b</v>
      </c>
      <c r="C12909" s="42">
        <v>5</v>
      </c>
      <c r="D12909" s="42"/>
      <c r="F12909" s="342" t="s">
        <v>537</v>
      </c>
      <c r="G12909" s="48" t="s">
        <v>195</v>
      </c>
      <c r="H12909" s="96">
        <f>SUM(H12910:H12920)</f>
        <v>0</v>
      </c>
      <c r="I12909" s="97">
        <f t="shared" si="3797"/>
        <v>0</v>
      </c>
      <c r="J12909" s="98">
        <f>SUM(J12910:J12920)</f>
        <v>0</v>
      </c>
      <c r="K12909" s="98">
        <f>SUM(K12910:K12920)</f>
        <v>0</v>
      </c>
      <c r="L12909" s="97">
        <f t="shared" ref="L12909:L12972" si="3799">M12909+N12909</f>
        <v>0</v>
      </c>
      <c r="M12909" s="98">
        <f>SUM(M12910:M12920)</f>
        <v>0</v>
      </c>
      <c r="N12909" s="98">
        <f>SUM(N12910:N12920)</f>
        <v>0</v>
      </c>
      <c r="O12909" s="82" t="s">
        <v>146</v>
      </c>
      <c r="R12909" s="352">
        <f>L13139-[1]გადასახდელები!L11529</f>
        <v>0</v>
      </c>
    </row>
    <row r="12910" spans="2:18" ht="20.25" hidden="1" customHeight="1">
      <c r="B12910" s="36" t="str">
        <f t="shared" si="3798"/>
        <v>b</v>
      </c>
      <c r="C12910" s="42">
        <v>6</v>
      </c>
      <c r="D12910" s="42"/>
      <c r="F12910" s="343" t="s">
        <v>600</v>
      </c>
      <c r="G12910" s="45" t="s">
        <v>181</v>
      </c>
      <c r="H12910" s="106"/>
      <c r="I12910" s="105">
        <f t="shared" si="3797"/>
        <v>0</v>
      </c>
      <c r="J12910" s="107"/>
      <c r="K12910" s="107"/>
      <c r="L12910" s="105">
        <f t="shared" si="3799"/>
        <v>0</v>
      </c>
      <c r="M12910" s="107"/>
      <c r="N12910" s="107"/>
      <c r="R12910" s="352">
        <f>L13140-[1]გადასახდელები!L11530</f>
        <v>0</v>
      </c>
    </row>
    <row r="12911" spans="2:18" ht="20.25" hidden="1" customHeight="1">
      <c r="B12911" s="36" t="str">
        <f t="shared" si="3798"/>
        <v>b</v>
      </c>
      <c r="C12911" s="42">
        <v>6</v>
      </c>
      <c r="D12911" s="42"/>
      <c r="F12911" s="343" t="s">
        <v>601</v>
      </c>
      <c r="G12911" s="45" t="s">
        <v>182</v>
      </c>
      <c r="H12911" s="106"/>
      <c r="I12911" s="105">
        <f t="shared" si="3797"/>
        <v>0</v>
      </c>
      <c r="J12911" s="107"/>
      <c r="K12911" s="107"/>
      <c r="L12911" s="105">
        <f t="shared" si="3799"/>
        <v>0</v>
      </c>
      <c r="M12911" s="107"/>
      <c r="N12911" s="107"/>
      <c r="R12911" s="352">
        <f>L13141-[1]გადასახდელები!L11531</f>
        <v>0</v>
      </c>
    </row>
    <row r="12912" spans="2:18" ht="20.25" hidden="1" customHeight="1">
      <c r="B12912" s="36" t="str">
        <f t="shared" si="3798"/>
        <v>b</v>
      </c>
      <c r="C12912" s="42">
        <v>6</v>
      </c>
      <c r="D12912" s="42"/>
      <c r="F12912" s="343" t="s">
        <v>602</v>
      </c>
      <c r="G12912" s="45" t="s">
        <v>183</v>
      </c>
      <c r="H12912" s="106"/>
      <c r="I12912" s="105">
        <f t="shared" si="3797"/>
        <v>0</v>
      </c>
      <c r="J12912" s="107"/>
      <c r="K12912" s="107"/>
      <c r="L12912" s="105">
        <f t="shared" si="3799"/>
        <v>0</v>
      </c>
      <c r="M12912" s="107"/>
      <c r="N12912" s="107"/>
      <c r="R12912" s="352">
        <f>L13142-[1]გადასახდელები!L11532</f>
        <v>0</v>
      </c>
    </row>
    <row r="12913" spans="2:18" ht="20.25" hidden="1" customHeight="1">
      <c r="B12913" s="36" t="str">
        <f t="shared" si="3798"/>
        <v>b</v>
      </c>
      <c r="C12913" s="42">
        <v>6</v>
      </c>
      <c r="D12913" s="42"/>
      <c r="F12913" s="343" t="s">
        <v>603</v>
      </c>
      <c r="G12913" s="45" t="s">
        <v>184</v>
      </c>
      <c r="H12913" s="106"/>
      <c r="I12913" s="105">
        <f t="shared" si="3797"/>
        <v>0</v>
      </c>
      <c r="J12913" s="107"/>
      <c r="K12913" s="107"/>
      <c r="L12913" s="105">
        <f t="shared" si="3799"/>
        <v>0</v>
      </c>
      <c r="M12913" s="107"/>
      <c r="N12913" s="107"/>
      <c r="R12913" s="352">
        <f>L13143-[1]გადასახდელები!L11533</f>
        <v>0</v>
      </c>
    </row>
    <row r="12914" spans="2:18" ht="20.25" hidden="1" customHeight="1">
      <c r="B12914" s="36" t="str">
        <f t="shared" si="3798"/>
        <v>b</v>
      </c>
      <c r="C12914" s="42">
        <v>6</v>
      </c>
      <c r="D12914" s="42"/>
      <c r="F12914" s="343" t="s">
        <v>538</v>
      </c>
      <c r="G12914" s="45" t="s">
        <v>185</v>
      </c>
      <c r="H12914" s="106"/>
      <c r="I12914" s="105">
        <f t="shared" si="3797"/>
        <v>0</v>
      </c>
      <c r="J12914" s="107"/>
      <c r="K12914" s="107"/>
      <c r="L12914" s="105">
        <f t="shared" si="3799"/>
        <v>0</v>
      </c>
      <c r="M12914" s="107"/>
      <c r="N12914" s="107"/>
      <c r="R12914" s="352">
        <f>L13144-[1]გადასახდელები!L11534</f>
        <v>0</v>
      </c>
    </row>
    <row r="12915" spans="2:18" ht="20.25" hidden="1" customHeight="1">
      <c r="B12915" s="36" t="str">
        <f t="shared" si="3798"/>
        <v>b</v>
      </c>
      <c r="C12915" s="42">
        <v>6</v>
      </c>
      <c r="D12915" s="42"/>
      <c r="F12915" s="343" t="s">
        <v>604</v>
      </c>
      <c r="G12915" s="45" t="s">
        <v>186</v>
      </c>
      <c r="H12915" s="106"/>
      <c r="I12915" s="105">
        <f t="shared" si="3797"/>
        <v>0</v>
      </c>
      <c r="J12915" s="107"/>
      <c r="K12915" s="107"/>
      <c r="L12915" s="105">
        <f t="shared" si="3799"/>
        <v>0</v>
      </c>
      <c r="M12915" s="107"/>
      <c r="N12915" s="107"/>
      <c r="R12915" s="352">
        <f>L13145-[1]გადასახდელები!L11535</f>
        <v>0</v>
      </c>
    </row>
    <row r="12916" spans="2:18" ht="20.25" hidden="1" customHeight="1">
      <c r="B12916" s="36" t="str">
        <f t="shared" si="3798"/>
        <v>b</v>
      </c>
      <c r="C12916" s="42">
        <v>6</v>
      </c>
      <c r="D12916" s="42"/>
      <c r="F12916" s="343" t="s">
        <v>605</v>
      </c>
      <c r="G12916" s="45" t="s">
        <v>187</v>
      </c>
      <c r="H12916" s="106"/>
      <c r="I12916" s="105">
        <f t="shared" si="3797"/>
        <v>0</v>
      </c>
      <c r="J12916" s="107"/>
      <c r="K12916" s="107"/>
      <c r="L12916" s="105">
        <f t="shared" si="3799"/>
        <v>0</v>
      </c>
      <c r="M12916" s="107"/>
      <c r="N12916" s="107"/>
      <c r="R12916" s="352">
        <f>L13146-[1]გადასახდელები!L11536</f>
        <v>0</v>
      </c>
    </row>
    <row r="12917" spans="2:18" ht="20.25" hidden="1" customHeight="1">
      <c r="B12917" s="36" t="str">
        <f t="shared" si="3798"/>
        <v>b</v>
      </c>
      <c r="C12917" s="42">
        <v>6</v>
      </c>
      <c r="D12917" s="42"/>
      <c r="F12917" s="343" t="s">
        <v>606</v>
      </c>
      <c r="G12917" s="45" t="s">
        <v>188</v>
      </c>
      <c r="H12917" s="106"/>
      <c r="I12917" s="105">
        <f t="shared" si="3797"/>
        <v>0</v>
      </c>
      <c r="J12917" s="107"/>
      <c r="K12917" s="107"/>
      <c r="L12917" s="105">
        <f t="shared" si="3799"/>
        <v>0</v>
      </c>
      <c r="M12917" s="107"/>
      <c r="N12917" s="107"/>
      <c r="R12917" s="352">
        <f>L13147-[1]გადასახდელები!L11537</f>
        <v>0</v>
      </c>
    </row>
    <row r="12918" spans="2:18" ht="20.25" hidden="1" customHeight="1">
      <c r="B12918" s="36" t="str">
        <f t="shared" si="3798"/>
        <v>b</v>
      </c>
      <c r="C12918" s="42">
        <v>6</v>
      </c>
      <c r="D12918" s="42"/>
      <c r="F12918" s="343" t="s">
        <v>607</v>
      </c>
      <c r="G12918" s="45" t="s">
        <v>189</v>
      </c>
      <c r="H12918" s="106"/>
      <c r="I12918" s="105">
        <f t="shared" si="3797"/>
        <v>0</v>
      </c>
      <c r="J12918" s="107"/>
      <c r="K12918" s="107"/>
      <c r="L12918" s="105">
        <f t="shared" si="3799"/>
        <v>0</v>
      </c>
      <c r="M12918" s="107"/>
      <c r="N12918" s="107"/>
      <c r="R12918" s="352">
        <f>L13148-[1]გადასახდელები!L11538</f>
        <v>0</v>
      </c>
    </row>
    <row r="12919" spans="2:18" ht="20.25" hidden="1" customHeight="1">
      <c r="B12919" s="36" t="str">
        <f t="shared" si="3798"/>
        <v>b</v>
      </c>
      <c r="C12919" s="42">
        <v>6</v>
      </c>
      <c r="D12919" s="42"/>
      <c r="F12919" s="343" t="s">
        <v>608</v>
      </c>
      <c r="G12919" s="45" t="s">
        <v>190</v>
      </c>
      <c r="H12919" s="106"/>
      <c r="I12919" s="105">
        <f t="shared" si="3797"/>
        <v>0</v>
      </c>
      <c r="J12919" s="107"/>
      <c r="K12919" s="107"/>
      <c r="L12919" s="105">
        <f t="shared" si="3799"/>
        <v>0</v>
      </c>
      <c r="M12919" s="107"/>
      <c r="N12919" s="107"/>
      <c r="R12919" s="352">
        <f>L13149-[1]გადასახდელები!L11539</f>
        <v>0</v>
      </c>
    </row>
    <row r="12920" spans="2:18" ht="30.75" hidden="1" customHeight="1">
      <c r="B12920" s="36" t="str">
        <f t="shared" si="3798"/>
        <v>b</v>
      </c>
      <c r="C12920" s="42">
        <v>6</v>
      </c>
      <c r="D12920" s="42"/>
      <c r="F12920" s="343" t="s">
        <v>539</v>
      </c>
      <c r="G12920" s="45" t="s">
        <v>231</v>
      </c>
      <c r="H12920" s="106"/>
      <c r="I12920" s="105">
        <f t="shared" si="3797"/>
        <v>0</v>
      </c>
      <c r="J12920" s="107"/>
      <c r="K12920" s="107"/>
      <c r="L12920" s="105">
        <f t="shared" si="3799"/>
        <v>0</v>
      </c>
      <c r="M12920" s="107"/>
      <c r="N12920" s="107"/>
      <c r="R12920" s="352">
        <f>L13150-[1]გადასახდელები!L11540</f>
        <v>0</v>
      </c>
    </row>
    <row r="12921" spans="2:18" ht="20.25" hidden="1" customHeight="1">
      <c r="B12921" s="36" t="str">
        <f t="shared" si="3798"/>
        <v>b</v>
      </c>
      <c r="C12921" s="42">
        <v>5</v>
      </c>
      <c r="D12921" s="42"/>
      <c r="F12921" s="342" t="s">
        <v>609</v>
      </c>
      <c r="G12921" s="48" t="s">
        <v>197</v>
      </c>
      <c r="H12921" s="96">
        <f>SUM(H12922:H12924)</f>
        <v>0</v>
      </c>
      <c r="I12921" s="97">
        <f t="shared" si="3797"/>
        <v>0</v>
      </c>
      <c r="J12921" s="98">
        <f>SUM(J12922:J12924)</f>
        <v>0</v>
      </c>
      <c r="K12921" s="98">
        <f>SUM(K12922:K12924)</f>
        <v>0</v>
      </c>
      <c r="L12921" s="97">
        <f t="shared" si="3799"/>
        <v>0</v>
      </c>
      <c r="M12921" s="98">
        <f>SUM(M12922:M12924)</f>
        <v>0</v>
      </c>
      <c r="N12921" s="98">
        <f>SUM(N12922:N12924)</f>
        <v>0</v>
      </c>
      <c r="O12921" s="82" t="s">
        <v>146</v>
      </c>
      <c r="R12921" s="352">
        <f>L13151-[1]გადასახდელები!L11541</f>
        <v>0</v>
      </c>
    </row>
    <row r="12922" spans="2:18" ht="20.25" hidden="1" customHeight="1">
      <c r="B12922" s="36" t="str">
        <f t="shared" si="3798"/>
        <v>b</v>
      </c>
      <c r="C12922" s="42">
        <v>6</v>
      </c>
      <c r="D12922" s="42"/>
      <c r="F12922" s="343" t="s">
        <v>610</v>
      </c>
      <c r="G12922" s="45" t="s">
        <v>191</v>
      </c>
      <c r="H12922" s="106"/>
      <c r="I12922" s="105">
        <f t="shared" si="3797"/>
        <v>0</v>
      </c>
      <c r="J12922" s="107"/>
      <c r="K12922" s="107"/>
      <c r="L12922" s="105">
        <f t="shared" si="3799"/>
        <v>0</v>
      </c>
      <c r="M12922" s="107"/>
      <c r="N12922" s="107"/>
      <c r="R12922" s="352">
        <f>L13152-[1]გადასახდელები!L11542</f>
        <v>0</v>
      </c>
    </row>
    <row r="12923" spans="2:18" ht="20.25" hidden="1" customHeight="1">
      <c r="B12923" s="36" t="str">
        <f t="shared" si="3798"/>
        <v>b</v>
      </c>
      <c r="C12923" s="42">
        <v>6</v>
      </c>
      <c r="D12923" s="42"/>
      <c r="F12923" s="343" t="s">
        <v>611</v>
      </c>
      <c r="G12923" s="45" t="s">
        <v>192</v>
      </c>
      <c r="H12923" s="106"/>
      <c r="I12923" s="105">
        <f t="shared" si="3797"/>
        <v>0</v>
      </c>
      <c r="J12923" s="107"/>
      <c r="K12923" s="107"/>
      <c r="L12923" s="105">
        <f t="shared" si="3799"/>
        <v>0</v>
      </c>
      <c r="M12923" s="107"/>
      <c r="N12923" s="107"/>
      <c r="R12923" s="352">
        <f>L13153-[1]გადასახდელები!L11543</f>
        <v>0</v>
      </c>
    </row>
    <row r="12924" spans="2:18" ht="30.75" hidden="1" customHeight="1">
      <c r="B12924" s="36" t="str">
        <f t="shared" si="3798"/>
        <v>b</v>
      </c>
      <c r="C12924" s="42">
        <v>6</v>
      </c>
      <c r="D12924" s="42"/>
      <c r="F12924" s="343" t="s">
        <v>612</v>
      </c>
      <c r="G12924" s="45" t="s">
        <v>232</v>
      </c>
      <c r="H12924" s="106"/>
      <c r="I12924" s="105">
        <f t="shared" si="3797"/>
        <v>0</v>
      </c>
      <c r="J12924" s="107"/>
      <c r="K12924" s="107"/>
      <c r="L12924" s="105">
        <f t="shared" si="3799"/>
        <v>0</v>
      </c>
      <c r="M12924" s="107"/>
      <c r="N12924" s="107"/>
      <c r="R12924" s="352">
        <f>L13154-[1]გადასახდელები!L11544</f>
        <v>0</v>
      </c>
    </row>
    <row r="12925" spans="2:18" ht="30.75" hidden="1" customHeight="1">
      <c r="B12925" s="36" t="str">
        <f t="shared" si="3798"/>
        <v>b</v>
      </c>
      <c r="C12925" s="42">
        <v>5</v>
      </c>
      <c r="D12925" s="42"/>
      <c r="F12925" s="343" t="s">
        <v>613</v>
      </c>
      <c r="G12925" s="48" t="s">
        <v>233</v>
      </c>
      <c r="H12925" s="101"/>
      <c r="I12925" s="97">
        <f t="shared" si="3797"/>
        <v>0</v>
      </c>
      <c r="J12925" s="102"/>
      <c r="K12925" s="102"/>
      <c r="L12925" s="97">
        <f t="shared" si="3799"/>
        <v>0</v>
      </c>
      <c r="M12925" s="102"/>
      <c r="N12925" s="102"/>
      <c r="R12925" s="352">
        <f>L13155-[1]გადასახდელები!L11545</f>
        <v>0</v>
      </c>
    </row>
    <row r="12926" spans="2:18" ht="34.5" hidden="1" customHeight="1">
      <c r="B12926" s="36" t="str">
        <f t="shared" si="3798"/>
        <v>b</v>
      </c>
      <c r="C12926" s="42">
        <v>5</v>
      </c>
      <c r="D12926" s="42"/>
      <c r="F12926" s="343" t="s">
        <v>614</v>
      </c>
      <c r="G12926" s="50" t="s">
        <v>367</v>
      </c>
      <c r="H12926" s="101"/>
      <c r="I12926" s="97">
        <f t="shared" si="3797"/>
        <v>0</v>
      </c>
      <c r="J12926" s="102"/>
      <c r="K12926" s="102"/>
      <c r="L12926" s="97">
        <f t="shared" si="3799"/>
        <v>0</v>
      </c>
      <c r="M12926" s="102"/>
      <c r="N12926" s="102"/>
      <c r="R12926" s="352">
        <f>L13156-[1]გადასახდელები!L11546</f>
        <v>0</v>
      </c>
    </row>
    <row r="12927" spans="2:18" ht="34.5" hidden="1" customHeight="1">
      <c r="B12927" s="36" t="str">
        <f t="shared" si="3798"/>
        <v>b</v>
      </c>
      <c r="C12927" s="42">
        <v>5</v>
      </c>
      <c r="D12927" s="42"/>
      <c r="F12927" s="343" t="s">
        <v>540</v>
      </c>
      <c r="G12927" s="48" t="s">
        <v>234</v>
      </c>
      <c r="H12927" s="101"/>
      <c r="I12927" s="97">
        <f t="shared" si="3797"/>
        <v>0</v>
      </c>
      <c r="J12927" s="102"/>
      <c r="K12927" s="102"/>
      <c r="L12927" s="97">
        <f t="shared" si="3799"/>
        <v>0</v>
      </c>
      <c r="M12927" s="102"/>
      <c r="N12927" s="102"/>
      <c r="R12927" s="352">
        <f>L13157-[1]გადასახდელები!L11547</f>
        <v>0</v>
      </c>
    </row>
    <row r="12928" spans="2:18" ht="50.25" hidden="1" customHeight="1">
      <c r="B12928" s="36" t="str">
        <f t="shared" si="3798"/>
        <v>b</v>
      </c>
      <c r="C12928" s="42">
        <v>5</v>
      </c>
      <c r="D12928" s="42"/>
      <c r="F12928" s="343" t="s">
        <v>541</v>
      </c>
      <c r="G12928" s="48" t="s">
        <v>235</v>
      </c>
      <c r="H12928" s="101"/>
      <c r="I12928" s="97">
        <f t="shared" si="3797"/>
        <v>0</v>
      </c>
      <c r="J12928" s="102"/>
      <c r="K12928" s="102"/>
      <c r="L12928" s="97">
        <f t="shared" si="3799"/>
        <v>0</v>
      </c>
      <c r="M12928" s="102"/>
      <c r="N12928" s="102"/>
      <c r="R12928" s="352">
        <f>L13158-[1]გადასახდელები!L11548</f>
        <v>0</v>
      </c>
    </row>
    <row r="12929" spans="2:18" ht="20.25" hidden="1" customHeight="1">
      <c r="B12929" s="36" t="str">
        <f t="shared" si="3798"/>
        <v>b</v>
      </c>
      <c r="C12929" s="42">
        <v>5</v>
      </c>
      <c r="D12929" s="42"/>
      <c r="F12929" s="343" t="s">
        <v>542</v>
      </c>
      <c r="G12929" s="48" t="s">
        <v>236</v>
      </c>
      <c r="H12929" s="101"/>
      <c r="I12929" s="97">
        <f t="shared" si="3797"/>
        <v>0</v>
      </c>
      <c r="J12929" s="102"/>
      <c r="K12929" s="102"/>
      <c r="L12929" s="97">
        <f t="shared" si="3799"/>
        <v>0</v>
      </c>
      <c r="M12929" s="102"/>
      <c r="N12929" s="102"/>
      <c r="R12929" s="352">
        <f>L13159-[1]გადასახდელები!L11549</f>
        <v>0</v>
      </c>
    </row>
    <row r="12930" spans="2:18" ht="20.25" hidden="1" customHeight="1">
      <c r="B12930" s="36" t="str">
        <f t="shared" si="3798"/>
        <v>b</v>
      </c>
      <c r="C12930" s="42">
        <v>5</v>
      </c>
      <c r="D12930" s="42"/>
      <c r="F12930" s="343" t="s">
        <v>543</v>
      </c>
      <c r="G12930" s="48" t="s">
        <v>237</v>
      </c>
      <c r="H12930" s="101"/>
      <c r="I12930" s="97">
        <f t="shared" si="3797"/>
        <v>0</v>
      </c>
      <c r="J12930" s="102"/>
      <c r="K12930" s="102"/>
      <c r="L12930" s="97">
        <f t="shared" si="3799"/>
        <v>0</v>
      </c>
      <c r="M12930" s="102"/>
      <c r="N12930" s="102"/>
      <c r="R12930" s="352">
        <f>L13160-[1]გადასახდელები!L11550</f>
        <v>0</v>
      </c>
    </row>
    <row r="12931" spans="2:18" ht="20.25" hidden="1" customHeight="1">
      <c r="B12931" s="36" t="str">
        <f t="shared" si="3798"/>
        <v>b</v>
      </c>
      <c r="C12931" s="42">
        <v>5</v>
      </c>
      <c r="D12931" s="42"/>
      <c r="F12931" s="342" t="s">
        <v>544</v>
      </c>
      <c r="G12931" s="48" t="s">
        <v>238</v>
      </c>
      <c r="H12931" s="96">
        <f>SUM(H12932:H12938)</f>
        <v>0</v>
      </c>
      <c r="I12931" s="97">
        <f t="shared" si="3797"/>
        <v>0</v>
      </c>
      <c r="J12931" s="98">
        <f>SUM(J12932:J12938)</f>
        <v>0</v>
      </c>
      <c r="K12931" s="98">
        <f>SUM(K12932:K12938)</f>
        <v>0</v>
      </c>
      <c r="L12931" s="97">
        <f t="shared" si="3799"/>
        <v>0</v>
      </c>
      <c r="M12931" s="98">
        <f>SUM(M12932:M12938)</f>
        <v>0</v>
      </c>
      <c r="N12931" s="98">
        <f>SUM(N12932:N12938)</f>
        <v>0</v>
      </c>
      <c r="O12931" s="82" t="s">
        <v>146</v>
      </c>
      <c r="R12931" s="352">
        <f>L13161-[1]გადასახდელები!L11551</f>
        <v>0</v>
      </c>
    </row>
    <row r="12932" spans="2:18" ht="23.25" hidden="1" customHeight="1">
      <c r="B12932" s="36" t="str">
        <f t="shared" si="3798"/>
        <v>b</v>
      </c>
      <c r="C12932" s="42">
        <v>6</v>
      </c>
      <c r="D12932" s="42"/>
      <c r="F12932" s="343" t="s">
        <v>545</v>
      </c>
      <c r="G12932" s="45" t="s">
        <v>198</v>
      </c>
      <c r="H12932" s="106"/>
      <c r="I12932" s="105">
        <f t="shared" si="3797"/>
        <v>0</v>
      </c>
      <c r="J12932" s="107"/>
      <c r="K12932" s="107"/>
      <c r="L12932" s="105">
        <f t="shared" si="3799"/>
        <v>0</v>
      </c>
      <c r="M12932" s="107"/>
      <c r="N12932" s="107"/>
      <c r="R12932" s="352">
        <f>L13162-[1]გადასახდელები!L11552</f>
        <v>0</v>
      </c>
    </row>
    <row r="12933" spans="2:18" ht="20.25" hidden="1" customHeight="1">
      <c r="B12933" s="36" t="str">
        <f t="shared" si="3798"/>
        <v>b</v>
      </c>
      <c r="C12933" s="42">
        <v>6</v>
      </c>
      <c r="D12933" s="42"/>
      <c r="F12933" s="343" t="s">
        <v>546</v>
      </c>
      <c r="G12933" s="45" t="s">
        <v>199</v>
      </c>
      <c r="H12933" s="106"/>
      <c r="I12933" s="105">
        <f t="shared" si="3797"/>
        <v>0</v>
      </c>
      <c r="J12933" s="107"/>
      <c r="K12933" s="107"/>
      <c r="L12933" s="105">
        <f t="shared" si="3799"/>
        <v>0</v>
      </c>
      <c r="M12933" s="107"/>
      <c r="N12933" s="107"/>
      <c r="R12933" s="352">
        <f>L13163-[1]გადასახდელები!L11553</f>
        <v>0</v>
      </c>
    </row>
    <row r="12934" spans="2:18" ht="23.25" hidden="1" customHeight="1">
      <c r="B12934" s="36" t="str">
        <f t="shared" si="3798"/>
        <v>b</v>
      </c>
      <c r="C12934" s="42">
        <v>6</v>
      </c>
      <c r="D12934" s="42"/>
      <c r="F12934" s="343" t="s">
        <v>547</v>
      </c>
      <c r="G12934" s="45" t="s">
        <v>200</v>
      </c>
      <c r="H12934" s="106"/>
      <c r="I12934" s="105">
        <f t="shared" si="3797"/>
        <v>0</v>
      </c>
      <c r="J12934" s="107"/>
      <c r="K12934" s="107"/>
      <c r="L12934" s="105">
        <f t="shared" si="3799"/>
        <v>0</v>
      </c>
      <c r="M12934" s="107"/>
      <c r="N12934" s="107"/>
      <c r="R12934" s="352">
        <f>L13164-[1]გადასახდელები!L11554</f>
        <v>0</v>
      </c>
    </row>
    <row r="12935" spans="2:18" ht="31.5" hidden="1" customHeight="1">
      <c r="B12935" s="36" t="str">
        <f t="shared" si="3798"/>
        <v>b</v>
      </c>
      <c r="C12935" s="42">
        <v>6</v>
      </c>
      <c r="D12935" s="42"/>
      <c r="F12935" s="343" t="s">
        <v>615</v>
      </c>
      <c r="G12935" s="45" t="s">
        <v>201</v>
      </c>
      <c r="H12935" s="106"/>
      <c r="I12935" s="105">
        <f t="shared" si="3797"/>
        <v>0</v>
      </c>
      <c r="J12935" s="107"/>
      <c r="K12935" s="107"/>
      <c r="L12935" s="105">
        <f t="shared" si="3799"/>
        <v>0</v>
      </c>
      <c r="M12935" s="107"/>
      <c r="N12935" s="107"/>
      <c r="R12935" s="352">
        <f>L13165-[1]გადასახდელები!L11555</f>
        <v>0</v>
      </c>
    </row>
    <row r="12936" spans="2:18" ht="33.75" hidden="1" customHeight="1">
      <c r="B12936" s="36" t="str">
        <f t="shared" si="3798"/>
        <v>b</v>
      </c>
      <c r="C12936" s="42">
        <v>6</v>
      </c>
      <c r="D12936" s="42"/>
      <c r="F12936" s="343" t="s">
        <v>548</v>
      </c>
      <c r="G12936" s="45" t="s">
        <v>239</v>
      </c>
      <c r="H12936" s="106"/>
      <c r="I12936" s="105">
        <f t="shared" si="3797"/>
        <v>0</v>
      </c>
      <c r="J12936" s="107"/>
      <c r="K12936" s="107"/>
      <c r="L12936" s="105">
        <f t="shared" si="3799"/>
        <v>0</v>
      </c>
      <c r="M12936" s="107"/>
      <c r="N12936" s="107"/>
      <c r="R12936" s="352">
        <f>L13166-[1]გადასახდელები!L11556</f>
        <v>0</v>
      </c>
    </row>
    <row r="12937" spans="2:18" ht="34.5" hidden="1" customHeight="1">
      <c r="B12937" s="36" t="str">
        <f t="shared" si="3798"/>
        <v>b</v>
      </c>
      <c r="C12937" s="42">
        <v>6</v>
      </c>
      <c r="D12937" s="42"/>
      <c r="F12937" s="343" t="s">
        <v>616</v>
      </c>
      <c r="G12937" s="45" t="s">
        <v>240</v>
      </c>
      <c r="H12937" s="106"/>
      <c r="I12937" s="105">
        <f t="shared" si="3797"/>
        <v>0</v>
      </c>
      <c r="J12937" s="107"/>
      <c r="K12937" s="107"/>
      <c r="L12937" s="105">
        <f t="shared" si="3799"/>
        <v>0</v>
      </c>
      <c r="M12937" s="107"/>
      <c r="N12937" s="107"/>
      <c r="R12937" s="352">
        <f>L13167-[1]გადასახდელები!L11557</f>
        <v>0</v>
      </c>
    </row>
    <row r="12938" spans="2:18" ht="33.75" hidden="1" customHeight="1">
      <c r="B12938" s="36" t="str">
        <f t="shared" si="3798"/>
        <v>b</v>
      </c>
      <c r="C12938" s="42">
        <v>6</v>
      </c>
      <c r="D12938" s="42"/>
      <c r="F12938" s="343" t="s">
        <v>617</v>
      </c>
      <c r="G12938" s="45" t="s">
        <v>241</v>
      </c>
      <c r="H12938" s="106"/>
      <c r="I12938" s="105">
        <f t="shared" si="3797"/>
        <v>0</v>
      </c>
      <c r="J12938" s="107"/>
      <c r="K12938" s="107"/>
      <c r="L12938" s="105">
        <f t="shared" si="3799"/>
        <v>0</v>
      </c>
      <c r="M12938" s="107"/>
      <c r="N12938" s="107"/>
      <c r="R12938" s="352">
        <f>L13168-[1]გადასახდელები!L11558</f>
        <v>0</v>
      </c>
    </row>
    <row r="12939" spans="2:18" ht="34.5" hidden="1" customHeight="1">
      <c r="B12939" s="36" t="str">
        <f t="shared" si="3798"/>
        <v>b</v>
      </c>
      <c r="C12939" s="42">
        <v>5</v>
      </c>
      <c r="D12939" s="42"/>
      <c r="F12939" s="343" t="s">
        <v>618</v>
      </c>
      <c r="G12939" s="48" t="s">
        <v>242</v>
      </c>
      <c r="H12939" s="109"/>
      <c r="I12939" s="97">
        <f t="shared" si="3797"/>
        <v>0</v>
      </c>
      <c r="J12939" s="110"/>
      <c r="K12939" s="110"/>
      <c r="L12939" s="97">
        <f t="shared" si="3799"/>
        <v>0</v>
      </c>
      <c r="M12939" s="110"/>
      <c r="N12939" s="110"/>
      <c r="R12939" s="352">
        <f>L13169-[1]გადასახდელები!L11559</f>
        <v>0</v>
      </c>
    </row>
    <row r="12940" spans="2:18" ht="24.75" hidden="1" customHeight="1">
      <c r="B12940" s="36" t="str">
        <f t="shared" si="3798"/>
        <v>b</v>
      </c>
      <c r="C12940" s="42">
        <v>5</v>
      </c>
      <c r="D12940" s="42"/>
      <c r="F12940" s="343" t="s">
        <v>549</v>
      </c>
      <c r="G12940" s="48" t="s">
        <v>243</v>
      </c>
      <c r="H12940" s="109"/>
      <c r="I12940" s="97">
        <f t="shared" si="3797"/>
        <v>0</v>
      </c>
      <c r="J12940" s="110"/>
      <c r="K12940" s="110"/>
      <c r="L12940" s="97">
        <f t="shared" si="3799"/>
        <v>0</v>
      </c>
      <c r="M12940" s="110"/>
      <c r="N12940" s="110"/>
      <c r="R12940" s="352">
        <f>L13170-[1]გადასახდელები!L11560</f>
        <v>0</v>
      </c>
    </row>
    <row r="12941" spans="2:18" ht="27.75" hidden="1" customHeight="1">
      <c r="B12941" s="36" t="str">
        <f t="shared" si="3798"/>
        <v>b</v>
      </c>
      <c r="C12941" s="42">
        <v>4</v>
      </c>
      <c r="D12941" s="42"/>
      <c r="F12941" s="343" t="s">
        <v>550</v>
      </c>
      <c r="G12941" s="47" t="s">
        <v>244</v>
      </c>
      <c r="H12941" s="103"/>
      <c r="I12941" s="108">
        <f t="shared" si="3797"/>
        <v>0</v>
      </c>
      <c r="J12941" s="104"/>
      <c r="K12941" s="104"/>
      <c r="L12941" s="108">
        <f t="shared" si="3799"/>
        <v>0</v>
      </c>
      <c r="M12941" s="104"/>
      <c r="N12941" s="104"/>
      <c r="R12941" s="352">
        <f>L13171-[1]გადასახდელები!L11561</f>
        <v>0</v>
      </c>
    </row>
    <row r="12942" spans="2:18" ht="23.25" hidden="1" customHeight="1">
      <c r="B12942" s="36" t="str">
        <f t="shared" si="3798"/>
        <v>b</v>
      </c>
      <c r="C12942" s="42">
        <v>4</v>
      </c>
      <c r="D12942" s="42"/>
      <c r="F12942" s="343" t="s">
        <v>619</v>
      </c>
      <c r="G12942" s="47" t="s">
        <v>245</v>
      </c>
      <c r="H12942" s="103"/>
      <c r="I12942" s="108">
        <f t="shared" si="3797"/>
        <v>0</v>
      </c>
      <c r="J12942" s="104"/>
      <c r="K12942" s="104"/>
      <c r="L12942" s="108">
        <f t="shared" si="3799"/>
        <v>0</v>
      </c>
      <c r="M12942" s="104"/>
      <c r="N12942" s="104"/>
      <c r="R12942" s="352">
        <f>L13172-[1]გადასახდელები!L11562</f>
        <v>0</v>
      </c>
    </row>
    <row r="12943" spans="2:18" ht="24" hidden="1" customHeight="1">
      <c r="B12943" s="36" t="str">
        <f t="shared" si="3798"/>
        <v>b</v>
      </c>
      <c r="C12943" s="42">
        <v>4</v>
      </c>
      <c r="D12943" s="42"/>
      <c r="F12943" s="343" t="s">
        <v>620</v>
      </c>
      <c r="G12943" s="47" t="s">
        <v>246</v>
      </c>
      <c r="H12943" s="103"/>
      <c r="I12943" s="108">
        <f t="shared" si="3797"/>
        <v>0</v>
      </c>
      <c r="J12943" s="104"/>
      <c r="K12943" s="104"/>
      <c r="L12943" s="108">
        <f t="shared" si="3799"/>
        <v>0</v>
      </c>
      <c r="M12943" s="104"/>
      <c r="N12943" s="104"/>
      <c r="R12943" s="352">
        <f>L13173-[1]გადასახდელები!L11563</f>
        <v>0</v>
      </c>
    </row>
    <row r="12944" spans="2:18" ht="34.5" hidden="1" customHeight="1">
      <c r="B12944" s="36" t="str">
        <f t="shared" si="3798"/>
        <v>b</v>
      </c>
      <c r="C12944" s="42">
        <v>4</v>
      </c>
      <c r="D12944" s="42"/>
      <c r="F12944" s="343" t="s">
        <v>551</v>
      </c>
      <c r="G12944" s="47" t="s">
        <v>247</v>
      </c>
      <c r="H12944" s="103"/>
      <c r="I12944" s="108">
        <f t="shared" si="3797"/>
        <v>0</v>
      </c>
      <c r="J12944" s="104"/>
      <c r="K12944" s="104"/>
      <c r="L12944" s="108">
        <f t="shared" si="3799"/>
        <v>0</v>
      </c>
      <c r="M12944" s="104"/>
      <c r="N12944" s="104"/>
      <c r="R12944" s="352">
        <f>L13174-[1]გადასახდელები!L11564</f>
        <v>0</v>
      </c>
    </row>
    <row r="12945" spans="2:18" ht="33" hidden="1" customHeight="1">
      <c r="B12945" s="36" t="str">
        <f t="shared" si="3798"/>
        <v>b</v>
      </c>
      <c r="C12945" s="42">
        <v>4</v>
      </c>
      <c r="D12945" s="42"/>
      <c r="F12945" s="342" t="s">
        <v>552</v>
      </c>
      <c r="G12945" s="47" t="s">
        <v>248</v>
      </c>
      <c r="H12945" s="93">
        <f>SUM(H12946:H12951)</f>
        <v>0</v>
      </c>
      <c r="I12945" s="94">
        <f t="shared" si="3797"/>
        <v>0</v>
      </c>
      <c r="J12945" s="95">
        <f>SUM(J12946:J12951)</f>
        <v>0</v>
      </c>
      <c r="K12945" s="95">
        <f>SUM(K12946:K12951)</f>
        <v>0</v>
      </c>
      <c r="L12945" s="94">
        <f t="shared" si="3799"/>
        <v>0</v>
      </c>
      <c r="M12945" s="95">
        <f>SUM(M12946:M12951)</f>
        <v>0</v>
      </c>
      <c r="N12945" s="95">
        <f>SUM(N12946:N12951)</f>
        <v>0</v>
      </c>
      <c r="O12945" s="82" t="s">
        <v>146</v>
      </c>
      <c r="R12945" s="352">
        <f>L13175-[1]გადასახდელები!L11565</f>
        <v>0</v>
      </c>
    </row>
    <row r="12946" spans="2:18" ht="20.25" hidden="1" customHeight="1">
      <c r="B12946" s="36" t="str">
        <f t="shared" si="3798"/>
        <v>b</v>
      </c>
      <c r="C12946" s="42">
        <v>5</v>
      </c>
      <c r="D12946" s="42"/>
      <c r="F12946" s="343" t="s">
        <v>553</v>
      </c>
      <c r="G12946" s="48" t="s">
        <v>249</v>
      </c>
      <c r="H12946" s="109"/>
      <c r="I12946" s="97">
        <f t="shared" si="3797"/>
        <v>0</v>
      </c>
      <c r="J12946" s="110"/>
      <c r="K12946" s="110"/>
      <c r="L12946" s="97">
        <f t="shared" si="3799"/>
        <v>0</v>
      </c>
      <c r="M12946" s="110"/>
      <c r="N12946" s="110"/>
      <c r="Q12946" s="17">
        <f>82+55</f>
        <v>137</v>
      </c>
      <c r="R12946" s="352">
        <f>L13176-[1]გადასახდელები!L11566</f>
        <v>0</v>
      </c>
    </row>
    <row r="12947" spans="2:18" ht="20.25" hidden="1" customHeight="1">
      <c r="B12947" s="36" t="str">
        <f t="shared" si="3798"/>
        <v>b</v>
      </c>
      <c r="C12947" s="42">
        <v>5</v>
      </c>
      <c r="D12947" s="42"/>
      <c r="F12947" s="343" t="s">
        <v>554</v>
      </c>
      <c r="G12947" s="48" t="s">
        <v>250</v>
      </c>
      <c r="H12947" s="109"/>
      <c r="I12947" s="97">
        <f t="shared" si="3797"/>
        <v>0</v>
      </c>
      <c r="J12947" s="110"/>
      <c r="K12947" s="110"/>
      <c r="L12947" s="97">
        <f t="shared" si="3799"/>
        <v>0</v>
      </c>
      <c r="M12947" s="110"/>
      <c r="N12947" s="110"/>
      <c r="R12947" s="352">
        <f>L13177-[1]გადასახდელები!L11567</f>
        <v>0</v>
      </c>
    </row>
    <row r="12948" spans="2:18" ht="35.25" hidden="1" customHeight="1">
      <c r="B12948" s="36" t="str">
        <f t="shared" si="3798"/>
        <v>b</v>
      </c>
      <c r="C12948" s="42">
        <v>5</v>
      </c>
      <c r="D12948" s="42"/>
      <c r="F12948" s="343" t="s">
        <v>555</v>
      </c>
      <c r="G12948" s="48" t="s">
        <v>251</v>
      </c>
      <c r="H12948" s="109"/>
      <c r="I12948" s="97">
        <f t="shared" si="3797"/>
        <v>0</v>
      </c>
      <c r="J12948" s="110"/>
      <c r="K12948" s="110"/>
      <c r="L12948" s="97">
        <f t="shared" si="3799"/>
        <v>0</v>
      </c>
      <c r="M12948" s="110"/>
      <c r="N12948" s="110"/>
      <c r="R12948" s="352">
        <f>L13178-[1]გადასახდელები!L11568</f>
        <v>0</v>
      </c>
    </row>
    <row r="12949" spans="2:18" ht="20.25" hidden="1" customHeight="1">
      <c r="B12949" s="36" t="str">
        <f t="shared" si="3798"/>
        <v>b</v>
      </c>
      <c r="C12949" s="42">
        <v>5</v>
      </c>
      <c r="D12949" s="42"/>
      <c r="F12949" s="343" t="s">
        <v>621</v>
      </c>
      <c r="G12949" s="48" t="s">
        <v>252</v>
      </c>
      <c r="H12949" s="109"/>
      <c r="I12949" s="97">
        <f t="shared" si="3797"/>
        <v>0</v>
      </c>
      <c r="J12949" s="110"/>
      <c r="K12949" s="110"/>
      <c r="L12949" s="97">
        <f t="shared" si="3799"/>
        <v>0</v>
      </c>
      <c r="M12949" s="110"/>
      <c r="N12949" s="110"/>
      <c r="R12949" s="352">
        <f>L13179-[1]გადასახდელები!L11569</f>
        <v>0</v>
      </c>
    </row>
    <row r="12950" spans="2:18" ht="30.75" hidden="1" customHeight="1">
      <c r="B12950" s="36" t="str">
        <f t="shared" si="3798"/>
        <v>b</v>
      </c>
      <c r="C12950" s="42">
        <v>5</v>
      </c>
      <c r="D12950" s="42"/>
      <c r="F12950" s="343" t="s">
        <v>622</v>
      </c>
      <c r="G12950" s="48" t="s">
        <v>253</v>
      </c>
      <c r="H12950" s="109"/>
      <c r="I12950" s="97">
        <f t="shared" si="3797"/>
        <v>0</v>
      </c>
      <c r="J12950" s="110"/>
      <c r="K12950" s="110"/>
      <c r="L12950" s="97">
        <f t="shared" si="3799"/>
        <v>0</v>
      </c>
      <c r="M12950" s="110"/>
      <c r="N12950" s="110"/>
      <c r="R12950" s="352">
        <f>L13180-[1]გადასახდელები!L11570</f>
        <v>0</v>
      </c>
    </row>
    <row r="12951" spans="2:18" ht="30.75" hidden="1" customHeight="1">
      <c r="B12951" s="36" t="str">
        <f t="shared" si="3798"/>
        <v>b</v>
      </c>
      <c r="C12951" s="42">
        <v>5</v>
      </c>
      <c r="D12951" s="42"/>
      <c r="F12951" s="343" t="s">
        <v>556</v>
      </c>
      <c r="G12951" s="48" t="s">
        <v>254</v>
      </c>
      <c r="H12951" s="109"/>
      <c r="I12951" s="97">
        <f t="shared" si="3797"/>
        <v>0</v>
      </c>
      <c r="J12951" s="110"/>
      <c r="K12951" s="110"/>
      <c r="L12951" s="97">
        <f t="shared" si="3799"/>
        <v>0</v>
      </c>
      <c r="M12951" s="110"/>
      <c r="N12951" s="110"/>
      <c r="R12951" s="352">
        <f>L13181-[1]გადასახდელები!L11571</f>
        <v>0</v>
      </c>
    </row>
    <row r="12952" spans="2:18" ht="20.25" hidden="1" customHeight="1">
      <c r="B12952" s="36" t="str">
        <f t="shared" si="3798"/>
        <v>b</v>
      </c>
      <c r="C12952" s="42">
        <v>4</v>
      </c>
      <c r="D12952" s="42"/>
      <c r="F12952" s="343" t="s">
        <v>623</v>
      </c>
      <c r="G12952" s="47" t="s">
        <v>255</v>
      </c>
      <c r="H12952" s="103"/>
      <c r="I12952" s="94">
        <f t="shared" si="3797"/>
        <v>0</v>
      </c>
      <c r="J12952" s="104"/>
      <c r="K12952" s="104"/>
      <c r="L12952" s="94">
        <f t="shared" si="3799"/>
        <v>0</v>
      </c>
      <c r="M12952" s="104"/>
      <c r="N12952" s="104"/>
      <c r="R12952" s="352">
        <f>L13182-[1]გადასახდელები!L11572</f>
        <v>0</v>
      </c>
    </row>
    <row r="12953" spans="2:18" ht="20.25" hidden="1" customHeight="1">
      <c r="B12953" s="36" t="str">
        <f t="shared" si="3798"/>
        <v>b</v>
      </c>
      <c r="C12953" s="42">
        <v>4</v>
      </c>
      <c r="D12953" s="42"/>
      <c r="F12953" s="342" t="s">
        <v>557</v>
      </c>
      <c r="G12953" s="47" t="s">
        <v>256</v>
      </c>
      <c r="H12953" s="93">
        <f>SUM(H12954:H12966)</f>
        <v>0</v>
      </c>
      <c r="I12953" s="94">
        <f t="shared" si="3797"/>
        <v>0</v>
      </c>
      <c r="J12953" s="95">
        <f>SUM(J12954:J12966)</f>
        <v>0</v>
      </c>
      <c r="K12953" s="95">
        <f>SUM(K12954:K12966)</f>
        <v>0</v>
      </c>
      <c r="L12953" s="94">
        <f t="shared" si="3799"/>
        <v>0</v>
      </c>
      <c r="M12953" s="95">
        <f>SUM(M12954:M12966)</f>
        <v>0</v>
      </c>
      <c r="N12953" s="95">
        <f>SUM(N12954:N12966)</f>
        <v>0</v>
      </c>
      <c r="O12953" s="82" t="s">
        <v>146</v>
      </c>
      <c r="R12953" s="352">
        <f>L13183-[1]გადასახდელები!L11573</f>
        <v>0</v>
      </c>
    </row>
    <row r="12954" spans="2:18" ht="20.25" hidden="1" customHeight="1">
      <c r="B12954" s="36" t="str">
        <f t="shared" si="3798"/>
        <v>b</v>
      </c>
      <c r="C12954" s="42">
        <v>5</v>
      </c>
      <c r="D12954" s="42"/>
      <c r="F12954" s="343" t="s">
        <v>624</v>
      </c>
      <c r="G12954" s="48" t="s">
        <v>257</v>
      </c>
      <c r="H12954" s="109"/>
      <c r="I12954" s="97">
        <f t="shared" si="3797"/>
        <v>0</v>
      </c>
      <c r="J12954" s="110"/>
      <c r="K12954" s="110"/>
      <c r="L12954" s="97">
        <f t="shared" si="3799"/>
        <v>0</v>
      </c>
      <c r="M12954" s="110"/>
      <c r="N12954" s="110"/>
      <c r="R12954" s="352">
        <f>L13184-[1]გადასახდელები!L11574</f>
        <v>0</v>
      </c>
    </row>
    <row r="12955" spans="2:18" ht="30" hidden="1" customHeight="1">
      <c r="B12955" s="36" t="str">
        <f t="shared" si="3798"/>
        <v>b</v>
      </c>
      <c r="C12955" s="42">
        <v>5</v>
      </c>
      <c r="D12955" s="42"/>
      <c r="F12955" s="343" t="s">
        <v>625</v>
      </c>
      <c r="G12955" s="48" t="s">
        <v>258</v>
      </c>
      <c r="H12955" s="109"/>
      <c r="I12955" s="97">
        <f t="shared" si="3797"/>
        <v>0</v>
      </c>
      <c r="J12955" s="110"/>
      <c r="K12955" s="110"/>
      <c r="L12955" s="97">
        <f t="shared" si="3799"/>
        <v>0</v>
      </c>
      <c r="M12955" s="110"/>
      <c r="N12955" s="110"/>
      <c r="R12955" s="352">
        <f>L13185-[1]გადასახდელები!L11575</f>
        <v>0</v>
      </c>
    </row>
    <row r="12956" spans="2:18" ht="22.5" hidden="1" customHeight="1">
      <c r="B12956" s="36" t="str">
        <f t="shared" si="3798"/>
        <v>b</v>
      </c>
      <c r="C12956" s="42">
        <v>5</v>
      </c>
      <c r="D12956" s="42"/>
      <c r="F12956" s="343" t="s">
        <v>558</v>
      </c>
      <c r="G12956" s="48" t="s">
        <v>259</v>
      </c>
      <c r="H12956" s="109"/>
      <c r="I12956" s="97">
        <f t="shared" si="3797"/>
        <v>0</v>
      </c>
      <c r="J12956" s="110"/>
      <c r="K12956" s="110"/>
      <c r="L12956" s="97">
        <f t="shared" si="3799"/>
        <v>0</v>
      </c>
      <c r="M12956" s="110"/>
      <c r="N12956" s="110"/>
      <c r="R12956" s="352">
        <f>L13186-[1]გადასახდელები!L11576</f>
        <v>0</v>
      </c>
    </row>
    <row r="12957" spans="2:18" ht="33.75" hidden="1" customHeight="1">
      <c r="B12957" s="36" t="str">
        <f t="shared" si="3798"/>
        <v>b</v>
      </c>
      <c r="C12957" s="42">
        <v>5</v>
      </c>
      <c r="D12957" s="42"/>
      <c r="F12957" s="343" t="s">
        <v>626</v>
      </c>
      <c r="G12957" s="48" t="s">
        <v>260</v>
      </c>
      <c r="H12957" s="109"/>
      <c r="I12957" s="97">
        <f t="shared" si="3797"/>
        <v>0</v>
      </c>
      <c r="J12957" s="110"/>
      <c r="K12957" s="110"/>
      <c r="L12957" s="97">
        <f t="shared" si="3799"/>
        <v>0</v>
      </c>
      <c r="M12957" s="110"/>
      <c r="N12957" s="110"/>
      <c r="R12957" s="352">
        <f>L13187-[1]გადასახდელები!L11577</f>
        <v>0</v>
      </c>
    </row>
    <row r="12958" spans="2:18" ht="24.75" hidden="1" customHeight="1">
      <c r="B12958" s="36" t="str">
        <f t="shared" si="3798"/>
        <v>b</v>
      </c>
      <c r="C12958" s="42">
        <v>5</v>
      </c>
      <c r="D12958" s="42"/>
      <c r="F12958" s="343" t="s">
        <v>627</v>
      </c>
      <c r="G12958" s="48" t="s">
        <v>261</v>
      </c>
      <c r="H12958" s="109"/>
      <c r="I12958" s="97">
        <f t="shared" si="3797"/>
        <v>0</v>
      </c>
      <c r="J12958" s="110"/>
      <c r="K12958" s="110"/>
      <c r="L12958" s="97">
        <f t="shared" si="3799"/>
        <v>0</v>
      </c>
      <c r="M12958" s="110"/>
      <c r="N12958" s="110"/>
      <c r="R12958" s="352">
        <f>L13188-[1]გადასახდელები!L11578</f>
        <v>0</v>
      </c>
    </row>
    <row r="12959" spans="2:18" ht="35.25" hidden="1" customHeight="1">
      <c r="B12959" s="36" t="str">
        <f t="shared" si="3798"/>
        <v>b</v>
      </c>
      <c r="C12959" s="42">
        <v>5</v>
      </c>
      <c r="D12959" s="42"/>
      <c r="F12959" s="343" t="s">
        <v>628</v>
      </c>
      <c r="G12959" s="48" t="s">
        <v>262</v>
      </c>
      <c r="H12959" s="109"/>
      <c r="I12959" s="97">
        <f t="shared" si="3797"/>
        <v>0</v>
      </c>
      <c r="J12959" s="110"/>
      <c r="K12959" s="110"/>
      <c r="L12959" s="97">
        <f t="shared" si="3799"/>
        <v>0</v>
      </c>
      <c r="M12959" s="110"/>
      <c r="N12959" s="110"/>
      <c r="R12959" s="352">
        <f>L13189-[1]გადასახდელები!L11579</f>
        <v>0</v>
      </c>
    </row>
    <row r="12960" spans="2:18" ht="33.75" hidden="1" customHeight="1">
      <c r="B12960" s="36" t="str">
        <f t="shared" si="3798"/>
        <v>b</v>
      </c>
      <c r="C12960" s="42">
        <v>5</v>
      </c>
      <c r="D12960" s="42"/>
      <c r="F12960" s="343" t="s">
        <v>629</v>
      </c>
      <c r="G12960" s="48" t="s">
        <v>263</v>
      </c>
      <c r="H12960" s="109"/>
      <c r="I12960" s="97">
        <f t="shared" si="3797"/>
        <v>0</v>
      </c>
      <c r="J12960" s="110"/>
      <c r="K12960" s="110"/>
      <c r="L12960" s="97">
        <f t="shared" si="3799"/>
        <v>0</v>
      </c>
      <c r="M12960" s="110"/>
      <c r="N12960" s="110"/>
      <c r="R12960" s="352">
        <f>L13190-[1]გადასახდელები!L11580</f>
        <v>0</v>
      </c>
    </row>
    <row r="12961" spans="2:18" ht="20.25" hidden="1" customHeight="1">
      <c r="B12961" s="36" t="str">
        <f t="shared" si="3798"/>
        <v>b</v>
      </c>
      <c r="C12961" s="42">
        <v>5</v>
      </c>
      <c r="D12961" s="42"/>
      <c r="F12961" s="343" t="s">
        <v>630</v>
      </c>
      <c r="G12961" s="48" t="s">
        <v>264</v>
      </c>
      <c r="H12961" s="109"/>
      <c r="I12961" s="97">
        <f t="shared" si="3797"/>
        <v>0</v>
      </c>
      <c r="J12961" s="110"/>
      <c r="K12961" s="110"/>
      <c r="L12961" s="97">
        <f t="shared" si="3799"/>
        <v>0</v>
      </c>
      <c r="M12961" s="110"/>
      <c r="N12961" s="110"/>
      <c r="R12961" s="352">
        <f>L13191-[1]გადასახდელები!L11581</f>
        <v>0</v>
      </c>
    </row>
    <row r="12962" spans="2:18" ht="20.25" hidden="1" customHeight="1">
      <c r="B12962" s="36" t="str">
        <f t="shared" si="3798"/>
        <v>b</v>
      </c>
      <c r="C12962" s="42">
        <v>5</v>
      </c>
      <c r="D12962" s="42"/>
      <c r="F12962" s="343" t="s">
        <v>631</v>
      </c>
      <c r="G12962" s="48" t="s">
        <v>265</v>
      </c>
      <c r="H12962" s="109"/>
      <c r="I12962" s="97">
        <f t="shared" si="3797"/>
        <v>0</v>
      </c>
      <c r="J12962" s="110"/>
      <c r="K12962" s="110"/>
      <c r="L12962" s="97">
        <f t="shared" si="3799"/>
        <v>0</v>
      </c>
      <c r="M12962" s="110"/>
      <c r="N12962" s="110"/>
      <c r="R12962" s="352">
        <f>L13192-[1]გადასახდელები!L11582</f>
        <v>0</v>
      </c>
    </row>
    <row r="12963" spans="2:18" ht="20.25" hidden="1" customHeight="1">
      <c r="B12963" s="36" t="str">
        <f t="shared" si="3798"/>
        <v>b</v>
      </c>
      <c r="C12963" s="42">
        <v>5</v>
      </c>
      <c r="D12963" s="42"/>
      <c r="F12963" s="343" t="s">
        <v>559</v>
      </c>
      <c r="G12963" s="48" t="s">
        <v>266</v>
      </c>
      <c r="H12963" s="109"/>
      <c r="I12963" s="97">
        <f t="shared" si="3797"/>
        <v>0</v>
      </c>
      <c r="J12963" s="110"/>
      <c r="K12963" s="110"/>
      <c r="L12963" s="97">
        <f t="shared" si="3799"/>
        <v>0</v>
      </c>
      <c r="M12963" s="110"/>
      <c r="N12963" s="110"/>
      <c r="R12963" s="352">
        <f>L13193-[1]გადასახდელები!L11583</f>
        <v>0</v>
      </c>
    </row>
    <row r="12964" spans="2:18" ht="20.25" hidden="1" customHeight="1">
      <c r="B12964" s="36" t="str">
        <f t="shared" si="3798"/>
        <v>b</v>
      </c>
      <c r="C12964" s="42">
        <v>5</v>
      </c>
      <c r="D12964" s="42"/>
      <c r="F12964" s="343" t="s">
        <v>632</v>
      </c>
      <c r="G12964" s="48" t="s">
        <v>267</v>
      </c>
      <c r="H12964" s="109"/>
      <c r="I12964" s="97">
        <f t="shared" si="3797"/>
        <v>0</v>
      </c>
      <c r="J12964" s="110"/>
      <c r="K12964" s="110"/>
      <c r="L12964" s="97">
        <f t="shared" si="3799"/>
        <v>0</v>
      </c>
      <c r="M12964" s="110"/>
      <c r="N12964" s="110"/>
      <c r="R12964" s="352">
        <f>L13194-[1]გადასახდელები!L11584</f>
        <v>0</v>
      </c>
    </row>
    <row r="12965" spans="2:18" ht="34.5" hidden="1" customHeight="1">
      <c r="B12965" s="36" t="str">
        <f t="shared" si="3798"/>
        <v>b</v>
      </c>
      <c r="C12965" s="42">
        <v>5</v>
      </c>
      <c r="D12965" s="42"/>
      <c r="F12965" s="343" t="s">
        <v>633</v>
      </c>
      <c r="G12965" s="48" t="s">
        <v>268</v>
      </c>
      <c r="H12965" s="109"/>
      <c r="I12965" s="97">
        <f t="shared" si="3797"/>
        <v>0</v>
      </c>
      <c r="J12965" s="110"/>
      <c r="K12965" s="110"/>
      <c r="L12965" s="97">
        <f t="shared" si="3799"/>
        <v>0</v>
      </c>
      <c r="M12965" s="110"/>
      <c r="N12965" s="110"/>
      <c r="R12965" s="352">
        <f>L13195-[1]გადასახდელები!L11585</f>
        <v>0</v>
      </c>
    </row>
    <row r="12966" spans="2:18" ht="30.75" hidden="1" customHeight="1">
      <c r="B12966" s="36" t="str">
        <f t="shared" si="3798"/>
        <v>b</v>
      </c>
      <c r="C12966" s="42">
        <v>5</v>
      </c>
      <c r="D12966" s="42"/>
      <c r="F12966" s="343" t="s">
        <v>560</v>
      </c>
      <c r="G12966" s="48" t="s">
        <v>269</v>
      </c>
      <c r="H12966" s="109"/>
      <c r="I12966" s="97">
        <f t="shared" ref="I12966:I13029" si="3800">J12966+K12966</f>
        <v>0</v>
      </c>
      <c r="J12966" s="110"/>
      <c r="K12966" s="110"/>
      <c r="L12966" s="97">
        <f t="shared" si="3799"/>
        <v>0</v>
      </c>
      <c r="M12966" s="110"/>
      <c r="N12966" s="110"/>
      <c r="R12966" s="352">
        <f>L13196-[1]გადასახდელები!L11586</f>
        <v>0</v>
      </c>
    </row>
    <row r="12967" spans="2:18" ht="20.25" hidden="1" customHeight="1">
      <c r="B12967" s="36" t="str">
        <f t="shared" si="3798"/>
        <v>b</v>
      </c>
      <c r="C12967" s="42">
        <v>3</v>
      </c>
      <c r="D12967" s="42"/>
      <c r="F12967" s="343" t="s">
        <v>634</v>
      </c>
      <c r="G12967" s="57" t="s">
        <v>209</v>
      </c>
      <c r="H12967" s="111"/>
      <c r="I12967" s="90">
        <f t="shared" si="3800"/>
        <v>0</v>
      </c>
      <c r="J12967" s="112"/>
      <c r="K12967" s="112"/>
      <c r="L12967" s="90">
        <f t="shared" si="3799"/>
        <v>0</v>
      </c>
      <c r="M12967" s="112"/>
      <c r="N12967" s="112"/>
      <c r="R12967" s="352">
        <f>L13197-[1]გადასახდელები!L11587</f>
        <v>0</v>
      </c>
    </row>
    <row r="12968" spans="2:18" ht="20.25" hidden="1" customHeight="1">
      <c r="B12968" s="36" t="str">
        <f t="shared" si="3798"/>
        <v>b</v>
      </c>
      <c r="C12968" s="42">
        <v>3</v>
      </c>
      <c r="D12968" s="42"/>
      <c r="F12968" s="342" t="s">
        <v>635</v>
      </c>
      <c r="G12968" s="57" t="s">
        <v>208</v>
      </c>
      <c r="H12968" s="89">
        <f>H12969+H12974+H12975</f>
        <v>0</v>
      </c>
      <c r="I12968" s="90">
        <f t="shared" si="3800"/>
        <v>0</v>
      </c>
      <c r="J12968" s="92">
        <f>J12969+J12974+J12975</f>
        <v>0</v>
      </c>
      <c r="K12968" s="92">
        <f>K12969+K12974+K12975</f>
        <v>0</v>
      </c>
      <c r="L12968" s="90">
        <f t="shared" si="3799"/>
        <v>0</v>
      </c>
      <c r="M12968" s="92">
        <f>M12969+M12974+M12975</f>
        <v>0</v>
      </c>
      <c r="N12968" s="92">
        <f>N12969+N12974+N12975</f>
        <v>0</v>
      </c>
      <c r="O12968" s="82" t="s">
        <v>146</v>
      </c>
      <c r="R12968" s="352">
        <f>L13198-[1]გადასახდელები!L11588</f>
        <v>0</v>
      </c>
    </row>
    <row r="12969" spans="2:18" ht="20.25" hidden="1" customHeight="1">
      <c r="B12969" s="36" t="str">
        <f t="shared" si="3798"/>
        <v>b</v>
      </c>
      <c r="C12969" s="42">
        <v>4</v>
      </c>
      <c r="D12969" s="42"/>
      <c r="F12969" s="342" t="s">
        <v>636</v>
      </c>
      <c r="G12969" s="47" t="s">
        <v>270</v>
      </c>
      <c r="H12969" s="93">
        <f>SUM(H12970:H12973)</f>
        <v>0</v>
      </c>
      <c r="I12969" s="94">
        <f t="shared" si="3800"/>
        <v>0</v>
      </c>
      <c r="J12969" s="95">
        <f>SUM(J12970:J12973)</f>
        <v>0</v>
      </c>
      <c r="K12969" s="95">
        <f>SUM(K12970:K12973)</f>
        <v>0</v>
      </c>
      <c r="L12969" s="94">
        <f t="shared" si="3799"/>
        <v>0</v>
      </c>
      <c r="M12969" s="95">
        <f>SUM(M12970:M12973)</f>
        <v>0</v>
      </c>
      <c r="N12969" s="95">
        <f>SUM(N12970:N12973)</f>
        <v>0</v>
      </c>
      <c r="O12969" s="82" t="s">
        <v>146</v>
      </c>
      <c r="R12969" s="352">
        <f>L13199-[1]გადასახდელები!L11589</f>
        <v>0</v>
      </c>
    </row>
    <row r="12970" spans="2:18" ht="20.25" hidden="1" customHeight="1">
      <c r="B12970" s="36" t="str">
        <f t="shared" si="3798"/>
        <v>b</v>
      </c>
      <c r="C12970" s="42">
        <v>5</v>
      </c>
      <c r="D12970" s="42"/>
      <c r="F12970" s="343" t="s">
        <v>637</v>
      </c>
      <c r="G12970" s="48" t="s">
        <v>271</v>
      </c>
      <c r="H12970" s="101"/>
      <c r="I12970" s="97">
        <f t="shared" si="3800"/>
        <v>0</v>
      </c>
      <c r="J12970" s="102"/>
      <c r="K12970" s="102"/>
      <c r="L12970" s="97">
        <f t="shared" si="3799"/>
        <v>0</v>
      </c>
      <c r="M12970" s="102"/>
      <c r="N12970" s="102"/>
      <c r="R12970" s="352">
        <f>L13200-[1]გადასახდელები!L11590</f>
        <v>0</v>
      </c>
    </row>
    <row r="12971" spans="2:18" ht="20.25" hidden="1" customHeight="1">
      <c r="B12971" s="36" t="str">
        <f t="shared" ref="B12971:B13034" si="3801">IF(H12971+I12971+L12971&gt;0,"a","b")</f>
        <v>b</v>
      </c>
      <c r="C12971" s="42">
        <v>5</v>
      </c>
      <c r="D12971" s="42"/>
      <c r="F12971" s="343" t="s">
        <v>638</v>
      </c>
      <c r="G12971" s="48" t="s">
        <v>272</v>
      </c>
      <c r="H12971" s="101"/>
      <c r="I12971" s="97">
        <f t="shared" si="3800"/>
        <v>0</v>
      </c>
      <c r="J12971" s="102"/>
      <c r="K12971" s="102"/>
      <c r="L12971" s="97">
        <f t="shared" si="3799"/>
        <v>0</v>
      </c>
      <c r="M12971" s="102"/>
      <c r="N12971" s="102"/>
      <c r="R12971" s="352">
        <f>L13201-[1]გადასახდელები!L11591</f>
        <v>0</v>
      </c>
    </row>
    <row r="12972" spans="2:18" ht="20.25" hidden="1" customHeight="1">
      <c r="B12972" s="36" t="str">
        <f t="shared" si="3801"/>
        <v>b</v>
      </c>
      <c r="C12972" s="42">
        <v>5</v>
      </c>
      <c r="D12972" s="42"/>
      <c r="F12972" s="343" t="s">
        <v>639</v>
      </c>
      <c r="G12972" s="48" t="s">
        <v>273</v>
      </c>
      <c r="H12972" s="101"/>
      <c r="I12972" s="97">
        <f t="shared" si="3800"/>
        <v>0</v>
      </c>
      <c r="J12972" s="102"/>
      <c r="K12972" s="102"/>
      <c r="L12972" s="97">
        <f t="shared" si="3799"/>
        <v>0</v>
      </c>
      <c r="M12972" s="102"/>
      <c r="N12972" s="102"/>
      <c r="R12972" s="352">
        <f>L13202-[1]გადასახდელები!L11592</f>
        <v>0</v>
      </c>
    </row>
    <row r="12973" spans="2:18" ht="20.25" hidden="1" customHeight="1">
      <c r="B12973" s="36" t="str">
        <f t="shared" si="3801"/>
        <v>b</v>
      </c>
      <c r="C12973" s="42">
        <v>5</v>
      </c>
      <c r="D12973" s="42"/>
      <c r="F12973" s="343" t="s">
        <v>640</v>
      </c>
      <c r="G12973" s="48" t="s">
        <v>274</v>
      </c>
      <c r="H12973" s="101"/>
      <c r="I12973" s="97">
        <f t="shared" si="3800"/>
        <v>0</v>
      </c>
      <c r="J12973" s="102"/>
      <c r="K12973" s="102"/>
      <c r="L12973" s="97">
        <f t="shared" ref="L12973:L13036" si="3802">M12973+N12973</f>
        <v>0</v>
      </c>
      <c r="M12973" s="102"/>
      <c r="N12973" s="102"/>
      <c r="R12973" s="352">
        <f>L13203-[1]გადასახდელები!L11593</f>
        <v>0</v>
      </c>
    </row>
    <row r="12974" spans="2:18" ht="20.25" hidden="1" customHeight="1">
      <c r="B12974" s="36" t="str">
        <f t="shared" si="3801"/>
        <v>b</v>
      </c>
      <c r="C12974" s="42">
        <v>4</v>
      </c>
      <c r="D12974" s="42"/>
      <c r="F12974" s="343" t="s">
        <v>641</v>
      </c>
      <c r="G12974" s="47" t="s">
        <v>275</v>
      </c>
      <c r="H12974" s="103"/>
      <c r="I12974" s="94">
        <f t="shared" si="3800"/>
        <v>0</v>
      </c>
      <c r="J12974" s="104"/>
      <c r="K12974" s="104"/>
      <c r="L12974" s="94">
        <f t="shared" si="3802"/>
        <v>0</v>
      </c>
      <c r="M12974" s="104"/>
      <c r="N12974" s="104"/>
      <c r="R12974" s="352">
        <f>L13204-[1]გადასახდელები!L11594</f>
        <v>0</v>
      </c>
    </row>
    <row r="12975" spans="2:18" ht="36" hidden="1" customHeight="1">
      <c r="B12975" s="36" t="str">
        <f t="shared" si="3801"/>
        <v>b</v>
      </c>
      <c r="C12975" s="42">
        <v>4</v>
      </c>
      <c r="D12975" s="42"/>
      <c r="F12975" s="343" t="s">
        <v>642</v>
      </c>
      <c r="G12975" s="47" t="s">
        <v>276</v>
      </c>
      <c r="H12975" s="103"/>
      <c r="I12975" s="94">
        <f t="shared" si="3800"/>
        <v>0</v>
      </c>
      <c r="J12975" s="104"/>
      <c r="K12975" s="104"/>
      <c r="L12975" s="94">
        <f t="shared" si="3802"/>
        <v>0</v>
      </c>
      <c r="M12975" s="104"/>
      <c r="N12975" s="104"/>
      <c r="R12975" s="352">
        <f>L13205-[1]გადასახდელები!L11595</f>
        <v>0</v>
      </c>
    </row>
    <row r="12976" spans="2:18" ht="20.25" customHeight="1" thickBot="1">
      <c r="B12976" s="36" t="str">
        <f t="shared" si="3801"/>
        <v>a</v>
      </c>
      <c r="C12976" s="42">
        <v>3</v>
      </c>
      <c r="D12976" s="42"/>
      <c r="F12976" s="343" t="s">
        <v>561</v>
      </c>
      <c r="G12976" s="57" t="s">
        <v>202</v>
      </c>
      <c r="H12976" s="111">
        <v>1E-3</v>
      </c>
      <c r="I12976" s="90">
        <f t="shared" si="3800"/>
        <v>23</v>
      </c>
      <c r="J12976" s="112"/>
      <c r="K12976" s="112">
        <v>23</v>
      </c>
      <c r="L12976" s="90">
        <f t="shared" si="3802"/>
        <v>3.3</v>
      </c>
      <c r="M12976" s="112"/>
      <c r="N12976" s="112">
        <f>1.65+1.65</f>
        <v>3.3</v>
      </c>
      <c r="R12976" s="352">
        <f>L13206-[1]გადასახდელები!L11596</f>
        <v>2.4950000000000001</v>
      </c>
    </row>
    <row r="12977" spans="2:18" ht="20.25" hidden="1" customHeight="1">
      <c r="B12977" s="36" t="str">
        <f t="shared" si="3801"/>
        <v>b</v>
      </c>
      <c r="C12977" s="42">
        <v>3</v>
      </c>
      <c r="D12977" s="42"/>
      <c r="F12977" s="342" t="s">
        <v>562</v>
      </c>
      <c r="G12977" s="57" t="s">
        <v>203</v>
      </c>
      <c r="H12977" s="89">
        <f>H12978+H12981+H12984</f>
        <v>0</v>
      </c>
      <c r="I12977" s="90">
        <f t="shared" si="3800"/>
        <v>0</v>
      </c>
      <c r="J12977" s="92">
        <f>J12978+J12981+J12984</f>
        <v>0</v>
      </c>
      <c r="K12977" s="92">
        <f>K12978+K12981+K12984</f>
        <v>0</v>
      </c>
      <c r="L12977" s="90">
        <f t="shared" si="3802"/>
        <v>0</v>
      </c>
      <c r="M12977" s="92">
        <f>M12978+M12981+M12984</f>
        <v>0</v>
      </c>
      <c r="N12977" s="92">
        <f>N12978+N12981+N12984</f>
        <v>0</v>
      </c>
      <c r="O12977" s="82" t="s">
        <v>146</v>
      </c>
      <c r="R12977" s="352">
        <f>L13207-[1]გადასახდელები!L11597</f>
        <v>0</v>
      </c>
    </row>
    <row r="12978" spans="2:18" ht="20.25" hidden="1" customHeight="1">
      <c r="B12978" s="36" t="str">
        <f t="shared" si="3801"/>
        <v>b</v>
      </c>
      <c r="C12978" s="42">
        <v>4</v>
      </c>
      <c r="D12978" s="42"/>
      <c r="F12978" s="342" t="s">
        <v>643</v>
      </c>
      <c r="G12978" s="47" t="s">
        <v>277</v>
      </c>
      <c r="H12978" s="93">
        <f>SUM(H12979:H12980)</f>
        <v>0</v>
      </c>
      <c r="I12978" s="94">
        <f t="shared" si="3800"/>
        <v>0</v>
      </c>
      <c r="J12978" s="95">
        <f>SUM(J12979:J12980)</f>
        <v>0</v>
      </c>
      <c r="K12978" s="95">
        <f>SUM(K12979:K12980)</f>
        <v>0</v>
      </c>
      <c r="L12978" s="94">
        <f t="shared" si="3802"/>
        <v>0</v>
      </c>
      <c r="M12978" s="95">
        <f>SUM(M12979:M12980)</f>
        <v>0</v>
      </c>
      <c r="N12978" s="95">
        <f>SUM(N12979:N12980)</f>
        <v>0</v>
      </c>
      <c r="O12978" s="82" t="s">
        <v>146</v>
      </c>
      <c r="R12978" s="352">
        <f>L13208-[1]გადასახდელები!L11598</f>
        <v>0</v>
      </c>
    </row>
    <row r="12979" spans="2:18" ht="20.25" hidden="1" customHeight="1">
      <c r="B12979" s="36" t="str">
        <f t="shared" si="3801"/>
        <v>b</v>
      </c>
      <c r="C12979" s="42">
        <v>5</v>
      </c>
      <c r="D12979" s="42"/>
      <c r="F12979" s="343" t="s">
        <v>644</v>
      </c>
      <c r="G12979" s="48" t="s">
        <v>278</v>
      </c>
      <c r="H12979" s="101"/>
      <c r="I12979" s="97">
        <f t="shared" si="3800"/>
        <v>0</v>
      </c>
      <c r="J12979" s="102"/>
      <c r="K12979" s="102"/>
      <c r="L12979" s="97">
        <f t="shared" si="3802"/>
        <v>0</v>
      </c>
      <c r="M12979" s="102"/>
      <c r="N12979" s="102"/>
      <c r="R12979" s="352">
        <f>L13209-[1]გადასახდელები!L11599</f>
        <v>0</v>
      </c>
    </row>
    <row r="12980" spans="2:18" ht="20.25" hidden="1" customHeight="1">
      <c r="B12980" s="36" t="str">
        <f t="shared" si="3801"/>
        <v>b</v>
      </c>
      <c r="C12980" s="42">
        <v>5</v>
      </c>
      <c r="D12980" s="42"/>
      <c r="F12980" s="343" t="s">
        <v>645</v>
      </c>
      <c r="G12980" s="48" t="s">
        <v>204</v>
      </c>
      <c r="H12980" s="101"/>
      <c r="I12980" s="97">
        <f t="shared" si="3800"/>
        <v>0</v>
      </c>
      <c r="J12980" s="102"/>
      <c r="K12980" s="102"/>
      <c r="L12980" s="97">
        <f t="shared" si="3802"/>
        <v>0</v>
      </c>
      <c r="M12980" s="102"/>
      <c r="N12980" s="102"/>
      <c r="R12980" s="352">
        <f>L13210-[1]გადასახდელები!L11600</f>
        <v>0</v>
      </c>
    </row>
    <row r="12981" spans="2:18" ht="20.25" hidden="1" customHeight="1">
      <c r="B12981" s="36" t="str">
        <f t="shared" si="3801"/>
        <v>b</v>
      </c>
      <c r="C12981" s="42">
        <v>4</v>
      </c>
      <c r="D12981" s="42"/>
      <c r="F12981" s="342" t="s">
        <v>646</v>
      </c>
      <c r="G12981" s="47" t="s">
        <v>279</v>
      </c>
      <c r="H12981" s="93">
        <f>SUM(H12982:H12983)</f>
        <v>0</v>
      </c>
      <c r="I12981" s="94">
        <f t="shared" si="3800"/>
        <v>0</v>
      </c>
      <c r="J12981" s="95">
        <f>SUM(J12982:J12983)</f>
        <v>0</v>
      </c>
      <c r="K12981" s="95">
        <f>SUM(K12982:K12983)</f>
        <v>0</v>
      </c>
      <c r="L12981" s="94">
        <f t="shared" si="3802"/>
        <v>0</v>
      </c>
      <c r="M12981" s="95">
        <f>SUM(M12982:M12983)</f>
        <v>0</v>
      </c>
      <c r="N12981" s="95">
        <f>SUM(N12982:N12983)</f>
        <v>0</v>
      </c>
      <c r="O12981" s="82" t="s">
        <v>146</v>
      </c>
      <c r="R12981" s="352">
        <f>L13211-[1]გადასახდელები!L11601</f>
        <v>0</v>
      </c>
    </row>
    <row r="12982" spans="2:18" ht="20.25" hidden="1" customHeight="1">
      <c r="B12982" s="36" t="str">
        <f t="shared" si="3801"/>
        <v>b</v>
      </c>
      <c r="C12982" s="42">
        <v>5</v>
      </c>
      <c r="D12982" s="42"/>
      <c r="F12982" s="343" t="s">
        <v>647</v>
      </c>
      <c r="G12982" s="48" t="s">
        <v>278</v>
      </c>
      <c r="H12982" s="101"/>
      <c r="I12982" s="97">
        <f t="shared" si="3800"/>
        <v>0</v>
      </c>
      <c r="J12982" s="102"/>
      <c r="K12982" s="102"/>
      <c r="L12982" s="97">
        <f t="shared" si="3802"/>
        <v>0</v>
      </c>
      <c r="M12982" s="102"/>
      <c r="N12982" s="102"/>
      <c r="R12982" s="352">
        <f>L13212-[1]გადასახდელები!L11602</f>
        <v>0</v>
      </c>
    </row>
    <row r="12983" spans="2:18" ht="20.25" hidden="1" customHeight="1">
      <c r="B12983" s="36" t="str">
        <f t="shared" si="3801"/>
        <v>b</v>
      </c>
      <c r="C12983" s="42">
        <v>5</v>
      </c>
      <c r="D12983" s="42"/>
      <c r="F12983" s="343" t="s">
        <v>648</v>
      </c>
      <c r="G12983" s="48" t="s">
        <v>204</v>
      </c>
      <c r="H12983" s="101"/>
      <c r="I12983" s="97">
        <f t="shared" si="3800"/>
        <v>0</v>
      </c>
      <c r="J12983" s="102"/>
      <c r="K12983" s="102"/>
      <c r="L12983" s="97">
        <f t="shared" si="3802"/>
        <v>0</v>
      </c>
      <c r="M12983" s="102"/>
      <c r="N12983" s="102"/>
      <c r="R12983" s="352">
        <f>L13213-[1]გადასახდელები!L11603</f>
        <v>0</v>
      </c>
    </row>
    <row r="12984" spans="2:18" ht="20.25" hidden="1" customHeight="1">
      <c r="B12984" s="36" t="str">
        <f t="shared" si="3801"/>
        <v>b</v>
      </c>
      <c r="C12984" s="42">
        <v>4</v>
      </c>
      <c r="D12984" s="42"/>
      <c r="F12984" s="342" t="s">
        <v>563</v>
      </c>
      <c r="G12984" s="47" t="s">
        <v>280</v>
      </c>
      <c r="H12984" s="93">
        <f>SUM(H12985:H12986)</f>
        <v>0</v>
      </c>
      <c r="I12984" s="94">
        <f t="shared" si="3800"/>
        <v>0</v>
      </c>
      <c r="J12984" s="95">
        <f>SUM(J12985:J12986)</f>
        <v>0</v>
      </c>
      <c r="K12984" s="95">
        <f>SUM(K12985:K12986)</f>
        <v>0</v>
      </c>
      <c r="L12984" s="94">
        <f t="shared" si="3802"/>
        <v>0</v>
      </c>
      <c r="M12984" s="95">
        <f>SUM(M12985:M12986)</f>
        <v>0</v>
      </c>
      <c r="N12984" s="95">
        <f>SUM(N12985:N12986)</f>
        <v>0</v>
      </c>
      <c r="O12984" s="82" t="s">
        <v>146</v>
      </c>
      <c r="R12984" s="352">
        <f>L13214-[1]გადასახდელები!L11604</f>
        <v>0</v>
      </c>
    </row>
    <row r="12985" spans="2:18" ht="20.25" hidden="1" customHeight="1">
      <c r="B12985" s="36" t="str">
        <f t="shared" si="3801"/>
        <v>b</v>
      </c>
      <c r="C12985" s="42">
        <v>5</v>
      </c>
      <c r="D12985" s="42"/>
      <c r="F12985" s="343" t="s">
        <v>649</v>
      </c>
      <c r="G12985" s="48" t="s">
        <v>278</v>
      </c>
      <c r="H12985" s="101"/>
      <c r="I12985" s="97">
        <f t="shared" si="3800"/>
        <v>0</v>
      </c>
      <c r="J12985" s="102"/>
      <c r="K12985" s="102"/>
      <c r="L12985" s="97">
        <f t="shared" si="3802"/>
        <v>0</v>
      </c>
      <c r="M12985" s="102"/>
      <c r="N12985" s="102"/>
      <c r="R12985" s="352">
        <f>L13215-[1]გადასახდელები!L11605</f>
        <v>0</v>
      </c>
    </row>
    <row r="12986" spans="2:18" ht="20.25" hidden="1" customHeight="1">
      <c r="B12986" s="36" t="str">
        <f t="shared" si="3801"/>
        <v>b</v>
      </c>
      <c r="C12986" s="42">
        <v>5</v>
      </c>
      <c r="D12986" s="42"/>
      <c r="F12986" s="343" t="s">
        <v>564</v>
      </c>
      <c r="G12986" s="48" t="s">
        <v>204</v>
      </c>
      <c r="H12986" s="101"/>
      <c r="I12986" s="97">
        <f t="shared" si="3800"/>
        <v>0</v>
      </c>
      <c r="J12986" s="102"/>
      <c r="K12986" s="102"/>
      <c r="L12986" s="97">
        <f t="shared" si="3802"/>
        <v>0</v>
      </c>
      <c r="M12986" s="102"/>
      <c r="N12986" s="102"/>
      <c r="R12986" s="352">
        <f>L13216-[1]გადასახდელები!L11606</f>
        <v>0</v>
      </c>
    </row>
    <row r="12987" spans="2:18" ht="20.25" hidden="1" customHeight="1">
      <c r="B12987" s="36" t="str">
        <f t="shared" si="3801"/>
        <v>b</v>
      </c>
      <c r="C12987" s="42">
        <v>3</v>
      </c>
      <c r="D12987" s="42"/>
      <c r="F12987" s="342" t="s">
        <v>565</v>
      </c>
      <c r="G12987" s="57" t="s">
        <v>206</v>
      </c>
      <c r="H12987" s="89">
        <f>H12988+H12991+H12994</f>
        <v>0</v>
      </c>
      <c r="I12987" s="90">
        <f t="shared" si="3800"/>
        <v>0</v>
      </c>
      <c r="J12987" s="92">
        <f>J12988+J12991+J12994</f>
        <v>0</v>
      </c>
      <c r="K12987" s="92">
        <f>K12988+K12991+K12994</f>
        <v>0</v>
      </c>
      <c r="L12987" s="90">
        <f t="shared" si="3802"/>
        <v>0</v>
      </c>
      <c r="M12987" s="92">
        <f>M12988+M12991+M12994</f>
        <v>0</v>
      </c>
      <c r="N12987" s="92">
        <f>N12988+N12991+N12994</f>
        <v>0</v>
      </c>
      <c r="O12987" s="82" t="s">
        <v>146</v>
      </c>
      <c r="R12987" s="352">
        <f>L13217-[1]გადასახდელები!L11607</f>
        <v>0</v>
      </c>
    </row>
    <row r="12988" spans="2:18" ht="20.25" hidden="1" customHeight="1">
      <c r="B12988" s="36" t="str">
        <f t="shared" si="3801"/>
        <v>b</v>
      </c>
      <c r="C12988" s="42">
        <v>4</v>
      </c>
      <c r="D12988" s="42"/>
      <c r="F12988" s="342" t="s">
        <v>650</v>
      </c>
      <c r="G12988" s="47" t="s">
        <v>281</v>
      </c>
      <c r="H12988" s="93">
        <f>SUM(H12989:H12990)</f>
        <v>0</v>
      </c>
      <c r="I12988" s="94">
        <f t="shared" si="3800"/>
        <v>0</v>
      </c>
      <c r="J12988" s="95">
        <f>SUM(J12989:J12990)</f>
        <v>0</v>
      </c>
      <c r="K12988" s="95">
        <f>SUM(K12989:K12990)</f>
        <v>0</v>
      </c>
      <c r="L12988" s="94">
        <f t="shared" si="3802"/>
        <v>0</v>
      </c>
      <c r="M12988" s="95">
        <f>SUM(M12989:M12990)</f>
        <v>0</v>
      </c>
      <c r="N12988" s="95">
        <f>SUM(N12989:N12990)</f>
        <v>0</v>
      </c>
      <c r="O12988" s="82" t="s">
        <v>146</v>
      </c>
      <c r="R12988" s="352">
        <f>L13218-[1]გადასახდელები!L11608</f>
        <v>0</v>
      </c>
    </row>
    <row r="12989" spans="2:18" ht="20.25" hidden="1" customHeight="1">
      <c r="B12989" s="36" t="str">
        <f t="shared" si="3801"/>
        <v>b</v>
      </c>
      <c r="C12989" s="42">
        <v>5</v>
      </c>
      <c r="D12989" s="42"/>
      <c r="F12989" s="343" t="s">
        <v>651</v>
      </c>
      <c r="G12989" s="48" t="s">
        <v>282</v>
      </c>
      <c r="H12989" s="101"/>
      <c r="I12989" s="97">
        <f t="shared" si="3800"/>
        <v>0</v>
      </c>
      <c r="J12989" s="102"/>
      <c r="K12989" s="102"/>
      <c r="L12989" s="97">
        <f t="shared" si="3802"/>
        <v>0</v>
      </c>
      <c r="M12989" s="102"/>
      <c r="N12989" s="102"/>
      <c r="R12989" s="352">
        <f>L13219-[1]გადასახდელები!L11609</f>
        <v>0</v>
      </c>
    </row>
    <row r="12990" spans="2:18" ht="20.25" hidden="1" customHeight="1">
      <c r="B12990" s="36" t="str">
        <f t="shared" si="3801"/>
        <v>b</v>
      </c>
      <c r="C12990" s="42">
        <v>5</v>
      </c>
      <c r="D12990" s="42"/>
      <c r="F12990" s="343" t="s">
        <v>652</v>
      </c>
      <c r="G12990" s="48" t="s">
        <v>283</v>
      </c>
      <c r="H12990" s="101"/>
      <c r="I12990" s="97">
        <f t="shared" si="3800"/>
        <v>0</v>
      </c>
      <c r="J12990" s="102"/>
      <c r="K12990" s="102"/>
      <c r="L12990" s="97">
        <f t="shared" si="3802"/>
        <v>0</v>
      </c>
      <c r="M12990" s="102"/>
      <c r="N12990" s="102"/>
      <c r="R12990" s="352">
        <f>L13220-[1]გადასახდელები!L11610</f>
        <v>0</v>
      </c>
    </row>
    <row r="12991" spans="2:18" ht="20.25" hidden="1" customHeight="1">
      <c r="B12991" s="36" t="str">
        <f t="shared" si="3801"/>
        <v>b</v>
      </c>
      <c r="C12991" s="42">
        <v>4</v>
      </c>
      <c r="D12991" s="42"/>
      <c r="F12991" s="342" t="s">
        <v>566</v>
      </c>
      <c r="G12991" s="47" t="s">
        <v>284</v>
      </c>
      <c r="H12991" s="93">
        <f>SUM(H12992:H12993)</f>
        <v>0</v>
      </c>
      <c r="I12991" s="94">
        <f t="shared" si="3800"/>
        <v>0</v>
      </c>
      <c r="J12991" s="95">
        <f>SUM(J12992:J12993)</f>
        <v>0</v>
      </c>
      <c r="K12991" s="95">
        <f>SUM(K12992:K12993)</f>
        <v>0</v>
      </c>
      <c r="L12991" s="94">
        <f t="shared" si="3802"/>
        <v>0</v>
      </c>
      <c r="M12991" s="95">
        <f>SUM(M12992:M12993)</f>
        <v>0</v>
      </c>
      <c r="N12991" s="95">
        <f>SUM(N12992:N12993)</f>
        <v>0</v>
      </c>
      <c r="O12991" s="82" t="s">
        <v>146</v>
      </c>
      <c r="R12991" s="352">
        <f>L13221-[1]გადასახდელები!L11611</f>
        <v>0</v>
      </c>
    </row>
    <row r="12992" spans="2:18" ht="20.25" hidden="1" customHeight="1">
      <c r="B12992" s="36" t="str">
        <f t="shared" si="3801"/>
        <v>b</v>
      </c>
      <c r="C12992" s="42">
        <v>5</v>
      </c>
      <c r="D12992" s="42"/>
      <c r="F12992" s="343" t="s">
        <v>567</v>
      </c>
      <c r="G12992" s="48" t="s">
        <v>282</v>
      </c>
      <c r="H12992" s="101"/>
      <c r="I12992" s="97">
        <f t="shared" si="3800"/>
        <v>0</v>
      </c>
      <c r="J12992" s="102"/>
      <c r="K12992" s="102">
        <v>0</v>
      </c>
      <c r="L12992" s="97">
        <f t="shared" si="3802"/>
        <v>0</v>
      </c>
      <c r="M12992" s="102"/>
      <c r="N12992" s="102">
        <v>0</v>
      </c>
      <c r="R12992" s="352">
        <f>L13222-[1]გადასახდელები!L11612</f>
        <v>0</v>
      </c>
    </row>
    <row r="12993" spans="2:18" ht="20.25" hidden="1" customHeight="1">
      <c r="B12993" s="36" t="str">
        <f t="shared" si="3801"/>
        <v>b</v>
      </c>
      <c r="C12993" s="42">
        <v>5</v>
      </c>
      <c r="D12993" s="42"/>
      <c r="F12993" s="343" t="s">
        <v>653</v>
      </c>
      <c r="G12993" s="48" t="s">
        <v>283</v>
      </c>
      <c r="H12993" s="101"/>
      <c r="I12993" s="97">
        <f t="shared" si="3800"/>
        <v>0</v>
      </c>
      <c r="J12993" s="102"/>
      <c r="K12993" s="102"/>
      <c r="L12993" s="97">
        <f t="shared" si="3802"/>
        <v>0</v>
      </c>
      <c r="M12993" s="102"/>
      <c r="N12993" s="102"/>
      <c r="R12993" s="352">
        <f>L13223-[1]გადასახდელები!L11613</f>
        <v>0</v>
      </c>
    </row>
    <row r="12994" spans="2:18" ht="20.25" hidden="1" customHeight="1">
      <c r="B12994" s="36" t="str">
        <f t="shared" si="3801"/>
        <v>b</v>
      </c>
      <c r="C12994" s="42">
        <v>4</v>
      </c>
      <c r="D12994" s="42"/>
      <c r="F12994" s="342" t="s">
        <v>654</v>
      </c>
      <c r="G12994" s="47" t="s">
        <v>207</v>
      </c>
      <c r="H12994" s="93">
        <f>SUM(H12995:H12996)</f>
        <v>0</v>
      </c>
      <c r="I12994" s="94">
        <f t="shared" si="3800"/>
        <v>0</v>
      </c>
      <c r="J12994" s="95">
        <f>SUM(J12995:J12996)</f>
        <v>0</v>
      </c>
      <c r="K12994" s="95">
        <f>SUM(K12995:K12996)</f>
        <v>0</v>
      </c>
      <c r="L12994" s="94">
        <f t="shared" si="3802"/>
        <v>0</v>
      </c>
      <c r="M12994" s="95">
        <f>SUM(M12995:M12996)</f>
        <v>0</v>
      </c>
      <c r="N12994" s="95">
        <f>SUM(N12995:N12996)</f>
        <v>0</v>
      </c>
      <c r="O12994" s="82" t="s">
        <v>146</v>
      </c>
      <c r="R12994" s="352">
        <f>L13224-[1]გადასახდელები!L11614</f>
        <v>0</v>
      </c>
    </row>
    <row r="12995" spans="2:18" ht="20.25" hidden="1" customHeight="1">
      <c r="B12995" s="36" t="str">
        <f t="shared" si="3801"/>
        <v>b</v>
      </c>
      <c r="C12995" s="42">
        <v>5</v>
      </c>
      <c r="D12995" s="42"/>
      <c r="F12995" s="343" t="s">
        <v>655</v>
      </c>
      <c r="G12995" s="48" t="s">
        <v>282</v>
      </c>
      <c r="H12995" s="101"/>
      <c r="I12995" s="97">
        <f t="shared" si="3800"/>
        <v>0</v>
      </c>
      <c r="J12995" s="102"/>
      <c r="K12995" s="102"/>
      <c r="L12995" s="97">
        <f t="shared" si="3802"/>
        <v>0</v>
      </c>
      <c r="M12995" s="102"/>
      <c r="N12995" s="102"/>
      <c r="R12995" s="352">
        <f>L13225-[1]გადასახდელები!L11615</f>
        <v>0</v>
      </c>
    </row>
    <row r="12996" spans="2:18" ht="20.25" hidden="1" customHeight="1">
      <c r="B12996" s="36" t="str">
        <f t="shared" si="3801"/>
        <v>b</v>
      </c>
      <c r="C12996" s="42">
        <v>5</v>
      </c>
      <c r="D12996" s="42"/>
      <c r="F12996" s="343" t="s">
        <v>656</v>
      </c>
      <c r="G12996" s="48" t="s">
        <v>283</v>
      </c>
      <c r="H12996" s="101"/>
      <c r="I12996" s="97">
        <f t="shared" si="3800"/>
        <v>0</v>
      </c>
      <c r="J12996" s="102"/>
      <c r="K12996" s="102"/>
      <c r="L12996" s="97">
        <f t="shared" si="3802"/>
        <v>0</v>
      </c>
      <c r="M12996" s="102"/>
      <c r="N12996" s="102"/>
      <c r="R12996" s="352">
        <f>L13226-[1]გადასახდელები!L11616</f>
        <v>0</v>
      </c>
    </row>
    <row r="12997" spans="2:18" ht="20.25" hidden="1" customHeight="1">
      <c r="B12997" s="36" t="str">
        <f t="shared" si="3801"/>
        <v>b</v>
      </c>
      <c r="C12997" s="42">
        <v>3</v>
      </c>
      <c r="D12997" s="42"/>
      <c r="F12997" s="342" t="s">
        <v>568</v>
      </c>
      <c r="G12997" s="57" t="s">
        <v>205</v>
      </c>
      <c r="H12997" s="89">
        <f>H12998+H12999</f>
        <v>0</v>
      </c>
      <c r="I12997" s="90">
        <f t="shared" si="3800"/>
        <v>0</v>
      </c>
      <c r="J12997" s="92">
        <f>J12998+J12999</f>
        <v>0</v>
      </c>
      <c r="K12997" s="92">
        <f>K12998+K12999</f>
        <v>0</v>
      </c>
      <c r="L12997" s="90">
        <f t="shared" si="3802"/>
        <v>0</v>
      </c>
      <c r="M12997" s="92">
        <f>M12998+M12999</f>
        <v>0</v>
      </c>
      <c r="N12997" s="92">
        <f>N12998+N12999</f>
        <v>0</v>
      </c>
      <c r="O12997" s="82" t="s">
        <v>146</v>
      </c>
      <c r="R12997" s="352">
        <f>L13227-[1]გადასახდელები!L11617</f>
        <v>-80</v>
      </c>
    </row>
    <row r="12998" spans="2:18" ht="20.25" hidden="1" customHeight="1">
      <c r="B12998" s="36" t="str">
        <f t="shared" si="3801"/>
        <v>b</v>
      </c>
      <c r="C12998" s="42">
        <v>4</v>
      </c>
      <c r="D12998" s="42"/>
      <c r="F12998" s="343" t="s">
        <v>657</v>
      </c>
      <c r="G12998" s="47" t="s">
        <v>285</v>
      </c>
      <c r="H12998" s="103"/>
      <c r="I12998" s="94">
        <f t="shared" si="3800"/>
        <v>0</v>
      </c>
      <c r="J12998" s="104"/>
      <c r="K12998" s="104"/>
      <c r="L12998" s="94">
        <f t="shared" si="3802"/>
        <v>0</v>
      </c>
      <c r="M12998" s="104"/>
      <c r="N12998" s="104"/>
      <c r="R12998" s="352">
        <f>L13228-[1]გადასახდელები!L11618</f>
        <v>0</v>
      </c>
    </row>
    <row r="12999" spans="2:18" ht="20.25" hidden="1" customHeight="1">
      <c r="B12999" s="36" t="str">
        <f t="shared" si="3801"/>
        <v>b</v>
      </c>
      <c r="C12999" s="42">
        <v>4</v>
      </c>
      <c r="D12999" s="42"/>
      <c r="F12999" s="342" t="s">
        <v>570</v>
      </c>
      <c r="G12999" s="47" t="s">
        <v>286</v>
      </c>
      <c r="H12999" s="93">
        <f>H13000+H13019</f>
        <v>0</v>
      </c>
      <c r="I12999" s="94">
        <f t="shared" si="3800"/>
        <v>0</v>
      </c>
      <c r="J12999" s="95">
        <f>J13000+J13019</f>
        <v>0</v>
      </c>
      <c r="K12999" s="95">
        <f>K13000+K13019</f>
        <v>0</v>
      </c>
      <c r="L12999" s="94">
        <f t="shared" si="3802"/>
        <v>0</v>
      </c>
      <c r="M12999" s="95">
        <f>M13000+M13019</f>
        <v>0</v>
      </c>
      <c r="N12999" s="95">
        <f>N13000+N13019</f>
        <v>0</v>
      </c>
      <c r="O12999" s="82" t="s">
        <v>146</v>
      </c>
      <c r="R12999" s="352">
        <f>L13229-[1]გადასახდელები!L11619</f>
        <v>-80</v>
      </c>
    </row>
    <row r="13000" spans="2:18" ht="20.25" hidden="1" customHeight="1">
      <c r="B13000" s="36" t="str">
        <f t="shared" si="3801"/>
        <v>b</v>
      </c>
      <c r="C13000" s="42">
        <v>5</v>
      </c>
      <c r="D13000" s="42"/>
      <c r="F13000" s="342" t="s">
        <v>569</v>
      </c>
      <c r="G13000" s="48" t="s">
        <v>287</v>
      </c>
      <c r="H13000" s="113">
        <f>SUM(H13001:H13018)</f>
        <v>0</v>
      </c>
      <c r="I13000" s="97">
        <f t="shared" si="3800"/>
        <v>0</v>
      </c>
      <c r="J13000" s="114">
        <f>SUM(J13001:J13018)</f>
        <v>0</v>
      </c>
      <c r="K13000" s="114">
        <f>SUM(K13001:K13018)</f>
        <v>0</v>
      </c>
      <c r="L13000" s="97">
        <f t="shared" si="3802"/>
        <v>0</v>
      </c>
      <c r="M13000" s="114">
        <f>SUM(M13001:M13018)</f>
        <v>0</v>
      </c>
      <c r="N13000" s="114">
        <f>SUM(N13001:N13018)</f>
        <v>0</v>
      </c>
      <c r="O13000" s="82" t="s">
        <v>146</v>
      </c>
      <c r="R13000" s="352">
        <f>L13230-[1]გადასახდელები!L11620</f>
        <v>-80</v>
      </c>
    </row>
    <row r="13001" spans="2:18" ht="45" hidden="1" customHeight="1">
      <c r="B13001" s="36" t="str">
        <f t="shared" si="3801"/>
        <v>b</v>
      </c>
      <c r="C13001" s="42">
        <v>6</v>
      </c>
      <c r="D13001" s="42"/>
      <c r="F13001" s="343" t="s">
        <v>658</v>
      </c>
      <c r="G13001" s="45" t="s">
        <v>215</v>
      </c>
      <c r="H13001" s="99"/>
      <c r="I13001" s="105">
        <f t="shared" si="3800"/>
        <v>0</v>
      </c>
      <c r="J13001" s="100"/>
      <c r="K13001" s="100"/>
      <c r="L13001" s="105">
        <f t="shared" si="3802"/>
        <v>0</v>
      </c>
      <c r="M13001" s="100"/>
      <c r="N13001" s="100"/>
      <c r="R13001" s="352">
        <f>L13231-[1]გადასახდელები!L11621</f>
        <v>0</v>
      </c>
    </row>
    <row r="13002" spans="2:18" ht="20.25" hidden="1" customHeight="1">
      <c r="B13002" s="36" t="str">
        <f t="shared" si="3801"/>
        <v>b</v>
      </c>
      <c r="C13002" s="42">
        <v>6</v>
      </c>
      <c r="D13002" s="42"/>
      <c r="F13002" s="343" t="s">
        <v>659</v>
      </c>
      <c r="G13002" s="45" t="s">
        <v>288</v>
      </c>
      <c r="H13002" s="99"/>
      <c r="I13002" s="105">
        <f t="shared" si="3800"/>
        <v>0</v>
      </c>
      <c r="J13002" s="100"/>
      <c r="K13002" s="100"/>
      <c r="L13002" s="105">
        <f t="shared" si="3802"/>
        <v>0</v>
      </c>
      <c r="M13002" s="100"/>
      <c r="N13002" s="100"/>
      <c r="R13002" s="352">
        <f>L13232-[1]გადასახდელები!L11622</f>
        <v>0</v>
      </c>
    </row>
    <row r="13003" spans="2:18" ht="20.25" hidden="1" customHeight="1">
      <c r="B13003" s="36" t="str">
        <f t="shared" si="3801"/>
        <v>b</v>
      </c>
      <c r="C13003" s="42">
        <v>6</v>
      </c>
      <c r="D13003" s="42"/>
      <c r="F13003" s="343" t="s">
        <v>660</v>
      </c>
      <c r="G13003" s="45" t="s">
        <v>289</v>
      </c>
      <c r="H13003" s="99"/>
      <c r="I13003" s="105">
        <f t="shared" si="3800"/>
        <v>0</v>
      </c>
      <c r="J13003" s="100"/>
      <c r="K13003" s="100"/>
      <c r="L13003" s="105">
        <f t="shared" si="3802"/>
        <v>0</v>
      </c>
      <c r="M13003" s="100"/>
      <c r="N13003" s="100"/>
      <c r="R13003" s="352">
        <f>L13233-[1]გადასახდელები!L11623</f>
        <v>0</v>
      </c>
    </row>
    <row r="13004" spans="2:18" ht="20.25" hidden="1" customHeight="1">
      <c r="B13004" s="36" t="str">
        <f t="shared" si="3801"/>
        <v>b</v>
      </c>
      <c r="C13004" s="42">
        <v>6</v>
      </c>
      <c r="D13004" s="42"/>
      <c r="F13004" s="343" t="s">
        <v>661</v>
      </c>
      <c r="G13004" s="45" t="s">
        <v>216</v>
      </c>
      <c r="H13004" s="99"/>
      <c r="I13004" s="105">
        <f t="shared" si="3800"/>
        <v>0</v>
      </c>
      <c r="J13004" s="100"/>
      <c r="K13004" s="100"/>
      <c r="L13004" s="105">
        <f t="shared" si="3802"/>
        <v>0</v>
      </c>
      <c r="M13004" s="100"/>
      <c r="N13004" s="100"/>
      <c r="R13004" s="352">
        <f>L13234-[1]გადასახდელები!L11624</f>
        <v>0</v>
      </c>
    </row>
    <row r="13005" spans="2:18" ht="20.25" hidden="1" customHeight="1">
      <c r="B13005" s="36" t="str">
        <f t="shared" si="3801"/>
        <v>b</v>
      </c>
      <c r="C13005" s="42">
        <v>6</v>
      </c>
      <c r="D13005" s="42"/>
      <c r="F13005" s="343" t="s">
        <v>662</v>
      </c>
      <c r="G13005" s="45" t="s">
        <v>217</v>
      </c>
      <c r="H13005" s="99"/>
      <c r="I13005" s="105">
        <f t="shared" si="3800"/>
        <v>0</v>
      </c>
      <c r="J13005" s="100"/>
      <c r="K13005" s="100"/>
      <c r="L13005" s="105">
        <f t="shared" si="3802"/>
        <v>0</v>
      </c>
      <c r="M13005" s="100"/>
      <c r="N13005" s="100"/>
      <c r="R13005" s="352">
        <f>L13235-[1]გადასახდელები!L11625</f>
        <v>0</v>
      </c>
    </row>
    <row r="13006" spans="2:18" ht="20.25" hidden="1" customHeight="1">
      <c r="B13006" s="36" t="str">
        <f t="shared" si="3801"/>
        <v>b</v>
      </c>
      <c r="C13006" s="42">
        <v>6</v>
      </c>
      <c r="D13006" s="42"/>
      <c r="F13006" s="343" t="s">
        <v>571</v>
      </c>
      <c r="G13006" s="45" t="s">
        <v>290</v>
      </c>
      <c r="H13006" s="99"/>
      <c r="I13006" s="105">
        <f t="shared" si="3800"/>
        <v>0</v>
      </c>
      <c r="J13006" s="100"/>
      <c r="K13006" s="100"/>
      <c r="L13006" s="105">
        <f t="shared" si="3802"/>
        <v>0</v>
      </c>
      <c r="M13006" s="100"/>
      <c r="N13006" s="100"/>
      <c r="R13006" s="352">
        <f>L13236-[1]გადასახდელები!L11626</f>
        <v>0</v>
      </c>
    </row>
    <row r="13007" spans="2:18" ht="20.25" hidden="1" customHeight="1">
      <c r="B13007" s="36" t="str">
        <f t="shared" si="3801"/>
        <v>b</v>
      </c>
      <c r="C13007" s="42">
        <v>6</v>
      </c>
      <c r="D13007" s="42"/>
      <c r="F13007" s="343" t="s">
        <v>663</v>
      </c>
      <c r="G13007" s="45" t="s">
        <v>291</v>
      </c>
      <c r="H13007" s="99"/>
      <c r="I13007" s="105">
        <f t="shared" si="3800"/>
        <v>0</v>
      </c>
      <c r="J13007" s="100"/>
      <c r="K13007" s="100"/>
      <c r="L13007" s="105">
        <f t="shared" si="3802"/>
        <v>0</v>
      </c>
      <c r="M13007" s="100"/>
      <c r="N13007" s="100"/>
      <c r="R13007" s="352">
        <f>L13237-[1]გადასახდელები!L11627</f>
        <v>0</v>
      </c>
    </row>
    <row r="13008" spans="2:18" ht="20.25" hidden="1" customHeight="1">
      <c r="B13008" s="36" t="str">
        <f t="shared" si="3801"/>
        <v>b</v>
      </c>
      <c r="C13008" s="42">
        <v>6</v>
      </c>
      <c r="D13008" s="42"/>
      <c r="F13008" s="343" t="s">
        <v>664</v>
      </c>
      <c r="G13008" s="45" t="s">
        <v>218</v>
      </c>
      <c r="H13008" s="99"/>
      <c r="I13008" s="105">
        <f t="shared" si="3800"/>
        <v>0</v>
      </c>
      <c r="J13008" s="100"/>
      <c r="K13008" s="100"/>
      <c r="L13008" s="105">
        <f t="shared" si="3802"/>
        <v>0</v>
      </c>
      <c r="M13008" s="100"/>
      <c r="N13008" s="100"/>
      <c r="R13008" s="352">
        <f>L13238-[1]გადასახდელები!L11628</f>
        <v>0</v>
      </c>
    </row>
    <row r="13009" spans="2:18" ht="20.25" hidden="1" customHeight="1">
      <c r="B13009" s="36" t="str">
        <f t="shared" si="3801"/>
        <v>b</v>
      </c>
      <c r="C13009" s="42">
        <v>6</v>
      </c>
      <c r="D13009" s="42"/>
      <c r="F13009" s="343" t="s">
        <v>665</v>
      </c>
      <c r="G13009" s="45" t="s">
        <v>219</v>
      </c>
      <c r="H13009" s="99"/>
      <c r="I13009" s="105">
        <f t="shared" si="3800"/>
        <v>0</v>
      </c>
      <c r="J13009" s="100"/>
      <c r="K13009" s="100"/>
      <c r="L13009" s="105">
        <f t="shared" si="3802"/>
        <v>0</v>
      </c>
      <c r="M13009" s="100"/>
      <c r="N13009" s="100"/>
      <c r="R13009" s="352">
        <f>L13239-[1]გადასახდელები!L11629</f>
        <v>0</v>
      </c>
    </row>
    <row r="13010" spans="2:18" ht="20.25" hidden="1" customHeight="1">
      <c r="B13010" s="36" t="str">
        <f t="shared" si="3801"/>
        <v>b</v>
      </c>
      <c r="C13010" s="42">
        <v>6</v>
      </c>
      <c r="D13010" s="42"/>
      <c r="F13010" s="343" t="s">
        <v>666</v>
      </c>
      <c r="G13010" s="45" t="s">
        <v>220</v>
      </c>
      <c r="H13010" s="99"/>
      <c r="I13010" s="105">
        <f t="shared" si="3800"/>
        <v>0</v>
      </c>
      <c r="J13010" s="100"/>
      <c r="K13010" s="100"/>
      <c r="L13010" s="105">
        <f t="shared" si="3802"/>
        <v>0</v>
      </c>
      <c r="M13010" s="100"/>
      <c r="N13010" s="100"/>
      <c r="R13010" s="352">
        <f>L13240-[1]გადასახდელები!L11630</f>
        <v>0</v>
      </c>
    </row>
    <row r="13011" spans="2:18" ht="20.25" hidden="1" customHeight="1">
      <c r="B13011" s="36" t="str">
        <f t="shared" si="3801"/>
        <v>b</v>
      </c>
      <c r="C13011" s="42">
        <v>6</v>
      </c>
      <c r="D13011" s="42"/>
      <c r="F13011" s="343" t="s">
        <v>667</v>
      </c>
      <c r="G13011" s="45" t="s">
        <v>221</v>
      </c>
      <c r="H13011" s="99"/>
      <c r="I13011" s="105">
        <f t="shared" si="3800"/>
        <v>0</v>
      </c>
      <c r="J13011" s="100"/>
      <c r="K13011" s="100"/>
      <c r="L13011" s="105">
        <f t="shared" si="3802"/>
        <v>0</v>
      </c>
      <c r="M13011" s="100"/>
      <c r="N13011" s="100"/>
      <c r="R13011" s="352">
        <f>L13241-[1]გადასახდელები!L11631</f>
        <v>0</v>
      </c>
    </row>
    <row r="13012" spans="2:18" ht="20.25" hidden="1" customHeight="1">
      <c r="B13012" s="36" t="str">
        <f t="shared" si="3801"/>
        <v>b</v>
      </c>
      <c r="C13012" s="42">
        <v>6</v>
      </c>
      <c r="D13012" s="42"/>
      <c r="F13012" s="343" t="s">
        <v>668</v>
      </c>
      <c r="G13012" s="45" t="s">
        <v>222</v>
      </c>
      <c r="H13012" s="99"/>
      <c r="I13012" s="105">
        <f t="shared" si="3800"/>
        <v>0</v>
      </c>
      <c r="J13012" s="100"/>
      <c r="K13012" s="100"/>
      <c r="L13012" s="105">
        <f t="shared" si="3802"/>
        <v>0</v>
      </c>
      <c r="M13012" s="100"/>
      <c r="N13012" s="100"/>
      <c r="R13012" s="352">
        <f>L13242-[1]გადასახდელები!L11632</f>
        <v>0</v>
      </c>
    </row>
    <row r="13013" spans="2:18" ht="20.25" hidden="1" customHeight="1">
      <c r="B13013" s="36" t="str">
        <f t="shared" si="3801"/>
        <v>b</v>
      </c>
      <c r="C13013" s="42">
        <v>6</v>
      </c>
      <c r="D13013" s="42"/>
      <c r="F13013" s="343" t="s">
        <v>669</v>
      </c>
      <c r="G13013" s="45" t="s">
        <v>223</v>
      </c>
      <c r="H13013" s="99"/>
      <c r="I13013" s="105">
        <f t="shared" si="3800"/>
        <v>0</v>
      </c>
      <c r="J13013" s="100"/>
      <c r="K13013" s="100"/>
      <c r="L13013" s="105">
        <f t="shared" si="3802"/>
        <v>0</v>
      </c>
      <c r="M13013" s="100"/>
      <c r="N13013" s="100"/>
      <c r="R13013" s="352">
        <f>L13243-[1]გადასახდელები!L11633</f>
        <v>0</v>
      </c>
    </row>
    <row r="13014" spans="2:18" ht="36" hidden="1" customHeight="1">
      <c r="B13014" s="36" t="str">
        <f t="shared" si="3801"/>
        <v>b</v>
      </c>
      <c r="C13014" s="42">
        <v>6</v>
      </c>
      <c r="D13014" s="42"/>
      <c r="F13014" s="343" t="s">
        <v>670</v>
      </c>
      <c r="G13014" s="45" t="s">
        <v>224</v>
      </c>
      <c r="H13014" s="99"/>
      <c r="I13014" s="105">
        <f t="shared" si="3800"/>
        <v>0</v>
      </c>
      <c r="J13014" s="100"/>
      <c r="K13014" s="100"/>
      <c r="L13014" s="105">
        <f t="shared" si="3802"/>
        <v>0</v>
      </c>
      <c r="M13014" s="100"/>
      <c r="N13014" s="100"/>
      <c r="R13014" s="352">
        <f>L13244-[1]გადასახდელები!L11634</f>
        <v>0</v>
      </c>
    </row>
    <row r="13015" spans="2:18" ht="48.75" hidden="1" customHeight="1">
      <c r="B13015" s="36" t="str">
        <f t="shared" si="3801"/>
        <v>b</v>
      </c>
      <c r="C13015" s="42">
        <v>6</v>
      </c>
      <c r="D13015" s="42"/>
      <c r="F13015" s="343" t="s">
        <v>671</v>
      </c>
      <c r="G13015" s="45" t="s">
        <v>225</v>
      </c>
      <c r="H13015" s="99"/>
      <c r="I13015" s="105">
        <f t="shared" si="3800"/>
        <v>0</v>
      </c>
      <c r="J13015" s="100"/>
      <c r="K13015" s="100"/>
      <c r="L13015" s="105">
        <f t="shared" si="3802"/>
        <v>0</v>
      </c>
      <c r="M13015" s="100"/>
      <c r="N13015" s="100"/>
      <c r="R13015" s="352">
        <f>L13245-[1]გადასახდელები!L11635</f>
        <v>0</v>
      </c>
    </row>
    <row r="13016" spans="2:18" ht="24.75" hidden="1" customHeight="1">
      <c r="B13016" s="36" t="str">
        <f t="shared" si="3801"/>
        <v>b</v>
      </c>
      <c r="C13016" s="42">
        <v>6</v>
      </c>
      <c r="D13016" s="42"/>
      <c r="F13016" s="343" t="s">
        <v>672</v>
      </c>
      <c r="G13016" s="45" t="s">
        <v>226</v>
      </c>
      <c r="H13016" s="99"/>
      <c r="I13016" s="105">
        <f t="shared" si="3800"/>
        <v>0</v>
      </c>
      <c r="J13016" s="100"/>
      <c r="K13016" s="100"/>
      <c r="L13016" s="105">
        <f t="shared" si="3802"/>
        <v>0</v>
      </c>
      <c r="M13016" s="100"/>
      <c r="N13016" s="100"/>
      <c r="R13016" s="352">
        <f>L13246-[1]გადასახდელები!L11636</f>
        <v>0</v>
      </c>
    </row>
    <row r="13017" spans="2:18" ht="24" hidden="1" customHeight="1">
      <c r="B13017" s="36" t="str">
        <f t="shared" si="3801"/>
        <v>b</v>
      </c>
      <c r="C13017" s="42">
        <v>6</v>
      </c>
      <c r="D13017" s="42"/>
      <c r="F13017" s="343" t="s">
        <v>673</v>
      </c>
      <c r="G13017" s="45" t="s">
        <v>227</v>
      </c>
      <c r="H13017" s="99"/>
      <c r="I13017" s="105">
        <f t="shared" si="3800"/>
        <v>0</v>
      </c>
      <c r="J13017" s="100"/>
      <c r="K13017" s="100"/>
      <c r="L13017" s="105">
        <f t="shared" si="3802"/>
        <v>0</v>
      </c>
      <c r="M13017" s="100"/>
      <c r="N13017" s="100"/>
      <c r="R13017" s="352">
        <f>L13247-[1]გადასახდელები!L11637</f>
        <v>0</v>
      </c>
    </row>
    <row r="13018" spans="2:18" ht="36.75" hidden="1" customHeight="1">
      <c r="B13018" s="36" t="str">
        <f t="shared" si="3801"/>
        <v>b</v>
      </c>
      <c r="C13018" s="42">
        <v>6</v>
      </c>
      <c r="D13018" s="42"/>
      <c r="F13018" s="343" t="s">
        <v>572</v>
      </c>
      <c r="G13018" s="45" t="s">
        <v>228</v>
      </c>
      <c r="H13018" s="99"/>
      <c r="I13018" s="105">
        <f t="shared" si="3800"/>
        <v>0</v>
      </c>
      <c r="J13018" s="100"/>
      <c r="K13018" s="100"/>
      <c r="L13018" s="105">
        <f t="shared" si="3802"/>
        <v>0</v>
      </c>
      <c r="M13018" s="100"/>
      <c r="N13018" s="100"/>
      <c r="R13018" s="352">
        <f>L13248-[1]გადასახდელები!L11638</f>
        <v>-80</v>
      </c>
    </row>
    <row r="13019" spans="2:18" ht="24.75" hidden="1" customHeight="1">
      <c r="B13019" s="36" t="str">
        <f t="shared" si="3801"/>
        <v>b</v>
      </c>
      <c r="C13019" s="42">
        <v>5</v>
      </c>
      <c r="D13019" s="42"/>
      <c r="F13019" s="343" t="s">
        <v>573</v>
      </c>
      <c r="G13019" s="48" t="s">
        <v>193</v>
      </c>
      <c r="H13019" s="101"/>
      <c r="I13019" s="97">
        <f t="shared" si="3800"/>
        <v>0</v>
      </c>
      <c r="J13019" s="102"/>
      <c r="K13019" s="102"/>
      <c r="L13019" s="97">
        <f t="shared" si="3802"/>
        <v>0</v>
      </c>
      <c r="M13019" s="102"/>
      <c r="N13019" s="102"/>
      <c r="R13019" s="352">
        <f>L13249-[1]გადასახდელები!L11639</f>
        <v>0</v>
      </c>
    </row>
    <row r="13020" spans="2:18" ht="20.25" hidden="1" customHeight="1">
      <c r="B13020" s="36" t="str">
        <f t="shared" si="3801"/>
        <v>b</v>
      </c>
      <c r="C13020" s="42">
        <v>2</v>
      </c>
      <c r="D13020" s="42"/>
      <c r="E13020" s="24">
        <v>7107</v>
      </c>
      <c r="F13020" s="342" t="s">
        <v>574</v>
      </c>
      <c r="G13020" s="59" t="s">
        <v>292</v>
      </c>
      <c r="H13020" s="86">
        <f>H13021+H13068+H13076+H13075</f>
        <v>0</v>
      </c>
      <c r="I13020" s="87">
        <f t="shared" si="3800"/>
        <v>0</v>
      </c>
      <c r="J13020" s="88">
        <f>J13021+J13068+J13076+J13075</f>
        <v>0</v>
      </c>
      <c r="K13020" s="88">
        <f>K13021+K13068+K13076+K13075</f>
        <v>0</v>
      </c>
      <c r="L13020" s="87">
        <f t="shared" si="3802"/>
        <v>0</v>
      </c>
      <c r="M13020" s="88">
        <f>M13021+M13068+M13076+M13075</f>
        <v>0</v>
      </c>
      <c r="N13020" s="88">
        <f>N13021+N13068+N13076+N13075</f>
        <v>0</v>
      </c>
      <c r="O13020" s="82" t="s">
        <v>146</v>
      </c>
      <c r="P13020" s="35" t="s">
        <v>145</v>
      </c>
      <c r="R13020" s="352">
        <f>L13250-[1]გადასახდელები!L11640</f>
        <v>0</v>
      </c>
    </row>
    <row r="13021" spans="2:18" ht="20.25" hidden="1" customHeight="1">
      <c r="B13021" s="36" t="str">
        <f t="shared" si="3801"/>
        <v>b</v>
      </c>
      <c r="C13021" s="42">
        <v>3</v>
      </c>
      <c r="D13021" s="42"/>
      <c r="F13021" s="342" t="s">
        <v>575</v>
      </c>
      <c r="G13021" s="51" t="s">
        <v>293</v>
      </c>
      <c r="H13021" s="89">
        <f>H13022+H13034+H13063</f>
        <v>0</v>
      </c>
      <c r="I13021" s="90">
        <f t="shared" si="3800"/>
        <v>0</v>
      </c>
      <c r="J13021" s="89">
        <f>J13022+J13034+J13063</f>
        <v>0</v>
      </c>
      <c r="K13021" s="89">
        <f>K13022+K13034+K13063</f>
        <v>0</v>
      </c>
      <c r="L13021" s="90">
        <f t="shared" si="3802"/>
        <v>0</v>
      </c>
      <c r="M13021" s="89">
        <f>M13022+M13034+M13063</f>
        <v>0</v>
      </c>
      <c r="N13021" s="89">
        <f>N13022+N13034+N13063</f>
        <v>0</v>
      </c>
      <c r="O13021" s="82" t="s">
        <v>146</v>
      </c>
      <c r="P13021" s="35" t="s">
        <v>145</v>
      </c>
      <c r="R13021" s="352">
        <f>L13251-[1]გადასახდელები!L11641</f>
        <v>0</v>
      </c>
    </row>
    <row r="13022" spans="2:18" ht="20.25" hidden="1" customHeight="1">
      <c r="B13022" s="36" t="str">
        <f t="shared" si="3801"/>
        <v>b</v>
      </c>
      <c r="C13022" s="42">
        <v>4</v>
      </c>
      <c r="D13022" s="42"/>
      <c r="F13022" s="342" t="s">
        <v>576</v>
      </c>
      <c r="G13022" s="47" t="s">
        <v>294</v>
      </c>
      <c r="H13022" s="93">
        <f>H13023+H13024+H13025+H13026+H13027+H13028+H13029+H13030+H13031+H13032+H13033</f>
        <v>0</v>
      </c>
      <c r="I13022" s="94">
        <f t="shared" si="3800"/>
        <v>0</v>
      </c>
      <c r="J13022" s="93">
        <f>J13023+J13024+J13025+J13026+J13027+J13028+J13029+J13030+J13031+J13032+J13033</f>
        <v>0</v>
      </c>
      <c r="K13022" s="93">
        <f>K13023+K13024+K13025+K13026+K13027+K13028+K13029+K13030+K13031+K13032+K13033</f>
        <v>0</v>
      </c>
      <c r="L13022" s="94">
        <f t="shared" si="3802"/>
        <v>0</v>
      </c>
      <c r="M13022" s="93">
        <f>M13023+M13024+M13025+M13026+M13027+M13028+M13029+M13030+M13031+M13032+M13033</f>
        <v>0</v>
      </c>
      <c r="N13022" s="93">
        <f>N13023+N13024+N13025+N13026+N13027+N13028+N13029+N13030+N13031+N13032+N13033</f>
        <v>0</v>
      </c>
      <c r="O13022" s="82" t="s">
        <v>146</v>
      </c>
      <c r="P13022" s="35" t="s">
        <v>145</v>
      </c>
      <c r="R13022" s="352">
        <f>L13252-[1]გადასახდელები!L11642</f>
        <v>0</v>
      </c>
    </row>
    <row r="13023" spans="2:18" ht="20.25" hidden="1" customHeight="1">
      <c r="B13023" s="36" t="str">
        <f t="shared" si="3801"/>
        <v>b</v>
      </c>
      <c r="C13023" s="42">
        <v>5</v>
      </c>
      <c r="D13023" s="42"/>
      <c r="F13023" s="343" t="s">
        <v>577</v>
      </c>
      <c r="G13023" s="48" t="s">
        <v>295</v>
      </c>
      <c r="H13023" s="101"/>
      <c r="I13023" s="97">
        <f t="shared" si="3800"/>
        <v>0</v>
      </c>
      <c r="J13023" s="102"/>
      <c r="K13023" s="102"/>
      <c r="L13023" s="97">
        <f t="shared" si="3802"/>
        <v>0</v>
      </c>
      <c r="M13023" s="102"/>
      <c r="N13023" s="102"/>
      <c r="O13023" s="115"/>
      <c r="P13023" s="35" t="s">
        <v>145</v>
      </c>
      <c r="R13023" s="352">
        <f>L13253-[1]გადასახდელები!L11643</f>
        <v>0</v>
      </c>
    </row>
    <row r="13024" spans="2:18" ht="20.25" hidden="1" customHeight="1">
      <c r="B13024" s="36" t="str">
        <f t="shared" si="3801"/>
        <v>b</v>
      </c>
      <c r="C13024" s="42">
        <v>5</v>
      </c>
      <c r="D13024" s="42"/>
      <c r="F13024" s="343" t="s">
        <v>578</v>
      </c>
      <c r="G13024" s="48" t="s">
        <v>296</v>
      </c>
      <c r="H13024" s="101"/>
      <c r="I13024" s="97">
        <f t="shared" si="3800"/>
        <v>0</v>
      </c>
      <c r="J13024" s="102"/>
      <c r="K13024" s="102"/>
      <c r="L13024" s="97">
        <f t="shared" si="3802"/>
        <v>0</v>
      </c>
      <c r="M13024" s="102"/>
      <c r="N13024" s="102"/>
      <c r="O13024" s="115"/>
      <c r="P13024" s="35" t="s">
        <v>145</v>
      </c>
      <c r="R13024" s="352">
        <f>L13254-[1]გადასახდელები!L11644</f>
        <v>0</v>
      </c>
    </row>
    <row r="13025" spans="2:18" ht="30.75" hidden="1" customHeight="1">
      <c r="B13025" s="36" t="str">
        <f t="shared" si="3801"/>
        <v>b</v>
      </c>
      <c r="C13025" s="42">
        <v>5</v>
      </c>
      <c r="D13025" s="42"/>
      <c r="F13025" s="343" t="s">
        <v>674</v>
      </c>
      <c r="G13025" s="52" t="s">
        <v>297</v>
      </c>
      <c r="H13025" s="101"/>
      <c r="I13025" s="97">
        <f t="shared" si="3800"/>
        <v>0</v>
      </c>
      <c r="J13025" s="102"/>
      <c r="K13025" s="102"/>
      <c r="L13025" s="97">
        <f t="shared" si="3802"/>
        <v>0</v>
      </c>
      <c r="M13025" s="102"/>
      <c r="N13025" s="102"/>
      <c r="O13025" s="115"/>
      <c r="P13025" s="35" t="s">
        <v>145</v>
      </c>
      <c r="R13025" s="352">
        <f>L13255-[1]გადასახდელები!L11645</f>
        <v>0</v>
      </c>
    </row>
    <row r="13026" spans="2:18" ht="20.25" hidden="1" customHeight="1">
      <c r="B13026" s="36" t="str">
        <f t="shared" si="3801"/>
        <v>b</v>
      </c>
      <c r="C13026" s="42">
        <v>5</v>
      </c>
      <c r="D13026" s="42"/>
      <c r="F13026" s="343" t="s">
        <v>579</v>
      </c>
      <c r="G13026" s="48" t="s">
        <v>298</v>
      </c>
      <c r="H13026" s="101"/>
      <c r="I13026" s="97">
        <f t="shared" si="3800"/>
        <v>0</v>
      </c>
      <c r="J13026" s="102"/>
      <c r="K13026" s="102"/>
      <c r="L13026" s="97">
        <f t="shared" si="3802"/>
        <v>0</v>
      </c>
      <c r="M13026" s="102"/>
      <c r="N13026" s="102"/>
      <c r="O13026" s="115"/>
      <c r="P13026" s="35" t="s">
        <v>145</v>
      </c>
      <c r="R13026" s="352">
        <f>L13256-[1]გადასახდელები!L11646</f>
        <v>0</v>
      </c>
    </row>
    <row r="13027" spans="2:18" ht="20.25" hidden="1" customHeight="1">
      <c r="B13027" s="36" t="str">
        <f t="shared" si="3801"/>
        <v>b</v>
      </c>
      <c r="C13027" s="42">
        <v>5</v>
      </c>
      <c r="D13027" s="42"/>
      <c r="F13027" s="343" t="s">
        <v>580</v>
      </c>
      <c r="G13027" s="48" t="s">
        <v>299</v>
      </c>
      <c r="H13027" s="101"/>
      <c r="I13027" s="97">
        <f t="shared" si="3800"/>
        <v>0</v>
      </c>
      <c r="J13027" s="102"/>
      <c r="K13027" s="102"/>
      <c r="L13027" s="97">
        <f t="shared" si="3802"/>
        <v>0</v>
      </c>
      <c r="M13027" s="102"/>
      <c r="N13027" s="102"/>
      <c r="O13027" s="115"/>
      <c r="P13027" s="35" t="s">
        <v>145</v>
      </c>
      <c r="R13027" s="352">
        <f>L13257-[1]გადასახდელები!L11647</f>
        <v>0</v>
      </c>
    </row>
    <row r="13028" spans="2:18" ht="30.75" hidden="1" customHeight="1">
      <c r="B13028" s="36" t="str">
        <f t="shared" si="3801"/>
        <v>b</v>
      </c>
      <c r="C13028" s="42">
        <v>5</v>
      </c>
      <c r="D13028" s="42"/>
      <c r="F13028" s="343" t="s">
        <v>581</v>
      </c>
      <c r="G13028" s="48" t="s">
        <v>300</v>
      </c>
      <c r="H13028" s="101"/>
      <c r="I13028" s="97">
        <f t="shared" si="3800"/>
        <v>0</v>
      </c>
      <c r="J13028" s="102"/>
      <c r="K13028" s="102"/>
      <c r="L13028" s="97">
        <f t="shared" si="3802"/>
        <v>0</v>
      </c>
      <c r="M13028" s="102"/>
      <c r="N13028" s="102"/>
      <c r="O13028" s="115"/>
      <c r="P13028" s="35" t="s">
        <v>145</v>
      </c>
      <c r="R13028" s="352">
        <f>L13258-[1]გადასახდელები!L11648</f>
        <v>0</v>
      </c>
    </row>
    <row r="13029" spans="2:18" ht="20.25" hidden="1" customHeight="1">
      <c r="B13029" s="36" t="str">
        <f t="shared" si="3801"/>
        <v>b</v>
      </c>
      <c r="C13029" s="42">
        <v>5</v>
      </c>
      <c r="D13029" s="42"/>
      <c r="F13029" s="343" t="s">
        <v>675</v>
      </c>
      <c r="G13029" s="48" t="s">
        <v>301</v>
      </c>
      <c r="H13029" s="101"/>
      <c r="I13029" s="97">
        <f t="shared" si="3800"/>
        <v>0</v>
      </c>
      <c r="J13029" s="102"/>
      <c r="K13029" s="102"/>
      <c r="L13029" s="97">
        <f t="shared" si="3802"/>
        <v>0</v>
      </c>
      <c r="M13029" s="102"/>
      <c r="N13029" s="102"/>
      <c r="O13029" s="115"/>
      <c r="P13029" s="35" t="s">
        <v>145</v>
      </c>
      <c r="R13029" s="352">
        <f>L13259-[1]გადასახდელები!L11649</f>
        <v>0</v>
      </c>
    </row>
    <row r="13030" spans="2:18" ht="20.25" hidden="1" customHeight="1">
      <c r="B13030" s="36" t="str">
        <f t="shared" si="3801"/>
        <v>b</v>
      </c>
      <c r="C13030" s="42">
        <v>5</v>
      </c>
      <c r="D13030" s="42"/>
      <c r="F13030" s="343" t="s">
        <v>582</v>
      </c>
      <c r="G13030" s="48" t="s">
        <v>302</v>
      </c>
      <c r="H13030" s="101"/>
      <c r="I13030" s="97">
        <f t="shared" ref="I13030:I13093" si="3803">J13030+K13030</f>
        <v>0</v>
      </c>
      <c r="J13030" s="102"/>
      <c r="K13030" s="102"/>
      <c r="L13030" s="97">
        <f t="shared" si="3802"/>
        <v>0</v>
      </c>
      <c r="M13030" s="102"/>
      <c r="N13030" s="102"/>
      <c r="O13030" s="115"/>
      <c r="P13030" s="35" t="s">
        <v>145</v>
      </c>
      <c r="R13030" s="352">
        <f>L13260-[1]გადასახდელები!L11650</f>
        <v>0</v>
      </c>
    </row>
    <row r="13031" spans="2:18" ht="20.25" hidden="1" customHeight="1">
      <c r="B13031" s="36" t="str">
        <f t="shared" si="3801"/>
        <v>b</v>
      </c>
      <c r="C13031" s="42">
        <v>5</v>
      </c>
      <c r="D13031" s="42"/>
      <c r="F13031" s="343" t="s">
        <v>676</v>
      </c>
      <c r="G13031" s="48" t="s">
        <v>303</v>
      </c>
      <c r="H13031" s="101"/>
      <c r="I13031" s="97">
        <f t="shared" si="3803"/>
        <v>0</v>
      </c>
      <c r="J13031" s="102"/>
      <c r="K13031" s="102"/>
      <c r="L13031" s="97">
        <f t="shared" si="3802"/>
        <v>0</v>
      </c>
      <c r="M13031" s="102"/>
      <c r="N13031" s="102"/>
      <c r="O13031" s="115"/>
      <c r="P13031" s="35" t="s">
        <v>145</v>
      </c>
      <c r="R13031" s="352">
        <f>L13261-[1]გადასახდელები!L11651</f>
        <v>0</v>
      </c>
    </row>
    <row r="13032" spans="2:18" ht="20.25" hidden="1" customHeight="1">
      <c r="B13032" s="36" t="str">
        <f t="shared" si="3801"/>
        <v>b</v>
      </c>
      <c r="C13032" s="42">
        <v>5</v>
      </c>
      <c r="D13032" s="42"/>
      <c r="F13032" s="343" t="s">
        <v>677</v>
      </c>
      <c r="G13032" s="48" t="s">
        <v>304</v>
      </c>
      <c r="H13032" s="101"/>
      <c r="I13032" s="97">
        <f t="shared" si="3803"/>
        <v>0</v>
      </c>
      <c r="J13032" s="102"/>
      <c r="K13032" s="102"/>
      <c r="L13032" s="97">
        <f t="shared" si="3802"/>
        <v>0</v>
      </c>
      <c r="M13032" s="102"/>
      <c r="N13032" s="102"/>
      <c r="O13032" s="115"/>
      <c r="P13032" s="35" t="s">
        <v>145</v>
      </c>
      <c r="R13032" s="352">
        <f>L13262-[1]გადასახდელები!L11652</f>
        <v>0</v>
      </c>
    </row>
    <row r="13033" spans="2:18" ht="20.25" hidden="1" customHeight="1">
      <c r="B13033" s="36" t="str">
        <f t="shared" si="3801"/>
        <v>b</v>
      </c>
      <c r="C13033" s="42">
        <v>5</v>
      </c>
      <c r="D13033" s="42"/>
      <c r="F13033" s="343" t="s">
        <v>583</v>
      </c>
      <c r="G13033" s="48" t="s">
        <v>305</v>
      </c>
      <c r="H13033" s="101"/>
      <c r="I13033" s="97">
        <f t="shared" si="3803"/>
        <v>0</v>
      </c>
      <c r="J13033" s="102"/>
      <c r="K13033" s="102"/>
      <c r="L13033" s="97">
        <f t="shared" si="3802"/>
        <v>0</v>
      </c>
      <c r="M13033" s="102"/>
      <c r="N13033" s="102"/>
      <c r="O13033" s="115"/>
      <c r="P13033" s="35" t="s">
        <v>145</v>
      </c>
      <c r="R13033" s="352">
        <f>L13263-[1]გადასახდელები!L11653</f>
        <v>0</v>
      </c>
    </row>
    <row r="13034" spans="2:18" ht="20.25" hidden="1" customHeight="1">
      <c r="B13034" s="36" t="str">
        <f t="shared" si="3801"/>
        <v>b</v>
      </c>
      <c r="C13034" s="42">
        <v>4</v>
      </c>
      <c r="D13034" s="42"/>
      <c r="F13034" s="342" t="s">
        <v>584</v>
      </c>
      <c r="G13034" s="47" t="s">
        <v>306</v>
      </c>
      <c r="H13034" s="93">
        <f>H13035+H13042</f>
        <v>0</v>
      </c>
      <c r="I13034" s="94">
        <f t="shared" si="3803"/>
        <v>0</v>
      </c>
      <c r="J13034" s="93">
        <f>J13035+J13042</f>
        <v>0</v>
      </c>
      <c r="K13034" s="93">
        <f>K13035+K13042</f>
        <v>0</v>
      </c>
      <c r="L13034" s="94">
        <f t="shared" si="3802"/>
        <v>0</v>
      </c>
      <c r="M13034" s="93">
        <f>M13035+M13042</f>
        <v>0</v>
      </c>
      <c r="N13034" s="93">
        <f>N13035+N13042</f>
        <v>0</v>
      </c>
      <c r="O13034" s="82" t="s">
        <v>146</v>
      </c>
      <c r="P13034" s="35" t="s">
        <v>145</v>
      </c>
      <c r="R13034" s="352">
        <f>L13264-[1]გადასახდელები!L11654</f>
        <v>0</v>
      </c>
    </row>
    <row r="13035" spans="2:18" ht="20.25" hidden="1" customHeight="1">
      <c r="B13035" s="36" t="str">
        <f t="shared" ref="B13035:B13098" si="3804">IF(H13035+I13035+L13035&gt;0,"a","b")</f>
        <v>b</v>
      </c>
      <c r="C13035" s="42">
        <v>5</v>
      </c>
      <c r="D13035" s="42"/>
      <c r="F13035" s="342" t="s">
        <v>585</v>
      </c>
      <c r="G13035" s="48" t="s">
        <v>307</v>
      </c>
      <c r="H13035" s="96">
        <f>SUM(H13036:H13041)</f>
        <v>0</v>
      </c>
      <c r="I13035" s="97">
        <f t="shared" si="3803"/>
        <v>0</v>
      </c>
      <c r="J13035" s="96">
        <f>SUM(J13036:J13041)</f>
        <v>0</v>
      </c>
      <c r="K13035" s="96">
        <f>SUM(K13036:K13041)</f>
        <v>0</v>
      </c>
      <c r="L13035" s="97">
        <f t="shared" si="3802"/>
        <v>0</v>
      </c>
      <c r="M13035" s="96">
        <f>SUM(M13036:M13041)</f>
        <v>0</v>
      </c>
      <c r="N13035" s="96">
        <f>SUM(N13036:N13041)</f>
        <v>0</v>
      </c>
      <c r="O13035" s="82" t="s">
        <v>146</v>
      </c>
      <c r="P13035" s="35" t="s">
        <v>145</v>
      </c>
      <c r="R13035" s="352">
        <f>L13265-[1]გადასახდელები!L11655</f>
        <v>0</v>
      </c>
    </row>
    <row r="13036" spans="2:18" ht="20.25" hidden="1" customHeight="1">
      <c r="B13036" s="36" t="str">
        <f t="shared" si="3804"/>
        <v>b</v>
      </c>
      <c r="C13036" s="42">
        <v>6</v>
      </c>
      <c r="D13036" s="42"/>
      <c r="F13036" s="343" t="s">
        <v>586</v>
      </c>
      <c r="G13036" s="53" t="s">
        <v>308</v>
      </c>
      <c r="H13036" s="99"/>
      <c r="I13036" s="105">
        <f t="shared" si="3803"/>
        <v>0</v>
      </c>
      <c r="J13036" s="100"/>
      <c r="K13036" s="100"/>
      <c r="L13036" s="105">
        <f t="shared" si="3802"/>
        <v>0</v>
      </c>
      <c r="M13036" s="100"/>
      <c r="N13036" s="100"/>
      <c r="O13036" s="115"/>
      <c r="P13036" s="35" t="s">
        <v>145</v>
      </c>
      <c r="R13036" s="352">
        <f>L13266-[1]გადასახდელები!L11656</f>
        <v>0</v>
      </c>
    </row>
    <row r="13037" spans="2:18" ht="20.25" hidden="1" customHeight="1">
      <c r="B13037" s="36" t="str">
        <f t="shared" si="3804"/>
        <v>b</v>
      </c>
      <c r="C13037" s="42">
        <v>6</v>
      </c>
      <c r="D13037" s="42"/>
      <c r="F13037" s="343" t="s">
        <v>678</v>
      </c>
      <c r="G13037" s="53" t="s">
        <v>309</v>
      </c>
      <c r="H13037" s="99"/>
      <c r="I13037" s="105">
        <f t="shared" si="3803"/>
        <v>0</v>
      </c>
      <c r="J13037" s="100"/>
      <c r="K13037" s="100"/>
      <c r="L13037" s="105">
        <f t="shared" ref="L13037:L13101" si="3805">M13037+N13037</f>
        <v>0</v>
      </c>
      <c r="M13037" s="100"/>
      <c r="N13037" s="100"/>
      <c r="O13037" s="115"/>
      <c r="P13037" s="35" t="s">
        <v>145</v>
      </c>
      <c r="R13037" s="352">
        <f>L13267-[1]გადასახდელები!L11657</f>
        <v>0</v>
      </c>
    </row>
    <row r="13038" spans="2:18" ht="20.25" hidden="1" customHeight="1">
      <c r="B13038" s="36" t="str">
        <f t="shared" si="3804"/>
        <v>b</v>
      </c>
      <c r="C13038" s="42">
        <v>6</v>
      </c>
      <c r="D13038" s="42"/>
      <c r="F13038" s="343" t="s">
        <v>679</v>
      </c>
      <c r="G13038" s="53" t="s">
        <v>310</v>
      </c>
      <c r="H13038" s="99"/>
      <c r="I13038" s="105">
        <f t="shared" si="3803"/>
        <v>0</v>
      </c>
      <c r="J13038" s="100"/>
      <c r="K13038" s="100"/>
      <c r="L13038" s="105">
        <f t="shared" si="3805"/>
        <v>0</v>
      </c>
      <c r="M13038" s="100"/>
      <c r="N13038" s="100"/>
      <c r="O13038" s="115"/>
      <c r="P13038" s="35" t="s">
        <v>145</v>
      </c>
      <c r="R13038" s="352">
        <f>L13268-[1]გადასახდელები!L11658</f>
        <v>0</v>
      </c>
    </row>
    <row r="13039" spans="2:18" ht="20.25" hidden="1" customHeight="1">
      <c r="B13039" s="36" t="str">
        <f t="shared" si="3804"/>
        <v>b</v>
      </c>
      <c r="C13039" s="42">
        <v>6</v>
      </c>
      <c r="D13039" s="42"/>
      <c r="F13039" s="343" t="s">
        <v>680</v>
      </c>
      <c r="G13039" s="53" t="s">
        <v>311</v>
      </c>
      <c r="H13039" s="99"/>
      <c r="I13039" s="105">
        <f t="shared" si="3803"/>
        <v>0</v>
      </c>
      <c r="J13039" s="100"/>
      <c r="K13039" s="100"/>
      <c r="L13039" s="105">
        <f t="shared" si="3805"/>
        <v>0</v>
      </c>
      <c r="M13039" s="100"/>
      <c r="N13039" s="100"/>
      <c r="O13039" s="115"/>
      <c r="P13039" s="35" t="s">
        <v>145</v>
      </c>
      <c r="R13039" s="352">
        <f>L13269-[1]გადასახდელები!L11659</f>
        <v>0</v>
      </c>
    </row>
    <row r="13040" spans="2:18" ht="20.25" hidden="1" customHeight="1">
      <c r="B13040" s="36" t="str">
        <f t="shared" si="3804"/>
        <v>b</v>
      </c>
      <c r="C13040" s="42">
        <v>6</v>
      </c>
      <c r="D13040" s="42"/>
      <c r="F13040" s="343" t="s">
        <v>681</v>
      </c>
      <c r="G13040" s="53" t="s">
        <v>312</v>
      </c>
      <c r="H13040" s="99"/>
      <c r="I13040" s="105">
        <f t="shared" si="3803"/>
        <v>0</v>
      </c>
      <c r="J13040" s="100"/>
      <c r="K13040" s="100"/>
      <c r="L13040" s="105">
        <f t="shared" si="3805"/>
        <v>0</v>
      </c>
      <c r="M13040" s="100"/>
      <c r="N13040" s="100"/>
      <c r="O13040" s="115"/>
      <c r="P13040" s="35" t="s">
        <v>145</v>
      </c>
      <c r="R13040" s="352">
        <f>L13270-[1]გადასახდელები!L11660</f>
        <v>0</v>
      </c>
    </row>
    <row r="13041" spans="2:18" ht="20.25" hidden="1" customHeight="1">
      <c r="B13041" s="36" t="str">
        <f t="shared" si="3804"/>
        <v>b</v>
      </c>
      <c r="C13041" s="42">
        <v>6</v>
      </c>
      <c r="D13041" s="42"/>
      <c r="F13041" s="343" t="s">
        <v>682</v>
      </c>
      <c r="G13041" s="53" t="s">
        <v>313</v>
      </c>
      <c r="H13041" s="99"/>
      <c r="I13041" s="105">
        <f t="shared" si="3803"/>
        <v>0</v>
      </c>
      <c r="J13041" s="100"/>
      <c r="K13041" s="100"/>
      <c r="L13041" s="105">
        <f t="shared" si="3805"/>
        <v>0</v>
      </c>
      <c r="M13041" s="100"/>
      <c r="N13041" s="100"/>
      <c r="O13041" s="115"/>
      <c r="P13041" s="35" t="s">
        <v>145</v>
      </c>
      <c r="R13041" s="352">
        <f>L13271-[1]გადასახდელები!L11661</f>
        <v>0</v>
      </c>
    </row>
    <row r="13042" spans="2:18" ht="20.25" hidden="1" customHeight="1">
      <c r="B13042" s="36" t="str">
        <f t="shared" si="3804"/>
        <v>b</v>
      </c>
      <c r="C13042" s="42">
        <v>5</v>
      </c>
      <c r="D13042" s="42"/>
      <c r="F13042" s="342" t="s">
        <v>587</v>
      </c>
      <c r="G13042" s="48" t="s">
        <v>314</v>
      </c>
      <c r="H13042" s="96">
        <f>SUM(H13043:H13062)</f>
        <v>0</v>
      </c>
      <c r="I13042" s="97">
        <f t="shared" si="3803"/>
        <v>0</v>
      </c>
      <c r="J13042" s="96">
        <f>SUM(J13043:J13062)</f>
        <v>0</v>
      </c>
      <c r="K13042" s="96">
        <f>SUM(K13043:K13062)</f>
        <v>0</v>
      </c>
      <c r="L13042" s="97">
        <f t="shared" si="3805"/>
        <v>0</v>
      </c>
      <c r="M13042" s="96">
        <f>SUM(M13043:M13062)</f>
        <v>0</v>
      </c>
      <c r="N13042" s="96">
        <f>SUM(N13043:N13062)</f>
        <v>0</v>
      </c>
      <c r="O13042" s="82" t="s">
        <v>146</v>
      </c>
      <c r="P13042" s="35" t="s">
        <v>145</v>
      </c>
      <c r="R13042" s="352">
        <f>L13272-[1]გადასახდელები!L11662</f>
        <v>0</v>
      </c>
    </row>
    <row r="13043" spans="2:18" ht="20.25" hidden="1" customHeight="1">
      <c r="B13043" s="36" t="str">
        <f t="shared" si="3804"/>
        <v>b</v>
      </c>
      <c r="C13043" s="42">
        <v>6</v>
      </c>
      <c r="D13043" s="42"/>
      <c r="F13043" s="343" t="s">
        <v>683</v>
      </c>
      <c r="G13043" s="54" t="s">
        <v>315</v>
      </c>
      <c r="H13043" s="116"/>
      <c r="I13043" s="105">
        <f t="shared" si="3803"/>
        <v>0</v>
      </c>
      <c r="J13043" s="117"/>
      <c r="K13043" s="117"/>
      <c r="L13043" s="105">
        <f t="shared" si="3805"/>
        <v>0</v>
      </c>
      <c r="M13043" s="117"/>
      <c r="N13043" s="117"/>
      <c r="P13043" s="35" t="s">
        <v>145</v>
      </c>
      <c r="R13043" s="352">
        <f>L13273-[1]გადასახდელები!L11663</f>
        <v>0</v>
      </c>
    </row>
    <row r="13044" spans="2:18" ht="20.25" hidden="1" customHeight="1">
      <c r="B13044" s="36" t="str">
        <f t="shared" si="3804"/>
        <v>b</v>
      </c>
      <c r="C13044" s="42">
        <v>6</v>
      </c>
      <c r="D13044" s="42"/>
      <c r="F13044" s="343" t="s">
        <v>684</v>
      </c>
      <c r="G13044" s="54" t="s">
        <v>316</v>
      </c>
      <c r="H13044" s="116"/>
      <c r="I13044" s="105">
        <f t="shared" si="3803"/>
        <v>0</v>
      </c>
      <c r="J13044" s="117"/>
      <c r="K13044" s="117"/>
      <c r="L13044" s="105">
        <f t="shared" si="3805"/>
        <v>0</v>
      </c>
      <c r="M13044" s="117"/>
      <c r="N13044" s="117"/>
      <c r="P13044" s="35" t="s">
        <v>145</v>
      </c>
      <c r="R13044" s="352">
        <f>L13274-[1]გადასახდელები!L11664</f>
        <v>0</v>
      </c>
    </row>
    <row r="13045" spans="2:18" ht="30.75" hidden="1" customHeight="1">
      <c r="B13045" s="36" t="str">
        <f t="shared" si="3804"/>
        <v>b</v>
      </c>
      <c r="C13045" s="42">
        <v>6</v>
      </c>
      <c r="D13045" s="42"/>
      <c r="F13045" s="343" t="s">
        <v>588</v>
      </c>
      <c r="G13045" s="54" t="s">
        <v>317</v>
      </c>
      <c r="H13045" s="116"/>
      <c r="I13045" s="105">
        <f t="shared" si="3803"/>
        <v>0</v>
      </c>
      <c r="J13045" s="117"/>
      <c r="K13045" s="117"/>
      <c r="L13045" s="105">
        <f t="shared" si="3805"/>
        <v>0</v>
      </c>
      <c r="M13045" s="117"/>
      <c r="N13045" s="117"/>
      <c r="P13045" s="35" t="s">
        <v>145</v>
      </c>
      <c r="R13045" s="352">
        <f>L13275-[1]გადასახდელები!L11665</f>
        <v>0</v>
      </c>
    </row>
    <row r="13046" spans="2:18" ht="30.75" hidden="1" customHeight="1">
      <c r="B13046" s="36" t="str">
        <f t="shared" si="3804"/>
        <v>b</v>
      </c>
      <c r="C13046" s="42">
        <v>6</v>
      </c>
      <c r="D13046" s="42"/>
      <c r="F13046" s="343" t="s">
        <v>685</v>
      </c>
      <c r="G13046" s="54" t="s">
        <v>318</v>
      </c>
      <c r="H13046" s="116"/>
      <c r="I13046" s="105">
        <f t="shared" si="3803"/>
        <v>0</v>
      </c>
      <c r="J13046" s="117"/>
      <c r="K13046" s="117"/>
      <c r="L13046" s="105">
        <f t="shared" si="3805"/>
        <v>0</v>
      </c>
      <c r="M13046" s="117"/>
      <c r="N13046" s="117"/>
      <c r="P13046" s="35" t="s">
        <v>145</v>
      </c>
      <c r="R13046" s="352">
        <f>L13276-[1]გადასახდელები!L11666</f>
        <v>0</v>
      </c>
    </row>
    <row r="13047" spans="2:18" ht="20.25" hidden="1" customHeight="1">
      <c r="B13047" s="36" t="str">
        <f t="shared" si="3804"/>
        <v>b</v>
      </c>
      <c r="C13047" s="42">
        <v>6</v>
      </c>
      <c r="D13047" s="42"/>
      <c r="F13047" s="343" t="s">
        <v>589</v>
      </c>
      <c r="G13047" s="54" t="s">
        <v>319</v>
      </c>
      <c r="H13047" s="116"/>
      <c r="I13047" s="105">
        <f t="shared" si="3803"/>
        <v>0</v>
      </c>
      <c r="J13047" s="117"/>
      <c r="K13047" s="117"/>
      <c r="L13047" s="105">
        <f t="shared" si="3805"/>
        <v>0</v>
      </c>
      <c r="M13047" s="117"/>
      <c r="N13047" s="117"/>
      <c r="P13047" s="35" t="s">
        <v>145</v>
      </c>
      <c r="R13047" s="352">
        <f>L13277-[1]გადასახდელები!L11667</f>
        <v>0</v>
      </c>
    </row>
    <row r="13048" spans="2:18" ht="20.25" hidden="1" customHeight="1">
      <c r="B13048" s="36" t="str">
        <f t="shared" si="3804"/>
        <v>b</v>
      </c>
      <c r="C13048" s="42">
        <v>6</v>
      </c>
      <c r="D13048" s="42"/>
      <c r="F13048" s="343" t="s">
        <v>686</v>
      </c>
      <c r="G13048" s="54" t="s">
        <v>320</v>
      </c>
      <c r="H13048" s="116"/>
      <c r="I13048" s="105">
        <f t="shared" si="3803"/>
        <v>0</v>
      </c>
      <c r="J13048" s="117"/>
      <c r="K13048" s="117"/>
      <c r="L13048" s="105">
        <f t="shared" si="3805"/>
        <v>0</v>
      </c>
      <c r="M13048" s="117"/>
      <c r="N13048" s="117"/>
      <c r="P13048" s="35" t="s">
        <v>145</v>
      </c>
      <c r="R13048" s="352">
        <f>L13278-[1]გადასახდელები!L11668</f>
        <v>0</v>
      </c>
    </row>
    <row r="13049" spans="2:18" ht="30.75" hidden="1" customHeight="1">
      <c r="B13049" s="36" t="str">
        <f t="shared" si="3804"/>
        <v>b</v>
      </c>
      <c r="C13049" s="42">
        <v>6</v>
      </c>
      <c r="D13049" s="42"/>
      <c r="F13049" s="343" t="s">
        <v>687</v>
      </c>
      <c r="G13049" s="54" t="s">
        <v>321</v>
      </c>
      <c r="H13049" s="116"/>
      <c r="I13049" s="105">
        <f t="shared" si="3803"/>
        <v>0</v>
      </c>
      <c r="J13049" s="117"/>
      <c r="K13049" s="117"/>
      <c r="L13049" s="105">
        <f t="shared" si="3805"/>
        <v>0</v>
      </c>
      <c r="M13049" s="117"/>
      <c r="N13049" s="117"/>
      <c r="P13049" s="35" t="s">
        <v>145</v>
      </c>
      <c r="R13049" s="352">
        <f>L13279-[1]გადასახდელები!L11669</f>
        <v>0</v>
      </c>
    </row>
    <row r="13050" spans="2:18" ht="20.25" hidden="1" customHeight="1">
      <c r="B13050" s="36" t="str">
        <f t="shared" si="3804"/>
        <v>b</v>
      </c>
      <c r="C13050" s="42">
        <v>6</v>
      </c>
      <c r="D13050" s="42"/>
      <c r="F13050" s="343" t="s">
        <v>590</v>
      </c>
      <c r="G13050" s="54" t="s">
        <v>322</v>
      </c>
      <c r="H13050" s="116"/>
      <c r="I13050" s="105">
        <f t="shared" si="3803"/>
        <v>0</v>
      </c>
      <c r="J13050" s="117"/>
      <c r="K13050" s="117"/>
      <c r="L13050" s="105">
        <f t="shared" si="3805"/>
        <v>0</v>
      </c>
      <c r="M13050" s="117"/>
      <c r="N13050" s="117"/>
      <c r="P13050" s="35" t="s">
        <v>145</v>
      </c>
      <c r="R13050" s="352">
        <f>L13280-[1]გადასახდელები!L11670</f>
        <v>0</v>
      </c>
    </row>
    <row r="13051" spans="2:18" ht="20.25" hidden="1" customHeight="1">
      <c r="B13051" s="36" t="str">
        <f t="shared" si="3804"/>
        <v>b</v>
      </c>
      <c r="C13051" s="42">
        <v>6</v>
      </c>
      <c r="D13051" s="42"/>
      <c r="F13051" s="343" t="s">
        <v>688</v>
      </c>
      <c r="G13051" s="54" t="s">
        <v>323</v>
      </c>
      <c r="H13051" s="116"/>
      <c r="I13051" s="105">
        <f t="shared" si="3803"/>
        <v>0</v>
      </c>
      <c r="J13051" s="117"/>
      <c r="K13051" s="117"/>
      <c r="L13051" s="105">
        <f t="shared" si="3805"/>
        <v>0</v>
      </c>
      <c r="M13051" s="117"/>
      <c r="N13051" s="117"/>
      <c r="P13051" s="35" t="s">
        <v>145</v>
      </c>
      <c r="R13051" s="352">
        <f>L13281-[1]გადასახდელები!L11671</f>
        <v>0</v>
      </c>
    </row>
    <row r="13052" spans="2:18" ht="20.25" hidden="1" customHeight="1">
      <c r="B13052" s="36" t="str">
        <f t="shared" si="3804"/>
        <v>b</v>
      </c>
      <c r="C13052" s="42">
        <v>6</v>
      </c>
      <c r="D13052" s="42"/>
      <c r="F13052" s="343" t="s">
        <v>689</v>
      </c>
      <c r="G13052" s="54" t="s">
        <v>324</v>
      </c>
      <c r="H13052" s="116"/>
      <c r="I13052" s="105">
        <f t="shared" si="3803"/>
        <v>0</v>
      </c>
      <c r="J13052" s="117"/>
      <c r="K13052" s="117"/>
      <c r="L13052" s="105">
        <f t="shared" si="3805"/>
        <v>0</v>
      </c>
      <c r="M13052" s="117"/>
      <c r="N13052" s="117"/>
      <c r="P13052" s="35" t="s">
        <v>145</v>
      </c>
      <c r="R13052" s="352">
        <f>L13282-[1]გადასახდელები!L11672</f>
        <v>0</v>
      </c>
    </row>
    <row r="13053" spans="2:18" ht="20.25" hidden="1" customHeight="1">
      <c r="B13053" s="36" t="str">
        <f t="shared" si="3804"/>
        <v>b</v>
      </c>
      <c r="C13053" s="42">
        <v>6</v>
      </c>
      <c r="D13053" s="42"/>
      <c r="F13053" s="343" t="s">
        <v>690</v>
      </c>
      <c r="G13053" s="54" t="s">
        <v>325</v>
      </c>
      <c r="H13053" s="116"/>
      <c r="I13053" s="105">
        <f t="shared" si="3803"/>
        <v>0</v>
      </c>
      <c r="J13053" s="117"/>
      <c r="K13053" s="117"/>
      <c r="L13053" s="105">
        <f t="shared" si="3805"/>
        <v>0</v>
      </c>
      <c r="M13053" s="117"/>
      <c r="N13053" s="117"/>
      <c r="P13053" s="35" t="s">
        <v>145</v>
      </c>
      <c r="R13053" s="352">
        <f>L13283-[1]გადასახდელები!L11673</f>
        <v>0</v>
      </c>
    </row>
    <row r="13054" spans="2:18" ht="20.25" hidden="1" customHeight="1">
      <c r="B13054" s="36" t="str">
        <f t="shared" si="3804"/>
        <v>b</v>
      </c>
      <c r="C13054" s="42">
        <v>6</v>
      </c>
      <c r="D13054" s="42"/>
      <c r="F13054" s="343" t="s">
        <v>691</v>
      </c>
      <c r="G13054" s="54" t="s">
        <v>326</v>
      </c>
      <c r="H13054" s="116"/>
      <c r="I13054" s="105">
        <f t="shared" si="3803"/>
        <v>0</v>
      </c>
      <c r="J13054" s="117"/>
      <c r="K13054" s="117"/>
      <c r="L13054" s="105">
        <f t="shared" si="3805"/>
        <v>0</v>
      </c>
      <c r="M13054" s="117"/>
      <c r="N13054" s="117"/>
      <c r="P13054" s="35" t="s">
        <v>145</v>
      </c>
      <c r="R13054" s="352">
        <f>L13284-[1]გადასახდელები!L11674</f>
        <v>0</v>
      </c>
    </row>
    <row r="13055" spans="2:18" ht="20.25" hidden="1" customHeight="1">
      <c r="B13055" s="36" t="str">
        <f t="shared" si="3804"/>
        <v>b</v>
      </c>
      <c r="C13055" s="42">
        <v>6</v>
      </c>
      <c r="D13055" s="42"/>
      <c r="F13055" s="343" t="s">
        <v>692</v>
      </c>
      <c r="G13055" s="54" t="s">
        <v>327</v>
      </c>
      <c r="H13055" s="116"/>
      <c r="I13055" s="105">
        <f t="shared" si="3803"/>
        <v>0</v>
      </c>
      <c r="J13055" s="117"/>
      <c r="K13055" s="117"/>
      <c r="L13055" s="105">
        <f t="shared" si="3805"/>
        <v>0</v>
      </c>
      <c r="M13055" s="117"/>
      <c r="N13055" s="117"/>
      <c r="P13055" s="35" t="s">
        <v>145</v>
      </c>
      <c r="R13055" s="352">
        <f>L13285-[1]გადასახდელები!L11675</f>
        <v>0</v>
      </c>
    </row>
    <row r="13056" spans="2:18" ht="20.25" hidden="1" customHeight="1">
      <c r="B13056" s="36" t="str">
        <f t="shared" si="3804"/>
        <v>b</v>
      </c>
      <c r="C13056" s="42">
        <v>6</v>
      </c>
      <c r="D13056" s="42"/>
      <c r="F13056" s="343" t="s">
        <v>693</v>
      </c>
      <c r="G13056" s="54" t="s">
        <v>328</v>
      </c>
      <c r="H13056" s="116"/>
      <c r="I13056" s="105">
        <f t="shared" si="3803"/>
        <v>0</v>
      </c>
      <c r="J13056" s="117"/>
      <c r="K13056" s="117"/>
      <c r="L13056" s="105">
        <f t="shared" si="3805"/>
        <v>0</v>
      </c>
      <c r="M13056" s="117"/>
      <c r="N13056" s="117"/>
      <c r="P13056" s="35" t="s">
        <v>145</v>
      </c>
      <c r="R13056" s="352">
        <f>L13286-[1]გადასახდელები!L11676</f>
        <v>0</v>
      </c>
    </row>
    <row r="13057" spans="2:18" ht="20.25" hidden="1" customHeight="1">
      <c r="B13057" s="36" t="str">
        <f t="shared" si="3804"/>
        <v>b</v>
      </c>
      <c r="C13057" s="42">
        <v>6</v>
      </c>
      <c r="D13057" s="42"/>
      <c r="F13057" s="343" t="s">
        <v>694</v>
      </c>
      <c r="G13057" s="54" t="s">
        <v>329</v>
      </c>
      <c r="H13057" s="116"/>
      <c r="I13057" s="105">
        <f t="shared" si="3803"/>
        <v>0</v>
      </c>
      <c r="J13057" s="117"/>
      <c r="K13057" s="117"/>
      <c r="L13057" s="105">
        <f t="shared" si="3805"/>
        <v>0</v>
      </c>
      <c r="M13057" s="117"/>
      <c r="N13057" s="117"/>
      <c r="P13057" s="35" t="s">
        <v>145</v>
      </c>
      <c r="R13057" s="352">
        <f>L13287-[1]გადასახდელები!L11677</f>
        <v>0</v>
      </c>
    </row>
    <row r="13058" spans="2:18" ht="20.25" hidden="1" customHeight="1">
      <c r="B13058" s="36" t="str">
        <f t="shared" si="3804"/>
        <v>b</v>
      </c>
      <c r="C13058" s="42">
        <v>6</v>
      </c>
      <c r="D13058" s="42"/>
      <c r="F13058" s="343" t="s">
        <v>695</v>
      </c>
      <c r="G13058" s="54" t="s">
        <v>330</v>
      </c>
      <c r="H13058" s="116"/>
      <c r="I13058" s="105">
        <f t="shared" si="3803"/>
        <v>0</v>
      </c>
      <c r="J13058" s="117"/>
      <c r="K13058" s="117"/>
      <c r="L13058" s="105">
        <f t="shared" si="3805"/>
        <v>0</v>
      </c>
      <c r="M13058" s="117"/>
      <c r="N13058" s="117"/>
      <c r="P13058" s="35" t="s">
        <v>145</v>
      </c>
      <c r="R13058" s="352">
        <f>L13288-[1]გადასახდელები!L11678</f>
        <v>0</v>
      </c>
    </row>
    <row r="13059" spans="2:18" ht="20.25" hidden="1" customHeight="1">
      <c r="B13059" s="36" t="str">
        <f t="shared" si="3804"/>
        <v>b</v>
      </c>
      <c r="C13059" s="42">
        <v>6</v>
      </c>
      <c r="D13059" s="42"/>
      <c r="F13059" s="343" t="s">
        <v>696</v>
      </c>
      <c r="G13059" s="54" t="s">
        <v>331</v>
      </c>
      <c r="H13059" s="116"/>
      <c r="I13059" s="105">
        <f t="shared" si="3803"/>
        <v>0</v>
      </c>
      <c r="J13059" s="117"/>
      <c r="K13059" s="117"/>
      <c r="L13059" s="105">
        <f t="shared" si="3805"/>
        <v>0</v>
      </c>
      <c r="M13059" s="117"/>
      <c r="N13059" s="117"/>
      <c r="P13059" s="35" t="s">
        <v>145</v>
      </c>
      <c r="R13059" s="352">
        <f>L13289-[1]გადასახდელები!L11679</f>
        <v>0</v>
      </c>
    </row>
    <row r="13060" spans="2:18" ht="20.25" hidden="1" customHeight="1">
      <c r="B13060" s="36" t="str">
        <f t="shared" si="3804"/>
        <v>b</v>
      </c>
      <c r="C13060" s="42">
        <v>6</v>
      </c>
      <c r="D13060" s="42"/>
      <c r="F13060" s="343" t="s">
        <v>697</v>
      </c>
      <c r="G13060" s="55" t="s">
        <v>332</v>
      </c>
      <c r="H13060" s="116"/>
      <c r="I13060" s="105">
        <f t="shared" si="3803"/>
        <v>0</v>
      </c>
      <c r="J13060" s="117"/>
      <c r="K13060" s="117"/>
      <c r="L13060" s="105">
        <f t="shared" si="3805"/>
        <v>0</v>
      </c>
      <c r="M13060" s="117"/>
      <c r="N13060" s="117"/>
      <c r="P13060" s="35" t="s">
        <v>145</v>
      </c>
      <c r="R13060" s="352">
        <f>L13290-[1]გადასახდელები!L11680</f>
        <v>0</v>
      </c>
    </row>
    <row r="13061" spans="2:18" ht="20.25" hidden="1" customHeight="1">
      <c r="B13061" s="36" t="str">
        <f t="shared" si="3804"/>
        <v>b</v>
      </c>
      <c r="C13061" s="42">
        <v>6</v>
      </c>
      <c r="D13061" s="42"/>
      <c r="F13061" s="343" t="s">
        <v>698</v>
      </c>
      <c r="G13061" s="54" t="s">
        <v>333</v>
      </c>
      <c r="H13061" s="116"/>
      <c r="I13061" s="105">
        <f t="shared" si="3803"/>
        <v>0</v>
      </c>
      <c r="J13061" s="117"/>
      <c r="K13061" s="117"/>
      <c r="L13061" s="105">
        <f t="shared" si="3805"/>
        <v>0</v>
      </c>
      <c r="M13061" s="117"/>
      <c r="N13061" s="117"/>
      <c r="P13061" s="35" t="s">
        <v>145</v>
      </c>
      <c r="R13061" s="352">
        <f>L13291-[1]გადასახდელები!L11681</f>
        <v>0</v>
      </c>
    </row>
    <row r="13062" spans="2:18" ht="30.75" hidden="1" customHeight="1">
      <c r="B13062" s="36" t="str">
        <f t="shared" si="3804"/>
        <v>b</v>
      </c>
      <c r="C13062" s="42">
        <v>6</v>
      </c>
      <c r="D13062" s="42"/>
      <c r="F13062" s="343" t="s">
        <v>591</v>
      </c>
      <c r="G13062" s="54" t="s">
        <v>334</v>
      </c>
      <c r="H13062" s="116"/>
      <c r="I13062" s="105">
        <f t="shared" si="3803"/>
        <v>0</v>
      </c>
      <c r="J13062" s="117"/>
      <c r="K13062" s="117"/>
      <c r="L13062" s="105">
        <f t="shared" si="3805"/>
        <v>0</v>
      </c>
      <c r="M13062" s="117"/>
      <c r="N13062" s="117"/>
      <c r="P13062" s="35" t="s">
        <v>145</v>
      </c>
      <c r="R13062" s="352">
        <f>L13292-[1]გადასახდელები!L11682</f>
        <v>0</v>
      </c>
    </row>
    <row r="13063" spans="2:18" ht="20.25" hidden="1" customHeight="1">
      <c r="B13063" s="36" t="str">
        <f t="shared" si="3804"/>
        <v>b</v>
      </c>
      <c r="C13063" s="42">
        <v>4</v>
      </c>
      <c r="D13063" s="42"/>
      <c r="F13063" s="342" t="s">
        <v>699</v>
      </c>
      <c r="G13063" s="47" t="s">
        <v>335</v>
      </c>
      <c r="H13063" s="93">
        <f>H13064+H13065</f>
        <v>0</v>
      </c>
      <c r="I13063" s="94">
        <f t="shared" si="3803"/>
        <v>0</v>
      </c>
      <c r="J13063" s="93">
        <f>J13064+J13065</f>
        <v>0</v>
      </c>
      <c r="K13063" s="93">
        <f>K13064+K13065</f>
        <v>0</v>
      </c>
      <c r="L13063" s="94">
        <f t="shared" si="3805"/>
        <v>0</v>
      </c>
      <c r="M13063" s="93">
        <f>M13064+M13065</f>
        <v>0</v>
      </c>
      <c r="N13063" s="93">
        <f>N13064+N13065</f>
        <v>0</v>
      </c>
      <c r="O13063" s="82" t="s">
        <v>146</v>
      </c>
      <c r="P13063" s="35" t="s">
        <v>145</v>
      </c>
      <c r="R13063" s="352">
        <f>L13293-[1]გადასახდელები!L11683</f>
        <v>0</v>
      </c>
    </row>
    <row r="13064" spans="2:18" ht="20.25" hidden="1" customHeight="1">
      <c r="B13064" s="36" t="str">
        <f t="shared" si="3804"/>
        <v>b</v>
      </c>
      <c r="C13064" s="42">
        <v>5</v>
      </c>
      <c r="D13064" s="42"/>
      <c r="F13064" s="343" t="s">
        <v>700</v>
      </c>
      <c r="G13064" s="48" t="s">
        <v>336</v>
      </c>
      <c r="H13064" s="101"/>
      <c r="I13064" s="97">
        <f t="shared" si="3803"/>
        <v>0</v>
      </c>
      <c r="J13064" s="102"/>
      <c r="K13064" s="102"/>
      <c r="L13064" s="97">
        <f t="shared" si="3805"/>
        <v>0</v>
      </c>
      <c r="M13064" s="102"/>
      <c r="N13064" s="102"/>
      <c r="O13064" s="115"/>
      <c r="P13064" s="35" t="s">
        <v>145</v>
      </c>
      <c r="R13064" s="352">
        <f>L13294-[1]გადასახდელები!L11684</f>
        <v>0</v>
      </c>
    </row>
    <row r="13065" spans="2:18" ht="20.25" hidden="1" customHeight="1">
      <c r="B13065" s="36" t="str">
        <f t="shared" si="3804"/>
        <v>b</v>
      </c>
      <c r="C13065" s="42">
        <v>5</v>
      </c>
      <c r="D13065" s="42"/>
      <c r="F13065" s="342" t="s">
        <v>701</v>
      </c>
      <c r="G13065" s="48" t="s">
        <v>337</v>
      </c>
      <c r="H13065" s="119">
        <f>H13066+H13067</f>
        <v>0</v>
      </c>
      <c r="I13065" s="105">
        <f t="shared" si="3803"/>
        <v>0</v>
      </c>
      <c r="J13065" s="119">
        <f>J13066+J13067</f>
        <v>0</v>
      </c>
      <c r="K13065" s="119">
        <f>K13066+K13067</f>
        <v>0</v>
      </c>
      <c r="L13065" s="105">
        <f t="shared" si="3805"/>
        <v>0</v>
      </c>
      <c r="M13065" s="119">
        <f>M13066+M13067</f>
        <v>0</v>
      </c>
      <c r="N13065" s="119">
        <f>N13066+N13067</f>
        <v>0</v>
      </c>
      <c r="O13065" s="82" t="s">
        <v>146</v>
      </c>
      <c r="P13065" s="35" t="s">
        <v>145</v>
      </c>
      <c r="R13065" s="352">
        <f>L13295-[1]გადასახდელები!L11685</f>
        <v>0</v>
      </c>
    </row>
    <row r="13066" spans="2:18" ht="20.25" hidden="1" customHeight="1">
      <c r="B13066" s="36" t="str">
        <f t="shared" si="3804"/>
        <v>b</v>
      </c>
      <c r="C13066" s="42">
        <v>6</v>
      </c>
      <c r="D13066" s="42"/>
      <c r="F13066" s="343" t="s">
        <v>702</v>
      </c>
      <c r="G13066" s="54" t="s">
        <v>338</v>
      </c>
      <c r="H13066" s="116"/>
      <c r="I13066" s="105">
        <f t="shared" si="3803"/>
        <v>0</v>
      </c>
      <c r="J13066" s="117"/>
      <c r="K13066" s="117"/>
      <c r="L13066" s="105">
        <f t="shared" si="3805"/>
        <v>0</v>
      </c>
      <c r="M13066" s="117"/>
      <c r="N13066" s="117"/>
      <c r="P13066" s="35" t="s">
        <v>145</v>
      </c>
      <c r="R13066" s="352">
        <f>L13296-[1]გადასახდელები!L11686</f>
        <v>0</v>
      </c>
    </row>
    <row r="13067" spans="2:18" ht="20.25" hidden="1" customHeight="1">
      <c r="B13067" s="36" t="str">
        <f t="shared" si="3804"/>
        <v>b</v>
      </c>
      <c r="C13067" s="42">
        <v>6</v>
      </c>
      <c r="D13067" s="42"/>
      <c r="F13067" s="343" t="s">
        <v>703</v>
      </c>
      <c r="G13067" s="54" t="s">
        <v>339</v>
      </c>
      <c r="H13067" s="116"/>
      <c r="I13067" s="105">
        <f t="shared" si="3803"/>
        <v>0</v>
      </c>
      <c r="J13067" s="117"/>
      <c r="K13067" s="117"/>
      <c r="L13067" s="105">
        <f t="shared" si="3805"/>
        <v>0</v>
      </c>
      <c r="M13067" s="117"/>
      <c r="N13067" s="117"/>
      <c r="P13067" s="35" t="s">
        <v>145</v>
      </c>
      <c r="R13067" s="352">
        <f>L13297-[1]გადასახდელები!L11687</f>
        <v>0</v>
      </c>
    </row>
    <row r="13068" spans="2:18" ht="30.75" hidden="1" customHeight="1">
      <c r="B13068" s="36" t="str">
        <f t="shared" si="3804"/>
        <v>b</v>
      </c>
      <c r="C13068" s="42">
        <v>3</v>
      </c>
      <c r="D13068" s="42"/>
      <c r="F13068" s="342" t="s">
        <v>704</v>
      </c>
      <c r="G13068" s="51" t="s">
        <v>340</v>
      </c>
      <c r="H13068" s="89">
        <f>H13069+H13070</f>
        <v>0</v>
      </c>
      <c r="I13068" s="90">
        <f t="shared" si="3803"/>
        <v>0</v>
      </c>
      <c r="J13068" s="89">
        <f>J13069+J13070</f>
        <v>0</v>
      </c>
      <c r="K13068" s="89">
        <f>K13069+K13070</f>
        <v>0</v>
      </c>
      <c r="L13068" s="90">
        <f t="shared" si="3805"/>
        <v>0</v>
      </c>
      <c r="M13068" s="89">
        <f>M13069+M13070</f>
        <v>0</v>
      </c>
      <c r="N13068" s="89">
        <f>N13069+N13070</f>
        <v>0</v>
      </c>
      <c r="O13068" s="82" t="s">
        <v>146</v>
      </c>
      <c r="P13068" s="35" t="s">
        <v>145</v>
      </c>
      <c r="R13068" s="352">
        <f>L13298-[1]გადასახდელები!L11688</f>
        <v>0</v>
      </c>
    </row>
    <row r="13069" spans="2:18" ht="30.75" hidden="1" customHeight="1">
      <c r="B13069" s="36" t="str">
        <f t="shared" si="3804"/>
        <v>b</v>
      </c>
      <c r="C13069" s="42">
        <v>4</v>
      </c>
      <c r="D13069" s="42"/>
      <c r="F13069" s="343" t="s">
        <v>705</v>
      </c>
      <c r="G13069" s="47" t="s">
        <v>341</v>
      </c>
      <c r="H13069" s="103"/>
      <c r="I13069" s="94">
        <f t="shared" si="3803"/>
        <v>0</v>
      </c>
      <c r="J13069" s="104"/>
      <c r="K13069" s="104"/>
      <c r="L13069" s="94">
        <f t="shared" si="3805"/>
        <v>0</v>
      </c>
      <c r="M13069" s="104"/>
      <c r="N13069" s="104"/>
      <c r="P13069" s="35" t="s">
        <v>145</v>
      </c>
      <c r="R13069" s="352">
        <f>L13299-[1]გადასახდელები!L11689</f>
        <v>0</v>
      </c>
    </row>
    <row r="13070" spans="2:18" ht="30.75" hidden="1" customHeight="1">
      <c r="B13070" s="36" t="str">
        <f t="shared" si="3804"/>
        <v>b</v>
      </c>
      <c r="C13070" s="42">
        <v>4</v>
      </c>
      <c r="D13070" s="42"/>
      <c r="F13070" s="342" t="s">
        <v>706</v>
      </c>
      <c r="G13070" s="47" t="s">
        <v>342</v>
      </c>
      <c r="H13070" s="93">
        <f>H13071+H13072+H13073+H13074</f>
        <v>0</v>
      </c>
      <c r="I13070" s="94">
        <f t="shared" si="3803"/>
        <v>0</v>
      </c>
      <c r="J13070" s="93">
        <f>J13071+J13072+J13073+J13074</f>
        <v>0</v>
      </c>
      <c r="K13070" s="93">
        <f>K13071+K13072+K13073+K13074</f>
        <v>0</v>
      </c>
      <c r="L13070" s="94">
        <f t="shared" si="3805"/>
        <v>0</v>
      </c>
      <c r="M13070" s="93">
        <f>M13071+M13072+M13073+M13074</f>
        <v>0</v>
      </c>
      <c r="N13070" s="93">
        <f>N13071+N13072+N13073+N13074</f>
        <v>0</v>
      </c>
      <c r="O13070" s="82" t="s">
        <v>146</v>
      </c>
      <c r="P13070" s="35" t="s">
        <v>145</v>
      </c>
      <c r="R13070" s="352">
        <f>L13300-[1]გადასახდელები!L11690</f>
        <v>0</v>
      </c>
    </row>
    <row r="13071" spans="2:18" ht="30.75" hidden="1" customHeight="1">
      <c r="B13071" s="36" t="str">
        <f t="shared" si="3804"/>
        <v>b</v>
      </c>
      <c r="C13071" s="42">
        <v>5</v>
      </c>
      <c r="D13071" s="42"/>
      <c r="F13071" s="343" t="s">
        <v>707</v>
      </c>
      <c r="G13071" s="48" t="s">
        <v>343</v>
      </c>
      <c r="H13071" s="101"/>
      <c r="I13071" s="97">
        <f t="shared" si="3803"/>
        <v>0</v>
      </c>
      <c r="J13071" s="102"/>
      <c r="K13071" s="102"/>
      <c r="L13071" s="97">
        <f t="shared" si="3805"/>
        <v>0</v>
      </c>
      <c r="M13071" s="102"/>
      <c r="N13071" s="102"/>
      <c r="P13071" s="35" t="s">
        <v>145</v>
      </c>
      <c r="R13071" s="352">
        <f>L13301-[1]გადასახდელები!L11691</f>
        <v>0</v>
      </c>
    </row>
    <row r="13072" spans="2:18" ht="20.25" hidden="1" customHeight="1">
      <c r="B13072" s="36" t="str">
        <f t="shared" si="3804"/>
        <v>b</v>
      </c>
      <c r="C13072" s="42">
        <v>5</v>
      </c>
      <c r="D13072" s="42"/>
      <c r="F13072" s="343" t="s">
        <v>708</v>
      </c>
      <c r="G13072" s="48" t="s">
        <v>344</v>
      </c>
      <c r="H13072" s="101"/>
      <c r="I13072" s="97">
        <f t="shared" si="3803"/>
        <v>0</v>
      </c>
      <c r="J13072" s="102"/>
      <c r="K13072" s="102"/>
      <c r="L13072" s="97">
        <f t="shared" si="3805"/>
        <v>0</v>
      </c>
      <c r="M13072" s="102"/>
      <c r="N13072" s="102"/>
      <c r="P13072" s="35" t="s">
        <v>145</v>
      </c>
      <c r="R13072" s="352">
        <f>L13302-[1]გადასახდელები!L11692</f>
        <v>0</v>
      </c>
    </row>
    <row r="13073" spans="2:18" ht="20.25" hidden="1" customHeight="1">
      <c r="B13073" s="36" t="str">
        <f t="shared" si="3804"/>
        <v>b</v>
      </c>
      <c r="C13073" s="42">
        <v>5</v>
      </c>
      <c r="D13073" s="42"/>
      <c r="F13073" s="343" t="s">
        <v>709</v>
      </c>
      <c r="G13073" s="48" t="s">
        <v>345</v>
      </c>
      <c r="H13073" s="101"/>
      <c r="I13073" s="97">
        <f t="shared" si="3803"/>
        <v>0</v>
      </c>
      <c r="J13073" s="102"/>
      <c r="K13073" s="102"/>
      <c r="L13073" s="97">
        <f t="shared" si="3805"/>
        <v>0</v>
      </c>
      <c r="M13073" s="102"/>
      <c r="N13073" s="102"/>
      <c r="P13073" s="35" t="s">
        <v>145</v>
      </c>
      <c r="R13073" s="352">
        <f>L13303-[1]გადასახდელები!L11693</f>
        <v>0</v>
      </c>
    </row>
    <row r="13074" spans="2:18" ht="20.25" hidden="1" customHeight="1">
      <c r="B13074" s="36" t="str">
        <f t="shared" si="3804"/>
        <v>b</v>
      </c>
      <c r="C13074" s="42">
        <v>5</v>
      </c>
      <c r="D13074" s="42"/>
      <c r="F13074" s="343" t="s">
        <v>710</v>
      </c>
      <c r="G13074" s="48" t="s">
        <v>214</v>
      </c>
      <c r="H13074" s="101"/>
      <c r="I13074" s="97">
        <f t="shared" si="3803"/>
        <v>0</v>
      </c>
      <c r="J13074" s="102"/>
      <c r="K13074" s="102"/>
      <c r="L13074" s="97">
        <f t="shared" si="3805"/>
        <v>0</v>
      </c>
      <c r="M13074" s="102"/>
      <c r="N13074" s="102"/>
      <c r="P13074" s="35" t="s">
        <v>145</v>
      </c>
      <c r="R13074" s="352">
        <f>L13304-[1]გადასახდელები!L11694</f>
        <v>0</v>
      </c>
    </row>
    <row r="13075" spans="2:18" ht="20.25" hidden="1" customHeight="1">
      <c r="B13075" s="36" t="str">
        <f t="shared" si="3804"/>
        <v>b</v>
      </c>
      <c r="C13075" s="42">
        <v>3</v>
      </c>
      <c r="D13075" s="42"/>
      <c r="F13075" s="343" t="s">
        <v>711</v>
      </c>
      <c r="G13075" s="51" t="s">
        <v>346</v>
      </c>
      <c r="H13075" s="111"/>
      <c r="I13075" s="90">
        <f t="shared" si="3803"/>
        <v>0</v>
      </c>
      <c r="J13075" s="112"/>
      <c r="K13075" s="112"/>
      <c r="L13075" s="90">
        <f t="shared" si="3805"/>
        <v>0</v>
      </c>
      <c r="M13075" s="112"/>
      <c r="N13075" s="112"/>
      <c r="P13075" s="35" t="s">
        <v>145</v>
      </c>
      <c r="R13075" s="352">
        <f>L13305-[1]გადასახდელები!L11695</f>
        <v>0</v>
      </c>
    </row>
    <row r="13076" spans="2:18" ht="20.25" hidden="1" customHeight="1">
      <c r="B13076" s="36" t="str">
        <f t="shared" si="3804"/>
        <v>b</v>
      </c>
      <c r="C13076" s="42">
        <v>3</v>
      </c>
      <c r="D13076" s="42"/>
      <c r="F13076" s="342" t="s">
        <v>712</v>
      </c>
      <c r="G13076" s="51" t="s">
        <v>347</v>
      </c>
      <c r="H13076" s="89">
        <f>H13077+H13078+H13079+H13082</f>
        <v>0</v>
      </c>
      <c r="I13076" s="90">
        <f t="shared" si="3803"/>
        <v>0</v>
      </c>
      <c r="J13076" s="89">
        <f>J13077+J13078+J13079+J13082</f>
        <v>0</v>
      </c>
      <c r="K13076" s="89">
        <f>K13077+K13078+K13079+K13082</f>
        <v>0</v>
      </c>
      <c r="L13076" s="90">
        <f t="shared" si="3805"/>
        <v>0</v>
      </c>
      <c r="M13076" s="89">
        <f>M13077+M13078+M13079+M13082</f>
        <v>0</v>
      </c>
      <c r="N13076" s="89">
        <f>N13077+N13078+N13079+N13082</f>
        <v>0</v>
      </c>
      <c r="O13076" s="82" t="s">
        <v>146</v>
      </c>
      <c r="P13076" s="35" t="s">
        <v>145</v>
      </c>
      <c r="R13076" s="352">
        <f>L13306-[1]გადასახდელები!L11696</f>
        <v>0</v>
      </c>
    </row>
    <row r="13077" spans="2:18" ht="30.75" hidden="1" customHeight="1">
      <c r="B13077" s="36" t="str">
        <f t="shared" si="3804"/>
        <v>b</v>
      </c>
      <c r="C13077" s="42">
        <v>4</v>
      </c>
      <c r="D13077" s="42"/>
      <c r="F13077" s="343" t="s">
        <v>713</v>
      </c>
      <c r="G13077" s="47" t="s">
        <v>348</v>
      </c>
      <c r="H13077" s="103"/>
      <c r="I13077" s="94">
        <f t="shared" si="3803"/>
        <v>0</v>
      </c>
      <c r="J13077" s="104"/>
      <c r="K13077" s="104"/>
      <c r="L13077" s="94">
        <f t="shared" si="3805"/>
        <v>0</v>
      </c>
      <c r="M13077" s="104"/>
      <c r="N13077" s="104"/>
      <c r="O13077" s="115"/>
      <c r="P13077" s="35" t="s">
        <v>145</v>
      </c>
      <c r="R13077" s="352">
        <f>L13307-[1]გადასახდელები!L11697</f>
        <v>0</v>
      </c>
    </row>
    <row r="13078" spans="2:18" ht="20.25" hidden="1" customHeight="1">
      <c r="B13078" s="36" t="str">
        <f t="shared" si="3804"/>
        <v>b</v>
      </c>
      <c r="C13078" s="42">
        <v>4</v>
      </c>
      <c r="D13078" s="42"/>
      <c r="F13078" s="343" t="s">
        <v>714</v>
      </c>
      <c r="G13078" s="47" t="s">
        <v>349</v>
      </c>
      <c r="H13078" s="103"/>
      <c r="I13078" s="94">
        <f t="shared" si="3803"/>
        <v>0</v>
      </c>
      <c r="J13078" s="104"/>
      <c r="K13078" s="104"/>
      <c r="L13078" s="94">
        <f t="shared" si="3805"/>
        <v>0</v>
      </c>
      <c r="M13078" s="104"/>
      <c r="N13078" s="104"/>
      <c r="O13078" s="115"/>
      <c r="P13078" s="35" t="s">
        <v>145</v>
      </c>
      <c r="R13078" s="352">
        <f>L13308-[1]გადასახდელები!L11698</f>
        <v>0</v>
      </c>
    </row>
    <row r="13079" spans="2:18" ht="20.25" hidden="1" customHeight="1">
      <c r="B13079" s="36" t="str">
        <f t="shared" si="3804"/>
        <v>b</v>
      </c>
      <c r="C13079" s="42">
        <v>4</v>
      </c>
      <c r="D13079" s="42"/>
      <c r="F13079" s="342" t="s">
        <v>715</v>
      </c>
      <c r="G13079" s="47" t="s">
        <v>350</v>
      </c>
      <c r="H13079" s="93">
        <f>H13080+H13081</f>
        <v>0</v>
      </c>
      <c r="I13079" s="94">
        <f t="shared" si="3803"/>
        <v>0</v>
      </c>
      <c r="J13079" s="93">
        <f>J13080+J13081</f>
        <v>0</v>
      </c>
      <c r="K13079" s="93">
        <f>K13080+K13081</f>
        <v>0</v>
      </c>
      <c r="L13079" s="94">
        <f t="shared" si="3805"/>
        <v>0</v>
      </c>
      <c r="M13079" s="93">
        <f>M13080+M13081</f>
        <v>0</v>
      </c>
      <c r="N13079" s="93">
        <f>N13080+N13081</f>
        <v>0</v>
      </c>
      <c r="O13079" s="82" t="s">
        <v>146</v>
      </c>
      <c r="P13079" s="35" t="s">
        <v>145</v>
      </c>
      <c r="R13079" s="352">
        <f>L13309-[1]გადასახდელები!L11699</f>
        <v>0</v>
      </c>
    </row>
    <row r="13080" spans="2:18" ht="30.75" hidden="1" customHeight="1">
      <c r="B13080" s="36" t="str">
        <f t="shared" si="3804"/>
        <v>b</v>
      </c>
      <c r="C13080" s="42">
        <v>5</v>
      </c>
      <c r="D13080" s="42"/>
      <c r="F13080" s="343" t="s">
        <v>716</v>
      </c>
      <c r="G13080" s="48" t="s">
        <v>351</v>
      </c>
      <c r="H13080" s="101"/>
      <c r="I13080" s="97">
        <f t="shared" si="3803"/>
        <v>0</v>
      </c>
      <c r="J13080" s="102"/>
      <c r="K13080" s="102"/>
      <c r="L13080" s="97">
        <f t="shared" si="3805"/>
        <v>0</v>
      </c>
      <c r="M13080" s="102"/>
      <c r="N13080" s="102"/>
      <c r="P13080" s="35" t="s">
        <v>145</v>
      </c>
      <c r="R13080" s="352">
        <f>L13310-[1]გადასახდელები!L11700</f>
        <v>0</v>
      </c>
    </row>
    <row r="13081" spans="2:18" ht="20.25" hidden="1" customHeight="1">
      <c r="B13081" s="36" t="str">
        <f t="shared" si="3804"/>
        <v>b</v>
      </c>
      <c r="C13081" s="42">
        <v>5</v>
      </c>
      <c r="D13081" s="42"/>
      <c r="F13081" s="343" t="s">
        <v>717</v>
      </c>
      <c r="G13081" s="48" t="s">
        <v>352</v>
      </c>
      <c r="H13081" s="101"/>
      <c r="I13081" s="97">
        <f t="shared" si="3803"/>
        <v>0</v>
      </c>
      <c r="J13081" s="102"/>
      <c r="K13081" s="102"/>
      <c r="L13081" s="97">
        <f t="shared" si="3805"/>
        <v>0</v>
      </c>
      <c r="M13081" s="102"/>
      <c r="N13081" s="102"/>
      <c r="P13081" s="35" t="s">
        <v>145</v>
      </c>
      <c r="R13081" s="352">
        <f>L13311-[1]გადასახდელები!L11701</f>
        <v>0</v>
      </c>
    </row>
    <row r="13082" spans="2:18" ht="20.25" hidden="1" customHeight="1">
      <c r="B13082" s="36" t="str">
        <f t="shared" si="3804"/>
        <v>b</v>
      </c>
      <c r="C13082" s="42">
        <v>4</v>
      </c>
      <c r="D13082" s="42"/>
      <c r="F13082" s="343" t="s">
        <v>718</v>
      </c>
      <c r="G13082" s="47" t="s">
        <v>353</v>
      </c>
      <c r="H13082" s="103"/>
      <c r="I13082" s="94">
        <f t="shared" si="3803"/>
        <v>0</v>
      </c>
      <c r="J13082" s="104"/>
      <c r="K13082" s="104"/>
      <c r="L13082" s="94">
        <f t="shared" si="3805"/>
        <v>0</v>
      </c>
      <c r="M13082" s="104"/>
      <c r="N13082" s="104"/>
      <c r="P13082" s="35" t="s">
        <v>145</v>
      </c>
      <c r="R13082" s="352">
        <f>L13312-[1]გადასახდელები!L11702</f>
        <v>0</v>
      </c>
    </row>
    <row r="13083" spans="2:18" ht="20.25" hidden="1" customHeight="1">
      <c r="B13083" s="36" t="str">
        <f t="shared" si="3804"/>
        <v>b</v>
      </c>
      <c r="C13083" s="42">
        <v>2</v>
      </c>
      <c r="D13083" s="42"/>
      <c r="F13083" s="30"/>
      <c r="G13083" s="60" t="s">
        <v>354</v>
      </c>
      <c r="H13083" s="86">
        <f>H13084+H13091+H13098</f>
        <v>0</v>
      </c>
      <c r="I13083" s="87">
        <f t="shared" si="3803"/>
        <v>0</v>
      </c>
      <c r="J13083" s="88">
        <f>J13084+J13091+J13098</f>
        <v>0</v>
      </c>
      <c r="K13083" s="88">
        <f>K13084+K13091+K13098</f>
        <v>0</v>
      </c>
      <c r="L13083" s="87">
        <f t="shared" si="3805"/>
        <v>0</v>
      </c>
      <c r="M13083" s="88">
        <f>M13084+M13091+M13098</f>
        <v>0</v>
      </c>
      <c r="N13083" s="88">
        <f>N13084+N13091+N13098</f>
        <v>0</v>
      </c>
      <c r="O13083" s="82" t="s">
        <v>146</v>
      </c>
      <c r="R13083" s="352">
        <f>L13313-[1]გადასახდელები!L11703</f>
        <v>0</v>
      </c>
    </row>
    <row r="13084" spans="2:18" ht="20.25" hidden="1" customHeight="1">
      <c r="B13084" s="36" t="str">
        <f t="shared" si="3804"/>
        <v>b</v>
      </c>
      <c r="C13084" s="42">
        <v>3</v>
      </c>
      <c r="D13084" s="42"/>
      <c r="F13084" s="31"/>
      <c r="G13084" s="51" t="s">
        <v>355</v>
      </c>
      <c r="H13084" s="120">
        <f>SUM(H13085:H13090)</f>
        <v>0</v>
      </c>
      <c r="I13084" s="118">
        <f t="shared" si="3803"/>
        <v>0</v>
      </c>
      <c r="J13084" s="121">
        <f>SUM(J13085:J13090)</f>
        <v>0</v>
      </c>
      <c r="K13084" s="121">
        <f>SUM(K13085:K13090)</f>
        <v>0</v>
      </c>
      <c r="L13084" s="118">
        <f t="shared" si="3805"/>
        <v>0</v>
      </c>
      <c r="M13084" s="121">
        <f>SUM(M13085:M13090)</f>
        <v>0</v>
      </c>
      <c r="N13084" s="121">
        <f>SUM(N13085:N13090)</f>
        <v>0</v>
      </c>
      <c r="O13084" s="82" t="s">
        <v>146</v>
      </c>
      <c r="R13084" s="352">
        <f>L13314-[1]გადასახდელები!L11704</f>
        <v>0</v>
      </c>
    </row>
    <row r="13085" spans="2:18" ht="20.25" hidden="1" customHeight="1">
      <c r="B13085" s="36" t="str">
        <f t="shared" si="3804"/>
        <v>b</v>
      </c>
      <c r="C13085" s="42">
        <v>4</v>
      </c>
      <c r="D13085" s="42"/>
      <c r="F13085" s="31"/>
      <c r="G13085" s="47" t="s">
        <v>356</v>
      </c>
      <c r="H13085" s="103"/>
      <c r="I13085" s="94">
        <f t="shared" si="3803"/>
        <v>0</v>
      </c>
      <c r="J13085" s="104"/>
      <c r="K13085" s="104"/>
      <c r="L13085" s="94">
        <f t="shared" si="3805"/>
        <v>0</v>
      </c>
      <c r="M13085" s="104"/>
      <c r="N13085" s="104"/>
      <c r="R13085" s="352">
        <f>L13315-[1]გადასახდელები!L11705</f>
        <v>0</v>
      </c>
    </row>
    <row r="13086" spans="2:18" ht="20.25" hidden="1" customHeight="1">
      <c r="B13086" s="36" t="str">
        <f t="shared" si="3804"/>
        <v>b</v>
      </c>
      <c r="C13086" s="42">
        <v>4</v>
      </c>
      <c r="D13086" s="42"/>
      <c r="F13086" s="31"/>
      <c r="G13086" s="47" t="s">
        <v>357</v>
      </c>
      <c r="H13086" s="103"/>
      <c r="I13086" s="94">
        <f t="shared" si="3803"/>
        <v>0</v>
      </c>
      <c r="J13086" s="104"/>
      <c r="K13086" s="104"/>
      <c r="L13086" s="94">
        <f t="shared" si="3805"/>
        <v>0</v>
      </c>
      <c r="M13086" s="104"/>
      <c r="N13086" s="104"/>
      <c r="R13086" s="352">
        <f>L13316-[1]გადასახდელები!L11706</f>
        <v>0</v>
      </c>
    </row>
    <row r="13087" spans="2:18" ht="20.25" hidden="1" customHeight="1">
      <c r="B13087" s="36" t="str">
        <f t="shared" si="3804"/>
        <v>b</v>
      </c>
      <c r="C13087" s="42">
        <v>4</v>
      </c>
      <c r="D13087" s="42"/>
      <c r="F13087" s="31"/>
      <c r="G13087" s="47" t="s">
        <v>212</v>
      </c>
      <c r="H13087" s="103"/>
      <c r="I13087" s="94">
        <f t="shared" si="3803"/>
        <v>0</v>
      </c>
      <c r="J13087" s="104"/>
      <c r="K13087" s="104"/>
      <c r="L13087" s="94">
        <f t="shared" si="3805"/>
        <v>0</v>
      </c>
      <c r="M13087" s="104"/>
      <c r="N13087" s="104"/>
      <c r="R13087" s="352">
        <f>L13317-[1]გადასახდელები!L11707</f>
        <v>0</v>
      </c>
    </row>
    <row r="13088" spans="2:18" ht="20.25" hidden="1" customHeight="1">
      <c r="B13088" s="36" t="str">
        <f t="shared" si="3804"/>
        <v>b</v>
      </c>
      <c r="C13088" s="42">
        <v>4</v>
      </c>
      <c r="D13088" s="42"/>
      <c r="F13088" s="31"/>
      <c r="G13088" s="47" t="s">
        <v>358</v>
      </c>
      <c r="H13088" s="103"/>
      <c r="I13088" s="94">
        <f t="shared" si="3803"/>
        <v>0</v>
      </c>
      <c r="J13088" s="104"/>
      <c r="K13088" s="104"/>
      <c r="L13088" s="94">
        <f t="shared" si="3805"/>
        <v>0</v>
      </c>
      <c r="M13088" s="104"/>
      <c r="N13088" s="104"/>
      <c r="R13088" s="352">
        <f>L13318-[1]გადასახდელები!L11708</f>
        <v>0</v>
      </c>
    </row>
    <row r="13089" spans="2:18" ht="20.25" hidden="1" customHeight="1">
      <c r="B13089" s="36" t="str">
        <f t="shared" si="3804"/>
        <v>b</v>
      </c>
      <c r="C13089" s="42">
        <v>4</v>
      </c>
      <c r="D13089" s="42"/>
      <c r="F13089" s="31"/>
      <c r="G13089" s="47" t="s">
        <v>359</v>
      </c>
      <c r="H13089" s="103"/>
      <c r="I13089" s="94">
        <f t="shared" si="3803"/>
        <v>0</v>
      </c>
      <c r="J13089" s="104"/>
      <c r="K13089" s="104"/>
      <c r="L13089" s="94">
        <f t="shared" si="3805"/>
        <v>0</v>
      </c>
      <c r="M13089" s="104"/>
      <c r="N13089" s="104"/>
      <c r="R13089" s="352">
        <f>L13319-[1]გადასახდელები!L11709</f>
        <v>0</v>
      </c>
    </row>
    <row r="13090" spans="2:18" ht="20.25" hidden="1" customHeight="1">
      <c r="B13090" s="36" t="str">
        <f t="shared" si="3804"/>
        <v>b</v>
      </c>
      <c r="C13090" s="42">
        <v>4</v>
      </c>
      <c r="D13090" s="42"/>
      <c r="F13090" s="31"/>
      <c r="G13090" s="47" t="s">
        <v>360</v>
      </c>
      <c r="H13090" s="103"/>
      <c r="I13090" s="94">
        <f t="shared" si="3803"/>
        <v>0</v>
      </c>
      <c r="J13090" s="104"/>
      <c r="K13090" s="104"/>
      <c r="L13090" s="94">
        <f t="shared" si="3805"/>
        <v>0</v>
      </c>
      <c r="M13090" s="104"/>
      <c r="N13090" s="104"/>
      <c r="R13090" s="352">
        <f>L13320-[1]გადასახდელები!L11710</f>
        <v>0</v>
      </c>
    </row>
    <row r="13091" spans="2:18" ht="20.25" hidden="1" customHeight="1">
      <c r="B13091" s="36" t="str">
        <f t="shared" si="3804"/>
        <v>b</v>
      </c>
      <c r="C13091" s="42">
        <v>3</v>
      </c>
      <c r="D13091" s="42"/>
      <c r="F13091" s="31"/>
      <c r="G13091" s="51" t="s">
        <v>211</v>
      </c>
      <c r="H13091" s="120">
        <f>SUM(H13092:H13097)</f>
        <v>0</v>
      </c>
      <c r="I13091" s="118">
        <f t="shared" si="3803"/>
        <v>0</v>
      </c>
      <c r="J13091" s="121">
        <f>SUM(J13092:J13097)</f>
        <v>0</v>
      </c>
      <c r="K13091" s="121">
        <f>SUM(K13092:K13097)</f>
        <v>0</v>
      </c>
      <c r="L13091" s="118">
        <f t="shared" si="3805"/>
        <v>0</v>
      </c>
      <c r="M13091" s="121">
        <f>SUM(M13092:M13097)</f>
        <v>0</v>
      </c>
      <c r="N13091" s="121">
        <f>SUM(N13092:N13097)</f>
        <v>0</v>
      </c>
      <c r="O13091" s="82" t="s">
        <v>146</v>
      </c>
      <c r="R13091" s="352">
        <f>L13321-[1]გადასახდელები!L11711</f>
        <v>0</v>
      </c>
    </row>
    <row r="13092" spans="2:18" ht="20.25" hidden="1" customHeight="1">
      <c r="B13092" s="36" t="str">
        <f t="shared" si="3804"/>
        <v>b</v>
      </c>
      <c r="C13092" s="42">
        <v>4</v>
      </c>
      <c r="D13092" s="42"/>
      <c r="F13092" s="31"/>
      <c r="G13092" s="47" t="s">
        <v>356</v>
      </c>
      <c r="H13092" s="103"/>
      <c r="I13092" s="94">
        <f t="shared" si="3803"/>
        <v>0</v>
      </c>
      <c r="J13092" s="104"/>
      <c r="K13092" s="104"/>
      <c r="L13092" s="94">
        <f t="shared" si="3805"/>
        <v>0</v>
      </c>
      <c r="M13092" s="104"/>
      <c r="N13092" s="104"/>
      <c r="R13092" s="352">
        <f>L13322-[1]გადასახდელები!L11712</f>
        <v>0</v>
      </c>
    </row>
    <row r="13093" spans="2:18" ht="20.25" hidden="1" customHeight="1">
      <c r="B13093" s="36" t="str">
        <f t="shared" si="3804"/>
        <v>b</v>
      </c>
      <c r="C13093" s="42">
        <v>4</v>
      </c>
      <c r="D13093" s="42"/>
      <c r="F13093" s="31"/>
      <c r="G13093" s="47" t="s">
        <v>357</v>
      </c>
      <c r="H13093" s="103"/>
      <c r="I13093" s="94">
        <f t="shared" si="3803"/>
        <v>0</v>
      </c>
      <c r="J13093" s="104"/>
      <c r="K13093" s="104"/>
      <c r="L13093" s="94">
        <f t="shared" si="3805"/>
        <v>0</v>
      </c>
      <c r="M13093" s="104"/>
      <c r="N13093" s="104"/>
      <c r="R13093" s="352">
        <f>L13323-[1]გადასახდელები!L11713</f>
        <v>0</v>
      </c>
    </row>
    <row r="13094" spans="2:18" ht="20.25" hidden="1" customHeight="1">
      <c r="B13094" s="36" t="str">
        <f t="shared" si="3804"/>
        <v>b</v>
      </c>
      <c r="C13094" s="42">
        <v>4</v>
      </c>
      <c r="D13094" s="42"/>
      <c r="F13094" s="31"/>
      <c r="G13094" s="47" t="s">
        <v>212</v>
      </c>
      <c r="H13094" s="103"/>
      <c r="I13094" s="94">
        <f t="shared" ref="I13094:I13158" si="3806">J13094+K13094</f>
        <v>0</v>
      </c>
      <c r="J13094" s="104"/>
      <c r="K13094" s="104"/>
      <c r="L13094" s="94">
        <f t="shared" si="3805"/>
        <v>0</v>
      </c>
      <c r="M13094" s="104"/>
      <c r="N13094" s="104"/>
      <c r="R13094" s="352">
        <f>L13324-[1]გადასახდელები!L11714</f>
        <v>0</v>
      </c>
    </row>
    <row r="13095" spans="2:18" ht="20.25" hidden="1" customHeight="1">
      <c r="B13095" s="36" t="str">
        <f t="shared" si="3804"/>
        <v>b</v>
      </c>
      <c r="C13095" s="42">
        <v>4</v>
      </c>
      <c r="D13095" s="42"/>
      <c r="F13095" s="31"/>
      <c r="G13095" s="47" t="s">
        <v>361</v>
      </c>
      <c r="H13095" s="103"/>
      <c r="I13095" s="94">
        <f t="shared" si="3806"/>
        <v>0</v>
      </c>
      <c r="J13095" s="104"/>
      <c r="K13095" s="104"/>
      <c r="L13095" s="94">
        <f t="shared" si="3805"/>
        <v>0</v>
      </c>
      <c r="M13095" s="104"/>
      <c r="N13095" s="104"/>
      <c r="R13095" s="352">
        <f>L13325-[1]გადასახდელები!L11715</f>
        <v>0</v>
      </c>
    </row>
    <row r="13096" spans="2:18" ht="20.25" hidden="1" customHeight="1">
      <c r="B13096" s="36" t="str">
        <f t="shared" si="3804"/>
        <v>b</v>
      </c>
      <c r="C13096" s="42">
        <v>4</v>
      </c>
      <c r="D13096" s="42"/>
      <c r="F13096" s="31"/>
      <c r="G13096" s="47" t="s">
        <v>359</v>
      </c>
      <c r="H13096" s="103"/>
      <c r="I13096" s="94">
        <f t="shared" si="3806"/>
        <v>0</v>
      </c>
      <c r="J13096" s="104"/>
      <c r="K13096" s="104"/>
      <c r="L13096" s="94">
        <f t="shared" si="3805"/>
        <v>0</v>
      </c>
      <c r="M13096" s="104"/>
      <c r="N13096" s="104"/>
      <c r="R13096" s="352">
        <f>L13326-[1]გადასახდელები!L11716</f>
        <v>0</v>
      </c>
    </row>
    <row r="13097" spans="2:18" ht="20.25" hidden="1" customHeight="1">
      <c r="B13097" s="36" t="str">
        <f t="shared" si="3804"/>
        <v>b</v>
      </c>
      <c r="C13097" s="42">
        <v>4</v>
      </c>
      <c r="D13097" s="42"/>
      <c r="F13097" s="31"/>
      <c r="G13097" s="47" t="s">
        <v>360</v>
      </c>
      <c r="H13097" s="103"/>
      <c r="I13097" s="94">
        <f t="shared" si="3806"/>
        <v>0</v>
      </c>
      <c r="J13097" s="104"/>
      <c r="K13097" s="104"/>
      <c r="L13097" s="94">
        <f t="shared" si="3805"/>
        <v>0</v>
      </c>
      <c r="M13097" s="104"/>
      <c r="N13097" s="104"/>
      <c r="R13097" s="352">
        <f>L13327-[1]გადასახდელები!L11717</f>
        <v>0</v>
      </c>
    </row>
    <row r="13098" spans="2:18" ht="20.25" hidden="1" customHeight="1">
      <c r="B13098" s="36" t="str">
        <f t="shared" si="3804"/>
        <v>b</v>
      </c>
      <c r="C13098" s="42">
        <v>3</v>
      </c>
      <c r="D13098" s="42"/>
      <c r="F13098" s="29"/>
      <c r="G13098" s="56" t="s">
        <v>213</v>
      </c>
      <c r="H13098" s="122"/>
      <c r="I13098" s="118">
        <f t="shared" si="3806"/>
        <v>0</v>
      </c>
      <c r="J13098" s="123"/>
      <c r="K13098" s="123"/>
      <c r="L13098" s="118">
        <f t="shared" si="3805"/>
        <v>0</v>
      </c>
      <c r="M13098" s="123"/>
      <c r="N13098" s="123"/>
      <c r="R13098" s="352">
        <f>L13328-[1]გადასახდელები!L11718</f>
        <v>0</v>
      </c>
    </row>
    <row r="13099" spans="2:18" ht="20.25" hidden="1" customHeight="1">
      <c r="B13099" s="36" t="str">
        <f t="shared" ref="B13099:B13162" si="3807">IF(H13099+I13099+L13099&gt;0,"a","b")</f>
        <v>b</v>
      </c>
      <c r="C13099" s="42">
        <v>2</v>
      </c>
      <c r="D13099" s="42"/>
      <c r="F13099" s="28"/>
      <c r="G13099" s="60" t="s">
        <v>362</v>
      </c>
      <c r="H13099" s="86">
        <f>H13100+H13108</f>
        <v>0</v>
      </c>
      <c r="I13099" s="87">
        <f t="shared" si="3806"/>
        <v>0</v>
      </c>
      <c r="J13099" s="88">
        <f>J13100+J13108</f>
        <v>0</v>
      </c>
      <c r="K13099" s="88">
        <f>K13100+K13108</f>
        <v>0</v>
      </c>
      <c r="L13099" s="87">
        <f t="shared" si="3805"/>
        <v>0</v>
      </c>
      <c r="M13099" s="88">
        <f>M13100+M13108</f>
        <v>0</v>
      </c>
      <c r="N13099" s="88">
        <f>N13100+N13108</f>
        <v>0</v>
      </c>
      <c r="O13099" s="82" t="s">
        <v>146</v>
      </c>
      <c r="R13099" s="352">
        <f>L13329-[1]გადასახდელები!L11719</f>
        <v>0</v>
      </c>
    </row>
    <row r="13100" spans="2:18" ht="20.25" hidden="1" customHeight="1">
      <c r="B13100" s="36" t="str">
        <f t="shared" si="3807"/>
        <v>b</v>
      </c>
      <c r="C13100" s="42">
        <v>3</v>
      </c>
      <c r="D13100" s="42"/>
      <c r="F13100" s="29"/>
      <c r="G13100" s="51" t="s">
        <v>355</v>
      </c>
      <c r="H13100" s="120">
        <f>SUM(H13101:H13107)</f>
        <v>0</v>
      </c>
      <c r="I13100" s="118">
        <f t="shared" si="3806"/>
        <v>0</v>
      </c>
      <c r="J13100" s="121">
        <f>SUM(J13101:J13107)</f>
        <v>0</v>
      </c>
      <c r="K13100" s="121">
        <f>SUM(K13101:K13107)</f>
        <v>0</v>
      </c>
      <c r="L13100" s="118">
        <f t="shared" si="3805"/>
        <v>0</v>
      </c>
      <c r="M13100" s="121">
        <f>SUM(M13101:M13107)</f>
        <v>0</v>
      </c>
      <c r="N13100" s="121">
        <f>SUM(N13101:N13107)</f>
        <v>0</v>
      </c>
      <c r="O13100" s="82" t="s">
        <v>146</v>
      </c>
      <c r="R13100" s="352">
        <f>L13330-[1]გადასახდელები!L11720</f>
        <v>0</v>
      </c>
    </row>
    <row r="13101" spans="2:18" ht="20.25" hidden="1" customHeight="1">
      <c r="B13101" s="36" t="str">
        <f t="shared" si="3807"/>
        <v>b</v>
      </c>
      <c r="C13101" s="42">
        <v>4</v>
      </c>
      <c r="D13101" s="42"/>
      <c r="F13101" s="29"/>
      <c r="G13101" s="47" t="s">
        <v>363</v>
      </c>
      <c r="H13101" s="103"/>
      <c r="I13101" s="94">
        <f t="shared" si="3806"/>
        <v>0</v>
      </c>
      <c r="J13101" s="104"/>
      <c r="K13101" s="104"/>
      <c r="L13101" s="94">
        <f t="shared" si="3805"/>
        <v>0</v>
      </c>
      <c r="M13101" s="104"/>
      <c r="N13101" s="104"/>
      <c r="R13101" s="352">
        <f>L13331-[1]გადასახდელები!L11721</f>
        <v>0</v>
      </c>
    </row>
    <row r="13102" spans="2:18" ht="20.25" hidden="1" customHeight="1">
      <c r="B13102" s="36" t="str">
        <f t="shared" si="3807"/>
        <v>b</v>
      </c>
      <c r="C13102" s="42">
        <v>4</v>
      </c>
      <c r="D13102" s="42"/>
      <c r="F13102" s="29"/>
      <c r="G13102" s="47" t="s">
        <v>210</v>
      </c>
      <c r="H13102" s="103"/>
      <c r="I13102" s="94">
        <f t="shared" si="3806"/>
        <v>0</v>
      </c>
      <c r="J13102" s="104"/>
      <c r="K13102" s="104"/>
      <c r="L13102" s="94">
        <f t="shared" ref="L13102:L13165" si="3808">M13102+N13102</f>
        <v>0</v>
      </c>
      <c r="M13102" s="104"/>
      <c r="N13102" s="104"/>
      <c r="R13102" s="352">
        <f>L13332-[1]გადასახდელები!L11722</f>
        <v>0</v>
      </c>
    </row>
    <row r="13103" spans="2:18" ht="20.25" hidden="1" customHeight="1">
      <c r="B13103" s="36" t="str">
        <f t="shared" si="3807"/>
        <v>b</v>
      </c>
      <c r="C13103" s="42">
        <v>4</v>
      </c>
      <c r="D13103" s="42"/>
      <c r="F13103" s="29"/>
      <c r="G13103" s="47" t="s">
        <v>357</v>
      </c>
      <c r="H13103" s="103"/>
      <c r="I13103" s="94">
        <f t="shared" si="3806"/>
        <v>0</v>
      </c>
      <c r="J13103" s="104"/>
      <c r="K13103" s="104"/>
      <c r="L13103" s="94">
        <f t="shared" si="3808"/>
        <v>0</v>
      </c>
      <c r="M13103" s="104"/>
      <c r="N13103" s="104"/>
      <c r="R13103" s="352">
        <f>L13333-[1]გადასახდელები!L11723</f>
        <v>0</v>
      </c>
    </row>
    <row r="13104" spans="2:18" ht="30.75" hidden="1" customHeight="1">
      <c r="B13104" s="36" t="str">
        <f t="shared" si="3807"/>
        <v>b</v>
      </c>
      <c r="C13104" s="42">
        <v>4</v>
      </c>
      <c r="D13104" s="42"/>
      <c r="F13104" s="29"/>
      <c r="G13104" s="47" t="s">
        <v>364</v>
      </c>
      <c r="H13104" s="103"/>
      <c r="I13104" s="94">
        <f t="shared" si="3806"/>
        <v>0</v>
      </c>
      <c r="J13104" s="104"/>
      <c r="K13104" s="104"/>
      <c r="L13104" s="94">
        <f t="shared" si="3808"/>
        <v>0</v>
      </c>
      <c r="M13104" s="104"/>
      <c r="N13104" s="104"/>
      <c r="R13104" s="352">
        <f>L13334-[1]გადასახდელები!L11724</f>
        <v>0</v>
      </c>
    </row>
    <row r="13105" spans="2:18" ht="20.25" hidden="1" customHeight="1">
      <c r="B13105" s="36" t="str">
        <f t="shared" si="3807"/>
        <v>b</v>
      </c>
      <c r="C13105" s="42">
        <v>4</v>
      </c>
      <c r="D13105" s="42"/>
      <c r="F13105" s="29"/>
      <c r="G13105" s="47" t="s">
        <v>358</v>
      </c>
      <c r="H13105" s="103"/>
      <c r="I13105" s="94">
        <f t="shared" si="3806"/>
        <v>0</v>
      </c>
      <c r="J13105" s="104"/>
      <c r="K13105" s="104"/>
      <c r="L13105" s="94">
        <f t="shared" si="3808"/>
        <v>0</v>
      </c>
      <c r="M13105" s="104"/>
      <c r="N13105" s="104"/>
      <c r="R13105" s="352">
        <f>L13335-[1]გადასახდელები!L11725</f>
        <v>0</v>
      </c>
    </row>
    <row r="13106" spans="2:18" ht="20.25" hidden="1" customHeight="1">
      <c r="B13106" s="36" t="str">
        <f t="shared" si="3807"/>
        <v>b</v>
      </c>
      <c r="C13106" s="42">
        <v>4</v>
      </c>
      <c r="D13106" s="42"/>
      <c r="F13106" s="29"/>
      <c r="G13106" s="47" t="s">
        <v>359</v>
      </c>
      <c r="H13106" s="103"/>
      <c r="I13106" s="94">
        <f t="shared" si="3806"/>
        <v>0</v>
      </c>
      <c r="J13106" s="104"/>
      <c r="K13106" s="104"/>
      <c r="L13106" s="94">
        <f t="shared" si="3808"/>
        <v>0</v>
      </c>
      <c r="M13106" s="104"/>
      <c r="N13106" s="104"/>
      <c r="R13106" s="352">
        <f>L13336-[1]გადასახდელები!L11726</f>
        <v>0</v>
      </c>
    </row>
    <row r="13107" spans="2:18" ht="20.25" hidden="1" customHeight="1">
      <c r="B13107" s="36" t="str">
        <f t="shared" si="3807"/>
        <v>b</v>
      </c>
      <c r="C13107" s="42">
        <v>4</v>
      </c>
      <c r="D13107" s="42"/>
      <c r="F13107" s="29"/>
      <c r="G13107" s="47" t="s">
        <v>365</v>
      </c>
      <c r="H13107" s="122"/>
      <c r="I13107" s="94">
        <f t="shared" si="3806"/>
        <v>0</v>
      </c>
      <c r="J13107" s="123"/>
      <c r="K13107" s="123"/>
      <c r="L13107" s="94">
        <f t="shared" si="3808"/>
        <v>0</v>
      </c>
      <c r="M13107" s="123"/>
      <c r="N13107" s="123"/>
      <c r="R13107" s="352">
        <f>L13337-[1]გადასახდელები!L11727</f>
        <v>0</v>
      </c>
    </row>
    <row r="13108" spans="2:18" ht="20.25" hidden="1" customHeight="1">
      <c r="B13108" s="36" t="str">
        <f t="shared" si="3807"/>
        <v>b</v>
      </c>
      <c r="C13108" s="42">
        <v>3</v>
      </c>
      <c r="D13108" s="42"/>
      <c r="F13108" s="29"/>
      <c r="G13108" s="51" t="s">
        <v>211</v>
      </c>
      <c r="H13108" s="120">
        <f>SUM(H13109:H13115)</f>
        <v>0</v>
      </c>
      <c r="I13108" s="118">
        <f t="shared" si="3806"/>
        <v>0</v>
      </c>
      <c r="J13108" s="121">
        <f>SUM(J13109:J13115)</f>
        <v>0</v>
      </c>
      <c r="K13108" s="121">
        <f>SUM(K13109:K13115)</f>
        <v>0</v>
      </c>
      <c r="L13108" s="118">
        <f t="shared" si="3808"/>
        <v>0</v>
      </c>
      <c r="M13108" s="121">
        <f>SUM(M13109:M13115)</f>
        <v>0</v>
      </c>
      <c r="N13108" s="121">
        <f>SUM(N13109:N13115)</f>
        <v>0</v>
      </c>
      <c r="O13108" s="82" t="s">
        <v>146</v>
      </c>
      <c r="R13108" s="352">
        <f>L13338-[1]გადასახდელები!L11728</f>
        <v>0</v>
      </c>
    </row>
    <row r="13109" spans="2:18" ht="20.25" hidden="1" customHeight="1">
      <c r="B13109" s="36" t="str">
        <f t="shared" si="3807"/>
        <v>b</v>
      </c>
      <c r="C13109" s="42">
        <v>4</v>
      </c>
      <c r="D13109" s="42"/>
      <c r="F13109" s="29"/>
      <c r="G13109" s="47" t="s">
        <v>363</v>
      </c>
      <c r="H13109" s="103"/>
      <c r="I13109" s="94">
        <f t="shared" si="3806"/>
        <v>0</v>
      </c>
      <c r="J13109" s="104"/>
      <c r="K13109" s="104"/>
      <c r="L13109" s="94">
        <f t="shared" si="3808"/>
        <v>0</v>
      </c>
      <c r="M13109" s="104"/>
      <c r="N13109" s="104"/>
      <c r="R13109" s="352">
        <f>L13339-[1]გადასახდელები!L11729</f>
        <v>0</v>
      </c>
    </row>
    <row r="13110" spans="2:18" ht="20.25" hidden="1" customHeight="1">
      <c r="B13110" s="36" t="str">
        <f t="shared" si="3807"/>
        <v>b</v>
      </c>
      <c r="C13110" s="42">
        <v>4</v>
      </c>
      <c r="D13110" s="42"/>
      <c r="F13110" s="29"/>
      <c r="G13110" s="47" t="s">
        <v>210</v>
      </c>
      <c r="H13110" s="103"/>
      <c r="I13110" s="94">
        <f t="shared" si="3806"/>
        <v>0</v>
      </c>
      <c r="J13110" s="104"/>
      <c r="K13110" s="104"/>
      <c r="L13110" s="94">
        <f t="shared" si="3808"/>
        <v>0</v>
      </c>
      <c r="M13110" s="104"/>
      <c r="N13110" s="104"/>
      <c r="R13110" s="352">
        <f>L13340-[1]გადასახდელები!L11730</f>
        <v>0</v>
      </c>
    </row>
    <row r="13111" spans="2:18" ht="20.25" hidden="1" customHeight="1">
      <c r="B13111" s="36" t="str">
        <f t="shared" si="3807"/>
        <v>b</v>
      </c>
      <c r="C13111" s="42">
        <v>4</v>
      </c>
      <c r="D13111" s="42"/>
      <c r="F13111" s="29"/>
      <c r="G13111" s="47" t="s">
        <v>357</v>
      </c>
      <c r="H13111" s="103"/>
      <c r="I13111" s="94">
        <f t="shared" si="3806"/>
        <v>0</v>
      </c>
      <c r="J13111" s="104"/>
      <c r="K13111" s="104"/>
      <c r="L13111" s="94">
        <f t="shared" si="3808"/>
        <v>0</v>
      </c>
      <c r="M13111" s="104"/>
      <c r="N13111" s="104"/>
      <c r="R13111" s="352">
        <f>L13341-[1]გადასახდელები!L11731</f>
        <v>0</v>
      </c>
    </row>
    <row r="13112" spans="2:18" ht="30.75" hidden="1" customHeight="1">
      <c r="B13112" s="36" t="str">
        <f t="shared" si="3807"/>
        <v>b</v>
      </c>
      <c r="C13112" s="42">
        <v>4</v>
      </c>
      <c r="D13112" s="42"/>
      <c r="F13112" s="29"/>
      <c r="G13112" s="47" t="s">
        <v>364</v>
      </c>
      <c r="H13112" s="103"/>
      <c r="I13112" s="94">
        <f t="shared" si="3806"/>
        <v>0</v>
      </c>
      <c r="J13112" s="104"/>
      <c r="K13112" s="104"/>
      <c r="L13112" s="94">
        <f t="shared" si="3808"/>
        <v>0</v>
      </c>
      <c r="M13112" s="104"/>
      <c r="N13112" s="104"/>
      <c r="R13112" s="352">
        <f>L13342-[1]გადასახდელები!L11732</f>
        <v>0</v>
      </c>
    </row>
    <row r="13113" spans="2:18" ht="20.25" hidden="1" customHeight="1">
      <c r="B13113" s="36" t="str">
        <f t="shared" si="3807"/>
        <v>b</v>
      </c>
      <c r="C13113" s="42">
        <v>4</v>
      </c>
      <c r="D13113" s="42"/>
      <c r="F13113" s="29"/>
      <c r="G13113" s="47" t="s">
        <v>366</v>
      </c>
      <c r="H13113" s="103"/>
      <c r="I13113" s="94">
        <f t="shared" si="3806"/>
        <v>0</v>
      </c>
      <c r="J13113" s="104"/>
      <c r="K13113" s="104"/>
      <c r="L13113" s="94">
        <f t="shared" si="3808"/>
        <v>0</v>
      </c>
      <c r="M13113" s="104"/>
      <c r="N13113" s="104"/>
      <c r="R13113" s="352">
        <f>L13343-[1]გადასახდელები!L11733</f>
        <v>0</v>
      </c>
    </row>
    <row r="13114" spans="2:18" ht="20.25" hidden="1" customHeight="1">
      <c r="B13114" s="36" t="str">
        <f t="shared" si="3807"/>
        <v>b</v>
      </c>
      <c r="C13114" s="42">
        <v>4</v>
      </c>
      <c r="D13114" s="42"/>
      <c r="F13114" s="29"/>
      <c r="G13114" s="47" t="s">
        <v>359</v>
      </c>
      <c r="H13114" s="103"/>
      <c r="I13114" s="94">
        <f t="shared" si="3806"/>
        <v>0</v>
      </c>
      <c r="J13114" s="104"/>
      <c r="K13114" s="104"/>
      <c r="L13114" s="94">
        <f t="shared" si="3808"/>
        <v>0</v>
      </c>
      <c r="M13114" s="104"/>
      <c r="N13114" s="104"/>
      <c r="R13114" s="352">
        <f>L13344-[1]გადასახდელები!L11734</f>
        <v>0</v>
      </c>
    </row>
    <row r="13115" spans="2:18" ht="21" hidden="1" customHeight="1" thickBot="1">
      <c r="B13115" s="36" t="str">
        <f t="shared" si="3807"/>
        <v>b</v>
      </c>
      <c r="C13115" s="42">
        <v>4</v>
      </c>
      <c r="D13115" s="42"/>
      <c r="F13115" s="29"/>
      <c r="G13115" s="47" t="s">
        <v>365</v>
      </c>
      <c r="H13115" s="103"/>
      <c r="I13115" s="94">
        <f t="shared" si="3806"/>
        <v>0</v>
      </c>
      <c r="J13115" s="104"/>
      <c r="K13115" s="104"/>
      <c r="L13115" s="94">
        <f t="shared" si="3808"/>
        <v>0</v>
      </c>
      <c r="M13115" s="104"/>
      <c r="N13115" s="104"/>
      <c r="R13115" s="352">
        <f>L13345-[1]გადასახდელები!L11735</f>
        <v>0</v>
      </c>
    </row>
    <row r="13116" spans="2:18" ht="85.5" customHeight="1" thickBot="1">
      <c r="B13116" s="36" t="str">
        <f t="shared" si="3807"/>
        <v>a</v>
      </c>
      <c r="C13116" s="42">
        <v>1</v>
      </c>
      <c r="D13116" s="42"/>
      <c r="E13116" s="24"/>
      <c r="F13116" s="32" t="s">
        <v>125</v>
      </c>
      <c r="G13116" s="326" t="s">
        <v>732</v>
      </c>
      <c r="H13116" s="79">
        <f>H13118+H13250+H13313+H13329</f>
        <v>1E-3</v>
      </c>
      <c r="I13116" s="80">
        <f t="shared" si="3806"/>
        <v>9</v>
      </c>
      <c r="J13116" s="81">
        <f>J13118+J13250+J13313+J13329</f>
        <v>0</v>
      </c>
      <c r="K13116" s="81">
        <f>K13118+K13250+K13313+K13329</f>
        <v>9</v>
      </c>
      <c r="L13116" s="80">
        <f t="shared" si="3808"/>
        <v>2.4950000000000001</v>
      </c>
      <c r="M13116" s="81">
        <f>M13118+M13250+M13313+M13329</f>
        <v>0</v>
      </c>
      <c r="N13116" s="81">
        <f>N13118+N13250+N13313+N13329</f>
        <v>2.4950000000000001</v>
      </c>
      <c r="O13116" s="82" t="s">
        <v>146</v>
      </c>
      <c r="P13116" s="43">
        <v>1</v>
      </c>
      <c r="R13116" s="352">
        <f>L13346-[1]გადასახდელები!L11736</f>
        <v>-29</v>
      </c>
    </row>
    <row r="13117" spans="2:18" ht="21" hidden="1" customHeight="1" thickTop="1">
      <c r="B13117" s="36" t="str">
        <f t="shared" si="3807"/>
        <v>b</v>
      </c>
      <c r="C13117" s="42">
        <v>2</v>
      </c>
      <c r="D13117" s="42"/>
      <c r="F13117" s="26"/>
      <c r="G13117" s="46" t="s">
        <v>162</v>
      </c>
      <c r="H13117" s="83"/>
      <c r="I13117" s="84">
        <f t="shared" si="3806"/>
        <v>0</v>
      </c>
      <c r="J13117" s="85"/>
      <c r="K13117" s="85"/>
      <c r="L13117" s="84">
        <f t="shared" si="3808"/>
        <v>0</v>
      </c>
      <c r="M13117" s="85"/>
      <c r="N13117" s="85"/>
      <c r="R13117" s="352">
        <f>L13347-[1]გადასახდელები!L11737</f>
        <v>0</v>
      </c>
    </row>
    <row r="13118" spans="2:18" ht="20.25" customHeight="1" thickTop="1">
      <c r="B13118" s="36" t="str">
        <f t="shared" si="3807"/>
        <v>a</v>
      </c>
      <c r="C13118" s="42">
        <v>2</v>
      </c>
      <c r="D13118" s="42"/>
      <c r="E13118" s="24">
        <v>7109</v>
      </c>
      <c r="F13118" s="341" t="s">
        <v>524</v>
      </c>
      <c r="G13118" s="58" t="s">
        <v>163</v>
      </c>
      <c r="H13118" s="86">
        <f>H13119+H13130+H13198+H13206+H13207+H13217+H13227</f>
        <v>1E-3</v>
      </c>
      <c r="I13118" s="87">
        <f t="shared" si="3806"/>
        <v>9</v>
      </c>
      <c r="J13118" s="88">
        <f>J13119+J13130+J13198+J13206+J13207+J13217+J13227+J13197</f>
        <v>0</v>
      </c>
      <c r="K13118" s="88">
        <f>K13119+K13130+K13198+K13206+K13207+K13217+K13227</f>
        <v>9</v>
      </c>
      <c r="L13118" s="87">
        <f t="shared" si="3808"/>
        <v>2.4950000000000001</v>
      </c>
      <c r="M13118" s="88">
        <f>M13119+M13130+M13198+M13206+M13207+M13217+M13227+M13197</f>
        <v>0</v>
      </c>
      <c r="N13118" s="88">
        <f>N13119+N13130+N13198+N13206+N13207+N13217+N13227</f>
        <v>2.4950000000000001</v>
      </c>
      <c r="O13118" s="82" t="s">
        <v>146</v>
      </c>
      <c r="R13118" s="352">
        <f>L13348-[1]გადასახდელები!L11738</f>
        <v>-29</v>
      </c>
    </row>
    <row r="13119" spans="2:18" ht="20.25" hidden="1" customHeight="1">
      <c r="B13119" s="36" t="str">
        <f t="shared" si="3807"/>
        <v>b</v>
      </c>
      <c r="C13119" s="42">
        <v>31</v>
      </c>
      <c r="D13119" s="42"/>
      <c r="F13119" s="341" t="s">
        <v>525</v>
      </c>
      <c r="G13119" s="57" t="s">
        <v>164</v>
      </c>
      <c r="H13119" s="89">
        <f>H13120+H13129</f>
        <v>0</v>
      </c>
      <c r="I13119" s="90">
        <f t="shared" si="3806"/>
        <v>0</v>
      </c>
      <c r="J13119" s="92">
        <f>J13120+J13129</f>
        <v>0</v>
      </c>
      <c r="K13119" s="92">
        <f>K13120+K13129</f>
        <v>0</v>
      </c>
      <c r="L13119" s="90">
        <f t="shared" si="3808"/>
        <v>0</v>
      </c>
      <c r="M13119" s="92">
        <f>M13120+M13129</f>
        <v>0</v>
      </c>
      <c r="N13119" s="92">
        <f>N13120+N13129</f>
        <v>0</v>
      </c>
      <c r="O13119" s="82" t="s">
        <v>146</v>
      </c>
      <c r="R13119" s="352">
        <f>L13349-[1]გადასახდელები!L11739</f>
        <v>0</v>
      </c>
    </row>
    <row r="13120" spans="2:18" ht="20.25" hidden="1" customHeight="1">
      <c r="B13120" s="36" t="str">
        <f t="shared" si="3807"/>
        <v>b</v>
      </c>
      <c r="C13120" s="42">
        <v>4</v>
      </c>
      <c r="D13120" s="42"/>
      <c r="F13120" s="341" t="s">
        <v>526</v>
      </c>
      <c r="G13120" s="47" t="s">
        <v>165</v>
      </c>
      <c r="H13120" s="93">
        <f>H13121+H13128</f>
        <v>0</v>
      </c>
      <c r="I13120" s="94">
        <f t="shared" si="3806"/>
        <v>0</v>
      </c>
      <c r="J13120" s="95">
        <f>J13121+J13128</f>
        <v>0</v>
      </c>
      <c r="K13120" s="95">
        <f>K13121+K13128</f>
        <v>0</v>
      </c>
      <c r="L13120" s="94">
        <f t="shared" si="3808"/>
        <v>0</v>
      </c>
      <c r="M13120" s="95">
        <f>M13121+M13128</f>
        <v>0</v>
      </c>
      <c r="N13120" s="95">
        <f>N13121+N13128</f>
        <v>0</v>
      </c>
      <c r="O13120" s="82" t="s">
        <v>146</v>
      </c>
      <c r="R13120" s="352">
        <f>L13350-[1]გადასახდელები!L11740</f>
        <v>0</v>
      </c>
    </row>
    <row r="13121" spans="2:18" ht="20.25" hidden="1" customHeight="1">
      <c r="B13121" s="36" t="str">
        <f t="shared" si="3807"/>
        <v>b</v>
      </c>
      <c r="C13121" s="42">
        <v>5</v>
      </c>
      <c r="D13121" s="42"/>
      <c r="F13121" s="342" t="s">
        <v>527</v>
      </c>
      <c r="G13121" s="48" t="s">
        <v>166</v>
      </c>
      <c r="H13121" s="96">
        <f>SUM(H13122:H13127)</f>
        <v>0</v>
      </c>
      <c r="I13121" s="97">
        <f t="shared" si="3806"/>
        <v>0</v>
      </c>
      <c r="J13121" s="98">
        <f>SUM(J13122:J13127)</f>
        <v>0</v>
      </c>
      <c r="K13121" s="98">
        <f>SUM(K13122:K13127)</f>
        <v>0</v>
      </c>
      <c r="L13121" s="97">
        <f t="shared" si="3808"/>
        <v>0</v>
      </c>
      <c r="M13121" s="98">
        <f>SUM(M13122:M13127)</f>
        <v>0</v>
      </c>
      <c r="N13121" s="98">
        <f>SUM(N13122:N13127)</f>
        <v>0</v>
      </c>
      <c r="O13121" s="82" t="s">
        <v>146</v>
      </c>
      <c r="R13121" s="352">
        <f>L13351-[1]გადასახდელები!L11741</f>
        <v>0</v>
      </c>
    </row>
    <row r="13122" spans="2:18" ht="20.25" hidden="1" customHeight="1">
      <c r="B13122" s="36" t="str">
        <f t="shared" si="3807"/>
        <v>b</v>
      </c>
      <c r="C13122" s="42">
        <v>6</v>
      </c>
      <c r="D13122" s="42"/>
      <c r="F13122" s="343" t="s">
        <v>528</v>
      </c>
      <c r="G13122" s="45" t="s">
        <v>167</v>
      </c>
      <c r="H13122" s="99"/>
      <c r="I13122" s="91">
        <f t="shared" si="3806"/>
        <v>0</v>
      </c>
      <c r="J13122" s="100"/>
      <c r="K13122" s="100"/>
      <c r="L13122" s="91">
        <f t="shared" si="3808"/>
        <v>0</v>
      </c>
      <c r="M13122" s="100"/>
      <c r="N13122" s="100"/>
      <c r="R13122" s="352">
        <f>L13352-[1]გადასახდელები!L11742</f>
        <v>0</v>
      </c>
    </row>
    <row r="13123" spans="2:18" ht="20.25" hidden="1" customHeight="1">
      <c r="B13123" s="36" t="str">
        <f t="shared" si="3807"/>
        <v>b</v>
      </c>
      <c r="C13123" s="42">
        <v>6</v>
      </c>
      <c r="D13123" s="42"/>
      <c r="F13123" s="343" t="s">
        <v>592</v>
      </c>
      <c r="G13123" s="45" t="s">
        <v>168</v>
      </c>
      <c r="H13123" s="99"/>
      <c r="I13123" s="91">
        <f t="shared" si="3806"/>
        <v>0</v>
      </c>
      <c r="J13123" s="100"/>
      <c r="K13123" s="100"/>
      <c r="L13123" s="91">
        <f t="shared" si="3808"/>
        <v>0</v>
      </c>
      <c r="M13123" s="100"/>
      <c r="N13123" s="100"/>
      <c r="R13123" s="352">
        <f>L13353-[1]გადასახდელები!L11743</f>
        <v>0</v>
      </c>
    </row>
    <row r="13124" spans="2:18" ht="20.25" hidden="1" customHeight="1">
      <c r="B13124" s="36" t="str">
        <f t="shared" si="3807"/>
        <v>b</v>
      </c>
      <c r="C13124" s="42">
        <v>6</v>
      </c>
      <c r="D13124" s="42"/>
      <c r="F13124" s="343" t="s">
        <v>529</v>
      </c>
      <c r="G13124" s="45" t="s">
        <v>169</v>
      </c>
      <c r="H13124" s="99"/>
      <c r="I13124" s="91">
        <f t="shared" si="3806"/>
        <v>0</v>
      </c>
      <c r="J13124" s="100"/>
      <c r="K13124" s="100"/>
      <c r="L13124" s="91">
        <f t="shared" si="3808"/>
        <v>0</v>
      </c>
      <c r="M13124" s="100"/>
      <c r="N13124" s="100"/>
      <c r="R13124" s="352">
        <f>L13354-[1]გადასახდელები!L11744</f>
        <v>0</v>
      </c>
    </row>
    <row r="13125" spans="2:18" ht="20.25" hidden="1" customHeight="1">
      <c r="B13125" s="36" t="str">
        <f t="shared" si="3807"/>
        <v>b</v>
      </c>
      <c r="C13125" s="42">
        <v>6</v>
      </c>
      <c r="D13125" s="42"/>
      <c r="F13125" s="343" t="s">
        <v>593</v>
      </c>
      <c r="G13125" s="45" t="s">
        <v>170</v>
      </c>
      <c r="H13125" s="99"/>
      <c r="I13125" s="91">
        <f t="shared" si="3806"/>
        <v>0</v>
      </c>
      <c r="J13125" s="100"/>
      <c r="K13125" s="100"/>
      <c r="L13125" s="91">
        <f t="shared" si="3808"/>
        <v>0</v>
      </c>
      <c r="M13125" s="100"/>
      <c r="N13125" s="100"/>
      <c r="R13125" s="352">
        <f>L13355-[1]გადასახდელები!L11745</f>
        <v>0</v>
      </c>
    </row>
    <row r="13126" spans="2:18" ht="20.25" hidden="1" customHeight="1">
      <c r="B13126" s="36" t="str">
        <f t="shared" si="3807"/>
        <v>b</v>
      </c>
      <c r="C13126" s="42">
        <v>6</v>
      </c>
      <c r="D13126" s="42"/>
      <c r="F13126" s="343" t="s">
        <v>594</v>
      </c>
      <c r="G13126" s="45" t="s">
        <v>171</v>
      </c>
      <c r="H13126" s="99"/>
      <c r="I13126" s="91">
        <f t="shared" si="3806"/>
        <v>0</v>
      </c>
      <c r="J13126" s="100"/>
      <c r="K13126" s="100"/>
      <c r="L13126" s="91">
        <f t="shared" si="3808"/>
        <v>0</v>
      </c>
      <c r="M13126" s="100"/>
      <c r="N13126" s="100"/>
      <c r="R13126" s="352">
        <f>L13356-[1]გადასახდელები!L11746</f>
        <v>0</v>
      </c>
    </row>
    <row r="13127" spans="2:18" ht="20.25" hidden="1" customHeight="1">
      <c r="B13127" s="36" t="str">
        <f t="shared" si="3807"/>
        <v>b</v>
      </c>
      <c r="C13127" s="42">
        <v>6</v>
      </c>
      <c r="D13127" s="42"/>
      <c r="F13127" s="343" t="s">
        <v>595</v>
      </c>
      <c r="G13127" s="45" t="s">
        <v>172</v>
      </c>
      <c r="H13127" s="99"/>
      <c r="I13127" s="91">
        <f t="shared" si="3806"/>
        <v>0</v>
      </c>
      <c r="J13127" s="100"/>
      <c r="K13127" s="100"/>
      <c r="L13127" s="91">
        <f t="shared" si="3808"/>
        <v>0</v>
      </c>
      <c r="M13127" s="100"/>
      <c r="N13127" s="100"/>
      <c r="R13127" s="352">
        <f>L13357-[1]გადასახდელები!L11747</f>
        <v>0</v>
      </c>
    </row>
    <row r="13128" spans="2:18" ht="20.25" hidden="1" customHeight="1">
      <c r="B13128" s="36" t="str">
        <f t="shared" si="3807"/>
        <v>b</v>
      </c>
      <c r="C13128" s="42">
        <v>5</v>
      </c>
      <c r="D13128" s="42"/>
      <c r="F13128" s="343" t="s">
        <v>596</v>
      </c>
      <c r="G13128" s="48" t="s">
        <v>173</v>
      </c>
      <c r="H13128" s="101"/>
      <c r="I13128" s="97">
        <f t="shared" si="3806"/>
        <v>0</v>
      </c>
      <c r="J13128" s="102"/>
      <c r="K13128" s="102"/>
      <c r="L13128" s="97">
        <f t="shared" si="3808"/>
        <v>0</v>
      </c>
      <c r="M13128" s="102"/>
      <c r="N13128" s="102"/>
      <c r="R13128" s="352">
        <f>L13358-[1]გადასახდელები!L11748</f>
        <v>0</v>
      </c>
    </row>
    <row r="13129" spans="2:18" ht="20.25" hidden="1" customHeight="1">
      <c r="B13129" s="36" t="str">
        <f t="shared" si="3807"/>
        <v>b</v>
      </c>
      <c r="C13129" s="42">
        <v>4</v>
      </c>
      <c r="D13129" s="42"/>
      <c r="F13129" s="343" t="s">
        <v>597</v>
      </c>
      <c r="G13129" s="47" t="s">
        <v>174</v>
      </c>
      <c r="H13129" s="103"/>
      <c r="I13129" s="94">
        <f t="shared" si="3806"/>
        <v>0</v>
      </c>
      <c r="J13129" s="104"/>
      <c r="K13129" s="104"/>
      <c r="L13129" s="94">
        <f t="shared" si="3808"/>
        <v>0</v>
      </c>
      <c r="M13129" s="104"/>
      <c r="N13129" s="104"/>
      <c r="R13129" s="352">
        <f>L13359-[1]გადასახდელები!L11749</f>
        <v>0</v>
      </c>
    </row>
    <row r="13130" spans="2:18" ht="20.25" hidden="1" customHeight="1">
      <c r="B13130" s="36" t="str">
        <f t="shared" si="3807"/>
        <v>b</v>
      </c>
      <c r="C13130" s="42">
        <v>3</v>
      </c>
      <c r="D13130" s="42"/>
      <c r="F13130" s="342" t="s">
        <v>530</v>
      </c>
      <c r="G13130" s="57" t="s">
        <v>175</v>
      </c>
      <c r="H13130" s="89">
        <f>H13131+H13132+H13135+H13171+H13172+H13173+H13174+H13175+H13182+H13183</f>
        <v>0</v>
      </c>
      <c r="I13130" s="90">
        <f t="shared" si="3806"/>
        <v>0</v>
      </c>
      <c r="J13130" s="92">
        <f>J13131+J13132+J13135+J13171+J13172+J13173+J13174+J13175+J13182+J13183</f>
        <v>0</v>
      </c>
      <c r="K13130" s="92">
        <f>K13131+K13132+K13135+K13171+K13172+K13173+K13174+K13175+K13182+K13183</f>
        <v>0</v>
      </c>
      <c r="L13130" s="90">
        <f t="shared" si="3808"/>
        <v>0</v>
      </c>
      <c r="M13130" s="92">
        <f>M13131+M13132+M13135+M13171+M13172+M13173+M13174+M13175+M13182+M13183</f>
        <v>0</v>
      </c>
      <c r="N13130" s="92">
        <f>N13131+N13132+N13135+N13171+N13172+N13173+N13174+N13175+N13182+N13183</f>
        <v>0</v>
      </c>
      <c r="O13130" s="82" t="s">
        <v>146</v>
      </c>
      <c r="R13130" s="352">
        <f>L13360-[1]გადასახდელები!L11750</f>
        <v>0</v>
      </c>
    </row>
    <row r="13131" spans="2:18" ht="20.25" hidden="1" customHeight="1">
      <c r="B13131" s="36" t="str">
        <f t="shared" si="3807"/>
        <v>b</v>
      </c>
      <c r="C13131" s="42">
        <v>4</v>
      </c>
      <c r="D13131" s="42"/>
      <c r="F13131" s="343" t="s">
        <v>531</v>
      </c>
      <c r="G13131" s="47" t="s">
        <v>176</v>
      </c>
      <c r="H13131" s="103"/>
      <c r="I13131" s="94">
        <f t="shared" si="3806"/>
        <v>0</v>
      </c>
      <c r="J13131" s="104"/>
      <c r="K13131" s="104"/>
      <c r="L13131" s="94">
        <f t="shared" si="3808"/>
        <v>0</v>
      </c>
      <c r="M13131" s="104"/>
      <c r="N13131" s="104"/>
      <c r="R13131" s="352">
        <f>L13361-[1]გადასახდელები!L11751</f>
        <v>0</v>
      </c>
    </row>
    <row r="13132" spans="2:18" ht="20.25" hidden="1" customHeight="1">
      <c r="B13132" s="36" t="str">
        <f t="shared" si="3807"/>
        <v>b</v>
      </c>
      <c r="C13132" s="42">
        <v>4</v>
      </c>
      <c r="D13132" s="42"/>
      <c r="F13132" s="342" t="s">
        <v>532</v>
      </c>
      <c r="G13132" s="47" t="s">
        <v>177</v>
      </c>
      <c r="H13132" s="93">
        <f>SUM(H13133:H13134)</f>
        <v>0</v>
      </c>
      <c r="I13132" s="94">
        <f t="shared" si="3806"/>
        <v>0</v>
      </c>
      <c r="J13132" s="95">
        <f>SUM(J13133:J13134)</f>
        <v>0</v>
      </c>
      <c r="K13132" s="95">
        <f>SUM(K13133:K13134)</f>
        <v>0</v>
      </c>
      <c r="L13132" s="94">
        <f t="shared" si="3808"/>
        <v>0</v>
      </c>
      <c r="M13132" s="95">
        <f>SUM(M13133:M13134)</f>
        <v>0</v>
      </c>
      <c r="N13132" s="95">
        <f>SUM(N13133:N13134)</f>
        <v>0</v>
      </c>
      <c r="O13132" s="82" t="s">
        <v>146</v>
      </c>
      <c r="R13132" s="352">
        <f>L13362-[1]გადასახდელები!L11752</f>
        <v>0</v>
      </c>
    </row>
    <row r="13133" spans="2:18" ht="20.25" hidden="1" customHeight="1">
      <c r="B13133" s="36" t="str">
        <f t="shared" si="3807"/>
        <v>b</v>
      </c>
      <c r="C13133" s="42">
        <v>5</v>
      </c>
      <c r="D13133" s="42"/>
      <c r="F13133" s="343" t="s">
        <v>533</v>
      </c>
      <c r="G13133" s="48" t="s">
        <v>178</v>
      </c>
      <c r="H13133" s="101"/>
      <c r="I13133" s="97">
        <f t="shared" si="3806"/>
        <v>0</v>
      </c>
      <c r="J13133" s="102"/>
      <c r="K13133" s="102"/>
      <c r="L13133" s="97">
        <f t="shared" si="3808"/>
        <v>0</v>
      </c>
      <c r="M13133" s="102"/>
      <c r="N13133" s="102"/>
      <c r="R13133" s="352">
        <f>L13363-[1]გადასახდელები!L11753</f>
        <v>0</v>
      </c>
    </row>
    <row r="13134" spans="2:18" ht="20.25" hidden="1" customHeight="1">
      <c r="B13134" s="36" t="str">
        <f t="shared" si="3807"/>
        <v>b</v>
      </c>
      <c r="C13134" s="42">
        <v>5</v>
      </c>
      <c r="D13134" s="42"/>
      <c r="F13134" s="343" t="s">
        <v>598</v>
      </c>
      <c r="G13134" s="48" t="s">
        <v>179</v>
      </c>
      <c r="H13134" s="101"/>
      <c r="I13134" s="97">
        <f t="shared" si="3806"/>
        <v>0</v>
      </c>
      <c r="J13134" s="102"/>
      <c r="K13134" s="102"/>
      <c r="L13134" s="97">
        <f t="shared" si="3808"/>
        <v>0</v>
      </c>
      <c r="M13134" s="102"/>
      <c r="N13134" s="102"/>
      <c r="R13134" s="352">
        <f>L13364-[1]გადასახდელები!L11754</f>
        <v>0</v>
      </c>
    </row>
    <row r="13135" spans="2:18" ht="20.25" hidden="1" customHeight="1">
      <c r="B13135" s="36" t="str">
        <f t="shared" si="3807"/>
        <v>b</v>
      </c>
      <c r="C13135" s="42">
        <v>4</v>
      </c>
      <c r="D13135" s="42"/>
      <c r="F13135" s="342" t="s">
        <v>534</v>
      </c>
      <c r="G13135" s="47" t="s">
        <v>180</v>
      </c>
      <c r="H13135" s="93">
        <f>H13136+H13137+H13138+H13139+H13151+H13155+H13156+H13157+H13158+H13159+H13160+H13161+H13169+H13170</f>
        <v>0</v>
      </c>
      <c r="I13135" s="94">
        <f t="shared" si="3806"/>
        <v>0</v>
      </c>
      <c r="J13135" s="95">
        <f>J13136+J13137+J13138+J13139+J13151+J13155+J13156+J13157+J13158+J13159+J13160+J13161+J13169+J13170</f>
        <v>0</v>
      </c>
      <c r="K13135" s="95">
        <f>K13136+K13137+K13138+K13139+K13151+K13155+K13156+K13157+K13158+K13159+K13160+K13161+K13169+K13170</f>
        <v>0</v>
      </c>
      <c r="L13135" s="94">
        <f t="shared" si="3808"/>
        <v>0</v>
      </c>
      <c r="M13135" s="95">
        <f>M13136+M13137+M13138+M13139+M13151+M13155+M13156+M13157+M13158+M13159+M13160+M13161+M13169+M13170</f>
        <v>0</v>
      </c>
      <c r="N13135" s="95">
        <f>N13136+N13137+N13138+N13139+N13151+N13155+N13156+N13157+N13158+N13159+N13160+N13161+N13169+N13170</f>
        <v>0</v>
      </c>
      <c r="O13135" s="82" t="s">
        <v>146</v>
      </c>
      <c r="R13135" s="352">
        <f>L13365-[1]გადასახდელები!L11755</f>
        <v>0</v>
      </c>
    </row>
    <row r="13136" spans="2:18" ht="42.75" hidden="1" customHeight="1">
      <c r="B13136" s="36" t="str">
        <f t="shared" si="3807"/>
        <v>b</v>
      </c>
      <c r="C13136" s="42">
        <v>5</v>
      </c>
      <c r="D13136" s="42"/>
      <c r="F13136" s="343" t="s">
        <v>535</v>
      </c>
      <c r="G13136" s="48" t="s">
        <v>229</v>
      </c>
      <c r="H13136" s="101"/>
      <c r="I13136" s="97">
        <f t="shared" si="3806"/>
        <v>0</v>
      </c>
      <c r="J13136" s="102"/>
      <c r="K13136" s="102"/>
      <c r="L13136" s="97">
        <f t="shared" si="3808"/>
        <v>0</v>
      </c>
      <c r="M13136" s="102"/>
      <c r="N13136" s="102"/>
      <c r="R13136" s="352">
        <f>L13366-[1]გადასახდელები!L11756</f>
        <v>0</v>
      </c>
    </row>
    <row r="13137" spans="2:18" ht="30.75" hidden="1" customHeight="1">
      <c r="B13137" s="36" t="str">
        <f t="shared" si="3807"/>
        <v>b</v>
      </c>
      <c r="C13137" s="42">
        <v>5</v>
      </c>
      <c r="D13137" s="42"/>
      <c r="F13137" s="343" t="s">
        <v>599</v>
      </c>
      <c r="G13137" s="49" t="s">
        <v>196</v>
      </c>
      <c r="H13137" s="101"/>
      <c r="I13137" s="97">
        <f t="shared" si="3806"/>
        <v>0</v>
      </c>
      <c r="J13137" s="102"/>
      <c r="K13137" s="102"/>
      <c r="L13137" s="97">
        <f t="shared" si="3808"/>
        <v>0</v>
      </c>
      <c r="M13137" s="102"/>
      <c r="N13137" s="102"/>
      <c r="R13137" s="352">
        <f>L13367-[1]გადასახდელები!L11757</f>
        <v>0</v>
      </c>
    </row>
    <row r="13138" spans="2:18" ht="60.75" hidden="1" customHeight="1">
      <c r="B13138" s="36" t="str">
        <f t="shared" si="3807"/>
        <v>b</v>
      </c>
      <c r="C13138" s="42">
        <v>5</v>
      </c>
      <c r="D13138" s="42"/>
      <c r="F13138" s="343" t="s">
        <v>536</v>
      </c>
      <c r="G13138" s="49" t="s">
        <v>230</v>
      </c>
      <c r="H13138" s="101"/>
      <c r="I13138" s="97">
        <f t="shared" si="3806"/>
        <v>0</v>
      </c>
      <c r="J13138" s="102"/>
      <c r="K13138" s="102"/>
      <c r="L13138" s="97">
        <f t="shared" si="3808"/>
        <v>0</v>
      </c>
      <c r="M13138" s="102"/>
      <c r="N13138" s="102"/>
      <c r="R13138" s="352">
        <f>L13368-[1]გადასახდელები!L11758</f>
        <v>0</v>
      </c>
    </row>
    <row r="13139" spans="2:18" ht="30.75" hidden="1" customHeight="1">
      <c r="B13139" s="36" t="str">
        <f t="shared" si="3807"/>
        <v>b</v>
      </c>
      <c r="C13139" s="42">
        <v>5</v>
      </c>
      <c r="D13139" s="42"/>
      <c r="F13139" s="342" t="s">
        <v>537</v>
      </c>
      <c r="G13139" s="48" t="s">
        <v>195</v>
      </c>
      <c r="H13139" s="96">
        <f>SUM(H13140:H13150)</f>
        <v>0</v>
      </c>
      <c r="I13139" s="97">
        <f t="shared" si="3806"/>
        <v>0</v>
      </c>
      <c r="J13139" s="98">
        <f>SUM(J13140:J13150)</f>
        <v>0</v>
      </c>
      <c r="K13139" s="98">
        <f>SUM(K13140:K13150)</f>
        <v>0</v>
      </c>
      <c r="L13139" s="97">
        <f t="shared" si="3808"/>
        <v>0</v>
      </c>
      <c r="M13139" s="98">
        <f>SUM(M13140:M13150)</f>
        <v>0</v>
      </c>
      <c r="N13139" s="98">
        <f>SUM(N13140:N13150)</f>
        <v>0</v>
      </c>
      <c r="O13139" s="82" t="s">
        <v>146</v>
      </c>
      <c r="R13139" s="352">
        <f>L13369-[1]გადასახდელები!L11759</f>
        <v>0</v>
      </c>
    </row>
    <row r="13140" spans="2:18" ht="20.25" hidden="1" customHeight="1">
      <c r="B13140" s="36" t="str">
        <f t="shared" si="3807"/>
        <v>b</v>
      </c>
      <c r="C13140" s="42">
        <v>6</v>
      </c>
      <c r="D13140" s="42"/>
      <c r="F13140" s="343" t="s">
        <v>600</v>
      </c>
      <c r="G13140" s="45" t="s">
        <v>181</v>
      </c>
      <c r="H13140" s="106"/>
      <c r="I13140" s="105">
        <f t="shared" si="3806"/>
        <v>0</v>
      </c>
      <c r="J13140" s="107"/>
      <c r="K13140" s="107"/>
      <c r="L13140" s="105">
        <f t="shared" si="3808"/>
        <v>0</v>
      </c>
      <c r="M13140" s="107"/>
      <c r="N13140" s="107"/>
      <c r="R13140" s="352">
        <f>L13370-[1]გადასახდელები!L11760</f>
        <v>0</v>
      </c>
    </row>
    <row r="13141" spans="2:18" ht="20.25" hidden="1" customHeight="1">
      <c r="B13141" s="36" t="str">
        <f t="shared" si="3807"/>
        <v>b</v>
      </c>
      <c r="C13141" s="42">
        <v>6</v>
      </c>
      <c r="D13141" s="42"/>
      <c r="F13141" s="343" t="s">
        <v>601</v>
      </c>
      <c r="G13141" s="45" t="s">
        <v>182</v>
      </c>
      <c r="H13141" s="106"/>
      <c r="I13141" s="105">
        <f t="shared" si="3806"/>
        <v>0</v>
      </c>
      <c r="J13141" s="107"/>
      <c r="K13141" s="107"/>
      <c r="L13141" s="105">
        <f t="shared" si="3808"/>
        <v>0</v>
      </c>
      <c r="M13141" s="107"/>
      <c r="N13141" s="107"/>
      <c r="R13141" s="352">
        <f>L13371-[1]გადასახდელები!L11761</f>
        <v>0</v>
      </c>
    </row>
    <row r="13142" spans="2:18" ht="20.25" hidden="1" customHeight="1">
      <c r="B13142" s="36" t="str">
        <f t="shared" si="3807"/>
        <v>b</v>
      </c>
      <c r="C13142" s="42">
        <v>6</v>
      </c>
      <c r="D13142" s="42"/>
      <c r="F13142" s="343" t="s">
        <v>602</v>
      </c>
      <c r="G13142" s="45" t="s">
        <v>183</v>
      </c>
      <c r="H13142" s="106"/>
      <c r="I13142" s="105">
        <f t="shared" si="3806"/>
        <v>0</v>
      </c>
      <c r="J13142" s="107"/>
      <c r="K13142" s="107"/>
      <c r="L13142" s="105">
        <f t="shared" si="3808"/>
        <v>0</v>
      </c>
      <c r="M13142" s="107"/>
      <c r="N13142" s="107"/>
      <c r="R13142" s="352">
        <f>L13372-[1]გადასახდელები!L11762</f>
        <v>0</v>
      </c>
    </row>
    <row r="13143" spans="2:18" ht="20.25" hidden="1" customHeight="1">
      <c r="B13143" s="36" t="str">
        <f t="shared" si="3807"/>
        <v>b</v>
      </c>
      <c r="C13143" s="42">
        <v>6</v>
      </c>
      <c r="D13143" s="42"/>
      <c r="F13143" s="343" t="s">
        <v>603</v>
      </c>
      <c r="G13143" s="45" t="s">
        <v>184</v>
      </c>
      <c r="H13143" s="106"/>
      <c r="I13143" s="105">
        <f t="shared" si="3806"/>
        <v>0</v>
      </c>
      <c r="J13143" s="107"/>
      <c r="K13143" s="107"/>
      <c r="L13143" s="105">
        <f t="shared" si="3808"/>
        <v>0</v>
      </c>
      <c r="M13143" s="107"/>
      <c r="N13143" s="107"/>
      <c r="R13143" s="352">
        <f>L13373-[1]გადასახდელები!L11763</f>
        <v>0</v>
      </c>
    </row>
    <row r="13144" spans="2:18" ht="20.25" hidden="1" customHeight="1">
      <c r="B13144" s="36" t="str">
        <f t="shared" si="3807"/>
        <v>b</v>
      </c>
      <c r="C13144" s="42">
        <v>6</v>
      </c>
      <c r="D13144" s="42"/>
      <c r="F13144" s="343" t="s">
        <v>538</v>
      </c>
      <c r="G13144" s="45" t="s">
        <v>185</v>
      </c>
      <c r="H13144" s="106"/>
      <c r="I13144" s="105">
        <f t="shared" si="3806"/>
        <v>0</v>
      </c>
      <c r="J13144" s="107"/>
      <c r="K13144" s="107"/>
      <c r="L13144" s="105">
        <f t="shared" si="3808"/>
        <v>0</v>
      </c>
      <c r="M13144" s="107"/>
      <c r="N13144" s="107"/>
      <c r="R13144" s="352">
        <f>L13374-[1]გადასახდელები!L11764</f>
        <v>0</v>
      </c>
    </row>
    <row r="13145" spans="2:18" ht="20.25" hidden="1" customHeight="1">
      <c r="B13145" s="36" t="str">
        <f t="shared" si="3807"/>
        <v>b</v>
      </c>
      <c r="C13145" s="42">
        <v>6</v>
      </c>
      <c r="D13145" s="42"/>
      <c r="F13145" s="343" t="s">
        <v>604</v>
      </c>
      <c r="G13145" s="45" t="s">
        <v>186</v>
      </c>
      <c r="H13145" s="106"/>
      <c r="I13145" s="105">
        <f t="shared" si="3806"/>
        <v>0</v>
      </c>
      <c r="J13145" s="107"/>
      <c r="K13145" s="107"/>
      <c r="L13145" s="105">
        <f t="shared" si="3808"/>
        <v>0</v>
      </c>
      <c r="M13145" s="107"/>
      <c r="N13145" s="107"/>
      <c r="R13145" s="352">
        <f>L13375-[1]გადასახდელები!L11765</f>
        <v>0</v>
      </c>
    </row>
    <row r="13146" spans="2:18" ht="20.25" hidden="1" customHeight="1">
      <c r="B13146" s="36" t="str">
        <f t="shared" si="3807"/>
        <v>b</v>
      </c>
      <c r="C13146" s="42">
        <v>6</v>
      </c>
      <c r="D13146" s="42"/>
      <c r="F13146" s="343" t="s">
        <v>605</v>
      </c>
      <c r="G13146" s="45" t="s">
        <v>187</v>
      </c>
      <c r="H13146" s="106"/>
      <c r="I13146" s="105">
        <f t="shared" si="3806"/>
        <v>0</v>
      </c>
      <c r="J13146" s="107"/>
      <c r="K13146" s="107"/>
      <c r="L13146" s="105">
        <f t="shared" si="3808"/>
        <v>0</v>
      </c>
      <c r="M13146" s="107"/>
      <c r="N13146" s="107"/>
      <c r="R13146" s="352">
        <f>L13376-[1]გადასახდელები!L11766</f>
        <v>0</v>
      </c>
    </row>
    <row r="13147" spans="2:18" ht="20.25" hidden="1" customHeight="1">
      <c r="B13147" s="36" t="str">
        <f t="shared" si="3807"/>
        <v>b</v>
      </c>
      <c r="C13147" s="42">
        <v>6</v>
      </c>
      <c r="D13147" s="42"/>
      <c r="F13147" s="343" t="s">
        <v>606</v>
      </c>
      <c r="G13147" s="45" t="s">
        <v>188</v>
      </c>
      <c r="H13147" s="106"/>
      <c r="I13147" s="105">
        <f t="shared" si="3806"/>
        <v>0</v>
      </c>
      <c r="J13147" s="107"/>
      <c r="K13147" s="107"/>
      <c r="L13147" s="105">
        <f t="shared" si="3808"/>
        <v>0</v>
      </c>
      <c r="M13147" s="107"/>
      <c r="N13147" s="107"/>
      <c r="R13147" s="352">
        <f>L13377-[1]გადასახდელები!L11767</f>
        <v>0</v>
      </c>
    </row>
    <row r="13148" spans="2:18" ht="20.25" hidden="1" customHeight="1">
      <c r="B13148" s="36" t="str">
        <f t="shared" si="3807"/>
        <v>b</v>
      </c>
      <c r="C13148" s="42">
        <v>6</v>
      </c>
      <c r="D13148" s="42"/>
      <c r="F13148" s="343" t="s">
        <v>607</v>
      </c>
      <c r="G13148" s="45" t="s">
        <v>189</v>
      </c>
      <c r="H13148" s="106"/>
      <c r="I13148" s="105">
        <f t="shared" si="3806"/>
        <v>0</v>
      </c>
      <c r="J13148" s="107"/>
      <c r="K13148" s="107"/>
      <c r="L13148" s="105">
        <f t="shared" si="3808"/>
        <v>0</v>
      </c>
      <c r="M13148" s="107"/>
      <c r="N13148" s="107"/>
      <c r="R13148" s="352">
        <f>L13378-[1]გადასახდელები!L11768</f>
        <v>0</v>
      </c>
    </row>
    <row r="13149" spans="2:18" ht="20.25" hidden="1" customHeight="1">
      <c r="B13149" s="36" t="str">
        <f t="shared" si="3807"/>
        <v>b</v>
      </c>
      <c r="C13149" s="42">
        <v>6</v>
      </c>
      <c r="D13149" s="42"/>
      <c r="F13149" s="343" t="s">
        <v>608</v>
      </c>
      <c r="G13149" s="45" t="s">
        <v>190</v>
      </c>
      <c r="H13149" s="106"/>
      <c r="I13149" s="105">
        <f t="shared" si="3806"/>
        <v>0</v>
      </c>
      <c r="J13149" s="107"/>
      <c r="K13149" s="107"/>
      <c r="L13149" s="105">
        <f t="shared" si="3808"/>
        <v>0</v>
      </c>
      <c r="M13149" s="107"/>
      <c r="N13149" s="107"/>
      <c r="R13149" s="352">
        <f>L13379-[1]გადასახდელები!L11769</f>
        <v>0</v>
      </c>
    </row>
    <row r="13150" spans="2:18" ht="30.75" hidden="1" customHeight="1">
      <c r="B13150" s="36" t="str">
        <f t="shared" si="3807"/>
        <v>b</v>
      </c>
      <c r="C13150" s="42">
        <v>6</v>
      </c>
      <c r="D13150" s="42"/>
      <c r="F13150" s="343" t="s">
        <v>539</v>
      </c>
      <c r="G13150" s="45" t="s">
        <v>231</v>
      </c>
      <c r="H13150" s="106"/>
      <c r="I13150" s="105">
        <f t="shared" si="3806"/>
        <v>0</v>
      </c>
      <c r="J13150" s="107"/>
      <c r="K13150" s="107"/>
      <c r="L13150" s="105">
        <f t="shared" si="3808"/>
        <v>0</v>
      </c>
      <c r="M13150" s="107"/>
      <c r="N13150" s="107"/>
      <c r="R13150" s="352">
        <f>L13380-[1]გადასახდელები!L11770</f>
        <v>0</v>
      </c>
    </row>
    <row r="13151" spans="2:18" ht="20.25" hidden="1" customHeight="1">
      <c r="B13151" s="36" t="str">
        <f t="shared" si="3807"/>
        <v>b</v>
      </c>
      <c r="C13151" s="42">
        <v>5</v>
      </c>
      <c r="D13151" s="42"/>
      <c r="F13151" s="342" t="s">
        <v>609</v>
      </c>
      <c r="G13151" s="48" t="s">
        <v>197</v>
      </c>
      <c r="H13151" s="96">
        <f>SUM(H13152:H13154)</f>
        <v>0</v>
      </c>
      <c r="I13151" s="97">
        <f t="shared" si="3806"/>
        <v>0</v>
      </c>
      <c r="J13151" s="98">
        <f>SUM(J13152:J13154)</f>
        <v>0</v>
      </c>
      <c r="K13151" s="98">
        <f>SUM(K13152:K13154)</f>
        <v>0</v>
      </c>
      <c r="L13151" s="97">
        <f t="shared" si="3808"/>
        <v>0</v>
      </c>
      <c r="M13151" s="98">
        <f>SUM(M13152:M13154)</f>
        <v>0</v>
      </c>
      <c r="N13151" s="98">
        <f>SUM(N13152:N13154)</f>
        <v>0</v>
      </c>
      <c r="O13151" s="82" t="s">
        <v>146</v>
      </c>
      <c r="R13151" s="352">
        <f>L13381-[1]გადასახდელები!L11771</f>
        <v>0</v>
      </c>
    </row>
    <row r="13152" spans="2:18" ht="20.25" hidden="1" customHeight="1">
      <c r="B13152" s="36" t="str">
        <f t="shared" si="3807"/>
        <v>b</v>
      </c>
      <c r="C13152" s="42">
        <v>6</v>
      </c>
      <c r="D13152" s="42"/>
      <c r="F13152" s="343" t="s">
        <v>610</v>
      </c>
      <c r="G13152" s="45" t="s">
        <v>191</v>
      </c>
      <c r="H13152" s="106"/>
      <c r="I13152" s="105">
        <f t="shared" si="3806"/>
        <v>0</v>
      </c>
      <c r="J13152" s="107"/>
      <c r="K13152" s="107"/>
      <c r="L13152" s="105">
        <f t="shared" si="3808"/>
        <v>0</v>
      </c>
      <c r="M13152" s="107"/>
      <c r="N13152" s="107"/>
      <c r="R13152" s="352">
        <f>L13382-[1]გადასახდელები!L11772</f>
        <v>0</v>
      </c>
    </row>
    <row r="13153" spans="2:18" ht="20.25" hidden="1" customHeight="1">
      <c r="B13153" s="36" t="str">
        <f t="shared" si="3807"/>
        <v>b</v>
      </c>
      <c r="C13153" s="42">
        <v>6</v>
      </c>
      <c r="D13153" s="42"/>
      <c r="F13153" s="343" t="s">
        <v>611</v>
      </c>
      <c r="G13153" s="45" t="s">
        <v>192</v>
      </c>
      <c r="H13153" s="106"/>
      <c r="I13153" s="105">
        <f t="shared" si="3806"/>
        <v>0</v>
      </c>
      <c r="J13153" s="107"/>
      <c r="K13153" s="107"/>
      <c r="L13153" s="105">
        <f t="shared" si="3808"/>
        <v>0</v>
      </c>
      <c r="M13153" s="107"/>
      <c r="N13153" s="107"/>
      <c r="R13153" s="352">
        <f>L13383-[1]გადასახდელები!L11773</f>
        <v>0</v>
      </c>
    </row>
    <row r="13154" spans="2:18" ht="30.75" hidden="1" customHeight="1">
      <c r="B13154" s="36" t="str">
        <f t="shared" si="3807"/>
        <v>b</v>
      </c>
      <c r="C13154" s="42">
        <v>6</v>
      </c>
      <c r="D13154" s="42"/>
      <c r="F13154" s="343" t="s">
        <v>612</v>
      </c>
      <c r="G13154" s="45" t="s">
        <v>232</v>
      </c>
      <c r="H13154" s="106"/>
      <c r="I13154" s="105">
        <f t="shared" si="3806"/>
        <v>0</v>
      </c>
      <c r="J13154" s="107"/>
      <c r="K13154" s="107"/>
      <c r="L13154" s="105">
        <f t="shared" si="3808"/>
        <v>0</v>
      </c>
      <c r="M13154" s="107"/>
      <c r="N13154" s="107"/>
      <c r="R13154" s="352">
        <f>L13384-[1]გადასახდელები!L11774</f>
        <v>0</v>
      </c>
    </row>
    <row r="13155" spans="2:18" ht="30.75" hidden="1" customHeight="1">
      <c r="B13155" s="36" t="str">
        <f t="shared" si="3807"/>
        <v>b</v>
      </c>
      <c r="C13155" s="42">
        <v>5</v>
      </c>
      <c r="D13155" s="42"/>
      <c r="F13155" s="343" t="s">
        <v>613</v>
      </c>
      <c r="G13155" s="48" t="s">
        <v>233</v>
      </c>
      <c r="H13155" s="101"/>
      <c r="I13155" s="97">
        <f t="shared" si="3806"/>
        <v>0</v>
      </c>
      <c r="J13155" s="102"/>
      <c r="K13155" s="102"/>
      <c r="L13155" s="97">
        <f t="shared" si="3808"/>
        <v>0</v>
      </c>
      <c r="M13155" s="102"/>
      <c r="N13155" s="102"/>
      <c r="R13155" s="352">
        <f>L13385-[1]გადასახდელები!L11775</f>
        <v>0</v>
      </c>
    </row>
    <row r="13156" spans="2:18" ht="34.5" hidden="1" customHeight="1">
      <c r="B13156" s="36" t="str">
        <f t="shared" si="3807"/>
        <v>b</v>
      </c>
      <c r="C13156" s="42">
        <v>5</v>
      </c>
      <c r="D13156" s="42"/>
      <c r="F13156" s="343" t="s">
        <v>614</v>
      </c>
      <c r="G13156" s="50" t="s">
        <v>367</v>
      </c>
      <c r="H13156" s="101"/>
      <c r="I13156" s="97">
        <f t="shared" si="3806"/>
        <v>0</v>
      </c>
      <c r="J13156" s="102"/>
      <c r="K13156" s="102"/>
      <c r="L13156" s="97">
        <f t="shared" si="3808"/>
        <v>0</v>
      </c>
      <c r="M13156" s="102"/>
      <c r="N13156" s="102"/>
      <c r="R13156" s="352">
        <f>L13386-[1]გადასახდელები!L11776</f>
        <v>0</v>
      </c>
    </row>
    <row r="13157" spans="2:18" ht="34.5" hidden="1" customHeight="1">
      <c r="B13157" s="36" t="str">
        <f t="shared" si="3807"/>
        <v>b</v>
      </c>
      <c r="C13157" s="42">
        <v>5</v>
      </c>
      <c r="D13157" s="42"/>
      <c r="F13157" s="343" t="s">
        <v>540</v>
      </c>
      <c r="G13157" s="48" t="s">
        <v>234</v>
      </c>
      <c r="H13157" s="101"/>
      <c r="I13157" s="97">
        <f t="shared" si="3806"/>
        <v>0</v>
      </c>
      <c r="J13157" s="102"/>
      <c r="K13157" s="102"/>
      <c r="L13157" s="97">
        <f t="shared" si="3808"/>
        <v>0</v>
      </c>
      <c r="M13157" s="102"/>
      <c r="N13157" s="102"/>
      <c r="R13157" s="352">
        <f>L13387-[1]გადასახდელები!L11777</f>
        <v>0</v>
      </c>
    </row>
    <row r="13158" spans="2:18" ht="50.25" hidden="1" customHeight="1">
      <c r="B13158" s="36" t="str">
        <f t="shared" si="3807"/>
        <v>b</v>
      </c>
      <c r="C13158" s="42">
        <v>5</v>
      </c>
      <c r="D13158" s="42"/>
      <c r="F13158" s="343" t="s">
        <v>541</v>
      </c>
      <c r="G13158" s="48" t="s">
        <v>235</v>
      </c>
      <c r="H13158" s="101"/>
      <c r="I13158" s="97">
        <f t="shared" si="3806"/>
        <v>0</v>
      </c>
      <c r="J13158" s="102"/>
      <c r="K13158" s="102"/>
      <c r="L13158" s="97">
        <f t="shared" si="3808"/>
        <v>0</v>
      </c>
      <c r="M13158" s="102"/>
      <c r="N13158" s="102"/>
      <c r="R13158" s="352">
        <f>L13388-[1]გადასახდელები!L11778</f>
        <v>0</v>
      </c>
    </row>
    <row r="13159" spans="2:18" ht="20.25" hidden="1" customHeight="1">
      <c r="B13159" s="36" t="str">
        <f t="shared" si="3807"/>
        <v>b</v>
      </c>
      <c r="C13159" s="42">
        <v>5</v>
      </c>
      <c r="D13159" s="42"/>
      <c r="F13159" s="343" t="s">
        <v>542</v>
      </c>
      <c r="G13159" s="48" t="s">
        <v>236</v>
      </c>
      <c r="H13159" s="101"/>
      <c r="I13159" s="97">
        <f t="shared" ref="I13159:I13222" si="3809">J13159+K13159</f>
        <v>0</v>
      </c>
      <c r="J13159" s="102"/>
      <c r="K13159" s="102"/>
      <c r="L13159" s="97">
        <f t="shared" si="3808"/>
        <v>0</v>
      </c>
      <c r="M13159" s="102"/>
      <c r="N13159" s="102"/>
      <c r="R13159" s="352">
        <f>L13389-[1]გადასახდელები!L11779</f>
        <v>0</v>
      </c>
    </row>
    <row r="13160" spans="2:18" ht="20.25" hidden="1" customHeight="1">
      <c r="B13160" s="36" t="str">
        <f t="shared" si="3807"/>
        <v>b</v>
      </c>
      <c r="C13160" s="42">
        <v>5</v>
      </c>
      <c r="D13160" s="42"/>
      <c r="F13160" s="343" t="s">
        <v>543</v>
      </c>
      <c r="G13160" s="48" t="s">
        <v>237</v>
      </c>
      <c r="H13160" s="101"/>
      <c r="I13160" s="97">
        <f t="shared" si="3809"/>
        <v>0</v>
      </c>
      <c r="J13160" s="102"/>
      <c r="K13160" s="102"/>
      <c r="L13160" s="97">
        <f t="shared" si="3808"/>
        <v>0</v>
      </c>
      <c r="M13160" s="102"/>
      <c r="N13160" s="102"/>
      <c r="R13160" s="352">
        <f>L13390-[1]გადასახდელები!L11780</f>
        <v>0</v>
      </c>
    </row>
    <row r="13161" spans="2:18" ht="20.25" hidden="1" customHeight="1">
      <c r="B13161" s="36" t="str">
        <f t="shared" si="3807"/>
        <v>b</v>
      </c>
      <c r="C13161" s="42">
        <v>5</v>
      </c>
      <c r="D13161" s="42"/>
      <c r="F13161" s="342" t="s">
        <v>544</v>
      </c>
      <c r="G13161" s="48" t="s">
        <v>238</v>
      </c>
      <c r="H13161" s="96">
        <f>SUM(H13162:H13168)</f>
        <v>0</v>
      </c>
      <c r="I13161" s="97">
        <f t="shared" si="3809"/>
        <v>0</v>
      </c>
      <c r="J13161" s="98">
        <f>SUM(J13162:J13168)</f>
        <v>0</v>
      </c>
      <c r="K13161" s="98">
        <f>SUM(K13162:K13168)</f>
        <v>0</v>
      </c>
      <c r="L13161" s="97">
        <f t="shared" si="3808"/>
        <v>0</v>
      </c>
      <c r="M13161" s="98">
        <f>SUM(M13162:M13168)</f>
        <v>0</v>
      </c>
      <c r="N13161" s="98">
        <f>SUM(N13162:N13168)</f>
        <v>0</v>
      </c>
      <c r="O13161" s="82" t="s">
        <v>146</v>
      </c>
      <c r="R13161" s="352">
        <f>L13391-[1]გადასახდელები!L11781</f>
        <v>0</v>
      </c>
    </row>
    <row r="13162" spans="2:18" ht="23.25" hidden="1" customHeight="1">
      <c r="B13162" s="36" t="str">
        <f t="shared" si="3807"/>
        <v>b</v>
      </c>
      <c r="C13162" s="42">
        <v>6</v>
      </c>
      <c r="D13162" s="42"/>
      <c r="F13162" s="343" t="s">
        <v>545</v>
      </c>
      <c r="G13162" s="45" t="s">
        <v>198</v>
      </c>
      <c r="H13162" s="106"/>
      <c r="I13162" s="105">
        <f t="shared" si="3809"/>
        <v>0</v>
      </c>
      <c r="J13162" s="107"/>
      <c r="K13162" s="107"/>
      <c r="L13162" s="105">
        <f t="shared" si="3808"/>
        <v>0</v>
      </c>
      <c r="M13162" s="107"/>
      <c r="N13162" s="107"/>
      <c r="R13162" s="352">
        <f>L13392-[1]გადასახდელები!L11782</f>
        <v>0</v>
      </c>
    </row>
    <row r="13163" spans="2:18" ht="20.25" hidden="1" customHeight="1">
      <c r="B13163" s="36" t="str">
        <f t="shared" ref="B13163:B13226" si="3810">IF(H13163+I13163+L13163&gt;0,"a","b")</f>
        <v>b</v>
      </c>
      <c r="C13163" s="42">
        <v>6</v>
      </c>
      <c r="D13163" s="42"/>
      <c r="F13163" s="343" t="s">
        <v>546</v>
      </c>
      <c r="G13163" s="45" t="s">
        <v>199</v>
      </c>
      <c r="H13163" s="106"/>
      <c r="I13163" s="105">
        <f t="shared" si="3809"/>
        <v>0</v>
      </c>
      <c r="J13163" s="107"/>
      <c r="K13163" s="107"/>
      <c r="L13163" s="105">
        <f t="shared" si="3808"/>
        <v>0</v>
      </c>
      <c r="M13163" s="107"/>
      <c r="N13163" s="107"/>
      <c r="R13163" s="352">
        <f>L13393-[1]გადასახდელები!L11783</f>
        <v>0</v>
      </c>
    </row>
    <row r="13164" spans="2:18" ht="23.25" hidden="1" customHeight="1">
      <c r="B13164" s="36" t="str">
        <f t="shared" si="3810"/>
        <v>b</v>
      </c>
      <c r="C13164" s="42">
        <v>6</v>
      </c>
      <c r="D13164" s="42"/>
      <c r="F13164" s="343" t="s">
        <v>547</v>
      </c>
      <c r="G13164" s="45" t="s">
        <v>200</v>
      </c>
      <c r="H13164" s="106"/>
      <c r="I13164" s="105">
        <f t="shared" si="3809"/>
        <v>0</v>
      </c>
      <c r="J13164" s="107"/>
      <c r="K13164" s="107"/>
      <c r="L13164" s="105">
        <f t="shared" si="3808"/>
        <v>0</v>
      </c>
      <c r="M13164" s="107"/>
      <c r="N13164" s="107"/>
      <c r="R13164" s="352">
        <f>L13394-[1]გადასახდელები!L11784</f>
        <v>0</v>
      </c>
    </row>
    <row r="13165" spans="2:18" ht="31.5" hidden="1" customHeight="1">
      <c r="B13165" s="36" t="str">
        <f t="shared" si="3810"/>
        <v>b</v>
      </c>
      <c r="C13165" s="42">
        <v>6</v>
      </c>
      <c r="D13165" s="42"/>
      <c r="F13165" s="343" t="s">
        <v>615</v>
      </c>
      <c r="G13165" s="45" t="s">
        <v>201</v>
      </c>
      <c r="H13165" s="106"/>
      <c r="I13165" s="105">
        <f t="shared" si="3809"/>
        <v>0</v>
      </c>
      <c r="J13165" s="107"/>
      <c r="K13165" s="107"/>
      <c r="L13165" s="105">
        <f t="shared" si="3808"/>
        <v>0</v>
      </c>
      <c r="M13165" s="107"/>
      <c r="N13165" s="107"/>
      <c r="R13165" s="352">
        <f>L13395-[1]გადასახდელები!L11785</f>
        <v>0</v>
      </c>
    </row>
    <row r="13166" spans="2:18" ht="33.75" hidden="1" customHeight="1">
      <c r="B13166" s="36" t="str">
        <f t="shared" si="3810"/>
        <v>b</v>
      </c>
      <c r="C13166" s="42">
        <v>6</v>
      </c>
      <c r="D13166" s="42"/>
      <c r="F13166" s="343" t="s">
        <v>548</v>
      </c>
      <c r="G13166" s="45" t="s">
        <v>239</v>
      </c>
      <c r="H13166" s="106"/>
      <c r="I13166" s="105">
        <f t="shared" si="3809"/>
        <v>0</v>
      </c>
      <c r="J13166" s="107"/>
      <c r="K13166" s="107"/>
      <c r="L13166" s="105">
        <f t="shared" ref="L13166:L13229" si="3811">M13166+N13166</f>
        <v>0</v>
      </c>
      <c r="M13166" s="107"/>
      <c r="N13166" s="107"/>
      <c r="R13166" s="352">
        <f>L13396-[1]გადასახდელები!L11786</f>
        <v>0</v>
      </c>
    </row>
    <row r="13167" spans="2:18" ht="34.5" hidden="1" customHeight="1">
      <c r="B13167" s="36" t="str">
        <f t="shared" si="3810"/>
        <v>b</v>
      </c>
      <c r="C13167" s="42">
        <v>6</v>
      </c>
      <c r="D13167" s="42"/>
      <c r="F13167" s="343" t="s">
        <v>616</v>
      </c>
      <c r="G13167" s="45" t="s">
        <v>240</v>
      </c>
      <c r="H13167" s="106"/>
      <c r="I13167" s="105">
        <f t="shared" si="3809"/>
        <v>0</v>
      </c>
      <c r="J13167" s="107"/>
      <c r="K13167" s="107"/>
      <c r="L13167" s="105">
        <f t="shared" si="3811"/>
        <v>0</v>
      </c>
      <c r="M13167" s="107"/>
      <c r="N13167" s="107"/>
      <c r="R13167" s="352">
        <f>L13397-[1]გადასახდელები!L11787</f>
        <v>0</v>
      </c>
    </row>
    <row r="13168" spans="2:18" ht="33.75" hidden="1" customHeight="1">
      <c r="B13168" s="36" t="str">
        <f t="shared" si="3810"/>
        <v>b</v>
      </c>
      <c r="C13168" s="42">
        <v>6</v>
      </c>
      <c r="D13168" s="42"/>
      <c r="F13168" s="343" t="s">
        <v>617</v>
      </c>
      <c r="G13168" s="45" t="s">
        <v>241</v>
      </c>
      <c r="H13168" s="106"/>
      <c r="I13168" s="105">
        <f t="shared" si="3809"/>
        <v>0</v>
      </c>
      <c r="J13168" s="107"/>
      <c r="K13168" s="107"/>
      <c r="L13168" s="105">
        <f t="shared" si="3811"/>
        <v>0</v>
      </c>
      <c r="M13168" s="107"/>
      <c r="N13168" s="107"/>
      <c r="R13168" s="352">
        <f>L13398-[1]გადასახდელები!L11788</f>
        <v>0</v>
      </c>
    </row>
    <row r="13169" spans="2:18" ht="34.5" hidden="1" customHeight="1">
      <c r="B13169" s="36" t="str">
        <f t="shared" si="3810"/>
        <v>b</v>
      </c>
      <c r="C13169" s="42">
        <v>5</v>
      </c>
      <c r="D13169" s="42"/>
      <c r="F13169" s="343" t="s">
        <v>618</v>
      </c>
      <c r="G13169" s="48" t="s">
        <v>242</v>
      </c>
      <c r="H13169" s="109"/>
      <c r="I13169" s="97">
        <f t="shared" si="3809"/>
        <v>0</v>
      </c>
      <c r="J13169" s="110"/>
      <c r="K13169" s="110"/>
      <c r="L13169" s="97">
        <f t="shared" si="3811"/>
        <v>0</v>
      </c>
      <c r="M13169" s="110"/>
      <c r="N13169" s="110"/>
      <c r="R13169" s="352">
        <f>L13399-[1]გადასახდელები!L11789</f>
        <v>0</v>
      </c>
    </row>
    <row r="13170" spans="2:18" ht="24.75" hidden="1" customHeight="1">
      <c r="B13170" s="36" t="str">
        <f t="shared" si="3810"/>
        <v>b</v>
      </c>
      <c r="C13170" s="42">
        <v>5</v>
      </c>
      <c r="D13170" s="42"/>
      <c r="F13170" s="343" t="s">
        <v>549</v>
      </c>
      <c r="G13170" s="48" t="s">
        <v>243</v>
      </c>
      <c r="H13170" s="109"/>
      <c r="I13170" s="97">
        <f t="shared" si="3809"/>
        <v>0</v>
      </c>
      <c r="J13170" s="110"/>
      <c r="K13170" s="110"/>
      <c r="L13170" s="97">
        <f t="shared" si="3811"/>
        <v>0</v>
      </c>
      <c r="M13170" s="110"/>
      <c r="N13170" s="110"/>
      <c r="R13170" s="352">
        <f>L13400-[1]გადასახდელები!L11790</f>
        <v>0</v>
      </c>
    </row>
    <row r="13171" spans="2:18" ht="27.75" hidden="1" customHeight="1">
      <c r="B13171" s="36" t="str">
        <f t="shared" si="3810"/>
        <v>b</v>
      </c>
      <c r="C13171" s="42">
        <v>4</v>
      </c>
      <c r="D13171" s="42"/>
      <c r="F13171" s="343" t="s">
        <v>550</v>
      </c>
      <c r="G13171" s="47" t="s">
        <v>244</v>
      </c>
      <c r="H13171" s="103"/>
      <c r="I13171" s="108">
        <f t="shared" si="3809"/>
        <v>0</v>
      </c>
      <c r="J13171" s="104"/>
      <c r="K13171" s="104"/>
      <c r="L13171" s="108">
        <f t="shared" si="3811"/>
        <v>0</v>
      </c>
      <c r="M13171" s="104"/>
      <c r="N13171" s="104"/>
      <c r="R13171" s="352">
        <f>L13401-[1]გადასახდელები!L11791</f>
        <v>0</v>
      </c>
    </row>
    <row r="13172" spans="2:18" ht="23.25" hidden="1" customHeight="1">
      <c r="B13172" s="36" t="str">
        <f t="shared" si="3810"/>
        <v>b</v>
      </c>
      <c r="C13172" s="42">
        <v>4</v>
      </c>
      <c r="D13172" s="42"/>
      <c r="F13172" s="343" t="s">
        <v>619</v>
      </c>
      <c r="G13172" s="47" t="s">
        <v>245</v>
      </c>
      <c r="H13172" s="103"/>
      <c r="I13172" s="108">
        <f t="shared" si="3809"/>
        <v>0</v>
      </c>
      <c r="J13172" s="104"/>
      <c r="K13172" s="104"/>
      <c r="L13172" s="108">
        <f t="shared" si="3811"/>
        <v>0</v>
      </c>
      <c r="M13172" s="104"/>
      <c r="N13172" s="104"/>
      <c r="R13172" s="352">
        <f>L13402-[1]გადასახდელები!L11792</f>
        <v>0</v>
      </c>
    </row>
    <row r="13173" spans="2:18" ht="24" hidden="1" customHeight="1">
      <c r="B13173" s="36" t="str">
        <f t="shared" si="3810"/>
        <v>b</v>
      </c>
      <c r="C13173" s="42">
        <v>4</v>
      </c>
      <c r="D13173" s="42"/>
      <c r="F13173" s="343" t="s">
        <v>620</v>
      </c>
      <c r="G13173" s="47" t="s">
        <v>246</v>
      </c>
      <c r="H13173" s="103"/>
      <c r="I13173" s="108">
        <f t="shared" si="3809"/>
        <v>0</v>
      </c>
      <c r="J13173" s="104"/>
      <c r="K13173" s="104"/>
      <c r="L13173" s="108">
        <f t="shared" si="3811"/>
        <v>0</v>
      </c>
      <c r="M13173" s="104"/>
      <c r="N13173" s="104"/>
      <c r="R13173" s="352">
        <f>L13403-[1]გადასახდელები!L11793</f>
        <v>0</v>
      </c>
    </row>
    <row r="13174" spans="2:18" ht="34.5" hidden="1" customHeight="1">
      <c r="B13174" s="36" t="str">
        <f t="shared" si="3810"/>
        <v>b</v>
      </c>
      <c r="C13174" s="42">
        <v>4</v>
      </c>
      <c r="D13174" s="42"/>
      <c r="F13174" s="343" t="s">
        <v>551</v>
      </c>
      <c r="G13174" s="47" t="s">
        <v>247</v>
      </c>
      <c r="H13174" s="103"/>
      <c r="I13174" s="108">
        <f t="shared" si="3809"/>
        <v>0</v>
      </c>
      <c r="J13174" s="104"/>
      <c r="K13174" s="104"/>
      <c r="L13174" s="108">
        <f t="shared" si="3811"/>
        <v>0</v>
      </c>
      <c r="M13174" s="104"/>
      <c r="N13174" s="104"/>
      <c r="R13174" s="352">
        <f>L13404-[1]გადასახდელები!L11794</f>
        <v>0</v>
      </c>
    </row>
    <row r="13175" spans="2:18" ht="33" hidden="1" customHeight="1">
      <c r="B13175" s="36" t="str">
        <f t="shared" si="3810"/>
        <v>b</v>
      </c>
      <c r="C13175" s="42">
        <v>4</v>
      </c>
      <c r="D13175" s="42"/>
      <c r="F13175" s="342" t="s">
        <v>552</v>
      </c>
      <c r="G13175" s="47" t="s">
        <v>248</v>
      </c>
      <c r="H13175" s="93">
        <f>SUM(H13176:H13181)</f>
        <v>0</v>
      </c>
      <c r="I13175" s="94">
        <f t="shared" si="3809"/>
        <v>0</v>
      </c>
      <c r="J13175" s="95">
        <f>SUM(J13176:J13181)</f>
        <v>0</v>
      </c>
      <c r="K13175" s="95">
        <f>SUM(K13176:K13181)</f>
        <v>0</v>
      </c>
      <c r="L13175" s="94">
        <f t="shared" si="3811"/>
        <v>0</v>
      </c>
      <c r="M13175" s="95">
        <f>SUM(M13176:M13181)</f>
        <v>0</v>
      </c>
      <c r="N13175" s="95">
        <f>SUM(N13176:N13181)</f>
        <v>0</v>
      </c>
      <c r="O13175" s="82" t="s">
        <v>146</v>
      </c>
      <c r="R13175" s="352">
        <f>L13405-[1]გადასახდელები!L11795</f>
        <v>0</v>
      </c>
    </row>
    <row r="13176" spans="2:18" ht="20.25" hidden="1" customHeight="1">
      <c r="B13176" s="36" t="str">
        <f t="shared" si="3810"/>
        <v>b</v>
      </c>
      <c r="C13176" s="42">
        <v>5</v>
      </c>
      <c r="D13176" s="42"/>
      <c r="F13176" s="343" t="s">
        <v>553</v>
      </c>
      <c r="G13176" s="48" t="s">
        <v>249</v>
      </c>
      <c r="H13176" s="109"/>
      <c r="I13176" s="97">
        <f t="shared" si="3809"/>
        <v>0</v>
      </c>
      <c r="J13176" s="110"/>
      <c r="K13176" s="110"/>
      <c r="L13176" s="97">
        <f t="shared" si="3811"/>
        <v>0</v>
      </c>
      <c r="M13176" s="110"/>
      <c r="N13176" s="110"/>
      <c r="Q13176" s="17">
        <f>82+55</f>
        <v>137</v>
      </c>
      <c r="R13176" s="352">
        <f>L13406-[1]გადასახდელები!L11796</f>
        <v>0</v>
      </c>
    </row>
    <row r="13177" spans="2:18" ht="20.25" hidden="1" customHeight="1">
      <c r="B13177" s="36" t="str">
        <f t="shared" si="3810"/>
        <v>b</v>
      </c>
      <c r="C13177" s="42">
        <v>5</v>
      </c>
      <c r="D13177" s="42"/>
      <c r="F13177" s="343" t="s">
        <v>554</v>
      </c>
      <c r="G13177" s="48" t="s">
        <v>250</v>
      </c>
      <c r="H13177" s="109"/>
      <c r="I13177" s="97">
        <f t="shared" si="3809"/>
        <v>0</v>
      </c>
      <c r="J13177" s="110"/>
      <c r="K13177" s="110"/>
      <c r="L13177" s="97">
        <f t="shared" si="3811"/>
        <v>0</v>
      </c>
      <c r="M13177" s="110"/>
      <c r="N13177" s="110"/>
      <c r="R13177" s="352">
        <f>L13407-[1]გადასახდელები!L11797</f>
        <v>0</v>
      </c>
    </row>
    <row r="13178" spans="2:18" ht="35.25" hidden="1" customHeight="1">
      <c r="B13178" s="36" t="str">
        <f t="shared" si="3810"/>
        <v>b</v>
      </c>
      <c r="C13178" s="42">
        <v>5</v>
      </c>
      <c r="D13178" s="42"/>
      <c r="F13178" s="343" t="s">
        <v>555</v>
      </c>
      <c r="G13178" s="48" t="s">
        <v>251</v>
      </c>
      <c r="H13178" s="109"/>
      <c r="I13178" s="97">
        <f t="shared" si="3809"/>
        <v>0</v>
      </c>
      <c r="J13178" s="110"/>
      <c r="K13178" s="110"/>
      <c r="L13178" s="97">
        <f t="shared" si="3811"/>
        <v>0</v>
      </c>
      <c r="M13178" s="110"/>
      <c r="N13178" s="110"/>
      <c r="R13178" s="352">
        <f>L13408-[1]გადასახდელები!L11798</f>
        <v>0</v>
      </c>
    </row>
    <row r="13179" spans="2:18" ht="20.25" hidden="1" customHeight="1">
      <c r="B13179" s="36" t="str">
        <f t="shared" si="3810"/>
        <v>b</v>
      </c>
      <c r="C13179" s="42">
        <v>5</v>
      </c>
      <c r="D13179" s="42"/>
      <c r="F13179" s="343" t="s">
        <v>621</v>
      </c>
      <c r="G13179" s="48" t="s">
        <v>252</v>
      </c>
      <c r="H13179" s="109"/>
      <c r="I13179" s="97">
        <f t="shared" si="3809"/>
        <v>0</v>
      </c>
      <c r="J13179" s="110"/>
      <c r="K13179" s="110"/>
      <c r="L13179" s="97">
        <f t="shared" si="3811"/>
        <v>0</v>
      </c>
      <c r="M13179" s="110"/>
      <c r="N13179" s="110"/>
      <c r="R13179" s="352">
        <f>L13409-[1]გადასახდელები!L11799</f>
        <v>0</v>
      </c>
    </row>
    <row r="13180" spans="2:18" ht="30.75" hidden="1" customHeight="1">
      <c r="B13180" s="36" t="str">
        <f t="shared" si="3810"/>
        <v>b</v>
      </c>
      <c r="C13180" s="42">
        <v>5</v>
      </c>
      <c r="D13180" s="42"/>
      <c r="F13180" s="343" t="s">
        <v>622</v>
      </c>
      <c r="G13180" s="48" t="s">
        <v>253</v>
      </c>
      <c r="H13180" s="109"/>
      <c r="I13180" s="97">
        <f t="shared" si="3809"/>
        <v>0</v>
      </c>
      <c r="J13180" s="110"/>
      <c r="K13180" s="110"/>
      <c r="L13180" s="97">
        <f t="shared" si="3811"/>
        <v>0</v>
      </c>
      <c r="M13180" s="110"/>
      <c r="N13180" s="110"/>
      <c r="R13180" s="352">
        <f>L13410-[1]გადასახდელები!L11800</f>
        <v>0</v>
      </c>
    </row>
    <row r="13181" spans="2:18" ht="30.75" hidden="1" customHeight="1">
      <c r="B13181" s="36" t="str">
        <f t="shared" si="3810"/>
        <v>b</v>
      </c>
      <c r="C13181" s="42">
        <v>5</v>
      </c>
      <c r="D13181" s="42"/>
      <c r="F13181" s="343" t="s">
        <v>556</v>
      </c>
      <c r="G13181" s="48" t="s">
        <v>254</v>
      </c>
      <c r="H13181" s="109"/>
      <c r="I13181" s="97">
        <f t="shared" si="3809"/>
        <v>0</v>
      </c>
      <c r="J13181" s="110"/>
      <c r="K13181" s="110"/>
      <c r="L13181" s="97">
        <f t="shared" si="3811"/>
        <v>0</v>
      </c>
      <c r="M13181" s="110"/>
      <c r="N13181" s="110"/>
      <c r="R13181" s="352">
        <f>L13411-[1]გადასახდელები!L11801</f>
        <v>0</v>
      </c>
    </row>
    <row r="13182" spans="2:18" ht="20.25" hidden="1" customHeight="1">
      <c r="B13182" s="36" t="str">
        <f t="shared" si="3810"/>
        <v>b</v>
      </c>
      <c r="C13182" s="42">
        <v>4</v>
      </c>
      <c r="D13182" s="42"/>
      <c r="F13182" s="343" t="s">
        <v>623</v>
      </c>
      <c r="G13182" s="47" t="s">
        <v>255</v>
      </c>
      <c r="H13182" s="103"/>
      <c r="I13182" s="94">
        <f t="shared" si="3809"/>
        <v>0</v>
      </c>
      <c r="J13182" s="104"/>
      <c r="K13182" s="104"/>
      <c r="L13182" s="94">
        <f t="shared" si="3811"/>
        <v>0</v>
      </c>
      <c r="M13182" s="104"/>
      <c r="N13182" s="104"/>
      <c r="R13182" s="352">
        <f>L13412-[1]გადასახდელები!L11802</f>
        <v>0</v>
      </c>
    </row>
    <row r="13183" spans="2:18" ht="20.25" hidden="1" customHeight="1">
      <c r="B13183" s="36" t="str">
        <f t="shared" si="3810"/>
        <v>b</v>
      </c>
      <c r="C13183" s="42">
        <v>4</v>
      </c>
      <c r="D13183" s="42"/>
      <c r="F13183" s="342" t="s">
        <v>557</v>
      </c>
      <c r="G13183" s="47" t="s">
        <v>256</v>
      </c>
      <c r="H13183" s="93">
        <f>SUM(H13184:H13196)</f>
        <v>0</v>
      </c>
      <c r="I13183" s="94">
        <f t="shared" si="3809"/>
        <v>0</v>
      </c>
      <c r="J13183" s="95">
        <f>SUM(J13184:J13196)</f>
        <v>0</v>
      </c>
      <c r="K13183" s="95">
        <f>SUM(K13184:K13196)</f>
        <v>0</v>
      </c>
      <c r="L13183" s="94">
        <f t="shared" si="3811"/>
        <v>0</v>
      </c>
      <c r="M13183" s="95">
        <f>SUM(M13184:M13196)</f>
        <v>0</v>
      </c>
      <c r="N13183" s="95">
        <f>SUM(N13184:N13196)</f>
        <v>0</v>
      </c>
      <c r="O13183" s="82" t="s">
        <v>146</v>
      </c>
      <c r="R13183" s="352">
        <f>L13413-[1]გადასახდელები!L11803</f>
        <v>0</v>
      </c>
    </row>
    <row r="13184" spans="2:18" ht="20.25" hidden="1" customHeight="1">
      <c r="B13184" s="36" t="str">
        <f t="shared" si="3810"/>
        <v>b</v>
      </c>
      <c r="C13184" s="42">
        <v>5</v>
      </c>
      <c r="D13184" s="42"/>
      <c r="F13184" s="343" t="s">
        <v>624</v>
      </c>
      <c r="G13184" s="48" t="s">
        <v>257</v>
      </c>
      <c r="H13184" s="109"/>
      <c r="I13184" s="97">
        <f t="shared" si="3809"/>
        <v>0</v>
      </c>
      <c r="J13184" s="110"/>
      <c r="K13184" s="110"/>
      <c r="L13184" s="97">
        <f t="shared" si="3811"/>
        <v>0</v>
      </c>
      <c r="M13184" s="110"/>
      <c r="N13184" s="110"/>
      <c r="R13184" s="352">
        <f>L13414-[1]გადასახდელები!L11804</f>
        <v>0</v>
      </c>
    </row>
    <row r="13185" spans="2:18" ht="30" hidden="1" customHeight="1">
      <c r="B13185" s="36" t="str">
        <f t="shared" si="3810"/>
        <v>b</v>
      </c>
      <c r="C13185" s="42">
        <v>5</v>
      </c>
      <c r="D13185" s="42"/>
      <c r="F13185" s="343" t="s">
        <v>625</v>
      </c>
      <c r="G13185" s="48" t="s">
        <v>258</v>
      </c>
      <c r="H13185" s="109"/>
      <c r="I13185" s="97">
        <f t="shared" si="3809"/>
        <v>0</v>
      </c>
      <c r="J13185" s="110"/>
      <c r="K13185" s="110"/>
      <c r="L13185" s="97">
        <f t="shared" si="3811"/>
        <v>0</v>
      </c>
      <c r="M13185" s="110"/>
      <c r="N13185" s="110"/>
      <c r="R13185" s="352">
        <f>L13415-[1]გადასახდელები!L11805</f>
        <v>0</v>
      </c>
    </row>
    <row r="13186" spans="2:18" ht="22.5" hidden="1" customHeight="1">
      <c r="B13186" s="36" t="str">
        <f t="shared" si="3810"/>
        <v>b</v>
      </c>
      <c r="C13186" s="42">
        <v>5</v>
      </c>
      <c r="D13186" s="42"/>
      <c r="F13186" s="343" t="s">
        <v>558</v>
      </c>
      <c r="G13186" s="48" t="s">
        <v>259</v>
      </c>
      <c r="H13186" s="109"/>
      <c r="I13186" s="97">
        <f t="shared" si="3809"/>
        <v>0</v>
      </c>
      <c r="J13186" s="110"/>
      <c r="K13186" s="110"/>
      <c r="L13186" s="97">
        <f t="shared" si="3811"/>
        <v>0</v>
      </c>
      <c r="M13186" s="110"/>
      <c r="N13186" s="110"/>
      <c r="R13186" s="352">
        <f>L13416-[1]გადასახდელები!L11806</f>
        <v>0</v>
      </c>
    </row>
    <row r="13187" spans="2:18" ht="33.75" hidden="1" customHeight="1">
      <c r="B13187" s="36" t="str">
        <f t="shared" si="3810"/>
        <v>b</v>
      </c>
      <c r="C13187" s="42">
        <v>5</v>
      </c>
      <c r="D13187" s="42"/>
      <c r="F13187" s="343" t="s">
        <v>626</v>
      </c>
      <c r="G13187" s="48" t="s">
        <v>260</v>
      </c>
      <c r="H13187" s="109"/>
      <c r="I13187" s="97">
        <f t="shared" si="3809"/>
        <v>0</v>
      </c>
      <c r="J13187" s="110"/>
      <c r="K13187" s="110"/>
      <c r="L13187" s="97">
        <f t="shared" si="3811"/>
        <v>0</v>
      </c>
      <c r="M13187" s="110"/>
      <c r="N13187" s="110"/>
      <c r="R13187" s="352">
        <f>L13417-[1]გადასახდელები!L11807</f>
        <v>0</v>
      </c>
    </row>
    <row r="13188" spans="2:18" ht="24.75" hidden="1" customHeight="1">
      <c r="B13188" s="36" t="str">
        <f t="shared" si="3810"/>
        <v>b</v>
      </c>
      <c r="C13188" s="42">
        <v>5</v>
      </c>
      <c r="D13188" s="42"/>
      <c r="F13188" s="343" t="s">
        <v>627</v>
      </c>
      <c r="G13188" s="48" t="s">
        <v>261</v>
      </c>
      <c r="H13188" s="109"/>
      <c r="I13188" s="97">
        <f t="shared" si="3809"/>
        <v>0</v>
      </c>
      <c r="J13188" s="110"/>
      <c r="K13188" s="110"/>
      <c r="L13188" s="97">
        <f t="shared" si="3811"/>
        <v>0</v>
      </c>
      <c r="M13188" s="110"/>
      <c r="N13188" s="110"/>
      <c r="R13188" s="352">
        <f>L13418-[1]გადასახდელები!L11808</f>
        <v>0</v>
      </c>
    </row>
    <row r="13189" spans="2:18" ht="35.25" hidden="1" customHeight="1">
      <c r="B13189" s="36" t="str">
        <f t="shared" si="3810"/>
        <v>b</v>
      </c>
      <c r="C13189" s="42">
        <v>5</v>
      </c>
      <c r="D13189" s="42"/>
      <c r="F13189" s="343" t="s">
        <v>628</v>
      </c>
      <c r="G13189" s="48" t="s">
        <v>262</v>
      </c>
      <c r="H13189" s="109"/>
      <c r="I13189" s="97">
        <f t="shared" si="3809"/>
        <v>0</v>
      </c>
      <c r="J13189" s="110"/>
      <c r="K13189" s="110"/>
      <c r="L13189" s="97">
        <f t="shared" si="3811"/>
        <v>0</v>
      </c>
      <c r="M13189" s="110"/>
      <c r="N13189" s="110"/>
      <c r="R13189" s="352">
        <f>L13419-[1]გადასახდელები!L11809</f>
        <v>0</v>
      </c>
    </row>
    <row r="13190" spans="2:18" ht="33.75" hidden="1" customHeight="1">
      <c r="B13190" s="36" t="str">
        <f t="shared" si="3810"/>
        <v>b</v>
      </c>
      <c r="C13190" s="42">
        <v>5</v>
      </c>
      <c r="D13190" s="42"/>
      <c r="F13190" s="343" t="s">
        <v>629</v>
      </c>
      <c r="G13190" s="48" t="s">
        <v>263</v>
      </c>
      <c r="H13190" s="109"/>
      <c r="I13190" s="97">
        <f t="shared" si="3809"/>
        <v>0</v>
      </c>
      <c r="J13190" s="110"/>
      <c r="K13190" s="110"/>
      <c r="L13190" s="97">
        <f t="shared" si="3811"/>
        <v>0</v>
      </c>
      <c r="M13190" s="110"/>
      <c r="N13190" s="110"/>
      <c r="R13190" s="352">
        <f>L13420-[1]გადასახდელები!L11810</f>
        <v>0</v>
      </c>
    </row>
    <row r="13191" spans="2:18" ht="20.25" hidden="1" customHeight="1">
      <c r="B13191" s="36" t="str">
        <f t="shared" si="3810"/>
        <v>b</v>
      </c>
      <c r="C13191" s="42">
        <v>5</v>
      </c>
      <c r="D13191" s="42"/>
      <c r="F13191" s="343" t="s">
        <v>630</v>
      </c>
      <c r="G13191" s="48" t="s">
        <v>264</v>
      </c>
      <c r="H13191" s="109"/>
      <c r="I13191" s="97">
        <f t="shared" si="3809"/>
        <v>0</v>
      </c>
      <c r="J13191" s="110"/>
      <c r="K13191" s="110"/>
      <c r="L13191" s="97">
        <f t="shared" si="3811"/>
        <v>0</v>
      </c>
      <c r="M13191" s="110"/>
      <c r="N13191" s="110"/>
      <c r="R13191" s="352">
        <f>L13421-[1]გადასახდელები!L11811</f>
        <v>0</v>
      </c>
    </row>
    <row r="13192" spans="2:18" ht="20.25" hidden="1" customHeight="1">
      <c r="B13192" s="36" t="str">
        <f t="shared" si="3810"/>
        <v>b</v>
      </c>
      <c r="C13192" s="42">
        <v>5</v>
      </c>
      <c r="D13192" s="42"/>
      <c r="F13192" s="343" t="s">
        <v>631</v>
      </c>
      <c r="G13192" s="48" t="s">
        <v>265</v>
      </c>
      <c r="H13192" s="109"/>
      <c r="I13192" s="97">
        <f t="shared" si="3809"/>
        <v>0</v>
      </c>
      <c r="J13192" s="110"/>
      <c r="K13192" s="110"/>
      <c r="L13192" s="97">
        <f t="shared" si="3811"/>
        <v>0</v>
      </c>
      <c r="M13192" s="110"/>
      <c r="N13192" s="110"/>
      <c r="R13192" s="352">
        <f>L13422-[1]გადასახდელები!L11812</f>
        <v>0</v>
      </c>
    </row>
    <row r="13193" spans="2:18" ht="20.25" hidden="1" customHeight="1">
      <c r="B13193" s="36" t="str">
        <f t="shared" si="3810"/>
        <v>b</v>
      </c>
      <c r="C13193" s="42">
        <v>5</v>
      </c>
      <c r="D13193" s="42"/>
      <c r="F13193" s="343" t="s">
        <v>559</v>
      </c>
      <c r="G13193" s="48" t="s">
        <v>266</v>
      </c>
      <c r="H13193" s="109"/>
      <c r="I13193" s="97">
        <f t="shared" si="3809"/>
        <v>0</v>
      </c>
      <c r="J13193" s="110"/>
      <c r="K13193" s="110"/>
      <c r="L13193" s="97">
        <f t="shared" si="3811"/>
        <v>0</v>
      </c>
      <c r="M13193" s="110"/>
      <c r="N13193" s="110"/>
      <c r="R13193" s="352">
        <f>L13423-[1]გადასახდელები!L11813</f>
        <v>0</v>
      </c>
    </row>
    <row r="13194" spans="2:18" ht="20.25" hidden="1" customHeight="1">
      <c r="B13194" s="36" t="str">
        <f t="shared" si="3810"/>
        <v>b</v>
      </c>
      <c r="C13194" s="42">
        <v>5</v>
      </c>
      <c r="D13194" s="42"/>
      <c r="F13194" s="343" t="s">
        <v>632</v>
      </c>
      <c r="G13194" s="48" t="s">
        <v>267</v>
      </c>
      <c r="H13194" s="109"/>
      <c r="I13194" s="97">
        <f t="shared" si="3809"/>
        <v>0</v>
      </c>
      <c r="J13194" s="110"/>
      <c r="K13194" s="110"/>
      <c r="L13194" s="97">
        <f t="shared" si="3811"/>
        <v>0</v>
      </c>
      <c r="M13194" s="110"/>
      <c r="N13194" s="110"/>
      <c r="R13194" s="352">
        <f>L13424-[1]გადასახდელები!L11814</f>
        <v>0</v>
      </c>
    </row>
    <row r="13195" spans="2:18" ht="34.5" hidden="1" customHeight="1">
      <c r="B13195" s="36" t="str">
        <f t="shared" si="3810"/>
        <v>b</v>
      </c>
      <c r="C13195" s="42">
        <v>5</v>
      </c>
      <c r="D13195" s="42"/>
      <c r="F13195" s="343" t="s">
        <v>633</v>
      </c>
      <c r="G13195" s="48" t="s">
        <v>268</v>
      </c>
      <c r="H13195" s="109"/>
      <c r="I13195" s="97">
        <f t="shared" si="3809"/>
        <v>0</v>
      </c>
      <c r="J13195" s="110"/>
      <c r="K13195" s="110"/>
      <c r="L13195" s="97">
        <f t="shared" si="3811"/>
        <v>0</v>
      </c>
      <c r="M13195" s="110"/>
      <c r="N13195" s="110"/>
      <c r="R13195" s="352">
        <f>L13425-[1]გადასახდელები!L11815</f>
        <v>0</v>
      </c>
    </row>
    <row r="13196" spans="2:18" ht="30.75" hidden="1" customHeight="1">
      <c r="B13196" s="36" t="str">
        <f t="shared" si="3810"/>
        <v>b</v>
      </c>
      <c r="C13196" s="42">
        <v>5</v>
      </c>
      <c r="D13196" s="42"/>
      <c r="F13196" s="343" t="s">
        <v>560</v>
      </c>
      <c r="G13196" s="48" t="s">
        <v>269</v>
      </c>
      <c r="H13196" s="109"/>
      <c r="I13196" s="97">
        <f t="shared" si="3809"/>
        <v>0</v>
      </c>
      <c r="J13196" s="110"/>
      <c r="K13196" s="110"/>
      <c r="L13196" s="97">
        <f t="shared" si="3811"/>
        <v>0</v>
      </c>
      <c r="M13196" s="110"/>
      <c r="N13196" s="110"/>
      <c r="R13196" s="352">
        <f>L13426-[1]გადასახდელები!L11816</f>
        <v>0</v>
      </c>
    </row>
    <row r="13197" spans="2:18" ht="20.25" hidden="1" customHeight="1">
      <c r="B13197" s="36" t="str">
        <f t="shared" si="3810"/>
        <v>b</v>
      </c>
      <c r="C13197" s="42">
        <v>3</v>
      </c>
      <c r="D13197" s="42"/>
      <c r="F13197" s="343" t="s">
        <v>634</v>
      </c>
      <c r="G13197" s="57" t="s">
        <v>209</v>
      </c>
      <c r="H13197" s="111"/>
      <c r="I13197" s="90">
        <f t="shared" si="3809"/>
        <v>0</v>
      </c>
      <c r="J13197" s="112"/>
      <c r="K13197" s="112"/>
      <c r="L13197" s="90">
        <f t="shared" si="3811"/>
        <v>0</v>
      </c>
      <c r="M13197" s="112"/>
      <c r="N13197" s="112"/>
      <c r="R13197" s="352">
        <f>L13427-[1]გადასახდელები!L11817</f>
        <v>0</v>
      </c>
    </row>
    <row r="13198" spans="2:18" ht="20.25" hidden="1" customHeight="1">
      <c r="B13198" s="36" t="str">
        <f t="shared" si="3810"/>
        <v>b</v>
      </c>
      <c r="C13198" s="42">
        <v>3</v>
      </c>
      <c r="D13198" s="42"/>
      <c r="F13198" s="342" t="s">
        <v>635</v>
      </c>
      <c r="G13198" s="57" t="s">
        <v>208</v>
      </c>
      <c r="H13198" s="89">
        <f>H13199+H13204+H13205</f>
        <v>0</v>
      </c>
      <c r="I13198" s="90">
        <f t="shared" si="3809"/>
        <v>0</v>
      </c>
      <c r="J13198" s="92">
        <f>J13199+J13204+J13205</f>
        <v>0</v>
      </c>
      <c r="K13198" s="92">
        <f>K13199+K13204+K13205</f>
        <v>0</v>
      </c>
      <c r="L13198" s="90">
        <f t="shared" si="3811"/>
        <v>0</v>
      </c>
      <c r="M13198" s="92">
        <f>M13199+M13204+M13205</f>
        <v>0</v>
      </c>
      <c r="N13198" s="92">
        <f>N13199+N13204+N13205</f>
        <v>0</v>
      </c>
      <c r="O13198" s="82" t="s">
        <v>146</v>
      </c>
      <c r="R13198" s="352">
        <f>L13428-[1]გადასახდელები!L11818</f>
        <v>0</v>
      </c>
    </row>
    <row r="13199" spans="2:18" ht="20.25" hidden="1" customHeight="1">
      <c r="B13199" s="36" t="str">
        <f t="shared" si="3810"/>
        <v>b</v>
      </c>
      <c r="C13199" s="42">
        <v>4</v>
      </c>
      <c r="D13199" s="42"/>
      <c r="F13199" s="342" t="s">
        <v>636</v>
      </c>
      <c r="G13199" s="47" t="s">
        <v>270</v>
      </c>
      <c r="H13199" s="93">
        <f>SUM(H13200:H13203)</f>
        <v>0</v>
      </c>
      <c r="I13199" s="94">
        <f t="shared" si="3809"/>
        <v>0</v>
      </c>
      <c r="J13199" s="95">
        <f>SUM(J13200:J13203)</f>
        <v>0</v>
      </c>
      <c r="K13199" s="95">
        <f>SUM(K13200:K13203)</f>
        <v>0</v>
      </c>
      <c r="L13199" s="94">
        <f t="shared" si="3811"/>
        <v>0</v>
      </c>
      <c r="M13199" s="95">
        <f>SUM(M13200:M13203)</f>
        <v>0</v>
      </c>
      <c r="N13199" s="95">
        <f>SUM(N13200:N13203)</f>
        <v>0</v>
      </c>
      <c r="O13199" s="82" t="s">
        <v>146</v>
      </c>
      <c r="R13199" s="352">
        <f>L13429-[1]გადასახდელები!L11819</f>
        <v>0</v>
      </c>
    </row>
    <row r="13200" spans="2:18" ht="20.25" hidden="1" customHeight="1">
      <c r="B13200" s="36" t="str">
        <f t="shared" si="3810"/>
        <v>b</v>
      </c>
      <c r="C13200" s="42">
        <v>5</v>
      </c>
      <c r="D13200" s="42"/>
      <c r="F13200" s="343" t="s">
        <v>637</v>
      </c>
      <c r="G13200" s="48" t="s">
        <v>271</v>
      </c>
      <c r="H13200" s="101"/>
      <c r="I13200" s="97">
        <f t="shared" si="3809"/>
        <v>0</v>
      </c>
      <c r="J13200" s="102"/>
      <c r="K13200" s="102"/>
      <c r="L13200" s="97">
        <f t="shared" si="3811"/>
        <v>0</v>
      </c>
      <c r="M13200" s="102"/>
      <c r="N13200" s="102"/>
      <c r="R13200" s="352">
        <f>L13430-[1]გადასახდელები!L11820</f>
        <v>0</v>
      </c>
    </row>
    <row r="13201" spans="2:18" ht="20.25" hidden="1" customHeight="1">
      <c r="B13201" s="36" t="str">
        <f t="shared" si="3810"/>
        <v>b</v>
      </c>
      <c r="C13201" s="42">
        <v>5</v>
      </c>
      <c r="D13201" s="42"/>
      <c r="F13201" s="343" t="s">
        <v>638</v>
      </c>
      <c r="G13201" s="48" t="s">
        <v>272</v>
      </c>
      <c r="H13201" s="101"/>
      <c r="I13201" s="97">
        <f t="shared" si="3809"/>
        <v>0</v>
      </c>
      <c r="J13201" s="102"/>
      <c r="K13201" s="102"/>
      <c r="L13201" s="97">
        <f t="shared" si="3811"/>
        <v>0</v>
      </c>
      <c r="M13201" s="102"/>
      <c r="N13201" s="102"/>
      <c r="R13201" s="352">
        <f>L13431-[1]გადასახდელები!L11821</f>
        <v>0</v>
      </c>
    </row>
    <row r="13202" spans="2:18" ht="20.25" hidden="1" customHeight="1">
      <c r="B13202" s="36" t="str">
        <f t="shared" si="3810"/>
        <v>b</v>
      </c>
      <c r="C13202" s="42">
        <v>5</v>
      </c>
      <c r="D13202" s="42"/>
      <c r="F13202" s="343" t="s">
        <v>639</v>
      </c>
      <c r="G13202" s="48" t="s">
        <v>273</v>
      </c>
      <c r="H13202" s="101"/>
      <c r="I13202" s="97">
        <f t="shared" si="3809"/>
        <v>0</v>
      </c>
      <c r="J13202" s="102"/>
      <c r="K13202" s="102"/>
      <c r="L13202" s="97">
        <f t="shared" si="3811"/>
        <v>0</v>
      </c>
      <c r="M13202" s="102"/>
      <c r="N13202" s="102"/>
      <c r="R13202" s="352">
        <f>L13432-[1]გადასახდელები!L11822</f>
        <v>0</v>
      </c>
    </row>
    <row r="13203" spans="2:18" ht="20.25" hidden="1" customHeight="1">
      <c r="B13203" s="36" t="str">
        <f t="shared" si="3810"/>
        <v>b</v>
      </c>
      <c r="C13203" s="42">
        <v>5</v>
      </c>
      <c r="D13203" s="42"/>
      <c r="F13203" s="343" t="s">
        <v>640</v>
      </c>
      <c r="G13203" s="48" t="s">
        <v>274</v>
      </c>
      <c r="H13203" s="101"/>
      <c r="I13203" s="97">
        <f t="shared" si="3809"/>
        <v>0</v>
      </c>
      <c r="J13203" s="102"/>
      <c r="K13203" s="102"/>
      <c r="L13203" s="97">
        <f t="shared" si="3811"/>
        <v>0</v>
      </c>
      <c r="M13203" s="102"/>
      <c r="N13203" s="102"/>
      <c r="R13203" s="352">
        <f>L13433-[1]გადასახდელები!L11823</f>
        <v>0</v>
      </c>
    </row>
    <row r="13204" spans="2:18" ht="20.25" hidden="1" customHeight="1">
      <c r="B13204" s="36" t="str">
        <f t="shared" si="3810"/>
        <v>b</v>
      </c>
      <c r="C13204" s="42">
        <v>4</v>
      </c>
      <c r="D13204" s="42"/>
      <c r="F13204" s="343" t="s">
        <v>641</v>
      </c>
      <c r="G13204" s="47" t="s">
        <v>275</v>
      </c>
      <c r="H13204" s="103"/>
      <c r="I13204" s="94">
        <f t="shared" si="3809"/>
        <v>0</v>
      </c>
      <c r="J13204" s="104"/>
      <c r="K13204" s="104"/>
      <c r="L13204" s="94">
        <f t="shared" si="3811"/>
        <v>0</v>
      </c>
      <c r="M13204" s="104"/>
      <c r="N13204" s="104"/>
      <c r="R13204" s="352">
        <f>L13434-[1]გადასახდელები!L11824</f>
        <v>0</v>
      </c>
    </row>
    <row r="13205" spans="2:18" ht="36" hidden="1" customHeight="1">
      <c r="B13205" s="36" t="str">
        <f t="shared" si="3810"/>
        <v>b</v>
      </c>
      <c r="C13205" s="42">
        <v>4</v>
      </c>
      <c r="D13205" s="42"/>
      <c r="F13205" s="343" t="s">
        <v>642</v>
      </c>
      <c r="G13205" s="47" t="s">
        <v>276</v>
      </c>
      <c r="H13205" s="103"/>
      <c r="I13205" s="94">
        <f t="shared" si="3809"/>
        <v>0</v>
      </c>
      <c r="J13205" s="104"/>
      <c r="K13205" s="104"/>
      <c r="L13205" s="94">
        <f t="shared" si="3811"/>
        <v>0</v>
      </c>
      <c r="M13205" s="104"/>
      <c r="N13205" s="104"/>
      <c r="R13205" s="352">
        <f>L13435-[1]გადასახდელები!L11825</f>
        <v>0</v>
      </c>
    </row>
    <row r="13206" spans="2:18" ht="20.25" customHeight="1" thickBot="1">
      <c r="B13206" s="36" t="str">
        <f t="shared" si="3810"/>
        <v>a</v>
      </c>
      <c r="C13206" s="42">
        <v>3</v>
      </c>
      <c r="D13206" s="42"/>
      <c r="F13206" s="343" t="s">
        <v>561</v>
      </c>
      <c r="G13206" s="57" t="s">
        <v>202</v>
      </c>
      <c r="H13206" s="111">
        <v>1E-3</v>
      </c>
      <c r="I13206" s="90">
        <f t="shared" si="3809"/>
        <v>9</v>
      </c>
      <c r="J13206" s="112"/>
      <c r="K13206" s="112">
        <v>9</v>
      </c>
      <c r="L13206" s="90">
        <f t="shared" si="3811"/>
        <v>2.4950000000000001</v>
      </c>
      <c r="M13206" s="112"/>
      <c r="N13206" s="112">
        <f>1.5+0.995</f>
        <v>2.4950000000000001</v>
      </c>
      <c r="R13206" s="352">
        <f>L13436-[1]გადასახდელები!L11826</f>
        <v>0</v>
      </c>
    </row>
    <row r="13207" spans="2:18" ht="20.25" hidden="1" customHeight="1">
      <c r="B13207" s="36" t="str">
        <f t="shared" si="3810"/>
        <v>b</v>
      </c>
      <c r="C13207" s="42">
        <v>3</v>
      </c>
      <c r="D13207" s="42"/>
      <c r="F13207" s="342" t="s">
        <v>562</v>
      </c>
      <c r="G13207" s="57" t="s">
        <v>203</v>
      </c>
      <c r="H13207" s="89">
        <f>H13208+H13211+H13214</f>
        <v>0</v>
      </c>
      <c r="I13207" s="90">
        <f t="shared" si="3809"/>
        <v>0</v>
      </c>
      <c r="J13207" s="92">
        <f>J13208+J13211+J13214</f>
        <v>0</v>
      </c>
      <c r="K13207" s="92">
        <f>K13208+K13211+K13214</f>
        <v>0</v>
      </c>
      <c r="L13207" s="90">
        <f t="shared" si="3811"/>
        <v>0</v>
      </c>
      <c r="M13207" s="92">
        <f>M13208+M13211+M13214</f>
        <v>0</v>
      </c>
      <c r="N13207" s="92">
        <f>N13208+N13211+N13214</f>
        <v>0</v>
      </c>
      <c r="O13207" s="82" t="s">
        <v>146</v>
      </c>
      <c r="R13207" s="352">
        <f>L13437-[1]გადასახდელები!L11827</f>
        <v>0</v>
      </c>
    </row>
    <row r="13208" spans="2:18" ht="20.25" hidden="1" customHeight="1">
      <c r="B13208" s="36" t="str">
        <f t="shared" si="3810"/>
        <v>b</v>
      </c>
      <c r="C13208" s="42">
        <v>4</v>
      </c>
      <c r="D13208" s="42"/>
      <c r="F13208" s="342" t="s">
        <v>643</v>
      </c>
      <c r="G13208" s="47" t="s">
        <v>277</v>
      </c>
      <c r="H13208" s="93">
        <f>SUM(H13209:H13210)</f>
        <v>0</v>
      </c>
      <c r="I13208" s="94">
        <f t="shared" si="3809"/>
        <v>0</v>
      </c>
      <c r="J13208" s="95">
        <f>SUM(J13209:J13210)</f>
        <v>0</v>
      </c>
      <c r="K13208" s="95">
        <f>SUM(K13209:K13210)</f>
        <v>0</v>
      </c>
      <c r="L13208" s="94">
        <f t="shared" si="3811"/>
        <v>0</v>
      </c>
      <c r="M13208" s="95">
        <f>SUM(M13209:M13210)</f>
        <v>0</v>
      </c>
      <c r="N13208" s="95">
        <f>SUM(N13209:N13210)</f>
        <v>0</v>
      </c>
      <c r="O13208" s="82" t="s">
        <v>146</v>
      </c>
      <c r="R13208" s="352">
        <f>L13438-[1]გადასახდელები!L11828</f>
        <v>0</v>
      </c>
    </row>
    <row r="13209" spans="2:18" ht="20.25" hidden="1" customHeight="1">
      <c r="B13209" s="36" t="str">
        <f t="shared" si="3810"/>
        <v>b</v>
      </c>
      <c r="C13209" s="42">
        <v>5</v>
      </c>
      <c r="D13209" s="42"/>
      <c r="F13209" s="343" t="s">
        <v>644</v>
      </c>
      <c r="G13209" s="48" t="s">
        <v>278</v>
      </c>
      <c r="H13209" s="101"/>
      <c r="I13209" s="97">
        <f t="shared" si="3809"/>
        <v>0</v>
      </c>
      <c r="J13209" s="102"/>
      <c r="K13209" s="102"/>
      <c r="L13209" s="97">
        <f t="shared" si="3811"/>
        <v>0</v>
      </c>
      <c r="M13209" s="102"/>
      <c r="N13209" s="102"/>
      <c r="R13209" s="352">
        <f>L13439-[1]გადასახდელები!L11829</f>
        <v>0</v>
      </c>
    </row>
    <row r="13210" spans="2:18" ht="20.25" hidden="1" customHeight="1">
      <c r="B13210" s="36" t="str">
        <f t="shared" si="3810"/>
        <v>b</v>
      </c>
      <c r="C13210" s="42">
        <v>5</v>
      </c>
      <c r="D13210" s="42"/>
      <c r="F13210" s="343" t="s">
        <v>645</v>
      </c>
      <c r="G13210" s="48" t="s">
        <v>204</v>
      </c>
      <c r="H13210" s="101"/>
      <c r="I13210" s="97">
        <f t="shared" si="3809"/>
        <v>0</v>
      </c>
      <c r="J13210" s="102"/>
      <c r="K13210" s="102"/>
      <c r="L13210" s="97">
        <f t="shared" si="3811"/>
        <v>0</v>
      </c>
      <c r="M13210" s="102"/>
      <c r="N13210" s="102"/>
      <c r="R13210" s="352">
        <f>L13440-[1]გადასახდელები!L11830</f>
        <v>0</v>
      </c>
    </row>
    <row r="13211" spans="2:18" ht="20.25" hidden="1" customHeight="1">
      <c r="B13211" s="36" t="str">
        <f t="shared" si="3810"/>
        <v>b</v>
      </c>
      <c r="C13211" s="42">
        <v>4</v>
      </c>
      <c r="D13211" s="42"/>
      <c r="F13211" s="342" t="s">
        <v>646</v>
      </c>
      <c r="G13211" s="47" t="s">
        <v>279</v>
      </c>
      <c r="H13211" s="93">
        <f>SUM(H13212:H13213)</f>
        <v>0</v>
      </c>
      <c r="I13211" s="94">
        <f t="shared" si="3809"/>
        <v>0</v>
      </c>
      <c r="J13211" s="95">
        <f>SUM(J13212:J13213)</f>
        <v>0</v>
      </c>
      <c r="K13211" s="95">
        <f>SUM(K13212:K13213)</f>
        <v>0</v>
      </c>
      <c r="L13211" s="94">
        <f t="shared" si="3811"/>
        <v>0</v>
      </c>
      <c r="M13211" s="95">
        <f>SUM(M13212:M13213)</f>
        <v>0</v>
      </c>
      <c r="N13211" s="95">
        <f>SUM(N13212:N13213)</f>
        <v>0</v>
      </c>
      <c r="O13211" s="82" t="s">
        <v>146</v>
      </c>
      <c r="R13211" s="352">
        <f>L13441-[1]გადასახდელები!L11831</f>
        <v>0</v>
      </c>
    </row>
    <row r="13212" spans="2:18" ht="20.25" hidden="1" customHeight="1">
      <c r="B13212" s="36" t="str">
        <f t="shared" si="3810"/>
        <v>b</v>
      </c>
      <c r="C13212" s="42">
        <v>5</v>
      </c>
      <c r="D13212" s="42"/>
      <c r="F13212" s="343" t="s">
        <v>647</v>
      </c>
      <c r="G13212" s="48" t="s">
        <v>278</v>
      </c>
      <c r="H13212" s="101"/>
      <c r="I13212" s="97">
        <f t="shared" si="3809"/>
        <v>0</v>
      </c>
      <c r="J13212" s="102"/>
      <c r="K13212" s="102"/>
      <c r="L13212" s="97">
        <f t="shared" si="3811"/>
        <v>0</v>
      </c>
      <c r="M13212" s="102"/>
      <c r="N13212" s="102"/>
      <c r="R13212" s="352">
        <f>L13442-[1]გადასახდელები!L11832</f>
        <v>0</v>
      </c>
    </row>
    <row r="13213" spans="2:18" ht="20.25" hidden="1" customHeight="1">
      <c r="B13213" s="36" t="str">
        <f t="shared" si="3810"/>
        <v>b</v>
      </c>
      <c r="C13213" s="42">
        <v>5</v>
      </c>
      <c r="D13213" s="42"/>
      <c r="F13213" s="343" t="s">
        <v>648</v>
      </c>
      <c r="G13213" s="48" t="s">
        <v>204</v>
      </c>
      <c r="H13213" s="101"/>
      <c r="I13213" s="97">
        <f t="shared" si="3809"/>
        <v>0</v>
      </c>
      <c r="J13213" s="102"/>
      <c r="K13213" s="102"/>
      <c r="L13213" s="97">
        <f t="shared" si="3811"/>
        <v>0</v>
      </c>
      <c r="M13213" s="102"/>
      <c r="N13213" s="102"/>
      <c r="R13213" s="352">
        <f>L13443-[1]გადასახდელები!L11833</f>
        <v>0</v>
      </c>
    </row>
    <row r="13214" spans="2:18" ht="20.25" hidden="1" customHeight="1">
      <c r="B13214" s="36" t="str">
        <f t="shared" si="3810"/>
        <v>b</v>
      </c>
      <c r="C13214" s="42">
        <v>4</v>
      </c>
      <c r="D13214" s="42"/>
      <c r="F13214" s="342" t="s">
        <v>563</v>
      </c>
      <c r="G13214" s="47" t="s">
        <v>280</v>
      </c>
      <c r="H13214" s="93">
        <f>SUM(H13215:H13216)</f>
        <v>0</v>
      </c>
      <c r="I13214" s="94">
        <f t="shared" si="3809"/>
        <v>0</v>
      </c>
      <c r="J13214" s="95">
        <f>SUM(J13215:J13216)</f>
        <v>0</v>
      </c>
      <c r="K13214" s="95">
        <f>SUM(K13215:K13216)</f>
        <v>0</v>
      </c>
      <c r="L13214" s="94">
        <f t="shared" si="3811"/>
        <v>0</v>
      </c>
      <c r="M13214" s="95">
        <f>SUM(M13215:M13216)</f>
        <v>0</v>
      </c>
      <c r="N13214" s="95">
        <f>SUM(N13215:N13216)</f>
        <v>0</v>
      </c>
      <c r="O13214" s="82" t="s">
        <v>146</v>
      </c>
      <c r="R13214" s="352">
        <f>L13444-[1]გადასახდელები!L11834</f>
        <v>0</v>
      </c>
    </row>
    <row r="13215" spans="2:18" ht="20.25" hidden="1" customHeight="1">
      <c r="B13215" s="36" t="str">
        <f t="shared" si="3810"/>
        <v>b</v>
      </c>
      <c r="C13215" s="42">
        <v>5</v>
      </c>
      <c r="D13215" s="42"/>
      <c r="F13215" s="343" t="s">
        <v>649</v>
      </c>
      <c r="G13215" s="48" t="s">
        <v>278</v>
      </c>
      <c r="H13215" s="101"/>
      <c r="I13215" s="97">
        <f t="shared" si="3809"/>
        <v>0</v>
      </c>
      <c r="J13215" s="102"/>
      <c r="K13215" s="102"/>
      <c r="L13215" s="97">
        <f t="shared" si="3811"/>
        <v>0</v>
      </c>
      <c r="M13215" s="102"/>
      <c r="N13215" s="102"/>
      <c r="R13215" s="352">
        <f>L13445-[1]გადასახდელები!L11835</f>
        <v>0</v>
      </c>
    </row>
    <row r="13216" spans="2:18" ht="20.25" hidden="1" customHeight="1">
      <c r="B13216" s="36" t="str">
        <f t="shared" si="3810"/>
        <v>b</v>
      </c>
      <c r="C13216" s="42">
        <v>5</v>
      </c>
      <c r="D13216" s="42"/>
      <c r="F13216" s="343" t="s">
        <v>564</v>
      </c>
      <c r="G13216" s="48" t="s">
        <v>204</v>
      </c>
      <c r="H13216" s="101"/>
      <c r="I13216" s="97">
        <f t="shared" si="3809"/>
        <v>0</v>
      </c>
      <c r="J13216" s="102"/>
      <c r="K13216" s="102"/>
      <c r="L13216" s="97">
        <f t="shared" si="3811"/>
        <v>0</v>
      </c>
      <c r="M13216" s="102"/>
      <c r="N13216" s="102"/>
      <c r="R13216" s="352">
        <f>L13446-[1]გადასახდელები!L11836</f>
        <v>0</v>
      </c>
    </row>
    <row r="13217" spans="2:18" ht="20.25" hidden="1" customHeight="1">
      <c r="B13217" s="36" t="str">
        <f t="shared" si="3810"/>
        <v>b</v>
      </c>
      <c r="C13217" s="42">
        <v>3</v>
      </c>
      <c r="D13217" s="42"/>
      <c r="F13217" s="342" t="s">
        <v>565</v>
      </c>
      <c r="G13217" s="57" t="s">
        <v>206</v>
      </c>
      <c r="H13217" s="89">
        <f>H13218+H13221+H13224</f>
        <v>0</v>
      </c>
      <c r="I13217" s="90">
        <f t="shared" si="3809"/>
        <v>0</v>
      </c>
      <c r="J13217" s="92">
        <f>J13218+J13221+J13224</f>
        <v>0</v>
      </c>
      <c r="K13217" s="92">
        <f>K13218+K13221+K13224</f>
        <v>0</v>
      </c>
      <c r="L13217" s="90">
        <f t="shared" si="3811"/>
        <v>0</v>
      </c>
      <c r="M13217" s="92">
        <f>M13218+M13221+M13224</f>
        <v>0</v>
      </c>
      <c r="N13217" s="92">
        <f>N13218+N13221+N13224</f>
        <v>0</v>
      </c>
      <c r="O13217" s="82" t="s">
        <v>146</v>
      </c>
      <c r="R13217" s="352">
        <f>L13447-[1]გადასახდელები!L11837</f>
        <v>-29</v>
      </c>
    </row>
    <row r="13218" spans="2:18" ht="20.25" hidden="1" customHeight="1">
      <c r="B13218" s="36" t="str">
        <f t="shared" si="3810"/>
        <v>b</v>
      </c>
      <c r="C13218" s="42">
        <v>4</v>
      </c>
      <c r="D13218" s="42"/>
      <c r="F13218" s="342" t="s">
        <v>650</v>
      </c>
      <c r="G13218" s="47" t="s">
        <v>281</v>
      </c>
      <c r="H13218" s="93">
        <f>SUM(H13219:H13220)</f>
        <v>0</v>
      </c>
      <c r="I13218" s="94">
        <f t="shared" si="3809"/>
        <v>0</v>
      </c>
      <c r="J13218" s="95">
        <f>SUM(J13219:J13220)</f>
        <v>0</v>
      </c>
      <c r="K13218" s="95">
        <f>SUM(K13219:K13220)</f>
        <v>0</v>
      </c>
      <c r="L13218" s="94">
        <f t="shared" si="3811"/>
        <v>0</v>
      </c>
      <c r="M13218" s="95">
        <f>SUM(M13219:M13220)</f>
        <v>0</v>
      </c>
      <c r="N13218" s="95">
        <f>SUM(N13219:N13220)</f>
        <v>0</v>
      </c>
      <c r="O13218" s="82" t="s">
        <v>146</v>
      </c>
      <c r="R13218" s="352">
        <f>L13448-[1]გადასახდელები!L11838</f>
        <v>0</v>
      </c>
    </row>
    <row r="13219" spans="2:18" ht="20.25" hidden="1" customHeight="1">
      <c r="B13219" s="36" t="str">
        <f t="shared" si="3810"/>
        <v>b</v>
      </c>
      <c r="C13219" s="42">
        <v>5</v>
      </c>
      <c r="D13219" s="42"/>
      <c r="F13219" s="343" t="s">
        <v>651</v>
      </c>
      <c r="G13219" s="48" t="s">
        <v>282</v>
      </c>
      <c r="H13219" s="101"/>
      <c r="I13219" s="97">
        <f t="shared" si="3809"/>
        <v>0</v>
      </c>
      <c r="J13219" s="102"/>
      <c r="K13219" s="102"/>
      <c r="L13219" s="97">
        <f t="shared" si="3811"/>
        <v>0</v>
      </c>
      <c r="M13219" s="102"/>
      <c r="N13219" s="102"/>
      <c r="R13219" s="352">
        <f>L13449-[1]გადასახდელები!L11839</f>
        <v>0</v>
      </c>
    </row>
    <row r="13220" spans="2:18" ht="20.25" hidden="1" customHeight="1">
      <c r="B13220" s="36" t="str">
        <f t="shared" si="3810"/>
        <v>b</v>
      </c>
      <c r="C13220" s="42">
        <v>5</v>
      </c>
      <c r="D13220" s="42"/>
      <c r="F13220" s="343" t="s">
        <v>652</v>
      </c>
      <c r="G13220" s="48" t="s">
        <v>283</v>
      </c>
      <c r="H13220" s="101"/>
      <c r="I13220" s="97">
        <f t="shared" si="3809"/>
        <v>0</v>
      </c>
      <c r="J13220" s="102"/>
      <c r="K13220" s="102"/>
      <c r="L13220" s="97">
        <f t="shared" si="3811"/>
        <v>0</v>
      </c>
      <c r="M13220" s="102"/>
      <c r="N13220" s="102"/>
      <c r="R13220" s="352">
        <f>L13450-[1]გადასახდელები!L11840</f>
        <v>0</v>
      </c>
    </row>
    <row r="13221" spans="2:18" ht="20.25" hidden="1" customHeight="1">
      <c r="B13221" s="36" t="str">
        <f t="shared" si="3810"/>
        <v>b</v>
      </c>
      <c r="C13221" s="42">
        <v>4</v>
      </c>
      <c r="D13221" s="42"/>
      <c r="F13221" s="342" t="s">
        <v>566</v>
      </c>
      <c r="G13221" s="47" t="s">
        <v>284</v>
      </c>
      <c r="H13221" s="93">
        <f>SUM(H13222:H13223)</f>
        <v>0</v>
      </c>
      <c r="I13221" s="94">
        <f t="shared" si="3809"/>
        <v>0</v>
      </c>
      <c r="J13221" s="95">
        <f>SUM(J13222:J13223)</f>
        <v>0</v>
      </c>
      <c r="K13221" s="95">
        <f>SUM(K13222:K13223)</f>
        <v>0</v>
      </c>
      <c r="L13221" s="94">
        <f t="shared" si="3811"/>
        <v>0</v>
      </c>
      <c r="M13221" s="95">
        <f>SUM(M13222:M13223)</f>
        <v>0</v>
      </c>
      <c r="N13221" s="95">
        <f>SUM(N13222:N13223)</f>
        <v>0</v>
      </c>
      <c r="O13221" s="82" t="s">
        <v>146</v>
      </c>
      <c r="R13221" s="352">
        <f>L13451-[1]გადასახდელები!L11841</f>
        <v>-29</v>
      </c>
    </row>
    <row r="13222" spans="2:18" ht="20.25" hidden="1" customHeight="1">
      <c r="B13222" s="36" t="str">
        <f t="shared" si="3810"/>
        <v>b</v>
      </c>
      <c r="C13222" s="42">
        <v>5</v>
      </c>
      <c r="D13222" s="42"/>
      <c r="F13222" s="343" t="s">
        <v>567</v>
      </c>
      <c r="G13222" s="48" t="s">
        <v>282</v>
      </c>
      <c r="H13222" s="101"/>
      <c r="I13222" s="97">
        <f t="shared" si="3809"/>
        <v>0</v>
      </c>
      <c r="J13222" s="102"/>
      <c r="K13222" s="102"/>
      <c r="L13222" s="97">
        <f t="shared" si="3811"/>
        <v>0</v>
      </c>
      <c r="M13222" s="102"/>
      <c r="N13222" s="102"/>
      <c r="R13222" s="352">
        <f>L13452-[1]გადასახდელები!L11842</f>
        <v>-29</v>
      </c>
    </row>
    <row r="13223" spans="2:18" ht="20.25" hidden="1" customHeight="1">
      <c r="B13223" s="36" t="str">
        <f t="shared" si="3810"/>
        <v>b</v>
      </c>
      <c r="C13223" s="42">
        <v>5</v>
      </c>
      <c r="D13223" s="42"/>
      <c r="F13223" s="343" t="s">
        <v>653</v>
      </c>
      <c r="G13223" s="48" t="s">
        <v>283</v>
      </c>
      <c r="H13223" s="101"/>
      <c r="I13223" s="97">
        <f t="shared" ref="I13223:I13286" si="3812">J13223+K13223</f>
        <v>0</v>
      </c>
      <c r="J13223" s="102"/>
      <c r="K13223" s="102"/>
      <c r="L13223" s="97">
        <f t="shared" si="3811"/>
        <v>0</v>
      </c>
      <c r="M13223" s="102"/>
      <c r="N13223" s="102"/>
      <c r="R13223" s="352">
        <f>L13453-[1]გადასახდელები!L11843</f>
        <v>0</v>
      </c>
    </row>
    <row r="13224" spans="2:18" ht="20.25" hidden="1" customHeight="1">
      <c r="B13224" s="36" t="str">
        <f t="shared" si="3810"/>
        <v>b</v>
      </c>
      <c r="C13224" s="42">
        <v>4</v>
      </c>
      <c r="D13224" s="42"/>
      <c r="F13224" s="342" t="s">
        <v>654</v>
      </c>
      <c r="G13224" s="47" t="s">
        <v>207</v>
      </c>
      <c r="H13224" s="93">
        <f>SUM(H13225:H13226)</f>
        <v>0</v>
      </c>
      <c r="I13224" s="94">
        <f t="shared" si="3812"/>
        <v>0</v>
      </c>
      <c r="J13224" s="95">
        <f>SUM(J13225:J13226)</f>
        <v>0</v>
      </c>
      <c r="K13224" s="95">
        <f>SUM(K13225:K13226)</f>
        <v>0</v>
      </c>
      <c r="L13224" s="94">
        <f t="shared" si="3811"/>
        <v>0</v>
      </c>
      <c r="M13224" s="95">
        <f>SUM(M13225:M13226)</f>
        <v>0</v>
      </c>
      <c r="N13224" s="95">
        <f>SUM(N13225:N13226)</f>
        <v>0</v>
      </c>
      <c r="O13224" s="82" t="s">
        <v>146</v>
      </c>
      <c r="R13224" s="352">
        <f>L13454-[1]გადასახდელები!L11844</f>
        <v>0</v>
      </c>
    </row>
    <row r="13225" spans="2:18" ht="20.25" hidden="1" customHeight="1">
      <c r="B13225" s="36" t="str">
        <f t="shared" si="3810"/>
        <v>b</v>
      </c>
      <c r="C13225" s="42">
        <v>5</v>
      </c>
      <c r="D13225" s="42"/>
      <c r="F13225" s="343" t="s">
        <v>655</v>
      </c>
      <c r="G13225" s="48" t="s">
        <v>282</v>
      </c>
      <c r="H13225" s="101"/>
      <c r="I13225" s="97">
        <f t="shared" si="3812"/>
        <v>0</v>
      </c>
      <c r="J13225" s="102"/>
      <c r="K13225" s="102"/>
      <c r="L13225" s="97">
        <f t="shared" si="3811"/>
        <v>0</v>
      </c>
      <c r="M13225" s="102"/>
      <c r="N13225" s="102"/>
      <c r="R13225" s="352">
        <f>L13455-[1]გადასახდელები!L11845</f>
        <v>0</v>
      </c>
    </row>
    <row r="13226" spans="2:18" ht="20.25" hidden="1" customHeight="1">
      <c r="B13226" s="36" t="str">
        <f t="shared" si="3810"/>
        <v>b</v>
      </c>
      <c r="C13226" s="42">
        <v>5</v>
      </c>
      <c r="D13226" s="42"/>
      <c r="F13226" s="343" t="s">
        <v>656</v>
      </c>
      <c r="G13226" s="48" t="s">
        <v>283</v>
      </c>
      <c r="H13226" s="101"/>
      <c r="I13226" s="97">
        <f t="shared" si="3812"/>
        <v>0</v>
      </c>
      <c r="J13226" s="102"/>
      <c r="K13226" s="102"/>
      <c r="L13226" s="97">
        <f t="shared" si="3811"/>
        <v>0</v>
      </c>
      <c r="M13226" s="102"/>
      <c r="N13226" s="102"/>
      <c r="R13226" s="352">
        <f>L13456-[1]გადასახდელები!L11846</f>
        <v>0</v>
      </c>
    </row>
    <row r="13227" spans="2:18" ht="20.25" hidden="1" customHeight="1">
      <c r="B13227" s="36" t="str">
        <f t="shared" ref="B13227:B13290" si="3813">IF(H13227+I13227+L13227&gt;0,"a","b")</f>
        <v>b</v>
      </c>
      <c r="C13227" s="42">
        <v>3</v>
      </c>
      <c r="D13227" s="42"/>
      <c r="F13227" s="342" t="s">
        <v>568</v>
      </c>
      <c r="G13227" s="57" t="s">
        <v>205</v>
      </c>
      <c r="H13227" s="89">
        <f>H13228+H13229</f>
        <v>0</v>
      </c>
      <c r="I13227" s="90">
        <f t="shared" si="3812"/>
        <v>0</v>
      </c>
      <c r="J13227" s="92">
        <f>J13228+J13229</f>
        <v>0</v>
      </c>
      <c r="K13227" s="92">
        <f>K13228+K13229</f>
        <v>0</v>
      </c>
      <c r="L13227" s="90">
        <f t="shared" si="3811"/>
        <v>0</v>
      </c>
      <c r="M13227" s="92">
        <f>M13228+M13229</f>
        <v>0</v>
      </c>
      <c r="N13227" s="92">
        <f>N13228+N13229</f>
        <v>0</v>
      </c>
      <c r="O13227" s="82" t="s">
        <v>146</v>
      </c>
      <c r="R13227" s="352">
        <f>L13457-[1]გადასახდელები!L11847</f>
        <v>0</v>
      </c>
    </row>
    <row r="13228" spans="2:18" ht="20.25" hidden="1" customHeight="1">
      <c r="B13228" s="36" t="str">
        <f t="shared" si="3813"/>
        <v>b</v>
      </c>
      <c r="C13228" s="42">
        <v>4</v>
      </c>
      <c r="D13228" s="42"/>
      <c r="F13228" s="343" t="s">
        <v>657</v>
      </c>
      <c r="G13228" s="47" t="s">
        <v>285</v>
      </c>
      <c r="H13228" s="103"/>
      <c r="I13228" s="94">
        <f t="shared" si="3812"/>
        <v>0</v>
      </c>
      <c r="J13228" s="104"/>
      <c r="K13228" s="104"/>
      <c r="L13228" s="94">
        <f t="shared" si="3811"/>
        <v>0</v>
      </c>
      <c r="M13228" s="104"/>
      <c r="N13228" s="104"/>
      <c r="R13228" s="352">
        <f>L13458-[1]გადასახდელები!L11848</f>
        <v>0</v>
      </c>
    </row>
    <row r="13229" spans="2:18" ht="20.25" hidden="1" customHeight="1">
      <c r="B13229" s="36" t="str">
        <f t="shared" si="3813"/>
        <v>b</v>
      </c>
      <c r="C13229" s="42">
        <v>4</v>
      </c>
      <c r="D13229" s="42"/>
      <c r="F13229" s="342" t="s">
        <v>570</v>
      </c>
      <c r="G13229" s="47" t="s">
        <v>286</v>
      </c>
      <c r="H13229" s="93">
        <f>H13230+H13249</f>
        <v>0</v>
      </c>
      <c r="I13229" s="94">
        <f t="shared" si="3812"/>
        <v>0</v>
      </c>
      <c r="J13229" s="95">
        <f>J13230+J13249</f>
        <v>0</v>
      </c>
      <c r="K13229" s="95">
        <f>K13230+K13249</f>
        <v>0</v>
      </c>
      <c r="L13229" s="94">
        <f t="shared" si="3811"/>
        <v>0</v>
      </c>
      <c r="M13229" s="95">
        <f>M13230+M13249</f>
        <v>0</v>
      </c>
      <c r="N13229" s="95">
        <f>N13230+N13249</f>
        <v>0</v>
      </c>
      <c r="O13229" s="82" t="s">
        <v>146</v>
      </c>
      <c r="R13229" s="352">
        <f>L13459-[1]გადასახდელები!L11849</f>
        <v>0</v>
      </c>
    </row>
    <row r="13230" spans="2:18" ht="20.25" hidden="1" customHeight="1">
      <c r="B13230" s="36" t="str">
        <f t="shared" si="3813"/>
        <v>b</v>
      </c>
      <c r="C13230" s="42">
        <v>5</v>
      </c>
      <c r="D13230" s="42"/>
      <c r="F13230" s="342" t="s">
        <v>569</v>
      </c>
      <c r="G13230" s="48" t="s">
        <v>287</v>
      </c>
      <c r="H13230" s="113">
        <f>SUM(H13231:H13248)</f>
        <v>0</v>
      </c>
      <c r="I13230" s="97">
        <f t="shared" si="3812"/>
        <v>0</v>
      </c>
      <c r="J13230" s="114">
        <f>SUM(J13231:J13248)</f>
        <v>0</v>
      </c>
      <c r="K13230" s="114">
        <f>SUM(K13231:K13248)</f>
        <v>0</v>
      </c>
      <c r="L13230" s="97">
        <f t="shared" ref="L13230:L13293" si="3814">M13230+N13230</f>
        <v>0</v>
      </c>
      <c r="M13230" s="114">
        <f>SUM(M13231:M13248)</f>
        <v>0</v>
      </c>
      <c r="N13230" s="114">
        <f>SUM(N13231:N13248)</f>
        <v>0</v>
      </c>
      <c r="O13230" s="82" t="s">
        <v>146</v>
      </c>
      <c r="R13230" s="352">
        <f>L13460-[1]გადასახდელები!L11850</f>
        <v>0</v>
      </c>
    </row>
    <row r="13231" spans="2:18" ht="45" hidden="1" customHeight="1">
      <c r="B13231" s="36" t="str">
        <f t="shared" si="3813"/>
        <v>b</v>
      </c>
      <c r="C13231" s="42">
        <v>6</v>
      </c>
      <c r="D13231" s="42"/>
      <c r="F13231" s="343" t="s">
        <v>658</v>
      </c>
      <c r="G13231" s="45" t="s">
        <v>215</v>
      </c>
      <c r="H13231" s="99"/>
      <c r="I13231" s="105">
        <f t="shared" si="3812"/>
        <v>0</v>
      </c>
      <c r="J13231" s="100"/>
      <c r="K13231" s="100"/>
      <c r="L13231" s="105">
        <f t="shared" si="3814"/>
        <v>0</v>
      </c>
      <c r="M13231" s="100"/>
      <c r="N13231" s="100"/>
      <c r="R13231" s="352">
        <f>L13461-[1]გადასახდელები!L11851</f>
        <v>0</v>
      </c>
    </row>
    <row r="13232" spans="2:18" ht="20.25" hidden="1" customHeight="1">
      <c r="B13232" s="36" t="str">
        <f t="shared" si="3813"/>
        <v>b</v>
      </c>
      <c r="C13232" s="42">
        <v>6</v>
      </c>
      <c r="D13232" s="42"/>
      <c r="F13232" s="343" t="s">
        <v>659</v>
      </c>
      <c r="G13232" s="45" t="s">
        <v>288</v>
      </c>
      <c r="H13232" s="99"/>
      <c r="I13232" s="105">
        <f t="shared" si="3812"/>
        <v>0</v>
      </c>
      <c r="J13232" s="100"/>
      <c r="K13232" s="100"/>
      <c r="L13232" s="105">
        <f t="shared" si="3814"/>
        <v>0</v>
      </c>
      <c r="M13232" s="100"/>
      <c r="N13232" s="100"/>
      <c r="R13232" s="352">
        <f>L13462-[1]გადასახდელები!L11852</f>
        <v>0</v>
      </c>
    </row>
    <row r="13233" spans="2:18" ht="20.25" hidden="1" customHeight="1">
      <c r="B13233" s="36" t="str">
        <f t="shared" si="3813"/>
        <v>b</v>
      </c>
      <c r="C13233" s="42">
        <v>6</v>
      </c>
      <c r="D13233" s="42"/>
      <c r="F13233" s="343" t="s">
        <v>660</v>
      </c>
      <c r="G13233" s="45" t="s">
        <v>289</v>
      </c>
      <c r="H13233" s="99"/>
      <c r="I13233" s="105">
        <f t="shared" si="3812"/>
        <v>0</v>
      </c>
      <c r="J13233" s="100"/>
      <c r="K13233" s="100"/>
      <c r="L13233" s="105">
        <f t="shared" si="3814"/>
        <v>0</v>
      </c>
      <c r="M13233" s="100"/>
      <c r="N13233" s="100"/>
      <c r="R13233" s="352">
        <f>L13463-[1]გადასახდელები!L11853</f>
        <v>0</v>
      </c>
    </row>
    <row r="13234" spans="2:18" ht="20.25" hidden="1" customHeight="1">
      <c r="B13234" s="36" t="str">
        <f t="shared" si="3813"/>
        <v>b</v>
      </c>
      <c r="C13234" s="42">
        <v>6</v>
      </c>
      <c r="D13234" s="42"/>
      <c r="F13234" s="343" t="s">
        <v>661</v>
      </c>
      <c r="G13234" s="45" t="s">
        <v>216</v>
      </c>
      <c r="H13234" s="99"/>
      <c r="I13234" s="105">
        <f t="shared" si="3812"/>
        <v>0</v>
      </c>
      <c r="J13234" s="100"/>
      <c r="K13234" s="100"/>
      <c r="L13234" s="105">
        <f t="shared" si="3814"/>
        <v>0</v>
      </c>
      <c r="M13234" s="100"/>
      <c r="N13234" s="100"/>
      <c r="R13234" s="352">
        <f>L13464-[1]გადასახდელები!L11854</f>
        <v>0</v>
      </c>
    </row>
    <row r="13235" spans="2:18" ht="20.25" hidden="1" customHeight="1">
      <c r="B13235" s="36" t="str">
        <f t="shared" si="3813"/>
        <v>b</v>
      </c>
      <c r="C13235" s="42">
        <v>6</v>
      </c>
      <c r="D13235" s="42"/>
      <c r="F13235" s="343" t="s">
        <v>662</v>
      </c>
      <c r="G13235" s="45" t="s">
        <v>217</v>
      </c>
      <c r="H13235" s="99"/>
      <c r="I13235" s="105">
        <f t="shared" si="3812"/>
        <v>0</v>
      </c>
      <c r="J13235" s="100"/>
      <c r="K13235" s="100"/>
      <c r="L13235" s="105">
        <f t="shared" si="3814"/>
        <v>0</v>
      </c>
      <c r="M13235" s="100"/>
      <c r="N13235" s="100"/>
      <c r="R13235" s="352">
        <f>L13465-[1]გადასახდელები!L11855</f>
        <v>0</v>
      </c>
    </row>
    <row r="13236" spans="2:18" ht="20.25" hidden="1" customHeight="1">
      <c r="B13236" s="36" t="str">
        <f t="shared" si="3813"/>
        <v>b</v>
      </c>
      <c r="C13236" s="42">
        <v>6</v>
      </c>
      <c r="D13236" s="42"/>
      <c r="F13236" s="343" t="s">
        <v>571</v>
      </c>
      <c r="G13236" s="45" t="s">
        <v>290</v>
      </c>
      <c r="H13236" s="99"/>
      <c r="I13236" s="105">
        <f t="shared" si="3812"/>
        <v>0</v>
      </c>
      <c r="J13236" s="100"/>
      <c r="K13236" s="100"/>
      <c r="L13236" s="105">
        <f t="shared" si="3814"/>
        <v>0</v>
      </c>
      <c r="M13236" s="100"/>
      <c r="N13236" s="100"/>
      <c r="R13236" s="352">
        <f>L13466-[1]გადასახდელები!L11856</f>
        <v>0</v>
      </c>
    </row>
    <row r="13237" spans="2:18" ht="20.25" hidden="1" customHeight="1">
      <c r="B13237" s="36" t="str">
        <f t="shared" si="3813"/>
        <v>b</v>
      </c>
      <c r="C13237" s="42">
        <v>6</v>
      </c>
      <c r="D13237" s="42"/>
      <c r="F13237" s="343" t="s">
        <v>663</v>
      </c>
      <c r="G13237" s="45" t="s">
        <v>291</v>
      </c>
      <c r="H13237" s="99"/>
      <c r="I13237" s="105">
        <f t="shared" si="3812"/>
        <v>0</v>
      </c>
      <c r="J13237" s="100"/>
      <c r="K13237" s="100"/>
      <c r="L13237" s="105">
        <f t="shared" si="3814"/>
        <v>0</v>
      </c>
      <c r="M13237" s="100"/>
      <c r="N13237" s="100"/>
      <c r="R13237" s="352">
        <f>L13467-[1]გადასახდელები!L11857</f>
        <v>0</v>
      </c>
    </row>
    <row r="13238" spans="2:18" ht="20.25" hidden="1" customHeight="1">
      <c r="B13238" s="36" t="str">
        <f t="shared" si="3813"/>
        <v>b</v>
      </c>
      <c r="C13238" s="42">
        <v>6</v>
      </c>
      <c r="D13238" s="42"/>
      <c r="F13238" s="343" t="s">
        <v>664</v>
      </c>
      <c r="G13238" s="45" t="s">
        <v>218</v>
      </c>
      <c r="H13238" s="99"/>
      <c r="I13238" s="105">
        <f t="shared" si="3812"/>
        <v>0</v>
      </c>
      <c r="J13238" s="100"/>
      <c r="K13238" s="100"/>
      <c r="L13238" s="105">
        <f t="shared" si="3814"/>
        <v>0</v>
      </c>
      <c r="M13238" s="100"/>
      <c r="N13238" s="100"/>
      <c r="R13238" s="352">
        <f>L13468-[1]გადასახდელები!L11858</f>
        <v>0</v>
      </c>
    </row>
    <row r="13239" spans="2:18" ht="20.25" hidden="1" customHeight="1">
      <c r="B13239" s="36" t="str">
        <f t="shared" si="3813"/>
        <v>b</v>
      </c>
      <c r="C13239" s="42">
        <v>6</v>
      </c>
      <c r="D13239" s="42"/>
      <c r="F13239" s="343" t="s">
        <v>665</v>
      </c>
      <c r="G13239" s="45" t="s">
        <v>219</v>
      </c>
      <c r="H13239" s="99"/>
      <c r="I13239" s="105">
        <f t="shared" si="3812"/>
        <v>0</v>
      </c>
      <c r="J13239" s="100"/>
      <c r="K13239" s="100"/>
      <c r="L13239" s="105">
        <f t="shared" si="3814"/>
        <v>0</v>
      </c>
      <c r="M13239" s="100"/>
      <c r="N13239" s="100"/>
      <c r="R13239" s="352">
        <f>L13469-[1]გადასახდელები!L11859</f>
        <v>0</v>
      </c>
    </row>
    <row r="13240" spans="2:18" ht="20.25" hidden="1" customHeight="1">
      <c r="B13240" s="36" t="str">
        <f t="shared" si="3813"/>
        <v>b</v>
      </c>
      <c r="C13240" s="42">
        <v>6</v>
      </c>
      <c r="D13240" s="42"/>
      <c r="F13240" s="343" t="s">
        <v>666</v>
      </c>
      <c r="G13240" s="45" t="s">
        <v>220</v>
      </c>
      <c r="H13240" s="99"/>
      <c r="I13240" s="105">
        <f t="shared" si="3812"/>
        <v>0</v>
      </c>
      <c r="J13240" s="100"/>
      <c r="K13240" s="100"/>
      <c r="L13240" s="105">
        <f t="shared" si="3814"/>
        <v>0</v>
      </c>
      <c r="M13240" s="100"/>
      <c r="N13240" s="100"/>
      <c r="R13240" s="352">
        <f>L13470-[1]გადასახდელები!L11860</f>
        <v>0</v>
      </c>
    </row>
    <row r="13241" spans="2:18" ht="20.25" hidden="1" customHeight="1">
      <c r="B13241" s="36" t="str">
        <f t="shared" si="3813"/>
        <v>b</v>
      </c>
      <c r="C13241" s="42">
        <v>6</v>
      </c>
      <c r="D13241" s="42"/>
      <c r="F13241" s="343" t="s">
        <v>667</v>
      </c>
      <c r="G13241" s="45" t="s">
        <v>221</v>
      </c>
      <c r="H13241" s="99"/>
      <c r="I13241" s="105">
        <f t="shared" si="3812"/>
        <v>0</v>
      </c>
      <c r="J13241" s="100"/>
      <c r="K13241" s="100"/>
      <c r="L13241" s="105">
        <f t="shared" si="3814"/>
        <v>0</v>
      </c>
      <c r="M13241" s="100"/>
      <c r="N13241" s="100"/>
      <c r="R13241" s="352">
        <f>L13471-[1]გადასახდელები!L11861</f>
        <v>0</v>
      </c>
    </row>
    <row r="13242" spans="2:18" ht="20.25" hidden="1" customHeight="1">
      <c r="B13242" s="36" t="str">
        <f t="shared" si="3813"/>
        <v>b</v>
      </c>
      <c r="C13242" s="42">
        <v>6</v>
      </c>
      <c r="D13242" s="42"/>
      <c r="F13242" s="343" t="s">
        <v>668</v>
      </c>
      <c r="G13242" s="45" t="s">
        <v>222</v>
      </c>
      <c r="H13242" s="99"/>
      <c r="I13242" s="105">
        <f t="shared" si="3812"/>
        <v>0</v>
      </c>
      <c r="J13242" s="100"/>
      <c r="K13242" s="100"/>
      <c r="L13242" s="105">
        <f t="shared" si="3814"/>
        <v>0</v>
      </c>
      <c r="M13242" s="100"/>
      <c r="N13242" s="100"/>
      <c r="R13242" s="352">
        <f>L13472-[1]გადასახდელები!L11862</f>
        <v>0</v>
      </c>
    </row>
    <row r="13243" spans="2:18" ht="20.25" hidden="1" customHeight="1">
      <c r="B13243" s="36" t="str">
        <f t="shared" si="3813"/>
        <v>b</v>
      </c>
      <c r="C13243" s="42">
        <v>6</v>
      </c>
      <c r="D13243" s="42"/>
      <c r="F13243" s="343" t="s">
        <v>669</v>
      </c>
      <c r="G13243" s="45" t="s">
        <v>223</v>
      </c>
      <c r="H13243" s="99"/>
      <c r="I13243" s="105">
        <f t="shared" si="3812"/>
        <v>0</v>
      </c>
      <c r="J13243" s="100"/>
      <c r="K13243" s="100"/>
      <c r="L13243" s="105">
        <f t="shared" si="3814"/>
        <v>0</v>
      </c>
      <c r="M13243" s="100"/>
      <c r="N13243" s="100"/>
      <c r="R13243" s="352">
        <f>L13473-[1]გადასახდელები!L11863</f>
        <v>0</v>
      </c>
    </row>
    <row r="13244" spans="2:18" ht="36" hidden="1" customHeight="1">
      <c r="B13244" s="36" t="str">
        <f t="shared" si="3813"/>
        <v>b</v>
      </c>
      <c r="C13244" s="42">
        <v>6</v>
      </c>
      <c r="D13244" s="42"/>
      <c r="F13244" s="343" t="s">
        <v>670</v>
      </c>
      <c r="G13244" s="45" t="s">
        <v>224</v>
      </c>
      <c r="H13244" s="99"/>
      <c r="I13244" s="105">
        <f t="shared" si="3812"/>
        <v>0</v>
      </c>
      <c r="J13244" s="100"/>
      <c r="K13244" s="100"/>
      <c r="L13244" s="105">
        <f t="shared" si="3814"/>
        <v>0</v>
      </c>
      <c r="M13244" s="100"/>
      <c r="N13244" s="100"/>
      <c r="R13244" s="352">
        <f>L13474-[1]გადასახდელები!L11864</f>
        <v>0</v>
      </c>
    </row>
    <row r="13245" spans="2:18" ht="48.75" hidden="1" customHeight="1">
      <c r="B13245" s="36" t="str">
        <f t="shared" si="3813"/>
        <v>b</v>
      </c>
      <c r="C13245" s="42">
        <v>6</v>
      </c>
      <c r="D13245" s="42"/>
      <c r="F13245" s="343" t="s">
        <v>671</v>
      </c>
      <c r="G13245" s="45" t="s">
        <v>225</v>
      </c>
      <c r="H13245" s="99"/>
      <c r="I13245" s="105">
        <f t="shared" si="3812"/>
        <v>0</v>
      </c>
      <c r="J13245" s="100"/>
      <c r="K13245" s="100"/>
      <c r="L13245" s="105">
        <f t="shared" si="3814"/>
        <v>0</v>
      </c>
      <c r="M13245" s="100"/>
      <c r="N13245" s="100"/>
      <c r="R13245" s="352">
        <f>L13475-[1]გადასახდელები!L11865</f>
        <v>0</v>
      </c>
    </row>
    <row r="13246" spans="2:18" ht="24.75" hidden="1" customHeight="1">
      <c r="B13246" s="36" t="str">
        <f t="shared" si="3813"/>
        <v>b</v>
      </c>
      <c r="C13246" s="42">
        <v>6</v>
      </c>
      <c r="D13246" s="42"/>
      <c r="F13246" s="343" t="s">
        <v>672</v>
      </c>
      <c r="G13246" s="45" t="s">
        <v>226</v>
      </c>
      <c r="H13246" s="99"/>
      <c r="I13246" s="105">
        <f t="shared" si="3812"/>
        <v>0</v>
      </c>
      <c r="J13246" s="100"/>
      <c r="K13246" s="100"/>
      <c r="L13246" s="105">
        <f t="shared" si="3814"/>
        <v>0</v>
      </c>
      <c r="M13246" s="100"/>
      <c r="N13246" s="100"/>
      <c r="R13246" s="352">
        <f>L13476-[1]გადასახდელები!L11866</f>
        <v>0</v>
      </c>
    </row>
    <row r="13247" spans="2:18" ht="24" hidden="1" customHeight="1">
      <c r="B13247" s="36" t="str">
        <f t="shared" si="3813"/>
        <v>b</v>
      </c>
      <c r="C13247" s="42">
        <v>6</v>
      </c>
      <c r="D13247" s="42"/>
      <c r="F13247" s="343" t="s">
        <v>673</v>
      </c>
      <c r="G13247" s="45" t="s">
        <v>227</v>
      </c>
      <c r="H13247" s="99"/>
      <c r="I13247" s="105">
        <f t="shared" si="3812"/>
        <v>0</v>
      </c>
      <c r="J13247" s="100"/>
      <c r="K13247" s="100"/>
      <c r="L13247" s="105">
        <f t="shared" si="3814"/>
        <v>0</v>
      </c>
      <c r="M13247" s="100"/>
      <c r="N13247" s="100"/>
      <c r="R13247" s="352">
        <f>L13477-[1]გადასახდელები!L11867</f>
        <v>0</v>
      </c>
    </row>
    <row r="13248" spans="2:18" ht="36.75" hidden="1" customHeight="1">
      <c r="B13248" s="36" t="str">
        <f t="shared" si="3813"/>
        <v>b</v>
      </c>
      <c r="C13248" s="42">
        <v>6</v>
      </c>
      <c r="D13248" s="42"/>
      <c r="F13248" s="343" t="s">
        <v>572</v>
      </c>
      <c r="G13248" s="45" t="s">
        <v>228</v>
      </c>
      <c r="H13248" s="99"/>
      <c r="I13248" s="105">
        <f t="shared" si="3812"/>
        <v>0</v>
      </c>
      <c r="J13248" s="100"/>
      <c r="K13248" s="100"/>
      <c r="L13248" s="105">
        <f t="shared" si="3814"/>
        <v>0</v>
      </c>
      <c r="M13248" s="100"/>
      <c r="N13248" s="100"/>
      <c r="R13248" s="352">
        <f>L13478-[1]გადასახდელები!L11868</f>
        <v>0</v>
      </c>
    </row>
    <row r="13249" spans="2:18" ht="24.75" hidden="1" customHeight="1">
      <c r="B13249" s="36" t="str">
        <f t="shared" si="3813"/>
        <v>b</v>
      </c>
      <c r="C13249" s="42">
        <v>5</v>
      </c>
      <c r="D13249" s="42"/>
      <c r="F13249" s="343" t="s">
        <v>573</v>
      </c>
      <c r="G13249" s="48" t="s">
        <v>193</v>
      </c>
      <c r="H13249" s="101"/>
      <c r="I13249" s="97">
        <f t="shared" si="3812"/>
        <v>0</v>
      </c>
      <c r="J13249" s="102"/>
      <c r="K13249" s="102"/>
      <c r="L13249" s="97">
        <f t="shared" si="3814"/>
        <v>0</v>
      </c>
      <c r="M13249" s="102"/>
      <c r="N13249" s="102"/>
      <c r="R13249" s="352">
        <f>L13479-[1]გადასახდელები!L11869</f>
        <v>0</v>
      </c>
    </row>
    <row r="13250" spans="2:18" ht="20.25" hidden="1" customHeight="1">
      <c r="B13250" s="36" t="str">
        <f t="shared" si="3813"/>
        <v>b</v>
      </c>
      <c r="C13250" s="42">
        <v>2</v>
      </c>
      <c r="D13250" s="42"/>
      <c r="E13250" s="24">
        <v>7109</v>
      </c>
      <c r="F13250" s="342" t="s">
        <v>574</v>
      </c>
      <c r="G13250" s="59" t="s">
        <v>292</v>
      </c>
      <c r="H13250" s="86">
        <f>H13251+H13298+H13306+H13305</f>
        <v>0</v>
      </c>
      <c r="I13250" s="87">
        <f t="shared" si="3812"/>
        <v>0</v>
      </c>
      <c r="J13250" s="88">
        <f>J13251+J13298+J13306+J13305</f>
        <v>0</v>
      </c>
      <c r="K13250" s="88">
        <f>K13251+K13298+K13306+K13305</f>
        <v>0</v>
      </c>
      <c r="L13250" s="87">
        <f t="shared" si="3814"/>
        <v>0</v>
      </c>
      <c r="M13250" s="88">
        <f>M13251+M13298+M13306+M13305</f>
        <v>0</v>
      </c>
      <c r="N13250" s="88">
        <f>N13251+N13298+N13306+N13305</f>
        <v>0</v>
      </c>
      <c r="O13250" s="82" t="s">
        <v>146</v>
      </c>
      <c r="P13250" s="35" t="s">
        <v>145</v>
      </c>
      <c r="R13250" s="352">
        <f>L13480-[1]გადასახდელები!L11870</f>
        <v>0</v>
      </c>
    </row>
    <row r="13251" spans="2:18" ht="20.25" hidden="1" customHeight="1">
      <c r="B13251" s="36" t="str">
        <f t="shared" si="3813"/>
        <v>b</v>
      </c>
      <c r="C13251" s="42">
        <v>3</v>
      </c>
      <c r="D13251" s="42"/>
      <c r="F13251" s="342" t="s">
        <v>575</v>
      </c>
      <c r="G13251" s="51" t="s">
        <v>293</v>
      </c>
      <c r="H13251" s="89">
        <f>H13252+H13264+H13293</f>
        <v>0</v>
      </c>
      <c r="I13251" s="90">
        <f t="shared" si="3812"/>
        <v>0</v>
      </c>
      <c r="J13251" s="89">
        <f>J13252+J13264+J13293</f>
        <v>0</v>
      </c>
      <c r="K13251" s="89">
        <f>K13252+K13264+K13293</f>
        <v>0</v>
      </c>
      <c r="L13251" s="90">
        <f t="shared" si="3814"/>
        <v>0</v>
      </c>
      <c r="M13251" s="89">
        <f>M13252+M13264+M13293</f>
        <v>0</v>
      </c>
      <c r="N13251" s="89">
        <f>N13252+N13264+N13293</f>
        <v>0</v>
      </c>
      <c r="O13251" s="82" t="s">
        <v>146</v>
      </c>
      <c r="P13251" s="35" t="s">
        <v>145</v>
      </c>
      <c r="R13251" s="352">
        <f>L13481-[1]გადასახდელები!L11871</f>
        <v>0</v>
      </c>
    </row>
    <row r="13252" spans="2:18" ht="20.25" hidden="1" customHeight="1">
      <c r="B13252" s="36" t="str">
        <f t="shared" si="3813"/>
        <v>b</v>
      </c>
      <c r="C13252" s="42">
        <v>4</v>
      </c>
      <c r="D13252" s="42"/>
      <c r="F13252" s="342" t="s">
        <v>576</v>
      </c>
      <c r="G13252" s="47" t="s">
        <v>294</v>
      </c>
      <c r="H13252" s="93">
        <f>H13253+H13254+H13255+H13256+H13257+H13258+H13259+H13260+H13261+H13262+H13263</f>
        <v>0</v>
      </c>
      <c r="I13252" s="94">
        <f t="shared" si="3812"/>
        <v>0</v>
      </c>
      <c r="J13252" s="93">
        <f>J13253+J13254+J13255+J13256+J13257+J13258+J13259+J13260+J13261+J13262+J13263</f>
        <v>0</v>
      </c>
      <c r="K13252" s="93">
        <f>K13253+K13254+K13255+K13256+K13257+K13258+K13259+K13260+K13261+K13262+K13263</f>
        <v>0</v>
      </c>
      <c r="L13252" s="94">
        <f t="shared" si="3814"/>
        <v>0</v>
      </c>
      <c r="M13252" s="93">
        <f>M13253+M13254+M13255+M13256+M13257+M13258+M13259+M13260+M13261+M13262+M13263</f>
        <v>0</v>
      </c>
      <c r="N13252" s="93">
        <f>N13253+N13254+N13255+N13256+N13257+N13258+N13259+N13260+N13261+N13262+N13263</f>
        <v>0</v>
      </c>
      <c r="O13252" s="82" t="s">
        <v>146</v>
      </c>
      <c r="P13252" s="35" t="s">
        <v>145</v>
      </c>
      <c r="R13252" s="352">
        <f>L13482-[1]გადასახდელები!L11872</f>
        <v>0</v>
      </c>
    </row>
    <row r="13253" spans="2:18" ht="20.25" hidden="1" customHeight="1">
      <c r="B13253" s="36" t="str">
        <f t="shared" si="3813"/>
        <v>b</v>
      </c>
      <c r="C13253" s="42">
        <v>5</v>
      </c>
      <c r="D13253" s="42"/>
      <c r="F13253" s="343" t="s">
        <v>577</v>
      </c>
      <c r="G13253" s="48" t="s">
        <v>295</v>
      </c>
      <c r="H13253" s="101"/>
      <c r="I13253" s="97">
        <f t="shared" si="3812"/>
        <v>0</v>
      </c>
      <c r="J13253" s="102"/>
      <c r="K13253" s="102"/>
      <c r="L13253" s="97">
        <f t="shared" si="3814"/>
        <v>0</v>
      </c>
      <c r="M13253" s="102"/>
      <c r="N13253" s="102"/>
      <c r="O13253" s="115"/>
      <c r="P13253" s="35" t="s">
        <v>145</v>
      </c>
      <c r="R13253" s="352">
        <f>L13483-[1]გადასახდელები!L11873</f>
        <v>0</v>
      </c>
    </row>
    <row r="13254" spans="2:18" ht="20.25" hidden="1" customHeight="1">
      <c r="B13254" s="36" t="str">
        <f t="shared" si="3813"/>
        <v>b</v>
      </c>
      <c r="C13254" s="42">
        <v>5</v>
      </c>
      <c r="D13254" s="42"/>
      <c r="F13254" s="343" t="s">
        <v>578</v>
      </c>
      <c r="G13254" s="48" t="s">
        <v>296</v>
      </c>
      <c r="H13254" s="101"/>
      <c r="I13254" s="97">
        <f t="shared" si="3812"/>
        <v>0</v>
      </c>
      <c r="J13254" s="102"/>
      <c r="K13254" s="102"/>
      <c r="L13254" s="97">
        <f t="shared" si="3814"/>
        <v>0</v>
      </c>
      <c r="M13254" s="102"/>
      <c r="N13254" s="102"/>
      <c r="O13254" s="115"/>
      <c r="P13254" s="35" t="s">
        <v>145</v>
      </c>
      <c r="R13254" s="352">
        <f>L13484-[1]გადასახდელები!L11874</f>
        <v>0</v>
      </c>
    </row>
    <row r="13255" spans="2:18" ht="30.75" hidden="1" customHeight="1">
      <c r="B13255" s="36" t="str">
        <f t="shared" si="3813"/>
        <v>b</v>
      </c>
      <c r="C13255" s="42">
        <v>5</v>
      </c>
      <c r="D13255" s="42"/>
      <c r="F13255" s="343" t="s">
        <v>674</v>
      </c>
      <c r="G13255" s="52" t="s">
        <v>297</v>
      </c>
      <c r="H13255" s="101"/>
      <c r="I13255" s="97">
        <f t="shared" si="3812"/>
        <v>0</v>
      </c>
      <c r="J13255" s="102"/>
      <c r="K13255" s="102"/>
      <c r="L13255" s="97">
        <f t="shared" si="3814"/>
        <v>0</v>
      </c>
      <c r="M13255" s="102"/>
      <c r="N13255" s="102"/>
      <c r="O13255" s="115"/>
      <c r="P13255" s="35" t="s">
        <v>145</v>
      </c>
      <c r="R13255" s="352">
        <f>L13485-[1]გადასახდელები!L11875</f>
        <v>0</v>
      </c>
    </row>
    <row r="13256" spans="2:18" ht="20.25" hidden="1" customHeight="1">
      <c r="B13256" s="36" t="str">
        <f t="shared" si="3813"/>
        <v>b</v>
      </c>
      <c r="C13256" s="42">
        <v>5</v>
      </c>
      <c r="D13256" s="42"/>
      <c r="F13256" s="343" t="s">
        <v>579</v>
      </c>
      <c r="G13256" s="48" t="s">
        <v>298</v>
      </c>
      <c r="H13256" s="101"/>
      <c r="I13256" s="97">
        <f t="shared" si="3812"/>
        <v>0</v>
      </c>
      <c r="J13256" s="102"/>
      <c r="K13256" s="102"/>
      <c r="L13256" s="97">
        <f t="shared" si="3814"/>
        <v>0</v>
      </c>
      <c r="M13256" s="102"/>
      <c r="N13256" s="102"/>
      <c r="O13256" s="115"/>
      <c r="P13256" s="35" t="s">
        <v>145</v>
      </c>
      <c r="R13256" s="352">
        <f>L13486-[1]გადასახდელები!L11876</f>
        <v>0</v>
      </c>
    </row>
    <row r="13257" spans="2:18" ht="20.25" hidden="1" customHeight="1">
      <c r="B13257" s="36" t="str">
        <f t="shared" si="3813"/>
        <v>b</v>
      </c>
      <c r="C13257" s="42">
        <v>5</v>
      </c>
      <c r="D13257" s="42"/>
      <c r="F13257" s="343" t="s">
        <v>580</v>
      </c>
      <c r="G13257" s="48" t="s">
        <v>299</v>
      </c>
      <c r="H13257" s="101"/>
      <c r="I13257" s="97">
        <f t="shared" si="3812"/>
        <v>0</v>
      </c>
      <c r="J13257" s="102"/>
      <c r="K13257" s="102"/>
      <c r="L13257" s="97">
        <f t="shared" si="3814"/>
        <v>0</v>
      </c>
      <c r="M13257" s="102"/>
      <c r="N13257" s="102"/>
      <c r="O13257" s="115"/>
      <c r="P13257" s="35" t="s">
        <v>145</v>
      </c>
      <c r="R13257" s="352">
        <f>L13487-[1]გადასახდელები!L11877</f>
        <v>0</v>
      </c>
    </row>
    <row r="13258" spans="2:18" ht="30.75" hidden="1" customHeight="1">
      <c r="B13258" s="36" t="str">
        <f t="shared" si="3813"/>
        <v>b</v>
      </c>
      <c r="C13258" s="42">
        <v>5</v>
      </c>
      <c r="D13258" s="42"/>
      <c r="F13258" s="343" t="s">
        <v>581</v>
      </c>
      <c r="G13258" s="48" t="s">
        <v>300</v>
      </c>
      <c r="H13258" s="101"/>
      <c r="I13258" s="97">
        <f t="shared" si="3812"/>
        <v>0</v>
      </c>
      <c r="J13258" s="102"/>
      <c r="K13258" s="102"/>
      <c r="L13258" s="97">
        <f t="shared" si="3814"/>
        <v>0</v>
      </c>
      <c r="M13258" s="102"/>
      <c r="N13258" s="102"/>
      <c r="O13258" s="115"/>
      <c r="P13258" s="35" t="s">
        <v>145</v>
      </c>
      <c r="R13258" s="352">
        <f>L13488-[1]გადასახდელები!L11878</f>
        <v>0</v>
      </c>
    </row>
    <row r="13259" spans="2:18" ht="20.25" hidden="1" customHeight="1">
      <c r="B13259" s="36" t="str">
        <f t="shared" si="3813"/>
        <v>b</v>
      </c>
      <c r="C13259" s="42">
        <v>5</v>
      </c>
      <c r="D13259" s="42"/>
      <c r="F13259" s="343" t="s">
        <v>675</v>
      </c>
      <c r="G13259" s="48" t="s">
        <v>301</v>
      </c>
      <c r="H13259" s="101"/>
      <c r="I13259" s="97">
        <f t="shared" si="3812"/>
        <v>0</v>
      </c>
      <c r="J13259" s="102"/>
      <c r="K13259" s="102"/>
      <c r="L13259" s="97">
        <f t="shared" si="3814"/>
        <v>0</v>
      </c>
      <c r="M13259" s="102"/>
      <c r="N13259" s="102"/>
      <c r="O13259" s="115"/>
      <c r="P13259" s="35" t="s">
        <v>145</v>
      </c>
      <c r="R13259" s="352">
        <f>L13489-[1]გადასახდელები!L11879</f>
        <v>0</v>
      </c>
    </row>
    <row r="13260" spans="2:18" ht="20.25" hidden="1" customHeight="1">
      <c r="B13260" s="36" t="str">
        <f t="shared" si="3813"/>
        <v>b</v>
      </c>
      <c r="C13260" s="42">
        <v>5</v>
      </c>
      <c r="D13260" s="42"/>
      <c r="F13260" s="343" t="s">
        <v>582</v>
      </c>
      <c r="G13260" s="48" t="s">
        <v>302</v>
      </c>
      <c r="H13260" s="101"/>
      <c r="I13260" s="97">
        <f t="shared" si="3812"/>
        <v>0</v>
      </c>
      <c r="J13260" s="102"/>
      <c r="K13260" s="102"/>
      <c r="L13260" s="97">
        <f t="shared" si="3814"/>
        <v>0</v>
      </c>
      <c r="M13260" s="102"/>
      <c r="N13260" s="102"/>
      <c r="O13260" s="115"/>
      <c r="P13260" s="35" t="s">
        <v>145</v>
      </c>
      <c r="R13260" s="352">
        <f>L13490-[1]გადასახდელები!L11880</f>
        <v>0</v>
      </c>
    </row>
    <row r="13261" spans="2:18" ht="20.25" hidden="1" customHeight="1">
      <c r="B13261" s="36" t="str">
        <f t="shared" si="3813"/>
        <v>b</v>
      </c>
      <c r="C13261" s="42">
        <v>5</v>
      </c>
      <c r="D13261" s="42"/>
      <c r="F13261" s="343" t="s">
        <v>676</v>
      </c>
      <c r="G13261" s="48" t="s">
        <v>303</v>
      </c>
      <c r="H13261" s="101"/>
      <c r="I13261" s="97">
        <f t="shared" si="3812"/>
        <v>0</v>
      </c>
      <c r="J13261" s="102"/>
      <c r="K13261" s="102"/>
      <c r="L13261" s="97">
        <f t="shared" si="3814"/>
        <v>0</v>
      </c>
      <c r="M13261" s="102"/>
      <c r="N13261" s="102"/>
      <c r="O13261" s="115"/>
      <c r="P13261" s="35" t="s">
        <v>145</v>
      </c>
      <c r="R13261" s="352">
        <f>L13491-[1]გადასახდელები!L11881</f>
        <v>0</v>
      </c>
    </row>
    <row r="13262" spans="2:18" ht="20.25" hidden="1" customHeight="1">
      <c r="B13262" s="36" t="str">
        <f t="shared" si="3813"/>
        <v>b</v>
      </c>
      <c r="C13262" s="42">
        <v>5</v>
      </c>
      <c r="D13262" s="42"/>
      <c r="F13262" s="343" t="s">
        <v>677</v>
      </c>
      <c r="G13262" s="48" t="s">
        <v>304</v>
      </c>
      <c r="H13262" s="101"/>
      <c r="I13262" s="97">
        <f t="shared" si="3812"/>
        <v>0</v>
      </c>
      <c r="J13262" s="102"/>
      <c r="K13262" s="102"/>
      <c r="L13262" s="97">
        <f t="shared" si="3814"/>
        <v>0</v>
      </c>
      <c r="M13262" s="102"/>
      <c r="N13262" s="102"/>
      <c r="O13262" s="115"/>
      <c r="P13262" s="35" t="s">
        <v>145</v>
      </c>
      <c r="R13262" s="352">
        <f>L13492-[1]გადასახდელები!L11882</f>
        <v>0</v>
      </c>
    </row>
    <row r="13263" spans="2:18" ht="20.25" hidden="1" customHeight="1">
      <c r="B13263" s="36" t="str">
        <f t="shared" si="3813"/>
        <v>b</v>
      </c>
      <c r="C13263" s="42">
        <v>5</v>
      </c>
      <c r="D13263" s="42"/>
      <c r="F13263" s="343" t="s">
        <v>583</v>
      </c>
      <c r="G13263" s="48" t="s">
        <v>305</v>
      </c>
      <c r="H13263" s="101"/>
      <c r="I13263" s="97">
        <f t="shared" si="3812"/>
        <v>0</v>
      </c>
      <c r="J13263" s="102"/>
      <c r="K13263" s="102"/>
      <c r="L13263" s="97">
        <f t="shared" si="3814"/>
        <v>0</v>
      </c>
      <c r="M13263" s="102"/>
      <c r="N13263" s="102"/>
      <c r="O13263" s="115"/>
      <c r="P13263" s="35" t="s">
        <v>145</v>
      </c>
      <c r="R13263" s="352">
        <f>L13493-[1]გადასახდელები!L11883</f>
        <v>0</v>
      </c>
    </row>
    <row r="13264" spans="2:18" ht="20.25" hidden="1" customHeight="1">
      <c r="B13264" s="36" t="str">
        <f t="shared" si="3813"/>
        <v>b</v>
      </c>
      <c r="C13264" s="42">
        <v>4</v>
      </c>
      <c r="D13264" s="42"/>
      <c r="F13264" s="342" t="s">
        <v>584</v>
      </c>
      <c r="G13264" s="47" t="s">
        <v>306</v>
      </c>
      <c r="H13264" s="93">
        <f>H13265+H13272</f>
        <v>0</v>
      </c>
      <c r="I13264" s="94">
        <f t="shared" si="3812"/>
        <v>0</v>
      </c>
      <c r="J13264" s="93">
        <f>J13265+J13272</f>
        <v>0</v>
      </c>
      <c r="K13264" s="93">
        <f>K13265+K13272</f>
        <v>0</v>
      </c>
      <c r="L13264" s="94">
        <f t="shared" si="3814"/>
        <v>0</v>
      </c>
      <c r="M13264" s="93">
        <f>M13265+M13272</f>
        <v>0</v>
      </c>
      <c r="N13264" s="93">
        <f>N13265+N13272</f>
        <v>0</v>
      </c>
      <c r="O13264" s="82" t="s">
        <v>146</v>
      </c>
      <c r="P13264" s="35" t="s">
        <v>145</v>
      </c>
      <c r="R13264" s="352">
        <f>L13494-[1]გადასახდელები!L11884</f>
        <v>0</v>
      </c>
    </row>
    <row r="13265" spans="2:18" ht="20.25" hidden="1" customHeight="1">
      <c r="B13265" s="36" t="str">
        <f t="shared" si="3813"/>
        <v>b</v>
      </c>
      <c r="C13265" s="42">
        <v>5</v>
      </c>
      <c r="D13265" s="42"/>
      <c r="F13265" s="342" t="s">
        <v>585</v>
      </c>
      <c r="G13265" s="48" t="s">
        <v>307</v>
      </c>
      <c r="H13265" s="96">
        <f>SUM(H13266:H13271)</f>
        <v>0</v>
      </c>
      <c r="I13265" s="97">
        <f t="shared" si="3812"/>
        <v>0</v>
      </c>
      <c r="J13265" s="96">
        <f>SUM(J13266:J13271)</f>
        <v>0</v>
      </c>
      <c r="K13265" s="96">
        <f>SUM(K13266:K13271)</f>
        <v>0</v>
      </c>
      <c r="L13265" s="97">
        <f t="shared" si="3814"/>
        <v>0</v>
      </c>
      <c r="M13265" s="96">
        <f>SUM(M13266:M13271)</f>
        <v>0</v>
      </c>
      <c r="N13265" s="96">
        <f>SUM(N13266:N13271)</f>
        <v>0</v>
      </c>
      <c r="O13265" s="82" t="s">
        <v>146</v>
      </c>
      <c r="P13265" s="35" t="s">
        <v>145</v>
      </c>
      <c r="R13265" s="352">
        <f>L13495-[1]გადასახდელები!L11885</f>
        <v>0</v>
      </c>
    </row>
    <row r="13266" spans="2:18" ht="20.25" hidden="1" customHeight="1">
      <c r="B13266" s="36" t="str">
        <f t="shared" si="3813"/>
        <v>b</v>
      </c>
      <c r="C13266" s="42">
        <v>6</v>
      </c>
      <c r="D13266" s="42"/>
      <c r="F13266" s="343" t="s">
        <v>586</v>
      </c>
      <c r="G13266" s="53" t="s">
        <v>308</v>
      </c>
      <c r="H13266" s="99"/>
      <c r="I13266" s="105">
        <f t="shared" si="3812"/>
        <v>0</v>
      </c>
      <c r="J13266" s="100"/>
      <c r="K13266" s="100"/>
      <c r="L13266" s="105">
        <f t="shared" si="3814"/>
        <v>0</v>
      </c>
      <c r="M13266" s="100"/>
      <c r="N13266" s="100"/>
      <c r="O13266" s="115"/>
      <c r="P13266" s="35" t="s">
        <v>145</v>
      </c>
      <c r="R13266" s="352">
        <f>L13496-[1]გადასახდელები!L11886</f>
        <v>0</v>
      </c>
    </row>
    <row r="13267" spans="2:18" ht="20.25" hidden="1" customHeight="1">
      <c r="B13267" s="36" t="str">
        <f t="shared" si="3813"/>
        <v>b</v>
      </c>
      <c r="C13267" s="42">
        <v>6</v>
      </c>
      <c r="D13267" s="42"/>
      <c r="F13267" s="343" t="s">
        <v>678</v>
      </c>
      <c r="G13267" s="53" t="s">
        <v>309</v>
      </c>
      <c r="H13267" s="99"/>
      <c r="I13267" s="105">
        <f t="shared" si="3812"/>
        <v>0</v>
      </c>
      <c r="J13267" s="100"/>
      <c r="K13267" s="100"/>
      <c r="L13267" s="105">
        <f t="shared" si="3814"/>
        <v>0</v>
      </c>
      <c r="M13267" s="100"/>
      <c r="N13267" s="100"/>
      <c r="O13267" s="115"/>
      <c r="P13267" s="35" t="s">
        <v>145</v>
      </c>
      <c r="R13267" s="352">
        <f>L13497-[1]გადასახდელები!L11887</f>
        <v>0</v>
      </c>
    </row>
    <row r="13268" spans="2:18" ht="20.25" hidden="1" customHeight="1">
      <c r="B13268" s="36" t="str">
        <f t="shared" si="3813"/>
        <v>b</v>
      </c>
      <c r="C13268" s="42">
        <v>6</v>
      </c>
      <c r="D13268" s="42"/>
      <c r="F13268" s="343" t="s">
        <v>679</v>
      </c>
      <c r="G13268" s="53" t="s">
        <v>310</v>
      </c>
      <c r="H13268" s="99"/>
      <c r="I13268" s="105">
        <f t="shared" si="3812"/>
        <v>0</v>
      </c>
      <c r="J13268" s="100"/>
      <c r="K13268" s="100"/>
      <c r="L13268" s="105">
        <f t="shared" si="3814"/>
        <v>0</v>
      </c>
      <c r="M13268" s="100"/>
      <c r="N13268" s="100"/>
      <c r="O13268" s="115"/>
      <c r="P13268" s="35" t="s">
        <v>145</v>
      </c>
      <c r="R13268" s="352">
        <f>L13498-[1]გადასახდელები!L11888</f>
        <v>0</v>
      </c>
    </row>
    <row r="13269" spans="2:18" ht="20.25" hidden="1" customHeight="1">
      <c r="B13269" s="36" t="str">
        <f t="shared" si="3813"/>
        <v>b</v>
      </c>
      <c r="C13269" s="42">
        <v>6</v>
      </c>
      <c r="D13269" s="42"/>
      <c r="F13269" s="343" t="s">
        <v>680</v>
      </c>
      <c r="G13269" s="53" t="s">
        <v>311</v>
      </c>
      <c r="H13269" s="99"/>
      <c r="I13269" s="105">
        <f t="shared" si="3812"/>
        <v>0</v>
      </c>
      <c r="J13269" s="100"/>
      <c r="K13269" s="100"/>
      <c r="L13269" s="105">
        <f t="shared" si="3814"/>
        <v>0</v>
      </c>
      <c r="M13269" s="100"/>
      <c r="N13269" s="100"/>
      <c r="O13269" s="115"/>
      <c r="P13269" s="35" t="s">
        <v>145</v>
      </c>
      <c r="R13269" s="352">
        <f>L13499-[1]გადასახდელები!L11889</f>
        <v>0</v>
      </c>
    </row>
    <row r="13270" spans="2:18" ht="20.25" hidden="1" customHeight="1">
      <c r="B13270" s="36" t="str">
        <f t="shared" si="3813"/>
        <v>b</v>
      </c>
      <c r="C13270" s="42">
        <v>6</v>
      </c>
      <c r="D13270" s="42"/>
      <c r="F13270" s="343" t="s">
        <v>681</v>
      </c>
      <c r="G13270" s="53" t="s">
        <v>312</v>
      </c>
      <c r="H13270" s="99"/>
      <c r="I13270" s="105">
        <f t="shared" si="3812"/>
        <v>0</v>
      </c>
      <c r="J13270" s="100"/>
      <c r="K13270" s="100"/>
      <c r="L13270" s="105">
        <f t="shared" si="3814"/>
        <v>0</v>
      </c>
      <c r="M13270" s="100"/>
      <c r="N13270" s="100"/>
      <c r="O13270" s="115"/>
      <c r="P13270" s="35" t="s">
        <v>145</v>
      </c>
      <c r="R13270" s="352">
        <f>L13500-[1]გადასახდელები!L11890</f>
        <v>0</v>
      </c>
    </row>
    <row r="13271" spans="2:18" ht="20.25" hidden="1" customHeight="1">
      <c r="B13271" s="36" t="str">
        <f t="shared" si="3813"/>
        <v>b</v>
      </c>
      <c r="C13271" s="42">
        <v>6</v>
      </c>
      <c r="D13271" s="42"/>
      <c r="F13271" s="343" t="s">
        <v>682</v>
      </c>
      <c r="G13271" s="53" t="s">
        <v>313</v>
      </c>
      <c r="H13271" s="99"/>
      <c r="I13271" s="105">
        <f t="shared" si="3812"/>
        <v>0</v>
      </c>
      <c r="J13271" s="100"/>
      <c r="K13271" s="100"/>
      <c r="L13271" s="105">
        <f t="shared" si="3814"/>
        <v>0</v>
      </c>
      <c r="M13271" s="100"/>
      <c r="N13271" s="100"/>
      <c r="O13271" s="115"/>
      <c r="P13271" s="35" t="s">
        <v>145</v>
      </c>
      <c r="R13271" s="352">
        <f>L13501-[1]გადასახდელები!L11891</f>
        <v>0</v>
      </c>
    </row>
    <row r="13272" spans="2:18" ht="20.25" hidden="1" customHeight="1">
      <c r="B13272" s="36" t="str">
        <f t="shared" si="3813"/>
        <v>b</v>
      </c>
      <c r="C13272" s="42">
        <v>5</v>
      </c>
      <c r="D13272" s="42"/>
      <c r="F13272" s="342" t="s">
        <v>587</v>
      </c>
      <c r="G13272" s="48" t="s">
        <v>314</v>
      </c>
      <c r="H13272" s="96">
        <f>SUM(H13273:H13292)</f>
        <v>0</v>
      </c>
      <c r="I13272" s="97">
        <f t="shared" si="3812"/>
        <v>0</v>
      </c>
      <c r="J13272" s="96">
        <f>SUM(J13273:J13292)</f>
        <v>0</v>
      </c>
      <c r="K13272" s="96">
        <f>SUM(K13273:K13292)</f>
        <v>0</v>
      </c>
      <c r="L13272" s="97">
        <f t="shared" si="3814"/>
        <v>0</v>
      </c>
      <c r="M13272" s="96">
        <f>SUM(M13273:M13292)</f>
        <v>0</v>
      </c>
      <c r="N13272" s="96">
        <f>SUM(N13273:N13292)</f>
        <v>0</v>
      </c>
      <c r="O13272" s="82" t="s">
        <v>146</v>
      </c>
      <c r="P13272" s="35" t="s">
        <v>145</v>
      </c>
      <c r="R13272" s="352">
        <f>L13502-[1]გადასახდელები!L11892</f>
        <v>0</v>
      </c>
    </row>
    <row r="13273" spans="2:18" ht="20.25" hidden="1" customHeight="1">
      <c r="B13273" s="36" t="str">
        <f t="shared" si="3813"/>
        <v>b</v>
      </c>
      <c r="C13273" s="42">
        <v>6</v>
      </c>
      <c r="D13273" s="42"/>
      <c r="F13273" s="343" t="s">
        <v>683</v>
      </c>
      <c r="G13273" s="54" t="s">
        <v>315</v>
      </c>
      <c r="H13273" s="116"/>
      <c r="I13273" s="105">
        <f t="shared" si="3812"/>
        <v>0</v>
      </c>
      <c r="J13273" s="117"/>
      <c r="K13273" s="117"/>
      <c r="L13273" s="105">
        <f t="shared" si="3814"/>
        <v>0</v>
      </c>
      <c r="M13273" s="117"/>
      <c r="N13273" s="117"/>
      <c r="P13273" s="35" t="s">
        <v>145</v>
      </c>
      <c r="R13273" s="352">
        <f>L13503-[1]გადასახდელები!L11893</f>
        <v>0</v>
      </c>
    </row>
    <row r="13274" spans="2:18" ht="20.25" hidden="1" customHeight="1">
      <c r="B13274" s="36" t="str">
        <f t="shared" si="3813"/>
        <v>b</v>
      </c>
      <c r="C13274" s="42">
        <v>6</v>
      </c>
      <c r="D13274" s="42"/>
      <c r="F13274" s="343" t="s">
        <v>684</v>
      </c>
      <c r="G13274" s="54" t="s">
        <v>316</v>
      </c>
      <c r="H13274" s="116"/>
      <c r="I13274" s="105">
        <f t="shared" si="3812"/>
        <v>0</v>
      </c>
      <c r="J13274" s="117"/>
      <c r="K13274" s="117"/>
      <c r="L13274" s="105">
        <f t="shared" si="3814"/>
        <v>0</v>
      </c>
      <c r="M13274" s="117"/>
      <c r="N13274" s="117"/>
      <c r="P13274" s="35" t="s">
        <v>145</v>
      </c>
      <c r="R13274" s="352">
        <f>L13504-[1]გადასახდელები!L11894</f>
        <v>0</v>
      </c>
    </row>
    <row r="13275" spans="2:18" ht="30.75" hidden="1" customHeight="1">
      <c r="B13275" s="36" t="str">
        <f t="shared" si="3813"/>
        <v>b</v>
      </c>
      <c r="C13275" s="42">
        <v>6</v>
      </c>
      <c r="D13275" s="42"/>
      <c r="F13275" s="343" t="s">
        <v>588</v>
      </c>
      <c r="G13275" s="54" t="s">
        <v>317</v>
      </c>
      <c r="H13275" s="116"/>
      <c r="I13275" s="105">
        <f t="shared" si="3812"/>
        <v>0</v>
      </c>
      <c r="J13275" s="117"/>
      <c r="K13275" s="117"/>
      <c r="L13275" s="105">
        <f t="shared" si="3814"/>
        <v>0</v>
      </c>
      <c r="M13275" s="117"/>
      <c r="N13275" s="117"/>
      <c r="P13275" s="35" t="s">
        <v>145</v>
      </c>
      <c r="R13275" s="352">
        <f>L13505-[1]გადასახდელები!L11895</f>
        <v>0</v>
      </c>
    </row>
    <row r="13276" spans="2:18" ht="30.75" hidden="1" customHeight="1">
      <c r="B13276" s="36" t="str">
        <f t="shared" si="3813"/>
        <v>b</v>
      </c>
      <c r="C13276" s="42">
        <v>6</v>
      </c>
      <c r="D13276" s="42"/>
      <c r="F13276" s="343" t="s">
        <v>685</v>
      </c>
      <c r="G13276" s="54" t="s">
        <v>318</v>
      </c>
      <c r="H13276" s="116"/>
      <c r="I13276" s="105">
        <f t="shared" si="3812"/>
        <v>0</v>
      </c>
      <c r="J13276" s="117"/>
      <c r="K13276" s="117"/>
      <c r="L13276" s="105">
        <f t="shared" si="3814"/>
        <v>0</v>
      </c>
      <c r="M13276" s="117"/>
      <c r="N13276" s="117"/>
      <c r="P13276" s="35" t="s">
        <v>145</v>
      </c>
      <c r="R13276" s="352">
        <f>L13506-[1]გადასახდელები!L11896</f>
        <v>0</v>
      </c>
    </row>
    <row r="13277" spans="2:18" ht="20.25" hidden="1" customHeight="1">
      <c r="B13277" s="36" t="str">
        <f t="shared" si="3813"/>
        <v>b</v>
      </c>
      <c r="C13277" s="42">
        <v>6</v>
      </c>
      <c r="D13277" s="42"/>
      <c r="F13277" s="343" t="s">
        <v>589</v>
      </c>
      <c r="G13277" s="54" t="s">
        <v>319</v>
      </c>
      <c r="H13277" s="116"/>
      <c r="I13277" s="105">
        <f t="shared" si="3812"/>
        <v>0</v>
      </c>
      <c r="J13277" s="117"/>
      <c r="K13277" s="117"/>
      <c r="L13277" s="105">
        <f t="shared" si="3814"/>
        <v>0</v>
      </c>
      <c r="M13277" s="117"/>
      <c r="N13277" s="117"/>
      <c r="P13277" s="35" t="s">
        <v>145</v>
      </c>
      <c r="R13277" s="352">
        <f>L13507-[1]გადასახდელები!L11897</f>
        <v>0</v>
      </c>
    </row>
    <row r="13278" spans="2:18" ht="20.25" hidden="1" customHeight="1">
      <c r="B13278" s="36" t="str">
        <f t="shared" si="3813"/>
        <v>b</v>
      </c>
      <c r="C13278" s="42">
        <v>6</v>
      </c>
      <c r="D13278" s="42"/>
      <c r="F13278" s="343" t="s">
        <v>686</v>
      </c>
      <c r="G13278" s="54" t="s">
        <v>320</v>
      </c>
      <c r="H13278" s="116"/>
      <c r="I13278" s="105">
        <f t="shared" si="3812"/>
        <v>0</v>
      </c>
      <c r="J13278" s="117"/>
      <c r="K13278" s="117"/>
      <c r="L13278" s="105">
        <f t="shared" si="3814"/>
        <v>0</v>
      </c>
      <c r="M13278" s="117"/>
      <c r="N13278" s="117"/>
      <c r="P13278" s="35" t="s">
        <v>145</v>
      </c>
      <c r="R13278" s="352">
        <f>L13508-[1]გადასახდელები!L11898</f>
        <v>0</v>
      </c>
    </row>
    <row r="13279" spans="2:18" ht="30.75" hidden="1" customHeight="1">
      <c r="B13279" s="36" t="str">
        <f t="shared" si="3813"/>
        <v>b</v>
      </c>
      <c r="C13279" s="42">
        <v>6</v>
      </c>
      <c r="D13279" s="42"/>
      <c r="F13279" s="343" t="s">
        <v>687</v>
      </c>
      <c r="G13279" s="54" t="s">
        <v>321</v>
      </c>
      <c r="H13279" s="116"/>
      <c r="I13279" s="105">
        <f t="shared" si="3812"/>
        <v>0</v>
      </c>
      <c r="J13279" s="117"/>
      <c r="K13279" s="117"/>
      <c r="L13279" s="105">
        <f t="shared" si="3814"/>
        <v>0</v>
      </c>
      <c r="M13279" s="117"/>
      <c r="N13279" s="117"/>
      <c r="P13279" s="35" t="s">
        <v>145</v>
      </c>
      <c r="R13279" s="352">
        <f>L13509-[1]გადასახდელები!L11899</f>
        <v>0</v>
      </c>
    </row>
    <row r="13280" spans="2:18" ht="20.25" hidden="1" customHeight="1">
      <c r="B13280" s="36" t="str">
        <f t="shared" si="3813"/>
        <v>b</v>
      </c>
      <c r="C13280" s="42">
        <v>6</v>
      </c>
      <c r="D13280" s="42"/>
      <c r="F13280" s="343" t="s">
        <v>590</v>
      </c>
      <c r="G13280" s="54" t="s">
        <v>322</v>
      </c>
      <c r="H13280" s="116"/>
      <c r="I13280" s="105">
        <f t="shared" si="3812"/>
        <v>0</v>
      </c>
      <c r="J13280" s="117"/>
      <c r="K13280" s="117"/>
      <c r="L13280" s="105">
        <f t="shared" si="3814"/>
        <v>0</v>
      </c>
      <c r="M13280" s="117"/>
      <c r="N13280" s="117"/>
      <c r="P13280" s="35" t="s">
        <v>145</v>
      </c>
      <c r="R13280" s="352">
        <f>L13510-[1]გადასახდელები!L11900</f>
        <v>0</v>
      </c>
    </row>
    <row r="13281" spans="2:18" ht="20.25" hidden="1" customHeight="1">
      <c r="B13281" s="36" t="str">
        <f t="shared" si="3813"/>
        <v>b</v>
      </c>
      <c r="C13281" s="42">
        <v>6</v>
      </c>
      <c r="D13281" s="42"/>
      <c r="F13281" s="343" t="s">
        <v>688</v>
      </c>
      <c r="G13281" s="54" t="s">
        <v>323</v>
      </c>
      <c r="H13281" s="116"/>
      <c r="I13281" s="105">
        <f t="shared" si="3812"/>
        <v>0</v>
      </c>
      <c r="J13281" s="117"/>
      <c r="K13281" s="117"/>
      <c r="L13281" s="105">
        <f t="shared" si="3814"/>
        <v>0</v>
      </c>
      <c r="M13281" s="117"/>
      <c r="N13281" s="117"/>
      <c r="P13281" s="35" t="s">
        <v>145</v>
      </c>
      <c r="R13281" s="352">
        <f>L13511-[1]გადასახდელები!L11901</f>
        <v>0</v>
      </c>
    </row>
    <row r="13282" spans="2:18" ht="20.25" hidden="1" customHeight="1">
      <c r="B13282" s="36" t="str">
        <f t="shared" si="3813"/>
        <v>b</v>
      </c>
      <c r="C13282" s="42">
        <v>6</v>
      </c>
      <c r="D13282" s="42"/>
      <c r="F13282" s="343" t="s">
        <v>689</v>
      </c>
      <c r="G13282" s="54" t="s">
        <v>324</v>
      </c>
      <c r="H13282" s="116"/>
      <c r="I13282" s="105">
        <f t="shared" si="3812"/>
        <v>0</v>
      </c>
      <c r="J13282" s="117"/>
      <c r="K13282" s="117"/>
      <c r="L13282" s="105">
        <f t="shared" si="3814"/>
        <v>0</v>
      </c>
      <c r="M13282" s="117"/>
      <c r="N13282" s="117"/>
      <c r="P13282" s="35" t="s">
        <v>145</v>
      </c>
      <c r="R13282" s="352">
        <f>L13512-[1]გადასახდელები!L11902</f>
        <v>0</v>
      </c>
    </row>
    <row r="13283" spans="2:18" ht="20.25" hidden="1" customHeight="1">
      <c r="B13283" s="36" t="str">
        <f t="shared" si="3813"/>
        <v>b</v>
      </c>
      <c r="C13283" s="42">
        <v>6</v>
      </c>
      <c r="D13283" s="42"/>
      <c r="F13283" s="343" t="s">
        <v>690</v>
      </c>
      <c r="G13283" s="54" t="s">
        <v>325</v>
      </c>
      <c r="H13283" s="116"/>
      <c r="I13283" s="105">
        <f t="shared" si="3812"/>
        <v>0</v>
      </c>
      <c r="J13283" s="117"/>
      <c r="K13283" s="117"/>
      <c r="L13283" s="105">
        <f t="shared" si="3814"/>
        <v>0</v>
      </c>
      <c r="M13283" s="117"/>
      <c r="N13283" s="117"/>
      <c r="P13283" s="35" t="s">
        <v>145</v>
      </c>
      <c r="R13283" s="352">
        <f>L13513-[1]გადასახდელები!L11903</f>
        <v>0</v>
      </c>
    </row>
    <row r="13284" spans="2:18" ht="20.25" hidden="1" customHeight="1">
      <c r="B13284" s="36" t="str">
        <f t="shared" si="3813"/>
        <v>b</v>
      </c>
      <c r="C13284" s="42">
        <v>6</v>
      </c>
      <c r="D13284" s="42"/>
      <c r="F13284" s="343" t="s">
        <v>691</v>
      </c>
      <c r="G13284" s="54" t="s">
        <v>326</v>
      </c>
      <c r="H13284" s="116"/>
      <c r="I13284" s="105">
        <f t="shared" si="3812"/>
        <v>0</v>
      </c>
      <c r="J13284" s="117"/>
      <c r="K13284" s="117"/>
      <c r="L13284" s="105">
        <f t="shared" si="3814"/>
        <v>0</v>
      </c>
      <c r="M13284" s="117"/>
      <c r="N13284" s="117"/>
      <c r="P13284" s="35" t="s">
        <v>145</v>
      </c>
      <c r="R13284" s="352">
        <f>L13514-[1]გადასახდელები!L11904</f>
        <v>0</v>
      </c>
    </row>
    <row r="13285" spans="2:18" ht="20.25" hidden="1" customHeight="1">
      <c r="B13285" s="36" t="str">
        <f t="shared" si="3813"/>
        <v>b</v>
      </c>
      <c r="C13285" s="42">
        <v>6</v>
      </c>
      <c r="D13285" s="42"/>
      <c r="F13285" s="343" t="s">
        <v>692</v>
      </c>
      <c r="G13285" s="54" t="s">
        <v>327</v>
      </c>
      <c r="H13285" s="116"/>
      <c r="I13285" s="105">
        <f t="shared" si="3812"/>
        <v>0</v>
      </c>
      <c r="J13285" s="117"/>
      <c r="K13285" s="117"/>
      <c r="L13285" s="105">
        <f t="shared" si="3814"/>
        <v>0</v>
      </c>
      <c r="M13285" s="117"/>
      <c r="N13285" s="117"/>
      <c r="P13285" s="35" t="s">
        <v>145</v>
      </c>
      <c r="R13285" s="352">
        <f>L13515-[1]გადასახდელები!L11905</f>
        <v>0</v>
      </c>
    </row>
    <row r="13286" spans="2:18" ht="20.25" hidden="1" customHeight="1">
      <c r="B13286" s="36" t="str">
        <f t="shared" si="3813"/>
        <v>b</v>
      </c>
      <c r="C13286" s="42">
        <v>6</v>
      </c>
      <c r="D13286" s="42"/>
      <c r="F13286" s="343" t="s">
        <v>693</v>
      </c>
      <c r="G13286" s="54" t="s">
        <v>328</v>
      </c>
      <c r="H13286" s="116"/>
      <c r="I13286" s="105">
        <f t="shared" si="3812"/>
        <v>0</v>
      </c>
      <c r="J13286" s="117"/>
      <c r="K13286" s="117"/>
      <c r="L13286" s="105">
        <f t="shared" si="3814"/>
        <v>0</v>
      </c>
      <c r="M13286" s="117"/>
      <c r="N13286" s="117"/>
      <c r="P13286" s="35" t="s">
        <v>145</v>
      </c>
      <c r="R13286" s="352">
        <f>L13516-[1]გადასახდელები!L11906</f>
        <v>0</v>
      </c>
    </row>
    <row r="13287" spans="2:18" ht="20.25" hidden="1" customHeight="1">
      <c r="B13287" s="36" t="str">
        <f t="shared" si="3813"/>
        <v>b</v>
      </c>
      <c r="C13287" s="42">
        <v>6</v>
      </c>
      <c r="D13287" s="42"/>
      <c r="F13287" s="343" t="s">
        <v>694</v>
      </c>
      <c r="G13287" s="54" t="s">
        <v>329</v>
      </c>
      <c r="H13287" s="116"/>
      <c r="I13287" s="105">
        <f t="shared" ref="I13287:I13350" si="3815">J13287+K13287</f>
        <v>0</v>
      </c>
      <c r="J13287" s="117"/>
      <c r="K13287" s="117"/>
      <c r="L13287" s="105">
        <f t="shared" si="3814"/>
        <v>0</v>
      </c>
      <c r="M13287" s="117"/>
      <c r="N13287" s="117"/>
      <c r="P13287" s="35" t="s">
        <v>145</v>
      </c>
      <c r="R13287" s="352">
        <f>L13517-[1]გადასახდელები!L11907</f>
        <v>0</v>
      </c>
    </row>
    <row r="13288" spans="2:18" ht="20.25" hidden="1" customHeight="1">
      <c r="B13288" s="36" t="str">
        <f t="shared" si="3813"/>
        <v>b</v>
      </c>
      <c r="C13288" s="42">
        <v>6</v>
      </c>
      <c r="D13288" s="42"/>
      <c r="F13288" s="343" t="s">
        <v>695</v>
      </c>
      <c r="G13288" s="54" t="s">
        <v>330</v>
      </c>
      <c r="H13288" s="116"/>
      <c r="I13288" s="105">
        <f t="shared" si="3815"/>
        <v>0</v>
      </c>
      <c r="J13288" s="117"/>
      <c r="K13288" s="117"/>
      <c r="L13288" s="105">
        <f t="shared" si="3814"/>
        <v>0</v>
      </c>
      <c r="M13288" s="117"/>
      <c r="N13288" s="117"/>
      <c r="P13288" s="35" t="s">
        <v>145</v>
      </c>
      <c r="R13288" s="352">
        <f>L13518-[1]გადასახდელები!L11908</f>
        <v>0</v>
      </c>
    </row>
    <row r="13289" spans="2:18" ht="20.25" hidden="1" customHeight="1">
      <c r="B13289" s="36" t="str">
        <f t="shared" si="3813"/>
        <v>b</v>
      </c>
      <c r="C13289" s="42">
        <v>6</v>
      </c>
      <c r="D13289" s="42"/>
      <c r="F13289" s="343" t="s">
        <v>696</v>
      </c>
      <c r="G13289" s="54" t="s">
        <v>331</v>
      </c>
      <c r="H13289" s="116"/>
      <c r="I13289" s="105">
        <f t="shared" si="3815"/>
        <v>0</v>
      </c>
      <c r="J13289" s="117"/>
      <c r="K13289" s="117"/>
      <c r="L13289" s="105">
        <f t="shared" si="3814"/>
        <v>0</v>
      </c>
      <c r="M13289" s="117"/>
      <c r="N13289" s="117"/>
      <c r="P13289" s="35" t="s">
        <v>145</v>
      </c>
      <c r="R13289" s="352">
        <f>L13519-[1]გადასახდელები!L11909</f>
        <v>0</v>
      </c>
    </row>
    <row r="13290" spans="2:18" ht="20.25" hidden="1" customHeight="1">
      <c r="B13290" s="36" t="str">
        <f t="shared" si="3813"/>
        <v>b</v>
      </c>
      <c r="C13290" s="42">
        <v>6</v>
      </c>
      <c r="D13290" s="42"/>
      <c r="F13290" s="343" t="s">
        <v>697</v>
      </c>
      <c r="G13290" s="55" t="s">
        <v>332</v>
      </c>
      <c r="H13290" s="116"/>
      <c r="I13290" s="105">
        <f t="shared" si="3815"/>
        <v>0</v>
      </c>
      <c r="J13290" s="117"/>
      <c r="K13290" s="117"/>
      <c r="L13290" s="105">
        <f t="shared" si="3814"/>
        <v>0</v>
      </c>
      <c r="M13290" s="117"/>
      <c r="N13290" s="117"/>
      <c r="P13290" s="35" t="s">
        <v>145</v>
      </c>
      <c r="R13290" s="352">
        <f>L13520-[1]გადასახდელები!L11910</f>
        <v>0</v>
      </c>
    </row>
    <row r="13291" spans="2:18" ht="20.25" hidden="1" customHeight="1">
      <c r="B13291" s="36" t="str">
        <f t="shared" ref="B13291:B13354" si="3816">IF(H13291+I13291+L13291&gt;0,"a","b")</f>
        <v>b</v>
      </c>
      <c r="C13291" s="42">
        <v>6</v>
      </c>
      <c r="D13291" s="42"/>
      <c r="F13291" s="343" t="s">
        <v>698</v>
      </c>
      <c r="G13291" s="54" t="s">
        <v>333</v>
      </c>
      <c r="H13291" s="116"/>
      <c r="I13291" s="105">
        <f t="shared" si="3815"/>
        <v>0</v>
      </c>
      <c r="J13291" s="117"/>
      <c r="K13291" s="117"/>
      <c r="L13291" s="105">
        <f t="shared" si="3814"/>
        <v>0</v>
      </c>
      <c r="M13291" s="117"/>
      <c r="N13291" s="117"/>
      <c r="P13291" s="35" t="s">
        <v>145</v>
      </c>
      <c r="R13291" s="352">
        <f>L13521-[1]გადასახდელები!L11911</f>
        <v>0</v>
      </c>
    </row>
    <row r="13292" spans="2:18" ht="30.75" hidden="1" customHeight="1">
      <c r="B13292" s="36" t="str">
        <f t="shared" si="3816"/>
        <v>b</v>
      </c>
      <c r="C13292" s="42">
        <v>6</v>
      </c>
      <c r="D13292" s="42"/>
      <c r="F13292" s="343" t="s">
        <v>591</v>
      </c>
      <c r="G13292" s="54" t="s">
        <v>334</v>
      </c>
      <c r="H13292" s="116"/>
      <c r="I13292" s="105">
        <f t="shared" si="3815"/>
        <v>0</v>
      </c>
      <c r="J13292" s="117"/>
      <c r="K13292" s="117"/>
      <c r="L13292" s="105">
        <f t="shared" si="3814"/>
        <v>0</v>
      </c>
      <c r="M13292" s="117"/>
      <c r="N13292" s="117"/>
      <c r="P13292" s="35" t="s">
        <v>145</v>
      </c>
      <c r="R13292" s="352">
        <f>L13522-[1]გადასახდელები!L11912</f>
        <v>0</v>
      </c>
    </row>
    <row r="13293" spans="2:18" ht="20.25" hidden="1" customHeight="1">
      <c r="B13293" s="36" t="str">
        <f t="shared" si="3816"/>
        <v>b</v>
      </c>
      <c r="C13293" s="42">
        <v>4</v>
      </c>
      <c r="D13293" s="42"/>
      <c r="F13293" s="342" t="s">
        <v>699</v>
      </c>
      <c r="G13293" s="47" t="s">
        <v>335</v>
      </c>
      <c r="H13293" s="93">
        <f>H13294+H13295</f>
        <v>0</v>
      </c>
      <c r="I13293" s="94">
        <f t="shared" si="3815"/>
        <v>0</v>
      </c>
      <c r="J13293" s="93">
        <f>J13294+J13295</f>
        <v>0</v>
      </c>
      <c r="K13293" s="93">
        <f>K13294+K13295</f>
        <v>0</v>
      </c>
      <c r="L13293" s="94">
        <f t="shared" si="3814"/>
        <v>0</v>
      </c>
      <c r="M13293" s="93">
        <f>M13294+M13295</f>
        <v>0</v>
      </c>
      <c r="N13293" s="93">
        <f>N13294+N13295</f>
        <v>0</v>
      </c>
      <c r="O13293" s="82" t="s">
        <v>146</v>
      </c>
      <c r="P13293" s="35" t="s">
        <v>145</v>
      </c>
      <c r="R13293" s="352">
        <f>L13523-[1]გადასახდელები!L11913</f>
        <v>0</v>
      </c>
    </row>
    <row r="13294" spans="2:18" ht="20.25" hidden="1" customHeight="1">
      <c r="B13294" s="36" t="str">
        <f t="shared" si="3816"/>
        <v>b</v>
      </c>
      <c r="C13294" s="42">
        <v>5</v>
      </c>
      <c r="D13294" s="42"/>
      <c r="F13294" s="343" t="s">
        <v>700</v>
      </c>
      <c r="G13294" s="48" t="s">
        <v>336</v>
      </c>
      <c r="H13294" s="101"/>
      <c r="I13294" s="97">
        <f t="shared" si="3815"/>
        <v>0</v>
      </c>
      <c r="J13294" s="102"/>
      <c r="K13294" s="102"/>
      <c r="L13294" s="97">
        <f t="shared" ref="L13294:L13358" si="3817">M13294+N13294</f>
        <v>0</v>
      </c>
      <c r="M13294" s="102"/>
      <c r="N13294" s="102"/>
      <c r="O13294" s="115"/>
      <c r="P13294" s="35" t="s">
        <v>145</v>
      </c>
      <c r="R13294" s="352">
        <f>L13524-[1]გადასახდელები!L11914</f>
        <v>0</v>
      </c>
    </row>
    <row r="13295" spans="2:18" ht="20.25" hidden="1" customHeight="1">
      <c r="B13295" s="36" t="str">
        <f t="shared" si="3816"/>
        <v>b</v>
      </c>
      <c r="C13295" s="42">
        <v>5</v>
      </c>
      <c r="D13295" s="42"/>
      <c r="F13295" s="342" t="s">
        <v>701</v>
      </c>
      <c r="G13295" s="48" t="s">
        <v>337</v>
      </c>
      <c r="H13295" s="119">
        <f>H13296+H13297</f>
        <v>0</v>
      </c>
      <c r="I13295" s="105">
        <f t="shared" si="3815"/>
        <v>0</v>
      </c>
      <c r="J13295" s="119">
        <f>J13296+J13297</f>
        <v>0</v>
      </c>
      <c r="K13295" s="119">
        <f>K13296+K13297</f>
        <v>0</v>
      </c>
      <c r="L13295" s="105">
        <f t="shared" si="3817"/>
        <v>0</v>
      </c>
      <c r="M13295" s="119">
        <f>M13296+M13297</f>
        <v>0</v>
      </c>
      <c r="N13295" s="119">
        <f>N13296+N13297</f>
        <v>0</v>
      </c>
      <c r="O13295" s="82" t="s">
        <v>146</v>
      </c>
      <c r="P13295" s="35" t="s">
        <v>145</v>
      </c>
      <c r="R13295" s="352">
        <f>L13525-[1]გადასახდელები!L11915</f>
        <v>0</v>
      </c>
    </row>
    <row r="13296" spans="2:18" ht="20.25" hidden="1" customHeight="1">
      <c r="B13296" s="36" t="str">
        <f t="shared" si="3816"/>
        <v>b</v>
      </c>
      <c r="C13296" s="42">
        <v>6</v>
      </c>
      <c r="D13296" s="42"/>
      <c r="F13296" s="343" t="s">
        <v>702</v>
      </c>
      <c r="G13296" s="54" t="s">
        <v>338</v>
      </c>
      <c r="H13296" s="116"/>
      <c r="I13296" s="105">
        <f t="shared" si="3815"/>
        <v>0</v>
      </c>
      <c r="J13296" s="117"/>
      <c r="K13296" s="117"/>
      <c r="L13296" s="105">
        <f t="shared" si="3817"/>
        <v>0</v>
      </c>
      <c r="M13296" s="117"/>
      <c r="N13296" s="117"/>
      <c r="P13296" s="35" t="s">
        <v>145</v>
      </c>
      <c r="R13296" s="352">
        <f>L13526-[1]გადასახდელები!L11916</f>
        <v>0</v>
      </c>
    </row>
    <row r="13297" spans="2:18" ht="20.25" hidden="1" customHeight="1">
      <c r="B13297" s="36" t="str">
        <f t="shared" si="3816"/>
        <v>b</v>
      </c>
      <c r="C13297" s="42">
        <v>6</v>
      </c>
      <c r="D13297" s="42"/>
      <c r="F13297" s="343" t="s">
        <v>703</v>
      </c>
      <c r="G13297" s="54" t="s">
        <v>339</v>
      </c>
      <c r="H13297" s="116"/>
      <c r="I13297" s="105">
        <f t="shared" si="3815"/>
        <v>0</v>
      </c>
      <c r="J13297" s="117"/>
      <c r="K13297" s="117"/>
      <c r="L13297" s="105">
        <f t="shared" si="3817"/>
        <v>0</v>
      </c>
      <c r="M13297" s="117"/>
      <c r="N13297" s="117"/>
      <c r="P13297" s="35" t="s">
        <v>145</v>
      </c>
      <c r="R13297" s="352">
        <f>L13527-[1]გადასახდელები!L11917</f>
        <v>0</v>
      </c>
    </row>
    <row r="13298" spans="2:18" ht="30.75" hidden="1" customHeight="1">
      <c r="B13298" s="36" t="str">
        <f t="shared" si="3816"/>
        <v>b</v>
      </c>
      <c r="C13298" s="42">
        <v>3</v>
      </c>
      <c r="D13298" s="42"/>
      <c r="F13298" s="342" t="s">
        <v>704</v>
      </c>
      <c r="G13298" s="51" t="s">
        <v>340</v>
      </c>
      <c r="H13298" s="89">
        <f>H13299+H13300</f>
        <v>0</v>
      </c>
      <c r="I13298" s="90">
        <f t="shared" si="3815"/>
        <v>0</v>
      </c>
      <c r="J13298" s="89">
        <f>J13299+J13300</f>
        <v>0</v>
      </c>
      <c r="K13298" s="89">
        <f>K13299+K13300</f>
        <v>0</v>
      </c>
      <c r="L13298" s="90">
        <f t="shared" si="3817"/>
        <v>0</v>
      </c>
      <c r="M13298" s="89">
        <f>M13299+M13300</f>
        <v>0</v>
      </c>
      <c r="N13298" s="89">
        <f>N13299+N13300</f>
        <v>0</v>
      </c>
      <c r="O13298" s="82" t="s">
        <v>146</v>
      </c>
      <c r="P13298" s="35" t="s">
        <v>145</v>
      </c>
      <c r="R13298" s="352">
        <f>L13528-[1]გადასახდელები!L11918</f>
        <v>0</v>
      </c>
    </row>
    <row r="13299" spans="2:18" ht="30.75" hidden="1" customHeight="1">
      <c r="B13299" s="36" t="str">
        <f t="shared" si="3816"/>
        <v>b</v>
      </c>
      <c r="C13299" s="42">
        <v>4</v>
      </c>
      <c r="D13299" s="42"/>
      <c r="F13299" s="343" t="s">
        <v>705</v>
      </c>
      <c r="G13299" s="47" t="s">
        <v>341</v>
      </c>
      <c r="H13299" s="103"/>
      <c r="I13299" s="94">
        <f t="shared" si="3815"/>
        <v>0</v>
      </c>
      <c r="J13299" s="104"/>
      <c r="K13299" s="104"/>
      <c r="L13299" s="94">
        <f t="shared" si="3817"/>
        <v>0</v>
      </c>
      <c r="M13299" s="104"/>
      <c r="N13299" s="104"/>
      <c r="P13299" s="35" t="s">
        <v>145</v>
      </c>
      <c r="R13299" s="352">
        <f>L13529-[1]გადასახდელები!L11919</f>
        <v>0</v>
      </c>
    </row>
    <row r="13300" spans="2:18" ht="30.75" hidden="1" customHeight="1">
      <c r="B13300" s="36" t="str">
        <f t="shared" si="3816"/>
        <v>b</v>
      </c>
      <c r="C13300" s="42">
        <v>4</v>
      </c>
      <c r="D13300" s="42"/>
      <c r="F13300" s="342" t="s">
        <v>706</v>
      </c>
      <c r="G13300" s="47" t="s">
        <v>342</v>
      </c>
      <c r="H13300" s="93">
        <f>H13301+H13302+H13303+H13304</f>
        <v>0</v>
      </c>
      <c r="I13300" s="94">
        <f t="shared" si="3815"/>
        <v>0</v>
      </c>
      <c r="J13300" s="93">
        <f>J13301+J13302+J13303+J13304</f>
        <v>0</v>
      </c>
      <c r="K13300" s="93">
        <f>K13301+K13302+K13303+K13304</f>
        <v>0</v>
      </c>
      <c r="L13300" s="94">
        <f t="shared" si="3817"/>
        <v>0</v>
      </c>
      <c r="M13300" s="93">
        <f>M13301+M13302+M13303+M13304</f>
        <v>0</v>
      </c>
      <c r="N13300" s="93">
        <f>N13301+N13302+N13303+N13304</f>
        <v>0</v>
      </c>
      <c r="O13300" s="82" t="s">
        <v>146</v>
      </c>
      <c r="P13300" s="35" t="s">
        <v>145</v>
      </c>
      <c r="R13300" s="352">
        <f>L13530-[1]გადასახდელები!L11920</f>
        <v>0</v>
      </c>
    </row>
    <row r="13301" spans="2:18" ht="30.75" hidden="1" customHeight="1">
      <c r="B13301" s="36" t="str">
        <f t="shared" si="3816"/>
        <v>b</v>
      </c>
      <c r="C13301" s="42">
        <v>5</v>
      </c>
      <c r="D13301" s="42"/>
      <c r="F13301" s="343" t="s">
        <v>707</v>
      </c>
      <c r="G13301" s="48" t="s">
        <v>343</v>
      </c>
      <c r="H13301" s="101"/>
      <c r="I13301" s="97">
        <f t="shared" si="3815"/>
        <v>0</v>
      </c>
      <c r="J13301" s="102"/>
      <c r="K13301" s="102"/>
      <c r="L13301" s="97">
        <f t="shared" si="3817"/>
        <v>0</v>
      </c>
      <c r="M13301" s="102"/>
      <c r="N13301" s="102"/>
      <c r="P13301" s="35" t="s">
        <v>145</v>
      </c>
      <c r="R13301" s="352">
        <f>L13531-[1]გადასახდელები!L11921</f>
        <v>0</v>
      </c>
    </row>
    <row r="13302" spans="2:18" ht="20.25" hidden="1" customHeight="1">
      <c r="B13302" s="36" t="str">
        <f t="shared" si="3816"/>
        <v>b</v>
      </c>
      <c r="C13302" s="42">
        <v>5</v>
      </c>
      <c r="D13302" s="42"/>
      <c r="F13302" s="343" t="s">
        <v>708</v>
      </c>
      <c r="G13302" s="48" t="s">
        <v>344</v>
      </c>
      <c r="H13302" s="101"/>
      <c r="I13302" s="97">
        <f t="shared" si="3815"/>
        <v>0</v>
      </c>
      <c r="J13302" s="102"/>
      <c r="K13302" s="102"/>
      <c r="L13302" s="97">
        <f t="shared" si="3817"/>
        <v>0</v>
      </c>
      <c r="M13302" s="102"/>
      <c r="N13302" s="102"/>
      <c r="P13302" s="35" t="s">
        <v>145</v>
      </c>
      <c r="R13302" s="352">
        <f>L13532-[1]გადასახდელები!L11922</f>
        <v>0</v>
      </c>
    </row>
    <row r="13303" spans="2:18" ht="20.25" hidden="1" customHeight="1">
      <c r="B13303" s="36" t="str">
        <f t="shared" si="3816"/>
        <v>b</v>
      </c>
      <c r="C13303" s="42">
        <v>5</v>
      </c>
      <c r="D13303" s="42"/>
      <c r="F13303" s="343" t="s">
        <v>709</v>
      </c>
      <c r="G13303" s="48" t="s">
        <v>345</v>
      </c>
      <c r="H13303" s="101"/>
      <c r="I13303" s="97">
        <f t="shared" si="3815"/>
        <v>0</v>
      </c>
      <c r="J13303" s="102"/>
      <c r="K13303" s="102"/>
      <c r="L13303" s="97">
        <f t="shared" si="3817"/>
        <v>0</v>
      </c>
      <c r="M13303" s="102"/>
      <c r="N13303" s="102"/>
      <c r="P13303" s="35" t="s">
        <v>145</v>
      </c>
      <c r="R13303" s="352">
        <f>L13533-[1]გადასახდელები!L11923</f>
        <v>0</v>
      </c>
    </row>
    <row r="13304" spans="2:18" ht="20.25" hidden="1" customHeight="1">
      <c r="B13304" s="36" t="str">
        <f t="shared" si="3816"/>
        <v>b</v>
      </c>
      <c r="C13304" s="42">
        <v>5</v>
      </c>
      <c r="D13304" s="42"/>
      <c r="F13304" s="343" t="s">
        <v>710</v>
      </c>
      <c r="G13304" s="48" t="s">
        <v>214</v>
      </c>
      <c r="H13304" s="101"/>
      <c r="I13304" s="97">
        <f t="shared" si="3815"/>
        <v>0</v>
      </c>
      <c r="J13304" s="102"/>
      <c r="K13304" s="102"/>
      <c r="L13304" s="97">
        <f t="shared" si="3817"/>
        <v>0</v>
      </c>
      <c r="M13304" s="102"/>
      <c r="N13304" s="102"/>
      <c r="P13304" s="35" t="s">
        <v>145</v>
      </c>
      <c r="R13304" s="352">
        <f>L13534-[1]გადასახდელები!L11924</f>
        <v>0</v>
      </c>
    </row>
    <row r="13305" spans="2:18" ht="20.25" hidden="1" customHeight="1">
      <c r="B13305" s="36" t="str">
        <f t="shared" si="3816"/>
        <v>b</v>
      </c>
      <c r="C13305" s="42">
        <v>3</v>
      </c>
      <c r="D13305" s="42"/>
      <c r="F13305" s="343" t="s">
        <v>711</v>
      </c>
      <c r="G13305" s="51" t="s">
        <v>346</v>
      </c>
      <c r="H13305" s="111"/>
      <c r="I13305" s="90">
        <f t="shared" si="3815"/>
        <v>0</v>
      </c>
      <c r="J13305" s="112"/>
      <c r="K13305" s="112"/>
      <c r="L13305" s="90">
        <f t="shared" si="3817"/>
        <v>0</v>
      </c>
      <c r="M13305" s="112"/>
      <c r="N13305" s="112"/>
      <c r="P13305" s="35" t="s">
        <v>145</v>
      </c>
      <c r="R13305" s="352">
        <f>L13535-[1]გადასახდელები!L11925</f>
        <v>0</v>
      </c>
    </row>
    <row r="13306" spans="2:18" ht="20.25" hidden="1" customHeight="1">
      <c r="B13306" s="36" t="str">
        <f t="shared" si="3816"/>
        <v>b</v>
      </c>
      <c r="C13306" s="42">
        <v>3</v>
      </c>
      <c r="D13306" s="42"/>
      <c r="F13306" s="342" t="s">
        <v>712</v>
      </c>
      <c r="G13306" s="51" t="s">
        <v>347</v>
      </c>
      <c r="H13306" s="89">
        <f>H13307+H13308+H13309+H13312</f>
        <v>0</v>
      </c>
      <c r="I13306" s="90">
        <f t="shared" si="3815"/>
        <v>0</v>
      </c>
      <c r="J13306" s="89">
        <f>J13307+J13308+J13309+J13312</f>
        <v>0</v>
      </c>
      <c r="K13306" s="89">
        <f>K13307+K13308+K13309+K13312</f>
        <v>0</v>
      </c>
      <c r="L13306" s="90">
        <f t="shared" si="3817"/>
        <v>0</v>
      </c>
      <c r="M13306" s="89">
        <f>M13307+M13308+M13309+M13312</f>
        <v>0</v>
      </c>
      <c r="N13306" s="89">
        <f>N13307+N13308+N13309+N13312</f>
        <v>0</v>
      </c>
      <c r="O13306" s="82" t="s">
        <v>146</v>
      </c>
      <c r="P13306" s="35" t="s">
        <v>145</v>
      </c>
      <c r="R13306" s="352">
        <f>L13536-[1]გადასახდელები!L11926</f>
        <v>0</v>
      </c>
    </row>
    <row r="13307" spans="2:18" ht="30.75" hidden="1" customHeight="1">
      <c r="B13307" s="36" t="str">
        <f t="shared" si="3816"/>
        <v>b</v>
      </c>
      <c r="C13307" s="42">
        <v>4</v>
      </c>
      <c r="D13307" s="42"/>
      <c r="F13307" s="343" t="s">
        <v>713</v>
      </c>
      <c r="G13307" s="47" t="s">
        <v>348</v>
      </c>
      <c r="H13307" s="103"/>
      <c r="I13307" s="94">
        <f t="shared" si="3815"/>
        <v>0</v>
      </c>
      <c r="J13307" s="104"/>
      <c r="K13307" s="104"/>
      <c r="L13307" s="94">
        <f t="shared" si="3817"/>
        <v>0</v>
      </c>
      <c r="M13307" s="104"/>
      <c r="N13307" s="104"/>
      <c r="O13307" s="115"/>
      <c r="P13307" s="35" t="s">
        <v>145</v>
      </c>
      <c r="R13307" s="352">
        <f>L13537-[1]გადასახდელები!L11927</f>
        <v>0</v>
      </c>
    </row>
    <row r="13308" spans="2:18" ht="20.25" hidden="1" customHeight="1">
      <c r="B13308" s="36" t="str">
        <f t="shared" si="3816"/>
        <v>b</v>
      </c>
      <c r="C13308" s="42">
        <v>4</v>
      </c>
      <c r="D13308" s="42"/>
      <c r="F13308" s="343" t="s">
        <v>714</v>
      </c>
      <c r="G13308" s="47" t="s">
        <v>349</v>
      </c>
      <c r="H13308" s="103"/>
      <c r="I13308" s="94">
        <f t="shared" si="3815"/>
        <v>0</v>
      </c>
      <c r="J13308" s="104"/>
      <c r="K13308" s="104"/>
      <c r="L13308" s="94">
        <f t="shared" si="3817"/>
        <v>0</v>
      </c>
      <c r="M13308" s="104"/>
      <c r="N13308" s="104"/>
      <c r="O13308" s="115"/>
      <c r="P13308" s="35" t="s">
        <v>145</v>
      </c>
      <c r="R13308" s="352">
        <f>L13538-[1]გადასახდელები!L11928</f>
        <v>0</v>
      </c>
    </row>
    <row r="13309" spans="2:18" ht="20.25" hidden="1" customHeight="1">
      <c r="B13309" s="36" t="str">
        <f t="shared" si="3816"/>
        <v>b</v>
      </c>
      <c r="C13309" s="42">
        <v>4</v>
      </c>
      <c r="D13309" s="42"/>
      <c r="F13309" s="342" t="s">
        <v>715</v>
      </c>
      <c r="G13309" s="47" t="s">
        <v>350</v>
      </c>
      <c r="H13309" s="93">
        <f>H13310+H13311</f>
        <v>0</v>
      </c>
      <c r="I13309" s="94">
        <f t="shared" si="3815"/>
        <v>0</v>
      </c>
      <c r="J13309" s="93">
        <f>J13310+J13311</f>
        <v>0</v>
      </c>
      <c r="K13309" s="93">
        <f>K13310+K13311</f>
        <v>0</v>
      </c>
      <c r="L13309" s="94">
        <f t="shared" si="3817"/>
        <v>0</v>
      </c>
      <c r="M13309" s="93">
        <f>M13310+M13311</f>
        <v>0</v>
      </c>
      <c r="N13309" s="93">
        <f>N13310+N13311</f>
        <v>0</v>
      </c>
      <c r="O13309" s="82" t="s">
        <v>146</v>
      </c>
      <c r="P13309" s="35" t="s">
        <v>145</v>
      </c>
      <c r="R13309" s="352">
        <f>L13539-[1]გადასახდელები!L11929</f>
        <v>0</v>
      </c>
    </row>
    <row r="13310" spans="2:18" ht="30.75" hidden="1" customHeight="1">
      <c r="B13310" s="36" t="str">
        <f t="shared" si="3816"/>
        <v>b</v>
      </c>
      <c r="C13310" s="42">
        <v>5</v>
      </c>
      <c r="D13310" s="42"/>
      <c r="F13310" s="343" t="s">
        <v>716</v>
      </c>
      <c r="G13310" s="48" t="s">
        <v>351</v>
      </c>
      <c r="H13310" s="101"/>
      <c r="I13310" s="97">
        <f t="shared" si="3815"/>
        <v>0</v>
      </c>
      <c r="J13310" s="102"/>
      <c r="K13310" s="102"/>
      <c r="L13310" s="97">
        <f t="shared" si="3817"/>
        <v>0</v>
      </c>
      <c r="M13310" s="102"/>
      <c r="N13310" s="102"/>
      <c r="P13310" s="35" t="s">
        <v>145</v>
      </c>
      <c r="R13310" s="352">
        <f>L13540-[1]გადასახდელები!L11930</f>
        <v>0</v>
      </c>
    </row>
    <row r="13311" spans="2:18" ht="20.25" hidden="1" customHeight="1">
      <c r="B13311" s="36" t="str">
        <f t="shared" si="3816"/>
        <v>b</v>
      </c>
      <c r="C13311" s="42">
        <v>5</v>
      </c>
      <c r="D13311" s="42"/>
      <c r="F13311" s="343" t="s">
        <v>717</v>
      </c>
      <c r="G13311" s="48" t="s">
        <v>352</v>
      </c>
      <c r="H13311" s="101"/>
      <c r="I13311" s="97">
        <f t="shared" si="3815"/>
        <v>0</v>
      </c>
      <c r="J13311" s="102"/>
      <c r="K13311" s="102"/>
      <c r="L13311" s="97">
        <f t="shared" si="3817"/>
        <v>0</v>
      </c>
      <c r="M13311" s="102"/>
      <c r="N13311" s="102"/>
      <c r="P13311" s="35" t="s">
        <v>145</v>
      </c>
      <c r="R13311" s="352">
        <f>L13541-[1]გადასახდელები!L11931</f>
        <v>0</v>
      </c>
    </row>
    <row r="13312" spans="2:18" ht="20.25" hidden="1" customHeight="1">
      <c r="B13312" s="36" t="str">
        <f t="shared" si="3816"/>
        <v>b</v>
      </c>
      <c r="C13312" s="42">
        <v>4</v>
      </c>
      <c r="D13312" s="42"/>
      <c r="F13312" s="343" t="s">
        <v>718</v>
      </c>
      <c r="G13312" s="47" t="s">
        <v>353</v>
      </c>
      <c r="H13312" s="103"/>
      <c r="I13312" s="94">
        <f t="shared" si="3815"/>
        <v>0</v>
      </c>
      <c r="J13312" s="104"/>
      <c r="K13312" s="104"/>
      <c r="L13312" s="94">
        <f t="shared" si="3817"/>
        <v>0</v>
      </c>
      <c r="M13312" s="104"/>
      <c r="N13312" s="104"/>
      <c r="P13312" s="35" t="s">
        <v>145</v>
      </c>
      <c r="R13312" s="352">
        <f>L13542-[1]გადასახდელები!L11932</f>
        <v>0</v>
      </c>
    </row>
    <row r="13313" spans="2:18" ht="20.25" hidden="1" customHeight="1">
      <c r="B13313" s="36" t="str">
        <f t="shared" si="3816"/>
        <v>b</v>
      </c>
      <c r="C13313" s="42">
        <v>2</v>
      </c>
      <c r="D13313" s="42"/>
      <c r="F13313" s="30"/>
      <c r="G13313" s="60" t="s">
        <v>354</v>
      </c>
      <c r="H13313" s="86">
        <f>H13314+H13321+H13328</f>
        <v>0</v>
      </c>
      <c r="I13313" s="87">
        <f t="shared" si="3815"/>
        <v>0</v>
      </c>
      <c r="J13313" s="88">
        <f>J13314+J13321+J13328</f>
        <v>0</v>
      </c>
      <c r="K13313" s="88">
        <f>K13314+K13321+K13328</f>
        <v>0</v>
      </c>
      <c r="L13313" s="87">
        <f t="shared" si="3817"/>
        <v>0</v>
      </c>
      <c r="M13313" s="88">
        <f>M13314+M13321+M13328</f>
        <v>0</v>
      </c>
      <c r="N13313" s="88">
        <f>N13314+N13321+N13328</f>
        <v>0</v>
      </c>
      <c r="O13313" s="82" t="s">
        <v>146</v>
      </c>
      <c r="R13313" s="352">
        <f>L13543-[1]გადასახდელები!L11933</f>
        <v>0</v>
      </c>
    </row>
    <row r="13314" spans="2:18" ht="20.25" hidden="1" customHeight="1">
      <c r="B13314" s="36" t="str">
        <f t="shared" si="3816"/>
        <v>b</v>
      </c>
      <c r="C13314" s="42">
        <v>3</v>
      </c>
      <c r="D13314" s="42"/>
      <c r="F13314" s="31"/>
      <c r="G13314" s="51" t="s">
        <v>355</v>
      </c>
      <c r="H13314" s="120">
        <f>SUM(H13315:H13320)</f>
        <v>0</v>
      </c>
      <c r="I13314" s="118">
        <f t="shared" si="3815"/>
        <v>0</v>
      </c>
      <c r="J13314" s="121">
        <f>SUM(J13315:J13320)</f>
        <v>0</v>
      </c>
      <c r="K13314" s="121">
        <f>SUM(K13315:K13320)</f>
        <v>0</v>
      </c>
      <c r="L13314" s="118">
        <f t="shared" si="3817"/>
        <v>0</v>
      </c>
      <c r="M13314" s="121">
        <f>SUM(M13315:M13320)</f>
        <v>0</v>
      </c>
      <c r="N13314" s="121">
        <f>SUM(N13315:N13320)</f>
        <v>0</v>
      </c>
      <c r="O13314" s="82" t="s">
        <v>146</v>
      </c>
      <c r="R13314" s="352">
        <f>L13544-[1]გადასახდელები!L11934</f>
        <v>0</v>
      </c>
    </row>
    <row r="13315" spans="2:18" ht="20.25" hidden="1" customHeight="1">
      <c r="B13315" s="36" t="str">
        <f t="shared" si="3816"/>
        <v>b</v>
      </c>
      <c r="C13315" s="42">
        <v>4</v>
      </c>
      <c r="D13315" s="42"/>
      <c r="F13315" s="31"/>
      <c r="G13315" s="47" t="s">
        <v>356</v>
      </c>
      <c r="H13315" s="103"/>
      <c r="I13315" s="94">
        <f t="shared" si="3815"/>
        <v>0</v>
      </c>
      <c r="J13315" s="104"/>
      <c r="K13315" s="104"/>
      <c r="L13315" s="94">
        <f t="shared" si="3817"/>
        <v>0</v>
      </c>
      <c r="M13315" s="104"/>
      <c r="N13315" s="104"/>
      <c r="R13315" s="352">
        <f>L13545-[1]გადასახდელები!L11935</f>
        <v>0</v>
      </c>
    </row>
    <row r="13316" spans="2:18" ht="20.25" hidden="1" customHeight="1">
      <c r="B13316" s="36" t="str">
        <f t="shared" si="3816"/>
        <v>b</v>
      </c>
      <c r="C13316" s="42">
        <v>4</v>
      </c>
      <c r="D13316" s="42"/>
      <c r="F13316" s="31"/>
      <c r="G13316" s="47" t="s">
        <v>357</v>
      </c>
      <c r="H13316" s="103"/>
      <c r="I13316" s="94">
        <f t="shared" si="3815"/>
        <v>0</v>
      </c>
      <c r="J13316" s="104"/>
      <c r="K13316" s="104"/>
      <c r="L13316" s="94">
        <f t="shared" si="3817"/>
        <v>0</v>
      </c>
      <c r="M13316" s="104"/>
      <c r="N13316" s="104"/>
      <c r="R13316" s="352">
        <f>L13546-[1]გადასახდელები!L11936</f>
        <v>0</v>
      </c>
    </row>
    <row r="13317" spans="2:18" ht="20.25" hidden="1" customHeight="1">
      <c r="B13317" s="36" t="str">
        <f t="shared" si="3816"/>
        <v>b</v>
      </c>
      <c r="C13317" s="42">
        <v>4</v>
      </c>
      <c r="D13317" s="42"/>
      <c r="F13317" s="31"/>
      <c r="G13317" s="47" t="s">
        <v>212</v>
      </c>
      <c r="H13317" s="103"/>
      <c r="I13317" s="94">
        <f t="shared" si="3815"/>
        <v>0</v>
      </c>
      <c r="J13317" s="104"/>
      <c r="K13317" s="104"/>
      <c r="L13317" s="94">
        <f t="shared" si="3817"/>
        <v>0</v>
      </c>
      <c r="M13317" s="104"/>
      <c r="N13317" s="104"/>
      <c r="R13317" s="352">
        <f>L13547-[1]გადასახდელები!L11937</f>
        <v>0</v>
      </c>
    </row>
    <row r="13318" spans="2:18" ht="20.25" hidden="1" customHeight="1">
      <c r="B13318" s="36" t="str">
        <f t="shared" si="3816"/>
        <v>b</v>
      </c>
      <c r="C13318" s="42">
        <v>4</v>
      </c>
      <c r="D13318" s="42"/>
      <c r="F13318" s="31"/>
      <c r="G13318" s="47" t="s">
        <v>358</v>
      </c>
      <c r="H13318" s="103"/>
      <c r="I13318" s="94">
        <f t="shared" si="3815"/>
        <v>0</v>
      </c>
      <c r="J13318" s="104"/>
      <c r="K13318" s="104"/>
      <c r="L13318" s="94">
        <f t="shared" si="3817"/>
        <v>0</v>
      </c>
      <c r="M13318" s="104"/>
      <c r="N13318" s="104"/>
      <c r="R13318" s="352">
        <f>L13548-[1]გადასახდელები!L11938</f>
        <v>0</v>
      </c>
    </row>
    <row r="13319" spans="2:18" ht="20.25" hidden="1" customHeight="1">
      <c r="B13319" s="36" t="str">
        <f t="shared" si="3816"/>
        <v>b</v>
      </c>
      <c r="C13319" s="42">
        <v>4</v>
      </c>
      <c r="D13319" s="42"/>
      <c r="F13319" s="31"/>
      <c r="G13319" s="47" t="s">
        <v>359</v>
      </c>
      <c r="H13319" s="103"/>
      <c r="I13319" s="94">
        <f t="shared" si="3815"/>
        <v>0</v>
      </c>
      <c r="J13319" s="104"/>
      <c r="K13319" s="104"/>
      <c r="L13319" s="94">
        <f t="shared" si="3817"/>
        <v>0</v>
      </c>
      <c r="M13319" s="104"/>
      <c r="N13319" s="104"/>
      <c r="R13319" s="352">
        <f>L13549-[1]გადასახდელები!L11939</f>
        <v>0</v>
      </c>
    </row>
    <row r="13320" spans="2:18" ht="20.25" hidden="1" customHeight="1">
      <c r="B13320" s="36" t="str">
        <f t="shared" si="3816"/>
        <v>b</v>
      </c>
      <c r="C13320" s="42">
        <v>4</v>
      </c>
      <c r="D13320" s="42"/>
      <c r="F13320" s="31"/>
      <c r="G13320" s="47" t="s">
        <v>360</v>
      </c>
      <c r="H13320" s="103"/>
      <c r="I13320" s="94">
        <f t="shared" si="3815"/>
        <v>0</v>
      </c>
      <c r="J13320" s="104"/>
      <c r="K13320" s="104"/>
      <c r="L13320" s="94">
        <f t="shared" si="3817"/>
        <v>0</v>
      </c>
      <c r="M13320" s="104"/>
      <c r="N13320" s="104"/>
      <c r="R13320" s="352">
        <f>L13550-[1]გადასახდელები!L11940</f>
        <v>0</v>
      </c>
    </row>
    <row r="13321" spans="2:18" ht="20.25" hidden="1" customHeight="1">
      <c r="B13321" s="36" t="str">
        <f t="shared" si="3816"/>
        <v>b</v>
      </c>
      <c r="C13321" s="42">
        <v>3</v>
      </c>
      <c r="D13321" s="42"/>
      <c r="F13321" s="31"/>
      <c r="G13321" s="51" t="s">
        <v>211</v>
      </c>
      <c r="H13321" s="120">
        <f>SUM(H13322:H13327)</f>
        <v>0</v>
      </c>
      <c r="I13321" s="118">
        <f t="shared" si="3815"/>
        <v>0</v>
      </c>
      <c r="J13321" s="121">
        <f>SUM(J13322:J13327)</f>
        <v>0</v>
      </c>
      <c r="K13321" s="121">
        <f>SUM(K13322:K13327)</f>
        <v>0</v>
      </c>
      <c r="L13321" s="118">
        <f t="shared" si="3817"/>
        <v>0</v>
      </c>
      <c r="M13321" s="121">
        <f>SUM(M13322:M13327)</f>
        <v>0</v>
      </c>
      <c r="N13321" s="121">
        <f>SUM(N13322:N13327)</f>
        <v>0</v>
      </c>
      <c r="O13321" s="82" t="s">
        <v>146</v>
      </c>
      <c r="R13321" s="352">
        <f>L13551-[1]გადასახდელები!L11941</f>
        <v>0</v>
      </c>
    </row>
    <row r="13322" spans="2:18" ht="20.25" hidden="1" customHeight="1">
      <c r="B13322" s="36" t="str">
        <f t="shared" si="3816"/>
        <v>b</v>
      </c>
      <c r="C13322" s="42">
        <v>4</v>
      </c>
      <c r="D13322" s="42"/>
      <c r="F13322" s="31"/>
      <c r="G13322" s="47" t="s">
        <v>356</v>
      </c>
      <c r="H13322" s="103"/>
      <c r="I13322" s="94">
        <f t="shared" si="3815"/>
        <v>0</v>
      </c>
      <c r="J13322" s="104"/>
      <c r="K13322" s="104"/>
      <c r="L13322" s="94">
        <f t="shared" si="3817"/>
        <v>0</v>
      </c>
      <c r="M13322" s="104"/>
      <c r="N13322" s="104"/>
      <c r="R13322" s="352">
        <f>L13552-[1]გადასახდელები!L11942</f>
        <v>0</v>
      </c>
    </row>
    <row r="13323" spans="2:18" ht="20.25" hidden="1" customHeight="1">
      <c r="B13323" s="36" t="str">
        <f t="shared" si="3816"/>
        <v>b</v>
      </c>
      <c r="C13323" s="42">
        <v>4</v>
      </c>
      <c r="D13323" s="42"/>
      <c r="F13323" s="31"/>
      <c r="G13323" s="47" t="s">
        <v>357</v>
      </c>
      <c r="H13323" s="103"/>
      <c r="I13323" s="94">
        <f t="shared" si="3815"/>
        <v>0</v>
      </c>
      <c r="J13323" s="104"/>
      <c r="K13323" s="104"/>
      <c r="L13323" s="94">
        <f t="shared" si="3817"/>
        <v>0</v>
      </c>
      <c r="M13323" s="104"/>
      <c r="N13323" s="104"/>
      <c r="R13323" s="352">
        <f>L13553-[1]გადასახდელები!L11943</f>
        <v>0</v>
      </c>
    </row>
    <row r="13324" spans="2:18" ht="20.25" hidden="1" customHeight="1">
      <c r="B13324" s="36" t="str">
        <f t="shared" si="3816"/>
        <v>b</v>
      </c>
      <c r="C13324" s="42">
        <v>4</v>
      </c>
      <c r="D13324" s="42"/>
      <c r="F13324" s="31"/>
      <c r="G13324" s="47" t="s">
        <v>212</v>
      </c>
      <c r="H13324" s="103"/>
      <c r="I13324" s="94">
        <f t="shared" si="3815"/>
        <v>0</v>
      </c>
      <c r="J13324" s="104"/>
      <c r="K13324" s="104"/>
      <c r="L13324" s="94">
        <f t="shared" si="3817"/>
        <v>0</v>
      </c>
      <c r="M13324" s="104"/>
      <c r="N13324" s="104"/>
      <c r="R13324" s="352">
        <f>L13554-[1]გადასახდელები!L11944</f>
        <v>0</v>
      </c>
    </row>
    <row r="13325" spans="2:18" ht="20.25" hidden="1" customHeight="1">
      <c r="B13325" s="36" t="str">
        <f t="shared" si="3816"/>
        <v>b</v>
      </c>
      <c r="C13325" s="42">
        <v>4</v>
      </c>
      <c r="D13325" s="42"/>
      <c r="F13325" s="31"/>
      <c r="G13325" s="47" t="s">
        <v>361</v>
      </c>
      <c r="H13325" s="103"/>
      <c r="I13325" s="94">
        <f t="shared" si="3815"/>
        <v>0</v>
      </c>
      <c r="J13325" s="104"/>
      <c r="K13325" s="104"/>
      <c r="L13325" s="94">
        <f t="shared" si="3817"/>
        <v>0</v>
      </c>
      <c r="M13325" s="104"/>
      <c r="N13325" s="104"/>
      <c r="R13325" s="352">
        <f>L13555-[1]გადასახდელები!L11945</f>
        <v>0</v>
      </c>
    </row>
    <row r="13326" spans="2:18" ht="20.25" hidden="1" customHeight="1">
      <c r="B13326" s="36" t="str">
        <f t="shared" si="3816"/>
        <v>b</v>
      </c>
      <c r="C13326" s="42">
        <v>4</v>
      </c>
      <c r="D13326" s="42"/>
      <c r="F13326" s="31"/>
      <c r="G13326" s="47" t="s">
        <v>359</v>
      </c>
      <c r="H13326" s="103"/>
      <c r="I13326" s="94">
        <f t="shared" si="3815"/>
        <v>0</v>
      </c>
      <c r="J13326" s="104"/>
      <c r="K13326" s="104"/>
      <c r="L13326" s="94">
        <f t="shared" si="3817"/>
        <v>0</v>
      </c>
      <c r="M13326" s="104"/>
      <c r="N13326" s="104"/>
      <c r="R13326" s="352">
        <f>L13556-[1]გადასახდელები!L11946</f>
        <v>0</v>
      </c>
    </row>
    <row r="13327" spans="2:18" ht="20.25" hidden="1" customHeight="1">
      <c r="B13327" s="36" t="str">
        <f t="shared" si="3816"/>
        <v>b</v>
      </c>
      <c r="C13327" s="42">
        <v>4</v>
      </c>
      <c r="D13327" s="42"/>
      <c r="F13327" s="31"/>
      <c r="G13327" s="47" t="s">
        <v>360</v>
      </c>
      <c r="H13327" s="103"/>
      <c r="I13327" s="94">
        <f t="shared" si="3815"/>
        <v>0</v>
      </c>
      <c r="J13327" s="104"/>
      <c r="K13327" s="104"/>
      <c r="L13327" s="94">
        <f t="shared" si="3817"/>
        <v>0</v>
      </c>
      <c r="M13327" s="104"/>
      <c r="N13327" s="104"/>
      <c r="R13327" s="352">
        <f>L13557-[1]გადასახდელები!L11947</f>
        <v>0</v>
      </c>
    </row>
    <row r="13328" spans="2:18" ht="20.25" hidden="1" customHeight="1">
      <c r="B13328" s="36" t="str">
        <f t="shared" si="3816"/>
        <v>b</v>
      </c>
      <c r="C13328" s="42">
        <v>3</v>
      </c>
      <c r="D13328" s="42"/>
      <c r="F13328" s="29"/>
      <c r="G13328" s="56" t="s">
        <v>213</v>
      </c>
      <c r="H13328" s="122"/>
      <c r="I13328" s="118">
        <f t="shared" si="3815"/>
        <v>0</v>
      </c>
      <c r="J13328" s="123"/>
      <c r="K13328" s="123"/>
      <c r="L13328" s="118">
        <f t="shared" si="3817"/>
        <v>0</v>
      </c>
      <c r="M13328" s="123"/>
      <c r="N13328" s="123"/>
      <c r="R13328" s="352">
        <f>L13558-[1]გადასახდელები!L11948</f>
        <v>0</v>
      </c>
    </row>
    <row r="13329" spans="2:18" ht="20.25" hidden="1" customHeight="1">
      <c r="B13329" s="36" t="str">
        <f t="shared" si="3816"/>
        <v>b</v>
      </c>
      <c r="C13329" s="42">
        <v>2</v>
      </c>
      <c r="D13329" s="42"/>
      <c r="F13329" s="28"/>
      <c r="G13329" s="60" t="s">
        <v>362</v>
      </c>
      <c r="H13329" s="86">
        <f>H13330+H13338</f>
        <v>0</v>
      </c>
      <c r="I13329" s="87">
        <f t="shared" si="3815"/>
        <v>0</v>
      </c>
      <c r="J13329" s="88">
        <f>J13330+J13338</f>
        <v>0</v>
      </c>
      <c r="K13329" s="88">
        <f>K13330+K13338</f>
        <v>0</v>
      </c>
      <c r="L13329" s="87">
        <f t="shared" si="3817"/>
        <v>0</v>
      </c>
      <c r="M13329" s="88">
        <f>M13330+M13338</f>
        <v>0</v>
      </c>
      <c r="N13329" s="88">
        <f>N13330+N13338</f>
        <v>0</v>
      </c>
      <c r="O13329" s="82" t="s">
        <v>146</v>
      </c>
      <c r="R13329" s="352">
        <f>L13559-[1]გადასახდელები!L11949</f>
        <v>0</v>
      </c>
    </row>
    <row r="13330" spans="2:18" ht="20.25" hidden="1" customHeight="1">
      <c r="B13330" s="36" t="str">
        <f t="shared" si="3816"/>
        <v>b</v>
      </c>
      <c r="C13330" s="42">
        <v>3</v>
      </c>
      <c r="D13330" s="42"/>
      <c r="F13330" s="29"/>
      <c r="G13330" s="51" t="s">
        <v>355</v>
      </c>
      <c r="H13330" s="120">
        <f>SUM(H13331:H13337)</f>
        <v>0</v>
      </c>
      <c r="I13330" s="118">
        <f t="shared" si="3815"/>
        <v>0</v>
      </c>
      <c r="J13330" s="121">
        <f>SUM(J13331:J13337)</f>
        <v>0</v>
      </c>
      <c r="K13330" s="121">
        <f>SUM(K13331:K13337)</f>
        <v>0</v>
      </c>
      <c r="L13330" s="118">
        <f t="shared" si="3817"/>
        <v>0</v>
      </c>
      <c r="M13330" s="121">
        <f>SUM(M13331:M13337)</f>
        <v>0</v>
      </c>
      <c r="N13330" s="121">
        <f>SUM(N13331:N13337)</f>
        <v>0</v>
      </c>
      <c r="O13330" s="82" t="s">
        <v>146</v>
      </c>
      <c r="R13330" s="352">
        <f>L13560-[1]გადასახდელები!L11950</f>
        <v>0</v>
      </c>
    </row>
    <row r="13331" spans="2:18" ht="20.25" hidden="1" customHeight="1">
      <c r="B13331" s="36" t="str">
        <f t="shared" si="3816"/>
        <v>b</v>
      </c>
      <c r="C13331" s="42">
        <v>4</v>
      </c>
      <c r="D13331" s="42"/>
      <c r="F13331" s="29"/>
      <c r="G13331" s="47" t="s">
        <v>363</v>
      </c>
      <c r="H13331" s="103"/>
      <c r="I13331" s="94">
        <f t="shared" si="3815"/>
        <v>0</v>
      </c>
      <c r="J13331" s="104"/>
      <c r="K13331" s="104"/>
      <c r="L13331" s="94">
        <f t="shared" si="3817"/>
        <v>0</v>
      </c>
      <c r="M13331" s="104"/>
      <c r="N13331" s="104"/>
      <c r="R13331" s="352">
        <f>L13561-[1]გადასახდელები!L11951</f>
        <v>0</v>
      </c>
    </row>
    <row r="13332" spans="2:18" ht="20.25" hidden="1" customHeight="1">
      <c r="B13332" s="36" t="str">
        <f t="shared" si="3816"/>
        <v>b</v>
      </c>
      <c r="C13332" s="42">
        <v>4</v>
      </c>
      <c r="D13332" s="42"/>
      <c r="F13332" s="29"/>
      <c r="G13332" s="47" t="s">
        <v>210</v>
      </c>
      <c r="H13332" s="103"/>
      <c r="I13332" s="94">
        <f t="shared" si="3815"/>
        <v>0</v>
      </c>
      <c r="J13332" s="104"/>
      <c r="K13332" s="104"/>
      <c r="L13332" s="94">
        <f t="shared" si="3817"/>
        <v>0</v>
      </c>
      <c r="M13332" s="104"/>
      <c r="N13332" s="104"/>
      <c r="R13332" s="352">
        <f>L13562-[1]გადასახდელები!L11952</f>
        <v>0</v>
      </c>
    </row>
    <row r="13333" spans="2:18" ht="20.25" hidden="1" customHeight="1">
      <c r="B13333" s="36" t="str">
        <f t="shared" si="3816"/>
        <v>b</v>
      </c>
      <c r="C13333" s="42">
        <v>4</v>
      </c>
      <c r="D13333" s="42"/>
      <c r="F13333" s="29"/>
      <c r="G13333" s="47" t="s">
        <v>357</v>
      </c>
      <c r="H13333" s="103"/>
      <c r="I13333" s="94">
        <f t="shared" si="3815"/>
        <v>0</v>
      </c>
      <c r="J13333" s="104"/>
      <c r="K13333" s="104"/>
      <c r="L13333" s="94">
        <f t="shared" si="3817"/>
        <v>0</v>
      </c>
      <c r="M13333" s="104"/>
      <c r="N13333" s="104"/>
      <c r="R13333" s="352">
        <f>L13563-[1]გადასახდელები!L11953</f>
        <v>0</v>
      </c>
    </row>
    <row r="13334" spans="2:18" ht="30.75" hidden="1" customHeight="1">
      <c r="B13334" s="36" t="str">
        <f t="shared" si="3816"/>
        <v>b</v>
      </c>
      <c r="C13334" s="42">
        <v>4</v>
      </c>
      <c r="D13334" s="42"/>
      <c r="F13334" s="29"/>
      <c r="G13334" s="47" t="s">
        <v>364</v>
      </c>
      <c r="H13334" s="103"/>
      <c r="I13334" s="94">
        <f t="shared" si="3815"/>
        <v>0</v>
      </c>
      <c r="J13334" s="104"/>
      <c r="K13334" s="104"/>
      <c r="L13334" s="94">
        <f t="shared" si="3817"/>
        <v>0</v>
      </c>
      <c r="M13334" s="104"/>
      <c r="N13334" s="104"/>
      <c r="R13334" s="352">
        <f>L13564-[1]გადასახდელები!L11954</f>
        <v>0</v>
      </c>
    </row>
    <row r="13335" spans="2:18" ht="20.25" hidden="1" customHeight="1">
      <c r="B13335" s="36" t="str">
        <f t="shared" si="3816"/>
        <v>b</v>
      </c>
      <c r="C13335" s="42">
        <v>4</v>
      </c>
      <c r="D13335" s="42"/>
      <c r="F13335" s="29"/>
      <c r="G13335" s="47" t="s">
        <v>358</v>
      </c>
      <c r="H13335" s="103"/>
      <c r="I13335" s="94">
        <f t="shared" si="3815"/>
        <v>0</v>
      </c>
      <c r="J13335" s="104"/>
      <c r="K13335" s="104"/>
      <c r="L13335" s="94">
        <f t="shared" si="3817"/>
        <v>0</v>
      </c>
      <c r="M13335" s="104"/>
      <c r="N13335" s="104"/>
      <c r="R13335" s="352">
        <f>L13565-[1]გადასახდელები!L11955</f>
        <v>0</v>
      </c>
    </row>
    <row r="13336" spans="2:18" ht="20.25" hidden="1" customHeight="1">
      <c r="B13336" s="36" t="str">
        <f t="shared" si="3816"/>
        <v>b</v>
      </c>
      <c r="C13336" s="42">
        <v>4</v>
      </c>
      <c r="D13336" s="42"/>
      <c r="F13336" s="29"/>
      <c r="G13336" s="47" t="s">
        <v>359</v>
      </c>
      <c r="H13336" s="103"/>
      <c r="I13336" s="94">
        <f t="shared" si="3815"/>
        <v>0</v>
      </c>
      <c r="J13336" s="104"/>
      <c r="K13336" s="104"/>
      <c r="L13336" s="94">
        <f t="shared" si="3817"/>
        <v>0</v>
      </c>
      <c r="M13336" s="104"/>
      <c r="N13336" s="104"/>
      <c r="R13336" s="352">
        <f>L13566-[1]გადასახდელები!L11956</f>
        <v>0</v>
      </c>
    </row>
    <row r="13337" spans="2:18" ht="20.25" hidden="1" customHeight="1">
      <c r="B13337" s="36" t="str">
        <f t="shared" si="3816"/>
        <v>b</v>
      </c>
      <c r="C13337" s="42">
        <v>4</v>
      </c>
      <c r="D13337" s="42"/>
      <c r="F13337" s="29"/>
      <c r="G13337" s="47" t="s">
        <v>365</v>
      </c>
      <c r="H13337" s="122"/>
      <c r="I13337" s="94">
        <f t="shared" si="3815"/>
        <v>0</v>
      </c>
      <c r="J13337" s="123"/>
      <c r="K13337" s="123"/>
      <c r="L13337" s="94">
        <f t="shared" si="3817"/>
        <v>0</v>
      </c>
      <c r="M13337" s="123"/>
      <c r="N13337" s="123"/>
      <c r="R13337" s="352">
        <f>L13567-[1]გადასახდელები!L11957</f>
        <v>0</v>
      </c>
    </row>
    <row r="13338" spans="2:18" ht="20.25" hidden="1" customHeight="1">
      <c r="B13338" s="36" t="str">
        <f t="shared" si="3816"/>
        <v>b</v>
      </c>
      <c r="C13338" s="42">
        <v>3</v>
      </c>
      <c r="D13338" s="42"/>
      <c r="F13338" s="29"/>
      <c r="G13338" s="51" t="s">
        <v>211</v>
      </c>
      <c r="H13338" s="120">
        <f>SUM(H13339:H13345)</f>
        <v>0</v>
      </c>
      <c r="I13338" s="118">
        <f t="shared" si="3815"/>
        <v>0</v>
      </c>
      <c r="J13338" s="121">
        <f>SUM(J13339:J13345)</f>
        <v>0</v>
      </c>
      <c r="K13338" s="121">
        <f>SUM(K13339:K13345)</f>
        <v>0</v>
      </c>
      <c r="L13338" s="118">
        <f t="shared" si="3817"/>
        <v>0</v>
      </c>
      <c r="M13338" s="121">
        <f>SUM(M13339:M13345)</f>
        <v>0</v>
      </c>
      <c r="N13338" s="121">
        <f>SUM(N13339:N13345)</f>
        <v>0</v>
      </c>
      <c r="O13338" s="82" t="s">
        <v>146</v>
      </c>
      <c r="R13338" s="352">
        <f>L13568-[1]გადასახდელები!L11958</f>
        <v>0</v>
      </c>
    </row>
    <row r="13339" spans="2:18" ht="20.25" hidden="1" customHeight="1">
      <c r="B13339" s="36" t="str">
        <f t="shared" si="3816"/>
        <v>b</v>
      </c>
      <c r="C13339" s="42">
        <v>4</v>
      </c>
      <c r="D13339" s="42"/>
      <c r="F13339" s="29"/>
      <c r="G13339" s="47" t="s">
        <v>363</v>
      </c>
      <c r="H13339" s="103"/>
      <c r="I13339" s="94">
        <f t="shared" si="3815"/>
        <v>0</v>
      </c>
      <c r="J13339" s="104"/>
      <c r="K13339" s="104"/>
      <c r="L13339" s="94">
        <f t="shared" si="3817"/>
        <v>0</v>
      </c>
      <c r="M13339" s="104"/>
      <c r="N13339" s="104"/>
      <c r="R13339" s="352">
        <f>L13569-[1]გადასახდელები!L11959</f>
        <v>0</v>
      </c>
    </row>
    <row r="13340" spans="2:18" ht="20.25" hidden="1" customHeight="1">
      <c r="B13340" s="36" t="str">
        <f t="shared" si="3816"/>
        <v>b</v>
      </c>
      <c r="C13340" s="42">
        <v>4</v>
      </c>
      <c r="D13340" s="42"/>
      <c r="F13340" s="29"/>
      <c r="G13340" s="47" t="s">
        <v>210</v>
      </c>
      <c r="H13340" s="103"/>
      <c r="I13340" s="94">
        <f t="shared" si="3815"/>
        <v>0</v>
      </c>
      <c r="J13340" s="104"/>
      <c r="K13340" s="104"/>
      <c r="L13340" s="94">
        <f t="shared" si="3817"/>
        <v>0</v>
      </c>
      <c r="M13340" s="104"/>
      <c r="N13340" s="104"/>
      <c r="R13340" s="352">
        <f>L13570-[1]გადასახდელები!L11960</f>
        <v>0</v>
      </c>
    </row>
    <row r="13341" spans="2:18" ht="20.25" hidden="1" customHeight="1">
      <c r="B13341" s="36" t="str">
        <f t="shared" si="3816"/>
        <v>b</v>
      </c>
      <c r="C13341" s="42">
        <v>4</v>
      </c>
      <c r="D13341" s="42"/>
      <c r="F13341" s="29"/>
      <c r="G13341" s="47" t="s">
        <v>357</v>
      </c>
      <c r="H13341" s="103"/>
      <c r="I13341" s="94">
        <f t="shared" si="3815"/>
        <v>0</v>
      </c>
      <c r="J13341" s="104"/>
      <c r="K13341" s="104"/>
      <c r="L13341" s="94">
        <f t="shared" si="3817"/>
        <v>0</v>
      </c>
      <c r="M13341" s="104"/>
      <c r="N13341" s="104"/>
      <c r="R13341" s="352">
        <f>L13571-[1]გადასახდელები!L11961</f>
        <v>0</v>
      </c>
    </row>
    <row r="13342" spans="2:18" ht="30.75" hidden="1" customHeight="1">
      <c r="B13342" s="36" t="str">
        <f t="shared" si="3816"/>
        <v>b</v>
      </c>
      <c r="C13342" s="42">
        <v>4</v>
      </c>
      <c r="D13342" s="42"/>
      <c r="F13342" s="29"/>
      <c r="G13342" s="47" t="s">
        <v>364</v>
      </c>
      <c r="H13342" s="103"/>
      <c r="I13342" s="94">
        <f t="shared" si="3815"/>
        <v>0</v>
      </c>
      <c r="J13342" s="104"/>
      <c r="K13342" s="104"/>
      <c r="L13342" s="94">
        <f t="shared" si="3817"/>
        <v>0</v>
      </c>
      <c r="M13342" s="104"/>
      <c r="N13342" s="104"/>
      <c r="R13342" s="352">
        <f>L13572-[1]გადასახდელები!L11962</f>
        <v>0</v>
      </c>
    </row>
    <row r="13343" spans="2:18" ht="20.25" hidden="1" customHeight="1">
      <c r="B13343" s="36" t="str">
        <f t="shared" si="3816"/>
        <v>b</v>
      </c>
      <c r="C13343" s="42">
        <v>4</v>
      </c>
      <c r="D13343" s="42"/>
      <c r="F13343" s="29"/>
      <c r="G13343" s="47" t="s">
        <v>366</v>
      </c>
      <c r="H13343" s="103"/>
      <c r="I13343" s="94">
        <f t="shared" si="3815"/>
        <v>0</v>
      </c>
      <c r="J13343" s="104"/>
      <c r="K13343" s="104"/>
      <c r="L13343" s="94">
        <f t="shared" si="3817"/>
        <v>0</v>
      </c>
      <c r="M13343" s="104"/>
      <c r="N13343" s="104"/>
      <c r="R13343" s="352">
        <f>L13573-[1]გადასახდელები!L11963</f>
        <v>0</v>
      </c>
    </row>
    <row r="13344" spans="2:18" ht="20.25" hidden="1" customHeight="1">
      <c r="B13344" s="36" t="str">
        <f t="shared" si="3816"/>
        <v>b</v>
      </c>
      <c r="C13344" s="42">
        <v>4</v>
      </c>
      <c r="D13344" s="42"/>
      <c r="F13344" s="29"/>
      <c r="G13344" s="47" t="s">
        <v>359</v>
      </c>
      <c r="H13344" s="103"/>
      <c r="I13344" s="94">
        <f t="shared" si="3815"/>
        <v>0</v>
      </c>
      <c r="J13344" s="104"/>
      <c r="K13344" s="104"/>
      <c r="L13344" s="94">
        <f t="shared" si="3817"/>
        <v>0</v>
      </c>
      <c r="M13344" s="104"/>
      <c r="N13344" s="104"/>
      <c r="R13344" s="352">
        <f>L13574-[1]გადასახდელები!L11964</f>
        <v>0</v>
      </c>
    </row>
    <row r="13345" spans="2:18" ht="21" hidden="1" customHeight="1" thickBot="1">
      <c r="B13345" s="36" t="str">
        <f t="shared" si="3816"/>
        <v>b</v>
      </c>
      <c r="C13345" s="42">
        <v>4</v>
      </c>
      <c r="D13345" s="42"/>
      <c r="F13345" s="29"/>
      <c r="G13345" s="47" t="s">
        <v>365</v>
      </c>
      <c r="H13345" s="103"/>
      <c r="I13345" s="94">
        <f t="shared" si="3815"/>
        <v>0</v>
      </c>
      <c r="J13345" s="104"/>
      <c r="K13345" s="104"/>
      <c r="L13345" s="94">
        <f t="shared" si="3817"/>
        <v>0</v>
      </c>
      <c r="M13345" s="104"/>
      <c r="N13345" s="104"/>
      <c r="R13345" s="352">
        <f>L13575-[1]გადასახდელები!L11965</f>
        <v>0</v>
      </c>
    </row>
    <row r="13346" spans="2:18" ht="63" customHeight="1" thickBot="1">
      <c r="B13346" s="36" t="str">
        <f t="shared" si="3816"/>
        <v>a</v>
      </c>
      <c r="C13346" s="42">
        <v>1</v>
      </c>
      <c r="D13346" s="42"/>
      <c r="E13346" s="24"/>
      <c r="F13346" s="32" t="s">
        <v>126</v>
      </c>
      <c r="G13346" s="61" t="s">
        <v>739</v>
      </c>
      <c r="H13346" s="79">
        <f>H13348+H13480+H13543+H13559</f>
        <v>0.4</v>
      </c>
      <c r="I13346" s="80">
        <f t="shared" si="3815"/>
        <v>1.5</v>
      </c>
      <c r="J13346" s="81">
        <f>J13348+J13480+J13543+J13559</f>
        <v>0</v>
      </c>
      <c r="K13346" s="81">
        <f>K13348+K13480+K13543+K13559</f>
        <v>1.5</v>
      </c>
      <c r="L13346" s="80">
        <f t="shared" si="3817"/>
        <v>0</v>
      </c>
      <c r="M13346" s="81">
        <f>M13348+M13480+M13543+M13559</f>
        <v>0</v>
      </c>
      <c r="N13346" s="81">
        <f>N13348+N13480+N13543+N13559</f>
        <v>0</v>
      </c>
      <c r="O13346" s="82" t="s">
        <v>146</v>
      </c>
      <c r="P13346" s="43">
        <v>1</v>
      </c>
      <c r="R13346" s="352">
        <f>L13576-[1]გადასახდელები!L11966</f>
        <v>5.1119999999999992</v>
      </c>
    </row>
    <row r="13347" spans="2:18" ht="21" hidden="1" customHeight="1" thickTop="1">
      <c r="B13347" s="36" t="str">
        <f t="shared" si="3816"/>
        <v>b</v>
      </c>
      <c r="C13347" s="42">
        <v>2</v>
      </c>
      <c r="D13347" s="42"/>
      <c r="F13347" s="26"/>
      <c r="G13347" s="46" t="s">
        <v>162</v>
      </c>
      <c r="H13347" s="83"/>
      <c r="I13347" s="84">
        <f t="shared" si="3815"/>
        <v>0</v>
      </c>
      <c r="J13347" s="85"/>
      <c r="K13347" s="85"/>
      <c r="L13347" s="84">
        <f t="shared" si="3817"/>
        <v>0</v>
      </c>
      <c r="M13347" s="85"/>
      <c r="N13347" s="85"/>
      <c r="R13347" s="352">
        <f>L13577-[1]გადასახდელები!L11967</f>
        <v>0</v>
      </c>
    </row>
    <row r="13348" spans="2:18" ht="20.25" customHeight="1" thickTop="1">
      <c r="B13348" s="36" t="str">
        <f t="shared" si="3816"/>
        <v>a</v>
      </c>
      <c r="C13348" s="42">
        <v>2</v>
      </c>
      <c r="D13348" s="42"/>
      <c r="E13348" s="24">
        <v>7107</v>
      </c>
      <c r="F13348" s="341" t="s">
        <v>524</v>
      </c>
      <c r="G13348" s="58" t="s">
        <v>163</v>
      </c>
      <c r="H13348" s="86">
        <f>H13349+H13360+H13428+H13436+H13437+H13447+H13457</f>
        <v>0.4</v>
      </c>
      <c r="I13348" s="87">
        <f t="shared" si="3815"/>
        <v>1.5</v>
      </c>
      <c r="J13348" s="88">
        <f>J13349+J13360+J13428+J13436+J13437+J13447+J13457+J13427</f>
        <v>0</v>
      </c>
      <c r="K13348" s="88">
        <f>K13349+K13360+K13428+K13436+K13437+K13447+K13457</f>
        <v>1.5</v>
      </c>
      <c r="L13348" s="87">
        <f t="shared" si="3817"/>
        <v>0</v>
      </c>
      <c r="M13348" s="88">
        <f>M13349+M13360+M13428+M13436+M13437+M13447+M13457+M13427</f>
        <v>0</v>
      </c>
      <c r="N13348" s="88">
        <f>N13349+N13360+N13428+N13436+N13437+N13447+N13457</f>
        <v>0</v>
      </c>
      <c r="O13348" s="82" t="s">
        <v>146</v>
      </c>
      <c r="R13348" s="352">
        <f>L13578-[1]გადასახდელები!L11968</f>
        <v>5.1119999999999992</v>
      </c>
    </row>
    <row r="13349" spans="2:18" ht="20.25" hidden="1" customHeight="1">
      <c r="B13349" s="36" t="str">
        <f t="shared" si="3816"/>
        <v>b</v>
      </c>
      <c r="C13349" s="42">
        <v>31</v>
      </c>
      <c r="D13349" s="42"/>
      <c r="F13349" s="341" t="s">
        <v>525</v>
      </c>
      <c r="G13349" s="57" t="s">
        <v>164</v>
      </c>
      <c r="H13349" s="89">
        <f>H13350+H13359</f>
        <v>0</v>
      </c>
      <c r="I13349" s="90">
        <f t="shared" si="3815"/>
        <v>0</v>
      </c>
      <c r="J13349" s="92">
        <f>J13350+J13359</f>
        <v>0</v>
      </c>
      <c r="K13349" s="92">
        <f>K13350+K13359</f>
        <v>0</v>
      </c>
      <c r="L13349" s="90">
        <f t="shared" si="3817"/>
        <v>0</v>
      </c>
      <c r="M13349" s="92">
        <f>M13350+M13359</f>
        <v>0</v>
      </c>
      <c r="N13349" s="92">
        <f>N13350+N13359</f>
        <v>0</v>
      </c>
      <c r="O13349" s="82" t="s">
        <v>146</v>
      </c>
      <c r="R13349" s="352">
        <f>L13579-[1]გადასახდელები!L11969</f>
        <v>0</v>
      </c>
    </row>
    <row r="13350" spans="2:18" ht="20.25" hidden="1" customHeight="1">
      <c r="B13350" s="36" t="str">
        <f t="shared" si="3816"/>
        <v>b</v>
      </c>
      <c r="C13350" s="42">
        <v>4</v>
      </c>
      <c r="D13350" s="42"/>
      <c r="F13350" s="341" t="s">
        <v>526</v>
      </c>
      <c r="G13350" s="47" t="s">
        <v>165</v>
      </c>
      <c r="H13350" s="93">
        <f>H13351+H13358</f>
        <v>0</v>
      </c>
      <c r="I13350" s="94">
        <f t="shared" si="3815"/>
        <v>0</v>
      </c>
      <c r="J13350" s="95">
        <f>J13351+J13358</f>
        <v>0</v>
      </c>
      <c r="K13350" s="95">
        <f>K13351+K13358</f>
        <v>0</v>
      </c>
      <c r="L13350" s="94">
        <f t="shared" si="3817"/>
        <v>0</v>
      </c>
      <c r="M13350" s="95">
        <f>M13351+M13358</f>
        <v>0</v>
      </c>
      <c r="N13350" s="95">
        <f>N13351+N13358</f>
        <v>0</v>
      </c>
      <c r="O13350" s="82" t="s">
        <v>146</v>
      </c>
      <c r="R13350" s="352">
        <f>L13580-[1]გადასახდელები!L11970</f>
        <v>0</v>
      </c>
    </row>
    <row r="13351" spans="2:18" ht="20.25" hidden="1" customHeight="1">
      <c r="B13351" s="36" t="str">
        <f t="shared" si="3816"/>
        <v>b</v>
      </c>
      <c r="C13351" s="42">
        <v>5</v>
      </c>
      <c r="D13351" s="42"/>
      <c r="F13351" s="342" t="s">
        <v>527</v>
      </c>
      <c r="G13351" s="48" t="s">
        <v>166</v>
      </c>
      <c r="H13351" s="96">
        <f>SUM(H13352:H13357)</f>
        <v>0</v>
      </c>
      <c r="I13351" s="97">
        <f t="shared" ref="I13351:I13415" si="3818">J13351+K13351</f>
        <v>0</v>
      </c>
      <c r="J13351" s="98">
        <f>SUM(J13352:J13357)</f>
        <v>0</v>
      </c>
      <c r="K13351" s="98">
        <f>SUM(K13352:K13357)</f>
        <v>0</v>
      </c>
      <c r="L13351" s="97">
        <f t="shared" si="3817"/>
        <v>0</v>
      </c>
      <c r="M13351" s="98">
        <f>SUM(M13352:M13357)</f>
        <v>0</v>
      </c>
      <c r="N13351" s="98">
        <f>SUM(N13352:N13357)</f>
        <v>0</v>
      </c>
      <c r="O13351" s="82" t="s">
        <v>146</v>
      </c>
      <c r="R13351" s="352">
        <f>L13581-[1]გადასახდელები!L11971</f>
        <v>0</v>
      </c>
    </row>
    <row r="13352" spans="2:18" ht="20.25" hidden="1" customHeight="1">
      <c r="B13352" s="36" t="str">
        <f t="shared" si="3816"/>
        <v>b</v>
      </c>
      <c r="C13352" s="42">
        <v>6</v>
      </c>
      <c r="D13352" s="42"/>
      <c r="F13352" s="343" t="s">
        <v>528</v>
      </c>
      <c r="G13352" s="45" t="s">
        <v>167</v>
      </c>
      <c r="H13352" s="99"/>
      <c r="I13352" s="91">
        <f t="shared" si="3818"/>
        <v>0</v>
      </c>
      <c r="J13352" s="100"/>
      <c r="K13352" s="100"/>
      <c r="L13352" s="91">
        <f t="shared" si="3817"/>
        <v>0</v>
      </c>
      <c r="M13352" s="100"/>
      <c r="N13352" s="100"/>
      <c r="R13352" s="352">
        <f>L13582-[1]გადასახდელები!L11972</f>
        <v>0</v>
      </c>
    </row>
    <row r="13353" spans="2:18" ht="20.25" hidden="1" customHeight="1">
      <c r="B13353" s="36" t="str">
        <f t="shared" si="3816"/>
        <v>b</v>
      </c>
      <c r="C13353" s="42">
        <v>6</v>
      </c>
      <c r="D13353" s="42"/>
      <c r="F13353" s="343" t="s">
        <v>592</v>
      </c>
      <c r="G13353" s="45" t="s">
        <v>168</v>
      </c>
      <c r="H13353" s="99"/>
      <c r="I13353" s="91">
        <f t="shared" si="3818"/>
        <v>0</v>
      </c>
      <c r="J13353" s="100"/>
      <c r="K13353" s="100"/>
      <c r="L13353" s="91">
        <f t="shared" si="3817"/>
        <v>0</v>
      </c>
      <c r="M13353" s="100"/>
      <c r="N13353" s="100"/>
      <c r="R13353" s="352">
        <f>L13583-[1]გადასახდელები!L11973</f>
        <v>0</v>
      </c>
    </row>
    <row r="13354" spans="2:18" ht="20.25" hidden="1" customHeight="1">
      <c r="B13354" s="36" t="str">
        <f t="shared" si="3816"/>
        <v>b</v>
      </c>
      <c r="C13354" s="42">
        <v>6</v>
      </c>
      <c r="D13354" s="42"/>
      <c r="F13354" s="343" t="s">
        <v>529</v>
      </c>
      <c r="G13354" s="45" t="s">
        <v>169</v>
      </c>
      <c r="H13354" s="99"/>
      <c r="I13354" s="91">
        <f t="shared" si="3818"/>
        <v>0</v>
      </c>
      <c r="J13354" s="100"/>
      <c r="K13354" s="100"/>
      <c r="L13354" s="91">
        <f t="shared" si="3817"/>
        <v>0</v>
      </c>
      <c r="M13354" s="100"/>
      <c r="N13354" s="100"/>
      <c r="R13354" s="352">
        <f>L13584-[1]გადასახდელები!L11974</f>
        <v>0</v>
      </c>
    </row>
    <row r="13355" spans="2:18" ht="20.25" hidden="1" customHeight="1">
      <c r="B13355" s="36" t="str">
        <f t="shared" ref="B13355:B13418" si="3819">IF(H13355+I13355+L13355&gt;0,"a","b")</f>
        <v>b</v>
      </c>
      <c r="C13355" s="42">
        <v>6</v>
      </c>
      <c r="D13355" s="42"/>
      <c r="F13355" s="343" t="s">
        <v>593</v>
      </c>
      <c r="G13355" s="45" t="s">
        <v>170</v>
      </c>
      <c r="H13355" s="99"/>
      <c r="I13355" s="91">
        <f t="shared" si="3818"/>
        <v>0</v>
      </c>
      <c r="J13355" s="100"/>
      <c r="K13355" s="100"/>
      <c r="L13355" s="91">
        <f t="shared" si="3817"/>
        <v>0</v>
      </c>
      <c r="M13355" s="100"/>
      <c r="N13355" s="100"/>
      <c r="R13355" s="352">
        <f>L13585-[1]გადასახდელები!L11975</f>
        <v>0</v>
      </c>
    </row>
    <row r="13356" spans="2:18" ht="20.25" hidden="1" customHeight="1">
      <c r="B13356" s="36" t="str">
        <f t="shared" si="3819"/>
        <v>b</v>
      </c>
      <c r="C13356" s="42">
        <v>6</v>
      </c>
      <c r="D13356" s="42"/>
      <c r="F13356" s="343" t="s">
        <v>594</v>
      </c>
      <c r="G13356" s="45" t="s">
        <v>171</v>
      </c>
      <c r="H13356" s="99"/>
      <c r="I13356" s="91">
        <f t="shared" si="3818"/>
        <v>0</v>
      </c>
      <c r="J13356" s="100"/>
      <c r="K13356" s="100"/>
      <c r="L13356" s="91">
        <f t="shared" si="3817"/>
        <v>0</v>
      </c>
      <c r="M13356" s="100"/>
      <c r="N13356" s="100"/>
      <c r="R13356" s="352">
        <f>L13586-[1]გადასახდელები!L11976</f>
        <v>0</v>
      </c>
    </row>
    <row r="13357" spans="2:18" ht="20.25" hidden="1" customHeight="1">
      <c r="B13357" s="36" t="str">
        <f t="shared" si="3819"/>
        <v>b</v>
      </c>
      <c r="C13357" s="42">
        <v>6</v>
      </c>
      <c r="D13357" s="42"/>
      <c r="F13357" s="343" t="s">
        <v>595</v>
      </c>
      <c r="G13357" s="45" t="s">
        <v>172</v>
      </c>
      <c r="H13357" s="99"/>
      <c r="I13357" s="91">
        <f t="shared" si="3818"/>
        <v>0</v>
      </c>
      <c r="J13357" s="100"/>
      <c r="K13357" s="100"/>
      <c r="L13357" s="91">
        <f t="shared" si="3817"/>
        <v>0</v>
      </c>
      <c r="M13357" s="100"/>
      <c r="N13357" s="100"/>
      <c r="R13357" s="352">
        <f>L13587-[1]გადასახდელები!L11977</f>
        <v>0</v>
      </c>
    </row>
    <row r="13358" spans="2:18" ht="20.25" hidden="1" customHeight="1">
      <c r="B13358" s="36" t="str">
        <f t="shared" si="3819"/>
        <v>b</v>
      </c>
      <c r="C13358" s="42">
        <v>5</v>
      </c>
      <c r="D13358" s="42"/>
      <c r="F13358" s="343" t="s">
        <v>596</v>
      </c>
      <c r="G13358" s="48" t="s">
        <v>173</v>
      </c>
      <c r="H13358" s="101"/>
      <c r="I13358" s="97">
        <f t="shared" si="3818"/>
        <v>0</v>
      </c>
      <c r="J13358" s="102"/>
      <c r="K13358" s="102"/>
      <c r="L13358" s="97">
        <f t="shared" si="3817"/>
        <v>0</v>
      </c>
      <c r="M13358" s="102"/>
      <c r="N13358" s="102"/>
      <c r="R13358" s="352">
        <f>L13588-[1]გადასახდელები!L11978</f>
        <v>0</v>
      </c>
    </row>
    <row r="13359" spans="2:18" ht="20.25" hidden="1" customHeight="1">
      <c r="B13359" s="36" t="str">
        <f t="shared" si="3819"/>
        <v>b</v>
      </c>
      <c r="C13359" s="42">
        <v>4</v>
      </c>
      <c r="D13359" s="42"/>
      <c r="F13359" s="343" t="s">
        <v>597</v>
      </c>
      <c r="G13359" s="47" t="s">
        <v>174</v>
      </c>
      <c r="H13359" s="103"/>
      <c r="I13359" s="94">
        <f t="shared" si="3818"/>
        <v>0</v>
      </c>
      <c r="J13359" s="104"/>
      <c r="K13359" s="104"/>
      <c r="L13359" s="94">
        <f t="shared" ref="L13359:L13422" si="3820">M13359+N13359</f>
        <v>0</v>
      </c>
      <c r="M13359" s="104"/>
      <c r="N13359" s="104"/>
      <c r="R13359" s="352">
        <f>L13589-[1]გადასახდელები!L11979</f>
        <v>0</v>
      </c>
    </row>
    <row r="13360" spans="2:18" ht="20.25" hidden="1" customHeight="1">
      <c r="B13360" s="36" t="str">
        <f t="shared" si="3819"/>
        <v>b</v>
      </c>
      <c r="C13360" s="42">
        <v>3</v>
      </c>
      <c r="D13360" s="42"/>
      <c r="F13360" s="342" t="s">
        <v>530</v>
      </c>
      <c r="G13360" s="57" t="s">
        <v>175</v>
      </c>
      <c r="H13360" s="89">
        <f>H13361+H13362+H13365+H13401+H13402+H13403+H13404+H13405+H13412+H13413</f>
        <v>0</v>
      </c>
      <c r="I13360" s="90">
        <f t="shared" si="3818"/>
        <v>0</v>
      </c>
      <c r="J13360" s="92">
        <f>J13361+J13362+J13365+J13401+J13402+J13403+J13404+J13405+J13412+J13413</f>
        <v>0</v>
      </c>
      <c r="K13360" s="92">
        <f>K13361+K13362+K13365+K13401+K13402+K13403+K13404+K13405+K13412+K13413</f>
        <v>0</v>
      </c>
      <c r="L13360" s="90">
        <f t="shared" si="3820"/>
        <v>0</v>
      </c>
      <c r="M13360" s="92">
        <f>M13361+M13362+M13365+M13401+M13402+M13403+M13404+M13405+M13412+M13413</f>
        <v>0</v>
      </c>
      <c r="N13360" s="92">
        <f>N13361+N13362+N13365+N13401+N13402+N13403+N13404+N13405+N13412+N13413</f>
        <v>0</v>
      </c>
      <c r="O13360" s="82" t="s">
        <v>146</v>
      </c>
      <c r="R13360" s="352">
        <f>L13590-[1]გადასახდელები!L11980</f>
        <v>0</v>
      </c>
    </row>
    <row r="13361" spans="2:18" ht="20.25" hidden="1" customHeight="1">
      <c r="B13361" s="36" t="str">
        <f t="shared" si="3819"/>
        <v>b</v>
      </c>
      <c r="C13361" s="42">
        <v>4</v>
      </c>
      <c r="D13361" s="42"/>
      <c r="F13361" s="343" t="s">
        <v>531</v>
      </c>
      <c r="G13361" s="47" t="s">
        <v>176</v>
      </c>
      <c r="H13361" s="103"/>
      <c r="I13361" s="94">
        <f t="shared" si="3818"/>
        <v>0</v>
      </c>
      <c r="J13361" s="104"/>
      <c r="K13361" s="104"/>
      <c r="L13361" s="94">
        <f t="shared" si="3820"/>
        <v>0</v>
      </c>
      <c r="M13361" s="104"/>
      <c r="N13361" s="104"/>
      <c r="R13361" s="352">
        <f>L13591-[1]გადასახდელები!L11981</f>
        <v>0</v>
      </c>
    </row>
    <row r="13362" spans="2:18" ht="20.25" hidden="1" customHeight="1">
      <c r="B13362" s="36" t="str">
        <f t="shared" si="3819"/>
        <v>b</v>
      </c>
      <c r="C13362" s="42">
        <v>4</v>
      </c>
      <c r="D13362" s="42"/>
      <c r="F13362" s="342" t="s">
        <v>532</v>
      </c>
      <c r="G13362" s="47" t="s">
        <v>177</v>
      </c>
      <c r="H13362" s="93">
        <f>SUM(H13363:H13364)</f>
        <v>0</v>
      </c>
      <c r="I13362" s="94">
        <f t="shared" si="3818"/>
        <v>0</v>
      </c>
      <c r="J13362" s="95">
        <f>SUM(J13363:J13364)</f>
        <v>0</v>
      </c>
      <c r="K13362" s="95">
        <f>SUM(K13363:K13364)</f>
        <v>0</v>
      </c>
      <c r="L13362" s="94">
        <f t="shared" si="3820"/>
        <v>0</v>
      </c>
      <c r="M13362" s="95">
        <f>SUM(M13363:M13364)</f>
        <v>0</v>
      </c>
      <c r="N13362" s="95">
        <f>SUM(N13363:N13364)</f>
        <v>0</v>
      </c>
      <c r="O13362" s="82" t="s">
        <v>146</v>
      </c>
      <c r="R13362" s="352">
        <f>L13592-[1]გადასახდელები!L11982</f>
        <v>0</v>
      </c>
    </row>
    <row r="13363" spans="2:18" ht="20.25" hidden="1" customHeight="1">
      <c r="B13363" s="36" t="str">
        <f t="shared" si="3819"/>
        <v>b</v>
      </c>
      <c r="C13363" s="42">
        <v>5</v>
      </c>
      <c r="D13363" s="42"/>
      <c r="F13363" s="343" t="s">
        <v>533</v>
      </c>
      <c r="G13363" s="48" t="s">
        <v>178</v>
      </c>
      <c r="H13363" s="101"/>
      <c r="I13363" s="97">
        <f t="shared" si="3818"/>
        <v>0</v>
      </c>
      <c r="J13363" s="102"/>
      <c r="K13363" s="102"/>
      <c r="L13363" s="97">
        <f t="shared" si="3820"/>
        <v>0</v>
      </c>
      <c r="M13363" s="102"/>
      <c r="N13363" s="102"/>
      <c r="R13363" s="352">
        <f>L13593-[1]გადასახდელები!L11983</f>
        <v>0</v>
      </c>
    </row>
    <row r="13364" spans="2:18" ht="20.25" hidden="1" customHeight="1">
      <c r="B13364" s="36" t="str">
        <f t="shared" si="3819"/>
        <v>b</v>
      </c>
      <c r="C13364" s="42">
        <v>5</v>
      </c>
      <c r="D13364" s="42"/>
      <c r="F13364" s="343" t="s">
        <v>598</v>
      </c>
      <c r="G13364" s="48" t="s">
        <v>179</v>
      </c>
      <c r="H13364" s="101"/>
      <c r="I13364" s="97">
        <f t="shared" si="3818"/>
        <v>0</v>
      </c>
      <c r="J13364" s="102"/>
      <c r="K13364" s="102"/>
      <c r="L13364" s="97">
        <f t="shared" si="3820"/>
        <v>0</v>
      </c>
      <c r="M13364" s="102"/>
      <c r="N13364" s="102"/>
      <c r="R13364" s="352">
        <f>L13594-[1]გადასახდელები!L11984</f>
        <v>0</v>
      </c>
    </row>
    <row r="13365" spans="2:18" ht="20.25" hidden="1" customHeight="1">
      <c r="B13365" s="36" t="str">
        <f t="shared" si="3819"/>
        <v>b</v>
      </c>
      <c r="C13365" s="42">
        <v>4</v>
      </c>
      <c r="D13365" s="42"/>
      <c r="F13365" s="342" t="s">
        <v>534</v>
      </c>
      <c r="G13365" s="47" t="s">
        <v>180</v>
      </c>
      <c r="H13365" s="93">
        <f>H13366+H13367+H13368+H13369+H13381+H13385+H13386+H13387+H13388+H13389+H13390+H13391+H13399+H13400</f>
        <v>0</v>
      </c>
      <c r="I13365" s="94">
        <f t="shared" si="3818"/>
        <v>0</v>
      </c>
      <c r="J13365" s="95">
        <f>J13366+J13367+J13368+J13369+J13381+J13385+J13386+J13387+J13388+J13389+J13390+J13391+J13399+J13400</f>
        <v>0</v>
      </c>
      <c r="K13365" s="95">
        <f>K13366+K13367+K13368+K13369+K13381+K13385+K13386+K13387+K13388+K13389+K13390+K13391+K13399+K13400</f>
        <v>0</v>
      </c>
      <c r="L13365" s="94">
        <f t="shared" si="3820"/>
        <v>0</v>
      </c>
      <c r="M13365" s="95">
        <f>M13366+M13367+M13368+M13369+M13381+M13385+M13386+M13387+M13388+M13389+M13390+M13391+M13399+M13400</f>
        <v>0</v>
      </c>
      <c r="N13365" s="95">
        <f>N13366+N13367+N13368+N13369+N13381+N13385+N13386+N13387+N13388+N13389+N13390+N13391+N13399+N13400</f>
        <v>0</v>
      </c>
      <c r="O13365" s="82" t="s">
        <v>146</v>
      </c>
      <c r="R13365" s="352">
        <f>L13595-[1]გადასახდელები!L11985</f>
        <v>0</v>
      </c>
    </row>
    <row r="13366" spans="2:18" ht="42.75" hidden="1" customHeight="1">
      <c r="B13366" s="36" t="str">
        <f t="shared" si="3819"/>
        <v>b</v>
      </c>
      <c r="C13366" s="42">
        <v>5</v>
      </c>
      <c r="D13366" s="42"/>
      <c r="F13366" s="343" t="s">
        <v>535</v>
      </c>
      <c r="G13366" s="48" t="s">
        <v>229</v>
      </c>
      <c r="H13366" s="101"/>
      <c r="I13366" s="97">
        <f t="shared" si="3818"/>
        <v>0</v>
      </c>
      <c r="J13366" s="102"/>
      <c r="K13366" s="102"/>
      <c r="L13366" s="97">
        <f t="shared" si="3820"/>
        <v>0</v>
      </c>
      <c r="M13366" s="102"/>
      <c r="N13366" s="102"/>
      <c r="R13366" s="352">
        <f>L13596-[1]გადასახდელები!L11986</f>
        <v>0</v>
      </c>
    </row>
    <row r="13367" spans="2:18" ht="30.75" hidden="1" customHeight="1">
      <c r="B13367" s="36" t="str">
        <f t="shared" si="3819"/>
        <v>b</v>
      </c>
      <c r="C13367" s="42">
        <v>5</v>
      </c>
      <c r="D13367" s="42"/>
      <c r="F13367" s="343" t="s">
        <v>599</v>
      </c>
      <c r="G13367" s="49" t="s">
        <v>196</v>
      </c>
      <c r="H13367" s="101"/>
      <c r="I13367" s="97">
        <f t="shared" si="3818"/>
        <v>0</v>
      </c>
      <c r="J13367" s="102"/>
      <c r="K13367" s="102"/>
      <c r="L13367" s="97">
        <f t="shared" si="3820"/>
        <v>0</v>
      </c>
      <c r="M13367" s="102"/>
      <c r="N13367" s="102"/>
      <c r="R13367" s="352">
        <f>L13597-[1]გადასახდელები!L11987</f>
        <v>0</v>
      </c>
    </row>
    <row r="13368" spans="2:18" ht="60.75" hidden="1" customHeight="1">
      <c r="B13368" s="36" t="str">
        <f t="shared" si="3819"/>
        <v>b</v>
      </c>
      <c r="C13368" s="42">
        <v>5</v>
      </c>
      <c r="D13368" s="42"/>
      <c r="F13368" s="343" t="s">
        <v>536</v>
      </c>
      <c r="G13368" s="49" t="s">
        <v>230</v>
      </c>
      <c r="H13368" s="101"/>
      <c r="I13368" s="97">
        <f t="shared" si="3818"/>
        <v>0</v>
      </c>
      <c r="J13368" s="102"/>
      <c r="K13368" s="102"/>
      <c r="L13368" s="97">
        <f t="shared" si="3820"/>
        <v>0</v>
      </c>
      <c r="M13368" s="102"/>
      <c r="N13368" s="102"/>
      <c r="R13368" s="352">
        <f>L13598-[1]გადასახდელები!L11988</f>
        <v>0</v>
      </c>
    </row>
    <row r="13369" spans="2:18" ht="30.75" hidden="1" customHeight="1">
      <c r="B13369" s="36" t="str">
        <f t="shared" si="3819"/>
        <v>b</v>
      </c>
      <c r="C13369" s="42">
        <v>5</v>
      </c>
      <c r="D13369" s="42"/>
      <c r="F13369" s="342" t="s">
        <v>537</v>
      </c>
      <c r="G13369" s="48" t="s">
        <v>195</v>
      </c>
      <c r="H13369" s="96">
        <f>SUM(H13370:H13380)</f>
        <v>0</v>
      </c>
      <c r="I13369" s="97">
        <f t="shared" si="3818"/>
        <v>0</v>
      </c>
      <c r="J13369" s="98">
        <f>SUM(J13370:J13380)</f>
        <v>0</v>
      </c>
      <c r="K13369" s="98">
        <f>SUM(K13370:K13380)</f>
        <v>0</v>
      </c>
      <c r="L13369" s="97">
        <f t="shared" si="3820"/>
        <v>0</v>
      </c>
      <c r="M13369" s="98">
        <f>SUM(M13370:M13380)</f>
        <v>0</v>
      </c>
      <c r="N13369" s="98">
        <f>SUM(N13370:N13380)</f>
        <v>0</v>
      </c>
      <c r="O13369" s="82" t="s">
        <v>146</v>
      </c>
      <c r="R13369" s="352">
        <f>L13599-[1]გადასახდელები!L11989</f>
        <v>0</v>
      </c>
    </row>
    <row r="13370" spans="2:18" ht="20.25" hidden="1" customHeight="1">
      <c r="B13370" s="36" t="str">
        <f t="shared" si="3819"/>
        <v>b</v>
      </c>
      <c r="C13370" s="42">
        <v>6</v>
      </c>
      <c r="D13370" s="42"/>
      <c r="F13370" s="343" t="s">
        <v>600</v>
      </c>
      <c r="G13370" s="45" t="s">
        <v>181</v>
      </c>
      <c r="H13370" s="106"/>
      <c r="I13370" s="105">
        <f t="shared" si="3818"/>
        <v>0</v>
      </c>
      <c r="J13370" s="107"/>
      <c r="K13370" s="107"/>
      <c r="L13370" s="105">
        <f t="shared" si="3820"/>
        <v>0</v>
      </c>
      <c r="M13370" s="107"/>
      <c r="N13370" s="107"/>
      <c r="R13370" s="352">
        <f>L13600-[1]გადასახდელები!L11990</f>
        <v>0</v>
      </c>
    </row>
    <row r="13371" spans="2:18" ht="20.25" hidden="1" customHeight="1">
      <c r="B13371" s="36" t="str">
        <f t="shared" si="3819"/>
        <v>b</v>
      </c>
      <c r="C13371" s="42">
        <v>6</v>
      </c>
      <c r="D13371" s="42"/>
      <c r="F13371" s="343" t="s">
        <v>601</v>
      </c>
      <c r="G13371" s="45" t="s">
        <v>182</v>
      </c>
      <c r="H13371" s="106"/>
      <c r="I13371" s="105">
        <f t="shared" si="3818"/>
        <v>0</v>
      </c>
      <c r="J13371" s="107"/>
      <c r="K13371" s="107"/>
      <c r="L13371" s="105">
        <f t="shared" si="3820"/>
        <v>0</v>
      </c>
      <c r="M13371" s="107"/>
      <c r="N13371" s="107"/>
      <c r="R13371" s="352">
        <f>L13601-[1]გადასახდელები!L11991</f>
        <v>0</v>
      </c>
    </row>
    <row r="13372" spans="2:18" ht="20.25" hidden="1" customHeight="1">
      <c r="B13372" s="36" t="str">
        <f t="shared" si="3819"/>
        <v>b</v>
      </c>
      <c r="C13372" s="42">
        <v>6</v>
      </c>
      <c r="D13372" s="42"/>
      <c r="F13372" s="343" t="s">
        <v>602</v>
      </c>
      <c r="G13372" s="45" t="s">
        <v>183</v>
      </c>
      <c r="H13372" s="106"/>
      <c r="I13372" s="105">
        <f t="shared" si="3818"/>
        <v>0</v>
      </c>
      <c r="J13372" s="107"/>
      <c r="K13372" s="107"/>
      <c r="L13372" s="105">
        <f t="shared" si="3820"/>
        <v>0</v>
      </c>
      <c r="M13372" s="107"/>
      <c r="N13372" s="107"/>
      <c r="R13372" s="352">
        <f>L13602-[1]გადასახდელები!L11992</f>
        <v>0</v>
      </c>
    </row>
    <row r="13373" spans="2:18" ht="20.25" hidden="1" customHeight="1">
      <c r="B13373" s="36" t="str">
        <f t="shared" si="3819"/>
        <v>b</v>
      </c>
      <c r="C13373" s="42">
        <v>6</v>
      </c>
      <c r="D13373" s="42"/>
      <c r="F13373" s="343" t="s">
        <v>603</v>
      </c>
      <c r="G13373" s="45" t="s">
        <v>184</v>
      </c>
      <c r="H13373" s="106"/>
      <c r="I13373" s="105">
        <f t="shared" si="3818"/>
        <v>0</v>
      </c>
      <c r="J13373" s="107"/>
      <c r="K13373" s="107"/>
      <c r="L13373" s="105">
        <f t="shared" si="3820"/>
        <v>0</v>
      </c>
      <c r="M13373" s="107"/>
      <c r="N13373" s="107"/>
      <c r="R13373" s="352">
        <f>L13603-[1]გადასახდელები!L11993</f>
        <v>0</v>
      </c>
    </row>
    <row r="13374" spans="2:18" ht="20.25" hidden="1" customHeight="1">
      <c r="B13374" s="36" t="str">
        <f t="shared" si="3819"/>
        <v>b</v>
      </c>
      <c r="C13374" s="42">
        <v>6</v>
      </c>
      <c r="D13374" s="42"/>
      <c r="F13374" s="343" t="s">
        <v>538</v>
      </c>
      <c r="G13374" s="45" t="s">
        <v>185</v>
      </c>
      <c r="H13374" s="106"/>
      <c r="I13374" s="105">
        <f t="shared" si="3818"/>
        <v>0</v>
      </c>
      <c r="J13374" s="107"/>
      <c r="K13374" s="107"/>
      <c r="L13374" s="105">
        <f t="shared" si="3820"/>
        <v>0</v>
      </c>
      <c r="M13374" s="107"/>
      <c r="N13374" s="107"/>
      <c r="R13374" s="352">
        <f>L13604-[1]გადასახდელები!L11994</f>
        <v>0</v>
      </c>
    </row>
    <row r="13375" spans="2:18" ht="20.25" hidden="1" customHeight="1">
      <c r="B13375" s="36" t="str">
        <f t="shared" si="3819"/>
        <v>b</v>
      </c>
      <c r="C13375" s="42">
        <v>6</v>
      </c>
      <c r="D13375" s="42"/>
      <c r="F13375" s="343" t="s">
        <v>604</v>
      </c>
      <c r="G13375" s="45" t="s">
        <v>186</v>
      </c>
      <c r="H13375" s="106"/>
      <c r="I13375" s="105">
        <f t="shared" si="3818"/>
        <v>0</v>
      </c>
      <c r="J13375" s="107"/>
      <c r="K13375" s="107"/>
      <c r="L13375" s="105">
        <f t="shared" si="3820"/>
        <v>0</v>
      </c>
      <c r="M13375" s="107"/>
      <c r="N13375" s="107"/>
      <c r="R13375" s="352">
        <f>L13605-[1]გადასახდელები!L11995</f>
        <v>0</v>
      </c>
    </row>
    <row r="13376" spans="2:18" ht="20.25" hidden="1" customHeight="1">
      <c r="B13376" s="36" t="str">
        <f t="shared" si="3819"/>
        <v>b</v>
      </c>
      <c r="C13376" s="42">
        <v>6</v>
      </c>
      <c r="D13376" s="42"/>
      <c r="F13376" s="343" t="s">
        <v>605</v>
      </c>
      <c r="G13376" s="45" t="s">
        <v>187</v>
      </c>
      <c r="H13376" s="106"/>
      <c r="I13376" s="105">
        <f t="shared" si="3818"/>
        <v>0</v>
      </c>
      <c r="J13376" s="107"/>
      <c r="K13376" s="107"/>
      <c r="L13376" s="105">
        <f t="shared" si="3820"/>
        <v>0</v>
      </c>
      <c r="M13376" s="107"/>
      <c r="N13376" s="107"/>
      <c r="R13376" s="352">
        <f>L13606-[1]გადასახდელები!L11996</f>
        <v>0</v>
      </c>
    </row>
    <row r="13377" spans="2:18" ht="20.25" hidden="1" customHeight="1">
      <c r="B13377" s="36" t="str">
        <f t="shared" si="3819"/>
        <v>b</v>
      </c>
      <c r="C13377" s="42">
        <v>6</v>
      </c>
      <c r="D13377" s="42"/>
      <c r="F13377" s="343" t="s">
        <v>606</v>
      </c>
      <c r="G13377" s="45" t="s">
        <v>188</v>
      </c>
      <c r="H13377" s="106"/>
      <c r="I13377" s="105">
        <f t="shared" si="3818"/>
        <v>0</v>
      </c>
      <c r="J13377" s="107"/>
      <c r="K13377" s="107"/>
      <c r="L13377" s="105">
        <f t="shared" si="3820"/>
        <v>0</v>
      </c>
      <c r="M13377" s="107"/>
      <c r="N13377" s="107"/>
      <c r="R13377" s="352">
        <f>L13607-[1]გადასახდელები!L11997</f>
        <v>0</v>
      </c>
    </row>
    <row r="13378" spans="2:18" ht="20.25" hidden="1" customHeight="1">
      <c r="B13378" s="36" t="str">
        <f t="shared" si="3819"/>
        <v>b</v>
      </c>
      <c r="C13378" s="42">
        <v>6</v>
      </c>
      <c r="D13378" s="42"/>
      <c r="F13378" s="343" t="s">
        <v>607</v>
      </c>
      <c r="G13378" s="45" t="s">
        <v>189</v>
      </c>
      <c r="H13378" s="106"/>
      <c r="I13378" s="105">
        <f t="shared" si="3818"/>
        <v>0</v>
      </c>
      <c r="J13378" s="107"/>
      <c r="K13378" s="107"/>
      <c r="L13378" s="105">
        <f t="shared" si="3820"/>
        <v>0</v>
      </c>
      <c r="M13378" s="107"/>
      <c r="N13378" s="107"/>
      <c r="R13378" s="352">
        <f>L13608-[1]გადასახდელები!L11998</f>
        <v>0</v>
      </c>
    </row>
    <row r="13379" spans="2:18" ht="20.25" hidden="1" customHeight="1">
      <c r="B13379" s="36" t="str">
        <f t="shared" si="3819"/>
        <v>b</v>
      </c>
      <c r="C13379" s="42">
        <v>6</v>
      </c>
      <c r="D13379" s="42"/>
      <c r="F13379" s="343" t="s">
        <v>608</v>
      </c>
      <c r="G13379" s="45" t="s">
        <v>190</v>
      </c>
      <c r="H13379" s="106"/>
      <c r="I13379" s="105">
        <f t="shared" si="3818"/>
        <v>0</v>
      </c>
      <c r="J13379" s="107"/>
      <c r="K13379" s="107"/>
      <c r="L13379" s="105">
        <f t="shared" si="3820"/>
        <v>0</v>
      </c>
      <c r="M13379" s="107"/>
      <c r="N13379" s="107"/>
      <c r="R13379" s="352">
        <f>L13609-[1]გადასახდელები!L11999</f>
        <v>0</v>
      </c>
    </row>
    <row r="13380" spans="2:18" ht="30.75" hidden="1" customHeight="1">
      <c r="B13380" s="36" t="str">
        <f t="shared" si="3819"/>
        <v>b</v>
      </c>
      <c r="C13380" s="42">
        <v>6</v>
      </c>
      <c r="D13380" s="42"/>
      <c r="F13380" s="343" t="s">
        <v>539</v>
      </c>
      <c r="G13380" s="45" t="s">
        <v>231</v>
      </c>
      <c r="H13380" s="106"/>
      <c r="I13380" s="105">
        <f t="shared" si="3818"/>
        <v>0</v>
      </c>
      <c r="J13380" s="107"/>
      <c r="K13380" s="107"/>
      <c r="L13380" s="105">
        <f t="shared" si="3820"/>
        <v>0</v>
      </c>
      <c r="M13380" s="107"/>
      <c r="N13380" s="107"/>
      <c r="R13380" s="352">
        <f>L13610-[1]გადასახდელები!L12000</f>
        <v>0</v>
      </c>
    </row>
    <row r="13381" spans="2:18" ht="20.25" hidden="1" customHeight="1">
      <c r="B13381" s="36" t="str">
        <f t="shared" si="3819"/>
        <v>b</v>
      </c>
      <c r="C13381" s="42">
        <v>5</v>
      </c>
      <c r="D13381" s="42"/>
      <c r="F13381" s="342" t="s">
        <v>609</v>
      </c>
      <c r="G13381" s="48" t="s">
        <v>197</v>
      </c>
      <c r="H13381" s="96">
        <f>SUM(H13382:H13384)</f>
        <v>0</v>
      </c>
      <c r="I13381" s="97">
        <f t="shared" si="3818"/>
        <v>0</v>
      </c>
      <c r="J13381" s="98">
        <f>SUM(J13382:J13384)</f>
        <v>0</v>
      </c>
      <c r="K13381" s="98">
        <f>SUM(K13382:K13384)</f>
        <v>0</v>
      </c>
      <c r="L13381" s="97">
        <f t="shared" si="3820"/>
        <v>0</v>
      </c>
      <c r="M13381" s="98">
        <f>SUM(M13382:M13384)</f>
        <v>0</v>
      </c>
      <c r="N13381" s="98">
        <f>SUM(N13382:N13384)</f>
        <v>0</v>
      </c>
      <c r="O13381" s="82" t="s">
        <v>146</v>
      </c>
      <c r="R13381" s="352">
        <f>L13611-[1]გადასახდელები!L12001</f>
        <v>0</v>
      </c>
    </row>
    <row r="13382" spans="2:18" ht="20.25" hidden="1" customHeight="1">
      <c r="B13382" s="36" t="str">
        <f t="shared" si="3819"/>
        <v>b</v>
      </c>
      <c r="C13382" s="42">
        <v>6</v>
      </c>
      <c r="D13382" s="42"/>
      <c r="F13382" s="343" t="s">
        <v>610</v>
      </c>
      <c r="G13382" s="45" t="s">
        <v>191</v>
      </c>
      <c r="H13382" s="106"/>
      <c r="I13382" s="105">
        <f t="shared" si="3818"/>
        <v>0</v>
      </c>
      <c r="J13382" s="107"/>
      <c r="K13382" s="107"/>
      <c r="L13382" s="105">
        <f t="shared" si="3820"/>
        <v>0</v>
      </c>
      <c r="M13382" s="107"/>
      <c r="N13382" s="107"/>
      <c r="R13382" s="352">
        <f>L13612-[1]გადასახდელები!L12002</f>
        <v>0</v>
      </c>
    </row>
    <row r="13383" spans="2:18" ht="20.25" hidden="1" customHeight="1">
      <c r="B13383" s="36" t="str">
        <f t="shared" si="3819"/>
        <v>b</v>
      </c>
      <c r="C13383" s="42">
        <v>6</v>
      </c>
      <c r="D13383" s="42"/>
      <c r="F13383" s="343" t="s">
        <v>611</v>
      </c>
      <c r="G13383" s="45" t="s">
        <v>192</v>
      </c>
      <c r="H13383" s="106"/>
      <c r="I13383" s="105">
        <f t="shared" si="3818"/>
        <v>0</v>
      </c>
      <c r="J13383" s="107"/>
      <c r="K13383" s="107"/>
      <c r="L13383" s="105">
        <f t="shared" si="3820"/>
        <v>0</v>
      </c>
      <c r="M13383" s="107"/>
      <c r="N13383" s="107"/>
      <c r="R13383" s="352">
        <f>L13613-[1]გადასახდელები!L12003</f>
        <v>0</v>
      </c>
    </row>
    <row r="13384" spans="2:18" ht="30.75" hidden="1" customHeight="1">
      <c r="B13384" s="36" t="str">
        <f t="shared" si="3819"/>
        <v>b</v>
      </c>
      <c r="C13384" s="42">
        <v>6</v>
      </c>
      <c r="D13384" s="42"/>
      <c r="F13384" s="343" t="s">
        <v>612</v>
      </c>
      <c r="G13384" s="45" t="s">
        <v>232</v>
      </c>
      <c r="H13384" s="106"/>
      <c r="I13384" s="105">
        <f t="shared" si="3818"/>
        <v>0</v>
      </c>
      <c r="J13384" s="107"/>
      <c r="K13384" s="107"/>
      <c r="L13384" s="105">
        <f t="shared" si="3820"/>
        <v>0</v>
      </c>
      <c r="M13384" s="107"/>
      <c r="N13384" s="107"/>
      <c r="R13384" s="352">
        <f>L13614-[1]გადასახდელები!L12004</f>
        <v>0</v>
      </c>
    </row>
    <row r="13385" spans="2:18" ht="30.75" hidden="1" customHeight="1">
      <c r="B13385" s="36" t="str">
        <f t="shared" si="3819"/>
        <v>b</v>
      </c>
      <c r="C13385" s="42">
        <v>5</v>
      </c>
      <c r="D13385" s="42"/>
      <c r="F13385" s="343" t="s">
        <v>613</v>
      </c>
      <c r="G13385" s="48" t="s">
        <v>233</v>
      </c>
      <c r="H13385" s="101"/>
      <c r="I13385" s="97">
        <f t="shared" si="3818"/>
        <v>0</v>
      </c>
      <c r="J13385" s="102"/>
      <c r="K13385" s="102"/>
      <c r="L13385" s="97">
        <f t="shared" si="3820"/>
        <v>0</v>
      </c>
      <c r="M13385" s="102"/>
      <c r="N13385" s="102"/>
      <c r="R13385" s="352">
        <f>L13615-[1]გადასახდელები!L12005</f>
        <v>0</v>
      </c>
    </row>
    <row r="13386" spans="2:18" ht="34.5" hidden="1" customHeight="1">
      <c r="B13386" s="36" t="str">
        <f t="shared" si="3819"/>
        <v>b</v>
      </c>
      <c r="C13386" s="42">
        <v>5</v>
      </c>
      <c r="D13386" s="42"/>
      <c r="F13386" s="343" t="s">
        <v>614</v>
      </c>
      <c r="G13386" s="50" t="s">
        <v>367</v>
      </c>
      <c r="H13386" s="101"/>
      <c r="I13386" s="97">
        <f t="shared" si="3818"/>
        <v>0</v>
      </c>
      <c r="J13386" s="102"/>
      <c r="K13386" s="102"/>
      <c r="L13386" s="97">
        <f t="shared" si="3820"/>
        <v>0</v>
      </c>
      <c r="M13386" s="102"/>
      <c r="N13386" s="102"/>
      <c r="R13386" s="352">
        <f>L13616-[1]გადასახდელები!L12006</f>
        <v>0</v>
      </c>
    </row>
    <row r="13387" spans="2:18" ht="34.5" hidden="1" customHeight="1">
      <c r="B13387" s="36" t="str">
        <f t="shared" si="3819"/>
        <v>b</v>
      </c>
      <c r="C13387" s="42">
        <v>5</v>
      </c>
      <c r="D13387" s="42"/>
      <c r="F13387" s="343" t="s">
        <v>540</v>
      </c>
      <c r="G13387" s="48" t="s">
        <v>234</v>
      </c>
      <c r="H13387" s="101"/>
      <c r="I13387" s="97">
        <f t="shared" si="3818"/>
        <v>0</v>
      </c>
      <c r="J13387" s="102"/>
      <c r="K13387" s="102"/>
      <c r="L13387" s="97">
        <f t="shared" si="3820"/>
        <v>0</v>
      </c>
      <c r="M13387" s="102"/>
      <c r="N13387" s="102"/>
      <c r="R13387" s="352">
        <f>L13617-[1]გადასახდელები!L12007</f>
        <v>0</v>
      </c>
    </row>
    <row r="13388" spans="2:18" ht="50.25" hidden="1" customHeight="1">
      <c r="B13388" s="36" t="str">
        <f t="shared" si="3819"/>
        <v>b</v>
      </c>
      <c r="C13388" s="42">
        <v>5</v>
      </c>
      <c r="D13388" s="42"/>
      <c r="F13388" s="343" t="s">
        <v>541</v>
      </c>
      <c r="G13388" s="48" t="s">
        <v>235</v>
      </c>
      <c r="H13388" s="101"/>
      <c r="I13388" s="97">
        <f t="shared" si="3818"/>
        <v>0</v>
      </c>
      <c r="J13388" s="102"/>
      <c r="K13388" s="102"/>
      <c r="L13388" s="97">
        <f t="shared" si="3820"/>
        <v>0</v>
      </c>
      <c r="M13388" s="102"/>
      <c r="N13388" s="102"/>
      <c r="R13388" s="352">
        <f>L13618-[1]გადასახდელები!L12008</f>
        <v>0</v>
      </c>
    </row>
    <row r="13389" spans="2:18" ht="20.25" hidden="1" customHeight="1">
      <c r="B13389" s="36" t="str">
        <f t="shared" si="3819"/>
        <v>b</v>
      </c>
      <c r="C13389" s="42">
        <v>5</v>
      </c>
      <c r="D13389" s="42"/>
      <c r="F13389" s="343" t="s">
        <v>542</v>
      </c>
      <c r="G13389" s="48" t="s">
        <v>236</v>
      </c>
      <c r="H13389" s="101"/>
      <c r="I13389" s="97">
        <f t="shared" si="3818"/>
        <v>0</v>
      </c>
      <c r="J13389" s="102"/>
      <c r="K13389" s="102"/>
      <c r="L13389" s="97">
        <f t="shared" si="3820"/>
        <v>0</v>
      </c>
      <c r="M13389" s="102"/>
      <c r="N13389" s="102"/>
      <c r="R13389" s="352">
        <f>L13619-[1]გადასახდელები!L12009</f>
        <v>0</v>
      </c>
    </row>
    <row r="13390" spans="2:18" ht="20.25" hidden="1" customHeight="1">
      <c r="B13390" s="36" t="str">
        <f t="shared" si="3819"/>
        <v>b</v>
      </c>
      <c r="C13390" s="42">
        <v>5</v>
      </c>
      <c r="D13390" s="42"/>
      <c r="F13390" s="343" t="s">
        <v>543</v>
      </c>
      <c r="G13390" s="48" t="s">
        <v>237</v>
      </c>
      <c r="H13390" s="101"/>
      <c r="I13390" s="97">
        <f t="shared" si="3818"/>
        <v>0</v>
      </c>
      <c r="J13390" s="102"/>
      <c r="K13390" s="102"/>
      <c r="L13390" s="97">
        <f t="shared" si="3820"/>
        <v>0</v>
      </c>
      <c r="M13390" s="102"/>
      <c r="N13390" s="102"/>
      <c r="R13390" s="352">
        <f>L13620-[1]გადასახდელები!L12010</f>
        <v>0</v>
      </c>
    </row>
    <row r="13391" spans="2:18" ht="20.25" hidden="1" customHeight="1">
      <c r="B13391" s="36" t="str">
        <f t="shared" si="3819"/>
        <v>b</v>
      </c>
      <c r="C13391" s="42">
        <v>5</v>
      </c>
      <c r="D13391" s="42"/>
      <c r="F13391" s="342" t="s">
        <v>544</v>
      </c>
      <c r="G13391" s="48" t="s">
        <v>238</v>
      </c>
      <c r="H13391" s="96">
        <f>SUM(H13392:H13398)</f>
        <v>0</v>
      </c>
      <c r="I13391" s="97">
        <f t="shared" si="3818"/>
        <v>0</v>
      </c>
      <c r="J13391" s="98">
        <f>SUM(J13392:J13398)</f>
        <v>0</v>
      </c>
      <c r="K13391" s="98">
        <f>SUM(K13392:K13398)</f>
        <v>0</v>
      </c>
      <c r="L13391" s="97">
        <f t="shared" si="3820"/>
        <v>0</v>
      </c>
      <c r="M13391" s="98">
        <f>SUM(M13392:M13398)</f>
        <v>0</v>
      </c>
      <c r="N13391" s="98">
        <f>SUM(N13392:N13398)</f>
        <v>0</v>
      </c>
      <c r="O13391" s="82" t="s">
        <v>146</v>
      </c>
      <c r="R13391" s="352">
        <f>L13621-[1]გადასახდელები!L12011</f>
        <v>0</v>
      </c>
    </row>
    <row r="13392" spans="2:18" ht="23.25" hidden="1" customHeight="1">
      <c r="B13392" s="36" t="str">
        <f t="shared" si="3819"/>
        <v>b</v>
      </c>
      <c r="C13392" s="42">
        <v>6</v>
      </c>
      <c r="D13392" s="42"/>
      <c r="F13392" s="343" t="s">
        <v>545</v>
      </c>
      <c r="G13392" s="45" t="s">
        <v>198</v>
      </c>
      <c r="H13392" s="106"/>
      <c r="I13392" s="105">
        <f t="shared" si="3818"/>
        <v>0</v>
      </c>
      <c r="J13392" s="107"/>
      <c r="K13392" s="107"/>
      <c r="L13392" s="105">
        <f t="shared" si="3820"/>
        <v>0</v>
      </c>
      <c r="M13392" s="107"/>
      <c r="N13392" s="107"/>
      <c r="R13392" s="352">
        <f>L13622-[1]გადასახდელები!L12012</f>
        <v>0</v>
      </c>
    </row>
    <row r="13393" spans="2:18" ht="20.25" hidden="1" customHeight="1">
      <c r="B13393" s="36" t="str">
        <f t="shared" si="3819"/>
        <v>b</v>
      </c>
      <c r="C13393" s="42">
        <v>6</v>
      </c>
      <c r="D13393" s="42"/>
      <c r="F13393" s="343" t="s">
        <v>546</v>
      </c>
      <c r="G13393" s="45" t="s">
        <v>199</v>
      </c>
      <c r="H13393" s="106"/>
      <c r="I13393" s="105">
        <f t="shared" si="3818"/>
        <v>0</v>
      </c>
      <c r="J13393" s="107"/>
      <c r="K13393" s="107"/>
      <c r="L13393" s="105">
        <f t="shared" si="3820"/>
        <v>0</v>
      </c>
      <c r="M13393" s="107"/>
      <c r="N13393" s="107"/>
      <c r="R13393" s="352">
        <f>L13623-[1]გადასახდელები!L12013</f>
        <v>0</v>
      </c>
    </row>
    <row r="13394" spans="2:18" ht="23.25" hidden="1" customHeight="1">
      <c r="B13394" s="36" t="str">
        <f t="shared" si="3819"/>
        <v>b</v>
      </c>
      <c r="C13394" s="42">
        <v>6</v>
      </c>
      <c r="D13394" s="42"/>
      <c r="F13394" s="343" t="s">
        <v>547</v>
      </c>
      <c r="G13394" s="45" t="s">
        <v>200</v>
      </c>
      <c r="H13394" s="106"/>
      <c r="I13394" s="105">
        <f t="shared" si="3818"/>
        <v>0</v>
      </c>
      <c r="J13394" s="107"/>
      <c r="K13394" s="107"/>
      <c r="L13394" s="105">
        <f t="shared" si="3820"/>
        <v>0</v>
      </c>
      <c r="M13394" s="107"/>
      <c r="N13394" s="107"/>
      <c r="R13394" s="352">
        <f>L13624-[1]გადასახდელები!L12014</f>
        <v>0</v>
      </c>
    </row>
    <row r="13395" spans="2:18" ht="31.5" hidden="1" customHeight="1">
      <c r="B13395" s="36" t="str">
        <f t="shared" si="3819"/>
        <v>b</v>
      </c>
      <c r="C13395" s="42">
        <v>6</v>
      </c>
      <c r="D13395" s="42"/>
      <c r="F13395" s="343" t="s">
        <v>615</v>
      </c>
      <c r="G13395" s="45" t="s">
        <v>201</v>
      </c>
      <c r="H13395" s="106"/>
      <c r="I13395" s="105">
        <f t="shared" si="3818"/>
        <v>0</v>
      </c>
      <c r="J13395" s="107"/>
      <c r="K13395" s="107"/>
      <c r="L13395" s="105">
        <f t="shared" si="3820"/>
        <v>0</v>
      </c>
      <c r="M13395" s="107"/>
      <c r="N13395" s="107"/>
      <c r="R13395" s="352">
        <f>L13625-[1]გადასახდელები!L12015</f>
        <v>0</v>
      </c>
    </row>
    <row r="13396" spans="2:18" ht="33.75" hidden="1" customHeight="1">
      <c r="B13396" s="36" t="str">
        <f t="shared" si="3819"/>
        <v>b</v>
      </c>
      <c r="C13396" s="42">
        <v>6</v>
      </c>
      <c r="D13396" s="42"/>
      <c r="F13396" s="343" t="s">
        <v>548</v>
      </c>
      <c r="G13396" s="45" t="s">
        <v>239</v>
      </c>
      <c r="H13396" s="106"/>
      <c r="I13396" s="105">
        <f t="shared" si="3818"/>
        <v>0</v>
      </c>
      <c r="J13396" s="107"/>
      <c r="K13396" s="107"/>
      <c r="L13396" s="105">
        <f t="shared" si="3820"/>
        <v>0</v>
      </c>
      <c r="M13396" s="107"/>
      <c r="N13396" s="107"/>
      <c r="R13396" s="352">
        <f>L13626-[1]გადასახდელები!L12016</f>
        <v>0</v>
      </c>
    </row>
    <row r="13397" spans="2:18" ht="34.5" hidden="1" customHeight="1">
      <c r="B13397" s="36" t="str">
        <f t="shared" si="3819"/>
        <v>b</v>
      </c>
      <c r="C13397" s="42">
        <v>6</v>
      </c>
      <c r="D13397" s="42"/>
      <c r="F13397" s="343" t="s">
        <v>616</v>
      </c>
      <c r="G13397" s="45" t="s">
        <v>240</v>
      </c>
      <c r="H13397" s="106"/>
      <c r="I13397" s="105">
        <f t="shared" si="3818"/>
        <v>0</v>
      </c>
      <c r="J13397" s="107"/>
      <c r="K13397" s="107"/>
      <c r="L13397" s="105">
        <f t="shared" si="3820"/>
        <v>0</v>
      </c>
      <c r="M13397" s="107"/>
      <c r="N13397" s="107"/>
      <c r="R13397" s="352">
        <f>L13627-[1]გადასახდელები!L12017</f>
        <v>0</v>
      </c>
    </row>
    <row r="13398" spans="2:18" ht="33.75" hidden="1" customHeight="1">
      <c r="B13398" s="36" t="str">
        <f t="shared" si="3819"/>
        <v>b</v>
      </c>
      <c r="C13398" s="42">
        <v>6</v>
      </c>
      <c r="D13398" s="42"/>
      <c r="F13398" s="343" t="s">
        <v>617</v>
      </c>
      <c r="G13398" s="45" t="s">
        <v>241</v>
      </c>
      <c r="H13398" s="106"/>
      <c r="I13398" s="105">
        <f t="shared" si="3818"/>
        <v>0</v>
      </c>
      <c r="J13398" s="107"/>
      <c r="K13398" s="107"/>
      <c r="L13398" s="105">
        <f t="shared" si="3820"/>
        <v>0</v>
      </c>
      <c r="M13398" s="107"/>
      <c r="N13398" s="107"/>
      <c r="R13398" s="352">
        <f>L13628-[1]გადასახდელები!L12018</f>
        <v>0</v>
      </c>
    </row>
    <row r="13399" spans="2:18" ht="34.5" hidden="1" customHeight="1">
      <c r="B13399" s="36" t="str">
        <f t="shared" si="3819"/>
        <v>b</v>
      </c>
      <c r="C13399" s="42">
        <v>5</v>
      </c>
      <c r="D13399" s="42"/>
      <c r="F13399" s="343" t="s">
        <v>618</v>
      </c>
      <c r="G13399" s="48" t="s">
        <v>242</v>
      </c>
      <c r="H13399" s="109"/>
      <c r="I13399" s="97">
        <f t="shared" si="3818"/>
        <v>0</v>
      </c>
      <c r="J13399" s="110"/>
      <c r="K13399" s="110"/>
      <c r="L13399" s="97">
        <f t="shared" si="3820"/>
        <v>0</v>
      </c>
      <c r="M13399" s="110"/>
      <c r="N13399" s="110"/>
      <c r="R13399" s="352">
        <f>L13629-[1]გადასახდელები!L12019</f>
        <v>0</v>
      </c>
    </row>
    <row r="13400" spans="2:18" ht="24.75" hidden="1" customHeight="1">
      <c r="B13400" s="36" t="str">
        <f t="shared" si="3819"/>
        <v>b</v>
      </c>
      <c r="C13400" s="42">
        <v>5</v>
      </c>
      <c r="D13400" s="42"/>
      <c r="F13400" s="343" t="s">
        <v>549</v>
      </c>
      <c r="G13400" s="48" t="s">
        <v>243</v>
      </c>
      <c r="H13400" s="109"/>
      <c r="I13400" s="97">
        <f t="shared" si="3818"/>
        <v>0</v>
      </c>
      <c r="J13400" s="110"/>
      <c r="K13400" s="110"/>
      <c r="L13400" s="97">
        <f t="shared" si="3820"/>
        <v>0</v>
      </c>
      <c r="M13400" s="110"/>
      <c r="N13400" s="110"/>
      <c r="R13400" s="352">
        <f>L13630-[1]გადასახდელები!L12020</f>
        <v>0</v>
      </c>
    </row>
    <row r="13401" spans="2:18" ht="27.75" hidden="1" customHeight="1">
      <c r="B13401" s="36" t="str">
        <f t="shared" si="3819"/>
        <v>b</v>
      </c>
      <c r="C13401" s="42">
        <v>4</v>
      </c>
      <c r="D13401" s="42"/>
      <c r="F13401" s="343" t="s">
        <v>550</v>
      </c>
      <c r="G13401" s="47" t="s">
        <v>244</v>
      </c>
      <c r="H13401" s="103"/>
      <c r="I13401" s="108">
        <f t="shared" si="3818"/>
        <v>0</v>
      </c>
      <c r="J13401" s="104"/>
      <c r="K13401" s="104"/>
      <c r="L13401" s="108">
        <f t="shared" si="3820"/>
        <v>0</v>
      </c>
      <c r="M13401" s="104"/>
      <c r="N13401" s="104"/>
      <c r="R13401" s="352">
        <f>L13631-[1]გადასახდელები!L12021</f>
        <v>0</v>
      </c>
    </row>
    <row r="13402" spans="2:18" ht="23.25" hidden="1" customHeight="1">
      <c r="B13402" s="36" t="str">
        <f t="shared" si="3819"/>
        <v>b</v>
      </c>
      <c r="C13402" s="42">
        <v>4</v>
      </c>
      <c r="D13402" s="42"/>
      <c r="F13402" s="343" t="s">
        <v>619</v>
      </c>
      <c r="G13402" s="47" t="s">
        <v>245</v>
      </c>
      <c r="H13402" s="103"/>
      <c r="I13402" s="108">
        <f t="shared" si="3818"/>
        <v>0</v>
      </c>
      <c r="J13402" s="104"/>
      <c r="K13402" s="104"/>
      <c r="L13402" s="108">
        <f t="shared" si="3820"/>
        <v>0</v>
      </c>
      <c r="M13402" s="104"/>
      <c r="N13402" s="104"/>
      <c r="R13402" s="352">
        <f>L13632-[1]გადასახდელები!L12022</f>
        <v>0</v>
      </c>
    </row>
    <row r="13403" spans="2:18" ht="24" hidden="1" customHeight="1">
      <c r="B13403" s="36" t="str">
        <f t="shared" si="3819"/>
        <v>b</v>
      </c>
      <c r="C13403" s="42">
        <v>4</v>
      </c>
      <c r="D13403" s="42"/>
      <c r="F13403" s="343" t="s">
        <v>620</v>
      </c>
      <c r="G13403" s="47" t="s">
        <v>246</v>
      </c>
      <c r="H13403" s="103"/>
      <c r="I13403" s="108">
        <f t="shared" si="3818"/>
        <v>0</v>
      </c>
      <c r="J13403" s="104"/>
      <c r="K13403" s="104"/>
      <c r="L13403" s="108">
        <f t="shared" si="3820"/>
        <v>0</v>
      </c>
      <c r="M13403" s="104"/>
      <c r="N13403" s="104"/>
      <c r="R13403" s="352">
        <f>L13633-[1]გადასახდელები!L12023</f>
        <v>0</v>
      </c>
    </row>
    <row r="13404" spans="2:18" ht="34.5" hidden="1" customHeight="1">
      <c r="B13404" s="36" t="str">
        <f t="shared" si="3819"/>
        <v>b</v>
      </c>
      <c r="C13404" s="42">
        <v>4</v>
      </c>
      <c r="D13404" s="42"/>
      <c r="F13404" s="343" t="s">
        <v>551</v>
      </c>
      <c r="G13404" s="47" t="s">
        <v>247</v>
      </c>
      <c r="H13404" s="103"/>
      <c r="I13404" s="108">
        <f t="shared" si="3818"/>
        <v>0</v>
      </c>
      <c r="J13404" s="104"/>
      <c r="K13404" s="104"/>
      <c r="L13404" s="108">
        <f t="shared" si="3820"/>
        <v>0</v>
      </c>
      <c r="M13404" s="104"/>
      <c r="N13404" s="104"/>
      <c r="R13404" s="352">
        <f>L13634-[1]გადასახდელები!L12024</f>
        <v>0</v>
      </c>
    </row>
    <row r="13405" spans="2:18" ht="33" hidden="1" customHeight="1">
      <c r="B13405" s="36" t="str">
        <f t="shared" si="3819"/>
        <v>b</v>
      </c>
      <c r="C13405" s="42">
        <v>4</v>
      </c>
      <c r="D13405" s="42"/>
      <c r="F13405" s="342" t="s">
        <v>552</v>
      </c>
      <c r="G13405" s="47" t="s">
        <v>248</v>
      </c>
      <c r="H13405" s="93">
        <f>SUM(H13406:H13411)</f>
        <v>0</v>
      </c>
      <c r="I13405" s="94">
        <f t="shared" si="3818"/>
        <v>0</v>
      </c>
      <c r="J13405" s="95">
        <f>SUM(J13406:J13411)</f>
        <v>0</v>
      </c>
      <c r="K13405" s="95">
        <f>SUM(K13406:K13411)</f>
        <v>0</v>
      </c>
      <c r="L13405" s="94">
        <f t="shared" si="3820"/>
        <v>0</v>
      </c>
      <c r="M13405" s="95">
        <f>SUM(M13406:M13411)</f>
        <v>0</v>
      </c>
      <c r="N13405" s="95">
        <f>SUM(N13406:N13411)</f>
        <v>0</v>
      </c>
      <c r="O13405" s="82" t="s">
        <v>146</v>
      </c>
      <c r="R13405" s="352">
        <f>L13635-[1]გადასახდელები!L12025</f>
        <v>0</v>
      </c>
    </row>
    <row r="13406" spans="2:18" ht="20.25" hidden="1" customHeight="1">
      <c r="B13406" s="36" t="str">
        <f t="shared" si="3819"/>
        <v>b</v>
      </c>
      <c r="C13406" s="42">
        <v>5</v>
      </c>
      <c r="D13406" s="42"/>
      <c r="F13406" s="343" t="s">
        <v>553</v>
      </c>
      <c r="G13406" s="48" t="s">
        <v>249</v>
      </c>
      <c r="H13406" s="109"/>
      <c r="I13406" s="97">
        <f t="shared" si="3818"/>
        <v>0</v>
      </c>
      <c r="J13406" s="110"/>
      <c r="K13406" s="110"/>
      <c r="L13406" s="97">
        <f t="shared" si="3820"/>
        <v>0</v>
      </c>
      <c r="M13406" s="110"/>
      <c r="N13406" s="110"/>
      <c r="Q13406" s="17">
        <f>82+55</f>
        <v>137</v>
      </c>
      <c r="R13406" s="352">
        <f>L13636-[1]გადასახდელები!L12026</f>
        <v>0</v>
      </c>
    </row>
    <row r="13407" spans="2:18" ht="20.25" hidden="1" customHeight="1">
      <c r="B13407" s="36" t="str">
        <f t="shared" si="3819"/>
        <v>b</v>
      </c>
      <c r="C13407" s="42">
        <v>5</v>
      </c>
      <c r="D13407" s="42"/>
      <c r="F13407" s="343" t="s">
        <v>554</v>
      </c>
      <c r="G13407" s="48" t="s">
        <v>250</v>
      </c>
      <c r="H13407" s="109"/>
      <c r="I13407" s="97">
        <f t="shared" si="3818"/>
        <v>0</v>
      </c>
      <c r="J13407" s="110"/>
      <c r="K13407" s="110"/>
      <c r="L13407" s="97">
        <f t="shared" si="3820"/>
        <v>0</v>
      </c>
      <c r="M13407" s="110"/>
      <c r="N13407" s="110"/>
      <c r="R13407" s="352">
        <f>L13637-[1]გადასახდელები!L12027</f>
        <v>0</v>
      </c>
    </row>
    <row r="13408" spans="2:18" ht="35.25" hidden="1" customHeight="1">
      <c r="B13408" s="36" t="str">
        <f t="shared" si="3819"/>
        <v>b</v>
      </c>
      <c r="C13408" s="42">
        <v>5</v>
      </c>
      <c r="D13408" s="42"/>
      <c r="F13408" s="343" t="s">
        <v>555</v>
      </c>
      <c r="G13408" s="48" t="s">
        <v>251</v>
      </c>
      <c r="H13408" s="109"/>
      <c r="I13408" s="97">
        <f t="shared" si="3818"/>
        <v>0</v>
      </c>
      <c r="J13408" s="110"/>
      <c r="K13408" s="110"/>
      <c r="L13408" s="97">
        <f t="shared" si="3820"/>
        <v>0</v>
      </c>
      <c r="M13408" s="110"/>
      <c r="N13408" s="110"/>
      <c r="R13408" s="352">
        <f>L13638-[1]გადასახდელები!L12028</f>
        <v>0</v>
      </c>
    </row>
    <row r="13409" spans="2:18" ht="20.25" hidden="1" customHeight="1">
      <c r="B13409" s="36" t="str">
        <f t="shared" si="3819"/>
        <v>b</v>
      </c>
      <c r="C13409" s="42">
        <v>5</v>
      </c>
      <c r="D13409" s="42"/>
      <c r="F13409" s="343" t="s">
        <v>621</v>
      </c>
      <c r="G13409" s="48" t="s">
        <v>252</v>
      </c>
      <c r="H13409" s="109"/>
      <c r="I13409" s="97">
        <f t="shared" si="3818"/>
        <v>0</v>
      </c>
      <c r="J13409" s="110"/>
      <c r="K13409" s="110"/>
      <c r="L13409" s="97">
        <f t="shared" si="3820"/>
        <v>0</v>
      </c>
      <c r="M13409" s="110"/>
      <c r="N13409" s="110"/>
      <c r="R13409" s="352">
        <f>L13639-[1]გადასახდელები!L12029</f>
        <v>0</v>
      </c>
    </row>
    <row r="13410" spans="2:18" ht="30.75" hidden="1" customHeight="1">
      <c r="B13410" s="36" t="str">
        <f t="shared" si="3819"/>
        <v>b</v>
      </c>
      <c r="C13410" s="42">
        <v>5</v>
      </c>
      <c r="D13410" s="42"/>
      <c r="F13410" s="343" t="s">
        <v>622</v>
      </c>
      <c r="G13410" s="48" t="s">
        <v>253</v>
      </c>
      <c r="H13410" s="109"/>
      <c r="I13410" s="97">
        <f t="shared" si="3818"/>
        <v>0</v>
      </c>
      <c r="J13410" s="110"/>
      <c r="K13410" s="110"/>
      <c r="L13410" s="97">
        <f t="shared" si="3820"/>
        <v>0</v>
      </c>
      <c r="M13410" s="110"/>
      <c r="N13410" s="110"/>
      <c r="R13410" s="352">
        <f>L13640-[1]გადასახდელები!L12030</f>
        <v>0</v>
      </c>
    </row>
    <row r="13411" spans="2:18" ht="30.75" hidden="1" customHeight="1">
      <c r="B13411" s="36" t="str">
        <f t="shared" si="3819"/>
        <v>b</v>
      </c>
      <c r="C13411" s="42">
        <v>5</v>
      </c>
      <c r="D13411" s="42"/>
      <c r="F13411" s="343" t="s">
        <v>556</v>
      </c>
      <c r="G13411" s="48" t="s">
        <v>254</v>
      </c>
      <c r="H13411" s="109"/>
      <c r="I13411" s="97">
        <f t="shared" si="3818"/>
        <v>0</v>
      </c>
      <c r="J13411" s="110"/>
      <c r="K13411" s="110"/>
      <c r="L13411" s="97">
        <f t="shared" si="3820"/>
        <v>0</v>
      </c>
      <c r="M13411" s="110"/>
      <c r="N13411" s="110"/>
      <c r="R13411" s="352">
        <f>L13641-[1]გადასახდელები!L12031</f>
        <v>0</v>
      </c>
    </row>
    <row r="13412" spans="2:18" ht="20.25" hidden="1" customHeight="1">
      <c r="B13412" s="36" t="str">
        <f t="shared" si="3819"/>
        <v>b</v>
      </c>
      <c r="C13412" s="42">
        <v>4</v>
      </c>
      <c r="D13412" s="42"/>
      <c r="F13412" s="343" t="s">
        <v>623</v>
      </c>
      <c r="G13412" s="47" t="s">
        <v>255</v>
      </c>
      <c r="H13412" s="103"/>
      <c r="I13412" s="94">
        <f t="shared" si="3818"/>
        <v>0</v>
      </c>
      <c r="J13412" s="104"/>
      <c r="K13412" s="104"/>
      <c r="L13412" s="94">
        <f t="shared" si="3820"/>
        <v>0</v>
      </c>
      <c r="M13412" s="104"/>
      <c r="N13412" s="104"/>
      <c r="R13412" s="352">
        <f>L13642-[1]გადასახდელები!L12032</f>
        <v>0</v>
      </c>
    </row>
    <row r="13413" spans="2:18" ht="20.25" hidden="1" customHeight="1">
      <c r="B13413" s="36" t="str">
        <f t="shared" si="3819"/>
        <v>b</v>
      </c>
      <c r="C13413" s="42">
        <v>4</v>
      </c>
      <c r="D13413" s="42"/>
      <c r="F13413" s="342" t="s">
        <v>557</v>
      </c>
      <c r="G13413" s="47" t="s">
        <v>256</v>
      </c>
      <c r="H13413" s="93">
        <f>SUM(H13414:H13426)</f>
        <v>0</v>
      </c>
      <c r="I13413" s="94">
        <f t="shared" si="3818"/>
        <v>0</v>
      </c>
      <c r="J13413" s="95">
        <f>SUM(J13414:J13426)</f>
        <v>0</v>
      </c>
      <c r="K13413" s="95">
        <f>SUM(K13414:K13426)</f>
        <v>0</v>
      </c>
      <c r="L13413" s="94">
        <f t="shared" si="3820"/>
        <v>0</v>
      </c>
      <c r="M13413" s="95">
        <f>SUM(M13414:M13426)</f>
        <v>0</v>
      </c>
      <c r="N13413" s="95">
        <f>SUM(N13414:N13426)</f>
        <v>0</v>
      </c>
      <c r="O13413" s="82" t="s">
        <v>146</v>
      </c>
      <c r="R13413" s="352">
        <f>L13643-[1]გადასახდელები!L12033</f>
        <v>0</v>
      </c>
    </row>
    <row r="13414" spans="2:18" ht="20.25" hidden="1" customHeight="1">
      <c r="B13414" s="36" t="str">
        <f t="shared" si="3819"/>
        <v>b</v>
      </c>
      <c r="C13414" s="42">
        <v>5</v>
      </c>
      <c r="D13414" s="42"/>
      <c r="F13414" s="343" t="s">
        <v>624</v>
      </c>
      <c r="G13414" s="48" t="s">
        <v>257</v>
      </c>
      <c r="H13414" s="109"/>
      <c r="I13414" s="97">
        <f t="shared" si="3818"/>
        <v>0</v>
      </c>
      <c r="J13414" s="110"/>
      <c r="K13414" s="110"/>
      <c r="L13414" s="97">
        <f t="shared" si="3820"/>
        <v>0</v>
      </c>
      <c r="M13414" s="110"/>
      <c r="N13414" s="110"/>
      <c r="R13414" s="352">
        <f>L13644-[1]გადასახდელები!L12034</f>
        <v>0</v>
      </c>
    </row>
    <row r="13415" spans="2:18" ht="30" hidden="1" customHeight="1">
      <c r="B13415" s="36" t="str">
        <f t="shared" si="3819"/>
        <v>b</v>
      </c>
      <c r="C13415" s="42">
        <v>5</v>
      </c>
      <c r="D13415" s="42"/>
      <c r="F13415" s="343" t="s">
        <v>625</v>
      </c>
      <c r="G13415" s="48" t="s">
        <v>258</v>
      </c>
      <c r="H13415" s="109"/>
      <c r="I13415" s="97">
        <f t="shared" si="3818"/>
        <v>0</v>
      </c>
      <c r="J13415" s="110"/>
      <c r="K13415" s="110"/>
      <c r="L13415" s="97">
        <f t="shared" si="3820"/>
        <v>0</v>
      </c>
      <c r="M13415" s="110"/>
      <c r="N13415" s="110"/>
      <c r="R13415" s="352">
        <f>L13645-[1]გადასახდელები!L12035</f>
        <v>0</v>
      </c>
    </row>
    <row r="13416" spans="2:18" ht="22.5" hidden="1" customHeight="1">
      <c r="B13416" s="36" t="str">
        <f t="shared" si="3819"/>
        <v>b</v>
      </c>
      <c r="C13416" s="42">
        <v>5</v>
      </c>
      <c r="D13416" s="42"/>
      <c r="F13416" s="343" t="s">
        <v>558</v>
      </c>
      <c r="G13416" s="48" t="s">
        <v>259</v>
      </c>
      <c r="H13416" s="109"/>
      <c r="I13416" s="97">
        <f t="shared" ref="I13416:I13479" si="3821">J13416+K13416</f>
        <v>0</v>
      </c>
      <c r="J13416" s="110"/>
      <c r="K13416" s="110"/>
      <c r="L13416" s="97">
        <f t="shared" si="3820"/>
        <v>0</v>
      </c>
      <c r="M13416" s="110"/>
      <c r="N13416" s="110"/>
      <c r="R13416" s="352">
        <f>L13646-[1]გადასახდელები!L12036</f>
        <v>0</v>
      </c>
    </row>
    <row r="13417" spans="2:18" ht="33.75" hidden="1" customHeight="1">
      <c r="B13417" s="36" t="str">
        <f t="shared" si="3819"/>
        <v>b</v>
      </c>
      <c r="C13417" s="42">
        <v>5</v>
      </c>
      <c r="D13417" s="42"/>
      <c r="F13417" s="343" t="s">
        <v>626</v>
      </c>
      <c r="G13417" s="48" t="s">
        <v>260</v>
      </c>
      <c r="H13417" s="109"/>
      <c r="I13417" s="97">
        <f t="shared" si="3821"/>
        <v>0</v>
      </c>
      <c r="J13417" s="110"/>
      <c r="K13417" s="110"/>
      <c r="L13417" s="97">
        <f t="shared" si="3820"/>
        <v>0</v>
      </c>
      <c r="M13417" s="110"/>
      <c r="N13417" s="110"/>
      <c r="R13417" s="352">
        <f>L13647-[1]გადასახდელები!L12037</f>
        <v>0</v>
      </c>
    </row>
    <row r="13418" spans="2:18" ht="24.75" hidden="1" customHeight="1">
      <c r="B13418" s="36" t="str">
        <f t="shared" si="3819"/>
        <v>b</v>
      </c>
      <c r="C13418" s="42">
        <v>5</v>
      </c>
      <c r="D13418" s="42"/>
      <c r="F13418" s="343" t="s">
        <v>627</v>
      </c>
      <c r="G13418" s="48" t="s">
        <v>261</v>
      </c>
      <c r="H13418" s="109"/>
      <c r="I13418" s="97">
        <f t="shared" si="3821"/>
        <v>0</v>
      </c>
      <c r="J13418" s="110"/>
      <c r="K13418" s="110"/>
      <c r="L13418" s="97">
        <f t="shared" si="3820"/>
        <v>0</v>
      </c>
      <c r="M13418" s="110"/>
      <c r="N13418" s="110"/>
      <c r="R13418" s="352">
        <f>L13648-[1]გადასახდელები!L12038</f>
        <v>0</v>
      </c>
    </row>
    <row r="13419" spans="2:18" ht="35.25" hidden="1" customHeight="1">
      <c r="B13419" s="36" t="str">
        <f t="shared" ref="B13419:B13482" si="3822">IF(H13419+I13419+L13419&gt;0,"a","b")</f>
        <v>b</v>
      </c>
      <c r="C13419" s="42">
        <v>5</v>
      </c>
      <c r="D13419" s="42"/>
      <c r="F13419" s="343" t="s">
        <v>628</v>
      </c>
      <c r="G13419" s="48" t="s">
        <v>262</v>
      </c>
      <c r="H13419" s="109"/>
      <c r="I13419" s="97">
        <f t="shared" si="3821"/>
        <v>0</v>
      </c>
      <c r="J13419" s="110"/>
      <c r="K13419" s="110"/>
      <c r="L13419" s="97">
        <f t="shared" si="3820"/>
        <v>0</v>
      </c>
      <c r="M13419" s="110"/>
      <c r="N13419" s="110"/>
      <c r="R13419" s="352">
        <f>L13649-[1]გადასახდელები!L12039</f>
        <v>0</v>
      </c>
    </row>
    <row r="13420" spans="2:18" ht="33.75" hidden="1" customHeight="1">
      <c r="B13420" s="36" t="str">
        <f t="shared" si="3822"/>
        <v>b</v>
      </c>
      <c r="C13420" s="42">
        <v>5</v>
      </c>
      <c r="D13420" s="42"/>
      <c r="F13420" s="343" t="s">
        <v>629</v>
      </c>
      <c r="G13420" s="48" t="s">
        <v>263</v>
      </c>
      <c r="H13420" s="109"/>
      <c r="I13420" s="97">
        <f t="shared" si="3821"/>
        <v>0</v>
      </c>
      <c r="J13420" s="110"/>
      <c r="K13420" s="110"/>
      <c r="L13420" s="97">
        <f t="shared" si="3820"/>
        <v>0</v>
      </c>
      <c r="M13420" s="110"/>
      <c r="N13420" s="110"/>
      <c r="R13420" s="352">
        <f>L13650-[1]გადასახდელები!L12040</f>
        <v>0</v>
      </c>
    </row>
    <row r="13421" spans="2:18" ht="20.25" hidden="1" customHeight="1">
      <c r="B13421" s="36" t="str">
        <f t="shared" si="3822"/>
        <v>b</v>
      </c>
      <c r="C13421" s="42">
        <v>5</v>
      </c>
      <c r="D13421" s="42"/>
      <c r="F13421" s="343" t="s">
        <v>630</v>
      </c>
      <c r="G13421" s="48" t="s">
        <v>264</v>
      </c>
      <c r="H13421" s="109"/>
      <c r="I13421" s="97">
        <f t="shared" si="3821"/>
        <v>0</v>
      </c>
      <c r="J13421" s="110"/>
      <c r="K13421" s="110"/>
      <c r="L13421" s="97">
        <f t="shared" si="3820"/>
        <v>0</v>
      </c>
      <c r="M13421" s="110"/>
      <c r="N13421" s="110"/>
      <c r="R13421" s="352">
        <f>L13651-[1]გადასახდელები!L12041</f>
        <v>0</v>
      </c>
    </row>
    <row r="13422" spans="2:18" ht="20.25" hidden="1" customHeight="1">
      <c r="B13422" s="36" t="str">
        <f t="shared" si="3822"/>
        <v>b</v>
      </c>
      <c r="C13422" s="42">
        <v>5</v>
      </c>
      <c r="D13422" s="42"/>
      <c r="F13422" s="343" t="s">
        <v>631</v>
      </c>
      <c r="G13422" s="48" t="s">
        <v>265</v>
      </c>
      <c r="H13422" s="109"/>
      <c r="I13422" s="97">
        <f t="shared" si="3821"/>
        <v>0</v>
      </c>
      <c r="J13422" s="110"/>
      <c r="K13422" s="110"/>
      <c r="L13422" s="97">
        <f t="shared" si="3820"/>
        <v>0</v>
      </c>
      <c r="M13422" s="110"/>
      <c r="N13422" s="110"/>
      <c r="R13422" s="352">
        <f>L13652-[1]გადასახდელები!L12042</f>
        <v>0</v>
      </c>
    </row>
    <row r="13423" spans="2:18" ht="20.25" hidden="1" customHeight="1">
      <c r="B13423" s="36" t="str">
        <f t="shared" si="3822"/>
        <v>b</v>
      </c>
      <c r="C13423" s="42">
        <v>5</v>
      </c>
      <c r="D13423" s="42"/>
      <c r="F13423" s="343" t="s">
        <v>559</v>
      </c>
      <c r="G13423" s="48" t="s">
        <v>266</v>
      </c>
      <c r="H13423" s="109"/>
      <c r="I13423" s="97">
        <f t="shared" si="3821"/>
        <v>0</v>
      </c>
      <c r="J13423" s="110"/>
      <c r="K13423" s="110"/>
      <c r="L13423" s="97">
        <f t="shared" ref="L13423:L13486" si="3823">M13423+N13423</f>
        <v>0</v>
      </c>
      <c r="M13423" s="110"/>
      <c r="N13423" s="110"/>
      <c r="R13423" s="352">
        <f>L13653-[1]გადასახდელები!L12043</f>
        <v>0</v>
      </c>
    </row>
    <row r="13424" spans="2:18" ht="20.25" hidden="1" customHeight="1">
      <c r="B13424" s="36" t="str">
        <f t="shared" si="3822"/>
        <v>b</v>
      </c>
      <c r="C13424" s="42">
        <v>5</v>
      </c>
      <c r="D13424" s="42"/>
      <c r="F13424" s="343" t="s">
        <v>632</v>
      </c>
      <c r="G13424" s="48" t="s">
        <v>267</v>
      </c>
      <c r="H13424" s="109"/>
      <c r="I13424" s="97">
        <f t="shared" si="3821"/>
        <v>0</v>
      </c>
      <c r="J13424" s="110"/>
      <c r="K13424" s="110"/>
      <c r="L13424" s="97">
        <f t="shared" si="3823"/>
        <v>0</v>
      </c>
      <c r="M13424" s="110"/>
      <c r="N13424" s="110"/>
      <c r="R13424" s="352">
        <f>L13654-[1]გადასახდელები!L12044</f>
        <v>0</v>
      </c>
    </row>
    <row r="13425" spans="2:18" ht="34.5" hidden="1" customHeight="1">
      <c r="B13425" s="36" t="str">
        <f t="shared" si="3822"/>
        <v>b</v>
      </c>
      <c r="C13425" s="42">
        <v>5</v>
      </c>
      <c r="D13425" s="42"/>
      <c r="F13425" s="343" t="s">
        <v>633</v>
      </c>
      <c r="G13425" s="48" t="s">
        <v>268</v>
      </c>
      <c r="H13425" s="109"/>
      <c r="I13425" s="97">
        <f t="shared" si="3821"/>
        <v>0</v>
      </c>
      <c r="J13425" s="110"/>
      <c r="K13425" s="110"/>
      <c r="L13425" s="97">
        <f t="shared" si="3823"/>
        <v>0</v>
      </c>
      <c r="M13425" s="110"/>
      <c r="N13425" s="110"/>
      <c r="R13425" s="352">
        <f>L13655-[1]გადასახდელები!L12045</f>
        <v>0</v>
      </c>
    </row>
    <row r="13426" spans="2:18" ht="30.75" hidden="1" customHeight="1">
      <c r="B13426" s="36" t="str">
        <f t="shared" si="3822"/>
        <v>b</v>
      </c>
      <c r="C13426" s="42">
        <v>5</v>
      </c>
      <c r="D13426" s="42"/>
      <c r="F13426" s="343" t="s">
        <v>560</v>
      </c>
      <c r="G13426" s="48" t="s">
        <v>269</v>
      </c>
      <c r="H13426" s="109"/>
      <c r="I13426" s="97">
        <f t="shared" si="3821"/>
        <v>0</v>
      </c>
      <c r="J13426" s="110"/>
      <c r="K13426" s="110"/>
      <c r="L13426" s="97">
        <f t="shared" si="3823"/>
        <v>0</v>
      </c>
      <c r="M13426" s="110"/>
      <c r="N13426" s="110"/>
      <c r="R13426" s="352">
        <f>L13656-[1]გადასახდელები!L12046</f>
        <v>0</v>
      </c>
    </row>
    <row r="13427" spans="2:18" ht="20.25" hidden="1" customHeight="1">
      <c r="B13427" s="36" t="str">
        <f t="shared" si="3822"/>
        <v>b</v>
      </c>
      <c r="C13427" s="42">
        <v>3</v>
      </c>
      <c r="D13427" s="42"/>
      <c r="F13427" s="343" t="s">
        <v>634</v>
      </c>
      <c r="G13427" s="57" t="s">
        <v>209</v>
      </c>
      <c r="H13427" s="111"/>
      <c r="I13427" s="90">
        <f t="shared" si="3821"/>
        <v>0</v>
      </c>
      <c r="J13427" s="112"/>
      <c r="K13427" s="112"/>
      <c r="L13427" s="90">
        <f t="shared" si="3823"/>
        <v>0</v>
      </c>
      <c r="M13427" s="112"/>
      <c r="N13427" s="112"/>
      <c r="R13427" s="352">
        <f>L13657-[1]გადასახდელები!L12047</f>
        <v>0</v>
      </c>
    </row>
    <row r="13428" spans="2:18" ht="20.25" hidden="1" customHeight="1">
      <c r="B13428" s="36" t="str">
        <f t="shared" si="3822"/>
        <v>b</v>
      </c>
      <c r="C13428" s="42">
        <v>3</v>
      </c>
      <c r="D13428" s="42"/>
      <c r="F13428" s="342" t="s">
        <v>635</v>
      </c>
      <c r="G13428" s="57" t="s">
        <v>208</v>
      </c>
      <c r="H13428" s="89">
        <f>H13429+H13434+H13435</f>
        <v>0</v>
      </c>
      <c r="I13428" s="90">
        <f t="shared" si="3821"/>
        <v>0</v>
      </c>
      <c r="J13428" s="92">
        <f>J13429+J13434+J13435</f>
        <v>0</v>
      </c>
      <c r="K13428" s="92">
        <f>K13429+K13434+K13435</f>
        <v>0</v>
      </c>
      <c r="L13428" s="90">
        <f t="shared" si="3823"/>
        <v>0</v>
      </c>
      <c r="M13428" s="92">
        <f>M13429+M13434+M13435</f>
        <v>0</v>
      </c>
      <c r="N13428" s="92">
        <f>N13429+N13434+N13435</f>
        <v>0</v>
      </c>
      <c r="O13428" s="82" t="s">
        <v>146</v>
      </c>
      <c r="R13428" s="352">
        <f>L13658-[1]გადასახდელები!L12048</f>
        <v>0</v>
      </c>
    </row>
    <row r="13429" spans="2:18" ht="20.25" hidden="1" customHeight="1">
      <c r="B13429" s="36" t="str">
        <f t="shared" si="3822"/>
        <v>b</v>
      </c>
      <c r="C13429" s="42">
        <v>4</v>
      </c>
      <c r="D13429" s="42"/>
      <c r="F13429" s="342" t="s">
        <v>636</v>
      </c>
      <c r="G13429" s="47" t="s">
        <v>270</v>
      </c>
      <c r="H13429" s="93">
        <f>SUM(H13430:H13433)</f>
        <v>0</v>
      </c>
      <c r="I13429" s="94">
        <f t="shared" si="3821"/>
        <v>0</v>
      </c>
      <c r="J13429" s="95">
        <f>SUM(J13430:J13433)</f>
        <v>0</v>
      </c>
      <c r="K13429" s="95">
        <f>SUM(K13430:K13433)</f>
        <v>0</v>
      </c>
      <c r="L13429" s="94">
        <f t="shared" si="3823"/>
        <v>0</v>
      </c>
      <c r="M13429" s="95">
        <f>SUM(M13430:M13433)</f>
        <v>0</v>
      </c>
      <c r="N13429" s="95">
        <f>SUM(N13430:N13433)</f>
        <v>0</v>
      </c>
      <c r="O13429" s="82" t="s">
        <v>146</v>
      </c>
      <c r="R13429" s="352">
        <f>L13659-[1]გადასახდელები!L12049</f>
        <v>0</v>
      </c>
    </row>
    <row r="13430" spans="2:18" ht="20.25" hidden="1" customHeight="1">
      <c r="B13430" s="36" t="str">
        <f t="shared" si="3822"/>
        <v>b</v>
      </c>
      <c r="C13430" s="42">
        <v>5</v>
      </c>
      <c r="D13430" s="42"/>
      <c r="F13430" s="343" t="s">
        <v>637</v>
      </c>
      <c r="G13430" s="48" t="s">
        <v>271</v>
      </c>
      <c r="H13430" s="101"/>
      <c r="I13430" s="97">
        <f t="shared" si="3821"/>
        <v>0</v>
      </c>
      <c r="J13430" s="102"/>
      <c r="K13430" s="102"/>
      <c r="L13430" s="97">
        <f t="shared" si="3823"/>
        <v>0</v>
      </c>
      <c r="M13430" s="102"/>
      <c r="N13430" s="102"/>
      <c r="R13430" s="352">
        <f>L13660-[1]გადასახდელები!L12050</f>
        <v>0</v>
      </c>
    </row>
    <row r="13431" spans="2:18" ht="20.25" hidden="1" customHeight="1">
      <c r="B13431" s="36" t="str">
        <f t="shared" si="3822"/>
        <v>b</v>
      </c>
      <c r="C13431" s="42">
        <v>5</v>
      </c>
      <c r="D13431" s="42"/>
      <c r="F13431" s="343" t="s">
        <v>638</v>
      </c>
      <c r="G13431" s="48" t="s">
        <v>272</v>
      </c>
      <c r="H13431" s="101"/>
      <c r="I13431" s="97">
        <f t="shared" si="3821"/>
        <v>0</v>
      </c>
      <c r="J13431" s="102"/>
      <c r="K13431" s="102"/>
      <c r="L13431" s="97">
        <f t="shared" si="3823"/>
        <v>0</v>
      </c>
      <c r="M13431" s="102"/>
      <c r="N13431" s="102"/>
      <c r="R13431" s="352">
        <f>L13661-[1]გადასახდელები!L12051</f>
        <v>0</v>
      </c>
    </row>
    <row r="13432" spans="2:18" ht="20.25" hidden="1" customHeight="1">
      <c r="B13432" s="36" t="str">
        <f t="shared" si="3822"/>
        <v>b</v>
      </c>
      <c r="C13432" s="42">
        <v>5</v>
      </c>
      <c r="D13432" s="42"/>
      <c r="F13432" s="343" t="s">
        <v>639</v>
      </c>
      <c r="G13432" s="48" t="s">
        <v>273</v>
      </c>
      <c r="H13432" s="101"/>
      <c r="I13432" s="97">
        <f t="shared" si="3821"/>
        <v>0</v>
      </c>
      <c r="J13432" s="102"/>
      <c r="K13432" s="102"/>
      <c r="L13432" s="97">
        <f t="shared" si="3823"/>
        <v>0</v>
      </c>
      <c r="M13432" s="102"/>
      <c r="N13432" s="102"/>
      <c r="R13432" s="352">
        <f>L13662-[1]გადასახდელები!L12052</f>
        <v>0</v>
      </c>
    </row>
    <row r="13433" spans="2:18" ht="20.25" hidden="1" customHeight="1">
      <c r="B13433" s="36" t="str">
        <f t="shared" si="3822"/>
        <v>b</v>
      </c>
      <c r="C13433" s="42">
        <v>5</v>
      </c>
      <c r="D13433" s="42"/>
      <c r="F13433" s="343" t="s">
        <v>640</v>
      </c>
      <c r="G13433" s="48" t="s">
        <v>274</v>
      </c>
      <c r="H13433" s="101"/>
      <c r="I13433" s="97">
        <f t="shared" si="3821"/>
        <v>0</v>
      </c>
      <c r="J13433" s="102"/>
      <c r="K13433" s="102"/>
      <c r="L13433" s="97">
        <f t="shared" si="3823"/>
        <v>0</v>
      </c>
      <c r="M13433" s="102"/>
      <c r="N13433" s="102"/>
      <c r="R13433" s="352">
        <f>L13663-[1]გადასახდელები!L12053</f>
        <v>0</v>
      </c>
    </row>
    <row r="13434" spans="2:18" ht="20.25" hidden="1" customHeight="1">
      <c r="B13434" s="36" t="str">
        <f t="shared" si="3822"/>
        <v>b</v>
      </c>
      <c r="C13434" s="42">
        <v>4</v>
      </c>
      <c r="D13434" s="42"/>
      <c r="F13434" s="343" t="s">
        <v>641</v>
      </c>
      <c r="G13434" s="47" t="s">
        <v>275</v>
      </c>
      <c r="H13434" s="103"/>
      <c r="I13434" s="94">
        <f t="shared" si="3821"/>
        <v>0</v>
      </c>
      <c r="J13434" s="104"/>
      <c r="K13434" s="104"/>
      <c r="L13434" s="94">
        <f t="shared" si="3823"/>
        <v>0</v>
      </c>
      <c r="M13434" s="104"/>
      <c r="N13434" s="104"/>
      <c r="R13434" s="352">
        <f>L13664-[1]გადასახდელები!L12054</f>
        <v>0</v>
      </c>
    </row>
    <row r="13435" spans="2:18" ht="36" hidden="1" customHeight="1">
      <c r="B13435" s="36" t="str">
        <f t="shared" si="3822"/>
        <v>b</v>
      </c>
      <c r="C13435" s="42">
        <v>4</v>
      </c>
      <c r="D13435" s="42"/>
      <c r="F13435" s="343" t="s">
        <v>642</v>
      </c>
      <c r="G13435" s="47" t="s">
        <v>276</v>
      </c>
      <c r="H13435" s="103"/>
      <c r="I13435" s="94">
        <f t="shared" si="3821"/>
        <v>0</v>
      </c>
      <c r="J13435" s="104"/>
      <c r="K13435" s="104"/>
      <c r="L13435" s="94">
        <f t="shared" si="3823"/>
        <v>0</v>
      </c>
      <c r="M13435" s="104"/>
      <c r="N13435" s="104"/>
      <c r="R13435" s="352">
        <f>L13665-[1]გადასახდელები!L12055</f>
        <v>0</v>
      </c>
    </row>
    <row r="13436" spans="2:18" ht="20.25" hidden="1" customHeight="1">
      <c r="B13436" s="36" t="str">
        <f t="shared" si="3822"/>
        <v>b</v>
      </c>
      <c r="C13436" s="42">
        <v>3</v>
      </c>
      <c r="D13436" s="42"/>
      <c r="F13436" s="343" t="s">
        <v>561</v>
      </c>
      <c r="G13436" s="57" t="s">
        <v>202</v>
      </c>
      <c r="H13436" s="111"/>
      <c r="I13436" s="90">
        <f t="shared" si="3821"/>
        <v>0</v>
      </c>
      <c r="J13436" s="112"/>
      <c r="K13436" s="112"/>
      <c r="L13436" s="90">
        <f t="shared" si="3823"/>
        <v>0</v>
      </c>
      <c r="M13436" s="112"/>
      <c r="N13436" s="112"/>
      <c r="R13436" s="352">
        <f>L13666-[1]გადასახდელები!L12056</f>
        <v>0</v>
      </c>
    </row>
    <row r="13437" spans="2:18" ht="20.25" hidden="1" customHeight="1">
      <c r="B13437" s="36" t="str">
        <f t="shared" si="3822"/>
        <v>b</v>
      </c>
      <c r="C13437" s="42">
        <v>3</v>
      </c>
      <c r="D13437" s="42"/>
      <c r="F13437" s="342" t="s">
        <v>562</v>
      </c>
      <c r="G13437" s="57" t="s">
        <v>203</v>
      </c>
      <c r="H13437" s="89">
        <f>H13438+H13441+H13444</f>
        <v>0</v>
      </c>
      <c r="I13437" s="90">
        <f t="shared" si="3821"/>
        <v>0</v>
      </c>
      <c r="J13437" s="92">
        <f>J13438+J13441+J13444</f>
        <v>0</v>
      </c>
      <c r="K13437" s="92">
        <f>K13438+K13441+K13444</f>
        <v>0</v>
      </c>
      <c r="L13437" s="90">
        <f t="shared" si="3823"/>
        <v>0</v>
      </c>
      <c r="M13437" s="92">
        <f>M13438+M13441+M13444</f>
        <v>0</v>
      </c>
      <c r="N13437" s="92">
        <f>N13438+N13441+N13444</f>
        <v>0</v>
      </c>
      <c r="O13437" s="82" t="s">
        <v>146</v>
      </c>
      <c r="R13437" s="352">
        <f>L13667-[1]გადასახდელები!L12057</f>
        <v>0</v>
      </c>
    </row>
    <row r="13438" spans="2:18" ht="20.25" hidden="1" customHeight="1">
      <c r="B13438" s="36" t="str">
        <f t="shared" si="3822"/>
        <v>b</v>
      </c>
      <c r="C13438" s="42">
        <v>4</v>
      </c>
      <c r="D13438" s="42"/>
      <c r="F13438" s="342" t="s">
        <v>643</v>
      </c>
      <c r="G13438" s="47" t="s">
        <v>277</v>
      </c>
      <c r="H13438" s="93">
        <f>SUM(H13439:H13440)</f>
        <v>0</v>
      </c>
      <c r="I13438" s="94">
        <f t="shared" si="3821"/>
        <v>0</v>
      </c>
      <c r="J13438" s="95">
        <f>SUM(J13439:J13440)</f>
        <v>0</v>
      </c>
      <c r="K13438" s="95">
        <f>SUM(K13439:K13440)</f>
        <v>0</v>
      </c>
      <c r="L13438" s="94">
        <f t="shared" si="3823"/>
        <v>0</v>
      </c>
      <c r="M13438" s="95">
        <f>SUM(M13439:M13440)</f>
        <v>0</v>
      </c>
      <c r="N13438" s="95">
        <f>SUM(N13439:N13440)</f>
        <v>0</v>
      </c>
      <c r="O13438" s="82" t="s">
        <v>146</v>
      </c>
      <c r="R13438" s="352">
        <f>L13668-[1]გადასახდელები!L12058</f>
        <v>0</v>
      </c>
    </row>
    <row r="13439" spans="2:18" ht="20.25" hidden="1" customHeight="1">
      <c r="B13439" s="36" t="str">
        <f t="shared" si="3822"/>
        <v>b</v>
      </c>
      <c r="C13439" s="42">
        <v>5</v>
      </c>
      <c r="D13439" s="42"/>
      <c r="F13439" s="343" t="s">
        <v>644</v>
      </c>
      <c r="G13439" s="48" t="s">
        <v>278</v>
      </c>
      <c r="H13439" s="101"/>
      <c r="I13439" s="97">
        <f t="shared" si="3821"/>
        <v>0</v>
      </c>
      <c r="J13439" s="102"/>
      <c r="K13439" s="102"/>
      <c r="L13439" s="97">
        <f t="shared" si="3823"/>
        <v>0</v>
      </c>
      <c r="M13439" s="102"/>
      <c r="N13439" s="102"/>
      <c r="R13439" s="352">
        <f>L13669-[1]გადასახდელები!L12059</f>
        <v>0</v>
      </c>
    </row>
    <row r="13440" spans="2:18" ht="20.25" hidden="1" customHeight="1">
      <c r="B13440" s="36" t="str">
        <f t="shared" si="3822"/>
        <v>b</v>
      </c>
      <c r="C13440" s="42">
        <v>5</v>
      </c>
      <c r="D13440" s="42"/>
      <c r="F13440" s="343" t="s">
        <v>645</v>
      </c>
      <c r="G13440" s="48" t="s">
        <v>204</v>
      </c>
      <c r="H13440" s="101"/>
      <c r="I13440" s="97">
        <f t="shared" si="3821"/>
        <v>0</v>
      </c>
      <c r="J13440" s="102"/>
      <c r="K13440" s="102"/>
      <c r="L13440" s="97">
        <f t="shared" si="3823"/>
        <v>0</v>
      </c>
      <c r="M13440" s="102"/>
      <c r="N13440" s="102"/>
      <c r="R13440" s="352">
        <f>L13670-[1]გადასახდელები!L12060</f>
        <v>0</v>
      </c>
    </row>
    <row r="13441" spans="2:18" ht="20.25" hidden="1" customHeight="1">
      <c r="B13441" s="36" t="str">
        <f t="shared" si="3822"/>
        <v>b</v>
      </c>
      <c r="C13441" s="42">
        <v>4</v>
      </c>
      <c r="D13441" s="42"/>
      <c r="F13441" s="342" t="s">
        <v>646</v>
      </c>
      <c r="G13441" s="47" t="s">
        <v>279</v>
      </c>
      <c r="H13441" s="93">
        <f>SUM(H13442:H13443)</f>
        <v>0</v>
      </c>
      <c r="I13441" s="94">
        <f t="shared" si="3821"/>
        <v>0</v>
      </c>
      <c r="J13441" s="95">
        <f>SUM(J13442:J13443)</f>
        <v>0</v>
      </c>
      <c r="K13441" s="95">
        <f>SUM(K13442:K13443)</f>
        <v>0</v>
      </c>
      <c r="L13441" s="94">
        <f t="shared" si="3823"/>
        <v>0</v>
      </c>
      <c r="M13441" s="95">
        <f>SUM(M13442:M13443)</f>
        <v>0</v>
      </c>
      <c r="N13441" s="95">
        <f>SUM(N13442:N13443)</f>
        <v>0</v>
      </c>
      <c r="O13441" s="82" t="s">
        <v>146</v>
      </c>
      <c r="R13441" s="352">
        <f>L13671-[1]გადასახდელები!L12061</f>
        <v>0</v>
      </c>
    </row>
    <row r="13442" spans="2:18" ht="20.25" hidden="1" customHeight="1">
      <c r="B13442" s="36" t="str">
        <f t="shared" si="3822"/>
        <v>b</v>
      </c>
      <c r="C13442" s="42">
        <v>5</v>
      </c>
      <c r="D13442" s="42"/>
      <c r="F13442" s="343" t="s">
        <v>647</v>
      </c>
      <c r="G13442" s="48" t="s">
        <v>278</v>
      </c>
      <c r="H13442" s="101"/>
      <c r="I13442" s="97">
        <f t="shared" si="3821"/>
        <v>0</v>
      </c>
      <c r="J13442" s="102"/>
      <c r="K13442" s="102"/>
      <c r="L13442" s="97">
        <f t="shared" si="3823"/>
        <v>0</v>
      </c>
      <c r="M13442" s="102"/>
      <c r="N13442" s="102"/>
      <c r="R13442" s="352">
        <f>L13672-[1]გადასახდელები!L12062</f>
        <v>0</v>
      </c>
    </row>
    <row r="13443" spans="2:18" ht="20.25" hidden="1" customHeight="1">
      <c r="B13443" s="36" t="str">
        <f t="shared" si="3822"/>
        <v>b</v>
      </c>
      <c r="C13443" s="42">
        <v>5</v>
      </c>
      <c r="D13443" s="42"/>
      <c r="F13443" s="343" t="s">
        <v>648</v>
      </c>
      <c r="G13443" s="48" t="s">
        <v>204</v>
      </c>
      <c r="H13443" s="101"/>
      <c r="I13443" s="97">
        <f t="shared" si="3821"/>
        <v>0</v>
      </c>
      <c r="J13443" s="102"/>
      <c r="K13443" s="102"/>
      <c r="L13443" s="97">
        <f t="shared" si="3823"/>
        <v>0</v>
      </c>
      <c r="M13443" s="102"/>
      <c r="N13443" s="102"/>
      <c r="R13443" s="352">
        <f>L13673-[1]გადასახდელები!L12063</f>
        <v>0</v>
      </c>
    </row>
    <row r="13444" spans="2:18" ht="20.25" hidden="1" customHeight="1">
      <c r="B13444" s="36" t="str">
        <f t="shared" si="3822"/>
        <v>b</v>
      </c>
      <c r="C13444" s="42">
        <v>4</v>
      </c>
      <c r="D13444" s="42"/>
      <c r="F13444" s="342" t="s">
        <v>563</v>
      </c>
      <c r="G13444" s="47" t="s">
        <v>280</v>
      </c>
      <c r="H13444" s="93">
        <f>SUM(H13445:H13446)</f>
        <v>0</v>
      </c>
      <c r="I13444" s="94">
        <f t="shared" si="3821"/>
        <v>0</v>
      </c>
      <c r="J13444" s="95">
        <f>SUM(J13445:J13446)</f>
        <v>0</v>
      </c>
      <c r="K13444" s="95">
        <f>SUM(K13445:K13446)</f>
        <v>0</v>
      </c>
      <c r="L13444" s="94">
        <f t="shared" si="3823"/>
        <v>0</v>
      </c>
      <c r="M13444" s="95">
        <f>SUM(M13445:M13446)</f>
        <v>0</v>
      </c>
      <c r="N13444" s="95">
        <f>SUM(N13445:N13446)</f>
        <v>0</v>
      </c>
      <c r="O13444" s="82" t="s">
        <v>146</v>
      </c>
      <c r="R13444" s="352">
        <f>L13674-[1]გადასახდელები!L12064</f>
        <v>0</v>
      </c>
    </row>
    <row r="13445" spans="2:18" ht="20.25" hidden="1" customHeight="1">
      <c r="B13445" s="36" t="str">
        <f t="shared" si="3822"/>
        <v>b</v>
      </c>
      <c r="C13445" s="42">
        <v>5</v>
      </c>
      <c r="D13445" s="42"/>
      <c r="F13445" s="343" t="s">
        <v>649</v>
      </c>
      <c r="G13445" s="48" t="s">
        <v>278</v>
      </c>
      <c r="H13445" s="101"/>
      <c r="I13445" s="97">
        <f t="shared" si="3821"/>
        <v>0</v>
      </c>
      <c r="J13445" s="102"/>
      <c r="K13445" s="102"/>
      <c r="L13445" s="97">
        <f t="shared" si="3823"/>
        <v>0</v>
      </c>
      <c r="M13445" s="102"/>
      <c r="N13445" s="102"/>
      <c r="R13445" s="352">
        <f>L13675-[1]გადასახდელები!L12065</f>
        <v>0</v>
      </c>
    </row>
    <row r="13446" spans="2:18" ht="20.25" hidden="1" customHeight="1">
      <c r="B13446" s="36" t="str">
        <f t="shared" si="3822"/>
        <v>b</v>
      </c>
      <c r="C13446" s="42">
        <v>5</v>
      </c>
      <c r="D13446" s="42"/>
      <c r="F13446" s="343" t="s">
        <v>564</v>
      </c>
      <c r="G13446" s="48" t="s">
        <v>204</v>
      </c>
      <c r="H13446" s="101"/>
      <c r="I13446" s="97">
        <f t="shared" si="3821"/>
        <v>0</v>
      </c>
      <c r="J13446" s="102"/>
      <c r="K13446" s="102"/>
      <c r="L13446" s="97">
        <f t="shared" si="3823"/>
        <v>0</v>
      </c>
      <c r="M13446" s="102"/>
      <c r="N13446" s="102"/>
      <c r="R13446" s="352">
        <f>L13676-[1]გადასახდელები!L12066</f>
        <v>0</v>
      </c>
    </row>
    <row r="13447" spans="2:18" ht="20.25" customHeight="1">
      <c r="B13447" s="36" t="str">
        <f t="shared" si="3822"/>
        <v>a</v>
      </c>
      <c r="C13447" s="42">
        <v>3</v>
      </c>
      <c r="D13447" s="42"/>
      <c r="F13447" s="342" t="s">
        <v>565</v>
      </c>
      <c r="G13447" s="57" t="s">
        <v>206</v>
      </c>
      <c r="H13447" s="89">
        <f>H13448+H13451+H13454</f>
        <v>0.4</v>
      </c>
      <c r="I13447" s="90">
        <f t="shared" si="3821"/>
        <v>1.5</v>
      </c>
      <c r="J13447" s="92">
        <f>J13448+J13451+J13454</f>
        <v>0</v>
      </c>
      <c r="K13447" s="92">
        <f>K13448+K13451+K13454</f>
        <v>1.5</v>
      </c>
      <c r="L13447" s="90">
        <f t="shared" si="3823"/>
        <v>0</v>
      </c>
      <c r="M13447" s="92">
        <f>M13448+M13451+M13454</f>
        <v>0</v>
      </c>
      <c r="N13447" s="92">
        <f>N13448+N13451+N13454</f>
        <v>0</v>
      </c>
      <c r="O13447" s="82" t="s">
        <v>146</v>
      </c>
      <c r="R13447" s="352">
        <f>L13677-[1]გადასახდელები!L12067</f>
        <v>5.1119999999999992</v>
      </c>
    </row>
    <row r="13448" spans="2:18" ht="20.25" hidden="1" customHeight="1">
      <c r="B13448" s="36" t="str">
        <f t="shared" si="3822"/>
        <v>b</v>
      </c>
      <c r="C13448" s="42">
        <v>4</v>
      </c>
      <c r="D13448" s="42"/>
      <c r="F13448" s="342" t="s">
        <v>650</v>
      </c>
      <c r="G13448" s="47" t="s">
        <v>281</v>
      </c>
      <c r="H13448" s="93">
        <f>SUM(H13449:H13450)</f>
        <v>0</v>
      </c>
      <c r="I13448" s="94">
        <f t="shared" si="3821"/>
        <v>0</v>
      </c>
      <c r="J13448" s="95">
        <f>SUM(J13449:J13450)</f>
        <v>0</v>
      </c>
      <c r="K13448" s="95">
        <f>SUM(K13449:K13450)</f>
        <v>0</v>
      </c>
      <c r="L13448" s="94">
        <f t="shared" si="3823"/>
        <v>0</v>
      </c>
      <c r="M13448" s="95">
        <f>SUM(M13449:M13450)</f>
        <v>0</v>
      </c>
      <c r="N13448" s="95">
        <f>SUM(N13449:N13450)</f>
        <v>0</v>
      </c>
      <c r="O13448" s="82" t="s">
        <v>146</v>
      </c>
      <c r="R13448" s="352">
        <f>L13678-[1]გადასახდელები!L12068</f>
        <v>0</v>
      </c>
    </row>
    <row r="13449" spans="2:18" ht="20.25" hidden="1" customHeight="1">
      <c r="B13449" s="36" t="str">
        <f t="shared" si="3822"/>
        <v>b</v>
      </c>
      <c r="C13449" s="42">
        <v>5</v>
      </c>
      <c r="D13449" s="42"/>
      <c r="F13449" s="343" t="s">
        <v>651</v>
      </c>
      <c r="G13449" s="48" t="s">
        <v>282</v>
      </c>
      <c r="H13449" s="101"/>
      <c r="I13449" s="97">
        <f t="shared" si="3821"/>
        <v>0</v>
      </c>
      <c r="J13449" s="102"/>
      <c r="K13449" s="102"/>
      <c r="L13449" s="97">
        <f t="shared" si="3823"/>
        <v>0</v>
      </c>
      <c r="M13449" s="102"/>
      <c r="N13449" s="102"/>
      <c r="R13449" s="352">
        <f>L13679-[1]გადასახდელები!L12069</f>
        <v>0</v>
      </c>
    </row>
    <row r="13450" spans="2:18" ht="20.25" hidden="1" customHeight="1">
      <c r="B13450" s="36" t="str">
        <f t="shared" si="3822"/>
        <v>b</v>
      </c>
      <c r="C13450" s="42">
        <v>5</v>
      </c>
      <c r="D13450" s="42"/>
      <c r="F13450" s="343" t="s">
        <v>652</v>
      </c>
      <c r="G13450" s="48" t="s">
        <v>283</v>
      </c>
      <c r="H13450" s="101"/>
      <c r="I13450" s="97">
        <f t="shared" si="3821"/>
        <v>0</v>
      </c>
      <c r="J13450" s="102"/>
      <c r="K13450" s="102"/>
      <c r="L13450" s="97">
        <f t="shared" si="3823"/>
        <v>0</v>
      </c>
      <c r="M13450" s="102"/>
      <c r="N13450" s="102"/>
      <c r="R13450" s="352">
        <f>L13680-[1]გადასახდელები!L12070</f>
        <v>0</v>
      </c>
    </row>
    <row r="13451" spans="2:18" ht="20.25" customHeight="1">
      <c r="B13451" s="36" t="str">
        <f t="shared" si="3822"/>
        <v>a</v>
      </c>
      <c r="C13451" s="42">
        <v>4</v>
      </c>
      <c r="D13451" s="42"/>
      <c r="F13451" s="342" t="s">
        <v>566</v>
      </c>
      <c r="G13451" s="47" t="s">
        <v>284</v>
      </c>
      <c r="H13451" s="93">
        <f>SUM(H13452:H13453)</f>
        <v>0.4</v>
      </c>
      <c r="I13451" s="94">
        <f t="shared" si="3821"/>
        <v>1.5</v>
      </c>
      <c r="J13451" s="95">
        <f>SUM(J13452:J13453)</f>
        <v>0</v>
      </c>
      <c r="K13451" s="95">
        <f>SUM(K13452:K13453)</f>
        <v>1.5</v>
      </c>
      <c r="L13451" s="94">
        <f t="shared" si="3823"/>
        <v>0</v>
      </c>
      <c r="M13451" s="95">
        <f>SUM(M13452:M13453)</f>
        <v>0</v>
      </c>
      <c r="N13451" s="95">
        <f>SUM(N13452:N13453)</f>
        <v>0</v>
      </c>
      <c r="O13451" s="82" t="s">
        <v>146</v>
      </c>
      <c r="R13451" s="352">
        <f>L13681-[1]გადასახდელები!L12071</f>
        <v>5.1119999999999992</v>
      </c>
    </row>
    <row r="13452" spans="2:18" ht="20.25" customHeight="1" thickBot="1">
      <c r="B13452" s="36" t="str">
        <f t="shared" si="3822"/>
        <v>a</v>
      </c>
      <c r="C13452" s="42">
        <v>5</v>
      </c>
      <c r="D13452" s="42"/>
      <c r="F13452" s="343" t="s">
        <v>567</v>
      </c>
      <c r="G13452" s="48" t="s">
        <v>282</v>
      </c>
      <c r="H13452" s="101">
        <v>0.4</v>
      </c>
      <c r="I13452" s="97">
        <f t="shared" si="3821"/>
        <v>1.5</v>
      </c>
      <c r="J13452" s="102"/>
      <c r="K13452" s="102">
        <v>1.5</v>
      </c>
      <c r="L13452" s="97">
        <f t="shared" si="3823"/>
        <v>0</v>
      </c>
      <c r="M13452" s="102"/>
      <c r="N13452" s="102"/>
      <c r="R13452" s="352">
        <f>L13682-[1]გადასახდელები!L12072</f>
        <v>5.1119999999999992</v>
      </c>
    </row>
    <row r="13453" spans="2:18" ht="20.25" hidden="1" customHeight="1">
      <c r="B13453" s="36" t="str">
        <f t="shared" si="3822"/>
        <v>b</v>
      </c>
      <c r="C13453" s="42">
        <v>5</v>
      </c>
      <c r="D13453" s="42"/>
      <c r="F13453" s="343" t="s">
        <v>653</v>
      </c>
      <c r="G13453" s="48" t="s">
        <v>283</v>
      </c>
      <c r="H13453" s="101"/>
      <c r="I13453" s="97">
        <f t="shared" si="3821"/>
        <v>0</v>
      </c>
      <c r="J13453" s="102"/>
      <c r="K13453" s="102"/>
      <c r="L13453" s="97">
        <f t="shared" si="3823"/>
        <v>0</v>
      </c>
      <c r="M13453" s="102"/>
      <c r="N13453" s="102"/>
      <c r="R13453" s="352">
        <f>L13683-[1]გადასახდელები!L12073</f>
        <v>0</v>
      </c>
    </row>
    <row r="13454" spans="2:18" ht="20.25" hidden="1" customHeight="1">
      <c r="B13454" s="36" t="str">
        <f t="shared" si="3822"/>
        <v>b</v>
      </c>
      <c r="C13454" s="42">
        <v>4</v>
      </c>
      <c r="D13454" s="42"/>
      <c r="F13454" s="342" t="s">
        <v>654</v>
      </c>
      <c r="G13454" s="47" t="s">
        <v>207</v>
      </c>
      <c r="H13454" s="93">
        <f>SUM(H13455:H13456)</f>
        <v>0</v>
      </c>
      <c r="I13454" s="94">
        <f t="shared" si="3821"/>
        <v>0</v>
      </c>
      <c r="J13454" s="95">
        <f>SUM(J13455:J13456)</f>
        <v>0</v>
      </c>
      <c r="K13454" s="95">
        <f>SUM(K13455:K13456)</f>
        <v>0</v>
      </c>
      <c r="L13454" s="94">
        <f t="shared" si="3823"/>
        <v>0</v>
      </c>
      <c r="M13454" s="95">
        <f>SUM(M13455:M13456)</f>
        <v>0</v>
      </c>
      <c r="N13454" s="95">
        <f>SUM(N13455:N13456)</f>
        <v>0</v>
      </c>
      <c r="O13454" s="82" t="s">
        <v>146</v>
      </c>
      <c r="R13454" s="352">
        <f>L13684-[1]გადასახდელები!L12074</f>
        <v>0</v>
      </c>
    </row>
    <row r="13455" spans="2:18" ht="20.25" hidden="1" customHeight="1">
      <c r="B13455" s="36" t="str">
        <f t="shared" si="3822"/>
        <v>b</v>
      </c>
      <c r="C13455" s="42">
        <v>5</v>
      </c>
      <c r="D13455" s="42"/>
      <c r="F13455" s="343" t="s">
        <v>655</v>
      </c>
      <c r="G13455" s="48" t="s">
        <v>282</v>
      </c>
      <c r="H13455" s="101"/>
      <c r="I13455" s="97">
        <f t="shared" si="3821"/>
        <v>0</v>
      </c>
      <c r="J13455" s="102"/>
      <c r="K13455" s="102"/>
      <c r="L13455" s="97">
        <f t="shared" si="3823"/>
        <v>0</v>
      </c>
      <c r="M13455" s="102"/>
      <c r="N13455" s="102"/>
      <c r="R13455" s="352">
        <f>L13685-[1]გადასახდელები!L12075</f>
        <v>0</v>
      </c>
    </row>
    <row r="13456" spans="2:18" ht="20.25" hidden="1" customHeight="1">
      <c r="B13456" s="36" t="str">
        <f t="shared" si="3822"/>
        <v>b</v>
      </c>
      <c r="C13456" s="42">
        <v>5</v>
      </c>
      <c r="D13456" s="42"/>
      <c r="F13456" s="343" t="s">
        <v>656</v>
      </c>
      <c r="G13456" s="48" t="s">
        <v>283</v>
      </c>
      <c r="H13456" s="101"/>
      <c r="I13456" s="97">
        <f t="shared" si="3821"/>
        <v>0</v>
      </c>
      <c r="J13456" s="102"/>
      <c r="K13456" s="102"/>
      <c r="L13456" s="97">
        <f t="shared" si="3823"/>
        <v>0</v>
      </c>
      <c r="M13456" s="102"/>
      <c r="N13456" s="102"/>
      <c r="R13456" s="352">
        <f>L13686-[1]გადასახდელები!L12076</f>
        <v>0</v>
      </c>
    </row>
    <row r="13457" spans="2:18" ht="20.25" hidden="1" customHeight="1">
      <c r="B13457" s="36" t="str">
        <f t="shared" si="3822"/>
        <v>b</v>
      </c>
      <c r="C13457" s="42">
        <v>3</v>
      </c>
      <c r="D13457" s="42"/>
      <c r="F13457" s="342" t="s">
        <v>568</v>
      </c>
      <c r="G13457" s="57" t="s">
        <v>205</v>
      </c>
      <c r="H13457" s="89">
        <f>H13458+H13459</f>
        <v>0</v>
      </c>
      <c r="I13457" s="90">
        <f t="shared" si="3821"/>
        <v>0</v>
      </c>
      <c r="J13457" s="92">
        <f>J13458+J13459</f>
        <v>0</v>
      </c>
      <c r="K13457" s="92">
        <f>K13458+K13459</f>
        <v>0</v>
      </c>
      <c r="L13457" s="90">
        <f t="shared" si="3823"/>
        <v>0</v>
      </c>
      <c r="M13457" s="92">
        <f>M13458+M13459</f>
        <v>0</v>
      </c>
      <c r="N13457" s="92">
        <f>N13458+N13459</f>
        <v>0</v>
      </c>
      <c r="O13457" s="82" t="s">
        <v>146</v>
      </c>
      <c r="R13457" s="352">
        <f>L13687-[1]გადასახდელები!L12077</f>
        <v>0</v>
      </c>
    </row>
    <row r="13458" spans="2:18" ht="20.25" hidden="1" customHeight="1">
      <c r="B13458" s="36" t="str">
        <f t="shared" si="3822"/>
        <v>b</v>
      </c>
      <c r="C13458" s="42">
        <v>4</v>
      </c>
      <c r="D13458" s="42"/>
      <c r="F13458" s="343" t="s">
        <v>657</v>
      </c>
      <c r="G13458" s="47" t="s">
        <v>285</v>
      </c>
      <c r="H13458" s="103"/>
      <c r="I13458" s="94">
        <f t="shared" si="3821"/>
        <v>0</v>
      </c>
      <c r="J13458" s="104"/>
      <c r="K13458" s="104"/>
      <c r="L13458" s="94">
        <f t="shared" si="3823"/>
        <v>0</v>
      </c>
      <c r="M13458" s="104"/>
      <c r="N13458" s="104"/>
      <c r="R13458" s="352">
        <f>L13688-[1]გადასახდელები!L12078</f>
        <v>0</v>
      </c>
    </row>
    <row r="13459" spans="2:18" ht="20.25" hidden="1" customHeight="1">
      <c r="B13459" s="36" t="str">
        <f t="shared" si="3822"/>
        <v>b</v>
      </c>
      <c r="C13459" s="42">
        <v>4</v>
      </c>
      <c r="D13459" s="42"/>
      <c r="F13459" s="342" t="s">
        <v>570</v>
      </c>
      <c r="G13459" s="47" t="s">
        <v>286</v>
      </c>
      <c r="H13459" s="93">
        <f>H13460+H13479</f>
        <v>0</v>
      </c>
      <c r="I13459" s="94">
        <f t="shared" si="3821"/>
        <v>0</v>
      </c>
      <c r="J13459" s="95">
        <f>J13460+J13479</f>
        <v>0</v>
      </c>
      <c r="K13459" s="95">
        <f>K13460+K13479</f>
        <v>0</v>
      </c>
      <c r="L13459" s="94">
        <f t="shared" si="3823"/>
        <v>0</v>
      </c>
      <c r="M13459" s="95">
        <f>M13460+M13479</f>
        <v>0</v>
      </c>
      <c r="N13459" s="95">
        <f>N13460+N13479</f>
        <v>0</v>
      </c>
      <c r="O13459" s="82" t="s">
        <v>146</v>
      </c>
      <c r="R13459" s="352">
        <f>L13689-[1]გადასახდელები!L12079</f>
        <v>0</v>
      </c>
    </row>
    <row r="13460" spans="2:18" ht="20.25" hidden="1" customHeight="1">
      <c r="B13460" s="36" t="str">
        <f t="shared" si="3822"/>
        <v>b</v>
      </c>
      <c r="C13460" s="42">
        <v>5</v>
      </c>
      <c r="D13460" s="42"/>
      <c r="F13460" s="342" t="s">
        <v>569</v>
      </c>
      <c r="G13460" s="48" t="s">
        <v>287</v>
      </c>
      <c r="H13460" s="113">
        <f>SUM(H13461:H13478)</f>
        <v>0</v>
      </c>
      <c r="I13460" s="97">
        <f t="shared" si="3821"/>
        <v>0</v>
      </c>
      <c r="J13460" s="114">
        <f>SUM(J13461:J13478)</f>
        <v>0</v>
      </c>
      <c r="K13460" s="114">
        <f>SUM(K13461:K13478)</f>
        <v>0</v>
      </c>
      <c r="L13460" s="97">
        <f t="shared" si="3823"/>
        <v>0</v>
      </c>
      <c r="M13460" s="114">
        <f>SUM(M13461:M13478)</f>
        <v>0</v>
      </c>
      <c r="N13460" s="114">
        <f>SUM(N13461:N13478)</f>
        <v>0</v>
      </c>
      <c r="O13460" s="82" t="s">
        <v>146</v>
      </c>
      <c r="R13460" s="352">
        <f>L13690-[1]გადასახდელები!L12080</f>
        <v>0</v>
      </c>
    </row>
    <row r="13461" spans="2:18" ht="45" hidden="1" customHeight="1">
      <c r="B13461" s="36" t="str">
        <f t="shared" si="3822"/>
        <v>b</v>
      </c>
      <c r="C13461" s="42">
        <v>6</v>
      </c>
      <c r="D13461" s="42"/>
      <c r="F13461" s="343" t="s">
        <v>658</v>
      </c>
      <c r="G13461" s="45" t="s">
        <v>215</v>
      </c>
      <c r="H13461" s="99"/>
      <c r="I13461" s="105">
        <f t="shared" si="3821"/>
        <v>0</v>
      </c>
      <c r="J13461" s="100"/>
      <c r="K13461" s="100"/>
      <c r="L13461" s="105">
        <f t="shared" si="3823"/>
        <v>0</v>
      </c>
      <c r="M13461" s="100"/>
      <c r="N13461" s="100"/>
      <c r="R13461" s="352">
        <f>L13691-[1]გადასახდელები!L12081</f>
        <v>0</v>
      </c>
    </row>
    <row r="13462" spans="2:18" ht="20.25" hidden="1" customHeight="1">
      <c r="B13462" s="36" t="str">
        <f t="shared" si="3822"/>
        <v>b</v>
      </c>
      <c r="C13462" s="42">
        <v>6</v>
      </c>
      <c r="D13462" s="42"/>
      <c r="F13462" s="343" t="s">
        <v>659</v>
      </c>
      <c r="G13462" s="45" t="s">
        <v>288</v>
      </c>
      <c r="H13462" s="99"/>
      <c r="I13462" s="105">
        <f t="shared" si="3821"/>
        <v>0</v>
      </c>
      <c r="J13462" s="100"/>
      <c r="K13462" s="100"/>
      <c r="L13462" s="105">
        <f t="shared" si="3823"/>
        <v>0</v>
      </c>
      <c r="M13462" s="100"/>
      <c r="N13462" s="100"/>
      <c r="R13462" s="352">
        <f>L13692-[1]გადასახდელები!L12082</f>
        <v>0</v>
      </c>
    </row>
    <row r="13463" spans="2:18" ht="20.25" hidden="1" customHeight="1">
      <c r="B13463" s="36" t="str">
        <f t="shared" si="3822"/>
        <v>b</v>
      </c>
      <c r="C13463" s="42">
        <v>6</v>
      </c>
      <c r="D13463" s="42"/>
      <c r="F13463" s="343" t="s">
        <v>660</v>
      </c>
      <c r="G13463" s="45" t="s">
        <v>289</v>
      </c>
      <c r="H13463" s="99"/>
      <c r="I13463" s="105">
        <f t="shared" si="3821"/>
        <v>0</v>
      </c>
      <c r="J13463" s="100"/>
      <c r="K13463" s="100"/>
      <c r="L13463" s="105">
        <f t="shared" si="3823"/>
        <v>0</v>
      </c>
      <c r="M13463" s="100"/>
      <c r="N13463" s="100"/>
      <c r="R13463" s="352">
        <f>L13693-[1]გადასახდელები!L12083</f>
        <v>0</v>
      </c>
    </row>
    <row r="13464" spans="2:18" ht="20.25" hidden="1" customHeight="1">
      <c r="B13464" s="36" t="str">
        <f t="shared" si="3822"/>
        <v>b</v>
      </c>
      <c r="C13464" s="42">
        <v>6</v>
      </c>
      <c r="D13464" s="42"/>
      <c r="F13464" s="343" t="s">
        <v>661</v>
      </c>
      <c r="G13464" s="45" t="s">
        <v>216</v>
      </c>
      <c r="H13464" s="99"/>
      <c r="I13464" s="105">
        <f t="shared" si="3821"/>
        <v>0</v>
      </c>
      <c r="J13464" s="100"/>
      <c r="K13464" s="100"/>
      <c r="L13464" s="105">
        <f t="shared" si="3823"/>
        <v>0</v>
      </c>
      <c r="M13464" s="100"/>
      <c r="N13464" s="100"/>
      <c r="R13464" s="352">
        <f>L13694-[1]გადასახდელები!L12084</f>
        <v>0</v>
      </c>
    </row>
    <row r="13465" spans="2:18" ht="20.25" hidden="1" customHeight="1">
      <c r="B13465" s="36" t="str">
        <f t="shared" si="3822"/>
        <v>b</v>
      </c>
      <c r="C13465" s="42">
        <v>6</v>
      </c>
      <c r="D13465" s="42"/>
      <c r="F13465" s="343" t="s">
        <v>662</v>
      </c>
      <c r="G13465" s="45" t="s">
        <v>217</v>
      </c>
      <c r="H13465" s="99"/>
      <c r="I13465" s="105">
        <f t="shared" si="3821"/>
        <v>0</v>
      </c>
      <c r="J13465" s="100"/>
      <c r="K13465" s="100"/>
      <c r="L13465" s="105">
        <f t="shared" si="3823"/>
        <v>0</v>
      </c>
      <c r="M13465" s="100"/>
      <c r="N13465" s="100"/>
      <c r="R13465" s="352">
        <f>L13695-[1]გადასახდელები!L12085</f>
        <v>0</v>
      </c>
    </row>
    <row r="13466" spans="2:18" ht="20.25" hidden="1" customHeight="1">
      <c r="B13466" s="36" t="str">
        <f t="shared" si="3822"/>
        <v>b</v>
      </c>
      <c r="C13466" s="42">
        <v>6</v>
      </c>
      <c r="D13466" s="42"/>
      <c r="F13466" s="343" t="s">
        <v>571</v>
      </c>
      <c r="G13466" s="45" t="s">
        <v>290</v>
      </c>
      <c r="H13466" s="99"/>
      <c r="I13466" s="105">
        <f t="shared" si="3821"/>
        <v>0</v>
      </c>
      <c r="J13466" s="100"/>
      <c r="K13466" s="100"/>
      <c r="L13466" s="105">
        <f t="shared" si="3823"/>
        <v>0</v>
      </c>
      <c r="M13466" s="100"/>
      <c r="N13466" s="100"/>
      <c r="R13466" s="352">
        <f>L13696-[1]გადასახდელები!L12086</f>
        <v>0</v>
      </c>
    </row>
    <row r="13467" spans="2:18" ht="20.25" hidden="1" customHeight="1">
      <c r="B13467" s="36" t="str">
        <f t="shared" si="3822"/>
        <v>b</v>
      </c>
      <c r="C13467" s="42">
        <v>6</v>
      </c>
      <c r="D13467" s="42"/>
      <c r="F13467" s="343" t="s">
        <v>663</v>
      </c>
      <c r="G13467" s="45" t="s">
        <v>291</v>
      </c>
      <c r="H13467" s="99"/>
      <c r="I13467" s="105">
        <f t="shared" si="3821"/>
        <v>0</v>
      </c>
      <c r="J13467" s="100"/>
      <c r="K13467" s="100"/>
      <c r="L13467" s="105">
        <f t="shared" si="3823"/>
        <v>0</v>
      </c>
      <c r="M13467" s="100"/>
      <c r="N13467" s="100"/>
      <c r="R13467" s="352">
        <f>L13697-[1]გადასახდელები!L12087</f>
        <v>0</v>
      </c>
    </row>
    <row r="13468" spans="2:18" ht="20.25" hidden="1" customHeight="1">
      <c r="B13468" s="36" t="str">
        <f t="shared" si="3822"/>
        <v>b</v>
      </c>
      <c r="C13468" s="42">
        <v>6</v>
      </c>
      <c r="D13468" s="42"/>
      <c r="F13468" s="343" t="s">
        <v>664</v>
      </c>
      <c r="G13468" s="45" t="s">
        <v>218</v>
      </c>
      <c r="H13468" s="99"/>
      <c r="I13468" s="105">
        <f t="shared" si="3821"/>
        <v>0</v>
      </c>
      <c r="J13468" s="100"/>
      <c r="K13468" s="100"/>
      <c r="L13468" s="105">
        <f t="shared" si="3823"/>
        <v>0</v>
      </c>
      <c r="M13468" s="100"/>
      <c r="N13468" s="100"/>
      <c r="R13468" s="352">
        <f>L13698-[1]გადასახდელები!L12088</f>
        <v>0</v>
      </c>
    </row>
    <row r="13469" spans="2:18" ht="20.25" hidden="1" customHeight="1">
      <c r="B13469" s="36" t="str">
        <f t="shared" si="3822"/>
        <v>b</v>
      </c>
      <c r="C13469" s="42">
        <v>6</v>
      </c>
      <c r="D13469" s="42"/>
      <c r="F13469" s="343" t="s">
        <v>665</v>
      </c>
      <c r="G13469" s="45" t="s">
        <v>219</v>
      </c>
      <c r="H13469" s="99"/>
      <c r="I13469" s="105">
        <f t="shared" si="3821"/>
        <v>0</v>
      </c>
      <c r="J13469" s="100"/>
      <c r="K13469" s="100"/>
      <c r="L13469" s="105">
        <f t="shared" si="3823"/>
        <v>0</v>
      </c>
      <c r="M13469" s="100"/>
      <c r="N13469" s="100"/>
      <c r="R13469" s="352">
        <f>L13699-[1]გადასახდელები!L12089</f>
        <v>0</v>
      </c>
    </row>
    <row r="13470" spans="2:18" ht="20.25" hidden="1" customHeight="1">
      <c r="B13470" s="36" t="str">
        <f t="shared" si="3822"/>
        <v>b</v>
      </c>
      <c r="C13470" s="42">
        <v>6</v>
      </c>
      <c r="D13470" s="42"/>
      <c r="F13470" s="343" t="s">
        <v>666</v>
      </c>
      <c r="G13470" s="45" t="s">
        <v>220</v>
      </c>
      <c r="H13470" s="99"/>
      <c r="I13470" s="105">
        <f t="shared" si="3821"/>
        <v>0</v>
      </c>
      <c r="J13470" s="100"/>
      <c r="K13470" s="100"/>
      <c r="L13470" s="105">
        <f t="shared" si="3823"/>
        <v>0</v>
      </c>
      <c r="M13470" s="100"/>
      <c r="N13470" s="100"/>
      <c r="R13470" s="352">
        <f>L13700-[1]გადასახდელები!L12090</f>
        <v>0</v>
      </c>
    </row>
    <row r="13471" spans="2:18" ht="20.25" hidden="1" customHeight="1">
      <c r="B13471" s="36" t="str">
        <f t="shared" si="3822"/>
        <v>b</v>
      </c>
      <c r="C13471" s="42">
        <v>6</v>
      </c>
      <c r="D13471" s="42"/>
      <c r="F13471" s="343" t="s">
        <v>667</v>
      </c>
      <c r="G13471" s="45" t="s">
        <v>221</v>
      </c>
      <c r="H13471" s="99"/>
      <c r="I13471" s="105">
        <f t="shared" si="3821"/>
        <v>0</v>
      </c>
      <c r="J13471" s="100"/>
      <c r="K13471" s="100"/>
      <c r="L13471" s="105">
        <f t="shared" si="3823"/>
        <v>0</v>
      </c>
      <c r="M13471" s="100"/>
      <c r="N13471" s="100"/>
      <c r="R13471" s="352">
        <f>L13701-[1]გადასახდელები!L12091</f>
        <v>0</v>
      </c>
    </row>
    <row r="13472" spans="2:18" ht="20.25" hidden="1" customHeight="1">
      <c r="B13472" s="36" t="str">
        <f t="shared" si="3822"/>
        <v>b</v>
      </c>
      <c r="C13472" s="42">
        <v>6</v>
      </c>
      <c r="D13472" s="42"/>
      <c r="F13472" s="343" t="s">
        <v>668</v>
      </c>
      <c r="G13472" s="45" t="s">
        <v>222</v>
      </c>
      <c r="H13472" s="99"/>
      <c r="I13472" s="105">
        <f t="shared" si="3821"/>
        <v>0</v>
      </c>
      <c r="J13472" s="100"/>
      <c r="K13472" s="100"/>
      <c r="L13472" s="105">
        <f t="shared" si="3823"/>
        <v>0</v>
      </c>
      <c r="M13472" s="100"/>
      <c r="N13472" s="100"/>
      <c r="R13472" s="352">
        <f>L13702-[1]გადასახდელები!L12092</f>
        <v>0</v>
      </c>
    </row>
    <row r="13473" spans="2:18" ht="20.25" hidden="1" customHeight="1">
      <c r="B13473" s="36" t="str">
        <f t="shared" si="3822"/>
        <v>b</v>
      </c>
      <c r="C13473" s="42">
        <v>6</v>
      </c>
      <c r="D13473" s="42"/>
      <c r="F13473" s="343" t="s">
        <v>669</v>
      </c>
      <c r="G13473" s="45" t="s">
        <v>223</v>
      </c>
      <c r="H13473" s="99"/>
      <c r="I13473" s="105">
        <f t="shared" si="3821"/>
        <v>0</v>
      </c>
      <c r="J13473" s="100"/>
      <c r="K13473" s="100"/>
      <c r="L13473" s="105">
        <f t="shared" si="3823"/>
        <v>0</v>
      </c>
      <c r="M13473" s="100"/>
      <c r="N13473" s="100"/>
      <c r="R13473" s="352">
        <f>L13703-[1]გადასახდელები!L12093</f>
        <v>0</v>
      </c>
    </row>
    <row r="13474" spans="2:18" ht="36" hidden="1" customHeight="1">
      <c r="B13474" s="36" t="str">
        <f t="shared" si="3822"/>
        <v>b</v>
      </c>
      <c r="C13474" s="42">
        <v>6</v>
      </c>
      <c r="D13474" s="42"/>
      <c r="F13474" s="343" t="s">
        <v>670</v>
      </c>
      <c r="G13474" s="45" t="s">
        <v>224</v>
      </c>
      <c r="H13474" s="99"/>
      <c r="I13474" s="105">
        <f t="shared" si="3821"/>
        <v>0</v>
      </c>
      <c r="J13474" s="100"/>
      <c r="K13474" s="100"/>
      <c r="L13474" s="105">
        <f t="shared" si="3823"/>
        <v>0</v>
      </c>
      <c r="M13474" s="100"/>
      <c r="N13474" s="100"/>
      <c r="R13474" s="352">
        <f>L13704-[1]გადასახდელები!L12094</f>
        <v>0</v>
      </c>
    </row>
    <row r="13475" spans="2:18" ht="48.75" hidden="1" customHeight="1">
      <c r="B13475" s="36" t="str">
        <f t="shared" si="3822"/>
        <v>b</v>
      </c>
      <c r="C13475" s="42">
        <v>6</v>
      </c>
      <c r="D13475" s="42"/>
      <c r="F13475" s="343" t="s">
        <v>671</v>
      </c>
      <c r="G13475" s="45" t="s">
        <v>225</v>
      </c>
      <c r="H13475" s="99"/>
      <c r="I13475" s="105">
        <f t="shared" si="3821"/>
        <v>0</v>
      </c>
      <c r="J13475" s="100"/>
      <c r="K13475" s="100"/>
      <c r="L13475" s="105">
        <f t="shared" si="3823"/>
        <v>0</v>
      </c>
      <c r="M13475" s="100"/>
      <c r="N13475" s="100"/>
      <c r="R13475" s="352">
        <f>L13705-[1]გადასახდელები!L12095</f>
        <v>0</v>
      </c>
    </row>
    <row r="13476" spans="2:18" ht="24.75" hidden="1" customHeight="1">
      <c r="B13476" s="36" t="str">
        <f t="shared" si="3822"/>
        <v>b</v>
      </c>
      <c r="C13476" s="42">
        <v>6</v>
      </c>
      <c r="D13476" s="42"/>
      <c r="F13476" s="343" t="s">
        <v>672</v>
      </c>
      <c r="G13476" s="45" t="s">
        <v>226</v>
      </c>
      <c r="H13476" s="99"/>
      <c r="I13476" s="105">
        <f t="shared" si="3821"/>
        <v>0</v>
      </c>
      <c r="J13476" s="100"/>
      <c r="K13476" s="100"/>
      <c r="L13476" s="105">
        <f t="shared" si="3823"/>
        <v>0</v>
      </c>
      <c r="M13476" s="100"/>
      <c r="N13476" s="100"/>
      <c r="R13476" s="352">
        <f>L13706-[1]გადასახდელები!L12096</f>
        <v>0</v>
      </c>
    </row>
    <row r="13477" spans="2:18" ht="24" hidden="1" customHeight="1">
      <c r="B13477" s="36" t="str">
        <f t="shared" si="3822"/>
        <v>b</v>
      </c>
      <c r="C13477" s="42">
        <v>6</v>
      </c>
      <c r="D13477" s="42"/>
      <c r="F13477" s="343" t="s">
        <v>673</v>
      </c>
      <c r="G13477" s="45" t="s">
        <v>227</v>
      </c>
      <c r="H13477" s="99"/>
      <c r="I13477" s="105">
        <f t="shared" si="3821"/>
        <v>0</v>
      </c>
      <c r="J13477" s="100"/>
      <c r="K13477" s="100"/>
      <c r="L13477" s="105">
        <f t="shared" si="3823"/>
        <v>0</v>
      </c>
      <c r="M13477" s="100"/>
      <c r="N13477" s="100"/>
      <c r="R13477" s="352">
        <f>L13707-[1]გადასახდელები!L12097</f>
        <v>0</v>
      </c>
    </row>
    <row r="13478" spans="2:18" ht="36.75" hidden="1" customHeight="1">
      <c r="B13478" s="36" t="str">
        <f t="shared" si="3822"/>
        <v>b</v>
      </c>
      <c r="C13478" s="42">
        <v>6</v>
      </c>
      <c r="D13478" s="42"/>
      <c r="F13478" s="343" t="s">
        <v>572</v>
      </c>
      <c r="G13478" s="45" t="s">
        <v>228</v>
      </c>
      <c r="H13478" s="99"/>
      <c r="I13478" s="105">
        <f t="shared" si="3821"/>
        <v>0</v>
      </c>
      <c r="J13478" s="100"/>
      <c r="K13478" s="100"/>
      <c r="L13478" s="105">
        <f t="shared" si="3823"/>
        <v>0</v>
      </c>
      <c r="M13478" s="100"/>
      <c r="N13478" s="100"/>
      <c r="R13478" s="352">
        <f>L13708-[1]გადასახდელები!L12098</f>
        <v>0</v>
      </c>
    </row>
    <row r="13479" spans="2:18" ht="24.75" hidden="1" customHeight="1">
      <c r="B13479" s="36" t="str">
        <f t="shared" si="3822"/>
        <v>b</v>
      </c>
      <c r="C13479" s="42">
        <v>5</v>
      </c>
      <c r="D13479" s="42"/>
      <c r="F13479" s="343" t="s">
        <v>573</v>
      </c>
      <c r="G13479" s="48" t="s">
        <v>193</v>
      </c>
      <c r="H13479" s="101"/>
      <c r="I13479" s="97">
        <f t="shared" si="3821"/>
        <v>0</v>
      </c>
      <c r="J13479" s="102"/>
      <c r="K13479" s="102"/>
      <c r="L13479" s="97">
        <f t="shared" si="3823"/>
        <v>0</v>
      </c>
      <c r="M13479" s="102"/>
      <c r="N13479" s="102"/>
      <c r="R13479" s="352">
        <f>L13709-[1]გადასახდელები!L12099</f>
        <v>0</v>
      </c>
    </row>
    <row r="13480" spans="2:18" ht="20.25" hidden="1" customHeight="1">
      <c r="B13480" s="36" t="str">
        <f t="shared" si="3822"/>
        <v>b</v>
      </c>
      <c r="C13480" s="42">
        <v>2</v>
      </c>
      <c r="D13480" s="42"/>
      <c r="E13480" s="24">
        <v>7107</v>
      </c>
      <c r="F13480" s="342" t="s">
        <v>574</v>
      </c>
      <c r="G13480" s="59" t="s">
        <v>292</v>
      </c>
      <c r="H13480" s="86">
        <f>H13481+H13528+H13536+H13535</f>
        <v>0</v>
      </c>
      <c r="I13480" s="87">
        <f t="shared" ref="I13480:I13543" si="3824">J13480+K13480</f>
        <v>0</v>
      </c>
      <c r="J13480" s="88">
        <f>J13481+J13528+J13536+J13535</f>
        <v>0</v>
      </c>
      <c r="K13480" s="88">
        <f>K13481+K13528+K13536+K13535</f>
        <v>0</v>
      </c>
      <c r="L13480" s="87">
        <f t="shared" si="3823"/>
        <v>0</v>
      </c>
      <c r="M13480" s="88">
        <f>M13481+M13528+M13536+M13535</f>
        <v>0</v>
      </c>
      <c r="N13480" s="88">
        <f>N13481+N13528+N13536+N13535</f>
        <v>0</v>
      </c>
      <c r="O13480" s="82" t="s">
        <v>146</v>
      </c>
      <c r="P13480" s="35" t="s">
        <v>145</v>
      </c>
      <c r="R13480" s="352">
        <f>L13710-[1]გადასახდელები!L12100</f>
        <v>0</v>
      </c>
    </row>
    <row r="13481" spans="2:18" ht="20.25" hidden="1" customHeight="1">
      <c r="B13481" s="36" t="str">
        <f t="shared" si="3822"/>
        <v>b</v>
      </c>
      <c r="C13481" s="42">
        <v>3</v>
      </c>
      <c r="D13481" s="42"/>
      <c r="F13481" s="342" t="s">
        <v>575</v>
      </c>
      <c r="G13481" s="51" t="s">
        <v>293</v>
      </c>
      <c r="H13481" s="89">
        <f>H13482+H13494+H13523</f>
        <v>0</v>
      </c>
      <c r="I13481" s="90">
        <f t="shared" si="3824"/>
        <v>0</v>
      </c>
      <c r="J13481" s="89">
        <f>J13482+J13494+J13523</f>
        <v>0</v>
      </c>
      <c r="K13481" s="89">
        <f>K13482+K13494+K13523</f>
        <v>0</v>
      </c>
      <c r="L13481" s="90">
        <f t="shared" si="3823"/>
        <v>0</v>
      </c>
      <c r="M13481" s="89">
        <f>M13482+M13494+M13523</f>
        <v>0</v>
      </c>
      <c r="N13481" s="89">
        <f>N13482+N13494+N13523</f>
        <v>0</v>
      </c>
      <c r="O13481" s="82" t="s">
        <v>146</v>
      </c>
      <c r="P13481" s="35" t="s">
        <v>145</v>
      </c>
      <c r="R13481" s="352">
        <f>L13711-[1]გადასახდელები!L12101</f>
        <v>0</v>
      </c>
    </row>
    <row r="13482" spans="2:18" ht="20.25" hidden="1" customHeight="1">
      <c r="B13482" s="36" t="str">
        <f t="shared" si="3822"/>
        <v>b</v>
      </c>
      <c r="C13482" s="42">
        <v>4</v>
      </c>
      <c r="D13482" s="42"/>
      <c r="F13482" s="342" t="s">
        <v>576</v>
      </c>
      <c r="G13482" s="47" t="s">
        <v>294</v>
      </c>
      <c r="H13482" s="93">
        <f>H13483+H13484+H13485+H13486+H13487+H13488+H13489+H13490+H13491+H13492+H13493</f>
        <v>0</v>
      </c>
      <c r="I13482" s="94">
        <f t="shared" si="3824"/>
        <v>0</v>
      </c>
      <c r="J13482" s="93">
        <f>J13483+J13484+J13485+J13486+J13487+J13488+J13489+J13490+J13491+J13492+J13493</f>
        <v>0</v>
      </c>
      <c r="K13482" s="93">
        <f>K13483+K13484+K13485+K13486+K13487+K13488+K13489+K13490+K13491+K13492+K13493</f>
        <v>0</v>
      </c>
      <c r="L13482" s="94">
        <f t="shared" si="3823"/>
        <v>0</v>
      </c>
      <c r="M13482" s="93">
        <f>M13483+M13484+M13485+M13486+M13487+M13488+M13489+M13490+M13491+M13492+M13493</f>
        <v>0</v>
      </c>
      <c r="N13482" s="93">
        <f>N13483+N13484+N13485+N13486+N13487+N13488+N13489+N13490+N13491+N13492+N13493</f>
        <v>0</v>
      </c>
      <c r="O13482" s="82" t="s">
        <v>146</v>
      </c>
      <c r="P13482" s="35" t="s">
        <v>145</v>
      </c>
      <c r="R13482" s="352">
        <f>L13712-[1]გადასახდელები!L12102</f>
        <v>0</v>
      </c>
    </row>
    <row r="13483" spans="2:18" ht="20.25" hidden="1" customHeight="1">
      <c r="B13483" s="36" t="str">
        <f t="shared" ref="B13483:B13546" si="3825">IF(H13483+I13483+L13483&gt;0,"a","b")</f>
        <v>b</v>
      </c>
      <c r="C13483" s="42">
        <v>5</v>
      </c>
      <c r="D13483" s="42"/>
      <c r="F13483" s="343" t="s">
        <v>577</v>
      </c>
      <c r="G13483" s="48" t="s">
        <v>295</v>
      </c>
      <c r="H13483" s="101"/>
      <c r="I13483" s="97">
        <f t="shared" si="3824"/>
        <v>0</v>
      </c>
      <c r="J13483" s="102"/>
      <c r="K13483" s="102"/>
      <c r="L13483" s="97">
        <f t="shared" si="3823"/>
        <v>0</v>
      </c>
      <c r="M13483" s="102"/>
      <c r="N13483" s="102"/>
      <c r="O13483" s="115"/>
      <c r="P13483" s="35" t="s">
        <v>145</v>
      </c>
      <c r="R13483" s="352">
        <f>L13713-[1]გადასახდელები!L12103</f>
        <v>0</v>
      </c>
    </row>
    <row r="13484" spans="2:18" ht="20.25" hidden="1" customHeight="1">
      <c r="B13484" s="36" t="str">
        <f t="shared" si="3825"/>
        <v>b</v>
      </c>
      <c r="C13484" s="42">
        <v>5</v>
      </c>
      <c r="D13484" s="42"/>
      <c r="F13484" s="343" t="s">
        <v>578</v>
      </c>
      <c r="G13484" s="48" t="s">
        <v>296</v>
      </c>
      <c r="H13484" s="101"/>
      <c r="I13484" s="97">
        <f t="shared" si="3824"/>
        <v>0</v>
      </c>
      <c r="J13484" s="102"/>
      <c r="K13484" s="102"/>
      <c r="L13484" s="97">
        <f t="shared" si="3823"/>
        <v>0</v>
      </c>
      <c r="M13484" s="102"/>
      <c r="N13484" s="102"/>
      <c r="O13484" s="115"/>
      <c r="P13484" s="35" t="s">
        <v>145</v>
      </c>
      <c r="R13484" s="352">
        <f>L13714-[1]გადასახდელები!L12104</f>
        <v>0</v>
      </c>
    </row>
    <row r="13485" spans="2:18" ht="30.75" hidden="1" customHeight="1">
      <c r="B13485" s="36" t="str">
        <f t="shared" si="3825"/>
        <v>b</v>
      </c>
      <c r="C13485" s="42">
        <v>5</v>
      </c>
      <c r="D13485" s="42"/>
      <c r="F13485" s="343" t="s">
        <v>674</v>
      </c>
      <c r="G13485" s="52" t="s">
        <v>297</v>
      </c>
      <c r="H13485" s="101"/>
      <c r="I13485" s="97">
        <f t="shared" si="3824"/>
        <v>0</v>
      </c>
      <c r="J13485" s="102"/>
      <c r="K13485" s="102"/>
      <c r="L13485" s="97">
        <f t="shared" si="3823"/>
        <v>0</v>
      </c>
      <c r="M13485" s="102"/>
      <c r="N13485" s="102"/>
      <c r="O13485" s="115"/>
      <c r="P13485" s="35" t="s">
        <v>145</v>
      </c>
      <c r="R13485" s="352">
        <f>L13715-[1]გადასახდელები!L12105</f>
        <v>0</v>
      </c>
    </row>
    <row r="13486" spans="2:18" ht="20.25" hidden="1" customHeight="1">
      <c r="B13486" s="36" t="str">
        <f t="shared" si="3825"/>
        <v>b</v>
      </c>
      <c r="C13486" s="42">
        <v>5</v>
      </c>
      <c r="D13486" s="42"/>
      <c r="F13486" s="343" t="s">
        <v>579</v>
      </c>
      <c r="G13486" s="48" t="s">
        <v>298</v>
      </c>
      <c r="H13486" s="101"/>
      <c r="I13486" s="97">
        <f t="shared" si="3824"/>
        <v>0</v>
      </c>
      <c r="J13486" s="102"/>
      <c r="K13486" s="102"/>
      <c r="L13486" s="97">
        <f t="shared" si="3823"/>
        <v>0</v>
      </c>
      <c r="M13486" s="102"/>
      <c r="N13486" s="102"/>
      <c r="O13486" s="115"/>
      <c r="P13486" s="35" t="s">
        <v>145</v>
      </c>
      <c r="R13486" s="352">
        <f>L13716-[1]გადასახდელები!L12106</f>
        <v>0</v>
      </c>
    </row>
    <row r="13487" spans="2:18" ht="20.25" hidden="1" customHeight="1">
      <c r="B13487" s="36" t="str">
        <f t="shared" si="3825"/>
        <v>b</v>
      </c>
      <c r="C13487" s="42">
        <v>5</v>
      </c>
      <c r="D13487" s="42"/>
      <c r="F13487" s="343" t="s">
        <v>580</v>
      </c>
      <c r="G13487" s="48" t="s">
        <v>299</v>
      </c>
      <c r="H13487" s="101"/>
      <c r="I13487" s="97">
        <f t="shared" si="3824"/>
        <v>0</v>
      </c>
      <c r="J13487" s="102"/>
      <c r="K13487" s="102"/>
      <c r="L13487" s="97">
        <f t="shared" ref="L13487:L13550" si="3826">M13487+N13487</f>
        <v>0</v>
      </c>
      <c r="M13487" s="102"/>
      <c r="N13487" s="102"/>
      <c r="O13487" s="115"/>
      <c r="P13487" s="35" t="s">
        <v>145</v>
      </c>
      <c r="R13487" s="352">
        <f>L13717-[1]გადასახდელები!L12107</f>
        <v>0</v>
      </c>
    </row>
    <row r="13488" spans="2:18" ht="30.75" hidden="1" customHeight="1">
      <c r="B13488" s="36" t="str">
        <f t="shared" si="3825"/>
        <v>b</v>
      </c>
      <c r="C13488" s="42">
        <v>5</v>
      </c>
      <c r="D13488" s="42"/>
      <c r="F13488" s="343" t="s">
        <v>581</v>
      </c>
      <c r="G13488" s="48" t="s">
        <v>300</v>
      </c>
      <c r="H13488" s="101"/>
      <c r="I13488" s="97">
        <f t="shared" si="3824"/>
        <v>0</v>
      </c>
      <c r="J13488" s="102"/>
      <c r="K13488" s="102"/>
      <c r="L13488" s="97">
        <f t="shared" si="3826"/>
        <v>0</v>
      </c>
      <c r="M13488" s="102"/>
      <c r="N13488" s="102"/>
      <c r="O13488" s="115"/>
      <c r="P13488" s="35" t="s">
        <v>145</v>
      </c>
      <c r="R13488" s="352">
        <f>L13718-[1]გადასახდელები!L12108</f>
        <v>0</v>
      </c>
    </row>
    <row r="13489" spans="2:18" ht="20.25" hidden="1" customHeight="1">
      <c r="B13489" s="36" t="str">
        <f t="shared" si="3825"/>
        <v>b</v>
      </c>
      <c r="C13489" s="42">
        <v>5</v>
      </c>
      <c r="D13489" s="42"/>
      <c r="F13489" s="343" t="s">
        <v>675</v>
      </c>
      <c r="G13489" s="48" t="s">
        <v>301</v>
      </c>
      <c r="H13489" s="101"/>
      <c r="I13489" s="97">
        <f t="shared" si="3824"/>
        <v>0</v>
      </c>
      <c r="J13489" s="102"/>
      <c r="K13489" s="102"/>
      <c r="L13489" s="97">
        <f t="shared" si="3826"/>
        <v>0</v>
      </c>
      <c r="M13489" s="102"/>
      <c r="N13489" s="102"/>
      <c r="O13489" s="115"/>
      <c r="P13489" s="35" t="s">
        <v>145</v>
      </c>
      <c r="R13489" s="352">
        <f>L13719-[1]გადასახდელები!L12109</f>
        <v>0</v>
      </c>
    </row>
    <row r="13490" spans="2:18" ht="20.25" hidden="1" customHeight="1">
      <c r="B13490" s="36" t="str">
        <f t="shared" si="3825"/>
        <v>b</v>
      </c>
      <c r="C13490" s="42">
        <v>5</v>
      </c>
      <c r="D13490" s="42"/>
      <c r="F13490" s="343" t="s">
        <v>582</v>
      </c>
      <c r="G13490" s="48" t="s">
        <v>302</v>
      </c>
      <c r="H13490" s="101"/>
      <c r="I13490" s="97">
        <f t="shared" si="3824"/>
        <v>0</v>
      </c>
      <c r="J13490" s="102"/>
      <c r="K13490" s="102"/>
      <c r="L13490" s="97">
        <f t="shared" si="3826"/>
        <v>0</v>
      </c>
      <c r="M13490" s="102"/>
      <c r="N13490" s="102"/>
      <c r="O13490" s="115"/>
      <c r="P13490" s="35" t="s">
        <v>145</v>
      </c>
      <c r="R13490" s="352">
        <f>L13720-[1]გადასახდელები!L12110</f>
        <v>0</v>
      </c>
    </row>
    <row r="13491" spans="2:18" ht="20.25" hidden="1" customHeight="1">
      <c r="B13491" s="36" t="str">
        <f t="shared" si="3825"/>
        <v>b</v>
      </c>
      <c r="C13491" s="42">
        <v>5</v>
      </c>
      <c r="D13491" s="42"/>
      <c r="F13491" s="343" t="s">
        <v>676</v>
      </c>
      <c r="G13491" s="48" t="s">
        <v>303</v>
      </c>
      <c r="H13491" s="101"/>
      <c r="I13491" s="97">
        <f t="shared" si="3824"/>
        <v>0</v>
      </c>
      <c r="J13491" s="102"/>
      <c r="K13491" s="102"/>
      <c r="L13491" s="97">
        <f t="shared" si="3826"/>
        <v>0</v>
      </c>
      <c r="M13491" s="102"/>
      <c r="N13491" s="102"/>
      <c r="O13491" s="115"/>
      <c r="P13491" s="35" t="s">
        <v>145</v>
      </c>
      <c r="R13491" s="352">
        <f>L13721-[1]გადასახდელები!L12111</f>
        <v>0</v>
      </c>
    </row>
    <row r="13492" spans="2:18" ht="20.25" hidden="1" customHeight="1">
      <c r="B13492" s="36" t="str">
        <f t="shared" si="3825"/>
        <v>b</v>
      </c>
      <c r="C13492" s="42">
        <v>5</v>
      </c>
      <c r="D13492" s="42"/>
      <c r="F13492" s="343" t="s">
        <v>677</v>
      </c>
      <c r="G13492" s="48" t="s">
        <v>304</v>
      </c>
      <c r="H13492" s="101"/>
      <c r="I13492" s="97">
        <f t="shared" si="3824"/>
        <v>0</v>
      </c>
      <c r="J13492" s="102"/>
      <c r="K13492" s="102"/>
      <c r="L13492" s="97">
        <f t="shared" si="3826"/>
        <v>0</v>
      </c>
      <c r="M13492" s="102"/>
      <c r="N13492" s="102"/>
      <c r="O13492" s="115"/>
      <c r="P13492" s="35" t="s">
        <v>145</v>
      </c>
      <c r="R13492" s="352">
        <f>L13722-[1]გადასახდელები!L12112</f>
        <v>0</v>
      </c>
    </row>
    <row r="13493" spans="2:18" ht="20.25" hidden="1" customHeight="1">
      <c r="B13493" s="36" t="str">
        <f t="shared" si="3825"/>
        <v>b</v>
      </c>
      <c r="C13493" s="42">
        <v>5</v>
      </c>
      <c r="D13493" s="42"/>
      <c r="F13493" s="343" t="s">
        <v>583</v>
      </c>
      <c r="G13493" s="48" t="s">
        <v>305</v>
      </c>
      <c r="H13493" s="101"/>
      <c r="I13493" s="97">
        <f t="shared" si="3824"/>
        <v>0</v>
      </c>
      <c r="J13493" s="102"/>
      <c r="K13493" s="102"/>
      <c r="L13493" s="97">
        <f t="shared" si="3826"/>
        <v>0</v>
      </c>
      <c r="M13493" s="102"/>
      <c r="N13493" s="102"/>
      <c r="O13493" s="115"/>
      <c r="P13493" s="35" t="s">
        <v>145</v>
      </c>
      <c r="R13493" s="352">
        <f>L13723-[1]გადასახდელები!L12113</f>
        <v>0</v>
      </c>
    </row>
    <row r="13494" spans="2:18" ht="20.25" hidden="1" customHeight="1">
      <c r="B13494" s="36" t="str">
        <f t="shared" si="3825"/>
        <v>b</v>
      </c>
      <c r="C13494" s="42">
        <v>4</v>
      </c>
      <c r="D13494" s="42"/>
      <c r="F13494" s="342" t="s">
        <v>584</v>
      </c>
      <c r="G13494" s="47" t="s">
        <v>306</v>
      </c>
      <c r="H13494" s="93">
        <f>H13495+H13502</f>
        <v>0</v>
      </c>
      <c r="I13494" s="94">
        <f t="shared" si="3824"/>
        <v>0</v>
      </c>
      <c r="J13494" s="93">
        <f>J13495+J13502</f>
        <v>0</v>
      </c>
      <c r="K13494" s="93">
        <f>K13495+K13502</f>
        <v>0</v>
      </c>
      <c r="L13494" s="94">
        <f t="shared" si="3826"/>
        <v>0</v>
      </c>
      <c r="M13494" s="93">
        <f>M13495+M13502</f>
        <v>0</v>
      </c>
      <c r="N13494" s="93">
        <f>N13495+N13502</f>
        <v>0</v>
      </c>
      <c r="O13494" s="82" t="s">
        <v>146</v>
      </c>
      <c r="P13494" s="35" t="s">
        <v>145</v>
      </c>
      <c r="R13494" s="352">
        <f>L13724-[1]გადასახდელები!L12114</f>
        <v>0</v>
      </c>
    </row>
    <row r="13495" spans="2:18" ht="20.25" hidden="1" customHeight="1">
      <c r="B13495" s="36" t="str">
        <f t="shared" si="3825"/>
        <v>b</v>
      </c>
      <c r="C13495" s="42">
        <v>5</v>
      </c>
      <c r="D13495" s="42"/>
      <c r="F13495" s="342" t="s">
        <v>585</v>
      </c>
      <c r="G13495" s="48" t="s">
        <v>307</v>
      </c>
      <c r="H13495" s="96">
        <f>SUM(H13496:H13501)</f>
        <v>0</v>
      </c>
      <c r="I13495" s="97">
        <f t="shared" si="3824"/>
        <v>0</v>
      </c>
      <c r="J13495" s="96">
        <f>SUM(J13496:J13501)</f>
        <v>0</v>
      </c>
      <c r="K13495" s="96">
        <f>SUM(K13496:K13501)</f>
        <v>0</v>
      </c>
      <c r="L13495" s="97">
        <f t="shared" si="3826"/>
        <v>0</v>
      </c>
      <c r="M13495" s="96">
        <f>SUM(M13496:M13501)</f>
        <v>0</v>
      </c>
      <c r="N13495" s="96">
        <f>SUM(N13496:N13501)</f>
        <v>0</v>
      </c>
      <c r="O13495" s="82" t="s">
        <v>146</v>
      </c>
      <c r="P13495" s="35" t="s">
        <v>145</v>
      </c>
      <c r="R13495" s="352">
        <f>L13725-[1]გადასახდელები!L12115</f>
        <v>0</v>
      </c>
    </row>
    <row r="13496" spans="2:18" ht="20.25" hidden="1" customHeight="1">
      <c r="B13496" s="36" t="str">
        <f t="shared" si="3825"/>
        <v>b</v>
      </c>
      <c r="C13496" s="42">
        <v>6</v>
      </c>
      <c r="D13496" s="42"/>
      <c r="F13496" s="343" t="s">
        <v>586</v>
      </c>
      <c r="G13496" s="53" t="s">
        <v>308</v>
      </c>
      <c r="H13496" s="99"/>
      <c r="I13496" s="105">
        <f t="shared" si="3824"/>
        <v>0</v>
      </c>
      <c r="J13496" s="100"/>
      <c r="K13496" s="100"/>
      <c r="L13496" s="105">
        <f t="shared" si="3826"/>
        <v>0</v>
      </c>
      <c r="M13496" s="100"/>
      <c r="N13496" s="100"/>
      <c r="O13496" s="115"/>
      <c r="P13496" s="35" t="s">
        <v>145</v>
      </c>
      <c r="R13496" s="352">
        <f>L13726-[1]გადასახდელები!L12116</f>
        <v>0</v>
      </c>
    </row>
    <row r="13497" spans="2:18" ht="20.25" hidden="1" customHeight="1">
      <c r="B13497" s="36" t="str">
        <f t="shared" si="3825"/>
        <v>b</v>
      </c>
      <c r="C13497" s="42">
        <v>6</v>
      </c>
      <c r="D13497" s="42"/>
      <c r="F13497" s="343" t="s">
        <v>678</v>
      </c>
      <c r="G13497" s="53" t="s">
        <v>309</v>
      </c>
      <c r="H13497" s="99"/>
      <c r="I13497" s="105">
        <f t="shared" si="3824"/>
        <v>0</v>
      </c>
      <c r="J13497" s="100"/>
      <c r="K13497" s="100"/>
      <c r="L13497" s="105">
        <f t="shared" si="3826"/>
        <v>0</v>
      </c>
      <c r="M13497" s="100"/>
      <c r="N13497" s="100"/>
      <c r="O13497" s="115"/>
      <c r="P13497" s="35" t="s">
        <v>145</v>
      </c>
      <c r="R13497" s="352">
        <f>L13727-[1]გადასახდელები!L12117</f>
        <v>0</v>
      </c>
    </row>
    <row r="13498" spans="2:18" ht="20.25" hidden="1" customHeight="1">
      <c r="B13498" s="36" t="str">
        <f t="shared" si="3825"/>
        <v>b</v>
      </c>
      <c r="C13498" s="42">
        <v>6</v>
      </c>
      <c r="D13498" s="42"/>
      <c r="F13498" s="343" t="s">
        <v>679</v>
      </c>
      <c r="G13498" s="53" t="s">
        <v>310</v>
      </c>
      <c r="H13498" s="99"/>
      <c r="I13498" s="105">
        <f t="shared" si="3824"/>
        <v>0</v>
      </c>
      <c r="J13498" s="100"/>
      <c r="K13498" s="100"/>
      <c r="L13498" s="105">
        <f t="shared" si="3826"/>
        <v>0</v>
      </c>
      <c r="M13498" s="100"/>
      <c r="N13498" s="100"/>
      <c r="O13498" s="115"/>
      <c r="P13498" s="35" t="s">
        <v>145</v>
      </c>
      <c r="R13498" s="352">
        <f>L13728-[1]გადასახდელები!L12118</f>
        <v>0</v>
      </c>
    </row>
    <row r="13499" spans="2:18" ht="20.25" hidden="1" customHeight="1">
      <c r="B13499" s="36" t="str">
        <f t="shared" si="3825"/>
        <v>b</v>
      </c>
      <c r="C13499" s="42">
        <v>6</v>
      </c>
      <c r="D13499" s="42"/>
      <c r="F13499" s="343" t="s">
        <v>680</v>
      </c>
      <c r="G13499" s="53" t="s">
        <v>311</v>
      </c>
      <c r="H13499" s="99"/>
      <c r="I13499" s="105">
        <f t="shared" si="3824"/>
        <v>0</v>
      </c>
      <c r="J13499" s="100"/>
      <c r="K13499" s="100"/>
      <c r="L13499" s="105">
        <f t="shared" si="3826"/>
        <v>0</v>
      </c>
      <c r="M13499" s="100"/>
      <c r="N13499" s="100"/>
      <c r="O13499" s="115"/>
      <c r="P13499" s="35" t="s">
        <v>145</v>
      </c>
      <c r="R13499" s="352">
        <f>L13729-[1]გადასახდელები!L12119</f>
        <v>0</v>
      </c>
    </row>
    <row r="13500" spans="2:18" ht="20.25" hidden="1" customHeight="1">
      <c r="B13500" s="36" t="str">
        <f t="shared" si="3825"/>
        <v>b</v>
      </c>
      <c r="C13500" s="42">
        <v>6</v>
      </c>
      <c r="D13500" s="42"/>
      <c r="F13500" s="343" t="s">
        <v>681</v>
      </c>
      <c r="G13500" s="53" t="s">
        <v>312</v>
      </c>
      <c r="H13500" s="99"/>
      <c r="I13500" s="105">
        <f t="shared" si="3824"/>
        <v>0</v>
      </c>
      <c r="J13500" s="100"/>
      <c r="K13500" s="100"/>
      <c r="L13500" s="105">
        <f t="shared" si="3826"/>
        <v>0</v>
      </c>
      <c r="M13500" s="100"/>
      <c r="N13500" s="100"/>
      <c r="O13500" s="115"/>
      <c r="P13500" s="35" t="s">
        <v>145</v>
      </c>
      <c r="R13500" s="352">
        <f>L13730-[1]გადასახდელები!L12120</f>
        <v>0</v>
      </c>
    </row>
    <row r="13501" spans="2:18" ht="20.25" hidden="1" customHeight="1">
      <c r="B13501" s="36" t="str">
        <f t="shared" si="3825"/>
        <v>b</v>
      </c>
      <c r="C13501" s="42">
        <v>6</v>
      </c>
      <c r="D13501" s="42"/>
      <c r="F13501" s="343" t="s">
        <v>682</v>
      </c>
      <c r="G13501" s="53" t="s">
        <v>313</v>
      </c>
      <c r="H13501" s="99"/>
      <c r="I13501" s="105">
        <f t="shared" si="3824"/>
        <v>0</v>
      </c>
      <c r="J13501" s="100"/>
      <c r="K13501" s="100"/>
      <c r="L13501" s="105">
        <f t="shared" si="3826"/>
        <v>0</v>
      </c>
      <c r="M13501" s="100"/>
      <c r="N13501" s="100"/>
      <c r="O13501" s="115"/>
      <c r="P13501" s="35" t="s">
        <v>145</v>
      </c>
      <c r="R13501" s="352">
        <f>L13731-[1]გადასახდელები!L12121</f>
        <v>0</v>
      </c>
    </row>
    <row r="13502" spans="2:18" ht="20.25" hidden="1" customHeight="1">
      <c r="B13502" s="36" t="str">
        <f t="shared" si="3825"/>
        <v>b</v>
      </c>
      <c r="C13502" s="42">
        <v>5</v>
      </c>
      <c r="D13502" s="42"/>
      <c r="F13502" s="342" t="s">
        <v>587</v>
      </c>
      <c r="G13502" s="48" t="s">
        <v>314</v>
      </c>
      <c r="H13502" s="96">
        <f>SUM(H13503:H13522)</f>
        <v>0</v>
      </c>
      <c r="I13502" s="97">
        <f t="shared" si="3824"/>
        <v>0</v>
      </c>
      <c r="J13502" s="96">
        <f>SUM(J13503:J13522)</f>
        <v>0</v>
      </c>
      <c r="K13502" s="96">
        <f>SUM(K13503:K13522)</f>
        <v>0</v>
      </c>
      <c r="L13502" s="97">
        <f t="shared" si="3826"/>
        <v>0</v>
      </c>
      <c r="M13502" s="96">
        <f>SUM(M13503:M13522)</f>
        <v>0</v>
      </c>
      <c r="N13502" s="96">
        <f>SUM(N13503:N13522)</f>
        <v>0</v>
      </c>
      <c r="O13502" s="82" t="s">
        <v>146</v>
      </c>
      <c r="P13502" s="35" t="s">
        <v>145</v>
      </c>
      <c r="R13502" s="352">
        <f>L13732-[1]გადასახდელები!L12122</f>
        <v>0</v>
      </c>
    </row>
    <row r="13503" spans="2:18" ht="20.25" hidden="1" customHeight="1">
      <c r="B13503" s="36" t="str">
        <f t="shared" si="3825"/>
        <v>b</v>
      </c>
      <c r="C13503" s="42">
        <v>6</v>
      </c>
      <c r="D13503" s="42"/>
      <c r="F13503" s="343" t="s">
        <v>683</v>
      </c>
      <c r="G13503" s="54" t="s">
        <v>315</v>
      </c>
      <c r="H13503" s="116"/>
      <c r="I13503" s="105">
        <f t="shared" si="3824"/>
        <v>0</v>
      </c>
      <c r="J13503" s="117"/>
      <c r="K13503" s="117"/>
      <c r="L13503" s="105">
        <f t="shared" si="3826"/>
        <v>0</v>
      </c>
      <c r="M13503" s="117"/>
      <c r="N13503" s="117"/>
      <c r="P13503" s="35" t="s">
        <v>145</v>
      </c>
      <c r="R13503" s="352">
        <f>L13733-[1]გადასახდელები!L12123</f>
        <v>0</v>
      </c>
    </row>
    <row r="13504" spans="2:18" ht="20.25" hidden="1" customHeight="1">
      <c r="B13504" s="36" t="str">
        <f t="shared" si="3825"/>
        <v>b</v>
      </c>
      <c r="C13504" s="42">
        <v>6</v>
      </c>
      <c r="D13504" s="42"/>
      <c r="F13504" s="343" t="s">
        <v>684</v>
      </c>
      <c r="G13504" s="54" t="s">
        <v>316</v>
      </c>
      <c r="H13504" s="116"/>
      <c r="I13504" s="105">
        <f t="shared" si="3824"/>
        <v>0</v>
      </c>
      <c r="J13504" s="117"/>
      <c r="K13504" s="117"/>
      <c r="L13504" s="105">
        <f t="shared" si="3826"/>
        <v>0</v>
      </c>
      <c r="M13504" s="117"/>
      <c r="N13504" s="117"/>
      <c r="P13504" s="35" t="s">
        <v>145</v>
      </c>
      <c r="R13504" s="352">
        <f>L13734-[1]გადასახდელები!L12124</f>
        <v>0</v>
      </c>
    </row>
    <row r="13505" spans="2:18" ht="30.75" hidden="1" customHeight="1">
      <c r="B13505" s="36" t="str">
        <f t="shared" si="3825"/>
        <v>b</v>
      </c>
      <c r="C13505" s="42">
        <v>6</v>
      </c>
      <c r="D13505" s="42"/>
      <c r="F13505" s="343" t="s">
        <v>588</v>
      </c>
      <c r="G13505" s="54" t="s">
        <v>317</v>
      </c>
      <c r="H13505" s="116"/>
      <c r="I13505" s="105">
        <f t="shared" si="3824"/>
        <v>0</v>
      </c>
      <c r="J13505" s="117"/>
      <c r="K13505" s="117"/>
      <c r="L13505" s="105">
        <f t="shared" si="3826"/>
        <v>0</v>
      </c>
      <c r="M13505" s="117"/>
      <c r="N13505" s="117"/>
      <c r="P13505" s="35" t="s">
        <v>145</v>
      </c>
      <c r="R13505" s="352">
        <f>L13735-[1]გადასახდელები!L12125</f>
        <v>0</v>
      </c>
    </row>
    <row r="13506" spans="2:18" ht="30.75" hidden="1" customHeight="1">
      <c r="B13506" s="36" t="str">
        <f t="shared" si="3825"/>
        <v>b</v>
      </c>
      <c r="C13506" s="42">
        <v>6</v>
      </c>
      <c r="D13506" s="42"/>
      <c r="F13506" s="343" t="s">
        <v>685</v>
      </c>
      <c r="G13506" s="54" t="s">
        <v>318</v>
      </c>
      <c r="H13506" s="116"/>
      <c r="I13506" s="105">
        <f t="shared" si="3824"/>
        <v>0</v>
      </c>
      <c r="J13506" s="117"/>
      <c r="K13506" s="117"/>
      <c r="L13506" s="105">
        <f t="shared" si="3826"/>
        <v>0</v>
      </c>
      <c r="M13506" s="117"/>
      <c r="N13506" s="117"/>
      <c r="P13506" s="35" t="s">
        <v>145</v>
      </c>
      <c r="R13506" s="352">
        <f>L13736-[1]გადასახდელები!L12126</f>
        <v>0</v>
      </c>
    </row>
    <row r="13507" spans="2:18" ht="20.25" hidden="1" customHeight="1">
      <c r="B13507" s="36" t="str">
        <f t="shared" si="3825"/>
        <v>b</v>
      </c>
      <c r="C13507" s="42">
        <v>6</v>
      </c>
      <c r="D13507" s="42"/>
      <c r="F13507" s="343" t="s">
        <v>589</v>
      </c>
      <c r="G13507" s="54" t="s">
        <v>319</v>
      </c>
      <c r="H13507" s="116"/>
      <c r="I13507" s="105">
        <f t="shared" si="3824"/>
        <v>0</v>
      </c>
      <c r="J13507" s="117"/>
      <c r="K13507" s="117"/>
      <c r="L13507" s="105">
        <f t="shared" si="3826"/>
        <v>0</v>
      </c>
      <c r="M13507" s="117"/>
      <c r="N13507" s="117"/>
      <c r="P13507" s="35" t="s">
        <v>145</v>
      </c>
      <c r="R13507" s="352">
        <f>L13737-[1]გადასახდელები!L12127</f>
        <v>0</v>
      </c>
    </row>
    <row r="13508" spans="2:18" ht="20.25" hidden="1" customHeight="1">
      <c r="B13508" s="36" t="str">
        <f t="shared" si="3825"/>
        <v>b</v>
      </c>
      <c r="C13508" s="42">
        <v>6</v>
      </c>
      <c r="D13508" s="42"/>
      <c r="F13508" s="343" t="s">
        <v>686</v>
      </c>
      <c r="G13508" s="54" t="s">
        <v>320</v>
      </c>
      <c r="H13508" s="116"/>
      <c r="I13508" s="105">
        <f t="shared" si="3824"/>
        <v>0</v>
      </c>
      <c r="J13508" s="117"/>
      <c r="K13508" s="117"/>
      <c r="L13508" s="105">
        <f t="shared" si="3826"/>
        <v>0</v>
      </c>
      <c r="M13508" s="117"/>
      <c r="N13508" s="117"/>
      <c r="P13508" s="35" t="s">
        <v>145</v>
      </c>
      <c r="R13508" s="352">
        <f>L13738-[1]გადასახდელები!L12128</f>
        <v>0</v>
      </c>
    </row>
    <row r="13509" spans="2:18" ht="30.75" hidden="1" customHeight="1">
      <c r="B13509" s="36" t="str">
        <f t="shared" si="3825"/>
        <v>b</v>
      </c>
      <c r="C13509" s="42">
        <v>6</v>
      </c>
      <c r="D13509" s="42"/>
      <c r="F13509" s="343" t="s">
        <v>687</v>
      </c>
      <c r="G13509" s="54" t="s">
        <v>321</v>
      </c>
      <c r="H13509" s="116"/>
      <c r="I13509" s="105">
        <f t="shared" si="3824"/>
        <v>0</v>
      </c>
      <c r="J13509" s="117"/>
      <c r="K13509" s="117"/>
      <c r="L13509" s="105">
        <f t="shared" si="3826"/>
        <v>0</v>
      </c>
      <c r="M13509" s="117"/>
      <c r="N13509" s="117"/>
      <c r="P13509" s="35" t="s">
        <v>145</v>
      </c>
      <c r="R13509" s="352">
        <f>L13739-[1]გადასახდელები!L12129</f>
        <v>0</v>
      </c>
    </row>
    <row r="13510" spans="2:18" ht="20.25" hidden="1" customHeight="1">
      <c r="B13510" s="36" t="str">
        <f t="shared" si="3825"/>
        <v>b</v>
      </c>
      <c r="C13510" s="42">
        <v>6</v>
      </c>
      <c r="D13510" s="42"/>
      <c r="F13510" s="343" t="s">
        <v>590</v>
      </c>
      <c r="G13510" s="54" t="s">
        <v>322</v>
      </c>
      <c r="H13510" s="116"/>
      <c r="I13510" s="105">
        <f t="shared" si="3824"/>
        <v>0</v>
      </c>
      <c r="J13510" s="117"/>
      <c r="K13510" s="117"/>
      <c r="L13510" s="105">
        <f t="shared" si="3826"/>
        <v>0</v>
      </c>
      <c r="M13510" s="117"/>
      <c r="N13510" s="117"/>
      <c r="P13510" s="35" t="s">
        <v>145</v>
      </c>
      <c r="R13510" s="352">
        <f>L13740-[1]გადასახდელები!L12130</f>
        <v>0</v>
      </c>
    </row>
    <row r="13511" spans="2:18" ht="20.25" hidden="1" customHeight="1">
      <c r="B13511" s="36" t="str">
        <f t="shared" si="3825"/>
        <v>b</v>
      </c>
      <c r="C13511" s="42">
        <v>6</v>
      </c>
      <c r="D13511" s="42"/>
      <c r="F13511" s="343" t="s">
        <v>688</v>
      </c>
      <c r="G13511" s="54" t="s">
        <v>323</v>
      </c>
      <c r="H13511" s="116"/>
      <c r="I13511" s="105">
        <f t="shared" si="3824"/>
        <v>0</v>
      </c>
      <c r="J13511" s="117"/>
      <c r="K13511" s="117"/>
      <c r="L13511" s="105">
        <f t="shared" si="3826"/>
        <v>0</v>
      </c>
      <c r="M13511" s="117"/>
      <c r="N13511" s="117"/>
      <c r="P13511" s="35" t="s">
        <v>145</v>
      </c>
      <c r="R13511" s="352">
        <f>L13741-[1]გადასახდელები!L12131</f>
        <v>0</v>
      </c>
    </row>
    <row r="13512" spans="2:18" ht="20.25" hidden="1" customHeight="1">
      <c r="B13512" s="36" t="str">
        <f t="shared" si="3825"/>
        <v>b</v>
      </c>
      <c r="C13512" s="42">
        <v>6</v>
      </c>
      <c r="D13512" s="42"/>
      <c r="F13512" s="343" t="s">
        <v>689</v>
      </c>
      <c r="G13512" s="54" t="s">
        <v>324</v>
      </c>
      <c r="H13512" s="116"/>
      <c r="I13512" s="105">
        <f t="shared" si="3824"/>
        <v>0</v>
      </c>
      <c r="J13512" s="117"/>
      <c r="K13512" s="117"/>
      <c r="L13512" s="105">
        <f t="shared" si="3826"/>
        <v>0</v>
      </c>
      <c r="M13512" s="117"/>
      <c r="N13512" s="117"/>
      <c r="P13512" s="35" t="s">
        <v>145</v>
      </c>
      <c r="R13512" s="352">
        <f>L13742-[1]გადასახდელები!L12132</f>
        <v>0</v>
      </c>
    </row>
    <row r="13513" spans="2:18" ht="20.25" hidden="1" customHeight="1">
      <c r="B13513" s="36" t="str">
        <f t="shared" si="3825"/>
        <v>b</v>
      </c>
      <c r="C13513" s="42">
        <v>6</v>
      </c>
      <c r="D13513" s="42"/>
      <c r="F13513" s="343" t="s">
        <v>690</v>
      </c>
      <c r="G13513" s="54" t="s">
        <v>325</v>
      </c>
      <c r="H13513" s="116"/>
      <c r="I13513" s="105">
        <f t="shared" si="3824"/>
        <v>0</v>
      </c>
      <c r="J13513" s="117"/>
      <c r="K13513" s="117"/>
      <c r="L13513" s="105">
        <f t="shared" si="3826"/>
        <v>0</v>
      </c>
      <c r="M13513" s="117"/>
      <c r="N13513" s="117"/>
      <c r="P13513" s="35" t="s">
        <v>145</v>
      </c>
      <c r="R13513" s="352">
        <f>L13743-[1]გადასახდელები!L12133</f>
        <v>0</v>
      </c>
    </row>
    <row r="13514" spans="2:18" ht="20.25" hidden="1" customHeight="1">
      <c r="B13514" s="36" t="str">
        <f t="shared" si="3825"/>
        <v>b</v>
      </c>
      <c r="C13514" s="42">
        <v>6</v>
      </c>
      <c r="D13514" s="42"/>
      <c r="F13514" s="343" t="s">
        <v>691</v>
      </c>
      <c r="G13514" s="54" t="s">
        <v>326</v>
      </c>
      <c r="H13514" s="116"/>
      <c r="I13514" s="105">
        <f t="shared" si="3824"/>
        <v>0</v>
      </c>
      <c r="J13514" s="117"/>
      <c r="K13514" s="117"/>
      <c r="L13514" s="105">
        <f t="shared" si="3826"/>
        <v>0</v>
      </c>
      <c r="M13514" s="117"/>
      <c r="N13514" s="117"/>
      <c r="P13514" s="35" t="s">
        <v>145</v>
      </c>
      <c r="R13514" s="352">
        <f>L13744-[1]გადასახდელები!L12134</f>
        <v>0</v>
      </c>
    </row>
    <row r="13515" spans="2:18" ht="20.25" hidden="1" customHeight="1">
      <c r="B13515" s="36" t="str">
        <f t="shared" si="3825"/>
        <v>b</v>
      </c>
      <c r="C13515" s="42">
        <v>6</v>
      </c>
      <c r="D13515" s="42"/>
      <c r="F13515" s="343" t="s">
        <v>692</v>
      </c>
      <c r="G13515" s="54" t="s">
        <v>327</v>
      </c>
      <c r="H13515" s="116"/>
      <c r="I13515" s="105">
        <f t="shared" si="3824"/>
        <v>0</v>
      </c>
      <c r="J13515" s="117"/>
      <c r="K13515" s="117"/>
      <c r="L13515" s="105">
        <f t="shared" si="3826"/>
        <v>0</v>
      </c>
      <c r="M13515" s="117"/>
      <c r="N13515" s="117"/>
      <c r="P13515" s="35" t="s">
        <v>145</v>
      </c>
      <c r="R13515" s="352">
        <f>L13745-[1]გადასახდელები!L12135</f>
        <v>0</v>
      </c>
    </row>
    <row r="13516" spans="2:18" ht="20.25" hidden="1" customHeight="1">
      <c r="B13516" s="36" t="str">
        <f t="shared" si="3825"/>
        <v>b</v>
      </c>
      <c r="C13516" s="42">
        <v>6</v>
      </c>
      <c r="D13516" s="42"/>
      <c r="F13516" s="343" t="s">
        <v>693</v>
      </c>
      <c r="G13516" s="54" t="s">
        <v>328</v>
      </c>
      <c r="H13516" s="116"/>
      <c r="I13516" s="105">
        <f t="shared" si="3824"/>
        <v>0</v>
      </c>
      <c r="J13516" s="117"/>
      <c r="K13516" s="117"/>
      <c r="L13516" s="105">
        <f t="shared" si="3826"/>
        <v>0</v>
      </c>
      <c r="M13516" s="117"/>
      <c r="N13516" s="117"/>
      <c r="P13516" s="35" t="s">
        <v>145</v>
      </c>
      <c r="R13516" s="352">
        <f>L13746-[1]გადასახდელები!L12136</f>
        <v>0</v>
      </c>
    </row>
    <row r="13517" spans="2:18" ht="20.25" hidden="1" customHeight="1">
      <c r="B13517" s="36" t="str">
        <f t="shared" si="3825"/>
        <v>b</v>
      </c>
      <c r="C13517" s="42">
        <v>6</v>
      </c>
      <c r="D13517" s="42"/>
      <c r="F13517" s="343" t="s">
        <v>694</v>
      </c>
      <c r="G13517" s="54" t="s">
        <v>329</v>
      </c>
      <c r="H13517" s="116"/>
      <c r="I13517" s="105">
        <f t="shared" si="3824"/>
        <v>0</v>
      </c>
      <c r="J13517" s="117"/>
      <c r="K13517" s="117"/>
      <c r="L13517" s="105">
        <f t="shared" si="3826"/>
        <v>0</v>
      </c>
      <c r="M13517" s="117"/>
      <c r="N13517" s="117"/>
      <c r="P13517" s="35" t="s">
        <v>145</v>
      </c>
      <c r="R13517" s="352">
        <f>L13747-[1]გადასახდელები!L12137</f>
        <v>0</v>
      </c>
    </row>
    <row r="13518" spans="2:18" ht="20.25" hidden="1" customHeight="1">
      <c r="B13518" s="36" t="str">
        <f t="shared" si="3825"/>
        <v>b</v>
      </c>
      <c r="C13518" s="42">
        <v>6</v>
      </c>
      <c r="D13518" s="42"/>
      <c r="F13518" s="343" t="s">
        <v>695</v>
      </c>
      <c r="G13518" s="54" t="s">
        <v>330</v>
      </c>
      <c r="H13518" s="116"/>
      <c r="I13518" s="105">
        <f t="shared" si="3824"/>
        <v>0</v>
      </c>
      <c r="J13518" s="117"/>
      <c r="K13518" s="117"/>
      <c r="L13518" s="105">
        <f t="shared" si="3826"/>
        <v>0</v>
      </c>
      <c r="M13518" s="117"/>
      <c r="N13518" s="117"/>
      <c r="P13518" s="35" t="s">
        <v>145</v>
      </c>
      <c r="R13518" s="352">
        <f>L13748-[1]გადასახდელები!L12138</f>
        <v>0</v>
      </c>
    </row>
    <row r="13519" spans="2:18" ht="20.25" hidden="1" customHeight="1">
      <c r="B13519" s="36" t="str">
        <f t="shared" si="3825"/>
        <v>b</v>
      </c>
      <c r="C13519" s="42">
        <v>6</v>
      </c>
      <c r="D13519" s="42"/>
      <c r="F13519" s="343" t="s">
        <v>696</v>
      </c>
      <c r="G13519" s="54" t="s">
        <v>331</v>
      </c>
      <c r="H13519" s="116"/>
      <c r="I13519" s="105">
        <f t="shared" si="3824"/>
        <v>0</v>
      </c>
      <c r="J13519" s="117"/>
      <c r="K13519" s="117"/>
      <c r="L13519" s="105">
        <f t="shared" si="3826"/>
        <v>0</v>
      </c>
      <c r="M13519" s="117"/>
      <c r="N13519" s="117"/>
      <c r="P13519" s="35" t="s">
        <v>145</v>
      </c>
      <c r="R13519" s="352">
        <f>L13749-[1]გადასახდელები!L12139</f>
        <v>0</v>
      </c>
    </row>
    <row r="13520" spans="2:18" ht="20.25" hidden="1" customHeight="1">
      <c r="B13520" s="36" t="str">
        <f t="shared" si="3825"/>
        <v>b</v>
      </c>
      <c r="C13520" s="42">
        <v>6</v>
      </c>
      <c r="D13520" s="42"/>
      <c r="F13520" s="343" t="s">
        <v>697</v>
      </c>
      <c r="G13520" s="55" t="s">
        <v>332</v>
      </c>
      <c r="H13520" s="116"/>
      <c r="I13520" s="105">
        <f t="shared" si="3824"/>
        <v>0</v>
      </c>
      <c r="J13520" s="117"/>
      <c r="K13520" s="117"/>
      <c r="L13520" s="105">
        <f t="shared" si="3826"/>
        <v>0</v>
      </c>
      <c r="M13520" s="117"/>
      <c r="N13520" s="117"/>
      <c r="P13520" s="35" t="s">
        <v>145</v>
      </c>
      <c r="R13520" s="352">
        <f>L13750-[1]გადასახდელები!L12140</f>
        <v>0</v>
      </c>
    </row>
    <row r="13521" spans="2:18" ht="20.25" hidden="1" customHeight="1">
      <c r="B13521" s="36" t="str">
        <f t="shared" si="3825"/>
        <v>b</v>
      </c>
      <c r="C13521" s="42">
        <v>6</v>
      </c>
      <c r="D13521" s="42"/>
      <c r="F13521" s="343" t="s">
        <v>698</v>
      </c>
      <c r="G13521" s="54" t="s">
        <v>333</v>
      </c>
      <c r="H13521" s="116"/>
      <c r="I13521" s="105">
        <f t="shared" si="3824"/>
        <v>0</v>
      </c>
      <c r="J13521" s="117"/>
      <c r="K13521" s="117"/>
      <c r="L13521" s="105">
        <f t="shared" si="3826"/>
        <v>0</v>
      </c>
      <c r="M13521" s="117"/>
      <c r="N13521" s="117"/>
      <c r="P13521" s="35" t="s">
        <v>145</v>
      </c>
      <c r="R13521" s="352">
        <f>L13751-[1]გადასახდელები!L12141</f>
        <v>0</v>
      </c>
    </row>
    <row r="13522" spans="2:18" ht="30.75" hidden="1" customHeight="1">
      <c r="B13522" s="36" t="str">
        <f t="shared" si="3825"/>
        <v>b</v>
      </c>
      <c r="C13522" s="42">
        <v>6</v>
      </c>
      <c r="D13522" s="42"/>
      <c r="F13522" s="343" t="s">
        <v>591</v>
      </c>
      <c r="G13522" s="54" t="s">
        <v>334</v>
      </c>
      <c r="H13522" s="116"/>
      <c r="I13522" s="105">
        <f t="shared" si="3824"/>
        <v>0</v>
      </c>
      <c r="J13522" s="117"/>
      <c r="K13522" s="117"/>
      <c r="L13522" s="105">
        <f t="shared" si="3826"/>
        <v>0</v>
      </c>
      <c r="M13522" s="117"/>
      <c r="N13522" s="117"/>
      <c r="P13522" s="35" t="s">
        <v>145</v>
      </c>
      <c r="R13522" s="352">
        <f>L13752-[1]გადასახდელები!L12142</f>
        <v>0</v>
      </c>
    </row>
    <row r="13523" spans="2:18" ht="20.25" hidden="1" customHeight="1">
      <c r="B13523" s="36" t="str">
        <f t="shared" si="3825"/>
        <v>b</v>
      </c>
      <c r="C13523" s="42">
        <v>4</v>
      </c>
      <c r="D13523" s="42"/>
      <c r="F13523" s="342" t="s">
        <v>699</v>
      </c>
      <c r="G13523" s="47" t="s">
        <v>335</v>
      </c>
      <c r="H13523" s="93">
        <f>H13524+H13525</f>
        <v>0</v>
      </c>
      <c r="I13523" s="94">
        <f t="shared" si="3824"/>
        <v>0</v>
      </c>
      <c r="J13523" s="93">
        <f>J13524+J13525</f>
        <v>0</v>
      </c>
      <c r="K13523" s="93">
        <f>K13524+K13525</f>
        <v>0</v>
      </c>
      <c r="L13523" s="94">
        <f t="shared" si="3826"/>
        <v>0</v>
      </c>
      <c r="M13523" s="93">
        <f>M13524+M13525</f>
        <v>0</v>
      </c>
      <c r="N13523" s="93">
        <f>N13524+N13525</f>
        <v>0</v>
      </c>
      <c r="O13523" s="82" t="s">
        <v>146</v>
      </c>
      <c r="P13523" s="35" t="s">
        <v>145</v>
      </c>
      <c r="R13523" s="352">
        <f>L13753-[1]გადასახდელები!L12143</f>
        <v>0</v>
      </c>
    </row>
    <row r="13524" spans="2:18" ht="20.25" hidden="1" customHeight="1">
      <c r="B13524" s="36" t="str">
        <f t="shared" si="3825"/>
        <v>b</v>
      </c>
      <c r="C13524" s="42">
        <v>5</v>
      </c>
      <c r="D13524" s="42"/>
      <c r="F13524" s="343" t="s">
        <v>700</v>
      </c>
      <c r="G13524" s="48" t="s">
        <v>336</v>
      </c>
      <c r="H13524" s="101"/>
      <c r="I13524" s="97">
        <f t="shared" si="3824"/>
        <v>0</v>
      </c>
      <c r="J13524" s="102"/>
      <c r="K13524" s="102"/>
      <c r="L13524" s="97">
        <f t="shared" si="3826"/>
        <v>0</v>
      </c>
      <c r="M13524" s="102"/>
      <c r="N13524" s="102"/>
      <c r="O13524" s="115"/>
      <c r="P13524" s="35" t="s">
        <v>145</v>
      </c>
      <c r="R13524" s="352">
        <f>L13754-[1]გადასახდელები!L12144</f>
        <v>0</v>
      </c>
    </row>
    <row r="13525" spans="2:18" ht="20.25" hidden="1" customHeight="1">
      <c r="B13525" s="36" t="str">
        <f t="shared" si="3825"/>
        <v>b</v>
      </c>
      <c r="C13525" s="42">
        <v>5</v>
      </c>
      <c r="D13525" s="42"/>
      <c r="F13525" s="342" t="s">
        <v>701</v>
      </c>
      <c r="G13525" s="48" t="s">
        <v>337</v>
      </c>
      <c r="H13525" s="119">
        <f>H13526+H13527</f>
        <v>0</v>
      </c>
      <c r="I13525" s="105">
        <f t="shared" si="3824"/>
        <v>0</v>
      </c>
      <c r="J13525" s="119">
        <f>J13526+J13527</f>
        <v>0</v>
      </c>
      <c r="K13525" s="119">
        <f>K13526+K13527</f>
        <v>0</v>
      </c>
      <c r="L13525" s="105">
        <f t="shared" si="3826"/>
        <v>0</v>
      </c>
      <c r="M13525" s="119">
        <f>M13526+M13527</f>
        <v>0</v>
      </c>
      <c r="N13525" s="119">
        <f>N13526+N13527</f>
        <v>0</v>
      </c>
      <c r="O13525" s="82" t="s">
        <v>146</v>
      </c>
      <c r="P13525" s="35" t="s">
        <v>145</v>
      </c>
      <c r="R13525" s="352">
        <f>L13755-[1]გადასახდელები!L12145</f>
        <v>0</v>
      </c>
    </row>
    <row r="13526" spans="2:18" ht="20.25" hidden="1" customHeight="1">
      <c r="B13526" s="36" t="str">
        <f t="shared" si="3825"/>
        <v>b</v>
      </c>
      <c r="C13526" s="42">
        <v>6</v>
      </c>
      <c r="D13526" s="42"/>
      <c r="F13526" s="343" t="s">
        <v>702</v>
      </c>
      <c r="G13526" s="54" t="s">
        <v>338</v>
      </c>
      <c r="H13526" s="116"/>
      <c r="I13526" s="105">
        <f t="shared" si="3824"/>
        <v>0</v>
      </c>
      <c r="J13526" s="117"/>
      <c r="K13526" s="117"/>
      <c r="L13526" s="105">
        <f t="shared" si="3826"/>
        <v>0</v>
      </c>
      <c r="M13526" s="117"/>
      <c r="N13526" s="117"/>
      <c r="P13526" s="35" t="s">
        <v>145</v>
      </c>
      <c r="R13526" s="352">
        <f>L13756-[1]გადასახდელები!L12146</f>
        <v>0</v>
      </c>
    </row>
    <row r="13527" spans="2:18" ht="20.25" hidden="1" customHeight="1">
      <c r="B13527" s="36" t="str">
        <f t="shared" si="3825"/>
        <v>b</v>
      </c>
      <c r="C13527" s="42">
        <v>6</v>
      </c>
      <c r="D13527" s="42"/>
      <c r="F13527" s="343" t="s">
        <v>703</v>
      </c>
      <c r="G13527" s="54" t="s">
        <v>339</v>
      </c>
      <c r="H13527" s="116"/>
      <c r="I13527" s="105">
        <f t="shared" si="3824"/>
        <v>0</v>
      </c>
      <c r="J13527" s="117"/>
      <c r="K13527" s="117"/>
      <c r="L13527" s="105">
        <f t="shared" si="3826"/>
        <v>0</v>
      </c>
      <c r="M13527" s="117"/>
      <c r="N13527" s="117"/>
      <c r="P13527" s="35" t="s">
        <v>145</v>
      </c>
      <c r="R13527" s="352">
        <f>L13757-[1]გადასახდელები!L12147</f>
        <v>0</v>
      </c>
    </row>
    <row r="13528" spans="2:18" ht="30.75" hidden="1" customHeight="1">
      <c r="B13528" s="36" t="str">
        <f t="shared" si="3825"/>
        <v>b</v>
      </c>
      <c r="C13528" s="42">
        <v>3</v>
      </c>
      <c r="D13528" s="42"/>
      <c r="F13528" s="342" t="s">
        <v>704</v>
      </c>
      <c r="G13528" s="51" t="s">
        <v>340</v>
      </c>
      <c r="H13528" s="89">
        <f>H13529+H13530</f>
        <v>0</v>
      </c>
      <c r="I13528" s="90">
        <f t="shared" si="3824"/>
        <v>0</v>
      </c>
      <c r="J13528" s="89">
        <f>J13529+J13530</f>
        <v>0</v>
      </c>
      <c r="K13528" s="89">
        <f>K13529+K13530</f>
        <v>0</v>
      </c>
      <c r="L13528" s="90">
        <f t="shared" si="3826"/>
        <v>0</v>
      </c>
      <c r="M13528" s="89">
        <f>M13529+M13530</f>
        <v>0</v>
      </c>
      <c r="N13528" s="89">
        <f>N13529+N13530</f>
        <v>0</v>
      </c>
      <c r="O13528" s="82" t="s">
        <v>146</v>
      </c>
      <c r="P13528" s="35" t="s">
        <v>145</v>
      </c>
      <c r="R13528" s="352">
        <f>L13758-[1]გადასახდელები!L12148</f>
        <v>0</v>
      </c>
    </row>
    <row r="13529" spans="2:18" ht="30.75" hidden="1" customHeight="1">
      <c r="B13529" s="36" t="str">
        <f t="shared" si="3825"/>
        <v>b</v>
      </c>
      <c r="C13529" s="42">
        <v>4</v>
      </c>
      <c r="D13529" s="42"/>
      <c r="F13529" s="343" t="s">
        <v>705</v>
      </c>
      <c r="G13529" s="47" t="s">
        <v>341</v>
      </c>
      <c r="H13529" s="103"/>
      <c r="I13529" s="94">
        <f t="shared" si="3824"/>
        <v>0</v>
      </c>
      <c r="J13529" s="104"/>
      <c r="K13529" s="104"/>
      <c r="L13529" s="94">
        <f t="shared" si="3826"/>
        <v>0</v>
      </c>
      <c r="M13529" s="104"/>
      <c r="N13529" s="104"/>
      <c r="P13529" s="35" t="s">
        <v>145</v>
      </c>
      <c r="R13529" s="352">
        <f>L13759-[1]გადასახდელები!L12149</f>
        <v>0</v>
      </c>
    </row>
    <row r="13530" spans="2:18" ht="30.75" hidden="1" customHeight="1">
      <c r="B13530" s="36" t="str">
        <f t="shared" si="3825"/>
        <v>b</v>
      </c>
      <c r="C13530" s="42">
        <v>4</v>
      </c>
      <c r="D13530" s="42"/>
      <c r="F13530" s="342" t="s">
        <v>706</v>
      </c>
      <c r="G13530" s="47" t="s">
        <v>342</v>
      </c>
      <c r="H13530" s="93">
        <f>H13531+H13532+H13533+H13534</f>
        <v>0</v>
      </c>
      <c r="I13530" s="94">
        <f t="shared" si="3824"/>
        <v>0</v>
      </c>
      <c r="J13530" s="93">
        <f>J13531+J13532+J13533+J13534</f>
        <v>0</v>
      </c>
      <c r="K13530" s="93">
        <f>K13531+K13532+K13533+K13534</f>
        <v>0</v>
      </c>
      <c r="L13530" s="94">
        <f t="shared" si="3826"/>
        <v>0</v>
      </c>
      <c r="M13530" s="93">
        <f>M13531+M13532+M13533+M13534</f>
        <v>0</v>
      </c>
      <c r="N13530" s="93">
        <f>N13531+N13532+N13533+N13534</f>
        <v>0</v>
      </c>
      <c r="O13530" s="82" t="s">
        <v>146</v>
      </c>
      <c r="P13530" s="35" t="s">
        <v>145</v>
      </c>
      <c r="R13530" s="352">
        <f>L13760-[1]გადასახდელები!L12150</f>
        <v>0</v>
      </c>
    </row>
    <row r="13531" spans="2:18" ht="30.75" hidden="1" customHeight="1">
      <c r="B13531" s="36" t="str">
        <f t="shared" si="3825"/>
        <v>b</v>
      </c>
      <c r="C13531" s="42">
        <v>5</v>
      </c>
      <c r="D13531" s="42"/>
      <c r="F13531" s="343" t="s">
        <v>707</v>
      </c>
      <c r="G13531" s="48" t="s">
        <v>343</v>
      </c>
      <c r="H13531" s="101"/>
      <c r="I13531" s="97">
        <f t="shared" si="3824"/>
        <v>0</v>
      </c>
      <c r="J13531" s="102"/>
      <c r="K13531" s="102"/>
      <c r="L13531" s="97">
        <f t="shared" si="3826"/>
        <v>0</v>
      </c>
      <c r="M13531" s="102"/>
      <c r="N13531" s="102"/>
      <c r="P13531" s="35" t="s">
        <v>145</v>
      </c>
      <c r="R13531" s="352">
        <f>L13761-[1]გადასახდელები!L12151</f>
        <v>0</v>
      </c>
    </row>
    <row r="13532" spans="2:18" ht="20.25" hidden="1" customHeight="1">
      <c r="B13532" s="36" t="str">
        <f t="shared" si="3825"/>
        <v>b</v>
      </c>
      <c r="C13532" s="42">
        <v>5</v>
      </c>
      <c r="D13532" s="42"/>
      <c r="F13532" s="343" t="s">
        <v>708</v>
      </c>
      <c r="G13532" s="48" t="s">
        <v>344</v>
      </c>
      <c r="H13532" s="101"/>
      <c r="I13532" s="97">
        <f t="shared" si="3824"/>
        <v>0</v>
      </c>
      <c r="J13532" s="102"/>
      <c r="K13532" s="102"/>
      <c r="L13532" s="97">
        <f t="shared" si="3826"/>
        <v>0</v>
      </c>
      <c r="M13532" s="102"/>
      <c r="N13532" s="102"/>
      <c r="P13532" s="35" t="s">
        <v>145</v>
      </c>
      <c r="R13532" s="352">
        <f>L13762-[1]გადასახდელები!L12152</f>
        <v>0</v>
      </c>
    </row>
    <row r="13533" spans="2:18" ht="20.25" hidden="1" customHeight="1">
      <c r="B13533" s="36" t="str">
        <f t="shared" si="3825"/>
        <v>b</v>
      </c>
      <c r="C13533" s="42">
        <v>5</v>
      </c>
      <c r="D13533" s="42"/>
      <c r="F13533" s="343" t="s">
        <v>709</v>
      </c>
      <c r="G13533" s="48" t="s">
        <v>345</v>
      </c>
      <c r="H13533" s="101"/>
      <c r="I13533" s="97">
        <f t="shared" si="3824"/>
        <v>0</v>
      </c>
      <c r="J13533" s="102"/>
      <c r="K13533" s="102"/>
      <c r="L13533" s="97">
        <f t="shared" si="3826"/>
        <v>0</v>
      </c>
      <c r="M13533" s="102"/>
      <c r="N13533" s="102"/>
      <c r="P13533" s="35" t="s">
        <v>145</v>
      </c>
      <c r="R13533" s="352">
        <f>L13763-[1]გადასახდელები!L12153</f>
        <v>0</v>
      </c>
    </row>
    <row r="13534" spans="2:18" ht="20.25" hidden="1" customHeight="1">
      <c r="B13534" s="36" t="str">
        <f t="shared" si="3825"/>
        <v>b</v>
      </c>
      <c r="C13534" s="42">
        <v>5</v>
      </c>
      <c r="D13534" s="42"/>
      <c r="F13534" s="343" t="s">
        <v>710</v>
      </c>
      <c r="G13534" s="48" t="s">
        <v>214</v>
      </c>
      <c r="H13534" s="101"/>
      <c r="I13534" s="97">
        <f t="shared" si="3824"/>
        <v>0</v>
      </c>
      <c r="J13534" s="102"/>
      <c r="K13534" s="102"/>
      <c r="L13534" s="97">
        <f t="shared" si="3826"/>
        <v>0</v>
      </c>
      <c r="M13534" s="102"/>
      <c r="N13534" s="102"/>
      <c r="P13534" s="35" t="s">
        <v>145</v>
      </c>
      <c r="R13534" s="352">
        <f>L13764-[1]გადასახდელები!L12154</f>
        <v>0</v>
      </c>
    </row>
    <row r="13535" spans="2:18" ht="20.25" hidden="1" customHeight="1">
      <c r="B13535" s="36" t="str">
        <f t="shared" si="3825"/>
        <v>b</v>
      </c>
      <c r="C13535" s="42">
        <v>3</v>
      </c>
      <c r="D13535" s="42"/>
      <c r="F13535" s="343" t="s">
        <v>711</v>
      </c>
      <c r="G13535" s="51" t="s">
        <v>346</v>
      </c>
      <c r="H13535" s="111"/>
      <c r="I13535" s="90">
        <f t="shared" si="3824"/>
        <v>0</v>
      </c>
      <c r="J13535" s="112"/>
      <c r="K13535" s="112"/>
      <c r="L13535" s="90">
        <f t="shared" si="3826"/>
        <v>0</v>
      </c>
      <c r="M13535" s="112"/>
      <c r="N13535" s="112"/>
      <c r="P13535" s="35" t="s">
        <v>145</v>
      </c>
      <c r="R13535" s="352">
        <f>L13765-[1]გადასახდელები!L12155</f>
        <v>0</v>
      </c>
    </row>
    <row r="13536" spans="2:18" ht="20.25" hidden="1" customHeight="1">
      <c r="B13536" s="36" t="str">
        <f t="shared" si="3825"/>
        <v>b</v>
      </c>
      <c r="C13536" s="42">
        <v>3</v>
      </c>
      <c r="D13536" s="42"/>
      <c r="F13536" s="342" t="s">
        <v>712</v>
      </c>
      <c r="G13536" s="51" t="s">
        <v>347</v>
      </c>
      <c r="H13536" s="89">
        <f>H13537+H13538+H13539+H13542</f>
        <v>0</v>
      </c>
      <c r="I13536" s="90">
        <f t="shared" si="3824"/>
        <v>0</v>
      </c>
      <c r="J13536" s="89">
        <f>J13537+J13538+J13539+J13542</f>
        <v>0</v>
      </c>
      <c r="K13536" s="89">
        <f>K13537+K13538+K13539+K13542</f>
        <v>0</v>
      </c>
      <c r="L13536" s="90">
        <f t="shared" si="3826"/>
        <v>0</v>
      </c>
      <c r="M13536" s="89">
        <f>M13537+M13538+M13539+M13542</f>
        <v>0</v>
      </c>
      <c r="N13536" s="89">
        <f>N13537+N13538+N13539+N13542</f>
        <v>0</v>
      </c>
      <c r="O13536" s="82" t="s">
        <v>146</v>
      </c>
      <c r="P13536" s="35" t="s">
        <v>145</v>
      </c>
      <c r="R13536" s="352">
        <f>L13766-[1]გადასახდელები!L12156</f>
        <v>0</v>
      </c>
    </row>
    <row r="13537" spans="2:18" ht="30.75" hidden="1" customHeight="1">
      <c r="B13537" s="36" t="str">
        <f t="shared" si="3825"/>
        <v>b</v>
      </c>
      <c r="C13537" s="42">
        <v>4</v>
      </c>
      <c r="D13537" s="42"/>
      <c r="F13537" s="343" t="s">
        <v>713</v>
      </c>
      <c r="G13537" s="47" t="s">
        <v>348</v>
      </c>
      <c r="H13537" s="103"/>
      <c r="I13537" s="94">
        <f t="shared" si="3824"/>
        <v>0</v>
      </c>
      <c r="J13537" s="104"/>
      <c r="K13537" s="104"/>
      <c r="L13537" s="94">
        <f t="shared" si="3826"/>
        <v>0</v>
      </c>
      <c r="M13537" s="104"/>
      <c r="N13537" s="104"/>
      <c r="O13537" s="115"/>
      <c r="P13537" s="35" t="s">
        <v>145</v>
      </c>
      <c r="R13537" s="352">
        <f>L13767-[1]გადასახდელები!L12157</f>
        <v>0</v>
      </c>
    </row>
    <row r="13538" spans="2:18" ht="20.25" hidden="1" customHeight="1">
      <c r="B13538" s="36" t="str">
        <f t="shared" si="3825"/>
        <v>b</v>
      </c>
      <c r="C13538" s="42">
        <v>4</v>
      </c>
      <c r="D13538" s="42"/>
      <c r="F13538" s="343" t="s">
        <v>714</v>
      </c>
      <c r="G13538" s="47" t="s">
        <v>349</v>
      </c>
      <c r="H13538" s="103"/>
      <c r="I13538" s="94">
        <f t="shared" si="3824"/>
        <v>0</v>
      </c>
      <c r="J13538" s="104"/>
      <c r="K13538" s="104"/>
      <c r="L13538" s="94">
        <f t="shared" si="3826"/>
        <v>0</v>
      </c>
      <c r="M13538" s="104"/>
      <c r="N13538" s="104"/>
      <c r="O13538" s="115"/>
      <c r="P13538" s="35" t="s">
        <v>145</v>
      </c>
      <c r="R13538" s="352">
        <f>L13768-[1]გადასახდელები!L12158</f>
        <v>0</v>
      </c>
    </row>
    <row r="13539" spans="2:18" ht="20.25" hidden="1" customHeight="1">
      <c r="B13539" s="36" t="str">
        <f t="shared" si="3825"/>
        <v>b</v>
      </c>
      <c r="C13539" s="42">
        <v>4</v>
      </c>
      <c r="D13539" s="42"/>
      <c r="F13539" s="342" t="s">
        <v>715</v>
      </c>
      <c r="G13539" s="47" t="s">
        <v>350</v>
      </c>
      <c r="H13539" s="93">
        <f>H13540+H13541</f>
        <v>0</v>
      </c>
      <c r="I13539" s="94">
        <f t="shared" si="3824"/>
        <v>0</v>
      </c>
      <c r="J13539" s="93">
        <f>J13540+J13541</f>
        <v>0</v>
      </c>
      <c r="K13539" s="93">
        <f>K13540+K13541</f>
        <v>0</v>
      </c>
      <c r="L13539" s="94">
        <f t="shared" si="3826"/>
        <v>0</v>
      </c>
      <c r="M13539" s="93">
        <f>M13540+M13541</f>
        <v>0</v>
      </c>
      <c r="N13539" s="93">
        <f>N13540+N13541</f>
        <v>0</v>
      </c>
      <c r="O13539" s="82" t="s">
        <v>146</v>
      </c>
      <c r="P13539" s="35" t="s">
        <v>145</v>
      </c>
      <c r="R13539" s="352">
        <f>L13769-[1]გადასახდელები!L12159</f>
        <v>0</v>
      </c>
    </row>
    <row r="13540" spans="2:18" ht="30.75" hidden="1" customHeight="1">
      <c r="B13540" s="36" t="str">
        <f t="shared" si="3825"/>
        <v>b</v>
      </c>
      <c r="C13540" s="42">
        <v>5</v>
      </c>
      <c r="D13540" s="42"/>
      <c r="F13540" s="343" t="s">
        <v>716</v>
      </c>
      <c r="G13540" s="48" t="s">
        <v>351</v>
      </c>
      <c r="H13540" s="101"/>
      <c r="I13540" s="97">
        <f t="shared" si="3824"/>
        <v>0</v>
      </c>
      <c r="J13540" s="102"/>
      <c r="K13540" s="102"/>
      <c r="L13540" s="97">
        <f t="shared" si="3826"/>
        <v>0</v>
      </c>
      <c r="M13540" s="102"/>
      <c r="N13540" s="102"/>
      <c r="P13540" s="35" t="s">
        <v>145</v>
      </c>
      <c r="R13540" s="352">
        <f>L13770-[1]გადასახდელები!L12160</f>
        <v>0</v>
      </c>
    </row>
    <row r="13541" spans="2:18" ht="20.25" hidden="1" customHeight="1">
      <c r="B13541" s="36" t="str">
        <f t="shared" si="3825"/>
        <v>b</v>
      </c>
      <c r="C13541" s="42">
        <v>5</v>
      </c>
      <c r="D13541" s="42"/>
      <c r="F13541" s="343" t="s">
        <v>717</v>
      </c>
      <c r="G13541" s="48" t="s">
        <v>352</v>
      </c>
      <c r="H13541" s="101"/>
      <c r="I13541" s="97">
        <f t="shared" si="3824"/>
        <v>0</v>
      </c>
      <c r="J13541" s="102"/>
      <c r="K13541" s="102"/>
      <c r="L13541" s="97">
        <f t="shared" si="3826"/>
        <v>0</v>
      </c>
      <c r="M13541" s="102"/>
      <c r="N13541" s="102"/>
      <c r="P13541" s="35" t="s">
        <v>145</v>
      </c>
      <c r="R13541" s="352">
        <f>L13771-[1]გადასახდელები!L12161</f>
        <v>0</v>
      </c>
    </row>
    <row r="13542" spans="2:18" ht="20.25" hidden="1" customHeight="1">
      <c r="B13542" s="36" t="str">
        <f t="shared" si="3825"/>
        <v>b</v>
      </c>
      <c r="C13542" s="42">
        <v>4</v>
      </c>
      <c r="D13542" s="42"/>
      <c r="F13542" s="343" t="s">
        <v>718</v>
      </c>
      <c r="G13542" s="47" t="s">
        <v>353</v>
      </c>
      <c r="H13542" s="103"/>
      <c r="I13542" s="94">
        <f t="shared" si="3824"/>
        <v>0</v>
      </c>
      <c r="J13542" s="104"/>
      <c r="K13542" s="104"/>
      <c r="L13542" s="94">
        <f t="shared" si="3826"/>
        <v>0</v>
      </c>
      <c r="M13542" s="104"/>
      <c r="N13542" s="104"/>
      <c r="P13542" s="35" t="s">
        <v>145</v>
      </c>
      <c r="R13542" s="352">
        <f>L13772-[1]გადასახდელები!L12162</f>
        <v>0</v>
      </c>
    </row>
    <row r="13543" spans="2:18" ht="20.25" hidden="1" customHeight="1">
      <c r="B13543" s="36" t="str">
        <f t="shared" si="3825"/>
        <v>b</v>
      </c>
      <c r="C13543" s="42">
        <v>2</v>
      </c>
      <c r="D13543" s="42"/>
      <c r="F13543" s="30"/>
      <c r="G13543" s="60" t="s">
        <v>354</v>
      </c>
      <c r="H13543" s="86">
        <f>H13544+H13551+H13558</f>
        <v>0</v>
      </c>
      <c r="I13543" s="87">
        <f t="shared" si="3824"/>
        <v>0</v>
      </c>
      <c r="J13543" s="88">
        <f>J13544+J13551+J13558</f>
        <v>0</v>
      </c>
      <c r="K13543" s="88">
        <f>K13544+K13551+K13558</f>
        <v>0</v>
      </c>
      <c r="L13543" s="87">
        <f t="shared" si="3826"/>
        <v>0</v>
      </c>
      <c r="M13543" s="88">
        <f>M13544+M13551+M13558</f>
        <v>0</v>
      </c>
      <c r="N13543" s="88">
        <f>N13544+N13551+N13558</f>
        <v>0</v>
      </c>
      <c r="O13543" s="82" t="s">
        <v>146</v>
      </c>
      <c r="R13543" s="352">
        <f>L13773-[1]გადასახდელები!L12163</f>
        <v>0</v>
      </c>
    </row>
    <row r="13544" spans="2:18" ht="20.25" hidden="1" customHeight="1">
      <c r="B13544" s="36" t="str">
        <f t="shared" si="3825"/>
        <v>b</v>
      </c>
      <c r="C13544" s="42">
        <v>3</v>
      </c>
      <c r="D13544" s="42"/>
      <c r="F13544" s="31"/>
      <c r="G13544" s="51" t="s">
        <v>355</v>
      </c>
      <c r="H13544" s="120">
        <f>SUM(H13545:H13550)</f>
        <v>0</v>
      </c>
      <c r="I13544" s="118">
        <f t="shared" ref="I13544:I13607" si="3827">J13544+K13544</f>
        <v>0</v>
      </c>
      <c r="J13544" s="121">
        <f>SUM(J13545:J13550)</f>
        <v>0</v>
      </c>
      <c r="K13544" s="121">
        <f>SUM(K13545:K13550)</f>
        <v>0</v>
      </c>
      <c r="L13544" s="118">
        <f t="shared" si="3826"/>
        <v>0</v>
      </c>
      <c r="M13544" s="121">
        <f>SUM(M13545:M13550)</f>
        <v>0</v>
      </c>
      <c r="N13544" s="121">
        <f>SUM(N13545:N13550)</f>
        <v>0</v>
      </c>
      <c r="O13544" s="82" t="s">
        <v>146</v>
      </c>
      <c r="R13544" s="352">
        <f>L13774-[1]გადასახდელები!L12164</f>
        <v>0</v>
      </c>
    </row>
    <row r="13545" spans="2:18" ht="20.25" hidden="1" customHeight="1">
      <c r="B13545" s="36" t="str">
        <f t="shared" si="3825"/>
        <v>b</v>
      </c>
      <c r="C13545" s="42">
        <v>4</v>
      </c>
      <c r="D13545" s="42"/>
      <c r="F13545" s="31"/>
      <c r="G13545" s="47" t="s">
        <v>356</v>
      </c>
      <c r="H13545" s="103"/>
      <c r="I13545" s="94">
        <f t="shared" si="3827"/>
        <v>0</v>
      </c>
      <c r="J13545" s="104"/>
      <c r="K13545" s="104"/>
      <c r="L13545" s="94">
        <f t="shared" si="3826"/>
        <v>0</v>
      </c>
      <c r="M13545" s="104"/>
      <c r="N13545" s="104"/>
      <c r="R13545" s="352">
        <f>L13775-[1]გადასახდელები!L12165</f>
        <v>0</v>
      </c>
    </row>
    <row r="13546" spans="2:18" ht="20.25" hidden="1" customHeight="1">
      <c r="B13546" s="36" t="str">
        <f t="shared" si="3825"/>
        <v>b</v>
      </c>
      <c r="C13546" s="42">
        <v>4</v>
      </c>
      <c r="D13546" s="42"/>
      <c r="F13546" s="31"/>
      <c r="G13546" s="47" t="s">
        <v>357</v>
      </c>
      <c r="H13546" s="103"/>
      <c r="I13546" s="94">
        <f t="shared" si="3827"/>
        <v>0</v>
      </c>
      <c r="J13546" s="104"/>
      <c r="K13546" s="104"/>
      <c r="L13546" s="94">
        <f t="shared" si="3826"/>
        <v>0</v>
      </c>
      <c r="M13546" s="104"/>
      <c r="N13546" s="104"/>
      <c r="R13546" s="352">
        <f>L13776-[1]გადასახდელები!L12166</f>
        <v>0</v>
      </c>
    </row>
    <row r="13547" spans="2:18" ht="20.25" hidden="1" customHeight="1">
      <c r="B13547" s="36" t="str">
        <f t="shared" ref="B13547:B13610" si="3828">IF(H13547+I13547+L13547&gt;0,"a","b")</f>
        <v>b</v>
      </c>
      <c r="C13547" s="42">
        <v>4</v>
      </c>
      <c r="D13547" s="42"/>
      <c r="F13547" s="31"/>
      <c r="G13547" s="47" t="s">
        <v>212</v>
      </c>
      <c r="H13547" s="103"/>
      <c r="I13547" s="94">
        <f t="shared" si="3827"/>
        <v>0</v>
      </c>
      <c r="J13547" s="104"/>
      <c r="K13547" s="104"/>
      <c r="L13547" s="94">
        <f t="shared" si="3826"/>
        <v>0</v>
      </c>
      <c r="M13547" s="104"/>
      <c r="N13547" s="104"/>
      <c r="R13547" s="352">
        <f>L13777-[1]გადასახდელები!L12167</f>
        <v>0</v>
      </c>
    </row>
    <row r="13548" spans="2:18" ht="20.25" hidden="1" customHeight="1">
      <c r="B13548" s="36" t="str">
        <f t="shared" si="3828"/>
        <v>b</v>
      </c>
      <c r="C13548" s="42">
        <v>4</v>
      </c>
      <c r="D13548" s="42"/>
      <c r="F13548" s="31"/>
      <c r="G13548" s="47" t="s">
        <v>358</v>
      </c>
      <c r="H13548" s="103"/>
      <c r="I13548" s="94">
        <f t="shared" si="3827"/>
        <v>0</v>
      </c>
      <c r="J13548" s="104"/>
      <c r="K13548" s="104"/>
      <c r="L13548" s="94">
        <f t="shared" si="3826"/>
        <v>0</v>
      </c>
      <c r="M13548" s="104"/>
      <c r="N13548" s="104"/>
      <c r="R13548" s="352">
        <f>L13778-[1]გადასახდელები!L12168</f>
        <v>0</v>
      </c>
    </row>
    <row r="13549" spans="2:18" ht="20.25" hidden="1" customHeight="1">
      <c r="B13549" s="36" t="str">
        <f t="shared" si="3828"/>
        <v>b</v>
      </c>
      <c r="C13549" s="42">
        <v>4</v>
      </c>
      <c r="D13549" s="42"/>
      <c r="F13549" s="31"/>
      <c r="G13549" s="47" t="s">
        <v>359</v>
      </c>
      <c r="H13549" s="103"/>
      <c r="I13549" s="94">
        <f t="shared" si="3827"/>
        <v>0</v>
      </c>
      <c r="J13549" s="104"/>
      <c r="K13549" s="104"/>
      <c r="L13549" s="94">
        <f t="shared" si="3826"/>
        <v>0</v>
      </c>
      <c r="M13549" s="104"/>
      <c r="N13549" s="104"/>
      <c r="R13549" s="352">
        <f>L13779-[1]გადასახდელები!L12169</f>
        <v>0</v>
      </c>
    </row>
    <row r="13550" spans="2:18" ht="20.25" hidden="1" customHeight="1">
      <c r="B13550" s="36" t="str">
        <f t="shared" si="3828"/>
        <v>b</v>
      </c>
      <c r="C13550" s="42">
        <v>4</v>
      </c>
      <c r="D13550" s="42"/>
      <c r="F13550" s="31"/>
      <c r="G13550" s="47" t="s">
        <v>360</v>
      </c>
      <c r="H13550" s="103"/>
      <c r="I13550" s="94">
        <f t="shared" si="3827"/>
        <v>0</v>
      </c>
      <c r="J13550" s="104"/>
      <c r="K13550" s="104"/>
      <c r="L13550" s="94">
        <f t="shared" si="3826"/>
        <v>0</v>
      </c>
      <c r="M13550" s="104"/>
      <c r="N13550" s="104"/>
      <c r="R13550" s="352">
        <f>L13780-[1]გადასახდელები!L12170</f>
        <v>0</v>
      </c>
    </row>
    <row r="13551" spans="2:18" ht="20.25" hidden="1" customHeight="1">
      <c r="B13551" s="36" t="str">
        <f t="shared" si="3828"/>
        <v>b</v>
      </c>
      <c r="C13551" s="42">
        <v>3</v>
      </c>
      <c r="D13551" s="42"/>
      <c r="F13551" s="31"/>
      <c r="G13551" s="51" t="s">
        <v>211</v>
      </c>
      <c r="H13551" s="120">
        <f>SUM(H13552:H13557)</f>
        <v>0</v>
      </c>
      <c r="I13551" s="118">
        <f t="shared" si="3827"/>
        <v>0</v>
      </c>
      <c r="J13551" s="121">
        <f>SUM(J13552:J13557)</f>
        <v>0</v>
      </c>
      <c r="K13551" s="121">
        <f>SUM(K13552:K13557)</f>
        <v>0</v>
      </c>
      <c r="L13551" s="118">
        <f t="shared" ref="L13551:L13614" si="3829">M13551+N13551</f>
        <v>0</v>
      </c>
      <c r="M13551" s="121">
        <f>SUM(M13552:M13557)</f>
        <v>0</v>
      </c>
      <c r="N13551" s="121">
        <f>SUM(N13552:N13557)</f>
        <v>0</v>
      </c>
      <c r="O13551" s="82" t="s">
        <v>146</v>
      </c>
      <c r="R13551" s="352">
        <f>L13781-[1]გადასახდელები!L12171</f>
        <v>0</v>
      </c>
    </row>
    <row r="13552" spans="2:18" ht="20.25" hidden="1" customHeight="1">
      <c r="B13552" s="36" t="str">
        <f t="shared" si="3828"/>
        <v>b</v>
      </c>
      <c r="C13552" s="42">
        <v>4</v>
      </c>
      <c r="D13552" s="42"/>
      <c r="F13552" s="31"/>
      <c r="G13552" s="47" t="s">
        <v>356</v>
      </c>
      <c r="H13552" s="103"/>
      <c r="I13552" s="94">
        <f t="shared" si="3827"/>
        <v>0</v>
      </c>
      <c r="J13552" s="104"/>
      <c r="K13552" s="104"/>
      <c r="L13552" s="94">
        <f t="shared" si="3829"/>
        <v>0</v>
      </c>
      <c r="M13552" s="104"/>
      <c r="N13552" s="104"/>
      <c r="R13552" s="352">
        <f>L13782-[1]გადასახდელები!L12172</f>
        <v>0</v>
      </c>
    </row>
    <row r="13553" spans="2:18" ht="20.25" hidden="1" customHeight="1">
      <c r="B13553" s="36" t="str">
        <f t="shared" si="3828"/>
        <v>b</v>
      </c>
      <c r="C13553" s="42">
        <v>4</v>
      </c>
      <c r="D13553" s="42"/>
      <c r="F13553" s="31"/>
      <c r="G13553" s="47" t="s">
        <v>357</v>
      </c>
      <c r="H13553" s="103"/>
      <c r="I13553" s="94">
        <f t="shared" si="3827"/>
        <v>0</v>
      </c>
      <c r="J13553" s="104"/>
      <c r="K13553" s="104"/>
      <c r="L13553" s="94">
        <f t="shared" si="3829"/>
        <v>0</v>
      </c>
      <c r="M13553" s="104"/>
      <c r="N13553" s="104"/>
      <c r="R13553" s="352">
        <f>L13783-[1]გადასახდელები!L12173</f>
        <v>0</v>
      </c>
    </row>
    <row r="13554" spans="2:18" ht="20.25" hidden="1" customHeight="1">
      <c r="B13554" s="36" t="str">
        <f t="shared" si="3828"/>
        <v>b</v>
      </c>
      <c r="C13554" s="42">
        <v>4</v>
      </c>
      <c r="D13554" s="42"/>
      <c r="F13554" s="31"/>
      <c r="G13554" s="47" t="s">
        <v>212</v>
      </c>
      <c r="H13554" s="103"/>
      <c r="I13554" s="94">
        <f t="shared" si="3827"/>
        <v>0</v>
      </c>
      <c r="J13554" s="104"/>
      <c r="K13554" s="104"/>
      <c r="L13554" s="94">
        <f t="shared" si="3829"/>
        <v>0</v>
      </c>
      <c r="M13554" s="104"/>
      <c r="N13554" s="104"/>
      <c r="R13554" s="352">
        <f>L13784-[1]გადასახდელები!L12174</f>
        <v>0</v>
      </c>
    </row>
    <row r="13555" spans="2:18" ht="20.25" hidden="1" customHeight="1">
      <c r="B13555" s="36" t="str">
        <f t="shared" si="3828"/>
        <v>b</v>
      </c>
      <c r="C13555" s="42">
        <v>4</v>
      </c>
      <c r="D13555" s="42"/>
      <c r="F13555" s="31"/>
      <c r="G13555" s="47" t="s">
        <v>361</v>
      </c>
      <c r="H13555" s="103"/>
      <c r="I13555" s="94">
        <f t="shared" si="3827"/>
        <v>0</v>
      </c>
      <c r="J13555" s="104"/>
      <c r="K13555" s="104"/>
      <c r="L13555" s="94">
        <f t="shared" si="3829"/>
        <v>0</v>
      </c>
      <c r="M13555" s="104"/>
      <c r="N13555" s="104"/>
      <c r="R13555" s="352">
        <f>L13785-[1]გადასახდელები!L12175</f>
        <v>0</v>
      </c>
    </row>
    <row r="13556" spans="2:18" ht="20.25" hidden="1" customHeight="1">
      <c r="B13556" s="36" t="str">
        <f t="shared" si="3828"/>
        <v>b</v>
      </c>
      <c r="C13556" s="42">
        <v>4</v>
      </c>
      <c r="D13556" s="42"/>
      <c r="F13556" s="31"/>
      <c r="G13556" s="47" t="s">
        <v>359</v>
      </c>
      <c r="H13556" s="103"/>
      <c r="I13556" s="94">
        <f t="shared" si="3827"/>
        <v>0</v>
      </c>
      <c r="J13556" s="104"/>
      <c r="K13556" s="104"/>
      <c r="L13556" s="94">
        <f t="shared" si="3829"/>
        <v>0</v>
      </c>
      <c r="M13556" s="104"/>
      <c r="N13556" s="104"/>
      <c r="R13556" s="352">
        <f>L13786-[1]გადასახდელები!L12176</f>
        <v>0</v>
      </c>
    </row>
    <row r="13557" spans="2:18" ht="20.25" hidden="1" customHeight="1">
      <c r="B13557" s="36" t="str">
        <f t="shared" si="3828"/>
        <v>b</v>
      </c>
      <c r="C13557" s="42">
        <v>4</v>
      </c>
      <c r="D13557" s="42"/>
      <c r="F13557" s="31"/>
      <c r="G13557" s="47" t="s">
        <v>360</v>
      </c>
      <c r="H13557" s="103"/>
      <c r="I13557" s="94">
        <f t="shared" si="3827"/>
        <v>0</v>
      </c>
      <c r="J13557" s="104"/>
      <c r="K13557" s="104"/>
      <c r="L13557" s="94">
        <f t="shared" si="3829"/>
        <v>0</v>
      </c>
      <c r="M13557" s="104"/>
      <c r="N13557" s="104"/>
      <c r="R13557" s="352">
        <f>L13787-[1]გადასახდელები!L12177</f>
        <v>0</v>
      </c>
    </row>
    <row r="13558" spans="2:18" ht="20.25" hidden="1" customHeight="1">
      <c r="B13558" s="36" t="str">
        <f t="shared" si="3828"/>
        <v>b</v>
      </c>
      <c r="C13558" s="42">
        <v>3</v>
      </c>
      <c r="D13558" s="42"/>
      <c r="F13558" s="29"/>
      <c r="G13558" s="56" t="s">
        <v>213</v>
      </c>
      <c r="H13558" s="122"/>
      <c r="I13558" s="118">
        <f t="shared" si="3827"/>
        <v>0</v>
      </c>
      <c r="J13558" s="123"/>
      <c r="K13558" s="123"/>
      <c r="L13558" s="118">
        <f t="shared" si="3829"/>
        <v>0</v>
      </c>
      <c r="M13558" s="123"/>
      <c r="N13558" s="123"/>
      <c r="R13558" s="352">
        <f>L13788-[1]გადასახდელები!L12178</f>
        <v>0</v>
      </c>
    </row>
    <row r="13559" spans="2:18" ht="20.25" hidden="1" customHeight="1">
      <c r="B13559" s="36" t="str">
        <f t="shared" si="3828"/>
        <v>b</v>
      </c>
      <c r="C13559" s="42">
        <v>2</v>
      </c>
      <c r="D13559" s="42"/>
      <c r="F13559" s="28"/>
      <c r="G13559" s="60" t="s">
        <v>362</v>
      </c>
      <c r="H13559" s="86">
        <f>H13560+H13568</f>
        <v>0</v>
      </c>
      <c r="I13559" s="87">
        <f t="shared" si="3827"/>
        <v>0</v>
      </c>
      <c r="J13559" s="88">
        <f>J13560+J13568</f>
        <v>0</v>
      </c>
      <c r="K13559" s="88">
        <f>K13560+K13568</f>
        <v>0</v>
      </c>
      <c r="L13559" s="87">
        <f t="shared" si="3829"/>
        <v>0</v>
      </c>
      <c r="M13559" s="88">
        <f>M13560+M13568</f>
        <v>0</v>
      </c>
      <c r="N13559" s="88">
        <f>N13560+N13568</f>
        <v>0</v>
      </c>
      <c r="O13559" s="82" t="s">
        <v>146</v>
      </c>
      <c r="R13559" s="352">
        <f>L13789-[1]გადასახდელები!L12179</f>
        <v>0</v>
      </c>
    </row>
    <row r="13560" spans="2:18" ht="20.25" hidden="1" customHeight="1">
      <c r="B13560" s="36" t="str">
        <f t="shared" si="3828"/>
        <v>b</v>
      </c>
      <c r="C13560" s="42">
        <v>3</v>
      </c>
      <c r="D13560" s="42"/>
      <c r="F13560" s="29"/>
      <c r="G13560" s="51" t="s">
        <v>355</v>
      </c>
      <c r="H13560" s="120">
        <f>SUM(H13561:H13567)</f>
        <v>0</v>
      </c>
      <c r="I13560" s="118">
        <f t="shared" si="3827"/>
        <v>0</v>
      </c>
      <c r="J13560" s="121">
        <f>SUM(J13561:J13567)</f>
        <v>0</v>
      </c>
      <c r="K13560" s="121">
        <f>SUM(K13561:K13567)</f>
        <v>0</v>
      </c>
      <c r="L13560" s="118">
        <f t="shared" si="3829"/>
        <v>0</v>
      </c>
      <c r="M13560" s="121">
        <f>SUM(M13561:M13567)</f>
        <v>0</v>
      </c>
      <c r="N13560" s="121">
        <f>SUM(N13561:N13567)</f>
        <v>0</v>
      </c>
      <c r="O13560" s="82" t="s">
        <v>146</v>
      </c>
      <c r="R13560" s="352">
        <f>L13790-[1]გადასახდელები!L12180</f>
        <v>0</v>
      </c>
    </row>
    <row r="13561" spans="2:18" ht="20.25" hidden="1" customHeight="1">
      <c r="B13561" s="36" t="str">
        <f t="shared" si="3828"/>
        <v>b</v>
      </c>
      <c r="C13561" s="42">
        <v>4</v>
      </c>
      <c r="D13561" s="42"/>
      <c r="F13561" s="29"/>
      <c r="G13561" s="47" t="s">
        <v>363</v>
      </c>
      <c r="H13561" s="103"/>
      <c r="I13561" s="94">
        <f t="shared" si="3827"/>
        <v>0</v>
      </c>
      <c r="J13561" s="104"/>
      <c r="K13561" s="104"/>
      <c r="L13561" s="94">
        <f t="shared" si="3829"/>
        <v>0</v>
      </c>
      <c r="M13561" s="104"/>
      <c r="N13561" s="104"/>
      <c r="R13561" s="352">
        <f>L13791-[1]გადასახდელები!L12181</f>
        <v>0</v>
      </c>
    </row>
    <row r="13562" spans="2:18" ht="20.25" hidden="1" customHeight="1">
      <c r="B13562" s="36" t="str">
        <f t="shared" si="3828"/>
        <v>b</v>
      </c>
      <c r="C13562" s="42">
        <v>4</v>
      </c>
      <c r="D13562" s="42"/>
      <c r="F13562" s="29"/>
      <c r="G13562" s="47" t="s">
        <v>210</v>
      </c>
      <c r="H13562" s="103"/>
      <c r="I13562" s="94">
        <f t="shared" si="3827"/>
        <v>0</v>
      </c>
      <c r="J13562" s="104"/>
      <c r="K13562" s="104"/>
      <c r="L13562" s="94">
        <f t="shared" si="3829"/>
        <v>0</v>
      </c>
      <c r="M13562" s="104"/>
      <c r="N13562" s="104"/>
      <c r="R13562" s="352">
        <f>L13792-[1]გადასახდელები!L12182</f>
        <v>0</v>
      </c>
    </row>
    <row r="13563" spans="2:18" ht="20.25" hidden="1" customHeight="1">
      <c r="B13563" s="36" t="str">
        <f t="shared" si="3828"/>
        <v>b</v>
      </c>
      <c r="C13563" s="42">
        <v>4</v>
      </c>
      <c r="D13563" s="42"/>
      <c r="F13563" s="29"/>
      <c r="G13563" s="47" t="s">
        <v>357</v>
      </c>
      <c r="H13563" s="103"/>
      <c r="I13563" s="94">
        <f t="shared" si="3827"/>
        <v>0</v>
      </c>
      <c r="J13563" s="104"/>
      <c r="K13563" s="104"/>
      <c r="L13563" s="94">
        <f t="shared" si="3829"/>
        <v>0</v>
      </c>
      <c r="M13563" s="104"/>
      <c r="N13563" s="104"/>
      <c r="R13563" s="352">
        <f>L13793-[1]გადასახდელები!L12183</f>
        <v>0</v>
      </c>
    </row>
    <row r="13564" spans="2:18" ht="30.75" hidden="1" customHeight="1">
      <c r="B13564" s="36" t="str">
        <f t="shared" si="3828"/>
        <v>b</v>
      </c>
      <c r="C13564" s="42">
        <v>4</v>
      </c>
      <c r="D13564" s="42"/>
      <c r="F13564" s="29"/>
      <c r="G13564" s="47" t="s">
        <v>364</v>
      </c>
      <c r="H13564" s="103"/>
      <c r="I13564" s="94">
        <f t="shared" si="3827"/>
        <v>0</v>
      </c>
      <c r="J13564" s="104"/>
      <c r="K13564" s="104"/>
      <c r="L13564" s="94">
        <f t="shared" si="3829"/>
        <v>0</v>
      </c>
      <c r="M13564" s="104"/>
      <c r="N13564" s="104"/>
      <c r="R13564" s="352">
        <f>L13794-[1]გადასახდელები!L12184</f>
        <v>0</v>
      </c>
    </row>
    <row r="13565" spans="2:18" ht="20.25" hidden="1" customHeight="1">
      <c r="B13565" s="36" t="str">
        <f t="shared" si="3828"/>
        <v>b</v>
      </c>
      <c r="C13565" s="42">
        <v>4</v>
      </c>
      <c r="D13565" s="42"/>
      <c r="F13565" s="29"/>
      <c r="G13565" s="47" t="s">
        <v>358</v>
      </c>
      <c r="H13565" s="103"/>
      <c r="I13565" s="94">
        <f t="shared" si="3827"/>
        <v>0</v>
      </c>
      <c r="J13565" s="104"/>
      <c r="K13565" s="104"/>
      <c r="L13565" s="94">
        <f t="shared" si="3829"/>
        <v>0</v>
      </c>
      <c r="M13565" s="104"/>
      <c r="N13565" s="104"/>
      <c r="R13565" s="352">
        <f>L13795-[1]გადასახდელები!L12185</f>
        <v>0</v>
      </c>
    </row>
    <row r="13566" spans="2:18" ht="20.25" hidden="1" customHeight="1">
      <c r="B13566" s="36" t="str">
        <f t="shared" si="3828"/>
        <v>b</v>
      </c>
      <c r="C13566" s="42">
        <v>4</v>
      </c>
      <c r="D13566" s="42"/>
      <c r="F13566" s="29"/>
      <c r="G13566" s="47" t="s">
        <v>359</v>
      </c>
      <c r="H13566" s="103"/>
      <c r="I13566" s="94">
        <f t="shared" si="3827"/>
        <v>0</v>
      </c>
      <c r="J13566" s="104"/>
      <c r="K13566" s="104"/>
      <c r="L13566" s="94">
        <f t="shared" si="3829"/>
        <v>0</v>
      </c>
      <c r="M13566" s="104"/>
      <c r="N13566" s="104"/>
      <c r="R13566" s="352">
        <f>L13796-[1]გადასახდელები!L12186</f>
        <v>0</v>
      </c>
    </row>
    <row r="13567" spans="2:18" ht="20.25" hidden="1" customHeight="1">
      <c r="B13567" s="36" t="str">
        <f t="shared" si="3828"/>
        <v>b</v>
      </c>
      <c r="C13567" s="42">
        <v>4</v>
      </c>
      <c r="D13567" s="42"/>
      <c r="F13567" s="29"/>
      <c r="G13567" s="47" t="s">
        <v>365</v>
      </c>
      <c r="H13567" s="122"/>
      <c r="I13567" s="94">
        <f t="shared" si="3827"/>
        <v>0</v>
      </c>
      <c r="J13567" s="123"/>
      <c r="K13567" s="123"/>
      <c r="L13567" s="94">
        <f t="shared" si="3829"/>
        <v>0</v>
      </c>
      <c r="M13567" s="123"/>
      <c r="N13567" s="123"/>
      <c r="R13567" s="352">
        <f>L13797-[1]გადასახდელები!L12187</f>
        <v>0</v>
      </c>
    </row>
    <row r="13568" spans="2:18" ht="20.25" hidden="1" customHeight="1">
      <c r="B13568" s="36" t="str">
        <f t="shared" si="3828"/>
        <v>b</v>
      </c>
      <c r="C13568" s="42">
        <v>3</v>
      </c>
      <c r="D13568" s="42"/>
      <c r="F13568" s="29"/>
      <c r="G13568" s="51" t="s">
        <v>211</v>
      </c>
      <c r="H13568" s="120">
        <f>SUM(H13569:H13575)</f>
        <v>0</v>
      </c>
      <c r="I13568" s="118">
        <f t="shared" si="3827"/>
        <v>0</v>
      </c>
      <c r="J13568" s="121">
        <f>SUM(J13569:J13575)</f>
        <v>0</v>
      </c>
      <c r="K13568" s="121">
        <f>SUM(K13569:K13575)</f>
        <v>0</v>
      </c>
      <c r="L13568" s="118">
        <f t="shared" si="3829"/>
        <v>0</v>
      </c>
      <c r="M13568" s="121">
        <f>SUM(M13569:M13575)</f>
        <v>0</v>
      </c>
      <c r="N13568" s="121">
        <f>SUM(N13569:N13575)</f>
        <v>0</v>
      </c>
      <c r="O13568" s="82" t="s">
        <v>146</v>
      </c>
      <c r="R13568" s="352">
        <f>L13798-[1]გადასახდელები!L12188</f>
        <v>0</v>
      </c>
    </row>
    <row r="13569" spans="2:18" ht="20.25" hidden="1" customHeight="1">
      <c r="B13569" s="36" t="str">
        <f t="shared" si="3828"/>
        <v>b</v>
      </c>
      <c r="C13569" s="42">
        <v>4</v>
      </c>
      <c r="D13569" s="42"/>
      <c r="F13569" s="29"/>
      <c r="G13569" s="47" t="s">
        <v>363</v>
      </c>
      <c r="H13569" s="103"/>
      <c r="I13569" s="94">
        <f t="shared" si="3827"/>
        <v>0</v>
      </c>
      <c r="J13569" s="104"/>
      <c r="K13569" s="104"/>
      <c r="L13569" s="94">
        <f t="shared" si="3829"/>
        <v>0</v>
      </c>
      <c r="M13569" s="104"/>
      <c r="N13569" s="104"/>
      <c r="R13569" s="352">
        <f>L13799-[1]გადასახდელები!L12189</f>
        <v>0</v>
      </c>
    </row>
    <row r="13570" spans="2:18" ht="20.25" hidden="1" customHeight="1">
      <c r="B13570" s="36" t="str">
        <f t="shared" si="3828"/>
        <v>b</v>
      </c>
      <c r="C13570" s="42">
        <v>4</v>
      </c>
      <c r="D13570" s="42"/>
      <c r="F13570" s="29"/>
      <c r="G13570" s="47" t="s">
        <v>210</v>
      </c>
      <c r="H13570" s="103"/>
      <c r="I13570" s="94">
        <f t="shared" si="3827"/>
        <v>0</v>
      </c>
      <c r="J13570" s="104"/>
      <c r="K13570" s="104"/>
      <c r="L13570" s="94">
        <f t="shared" si="3829"/>
        <v>0</v>
      </c>
      <c r="M13570" s="104"/>
      <c r="N13570" s="104"/>
      <c r="R13570" s="352">
        <f>L13800-[1]გადასახდელები!L12190</f>
        <v>0</v>
      </c>
    </row>
    <row r="13571" spans="2:18" ht="20.25" hidden="1" customHeight="1">
      <c r="B13571" s="36" t="str">
        <f t="shared" si="3828"/>
        <v>b</v>
      </c>
      <c r="C13571" s="42">
        <v>4</v>
      </c>
      <c r="D13571" s="42"/>
      <c r="F13571" s="29"/>
      <c r="G13571" s="47" t="s">
        <v>357</v>
      </c>
      <c r="H13571" s="103"/>
      <c r="I13571" s="94">
        <f t="shared" si="3827"/>
        <v>0</v>
      </c>
      <c r="J13571" s="104"/>
      <c r="K13571" s="104"/>
      <c r="L13571" s="94">
        <f t="shared" si="3829"/>
        <v>0</v>
      </c>
      <c r="M13571" s="104"/>
      <c r="N13571" s="104"/>
      <c r="R13571" s="352">
        <f>L13801-[1]გადასახდელები!L12191</f>
        <v>0</v>
      </c>
    </row>
    <row r="13572" spans="2:18" ht="30.75" hidden="1" customHeight="1">
      <c r="B13572" s="36" t="str">
        <f t="shared" si="3828"/>
        <v>b</v>
      </c>
      <c r="C13572" s="42">
        <v>4</v>
      </c>
      <c r="D13572" s="42"/>
      <c r="F13572" s="29"/>
      <c r="G13572" s="47" t="s">
        <v>364</v>
      </c>
      <c r="H13572" s="103"/>
      <c r="I13572" s="94">
        <f t="shared" si="3827"/>
        <v>0</v>
      </c>
      <c r="J13572" s="104"/>
      <c r="K13572" s="104"/>
      <c r="L13572" s="94">
        <f t="shared" si="3829"/>
        <v>0</v>
      </c>
      <c r="M13572" s="104"/>
      <c r="N13572" s="104"/>
      <c r="R13572" s="352">
        <f>L13802-[1]გადასახდელები!L12192</f>
        <v>0</v>
      </c>
    </row>
    <row r="13573" spans="2:18" ht="20.25" hidden="1" customHeight="1">
      <c r="B13573" s="36" t="str">
        <f t="shared" si="3828"/>
        <v>b</v>
      </c>
      <c r="C13573" s="42">
        <v>4</v>
      </c>
      <c r="D13573" s="42"/>
      <c r="F13573" s="29"/>
      <c r="G13573" s="47" t="s">
        <v>366</v>
      </c>
      <c r="H13573" s="103"/>
      <c r="I13573" s="94">
        <f t="shared" si="3827"/>
        <v>0</v>
      </c>
      <c r="J13573" s="104"/>
      <c r="K13573" s="104"/>
      <c r="L13573" s="94">
        <f t="shared" si="3829"/>
        <v>0</v>
      </c>
      <c r="M13573" s="104"/>
      <c r="N13573" s="104"/>
      <c r="R13573" s="352">
        <f>L13803-[1]გადასახდელები!L12193</f>
        <v>0</v>
      </c>
    </row>
    <row r="13574" spans="2:18" ht="20.25" hidden="1" customHeight="1">
      <c r="B13574" s="36" t="str">
        <f t="shared" si="3828"/>
        <v>b</v>
      </c>
      <c r="C13574" s="42">
        <v>4</v>
      </c>
      <c r="D13574" s="42"/>
      <c r="F13574" s="29"/>
      <c r="G13574" s="47" t="s">
        <v>359</v>
      </c>
      <c r="H13574" s="103"/>
      <c r="I13574" s="94">
        <f t="shared" si="3827"/>
        <v>0</v>
      </c>
      <c r="J13574" s="104"/>
      <c r="K13574" s="104"/>
      <c r="L13574" s="94">
        <f t="shared" si="3829"/>
        <v>0</v>
      </c>
      <c r="M13574" s="104"/>
      <c r="N13574" s="104"/>
      <c r="R13574" s="352">
        <f>L13804-[1]გადასახდელები!L12194</f>
        <v>0</v>
      </c>
    </row>
    <row r="13575" spans="2:18" ht="21" hidden="1" customHeight="1" thickBot="1">
      <c r="B13575" s="36" t="str">
        <f t="shared" si="3828"/>
        <v>b</v>
      </c>
      <c r="C13575" s="42">
        <v>4</v>
      </c>
      <c r="D13575" s="42"/>
      <c r="F13575" s="29"/>
      <c r="G13575" s="47" t="s">
        <v>365</v>
      </c>
      <c r="H13575" s="103"/>
      <c r="I13575" s="94">
        <f t="shared" si="3827"/>
        <v>0</v>
      </c>
      <c r="J13575" s="104"/>
      <c r="K13575" s="104"/>
      <c r="L13575" s="94">
        <f t="shared" si="3829"/>
        <v>0</v>
      </c>
      <c r="M13575" s="104"/>
      <c r="N13575" s="104"/>
      <c r="R13575" s="352">
        <f>L13805-[1]გადასახდელები!L12195</f>
        <v>0</v>
      </c>
    </row>
    <row r="13576" spans="2:18" ht="63" customHeight="1" thickBot="1">
      <c r="B13576" s="36" t="str">
        <f t="shared" si="3828"/>
        <v>a</v>
      </c>
      <c r="C13576" s="42">
        <v>1</v>
      </c>
      <c r="D13576" s="42"/>
      <c r="E13576" s="24"/>
      <c r="F13576" s="32" t="s">
        <v>127</v>
      </c>
      <c r="G13576" s="61" t="s">
        <v>740</v>
      </c>
      <c r="H13576" s="79">
        <f>H13578+H13710+H13773+H13789</f>
        <v>94.4</v>
      </c>
      <c r="I13576" s="80">
        <f t="shared" si="3827"/>
        <v>90</v>
      </c>
      <c r="J13576" s="81">
        <f>J13578+J13710+J13773+J13789</f>
        <v>0</v>
      </c>
      <c r="K13576" s="81">
        <f>K13578+K13710+K13773+K13789</f>
        <v>90</v>
      </c>
      <c r="L13576" s="80">
        <f t="shared" si="3829"/>
        <v>5.3119999999999994</v>
      </c>
      <c r="M13576" s="81">
        <f>M13578+M13710+M13773+M13789</f>
        <v>0</v>
      </c>
      <c r="N13576" s="81">
        <f>N13578+N13710+N13773+N13789</f>
        <v>5.3119999999999994</v>
      </c>
      <c r="O13576" s="82" t="s">
        <v>146</v>
      </c>
      <c r="P13576" s="43">
        <v>1</v>
      </c>
      <c r="R13576" s="352">
        <f>L13806-[1]გადასახდელები!L12196</f>
        <v>5.725999999999992</v>
      </c>
    </row>
    <row r="13577" spans="2:18" ht="21" hidden="1" customHeight="1" thickTop="1">
      <c r="B13577" s="36" t="str">
        <f t="shared" si="3828"/>
        <v>b</v>
      </c>
      <c r="C13577" s="42">
        <v>2</v>
      </c>
      <c r="D13577" s="42"/>
      <c r="F13577" s="26"/>
      <c r="G13577" s="46" t="s">
        <v>162</v>
      </c>
      <c r="H13577" s="83"/>
      <c r="I13577" s="84">
        <f t="shared" si="3827"/>
        <v>0</v>
      </c>
      <c r="J13577" s="85"/>
      <c r="K13577" s="85"/>
      <c r="L13577" s="84">
        <f t="shared" si="3829"/>
        <v>0</v>
      </c>
      <c r="M13577" s="85"/>
      <c r="N13577" s="85"/>
      <c r="R13577" s="352">
        <f>L13807-[1]გადასახდელები!L12197</f>
        <v>0</v>
      </c>
    </row>
    <row r="13578" spans="2:18" ht="20.25" customHeight="1" thickTop="1">
      <c r="B13578" s="36" t="str">
        <f t="shared" si="3828"/>
        <v>a</v>
      </c>
      <c r="C13578" s="42">
        <v>2</v>
      </c>
      <c r="D13578" s="42"/>
      <c r="E13578" s="24">
        <v>7109</v>
      </c>
      <c r="F13578" s="341" t="s">
        <v>524</v>
      </c>
      <c r="G13578" s="58" t="s">
        <v>163</v>
      </c>
      <c r="H13578" s="86">
        <f>H13579+H13590+H13658+H13666+H13667+H13677+H13687</f>
        <v>94.4</v>
      </c>
      <c r="I13578" s="87">
        <f t="shared" si="3827"/>
        <v>90</v>
      </c>
      <c r="J13578" s="88">
        <f>J13579+J13590+J13658+J13666+J13667+J13677+J13687+J13657</f>
        <v>0</v>
      </c>
      <c r="K13578" s="88">
        <f>K13579+K13590+K13658+K13666+K13667+K13677+K13687</f>
        <v>90</v>
      </c>
      <c r="L13578" s="87">
        <f t="shared" si="3829"/>
        <v>5.3119999999999994</v>
      </c>
      <c r="M13578" s="88">
        <f>M13579+M13590+M13658+M13666+M13667+M13677+M13687+M13657</f>
        <v>0</v>
      </c>
      <c r="N13578" s="88">
        <f>N13579+N13590+N13658+N13666+N13667+N13677+N13687</f>
        <v>5.3119999999999994</v>
      </c>
      <c r="O13578" s="82" t="s">
        <v>146</v>
      </c>
      <c r="R13578" s="352">
        <f>L13808-[1]გადასახდელები!L12198</f>
        <v>5.725999999999992</v>
      </c>
    </row>
    <row r="13579" spans="2:18" ht="20.25" hidden="1" customHeight="1">
      <c r="B13579" s="36" t="str">
        <f t="shared" si="3828"/>
        <v>b</v>
      </c>
      <c r="C13579" s="42">
        <v>31</v>
      </c>
      <c r="D13579" s="42"/>
      <c r="F13579" s="341" t="s">
        <v>525</v>
      </c>
      <c r="G13579" s="57" t="s">
        <v>164</v>
      </c>
      <c r="H13579" s="89">
        <f>H13580+H13589</f>
        <v>0</v>
      </c>
      <c r="I13579" s="90">
        <f t="shared" si="3827"/>
        <v>0</v>
      </c>
      <c r="J13579" s="92">
        <f>J13580+J13589</f>
        <v>0</v>
      </c>
      <c r="K13579" s="92">
        <f>K13580+K13589</f>
        <v>0</v>
      </c>
      <c r="L13579" s="90">
        <f t="shared" si="3829"/>
        <v>0</v>
      </c>
      <c r="M13579" s="92">
        <f>M13580+M13589</f>
        <v>0</v>
      </c>
      <c r="N13579" s="92">
        <f>N13580+N13589</f>
        <v>0</v>
      </c>
      <c r="O13579" s="82" t="s">
        <v>146</v>
      </c>
      <c r="R13579" s="352">
        <f>L13809-[1]გადასახდელები!L12199</f>
        <v>0</v>
      </c>
    </row>
    <row r="13580" spans="2:18" ht="20.25" hidden="1" customHeight="1">
      <c r="B13580" s="36" t="str">
        <f t="shared" si="3828"/>
        <v>b</v>
      </c>
      <c r="C13580" s="42">
        <v>4</v>
      </c>
      <c r="D13580" s="42"/>
      <c r="F13580" s="341" t="s">
        <v>526</v>
      </c>
      <c r="G13580" s="47" t="s">
        <v>165</v>
      </c>
      <c r="H13580" s="93">
        <f>H13581+H13588</f>
        <v>0</v>
      </c>
      <c r="I13580" s="94">
        <f t="shared" si="3827"/>
        <v>0</v>
      </c>
      <c r="J13580" s="95">
        <f>J13581+J13588</f>
        <v>0</v>
      </c>
      <c r="K13580" s="95">
        <f>K13581+K13588</f>
        <v>0</v>
      </c>
      <c r="L13580" s="94">
        <f t="shared" si="3829"/>
        <v>0</v>
      </c>
      <c r="M13580" s="95">
        <f>M13581+M13588</f>
        <v>0</v>
      </c>
      <c r="N13580" s="95">
        <f>N13581+N13588</f>
        <v>0</v>
      </c>
      <c r="O13580" s="82" t="s">
        <v>146</v>
      </c>
      <c r="R13580" s="352">
        <f>L13810-[1]გადასახდელები!L12200</f>
        <v>0</v>
      </c>
    </row>
    <row r="13581" spans="2:18" ht="20.25" hidden="1" customHeight="1">
      <c r="B13581" s="36" t="str">
        <f t="shared" si="3828"/>
        <v>b</v>
      </c>
      <c r="C13581" s="42">
        <v>5</v>
      </c>
      <c r="D13581" s="42"/>
      <c r="F13581" s="342" t="s">
        <v>527</v>
      </c>
      <c r="G13581" s="48" t="s">
        <v>166</v>
      </c>
      <c r="H13581" s="96">
        <f>SUM(H13582:H13587)</f>
        <v>0</v>
      </c>
      <c r="I13581" s="97">
        <f t="shared" si="3827"/>
        <v>0</v>
      </c>
      <c r="J13581" s="98">
        <f>SUM(J13582:J13587)</f>
        <v>0</v>
      </c>
      <c r="K13581" s="98">
        <f>SUM(K13582:K13587)</f>
        <v>0</v>
      </c>
      <c r="L13581" s="97">
        <f t="shared" si="3829"/>
        <v>0</v>
      </c>
      <c r="M13581" s="98">
        <f>SUM(M13582:M13587)</f>
        <v>0</v>
      </c>
      <c r="N13581" s="98">
        <f>SUM(N13582:N13587)</f>
        <v>0</v>
      </c>
      <c r="O13581" s="82" t="s">
        <v>146</v>
      </c>
      <c r="R13581" s="352">
        <f>L13811-[1]გადასახდელები!L12201</f>
        <v>0</v>
      </c>
    </row>
    <row r="13582" spans="2:18" ht="20.25" hidden="1" customHeight="1">
      <c r="B13582" s="36" t="str">
        <f t="shared" si="3828"/>
        <v>b</v>
      </c>
      <c r="C13582" s="42">
        <v>6</v>
      </c>
      <c r="D13582" s="42"/>
      <c r="F13582" s="343" t="s">
        <v>528</v>
      </c>
      <c r="G13582" s="45" t="s">
        <v>167</v>
      </c>
      <c r="H13582" s="99"/>
      <c r="I13582" s="91">
        <f t="shared" si="3827"/>
        <v>0</v>
      </c>
      <c r="J13582" s="100"/>
      <c r="K13582" s="100"/>
      <c r="L13582" s="91">
        <f t="shared" si="3829"/>
        <v>0</v>
      </c>
      <c r="M13582" s="100"/>
      <c r="N13582" s="100"/>
      <c r="R13582" s="352">
        <f>L13812-[1]გადასახდელები!L12202</f>
        <v>0</v>
      </c>
    </row>
    <row r="13583" spans="2:18" ht="20.25" hidden="1" customHeight="1">
      <c r="B13583" s="36" t="str">
        <f t="shared" si="3828"/>
        <v>b</v>
      </c>
      <c r="C13583" s="42">
        <v>6</v>
      </c>
      <c r="D13583" s="42"/>
      <c r="F13583" s="343" t="s">
        <v>592</v>
      </c>
      <c r="G13583" s="45" t="s">
        <v>168</v>
      </c>
      <c r="H13583" s="99"/>
      <c r="I13583" s="91">
        <f t="shared" si="3827"/>
        <v>0</v>
      </c>
      <c r="J13583" s="100"/>
      <c r="K13583" s="100"/>
      <c r="L13583" s="91">
        <f t="shared" si="3829"/>
        <v>0</v>
      </c>
      <c r="M13583" s="100"/>
      <c r="N13583" s="100"/>
      <c r="R13583" s="352">
        <f>L13813-[1]გადასახდელები!L12203</f>
        <v>0</v>
      </c>
    </row>
    <row r="13584" spans="2:18" ht="20.25" hidden="1" customHeight="1">
      <c r="B13584" s="36" t="str">
        <f t="shared" si="3828"/>
        <v>b</v>
      </c>
      <c r="C13584" s="42">
        <v>6</v>
      </c>
      <c r="D13584" s="42"/>
      <c r="F13584" s="343" t="s">
        <v>529</v>
      </c>
      <c r="G13584" s="45" t="s">
        <v>169</v>
      </c>
      <c r="H13584" s="99"/>
      <c r="I13584" s="91">
        <f t="shared" si="3827"/>
        <v>0</v>
      </c>
      <c r="J13584" s="100"/>
      <c r="K13584" s="100"/>
      <c r="L13584" s="91">
        <f t="shared" si="3829"/>
        <v>0</v>
      </c>
      <c r="M13584" s="100"/>
      <c r="N13584" s="100"/>
      <c r="R13584" s="352">
        <f>L13814-[1]გადასახდელები!L12204</f>
        <v>0</v>
      </c>
    </row>
    <row r="13585" spans="2:18" ht="20.25" hidden="1" customHeight="1">
      <c r="B13585" s="36" t="str">
        <f t="shared" si="3828"/>
        <v>b</v>
      </c>
      <c r="C13585" s="42">
        <v>6</v>
      </c>
      <c r="D13585" s="42"/>
      <c r="F13585" s="343" t="s">
        <v>593</v>
      </c>
      <c r="G13585" s="45" t="s">
        <v>170</v>
      </c>
      <c r="H13585" s="99"/>
      <c r="I13585" s="91">
        <f t="shared" si="3827"/>
        <v>0</v>
      </c>
      <c r="J13585" s="100"/>
      <c r="K13585" s="100"/>
      <c r="L13585" s="91">
        <f t="shared" si="3829"/>
        <v>0</v>
      </c>
      <c r="M13585" s="100"/>
      <c r="N13585" s="100"/>
      <c r="R13585" s="352">
        <f>L13815-[1]გადასახდელები!L12205</f>
        <v>0</v>
      </c>
    </row>
    <row r="13586" spans="2:18" ht="20.25" hidden="1" customHeight="1">
      <c r="B13586" s="36" t="str">
        <f t="shared" si="3828"/>
        <v>b</v>
      </c>
      <c r="C13586" s="42">
        <v>6</v>
      </c>
      <c r="D13586" s="42"/>
      <c r="F13586" s="343" t="s">
        <v>594</v>
      </c>
      <c r="G13586" s="45" t="s">
        <v>171</v>
      </c>
      <c r="H13586" s="99"/>
      <c r="I13586" s="91">
        <f t="shared" si="3827"/>
        <v>0</v>
      </c>
      <c r="J13586" s="100"/>
      <c r="K13586" s="100"/>
      <c r="L13586" s="91">
        <f t="shared" si="3829"/>
        <v>0</v>
      </c>
      <c r="M13586" s="100"/>
      <c r="N13586" s="100"/>
      <c r="R13586" s="352">
        <f>L13816-[1]გადასახდელები!L12206</f>
        <v>0</v>
      </c>
    </row>
    <row r="13587" spans="2:18" ht="20.25" hidden="1" customHeight="1">
      <c r="B13587" s="36" t="str">
        <f t="shared" si="3828"/>
        <v>b</v>
      </c>
      <c r="C13587" s="42">
        <v>6</v>
      </c>
      <c r="D13587" s="42"/>
      <c r="F13587" s="343" t="s">
        <v>595</v>
      </c>
      <c r="G13587" s="45" t="s">
        <v>172</v>
      </c>
      <c r="H13587" s="99"/>
      <c r="I13587" s="91">
        <f t="shared" si="3827"/>
        <v>0</v>
      </c>
      <c r="J13587" s="100"/>
      <c r="K13587" s="100"/>
      <c r="L13587" s="91">
        <f t="shared" si="3829"/>
        <v>0</v>
      </c>
      <c r="M13587" s="100"/>
      <c r="N13587" s="100"/>
      <c r="R13587" s="352">
        <f>L13817-[1]გადასახდელები!L12207</f>
        <v>0</v>
      </c>
    </row>
    <row r="13588" spans="2:18" ht="20.25" hidden="1" customHeight="1">
      <c r="B13588" s="36" t="str">
        <f t="shared" si="3828"/>
        <v>b</v>
      </c>
      <c r="C13588" s="42">
        <v>5</v>
      </c>
      <c r="D13588" s="42"/>
      <c r="F13588" s="343" t="s">
        <v>596</v>
      </c>
      <c r="G13588" s="48" t="s">
        <v>173</v>
      </c>
      <c r="H13588" s="101"/>
      <c r="I13588" s="97">
        <f t="shared" si="3827"/>
        <v>0</v>
      </c>
      <c r="J13588" s="102"/>
      <c r="K13588" s="102"/>
      <c r="L13588" s="97">
        <f t="shared" si="3829"/>
        <v>0</v>
      </c>
      <c r="M13588" s="102"/>
      <c r="N13588" s="102"/>
      <c r="R13588" s="352">
        <f>L13818-[1]გადასახდელები!L12208</f>
        <v>0</v>
      </c>
    </row>
    <row r="13589" spans="2:18" ht="20.25" hidden="1" customHeight="1">
      <c r="B13589" s="36" t="str">
        <f t="shared" si="3828"/>
        <v>b</v>
      </c>
      <c r="C13589" s="42">
        <v>4</v>
      </c>
      <c r="D13589" s="42"/>
      <c r="F13589" s="343" t="s">
        <v>597</v>
      </c>
      <c r="G13589" s="47" t="s">
        <v>174</v>
      </c>
      <c r="H13589" s="103"/>
      <c r="I13589" s="94">
        <f t="shared" si="3827"/>
        <v>0</v>
      </c>
      <c r="J13589" s="104"/>
      <c r="K13589" s="104"/>
      <c r="L13589" s="94">
        <f t="shared" si="3829"/>
        <v>0</v>
      </c>
      <c r="M13589" s="104"/>
      <c r="N13589" s="104"/>
      <c r="R13589" s="352">
        <f>L13819-[1]გადასახდელები!L12209</f>
        <v>0</v>
      </c>
    </row>
    <row r="13590" spans="2:18" ht="20.25" hidden="1" customHeight="1">
      <c r="B13590" s="36" t="str">
        <f t="shared" si="3828"/>
        <v>b</v>
      </c>
      <c r="C13590" s="42">
        <v>3</v>
      </c>
      <c r="D13590" s="42"/>
      <c r="F13590" s="342" t="s">
        <v>530</v>
      </c>
      <c r="G13590" s="57" t="s">
        <v>175</v>
      </c>
      <c r="H13590" s="89">
        <f>H13591+H13592+H13595+H13631+H13632+H13633+H13634+H13635+H13642+H13643</f>
        <v>0</v>
      </c>
      <c r="I13590" s="90">
        <f t="shared" si="3827"/>
        <v>0</v>
      </c>
      <c r="J13590" s="92">
        <f>J13591+J13592+J13595+J13631+J13632+J13633+J13634+J13635+J13642+J13643</f>
        <v>0</v>
      </c>
      <c r="K13590" s="92">
        <f>K13591+K13592+K13595+K13631+K13632+K13633+K13634+K13635+K13642+K13643</f>
        <v>0</v>
      </c>
      <c r="L13590" s="90">
        <f t="shared" si="3829"/>
        <v>0</v>
      </c>
      <c r="M13590" s="92">
        <f>M13591+M13592+M13595+M13631+M13632+M13633+M13634+M13635+M13642+M13643</f>
        <v>0</v>
      </c>
      <c r="N13590" s="92">
        <f>N13591+N13592+N13595+N13631+N13632+N13633+N13634+N13635+N13642+N13643</f>
        <v>0</v>
      </c>
      <c r="O13590" s="82" t="s">
        <v>146</v>
      </c>
      <c r="R13590" s="352">
        <f>L13820-[1]გადასახდელები!L12210</f>
        <v>0</v>
      </c>
    </row>
    <row r="13591" spans="2:18" ht="20.25" hidden="1" customHeight="1">
      <c r="B13591" s="36" t="str">
        <f t="shared" si="3828"/>
        <v>b</v>
      </c>
      <c r="C13591" s="42">
        <v>4</v>
      </c>
      <c r="D13591" s="42"/>
      <c r="F13591" s="343" t="s">
        <v>531</v>
      </c>
      <c r="G13591" s="47" t="s">
        <v>176</v>
      </c>
      <c r="H13591" s="103"/>
      <c r="I13591" s="94">
        <f t="shared" si="3827"/>
        <v>0</v>
      </c>
      <c r="J13591" s="104"/>
      <c r="K13591" s="104"/>
      <c r="L13591" s="94">
        <f t="shared" si="3829"/>
        <v>0</v>
      </c>
      <c r="M13591" s="104"/>
      <c r="N13591" s="104"/>
      <c r="R13591" s="352">
        <f>L13821-[1]გადასახდელები!L12211</f>
        <v>0</v>
      </c>
    </row>
    <row r="13592" spans="2:18" ht="20.25" hidden="1" customHeight="1">
      <c r="B13592" s="36" t="str">
        <f t="shared" si="3828"/>
        <v>b</v>
      </c>
      <c r="C13592" s="42">
        <v>4</v>
      </c>
      <c r="D13592" s="42"/>
      <c r="F13592" s="342" t="s">
        <v>532</v>
      </c>
      <c r="G13592" s="47" t="s">
        <v>177</v>
      </c>
      <c r="H13592" s="93">
        <f>SUM(H13593:H13594)</f>
        <v>0</v>
      </c>
      <c r="I13592" s="94">
        <f t="shared" si="3827"/>
        <v>0</v>
      </c>
      <c r="J13592" s="95">
        <f>SUM(J13593:J13594)</f>
        <v>0</v>
      </c>
      <c r="K13592" s="95">
        <f>SUM(K13593:K13594)</f>
        <v>0</v>
      </c>
      <c r="L13592" s="94">
        <f t="shared" si="3829"/>
        <v>0</v>
      </c>
      <c r="M13592" s="95">
        <f>SUM(M13593:M13594)</f>
        <v>0</v>
      </c>
      <c r="N13592" s="95">
        <f>SUM(N13593:N13594)</f>
        <v>0</v>
      </c>
      <c r="O13592" s="82" t="s">
        <v>146</v>
      </c>
      <c r="R13592" s="352">
        <f>L13822-[1]გადასახდელები!L12212</f>
        <v>0</v>
      </c>
    </row>
    <row r="13593" spans="2:18" ht="20.25" hidden="1" customHeight="1">
      <c r="B13593" s="36" t="str">
        <f t="shared" si="3828"/>
        <v>b</v>
      </c>
      <c r="C13593" s="42">
        <v>5</v>
      </c>
      <c r="D13593" s="42"/>
      <c r="F13593" s="343" t="s">
        <v>533</v>
      </c>
      <c r="G13593" s="48" t="s">
        <v>178</v>
      </c>
      <c r="H13593" s="101"/>
      <c r="I13593" s="97">
        <f t="shared" si="3827"/>
        <v>0</v>
      </c>
      <c r="J13593" s="102"/>
      <c r="K13593" s="102"/>
      <c r="L13593" s="97">
        <f t="shared" si="3829"/>
        <v>0</v>
      </c>
      <c r="M13593" s="102"/>
      <c r="N13593" s="102"/>
      <c r="R13593" s="352">
        <f>L13823-[1]გადასახდელები!L12213</f>
        <v>0</v>
      </c>
    </row>
    <row r="13594" spans="2:18" ht="20.25" hidden="1" customHeight="1">
      <c r="B13594" s="36" t="str">
        <f t="shared" si="3828"/>
        <v>b</v>
      </c>
      <c r="C13594" s="42">
        <v>5</v>
      </c>
      <c r="D13594" s="42"/>
      <c r="F13594" s="343" t="s">
        <v>598</v>
      </c>
      <c r="G13594" s="48" t="s">
        <v>179</v>
      </c>
      <c r="H13594" s="101"/>
      <c r="I13594" s="97">
        <f t="shared" si="3827"/>
        <v>0</v>
      </c>
      <c r="J13594" s="102"/>
      <c r="K13594" s="102"/>
      <c r="L13594" s="97">
        <f t="shared" si="3829"/>
        <v>0</v>
      </c>
      <c r="M13594" s="102"/>
      <c r="N13594" s="102"/>
      <c r="R13594" s="352">
        <f>L13824-[1]გადასახდელები!L12214</f>
        <v>0</v>
      </c>
    </row>
    <row r="13595" spans="2:18" ht="20.25" hidden="1" customHeight="1">
      <c r="B13595" s="36" t="str">
        <f t="shared" si="3828"/>
        <v>b</v>
      </c>
      <c r="C13595" s="42">
        <v>4</v>
      </c>
      <c r="D13595" s="42"/>
      <c r="F13595" s="342" t="s">
        <v>534</v>
      </c>
      <c r="G13595" s="47" t="s">
        <v>180</v>
      </c>
      <c r="H13595" s="93">
        <f>H13596+H13597+H13598+H13599+H13611+H13615+H13616+H13617+H13618+H13619+H13620+H13621+H13629+H13630</f>
        <v>0</v>
      </c>
      <c r="I13595" s="94">
        <f t="shared" si="3827"/>
        <v>0</v>
      </c>
      <c r="J13595" s="95">
        <f>J13596+J13597+J13598+J13599+J13611+J13615+J13616+J13617+J13618+J13619+J13620+J13621+J13629+J13630</f>
        <v>0</v>
      </c>
      <c r="K13595" s="95">
        <f>K13596+K13597+K13598+K13599+K13611+K13615+K13616+K13617+K13618+K13619+K13620+K13621+K13629+K13630</f>
        <v>0</v>
      </c>
      <c r="L13595" s="94">
        <f t="shared" si="3829"/>
        <v>0</v>
      </c>
      <c r="M13595" s="95">
        <f>M13596+M13597+M13598+M13599+M13611+M13615+M13616+M13617+M13618+M13619+M13620+M13621+M13629+M13630</f>
        <v>0</v>
      </c>
      <c r="N13595" s="95">
        <f>N13596+N13597+N13598+N13599+N13611+N13615+N13616+N13617+N13618+N13619+N13620+N13621+N13629+N13630</f>
        <v>0</v>
      </c>
      <c r="O13595" s="82" t="s">
        <v>146</v>
      </c>
      <c r="R13595" s="352">
        <f>L13825-[1]გადასახდელები!L12215</f>
        <v>0</v>
      </c>
    </row>
    <row r="13596" spans="2:18" ht="42.75" hidden="1" customHeight="1">
      <c r="B13596" s="36" t="str">
        <f t="shared" si="3828"/>
        <v>b</v>
      </c>
      <c r="C13596" s="42">
        <v>5</v>
      </c>
      <c r="D13596" s="42"/>
      <c r="F13596" s="343" t="s">
        <v>535</v>
      </c>
      <c r="G13596" s="48" t="s">
        <v>229</v>
      </c>
      <c r="H13596" s="101"/>
      <c r="I13596" s="97">
        <f t="shared" si="3827"/>
        <v>0</v>
      </c>
      <c r="J13596" s="102"/>
      <c r="K13596" s="102"/>
      <c r="L13596" s="97">
        <f t="shared" si="3829"/>
        <v>0</v>
      </c>
      <c r="M13596" s="102"/>
      <c r="N13596" s="102"/>
      <c r="R13596" s="352">
        <f>L13826-[1]გადასახდელები!L12216</f>
        <v>0</v>
      </c>
    </row>
    <row r="13597" spans="2:18" ht="30.75" hidden="1" customHeight="1">
      <c r="B13597" s="36" t="str">
        <f t="shared" si="3828"/>
        <v>b</v>
      </c>
      <c r="C13597" s="42">
        <v>5</v>
      </c>
      <c r="D13597" s="42"/>
      <c r="F13597" s="343" t="s">
        <v>599</v>
      </c>
      <c r="G13597" s="49" t="s">
        <v>196</v>
      </c>
      <c r="H13597" s="101"/>
      <c r="I13597" s="97">
        <f t="shared" si="3827"/>
        <v>0</v>
      </c>
      <c r="J13597" s="102"/>
      <c r="K13597" s="102"/>
      <c r="L13597" s="97">
        <f t="shared" si="3829"/>
        <v>0</v>
      </c>
      <c r="M13597" s="102"/>
      <c r="N13597" s="102"/>
      <c r="R13597" s="352">
        <f>L13827-[1]გადასახდელები!L12217</f>
        <v>0</v>
      </c>
    </row>
    <row r="13598" spans="2:18" ht="60.75" hidden="1" customHeight="1">
      <c r="B13598" s="36" t="str">
        <f t="shared" si="3828"/>
        <v>b</v>
      </c>
      <c r="C13598" s="42">
        <v>5</v>
      </c>
      <c r="D13598" s="42"/>
      <c r="F13598" s="343" t="s">
        <v>536</v>
      </c>
      <c r="G13598" s="49" t="s">
        <v>230</v>
      </c>
      <c r="H13598" s="101"/>
      <c r="I13598" s="97">
        <f t="shared" si="3827"/>
        <v>0</v>
      </c>
      <c r="J13598" s="102"/>
      <c r="K13598" s="102"/>
      <c r="L13598" s="97">
        <f t="shared" si="3829"/>
        <v>0</v>
      </c>
      <c r="M13598" s="102"/>
      <c r="N13598" s="102"/>
      <c r="R13598" s="352">
        <f>L13828-[1]გადასახდელები!L12218</f>
        <v>0</v>
      </c>
    </row>
    <row r="13599" spans="2:18" ht="30.75" hidden="1" customHeight="1">
      <c r="B13599" s="36" t="str">
        <f t="shared" si="3828"/>
        <v>b</v>
      </c>
      <c r="C13599" s="42">
        <v>5</v>
      </c>
      <c r="D13599" s="42"/>
      <c r="F13599" s="342" t="s">
        <v>537</v>
      </c>
      <c r="G13599" s="48" t="s">
        <v>195</v>
      </c>
      <c r="H13599" s="96">
        <f>SUM(H13600:H13610)</f>
        <v>0</v>
      </c>
      <c r="I13599" s="97">
        <f t="shared" si="3827"/>
        <v>0</v>
      </c>
      <c r="J13599" s="98">
        <f>SUM(J13600:J13610)</f>
        <v>0</v>
      </c>
      <c r="K13599" s="98">
        <f>SUM(K13600:K13610)</f>
        <v>0</v>
      </c>
      <c r="L13599" s="97">
        <f t="shared" si="3829"/>
        <v>0</v>
      </c>
      <c r="M13599" s="98">
        <f>SUM(M13600:M13610)</f>
        <v>0</v>
      </c>
      <c r="N13599" s="98">
        <f>SUM(N13600:N13610)</f>
        <v>0</v>
      </c>
      <c r="O13599" s="82" t="s">
        <v>146</v>
      </c>
      <c r="R13599" s="352">
        <f>L13829-[1]გადასახდელები!L12219</f>
        <v>0</v>
      </c>
    </row>
    <row r="13600" spans="2:18" ht="20.25" hidden="1" customHeight="1">
      <c r="B13600" s="36" t="str">
        <f t="shared" si="3828"/>
        <v>b</v>
      </c>
      <c r="C13600" s="42">
        <v>6</v>
      </c>
      <c r="D13600" s="42"/>
      <c r="F13600" s="343" t="s">
        <v>600</v>
      </c>
      <c r="G13600" s="45" t="s">
        <v>181</v>
      </c>
      <c r="H13600" s="106"/>
      <c r="I13600" s="105">
        <f t="shared" si="3827"/>
        <v>0</v>
      </c>
      <c r="J13600" s="107"/>
      <c r="K13600" s="107"/>
      <c r="L13600" s="105">
        <f t="shared" si="3829"/>
        <v>0</v>
      </c>
      <c r="M13600" s="107"/>
      <c r="N13600" s="107"/>
      <c r="R13600" s="352">
        <f>L13830-[1]გადასახდელები!L12220</f>
        <v>0</v>
      </c>
    </row>
    <row r="13601" spans="2:18" ht="20.25" hidden="1" customHeight="1">
      <c r="B13601" s="36" t="str">
        <f t="shared" si="3828"/>
        <v>b</v>
      </c>
      <c r="C13601" s="42">
        <v>6</v>
      </c>
      <c r="D13601" s="42"/>
      <c r="F13601" s="343" t="s">
        <v>601</v>
      </c>
      <c r="G13601" s="45" t="s">
        <v>182</v>
      </c>
      <c r="H13601" s="106"/>
      <c r="I13601" s="105">
        <f t="shared" si="3827"/>
        <v>0</v>
      </c>
      <c r="J13601" s="107"/>
      <c r="K13601" s="107"/>
      <c r="L13601" s="105">
        <f t="shared" si="3829"/>
        <v>0</v>
      </c>
      <c r="M13601" s="107"/>
      <c r="N13601" s="107"/>
      <c r="R13601" s="352">
        <f>L13831-[1]გადასახდელები!L12221</f>
        <v>0</v>
      </c>
    </row>
    <row r="13602" spans="2:18" ht="20.25" hidden="1" customHeight="1">
      <c r="B13602" s="36" t="str">
        <f t="shared" si="3828"/>
        <v>b</v>
      </c>
      <c r="C13602" s="42">
        <v>6</v>
      </c>
      <c r="D13602" s="42"/>
      <c r="F13602" s="343" t="s">
        <v>602</v>
      </c>
      <c r="G13602" s="45" t="s">
        <v>183</v>
      </c>
      <c r="H13602" s="106"/>
      <c r="I13602" s="105">
        <f t="shared" si="3827"/>
        <v>0</v>
      </c>
      <c r="J13602" s="107"/>
      <c r="K13602" s="107"/>
      <c r="L13602" s="105">
        <f t="shared" si="3829"/>
        <v>0</v>
      </c>
      <c r="M13602" s="107"/>
      <c r="N13602" s="107"/>
      <c r="R13602" s="352">
        <f>L13832-[1]გადასახდელები!L12222</f>
        <v>0</v>
      </c>
    </row>
    <row r="13603" spans="2:18" ht="20.25" hidden="1" customHeight="1">
      <c r="B13603" s="36" t="str">
        <f t="shared" si="3828"/>
        <v>b</v>
      </c>
      <c r="C13603" s="42">
        <v>6</v>
      </c>
      <c r="D13603" s="42"/>
      <c r="F13603" s="343" t="s">
        <v>603</v>
      </c>
      <c r="G13603" s="45" t="s">
        <v>184</v>
      </c>
      <c r="H13603" s="106"/>
      <c r="I13603" s="105">
        <f t="shared" si="3827"/>
        <v>0</v>
      </c>
      <c r="J13603" s="107"/>
      <c r="K13603" s="107"/>
      <c r="L13603" s="105">
        <f t="shared" si="3829"/>
        <v>0</v>
      </c>
      <c r="M13603" s="107"/>
      <c r="N13603" s="107"/>
      <c r="R13603" s="352">
        <f>L13833-[1]გადასახდელები!L12223</f>
        <v>0</v>
      </c>
    </row>
    <row r="13604" spans="2:18" ht="20.25" hidden="1" customHeight="1">
      <c r="B13604" s="36" t="str">
        <f t="shared" si="3828"/>
        <v>b</v>
      </c>
      <c r="C13604" s="42">
        <v>6</v>
      </c>
      <c r="D13604" s="42"/>
      <c r="F13604" s="343" t="s">
        <v>538</v>
      </c>
      <c r="G13604" s="45" t="s">
        <v>185</v>
      </c>
      <c r="H13604" s="106"/>
      <c r="I13604" s="105">
        <f t="shared" si="3827"/>
        <v>0</v>
      </c>
      <c r="J13604" s="107"/>
      <c r="K13604" s="107"/>
      <c r="L13604" s="105">
        <f t="shared" si="3829"/>
        <v>0</v>
      </c>
      <c r="M13604" s="107"/>
      <c r="N13604" s="107"/>
      <c r="R13604" s="352">
        <f>L13834-[1]გადასახდელები!L12224</f>
        <v>0</v>
      </c>
    </row>
    <row r="13605" spans="2:18" ht="20.25" hidden="1" customHeight="1">
      <c r="B13605" s="36" t="str">
        <f t="shared" si="3828"/>
        <v>b</v>
      </c>
      <c r="C13605" s="42">
        <v>6</v>
      </c>
      <c r="D13605" s="42"/>
      <c r="F13605" s="343" t="s">
        <v>604</v>
      </c>
      <c r="G13605" s="45" t="s">
        <v>186</v>
      </c>
      <c r="H13605" s="106"/>
      <c r="I13605" s="105">
        <f t="shared" si="3827"/>
        <v>0</v>
      </c>
      <c r="J13605" s="107"/>
      <c r="K13605" s="107"/>
      <c r="L13605" s="105">
        <f t="shared" si="3829"/>
        <v>0</v>
      </c>
      <c r="M13605" s="107"/>
      <c r="N13605" s="107"/>
      <c r="R13605" s="352">
        <f>L13835-[1]გადასახდელები!L12225</f>
        <v>0</v>
      </c>
    </row>
    <row r="13606" spans="2:18" ht="20.25" hidden="1" customHeight="1">
      <c r="B13606" s="36" t="str">
        <f t="shared" si="3828"/>
        <v>b</v>
      </c>
      <c r="C13606" s="42">
        <v>6</v>
      </c>
      <c r="D13606" s="42"/>
      <c r="F13606" s="343" t="s">
        <v>605</v>
      </c>
      <c r="G13606" s="45" t="s">
        <v>187</v>
      </c>
      <c r="H13606" s="106"/>
      <c r="I13606" s="105">
        <f t="shared" si="3827"/>
        <v>0</v>
      </c>
      <c r="J13606" s="107"/>
      <c r="K13606" s="107"/>
      <c r="L13606" s="105">
        <f t="shared" si="3829"/>
        <v>0</v>
      </c>
      <c r="M13606" s="107"/>
      <c r="N13606" s="107"/>
      <c r="R13606" s="352">
        <f>L13836-[1]გადასახდელები!L12226</f>
        <v>0</v>
      </c>
    </row>
    <row r="13607" spans="2:18" ht="20.25" hidden="1" customHeight="1">
      <c r="B13607" s="36" t="str">
        <f t="shared" si="3828"/>
        <v>b</v>
      </c>
      <c r="C13607" s="42">
        <v>6</v>
      </c>
      <c r="D13607" s="42"/>
      <c r="F13607" s="343" t="s">
        <v>606</v>
      </c>
      <c r="G13607" s="45" t="s">
        <v>188</v>
      </c>
      <c r="H13607" s="106"/>
      <c r="I13607" s="105">
        <f t="shared" si="3827"/>
        <v>0</v>
      </c>
      <c r="J13607" s="107"/>
      <c r="K13607" s="107"/>
      <c r="L13607" s="105">
        <f t="shared" si="3829"/>
        <v>0</v>
      </c>
      <c r="M13607" s="107"/>
      <c r="N13607" s="107"/>
      <c r="R13607" s="352">
        <f>L13837-[1]გადასახდელები!L12227</f>
        <v>0</v>
      </c>
    </row>
    <row r="13608" spans="2:18" ht="20.25" hidden="1" customHeight="1">
      <c r="B13608" s="36" t="str">
        <f t="shared" si="3828"/>
        <v>b</v>
      </c>
      <c r="C13608" s="42">
        <v>6</v>
      </c>
      <c r="D13608" s="42"/>
      <c r="F13608" s="343" t="s">
        <v>607</v>
      </c>
      <c r="G13608" s="45" t="s">
        <v>189</v>
      </c>
      <c r="H13608" s="106"/>
      <c r="I13608" s="105">
        <f t="shared" ref="I13608:I13671" si="3830">J13608+K13608</f>
        <v>0</v>
      </c>
      <c r="J13608" s="107"/>
      <c r="K13608" s="107"/>
      <c r="L13608" s="105">
        <f t="shared" si="3829"/>
        <v>0</v>
      </c>
      <c r="M13608" s="107"/>
      <c r="N13608" s="107"/>
      <c r="R13608" s="352">
        <f>L13838-[1]გადასახდელები!L12228</f>
        <v>0</v>
      </c>
    </row>
    <row r="13609" spans="2:18" ht="20.25" hidden="1" customHeight="1">
      <c r="B13609" s="36" t="str">
        <f t="shared" si="3828"/>
        <v>b</v>
      </c>
      <c r="C13609" s="42">
        <v>6</v>
      </c>
      <c r="D13609" s="42"/>
      <c r="F13609" s="343" t="s">
        <v>608</v>
      </c>
      <c r="G13609" s="45" t="s">
        <v>190</v>
      </c>
      <c r="H13609" s="106"/>
      <c r="I13609" s="105">
        <f t="shared" si="3830"/>
        <v>0</v>
      </c>
      <c r="J13609" s="107"/>
      <c r="K13609" s="107"/>
      <c r="L13609" s="105">
        <f t="shared" si="3829"/>
        <v>0</v>
      </c>
      <c r="M13609" s="107"/>
      <c r="N13609" s="107"/>
      <c r="R13609" s="352">
        <f>L13839-[1]გადასახდელები!L12229</f>
        <v>0</v>
      </c>
    </row>
    <row r="13610" spans="2:18" ht="30.75" hidden="1" customHeight="1">
      <c r="B13610" s="36" t="str">
        <f t="shared" si="3828"/>
        <v>b</v>
      </c>
      <c r="C13610" s="42">
        <v>6</v>
      </c>
      <c r="D13610" s="42"/>
      <c r="F13610" s="343" t="s">
        <v>539</v>
      </c>
      <c r="G13610" s="45" t="s">
        <v>231</v>
      </c>
      <c r="H13610" s="106"/>
      <c r="I13610" s="105">
        <f t="shared" si="3830"/>
        <v>0</v>
      </c>
      <c r="J13610" s="107"/>
      <c r="K13610" s="107"/>
      <c r="L13610" s="105">
        <f t="shared" si="3829"/>
        <v>0</v>
      </c>
      <c r="M13610" s="107"/>
      <c r="N13610" s="107"/>
      <c r="R13610" s="352">
        <f>L13840-[1]გადასახდელები!L12230</f>
        <v>0</v>
      </c>
    </row>
    <row r="13611" spans="2:18" ht="20.25" hidden="1" customHeight="1">
      <c r="B13611" s="36" t="str">
        <f t="shared" ref="B13611:B13674" si="3831">IF(H13611+I13611+L13611&gt;0,"a","b")</f>
        <v>b</v>
      </c>
      <c r="C13611" s="42">
        <v>5</v>
      </c>
      <c r="D13611" s="42"/>
      <c r="F13611" s="342" t="s">
        <v>609</v>
      </c>
      <c r="G13611" s="48" t="s">
        <v>197</v>
      </c>
      <c r="H13611" s="96">
        <f>SUM(H13612:H13614)</f>
        <v>0</v>
      </c>
      <c r="I13611" s="97">
        <f t="shared" si="3830"/>
        <v>0</v>
      </c>
      <c r="J13611" s="98">
        <f>SUM(J13612:J13614)</f>
        <v>0</v>
      </c>
      <c r="K13611" s="98">
        <f>SUM(K13612:K13614)</f>
        <v>0</v>
      </c>
      <c r="L13611" s="97">
        <f t="shared" si="3829"/>
        <v>0</v>
      </c>
      <c r="M13611" s="98">
        <f>SUM(M13612:M13614)</f>
        <v>0</v>
      </c>
      <c r="N13611" s="98">
        <f>SUM(N13612:N13614)</f>
        <v>0</v>
      </c>
      <c r="O13611" s="82" t="s">
        <v>146</v>
      </c>
      <c r="R13611" s="352">
        <f>L13841-[1]გადასახდელები!L12231</f>
        <v>0</v>
      </c>
    </row>
    <row r="13612" spans="2:18" ht="20.25" hidden="1" customHeight="1">
      <c r="B13612" s="36" t="str">
        <f t="shared" si="3831"/>
        <v>b</v>
      </c>
      <c r="C13612" s="42">
        <v>6</v>
      </c>
      <c r="D13612" s="42"/>
      <c r="F13612" s="343" t="s">
        <v>610</v>
      </c>
      <c r="G13612" s="45" t="s">
        <v>191</v>
      </c>
      <c r="H13612" s="106"/>
      <c r="I13612" s="105">
        <f t="shared" si="3830"/>
        <v>0</v>
      </c>
      <c r="J13612" s="107"/>
      <c r="K13612" s="107"/>
      <c r="L13612" s="105">
        <f t="shared" si="3829"/>
        <v>0</v>
      </c>
      <c r="M13612" s="107"/>
      <c r="N13612" s="107"/>
      <c r="R13612" s="352">
        <f>L13842-[1]გადასახდელები!L12232</f>
        <v>0</v>
      </c>
    </row>
    <row r="13613" spans="2:18" ht="20.25" hidden="1" customHeight="1">
      <c r="B13613" s="36" t="str">
        <f t="shared" si="3831"/>
        <v>b</v>
      </c>
      <c r="C13613" s="42">
        <v>6</v>
      </c>
      <c r="D13613" s="42"/>
      <c r="F13613" s="343" t="s">
        <v>611</v>
      </c>
      <c r="G13613" s="45" t="s">
        <v>192</v>
      </c>
      <c r="H13613" s="106"/>
      <c r="I13613" s="105">
        <f t="shared" si="3830"/>
        <v>0</v>
      </c>
      <c r="J13613" s="107"/>
      <c r="K13613" s="107"/>
      <c r="L13613" s="105">
        <f t="shared" si="3829"/>
        <v>0</v>
      </c>
      <c r="M13613" s="107"/>
      <c r="N13613" s="107"/>
      <c r="R13613" s="352">
        <f>L13843-[1]გადასახდელები!L12233</f>
        <v>0</v>
      </c>
    </row>
    <row r="13614" spans="2:18" ht="30.75" hidden="1" customHeight="1">
      <c r="B13614" s="36" t="str">
        <f t="shared" si="3831"/>
        <v>b</v>
      </c>
      <c r="C13614" s="42">
        <v>6</v>
      </c>
      <c r="D13614" s="42"/>
      <c r="F13614" s="343" t="s">
        <v>612</v>
      </c>
      <c r="G13614" s="45" t="s">
        <v>232</v>
      </c>
      <c r="H13614" s="106"/>
      <c r="I13614" s="105">
        <f t="shared" si="3830"/>
        <v>0</v>
      </c>
      <c r="J13614" s="107"/>
      <c r="K13614" s="107"/>
      <c r="L13614" s="105">
        <f t="shared" si="3829"/>
        <v>0</v>
      </c>
      <c r="M13614" s="107"/>
      <c r="N13614" s="107"/>
      <c r="R13614" s="352">
        <f>L13844-[1]გადასახდელები!L12234</f>
        <v>0</v>
      </c>
    </row>
    <row r="13615" spans="2:18" ht="30.75" hidden="1" customHeight="1">
      <c r="B13615" s="36" t="str">
        <f t="shared" si="3831"/>
        <v>b</v>
      </c>
      <c r="C13615" s="42">
        <v>5</v>
      </c>
      <c r="D13615" s="42"/>
      <c r="F13615" s="343" t="s">
        <v>613</v>
      </c>
      <c r="G13615" s="48" t="s">
        <v>233</v>
      </c>
      <c r="H13615" s="101"/>
      <c r="I13615" s="97">
        <f t="shared" si="3830"/>
        <v>0</v>
      </c>
      <c r="J13615" s="102"/>
      <c r="K13615" s="102"/>
      <c r="L13615" s="97">
        <f t="shared" ref="L13615:L13678" si="3832">M13615+N13615</f>
        <v>0</v>
      </c>
      <c r="M13615" s="102"/>
      <c r="N13615" s="102"/>
      <c r="R13615" s="352">
        <f>L13845-[1]გადასახდელები!L12235</f>
        <v>0</v>
      </c>
    </row>
    <row r="13616" spans="2:18" ht="34.5" hidden="1" customHeight="1">
      <c r="B13616" s="36" t="str">
        <f t="shared" si="3831"/>
        <v>b</v>
      </c>
      <c r="C13616" s="42">
        <v>5</v>
      </c>
      <c r="D13616" s="42"/>
      <c r="F13616" s="343" t="s">
        <v>614</v>
      </c>
      <c r="G13616" s="50" t="s">
        <v>367</v>
      </c>
      <c r="H13616" s="101"/>
      <c r="I13616" s="97">
        <f t="shared" si="3830"/>
        <v>0</v>
      </c>
      <c r="J13616" s="102"/>
      <c r="K13616" s="102"/>
      <c r="L13616" s="97">
        <f t="shared" si="3832"/>
        <v>0</v>
      </c>
      <c r="M13616" s="102"/>
      <c r="N13616" s="102"/>
      <c r="R13616" s="352">
        <f>L13846-[1]გადასახდელები!L12236</f>
        <v>0</v>
      </c>
    </row>
    <row r="13617" spans="2:18" ht="34.5" hidden="1" customHeight="1">
      <c r="B13617" s="36" t="str">
        <f t="shared" si="3831"/>
        <v>b</v>
      </c>
      <c r="C13617" s="42">
        <v>5</v>
      </c>
      <c r="D13617" s="42"/>
      <c r="F13617" s="343" t="s">
        <v>540</v>
      </c>
      <c r="G13617" s="48" t="s">
        <v>234</v>
      </c>
      <c r="H13617" s="101"/>
      <c r="I13617" s="97">
        <f t="shared" si="3830"/>
        <v>0</v>
      </c>
      <c r="J13617" s="102"/>
      <c r="K13617" s="102"/>
      <c r="L13617" s="97">
        <f t="shared" si="3832"/>
        <v>0</v>
      </c>
      <c r="M13617" s="102"/>
      <c r="N13617" s="102"/>
      <c r="R13617" s="352">
        <f>L13847-[1]გადასახდელები!L12237</f>
        <v>0</v>
      </c>
    </row>
    <row r="13618" spans="2:18" ht="50.25" hidden="1" customHeight="1">
      <c r="B13618" s="36" t="str">
        <f t="shared" si="3831"/>
        <v>b</v>
      </c>
      <c r="C13618" s="42">
        <v>5</v>
      </c>
      <c r="D13618" s="42"/>
      <c r="F13618" s="343" t="s">
        <v>541</v>
      </c>
      <c r="G13618" s="48" t="s">
        <v>235</v>
      </c>
      <c r="H13618" s="101"/>
      <c r="I13618" s="97">
        <f t="shared" si="3830"/>
        <v>0</v>
      </c>
      <c r="J13618" s="102"/>
      <c r="K13618" s="102"/>
      <c r="L13618" s="97">
        <f t="shared" si="3832"/>
        <v>0</v>
      </c>
      <c r="M13618" s="102"/>
      <c r="N13618" s="102"/>
      <c r="R13618" s="352">
        <f>L13848-[1]გადასახდელები!L12238</f>
        <v>0</v>
      </c>
    </row>
    <row r="13619" spans="2:18" ht="20.25" hidden="1" customHeight="1">
      <c r="B13619" s="36" t="str">
        <f t="shared" si="3831"/>
        <v>b</v>
      </c>
      <c r="C13619" s="42">
        <v>5</v>
      </c>
      <c r="D13619" s="42"/>
      <c r="F13619" s="343" t="s">
        <v>542</v>
      </c>
      <c r="G13619" s="48" t="s">
        <v>236</v>
      </c>
      <c r="H13619" s="101"/>
      <c r="I13619" s="97">
        <f t="shared" si="3830"/>
        <v>0</v>
      </c>
      <c r="J13619" s="102"/>
      <c r="K13619" s="102"/>
      <c r="L13619" s="97">
        <f t="shared" si="3832"/>
        <v>0</v>
      </c>
      <c r="M13619" s="102"/>
      <c r="N13619" s="102"/>
      <c r="R13619" s="352">
        <f>L13849-[1]გადასახდელები!L12239</f>
        <v>0</v>
      </c>
    </row>
    <row r="13620" spans="2:18" ht="20.25" hidden="1" customHeight="1">
      <c r="B13620" s="36" t="str">
        <f t="shared" si="3831"/>
        <v>b</v>
      </c>
      <c r="C13620" s="42">
        <v>5</v>
      </c>
      <c r="D13620" s="42"/>
      <c r="F13620" s="343" t="s">
        <v>543</v>
      </c>
      <c r="G13620" s="48" t="s">
        <v>237</v>
      </c>
      <c r="H13620" s="101"/>
      <c r="I13620" s="97">
        <f t="shared" si="3830"/>
        <v>0</v>
      </c>
      <c r="J13620" s="102"/>
      <c r="K13620" s="102"/>
      <c r="L13620" s="97">
        <f t="shared" si="3832"/>
        <v>0</v>
      </c>
      <c r="M13620" s="102"/>
      <c r="N13620" s="102"/>
      <c r="R13620" s="352">
        <f>L13850-[1]გადასახდელები!L12240</f>
        <v>0</v>
      </c>
    </row>
    <row r="13621" spans="2:18" ht="20.25" hidden="1" customHeight="1">
      <c r="B13621" s="36" t="str">
        <f t="shared" si="3831"/>
        <v>b</v>
      </c>
      <c r="C13621" s="42">
        <v>5</v>
      </c>
      <c r="D13621" s="42"/>
      <c r="F13621" s="342" t="s">
        <v>544</v>
      </c>
      <c r="G13621" s="48" t="s">
        <v>238</v>
      </c>
      <c r="H13621" s="96">
        <f>SUM(H13622:H13628)</f>
        <v>0</v>
      </c>
      <c r="I13621" s="97">
        <f t="shared" si="3830"/>
        <v>0</v>
      </c>
      <c r="J13621" s="98">
        <f>SUM(J13622:J13628)</f>
        <v>0</v>
      </c>
      <c r="K13621" s="98">
        <f>SUM(K13622:K13628)</f>
        <v>0</v>
      </c>
      <c r="L13621" s="97">
        <f t="shared" si="3832"/>
        <v>0</v>
      </c>
      <c r="M13621" s="98">
        <f>SUM(M13622:M13628)</f>
        <v>0</v>
      </c>
      <c r="N13621" s="98">
        <f>SUM(N13622:N13628)</f>
        <v>0</v>
      </c>
      <c r="O13621" s="82" t="s">
        <v>146</v>
      </c>
      <c r="R13621" s="352">
        <f>L13851-[1]გადასახდელები!L12241</f>
        <v>0</v>
      </c>
    </row>
    <row r="13622" spans="2:18" ht="23.25" hidden="1" customHeight="1">
      <c r="B13622" s="36" t="str">
        <f t="shared" si="3831"/>
        <v>b</v>
      </c>
      <c r="C13622" s="42">
        <v>6</v>
      </c>
      <c r="D13622" s="42"/>
      <c r="F13622" s="343" t="s">
        <v>545</v>
      </c>
      <c r="G13622" s="45" t="s">
        <v>198</v>
      </c>
      <c r="H13622" s="106"/>
      <c r="I13622" s="105">
        <f t="shared" si="3830"/>
        <v>0</v>
      </c>
      <c r="J13622" s="107"/>
      <c r="K13622" s="107"/>
      <c r="L13622" s="105">
        <f t="shared" si="3832"/>
        <v>0</v>
      </c>
      <c r="M13622" s="107"/>
      <c r="N13622" s="107"/>
      <c r="R13622" s="352">
        <f>L13852-[1]გადასახდელები!L12242</f>
        <v>0</v>
      </c>
    </row>
    <row r="13623" spans="2:18" ht="20.25" hidden="1" customHeight="1">
      <c r="B13623" s="36" t="str">
        <f t="shared" si="3831"/>
        <v>b</v>
      </c>
      <c r="C13623" s="42">
        <v>6</v>
      </c>
      <c r="D13623" s="42"/>
      <c r="F13623" s="343" t="s">
        <v>546</v>
      </c>
      <c r="G13623" s="45" t="s">
        <v>199</v>
      </c>
      <c r="H13623" s="106"/>
      <c r="I13623" s="105">
        <f t="shared" si="3830"/>
        <v>0</v>
      </c>
      <c r="J13623" s="107"/>
      <c r="K13623" s="107"/>
      <c r="L13623" s="105">
        <f t="shared" si="3832"/>
        <v>0</v>
      </c>
      <c r="M13623" s="107"/>
      <c r="N13623" s="107"/>
      <c r="R13623" s="352">
        <f>L13853-[1]გადასახდელები!L12243</f>
        <v>0</v>
      </c>
    </row>
    <row r="13624" spans="2:18" ht="23.25" hidden="1" customHeight="1">
      <c r="B13624" s="36" t="str">
        <f t="shared" si="3831"/>
        <v>b</v>
      </c>
      <c r="C13624" s="42">
        <v>6</v>
      </c>
      <c r="D13624" s="42"/>
      <c r="F13624" s="343" t="s">
        <v>547</v>
      </c>
      <c r="G13624" s="45" t="s">
        <v>200</v>
      </c>
      <c r="H13624" s="106"/>
      <c r="I13624" s="105">
        <f t="shared" si="3830"/>
        <v>0</v>
      </c>
      <c r="J13624" s="107"/>
      <c r="K13624" s="107"/>
      <c r="L13624" s="105">
        <f t="shared" si="3832"/>
        <v>0</v>
      </c>
      <c r="M13624" s="107"/>
      <c r="N13624" s="107"/>
      <c r="R13624" s="352">
        <f>L13854-[1]გადასახდელები!L12244</f>
        <v>0</v>
      </c>
    </row>
    <row r="13625" spans="2:18" ht="31.5" hidden="1" customHeight="1">
      <c r="B13625" s="36" t="str">
        <f t="shared" si="3831"/>
        <v>b</v>
      </c>
      <c r="C13625" s="42">
        <v>6</v>
      </c>
      <c r="D13625" s="42"/>
      <c r="F13625" s="343" t="s">
        <v>615</v>
      </c>
      <c r="G13625" s="45" t="s">
        <v>201</v>
      </c>
      <c r="H13625" s="106"/>
      <c r="I13625" s="105">
        <f t="shared" si="3830"/>
        <v>0</v>
      </c>
      <c r="J13625" s="107"/>
      <c r="K13625" s="107"/>
      <c r="L13625" s="105">
        <f t="shared" si="3832"/>
        <v>0</v>
      </c>
      <c r="M13625" s="107"/>
      <c r="N13625" s="107"/>
      <c r="R13625" s="352">
        <f>L13855-[1]გადასახდელები!L12245</f>
        <v>0</v>
      </c>
    </row>
    <row r="13626" spans="2:18" ht="33.75" hidden="1" customHeight="1">
      <c r="B13626" s="36" t="str">
        <f t="shared" si="3831"/>
        <v>b</v>
      </c>
      <c r="C13626" s="42">
        <v>6</v>
      </c>
      <c r="D13626" s="42"/>
      <c r="F13626" s="343" t="s">
        <v>548</v>
      </c>
      <c r="G13626" s="45" t="s">
        <v>239</v>
      </c>
      <c r="H13626" s="106"/>
      <c r="I13626" s="105">
        <f t="shared" si="3830"/>
        <v>0</v>
      </c>
      <c r="J13626" s="107"/>
      <c r="K13626" s="107"/>
      <c r="L13626" s="105">
        <f t="shared" si="3832"/>
        <v>0</v>
      </c>
      <c r="M13626" s="107"/>
      <c r="N13626" s="107"/>
      <c r="R13626" s="352">
        <f>L13856-[1]გადასახდელები!L12246</f>
        <v>0</v>
      </c>
    </row>
    <row r="13627" spans="2:18" ht="34.5" hidden="1" customHeight="1">
      <c r="B13627" s="36" t="str">
        <f t="shared" si="3831"/>
        <v>b</v>
      </c>
      <c r="C13627" s="42">
        <v>6</v>
      </c>
      <c r="D13627" s="42"/>
      <c r="F13627" s="343" t="s">
        <v>616</v>
      </c>
      <c r="G13627" s="45" t="s">
        <v>240</v>
      </c>
      <c r="H13627" s="106"/>
      <c r="I13627" s="105">
        <f t="shared" si="3830"/>
        <v>0</v>
      </c>
      <c r="J13627" s="107"/>
      <c r="K13627" s="107"/>
      <c r="L13627" s="105">
        <f t="shared" si="3832"/>
        <v>0</v>
      </c>
      <c r="M13627" s="107"/>
      <c r="N13627" s="107"/>
      <c r="R13627" s="352">
        <f>L13857-[1]გადასახდელები!L12247</f>
        <v>0</v>
      </c>
    </row>
    <row r="13628" spans="2:18" ht="33.75" hidden="1" customHeight="1">
      <c r="B13628" s="36" t="str">
        <f t="shared" si="3831"/>
        <v>b</v>
      </c>
      <c r="C13628" s="42">
        <v>6</v>
      </c>
      <c r="D13628" s="42"/>
      <c r="F13628" s="343" t="s">
        <v>617</v>
      </c>
      <c r="G13628" s="45" t="s">
        <v>241</v>
      </c>
      <c r="H13628" s="106"/>
      <c r="I13628" s="105">
        <f t="shared" si="3830"/>
        <v>0</v>
      </c>
      <c r="J13628" s="107"/>
      <c r="K13628" s="107"/>
      <c r="L13628" s="105">
        <f t="shared" si="3832"/>
        <v>0</v>
      </c>
      <c r="M13628" s="107"/>
      <c r="N13628" s="107"/>
      <c r="R13628" s="352">
        <f>L13858-[1]გადასახდელები!L12248</f>
        <v>0</v>
      </c>
    </row>
    <row r="13629" spans="2:18" ht="34.5" hidden="1" customHeight="1">
      <c r="B13629" s="36" t="str">
        <f t="shared" si="3831"/>
        <v>b</v>
      </c>
      <c r="C13629" s="42">
        <v>5</v>
      </c>
      <c r="D13629" s="42"/>
      <c r="F13629" s="343" t="s">
        <v>618</v>
      </c>
      <c r="G13629" s="48" t="s">
        <v>242</v>
      </c>
      <c r="H13629" s="109"/>
      <c r="I13629" s="97">
        <f t="shared" si="3830"/>
        <v>0</v>
      </c>
      <c r="J13629" s="110"/>
      <c r="K13629" s="110"/>
      <c r="L13629" s="97">
        <f t="shared" si="3832"/>
        <v>0</v>
      </c>
      <c r="M13629" s="110"/>
      <c r="N13629" s="110"/>
      <c r="R13629" s="352">
        <f>L13859-[1]გადასახდელები!L12249</f>
        <v>0</v>
      </c>
    </row>
    <row r="13630" spans="2:18" ht="24.75" hidden="1" customHeight="1">
      <c r="B13630" s="36" t="str">
        <f t="shared" si="3831"/>
        <v>b</v>
      </c>
      <c r="C13630" s="42">
        <v>5</v>
      </c>
      <c r="D13630" s="42"/>
      <c r="F13630" s="343" t="s">
        <v>549</v>
      </c>
      <c r="G13630" s="48" t="s">
        <v>243</v>
      </c>
      <c r="H13630" s="109"/>
      <c r="I13630" s="97">
        <f t="shared" si="3830"/>
        <v>0</v>
      </c>
      <c r="J13630" s="110"/>
      <c r="K13630" s="110"/>
      <c r="L13630" s="97">
        <f t="shared" si="3832"/>
        <v>0</v>
      </c>
      <c r="M13630" s="110"/>
      <c r="N13630" s="110"/>
      <c r="R13630" s="352">
        <f>L13860-[1]გადასახდელები!L12250</f>
        <v>0</v>
      </c>
    </row>
    <row r="13631" spans="2:18" ht="27.75" hidden="1" customHeight="1">
      <c r="B13631" s="36" t="str">
        <f t="shared" si="3831"/>
        <v>b</v>
      </c>
      <c r="C13631" s="42">
        <v>4</v>
      </c>
      <c r="D13631" s="42"/>
      <c r="F13631" s="343" t="s">
        <v>550</v>
      </c>
      <c r="G13631" s="47" t="s">
        <v>244</v>
      </c>
      <c r="H13631" s="103"/>
      <c r="I13631" s="108">
        <f t="shared" si="3830"/>
        <v>0</v>
      </c>
      <c r="J13631" s="104"/>
      <c r="K13631" s="104"/>
      <c r="L13631" s="108">
        <f t="shared" si="3832"/>
        <v>0</v>
      </c>
      <c r="M13631" s="104"/>
      <c r="N13631" s="104"/>
      <c r="R13631" s="352">
        <f>L13861-[1]გადასახდელები!L12251</f>
        <v>0</v>
      </c>
    </row>
    <row r="13632" spans="2:18" ht="23.25" hidden="1" customHeight="1">
      <c r="B13632" s="36" t="str">
        <f t="shared" si="3831"/>
        <v>b</v>
      </c>
      <c r="C13632" s="42">
        <v>4</v>
      </c>
      <c r="D13632" s="42"/>
      <c r="F13632" s="343" t="s">
        <v>619</v>
      </c>
      <c r="G13632" s="47" t="s">
        <v>245</v>
      </c>
      <c r="H13632" s="103"/>
      <c r="I13632" s="108">
        <f t="shared" si="3830"/>
        <v>0</v>
      </c>
      <c r="J13632" s="104"/>
      <c r="K13632" s="104"/>
      <c r="L13632" s="108">
        <f t="shared" si="3832"/>
        <v>0</v>
      </c>
      <c r="M13632" s="104"/>
      <c r="N13632" s="104"/>
      <c r="R13632" s="352">
        <f>L13862-[1]გადასახდელები!L12252</f>
        <v>0</v>
      </c>
    </row>
    <row r="13633" spans="2:18" ht="24" hidden="1" customHeight="1">
      <c r="B13633" s="36" t="str">
        <f t="shared" si="3831"/>
        <v>b</v>
      </c>
      <c r="C13633" s="42">
        <v>4</v>
      </c>
      <c r="D13633" s="42"/>
      <c r="F13633" s="343" t="s">
        <v>620</v>
      </c>
      <c r="G13633" s="47" t="s">
        <v>246</v>
      </c>
      <c r="H13633" s="103"/>
      <c r="I13633" s="108">
        <f t="shared" si="3830"/>
        <v>0</v>
      </c>
      <c r="J13633" s="104"/>
      <c r="K13633" s="104"/>
      <c r="L13633" s="108">
        <f t="shared" si="3832"/>
        <v>0</v>
      </c>
      <c r="M13633" s="104"/>
      <c r="N13633" s="104"/>
      <c r="R13633" s="352">
        <f>L13863-[1]გადასახდელები!L12253</f>
        <v>0</v>
      </c>
    </row>
    <row r="13634" spans="2:18" ht="34.5" hidden="1" customHeight="1">
      <c r="B13634" s="36" t="str">
        <f t="shared" si="3831"/>
        <v>b</v>
      </c>
      <c r="C13634" s="42">
        <v>4</v>
      </c>
      <c r="D13634" s="42"/>
      <c r="F13634" s="343" t="s">
        <v>551</v>
      </c>
      <c r="G13634" s="47" t="s">
        <v>247</v>
      </c>
      <c r="H13634" s="103"/>
      <c r="I13634" s="108">
        <f t="shared" si="3830"/>
        <v>0</v>
      </c>
      <c r="J13634" s="104"/>
      <c r="K13634" s="104"/>
      <c r="L13634" s="108">
        <f t="shared" si="3832"/>
        <v>0</v>
      </c>
      <c r="M13634" s="104"/>
      <c r="N13634" s="104"/>
      <c r="R13634" s="352">
        <f>L13864-[1]გადასახდელები!L12254</f>
        <v>0</v>
      </c>
    </row>
    <row r="13635" spans="2:18" ht="33" hidden="1" customHeight="1">
      <c r="B13635" s="36" t="str">
        <f t="shared" si="3831"/>
        <v>b</v>
      </c>
      <c r="C13635" s="42">
        <v>4</v>
      </c>
      <c r="D13635" s="42"/>
      <c r="F13635" s="342" t="s">
        <v>552</v>
      </c>
      <c r="G13635" s="47" t="s">
        <v>248</v>
      </c>
      <c r="H13635" s="93">
        <f>SUM(H13636:H13641)</f>
        <v>0</v>
      </c>
      <c r="I13635" s="94">
        <f t="shared" si="3830"/>
        <v>0</v>
      </c>
      <c r="J13635" s="95">
        <f>SUM(J13636:J13641)</f>
        <v>0</v>
      </c>
      <c r="K13635" s="95">
        <f>SUM(K13636:K13641)</f>
        <v>0</v>
      </c>
      <c r="L13635" s="94">
        <f t="shared" si="3832"/>
        <v>0</v>
      </c>
      <c r="M13635" s="95">
        <f>SUM(M13636:M13641)</f>
        <v>0</v>
      </c>
      <c r="N13635" s="95">
        <f>SUM(N13636:N13641)</f>
        <v>0</v>
      </c>
      <c r="O13635" s="82" t="s">
        <v>146</v>
      </c>
      <c r="R13635" s="352">
        <f>L13865-[1]გადასახდელები!L12255</f>
        <v>0</v>
      </c>
    </row>
    <row r="13636" spans="2:18" ht="20.25" hidden="1" customHeight="1">
      <c r="B13636" s="36" t="str">
        <f t="shared" si="3831"/>
        <v>b</v>
      </c>
      <c r="C13636" s="42">
        <v>5</v>
      </c>
      <c r="D13636" s="42"/>
      <c r="F13636" s="343" t="s">
        <v>553</v>
      </c>
      <c r="G13636" s="48" t="s">
        <v>249</v>
      </c>
      <c r="H13636" s="109"/>
      <c r="I13636" s="97">
        <f t="shared" si="3830"/>
        <v>0</v>
      </c>
      <c r="J13636" s="110"/>
      <c r="K13636" s="110"/>
      <c r="L13636" s="97">
        <f t="shared" si="3832"/>
        <v>0</v>
      </c>
      <c r="M13636" s="110"/>
      <c r="N13636" s="110"/>
      <c r="Q13636" s="17">
        <f>82+55</f>
        <v>137</v>
      </c>
      <c r="R13636" s="352">
        <f>L13866-[1]გადასახდელები!L12256</f>
        <v>0</v>
      </c>
    </row>
    <row r="13637" spans="2:18" ht="20.25" hidden="1" customHeight="1">
      <c r="B13637" s="36" t="str">
        <f t="shared" si="3831"/>
        <v>b</v>
      </c>
      <c r="C13637" s="42">
        <v>5</v>
      </c>
      <c r="D13637" s="42"/>
      <c r="F13637" s="343" t="s">
        <v>554</v>
      </c>
      <c r="G13637" s="48" t="s">
        <v>250</v>
      </c>
      <c r="H13637" s="109"/>
      <c r="I13637" s="97">
        <f t="shared" si="3830"/>
        <v>0</v>
      </c>
      <c r="J13637" s="110"/>
      <c r="K13637" s="110"/>
      <c r="L13637" s="97">
        <f t="shared" si="3832"/>
        <v>0</v>
      </c>
      <c r="M13637" s="110"/>
      <c r="N13637" s="110"/>
      <c r="R13637" s="352">
        <f>L13867-[1]გადასახდელები!L12257</f>
        <v>0</v>
      </c>
    </row>
    <row r="13638" spans="2:18" ht="35.25" hidden="1" customHeight="1">
      <c r="B13638" s="36" t="str">
        <f t="shared" si="3831"/>
        <v>b</v>
      </c>
      <c r="C13638" s="42">
        <v>5</v>
      </c>
      <c r="D13638" s="42"/>
      <c r="F13638" s="343" t="s">
        <v>555</v>
      </c>
      <c r="G13638" s="48" t="s">
        <v>251</v>
      </c>
      <c r="H13638" s="109"/>
      <c r="I13638" s="97">
        <f t="shared" si="3830"/>
        <v>0</v>
      </c>
      <c r="J13638" s="110"/>
      <c r="K13638" s="110"/>
      <c r="L13638" s="97">
        <f t="shared" si="3832"/>
        <v>0</v>
      </c>
      <c r="M13638" s="110"/>
      <c r="N13638" s="110"/>
      <c r="R13638" s="352">
        <f>L13868-[1]გადასახდელები!L12258</f>
        <v>0</v>
      </c>
    </row>
    <row r="13639" spans="2:18" ht="20.25" hidden="1" customHeight="1">
      <c r="B13639" s="36" t="str">
        <f t="shared" si="3831"/>
        <v>b</v>
      </c>
      <c r="C13639" s="42">
        <v>5</v>
      </c>
      <c r="D13639" s="42"/>
      <c r="F13639" s="343" t="s">
        <v>621</v>
      </c>
      <c r="G13639" s="48" t="s">
        <v>252</v>
      </c>
      <c r="H13639" s="109"/>
      <c r="I13639" s="97">
        <f t="shared" si="3830"/>
        <v>0</v>
      </c>
      <c r="J13639" s="110"/>
      <c r="K13639" s="110"/>
      <c r="L13639" s="97">
        <f t="shared" si="3832"/>
        <v>0</v>
      </c>
      <c r="M13639" s="110"/>
      <c r="N13639" s="110"/>
      <c r="R13639" s="352">
        <f>L13869-[1]გადასახდელები!L12259</f>
        <v>0</v>
      </c>
    </row>
    <row r="13640" spans="2:18" ht="30.75" hidden="1" customHeight="1">
      <c r="B13640" s="36" t="str">
        <f t="shared" si="3831"/>
        <v>b</v>
      </c>
      <c r="C13640" s="42">
        <v>5</v>
      </c>
      <c r="D13640" s="42"/>
      <c r="F13640" s="343" t="s">
        <v>622</v>
      </c>
      <c r="G13640" s="48" t="s">
        <v>253</v>
      </c>
      <c r="H13640" s="109"/>
      <c r="I13640" s="97">
        <f t="shared" si="3830"/>
        <v>0</v>
      </c>
      <c r="J13640" s="110"/>
      <c r="K13640" s="110"/>
      <c r="L13640" s="97">
        <f t="shared" si="3832"/>
        <v>0</v>
      </c>
      <c r="M13640" s="110"/>
      <c r="N13640" s="110"/>
      <c r="R13640" s="352">
        <f>L13870-[1]გადასახდელები!L12260</f>
        <v>0</v>
      </c>
    </row>
    <row r="13641" spans="2:18" ht="30.75" hidden="1" customHeight="1">
      <c r="B13641" s="36" t="str">
        <f t="shared" si="3831"/>
        <v>b</v>
      </c>
      <c r="C13641" s="42">
        <v>5</v>
      </c>
      <c r="D13641" s="42"/>
      <c r="F13641" s="343" t="s">
        <v>556</v>
      </c>
      <c r="G13641" s="48" t="s">
        <v>254</v>
      </c>
      <c r="H13641" s="109"/>
      <c r="I13641" s="97">
        <f t="shared" si="3830"/>
        <v>0</v>
      </c>
      <c r="J13641" s="110"/>
      <c r="K13641" s="110"/>
      <c r="L13641" s="97">
        <f t="shared" si="3832"/>
        <v>0</v>
      </c>
      <c r="M13641" s="110"/>
      <c r="N13641" s="110"/>
      <c r="R13641" s="352">
        <f>L13871-[1]გადასახდელები!L12261</f>
        <v>0</v>
      </c>
    </row>
    <row r="13642" spans="2:18" ht="20.25" hidden="1" customHeight="1">
      <c r="B13642" s="36" t="str">
        <f t="shared" si="3831"/>
        <v>b</v>
      </c>
      <c r="C13642" s="42">
        <v>4</v>
      </c>
      <c r="D13642" s="42"/>
      <c r="F13642" s="343" t="s">
        <v>623</v>
      </c>
      <c r="G13642" s="47" t="s">
        <v>255</v>
      </c>
      <c r="H13642" s="103"/>
      <c r="I13642" s="94">
        <f t="shared" si="3830"/>
        <v>0</v>
      </c>
      <c r="J13642" s="104"/>
      <c r="K13642" s="104"/>
      <c r="L13642" s="94">
        <f t="shared" si="3832"/>
        <v>0</v>
      </c>
      <c r="M13642" s="104"/>
      <c r="N13642" s="104"/>
      <c r="R13642" s="352">
        <f>L13872-[1]გადასახდელები!L12262</f>
        <v>0</v>
      </c>
    </row>
    <row r="13643" spans="2:18" ht="20.25" hidden="1" customHeight="1">
      <c r="B13643" s="36" t="str">
        <f t="shared" si="3831"/>
        <v>b</v>
      </c>
      <c r="C13643" s="42">
        <v>4</v>
      </c>
      <c r="D13643" s="42"/>
      <c r="F13643" s="342" t="s">
        <v>557</v>
      </c>
      <c r="G13643" s="47" t="s">
        <v>256</v>
      </c>
      <c r="H13643" s="93">
        <f>SUM(H13644:H13656)</f>
        <v>0</v>
      </c>
      <c r="I13643" s="94">
        <f t="shared" si="3830"/>
        <v>0</v>
      </c>
      <c r="J13643" s="95">
        <f>SUM(J13644:J13656)</f>
        <v>0</v>
      </c>
      <c r="K13643" s="95">
        <f>SUM(K13644:K13656)</f>
        <v>0</v>
      </c>
      <c r="L13643" s="94">
        <f t="shared" si="3832"/>
        <v>0</v>
      </c>
      <c r="M13643" s="95">
        <f>SUM(M13644:M13656)</f>
        <v>0</v>
      </c>
      <c r="N13643" s="95">
        <f>SUM(N13644:N13656)</f>
        <v>0</v>
      </c>
      <c r="O13643" s="82" t="s">
        <v>146</v>
      </c>
      <c r="R13643" s="352">
        <f>L13873-[1]გადასახდელები!L12263</f>
        <v>0</v>
      </c>
    </row>
    <row r="13644" spans="2:18" ht="20.25" hidden="1" customHeight="1">
      <c r="B13644" s="36" t="str">
        <f t="shared" si="3831"/>
        <v>b</v>
      </c>
      <c r="C13644" s="42">
        <v>5</v>
      </c>
      <c r="D13644" s="42"/>
      <c r="F13644" s="343" t="s">
        <v>624</v>
      </c>
      <c r="G13644" s="48" t="s">
        <v>257</v>
      </c>
      <c r="H13644" s="109"/>
      <c r="I13644" s="97">
        <f t="shared" si="3830"/>
        <v>0</v>
      </c>
      <c r="J13644" s="110"/>
      <c r="K13644" s="110"/>
      <c r="L13644" s="97">
        <f t="shared" si="3832"/>
        <v>0</v>
      </c>
      <c r="M13644" s="110"/>
      <c r="N13644" s="110"/>
      <c r="R13644" s="352">
        <f>L13874-[1]გადასახდელები!L12264</f>
        <v>0</v>
      </c>
    </row>
    <row r="13645" spans="2:18" ht="30" hidden="1" customHeight="1">
      <c r="B13645" s="36" t="str">
        <f t="shared" si="3831"/>
        <v>b</v>
      </c>
      <c r="C13645" s="42">
        <v>5</v>
      </c>
      <c r="D13645" s="42"/>
      <c r="F13645" s="343" t="s">
        <v>625</v>
      </c>
      <c r="G13645" s="48" t="s">
        <v>258</v>
      </c>
      <c r="H13645" s="109"/>
      <c r="I13645" s="97">
        <f t="shared" si="3830"/>
        <v>0</v>
      </c>
      <c r="J13645" s="110"/>
      <c r="K13645" s="110"/>
      <c r="L13645" s="97">
        <f t="shared" si="3832"/>
        <v>0</v>
      </c>
      <c r="M13645" s="110"/>
      <c r="N13645" s="110"/>
      <c r="R13645" s="352">
        <f>L13875-[1]გადასახდელები!L12265</f>
        <v>0</v>
      </c>
    </row>
    <row r="13646" spans="2:18" ht="22.5" hidden="1" customHeight="1">
      <c r="B13646" s="36" t="str">
        <f t="shared" si="3831"/>
        <v>b</v>
      </c>
      <c r="C13646" s="42">
        <v>5</v>
      </c>
      <c r="D13646" s="42"/>
      <c r="F13646" s="343" t="s">
        <v>558</v>
      </c>
      <c r="G13646" s="48" t="s">
        <v>259</v>
      </c>
      <c r="H13646" s="109"/>
      <c r="I13646" s="97">
        <f t="shared" si="3830"/>
        <v>0</v>
      </c>
      <c r="J13646" s="110"/>
      <c r="K13646" s="110"/>
      <c r="L13646" s="97">
        <f t="shared" si="3832"/>
        <v>0</v>
      </c>
      <c r="M13646" s="110"/>
      <c r="N13646" s="110"/>
      <c r="R13646" s="352">
        <f>L13876-[1]გადასახდელები!L12266</f>
        <v>0</v>
      </c>
    </row>
    <row r="13647" spans="2:18" ht="33.75" hidden="1" customHeight="1">
      <c r="B13647" s="36" t="str">
        <f t="shared" si="3831"/>
        <v>b</v>
      </c>
      <c r="C13647" s="42">
        <v>5</v>
      </c>
      <c r="D13647" s="42"/>
      <c r="F13647" s="343" t="s">
        <v>626</v>
      </c>
      <c r="G13647" s="48" t="s">
        <v>260</v>
      </c>
      <c r="H13647" s="109"/>
      <c r="I13647" s="97">
        <f t="shared" si="3830"/>
        <v>0</v>
      </c>
      <c r="J13647" s="110"/>
      <c r="K13647" s="110"/>
      <c r="L13647" s="97">
        <f t="shared" si="3832"/>
        <v>0</v>
      </c>
      <c r="M13647" s="110"/>
      <c r="N13647" s="110"/>
      <c r="R13647" s="352">
        <f>L13877-[1]გადასახდელები!L12267</f>
        <v>0</v>
      </c>
    </row>
    <row r="13648" spans="2:18" ht="24.75" hidden="1" customHeight="1">
      <c r="B13648" s="36" t="str">
        <f t="shared" si="3831"/>
        <v>b</v>
      </c>
      <c r="C13648" s="42">
        <v>5</v>
      </c>
      <c r="D13648" s="42"/>
      <c r="F13648" s="343" t="s">
        <v>627</v>
      </c>
      <c r="G13648" s="48" t="s">
        <v>261</v>
      </c>
      <c r="H13648" s="109"/>
      <c r="I13648" s="97">
        <f t="shared" si="3830"/>
        <v>0</v>
      </c>
      <c r="J13648" s="110"/>
      <c r="K13648" s="110"/>
      <c r="L13648" s="97">
        <f t="shared" si="3832"/>
        <v>0</v>
      </c>
      <c r="M13648" s="110"/>
      <c r="N13648" s="110"/>
      <c r="R13648" s="352">
        <f>L13878-[1]გადასახდელები!L12268</f>
        <v>0</v>
      </c>
    </row>
    <row r="13649" spans="2:18" ht="35.25" hidden="1" customHeight="1">
      <c r="B13649" s="36" t="str">
        <f t="shared" si="3831"/>
        <v>b</v>
      </c>
      <c r="C13649" s="42">
        <v>5</v>
      </c>
      <c r="D13649" s="42"/>
      <c r="F13649" s="343" t="s">
        <v>628</v>
      </c>
      <c r="G13649" s="48" t="s">
        <v>262</v>
      </c>
      <c r="H13649" s="109"/>
      <c r="I13649" s="97">
        <f t="shared" si="3830"/>
        <v>0</v>
      </c>
      <c r="J13649" s="110"/>
      <c r="K13649" s="110"/>
      <c r="L13649" s="97">
        <f t="shared" si="3832"/>
        <v>0</v>
      </c>
      <c r="M13649" s="110"/>
      <c r="N13649" s="110"/>
      <c r="R13649" s="352">
        <f>L13879-[1]გადასახდელები!L12269</f>
        <v>0</v>
      </c>
    </row>
    <row r="13650" spans="2:18" ht="33.75" hidden="1" customHeight="1">
      <c r="B13650" s="36" t="str">
        <f t="shared" si="3831"/>
        <v>b</v>
      </c>
      <c r="C13650" s="42">
        <v>5</v>
      </c>
      <c r="D13650" s="42"/>
      <c r="F13650" s="343" t="s">
        <v>629</v>
      </c>
      <c r="G13650" s="48" t="s">
        <v>263</v>
      </c>
      <c r="H13650" s="109"/>
      <c r="I13650" s="97">
        <f t="shared" si="3830"/>
        <v>0</v>
      </c>
      <c r="J13650" s="110"/>
      <c r="K13650" s="110"/>
      <c r="L13650" s="97">
        <f t="shared" si="3832"/>
        <v>0</v>
      </c>
      <c r="M13650" s="110"/>
      <c r="N13650" s="110"/>
      <c r="R13650" s="352">
        <f>L13880-[1]გადასახდელები!L12270</f>
        <v>0</v>
      </c>
    </row>
    <row r="13651" spans="2:18" ht="20.25" hidden="1" customHeight="1">
      <c r="B13651" s="36" t="str">
        <f t="shared" si="3831"/>
        <v>b</v>
      </c>
      <c r="C13651" s="42">
        <v>5</v>
      </c>
      <c r="D13651" s="42"/>
      <c r="F13651" s="343" t="s">
        <v>630</v>
      </c>
      <c r="G13651" s="48" t="s">
        <v>264</v>
      </c>
      <c r="H13651" s="109"/>
      <c r="I13651" s="97">
        <f t="shared" si="3830"/>
        <v>0</v>
      </c>
      <c r="J13651" s="110"/>
      <c r="K13651" s="110"/>
      <c r="L13651" s="97">
        <f t="shared" si="3832"/>
        <v>0</v>
      </c>
      <c r="M13651" s="110"/>
      <c r="N13651" s="110"/>
      <c r="R13651" s="352">
        <f>L13881-[1]გადასახდელები!L12271</f>
        <v>0</v>
      </c>
    </row>
    <row r="13652" spans="2:18" ht="20.25" hidden="1" customHeight="1">
      <c r="B13652" s="36" t="str">
        <f t="shared" si="3831"/>
        <v>b</v>
      </c>
      <c r="C13652" s="42">
        <v>5</v>
      </c>
      <c r="D13652" s="42"/>
      <c r="F13652" s="343" t="s">
        <v>631</v>
      </c>
      <c r="G13652" s="48" t="s">
        <v>265</v>
      </c>
      <c r="H13652" s="109"/>
      <c r="I13652" s="97">
        <f t="shared" si="3830"/>
        <v>0</v>
      </c>
      <c r="J13652" s="110"/>
      <c r="K13652" s="110"/>
      <c r="L13652" s="97">
        <f t="shared" si="3832"/>
        <v>0</v>
      </c>
      <c r="M13652" s="110"/>
      <c r="N13652" s="110"/>
      <c r="R13652" s="352">
        <f>L13882-[1]გადასახდელები!L12272</f>
        <v>0</v>
      </c>
    </row>
    <row r="13653" spans="2:18" ht="20.25" hidden="1" customHeight="1">
      <c r="B13653" s="36" t="str">
        <f t="shared" si="3831"/>
        <v>b</v>
      </c>
      <c r="C13653" s="42">
        <v>5</v>
      </c>
      <c r="D13653" s="42"/>
      <c r="F13653" s="343" t="s">
        <v>559</v>
      </c>
      <c r="G13653" s="48" t="s">
        <v>266</v>
      </c>
      <c r="H13653" s="109"/>
      <c r="I13653" s="97">
        <f t="shared" si="3830"/>
        <v>0</v>
      </c>
      <c r="J13653" s="110"/>
      <c r="K13653" s="110"/>
      <c r="L13653" s="97">
        <f t="shared" si="3832"/>
        <v>0</v>
      </c>
      <c r="M13653" s="110"/>
      <c r="N13653" s="110"/>
      <c r="R13653" s="352">
        <f>L13883-[1]გადასახდელები!L12273</f>
        <v>0</v>
      </c>
    </row>
    <row r="13654" spans="2:18" ht="20.25" hidden="1" customHeight="1">
      <c r="B13654" s="36" t="str">
        <f t="shared" si="3831"/>
        <v>b</v>
      </c>
      <c r="C13654" s="42">
        <v>5</v>
      </c>
      <c r="D13654" s="42"/>
      <c r="F13654" s="343" t="s">
        <v>632</v>
      </c>
      <c r="G13654" s="48" t="s">
        <v>267</v>
      </c>
      <c r="H13654" s="109"/>
      <c r="I13654" s="97">
        <f t="shared" si="3830"/>
        <v>0</v>
      </c>
      <c r="J13654" s="110"/>
      <c r="K13654" s="110"/>
      <c r="L13654" s="97">
        <f t="shared" si="3832"/>
        <v>0</v>
      </c>
      <c r="M13654" s="110"/>
      <c r="N13654" s="110"/>
      <c r="R13654" s="352">
        <f>L13884-[1]გადასახდელები!L12274</f>
        <v>0</v>
      </c>
    </row>
    <row r="13655" spans="2:18" ht="34.5" hidden="1" customHeight="1">
      <c r="B13655" s="36" t="str">
        <f t="shared" si="3831"/>
        <v>b</v>
      </c>
      <c r="C13655" s="42">
        <v>5</v>
      </c>
      <c r="D13655" s="42"/>
      <c r="F13655" s="343" t="s">
        <v>633</v>
      </c>
      <c r="G13655" s="48" t="s">
        <v>268</v>
      </c>
      <c r="H13655" s="109"/>
      <c r="I13655" s="97">
        <f t="shared" si="3830"/>
        <v>0</v>
      </c>
      <c r="J13655" s="110"/>
      <c r="K13655" s="110"/>
      <c r="L13655" s="97">
        <f t="shared" si="3832"/>
        <v>0</v>
      </c>
      <c r="M13655" s="110"/>
      <c r="N13655" s="110"/>
      <c r="R13655" s="352">
        <f>L13885-[1]გადასახდელები!L12275</f>
        <v>0</v>
      </c>
    </row>
    <row r="13656" spans="2:18" ht="30.75" hidden="1" customHeight="1">
      <c r="B13656" s="36" t="str">
        <f t="shared" si="3831"/>
        <v>b</v>
      </c>
      <c r="C13656" s="42">
        <v>5</v>
      </c>
      <c r="D13656" s="42"/>
      <c r="F13656" s="343" t="s">
        <v>560</v>
      </c>
      <c r="G13656" s="48" t="s">
        <v>269</v>
      </c>
      <c r="H13656" s="109"/>
      <c r="I13656" s="97">
        <f t="shared" si="3830"/>
        <v>0</v>
      </c>
      <c r="J13656" s="110"/>
      <c r="K13656" s="110"/>
      <c r="L13656" s="97">
        <f t="shared" si="3832"/>
        <v>0</v>
      </c>
      <c r="M13656" s="110"/>
      <c r="N13656" s="110"/>
      <c r="R13656" s="352">
        <f>L13886-[1]გადასახდელები!L12276</f>
        <v>0</v>
      </c>
    </row>
    <row r="13657" spans="2:18" ht="20.25" hidden="1" customHeight="1">
      <c r="B13657" s="36" t="str">
        <f t="shared" si="3831"/>
        <v>b</v>
      </c>
      <c r="C13657" s="42">
        <v>3</v>
      </c>
      <c r="D13657" s="42"/>
      <c r="F13657" s="343" t="s">
        <v>634</v>
      </c>
      <c r="G13657" s="57" t="s">
        <v>209</v>
      </c>
      <c r="H13657" s="111"/>
      <c r="I13657" s="90">
        <f t="shared" si="3830"/>
        <v>0</v>
      </c>
      <c r="J13657" s="112"/>
      <c r="K13657" s="112"/>
      <c r="L13657" s="90">
        <f t="shared" si="3832"/>
        <v>0</v>
      </c>
      <c r="M13657" s="112"/>
      <c r="N13657" s="112"/>
      <c r="R13657" s="352">
        <f>L13887-[1]გადასახდელები!L12277</f>
        <v>0</v>
      </c>
    </row>
    <row r="13658" spans="2:18" ht="20.25" hidden="1" customHeight="1">
      <c r="B13658" s="36" t="str">
        <f t="shared" si="3831"/>
        <v>b</v>
      </c>
      <c r="C13658" s="42">
        <v>3</v>
      </c>
      <c r="D13658" s="42"/>
      <c r="F13658" s="342" t="s">
        <v>635</v>
      </c>
      <c r="G13658" s="57" t="s">
        <v>208</v>
      </c>
      <c r="H13658" s="89">
        <f>H13659+H13664+H13665</f>
        <v>0</v>
      </c>
      <c r="I13658" s="90">
        <f t="shared" si="3830"/>
        <v>0</v>
      </c>
      <c r="J13658" s="92">
        <f>J13659+J13664+J13665</f>
        <v>0</v>
      </c>
      <c r="K13658" s="92">
        <f>K13659+K13664+K13665</f>
        <v>0</v>
      </c>
      <c r="L13658" s="90">
        <f t="shared" si="3832"/>
        <v>0</v>
      </c>
      <c r="M13658" s="92">
        <f>M13659+M13664+M13665</f>
        <v>0</v>
      </c>
      <c r="N13658" s="92">
        <f>N13659+N13664+N13665</f>
        <v>0</v>
      </c>
      <c r="O13658" s="82" t="s">
        <v>146</v>
      </c>
      <c r="R13658" s="352">
        <f>L13888-[1]გადასახდელები!L12278</f>
        <v>0</v>
      </c>
    </row>
    <row r="13659" spans="2:18" ht="20.25" hidden="1" customHeight="1">
      <c r="B13659" s="36" t="str">
        <f t="shared" si="3831"/>
        <v>b</v>
      </c>
      <c r="C13659" s="42">
        <v>4</v>
      </c>
      <c r="D13659" s="42"/>
      <c r="F13659" s="342" t="s">
        <v>636</v>
      </c>
      <c r="G13659" s="47" t="s">
        <v>270</v>
      </c>
      <c r="H13659" s="93">
        <f>SUM(H13660:H13663)</f>
        <v>0</v>
      </c>
      <c r="I13659" s="94">
        <f t="shared" si="3830"/>
        <v>0</v>
      </c>
      <c r="J13659" s="95">
        <f>SUM(J13660:J13663)</f>
        <v>0</v>
      </c>
      <c r="K13659" s="95">
        <f>SUM(K13660:K13663)</f>
        <v>0</v>
      </c>
      <c r="L13659" s="94">
        <f t="shared" si="3832"/>
        <v>0</v>
      </c>
      <c r="M13659" s="95">
        <f>SUM(M13660:M13663)</f>
        <v>0</v>
      </c>
      <c r="N13659" s="95">
        <f>SUM(N13660:N13663)</f>
        <v>0</v>
      </c>
      <c r="O13659" s="82" t="s">
        <v>146</v>
      </c>
      <c r="R13659" s="352">
        <f>L13889-[1]გადასახდელები!L12279</f>
        <v>0</v>
      </c>
    </row>
    <row r="13660" spans="2:18" ht="20.25" hidden="1" customHeight="1">
      <c r="B13660" s="36" t="str">
        <f t="shared" si="3831"/>
        <v>b</v>
      </c>
      <c r="C13660" s="42">
        <v>5</v>
      </c>
      <c r="D13660" s="42"/>
      <c r="F13660" s="343" t="s">
        <v>637</v>
      </c>
      <c r="G13660" s="48" t="s">
        <v>271</v>
      </c>
      <c r="H13660" s="101"/>
      <c r="I13660" s="97">
        <f t="shared" si="3830"/>
        <v>0</v>
      </c>
      <c r="J13660" s="102"/>
      <c r="K13660" s="102"/>
      <c r="L13660" s="97">
        <f t="shared" si="3832"/>
        <v>0</v>
      </c>
      <c r="M13660" s="102"/>
      <c r="N13660" s="102"/>
      <c r="R13660" s="352">
        <f>L13890-[1]გადასახდელები!L12280</f>
        <v>0</v>
      </c>
    </row>
    <row r="13661" spans="2:18" ht="20.25" hidden="1" customHeight="1">
      <c r="B13661" s="36" t="str">
        <f t="shared" si="3831"/>
        <v>b</v>
      </c>
      <c r="C13661" s="42">
        <v>5</v>
      </c>
      <c r="D13661" s="42"/>
      <c r="F13661" s="343" t="s">
        <v>638</v>
      </c>
      <c r="G13661" s="48" t="s">
        <v>272</v>
      </c>
      <c r="H13661" s="101"/>
      <c r="I13661" s="97">
        <f t="shared" si="3830"/>
        <v>0</v>
      </c>
      <c r="J13661" s="102"/>
      <c r="K13661" s="102"/>
      <c r="L13661" s="97">
        <f t="shared" si="3832"/>
        <v>0</v>
      </c>
      <c r="M13661" s="102"/>
      <c r="N13661" s="102"/>
      <c r="R13661" s="352">
        <f>L13891-[1]გადასახდელები!L12281</f>
        <v>0</v>
      </c>
    </row>
    <row r="13662" spans="2:18" ht="20.25" hidden="1" customHeight="1">
      <c r="B13662" s="36" t="str">
        <f t="shared" si="3831"/>
        <v>b</v>
      </c>
      <c r="C13662" s="42">
        <v>5</v>
      </c>
      <c r="D13662" s="42"/>
      <c r="F13662" s="343" t="s">
        <v>639</v>
      </c>
      <c r="G13662" s="48" t="s">
        <v>273</v>
      </c>
      <c r="H13662" s="101"/>
      <c r="I13662" s="97">
        <f t="shared" si="3830"/>
        <v>0</v>
      </c>
      <c r="J13662" s="102"/>
      <c r="K13662" s="102"/>
      <c r="L13662" s="97">
        <f t="shared" si="3832"/>
        <v>0</v>
      </c>
      <c r="M13662" s="102"/>
      <c r="N13662" s="102"/>
      <c r="R13662" s="352">
        <f>L13892-[1]გადასახდელები!L12282</f>
        <v>0</v>
      </c>
    </row>
    <row r="13663" spans="2:18" ht="20.25" hidden="1" customHeight="1">
      <c r="B13663" s="36" t="str">
        <f t="shared" si="3831"/>
        <v>b</v>
      </c>
      <c r="C13663" s="42">
        <v>5</v>
      </c>
      <c r="D13663" s="42"/>
      <c r="F13663" s="343" t="s">
        <v>640</v>
      </c>
      <c r="G13663" s="48" t="s">
        <v>274</v>
      </c>
      <c r="H13663" s="101"/>
      <c r="I13663" s="97">
        <f t="shared" si="3830"/>
        <v>0</v>
      </c>
      <c r="J13663" s="102"/>
      <c r="K13663" s="102"/>
      <c r="L13663" s="97">
        <f t="shared" si="3832"/>
        <v>0</v>
      </c>
      <c r="M13663" s="102"/>
      <c r="N13663" s="102"/>
      <c r="R13663" s="352">
        <f>L13893-[1]გადასახდელები!L12283</f>
        <v>0</v>
      </c>
    </row>
    <row r="13664" spans="2:18" ht="20.25" hidden="1" customHeight="1">
      <c r="B13664" s="36" t="str">
        <f t="shared" si="3831"/>
        <v>b</v>
      </c>
      <c r="C13664" s="42">
        <v>4</v>
      </c>
      <c r="D13664" s="42"/>
      <c r="F13664" s="343" t="s">
        <v>641</v>
      </c>
      <c r="G13664" s="47" t="s">
        <v>275</v>
      </c>
      <c r="H13664" s="103"/>
      <c r="I13664" s="94">
        <f t="shared" si="3830"/>
        <v>0</v>
      </c>
      <c r="J13664" s="104"/>
      <c r="K13664" s="104"/>
      <c r="L13664" s="94">
        <f t="shared" si="3832"/>
        <v>0</v>
      </c>
      <c r="M13664" s="104"/>
      <c r="N13664" s="104"/>
      <c r="R13664" s="352">
        <f>L13894-[1]გადასახდელები!L12284</f>
        <v>0</v>
      </c>
    </row>
    <row r="13665" spans="2:18" ht="36" hidden="1" customHeight="1">
      <c r="B13665" s="36" t="str">
        <f t="shared" si="3831"/>
        <v>b</v>
      </c>
      <c r="C13665" s="42">
        <v>4</v>
      </c>
      <c r="D13665" s="42"/>
      <c r="F13665" s="343" t="s">
        <v>642</v>
      </c>
      <c r="G13665" s="47" t="s">
        <v>276</v>
      </c>
      <c r="H13665" s="103"/>
      <c r="I13665" s="94">
        <f t="shared" si="3830"/>
        <v>0</v>
      </c>
      <c r="J13665" s="104"/>
      <c r="K13665" s="104"/>
      <c r="L13665" s="94">
        <f t="shared" si="3832"/>
        <v>0</v>
      </c>
      <c r="M13665" s="104"/>
      <c r="N13665" s="104"/>
      <c r="R13665" s="352">
        <f>L13895-[1]გადასახდელები!L12285</f>
        <v>0</v>
      </c>
    </row>
    <row r="13666" spans="2:18" ht="20.25" hidden="1" customHeight="1">
      <c r="B13666" s="36" t="str">
        <f t="shared" si="3831"/>
        <v>b</v>
      </c>
      <c r="C13666" s="42">
        <v>3</v>
      </c>
      <c r="D13666" s="42"/>
      <c r="F13666" s="343" t="s">
        <v>561</v>
      </c>
      <c r="G13666" s="57" t="s">
        <v>202</v>
      </c>
      <c r="H13666" s="111"/>
      <c r="I13666" s="90">
        <f t="shared" si="3830"/>
        <v>0</v>
      </c>
      <c r="J13666" s="112"/>
      <c r="K13666" s="112"/>
      <c r="L13666" s="90">
        <f t="shared" si="3832"/>
        <v>0</v>
      </c>
      <c r="M13666" s="112"/>
      <c r="N13666" s="112"/>
      <c r="R13666" s="352">
        <f>L13896-[1]გადასახდელები!L12286</f>
        <v>0</v>
      </c>
    </row>
    <row r="13667" spans="2:18" ht="20.25" hidden="1" customHeight="1">
      <c r="B13667" s="36" t="str">
        <f t="shared" si="3831"/>
        <v>b</v>
      </c>
      <c r="C13667" s="42">
        <v>3</v>
      </c>
      <c r="D13667" s="42"/>
      <c r="F13667" s="342" t="s">
        <v>562</v>
      </c>
      <c r="G13667" s="57" t="s">
        <v>203</v>
      </c>
      <c r="H13667" s="89">
        <f>H13668+H13671+H13674</f>
        <v>0</v>
      </c>
      <c r="I13667" s="90">
        <f t="shared" si="3830"/>
        <v>0</v>
      </c>
      <c r="J13667" s="92">
        <f>J13668+J13671+J13674</f>
        <v>0</v>
      </c>
      <c r="K13667" s="92">
        <f>K13668+K13671+K13674</f>
        <v>0</v>
      </c>
      <c r="L13667" s="90">
        <f t="shared" si="3832"/>
        <v>0</v>
      </c>
      <c r="M13667" s="92">
        <f>M13668+M13671+M13674</f>
        <v>0</v>
      </c>
      <c r="N13667" s="92">
        <f>N13668+N13671+N13674</f>
        <v>0</v>
      </c>
      <c r="O13667" s="82" t="s">
        <v>146</v>
      </c>
      <c r="R13667" s="352">
        <f>L13897-[1]გადასახდელები!L12287</f>
        <v>0</v>
      </c>
    </row>
    <row r="13668" spans="2:18" ht="20.25" hidden="1" customHeight="1">
      <c r="B13668" s="36" t="str">
        <f t="shared" si="3831"/>
        <v>b</v>
      </c>
      <c r="C13668" s="42">
        <v>4</v>
      </c>
      <c r="D13668" s="42"/>
      <c r="F13668" s="342" t="s">
        <v>643</v>
      </c>
      <c r="G13668" s="47" t="s">
        <v>277</v>
      </c>
      <c r="H13668" s="93">
        <f>SUM(H13669:H13670)</f>
        <v>0</v>
      </c>
      <c r="I13668" s="94">
        <f t="shared" si="3830"/>
        <v>0</v>
      </c>
      <c r="J13668" s="95">
        <f>SUM(J13669:J13670)</f>
        <v>0</v>
      </c>
      <c r="K13668" s="95">
        <f>SUM(K13669:K13670)</f>
        <v>0</v>
      </c>
      <c r="L13668" s="94">
        <f t="shared" si="3832"/>
        <v>0</v>
      </c>
      <c r="M13668" s="95">
        <f>SUM(M13669:M13670)</f>
        <v>0</v>
      </c>
      <c r="N13668" s="95">
        <f>SUM(N13669:N13670)</f>
        <v>0</v>
      </c>
      <c r="O13668" s="82" t="s">
        <v>146</v>
      </c>
      <c r="R13668" s="352">
        <f>L13898-[1]გადასახდელები!L12288</f>
        <v>0</v>
      </c>
    </row>
    <row r="13669" spans="2:18" ht="20.25" hidden="1" customHeight="1">
      <c r="B13669" s="36" t="str">
        <f t="shared" si="3831"/>
        <v>b</v>
      </c>
      <c r="C13669" s="42">
        <v>5</v>
      </c>
      <c r="D13669" s="42"/>
      <c r="F13669" s="343" t="s">
        <v>644</v>
      </c>
      <c r="G13669" s="48" t="s">
        <v>278</v>
      </c>
      <c r="H13669" s="101"/>
      <c r="I13669" s="97">
        <f t="shared" si="3830"/>
        <v>0</v>
      </c>
      <c r="J13669" s="102"/>
      <c r="K13669" s="102"/>
      <c r="L13669" s="97">
        <f t="shared" si="3832"/>
        <v>0</v>
      </c>
      <c r="M13669" s="102"/>
      <c r="N13669" s="102"/>
      <c r="R13669" s="352">
        <f>L13899-[1]გადასახდელები!L12289</f>
        <v>0</v>
      </c>
    </row>
    <row r="13670" spans="2:18" ht="20.25" hidden="1" customHeight="1">
      <c r="B13670" s="36" t="str">
        <f t="shared" si="3831"/>
        <v>b</v>
      </c>
      <c r="C13670" s="42">
        <v>5</v>
      </c>
      <c r="D13670" s="42"/>
      <c r="F13670" s="343" t="s">
        <v>645</v>
      </c>
      <c r="G13670" s="48" t="s">
        <v>204</v>
      </c>
      <c r="H13670" s="101"/>
      <c r="I13670" s="97">
        <f t="shared" si="3830"/>
        <v>0</v>
      </c>
      <c r="J13670" s="102"/>
      <c r="K13670" s="102"/>
      <c r="L13670" s="97">
        <f t="shared" si="3832"/>
        <v>0</v>
      </c>
      <c r="M13670" s="102"/>
      <c r="N13670" s="102"/>
      <c r="R13670" s="352">
        <f>L13900-[1]გადასახდელები!L12290</f>
        <v>0</v>
      </c>
    </row>
    <row r="13671" spans="2:18" ht="20.25" hidden="1" customHeight="1">
      <c r="B13671" s="36" t="str">
        <f t="shared" si="3831"/>
        <v>b</v>
      </c>
      <c r="C13671" s="42">
        <v>4</v>
      </c>
      <c r="D13671" s="42"/>
      <c r="F13671" s="342" t="s">
        <v>646</v>
      </c>
      <c r="G13671" s="47" t="s">
        <v>279</v>
      </c>
      <c r="H13671" s="93">
        <f>SUM(H13672:H13673)</f>
        <v>0</v>
      </c>
      <c r="I13671" s="94">
        <f t="shared" si="3830"/>
        <v>0</v>
      </c>
      <c r="J13671" s="95">
        <f>SUM(J13672:J13673)</f>
        <v>0</v>
      </c>
      <c r="K13671" s="95">
        <f>SUM(K13672:K13673)</f>
        <v>0</v>
      </c>
      <c r="L13671" s="94">
        <f t="shared" si="3832"/>
        <v>0</v>
      </c>
      <c r="M13671" s="95">
        <f>SUM(M13672:M13673)</f>
        <v>0</v>
      </c>
      <c r="N13671" s="95">
        <f>SUM(N13672:N13673)</f>
        <v>0</v>
      </c>
      <c r="O13671" s="82" t="s">
        <v>146</v>
      </c>
      <c r="R13671" s="352">
        <f>L13901-[1]გადასახდელები!L12291</f>
        <v>0</v>
      </c>
    </row>
    <row r="13672" spans="2:18" ht="20.25" hidden="1" customHeight="1">
      <c r="B13672" s="36" t="str">
        <f t="shared" si="3831"/>
        <v>b</v>
      </c>
      <c r="C13672" s="42">
        <v>5</v>
      </c>
      <c r="D13672" s="42"/>
      <c r="F13672" s="343" t="s">
        <v>647</v>
      </c>
      <c r="G13672" s="48" t="s">
        <v>278</v>
      </c>
      <c r="H13672" s="101"/>
      <c r="I13672" s="97">
        <f t="shared" ref="I13672:I13735" si="3833">J13672+K13672</f>
        <v>0</v>
      </c>
      <c r="J13672" s="102"/>
      <c r="K13672" s="102"/>
      <c r="L13672" s="97">
        <f t="shared" si="3832"/>
        <v>0</v>
      </c>
      <c r="M13672" s="102"/>
      <c r="N13672" s="102"/>
      <c r="R13672" s="352">
        <f>L13902-[1]გადასახდელები!L12292</f>
        <v>0</v>
      </c>
    </row>
    <row r="13673" spans="2:18" ht="20.25" hidden="1" customHeight="1">
      <c r="B13673" s="36" t="str">
        <f t="shared" si="3831"/>
        <v>b</v>
      </c>
      <c r="C13673" s="42">
        <v>5</v>
      </c>
      <c r="D13673" s="42"/>
      <c r="F13673" s="343" t="s">
        <v>648</v>
      </c>
      <c r="G13673" s="48" t="s">
        <v>204</v>
      </c>
      <c r="H13673" s="101"/>
      <c r="I13673" s="97">
        <f t="shared" si="3833"/>
        <v>0</v>
      </c>
      <c r="J13673" s="102"/>
      <c r="K13673" s="102"/>
      <c r="L13673" s="97">
        <f t="shared" si="3832"/>
        <v>0</v>
      </c>
      <c r="M13673" s="102"/>
      <c r="N13673" s="102"/>
      <c r="R13673" s="352">
        <f>L13903-[1]გადასახდელები!L12293</f>
        <v>0</v>
      </c>
    </row>
    <row r="13674" spans="2:18" ht="20.25" hidden="1" customHeight="1">
      <c r="B13674" s="36" t="str">
        <f t="shared" si="3831"/>
        <v>b</v>
      </c>
      <c r="C13674" s="42">
        <v>4</v>
      </c>
      <c r="D13674" s="42"/>
      <c r="F13674" s="342" t="s">
        <v>563</v>
      </c>
      <c r="G13674" s="47" t="s">
        <v>280</v>
      </c>
      <c r="H13674" s="93">
        <f>SUM(H13675:H13676)</f>
        <v>0</v>
      </c>
      <c r="I13674" s="94">
        <f t="shared" si="3833"/>
        <v>0</v>
      </c>
      <c r="J13674" s="95">
        <f>SUM(J13675:J13676)</f>
        <v>0</v>
      </c>
      <c r="K13674" s="95">
        <f>SUM(K13675:K13676)</f>
        <v>0</v>
      </c>
      <c r="L13674" s="94">
        <f t="shared" si="3832"/>
        <v>0</v>
      </c>
      <c r="M13674" s="95">
        <f>SUM(M13675:M13676)</f>
        <v>0</v>
      </c>
      <c r="N13674" s="95">
        <f>SUM(N13675:N13676)</f>
        <v>0</v>
      </c>
      <c r="O13674" s="82" t="s">
        <v>146</v>
      </c>
      <c r="R13674" s="352">
        <f>L13904-[1]გადასახდელები!L12294</f>
        <v>0</v>
      </c>
    </row>
    <row r="13675" spans="2:18" ht="20.25" hidden="1" customHeight="1">
      <c r="B13675" s="36" t="str">
        <f t="shared" ref="B13675:B13738" si="3834">IF(H13675+I13675+L13675&gt;0,"a","b")</f>
        <v>b</v>
      </c>
      <c r="C13675" s="42">
        <v>5</v>
      </c>
      <c r="D13675" s="42"/>
      <c r="F13675" s="343" t="s">
        <v>649</v>
      </c>
      <c r="G13675" s="48" t="s">
        <v>278</v>
      </c>
      <c r="H13675" s="101"/>
      <c r="I13675" s="97">
        <f t="shared" si="3833"/>
        <v>0</v>
      </c>
      <c r="J13675" s="102"/>
      <c r="K13675" s="102"/>
      <c r="L13675" s="97">
        <f t="shared" si="3832"/>
        <v>0</v>
      </c>
      <c r="M13675" s="102"/>
      <c r="N13675" s="102"/>
      <c r="R13675" s="352">
        <f>L13905-[1]გადასახდელები!L12295</f>
        <v>0</v>
      </c>
    </row>
    <row r="13676" spans="2:18" ht="20.25" hidden="1" customHeight="1">
      <c r="B13676" s="36" t="str">
        <f t="shared" si="3834"/>
        <v>b</v>
      </c>
      <c r="C13676" s="42">
        <v>5</v>
      </c>
      <c r="D13676" s="42"/>
      <c r="F13676" s="343" t="s">
        <v>564</v>
      </c>
      <c r="G13676" s="48" t="s">
        <v>204</v>
      </c>
      <c r="H13676" s="101"/>
      <c r="I13676" s="97">
        <f t="shared" si="3833"/>
        <v>0</v>
      </c>
      <c r="J13676" s="102"/>
      <c r="K13676" s="102"/>
      <c r="L13676" s="97">
        <f t="shared" si="3832"/>
        <v>0</v>
      </c>
      <c r="M13676" s="102"/>
      <c r="N13676" s="102"/>
      <c r="R13676" s="352">
        <f>L13906-[1]გადასახდელები!L12296</f>
        <v>0</v>
      </c>
    </row>
    <row r="13677" spans="2:18" ht="20.25" customHeight="1">
      <c r="B13677" s="36" t="str">
        <f t="shared" si="3834"/>
        <v>a</v>
      </c>
      <c r="C13677" s="42">
        <v>3</v>
      </c>
      <c r="D13677" s="42"/>
      <c r="F13677" s="342" t="s">
        <v>565</v>
      </c>
      <c r="G13677" s="57" t="s">
        <v>206</v>
      </c>
      <c r="H13677" s="89">
        <f>H13678+H13681+H13684</f>
        <v>94.4</v>
      </c>
      <c r="I13677" s="90">
        <f t="shared" si="3833"/>
        <v>90</v>
      </c>
      <c r="J13677" s="92">
        <f>J13678+J13681+J13684</f>
        <v>0</v>
      </c>
      <c r="K13677" s="92">
        <f>K13678+K13681+K13684</f>
        <v>90</v>
      </c>
      <c r="L13677" s="90">
        <f t="shared" si="3832"/>
        <v>5.3119999999999994</v>
      </c>
      <c r="M13677" s="92">
        <f>M13678+M13681+M13684</f>
        <v>0</v>
      </c>
      <c r="N13677" s="92">
        <f>N13678+N13681+N13684</f>
        <v>5.3119999999999994</v>
      </c>
      <c r="O13677" s="82" t="s">
        <v>146</v>
      </c>
      <c r="R13677" s="352">
        <f>L13907-[1]გადასახდელები!L12297</f>
        <v>5.725999999999992</v>
      </c>
    </row>
    <row r="13678" spans="2:18" ht="20.25" hidden="1" customHeight="1">
      <c r="B13678" s="36" t="str">
        <f t="shared" si="3834"/>
        <v>b</v>
      </c>
      <c r="C13678" s="42">
        <v>4</v>
      </c>
      <c r="D13678" s="42"/>
      <c r="F13678" s="342" t="s">
        <v>650</v>
      </c>
      <c r="G13678" s="47" t="s">
        <v>281</v>
      </c>
      <c r="H13678" s="93">
        <f>SUM(H13679:H13680)</f>
        <v>0</v>
      </c>
      <c r="I13678" s="94">
        <f t="shared" si="3833"/>
        <v>0</v>
      </c>
      <c r="J13678" s="95">
        <f>SUM(J13679:J13680)</f>
        <v>0</v>
      </c>
      <c r="K13678" s="95">
        <f>SUM(K13679:K13680)</f>
        <v>0</v>
      </c>
      <c r="L13678" s="94">
        <f t="shared" si="3832"/>
        <v>0</v>
      </c>
      <c r="M13678" s="95">
        <f>SUM(M13679:M13680)</f>
        <v>0</v>
      </c>
      <c r="N13678" s="95">
        <f>SUM(N13679:N13680)</f>
        <v>0</v>
      </c>
      <c r="O13678" s="82" t="s">
        <v>146</v>
      </c>
      <c r="R13678" s="352">
        <f>L13908-[1]გადასახდელები!L12298</f>
        <v>0</v>
      </c>
    </row>
    <row r="13679" spans="2:18" ht="20.25" hidden="1" customHeight="1">
      <c r="B13679" s="36" t="str">
        <f t="shared" si="3834"/>
        <v>b</v>
      </c>
      <c r="C13679" s="42">
        <v>5</v>
      </c>
      <c r="D13679" s="42"/>
      <c r="F13679" s="343" t="s">
        <v>651</v>
      </c>
      <c r="G13679" s="48" t="s">
        <v>282</v>
      </c>
      <c r="H13679" s="101"/>
      <c r="I13679" s="97">
        <f t="shared" si="3833"/>
        <v>0</v>
      </c>
      <c r="J13679" s="102"/>
      <c r="K13679" s="102"/>
      <c r="L13679" s="97">
        <f t="shared" ref="L13679:L13743" si="3835">M13679+N13679</f>
        <v>0</v>
      </c>
      <c r="M13679" s="102"/>
      <c r="N13679" s="102"/>
      <c r="R13679" s="352">
        <f>L13909-[1]გადასახდელები!L12299</f>
        <v>0</v>
      </c>
    </row>
    <row r="13680" spans="2:18" ht="20.25" hidden="1" customHeight="1">
      <c r="B13680" s="36" t="str">
        <f t="shared" si="3834"/>
        <v>b</v>
      </c>
      <c r="C13680" s="42">
        <v>5</v>
      </c>
      <c r="D13680" s="42"/>
      <c r="F13680" s="343" t="s">
        <v>652</v>
      </c>
      <c r="G13680" s="48" t="s">
        <v>283</v>
      </c>
      <c r="H13680" s="101"/>
      <c r="I13680" s="97">
        <f t="shared" si="3833"/>
        <v>0</v>
      </c>
      <c r="J13680" s="102"/>
      <c r="K13680" s="102"/>
      <c r="L13680" s="97">
        <f t="shared" si="3835"/>
        <v>0</v>
      </c>
      <c r="M13680" s="102"/>
      <c r="N13680" s="102"/>
      <c r="R13680" s="352">
        <f>L13910-[1]გადასახდელები!L12300</f>
        <v>0</v>
      </c>
    </row>
    <row r="13681" spans="2:18" ht="20.25" customHeight="1">
      <c r="B13681" s="36" t="str">
        <f t="shared" si="3834"/>
        <v>a</v>
      </c>
      <c r="C13681" s="42">
        <v>4</v>
      </c>
      <c r="D13681" s="42"/>
      <c r="F13681" s="342" t="s">
        <v>566</v>
      </c>
      <c r="G13681" s="47" t="s">
        <v>284</v>
      </c>
      <c r="H13681" s="93">
        <f>SUM(H13682:H13683)</f>
        <v>94.4</v>
      </c>
      <c r="I13681" s="94">
        <f t="shared" si="3833"/>
        <v>90</v>
      </c>
      <c r="J13681" s="95">
        <f>SUM(J13682:J13683)</f>
        <v>0</v>
      </c>
      <c r="K13681" s="95">
        <f>SUM(K13682:K13683)</f>
        <v>90</v>
      </c>
      <c r="L13681" s="94">
        <f t="shared" si="3835"/>
        <v>5.3119999999999994</v>
      </c>
      <c r="M13681" s="95">
        <f>SUM(M13682:M13683)</f>
        <v>0</v>
      </c>
      <c r="N13681" s="95">
        <f>SUM(N13682:N13683)</f>
        <v>5.3119999999999994</v>
      </c>
      <c r="O13681" s="82" t="s">
        <v>146</v>
      </c>
      <c r="R13681" s="352">
        <f>L13911-[1]გადასახდელები!L12301</f>
        <v>5.725999999999992</v>
      </c>
    </row>
    <row r="13682" spans="2:18" ht="20.25" customHeight="1" thickBot="1">
      <c r="B13682" s="36" t="str">
        <f t="shared" si="3834"/>
        <v>a</v>
      </c>
      <c r="C13682" s="42">
        <v>5</v>
      </c>
      <c r="D13682" s="42"/>
      <c r="F13682" s="343" t="s">
        <v>567</v>
      </c>
      <c r="G13682" s="48" t="s">
        <v>282</v>
      </c>
      <c r="H13682" s="101">
        <v>94.4</v>
      </c>
      <c r="I13682" s="97">
        <f t="shared" si="3833"/>
        <v>90</v>
      </c>
      <c r="J13682" s="102"/>
      <c r="K13682" s="102">
        <v>90</v>
      </c>
      <c r="L13682" s="97">
        <f t="shared" si="3835"/>
        <v>5.3119999999999994</v>
      </c>
      <c r="M13682" s="102"/>
      <c r="N13682" s="102">
        <f>0.345+0.3+0.3+0.5+0.3+0.245+1.367+0.5+0.06+0.12+0.675+0.3+0.3</f>
        <v>5.3119999999999994</v>
      </c>
      <c r="R13682" s="352">
        <f>L13912-[1]გადასახდელები!L12302</f>
        <v>5.725999999999992</v>
      </c>
    </row>
    <row r="13683" spans="2:18" ht="20.25" hidden="1" customHeight="1">
      <c r="B13683" s="36" t="str">
        <f t="shared" si="3834"/>
        <v>b</v>
      </c>
      <c r="C13683" s="42">
        <v>5</v>
      </c>
      <c r="D13683" s="42"/>
      <c r="F13683" s="343" t="s">
        <v>653</v>
      </c>
      <c r="G13683" s="48" t="s">
        <v>283</v>
      </c>
      <c r="H13683" s="101"/>
      <c r="I13683" s="97">
        <f t="shared" si="3833"/>
        <v>0</v>
      </c>
      <c r="J13683" s="102"/>
      <c r="K13683" s="102"/>
      <c r="L13683" s="97">
        <f t="shared" si="3835"/>
        <v>0</v>
      </c>
      <c r="M13683" s="102"/>
      <c r="N13683" s="102"/>
      <c r="R13683" s="352">
        <f>L13913-[1]გადასახდელები!L12303</f>
        <v>0</v>
      </c>
    </row>
    <row r="13684" spans="2:18" ht="20.25" hidden="1" customHeight="1">
      <c r="B13684" s="36" t="str">
        <f t="shared" si="3834"/>
        <v>b</v>
      </c>
      <c r="C13684" s="42">
        <v>4</v>
      </c>
      <c r="D13684" s="42"/>
      <c r="F13684" s="342" t="s">
        <v>654</v>
      </c>
      <c r="G13684" s="47" t="s">
        <v>207</v>
      </c>
      <c r="H13684" s="93">
        <f>SUM(H13685:H13686)</f>
        <v>0</v>
      </c>
      <c r="I13684" s="94">
        <f t="shared" si="3833"/>
        <v>0</v>
      </c>
      <c r="J13684" s="95">
        <f>SUM(J13685:J13686)</f>
        <v>0</v>
      </c>
      <c r="K13684" s="95">
        <f>SUM(K13685:K13686)</f>
        <v>0</v>
      </c>
      <c r="L13684" s="94">
        <f t="shared" si="3835"/>
        <v>0</v>
      </c>
      <c r="M13684" s="95">
        <f>SUM(M13685:M13686)</f>
        <v>0</v>
      </c>
      <c r="N13684" s="95">
        <f>SUM(N13685:N13686)</f>
        <v>0</v>
      </c>
      <c r="O13684" s="82" t="s">
        <v>146</v>
      </c>
      <c r="R13684" s="352">
        <f>L13914-[1]გადასახდელები!L12304</f>
        <v>0</v>
      </c>
    </row>
    <row r="13685" spans="2:18" ht="20.25" hidden="1" customHeight="1">
      <c r="B13685" s="36" t="str">
        <f t="shared" si="3834"/>
        <v>b</v>
      </c>
      <c r="C13685" s="42">
        <v>5</v>
      </c>
      <c r="D13685" s="42"/>
      <c r="F13685" s="343" t="s">
        <v>655</v>
      </c>
      <c r="G13685" s="48" t="s">
        <v>282</v>
      </c>
      <c r="H13685" s="101"/>
      <c r="I13685" s="97">
        <f t="shared" si="3833"/>
        <v>0</v>
      </c>
      <c r="J13685" s="102"/>
      <c r="K13685" s="102"/>
      <c r="L13685" s="97">
        <f t="shared" si="3835"/>
        <v>0</v>
      </c>
      <c r="M13685" s="102"/>
      <c r="N13685" s="102"/>
      <c r="R13685" s="352">
        <f>L13915-[1]გადასახდელები!L12305</f>
        <v>0</v>
      </c>
    </row>
    <row r="13686" spans="2:18" ht="20.25" hidden="1" customHeight="1">
      <c r="B13686" s="36" t="str">
        <f t="shared" si="3834"/>
        <v>b</v>
      </c>
      <c r="C13686" s="42">
        <v>5</v>
      </c>
      <c r="D13686" s="42"/>
      <c r="F13686" s="343" t="s">
        <v>656</v>
      </c>
      <c r="G13686" s="48" t="s">
        <v>283</v>
      </c>
      <c r="H13686" s="101"/>
      <c r="I13686" s="97">
        <f t="shared" si="3833"/>
        <v>0</v>
      </c>
      <c r="J13686" s="102"/>
      <c r="K13686" s="102"/>
      <c r="L13686" s="97">
        <f t="shared" si="3835"/>
        <v>0</v>
      </c>
      <c r="M13686" s="102"/>
      <c r="N13686" s="102"/>
      <c r="R13686" s="352">
        <f>L13916-[1]გადასახდელები!L12306</f>
        <v>0</v>
      </c>
    </row>
    <row r="13687" spans="2:18" ht="20.25" hidden="1" customHeight="1">
      <c r="B13687" s="36" t="str">
        <f t="shared" si="3834"/>
        <v>b</v>
      </c>
      <c r="C13687" s="42">
        <v>3</v>
      </c>
      <c r="D13687" s="42"/>
      <c r="F13687" s="342" t="s">
        <v>568</v>
      </c>
      <c r="G13687" s="57" t="s">
        <v>205</v>
      </c>
      <c r="H13687" s="89">
        <f>H13688+H13689</f>
        <v>0</v>
      </c>
      <c r="I13687" s="90">
        <f t="shared" si="3833"/>
        <v>0</v>
      </c>
      <c r="J13687" s="92">
        <f>J13688+J13689</f>
        <v>0</v>
      </c>
      <c r="K13687" s="92">
        <f>K13688+K13689</f>
        <v>0</v>
      </c>
      <c r="L13687" s="90">
        <f t="shared" si="3835"/>
        <v>0</v>
      </c>
      <c r="M13687" s="92">
        <f>M13688+M13689</f>
        <v>0</v>
      </c>
      <c r="N13687" s="92">
        <f>N13688+N13689</f>
        <v>0</v>
      </c>
      <c r="O13687" s="82" t="s">
        <v>146</v>
      </c>
      <c r="R13687" s="352">
        <f>L13917-[1]გადასახდელები!L12307</f>
        <v>0</v>
      </c>
    </row>
    <row r="13688" spans="2:18" ht="20.25" hidden="1" customHeight="1">
      <c r="B13688" s="36" t="str">
        <f t="shared" si="3834"/>
        <v>b</v>
      </c>
      <c r="C13688" s="42">
        <v>4</v>
      </c>
      <c r="D13688" s="42"/>
      <c r="F13688" s="343" t="s">
        <v>657</v>
      </c>
      <c r="G13688" s="47" t="s">
        <v>285</v>
      </c>
      <c r="H13688" s="103"/>
      <c r="I13688" s="94">
        <f t="shared" si="3833"/>
        <v>0</v>
      </c>
      <c r="J13688" s="104"/>
      <c r="K13688" s="104"/>
      <c r="L13688" s="94">
        <f t="shared" si="3835"/>
        <v>0</v>
      </c>
      <c r="M13688" s="104"/>
      <c r="N13688" s="104"/>
      <c r="R13688" s="352">
        <f>L13918-[1]გადასახდელები!L12308</f>
        <v>0</v>
      </c>
    </row>
    <row r="13689" spans="2:18" ht="20.25" hidden="1" customHeight="1">
      <c r="B13689" s="36" t="str">
        <f t="shared" si="3834"/>
        <v>b</v>
      </c>
      <c r="C13689" s="42">
        <v>4</v>
      </c>
      <c r="D13689" s="42"/>
      <c r="F13689" s="342" t="s">
        <v>570</v>
      </c>
      <c r="G13689" s="47" t="s">
        <v>286</v>
      </c>
      <c r="H13689" s="93">
        <f>H13690+H13709</f>
        <v>0</v>
      </c>
      <c r="I13689" s="94">
        <f t="shared" si="3833"/>
        <v>0</v>
      </c>
      <c r="J13689" s="95">
        <f>J13690+J13709</f>
        <v>0</v>
      </c>
      <c r="K13689" s="95">
        <f>K13690+K13709</f>
        <v>0</v>
      </c>
      <c r="L13689" s="94">
        <f t="shared" si="3835"/>
        <v>0</v>
      </c>
      <c r="M13689" s="95">
        <f>M13690+M13709</f>
        <v>0</v>
      </c>
      <c r="N13689" s="95">
        <f>N13690+N13709</f>
        <v>0</v>
      </c>
      <c r="O13689" s="82" t="s">
        <v>146</v>
      </c>
      <c r="R13689" s="352">
        <f>L13919-[1]გადასახდელები!L12309</f>
        <v>0</v>
      </c>
    </row>
    <row r="13690" spans="2:18" ht="20.25" hidden="1" customHeight="1">
      <c r="B13690" s="36" t="str">
        <f t="shared" si="3834"/>
        <v>b</v>
      </c>
      <c r="C13690" s="42">
        <v>5</v>
      </c>
      <c r="D13690" s="42"/>
      <c r="F13690" s="342" t="s">
        <v>569</v>
      </c>
      <c r="G13690" s="48" t="s">
        <v>287</v>
      </c>
      <c r="H13690" s="113">
        <f>SUM(H13691:H13708)</f>
        <v>0</v>
      </c>
      <c r="I13690" s="97">
        <f t="shared" si="3833"/>
        <v>0</v>
      </c>
      <c r="J13690" s="114">
        <f>SUM(J13691:J13708)</f>
        <v>0</v>
      </c>
      <c r="K13690" s="114">
        <f>SUM(K13691:K13708)</f>
        <v>0</v>
      </c>
      <c r="L13690" s="97">
        <f t="shared" si="3835"/>
        <v>0</v>
      </c>
      <c r="M13690" s="114">
        <f>SUM(M13691:M13708)</f>
        <v>0</v>
      </c>
      <c r="N13690" s="114">
        <f>SUM(N13691:N13708)</f>
        <v>0</v>
      </c>
      <c r="O13690" s="82" t="s">
        <v>146</v>
      </c>
      <c r="R13690" s="352">
        <f>L13920-[1]გადასახდელები!L12310</f>
        <v>0</v>
      </c>
    </row>
    <row r="13691" spans="2:18" ht="45" hidden="1" customHeight="1">
      <c r="B13691" s="36" t="str">
        <f t="shared" si="3834"/>
        <v>b</v>
      </c>
      <c r="C13691" s="42">
        <v>6</v>
      </c>
      <c r="D13691" s="42"/>
      <c r="F13691" s="343" t="s">
        <v>658</v>
      </c>
      <c r="G13691" s="45" t="s">
        <v>215</v>
      </c>
      <c r="H13691" s="99"/>
      <c r="I13691" s="105">
        <f t="shared" si="3833"/>
        <v>0</v>
      </c>
      <c r="J13691" s="100"/>
      <c r="K13691" s="100"/>
      <c r="L13691" s="105">
        <f t="shared" si="3835"/>
        <v>0</v>
      </c>
      <c r="M13691" s="100"/>
      <c r="N13691" s="100"/>
      <c r="R13691" s="352">
        <f>L13921-[1]გადასახდელები!L12311</f>
        <v>0</v>
      </c>
    </row>
    <row r="13692" spans="2:18" ht="20.25" hidden="1" customHeight="1">
      <c r="B13692" s="36" t="str">
        <f t="shared" si="3834"/>
        <v>b</v>
      </c>
      <c r="C13692" s="42">
        <v>6</v>
      </c>
      <c r="D13692" s="42"/>
      <c r="F13692" s="343" t="s">
        <v>659</v>
      </c>
      <c r="G13692" s="45" t="s">
        <v>288</v>
      </c>
      <c r="H13692" s="99"/>
      <c r="I13692" s="105">
        <f t="shared" si="3833"/>
        <v>0</v>
      </c>
      <c r="J13692" s="100"/>
      <c r="K13692" s="100"/>
      <c r="L13692" s="105">
        <f t="shared" si="3835"/>
        <v>0</v>
      </c>
      <c r="M13692" s="100"/>
      <c r="N13692" s="100"/>
      <c r="R13692" s="352">
        <f>L13922-[1]გადასახდელები!L12312</f>
        <v>0</v>
      </c>
    </row>
    <row r="13693" spans="2:18" ht="20.25" hidden="1" customHeight="1">
      <c r="B13693" s="36" t="str">
        <f t="shared" si="3834"/>
        <v>b</v>
      </c>
      <c r="C13693" s="42">
        <v>6</v>
      </c>
      <c r="D13693" s="42"/>
      <c r="F13693" s="343" t="s">
        <v>660</v>
      </c>
      <c r="G13693" s="45" t="s">
        <v>289</v>
      </c>
      <c r="H13693" s="99"/>
      <c r="I13693" s="105">
        <f t="shared" si="3833"/>
        <v>0</v>
      </c>
      <c r="J13693" s="100"/>
      <c r="K13693" s="100"/>
      <c r="L13693" s="105">
        <f t="shared" si="3835"/>
        <v>0</v>
      </c>
      <c r="M13693" s="100"/>
      <c r="N13693" s="100"/>
      <c r="R13693" s="352">
        <f>L13923-[1]გადასახდელები!L12313</f>
        <v>0</v>
      </c>
    </row>
    <row r="13694" spans="2:18" ht="20.25" hidden="1" customHeight="1">
      <c r="B13694" s="36" t="str">
        <f t="shared" si="3834"/>
        <v>b</v>
      </c>
      <c r="C13694" s="42">
        <v>6</v>
      </c>
      <c r="D13694" s="42"/>
      <c r="F13694" s="343" t="s">
        <v>661</v>
      </c>
      <c r="G13694" s="45" t="s">
        <v>216</v>
      </c>
      <c r="H13694" s="99"/>
      <c r="I13694" s="105">
        <f t="shared" si="3833"/>
        <v>0</v>
      </c>
      <c r="J13694" s="100"/>
      <c r="K13694" s="100"/>
      <c r="L13694" s="105">
        <f t="shared" si="3835"/>
        <v>0</v>
      </c>
      <c r="M13694" s="100"/>
      <c r="N13694" s="100"/>
      <c r="R13694" s="352">
        <f>L13924-[1]გადასახდელები!L12314</f>
        <v>0</v>
      </c>
    </row>
    <row r="13695" spans="2:18" ht="20.25" hidden="1" customHeight="1">
      <c r="B13695" s="36" t="str">
        <f t="shared" si="3834"/>
        <v>b</v>
      </c>
      <c r="C13695" s="42">
        <v>6</v>
      </c>
      <c r="D13695" s="42"/>
      <c r="F13695" s="343" t="s">
        <v>662</v>
      </c>
      <c r="G13695" s="45" t="s">
        <v>217</v>
      </c>
      <c r="H13695" s="99"/>
      <c r="I13695" s="105">
        <f t="shared" si="3833"/>
        <v>0</v>
      </c>
      <c r="J13695" s="100"/>
      <c r="K13695" s="100"/>
      <c r="L13695" s="105">
        <f t="shared" si="3835"/>
        <v>0</v>
      </c>
      <c r="M13695" s="100"/>
      <c r="N13695" s="100"/>
      <c r="R13695" s="352">
        <f>L13925-[1]გადასახდელები!L12315</f>
        <v>0</v>
      </c>
    </row>
    <row r="13696" spans="2:18" ht="20.25" hidden="1" customHeight="1">
      <c r="B13696" s="36" t="str">
        <f t="shared" si="3834"/>
        <v>b</v>
      </c>
      <c r="C13696" s="42">
        <v>6</v>
      </c>
      <c r="D13696" s="42"/>
      <c r="F13696" s="343" t="s">
        <v>571</v>
      </c>
      <c r="G13696" s="45" t="s">
        <v>290</v>
      </c>
      <c r="H13696" s="99"/>
      <c r="I13696" s="105">
        <f t="shared" si="3833"/>
        <v>0</v>
      </c>
      <c r="J13696" s="100"/>
      <c r="K13696" s="100"/>
      <c r="L13696" s="105">
        <f t="shared" si="3835"/>
        <v>0</v>
      </c>
      <c r="M13696" s="100"/>
      <c r="N13696" s="100"/>
      <c r="R13696" s="352">
        <f>L13926-[1]გადასახდელები!L12316</f>
        <v>0</v>
      </c>
    </row>
    <row r="13697" spans="2:18" ht="20.25" hidden="1" customHeight="1">
      <c r="B13697" s="36" t="str">
        <f t="shared" si="3834"/>
        <v>b</v>
      </c>
      <c r="C13697" s="42">
        <v>6</v>
      </c>
      <c r="D13697" s="42"/>
      <c r="F13697" s="343" t="s">
        <v>663</v>
      </c>
      <c r="G13697" s="45" t="s">
        <v>291</v>
      </c>
      <c r="H13697" s="99"/>
      <c r="I13697" s="105">
        <f t="shared" si="3833"/>
        <v>0</v>
      </c>
      <c r="J13697" s="100"/>
      <c r="K13697" s="100"/>
      <c r="L13697" s="105">
        <f t="shared" si="3835"/>
        <v>0</v>
      </c>
      <c r="M13697" s="100"/>
      <c r="N13697" s="100"/>
      <c r="R13697" s="352">
        <f>L13927-[1]გადასახდელები!L12317</f>
        <v>0</v>
      </c>
    </row>
    <row r="13698" spans="2:18" ht="20.25" hidden="1" customHeight="1">
      <c r="B13698" s="36" t="str">
        <f t="shared" si="3834"/>
        <v>b</v>
      </c>
      <c r="C13698" s="42">
        <v>6</v>
      </c>
      <c r="D13698" s="42"/>
      <c r="F13698" s="343" t="s">
        <v>664</v>
      </c>
      <c r="G13698" s="45" t="s">
        <v>218</v>
      </c>
      <c r="H13698" s="99"/>
      <c r="I13698" s="105">
        <f t="shared" si="3833"/>
        <v>0</v>
      </c>
      <c r="J13698" s="100"/>
      <c r="K13698" s="100"/>
      <c r="L13698" s="105">
        <f t="shared" si="3835"/>
        <v>0</v>
      </c>
      <c r="M13698" s="100"/>
      <c r="N13698" s="100"/>
      <c r="R13698" s="352">
        <f>L13928-[1]გადასახდელები!L12318</f>
        <v>0</v>
      </c>
    </row>
    <row r="13699" spans="2:18" ht="20.25" hidden="1" customHeight="1">
      <c r="B13699" s="36" t="str">
        <f t="shared" si="3834"/>
        <v>b</v>
      </c>
      <c r="C13699" s="42">
        <v>6</v>
      </c>
      <c r="D13699" s="42"/>
      <c r="F13699" s="343" t="s">
        <v>665</v>
      </c>
      <c r="G13699" s="45" t="s">
        <v>219</v>
      </c>
      <c r="H13699" s="99"/>
      <c r="I13699" s="105">
        <f t="shared" si="3833"/>
        <v>0</v>
      </c>
      <c r="J13699" s="100"/>
      <c r="K13699" s="100"/>
      <c r="L13699" s="105">
        <f t="shared" si="3835"/>
        <v>0</v>
      </c>
      <c r="M13699" s="100"/>
      <c r="N13699" s="100"/>
      <c r="R13699" s="352">
        <f>L13929-[1]გადასახდელები!L12319</f>
        <v>0</v>
      </c>
    </row>
    <row r="13700" spans="2:18" ht="20.25" hidden="1" customHeight="1">
      <c r="B13700" s="36" t="str">
        <f t="shared" si="3834"/>
        <v>b</v>
      </c>
      <c r="C13700" s="42">
        <v>6</v>
      </c>
      <c r="D13700" s="42"/>
      <c r="F13700" s="343" t="s">
        <v>666</v>
      </c>
      <c r="G13700" s="45" t="s">
        <v>220</v>
      </c>
      <c r="H13700" s="99"/>
      <c r="I13700" s="105">
        <f t="shared" si="3833"/>
        <v>0</v>
      </c>
      <c r="J13700" s="100"/>
      <c r="K13700" s="100"/>
      <c r="L13700" s="105">
        <f t="shared" si="3835"/>
        <v>0</v>
      </c>
      <c r="M13700" s="100"/>
      <c r="N13700" s="100"/>
      <c r="R13700" s="352">
        <f>L13930-[1]გადასახდელები!L12320</f>
        <v>0</v>
      </c>
    </row>
    <row r="13701" spans="2:18" ht="20.25" hidden="1" customHeight="1">
      <c r="B13701" s="36" t="str">
        <f t="shared" si="3834"/>
        <v>b</v>
      </c>
      <c r="C13701" s="42">
        <v>6</v>
      </c>
      <c r="D13701" s="42"/>
      <c r="F13701" s="343" t="s">
        <v>667</v>
      </c>
      <c r="G13701" s="45" t="s">
        <v>221</v>
      </c>
      <c r="H13701" s="99"/>
      <c r="I13701" s="105">
        <f t="shared" si="3833"/>
        <v>0</v>
      </c>
      <c r="J13701" s="100"/>
      <c r="K13701" s="100"/>
      <c r="L13701" s="105">
        <f t="shared" si="3835"/>
        <v>0</v>
      </c>
      <c r="M13701" s="100"/>
      <c r="N13701" s="100"/>
      <c r="R13701" s="352">
        <f>L13931-[1]გადასახდელები!L12321</f>
        <v>0</v>
      </c>
    </row>
    <row r="13702" spans="2:18" ht="20.25" hidden="1" customHeight="1">
      <c r="B13702" s="36" t="str">
        <f t="shared" si="3834"/>
        <v>b</v>
      </c>
      <c r="C13702" s="42">
        <v>6</v>
      </c>
      <c r="D13702" s="42"/>
      <c r="F13702" s="343" t="s">
        <v>668</v>
      </c>
      <c r="G13702" s="45" t="s">
        <v>222</v>
      </c>
      <c r="H13702" s="99"/>
      <c r="I13702" s="105">
        <f t="shared" si="3833"/>
        <v>0</v>
      </c>
      <c r="J13702" s="100"/>
      <c r="K13702" s="100"/>
      <c r="L13702" s="105">
        <f t="shared" si="3835"/>
        <v>0</v>
      </c>
      <c r="M13702" s="100"/>
      <c r="N13702" s="100"/>
      <c r="R13702" s="352">
        <f>L13932-[1]გადასახდელები!L12322</f>
        <v>0</v>
      </c>
    </row>
    <row r="13703" spans="2:18" ht="20.25" hidden="1" customHeight="1">
      <c r="B13703" s="36" t="str">
        <f t="shared" si="3834"/>
        <v>b</v>
      </c>
      <c r="C13703" s="42">
        <v>6</v>
      </c>
      <c r="D13703" s="42"/>
      <c r="F13703" s="343" t="s">
        <v>669</v>
      </c>
      <c r="G13703" s="45" t="s">
        <v>223</v>
      </c>
      <c r="H13703" s="99"/>
      <c r="I13703" s="105">
        <f t="shared" si="3833"/>
        <v>0</v>
      </c>
      <c r="J13703" s="100"/>
      <c r="K13703" s="100"/>
      <c r="L13703" s="105">
        <f t="shared" si="3835"/>
        <v>0</v>
      </c>
      <c r="M13703" s="100"/>
      <c r="N13703" s="100"/>
      <c r="R13703" s="352">
        <f>L13933-[1]გადასახდელები!L12323</f>
        <v>0</v>
      </c>
    </row>
    <row r="13704" spans="2:18" ht="36" hidden="1" customHeight="1">
      <c r="B13704" s="36" t="str">
        <f t="shared" si="3834"/>
        <v>b</v>
      </c>
      <c r="C13704" s="42">
        <v>6</v>
      </c>
      <c r="D13704" s="42"/>
      <c r="F13704" s="343" t="s">
        <v>670</v>
      </c>
      <c r="G13704" s="45" t="s">
        <v>224</v>
      </c>
      <c r="H13704" s="99"/>
      <c r="I13704" s="105">
        <f t="shared" si="3833"/>
        <v>0</v>
      </c>
      <c r="J13704" s="100"/>
      <c r="K13704" s="100"/>
      <c r="L13704" s="105">
        <f t="shared" si="3835"/>
        <v>0</v>
      </c>
      <c r="M13704" s="100"/>
      <c r="N13704" s="100"/>
      <c r="R13704" s="352">
        <f>L13934-[1]გადასახდელები!L12324</f>
        <v>0</v>
      </c>
    </row>
    <row r="13705" spans="2:18" ht="48.75" hidden="1" customHeight="1">
      <c r="B13705" s="36" t="str">
        <f t="shared" si="3834"/>
        <v>b</v>
      </c>
      <c r="C13705" s="42">
        <v>6</v>
      </c>
      <c r="D13705" s="42"/>
      <c r="F13705" s="343" t="s">
        <v>671</v>
      </c>
      <c r="G13705" s="45" t="s">
        <v>225</v>
      </c>
      <c r="H13705" s="99"/>
      <c r="I13705" s="105">
        <f t="shared" si="3833"/>
        <v>0</v>
      </c>
      <c r="J13705" s="100"/>
      <c r="K13705" s="100"/>
      <c r="L13705" s="105">
        <f t="shared" si="3835"/>
        <v>0</v>
      </c>
      <c r="M13705" s="100"/>
      <c r="N13705" s="100"/>
      <c r="R13705" s="352">
        <f>L13935-[1]გადასახდელები!L12325</f>
        <v>0</v>
      </c>
    </row>
    <row r="13706" spans="2:18" ht="24.75" hidden="1" customHeight="1">
      <c r="B13706" s="36" t="str">
        <f t="shared" si="3834"/>
        <v>b</v>
      </c>
      <c r="C13706" s="42">
        <v>6</v>
      </c>
      <c r="D13706" s="42"/>
      <c r="F13706" s="343" t="s">
        <v>672</v>
      </c>
      <c r="G13706" s="45" t="s">
        <v>226</v>
      </c>
      <c r="H13706" s="99"/>
      <c r="I13706" s="105">
        <f t="shared" si="3833"/>
        <v>0</v>
      </c>
      <c r="J13706" s="100"/>
      <c r="K13706" s="100"/>
      <c r="L13706" s="105">
        <f t="shared" si="3835"/>
        <v>0</v>
      </c>
      <c r="M13706" s="100"/>
      <c r="N13706" s="100"/>
      <c r="R13706" s="352">
        <f>L13936-[1]გადასახდელები!L12326</f>
        <v>0</v>
      </c>
    </row>
    <row r="13707" spans="2:18" ht="24" hidden="1" customHeight="1">
      <c r="B13707" s="36" t="str">
        <f t="shared" si="3834"/>
        <v>b</v>
      </c>
      <c r="C13707" s="42">
        <v>6</v>
      </c>
      <c r="D13707" s="42"/>
      <c r="F13707" s="343" t="s">
        <v>673</v>
      </c>
      <c r="G13707" s="45" t="s">
        <v>227</v>
      </c>
      <c r="H13707" s="99"/>
      <c r="I13707" s="105">
        <f t="shared" si="3833"/>
        <v>0</v>
      </c>
      <c r="J13707" s="100"/>
      <c r="K13707" s="100"/>
      <c r="L13707" s="105">
        <f t="shared" si="3835"/>
        <v>0</v>
      </c>
      <c r="M13707" s="100"/>
      <c r="N13707" s="100"/>
      <c r="R13707" s="352">
        <f>L13937-[1]გადასახდელები!L12327</f>
        <v>0</v>
      </c>
    </row>
    <row r="13708" spans="2:18" ht="36.75" hidden="1" customHeight="1">
      <c r="B13708" s="36" t="str">
        <f t="shared" si="3834"/>
        <v>b</v>
      </c>
      <c r="C13708" s="42">
        <v>6</v>
      </c>
      <c r="D13708" s="42"/>
      <c r="F13708" s="343" t="s">
        <v>572</v>
      </c>
      <c r="G13708" s="45" t="s">
        <v>228</v>
      </c>
      <c r="H13708" s="99"/>
      <c r="I13708" s="105">
        <f t="shared" si="3833"/>
        <v>0</v>
      </c>
      <c r="J13708" s="100"/>
      <c r="K13708" s="100"/>
      <c r="L13708" s="105">
        <f t="shared" si="3835"/>
        <v>0</v>
      </c>
      <c r="M13708" s="100"/>
      <c r="N13708" s="100"/>
      <c r="R13708" s="352">
        <f>L13938-[1]გადასახდელები!L12328</f>
        <v>0</v>
      </c>
    </row>
    <row r="13709" spans="2:18" ht="24.75" hidden="1" customHeight="1">
      <c r="B13709" s="36" t="str">
        <f t="shared" si="3834"/>
        <v>b</v>
      </c>
      <c r="C13709" s="42">
        <v>5</v>
      </c>
      <c r="D13709" s="42"/>
      <c r="F13709" s="343" t="s">
        <v>573</v>
      </c>
      <c r="G13709" s="48" t="s">
        <v>193</v>
      </c>
      <c r="H13709" s="101"/>
      <c r="I13709" s="97">
        <f t="shared" si="3833"/>
        <v>0</v>
      </c>
      <c r="J13709" s="102"/>
      <c r="K13709" s="102"/>
      <c r="L13709" s="97">
        <f t="shared" si="3835"/>
        <v>0</v>
      </c>
      <c r="M13709" s="102"/>
      <c r="N13709" s="102"/>
      <c r="R13709" s="352">
        <f>L13939-[1]გადასახდელები!L12329</f>
        <v>0</v>
      </c>
    </row>
    <row r="13710" spans="2:18" ht="20.25" hidden="1" customHeight="1">
      <c r="B13710" s="36" t="str">
        <f t="shared" si="3834"/>
        <v>b</v>
      </c>
      <c r="C13710" s="42">
        <v>2</v>
      </c>
      <c r="D13710" s="42"/>
      <c r="E13710" s="24">
        <v>7109</v>
      </c>
      <c r="F13710" s="342" t="s">
        <v>574</v>
      </c>
      <c r="G13710" s="59" t="s">
        <v>292</v>
      </c>
      <c r="H13710" s="86">
        <f>H13711+H13758+H13766+H13765</f>
        <v>0</v>
      </c>
      <c r="I13710" s="87">
        <f t="shared" si="3833"/>
        <v>0</v>
      </c>
      <c r="J13710" s="88">
        <f>J13711+J13758+J13766+J13765</f>
        <v>0</v>
      </c>
      <c r="K13710" s="88">
        <f>K13711+K13758+K13766+K13765</f>
        <v>0</v>
      </c>
      <c r="L13710" s="87">
        <f t="shared" si="3835"/>
        <v>0</v>
      </c>
      <c r="M13710" s="88">
        <f>M13711+M13758+M13766+M13765</f>
        <v>0</v>
      </c>
      <c r="N13710" s="88">
        <f>N13711+N13758+N13766+N13765</f>
        <v>0</v>
      </c>
      <c r="O13710" s="82" t="s">
        <v>146</v>
      </c>
      <c r="P13710" s="35" t="s">
        <v>145</v>
      </c>
      <c r="R13710" s="352">
        <f>L13940-[1]გადასახდელები!L12330</f>
        <v>0</v>
      </c>
    </row>
    <row r="13711" spans="2:18" ht="20.25" hidden="1" customHeight="1">
      <c r="B13711" s="36" t="str">
        <f t="shared" si="3834"/>
        <v>b</v>
      </c>
      <c r="C13711" s="42">
        <v>3</v>
      </c>
      <c r="D13711" s="42"/>
      <c r="F13711" s="342" t="s">
        <v>575</v>
      </c>
      <c r="G13711" s="51" t="s">
        <v>293</v>
      </c>
      <c r="H13711" s="89">
        <f>H13712+H13724+H13753</f>
        <v>0</v>
      </c>
      <c r="I13711" s="90">
        <f t="shared" si="3833"/>
        <v>0</v>
      </c>
      <c r="J13711" s="89">
        <f>J13712+J13724+J13753</f>
        <v>0</v>
      </c>
      <c r="K13711" s="89">
        <f>K13712+K13724+K13753</f>
        <v>0</v>
      </c>
      <c r="L13711" s="90">
        <f t="shared" si="3835"/>
        <v>0</v>
      </c>
      <c r="M13711" s="89">
        <f>M13712+M13724+M13753</f>
        <v>0</v>
      </c>
      <c r="N13711" s="89">
        <f>N13712+N13724+N13753</f>
        <v>0</v>
      </c>
      <c r="O13711" s="82" t="s">
        <v>146</v>
      </c>
      <c r="P13711" s="35" t="s">
        <v>145</v>
      </c>
      <c r="R13711" s="352">
        <f>L13941-[1]გადასახდელები!L12331</f>
        <v>0</v>
      </c>
    </row>
    <row r="13712" spans="2:18" ht="20.25" hidden="1" customHeight="1">
      <c r="B13712" s="36" t="str">
        <f t="shared" si="3834"/>
        <v>b</v>
      </c>
      <c r="C13712" s="42">
        <v>4</v>
      </c>
      <c r="D13712" s="42"/>
      <c r="F13712" s="342" t="s">
        <v>576</v>
      </c>
      <c r="G13712" s="47" t="s">
        <v>294</v>
      </c>
      <c r="H13712" s="93">
        <f>H13713+H13714+H13715+H13716+H13717+H13718+H13719+H13720+H13721+H13722+H13723</f>
        <v>0</v>
      </c>
      <c r="I13712" s="94">
        <f t="shared" si="3833"/>
        <v>0</v>
      </c>
      <c r="J13712" s="93">
        <f>J13713+J13714+J13715+J13716+J13717+J13718+J13719+J13720+J13721+J13722+J13723</f>
        <v>0</v>
      </c>
      <c r="K13712" s="93">
        <f>K13713+K13714+K13715+K13716+K13717+K13718+K13719+K13720+K13721+K13722+K13723</f>
        <v>0</v>
      </c>
      <c r="L13712" s="94">
        <f t="shared" si="3835"/>
        <v>0</v>
      </c>
      <c r="M13712" s="93">
        <f>M13713+M13714+M13715+M13716+M13717+M13718+M13719+M13720+M13721+M13722+M13723</f>
        <v>0</v>
      </c>
      <c r="N13712" s="93">
        <f>N13713+N13714+N13715+N13716+N13717+N13718+N13719+N13720+N13721+N13722+N13723</f>
        <v>0</v>
      </c>
      <c r="O13712" s="82" t="s">
        <v>146</v>
      </c>
      <c r="P13712" s="35" t="s">
        <v>145</v>
      </c>
      <c r="R13712" s="352">
        <f>L13942-[1]გადასახდელები!L12332</f>
        <v>0</v>
      </c>
    </row>
    <row r="13713" spans="2:18" ht="20.25" hidden="1" customHeight="1">
      <c r="B13713" s="36" t="str">
        <f t="shared" si="3834"/>
        <v>b</v>
      </c>
      <c r="C13713" s="42">
        <v>5</v>
      </c>
      <c r="D13713" s="42"/>
      <c r="F13713" s="343" t="s">
        <v>577</v>
      </c>
      <c r="G13713" s="48" t="s">
        <v>295</v>
      </c>
      <c r="H13713" s="101"/>
      <c r="I13713" s="97">
        <f t="shared" si="3833"/>
        <v>0</v>
      </c>
      <c r="J13713" s="102"/>
      <c r="K13713" s="102"/>
      <c r="L13713" s="97">
        <f t="shared" si="3835"/>
        <v>0</v>
      </c>
      <c r="M13713" s="102"/>
      <c r="N13713" s="102"/>
      <c r="O13713" s="115"/>
      <c r="P13713" s="35" t="s">
        <v>145</v>
      </c>
      <c r="R13713" s="352">
        <f>L13943-[1]გადასახდელები!L12333</f>
        <v>0</v>
      </c>
    </row>
    <row r="13714" spans="2:18" ht="20.25" hidden="1" customHeight="1">
      <c r="B13714" s="36" t="str">
        <f t="shared" si="3834"/>
        <v>b</v>
      </c>
      <c r="C13714" s="42">
        <v>5</v>
      </c>
      <c r="D13714" s="42"/>
      <c r="F13714" s="343" t="s">
        <v>578</v>
      </c>
      <c r="G13714" s="48" t="s">
        <v>296</v>
      </c>
      <c r="H13714" s="101"/>
      <c r="I13714" s="97">
        <f t="shared" si="3833"/>
        <v>0</v>
      </c>
      <c r="J13714" s="102"/>
      <c r="K13714" s="102"/>
      <c r="L13714" s="97">
        <f t="shared" si="3835"/>
        <v>0</v>
      </c>
      <c r="M13714" s="102"/>
      <c r="N13714" s="102"/>
      <c r="O13714" s="115"/>
      <c r="P13714" s="35" t="s">
        <v>145</v>
      </c>
      <c r="R13714" s="352">
        <f>L13944-[1]გადასახდელები!L12334</f>
        <v>0</v>
      </c>
    </row>
    <row r="13715" spans="2:18" ht="30.75" hidden="1" customHeight="1">
      <c r="B13715" s="36" t="str">
        <f t="shared" si="3834"/>
        <v>b</v>
      </c>
      <c r="C13715" s="42">
        <v>5</v>
      </c>
      <c r="D13715" s="42"/>
      <c r="F13715" s="343" t="s">
        <v>674</v>
      </c>
      <c r="G13715" s="52" t="s">
        <v>297</v>
      </c>
      <c r="H13715" s="101"/>
      <c r="I13715" s="97">
        <f t="shared" si="3833"/>
        <v>0</v>
      </c>
      <c r="J13715" s="102"/>
      <c r="K13715" s="102"/>
      <c r="L13715" s="97">
        <f t="shared" si="3835"/>
        <v>0</v>
      </c>
      <c r="M13715" s="102"/>
      <c r="N13715" s="102"/>
      <c r="O13715" s="115"/>
      <c r="P13715" s="35" t="s">
        <v>145</v>
      </c>
      <c r="R13715" s="352">
        <f>L13945-[1]გადასახდელები!L12335</f>
        <v>0</v>
      </c>
    </row>
    <row r="13716" spans="2:18" ht="20.25" hidden="1" customHeight="1">
      <c r="B13716" s="36" t="str">
        <f t="shared" si="3834"/>
        <v>b</v>
      </c>
      <c r="C13716" s="42">
        <v>5</v>
      </c>
      <c r="D13716" s="42"/>
      <c r="F13716" s="343" t="s">
        <v>579</v>
      </c>
      <c r="G13716" s="48" t="s">
        <v>298</v>
      </c>
      <c r="H13716" s="101"/>
      <c r="I13716" s="97">
        <f t="shared" si="3833"/>
        <v>0</v>
      </c>
      <c r="J13716" s="102"/>
      <c r="K13716" s="102"/>
      <c r="L13716" s="97">
        <f t="shared" si="3835"/>
        <v>0</v>
      </c>
      <c r="M13716" s="102"/>
      <c r="N13716" s="102"/>
      <c r="O13716" s="115"/>
      <c r="P13716" s="35" t="s">
        <v>145</v>
      </c>
      <c r="R13716" s="352">
        <f>L13946-[1]გადასახდელები!L12336</f>
        <v>0</v>
      </c>
    </row>
    <row r="13717" spans="2:18" ht="20.25" hidden="1" customHeight="1">
      <c r="B13717" s="36" t="str">
        <f t="shared" si="3834"/>
        <v>b</v>
      </c>
      <c r="C13717" s="42">
        <v>5</v>
      </c>
      <c r="D13717" s="42"/>
      <c r="F13717" s="343" t="s">
        <v>580</v>
      </c>
      <c r="G13717" s="48" t="s">
        <v>299</v>
      </c>
      <c r="H13717" s="101"/>
      <c r="I13717" s="97">
        <f t="shared" si="3833"/>
        <v>0</v>
      </c>
      <c r="J13717" s="102"/>
      <c r="K13717" s="102"/>
      <c r="L13717" s="97">
        <f t="shared" si="3835"/>
        <v>0</v>
      </c>
      <c r="M13717" s="102"/>
      <c r="N13717" s="102"/>
      <c r="O13717" s="115"/>
      <c r="P13717" s="35" t="s">
        <v>145</v>
      </c>
      <c r="R13717" s="352">
        <f>L13947-[1]გადასახდელები!L12337</f>
        <v>0</v>
      </c>
    </row>
    <row r="13718" spans="2:18" ht="30.75" hidden="1" customHeight="1">
      <c r="B13718" s="36" t="str">
        <f t="shared" si="3834"/>
        <v>b</v>
      </c>
      <c r="C13718" s="42">
        <v>5</v>
      </c>
      <c r="D13718" s="42"/>
      <c r="F13718" s="343" t="s">
        <v>581</v>
      </c>
      <c r="G13718" s="48" t="s">
        <v>300</v>
      </c>
      <c r="H13718" s="101"/>
      <c r="I13718" s="97">
        <f t="shared" si="3833"/>
        <v>0</v>
      </c>
      <c r="J13718" s="102"/>
      <c r="K13718" s="102"/>
      <c r="L13718" s="97">
        <f t="shared" si="3835"/>
        <v>0</v>
      </c>
      <c r="M13718" s="102"/>
      <c r="N13718" s="102"/>
      <c r="O13718" s="115"/>
      <c r="P13718" s="35" t="s">
        <v>145</v>
      </c>
      <c r="R13718" s="352">
        <f>L13948-[1]გადასახდელები!L12338</f>
        <v>0</v>
      </c>
    </row>
    <row r="13719" spans="2:18" ht="20.25" hidden="1" customHeight="1">
      <c r="B13719" s="36" t="str">
        <f t="shared" si="3834"/>
        <v>b</v>
      </c>
      <c r="C13719" s="42">
        <v>5</v>
      </c>
      <c r="D13719" s="42"/>
      <c r="F13719" s="343" t="s">
        <v>675</v>
      </c>
      <c r="G13719" s="48" t="s">
        <v>301</v>
      </c>
      <c r="H13719" s="101"/>
      <c r="I13719" s="97">
        <f t="shared" si="3833"/>
        <v>0</v>
      </c>
      <c r="J13719" s="102"/>
      <c r="K13719" s="102"/>
      <c r="L13719" s="97">
        <f t="shared" si="3835"/>
        <v>0</v>
      </c>
      <c r="M13719" s="102"/>
      <c r="N13719" s="102"/>
      <c r="O13719" s="115"/>
      <c r="P13719" s="35" t="s">
        <v>145</v>
      </c>
      <c r="R13719" s="352">
        <f>L13949-[1]გადასახდელები!L12339</f>
        <v>0</v>
      </c>
    </row>
    <row r="13720" spans="2:18" ht="20.25" hidden="1" customHeight="1">
      <c r="B13720" s="36" t="str">
        <f t="shared" si="3834"/>
        <v>b</v>
      </c>
      <c r="C13720" s="42">
        <v>5</v>
      </c>
      <c r="D13720" s="42"/>
      <c r="F13720" s="343" t="s">
        <v>582</v>
      </c>
      <c r="G13720" s="48" t="s">
        <v>302</v>
      </c>
      <c r="H13720" s="101"/>
      <c r="I13720" s="97">
        <f t="shared" si="3833"/>
        <v>0</v>
      </c>
      <c r="J13720" s="102"/>
      <c r="K13720" s="102"/>
      <c r="L13720" s="97">
        <f t="shared" si="3835"/>
        <v>0</v>
      </c>
      <c r="M13720" s="102"/>
      <c r="N13720" s="102"/>
      <c r="O13720" s="115"/>
      <c r="P13720" s="35" t="s">
        <v>145</v>
      </c>
      <c r="R13720" s="352">
        <f>L13950-[1]გადასახდელები!L12340</f>
        <v>0</v>
      </c>
    </row>
    <row r="13721" spans="2:18" ht="20.25" hidden="1" customHeight="1">
      <c r="B13721" s="36" t="str">
        <f t="shared" si="3834"/>
        <v>b</v>
      </c>
      <c r="C13721" s="42">
        <v>5</v>
      </c>
      <c r="D13721" s="42"/>
      <c r="F13721" s="343" t="s">
        <v>676</v>
      </c>
      <c r="G13721" s="48" t="s">
        <v>303</v>
      </c>
      <c r="H13721" s="101"/>
      <c r="I13721" s="97">
        <f t="shared" si="3833"/>
        <v>0</v>
      </c>
      <c r="J13721" s="102"/>
      <c r="K13721" s="102"/>
      <c r="L13721" s="97">
        <f t="shared" si="3835"/>
        <v>0</v>
      </c>
      <c r="M13721" s="102"/>
      <c r="N13721" s="102"/>
      <c r="O13721" s="115"/>
      <c r="P13721" s="35" t="s">
        <v>145</v>
      </c>
      <c r="R13721" s="352">
        <f>L13951-[1]გადასახდელები!L12341</f>
        <v>0</v>
      </c>
    </row>
    <row r="13722" spans="2:18" ht="20.25" hidden="1" customHeight="1">
      <c r="B13722" s="36" t="str">
        <f t="shared" si="3834"/>
        <v>b</v>
      </c>
      <c r="C13722" s="42">
        <v>5</v>
      </c>
      <c r="D13722" s="42"/>
      <c r="F13722" s="343" t="s">
        <v>677</v>
      </c>
      <c r="G13722" s="48" t="s">
        <v>304</v>
      </c>
      <c r="H13722" s="101"/>
      <c r="I13722" s="97">
        <f t="shared" si="3833"/>
        <v>0</v>
      </c>
      <c r="J13722" s="102"/>
      <c r="K13722" s="102"/>
      <c r="L13722" s="97">
        <f t="shared" si="3835"/>
        <v>0</v>
      </c>
      <c r="M13722" s="102"/>
      <c r="N13722" s="102"/>
      <c r="O13722" s="115"/>
      <c r="P13722" s="35" t="s">
        <v>145</v>
      </c>
      <c r="R13722" s="352">
        <f>L13952-[1]გადასახდელები!L12342</f>
        <v>0</v>
      </c>
    </row>
    <row r="13723" spans="2:18" ht="20.25" hidden="1" customHeight="1">
      <c r="B13723" s="36" t="str">
        <f t="shared" si="3834"/>
        <v>b</v>
      </c>
      <c r="C13723" s="42">
        <v>5</v>
      </c>
      <c r="D13723" s="42"/>
      <c r="F13723" s="343" t="s">
        <v>583</v>
      </c>
      <c r="G13723" s="48" t="s">
        <v>305</v>
      </c>
      <c r="H13723" s="101"/>
      <c r="I13723" s="97">
        <f t="shared" si="3833"/>
        <v>0</v>
      </c>
      <c r="J13723" s="102"/>
      <c r="K13723" s="102"/>
      <c r="L13723" s="97">
        <f t="shared" si="3835"/>
        <v>0</v>
      </c>
      <c r="M13723" s="102"/>
      <c r="N13723" s="102"/>
      <c r="O13723" s="115"/>
      <c r="P13723" s="35" t="s">
        <v>145</v>
      </c>
      <c r="R13723" s="352">
        <f>L13953-[1]გადასახდელები!L12343</f>
        <v>0</v>
      </c>
    </row>
    <row r="13724" spans="2:18" ht="20.25" hidden="1" customHeight="1">
      <c r="B13724" s="36" t="str">
        <f t="shared" si="3834"/>
        <v>b</v>
      </c>
      <c r="C13724" s="42">
        <v>4</v>
      </c>
      <c r="D13724" s="42"/>
      <c r="F13724" s="342" t="s">
        <v>584</v>
      </c>
      <c r="G13724" s="47" t="s">
        <v>306</v>
      </c>
      <c r="H13724" s="93">
        <f>H13725+H13732</f>
        <v>0</v>
      </c>
      <c r="I13724" s="94">
        <f t="shared" si="3833"/>
        <v>0</v>
      </c>
      <c r="J13724" s="93">
        <f>J13725+J13732</f>
        <v>0</v>
      </c>
      <c r="K13724" s="93">
        <f>K13725+K13732</f>
        <v>0</v>
      </c>
      <c r="L13724" s="94">
        <f t="shared" si="3835"/>
        <v>0</v>
      </c>
      <c r="M13724" s="93">
        <f>M13725+M13732</f>
        <v>0</v>
      </c>
      <c r="N13724" s="93">
        <f>N13725+N13732</f>
        <v>0</v>
      </c>
      <c r="O13724" s="82" t="s">
        <v>146</v>
      </c>
      <c r="P13724" s="35" t="s">
        <v>145</v>
      </c>
      <c r="R13724" s="352">
        <f>L13954-[1]გადასახდელები!L12344</f>
        <v>0</v>
      </c>
    </row>
    <row r="13725" spans="2:18" ht="20.25" hidden="1" customHeight="1">
      <c r="B13725" s="36" t="str">
        <f t="shared" si="3834"/>
        <v>b</v>
      </c>
      <c r="C13725" s="42">
        <v>5</v>
      </c>
      <c r="D13725" s="42"/>
      <c r="F13725" s="342" t="s">
        <v>585</v>
      </c>
      <c r="G13725" s="48" t="s">
        <v>307</v>
      </c>
      <c r="H13725" s="96">
        <f>SUM(H13726:H13731)</f>
        <v>0</v>
      </c>
      <c r="I13725" s="97">
        <f t="shared" si="3833"/>
        <v>0</v>
      </c>
      <c r="J13725" s="96">
        <f>SUM(J13726:J13731)</f>
        <v>0</v>
      </c>
      <c r="K13725" s="96">
        <f>SUM(K13726:K13731)</f>
        <v>0</v>
      </c>
      <c r="L13725" s="97">
        <f t="shared" si="3835"/>
        <v>0</v>
      </c>
      <c r="M13725" s="96">
        <f>SUM(M13726:M13731)</f>
        <v>0</v>
      </c>
      <c r="N13725" s="96">
        <f>SUM(N13726:N13731)</f>
        <v>0</v>
      </c>
      <c r="O13725" s="82" t="s">
        <v>146</v>
      </c>
      <c r="P13725" s="35" t="s">
        <v>145</v>
      </c>
      <c r="R13725" s="352">
        <f>L13955-[1]გადასახდელები!L12345</f>
        <v>0</v>
      </c>
    </row>
    <row r="13726" spans="2:18" ht="20.25" hidden="1" customHeight="1">
      <c r="B13726" s="36" t="str">
        <f t="shared" si="3834"/>
        <v>b</v>
      </c>
      <c r="C13726" s="42">
        <v>6</v>
      </c>
      <c r="D13726" s="42"/>
      <c r="F13726" s="343" t="s">
        <v>586</v>
      </c>
      <c r="G13726" s="53" t="s">
        <v>308</v>
      </c>
      <c r="H13726" s="99"/>
      <c r="I13726" s="105">
        <f t="shared" si="3833"/>
        <v>0</v>
      </c>
      <c r="J13726" s="100"/>
      <c r="K13726" s="100"/>
      <c r="L13726" s="105">
        <f t="shared" si="3835"/>
        <v>0</v>
      </c>
      <c r="M13726" s="100"/>
      <c r="N13726" s="100"/>
      <c r="O13726" s="115"/>
      <c r="P13726" s="35" t="s">
        <v>145</v>
      </c>
      <c r="R13726" s="352">
        <f>L13956-[1]გადასახდელები!L12346</f>
        <v>0</v>
      </c>
    </row>
    <row r="13727" spans="2:18" ht="20.25" hidden="1" customHeight="1">
      <c r="B13727" s="36" t="str">
        <f t="shared" si="3834"/>
        <v>b</v>
      </c>
      <c r="C13727" s="42">
        <v>6</v>
      </c>
      <c r="D13727" s="42"/>
      <c r="F13727" s="343" t="s">
        <v>678</v>
      </c>
      <c r="G13727" s="53" t="s">
        <v>309</v>
      </c>
      <c r="H13727" s="99"/>
      <c r="I13727" s="105">
        <f t="shared" si="3833"/>
        <v>0</v>
      </c>
      <c r="J13727" s="100"/>
      <c r="K13727" s="100"/>
      <c r="L13727" s="105">
        <f t="shared" si="3835"/>
        <v>0</v>
      </c>
      <c r="M13727" s="100"/>
      <c r="N13727" s="100"/>
      <c r="O13727" s="115"/>
      <c r="P13727" s="35" t="s">
        <v>145</v>
      </c>
      <c r="R13727" s="352">
        <f>L13957-[1]გადასახდელები!L12347</f>
        <v>0</v>
      </c>
    </row>
    <row r="13728" spans="2:18" ht="20.25" hidden="1" customHeight="1">
      <c r="B13728" s="36" t="str">
        <f t="shared" si="3834"/>
        <v>b</v>
      </c>
      <c r="C13728" s="42">
        <v>6</v>
      </c>
      <c r="D13728" s="42"/>
      <c r="F13728" s="343" t="s">
        <v>679</v>
      </c>
      <c r="G13728" s="53" t="s">
        <v>310</v>
      </c>
      <c r="H13728" s="99"/>
      <c r="I13728" s="105">
        <f t="shared" si="3833"/>
        <v>0</v>
      </c>
      <c r="J13728" s="100"/>
      <c r="K13728" s="100"/>
      <c r="L13728" s="105">
        <f t="shared" si="3835"/>
        <v>0</v>
      </c>
      <c r="M13728" s="100"/>
      <c r="N13728" s="100"/>
      <c r="O13728" s="115"/>
      <c r="P13728" s="35" t="s">
        <v>145</v>
      </c>
      <c r="R13728" s="352">
        <f>L13958-[1]გადასახდელები!L12348</f>
        <v>0</v>
      </c>
    </row>
    <row r="13729" spans="2:18" ht="20.25" hidden="1" customHeight="1">
      <c r="B13729" s="36" t="str">
        <f t="shared" si="3834"/>
        <v>b</v>
      </c>
      <c r="C13729" s="42">
        <v>6</v>
      </c>
      <c r="D13729" s="42"/>
      <c r="F13729" s="343" t="s">
        <v>680</v>
      </c>
      <c r="G13729" s="53" t="s">
        <v>311</v>
      </c>
      <c r="H13729" s="99"/>
      <c r="I13729" s="105">
        <f t="shared" si="3833"/>
        <v>0</v>
      </c>
      <c r="J13729" s="100"/>
      <c r="K13729" s="100"/>
      <c r="L13729" s="105">
        <f t="shared" si="3835"/>
        <v>0</v>
      </c>
      <c r="M13729" s="100"/>
      <c r="N13729" s="100"/>
      <c r="O13729" s="115"/>
      <c r="P13729" s="35" t="s">
        <v>145</v>
      </c>
      <c r="R13729" s="352">
        <f>L13959-[1]გადასახდელები!L12349</f>
        <v>0</v>
      </c>
    </row>
    <row r="13730" spans="2:18" ht="20.25" hidden="1" customHeight="1">
      <c r="B13730" s="36" t="str">
        <f t="shared" si="3834"/>
        <v>b</v>
      </c>
      <c r="C13730" s="42">
        <v>6</v>
      </c>
      <c r="D13730" s="42"/>
      <c r="F13730" s="343" t="s">
        <v>681</v>
      </c>
      <c r="G13730" s="53" t="s">
        <v>312</v>
      </c>
      <c r="H13730" s="99"/>
      <c r="I13730" s="105">
        <f t="shared" si="3833"/>
        <v>0</v>
      </c>
      <c r="J13730" s="100"/>
      <c r="K13730" s="100"/>
      <c r="L13730" s="105">
        <f t="shared" si="3835"/>
        <v>0</v>
      </c>
      <c r="M13730" s="100"/>
      <c r="N13730" s="100"/>
      <c r="O13730" s="115"/>
      <c r="P13730" s="35" t="s">
        <v>145</v>
      </c>
      <c r="R13730" s="352">
        <f>L13960-[1]გადასახდელები!L12350</f>
        <v>0</v>
      </c>
    </row>
    <row r="13731" spans="2:18" ht="20.25" hidden="1" customHeight="1">
      <c r="B13731" s="36" t="str">
        <f t="shared" si="3834"/>
        <v>b</v>
      </c>
      <c r="C13731" s="42">
        <v>6</v>
      </c>
      <c r="D13731" s="42"/>
      <c r="F13731" s="343" t="s">
        <v>682</v>
      </c>
      <c r="G13731" s="53" t="s">
        <v>313</v>
      </c>
      <c r="H13731" s="99"/>
      <c r="I13731" s="105">
        <f t="shared" si="3833"/>
        <v>0</v>
      </c>
      <c r="J13731" s="100"/>
      <c r="K13731" s="100"/>
      <c r="L13731" s="105">
        <f t="shared" si="3835"/>
        <v>0</v>
      </c>
      <c r="M13731" s="100"/>
      <c r="N13731" s="100"/>
      <c r="O13731" s="115"/>
      <c r="P13731" s="35" t="s">
        <v>145</v>
      </c>
      <c r="R13731" s="352">
        <f>L13961-[1]გადასახდელები!L12351</f>
        <v>0</v>
      </c>
    </row>
    <row r="13732" spans="2:18" ht="20.25" hidden="1" customHeight="1">
      <c r="B13732" s="36" t="str">
        <f t="shared" si="3834"/>
        <v>b</v>
      </c>
      <c r="C13732" s="42">
        <v>5</v>
      </c>
      <c r="D13732" s="42"/>
      <c r="F13732" s="342" t="s">
        <v>587</v>
      </c>
      <c r="G13732" s="48" t="s">
        <v>314</v>
      </c>
      <c r="H13732" s="96">
        <f>SUM(H13733:H13752)</f>
        <v>0</v>
      </c>
      <c r="I13732" s="97">
        <f t="shared" si="3833"/>
        <v>0</v>
      </c>
      <c r="J13732" s="96">
        <f>SUM(J13733:J13752)</f>
        <v>0</v>
      </c>
      <c r="K13732" s="96">
        <f>SUM(K13733:K13752)</f>
        <v>0</v>
      </c>
      <c r="L13732" s="97">
        <f t="shared" si="3835"/>
        <v>0</v>
      </c>
      <c r="M13732" s="96">
        <f>SUM(M13733:M13752)</f>
        <v>0</v>
      </c>
      <c r="N13732" s="96">
        <f>SUM(N13733:N13752)</f>
        <v>0</v>
      </c>
      <c r="O13732" s="82" t="s">
        <v>146</v>
      </c>
      <c r="P13732" s="35" t="s">
        <v>145</v>
      </c>
      <c r="R13732" s="352">
        <f>L13962-[1]გადასახდელები!L12352</f>
        <v>0</v>
      </c>
    </row>
    <row r="13733" spans="2:18" ht="20.25" hidden="1" customHeight="1">
      <c r="B13733" s="36" t="str">
        <f t="shared" si="3834"/>
        <v>b</v>
      </c>
      <c r="C13733" s="42">
        <v>6</v>
      </c>
      <c r="D13733" s="42"/>
      <c r="F13733" s="343" t="s">
        <v>683</v>
      </c>
      <c r="G13733" s="54" t="s">
        <v>315</v>
      </c>
      <c r="H13733" s="116"/>
      <c r="I13733" s="105">
        <f t="shared" si="3833"/>
        <v>0</v>
      </c>
      <c r="J13733" s="117"/>
      <c r="K13733" s="117"/>
      <c r="L13733" s="105">
        <f t="shared" si="3835"/>
        <v>0</v>
      </c>
      <c r="M13733" s="117"/>
      <c r="N13733" s="117"/>
      <c r="P13733" s="35" t="s">
        <v>145</v>
      </c>
      <c r="R13733" s="352">
        <f>L13963-[1]გადასახდელები!L12353</f>
        <v>0</v>
      </c>
    </row>
    <row r="13734" spans="2:18" ht="20.25" hidden="1" customHeight="1">
      <c r="B13734" s="36" t="str">
        <f t="shared" si="3834"/>
        <v>b</v>
      </c>
      <c r="C13734" s="42">
        <v>6</v>
      </c>
      <c r="D13734" s="42"/>
      <c r="F13734" s="343" t="s">
        <v>684</v>
      </c>
      <c r="G13734" s="54" t="s">
        <v>316</v>
      </c>
      <c r="H13734" s="116"/>
      <c r="I13734" s="105">
        <f t="shared" si="3833"/>
        <v>0</v>
      </c>
      <c r="J13734" s="117"/>
      <c r="K13734" s="117"/>
      <c r="L13734" s="105">
        <f t="shared" si="3835"/>
        <v>0</v>
      </c>
      <c r="M13734" s="117"/>
      <c r="N13734" s="117"/>
      <c r="P13734" s="35" t="s">
        <v>145</v>
      </c>
      <c r="R13734" s="352">
        <f>L13964-[1]გადასახდელები!L12354</f>
        <v>0</v>
      </c>
    </row>
    <row r="13735" spans="2:18" ht="30.75" hidden="1" customHeight="1">
      <c r="B13735" s="36" t="str">
        <f t="shared" si="3834"/>
        <v>b</v>
      </c>
      <c r="C13735" s="42">
        <v>6</v>
      </c>
      <c r="D13735" s="42"/>
      <c r="F13735" s="343" t="s">
        <v>588</v>
      </c>
      <c r="G13735" s="54" t="s">
        <v>317</v>
      </c>
      <c r="H13735" s="116"/>
      <c r="I13735" s="105">
        <f t="shared" si="3833"/>
        <v>0</v>
      </c>
      <c r="J13735" s="117"/>
      <c r="K13735" s="117"/>
      <c r="L13735" s="105">
        <f t="shared" si="3835"/>
        <v>0</v>
      </c>
      <c r="M13735" s="117"/>
      <c r="N13735" s="117"/>
      <c r="P13735" s="35" t="s">
        <v>145</v>
      </c>
      <c r="R13735" s="352">
        <f>L13965-[1]გადასახდელები!L12355</f>
        <v>0</v>
      </c>
    </row>
    <row r="13736" spans="2:18" ht="30.75" hidden="1" customHeight="1">
      <c r="B13736" s="36" t="str">
        <f t="shared" si="3834"/>
        <v>b</v>
      </c>
      <c r="C13736" s="42">
        <v>6</v>
      </c>
      <c r="D13736" s="42"/>
      <c r="F13736" s="343" t="s">
        <v>685</v>
      </c>
      <c r="G13736" s="54" t="s">
        <v>318</v>
      </c>
      <c r="H13736" s="116"/>
      <c r="I13736" s="105">
        <f t="shared" ref="I13736:I13800" si="3836">J13736+K13736</f>
        <v>0</v>
      </c>
      <c r="J13736" s="117"/>
      <c r="K13736" s="117"/>
      <c r="L13736" s="105">
        <f t="shared" si="3835"/>
        <v>0</v>
      </c>
      <c r="M13736" s="117"/>
      <c r="N13736" s="117"/>
      <c r="P13736" s="35" t="s">
        <v>145</v>
      </c>
      <c r="R13736" s="352">
        <f>L13966-[1]გადასახდელები!L12356</f>
        <v>0</v>
      </c>
    </row>
    <row r="13737" spans="2:18" ht="20.25" hidden="1" customHeight="1">
      <c r="B13737" s="36" t="str">
        <f t="shared" si="3834"/>
        <v>b</v>
      </c>
      <c r="C13737" s="42">
        <v>6</v>
      </c>
      <c r="D13737" s="42"/>
      <c r="F13737" s="343" t="s">
        <v>589</v>
      </c>
      <c r="G13737" s="54" t="s">
        <v>319</v>
      </c>
      <c r="H13737" s="116"/>
      <c r="I13737" s="105">
        <f t="shared" si="3836"/>
        <v>0</v>
      </c>
      <c r="J13737" s="117"/>
      <c r="K13737" s="117"/>
      <c r="L13737" s="105">
        <f t="shared" si="3835"/>
        <v>0</v>
      </c>
      <c r="M13737" s="117"/>
      <c r="N13737" s="117"/>
      <c r="P13737" s="35" t="s">
        <v>145</v>
      </c>
      <c r="R13737" s="352">
        <f>L13967-[1]გადასახდელები!L12357</f>
        <v>0</v>
      </c>
    </row>
    <row r="13738" spans="2:18" ht="20.25" hidden="1" customHeight="1">
      <c r="B13738" s="36" t="str">
        <f t="shared" si="3834"/>
        <v>b</v>
      </c>
      <c r="C13738" s="42">
        <v>6</v>
      </c>
      <c r="D13738" s="42"/>
      <c r="F13738" s="343" t="s">
        <v>686</v>
      </c>
      <c r="G13738" s="54" t="s">
        <v>320</v>
      </c>
      <c r="H13738" s="116"/>
      <c r="I13738" s="105">
        <f t="shared" si="3836"/>
        <v>0</v>
      </c>
      <c r="J13738" s="117"/>
      <c r="K13738" s="117"/>
      <c r="L13738" s="105">
        <f t="shared" si="3835"/>
        <v>0</v>
      </c>
      <c r="M13738" s="117"/>
      <c r="N13738" s="117"/>
      <c r="P13738" s="35" t="s">
        <v>145</v>
      </c>
      <c r="R13738" s="352">
        <f>L13968-[1]გადასახდელები!L12358</f>
        <v>0</v>
      </c>
    </row>
    <row r="13739" spans="2:18" ht="30.75" hidden="1" customHeight="1">
      <c r="B13739" s="36" t="str">
        <f t="shared" ref="B13739:B13802" si="3837">IF(H13739+I13739+L13739&gt;0,"a","b")</f>
        <v>b</v>
      </c>
      <c r="C13739" s="42">
        <v>6</v>
      </c>
      <c r="D13739" s="42"/>
      <c r="F13739" s="343" t="s">
        <v>687</v>
      </c>
      <c r="G13739" s="54" t="s">
        <v>321</v>
      </c>
      <c r="H13739" s="116"/>
      <c r="I13739" s="105">
        <f t="shared" si="3836"/>
        <v>0</v>
      </c>
      <c r="J13739" s="117"/>
      <c r="K13739" s="117"/>
      <c r="L13739" s="105">
        <f t="shared" si="3835"/>
        <v>0</v>
      </c>
      <c r="M13739" s="117"/>
      <c r="N13739" s="117"/>
      <c r="P13739" s="35" t="s">
        <v>145</v>
      </c>
      <c r="R13739" s="352">
        <f>L13969-[1]გადასახდელები!L12359</f>
        <v>0</v>
      </c>
    </row>
    <row r="13740" spans="2:18" ht="20.25" hidden="1" customHeight="1">
      <c r="B13740" s="36" t="str">
        <f t="shared" si="3837"/>
        <v>b</v>
      </c>
      <c r="C13740" s="42">
        <v>6</v>
      </c>
      <c r="D13740" s="42"/>
      <c r="F13740" s="343" t="s">
        <v>590</v>
      </c>
      <c r="G13740" s="54" t="s">
        <v>322</v>
      </c>
      <c r="H13740" s="116"/>
      <c r="I13740" s="105">
        <f t="shared" si="3836"/>
        <v>0</v>
      </c>
      <c r="J13740" s="117"/>
      <c r="K13740" s="117"/>
      <c r="L13740" s="105">
        <f t="shared" si="3835"/>
        <v>0</v>
      </c>
      <c r="M13740" s="117"/>
      <c r="N13740" s="117"/>
      <c r="P13740" s="35" t="s">
        <v>145</v>
      </c>
      <c r="R13740" s="352">
        <f>L13970-[1]გადასახდელები!L12360</f>
        <v>0</v>
      </c>
    </row>
    <row r="13741" spans="2:18" ht="20.25" hidden="1" customHeight="1">
      <c r="B13741" s="36" t="str">
        <f t="shared" si="3837"/>
        <v>b</v>
      </c>
      <c r="C13741" s="42">
        <v>6</v>
      </c>
      <c r="D13741" s="42"/>
      <c r="F13741" s="343" t="s">
        <v>688</v>
      </c>
      <c r="G13741" s="54" t="s">
        <v>323</v>
      </c>
      <c r="H13741" s="116"/>
      <c r="I13741" s="105">
        <f t="shared" si="3836"/>
        <v>0</v>
      </c>
      <c r="J13741" s="117"/>
      <c r="K13741" s="117"/>
      <c r="L13741" s="105">
        <f t="shared" si="3835"/>
        <v>0</v>
      </c>
      <c r="M13741" s="117"/>
      <c r="N13741" s="117"/>
      <c r="P13741" s="35" t="s">
        <v>145</v>
      </c>
      <c r="R13741" s="352">
        <f>L13971-[1]გადასახდელები!L12361</f>
        <v>0</v>
      </c>
    </row>
    <row r="13742" spans="2:18" ht="20.25" hidden="1" customHeight="1">
      <c r="B13742" s="36" t="str">
        <f t="shared" si="3837"/>
        <v>b</v>
      </c>
      <c r="C13742" s="42">
        <v>6</v>
      </c>
      <c r="D13742" s="42"/>
      <c r="F13742" s="343" t="s">
        <v>689</v>
      </c>
      <c r="G13742" s="54" t="s">
        <v>324</v>
      </c>
      <c r="H13742" s="116"/>
      <c r="I13742" s="105">
        <f t="shared" si="3836"/>
        <v>0</v>
      </c>
      <c r="J13742" s="117"/>
      <c r="K13742" s="117"/>
      <c r="L13742" s="105">
        <f t="shared" si="3835"/>
        <v>0</v>
      </c>
      <c r="M13742" s="117"/>
      <c r="N13742" s="117"/>
      <c r="P13742" s="35" t="s">
        <v>145</v>
      </c>
      <c r="R13742" s="352">
        <f>L13972-[1]გადასახდელები!L12362</f>
        <v>0</v>
      </c>
    </row>
    <row r="13743" spans="2:18" ht="20.25" hidden="1" customHeight="1">
      <c r="B13743" s="36" t="str">
        <f t="shared" si="3837"/>
        <v>b</v>
      </c>
      <c r="C13743" s="42">
        <v>6</v>
      </c>
      <c r="D13743" s="42"/>
      <c r="F13743" s="343" t="s">
        <v>690</v>
      </c>
      <c r="G13743" s="54" t="s">
        <v>325</v>
      </c>
      <c r="H13743" s="116"/>
      <c r="I13743" s="105">
        <f t="shared" si="3836"/>
        <v>0</v>
      </c>
      <c r="J13743" s="117"/>
      <c r="K13743" s="117"/>
      <c r="L13743" s="105">
        <f t="shared" si="3835"/>
        <v>0</v>
      </c>
      <c r="M13743" s="117"/>
      <c r="N13743" s="117"/>
      <c r="P13743" s="35" t="s">
        <v>145</v>
      </c>
      <c r="R13743" s="352">
        <f>L13973-[1]გადასახდელები!L12363</f>
        <v>0</v>
      </c>
    </row>
    <row r="13744" spans="2:18" ht="20.25" hidden="1" customHeight="1">
      <c r="B13744" s="36" t="str">
        <f t="shared" si="3837"/>
        <v>b</v>
      </c>
      <c r="C13744" s="42">
        <v>6</v>
      </c>
      <c r="D13744" s="42"/>
      <c r="F13744" s="343" t="s">
        <v>691</v>
      </c>
      <c r="G13744" s="54" t="s">
        <v>326</v>
      </c>
      <c r="H13744" s="116"/>
      <c r="I13744" s="105">
        <f t="shared" si="3836"/>
        <v>0</v>
      </c>
      <c r="J13744" s="117"/>
      <c r="K13744" s="117"/>
      <c r="L13744" s="105">
        <f t="shared" ref="L13744:L13805" si="3838">M13744+N13744</f>
        <v>0</v>
      </c>
      <c r="M13744" s="117"/>
      <c r="N13744" s="117"/>
      <c r="P13744" s="35" t="s">
        <v>145</v>
      </c>
      <c r="R13744" s="352">
        <f>L13974-[1]გადასახდელები!L12364</f>
        <v>0</v>
      </c>
    </row>
    <row r="13745" spans="2:18" ht="20.25" hidden="1" customHeight="1">
      <c r="B13745" s="36" t="str">
        <f t="shared" si="3837"/>
        <v>b</v>
      </c>
      <c r="C13745" s="42">
        <v>6</v>
      </c>
      <c r="D13745" s="42"/>
      <c r="F13745" s="343" t="s">
        <v>692</v>
      </c>
      <c r="G13745" s="54" t="s">
        <v>327</v>
      </c>
      <c r="H13745" s="116"/>
      <c r="I13745" s="105">
        <f t="shared" si="3836"/>
        <v>0</v>
      </c>
      <c r="J13745" s="117"/>
      <c r="K13745" s="117"/>
      <c r="L13745" s="105">
        <f t="shared" si="3838"/>
        <v>0</v>
      </c>
      <c r="M13745" s="117"/>
      <c r="N13745" s="117"/>
      <c r="P13745" s="35" t="s">
        <v>145</v>
      </c>
      <c r="R13745" s="352">
        <f>L13975-[1]გადასახდელები!L12365</f>
        <v>0</v>
      </c>
    </row>
    <row r="13746" spans="2:18" ht="20.25" hidden="1" customHeight="1">
      <c r="B13746" s="36" t="str">
        <f t="shared" si="3837"/>
        <v>b</v>
      </c>
      <c r="C13746" s="42">
        <v>6</v>
      </c>
      <c r="D13746" s="42"/>
      <c r="F13746" s="343" t="s">
        <v>693</v>
      </c>
      <c r="G13746" s="54" t="s">
        <v>328</v>
      </c>
      <c r="H13746" s="116"/>
      <c r="I13746" s="105">
        <f t="shared" si="3836"/>
        <v>0</v>
      </c>
      <c r="J13746" s="117"/>
      <c r="K13746" s="117"/>
      <c r="L13746" s="105">
        <f t="shared" si="3838"/>
        <v>0</v>
      </c>
      <c r="M13746" s="117"/>
      <c r="N13746" s="117"/>
      <c r="P13746" s="35" t="s">
        <v>145</v>
      </c>
      <c r="R13746" s="352">
        <f>L13976-[1]გადასახდელები!L12366</f>
        <v>0</v>
      </c>
    </row>
    <row r="13747" spans="2:18" ht="20.25" hidden="1" customHeight="1">
      <c r="B13747" s="36" t="str">
        <f t="shared" si="3837"/>
        <v>b</v>
      </c>
      <c r="C13747" s="42">
        <v>6</v>
      </c>
      <c r="D13747" s="42"/>
      <c r="F13747" s="343" t="s">
        <v>694</v>
      </c>
      <c r="G13747" s="54" t="s">
        <v>329</v>
      </c>
      <c r="H13747" s="116"/>
      <c r="I13747" s="105">
        <f t="shared" si="3836"/>
        <v>0</v>
      </c>
      <c r="J13747" s="117"/>
      <c r="K13747" s="117"/>
      <c r="L13747" s="105">
        <f t="shared" si="3838"/>
        <v>0</v>
      </c>
      <c r="M13747" s="117"/>
      <c r="N13747" s="117"/>
      <c r="P13747" s="35" t="s">
        <v>145</v>
      </c>
      <c r="R13747" s="352">
        <f>L13977-[1]გადასახდელები!L12367</f>
        <v>0</v>
      </c>
    </row>
    <row r="13748" spans="2:18" ht="20.25" hidden="1" customHeight="1">
      <c r="B13748" s="36" t="str">
        <f t="shared" si="3837"/>
        <v>b</v>
      </c>
      <c r="C13748" s="42">
        <v>6</v>
      </c>
      <c r="D13748" s="42"/>
      <c r="F13748" s="343" t="s">
        <v>695</v>
      </c>
      <c r="G13748" s="54" t="s">
        <v>330</v>
      </c>
      <c r="H13748" s="116"/>
      <c r="I13748" s="105">
        <f t="shared" si="3836"/>
        <v>0</v>
      </c>
      <c r="J13748" s="117"/>
      <c r="K13748" s="117"/>
      <c r="L13748" s="105">
        <f t="shared" si="3838"/>
        <v>0</v>
      </c>
      <c r="M13748" s="117"/>
      <c r="N13748" s="117"/>
      <c r="P13748" s="35" t="s">
        <v>145</v>
      </c>
      <c r="R13748" s="352">
        <f>L13978-[1]გადასახდელები!L12368</f>
        <v>0</v>
      </c>
    </row>
    <row r="13749" spans="2:18" ht="20.25" hidden="1" customHeight="1">
      <c r="B13749" s="36" t="str">
        <f t="shared" si="3837"/>
        <v>b</v>
      </c>
      <c r="C13749" s="42">
        <v>6</v>
      </c>
      <c r="D13749" s="42"/>
      <c r="F13749" s="343" t="s">
        <v>696</v>
      </c>
      <c r="G13749" s="54" t="s">
        <v>331</v>
      </c>
      <c r="H13749" s="116"/>
      <c r="I13749" s="105">
        <f t="shared" si="3836"/>
        <v>0</v>
      </c>
      <c r="J13749" s="117"/>
      <c r="K13749" s="117"/>
      <c r="L13749" s="105">
        <f t="shared" si="3838"/>
        <v>0</v>
      </c>
      <c r="M13749" s="117"/>
      <c r="N13749" s="117"/>
      <c r="P13749" s="35" t="s">
        <v>145</v>
      </c>
      <c r="R13749" s="352">
        <f>L13979-[1]გადასახდელები!L12369</f>
        <v>0</v>
      </c>
    </row>
    <row r="13750" spans="2:18" ht="20.25" hidden="1" customHeight="1">
      <c r="B13750" s="36" t="str">
        <f t="shared" si="3837"/>
        <v>b</v>
      </c>
      <c r="C13750" s="42">
        <v>6</v>
      </c>
      <c r="D13750" s="42"/>
      <c r="F13750" s="343" t="s">
        <v>697</v>
      </c>
      <c r="G13750" s="55" t="s">
        <v>332</v>
      </c>
      <c r="H13750" s="116"/>
      <c r="I13750" s="105">
        <f t="shared" si="3836"/>
        <v>0</v>
      </c>
      <c r="J13750" s="117"/>
      <c r="K13750" s="117"/>
      <c r="L13750" s="105">
        <f t="shared" si="3838"/>
        <v>0</v>
      </c>
      <c r="M13750" s="117"/>
      <c r="N13750" s="117"/>
      <c r="P13750" s="35" t="s">
        <v>145</v>
      </c>
      <c r="R13750" s="352">
        <f>L13980-[1]გადასახდელები!L12370</f>
        <v>0</v>
      </c>
    </row>
    <row r="13751" spans="2:18" ht="20.25" hidden="1" customHeight="1">
      <c r="B13751" s="36" t="str">
        <f t="shared" si="3837"/>
        <v>b</v>
      </c>
      <c r="C13751" s="42">
        <v>6</v>
      </c>
      <c r="D13751" s="42"/>
      <c r="F13751" s="343" t="s">
        <v>698</v>
      </c>
      <c r="G13751" s="54" t="s">
        <v>333</v>
      </c>
      <c r="H13751" s="116"/>
      <c r="I13751" s="105">
        <f t="shared" si="3836"/>
        <v>0</v>
      </c>
      <c r="J13751" s="117"/>
      <c r="K13751" s="117"/>
      <c r="L13751" s="105">
        <f t="shared" si="3838"/>
        <v>0</v>
      </c>
      <c r="M13751" s="117"/>
      <c r="N13751" s="117"/>
      <c r="P13751" s="35" t="s">
        <v>145</v>
      </c>
      <c r="R13751" s="352">
        <f>L13981-[1]გადასახდელები!L12371</f>
        <v>0</v>
      </c>
    </row>
    <row r="13752" spans="2:18" ht="30.75" hidden="1" customHeight="1">
      <c r="B13752" s="36" t="str">
        <f t="shared" si="3837"/>
        <v>b</v>
      </c>
      <c r="C13752" s="42">
        <v>6</v>
      </c>
      <c r="D13752" s="42"/>
      <c r="F13752" s="343" t="s">
        <v>591</v>
      </c>
      <c r="G13752" s="54" t="s">
        <v>334</v>
      </c>
      <c r="H13752" s="116"/>
      <c r="I13752" s="105">
        <f t="shared" si="3836"/>
        <v>0</v>
      </c>
      <c r="J13752" s="117"/>
      <c r="K13752" s="117"/>
      <c r="L13752" s="105">
        <f t="shared" si="3838"/>
        <v>0</v>
      </c>
      <c r="M13752" s="117"/>
      <c r="N13752" s="117"/>
      <c r="P13752" s="35" t="s">
        <v>145</v>
      </c>
      <c r="R13752" s="352">
        <f>L13982-[1]გადასახდელები!L12372</f>
        <v>0</v>
      </c>
    </row>
    <row r="13753" spans="2:18" ht="20.25" hidden="1" customHeight="1">
      <c r="B13753" s="36" t="str">
        <f t="shared" si="3837"/>
        <v>b</v>
      </c>
      <c r="C13753" s="42">
        <v>4</v>
      </c>
      <c r="D13753" s="42"/>
      <c r="F13753" s="342" t="s">
        <v>699</v>
      </c>
      <c r="G13753" s="47" t="s">
        <v>335</v>
      </c>
      <c r="H13753" s="93">
        <f>H13754+H13755</f>
        <v>0</v>
      </c>
      <c r="I13753" s="94">
        <f t="shared" si="3836"/>
        <v>0</v>
      </c>
      <c r="J13753" s="93">
        <f>J13754+J13755</f>
        <v>0</v>
      </c>
      <c r="K13753" s="93">
        <f>K13754+K13755</f>
        <v>0</v>
      </c>
      <c r="L13753" s="94">
        <f t="shared" si="3838"/>
        <v>0</v>
      </c>
      <c r="M13753" s="93">
        <f>M13754+M13755</f>
        <v>0</v>
      </c>
      <c r="N13753" s="93">
        <f>N13754+N13755</f>
        <v>0</v>
      </c>
      <c r="O13753" s="82" t="s">
        <v>146</v>
      </c>
      <c r="P13753" s="35" t="s">
        <v>145</v>
      </c>
      <c r="R13753" s="352">
        <f>L13983-[1]გადასახდელები!L12373</f>
        <v>0</v>
      </c>
    </row>
    <row r="13754" spans="2:18" ht="20.25" hidden="1" customHeight="1">
      <c r="B13754" s="36" t="str">
        <f t="shared" si="3837"/>
        <v>b</v>
      </c>
      <c r="C13754" s="42">
        <v>5</v>
      </c>
      <c r="D13754" s="42"/>
      <c r="F13754" s="343" t="s">
        <v>700</v>
      </c>
      <c r="G13754" s="48" t="s">
        <v>336</v>
      </c>
      <c r="H13754" s="101"/>
      <c r="I13754" s="97">
        <f t="shared" si="3836"/>
        <v>0</v>
      </c>
      <c r="J13754" s="102"/>
      <c r="K13754" s="102"/>
      <c r="L13754" s="97">
        <f t="shared" si="3838"/>
        <v>0</v>
      </c>
      <c r="M13754" s="102"/>
      <c r="N13754" s="102"/>
      <c r="O13754" s="115"/>
      <c r="P13754" s="35" t="s">
        <v>145</v>
      </c>
      <c r="R13754" s="352">
        <f>L13984-[1]გადასახდელები!L12374</f>
        <v>0</v>
      </c>
    </row>
    <row r="13755" spans="2:18" ht="20.25" hidden="1" customHeight="1">
      <c r="B13755" s="36" t="str">
        <f t="shared" si="3837"/>
        <v>b</v>
      </c>
      <c r="C13755" s="42">
        <v>5</v>
      </c>
      <c r="D13755" s="42"/>
      <c r="F13755" s="342" t="s">
        <v>701</v>
      </c>
      <c r="G13755" s="48" t="s">
        <v>337</v>
      </c>
      <c r="H13755" s="119">
        <f>H13756+H13757</f>
        <v>0</v>
      </c>
      <c r="I13755" s="105">
        <f t="shared" si="3836"/>
        <v>0</v>
      </c>
      <c r="J13755" s="119">
        <f>J13756+J13757</f>
        <v>0</v>
      </c>
      <c r="K13755" s="119">
        <f>K13756+K13757</f>
        <v>0</v>
      </c>
      <c r="L13755" s="105">
        <f t="shared" si="3838"/>
        <v>0</v>
      </c>
      <c r="M13755" s="119">
        <f>M13756+M13757</f>
        <v>0</v>
      </c>
      <c r="N13755" s="119">
        <f>N13756+N13757</f>
        <v>0</v>
      </c>
      <c r="O13755" s="82" t="s">
        <v>146</v>
      </c>
      <c r="P13755" s="35" t="s">
        <v>145</v>
      </c>
      <c r="R13755" s="352">
        <f>L13985-[1]გადასახდელები!L12375</f>
        <v>0</v>
      </c>
    </row>
    <row r="13756" spans="2:18" ht="20.25" hidden="1" customHeight="1">
      <c r="B13756" s="36" t="str">
        <f t="shared" si="3837"/>
        <v>b</v>
      </c>
      <c r="C13756" s="42">
        <v>6</v>
      </c>
      <c r="D13756" s="42"/>
      <c r="F13756" s="343" t="s">
        <v>702</v>
      </c>
      <c r="G13756" s="54" t="s">
        <v>338</v>
      </c>
      <c r="H13756" s="116"/>
      <c r="I13756" s="105">
        <f t="shared" si="3836"/>
        <v>0</v>
      </c>
      <c r="J13756" s="117"/>
      <c r="K13756" s="117"/>
      <c r="L13756" s="105">
        <f t="shared" si="3838"/>
        <v>0</v>
      </c>
      <c r="M13756" s="117"/>
      <c r="N13756" s="117"/>
      <c r="P13756" s="35" t="s">
        <v>145</v>
      </c>
      <c r="R13756" s="352">
        <f>L13986-[1]გადასახდელები!L12376</f>
        <v>0</v>
      </c>
    </row>
    <row r="13757" spans="2:18" ht="20.25" hidden="1" customHeight="1">
      <c r="B13757" s="36" t="str">
        <f t="shared" si="3837"/>
        <v>b</v>
      </c>
      <c r="C13757" s="42">
        <v>6</v>
      </c>
      <c r="D13757" s="42"/>
      <c r="F13757" s="343" t="s">
        <v>703</v>
      </c>
      <c r="G13757" s="54" t="s">
        <v>339</v>
      </c>
      <c r="H13757" s="116"/>
      <c r="I13757" s="105">
        <f t="shared" si="3836"/>
        <v>0</v>
      </c>
      <c r="J13757" s="117"/>
      <c r="K13757" s="117"/>
      <c r="L13757" s="105">
        <f t="shared" si="3838"/>
        <v>0</v>
      </c>
      <c r="M13757" s="117"/>
      <c r="N13757" s="117"/>
      <c r="P13757" s="35" t="s">
        <v>145</v>
      </c>
      <c r="R13757" s="352">
        <f>L13987-[1]გადასახდელები!L12377</f>
        <v>0</v>
      </c>
    </row>
    <row r="13758" spans="2:18" ht="30.75" hidden="1" customHeight="1">
      <c r="B13758" s="36" t="str">
        <f t="shared" si="3837"/>
        <v>b</v>
      </c>
      <c r="C13758" s="42">
        <v>3</v>
      </c>
      <c r="D13758" s="42"/>
      <c r="F13758" s="342" t="s">
        <v>704</v>
      </c>
      <c r="G13758" s="51" t="s">
        <v>340</v>
      </c>
      <c r="H13758" s="89">
        <f>H13759+H13760</f>
        <v>0</v>
      </c>
      <c r="I13758" s="90">
        <f t="shared" si="3836"/>
        <v>0</v>
      </c>
      <c r="J13758" s="89">
        <f>J13759+J13760</f>
        <v>0</v>
      </c>
      <c r="K13758" s="89">
        <f>K13759+K13760</f>
        <v>0</v>
      </c>
      <c r="L13758" s="90">
        <f t="shared" si="3838"/>
        <v>0</v>
      </c>
      <c r="M13758" s="89">
        <f>M13759+M13760</f>
        <v>0</v>
      </c>
      <c r="N13758" s="89">
        <f>N13759+N13760</f>
        <v>0</v>
      </c>
      <c r="O13758" s="82" t="s">
        <v>146</v>
      </c>
      <c r="P13758" s="35" t="s">
        <v>145</v>
      </c>
      <c r="R13758" s="352">
        <f>L13988-[1]გადასახდელები!L12378</f>
        <v>0</v>
      </c>
    </row>
    <row r="13759" spans="2:18" ht="30.75" hidden="1" customHeight="1">
      <c r="B13759" s="36" t="str">
        <f t="shared" si="3837"/>
        <v>b</v>
      </c>
      <c r="C13759" s="42">
        <v>4</v>
      </c>
      <c r="D13759" s="42"/>
      <c r="F13759" s="343" t="s">
        <v>705</v>
      </c>
      <c r="G13759" s="47" t="s">
        <v>341</v>
      </c>
      <c r="H13759" s="103"/>
      <c r="I13759" s="94">
        <f t="shared" si="3836"/>
        <v>0</v>
      </c>
      <c r="J13759" s="104"/>
      <c r="K13759" s="104"/>
      <c r="L13759" s="94">
        <f t="shared" si="3838"/>
        <v>0</v>
      </c>
      <c r="M13759" s="104"/>
      <c r="N13759" s="104"/>
      <c r="P13759" s="35" t="s">
        <v>145</v>
      </c>
      <c r="R13759" s="352">
        <f>L13989-[1]გადასახდელები!L12379</f>
        <v>0</v>
      </c>
    </row>
    <row r="13760" spans="2:18" ht="30.75" hidden="1" customHeight="1">
      <c r="B13760" s="36" t="str">
        <f t="shared" si="3837"/>
        <v>b</v>
      </c>
      <c r="C13760" s="42">
        <v>4</v>
      </c>
      <c r="D13760" s="42"/>
      <c r="F13760" s="342" t="s">
        <v>706</v>
      </c>
      <c r="G13760" s="47" t="s">
        <v>342</v>
      </c>
      <c r="H13760" s="93">
        <f>H13761+H13762+H13763+H13764</f>
        <v>0</v>
      </c>
      <c r="I13760" s="94">
        <f t="shared" si="3836"/>
        <v>0</v>
      </c>
      <c r="J13760" s="93">
        <f>J13761+J13762+J13763+J13764</f>
        <v>0</v>
      </c>
      <c r="K13760" s="93">
        <f>K13761+K13762+K13763+K13764</f>
        <v>0</v>
      </c>
      <c r="L13760" s="94">
        <f t="shared" si="3838"/>
        <v>0</v>
      </c>
      <c r="M13760" s="93">
        <f>M13761+M13762+M13763+M13764</f>
        <v>0</v>
      </c>
      <c r="N13760" s="93">
        <f>N13761+N13762+N13763+N13764</f>
        <v>0</v>
      </c>
      <c r="O13760" s="82" t="s">
        <v>146</v>
      </c>
      <c r="P13760" s="35" t="s">
        <v>145</v>
      </c>
      <c r="R13760" s="352">
        <f>L13990-[1]გადასახდელები!L12380</f>
        <v>0</v>
      </c>
    </row>
    <row r="13761" spans="2:18" ht="30.75" hidden="1" customHeight="1">
      <c r="B13761" s="36" t="str">
        <f t="shared" si="3837"/>
        <v>b</v>
      </c>
      <c r="C13761" s="42">
        <v>5</v>
      </c>
      <c r="D13761" s="42"/>
      <c r="F13761" s="343" t="s">
        <v>707</v>
      </c>
      <c r="G13761" s="48" t="s">
        <v>343</v>
      </c>
      <c r="H13761" s="101"/>
      <c r="I13761" s="97">
        <f t="shared" si="3836"/>
        <v>0</v>
      </c>
      <c r="J13761" s="102"/>
      <c r="K13761" s="102"/>
      <c r="L13761" s="97">
        <f t="shared" si="3838"/>
        <v>0</v>
      </c>
      <c r="M13761" s="102"/>
      <c r="N13761" s="102"/>
      <c r="P13761" s="35" t="s">
        <v>145</v>
      </c>
      <c r="R13761" s="352">
        <f>L13991-[1]გადასახდელები!L12381</f>
        <v>0</v>
      </c>
    </row>
    <row r="13762" spans="2:18" ht="20.25" hidden="1" customHeight="1">
      <c r="B13762" s="36" t="str">
        <f t="shared" si="3837"/>
        <v>b</v>
      </c>
      <c r="C13762" s="42">
        <v>5</v>
      </c>
      <c r="D13762" s="42"/>
      <c r="F13762" s="343" t="s">
        <v>708</v>
      </c>
      <c r="G13762" s="48" t="s">
        <v>344</v>
      </c>
      <c r="H13762" s="101"/>
      <c r="I13762" s="97">
        <f t="shared" si="3836"/>
        <v>0</v>
      </c>
      <c r="J13762" s="102"/>
      <c r="K13762" s="102"/>
      <c r="L13762" s="97">
        <f t="shared" si="3838"/>
        <v>0</v>
      </c>
      <c r="M13762" s="102"/>
      <c r="N13762" s="102"/>
      <c r="P13762" s="35" t="s">
        <v>145</v>
      </c>
      <c r="R13762" s="352">
        <f>L13992-[1]გადასახდელები!L12382</f>
        <v>0</v>
      </c>
    </row>
    <row r="13763" spans="2:18" ht="20.25" hidden="1" customHeight="1">
      <c r="B13763" s="36" t="str">
        <f t="shared" si="3837"/>
        <v>b</v>
      </c>
      <c r="C13763" s="42">
        <v>5</v>
      </c>
      <c r="D13763" s="42"/>
      <c r="F13763" s="343" t="s">
        <v>709</v>
      </c>
      <c r="G13763" s="48" t="s">
        <v>345</v>
      </c>
      <c r="H13763" s="101"/>
      <c r="I13763" s="97">
        <f t="shared" si="3836"/>
        <v>0</v>
      </c>
      <c r="J13763" s="102"/>
      <c r="K13763" s="102"/>
      <c r="L13763" s="97">
        <f t="shared" si="3838"/>
        <v>0</v>
      </c>
      <c r="M13763" s="102"/>
      <c r="N13763" s="102"/>
      <c r="P13763" s="35" t="s">
        <v>145</v>
      </c>
      <c r="R13763" s="352">
        <f>L13993-[1]გადასახდელები!L12383</f>
        <v>0</v>
      </c>
    </row>
    <row r="13764" spans="2:18" ht="20.25" hidden="1" customHeight="1">
      <c r="B13764" s="36" t="str">
        <f t="shared" si="3837"/>
        <v>b</v>
      </c>
      <c r="C13764" s="42">
        <v>5</v>
      </c>
      <c r="D13764" s="42"/>
      <c r="F13764" s="343" t="s">
        <v>710</v>
      </c>
      <c r="G13764" s="48" t="s">
        <v>214</v>
      </c>
      <c r="H13764" s="101"/>
      <c r="I13764" s="97">
        <f t="shared" si="3836"/>
        <v>0</v>
      </c>
      <c r="J13764" s="102"/>
      <c r="K13764" s="102"/>
      <c r="L13764" s="97">
        <f t="shared" si="3838"/>
        <v>0</v>
      </c>
      <c r="M13764" s="102"/>
      <c r="N13764" s="102"/>
      <c r="P13764" s="35" t="s">
        <v>145</v>
      </c>
      <c r="R13764" s="352">
        <f>L13994-[1]გადასახდელები!L12384</f>
        <v>0</v>
      </c>
    </row>
    <row r="13765" spans="2:18" ht="20.25" hidden="1" customHeight="1">
      <c r="B13765" s="36" t="str">
        <f t="shared" si="3837"/>
        <v>b</v>
      </c>
      <c r="C13765" s="42">
        <v>3</v>
      </c>
      <c r="D13765" s="42"/>
      <c r="F13765" s="343" t="s">
        <v>711</v>
      </c>
      <c r="G13765" s="51" t="s">
        <v>346</v>
      </c>
      <c r="H13765" s="111"/>
      <c r="I13765" s="90">
        <f t="shared" si="3836"/>
        <v>0</v>
      </c>
      <c r="J13765" s="112"/>
      <c r="K13765" s="112"/>
      <c r="L13765" s="90">
        <f t="shared" si="3838"/>
        <v>0</v>
      </c>
      <c r="M13765" s="112"/>
      <c r="N13765" s="112"/>
      <c r="P13765" s="35" t="s">
        <v>145</v>
      </c>
      <c r="R13765" s="352">
        <f>L13995-[1]გადასახდელები!L12385</f>
        <v>0</v>
      </c>
    </row>
    <row r="13766" spans="2:18" ht="20.25" hidden="1" customHeight="1">
      <c r="B13766" s="36" t="str">
        <f t="shared" si="3837"/>
        <v>b</v>
      </c>
      <c r="C13766" s="42">
        <v>3</v>
      </c>
      <c r="D13766" s="42"/>
      <c r="F13766" s="342" t="s">
        <v>712</v>
      </c>
      <c r="G13766" s="51" t="s">
        <v>347</v>
      </c>
      <c r="H13766" s="89">
        <f>H13767+H13768+H13769+H13772</f>
        <v>0</v>
      </c>
      <c r="I13766" s="90">
        <f t="shared" si="3836"/>
        <v>0</v>
      </c>
      <c r="J13766" s="89">
        <f>J13767+J13768+J13769+J13772</f>
        <v>0</v>
      </c>
      <c r="K13766" s="89">
        <f>K13767+K13768+K13769+K13772</f>
        <v>0</v>
      </c>
      <c r="L13766" s="90">
        <f t="shared" si="3838"/>
        <v>0</v>
      </c>
      <c r="M13766" s="89">
        <f>M13767+M13768+M13769+M13772</f>
        <v>0</v>
      </c>
      <c r="N13766" s="89">
        <f>N13767+N13768+N13769+N13772</f>
        <v>0</v>
      </c>
      <c r="O13766" s="82" t="s">
        <v>146</v>
      </c>
      <c r="P13766" s="35" t="s">
        <v>145</v>
      </c>
      <c r="R13766" s="352">
        <f>L13996-[1]გადასახდელები!L12386</f>
        <v>0</v>
      </c>
    </row>
    <row r="13767" spans="2:18" ht="30.75" hidden="1" customHeight="1">
      <c r="B13767" s="36" t="str">
        <f t="shared" si="3837"/>
        <v>b</v>
      </c>
      <c r="C13767" s="42">
        <v>4</v>
      </c>
      <c r="D13767" s="42"/>
      <c r="F13767" s="343" t="s">
        <v>713</v>
      </c>
      <c r="G13767" s="47" t="s">
        <v>348</v>
      </c>
      <c r="H13767" s="103"/>
      <c r="I13767" s="94">
        <f t="shared" si="3836"/>
        <v>0</v>
      </c>
      <c r="J13767" s="104"/>
      <c r="K13767" s="104"/>
      <c r="L13767" s="94">
        <f t="shared" si="3838"/>
        <v>0</v>
      </c>
      <c r="M13767" s="104"/>
      <c r="N13767" s="104"/>
      <c r="O13767" s="115"/>
      <c r="P13767" s="35" t="s">
        <v>145</v>
      </c>
      <c r="R13767" s="352">
        <f>L13997-[1]გადასახდელები!L12387</f>
        <v>0</v>
      </c>
    </row>
    <row r="13768" spans="2:18" ht="20.25" hidden="1" customHeight="1">
      <c r="B13768" s="36" t="str">
        <f t="shared" si="3837"/>
        <v>b</v>
      </c>
      <c r="C13768" s="42">
        <v>4</v>
      </c>
      <c r="D13768" s="42"/>
      <c r="F13768" s="343" t="s">
        <v>714</v>
      </c>
      <c r="G13768" s="47" t="s">
        <v>349</v>
      </c>
      <c r="H13768" s="103"/>
      <c r="I13768" s="94">
        <f t="shared" si="3836"/>
        <v>0</v>
      </c>
      <c r="J13768" s="104"/>
      <c r="K13768" s="104"/>
      <c r="L13768" s="94">
        <f t="shared" si="3838"/>
        <v>0</v>
      </c>
      <c r="M13768" s="104"/>
      <c r="N13768" s="104"/>
      <c r="O13768" s="115"/>
      <c r="P13768" s="35" t="s">
        <v>145</v>
      </c>
      <c r="R13768" s="352">
        <f>L13998-[1]გადასახდელები!L12388</f>
        <v>0</v>
      </c>
    </row>
    <row r="13769" spans="2:18" ht="20.25" hidden="1" customHeight="1">
      <c r="B13769" s="36" t="str">
        <f t="shared" si="3837"/>
        <v>b</v>
      </c>
      <c r="C13769" s="42">
        <v>4</v>
      </c>
      <c r="D13769" s="42"/>
      <c r="F13769" s="342" t="s">
        <v>715</v>
      </c>
      <c r="G13769" s="47" t="s">
        <v>350</v>
      </c>
      <c r="H13769" s="93">
        <f>H13770+H13771</f>
        <v>0</v>
      </c>
      <c r="I13769" s="94">
        <f t="shared" si="3836"/>
        <v>0</v>
      </c>
      <c r="J13769" s="93">
        <f>J13770+J13771</f>
        <v>0</v>
      </c>
      <c r="K13769" s="93">
        <f>K13770+K13771</f>
        <v>0</v>
      </c>
      <c r="L13769" s="94">
        <f t="shared" si="3838"/>
        <v>0</v>
      </c>
      <c r="M13769" s="93">
        <f>M13770+M13771</f>
        <v>0</v>
      </c>
      <c r="N13769" s="93">
        <f>N13770+N13771</f>
        <v>0</v>
      </c>
      <c r="O13769" s="82" t="s">
        <v>146</v>
      </c>
      <c r="P13769" s="35" t="s">
        <v>145</v>
      </c>
      <c r="R13769" s="352">
        <f>L13999-[1]გადასახდელები!L12389</f>
        <v>0</v>
      </c>
    </row>
    <row r="13770" spans="2:18" ht="30.75" hidden="1" customHeight="1">
      <c r="B13770" s="36" t="str">
        <f t="shared" si="3837"/>
        <v>b</v>
      </c>
      <c r="C13770" s="42">
        <v>5</v>
      </c>
      <c r="D13770" s="42"/>
      <c r="F13770" s="343" t="s">
        <v>716</v>
      </c>
      <c r="G13770" s="48" t="s">
        <v>351</v>
      </c>
      <c r="H13770" s="101"/>
      <c r="I13770" s="97">
        <f t="shared" si="3836"/>
        <v>0</v>
      </c>
      <c r="J13770" s="102"/>
      <c r="K13770" s="102"/>
      <c r="L13770" s="97">
        <f t="shared" si="3838"/>
        <v>0</v>
      </c>
      <c r="M13770" s="102"/>
      <c r="N13770" s="102"/>
      <c r="P13770" s="35" t="s">
        <v>145</v>
      </c>
      <c r="R13770" s="352">
        <f>L14000-[1]გადასახდელები!L12390</f>
        <v>0</v>
      </c>
    </row>
    <row r="13771" spans="2:18" ht="20.25" hidden="1" customHeight="1">
      <c r="B13771" s="36" t="str">
        <f t="shared" si="3837"/>
        <v>b</v>
      </c>
      <c r="C13771" s="42">
        <v>5</v>
      </c>
      <c r="D13771" s="42"/>
      <c r="F13771" s="343" t="s">
        <v>717</v>
      </c>
      <c r="G13771" s="48" t="s">
        <v>352</v>
      </c>
      <c r="H13771" s="101"/>
      <c r="I13771" s="97">
        <f t="shared" si="3836"/>
        <v>0</v>
      </c>
      <c r="J13771" s="102"/>
      <c r="K13771" s="102"/>
      <c r="L13771" s="97">
        <f t="shared" si="3838"/>
        <v>0</v>
      </c>
      <c r="M13771" s="102"/>
      <c r="N13771" s="102"/>
      <c r="P13771" s="35" t="s">
        <v>145</v>
      </c>
      <c r="R13771" s="352">
        <f>L14001-[1]გადასახდელები!L12391</f>
        <v>0</v>
      </c>
    </row>
    <row r="13772" spans="2:18" ht="20.25" hidden="1" customHeight="1">
      <c r="B13772" s="36" t="str">
        <f t="shared" si="3837"/>
        <v>b</v>
      </c>
      <c r="C13772" s="42">
        <v>4</v>
      </c>
      <c r="D13772" s="42"/>
      <c r="F13772" s="343" t="s">
        <v>718</v>
      </c>
      <c r="G13772" s="47" t="s">
        <v>353</v>
      </c>
      <c r="H13772" s="103"/>
      <c r="I13772" s="94">
        <f t="shared" si="3836"/>
        <v>0</v>
      </c>
      <c r="J13772" s="104"/>
      <c r="K13772" s="104"/>
      <c r="L13772" s="94">
        <f t="shared" si="3838"/>
        <v>0</v>
      </c>
      <c r="M13772" s="104"/>
      <c r="N13772" s="104"/>
      <c r="P13772" s="35" t="s">
        <v>145</v>
      </c>
      <c r="R13772" s="352">
        <f>L14002-[1]გადასახდელები!L12392</f>
        <v>0</v>
      </c>
    </row>
    <row r="13773" spans="2:18" ht="20.25" hidden="1" customHeight="1">
      <c r="B13773" s="36" t="str">
        <f t="shared" si="3837"/>
        <v>b</v>
      </c>
      <c r="C13773" s="42">
        <v>2</v>
      </c>
      <c r="D13773" s="42"/>
      <c r="F13773" s="30"/>
      <c r="G13773" s="60" t="s">
        <v>354</v>
      </c>
      <c r="H13773" s="86">
        <f>H13774+H13781+H13788</f>
        <v>0</v>
      </c>
      <c r="I13773" s="87">
        <f t="shared" si="3836"/>
        <v>0</v>
      </c>
      <c r="J13773" s="88">
        <f>J13774+J13781+J13788</f>
        <v>0</v>
      </c>
      <c r="K13773" s="88">
        <f>K13774+K13781+K13788</f>
        <v>0</v>
      </c>
      <c r="L13773" s="87">
        <f t="shared" si="3838"/>
        <v>0</v>
      </c>
      <c r="M13773" s="88">
        <f>M13774+M13781+M13788</f>
        <v>0</v>
      </c>
      <c r="N13773" s="88">
        <f>N13774+N13781+N13788</f>
        <v>0</v>
      </c>
      <c r="O13773" s="82" t="s">
        <v>146</v>
      </c>
      <c r="R13773" s="352">
        <f>L14003-[1]გადასახდელები!L12393</f>
        <v>0</v>
      </c>
    </row>
    <row r="13774" spans="2:18" ht="20.25" hidden="1" customHeight="1">
      <c r="B13774" s="36" t="str">
        <f t="shared" si="3837"/>
        <v>b</v>
      </c>
      <c r="C13774" s="42">
        <v>3</v>
      </c>
      <c r="D13774" s="42"/>
      <c r="F13774" s="31"/>
      <c r="G13774" s="51" t="s">
        <v>355</v>
      </c>
      <c r="H13774" s="120">
        <f>SUM(H13775:H13780)</f>
        <v>0</v>
      </c>
      <c r="I13774" s="118">
        <f t="shared" si="3836"/>
        <v>0</v>
      </c>
      <c r="J13774" s="121">
        <f>SUM(J13775:J13780)</f>
        <v>0</v>
      </c>
      <c r="K13774" s="121">
        <f>SUM(K13775:K13780)</f>
        <v>0</v>
      </c>
      <c r="L13774" s="118">
        <f t="shared" si="3838"/>
        <v>0</v>
      </c>
      <c r="M13774" s="121">
        <f>SUM(M13775:M13780)</f>
        <v>0</v>
      </c>
      <c r="N13774" s="121">
        <f>SUM(N13775:N13780)</f>
        <v>0</v>
      </c>
      <c r="O13774" s="82" t="s">
        <v>146</v>
      </c>
      <c r="R13774" s="352">
        <f>L14004-[1]გადასახდელები!L12394</f>
        <v>0</v>
      </c>
    </row>
    <row r="13775" spans="2:18" ht="20.25" hidden="1" customHeight="1">
      <c r="B13775" s="36" t="str">
        <f t="shared" si="3837"/>
        <v>b</v>
      </c>
      <c r="C13775" s="42">
        <v>4</v>
      </c>
      <c r="D13775" s="42"/>
      <c r="F13775" s="31"/>
      <c r="G13775" s="47" t="s">
        <v>356</v>
      </c>
      <c r="H13775" s="103"/>
      <c r="I13775" s="94">
        <f t="shared" si="3836"/>
        <v>0</v>
      </c>
      <c r="J13775" s="104"/>
      <c r="K13775" s="104"/>
      <c r="L13775" s="94">
        <f t="shared" si="3838"/>
        <v>0</v>
      </c>
      <c r="M13775" s="104"/>
      <c r="N13775" s="104"/>
      <c r="R13775" s="352">
        <f>L14005-[1]გადასახდელები!L12395</f>
        <v>0</v>
      </c>
    </row>
    <row r="13776" spans="2:18" ht="20.25" hidden="1" customHeight="1">
      <c r="B13776" s="36" t="str">
        <f t="shared" si="3837"/>
        <v>b</v>
      </c>
      <c r="C13776" s="42">
        <v>4</v>
      </c>
      <c r="D13776" s="42"/>
      <c r="F13776" s="31"/>
      <c r="G13776" s="47" t="s">
        <v>357</v>
      </c>
      <c r="H13776" s="103"/>
      <c r="I13776" s="94">
        <f t="shared" si="3836"/>
        <v>0</v>
      </c>
      <c r="J13776" s="104"/>
      <c r="K13776" s="104"/>
      <c r="L13776" s="94">
        <f t="shared" si="3838"/>
        <v>0</v>
      </c>
      <c r="M13776" s="104"/>
      <c r="N13776" s="104"/>
      <c r="R13776" s="352">
        <f>L14006-[1]გადასახდელები!L12396</f>
        <v>0</v>
      </c>
    </row>
    <row r="13777" spans="2:18" ht="20.25" hidden="1" customHeight="1">
      <c r="B13777" s="36" t="str">
        <f t="shared" si="3837"/>
        <v>b</v>
      </c>
      <c r="C13777" s="42">
        <v>4</v>
      </c>
      <c r="D13777" s="42"/>
      <c r="F13777" s="31"/>
      <c r="G13777" s="47" t="s">
        <v>212</v>
      </c>
      <c r="H13777" s="103"/>
      <c r="I13777" s="94">
        <f t="shared" si="3836"/>
        <v>0</v>
      </c>
      <c r="J13777" s="104"/>
      <c r="K13777" s="104"/>
      <c r="L13777" s="94">
        <f t="shared" si="3838"/>
        <v>0</v>
      </c>
      <c r="M13777" s="104"/>
      <c r="N13777" s="104"/>
      <c r="R13777" s="352">
        <f>L14007-[1]გადასახდელები!L12397</f>
        <v>0</v>
      </c>
    </row>
    <row r="13778" spans="2:18" ht="20.25" hidden="1" customHeight="1">
      <c r="B13778" s="36" t="str">
        <f t="shared" si="3837"/>
        <v>b</v>
      </c>
      <c r="C13778" s="42">
        <v>4</v>
      </c>
      <c r="D13778" s="42"/>
      <c r="F13778" s="31"/>
      <c r="G13778" s="47" t="s">
        <v>358</v>
      </c>
      <c r="H13778" s="103"/>
      <c r="I13778" s="94">
        <f t="shared" si="3836"/>
        <v>0</v>
      </c>
      <c r="J13778" s="104"/>
      <c r="K13778" s="104"/>
      <c r="L13778" s="94">
        <f t="shared" si="3838"/>
        <v>0</v>
      </c>
      <c r="M13778" s="104"/>
      <c r="N13778" s="104"/>
      <c r="R13778" s="352">
        <f>L14008-[1]გადასახდელები!L12398</f>
        <v>0</v>
      </c>
    </row>
    <row r="13779" spans="2:18" ht="20.25" hidden="1" customHeight="1">
      <c r="B13779" s="36" t="str">
        <f t="shared" si="3837"/>
        <v>b</v>
      </c>
      <c r="C13779" s="42">
        <v>4</v>
      </c>
      <c r="D13779" s="42"/>
      <c r="F13779" s="31"/>
      <c r="G13779" s="47" t="s">
        <v>359</v>
      </c>
      <c r="H13779" s="103"/>
      <c r="I13779" s="94">
        <f t="shared" si="3836"/>
        <v>0</v>
      </c>
      <c r="J13779" s="104"/>
      <c r="K13779" s="104"/>
      <c r="L13779" s="94">
        <f t="shared" si="3838"/>
        <v>0</v>
      </c>
      <c r="M13779" s="104"/>
      <c r="N13779" s="104"/>
      <c r="R13779" s="352">
        <f>L14009-[1]გადასახდელები!L12399</f>
        <v>0</v>
      </c>
    </row>
    <row r="13780" spans="2:18" ht="20.25" hidden="1" customHeight="1">
      <c r="B13780" s="36" t="str">
        <f t="shared" si="3837"/>
        <v>b</v>
      </c>
      <c r="C13780" s="42">
        <v>4</v>
      </c>
      <c r="D13780" s="42"/>
      <c r="F13780" s="31"/>
      <c r="G13780" s="47" t="s">
        <v>360</v>
      </c>
      <c r="H13780" s="103"/>
      <c r="I13780" s="94">
        <f t="shared" si="3836"/>
        <v>0</v>
      </c>
      <c r="J13780" s="104"/>
      <c r="K13780" s="104"/>
      <c r="L13780" s="94">
        <f t="shared" si="3838"/>
        <v>0</v>
      </c>
      <c r="M13780" s="104"/>
      <c r="N13780" s="104"/>
      <c r="R13780" s="352">
        <f>L14010-[1]გადასახდელები!L12400</f>
        <v>0</v>
      </c>
    </row>
    <row r="13781" spans="2:18" ht="20.25" hidden="1" customHeight="1">
      <c r="B13781" s="36" t="str">
        <f t="shared" si="3837"/>
        <v>b</v>
      </c>
      <c r="C13781" s="42">
        <v>3</v>
      </c>
      <c r="D13781" s="42"/>
      <c r="F13781" s="31"/>
      <c r="G13781" s="51" t="s">
        <v>211</v>
      </c>
      <c r="H13781" s="120">
        <f>SUM(H13782:H13787)</f>
        <v>0</v>
      </c>
      <c r="I13781" s="118">
        <f t="shared" si="3836"/>
        <v>0</v>
      </c>
      <c r="J13781" s="121">
        <f>SUM(J13782:J13787)</f>
        <v>0</v>
      </c>
      <c r="K13781" s="121">
        <f>SUM(K13782:K13787)</f>
        <v>0</v>
      </c>
      <c r="L13781" s="118">
        <f t="shared" si="3838"/>
        <v>0</v>
      </c>
      <c r="M13781" s="121">
        <f>SUM(M13782:M13787)</f>
        <v>0</v>
      </c>
      <c r="N13781" s="121">
        <f>SUM(N13782:N13787)</f>
        <v>0</v>
      </c>
      <c r="O13781" s="82" t="s">
        <v>146</v>
      </c>
      <c r="R13781" s="352">
        <f>L14011-[1]გადასახდელები!L12401</f>
        <v>0</v>
      </c>
    </row>
    <row r="13782" spans="2:18" ht="20.25" hidden="1" customHeight="1">
      <c r="B13782" s="36" t="str">
        <f t="shared" si="3837"/>
        <v>b</v>
      </c>
      <c r="C13782" s="42">
        <v>4</v>
      </c>
      <c r="D13782" s="42"/>
      <c r="F13782" s="31"/>
      <c r="G13782" s="47" t="s">
        <v>356</v>
      </c>
      <c r="H13782" s="103"/>
      <c r="I13782" s="94">
        <f t="shared" si="3836"/>
        <v>0</v>
      </c>
      <c r="J13782" s="104"/>
      <c r="K13782" s="104"/>
      <c r="L13782" s="94">
        <f t="shared" si="3838"/>
        <v>0</v>
      </c>
      <c r="M13782" s="104"/>
      <c r="N13782" s="104"/>
      <c r="R13782" s="352">
        <f>L14012-[1]გადასახდელები!L12402</f>
        <v>0</v>
      </c>
    </row>
    <row r="13783" spans="2:18" ht="20.25" hidden="1" customHeight="1">
      <c r="B13783" s="36" t="str">
        <f t="shared" si="3837"/>
        <v>b</v>
      </c>
      <c r="C13783" s="42">
        <v>4</v>
      </c>
      <c r="D13783" s="42"/>
      <c r="F13783" s="31"/>
      <c r="G13783" s="47" t="s">
        <v>357</v>
      </c>
      <c r="H13783" s="103"/>
      <c r="I13783" s="94">
        <f t="shared" si="3836"/>
        <v>0</v>
      </c>
      <c r="J13783" s="104"/>
      <c r="K13783" s="104"/>
      <c r="L13783" s="94">
        <f t="shared" si="3838"/>
        <v>0</v>
      </c>
      <c r="M13783" s="104"/>
      <c r="N13783" s="104"/>
      <c r="R13783" s="352">
        <f>L14013-[1]გადასახდელები!L12403</f>
        <v>0</v>
      </c>
    </row>
    <row r="13784" spans="2:18" ht="20.25" hidden="1" customHeight="1">
      <c r="B13784" s="36" t="str">
        <f t="shared" si="3837"/>
        <v>b</v>
      </c>
      <c r="C13784" s="42">
        <v>4</v>
      </c>
      <c r="D13784" s="42"/>
      <c r="F13784" s="31"/>
      <c r="G13784" s="47" t="s">
        <v>212</v>
      </c>
      <c r="H13784" s="103"/>
      <c r="I13784" s="94">
        <f t="shared" si="3836"/>
        <v>0</v>
      </c>
      <c r="J13784" s="104"/>
      <c r="K13784" s="104"/>
      <c r="L13784" s="94">
        <f t="shared" si="3838"/>
        <v>0</v>
      </c>
      <c r="M13784" s="104"/>
      <c r="N13784" s="104"/>
      <c r="R13784" s="352">
        <f>L14014-[1]გადასახდელები!L12404</f>
        <v>0</v>
      </c>
    </row>
    <row r="13785" spans="2:18" ht="20.25" hidden="1" customHeight="1">
      <c r="B13785" s="36" t="str">
        <f t="shared" si="3837"/>
        <v>b</v>
      </c>
      <c r="C13785" s="42">
        <v>4</v>
      </c>
      <c r="D13785" s="42"/>
      <c r="F13785" s="31"/>
      <c r="G13785" s="47" t="s">
        <v>361</v>
      </c>
      <c r="H13785" s="103"/>
      <c r="I13785" s="94">
        <f t="shared" si="3836"/>
        <v>0</v>
      </c>
      <c r="J13785" s="104"/>
      <c r="K13785" s="104"/>
      <c r="L13785" s="94">
        <f t="shared" si="3838"/>
        <v>0</v>
      </c>
      <c r="M13785" s="104"/>
      <c r="N13785" s="104"/>
      <c r="R13785" s="352">
        <f>L14015-[1]გადასახდელები!L12405</f>
        <v>0</v>
      </c>
    </row>
    <row r="13786" spans="2:18" ht="20.25" hidden="1" customHeight="1">
      <c r="B13786" s="36" t="str">
        <f t="shared" si="3837"/>
        <v>b</v>
      </c>
      <c r="C13786" s="42">
        <v>4</v>
      </c>
      <c r="D13786" s="42"/>
      <c r="F13786" s="31"/>
      <c r="G13786" s="47" t="s">
        <v>359</v>
      </c>
      <c r="H13786" s="103"/>
      <c r="I13786" s="94">
        <f t="shared" si="3836"/>
        <v>0</v>
      </c>
      <c r="J13786" s="104"/>
      <c r="K13786" s="104"/>
      <c r="L13786" s="94">
        <f t="shared" si="3838"/>
        <v>0</v>
      </c>
      <c r="M13786" s="104"/>
      <c r="N13786" s="104"/>
      <c r="R13786" s="352">
        <f>L14016-[1]გადასახდელები!L12406</f>
        <v>0</v>
      </c>
    </row>
    <row r="13787" spans="2:18" ht="20.25" hidden="1" customHeight="1">
      <c r="B13787" s="36" t="str">
        <f t="shared" si="3837"/>
        <v>b</v>
      </c>
      <c r="C13787" s="42">
        <v>4</v>
      </c>
      <c r="D13787" s="42"/>
      <c r="F13787" s="31"/>
      <c r="G13787" s="47" t="s">
        <v>360</v>
      </c>
      <c r="H13787" s="103"/>
      <c r="I13787" s="94">
        <f t="shared" si="3836"/>
        <v>0</v>
      </c>
      <c r="J13787" s="104"/>
      <c r="K13787" s="104"/>
      <c r="L13787" s="94">
        <f t="shared" si="3838"/>
        <v>0</v>
      </c>
      <c r="M13787" s="104"/>
      <c r="N13787" s="104"/>
      <c r="R13787" s="352">
        <f>L14017-[1]გადასახდელები!L12407</f>
        <v>0</v>
      </c>
    </row>
    <row r="13788" spans="2:18" ht="20.25" hidden="1" customHeight="1">
      <c r="B13788" s="36" t="str">
        <f t="shared" si="3837"/>
        <v>b</v>
      </c>
      <c r="C13788" s="42">
        <v>3</v>
      </c>
      <c r="D13788" s="42"/>
      <c r="F13788" s="29"/>
      <c r="G13788" s="56" t="s">
        <v>213</v>
      </c>
      <c r="H13788" s="122"/>
      <c r="I13788" s="118">
        <f t="shared" si="3836"/>
        <v>0</v>
      </c>
      <c r="J13788" s="123"/>
      <c r="K13788" s="123"/>
      <c r="L13788" s="118">
        <f t="shared" si="3838"/>
        <v>0</v>
      </c>
      <c r="M13788" s="123"/>
      <c r="N13788" s="123"/>
      <c r="R13788" s="352">
        <f>L14018-[1]გადასახდელები!L12408</f>
        <v>0</v>
      </c>
    </row>
    <row r="13789" spans="2:18" ht="20.25" hidden="1" customHeight="1">
      <c r="B13789" s="36" t="str">
        <f t="shared" si="3837"/>
        <v>b</v>
      </c>
      <c r="C13789" s="42">
        <v>2</v>
      </c>
      <c r="D13789" s="42"/>
      <c r="F13789" s="28"/>
      <c r="G13789" s="60" t="s">
        <v>362</v>
      </c>
      <c r="H13789" s="86">
        <f>H13790+H13798</f>
        <v>0</v>
      </c>
      <c r="I13789" s="87">
        <f t="shared" si="3836"/>
        <v>0</v>
      </c>
      <c r="J13789" s="88">
        <f>J13790+J13798</f>
        <v>0</v>
      </c>
      <c r="K13789" s="88">
        <f>K13790+K13798</f>
        <v>0</v>
      </c>
      <c r="L13789" s="87">
        <f t="shared" si="3838"/>
        <v>0</v>
      </c>
      <c r="M13789" s="88">
        <f>M13790+M13798</f>
        <v>0</v>
      </c>
      <c r="N13789" s="88">
        <f>N13790+N13798</f>
        <v>0</v>
      </c>
      <c r="O13789" s="82" t="s">
        <v>146</v>
      </c>
      <c r="R13789" s="352">
        <f>L14019-[1]გადასახდელები!L12409</f>
        <v>0</v>
      </c>
    </row>
    <row r="13790" spans="2:18" ht="20.25" hidden="1" customHeight="1">
      <c r="B13790" s="36" t="str">
        <f t="shared" si="3837"/>
        <v>b</v>
      </c>
      <c r="C13790" s="42">
        <v>3</v>
      </c>
      <c r="D13790" s="42"/>
      <c r="F13790" s="29"/>
      <c r="G13790" s="51" t="s">
        <v>355</v>
      </c>
      <c r="H13790" s="120">
        <f>SUM(H13791:H13797)</f>
        <v>0</v>
      </c>
      <c r="I13790" s="118">
        <f t="shared" si="3836"/>
        <v>0</v>
      </c>
      <c r="J13790" s="121">
        <f>SUM(J13791:J13797)</f>
        <v>0</v>
      </c>
      <c r="K13790" s="121">
        <f>SUM(K13791:K13797)</f>
        <v>0</v>
      </c>
      <c r="L13790" s="118">
        <f t="shared" si="3838"/>
        <v>0</v>
      </c>
      <c r="M13790" s="121">
        <f>SUM(M13791:M13797)</f>
        <v>0</v>
      </c>
      <c r="N13790" s="121">
        <f>SUM(N13791:N13797)</f>
        <v>0</v>
      </c>
      <c r="O13790" s="82" t="s">
        <v>146</v>
      </c>
      <c r="R13790" s="352">
        <f>L14020-[1]გადასახდელები!L12410</f>
        <v>0</v>
      </c>
    </row>
    <row r="13791" spans="2:18" ht="20.25" hidden="1" customHeight="1">
      <c r="B13791" s="36" t="str">
        <f t="shared" si="3837"/>
        <v>b</v>
      </c>
      <c r="C13791" s="42">
        <v>4</v>
      </c>
      <c r="D13791" s="42"/>
      <c r="F13791" s="29"/>
      <c r="G13791" s="47" t="s">
        <v>363</v>
      </c>
      <c r="H13791" s="103"/>
      <c r="I13791" s="94">
        <f t="shared" si="3836"/>
        <v>0</v>
      </c>
      <c r="J13791" s="104"/>
      <c r="K13791" s="104"/>
      <c r="L13791" s="94">
        <f t="shared" si="3838"/>
        <v>0</v>
      </c>
      <c r="M13791" s="104"/>
      <c r="N13791" s="104"/>
      <c r="R13791" s="352">
        <f>L14021-[1]გადასახდელები!L12411</f>
        <v>0</v>
      </c>
    </row>
    <row r="13792" spans="2:18" ht="20.25" hidden="1" customHeight="1">
      <c r="B13792" s="36" t="str">
        <f t="shared" si="3837"/>
        <v>b</v>
      </c>
      <c r="C13792" s="42">
        <v>4</v>
      </c>
      <c r="D13792" s="42"/>
      <c r="F13792" s="29"/>
      <c r="G13792" s="47" t="s">
        <v>210</v>
      </c>
      <c r="H13792" s="103"/>
      <c r="I13792" s="94">
        <f t="shared" si="3836"/>
        <v>0</v>
      </c>
      <c r="J13792" s="104"/>
      <c r="K13792" s="104"/>
      <c r="L13792" s="94">
        <f t="shared" si="3838"/>
        <v>0</v>
      </c>
      <c r="M13792" s="104"/>
      <c r="N13792" s="104"/>
      <c r="R13792" s="352">
        <f>L14022-[1]გადასახდელები!L12412</f>
        <v>0</v>
      </c>
    </row>
    <row r="13793" spans="2:18" ht="20.25" hidden="1" customHeight="1">
      <c r="B13793" s="36" t="str">
        <f t="shared" si="3837"/>
        <v>b</v>
      </c>
      <c r="C13793" s="42">
        <v>4</v>
      </c>
      <c r="D13793" s="42"/>
      <c r="F13793" s="29"/>
      <c r="G13793" s="47" t="s">
        <v>357</v>
      </c>
      <c r="H13793" s="103"/>
      <c r="I13793" s="94">
        <f t="shared" si="3836"/>
        <v>0</v>
      </c>
      <c r="J13793" s="104"/>
      <c r="K13793" s="104"/>
      <c r="L13793" s="94">
        <f t="shared" si="3838"/>
        <v>0</v>
      </c>
      <c r="M13793" s="104"/>
      <c r="N13793" s="104"/>
      <c r="R13793" s="352">
        <f>L14023-[1]გადასახდელები!L12413</f>
        <v>0</v>
      </c>
    </row>
    <row r="13794" spans="2:18" ht="30.75" hidden="1" customHeight="1">
      <c r="B13794" s="36" t="str">
        <f t="shared" si="3837"/>
        <v>b</v>
      </c>
      <c r="C13794" s="42">
        <v>4</v>
      </c>
      <c r="D13794" s="42"/>
      <c r="F13794" s="29"/>
      <c r="G13794" s="47" t="s">
        <v>364</v>
      </c>
      <c r="H13794" s="103"/>
      <c r="I13794" s="94">
        <f t="shared" si="3836"/>
        <v>0</v>
      </c>
      <c r="J13794" s="104"/>
      <c r="K13794" s="104"/>
      <c r="L13794" s="94">
        <f t="shared" si="3838"/>
        <v>0</v>
      </c>
      <c r="M13794" s="104"/>
      <c r="N13794" s="104"/>
      <c r="R13794" s="352">
        <f>L14024-[1]გადასახდელები!L12414</f>
        <v>0</v>
      </c>
    </row>
    <row r="13795" spans="2:18" ht="20.25" hidden="1" customHeight="1">
      <c r="B13795" s="36" t="str">
        <f t="shared" si="3837"/>
        <v>b</v>
      </c>
      <c r="C13795" s="42">
        <v>4</v>
      </c>
      <c r="D13795" s="42"/>
      <c r="F13795" s="29"/>
      <c r="G13795" s="47" t="s">
        <v>358</v>
      </c>
      <c r="H13795" s="103"/>
      <c r="I13795" s="94">
        <f t="shared" si="3836"/>
        <v>0</v>
      </c>
      <c r="J13795" s="104"/>
      <c r="K13795" s="104"/>
      <c r="L13795" s="94">
        <f t="shared" si="3838"/>
        <v>0</v>
      </c>
      <c r="M13795" s="104"/>
      <c r="N13795" s="104"/>
      <c r="R13795" s="352">
        <f>L14025-[1]გადასახდელები!L12415</f>
        <v>0</v>
      </c>
    </row>
    <row r="13796" spans="2:18" ht="20.25" hidden="1" customHeight="1">
      <c r="B13796" s="36" t="str">
        <f t="shared" si="3837"/>
        <v>b</v>
      </c>
      <c r="C13796" s="42">
        <v>4</v>
      </c>
      <c r="D13796" s="42"/>
      <c r="F13796" s="29"/>
      <c r="G13796" s="47" t="s">
        <v>359</v>
      </c>
      <c r="H13796" s="103"/>
      <c r="I13796" s="94">
        <f t="shared" si="3836"/>
        <v>0</v>
      </c>
      <c r="J13796" s="104"/>
      <c r="K13796" s="104"/>
      <c r="L13796" s="94">
        <f t="shared" si="3838"/>
        <v>0</v>
      </c>
      <c r="M13796" s="104"/>
      <c r="N13796" s="104"/>
      <c r="R13796" s="352">
        <f>L14026-[1]გადასახდელები!L12416</f>
        <v>0</v>
      </c>
    </row>
    <row r="13797" spans="2:18" ht="20.25" hidden="1" customHeight="1">
      <c r="B13797" s="36" t="str">
        <f t="shared" si="3837"/>
        <v>b</v>
      </c>
      <c r="C13797" s="42">
        <v>4</v>
      </c>
      <c r="D13797" s="42"/>
      <c r="F13797" s="29"/>
      <c r="G13797" s="47" t="s">
        <v>365</v>
      </c>
      <c r="H13797" s="122"/>
      <c r="I13797" s="94">
        <f t="shared" si="3836"/>
        <v>0</v>
      </c>
      <c r="J13797" s="123"/>
      <c r="K13797" s="123"/>
      <c r="L13797" s="94">
        <f t="shared" si="3838"/>
        <v>0</v>
      </c>
      <c r="M13797" s="123"/>
      <c r="N13797" s="123"/>
      <c r="R13797" s="352">
        <f>L14027-[1]გადასახდელები!L12417</f>
        <v>0</v>
      </c>
    </row>
    <row r="13798" spans="2:18" ht="20.25" hidden="1" customHeight="1">
      <c r="B13798" s="36" t="str">
        <f t="shared" si="3837"/>
        <v>b</v>
      </c>
      <c r="C13798" s="42">
        <v>3</v>
      </c>
      <c r="D13798" s="42"/>
      <c r="F13798" s="29"/>
      <c r="G13798" s="51" t="s">
        <v>211</v>
      </c>
      <c r="H13798" s="120">
        <f>SUM(H13799:H13805)</f>
        <v>0</v>
      </c>
      <c r="I13798" s="118">
        <f t="shared" si="3836"/>
        <v>0</v>
      </c>
      <c r="J13798" s="121">
        <f>SUM(J13799:J13805)</f>
        <v>0</v>
      </c>
      <c r="K13798" s="121">
        <f>SUM(K13799:K13805)</f>
        <v>0</v>
      </c>
      <c r="L13798" s="118">
        <f t="shared" si="3838"/>
        <v>0</v>
      </c>
      <c r="M13798" s="121">
        <f>SUM(M13799:M13805)</f>
        <v>0</v>
      </c>
      <c r="N13798" s="121">
        <f>SUM(N13799:N13805)</f>
        <v>0</v>
      </c>
      <c r="O13798" s="82" t="s">
        <v>146</v>
      </c>
      <c r="R13798" s="352">
        <f>L14028-[1]გადასახდელები!L12418</f>
        <v>0</v>
      </c>
    </row>
    <row r="13799" spans="2:18" ht="20.25" hidden="1" customHeight="1">
      <c r="B13799" s="36" t="str">
        <f t="shared" si="3837"/>
        <v>b</v>
      </c>
      <c r="C13799" s="42">
        <v>4</v>
      </c>
      <c r="D13799" s="42"/>
      <c r="F13799" s="29"/>
      <c r="G13799" s="47" t="s">
        <v>363</v>
      </c>
      <c r="H13799" s="103"/>
      <c r="I13799" s="94">
        <f t="shared" si="3836"/>
        <v>0</v>
      </c>
      <c r="J13799" s="104"/>
      <c r="K13799" s="104"/>
      <c r="L13799" s="94">
        <f t="shared" si="3838"/>
        <v>0</v>
      </c>
      <c r="M13799" s="104"/>
      <c r="N13799" s="104"/>
      <c r="R13799" s="352">
        <f>L14029-[1]გადასახდელები!L12419</f>
        <v>0</v>
      </c>
    </row>
    <row r="13800" spans="2:18" ht="20.25" hidden="1" customHeight="1">
      <c r="B13800" s="36" t="str">
        <f t="shared" si="3837"/>
        <v>b</v>
      </c>
      <c r="C13800" s="42">
        <v>4</v>
      </c>
      <c r="D13800" s="42"/>
      <c r="F13800" s="29"/>
      <c r="G13800" s="47" t="s">
        <v>210</v>
      </c>
      <c r="H13800" s="103"/>
      <c r="I13800" s="94">
        <f t="shared" si="3836"/>
        <v>0</v>
      </c>
      <c r="J13800" s="104"/>
      <c r="K13800" s="104"/>
      <c r="L13800" s="94">
        <f t="shared" si="3838"/>
        <v>0</v>
      </c>
      <c r="M13800" s="104"/>
      <c r="N13800" s="104"/>
      <c r="R13800" s="352">
        <f>L14030-[1]გადასახდელები!L12420</f>
        <v>0</v>
      </c>
    </row>
    <row r="13801" spans="2:18" ht="20.25" hidden="1" customHeight="1">
      <c r="B13801" s="36" t="str">
        <f t="shared" si="3837"/>
        <v>b</v>
      </c>
      <c r="C13801" s="42">
        <v>4</v>
      </c>
      <c r="D13801" s="42"/>
      <c r="F13801" s="29"/>
      <c r="G13801" s="47" t="s">
        <v>357</v>
      </c>
      <c r="H13801" s="103"/>
      <c r="I13801" s="94">
        <f t="shared" ref="I13801:I13864" si="3839">J13801+K13801</f>
        <v>0</v>
      </c>
      <c r="J13801" s="104"/>
      <c r="K13801" s="104"/>
      <c r="L13801" s="94">
        <f t="shared" si="3838"/>
        <v>0</v>
      </c>
      <c r="M13801" s="104"/>
      <c r="N13801" s="104"/>
      <c r="R13801" s="352">
        <f>L14031-[1]გადასახდელები!L12421</f>
        <v>0</v>
      </c>
    </row>
    <row r="13802" spans="2:18" ht="30.75" hidden="1" customHeight="1">
      <c r="B13802" s="36" t="str">
        <f t="shared" si="3837"/>
        <v>b</v>
      </c>
      <c r="C13802" s="42">
        <v>4</v>
      </c>
      <c r="D13802" s="42"/>
      <c r="F13802" s="29"/>
      <c r="G13802" s="47" t="s">
        <v>364</v>
      </c>
      <c r="H13802" s="103"/>
      <c r="I13802" s="94">
        <f t="shared" si="3839"/>
        <v>0</v>
      </c>
      <c r="J13802" s="104"/>
      <c r="K13802" s="104"/>
      <c r="L13802" s="94">
        <f t="shared" si="3838"/>
        <v>0</v>
      </c>
      <c r="M13802" s="104"/>
      <c r="N13802" s="104"/>
      <c r="R13802" s="352">
        <f>L14032-[1]გადასახდელები!L12422</f>
        <v>0</v>
      </c>
    </row>
    <row r="13803" spans="2:18" ht="20.25" hidden="1" customHeight="1">
      <c r="B13803" s="36" t="str">
        <f t="shared" ref="B13803:B13866" si="3840">IF(H13803+I13803+L13803&gt;0,"a","b")</f>
        <v>b</v>
      </c>
      <c r="C13803" s="42">
        <v>4</v>
      </c>
      <c r="D13803" s="42"/>
      <c r="F13803" s="29"/>
      <c r="G13803" s="47" t="s">
        <v>366</v>
      </c>
      <c r="H13803" s="103"/>
      <c r="I13803" s="94">
        <f t="shared" si="3839"/>
        <v>0</v>
      </c>
      <c r="J13803" s="104"/>
      <c r="K13803" s="104"/>
      <c r="L13803" s="94">
        <f t="shared" si="3838"/>
        <v>0</v>
      </c>
      <c r="M13803" s="104"/>
      <c r="N13803" s="104"/>
      <c r="R13803" s="352">
        <f>L14033-[1]გადასახდელები!L12423</f>
        <v>0</v>
      </c>
    </row>
    <row r="13804" spans="2:18" ht="20.25" hidden="1" customHeight="1">
      <c r="B13804" s="36" t="str">
        <f t="shared" si="3840"/>
        <v>b</v>
      </c>
      <c r="C13804" s="42">
        <v>4</v>
      </c>
      <c r="D13804" s="42"/>
      <c r="F13804" s="29"/>
      <c r="G13804" s="47" t="s">
        <v>359</v>
      </c>
      <c r="H13804" s="103"/>
      <c r="I13804" s="94">
        <f t="shared" si="3839"/>
        <v>0</v>
      </c>
      <c r="J13804" s="104"/>
      <c r="K13804" s="104"/>
      <c r="L13804" s="94">
        <f t="shared" si="3838"/>
        <v>0</v>
      </c>
      <c r="M13804" s="104"/>
      <c r="N13804" s="104"/>
      <c r="R13804" s="352">
        <f>L14034-[1]გადასახდელები!L12424</f>
        <v>0</v>
      </c>
    </row>
    <row r="13805" spans="2:18" ht="21" hidden="1" customHeight="1" thickBot="1">
      <c r="B13805" s="36" t="str">
        <f t="shared" si="3840"/>
        <v>b</v>
      </c>
      <c r="C13805" s="42">
        <v>4</v>
      </c>
      <c r="D13805" s="42"/>
      <c r="F13805" s="29"/>
      <c r="G13805" s="47" t="s">
        <v>365</v>
      </c>
      <c r="H13805" s="103"/>
      <c r="I13805" s="94">
        <f t="shared" si="3839"/>
        <v>0</v>
      </c>
      <c r="J13805" s="104"/>
      <c r="K13805" s="104"/>
      <c r="L13805" s="94">
        <f t="shared" si="3838"/>
        <v>0</v>
      </c>
      <c r="M13805" s="104"/>
      <c r="N13805" s="104"/>
      <c r="R13805" s="352">
        <f>L14035-[1]გადასახდელები!L12425</f>
        <v>0</v>
      </c>
    </row>
    <row r="13806" spans="2:18" ht="63" customHeight="1" thickBot="1">
      <c r="B13806" s="36" t="str">
        <f t="shared" si="3840"/>
        <v>a</v>
      </c>
      <c r="C13806" s="42">
        <v>1</v>
      </c>
      <c r="D13806" s="42"/>
      <c r="E13806" s="24"/>
      <c r="F13806" s="32" t="s">
        <v>128</v>
      </c>
      <c r="G13806" s="61" t="s">
        <v>741</v>
      </c>
      <c r="H13806" s="79">
        <f>H13808+H13940+H14003+H14019</f>
        <v>1E-3</v>
      </c>
      <c r="I13806" s="80">
        <f t="shared" si="3839"/>
        <v>90</v>
      </c>
      <c r="J13806" s="81">
        <f>J13808+J13940+J14003+J14019</f>
        <v>0</v>
      </c>
      <c r="K13806" s="81">
        <f>K13808+K13940+K14003+K14019</f>
        <v>90</v>
      </c>
      <c r="L13806" s="80">
        <f t="shared" ref="L13806:L13834" si="3841">M13806+N13806</f>
        <v>45.825999999999993</v>
      </c>
      <c r="M13806" s="81">
        <f>M13808+M13940+M14003+M14019</f>
        <v>0</v>
      </c>
      <c r="N13806" s="81">
        <f>N13808+N13940+N14003+N14019</f>
        <v>45.825999999999993</v>
      </c>
      <c r="O13806" s="82" t="s">
        <v>146</v>
      </c>
      <c r="P13806" s="43">
        <v>1</v>
      </c>
      <c r="R13806" s="352">
        <f>L14036-[1]გადასახდელები!L12426</f>
        <v>-140.78700000000001</v>
      </c>
    </row>
    <row r="13807" spans="2:18" ht="21" hidden="1" customHeight="1" thickTop="1">
      <c r="B13807" s="36" t="str">
        <f t="shared" si="3840"/>
        <v>b</v>
      </c>
      <c r="C13807" s="42">
        <v>2</v>
      </c>
      <c r="D13807" s="42"/>
      <c r="F13807" s="26"/>
      <c r="G13807" s="46" t="s">
        <v>162</v>
      </c>
      <c r="H13807" s="83"/>
      <c r="I13807" s="84">
        <f t="shared" si="3839"/>
        <v>0</v>
      </c>
      <c r="J13807" s="85"/>
      <c r="K13807" s="85"/>
      <c r="L13807" s="84">
        <f t="shared" si="3841"/>
        <v>0</v>
      </c>
      <c r="M13807" s="85"/>
      <c r="N13807" s="85"/>
      <c r="R13807" s="352">
        <f>L14037-[1]გადასახდელები!L12427</f>
        <v>0</v>
      </c>
    </row>
    <row r="13808" spans="2:18" ht="20.25" customHeight="1" thickTop="1">
      <c r="B13808" s="36" t="str">
        <f t="shared" si="3840"/>
        <v>a</v>
      </c>
      <c r="C13808" s="42">
        <v>2</v>
      </c>
      <c r="D13808" s="42"/>
      <c r="E13808" s="24">
        <v>7107</v>
      </c>
      <c r="F13808" s="341" t="s">
        <v>524</v>
      </c>
      <c r="G13808" s="58" t="s">
        <v>163</v>
      </c>
      <c r="H13808" s="86">
        <f>H13809+H13820+H13888+H13896+H13897+H13907+H13917</f>
        <v>1E-3</v>
      </c>
      <c r="I13808" s="87">
        <f t="shared" si="3839"/>
        <v>90</v>
      </c>
      <c r="J13808" s="88">
        <f>J13809+J13820+J13888+J13896+J13897+J13907+J13917+J13887</f>
        <v>0</v>
      </c>
      <c r="K13808" s="88">
        <f>K13809+K13820+K13888+K13896+K13897+K13907+K13917</f>
        <v>90</v>
      </c>
      <c r="L13808" s="87">
        <f t="shared" si="3841"/>
        <v>45.825999999999993</v>
      </c>
      <c r="M13808" s="88">
        <f>M13809+M13820+M13888+M13896+M13897+M13907+M13917+M13887</f>
        <v>0</v>
      </c>
      <c r="N13808" s="88">
        <f>N13809+N13820+N13888+N13896+N13897+N13907+N13917</f>
        <v>45.825999999999993</v>
      </c>
      <c r="O13808" s="82" t="s">
        <v>146</v>
      </c>
      <c r="R13808" s="352">
        <f>L14038-[1]გადასახდელები!L12428</f>
        <v>-140.78700000000001</v>
      </c>
    </row>
    <row r="13809" spans="2:18" ht="20.25" hidden="1" customHeight="1">
      <c r="B13809" s="36" t="str">
        <f t="shared" si="3840"/>
        <v>b</v>
      </c>
      <c r="C13809" s="42">
        <v>31</v>
      </c>
      <c r="D13809" s="42"/>
      <c r="F13809" s="341" t="s">
        <v>525</v>
      </c>
      <c r="G13809" s="57" t="s">
        <v>164</v>
      </c>
      <c r="H13809" s="89">
        <f>H13810+H13819</f>
        <v>0</v>
      </c>
      <c r="I13809" s="90">
        <f t="shared" si="3839"/>
        <v>0</v>
      </c>
      <c r="J13809" s="92">
        <f>J13810+J13819</f>
        <v>0</v>
      </c>
      <c r="K13809" s="92">
        <f>K13810+K13819</f>
        <v>0</v>
      </c>
      <c r="L13809" s="90">
        <f t="shared" si="3841"/>
        <v>0</v>
      </c>
      <c r="M13809" s="92">
        <f>M13810+M13819</f>
        <v>0</v>
      </c>
      <c r="N13809" s="92">
        <f>N13810+N13819</f>
        <v>0</v>
      </c>
      <c r="O13809" s="82" t="s">
        <v>146</v>
      </c>
      <c r="R13809" s="352">
        <f>L14039-[1]გადასახდელები!L12429</f>
        <v>0</v>
      </c>
    </row>
    <row r="13810" spans="2:18" ht="20.25" hidden="1" customHeight="1">
      <c r="B13810" s="36" t="str">
        <f t="shared" si="3840"/>
        <v>b</v>
      </c>
      <c r="C13810" s="42">
        <v>4</v>
      </c>
      <c r="D13810" s="42"/>
      <c r="F13810" s="341" t="s">
        <v>526</v>
      </c>
      <c r="G13810" s="47" t="s">
        <v>165</v>
      </c>
      <c r="H13810" s="93">
        <f>H13811+H13818</f>
        <v>0</v>
      </c>
      <c r="I13810" s="94">
        <f t="shared" si="3839"/>
        <v>0</v>
      </c>
      <c r="J13810" s="95">
        <f>J13811+J13818</f>
        <v>0</v>
      </c>
      <c r="K13810" s="95">
        <f>K13811+K13818</f>
        <v>0</v>
      </c>
      <c r="L13810" s="94">
        <f t="shared" si="3841"/>
        <v>0</v>
      </c>
      <c r="M13810" s="95">
        <f>M13811+M13818</f>
        <v>0</v>
      </c>
      <c r="N13810" s="95">
        <f>N13811+N13818</f>
        <v>0</v>
      </c>
      <c r="O13810" s="82" t="s">
        <v>146</v>
      </c>
      <c r="R13810" s="352">
        <f>L14040-[1]გადასახდელები!L12430</f>
        <v>0</v>
      </c>
    </row>
    <row r="13811" spans="2:18" ht="20.25" hidden="1" customHeight="1">
      <c r="B13811" s="36" t="str">
        <f t="shared" si="3840"/>
        <v>b</v>
      </c>
      <c r="C13811" s="42">
        <v>5</v>
      </c>
      <c r="D13811" s="42"/>
      <c r="F13811" s="342" t="s">
        <v>527</v>
      </c>
      <c r="G13811" s="48" t="s">
        <v>166</v>
      </c>
      <c r="H13811" s="96">
        <f>SUM(H13812:H13817)</f>
        <v>0</v>
      </c>
      <c r="I13811" s="97">
        <f t="shared" si="3839"/>
        <v>0</v>
      </c>
      <c r="J13811" s="98">
        <f>SUM(J13812:J13817)</f>
        <v>0</v>
      </c>
      <c r="K13811" s="98">
        <f>SUM(K13812:K13817)</f>
        <v>0</v>
      </c>
      <c r="L13811" s="97">
        <f t="shared" si="3841"/>
        <v>0</v>
      </c>
      <c r="M13811" s="98">
        <f>SUM(M13812:M13817)</f>
        <v>0</v>
      </c>
      <c r="N13811" s="98">
        <f>SUM(N13812:N13817)</f>
        <v>0</v>
      </c>
      <c r="O13811" s="82" t="s">
        <v>146</v>
      </c>
      <c r="R13811" s="352">
        <f>L14041-[1]გადასახდელები!L12431</f>
        <v>0</v>
      </c>
    </row>
    <row r="13812" spans="2:18" ht="20.25" hidden="1" customHeight="1">
      <c r="B13812" s="36" t="str">
        <f t="shared" si="3840"/>
        <v>b</v>
      </c>
      <c r="C13812" s="42">
        <v>6</v>
      </c>
      <c r="D13812" s="42"/>
      <c r="F13812" s="343" t="s">
        <v>528</v>
      </c>
      <c r="G13812" s="45" t="s">
        <v>167</v>
      </c>
      <c r="H13812" s="99"/>
      <c r="I13812" s="91">
        <f t="shared" si="3839"/>
        <v>0</v>
      </c>
      <c r="J13812" s="100"/>
      <c r="K13812" s="100"/>
      <c r="L13812" s="91">
        <f t="shared" si="3841"/>
        <v>0</v>
      </c>
      <c r="M13812" s="100"/>
      <c r="N13812" s="100"/>
      <c r="R13812" s="352">
        <f>L14042-[1]გადასახდელები!L12432</f>
        <v>0</v>
      </c>
    </row>
    <row r="13813" spans="2:18" ht="20.25" hidden="1" customHeight="1">
      <c r="B13813" s="36" t="str">
        <f t="shared" si="3840"/>
        <v>b</v>
      </c>
      <c r="C13813" s="42">
        <v>6</v>
      </c>
      <c r="D13813" s="42"/>
      <c r="F13813" s="343" t="s">
        <v>592</v>
      </c>
      <c r="G13813" s="45" t="s">
        <v>168</v>
      </c>
      <c r="H13813" s="99"/>
      <c r="I13813" s="91">
        <f t="shared" si="3839"/>
        <v>0</v>
      </c>
      <c r="J13813" s="100"/>
      <c r="K13813" s="100"/>
      <c r="L13813" s="91">
        <f t="shared" si="3841"/>
        <v>0</v>
      </c>
      <c r="M13813" s="100"/>
      <c r="N13813" s="100"/>
      <c r="R13813" s="352">
        <f>L14043-[1]გადასახდელები!L12433</f>
        <v>0</v>
      </c>
    </row>
    <row r="13814" spans="2:18" ht="20.25" hidden="1" customHeight="1">
      <c r="B13814" s="36" t="str">
        <f t="shared" si="3840"/>
        <v>b</v>
      </c>
      <c r="C13814" s="42">
        <v>6</v>
      </c>
      <c r="D13814" s="42"/>
      <c r="F13814" s="343" t="s">
        <v>529</v>
      </c>
      <c r="G13814" s="45" t="s">
        <v>169</v>
      </c>
      <c r="H13814" s="99"/>
      <c r="I13814" s="91">
        <f t="shared" si="3839"/>
        <v>0</v>
      </c>
      <c r="J13814" s="100"/>
      <c r="K13814" s="100"/>
      <c r="L13814" s="91">
        <f t="shared" si="3841"/>
        <v>0</v>
      </c>
      <c r="M13814" s="100"/>
      <c r="N13814" s="100"/>
      <c r="R13814" s="352">
        <f>L14044-[1]გადასახდელები!L12434</f>
        <v>0</v>
      </c>
    </row>
    <row r="13815" spans="2:18" ht="20.25" hidden="1" customHeight="1">
      <c r="B13815" s="36" t="str">
        <f t="shared" si="3840"/>
        <v>b</v>
      </c>
      <c r="C13815" s="42">
        <v>6</v>
      </c>
      <c r="D13815" s="42"/>
      <c r="F13815" s="343" t="s">
        <v>593</v>
      </c>
      <c r="G13815" s="45" t="s">
        <v>170</v>
      </c>
      <c r="H13815" s="99"/>
      <c r="I13815" s="91">
        <f t="shared" si="3839"/>
        <v>0</v>
      </c>
      <c r="J13815" s="100"/>
      <c r="K13815" s="100"/>
      <c r="L13815" s="91">
        <f t="shared" si="3841"/>
        <v>0</v>
      </c>
      <c r="M13815" s="100"/>
      <c r="N13815" s="100"/>
      <c r="R13815" s="352">
        <f>L14045-[1]გადასახდელები!L12435</f>
        <v>0</v>
      </c>
    </row>
    <row r="13816" spans="2:18" ht="20.25" hidden="1" customHeight="1">
      <c r="B13816" s="36" t="str">
        <f t="shared" si="3840"/>
        <v>b</v>
      </c>
      <c r="C13816" s="42">
        <v>6</v>
      </c>
      <c r="D13816" s="42"/>
      <c r="F13816" s="343" t="s">
        <v>594</v>
      </c>
      <c r="G13816" s="45" t="s">
        <v>171</v>
      </c>
      <c r="H13816" s="99"/>
      <c r="I13816" s="91">
        <f t="shared" si="3839"/>
        <v>0</v>
      </c>
      <c r="J13816" s="100"/>
      <c r="K13816" s="100"/>
      <c r="L13816" s="91">
        <f t="shared" si="3841"/>
        <v>0</v>
      </c>
      <c r="M13816" s="100"/>
      <c r="N13816" s="100"/>
      <c r="R13816" s="352">
        <f>L14046-[1]გადასახდელები!L12436</f>
        <v>0</v>
      </c>
    </row>
    <row r="13817" spans="2:18" ht="20.25" hidden="1" customHeight="1">
      <c r="B13817" s="36" t="str">
        <f t="shared" si="3840"/>
        <v>b</v>
      </c>
      <c r="C13817" s="42">
        <v>6</v>
      </c>
      <c r="D13817" s="42"/>
      <c r="F13817" s="343" t="s">
        <v>595</v>
      </c>
      <c r="G13817" s="45" t="s">
        <v>172</v>
      </c>
      <c r="H13817" s="99"/>
      <c r="I13817" s="91">
        <f t="shared" si="3839"/>
        <v>0</v>
      </c>
      <c r="J13817" s="100"/>
      <c r="K13817" s="100"/>
      <c r="L13817" s="91">
        <f t="shared" si="3841"/>
        <v>0</v>
      </c>
      <c r="M13817" s="100"/>
      <c r="N13817" s="100"/>
      <c r="R13817" s="352">
        <f>L14047-[1]გადასახდელები!L12437</f>
        <v>0</v>
      </c>
    </row>
    <row r="13818" spans="2:18" ht="20.25" hidden="1" customHeight="1">
      <c r="B13818" s="36" t="str">
        <f t="shared" si="3840"/>
        <v>b</v>
      </c>
      <c r="C13818" s="42">
        <v>5</v>
      </c>
      <c r="D13818" s="42"/>
      <c r="F13818" s="343" t="s">
        <v>596</v>
      </c>
      <c r="G13818" s="48" t="s">
        <v>173</v>
      </c>
      <c r="H13818" s="101"/>
      <c r="I13818" s="97">
        <f t="shared" si="3839"/>
        <v>0</v>
      </c>
      <c r="J13818" s="102"/>
      <c r="K13818" s="102"/>
      <c r="L13818" s="97">
        <f t="shared" si="3841"/>
        <v>0</v>
      </c>
      <c r="M13818" s="102"/>
      <c r="N13818" s="102"/>
      <c r="R13818" s="352">
        <f>L14048-[1]გადასახდელები!L12438</f>
        <v>0</v>
      </c>
    </row>
    <row r="13819" spans="2:18" ht="20.25" hidden="1" customHeight="1">
      <c r="B13819" s="36" t="str">
        <f t="shared" si="3840"/>
        <v>b</v>
      </c>
      <c r="C13819" s="42">
        <v>4</v>
      </c>
      <c r="D13819" s="42"/>
      <c r="F13819" s="343" t="s">
        <v>597</v>
      </c>
      <c r="G13819" s="47" t="s">
        <v>174</v>
      </c>
      <c r="H13819" s="103"/>
      <c r="I13819" s="94">
        <f t="shared" si="3839"/>
        <v>0</v>
      </c>
      <c r="J13819" s="104"/>
      <c r="K13819" s="104"/>
      <c r="L13819" s="94">
        <f t="shared" si="3841"/>
        <v>0</v>
      </c>
      <c r="M13819" s="104"/>
      <c r="N13819" s="104"/>
      <c r="R13819" s="352">
        <f>L14049-[1]გადასახდელები!L12439</f>
        <v>0</v>
      </c>
    </row>
    <row r="13820" spans="2:18" ht="20.25" hidden="1" customHeight="1">
      <c r="B13820" s="36" t="str">
        <f t="shared" si="3840"/>
        <v>b</v>
      </c>
      <c r="C13820" s="42">
        <v>3</v>
      </c>
      <c r="D13820" s="42"/>
      <c r="F13820" s="342" t="s">
        <v>530</v>
      </c>
      <c r="G13820" s="57" t="s">
        <v>175</v>
      </c>
      <c r="H13820" s="89">
        <f>H13821+H13822+H13825+H13861+H13862+H13863+H13864+H13865+H13872+H13873</f>
        <v>0</v>
      </c>
      <c r="I13820" s="90">
        <f t="shared" si="3839"/>
        <v>0</v>
      </c>
      <c r="J13820" s="92">
        <f>J13821+J13822+J13825+J13861+J13862+J13863+J13864+J13865+J13872+J13873</f>
        <v>0</v>
      </c>
      <c r="K13820" s="92">
        <f>K13821+K13822+K13825+K13861+K13862+K13863+K13864+K13865+K13872+K13873</f>
        <v>0</v>
      </c>
      <c r="L13820" s="90">
        <f t="shared" si="3841"/>
        <v>0</v>
      </c>
      <c r="M13820" s="92">
        <f>M13821+M13822+M13825+M13861+M13862+M13863+M13864+M13865+M13872+M13873</f>
        <v>0</v>
      </c>
      <c r="N13820" s="92">
        <f>N13821+N13822+N13825+N13861+N13862+N13863+N13864+N13865+N13872+N13873</f>
        <v>0</v>
      </c>
      <c r="O13820" s="82" t="s">
        <v>146</v>
      </c>
      <c r="R13820" s="352">
        <f>L14050-[1]გადასახდელები!L12440</f>
        <v>0</v>
      </c>
    </row>
    <row r="13821" spans="2:18" ht="20.25" hidden="1" customHeight="1">
      <c r="B13821" s="36" t="str">
        <f t="shared" si="3840"/>
        <v>b</v>
      </c>
      <c r="C13821" s="42">
        <v>4</v>
      </c>
      <c r="D13821" s="42"/>
      <c r="F13821" s="343" t="s">
        <v>531</v>
      </c>
      <c r="G13821" s="47" t="s">
        <v>176</v>
      </c>
      <c r="H13821" s="103"/>
      <c r="I13821" s="94">
        <f t="shared" si="3839"/>
        <v>0</v>
      </c>
      <c r="J13821" s="104"/>
      <c r="K13821" s="104"/>
      <c r="L13821" s="94">
        <f t="shared" si="3841"/>
        <v>0</v>
      </c>
      <c r="M13821" s="104"/>
      <c r="N13821" s="104"/>
      <c r="R13821" s="352">
        <f>L14051-[1]გადასახდელები!L12441</f>
        <v>0</v>
      </c>
    </row>
    <row r="13822" spans="2:18" ht="20.25" hidden="1" customHeight="1">
      <c r="B13822" s="36" t="str">
        <f t="shared" si="3840"/>
        <v>b</v>
      </c>
      <c r="C13822" s="42">
        <v>4</v>
      </c>
      <c r="D13822" s="42"/>
      <c r="F13822" s="342" t="s">
        <v>532</v>
      </c>
      <c r="G13822" s="47" t="s">
        <v>177</v>
      </c>
      <c r="H13822" s="93">
        <f>SUM(H13823:H13824)</f>
        <v>0</v>
      </c>
      <c r="I13822" s="94">
        <f t="shared" si="3839"/>
        <v>0</v>
      </c>
      <c r="J13822" s="95">
        <f>SUM(J13823:J13824)</f>
        <v>0</v>
      </c>
      <c r="K13822" s="95">
        <f>SUM(K13823:K13824)</f>
        <v>0</v>
      </c>
      <c r="L13822" s="94">
        <f t="shared" si="3841"/>
        <v>0</v>
      </c>
      <c r="M13822" s="95">
        <f>SUM(M13823:M13824)</f>
        <v>0</v>
      </c>
      <c r="N13822" s="95">
        <f>SUM(N13823:N13824)</f>
        <v>0</v>
      </c>
      <c r="O13822" s="82" t="s">
        <v>146</v>
      </c>
      <c r="R13822" s="352">
        <f>L14052-[1]გადასახდელები!L12442</f>
        <v>0</v>
      </c>
    </row>
    <row r="13823" spans="2:18" ht="20.25" hidden="1" customHeight="1">
      <c r="B13823" s="36" t="str">
        <f t="shared" si="3840"/>
        <v>b</v>
      </c>
      <c r="C13823" s="42">
        <v>5</v>
      </c>
      <c r="D13823" s="42"/>
      <c r="F13823" s="343" t="s">
        <v>533</v>
      </c>
      <c r="G13823" s="48" t="s">
        <v>178</v>
      </c>
      <c r="H13823" s="101"/>
      <c r="I13823" s="97">
        <f t="shared" si="3839"/>
        <v>0</v>
      </c>
      <c r="J13823" s="102"/>
      <c r="K13823" s="102"/>
      <c r="L13823" s="97">
        <f t="shared" si="3841"/>
        <v>0</v>
      </c>
      <c r="M13823" s="102"/>
      <c r="N13823" s="102"/>
      <c r="R13823" s="352">
        <f>L14053-[1]გადასახდელები!L12443</f>
        <v>0</v>
      </c>
    </row>
    <row r="13824" spans="2:18" ht="20.25" hidden="1" customHeight="1">
      <c r="B13824" s="36" t="str">
        <f t="shared" si="3840"/>
        <v>b</v>
      </c>
      <c r="C13824" s="42">
        <v>5</v>
      </c>
      <c r="D13824" s="42"/>
      <c r="F13824" s="343" t="s">
        <v>598</v>
      </c>
      <c r="G13824" s="48" t="s">
        <v>179</v>
      </c>
      <c r="H13824" s="101"/>
      <c r="I13824" s="97">
        <f t="shared" si="3839"/>
        <v>0</v>
      </c>
      <c r="J13824" s="102"/>
      <c r="K13824" s="102"/>
      <c r="L13824" s="97">
        <f t="shared" si="3841"/>
        <v>0</v>
      </c>
      <c r="M13824" s="102"/>
      <c r="N13824" s="102"/>
      <c r="R13824" s="352">
        <f>L14054-[1]გადასახდელები!L12444</f>
        <v>0</v>
      </c>
    </row>
    <row r="13825" spans="2:18" ht="20.25" hidden="1" customHeight="1">
      <c r="B13825" s="36" t="str">
        <f t="shared" si="3840"/>
        <v>b</v>
      </c>
      <c r="C13825" s="42">
        <v>4</v>
      </c>
      <c r="D13825" s="42"/>
      <c r="F13825" s="342" t="s">
        <v>534</v>
      </c>
      <c r="G13825" s="47" t="s">
        <v>180</v>
      </c>
      <c r="H13825" s="93">
        <f>H13826+H13827+H13828+H13829+H13841+H13845+H13846+H13847+H13848+H13849+H13850+H13851+H13859+H13860</f>
        <v>0</v>
      </c>
      <c r="I13825" s="94">
        <f t="shared" si="3839"/>
        <v>0</v>
      </c>
      <c r="J13825" s="95">
        <f>J13826+J13827+J13828+J13829+J13841+J13845+J13846+J13847+J13848+J13849+J13850+J13851+J13859+J13860</f>
        <v>0</v>
      </c>
      <c r="K13825" s="95">
        <f>K13826+K13827+K13828+K13829+K13841+K13845+K13846+K13847+K13848+K13849+K13850+K13851+K13859+K13860</f>
        <v>0</v>
      </c>
      <c r="L13825" s="94">
        <f t="shared" si="3841"/>
        <v>0</v>
      </c>
      <c r="M13825" s="95">
        <f>M13826+M13827+M13828+M13829+M13841+M13845+M13846+M13847+M13848+M13849+M13850+M13851+M13859+M13860</f>
        <v>0</v>
      </c>
      <c r="N13825" s="95">
        <f>N13826+N13827+N13828+N13829+N13841+N13845+N13846+N13847+N13848+N13849+N13850+N13851+N13859+N13860</f>
        <v>0</v>
      </c>
      <c r="O13825" s="82" t="s">
        <v>146</v>
      </c>
      <c r="R13825" s="352">
        <f>L14055-[1]გადასახდელები!L12445</f>
        <v>0</v>
      </c>
    </row>
    <row r="13826" spans="2:18" ht="42.75" hidden="1" customHeight="1">
      <c r="B13826" s="36" t="str">
        <f t="shared" si="3840"/>
        <v>b</v>
      </c>
      <c r="C13826" s="42">
        <v>5</v>
      </c>
      <c r="D13826" s="42"/>
      <c r="F13826" s="343" t="s">
        <v>535</v>
      </c>
      <c r="G13826" s="48" t="s">
        <v>229</v>
      </c>
      <c r="H13826" s="101"/>
      <c r="I13826" s="97">
        <f t="shared" si="3839"/>
        <v>0</v>
      </c>
      <c r="J13826" s="102"/>
      <c r="K13826" s="102"/>
      <c r="L13826" s="97">
        <f t="shared" si="3841"/>
        <v>0</v>
      </c>
      <c r="M13826" s="102"/>
      <c r="N13826" s="102"/>
      <c r="R13826" s="352">
        <f>L14056-[1]გადასახდელები!L12446</f>
        <v>0</v>
      </c>
    </row>
    <row r="13827" spans="2:18" ht="30.75" hidden="1" customHeight="1">
      <c r="B13827" s="36" t="str">
        <f t="shared" si="3840"/>
        <v>b</v>
      </c>
      <c r="C13827" s="42">
        <v>5</v>
      </c>
      <c r="D13827" s="42"/>
      <c r="F13827" s="343" t="s">
        <v>599</v>
      </c>
      <c r="G13827" s="49" t="s">
        <v>196</v>
      </c>
      <c r="H13827" s="101"/>
      <c r="I13827" s="97">
        <f t="shared" si="3839"/>
        <v>0</v>
      </c>
      <c r="J13827" s="102"/>
      <c r="K13827" s="102"/>
      <c r="L13827" s="97">
        <f t="shared" si="3841"/>
        <v>0</v>
      </c>
      <c r="M13827" s="102"/>
      <c r="N13827" s="102"/>
      <c r="R13827" s="352">
        <f>L14057-[1]გადასახდელები!L12447</f>
        <v>0</v>
      </c>
    </row>
    <row r="13828" spans="2:18" ht="60.75" hidden="1" customHeight="1">
      <c r="B13828" s="36" t="str">
        <f t="shared" si="3840"/>
        <v>b</v>
      </c>
      <c r="C13828" s="42">
        <v>5</v>
      </c>
      <c r="D13828" s="42"/>
      <c r="F13828" s="343" t="s">
        <v>536</v>
      </c>
      <c r="G13828" s="49" t="s">
        <v>230</v>
      </c>
      <c r="H13828" s="101"/>
      <c r="I13828" s="97">
        <f t="shared" si="3839"/>
        <v>0</v>
      </c>
      <c r="J13828" s="102"/>
      <c r="K13828" s="102"/>
      <c r="L13828" s="97">
        <f t="shared" si="3841"/>
        <v>0</v>
      </c>
      <c r="M13828" s="102"/>
      <c r="N13828" s="102"/>
      <c r="R13828" s="352">
        <f>L14058-[1]გადასახდელები!L12448</f>
        <v>0</v>
      </c>
    </row>
    <row r="13829" spans="2:18" ht="30.75" hidden="1" customHeight="1">
      <c r="B13829" s="36" t="str">
        <f t="shared" si="3840"/>
        <v>b</v>
      </c>
      <c r="C13829" s="42">
        <v>5</v>
      </c>
      <c r="D13829" s="42"/>
      <c r="F13829" s="342" t="s">
        <v>537</v>
      </c>
      <c r="G13829" s="48" t="s">
        <v>195</v>
      </c>
      <c r="H13829" s="96">
        <f>SUM(H13830:H13840)</f>
        <v>0</v>
      </c>
      <c r="I13829" s="97">
        <f t="shared" si="3839"/>
        <v>0</v>
      </c>
      <c r="J13829" s="98">
        <f>SUM(J13830:J13840)</f>
        <v>0</v>
      </c>
      <c r="K13829" s="98">
        <f>SUM(K13830:K13840)</f>
        <v>0</v>
      </c>
      <c r="L13829" s="97">
        <f t="shared" si="3841"/>
        <v>0</v>
      </c>
      <c r="M13829" s="98">
        <f>SUM(M13830:M13840)</f>
        <v>0</v>
      </c>
      <c r="N13829" s="98">
        <f>SUM(N13830:N13840)</f>
        <v>0</v>
      </c>
      <c r="O13829" s="82" t="s">
        <v>146</v>
      </c>
      <c r="R13829" s="352">
        <f>L14059-[1]გადასახდელები!L12449</f>
        <v>0</v>
      </c>
    </row>
    <row r="13830" spans="2:18" ht="20.25" hidden="1" customHeight="1">
      <c r="B13830" s="36" t="str">
        <f t="shared" si="3840"/>
        <v>b</v>
      </c>
      <c r="C13830" s="42">
        <v>6</v>
      </c>
      <c r="D13830" s="42"/>
      <c r="F13830" s="343" t="s">
        <v>600</v>
      </c>
      <c r="G13830" s="45" t="s">
        <v>181</v>
      </c>
      <c r="H13830" s="106"/>
      <c r="I13830" s="105">
        <f t="shared" si="3839"/>
        <v>0</v>
      </c>
      <c r="J13830" s="107"/>
      <c r="K13830" s="107"/>
      <c r="L13830" s="105">
        <f t="shared" si="3841"/>
        <v>0</v>
      </c>
      <c r="M13830" s="107"/>
      <c r="N13830" s="107"/>
      <c r="R13830" s="352">
        <f>L14060-[1]გადასახდელები!L12450</f>
        <v>0</v>
      </c>
    </row>
    <row r="13831" spans="2:18" ht="20.25" hidden="1" customHeight="1">
      <c r="B13831" s="36" t="str">
        <f t="shared" si="3840"/>
        <v>b</v>
      </c>
      <c r="C13831" s="42">
        <v>6</v>
      </c>
      <c r="D13831" s="42"/>
      <c r="F13831" s="343" t="s">
        <v>601</v>
      </c>
      <c r="G13831" s="45" t="s">
        <v>182</v>
      </c>
      <c r="H13831" s="106"/>
      <c r="I13831" s="105">
        <f t="shared" si="3839"/>
        <v>0</v>
      </c>
      <c r="J13831" s="107"/>
      <c r="K13831" s="107"/>
      <c r="L13831" s="105">
        <f t="shared" si="3841"/>
        <v>0</v>
      </c>
      <c r="M13831" s="107"/>
      <c r="N13831" s="107"/>
      <c r="R13831" s="352">
        <f>L14061-[1]გადასახდელები!L12451</f>
        <v>0</v>
      </c>
    </row>
    <row r="13832" spans="2:18" ht="20.25" hidden="1" customHeight="1">
      <c r="B13832" s="36" t="str">
        <f t="shared" si="3840"/>
        <v>b</v>
      </c>
      <c r="C13832" s="42">
        <v>6</v>
      </c>
      <c r="D13832" s="42"/>
      <c r="F13832" s="343" t="s">
        <v>602</v>
      </c>
      <c r="G13832" s="45" t="s">
        <v>183</v>
      </c>
      <c r="H13832" s="106"/>
      <c r="I13832" s="105">
        <f t="shared" si="3839"/>
        <v>0</v>
      </c>
      <c r="J13832" s="107"/>
      <c r="K13832" s="107"/>
      <c r="L13832" s="105">
        <f t="shared" si="3841"/>
        <v>0</v>
      </c>
      <c r="M13832" s="107"/>
      <c r="N13832" s="107"/>
      <c r="R13832" s="352">
        <f>L14062-[1]გადასახდელები!L12452</f>
        <v>0</v>
      </c>
    </row>
    <row r="13833" spans="2:18" ht="20.25" hidden="1" customHeight="1">
      <c r="B13833" s="36" t="str">
        <f t="shared" si="3840"/>
        <v>b</v>
      </c>
      <c r="C13833" s="42">
        <v>6</v>
      </c>
      <c r="D13833" s="42"/>
      <c r="F13833" s="343" t="s">
        <v>603</v>
      </c>
      <c r="G13833" s="45" t="s">
        <v>184</v>
      </c>
      <c r="H13833" s="106"/>
      <c r="I13833" s="105">
        <f t="shared" si="3839"/>
        <v>0</v>
      </c>
      <c r="J13833" s="107"/>
      <c r="K13833" s="107"/>
      <c r="L13833" s="105">
        <f t="shared" si="3841"/>
        <v>0</v>
      </c>
      <c r="M13833" s="107"/>
      <c r="N13833" s="107"/>
      <c r="R13833" s="352">
        <f>L14063-[1]გადასახდელები!L12453</f>
        <v>0</v>
      </c>
    </row>
    <row r="13834" spans="2:18" ht="20.25" hidden="1" customHeight="1">
      <c r="B13834" s="36" t="str">
        <f t="shared" si="3840"/>
        <v>b</v>
      </c>
      <c r="C13834" s="42">
        <v>6</v>
      </c>
      <c r="D13834" s="42"/>
      <c r="F13834" s="343" t="s">
        <v>538</v>
      </c>
      <c r="G13834" s="45" t="s">
        <v>185</v>
      </c>
      <c r="H13834" s="106"/>
      <c r="I13834" s="105">
        <f t="shared" si="3839"/>
        <v>0</v>
      </c>
      <c r="J13834" s="107"/>
      <c r="K13834" s="107"/>
      <c r="L13834" s="105">
        <f t="shared" si="3841"/>
        <v>0</v>
      </c>
      <c r="M13834" s="107"/>
      <c r="N13834" s="107"/>
      <c r="R13834" s="352">
        <f>L14064-[1]გადასახდელები!L12454</f>
        <v>0</v>
      </c>
    </row>
    <row r="13835" spans="2:18" ht="20.25" hidden="1" customHeight="1">
      <c r="B13835" s="36" t="str">
        <f t="shared" si="3840"/>
        <v>b</v>
      </c>
      <c r="C13835" s="42">
        <v>6</v>
      </c>
      <c r="D13835" s="42"/>
      <c r="F13835" s="343" t="s">
        <v>604</v>
      </c>
      <c r="G13835" s="45" t="s">
        <v>186</v>
      </c>
      <c r="H13835" s="106"/>
      <c r="I13835" s="105">
        <f t="shared" si="3839"/>
        <v>0</v>
      </c>
      <c r="J13835" s="107"/>
      <c r="K13835" s="107"/>
      <c r="L13835" s="105">
        <f t="shared" ref="L13835:L13898" si="3842">M13835+N13835</f>
        <v>0</v>
      </c>
      <c r="M13835" s="107"/>
      <c r="N13835" s="107"/>
      <c r="R13835" s="352">
        <f>L14065-[1]გადასახდელები!L12455</f>
        <v>0</v>
      </c>
    </row>
    <row r="13836" spans="2:18" ht="20.25" hidden="1" customHeight="1">
      <c r="B13836" s="36" t="str">
        <f t="shared" si="3840"/>
        <v>b</v>
      </c>
      <c r="C13836" s="42">
        <v>6</v>
      </c>
      <c r="D13836" s="42"/>
      <c r="F13836" s="343" t="s">
        <v>605</v>
      </c>
      <c r="G13836" s="45" t="s">
        <v>187</v>
      </c>
      <c r="H13836" s="106"/>
      <c r="I13836" s="105">
        <f t="shared" si="3839"/>
        <v>0</v>
      </c>
      <c r="J13836" s="107"/>
      <c r="K13836" s="107"/>
      <c r="L13836" s="105">
        <f t="shared" si="3842"/>
        <v>0</v>
      </c>
      <c r="M13836" s="107"/>
      <c r="N13836" s="107"/>
      <c r="R13836" s="352">
        <f>L14066-[1]გადასახდელები!L12456</f>
        <v>0</v>
      </c>
    </row>
    <row r="13837" spans="2:18" ht="20.25" hidden="1" customHeight="1">
      <c r="B13837" s="36" t="str">
        <f t="shared" si="3840"/>
        <v>b</v>
      </c>
      <c r="C13837" s="42">
        <v>6</v>
      </c>
      <c r="D13837" s="42"/>
      <c r="F13837" s="343" t="s">
        <v>606</v>
      </c>
      <c r="G13837" s="45" t="s">
        <v>188</v>
      </c>
      <c r="H13837" s="106"/>
      <c r="I13837" s="105">
        <f t="shared" si="3839"/>
        <v>0</v>
      </c>
      <c r="J13837" s="107"/>
      <c r="K13837" s="107"/>
      <c r="L13837" s="105">
        <f t="shared" si="3842"/>
        <v>0</v>
      </c>
      <c r="M13837" s="107"/>
      <c r="N13837" s="107"/>
      <c r="R13837" s="352">
        <f>L14067-[1]გადასახდელები!L12457</f>
        <v>0</v>
      </c>
    </row>
    <row r="13838" spans="2:18" ht="20.25" hidden="1" customHeight="1">
      <c r="B13838" s="36" t="str">
        <f t="shared" si="3840"/>
        <v>b</v>
      </c>
      <c r="C13838" s="42">
        <v>6</v>
      </c>
      <c r="D13838" s="42"/>
      <c r="F13838" s="343" t="s">
        <v>607</v>
      </c>
      <c r="G13838" s="45" t="s">
        <v>189</v>
      </c>
      <c r="H13838" s="106"/>
      <c r="I13838" s="105">
        <f t="shared" si="3839"/>
        <v>0</v>
      </c>
      <c r="J13838" s="107"/>
      <c r="K13838" s="107"/>
      <c r="L13838" s="105">
        <f t="shared" si="3842"/>
        <v>0</v>
      </c>
      <c r="M13838" s="107"/>
      <c r="N13838" s="107"/>
      <c r="R13838" s="352">
        <f>L14068-[1]გადასახდელები!L12458</f>
        <v>0</v>
      </c>
    </row>
    <row r="13839" spans="2:18" ht="20.25" hidden="1" customHeight="1">
      <c r="B13839" s="36" t="str">
        <f t="shared" si="3840"/>
        <v>b</v>
      </c>
      <c r="C13839" s="42">
        <v>6</v>
      </c>
      <c r="D13839" s="42"/>
      <c r="F13839" s="343" t="s">
        <v>608</v>
      </c>
      <c r="G13839" s="45" t="s">
        <v>190</v>
      </c>
      <c r="H13839" s="106"/>
      <c r="I13839" s="105">
        <f t="shared" si="3839"/>
        <v>0</v>
      </c>
      <c r="J13839" s="107"/>
      <c r="K13839" s="107"/>
      <c r="L13839" s="105">
        <f t="shared" si="3842"/>
        <v>0</v>
      </c>
      <c r="M13839" s="107"/>
      <c r="N13839" s="107"/>
      <c r="R13839" s="352">
        <f>L14069-[1]გადასახდელები!L12459</f>
        <v>0</v>
      </c>
    </row>
    <row r="13840" spans="2:18" ht="30.75" hidden="1" customHeight="1">
      <c r="B13840" s="36" t="str">
        <f t="shared" si="3840"/>
        <v>b</v>
      </c>
      <c r="C13840" s="42">
        <v>6</v>
      </c>
      <c r="D13840" s="42"/>
      <c r="F13840" s="343" t="s">
        <v>539</v>
      </c>
      <c r="G13840" s="45" t="s">
        <v>231</v>
      </c>
      <c r="H13840" s="106"/>
      <c r="I13840" s="105">
        <f t="shared" si="3839"/>
        <v>0</v>
      </c>
      <c r="J13840" s="107"/>
      <c r="K13840" s="107"/>
      <c r="L13840" s="105">
        <f t="shared" si="3842"/>
        <v>0</v>
      </c>
      <c r="M13840" s="107"/>
      <c r="N13840" s="107"/>
      <c r="R13840" s="352">
        <f>L14070-[1]გადასახდელები!L12460</f>
        <v>0</v>
      </c>
    </row>
    <row r="13841" spans="2:18" ht="20.25" hidden="1" customHeight="1">
      <c r="B13841" s="36" t="str">
        <f t="shared" si="3840"/>
        <v>b</v>
      </c>
      <c r="C13841" s="42">
        <v>5</v>
      </c>
      <c r="D13841" s="42"/>
      <c r="F13841" s="342" t="s">
        <v>609</v>
      </c>
      <c r="G13841" s="48" t="s">
        <v>197</v>
      </c>
      <c r="H13841" s="96">
        <f>SUM(H13842:H13844)</f>
        <v>0</v>
      </c>
      <c r="I13841" s="97">
        <f t="shared" si="3839"/>
        <v>0</v>
      </c>
      <c r="J13841" s="98">
        <f>SUM(J13842:J13844)</f>
        <v>0</v>
      </c>
      <c r="K13841" s="98">
        <f>SUM(K13842:K13844)</f>
        <v>0</v>
      </c>
      <c r="L13841" s="97">
        <f t="shared" si="3842"/>
        <v>0</v>
      </c>
      <c r="M13841" s="98">
        <f>SUM(M13842:M13844)</f>
        <v>0</v>
      </c>
      <c r="N13841" s="98">
        <f>SUM(N13842:N13844)</f>
        <v>0</v>
      </c>
      <c r="O13841" s="82" t="s">
        <v>146</v>
      </c>
      <c r="R13841" s="352">
        <f>L14071-[1]გადასახდელები!L12461</f>
        <v>0</v>
      </c>
    </row>
    <row r="13842" spans="2:18" ht="20.25" hidden="1" customHeight="1">
      <c r="B13842" s="36" t="str">
        <f t="shared" si="3840"/>
        <v>b</v>
      </c>
      <c r="C13842" s="42">
        <v>6</v>
      </c>
      <c r="D13842" s="42"/>
      <c r="F13842" s="343" t="s">
        <v>610</v>
      </c>
      <c r="G13842" s="45" t="s">
        <v>191</v>
      </c>
      <c r="H13842" s="106"/>
      <c r="I13842" s="105">
        <f t="shared" si="3839"/>
        <v>0</v>
      </c>
      <c r="J13842" s="107"/>
      <c r="K13842" s="107"/>
      <c r="L13842" s="105">
        <f t="shared" si="3842"/>
        <v>0</v>
      </c>
      <c r="M13842" s="107"/>
      <c r="N13842" s="107"/>
      <c r="R13842" s="352">
        <f>L14072-[1]გადასახდელები!L12462</f>
        <v>0</v>
      </c>
    </row>
    <row r="13843" spans="2:18" ht="20.25" hidden="1" customHeight="1">
      <c r="B13843" s="36" t="str">
        <f t="shared" si="3840"/>
        <v>b</v>
      </c>
      <c r="C13843" s="42">
        <v>6</v>
      </c>
      <c r="D13843" s="42"/>
      <c r="F13843" s="343" t="s">
        <v>611</v>
      </c>
      <c r="G13843" s="45" t="s">
        <v>192</v>
      </c>
      <c r="H13843" s="106"/>
      <c r="I13843" s="105">
        <f t="shared" si="3839"/>
        <v>0</v>
      </c>
      <c r="J13843" s="107"/>
      <c r="K13843" s="107"/>
      <c r="L13843" s="105">
        <f t="shared" si="3842"/>
        <v>0</v>
      </c>
      <c r="M13843" s="107"/>
      <c r="N13843" s="107"/>
      <c r="R13843" s="352">
        <f>L14073-[1]გადასახდელები!L12463</f>
        <v>0</v>
      </c>
    </row>
    <row r="13844" spans="2:18" ht="30.75" hidden="1" customHeight="1">
      <c r="B13844" s="36" t="str">
        <f t="shared" si="3840"/>
        <v>b</v>
      </c>
      <c r="C13844" s="42">
        <v>6</v>
      </c>
      <c r="D13844" s="42"/>
      <c r="F13844" s="343" t="s">
        <v>612</v>
      </c>
      <c r="G13844" s="45" t="s">
        <v>232</v>
      </c>
      <c r="H13844" s="106"/>
      <c r="I13844" s="105">
        <f t="shared" si="3839"/>
        <v>0</v>
      </c>
      <c r="J13844" s="107"/>
      <c r="K13844" s="107"/>
      <c r="L13844" s="105">
        <f t="shared" si="3842"/>
        <v>0</v>
      </c>
      <c r="M13844" s="107"/>
      <c r="N13844" s="107"/>
      <c r="R13844" s="352">
        <f>L14074-[1]გადასახდელები!L12464</f>
        <v>0</v>
      </c>
    </row>
    <row r="13845" spans="2:18" ht="30.75" hidden="1" customHeight="1">
      <c r="B13845" s="36" t="str">
        <f t="shared" si="3840"/>
        <v>b</v>
      </c>
      <c r="C13845" s="42">
        <v>5</v>
      </c>
      <c r="D13845" s="42"/>
      <c r="F13845" s="343" t="s">
        <v>613</v>
      </c>
      <c r="G13845" s="48" t="s">
        <v>233</v>
      </c>
      <c r="H13845" s="101"/>
      <c r="I13845" s="97">
        <f t="shared" si="3839"/>
        <v>0</v>
      </c>
      <c r="J13845" s="102"/>
      <c r="K13845" s="102"/>
      <c r="L13845" s="97">
        <f t="shared" si="3842"/>
        <v>0</v>
      </c>
      <c r="M13845" s="102"/>
      <c r="N13845" s="102"/>
      <c r="R13845" s="352">
        <f>L14075-[1]გადასახდელები!L12465</f>
        <v>0</v>
      </c>
    </row>
    <row r="13846" spans="2:18" ht="34.5" hidden="1" customHeight="1">
      <c r="B13846" s="36" t="str">
        <f t="shared" si="3840"/>
        <v>b</v>
      </c>
      <c r="C13846" s="42">
        <v>5</v>
      </c>
      <c r="D13846" s="42"/>
      <c r="F13846" s="343" t="s">
        <v>614</v>
      </c>
      <c r="G13846" s="50" t="s">
        <v>367</v>
      </c>
      <c r="H13846" s="101"/>
      <c r="I13846" s="97">
        <f t="shared" si="3839"/>
        <v>0</v>
      </c>
      <c r="J13846" s="102"/>
      <c r="K13846" s="102"/>
      <c r="L13846" s="97">
        <f t="shared" si="3842"/>
        <v>0</v>
      </c>
      <c r="M13846" s="102"/>
      <c r="N13846" s="102"/>
      <c r="R13846" s="352">
        <f>L14076-[1]გადასახდელები!L12466</f>
        <v>0</v>
      </c>
    </row>
    <row r="13847" spans="2:18" ht="34.5" hidden="1" customHeight="1">
      <c r="B13847" s="36" t="str">
        <f t="shared" si="3840"/>
        <v>b</v>
      </c>
      <c r="C13847" s="42">
        <v>5</v>
      </c>
      <c r="D13847" s="42"/>
      <c r="F13847" s="343" t="s">
        <v>540</v>
      </c>
      <c r="G13847" s="48" t="s">
        <v>234</v>
      </c>
      <c r="H13847" s="101"/>
      <c r="I13847" s="97">
        <f t="shared" si="3839"/>
        <v>0</v>
      </c>
      <c r="J13847" s="102"/>
      <c r="K13847" s="102"/>
      <c r="L13847" s="97">
        <f t="shared" si="3842"/>
        <v>0</v>
      </c>
      <c r="M13847" s="102"/>
      <c r="N13847" s="102"/>
      <c r="R13847" s="352">
        <f>L14077-[1]გადასახდელები!L12467</f>
        <v>0</v>
      </c>
    </row>
    <row r="13848" spans="2:18" ht="50.25" hidden="1" customHeight="1">
      <c r="B13848" s="36" t="str">
        <f t="shared" si="3840"/>
        <v>b</v>
      </c>
      <c r="C13848" s="42">
        <v>5</v>
      </c>
      <c r="D13848" s="42"/>
      <c r="F13848" s="343" t="s">
        <v>541</v>
      </c>
      <c r="G13848" s="48" t="s">
        <v>235</v>
      </c>
      <c r="H13848" s="101"/>
      <c r="I13848" s="97">
        <f t="shared" si="3839"/>
        <v>0</v>
      </c>
      <c r="J13848" s="102"/>
      <c r="K13848" s="102"/>
      <c r="L13848" s="97">
        <f t="shared" si="3842"/>
        <v>0</v>
      </c>
      <c r="M13848" s="102"/>
      <c r="N13848" s="102"/>
      <c r="R13848" s="352">
        <f>L14078-[1]გადასახდელები!L12468</f>
        <v>0</v>
      </c>
    </row>
    <row r="13849" spans="2:18" ht="20.25" hidden="1" customHeight="1">
      <c r="B13849" s="36" t="str">
        <f t="shared" si="3840"/>
        <v>b</v>
      </c>
      <c r="C13849" s="42">
        <v>5</v>
      </c>
      <c r="D13849" s="42"/>
      <c r="F13849" s="343" t="s">
        <v>542</v>
      </c>
      <c r="G13849" s="48" t="s">
        <v>236</v>
      </c>
      <c r="H13849" s="101"/>
      <c r="I13849" s="97">
        <f t="shared" si="3839"/>
        <v>0</v>
      </c>
      <c r="J13849" s="102"/>
      <c r="K13849" s="102"/>
      <c r="L13849" s="97">
        <f t="shared" si="3842"/>
        <v>0</v>
      </c>
      <c r="M13849" s="102"/>
      <c r="N13849" s="102"/>
      <c r="R13849" s="352">
        <f>L14079-[1]გადასახდელები!L12469</f>
        <v>0</v>
      </c>
    </row>
    <row r="13850" spans="2:18" ht="20.25" hidden="1" customHeight="1">
      <c r="B13850" s="36" t="str">
        <f t="shared" si="3840"/>
        <v>b</v>
      </c>
      <c r="C13850" s="42">
        <v>5</v>
      </c>
      <c r="D13850" s="42"/>
      <c r="F13850" s="343" t="s">
        <v>543</v>
      </c>
      <c r="G13850" s="48" t="s">
        <v>237</v>
      </c>
      <c r="H13850" s="101"/>
      <c r="I13850" s="97">
        <f t="shared" si="3839"/>
        <v>0</v>
      </c>
      <c r="J13850" s="102"/>
      <c r="K13850" s="102"/>
      <c r="L13850" s="97">
        <f t="shared" si="3842"/>
        <v>0</v>
      </c>
      <c r="M13850" s="102"/>
      <c r="N13850" s="102"/>
      <c r="R13850" s="352">
        <f>L14080-[1]გადასახდელები!L12470</f>
        <v>0</v>
      </c>
    </row>
    <row r="13851" spans="2:18" ht="20.25" hidden="1" customHeight="1">
      <c r="B13851" s="36" t="str">
        <f t="shared" si="3840"/>
        <v>b</v>
      </c>
      <c r="C13851" s="42">
        <v>5</v>
      </c>
      <c r="D13851" s="42"/>
      <c r="F13851" s="342" t="s">
        <v>544</v>
      </c>
      <c r="G13851" s="48" t="s">
        <v>238</v>
      </c>
      <c r="H13851" s="96">
        <f>SUM(H13852:H13858)</f>
        <v>0</v>
      </c>
      <c r="I13851" s="97">
        <f t="shared" si="3839"/>
        <v>0</v>
      </c>
      <c r="J13851" s="98">
        <f>SUM(J13852:J13858)</f>
        <v>0</v>
      </c>
      <c r="K13851" s="98">
        <f>SUM(K13852:K13858)</f>
        <v>0</v>
      </c>
      <c r="L13851" s="97">
        <f t="shared" si="3842"/>
        <v>0</v>
      </c>
      <c r="M13851" s="98">
        <f>SUM(M13852:M13858)</f>
        <v>0</v>
      </c>
      <c r="N13851" s="98">
        <f>SUM(N13852:N13858)</f>
        <v>0</v>
      </c>
      <c r="O13851" s="82" t="s">
        <v>146</v>
      </c>
      <c r="R13851" s="352">
        <f>L14081-[1]გადასახდელები!L12471</f>
        <v>0</v>
      </c>
    </row>
    <row r="13852" spans="2:18" ht="23.25" hidden="1" customHeight="1">
      <c r="B13852" s="36" t="str">
        <f t="shared" si="3840"/>
        <v>b</v>
      </c>
      <c r="C13852" s="42">
        <v>6</v>
      </c>
      <c r="D13852" s="42"/>
      <c r="F13852" s="343" t="s">
        <v>545</v>
      </c>
      <c r="G13852" s="45" t="s">
        <v>198</v>
      </c>
      <c r="H13852" s="106"/>
      <c r="I13852" s="105">
        <f t="shared" si="3839"/>
        <v>0</v>
      </c>
      <c r="J13852" s="107"/>
      <c r="K13852" s="107"/>
      <c r="L13852" s="105">
        <f t="shared" si="3842"/>
        <v>0</v>
      </c>
      <c r="M13852" s="107"/>
      <c r="N13852" s="107"/>
      <c r="R13852" s="352">
        <f>L14082-[1]გადასახდელები!L12472</f>
        <v>0</v>
      </c>
    </row>
    <row r="13853" spans="2:18" ht="20.25" hidden="1" customHeight="1">
      <c r="B13853" s="36" t="str">
        <f t="shared" si="3840"/>
        <v>b</v>
      </c>
      <c r="C13853" s="42">
        <v>6</v>
      </c>
      <c r="D13853" s="42"/>
      <c r="F13853" s="343" t="s">
        <v>546</v>
      </c>
      <c r="G13853" s="45" t="s">
        <v>199</v>
      </c>
      <c r="H13853" s="106"/>
      <c r="I13853" s="105">
        <f t="shared" si="3839"/>
        <v>0</v>
      </c>
      <c r="J13853" s="107"/>
      <c r="K13853" s="107"/>
      <c r="L13853" s="105">
        <f t="shared" si="3842"/>
        <v>0</v>
      </c>
      <c r="M13853" s="107"/>
      <c r="N13853" s="107"/>
      <c r="R13853" s="352">
        <f>L14083-[1]გადასახდელები!L12473</f>
        <v>0</v>
      </c>
    </row>
    <row r="13854" spans="2:18" ht="23.25" hidden="1" customHeight="1">
      <c r="B13854" s="36" t="str">
        <f t="shared" si="3840"/>
        <v>b</v>
      </c>
      <c r="C13854" s="42">
        <v>6</v>
      </c>
      <c r="D13854" s="42"/>
      <c r="F13854" s="343" t="s">
        <v>547</v>
      </c>
      <c r="G13854" s="45" t="s">
        <v>200</v>
      </c>
      <c r="H13854" s="106"/>
      <c r="I13854" s="105">
        <f t="shared" si="3839"/>
        <v>0</v>
      </c>
      <c r="J13854" s="107"/>
      <c r="K13854" s="107"/>
      <c r="L13854" s="105">
        <f t="shared" si="3842"/>
        <v>0</v>
      </c>
      <c r="M13854" s="107"/>
      <c r="N13854" s="107"/>
      <c r="R13854" s="352">
        <f>L14084-[1]გადასახდელები!L12474</f>
        <v>0</v>
      </c>
    </row>
    <row r="13855" spans="2:18" ht="31.5" hidden="1" customHeight="1">
      <c r="B13855" s="36" t="str">
        <f t="shared" si="3840"/>
        <v>b</v>
      </c>
      <c r="C13855" s="42">
        <v>6</v>
      </c>
      <c r="D13855" s="42"/>
      <c r="F13855" s="343" t="s">
        <v>615</v>
      </c>
      <c r="G13855" s="45" t="s">
        <v>201</v>
      </c>
      <c r="H13855" s="106"/>
      <c r="I13855" s="105">
        <f t="shared" si="3839"/>
        <v>0</v>
      </c>
      <c r="J13855" s="107"/>
      <c r="K13855" s="107"/>
      <c r="L13855" s="105">
        <f t="shared" si="3842"/>
        <v>0</v>
      </c>
      <c r="M13855" s="107"/>
      <c r="N13855" s="107"/>
      <c r="R13855" s="352">
        <f>L14085-[1]გადასახდელები!L12475</f>
        <v>0</v>
      </c>
    </row>
    <row r="13856" spans="2:18" ht="33.75" hidden="1" customHeight="1">
      <c r="B13856" s="36" t="str">
        <f t="shared" si="3840"/>
        <v>b</v>
      </c>
      <c r="C13856" s="42">
        <v>6</v>
      </c>
      <c r="D13856" s="42"/>
      <c r="F13856" s="343" t="s">
        <v>548</v>
      </c>
      <c r="G13856" s="45" t="s">
        <v>239</v>
      </c>
      <c r="H13856" s="106"/>
      <c r="I13856" s="105">
        <f t="shared" si="3839"/>
        <v>0</v>
      </c>
      <c r="J13856" s="107"/>
      <c r="K13856" s="107"/>
      <c r="L13856" s="105">
        <f t="shared" si="3842"/>
        <v>0</v>
      </c>
      <c r="M13856" s="107"/>
      <c r="N13856" s="107"/>
      <c r="R13856" s="352">
        <f>L14086-[1]გადასახდელები!L12476</f>
        <v>0</v>
      </c>
    </row>
    <row r="13857" spans="2:18" ht="34.5" hidden="1" customHeight="1">
      <c r="B13857" s="36" t="str">
        <f t="shared" si="3840"/>
        <v>b</v>
      </c>
      <c r="C13857" s="42">
        <v>6</v>
      </c>
      <c r="D13857" s="42"/>
      <c r="F13857" s="343" t="s">
        <v>616</v>
      </c>
      <c r="G13857" s="45" t="s">
        <v>240</v>
      </c>
      <c r="H13857" s="106"/>
      <c r="I13857" s="105">
        <f t="shared" si="3839"/>
        <v>0</v>
      </c>
      <c r="J13857" s="107"/>
      <c r="K13857" s="107"/>
      <c r="L13857" s="105">
        <f t="shared" si="3842"/>
        <v>0</v>
      </c>
      <c r="M13857" s="107"/>
      <c r="N13857" s="107"/>
      <c r="R13857" s="352">
        <f>L14087-[1]გადასახდელები!L12477</f>
        <v>0</v>
      </c>
    </row>
    <row r="13858" spans="2:18" ht="33.75" hidden="1" customHeight="1">
      <c r="B13858" s="36" t="str">
        <f t="shared" si="3840"/>
        <v>b</v>
      </c>
      <c r="C13858" s="42">
        <v>6</v>
      </c>
      <c r="D13858" s="42"/>
      <c r="F13858" s="343" t="s">
        <v>617</v>
      </c>
      <c r="G13858" s="45" t="s">
        <v>241</v>
      </c>
      <c r="H13858" s="106"/>
      <c r="I13858" s="105">
        <f t="shared" si="3839"/>
        <v>0</v>
      </c>
      <c r="J13858" s="107"/>
      <c r="K13858" s="107"/>
      <c r="L13858" s="105">
        <f t="shared" si="3842"/>
        <v>0</v>
      </c>
      <c r="M13858" s="107"/>
      <c r="N13858" s="107"/>
      <c r="R13858" s="352">
        <f>L14088-[1]გადასახდელები!L12478</f>
        <v>0</v>
      </c>
    </row>
    <row r="13859" spans="2:18" ht="34.5" hidden="1" customHeight="1">
      <c r="B13859" s="36" t="str">
        <f t="shared" si="3840"/>
        <v>b</v>
      </c>
      <c r="C13859" s="42">
        <v>5</v>
      </c>
      <c r="D13859" s="42"/>
      <c r="F13859" s="343" t="s">
        <v>618</v>
      </c>
      <c r="G13859" s="48" t="s">
        <v>242</v>
      </c>
      <c r="H13859" s="109"/>
      <c r="I13859" s="97">
        <f t="shared" si="3839"/>
        <v>0</v>
      </c>
      <c r="J13859" s="110"/>
      <c r="K13859" s="110"/>
      <c r="L13859" s="97">
        <f t="shared" si="3842"/>
        <v>0</v>
      </c>
      <c r="M13859" s="110"/>
      <c r="N13859" s="110"/>
      <c r="R13859" s="352">
        <f>L14089-[1]გადასახდელები!L12479</f>
        <v>0</v>
      </c>
    </row>
    <row r="13860" spans="2:18" ht="24.75" hidden="1" customHeight="1">
      <c r="B13860" s="36" t="str">
        <f t="shared" si="3840"/>
        <v>b</v>
      </c>
      <c r="C13860" s="42">
        <v>5</v>
      </c>
      <c r="D13860" s="42"/>
      <c r="F13860" s="343" t="s">
        <v>549</v>
      </c>
      <c r="G13860" s="48" t="s">
        <v>243</v>
      </c>
      <c r="H13860" s="109"/>
      <c r="I13860" s="97">
        <f t="shared" si="3839"/>
        <v>0</v>
      </c>
      <c r="J13860" s="110"/>
      <c r="K13860" s="110"/>
      <c r="L13860" s="97">
        <f t="shared" si="3842"/>
        <v>0</v>
      </c>
      <c r="M13860" s="110"/>
      <c r="N13860" s="110"/>
      <c r="R13860" s="352">
        <f>L14090-[1]გადასახდელები!L12480</f>
        <v>0</v>
      </c>
    </row>
    <row r="13861" spans="2:18" ht="27.75" hidden="1" customHeight="1">
      <c r="B13861" s="36" t="str">
        <f t="shared" si="3840"/>
        <v>b</v>
      </c>
      <c r="C13861" s="42">
        <v>4</v>
      </c>
      <c r="D13861" s="42"/>
      <c r="F13861" s="343" t="s">
        <v>550</v>
      </c>
      <c r="G13861" s="47" t="s">
        <v>244</v>
      </c>
      <c r="H13861" s="103"/>
      <c r="I13861" s="108">
        <f t="shared" si="3839"/>
        <v>0</v>
      </c>
      <c r="J13861" s="104"/>
      <c r="K13861" s="104"/>
      <c r="L13861" s="108">
        <f t="shared" si="3842"/>
        <v>0</v>
      </c>
      <c r="M13861" s="104"/>
      <c r="N13861" s="104"/>
      <c r="R13861" s="352">
        <f>L14091-[1]გადასახდელები!L12481</f>
        <v>0</v>
      </c>
    </row>
    <row r="13862" spans="2:18" ht="23.25" hidden="1" customHeight="1">
      <c r="B13862" s="36" t="str">
        <f t="shared" si="3840"/>
        <v>b</v>
      </c>
      <c r="C13862" s="42">
        <v>4</v>
      </c>
      <c r="D13862" s="42"/>
      <c r="F13862" s="343" t="s">
        <v>619</v>
      </c>
      <c r="G13862" s="47" t="s">
        <v>245</v>
      </c>
      <c r="H13862" s="103"/>
      <c r="I13862" s="108">
        <f t="shared" si="3839"/>
        <v>0</v>
      </c>
      <c r="J13862" s="104"/>
      <c r="K13862" s="104"/>
      <c r="L13862" s="108">
        <f t="shared" si="3842"/>
        <v>0</v>
      </c>
      <c r="M13862" s="104"/>
      <c r="N13862" s="104"/>
      <c r="R13862" s="352">
        <f>L14092-[1]გადასახდელები!L12482</f>
        <v>0</v>
      </c>
    </row>
    <row r="13863" spans="2:18" ht="24" hidden="1" customHeight="1">
      <c r="B13863" s="36" t="str">
        <f t="shared" si="3840"/>
        <v>b</v>
      </c>
      <c r="C13863" s="42">
        <v>4</v>
      </c>
      <c r="D13863" s="42"/>
      <c r="F13863" s="343" t="s">
        <v>620</v>
      </c>
      <c r="G13863" s="47" t="s">
        <v>246</v>
      </c>
      <c r="H13863" s="103"/>
      <c r="I13863" s="108">
        <f t="shared" si="3839"/>
        <v>0</v>
      </c>
      <c r="J13863" s="104"/>
      <c r="K13863" s="104"/>
      <c r="L13863" s="108">
        <f t="shared" si="3842"/>
        <v>0</v>
      </c>
      <c r="M13863" s="104"/>
      <c r="N13863" s="104"/>
      <c r="R13863" s="352">
        <f>L14093-[1]გადასახდელები!L12483</f>
        <v>0</v>
      </c>
    </row>
    <row r="13864" spans="2:18" ht="34.5" hidden="1" customHeight="1">
      <c r="B13864" s="36" t="str">
        <f t="shared" si="3840"/>
        <v>b</v>
      </c>
      <c r="C13864" s="42">
        <v>4</v>
      </c>
      <c r="D13864" s="42"/>
      <c r="F13864" s="343" t="s">
        <v>551</v>
      </c>
      <c r="G13864" s="47" t="s">
        <v>247</v>
      </c>
      <c r="H13864" s="103"/>
      <c r="I13864" s="108">
        <f t="shared" si="3839"/>
        <v>0</v>
      </c>
      <c r="J13864" s="104"/>
      <c r="K13864" s="104"/>
      <c r="L13864" s="108">
        <f t="shared" si="3842"/>
        <v>0</v>
      </c>
      <c r="M13864" s="104"/>
      <c r="N13864" s="104"/>
      <c r="R13864" s="352">
        <f>L14094-[1]გადასახდელები!L12484</f>
        <v>0</v>
      </c>
    </row>
    <row r="13865" spans="2:18" ht="33" hidden="1" customHeight="1">
      <c r="B13865" s="36" t="str">
        <f t="shared" si="3840"/>
        <v>b</v>
      </c>
      <c r="C13865" s="42">
        <v>4</v>
      </c>
      <c r="D13865" s="42"/>
      <c r="F13865" s="342" t="s">
        <v>552</v>
      </c>
      <c r="G13865" s="47" t="s">
        <v>248</v>
      </c>
      <c r="H13865" s="93">
        <f>SUM(H13866:H13871)</f>
        <v>0</v>
      </c>
      <c r="I13865" s="94">
        <f t="shared" ref="I13865:I13928" si="3843">J13865+K13865</f>
        <v>0</v>
      </c>
      <c r="J13865" s="95">
        <f>SUM(J13866:J13871)</f>
        <v>0</v>
      </c>
      <c r="K13865" s="95">
        <f>SUM(K13866:K13871)</f>
        <v>0</v>
      </c>
      <c r="L13865" s="94">
        <f t="shared" si="3842"/>
        <v>0</v>
      </c>
      <c r="M13865" s="95">
        <f>SUM(M13866:M13871)</f>
        <v>0</v>
      </c>
      <c r="N13865" s="95">
        <f>SUM(N13866:N13871)</f>
        <v>0</v>
      </c>
      <c r="O13865" s="82" t="s">
        <v>146</v>
      </c>
      <c r="R13865" s="352">
        <f>L14095-[1]გადასახდელები!L12485</f>
        <v>0</v>
      </c>
    </row>
    <row r="13866" spans="2:18" ht="20.25" hidden="1" customHeight="1">
      <c r="B13866" s="36" t="str">
        <f t="shared" si="3840"/>
        <v>b</v>
      </c>
      <c r="C13866" s="42">
        <v>5</v>
      </c>
      <c r="D13866" s="42"/>
      <c r="F13866" s="343" t="s">
        <v>553</v>
      </c>
      <c r="G13866" s="48" t="s">
        <v>249</v>
      </c>
      <c r="H13866" s="109"/>
      <c r="I13866" s="97">
        <f t="shared" si="3843"/>
        <v>0</v>
      </c>
      <c r="J13866" s="110"/>
      <c r="K13866" s="110"/>
      <c r="L13866" s="97">
        <f t="shared" si="3842"/>
        <v>0</v>
      </c>
      <c r="M13866" s="110"/>
      <c r="N13866" s="110"/>
      <c r="Q13866" s="17">
        <f>82+55</f>
        <v>137</v>
      </c>
      <c r="R13866" s="352">
        <f>L14096-[1]გადასახდელები!L12486</f>
        <v>0</v>
      </c>
    </row>
    <row r="13867" spans="2:18" ht="20.25" hidden="1" customHeight="1">
      <c r="B13867" s="36" t="str">
        <f t="shared" ref="B13867:B13930" si="3844">IF(H13867+I13867+L13867&gt;0,"a","b")</f>
        <v>b</v>
      </c>
      <c r="C13867" s="42">
        <v>5</v>
      </c>
      <c r="D13867" s="42"/>
      <c r="F13867" s="343" t="s">
        <v>554</v>
      </c>
      <c r="G13867" s="48" t="s">
        <v>250</v>
      </c>
      <c r="H13867" s="109"/>
      <c r="I13867" s="97">
        <f t="shared" si="3843"/>
        <v>0</v>
      </c>
      <c r="J13867" s="110"/>
      <c r="K13867" s="110"/>
      <c r="L13867" s="97">
        <f t="shared" si="3842"/>
        <v>0</v>
      </c>
      <c r="M13867" s="110"/>
      <c r="N13867" s="110"/>
      <c r="R13867" s="352">
        <f>L14097-[1]გადასახდელები!L12487</f>
        <v>0</v>
      </c>
    </row>
    <row r="13868" spans="2:18" ht="35.25" hidden="1" customHeight="1">
      <c r="B13868" s="36" t="str">
        <f t="shared" si="3844"/>
        <v>b</v>
      </c>
      <c r="C13868" s="42">
        <v>5</v>
      </c>
      <c r="D13868" s="42"/>
      <c r="F13868" s="343" t="s">
        <v>555</v>
      </c>
      <c r="G13868" s="48" t="s">
        <v>251</v>
      </c>
      <c r="H13868" s="109"/>
      <c r="I13868" s="97">
        <f t="shared" si="3843"/>
        <v>0</v>
      </c>
      <c r="J13868" s="110"/>
      <c r="K13868" s="110"/>
      <c r="L13868" s="97">
        <f t="shared" si="3842"/>
        <v>0</v>
      </c>
      <c r="M13868" s="110"/>
      <c r="N13868" s="110"/>
      <c r="R13868" s="352">
        <f>L14098-[1]გადასახდელები!L12488</f>
        <v>0</v>
      </c>
    </row>
    <row r="13869" spans="2:18" ht="20.25" hidden="1" customHeight="1">
      <c r="B13869" s="36" t="str">
        <f t="shared" si="3844"/>
        <v>b</v>
      </c>
      <c r="C13869" s="42">
        <v>5</v>
      </c>
      <c r="D13869" s="42"/>
      <c r="F13869" s="343" t="s">
        <v>621</v>
      </c>
      <c r="G13869" s="48" t="s">
        <v>252</v>
      </c>
      <c r="H13869" s="109"/>
      <c r="I13869" s="97">
        <f t="shared" si="3843"/>
        <v>0</v>
      </c>
      <c r="J13869" s="110"/>
      <c r="K13869" s="110"/>
      <c r="L13869" s="97">
        <f t="shared" si="3842"/>
        <v>0</v>
      </c>
      <c r="M13869" s="110"/>
      <c r="N13869" s="110"/>
      <c r="R13869" s="352">
        <f>L14099-[1]გადასახდელები!L12489</f>
        <v>0</v>
      </c>
    </row>
    <row r="13870" spans="2:18" ht="30.75" hidden="1" customHeight="1">
      <c r="B13870" s="36" t="str">
        <f t="shared" si="3844"/>
        <v>b</v>
      </c>
      <c r="C13870" s="42">
        <v>5</v>
      </c>
      <c r="D13870" s="42"/>
      <c r="F13870" s="343" t="s">
        <v>622</v>
      </c>
      <c r="G13870" s="48" t="s">
        <v>253</v>
      </c>
      <c r="H13870" s="109"/>
      <c r="I13870" s="97">
        <f t="shared" si="3843"/>
        <v>0</v>
      </c>
      <c r="J13870" s="110"/>
      <c r="K13870" s="110"/>
      <c r="L13870" s="97">
        <f t="shared" si="3842"/>
        <v>0</v>
      </c>
      <c r="M13870" s="110"/>
      <c r="N13870" s="110"/>
      <c r="R13870" s="352">
        <f>L14100-[1]გადასახდელები!L12490</f>
        <v>0</v>
      </c>
    </row>
    <row r="13871" spans="2:18" ht="30.75" hidden="1" customHeight="1">
      <c r="B13871" s="36" t="str">
        <f t="shared" si="3844"/>
        <v>b</v>
      </c>
      <c r="C13871" s="42">
        <v>5</v>
      </c>
      <c r="D13871" s="42"/>
      <c r="F13871" s="343" t="s">
        <v>556</v>
      </c>
      <c r="G13871" s="48" t="s">
        <v>254</v>
      </c>
      <c r="H13871" s="109"/>
      <c r="I13871" s="97">
        <f t="shared" si="3843"/>
        <v>0</v>
      </c>
      <c r="J13871" s="110"/>
      <c r="K13871" s="110"/>
      <c r="L13871" s="97">
        <f t="shared" si="3842"/>
        <v>0</v>
      </c>
      <c r="M13871" s="110"/>
      <c r="N13871" s="110"/>
      <c r="R13871" s="352">
        <f>L14101-[1]გადასახდელები!L12491</f>
        <v>0</v>
      </c>
    </row>
    <row r="13872" spans="2:18" ht="20.25" hidden="1" customHeight="1">
      <c r="B13872" s="36" t="str">
        <f t="shared" si="3844"/>
        <v>b</v>
      </c>
      <c r="C13872" s="42">
        <v>4</v>
      </c>
      <c r="D13872" s="42"/>
      <c r="F13872" s="343" t="s">
        <v>623</v>
      </c>
      <c r="G13872" s="47" t="s">
        <v>255</v>
      </c>
      <c r="H13872" s="103"/>
      <c r="I13872" s="94">
        <f t="shared" si="3843"/>
        <v>0</v>
      </c>
      <c r="J13872" s="104"/>
      <c r="K13872" s="104"/>
      <c r="L13872" s="94">
        <f t="shared" si="3842"/>
        <v>0</v>
      </c>
      <c r="M13872" s="104"/>
      <c r="N13872" s="104"/>
      <c r="R13872" s="352">
        <f>L14102-[1]გადასახდელები!L12492</f>
        <v>0</v>
      </c>
    </row>
    <row r="13873" spans="2:18" ht="20.25" hidden="1" customHeight="1">
      <c r="B13873" s="36" t="str">
        <f t="shared" si="3844"/>
        <v>b</v>
      </c>
      <c r="C13873" s="42">
        <v>4</v>
      </c>
      <c r="D13873" s="42"/>
      <c r="F13873" s="342" t="s">
        <v>557</v>
      </c>
      <c r="G13873" s="47" t="s">
        <v>256</v>
      </c>
      <c r="H13873" s="93">
        <f>SUM(H13874:H13886)</f>
        <v>0</v>
      </c>
      <c r="I13873" s="94">
        <f t="shared" si="3843"/>
        <v>0</v>
      </c>
      <c r="J13873" s="95">
        <f>SUM(J13874:J13886)</f>
        <v>0</v>
      </c>
      <c r="K13873" s="95">
        <f>SUM(K13874:K13886)</f>
        <v>0</v>
      </c>
      <c r="L13873" s="94">
        <f t="shared" si="3842"/>
        <v>0</v>
      </c>
      <c r="M13873" s="95">
        <f>SUM(M13874:M13886)</f>
        <v>0</v>
      </c>
      <c r="N13873" s="95">
        <f>SUM(N13874:N13886)</f>
        <v>0</v>
      </c>
      <c r="O13873" s="82" t="s">
        <v>146</v>
      </c>
      <c r="R13873" s="352">
        <f>L14103-[1]გადასახდელები!L12493</f>
        <v>0</v>
      </c>
    </row>
    <row r="13874" spans="2:18" ht="20.25" hidden="1" customHeight="1">
      <c r="B13874" s="36" t="str">
        <f t="shared" si="3844"/>
        <v>b</v>
      </c>
      <c r="C13874" s="42">
        <v>5</v>
      </c>
      <c r="D13874" s="42"/>
      <c r="F13874" s="343" t="s">
        <v>624</v>
      </c>
      <c r="G13874" s="48" t="s">
        <v>257</v>
      </c>
      <c r="H13874" s="109"/>
      <c r="I13874" s="97">
        <f t="shared" si="3843"/>
        <v>0</v>
      </c>
      <c r="J13874" s="110"/>
      <c r="K13874" s="110"/>
      <c r="L13874" s="97">
        <f t="shared" si="3842"/>
        <v>0</v>
      </c>
      <c r="M13874" s="110"/>
      <c r="N13874" s="110"/>
      <c r="R13874" s="352">
        <f>L14104-[1]გადასახდელები!L12494</f>
        <v>0</v>
      </c>
    </row>
    <row r="13875" spans="2:18" ht="30" hidden="1" customHeight="1">
      <c r="B13875" s="36" t="str">
        <f t="shared" si="3844"/>
        <v>b</v>
      </c>
      <c r="C13875" s="42">
        <v>5</v>
      </c>
      <c r="D13875" s="42"/>
      <c r="F13875" s="343" t="s">
        <v>625</v>
      </c>
      <c r="G13875" s="48" t="s">
        <v>258</v>
      </c>
      <c r="H13875" s="109"/>
      <c r="I13875" s="97">
        <f t="shared" si="3843"/>
        <v>0</v>
      </c>
      <c r="J13875" s="110"/>
      <c r="K13875" s="110"/>
      <c r="L13875" s="97">
        <f t="shared" si="3842"/>
        <v>0</v>
      </c>
      <c r="M13875" s="110"/>
      <c r="N13875" s="110"/>
      <c r="R13875" s="352">
        <f>L14105-[1]გადასახდელები!L12495</f>
        <v>0</v>
      </c>
    </row>
    <row r="13876" spans="2:18" ht="22.5" hidden="1" customHeight="1">
      <c r="B13876" s="36" t="str">
        <f t="shared" si="3844"/>
        <v>b</v>
      </c>
      <c r="C13876" s="42">
        <v>5</v>
      </c>
      <c r="D13876" s="42"/>
      <c r="F13876" s="343" t="s">
        <v>558</v>
      </c>
      <c r="G13876" s="48" t="s">
        <v>259</v>
      </c>
      <c r="H13876" s="109"/>
      <c r="I13876" s="97">
        <f t="shared" si="3843"/>
        <v>0</v>
      </c>
      <c r="J13876" s="110"/>
      <c r="K13876" s="110"/>
      <c r="L13876" s="97">
        <f t="shared" si="3842"/>
        <v>0</v>
      </c>
      <c r="M13876" s="110"/>
      <c r="N13876" s="110"/>
      <c r="R13876" s="352">
        <f>L14106-[1]გადასახდელები!L12496</f>
        <v>0</v>
      </c>
    </row>
    <row r="13877" spans="2:18" ht="33.75" hidden="1" customHeight="1">
      <c r="B13877" s="36" t="str">
        <f t="shared" si="3844"/>
        <v>b</v>
      </c>
      <c r="C13877" s="42">
        <v>5</v>
      </c>
      <c r="D13877" s="42"/>
      <c r="F13877" s="343" t="s">
        <v>626</v>
      </c>
      <c r="G13877" s="48" t="s">
        <v>260</v>
      </c>
      <c r="H13877" s="109"/>
      <c r="I13877" s="97">
        <f t="shared" si="3843"/>
        <v>0</v>
      </c>
      <c r="J13877" s="110"/>
      <c r="K13877" s="110"/>
      <c r="L13877" s="97">
        <f t="shared" si="3842"/>
        <v>0</v>
      </c>
      <c r="M13877" s="110"/>
      <c r="N13877" s="110"/>
      <c r="R13877" s="352">
        <f>L14107-[1]გადასახდელები!L12497</f>
        <v>0</v>
      </c>
    </row>
    <row r="13878" spans="2:18" ht="24.75" hidden="1" customHeight="1">
      <c r="B13878" s="36" t="str">
        <f t="shared" si="3844"/>
        <v>b</v>
      </c>
      <c r="C13878" s="42">
        <v>5</v>
      </c>
      <c r="D13878" s="42"/>
      <c r="F13878" s="343" t="s">
        <v>627</v>
      </c>
      <c r="G13878" s="48" t="s">
        <v>261</v>
      </c>
      <c r="H13878" s="109"/>
      <c r="I13878" s="97">
        <f t="shared" si="3843"/>
        <v>0</v>
      </c>
      <c r="J13878" s="110"/>
      <c r="K13878" s="110"/>
      <c r="L13878" s="97">
        <f t="shared" si="3842"/>
        <v>0</v>
      </c>
      <c r="M13878" s="110"/>
      <c r="N13878" s="110"/>
      <c r="R13878" s="352">
        <f>L14108-[1]გადასახდელები!L12498</f>
        <v>0</v>
      </c>
    </row>
    <row r="13879" spans="2:18" ht="35.25" hidden="1" customHeight="1">
      <c r="B13879" s="36" t="str">
        <f t="shared" si="3844"/>
        <v>b</v>
      </c>
      <c r="C13879" s="42">
        <v>5</v>
      </c>
      <c r="D13879" s="42"/>
      <c r="F13879" s="343" t="s">
        <v>628</v>
      </c>
      <c r="G13879" s="48" t="s">
        <v>262</v>
      </c>
      <c r="H13879" s="109"/>
      <c r="I13879" s="97">
        <f t="shared" si="3843"/>
        <v>0</v>
      </c>
      <c r="J13879" s="110"/>
      <c r="K13879" s="110"/>
      <c r="L13879" s="97">
        <f t="shared" si="3842"/>
        <v>0</v>
      </c>
      <c r="M13879" s="110"/>
      <c r="N13879" s="110"/>
      <c r="R13879" s="352">
        <f>L14109-[1]გადასახდელები!L12499</f>
        <v>0</v>
      </c>
    </row>
    <row r="13880" spans="2:18" ht="33.75" hidden="1" customHeight="1">
      <c r="B13880" s="36" t="str">
        <f t="shared" si="3844"/>
        <v>b</v>
      </c>
      <c r="C13880" s="42">
        <v>5</v>
      </c>
      <c r="D13880" s="42"/>
      <c r="F13880" s="343" t="s">
        <v>629</v>
      </c>
      <c r="G13880" s="48" t="s">
        <v>263</v>
      </c>
      <c r="H13880" s="109"/>
      <c r="I13880" s="97">
        <f t="shared" si="3843"/>
        <v>0</v>
      </c>
      <c r="J13880" s="110"/>
      <c r="K13880" s="110"/>
      <c r="L13880" s="97">
        <f t="shared" si="3842"/>
        <v>0</v>
      </c>
      <c r="M13880" s="110"/>
      <c r="N13880" s="110"/>
      <c r="R13880" s="352">
        <f>L14110-[1]გადასახდელები!L12500</f>
        <v>0</v>
      </c>
    </row>
    <row r="13881" spans="2:18" ht="20.25" hidden="1" customHeight="1">
      <c r="B13881" s="36" t="str">
        <f t="shared" si="3844"/>
        <v>b</v>
      </c>
      <c r="C13881" s="42">
        <v>5</v>
      </c>
      <c r="D13881" s="42"/>
      <c r="F13881" s="343" t="s">
        <v>630</v>
      </c>
      <c r="G13881" s="48" t="s">
        <v>264</v>
      </c>
      <c r="H13881" s="109"/>
      <c r="I13881" s="97">
        <f t="shared" si="3843"/>
        <v>0</v>
      </c>
      <c r="J13881" s="110"/>
      <c r="K13881" s="110"/>
      <c r="L13881" s="97">
        <f t="shared" si="3842"/>
        <v>0</v>
      </c>
      <c r="M13881" s="110"/>
      <c r="N13881" s="110"/>
      <c r="R13881" s="352">
        <f>L14111-[1]გადასახდელები!L12501</f>
        <v>0</v>
      </c>
    </row>
    <row r="13882" spans="2:18" ht="20.25" hidden="1" customHeight="1">
      <c r="B13882" s="36" t="str">
        <f t="shared" si="3844"/>
        <v>b</v>
      </c>
      <c r="C13882" s="42">
        <v>5</v>
      </c>
      <c r="D13882" s="42"/>
      <c r="F13882" s="343" t="s">
        <v>631</v>
      </c>
      <c r="G13882" s="48" t="s">
        <v>265</v>
      </c>
      <c r="H13882" s="109"/>
      <c r="I13882" s="97">
        <f t="shared" si="3843"/>
        <v>0</v>
      </c>
      <c r="J13882" s="110"/>
      <c r="K13882" s="110"/>
      <c r="L13882" s="97">
        <f t="shared" si="3842"/>
        <v>0</v>
      </c>
      <c r="M13882" s="110"/>
      <c r="N13882" s="110"/>
      <c r="R13882" s="352">
        <f>L14112-[1]გადასახდელები!L12502</f>
        <v>0</v>
      </c>
    </row>
    <row r="13883" spans="2:18" ht="20.25" hidden="1" customHeight="1">
      <c r="B13883" s="36" t="str">
        <f t="shared" si="3844"/>
        <v>b</v>
      </c>
      <c r="C13883" s="42">
        <v>5</v>
      </c>
      <c r="D13883" s="42"/>
      <c r="F13883" s="343" t="s">
        <v>559</v>
      </c>
      <c r="G13883" s="48" t="s">
        <v>266</v>
      </c>
      <c r="H13883" s="109"/>
      <c r="I13883" s="97">
        <f t="shared" si="3843"/>
        <v>0</v>
      </c>
      <c r="J13883" s="110"/>
      <c r="K13883" s="110"/>
      <c r="L13883" s="97">
        <f t="shared" si="3842"/>
        <v>0</v>
      </c>
      <c r="M13883" s="110"/>
      <c r="N13883" s="110"/>
      <c r="R13883" s="352">
        <f>L14113-[1]გადასახდელები!L12503</f>
        <v>0</v>
      </c>
    </row>
    <row r="13884" spans="2:18" ht="20.25" hidden="1" customHeight="1">
      <c r="B13884" s="36" t="str">
        <f t="shared" si="3844"/>
        <v>b</v>
      </c>
      <c r="C13884" s="42">
        <v>5</v>
      </c>
      <c r="D13884" s="42"/>
      <c r="F13884" s="343" t="s">
        <v>632</v>
      </c>
      <c r="G13884" s="48" t="s">
        <v>267</v>
      </c>
      <c r="H13884" s="109"/>
      <c r="I13884" s="97">
        <f t="shared" si="3843"/>
        <v>0</v>
      </c>
      <c r="J13884" s="110"/>
      <c r="K13884" s="110"/>
      <c r="L13884" s="97">
        <f t="shared" si="3842"/>
        <v>0</v>
      </c>
      <c r="M13884" s="110"/>
      <c r="N13884" s="110"/>
      <c r="R13884" s="352">
        <f>L14114-[1]გადასახდელები!L12504</f>
        <v>0</v>
      </c>
    </row>
    <row r="13885" spans="2:18" ht="34.5" hidden="1" customHeight="1">
      <c r="B13885" s="36" t="str">
        <f t="shared" si="3844"/>
        <v>b</v>
      </c>
      <c r="C13885" s="42">
        <v>5</v>
      </c>
      <c r="D13885" s="42"/>
      <c r="F13885" s="343" t="s">
        <v>633</v>
      </c>
      <c r="G13885" s="48" t="s">
        <v>268</v>
      </c>
      <c r="H13885" s="109"/>
      <c r="I13885" s="97">
        <f t="shared" si="3843"/>
        <v>0</v>
      </c>
      <c r="J13885" s="110"/>
      <c r="K13885" s="110"/>
      <c r="L13885" s="97">
        <f t="shared" si="3842"/>
        <v>0</v>
      </c>
      <c r="M13885" s="110"/>
      <c r="N13885" s="110"/>
      <c r="R13885" s="352">
        <f>L14115-[1]გადასახდელები!L12505</f>
        <v>0</v>
      </c>
    </row>
    <row r="13886" spans="2:18" ht="30.75" hidden="1" customHeight="1">
      <c r="B13886" s="36" t="str">
        <f t="shared" si="3844"/>
        <v>b</v>
      </c>
      <c r="C13886" s="42">
        <v>5</v>
      </c>
      <c r="D13886" s="42"/>
      <c r="F13886" s="343" t="s">
        <v>560</v>
      </c>
      <c r="G13886" s="48" t="s">
        <v>269</v>
      </c>
      <c r="H13886" s="109"/>
      <c r="I13886" s="97">
        <f t="shared" si="3843"/>
        <v>0</v>
      </c>
      <c r="J13886" s="110"/>
      <c r="K13886" s="110"/>
      <c r="L13886" s="97">
        <f t="shared" si="3842"/>
        <v>0</v>
      </c>
      <c r="M13886" s="110"/>
      <c r="N13886" s="110"/>
      <c r="R13886" s="352">
        <f>L14116-[1]გადასახდელები!L12506</f>
        <v>0</v>
      </c>
    </row>
    <row r="13887" spans="2:18" ht="20.25" hidden="1" customHeight="1">
      <c r="B13887" s="36" t="str">
        <f t="shared" si="3844"/>
        <v>b</v>
      </c>
      <c r="C13887" s="42">
        <v>3</v>
      </c>
      <c r="D13887" s="42"/>
      <c r="F13887" s="343" t="s">
        <v>634</v>
      </c>
      <c r="G13887" s="57" t="s">
        <v>209</v>
      </c>
      <c r="H13887" s="111"/>
      <c r="I13887" s="90">
        <f t="shared" si="3843"/>
        <v>0</v>
      </c>
      <c r="J13887" s="112"/>
      <c r="K13887" s="112"/>
      <c r="L13887" s="90">
        <f t="shared" si="3842"/>
        <v>0</v>
      </c>
      <c r="M13887" s="112"/>
      <c r="N13887" s="112"/>
      <c r="R13887" s="352">
        <f>L14117-[1]გადასახდელები!L12507</f>
        <v>0</v>
      </c>
    </row>
    <row r="13888" spans="2:18" ht="20.25" hidden="1" customHeight="1">
      <c r="B13888" s="36" t="str">
        <f t="shared" si="3844"/>
        <v>b</v>
      </c>
      <c r="C13888" s="42">
        <v>3</v>
      </c>
      <c r="D13888" s="42"/>
      <c r="F13888" s="342" t="s">
        <v>635</v>
      </c>
      <c r="G13888" s="57" t="s">
        <v>208</v>
      </c>
      <c r="H13888" s="89">
        <f>H13889+H13894+H13895</f>
        <v>0</v>
      </c>
      <c r="I13888" s="90">
        <f t="shared" si="3843"/>
        <v>0</v>
      </c>
      <c r="J13888" s="92">
        <f>J13889+J13894+J13895</f>
        <v>0</v>
      </c>
      <c r="K13888" s="92">
        <f>K13889+K13894+K13895</f>
        <v>0</v>
      </c>
      <c r="L13888" s="90">
        <f t="shared" si="3842"/>
        <v>0</v>
      </c>
      <c r="M13888" s="92">
        <f>M13889+M13894+M13895</f>
        <v>0</v>
      </c>
      <c r="N13888" s="92">
        <f>N13889+N13894+N13895</f>
        <v>0</v>
      </c>
      <c r="O13888" s="82" t="s">
        <v>146</v>
      </c>
      <c r="R13888" s="352">
        <f>L14118-[1]გადასახდელები!L12508</f>
        <v>0</v>
      </c>
    </row>
    <row r="13889" spans="2:18" ht="20.25" hidden="1" customHeight="1">
      <c r="B13889" s="36" t="str">
        <f t="shared" si="3844"/>
        <v>b</v>
      </c>
      <c r="C13889" s="42">
        <v>4</v>
      </c>
      <c r="D13889" s="42"/>
      <c r="F13889" s="342" t="s">
        <v>636</v>
      </c>
      <c r="G13889" s="47" t="s">
        <v>270</v>
      </c>
      <c r="H13889" s="93">
        <f>SUM(H13890:H13893)</f>
        <v>0</v>
      </c>
      <c r="I13889" s="94">
        <f t="shared" si="3843"/>
        <v>0</v>
      </c>
      <c r="J13889" s="95">
        <f>SUM(J13890:J13893)</f>
        <v>0</v>
      </c>
      <c r="K13889" s="95">
        <f>SUM(K13890:K13893)</f>
        <v>0</v>
      </c>
      <c r="L13889" s="94">
        <f t="shared" si="3842"/>
        <v>0</v>
      </c>
      <c r="M13889" s="95">
        <f>SUM(M13890:M13893)</f>
        <v>0</v>
      </c>
      <c r="N13889" s="95">
        <f>SUM(N13890:N13893)</f>
        <v>0</v>
      </c>
      <c r="O13889" s="82" t="s">
        <v>146</v>
      </c>
      <c r="R13889" s="352">
        <f>L14119-[1]გადასახდელები!L12509</f>
        <v>0</v>
      </c>
    </row>
    <row r="13890" spans="2:18" ht="20.25" hidden="1" customHeight="1">
      <c r="B13890" s="36" t="str">
        <f t="shared" si="3844"/>
        <v>b</v>
      </c>
      <c r="C13890" s="42">
        <v>5</v>
      </c>
      <c r="D13890" s="42"/>
      <c r="F13890" s="343" t="s">
        <v>637</v>
      </c>
      <c r="G13890" s="48" t="s">
        <v>271</v>
      </c>
      <c r="H13890" s="101"/>
      <c r="I13890" s="97">
        <f t="shared" si="3843"/>
        <v>0</v>
      </c>
      <c r="J13890" s="102"/>
      <c r="K13890" s="102"/>
      <c r="L13890" s="97">
        <f t="shared" si="3842"/>
        <v>0</v>
      </c>
      <c r="M13890" s="102"/>
      <c r="N13890" s="102"/>
      <c r="R13890" s="352">
        <f>L14120-[1]გადასახდელები!L12510</f>
        <v>0</v>
      </c>
    </row>
    <row r="13891" spans="2:18" ht="20.25" hidden="1" customHeight="1">
      <c r="B13891" s="36" t="str">
        <f t="shared" si="3844"/>
        <v>b</v>
      </c>
      <c r="C13891" s="42">
        <v>5</v>
      </c>
      <c r="D13891" s="42"/>
      <c r="F13891" s="343" t="s">
        <v>638</v>
      </c>
      <c r="G13891" s="48" t="s">
        <v>272</v>
      </c>
      <c r="H13891" s="101"/>
      <c r="I13891" s="97">
        <f t="shared" si="3843"/>
        <v>0</v>
      </c>
      <c r="J13891" s="102"/>
      <c r="K13891" s="102"/>
      <c r="L13891" s="97">
        <f t="shared" si="3842"/>
        <v>0</v>
      </c>
      <c r="M13891" s="102"/>
      <c r="N13891" s="102"/>
      <c r="R13891" s="352">
        <f>L14121-[1]გადასახდელები!L12511</f>
        <v>0</v>
      </c>
    </row>
    <row r="13892" spans="2:18" ht="20.25" hidden="1" customHeight="1">
      <c r="B13892" s="36" t="str">
        <f t="shared" si="3844"/>
        <v>b</v>
      </c>
      <c r="C13892" s="42">
        <v>5</v>
      </c>
      <c r="D13892" s="42"/>
      <c r="F13892" s="343" t="s">
        <v>639</v>
      </c>
      <c r="G13892" s="48" t="s">
        <v>273</v>
      </c>
      <c r="H13892" s="101"/>
      <c r="I13892" s="97">
        <f t="shared" si="3843"/>
        <v>0</v>
      </c>
      <c r="J13892" s="102"/>
      <c r="K13892" s="102"/>
      <c r="L13892" s="97">
        <f t="shared" si="3842"/>
        <v>0</v>
      </c>
      <c r="M13892" s="102"/>
      <c r="N13892" s="102"/>
      <c r="R13892" s="352">
        <f>L14122-[1]გადასახდელები!L12512</f>
        <v>0</v>
      </c>
    </row>
    <row r="13893" spans="2:18" ht="20.25" hidden="1" customHeight="1">
      <c r="B13893" s="36" t="str">
        <f t="shared" si="3844"/>
        <v>b</v>
      </c>
      <c r="C13893" s="42">
        <v>5</v>
      </c>
      <c r="D13893" s="42"/>
      <c r="F13893" s="343" t="s">
        <v>640</v>
      </c>
      <c r="G13893" s="48" t="s">
        <v>274</v>
      </c>
      <c r="H13893" s="101"/>
      <c r="I13893" s="97">
        <f t="shared" si="3843"/>
        <v>0</v>
      </c>
      <c r="J13893" s="102"/>
      <c r="K13893" s="102"/>
      <c r="L13893" s="97">
        <f t="shared" si="3842"/>
        <v>0</v>
      </c>
      <c r="M13893" s="102"/>
      <c r="N13893" s="102"/>
      <c r="R13893" s="352">
        <f>L14123-[1]გადასახდელები!L12513</f>
        <v>0</v>
      </c>
    </row>
    <row r="13894" spans="2:18" ht="20.25" hidden="1" customHeight="1">
      <c r="B13894" s="36" t="str">
        <f t="shared" si="3844"/>
        <v>b</v>
      </c>
      <c r="C13894" s="42">
        <v>4</v>
      </c>
      <c r="D13894" s="42"/>
      <c r="F13894" s="343" t="s">
        <v>641</v>
      </c>
      <c r="G13894" s="47" t="s">
        <v>275</v>
      </c>
      <c r="H13894" s="103"/>
      <c r="I13894" s="94">
        <f t="shared" si="3843"/>
        <v>0</v>
      </c>
      <c r="J13894" s="104"/>
      <c r="K13894" s="104"/>
      <c r="L13894" s="94">
        <f t="shared" si="3842"/>
        <v>0</v>
      </c>
      <c r="M13894" s="104"/>
      <c r="N13894" s="104"/>
      <c r="R13894" s="352">
        <f>L14124-[1]გადასახდელები!L12514</f>
        <v>0</v>
      </c>
    </row>
    <row r="13895" spans="2:18" ht="36" hidden="1" customHeight="1">
      <c r="B13895" s="36" t="str">
        <f t="shared" si="3844"/>
        <v>b</v>
      </c>
      <c r="C13895" s="42">
        <v>4</v>
      </c>
      <c r="D13895" s="42"/>
      <c r="F13895" s="343" t="s">
        <v>642</v>
      </c>
      <c r="G13895" s="47" t="s">
        <v>276</v>
      </c>
      <c r="H13895" s="103"/>
      <c r="I13895" s="94">
        <f t="shared" si="3843"/>
        <v>0</v>
      </c>
      <c r="J13895" s="104"/>
      <c r="K13895" s="104"/>
      <c r="L13895" s="94">
        <f t="shared" si="3842"/>
        <v>0</v>
      </c>
      <c r="M13895" s="104"/>
      <c r="N13895" s="104"/>
      <c r="R13895" s="352">
        <f>L14125-[1]გადასახდელები!L12515</f>
        <v>0</v>
      </c>
    </row>
    <row r="13896" spans="2:18" ht="20.25" hidden="1" customHeight="1">
      <c r="B13896" s="36" t="str">
        <f t="shared" si="3844"/>
        <v>b</v>
      </c>
      <c r="C13896" s="42">
        <v>3</v>
      </c>
      <c r="D13896" s="42"/>
      <c r="F13896" s="343" t="s">
        <v>561</v>
      </c>
      <c r="G13896" s="57" t="s">
        <v>202</v>
      </c>
      <c r="H13896" s="111"/>
      <c r="I13896" s="90">
        <f t="shared" si="3843"/>
        <v>0</v>
      </c>
      <c r="J13896" s="112"/>
      <c r="K13896" s="112"/>
      <c r="L13896" s="90">
        <f t="shared" si="3842"/>
        <v>0</v>
      </c>
      <c r="M13896" s="112"/>
      <c r="N13896" s="112"/>
      <c r="R13896" s="352">
        <f>L14126-[1]გადასახდელები!L12516</f>
        <v>0</v>
      </c>
    </row>
    <row r="13897" spans="2:18" ht="20.25" hidden="1" customHeight="1">
      <c r="B13897" s="36" t="str">
        <f t="shared" si="3844"/>
        <v>b</v>
      </c>
      <c r="C13897" s="42">
        <v>3</v>
      </c>
      <c r="D13897" s="42"/>
      <c r="F13897" s="342" t="s">
        <v>562</v>
      </c>
      <c r="G13897" s="57" t="s">
        <v>203</v>
      </c>
      <c r="H13897" s="89">
        <f>H13898+H13901+H13904</f>
        <v>0</v>
      </c>
      <c r="I13897" s="90">
        <f t="shared" si="3843"/>
        <v>0</v>
      </c>
      <c r="J13897" s="92">
        <f>J13898+J13901+J13904</f>
        <v>0</v>
      </c>
      <c r="K13897" s="92">
        <f>K13898+K13901+K13904</f>
        <v>0</v>
      </c>
      <c r="L13897" s="90">
        <f t="shared" si="3842"/>
        <v>0</v>
      </c>
      <c r="M13897" s="92">
        <f>M13898+M13901+M13904</f>
        <v>0</v>
      </c>
      <c r="N13897" s="92">
        <f>N13898+N13901+N13904</f>
        <v>0</v>
      </c>
      <c r="O13897" s="82" t="s">
        <v>146</v>
      </c>
      <c r="R13897" s="352">
        <f>L14127-[1]გადასახდელები!L12517</f>
        <v>0</v>
      </c>
    </row>
    <row r="13898" spans="2:18" ht="20.25" hidden="1" customHeight="1">
      <c r="B13898" s="36" t="str">
        <f t="shared" si="3844"/>
        <v>b</v>
      </c>
      <c r="C13898" s="42">
        <v>4</v>
      </c>
      <c r="D13898" s="42"/>
      <c r="F13898" s="342" t="s">
        <v>643</v>
      </c>
      <c r="G13898" s="47" t="s">
        <v>277</v>
      </c>
      <c r="H13898" s="93">
        <f>SUM(H13899:H13900)</f>
        <v>0</v>
      </c>
      <c r="I13898" s="94">
        <f t="shared" si="3843"/>
        <v>0</v>
      </c>
      <c r="J13898" s="95">
        <f>SUM(J13899:J13900)</f>
        <v>0</v>
      </c>
      <c r="K13898" s="95">
        <f>SUM(K13899:K13900)</f>
        <v>0</v>
      </c>
      <c r="L13898" s="94">
        <f t="shared" si="3842"/>
        <v>0</v>
      </c>
      <c r="M13898" s="95">
        <f>SUM(M13899:M13900)</f>
        <v>0</v>
      </c>
      <c r="N13898" s="95">
        <f>SUM(N13899:N13900)</f>
        <v>0</v>
      </c>
      <c r="O13898" s="82" t="s">
        <v>146</v>
      </c>
      <c r="R13898" s="352">
        <f>L14128-[1]გადასახდელები!L12518</f>
        <v>0</v>
      </c>
    </row>
    <row r="13899" spans="2:18" ht="20.25" hidden="1" customHeight="1">
      <c r="B13899" s="36" t="str">
        <f t="shared" si="3844"/>
        <v>b</v>
      </c>
      <c r="C13899" s="42">
        <v>5</v>
      </c>
      <c r="D13899" s="42"/>
      <c r="F13899" s="343" t="s">
        <v>644</v>
      </c>
      <c r="G13899" s="48" t="s">
        <v>278</v>
      </c>
      <c r="H13899" s="101"/>
      <c r="I13899" s="97">
        <f t="shared" si="3843"/>
        <v>0</v>
      </c>
      <c r="J13899" s="102"/>
      <c r="K13899" s="102"/>
      <c r="L13899" s="97">
        <f t="shared" ref="L13899:L13962" si="3845">M13899+N13899</f>
        <v>0</v>
      </c>
      <c r="M13899" s="102"/>
      <c r="N13899" s="102"/>
      <c r="R13899" s="352">
        <f>L14129-[1]გადასახდელები!L12519</f>
        <v>0</v>
      </c>
    </row>
    <row r="13900" spans="2:18" ht="20.25" hidden="1" customHeight="1">
      <c r="B13900" s="36" t="str">
        <f t="shared" si="3844"/>
        <v>b</v>
      </c>
      <c r="C13900" s="42">
        <v>5</v>
      </c>
      <c r="D13900" s="42"/>
      <c r="F13900" s="343" t="s">
        <v>645</v>
      </c>
      <c r="G13900" s="48" t="s">
        <v>204</v>
      </c>
      <c r="H13900" s="101"/>
      <c r="I13900" s="97">
        <f t="shared" si="3843"/>
        <v>0</v>
      </c>
      <c r="J13900" s="102"/>
      <c r="K13900" s="102"/>
      <c r="L13900" s="97">
        <f t="shared" si="3845"/>
        <v>0</v>
      </c>
      <c r="M13900" s="102"/>
      <c r="N13900" s="102"/>
      <c r="R13900" s="352">
        <f>L14130-[1]გადასახდელები!L12520</f>
        <v>0</v>
      </c>
    </row>
    <row r="13901" spans="2:18" ht="20.25" hidden="1" customHeight="1">
      <c r="B13901" s="36" t="str">
        <f t="shared" si="3844"/>
        <v>b</v>
      </c>
      <c r="C13901" s="42">
        <v>4</v>
      </c>
      <c r="D13901" s="42"/>
      <c r="F13901" s="342" t="s">
        <v>646</v>
      </c>
      <c r="G13901" s="47" t="s">
        <v>279</v>
      </c>
      <c r="H13901" s="93">
        <f>SUM(H13902:H13903)</f>
        <v>0</v>
      </c>
      <c r="I13901" s="94">
        <f t="shared" si="3843"/>
        <v>0</v>
      </c>
      <c r="J13901" s="95">
        <f>SUM(J13902:J13903)</f>
        <v>0</v>
      </c>
      <c r="K13901" s="95">
        <f>SUM(K13902:K13903)</f>
        <v>0</v>
      </c>
      <c r="L13901" s="94">
        <f t="shared" si="3845"/>
        <v>0</v>
      </c>
      <c r="M13901" s="95">
        <f>SUM(M13902:M13903)</f>
        <v>0</v>
      </c>
      <c r="N13901" s="95">
        <f>SUM(N13902:N13903)</f>
        <v>0</v>
      </c>
      <c r="O13901" s="82" t="s">
        <v>146</v>
      </c>
      <c r="R13901" s="352">
        <f>L14131-[1]გადასახდელები!L12521</f>
        <v>0</v>
      </c>
    </row>
    <row r="13902" spans="2:18" ht="20.25" hidden="1" customHeight="1">
      <c r="B13902" s="36" t="str">
        <f t="shared" si="3844"/>
        <v>b</v>
      </c>
      <c r="C13902" s="42">
        <v>5</v>
      </c>
      <c r="D13902" s="42"/>
      <c r="F13902" s="343" t="s">
        <v>647</v>
      </c>
      <c r="G13902" s="48" t="s">
        <v>278</v>
      </c>
      <c r="H13902" s="101"/>
      <c r="I13902" s="97">
        <f t="shared" si="3843"/>
        <v>0</v>
      </c>
      <c r="J13902" s="102"/>
      <c r="K13902" s="102"/>
      <c r="L13902" s="97">
        <f t="shared" si="3845"/>
        <v>0</v>
      </c>
      <c r="M13902" s="102"/>
      <c r="N13902" s="102"/>
      <c r="R13902" s="352">
        <f>L14132-[1]გადასახდელები!L12522</f>
        <v>0</v>
      </c>
    </row>
    <row r="13903" spans="2:18" ht="20.25" hidden="1" customHeight="1">
      <c r="B13903" s="36" t="str">
        <f t="shared" si="3844"/>
        <v>b</v>
      </c>
      <c r="C13903" s="42">
        <v>5</v>
      </c>
      <c r="D13903" s="42"/>
      <c r="F13903" s="343" t="s">
        <v>648</v>
      </c>
      <c r="G13903" s="48" t="s">
        <v>204</v>
      </c>
      <c r="H13903" s="101"/>
      <c r="I13903" s="97">
        <f t="shared" si="3843"/>
        <v>0</v>
      </c>
      <c r="J13903" s="102"/>
      <c r="K13903" s="102"/>
      <c r="L13903" s="97">
        <f t="shared" si="3845"/>
        <v>0</v>
      </c>
      <c r="M13903" s="102"/>
      <c r="N13903" s="102"/>
      <c r="R13903" s="352">
        <f>L14133-[1]გადასახდელები!L12523</f>
        <v>0</v>
      </c>
    </row>
    <row r="13904" spans="2:18" ht="20.25" hidden="1" customHeight="1">
      <c r="B13904" s="36" t="str">
        <f t="shared" si="3844"/>
        <v>b</v>
      </c>
      <c r="C13904" s="42">
        <v>4</v>
      </c>
      <c r="D13904" s="42"/>
      <c r="F13904" s="342" t="s">
        <v>563</v>
      </c>
      <c r="G13904" s="47" t="s">
        <v>280</v>
      </c>
      <c r="H13904" s="93">
        <f>SUM(H13905:H13906)</f>
        <v>0</v>
      </c>
      <c r="I13904" s="94">
        <f t="shared" si="3843"/>
        <v>0</v>
      </c>
      <c r="J13904" s="95">
        <f>SUM(J13905:J13906)</f>
        <v>0</v>
      </c>
      <c r="K13904" s="95">
        <f>SUM(K13905:K13906)</f>
        <v>0</v>
      </c>
      <c r="L13904" s="94">
        <f t="shared" si="3845"/>
        <v>0</v>
      </c>
      <c r="M13904" s="95">
        <f>SUM(M13905:M13906)</f>
        <v>0</v>
      </c>
      <c r="N13904" s="95">
        <f>SUM(N13905:N13906)</f>
        <v>0</v>
      </c>
      <c r="O13904" s="82" t="s">
        <v>146</v>
      </c>
      <c r="R13904" s="352">
        <f>L14134-[1]გადასახდელები!L12524</f>
        <v>0</v>
      </c>
    </row>
    <row r="13905" spans="2:18" ht="20.25" hidden="1" customHeight="1">
      <c r="B13905" s="36" t="str">
        <f t="shared" si="3844"/>
        <v>b</v>
      </c>
      <c r="C13905" s="42">
        <v>5</v>
      </c>
      <c r="D13905" s="42"/>
      <c r="F13905" s="343" t="s">
        <v>649</v>
      </c>
      <c r="G13905" s="48" t="s">
        <v>278</v>
      </c>
      <c r="H13905" s="101"/>
      <c r="I13905" s="97">
        <f t="shared" si="3843"/>
        <v>0</v>
      </c>
      <c r="J13905" s="102"/>
      <c r="K13905" s="102"/>
      <c r="L13905" s="97">
        <f t="shared" si="3845"/>
        <v>0</v>
      </c>
      <c r="M13905" s="102"/>
      <c r="N13905" s="102"/>
      <c r="R13905" s="352">
        <f>L14135-[1]გადასახდელები!L12525</f>
        <v>0</v>
      </c>
    </row>
    <row r="13906" spans="2:18" ht="20.25" hidden="1" customHeight="1">
      <c r="B13906" s="36" t="str">
        <f t="shared" si="3844"/>
        <v>b</v>
      </c>
      <c r="C13906" s="42">
        <v>5</v>
      </c>
      <c r="D13906" s="42"/>
      <c r="F13906" s="343" t="s">
        <v>564</v>
      </c>
      <c r="G13906" s="48" t="s">
        <v>204</v>
      </c>
      <c r="H13906" s="101"/>
      <c r="I13906" s="97">
        <f t="shared" si="3843"/>
        <v>0</v>
      </c>
      <c r="J13906" s="102"/>
      <c r="K13906" s="102"/>
      <c r="L13906" s="97">
        <f t="shared" si="3845"/>
        <v>0</v>
      </c>
      <c r="M13906" s="102"/>
      <c r="N13906" s="102"/>
      <c r="R13906" s="352">
        <f>L14136-[1]გადასახდელები!L12526</f>
        <v>0</v>
      </c>
    </row>
    <row r="13907" spans="2:18" ht="20.25" customHeight="1">
      <c r="B13907" s="36" t="str">
        <f t="shared" si="3844"/>
        <v>a</v>
      </c>
      <c r="C13907" s="42">
        <v>3</v>
      </c>
      <c r="D13907" s="42"/>
      <c r="F13907" s="342" t="s">
        <v>565</v>
      </c>
      <c r="G13907" s="57" t="s">
        <v>206</v>
      </c>
      <c r="H13907" s="89">
        <f>H13908+H13911+H13914</f>
        <v>1E-3</v>
      </c>
      <c r="I13907" s="90">
        <f t="shared" si="3843"/>
        <v>90</v>
      </c>
      <c r="J13907" s="92">
        <f>J13908+J13911+J13914</f>
        <v>0</v>
      </c>
      <c r="K13907" s="92">
        <f>K13908+K13911+K13914</f>
        <v>90</v>
      </c>
      <c r="L13907" s="90">
        <f t="shared" si="3845"/>
        <v>45.825999999999993</v>
      </c>
      <c r="M13907" s="92">
        <f>M13908+M13911+M13914</f>
        <v>0</v>
      </c>
      <c r="N13907" s="92">
        <f>N13908+N13911+N13914</f>
        <v>45.825999999999993</v>
      </c>
      <c r="O13907" s="82" t="s">
        <v>146</v>
      </c>
      <c r="R13907" s="352">
        <f>L14137-[1]გადასახდელები!L12527</f>
        <v>-140.78700000000001</v>
      </c>
    </row>
    <row r="13908" spans="2:18" ht="20.25" hidden="1" customHeight="1">
      <c r="B13908" s="36" t="str">
        <f t="shared" si="3844"/>
        <v>b</v>
      </c>
      <c r="C13908" s="42">
        <v>4</v>
      </c>
      <c r="D13908" s="42"/>
      <c r="F13908" s="342" t="s">
        <v>650</v>
      </c>
      <c r="G13908" s="47" t="s">
        <v>281</v>
      </c>
      <c r="H13908" s="93">
        <f>SUM(H13909:H13910)</f>
        <v>0</v>
      </c>
      <c r="I13908" s="94">
        <f t="shared" si="3843"/>
        <v>0</v>
      </c>
      <c r="J13908" s="95">
        <f>SUM(J13909:J13910)</f>
        <v>0</v>
      </c>
      <c r="K13908" s="95">
        <f>SUM(K13909:K13910)</f>
        <v>0</v>
      </c>
      <c r="L13908" s="94">
        <f t="shared" si="3845"/>
        <v>0</v>
      </c>
      <c r="M13908" s="95">
        <f>SUM(M13909:M13910)</f>
        <v>0</v>
      </c>
      <c r="N13908" s="95">
        <f>SUM(N13909:N13910)</f>
        <v>0</v>
      </c>
      <c r="O13908" s="82" t="s">
        <v>146</v>
      </c>
      <c r="R13908" s="352">
        <f>L14138-[1]გადასახდელები!L12528</f>
        <v>0</v>
      </c>
    </row>
    <row r="13909" spans="2:18" ht="20.25" hidden="1" customHeight="1">
      <c r="B13909" s="36" t="str">
        <f t="shared" si="3844"/>
        <v>b</v>
      </c>
      <c r="C13909" s="42">
        <v>5</v>
      </c>
      <c r="D13909" s="42"/>
      <c r="F13909" s="343" t="s">
        <v>651</v>
      </c>
      <c r="G13909" s="48" t="s">
        <v>282</v>
      </c>
      <c r="H13909" s="101"/>
      <c r="I13909" s="97">
        <f t="shared" si="3843"/>
        <v>0</v>
      </c>
      <c r="J13909" s="102"/>
      <c r="K13909" s="102"/>
      <c r="L13909" s="97">
        <f t="shared" si="3845"/>
        <v>0</v>
      </c>
      <c r="M13909" s="102"/>
      <c r="N13909" s="102"/>
      <c r="R13909" s="352">
        <f>L14139-[1]გადასახდელები!L12529</f>
        <v>0</v>
      </c>
    </row>
    <row r="13910" spans="2:18" ht="20.25" hidden="1" customHeight="1">
      <c r="B13910" s="36" t="str">
        <f t="shared" si="3844"/>
        <v>b</v>
      </c>
      <c r="C13910" s="42">
        <v>5</v>
      </c>
      <c r="D13910" s="42"/>
      <c r="F13910" s="343" t="s">
        <v>652</v>
      </c>
      <c r="G13910" s="48" t="s">
        <v>283</v>
      </c>
      <c r="H13910" s="101"/>
      <c r="I13910" s="97">
        <f t="shared" si="3843"/>
        <v>0</v>
      </c>
      <c r="J13910" s="102"/>
      <c r="K13910" s="102"/>
      <c r="L13910" s="97">
        <f t="shared" si="3845"/>
        <v>0</v>
      </c>
      <c r="M13910" s="102"/>
      <c r="N13910" s="102"/>
      <c r="R13910" s="352">
        <f>L14140-[1]გადასახდელები!L12530</f>
        <v>0</v>
      </c>
    </row>
    <row r="13911" spans="2:18" ht="20.25" customHeight="1">
      <c r="B13911" s="36" t="str">
        <f t="shared" si="3844"/>
        <v>a</v>
      </c>
      <c r="C13911" s="42">
        <v>4</v>
      </c>
      <c r="D13911" s="42"/>
      <c r="F13911" s="342" t="s">
        <v>566</v>
      </c>
      <c r="G13911" s="47" t="s">
        <v>284</v>
      </c>
      <c r="H13911" s="93">
        <f>SUM(H13912:H13913)</f>
        <v>1E-3</v>
      </c>
      <c r="I13911" s="94">
        <f t="shared" si="3843"/>
        <v>90</v>
      </c>
      <c r="J13911" s="95">
        <f>SUM(J13912:J13913)</f>
        <v>0</v>
      </c>
      <c r="K13911" s="95">
        <f>SUM(K13912:K13913)</f>
        <v>90</v>
      </c>
      <c r="L13911" s="94">
        <f t="shared" si="3845"/>
        <v>45.825999999999993</v>
      </c>
      <c r="M13911" s="95">
        <f>SUM(M13912:M13913)</f>
        <v>0</v>
      </c>
      <c r="N13911" s="95">
        <f>SUM(N13912:N13913)</f>
        <v>45.825999999999993</v>
      </c>
      <c r="O13911" s="82" t="s">
        <v>146</v>
      </c>
      <c r="R13911" s="352">
        <f>L14141-[1]გადასახდელები!L12531</f>
        <v>-140.78700000000001</v>
      </c>
    </row>
    <row r="13912" spans="2:18" ht="24" customHeight="1" thickBot="1">
      <c r="B13912" s="36" t="str">
        <f t="shared" si="3844"/>
        <v>a</v>
      </c>
      <c r="C13912" s="42">
        <v>5</v>
      </c>
      <c r="D13912" s="42"/>
      <c r="F13912" s="343" t="s">
        <v>567</v>
      </c>
      <c r="G13912" s="48" t="s">
        <v>282</v>
      </c>
      <c r="H13912" s="101">
        <v>1E-3</v>
      </c>
      <c r="I13912" s="97">
        <f t="shared" si="3843"/>
        <v>90</v>
      </c>
      <c r="J13912" s="102"/>
      <c r="K13912" s="102">
        <v>90</v>
      </c>
      <c r="L13912" s="97">
        <f t="shared" si="3845"/>
        <v>45.825999999999993</v>
      </c>
      <c r="M13912" s="102"/>
      <c r="N13912" s="102">
        <f>0.427+0.9+0.45+0.15+0.898+0.3+0.45+0.9+0.3+0.3+2.045+0.75+2.248+1.904+0.6+2.047+4.043+1.049+1.5+1.65+0.3+0.15+0.148+0.749+0.45+0.75+0.6+1.797+0.6+1.198+3.884+3.598+4.046+1.649+1.348+0.15+0.45+0.3+0.599+0.149</f>
        <v>45.825999999999993</v>
      </c>
      <c r="R13912" s="352">
        <f>L14142-[1]გადასახდელები!L12532</f>
        <v>-140.78700000000001</v>
      </c>
    </row>
    <row r="13913" spans="2:18" ht="20.25" hidden="1" customHeight="1">
      <c r="B13913" s="36" t="str">
        <f t="shared" si="3844"/>
        <v>b</v>
      </c>
      <c r="C13913" s="42">
        <v>5</v>
      </c>
      <c r="D13913" s="42"/>
      <c r="F13913" s="343" t="s">
        <v>653</v>
      </c>
      <c r="G13913" s="48" t="s">
        <v>283</v>
      </c>
      <c r="H13913" s="101"/>
      <c r="I13913" s="97">
        <f t="shared" si="3843"/>
        <v>0</v>
      </c>
      <c r="J13913" s="102"/>
      <c r="K13913" s="102"/>
      <c r="L13913" s="97">
        <f t="shared" si="3845"/>
        <v>0</v>
      </c>
      <c r="M13913" s="102"/>
      <c r="N13913" s="102"/>
      <c r="R13913" s="352">
        <f>L14143-[1]გადასახდელები!L12533</f>
        <v>0</v>
      </c>
    </row>
    <row r="13914" spans="2:18" ht="20.25" hidden="1" customHeight="1">
      <c r="B13914" s="36" t="str">
        <f t="shared" si="3844"/>
        <v>b</v>
      </c>
      <c r="C13914" s="42">
        <v>4</v>
      </c>
      <c r="D13914" s="42"/>
      <c r="F13914" s="342" t="s">
        <v>654</v>
      </c>
      <c r="G13914" s="47" t="s">
        <v>207</v>
      </c>
      <c r="H13914" s="93">
        <f>SUM(H13915:H13916)</f>
        <v>0</v>
      </c>
      <c r="I13914" s="94">
        <f t="shared" si="3843"/>
        <v>0</v>
      </c>
      <c r="J13914" s="95">
        <f>SUM(J13915:J13916)</f>
        <v>0</v>
      </c>
      <c r="K13914" s="95">
        <f>SUM(K13915:K13916)</f>
        <v>0</v>
      </c>
      <c r="L13914" s="94">
        <f t="shared" si="3845"/>
        <v>0</v>
      </c>
      <c r="M13914" s="95">
        <f>SUM(M13915:M13916)</f>
        <v>0</v>
      </c>
      <c r="N13914" s="95">
        <f>SUM(N13915:N13916)</f>
        <v>0</v>
      </c>
      <c r="O13914" s="82" t="s">
        <v>146</v>
      </c>
      <c r="R13914" s="352">
        <f>L14144-[1]გადასახდელები!L12534</f>
        <v>0</v>
      </c>
    </row>
    <row r="13915" spans="2:18" ht="20.25" hidden="1" customHeight="1">
      <c r="B13915" s="36" t="str">
        <f t="shared" si="3844"/>
        <v>b</v>
      </c>
      <c r="C13915" s="42">
        <v>5</v>
      </c>
      <c r="D13915" s="42"/>
      <c r="F13915" s="343" t="s">
        <v>655</v>
      </c>
      <c r="G13915" s="48" t="s">
        <v>282</v>
      </c>
      <c r="H13915" s="101"/>
      <c r="I13915" s="97">
        <f t="shared" si="3843"/>
        <v>0</v>
      </c>
      <c r="J13915" s="102"/>
      <c r="K13915" s="102"/>
      <c r="L13915" s="97">
        <f t="shared" si="3845"/>
        <v>0</v>
      </c>
      <c r="M13915" s="102"/>
      <c r="N13915" s="102"/>
      <c r="R13915" s="352">
        <f>L14145-[1]გადასახდელები!L12535</f>
        <v>0</v>
      </c>
    </row>
    <row r="13916" spans="2:18" ht="20.25" hidden="1" customHeight="1">
      <c r="B13916" s="36" t="str">
        <f t="shared" si="3844"/>
        <v>b</v>
      </c>
      <c r="C13916" s="42">
        <v>5</v>
      </c>
      <c r="D13916" s="42"/>
      <c r="F13916" s="343" t="s">
        <v>656</v>
      </c>
      <c r="G13916" s="48" t="s">
        <v>283</v>
      </c>
      <c r="H13916" s="101"/>
      <c r="I13916" s="97">
        <f t="shared" si="3843"/>
        <v>0</v>
      </c>
      <c r="J13916" s="102"/>
      <c r="K13916" s="102"/>
      <c r="L13916" s="97">
        <f t="shared" si="3845"/>
        <v>0</v>
      </c>
      <c r="M13916" s="102"/>
      <c r="N13916" s="102"/>
      <c r="R13916" s="352">
        <f>L14146-[1]გადასახდელები!L12536</f>
        <v>0</v>
      </c>
    </row>
    <row r="13917" spans="2:18" ht="20.25" hidden="1" customHeight="1">
      <c r="B13917" s="36" t="str">
        <f t="shared" si="3844"/>
        <v>b</v>
      </c>
      <c r="C13917" s="42">
        <v>3</v>
      </c>
      <c r="D13917" s="42"/>
      <c r="F13917" s="342" t="s">
        <v>568</v>
      </c>
      <c r="G13917" s="57" t="s">
        <v>205</v>
      </c>
      <c r="H13917" s="89">
        <f>H13918+H13919</f>
        <v>0</v>
      </c>
      <c r="I13917" s="90">
        <f t="shared" si="3843"/>
        <v>0</v>
      </c>
      <c r="J13917" s="92">
        <f>J13918+J13919</f>
        <v>0</v>
      </c>
      <c r="K13917" s="92">
        <f>K13918+K13919</f>
        <v>0</v>
      </c>
      <c r="L13917" s="90">
        <f t="shared" si="3845"/>
        <v>0</v>
      </c>
      <c r="M13917" s="92">
        <f>M13918+M13919</f>
        <v>0</v>
      </c>
      <c r="N13917" s="92">
        <f>N13918+N13919</f>
        <v>0</v>
      </c>
      <c r="O13917" s="82" t="s">
        <v>146</v>
      </c>
      <c r="R13917" s="352">
        <f>L14147-[1]გადასახდელები!L12537</f>
        <v>0</v>
      </c>
    </row>
    <row r="13918" spans="2:18" ht="20.25" hidden="1" customHeight="1">
      <c r="B13918" s="36" t="str">
        <f t="shared" si="3844"/>
        <v>b</v>
      </c>
      <c r="C13918" s="42">
        <v>4</v>
      </c>
      <c r="D13918" s="42"/>
      <c r="F13918" s="343" t="s">
        <v>657</v>
      </c>
      <c r="G13918" s="47" t="s">
        <v>285</v>
      </c>
      <c r="H13918" s="103"/>
      <c r="I13918" s="94">
        <f t="shared" si="3843"/>
        <v>0</v>
      </c>
      <c r="J13918" s="104"/>
      <c r="K13918" s="104"/>
      <c r="L13918" s="94">
        <f t="shared" si="3845"/>
        <v>0</v>
      </c>
      <c r="M13918" s="104"/>
      <c r="N13918" s="104"/>
      <c r="R13918" s="352">
        <f>L14148-[1]გადასახდელები!L12538</f>
        <v>0</v>
      </c>
    </row>
    <row r="13919" spans="2:18" ht="20.25" hidden="1" customHeight="1">
      <c r="B13919" s="36" t="str">
        <f t="shared" si="3844"/>
        <v>b</v>
      </c>
      <c r="C13919" s="42">
        <v>4</v>
      </c>
      <c r="D13919" s="42"/>
      <c r="F13919" s="342" t="s">
        <v>570</v>
      </c>
      <c r="G13919" s="47" t="s">
        <v>286</v>
      </c>
      <c r="H13919" s="93">
        <f>H13920+H13939</f>
        <v>0</v>
      </c>
      <c r="I13919" s="94">
        <f t="shared" si="3843"/>
        <v>0</v>
      </c>
      <c r="J13919" s="95">
        <f>J13920+J13939</f>
        <v>0</v>
      </c>
      <c r="K13919" s="95">
        <f>K13920+K13939</f>
        <v>0</v>
      </c>
      <c r="L13919" s="94">
        <f t="shared" si="3845"/>
        <v>0</v>
      </c>
      <c r="M13919" s="95">
        <f>M13920+M13939</f>
        <v>0</v>
      </c>
      <c r="N13919" s="95">
        <f>N13920+N13939</f>
        <v>0</v>
      </c>
      <c r="O13919" s="82" t="s">
        <v>146</v>
      </c>
      <c r="R13919" s="352">
        <f>L14149-[1]გადასახდელები!L12539</f>
        <v>0</v>
      </c>
    </row>
    <row r="13920" spans="2:18" ht="20.25" hidden="1" customHeight="1">
      <c r="B13920" s="36" t="str">
        <f t="shared" si="3844"/>
        <v>b</v>
      </c>
      <c r="C13920" s="42">
        <v>5</v>
      </c>
      <c r="D13920" s="42"/>
      <c r="F13920" s="342" t="s">
        <v>569</v>
      </c>
      <c r="G13920" s="48" t="s">
        <v>287</v>
      </c>
      <c r="H13920" s="113">
        <f>SUM(H13921:H13938)</f>
        <v>0</v>
      </c>
      <c r="I13920" s="97">
        <f t="shared" si="3843"/>
        <v>0</v>
      </c>
      <c r="J13920" s="114">
        <f>SUM(J13921:J13938)</f>
        <v>0</v>
      </c>
      <c r="K13920" s="114">
        <f>SUM(K13921:K13938)</f>
        <v>0</v>
      </c>
      <c r="L13920" s="97">
        <f t="shared" si="3845"/>
        <v>0</v>
      </c>
      <c r="M13920" s="114">
        <f>SUM(M13921:M13938)</f>
        <v>0</v>
      </c>
      <c r="N13920" s="114">
        <f>SUM(N13921:N13938)</f>
        <v>0</v>
      </c>
      <c r="O13920" s="82" t="s">
        <v>146</v>
      </c>
      <c r="R13920" s="352">
        <f>L14150-[1]გადასახდელები!L12540</f>
        <v>0</v>
      </c>
    </row>
    <row r="13921" spans="2:18" ht="45" hidden="1" customHeight="1">
      <c r="B13921" s="36" t="str">
        <f t="shared" si="3844"/>
        <v>b</v>
      </c>
      <c r="C13921" s="42">
        <v>6</v>
      </c>
      <c r="D13921" s="42"/>
      <c r="F13921" s="343" t="s">
        <v>658</v>
      </c>
      <c r="G13921" s="45" t="s">
        <v>215</v>
      </c>
      <c r="H13921" s="99"/>
      <c r="I13921" s="105">
        <f t="shared" si="3843"/>
        <v>0</v>
      </c>
      <c r="J13921" s="100"/>
      <c r="K13921" s="100"/>
      <c r="L13921" s="105">
        <f t="shared" si="3845"/>
        <v>0</v>
      </c>
      <c r="M13921" s="100"/>
      <c r="N13921" s="100"/>
      <c r="R13921" s="352">
        <f>L14151-[1]გადასახდელები!L12541</f>
        <v>0</v>
      </c>
    </row>
    <row r="13922" spans="2:18" ht="20.25" hidden="1" customHeight="1">
      <c r="B13922" s="36" t="str">
        <f t="shared" si="3844"/>
        <v>b</v>
      </c>
      <c r="C13922" s="42">
        <v>6</v>
      </c>
      <c r="D13922" s="42"/>
      <c r="F13922" s="343" t="s">
        <v>659</v>
      </c>
      <c r="G13922" s="45" t="s">
        <v>288</v>
      </c>
      <c r="H13922" s="99"/>
      <c r="I13922" s="105">
        <f t="shared" si="3843"/>
        <v>0</v>
      </c>
      <c r="J13922" s="100"/>
      <c r="K13922" s="100"/>
      <c r="L13922" s="105">
        <f t="shared" si="3845"/>
        <v>0</v>
      </c>
      <c r="M13922" s="100"/>
      <c r="N13922" s="100"/>
      <c r="R13922" s="352">
        <f>L14152-[1]გადასახდელები!L12542</f>
        <v>0</v>
      </c>
    </row>
    <row r="13923" spans="2:18" ht="20.25" hidden="1" customHeight="1">
      <c r="B13923" s="36" t="str">
        <f t="shared" si="3844"/>
        <v>b</v>
      </c>
      <c r="C13923" s="42">
        <v>6</v>
      </c>
      <c r="D13923" s="42"/>
      <c r="F13923" s="343" t="s">
        <v>660</v>
      </c>
      <c r="G13923" s="45" t="s">
        <v>289</v>
      </c>
      <c r="H13923" s="99"/>
      <c r="I13923" s="105">
        <f t="shared" si="3843"/>
        <v>0</v>
      </c>
      <c r="J13923" s="100"/>
      <c r="K13923" s="100"/>
      <c r="L13923" s="105">
        <f t="shared" si="3845"/>
        <v>0</v>
      </c>
      <c r="M13923" s="100"/>
      <c r="N13923" s="100"/>
      <c r="R13923" s="352">
        <f>L14153-[1]გადასახდელები!L12543</f>
        <v>0</v>
      </c>
    </row>
    <row r="13924" spans="2:18" ht="20.25" hidden="1" customHeight="1">
      <c r="B13924" s="36" t="str">
        <f t="shared" si="3844"/>
        <v>b</v>
      </c>
      <c r="C13924" s="42">
        <v>6</v>
      </c>
      <c r="D13924" s="42"/>
      <c r="F13924" s="343" t="s">
        <v>661</v>
      </c>
      <c r="G13924" s="45" t="s">
        <v>216</v>
      </c>
      <c r="H13924" s="99"/>
      <c r="I13924" s="105">
        <f t="shared" si="3843"/>
        <v>0</v>
      </c>
      <c r="J13924" s="100"/>
      <c r="K13924" s="100"/>
      <c r="L13924" s="105">
        <f t="shared" si="3845"/>
        <v>0</v>
      </c>
      <c r="M13924" s="100"/>
      <c r="N13924" s="100"/>
      <c r="R13924" s="352">
        <f>L14154-[1]გადასახდელები!L12544</f>
        <v>0</v>
      </c>
    </row>
    <row r="13925" spans="2:18" ht="20.25" hidden="1" customHeight="1">
      <c r="B13925" s="36" t="str">
        <f t="shared" si="3844"/>
        <v>b</v>
      </c>
      <c r="C13925" s="42">
        <v>6</v>
      </c>
      <c r="D13925" s="42"/>
      <c r="F13925" s="343" t="s">
        <v>662</v>
      </c>
      <c r="G13925" s="45" t="s">
        <v>217</v>
      </c>
      <c r="H13925" s="99"/>
      <c r="I13925" s="105">
        <f t="shared" si="3843"/>
        <v>0</v>
      </c>
      <c r="J13925" s="100"/>
      <c r="K13925" s="100"/>
      <c r="L13925" s="105">
        <f t="shared" si="3845"/>
        <v>0</v>
      </c>
      <c r="M13925" s="100"/>
      <c r="N13925" s="100"/>
      <c r="R13925" s="352">
        <f>L14155-[1]გადასახდელები!L12545</f>
        <v>0</v>
      </c>
    </row>
    <row r="13926" spans="2:18" ht="20.25" hidden="1" customHeight="1">
      <c r="B13926" s="36" t="str">
        <f t="shared" si="3844"/>
        <v>b</v>
      </c>
      <c r="C13926" s="42">
        <v>6</v>
      </c>
      <c r="D13926" s="42"/>
      <c r="F13926" s="343" t="s">
        <v>571</v>
      </c>
      <c r="G13926" s="45" t="s">
        <v>290</v>
      </c>
      <c r="H13926" s="99"/>
      <c r="I13926" s="105">
        <f t="shared" si="3843"/>
        <v>0</v>
      </c>
      <c r="J13926" s="100"/>
      <c r="K13926" s="100"/>
      <c r="L13926" s="105">
        <f t="shared" si="3845"/>
        <v>0</v>
      </c>
      <c r="M13926" s="100"/>
      <c r="N13926" s="100"/>
      <c r="R13926" s="352">
        <f>L14156-[1]გადასახდელები!L12546</f>
        <v>0</v>
      </c>
    </row>
    <row r="13927" spans="2:18" ht="20.25" hidden="1" customHeight="1">
      <c r="B13927" s="36" t="str">
        <f t="shared" si="3844"/>
        <v>b</v>
      </c>
      <c r="C13927" s="42">
        <v>6</v>
      </c>
      <c r="D13927" s="42"/>
      <c r="F13927" s="343" t="s">
        <v>663</v>
      </c>
      <c r="G13927" s="45" t="s">
        <v>291</v>
      </c>
      <c r="H13927" s="99"/>
      <c r="I13927" s="105">
        <f t="shared" si="3843"/>
        <v>0</v>
      </c>
      <c r="J13927" s="100"/>
      <c r="K13927" s="100"/>
      <c r="L13927" s="105">
        <f t="shared" si="3845"/>
        <v>0</v>
      </c>
      <c r="M13927" s="100"/>
      <c r="N13927" s="100"/>
      <c r="R13927" s="352">
        <f>L14157-[1]გადასახდელები!L12547</f>
        <v>0</v>
      </c>
    </row>
    <row r="13928" spans="2:18" ht="20.25" hidden="1" customHeight="1">
      <c r="B13928" s="36" t="str">
        <f t="shared" si="3844"/>
        <v>b</v>
      </c>
      <c r="C13928" s="42">
        <v>6</v>
      </c>
      <c r="D13928" s="42"/>
      <c r="F13928" s="343" t="s">
        <v>664</v>
      </c>
      <c r="G13928" s="45" t="s">
        <v>218</v>
      </c>
      <c r="H13928" s="99"/>
      <c r="I13928" s="105">
        <f t="shared" si="3843"/>
        <v>0</v>
      </c>
      <c r="J13928" s="100"/>
      <c r="K13928" s="100"/>
      <c r="L13928" s="105">
        <f t="shared" si="3845"/>
        <v>0</v>
      </c>
      <c r="M13928" s="100"/>
      <c r="N13928" s="100"/>
      <c r="R13928" s="352">
        <f>L14158-[1]გადასახდელები!L12548</f>
        <v>0</v>
      </c>
    </row>
    <row r="13929" spans="2:18" ht="20.25" hidden="1" customHeight="1">
      <c r="B13929" s="36" t="str">
        <f t="shared" si="3844"/>
        <v>b</v>
      </c>
      <c r="C13929" s="42">
        <v>6</v>
      </c>
      <c r="D13929" s="42"/>
      <c r="F13929" s="343" t="s">
        <v>665</v>
      </c>
      <c r="G13929" s="45" t="s">
        <v>219</v>
      </c>
      <c r="H13929" s="99"/>
      <c r="I13929" s="105">
        <f t="shared" ref="I13929:I13992" si="3846">J13929+K13929</f>
        <v>0</v>
      </c>
      <c r="J13929" s="100"/>
      <c r="K13929" s="100"/>
      <c r="L13929" s="105">
        <f t="shared" si="3845"/>
        <v>0</v>
      </c>
      <c r="M13929" s="100"/>
      <c r="N13929" s="100"/>
      <c r="R13929" s="352">
        <f>L14159-[1]გადასახდელები!L12549</f>
        <v>0</v>
      </c>
    </row>
    <row r="13930" spans="2:18" ht="20.25" hidden="1" customHeight="1">
      <c r="B13930" s="36" t="str">
        <f t="shared" si="3844"/>
        <v>b</v>
      </c>
      <c r="C13930" s="42">
        <v>6</v>
      </c>
      <c r="D13930" s="42"/>
      <c r="F13930" s="343" t="s">
        <v>666</v>
      </c>
      <c r="G13930" s="45" t="s">
        <v>220</v>
      </c>
      <c r="H13930" s="99"/>
      <c r="I13930" s="105">
        <f t="shared" si="3846"/>
        <v>0</v>
      </c>
      <c r="J13930" s="100"/>
      <c r="K13930" s="100"/>
      <c r="L13930" s="105">
        <f t="shared" si="3845"/>
        <v>0</v>
      </c>
      <c r="M13930" s="100"/>
      <c r="N13930" s="100"/>
      <c r="R13930" s="352">
        <f>L14160-[1]გადასახდელები!L12550</f>
        <v>0</v>
      </c>
    </row>
    <row r="13931" spans="2:18" ht="20.25" hidden="1" customHeight="1">
      <c r="B13931" s="36" t="str">
        <f t="shared" ref="B13931:B13994" si="3847">IF(H13931+I13931+L13931&gt;0,"a","b")</f>
        <v>b</v>
      </c>
      <c r="C13931" s="42">
        <v>6</v>
      </c>
      <c r="D13931" s="42"/>
      <c r="F13931" s="343" t="s">
        <v>667</v>
      </c>
      <c r="G13931" s="45" t="s">
        <v>221</v>
      </c>
      <c r="H13931" s="99"/>
      <c r="I13931" s="105">
        <f t="shared" si="3846"/>
        <v>0</v>
      </c>
      <c r="J13931" s="100"/>
      <c r="K13931" s="100"/>
      <c r="L13931" s="105">
        <f t="shared" si="3845"/>
        <v>0</v>
      </c>
      <c r="M13931" s="100"/>
      <c r="N13931" s="100"/>
      <c r="R13931" s="352">
        <f>L14161-[1]გადასახდელები!L12551</f>
        <v>0</v>
      </c>
    </row>
    <row r="13932" spans="2:18" ht="20.25" hidden="1" customHeight="1">
      <c r="B13932" s="36" t="str">
        <f t="shared" si="3847"/>
        <v>b</v>
      </c>
      <c r="C13932" s="42">
        <v>6</v>
      </c>
      <c r="D13932" s="42"/>
      <c r="F13932" s="343" t="s">
        <v>668</v>
      </c>
      <c r="G13932" s="45" t="s">
        <v>222</v>
      </c>
      <c r="H13932" s="99"/>
      <c r="I13932" s="105">
        <f t="shared" si="3846"/>
        <v>0</v>
      </c>
      <c r="J13932" s="100"/>
      <c r="K13932" s="100"/>
      <c r="L13932" s="105">
        <f t="shared" si="3845"/>
        <v>0</v>
      </c>
      <c r="M13932" s="100"/>
      <c r="N13932" s="100"/>
      <c r="R13932" s="352">
        <f>L14162-[1]გადასახდელები!L12552</f>
        <v>0</v>
      </c>
    </row>
    <row r="13933" spans="2:18" ht="20.25" hidden="1" customHeight="1">
      <c r="B13933" s="36" t="str">
        <f t="shared" si="3847"/>
        <v>b</v>
      </c>
      <c r="C13933" s="42">
        <v>6</v>
      </c>
      <c r="D13933" s="42"/>
      <c r="F13933" s="343" t="s">
        <v>669</v>
      </c>
      <c r="G13933" s="45" t="s">
        <v>223</v>
      </c>
      <c r="H13933" s="99"/>
      <c r="I13933" s="105">
        <f t="shared" si="3846"/>
        <v>0</v>
      </c>
      <c r="J13933" s="100"/>
      <c r="K13933" s="100"/>
      <c r="L13933" s="105">
        <f t="shared" si="3845"/>
        <v>0</v>
      </c>
      <c r="M13933" s="100"/>
      <c r="N13933" s="100"/>
      <c r="R13933" s="352">
        <f>L14163-[1]გადასახდელები!L12553</f>
        <v>0</v>
      </c>
    </row>
    <row r="13934" spans="2:18" ht="36" hidden="1" customHeight="1">
      <c r="B13934" s="36" t="str">
        <f t="shared" si="3847"/>
        <v>b</v>
      </c>
      <c r="C13934" s="42">
        <v>6</v>
      </c>
      <c r="D13934" s="42"/>
      <c r="F13934" s="343" t="s">
        <v>670</v>
      </c>
      <c r="G13934" s="45" t="s">
        <v>224</v>
      </c>
      <c r="H13934" s="99"/>
      <c r="I13934" s="105">
        <f t="shared" si="3846"/>
        <v>0</v>
      </c>
      <c r="J13934" s="100"/>
      <c r="K13934" s="100"/>
      <c r="L13934" s="105">
        <f t="shared" si="3845"/>
        <v>0</v>
      </c>
      <c r="M13934" s="100"/>
      <c r="N13934" s="100"/>
      <c r="R13934" s="352">
        <f>L14164-[1]გადასახდელები!L12554</f>
        <v>0</v>
      </c>
    </row>
    <row r="13935" spans="2:18" ht="48.75" hidden="1" customHeight="1">
      <c r="B13935" s="36" t="str">
        <f t="shared" si="3847"/>
        <v>b</v>
      </c>
      <c r="C13935" s="42">
        <v>6</v>
      </c>
      <c r="D13935" s="42"/>
      <c r="F13935" s="343" t="s">
        <v>671</v>
      </c>
      <c r="G13935" s="45" t="s">
        <v>225</v>
      </c>
      <c r="H13935" s="99"/>
      <c r="I13935" s="105">
        <f t="shared" si="3846"/>
        <v>0</v>
      </c>
      <c r="J13935" s="100"/>
      <c r="K13935" s="100"/>
      <c r="L13935" s="105">
        <f t="shared" si="3845"/>
        <v>0</v>
      </c>
      <c r="M13935" s="100"/>
      <c r="N13935" s="100"/>
      <c r="R13935" s="352">
        <f>L14165-[1]გადასახდელები!L12555</f>
        <v>0</v>
      </c>
    </row>
    <row r="13936" spans="2:18" ht="24.75" hidden="1" customHeight="1">
      <c r="B13936" s="36" t="str">
        <f t="shared" si="3847"/>
        <v>b</v>
      </c>
      <c r="C13936" s="42">
        <v>6</v>
      </c>
      <c r="D13936" s="42"/>
      <c r="F13936" s="343" t="s">
        <v>672</v>
      </c>
      <c r="G13936" s="45" t="s">
        <v>226</v>
      </c>
      <c r="H13936" s="99"/>
      <c r="I13936" s="105">
        <f t="shared" si="3846"/>
        <v>0</v>
      </c>
      <c r="J13936" s="100"/>
      <c r="K13936" s="100"/>
      <c r="L13936" s="105">
        <f t="shared" si="3845"/>
        <v>0</v>
      </c>
      <c r="M13936" s="100"/>
      <c r="N13936" s="100"/>
      <c r="R13936" s="352">
        <f>L14166-[1]გადასახდელები!L12556</f>
        <v>0</v>
      </c>
    </row>
    <row r="13937" spans="2:18" ht="24" hidden="1" customHeight="1">
      <c r="B13937" s="36" t="str">
        <f t="shared" si="3847"/>
        <v>b</v>
      </c>
      <c r="C13937" s="42">
        <v>6</v>
      </c>
      <c r="D13937" s="42"/>
      <c r="F13937" s="343" t="s">
        <v>673</v>
      </c>
      <c r="G13937" s="45" t="s">
        <v>227</v>
      </c>
      <c r="H13937" s="99"/>
      <c r="I13937" s="105">
        <f t="shared" si="3846"/>
        <v>0</v>
      </c>
      <c r="J13937" s="100"/>
      <c r="K13937" s="100"/>
      <c r="L13937" s="105">
        <f t="shared" si="3845"/>
        <v>0</v>
      </c>
      <c r="M13937" s="100"/>
      <c r="N13937" s="100"/>
      <c r="R13937" s="352">
        <f>L14167-[1]გადასახდელები!L12557</f>
        <v>0</v>
      </c>
    </row>
    <row r="13938" spans="2:18" ht="36.75" hidden="1" customHeight="1">
      <c r="B13938" s="36" t="str">
        <f t="shared" si="3847"/>
        <v>b</v>
      </c>
      <c r="C13938" s="42">
        <v>6</v>
      </c>
      <c r="D13938" s="42"/>
      <c r="F13938" s="343" t="s">
        <v>572</v>
      </c>
      <c r="G13938" s="45" t="s">
        <v>228</v>
      </c>
      <c r="H13938" s="99"/>
      <c r="I13938" s="105">
        <f t="shared" si="3846"/>
        <v>0</v>
      </c>
      <c r="J13938" s="100"/>
      <c r="K13938" s="100"/>
      <c r="L13938" s="105">
        <f t="shared" si="3845"/>
        <v>0</v>
      </c>
      <c r="M13938" s="100"/>
      <c r="N13938" s="100"/>
      <c r="R13938" s="352">
        <f>L14168-[1]გადასახდელები!L12558</f>
        <v>0</v>
      </c>
    </row>
    <row r="13939" spans="2:18" ht="24.75" hidden="1" customHeight="1">
      <c r="B13939" s="36" t="str">
        <f t="shared" si="3847"/>
        <v>b</v>
      </c>
      <c r="C13939" s="42">
        <v>5</v>
      </c>
      <c r="D13939" s="42"/>
      <c r="F13939" s="343" t="s">
        <v>573</v>
      </c>
      <c r="G13939" s="48" t="s">
        <v>193</v>
      </c>
      <c r="H13939" s="101"/>
      <c r="I13939" s="97">
        <f t="shared" si="3846"/>
        <v>0</v>
      </c>
      <c r="J13939" s="102"/>
      <c r="K13939" s="102"/>
      <c r="L13939" s="97">
        <f t="shared" si="3845"/>
        <v>0</v>
      </c>
      <c r="M13939" s="102"/>
      <c r="N13939" s="102"/>
      <c r="R13939" s="352">
        <f>L14169-[1]გადასახდელები!L12559</f>
        <v>0</v>
      </c>
    </row>
    <row r="13940" spans="2:18" ht="20.25" hidden="1" customHeight="1">
      <c r="B13940" s="36" t="str">
        <f t="shared" si="3847"/>
        <v>b</v>
      </c>
      <c r="C13940" s="42">
        <v>2</v>
      </c>
      <c r="D13940" s="42"/>
      <c r="E13940" s="24">
        <v>7107</v>
      </c>
      <c r="F13940" s="342" t="s">
        <v>574</v>
      </c>
      <c r="G13940" s="59" t="s">
        <v>292</v>
      </c>
      <c r="H13940" s="86">
        <f>H13941+H13988+H13996+H13995</f>
        <v>0</v>
      </c>
      <c r="I13940" s="87">
        <f t="shared" si="3846"/>
        <v>0</v>
      </c>
      <c r="J13940" s="88">
        <f>J13941+J13988+J13996+J13995</f>
        <v>0</v>
      </c>
      <c r="K13940" s="88">
        <f>K13941+K13988+K13996+K13995</f>
        <v>0</v>
      </c>
      <c r="L13940" s="87">
        <f t="shared" si="3845"/>
        <v>0</v>
      </c>
      <c r="M13940" s="88">
        <f>M13941+M13988+M13996+M13995</f>
        <v>0</v>
      </c>
      <c r="N13940" s="88">
        <f>N13941+N13988+N13996+N13995</f>
        <v>0</v>
      </c>
      <c r="O13940" s="82" t="s">
        <v>146</v>
      </c>
      <c r="P13940" s="35" t="s">
        <v>145</v>
      </c>
      <c r="R13940" s="352">
        <f>L14170-[1]გადასახდელები!L12560</f>
        <v>0</v>
      </c>
    </row>
    <row r="13941" spans="2:18" ht="20.25" hidden="1" customHeight="1">
      <c r="B13941" s="36" t="str">
        <f t="shared" si="3847"/>
        <v>b</v>
      </c>
      <c r="C13941" s="42">
        <v>3</v>
      </c>
      <c r="D13941" s="42"/>
      <c r="F13941" s="342" t="s">
        <v>575</v>
      </c>
      <c r="G13941" s="51" t="s">
        <v>293</v>
      </c>
      <c r="H13941" s="89">
        <f>H13942+H13954+H13983</f>
        <v>0</v>
      </c>
      <c r="I13941" s="90">
        <f t="shared" si="3846"/>
        <v>0</v>
      </c>
      <c r="J13941" s="89">
        <f>J13942+J13954+J13983</f>
        <v>0</v>
      </c>
      <c r="K13941" s="89">
        <f>K13942+K13954+K13983</f>
        <v>0</v>
      </c>
      <c r="L13941" s="90">
        <f t="shared" si="3845"/>
        <v>0</v>
      </c>
      <c r="M13941" s="89">
        <f>M13942+M13954+M13983</f>
        <v>0</v>
      </c>
      <c r="N13941" s="89">
        <f>N13942+N13954+N13983</f>
        <v>0</v>
      </c>
      <c r="O13941" s="82" t="s">
        <v>146</v>
      </c>
      <c r="P13941" s="35" t="s">
        <v>145</v>
      </c>
      <c r="R13941" s="352">
        <f>L14171-[1]გადასახდელები!L12561</f>
        <v>0</v>
      </c>
    </row>
    <row r="13942" spans="2:18" ht="20.25" hidden="1" customHeight="1">
      <c r="B13942" s="36" t="str">
        <f t="shared" si="3847"/>
        <v>b</v>
      </c>
      <c r="C13942" s="42">
        <v>4</v>
      </c>
      <c r="D13942" s="42"/>
      <c r="F13942" s="342" t="s">
        <v>576</v>
      </c>
      <c r="G13942" s="47" t="s">
        <v>294</v>
      </c>
      <c r="H13942" s="93">
        <f>H13943+H13944+H13945+H13946+H13947+H13948+H13949+H13950+H13951+H13952+H13953</f>
        <v>0</v>
      </c>
      <c r="I13942" s="94">
        <f t="shared" si="3846"/>
        <v>0</v>
      </c>
      <c r="J13942" s="93">
        <f>J13943+J13944+J13945+J13946+J13947+J13948+J13949+J13950+J13951+J13952+J13953</f>
        <v>0</v>
      </c>
      <c r="K13942" s="93">
        <f>K13943+K13944+K13945+K13946+K13947+K13948+K13949+K13950+K13951+K13952+K13953</f>
        <v>0</v>
      </c>
      <c r="L13942" s="94">
        <f t="shared" si="3845"/>
        <v>0</v>
      </c>
      <c r="M13942" s="93">
        <f>M13943+M13944+M13945+M13946+M13947+M13948+M13949+M13950+M13951+M13952+M13953</f>
        <v>0</v>
      </c>
      <c r="N13942" s="93">
        <f>N13943+N13944+N13945+N13946+N13947+N13948+N13949+N13950+N13951+N13952+N13953</f>
        <v>0</v>
      </c>
      <c r="O13942" s="82" t="s">
        <v>146</v>
      </c>
      <c r="P13942" s="35" t="s">
        <v>145</v>
      </c>
      <c r="R13942" s="352">
        <f>L14172-[1]გადასახდელები!L12562</f>
        <v>0</v>
      </c>
    </row>
    <row r="13943" spans="2:18" ht="20.25" hidden="1" customHeight="1">
      <c r="B13943" s="36" t="str">
        <f t="shared" si="3847"/>
        <v>b</v>
      </c>
      <c r="C13943" s="42">
        <v>5</v>
      </c>
      <c r="D13943" s="42"/>
      <c r="F13943" s="343" t="s">
        <v>577</v>
      </c>
      <c r="G13943" s="48" t="s">
        <v>295</v>
      </c>
      <c r="H13943" s="101"/>
      <c r="I13943" s="97">
        <f t="shared" si="3846"/>
        <v>0</v>
      </c>
      <c r="J13943" s="102"/>
      <c r="K13943" s="102"/>
      <c r="L13943" s="97">
        <f t="shared" si="3845"/>
        <v>0</v>
      </c>
      <c r="M13943" s="102"/>
      <c r="N13943" s="102"/>
      <c r="O13943" s="115"/>
      <c r="P13943" s="35" t="s">
        <v>145</v>
      </c>
      <c r="R13943" s="352">
        <f>L14173-[1]გადასახდელები!L12563</f>
        <v>0</v>
      </c>
    </row>
    <row r="13944" spans="2:18" ht="20.25" hidden="1" customHeight="1">
      <c r="B13944" s="36" t="str">
        <f t="shared" si="3847"/>
        <v>b</v>
      </c>
      <c r="C13944" s="42">
        <v>5</v>
      </c>
      <c r="D13944" s="42"/>
      <c r="F13944" s="343" t="s">
        <v>578</v>
      </c>
      <c r="G13944" s="48" t="s">
        <v>296</v>
      </c>
      <c r="H13944" s="101"/>
      <c r="I13944" s="97">
        <f t="shared" si="3846"/>
        <v>0</v>
      </c>
      <c r="J13944" s="102"/>
      <c r="K13944" s="102"/>
      <c r="L13944" s="97">
        <f t="shared" si="3845"/>
        <v>0</v>
      </c>
      <c r="M13944" s="102"/>
      <c r="N13944" s="102"/>
      <c r="O13944" s="115"/>
      <c r="P13944" s="35" t="s">
        <v>145</v>
      </c>
      <c r="R13944" s="352">
        <f>L14174-[1]გადასახდელები!L12564</f>
        <v>0</v>
      </c>
    </row>
    <row r="13945" spans="2:18" ht="30.75" hidden="1" customHeight="1">
      <c r="B13945" s="36" t="str">
        <f t="shared" si="3847"/>
        <v>b</v>
      </c>
      <c r="C13945" s="42">
        <v>5</v>
      </c>
      <c r="D13945" s="42"/>
      <c r="F13945" s="343" t="s">
        <v>674</v>
      </c>
      <c r="G13945" s="52" t="s">
        <v>297</v>
      </c>
      <c r="H13945" s="101"/>
      <c r="I13945" s="97">
        <f t="shared" si="3846"/>
        <v>0</v>
      </c>
      <c r="J13945" s="102"/>
      <c r="K13945" s="102"/>
      <c r="L13945" s="97">
        <f t="shared" si="3845"/>
        <v>0</v>
      </c>
      <c r="M13945" s="102"/>
      <c r="N13945" s="102"/>
      <c r="O13945" s="115"/>
      <c r="P13945" s="35" t="s">
        <v>145</v>
      </c>
      <c r="R13945" s="352">
        <f>L14175-[1]გადასახდელები!L12565</f>
        <v>0</v>
      </c>
    </row>
    <row r="13946" spans="2:18" ht="20.25" hidden="1" customHeight="1">
      <c r="B13946" s="36" t="str">
        <f t="shared" si="3847"/>
        <v>b</v>
      </c>
      <c r="C13946" s="42">
        <v>5</v>
      </c>
      <c r="D13946" s="42"/>
      <c r="F13946" s="343" t="s">
        <v>579</v>
      </c>
      <c r="G13946" s="48" t="s">
        <v>298</v>
      </c>
      <c r="H13946" s="101"/>
      <c r="I13946" s="97">
        <f t="shared" si="3846"/>
        <v>0</v>
      </c>
      <c r="J13946" s="102"/>
      <c r="K13946" s="102"/>
      <c r="L13946" s="97">
        <f t="shared" si="3845"/>
        <v>0</v>
      </c>
      <c r="M13946" s="102"/>
      <c r="N13946" s="102"/>
      <c r="O13946" s="115"/>
      <c r="P13946" s="35" t="s">
        <v>145</v>
      </c>
      <c r="R13946" s="352">
        <f>L14176-[1]გადასახდელები!L12566</f>
        <v>0</v>
      </c>
    </row>
    <row r="13947" spans="2:18" ht="20.25" hidden="1" customHeight="1">
      <c r="B13947" s="36" t="str">
        <f t="shared" si="3847"/>
        <v>b</v>
      </c>
      <c r="C13947" s="42">
        <v>5</v>
      </c>
      <c r="D13947" s="42"/>
      <c r="F13947" s="343" t="s">
        <v>580</v>
      </c>
      <c r="G13947" s="48" t="s">
        <v>299</v>
      </c>
      <c r="H13947" s="101"/>
      <c r="I13947" s="97">
        <f t="shared" si="3846"/>
        <v>0</v>
      </c>
      <c r="J13947" s="102"/>
      <c r="K13947" s="102"/>
      <c r="L13947" s="97">
        <f t="shared" si="3845"/>
        <v>0</v>
      </c>
      <c r="M13947" s="102"/>
      <c r="N13947" s="102"/>
      <c r="O13947" s="115"/>
      <c r="P13947" s="35" t="s">
        <v>145</v>
      </c>
      <c r="R13947" s="352">
        <f>L14177-[1]გადასახდელები!L12567</f>
        <v>0</v>
      </c>
    </row>
    <row r="13948" spans="2:18" ht="30.75" hidden="1" customHeight="1">
      <c r="B13948" s="36" t="str">
        <f t="shared" si="3847"/>
        <v>b</v>
      </c>
      <c r="C13948" s="42">
        <v>5</v>
      </c>
      <c r="D13948" s="42"/>
      <c r="F13948" s="343" t="s">
        <v>581</v>
      </c>
      <c r="G13948" s="48" t="s">
        <v>300</v>
      </c>
      <c r="H13948" s="101"/>
      <c r="I13948" s="97">
        <f t="shared" si="3846"/>
        <v>0</v>
      </c>
      <c r="J13948" s="102"/>
      <c r="K13948" s="102"/>
      <c r="L13948" s="97">
        <f t="shared" si="3845"/>
        <v>0</v>
      </c>
      <c r="M13948" s="102"/>
      <c r="N13948" s="102"/>
      <c r="O13948" s="115"/>
      <c r="P13948" s="35" t="s">
        <v>145</v>
      </c>
      <c r="R13948" s="352">
        <f>L14178-[1]გადასახდელები!L12568</f>
        <v>0</v>
      </c>
    </row>
    <row r="13949" spans="2:18" ht="20.25" hidden="1" customHeight="1">
      <c r="B13949" s="36" t="str">
        <f t="shared" si="3847"/>
        <v>b</v>
      </c>
      <c r="C13949" s="42">
        <v>5</v>
      </c>
      <c r="D13949" s="42"/>
      <c r="F13949" s="343" t="s">
        <v>675</v>
      </c>
      <c r="G13949" s="48" t="s">
        <v>301</v>
      </c>
      <c r="H13949" s="101"/>
      <c r="I13949" s="97">
        <f t="shared" si="3846"/>
        <v>0</v>
      </c>
      <c r="J13949" s="102"/>
      <c r="K13949" s="102"/>
      <c r="L13949" s="97">
        <f t="shared" si="3845"/>
        <v>0</v>
      </c>
      <c r="M13949" s="102"/>
      <c r="N13949" s="102"/>
      <c r="O13949" s="115"/>
      <c r="P13949" s="35" t="s">
        <v>145</v>
      </c>
      <c r="R13949" s="352">
        <f>L14179-[1]გადასახდელები!L12569</f>
        <v>0</v>
      </c>
    </row>
    <row r="13950" spans="2:18" ht="20.25" hidden="1" customHeight="1">
      <c r="B13950" s="36" t="str">
        <f t="shared" si="3847"/>
        <v>b</v>
      </c>
      <c r="C13950" s="42">
        <v>5</v>
      </c>
      <c r="D13950" s="42"/>
      <c r="F13950" s="343" t="s">
        <v>582</v>
      </c>
      <c r="G13950" s="48" t="s">
        <v>302</v>
      </c>
      <c r="H13950" s="101"/>
      <c r="I13950" s="97">
        <f t="shared" si="3846"/>
        <v>0</v>
      </c>
      <c r="J13950" s="102"/>
      <c r="K13950" s="102"/>
      <c r="L13950" s="97">
        <f t="shared" si="3845"/>
        <v>0</v>
      </c>
      <c r="M13950" s="102"/>
      <c r="N13950" s="102"/>
      <c r="O13950" s="115"/>
      <c r="P13950" s="35" t="s">
        <v>145</v>
      </c>
      <c r="R13950" s="352">
        <f>L14180-[1]გადასახდელები!L12570</f>
        <v>0</v>
      </c>
    </row>
    <row r="13951" spans="2:18" ht="20.25" hidden="1" customHeight="1">
      <c r="B13951" s="36" t="str">
        <f t="shared" si="3847"/>
        <v>b</v>
      </c>
      <c r="C13951" s="42">
        <v>5</v>
      </c>
      <c r="D13951" s="42"/>
      <c r="F13951" s="343" t="s">
        <v>676</v>
      </c>
      <c r="G13951" s="48" t="s">
        <v>303</v>
      </c>
      <c r="H13951" s="101"/>
      <c r="I13951" s="97">
        <f t="shared" si="3846"/>
        <v>0</v>
      </c>
      <c r="J13951" s="102"/>
      <c r="K13951" s="102"/>
      <c r="L13951" s="97">
        <f t="shared" si="3845"/>
        <v>0</v>
      </c>
      <c r="M13951" s="102"/>
      <c r="N13951" s="102"/>
      <c r="O13951" s="115"/>
      <c r="P13951" s="35" t="s">
        <v>145</v>
      </c>
      <c r="R13951" s="352">
        <f>L14181-[1]გადასახდელები!L12571</f>
        <v>0</v>
      </c>
    </row>
    <row r="13952" spans="2:18" ht="20.25" hidden="1" customHeight="1">
      <c r="B13952" s="36" t="str">
        <f t="shared" si="3847"/>
        <v>b</v>
      </c>
      <c r="C13952" s="42">
        <v>5</v>
      </c>
      <c r="D13952" s="42"/>
      <c r="F13952" s="343" t="s">
        <v>677</v>
      </c>
      <c r="G13952" s="48" t="s">
        <v>304</v>
      </c>
      <c r="H13952" s="101"/>
      <c r="I13952" s="97">
        <f t="shared" si="3846"/>
        <v>0</v>
      </c>
      <c r="J13952" s="102"/>
      <c r="K13952" s="102"/>
      <c r="L13952" s="97">
        <f t="shared" si="3845"/>
        <v>0</v>
      </c>
      <c r="M13952" s="102"/>
      <c r="N13952" s="102"/>
      <c r="O13952" s="115"/>
      <c r="P13952" s="35" t="s">
        <v>145</v>
      </c>
      <c r="R13952" s="352">
        <f>L14182-[1]გადასახდელები!L12572</f>
        <v>0</v>
      </c>
    </row>
    <row r="13953" spans="2:18" ht="20.25" hidden="1" customHeight="1">
      <c r="B13953" s="36" t="str">
        <f t="shared" si="3847"/>
        <v>b</v>
      </c>
      <c r="C13953" s="42">
        <v>5</v>
      </c>
      <c r="D13953" s="42"/>
      <c r="F13953" s="343" t="s">
        <v>583</v>
      </c>
      <c r="G13953" s="48" t="s">
        <v>305</v>
      </c>
      <c r="H13953" s="101"/>
      <c r="I13953" s="97">
        <f t="shared" si="3846"/>
        <v>0</v>
      </c>
      <c r="J13953" s="102"/>
      <c r="K13953" s="102"/>
      <c r="L13953" s="97">
        <f t="shared" si="3845"/>
        <v>0</v>
      </c>
      <c r="M13953" s="102"/>
      <c r="N13953" s="102"/>
      <c r="O13953" s="115"/>
      <c r="P13953" s="35" t="s">
        <v>145</v>
      </c>
      <c r="R13953" s="352">
        <f>L14183-[1]გადასახდელები!L12573</f>
        <v>0</v>
      </c>
    </row>
    <row r="13954" spans="2:18" ht="20.25" hidden="1" customHeight="1">
      <c r="B13954" s="36" t="str">
        <f t="shared" si="3847"/>
        <v>b</v>
      </c>
      <c r="C13954" s="42">
        <v>4</v>
      </c>
      <c r="D13954" s="42"/>
      <c r="F13954" s="342" t="s">
        <v>584</v>
      </c>
      <c r="G13954" s="47" t="s">
        <v>306</v>
      </c>
      <c r="H13954" s="93">
        <f>H13955+H13962</f>
        <v>0</v>
      </c>
      <c r="I13954" s="94">
        <f t="shared" si="3846"/>
        <v>0</v>
      </c>
      <c r="J13954" s="93">
        <f>J13955+J13962</f>
        <v>0</v>
      </c>
      <c r="K13954" s="93">
        <f>K13955+K13962</f>
        <v>0</v>
      </c>
      <c r="L13954" s="94">
        <f t="shared" si="3845"/>
        <v>0</v>
      </c>
      <c r="M13954" s="93">
        <f>M13955+M13962</f>
        <v>0</v>
      </c>
      <c r="N13954" s="93">
        <f>N13955+N13962</f>
        <v>0</v>
      </c>
      <c r="O13954" s="82" t="s">
        <v>146</v>
      </c>
      <c r="P13954" s="35" t="s">
        <v>145</v>
      </c>
      <c r="R13954" s="352">
        <f>L14184-[1]გადასახდელები!L12574</f>
        <v>0</v>
      </c>
    </row>
    <row r="13955" spans="2:18" ht="20.25" hidden="1" customHeight="1">
      <c r="B13955" s="36" t="str">
        <f t="shared" si="3847"/>
        <v>b</v>
      </c>
      <c r="C13955" s="42">
        <v>5</v>
      </c>
      <c r="D13955" s="42"/>
      <c r="F13955" s="342" t="s">
        <v>585</v>
      </c>
      <c r="G13955" s="48" t="s">
        <v>307</v>
      </c>
      <c r="H13955" s="96">
        <f>SUM(H13956:H13961)</f>
        <v>0</v>
      </c>
      <c r="I13955" s="97">
        <f t="shared" si="3846"/>
        <v>0</v>
      </c>
      <c r="J13955" s="96">
        <f>SUM(J13956:J13961)</f>
        <v>0</v>
      </c>
      <c r="K13955" s="96">
        <f>SUM(K13956:K13961)</f>
        <v>0</v>
      </c>
      <c r="L13955" s="97">
        <f t="shared" si="3845"/>
        <v>0</v>
      </c>
      <c r="M13955" s="96">
        <f>SUM(M13956:M13961)</f>
        <v>0</v>
      </c>
      <c r="N13955" s="96">
        <f>SUM(N13956:N13961)</f>
        <v>0</v>
      </c>
      <c r="O13955" s="82" t="s">
        <v>146</v>
      </c>
      <c r="P13955" s="35" t="s">
        <v>145</v>
      </c>
      <c r="R13955" s="352">
        <f>L14185-[1]გადასახდელები!L12575</f>
        <v>0</v>
      </c>
    </row>
    <row r="13956" spans="2:18" ht="20.25" hidden="1" customHeight="1">
      <c r="B13956" s="36" t="str">
        <f t="shared" si="3847"/>
        <v>b</v>
      </c>
      <c r="C13956" s="42">
        <v>6</v>
      </c>
      <c r="D13956" s="42"/>
      <c r="F13956" s="343" t="s">
        <v>586</v>
      </c>
      <c r="G13956" s="53" t="s">
        <v>308</v>
      </c>
      <c r="H13956" s="99"/>
      <c r="I13956" s="105">
        <f t="shared" si="3846"/>
        <v>0</v>
      </c>
      <c r="J13956" s="100"/>
      <c r="K13956" s="100"/>
      <c r="L13956" s="105">
        <f t="shared" si="3845"/>
        <v>0</v>
      </c>
      <c r="M13956" s="100"/>
      <c r="N13956" s="100"/>
      <c r="O13956" s="115"/>
      <c r="P13956" s="35" t="s">
        <v>145</v>
      </c>
      <c r="R13956" s="352">
        <f>L14186-[1]გადასახდელები!L12576</f>
        <v>0</v>
      </c>
    </row>
    <row r="13957" spans="2:18" ht="20.25" hidden="1" customHeight="1">
      <c r="B13957" s="36" t="str">
        <f t="shared" si="3847"/>
        <v>b</v>
      </c>
      <c r="C13957" s="42">
        <v>6</v>
      </c>
      <c r="D13957" s="42"/>
      <c r="F13957" s="343" t="s">
        <v>678</v>
      </c>
      <c r="G13957" s="53" t="s">
        <v>309</v>
      </c>
      <c r="H13957" s="99"/>
      <c r="I13957" s="105">
        <f t="shared" si="3846"/>
        <v>0</v>
      </c>
      <c r="J13957" s="100"/>
      <c r="K13957" s="100"/>
      <c r="L13957" s="105">
        <f t="shared" si="3845"/>
        <v>0</v>
      </c>
      <c r="M13957" s="100"/>
      <c r="N13957" s="100"/>
      <c r="O13957" s="115"/>
      <c r="P13957" s="35" t="s">
        <v>145</v>
      </c>
      <c r="R13957" s="352">
        <f>L14187-[1]გადასახდელები!L12577</f>
        <v>0</v>
      </c>
    </row>
    <row r="13958" spans="2:18" ht="20.25" hidden="1" customHeight="1">
      <c r="B13958" s="36" t="str">
        <f t="shared" si="3847"/>
        <v>b</v>
      </c>
      <c r="C13958" s="42">
        <v>6</v>
      </c>
      <c r="D13958" s="42"/>
      <c r="F13958" s="343" t="s">
        <v>679</v>
      </c>
      <c r="G13958" s="53" t="s">
        <v>310</v>
      </c>
      <c r="H13958" s="99"/>
      <c r="I13958" s="105">
        <f t="shared" si="3846"/>
        <v>0</v>
      </c>
      <c r="J13958" s="100"/>
      <c r="K13958" s="100"/>
      <c r="L13958" s="105">
        <f t="shared" si="3845"/>
        <v>0</v>
      </c>
      <c r="M13958" s="100"/>
      <c r="N13958" s="100"/>
      <c r="O13958" s="115"/>
      <c r="P13958" s="35" t="s">
        <v>145</v>
      </c>
      <c r="R13958" s="352">
        <f>L14188-[1]გადასახდელები!L12578</f>
        <v>0</v>
      </c>
    </row>
    <row r="13959" spans="2:18" ht="20.25" hidden="1" customHeight="1">
      <c r="B13959" s="36" t="str">
        <f t="shared" si="3847"/>
        <v>b</v>
      </c>
      <c r="C13959" s="42">
        <v>6</v>
      </c>
      <c r="D13959" s="42"/>
      <c r="F13959" s="343" t="s">
        <v>680</v>
      </c>
      <c r="G13959" s="53" t="s">
        <v>311</v>
      </c>
      <c r="H13959" s="99"/>
      <c r="I13959" s="105">
        <f t="shared" si="3846"/>
        <v>0</v>
      </c>
      <c r="J13959" s="100"/>
      <c r="K13959" s="100"/>
      <c r="L13959" s="105">
        <f t="shared" si="3845"/>
        <v>0</v>
      </c>
      <c r="M13959" s="100"/>
      <c r="N13959" s="100"/>
      <c r="O13959" s="115"/>
      <c r="P13959" s="35" t="s">
        <v>145</v>
      </c>
      <c r="R13959" s="352">
        <f>L14189-[1]გადასახდელები!L12579</f>
        <v>0</v>
      </c>
    </row>
    <row r="13960" spans="2:18" ht="20.25" hidden="1" customHeight="1">
      <c r="B13960" s="36" t="str">
        <f t="shared" si="3847"/>
        <v>b</v>
      </c>
      <c r="C13960" s="42">
        <v>6</v>
      </c>
      <c r="D13960" s="42"/>
      <c r="F13960" s="343" t="s">
        <v>681</v>
      </c>
      <c r="G13960" s="53" t="s">
        <v>312</v>
      </c>
      <c r="H13960" s="99"/>
      <c r="I13960" s="105">
        <f t="shared" si="3846"/>
        <v>0</v>
      </c>
      <c r="J13960" s="100"/>
      <c r="K13960" s="100"/>
      <c r="L13960" s="105">
        <f t="shared" si="3845"/>
        <v>0</v>
      </c>
      <c r="M13960" s="100"/>
      <c r="N13960" s="100"/>
      <c r="O13960" s="115"/>
      <c r="P13960" s="35" t="s">
        <v>145</v>
      </c>
      <c r="R13960" s="352">
        <f>L14190-[1]გადასახდელები!L12580</f>
        <v>0</v>
      </c>
    </row>
    <row r="13961" spans="2:18" ht="20.25" hidden="1" customHeight="1">
      <c r="B13961" s="36" t="str">
        <f t="shared" si="3847"/>
        <v>b</v>
      </c>
      <c r="C13961" s="42">
        <v>6</v>
      </c>
      <c r="D13961" s="42"/>
      <c r="F13961" s="343" t="s">
        <v>682</v>
      </c>
      <c r="G13961" s="53" t="s">
        <v>313</v>
      </c>
      <c r="H13961" s="99"/>
      <c r="I13961" s="105">
        <f t="shared" si="3846"/>
        <v>0</v>
      </c>
      <c r="J13961" s="100"/>
      <c r="K13961" s="100"/>
      <c r="L13961" s="105">
        <f t="shared" si="3845"/>
        <v>0</v>
      </c>
      <c r="M13961" s="100"/>
      <c r="N13961" s="100"/>
      <c r="O13961" s="115"/>
      <c r="P13961" s="35" t="s">
        <v>145</v>
      </c>
      <c r="R13961" s="352">
        <f>L14191-[1]გადასახდელები!L12581</f>
        <v>0</v>
      </c>
    </row>
    <row r="13962" spans="2:18" ht="20.25" hidden="1" customHeight="1">
      <c r="B13962" s="36" t="str">
        <f t="shared" si="3847"/>
        <v>b</v>
      </c>
      <c r="C13962" s="42">
        <v>5</v>
      </c>
      <c r="D13962" s="42"/>
      <c r="F13962" s="342" t="s">
        <v>587</v>
      </c>
      <c r="G13962" s="48" t="s">
        <v>314</v>
      </c>
      <c r="H13962" s="96">
        <f>SUM(H13963:H13982)</f>
        <v>0</v>
      </c>
      <c r="I13962" s="97">
        <f t="shared" si="3846"/>
        <v>0</v>
      </c>
      <c r="J13962" s="96">
        <f>SUM(J13963:J13982)</f>
        <v>0</v>
      </c>
      <c r="K13962" s="96">
        <f>SUM(K13963:K13982)</f>
        <v>0</v>
      </c>
      <c r="L13962" s="97">
        <f t="shared" si="3845"/>
        <v>0</v>
      </c>
      <c r="M13962" s="96">
        <f>SUM(M13963:M13982)</f>
        <v>0</v>
      </c>
      <c r="N13962" s="96">
        <f>SUM(N13963:N13982)</f>
        <v>0</v>
      </c>
      <c r="O13962" s="82" t="s">
        <v>146</v>
      </c>
      <c r="P13962" s="35" t="s">
        <v>145</v>
      </c>
      <c r="R13962" s="352">
        <f>L14192-[1]გადასახდელები!L12582</f>
        <v>0</v>
      </c>
    </row>
    <row r="13963" spans="2:18" ht="20.25" hidden="1" customHeight="1">
      <c r="B13963" s="36" t="str">
        <f t="shared" si="3847"/>
        <v>b</v>
      </c>
      <c r="C13963" s="42">
        <v>6</v>
      </c>
      <c r="D13963" s="42"/>
      <c r="F13963" s="343" t="s">
        <v>683</v>
      </c>
      <c r="G13963" s="54" t="s">
        <v>315</v>
      </c>
      <c r="H13963" s="116"/>
      <c r="I13963" s="105">
        <f t="shared" si="3846"/>
        <v>0</v>
      </c>
      <c r="J13963" s="117"/>
      <c r="K13963" s="117"/>
      <c r="L13963" s="105">
        <f t="shared" ref="L13963:L14027" si="3848">M13963+N13963</f>
        <v>0</v>
      </c>
      <c r="M13963" s="117"/>
      <c r="N13963" s="117"/>
      <c r="P13963" s="35" t="s">
        <v>145</v>
      </c>
      <c r="R13963" s="352">
        <f>L14193-[1]გადასახდელები!L12583</f>
        <v>0</v>
      </c>
    </row>
    <row r="13964" spans="2:18" ht="20.25" hidden="1" customHeight="1">
      <c r="B13964" s="36" t="str">
        <f t="shared" si="3847"/>
        <v>b</v>
      </c>
      <c r="C13964" s="42">
        <v>6</v>
      </c>
      <c r="D13964" s="42"/>
      <c r="F13964" s="343" t="s">
        <v>684</v>
      </c>
      <c r="G13964" s="54" t="s">
        <v>316</v>
      </c>
      <c r="H13964" s="116"/>
      <c r="I13964" s="105">
        <f t="shared" si="3846"/>
        <v>0</v>
      </c>
      <c r="J13964" s="117"/>
      <c r="K13964" s="117"/>
      <c r="L13964" s="105">
        <f t="shared" si="3848"/>
        <v>0</v>
      </c>
      <c r="M13964" s="117"/>
      <c r="N13964" s="117"/>
      <c r="P13964" s="35" t="s">
        <v>145</v>
      </c>
      <c r="R13964" s="352">
        <f>L14194-[1]გადასახდელები!L12584</f>
        <v>0</v>
      </c>
    </row>
    <row r="13965" spans="2:18" ht="30.75" hidden="1" customHeight="1">
      <c r="B13965" s="36" t="str">
        <f t="shared" si="3847"/>
        <v>b</v>
      </c>
      <c r="C13965" s="42">
        <v>6</v>
      </c>
      <c r="D13965" s="42"/>
      <c r="F13965" s="343" t="s">
        <v>588</v>
      </c>
      <c r="G13965" s="54" t="s">
        <v>317</v>
      </c>
      <c r="H13965" s="116"/>
      <c r="I13965" s="105">
        <f t="shared" si="3846"/>
        <v>0</v>
      </c>
      <c r="J13965" s="117"/>
      <c r="K13965" s="117"/>
      <c r="L13965" s="105">
        <f t="shared" si="3848"/>
        <v>0</v>
      </c>
      <c r="M13965" s="117"/>
      <c r="N13965" s="117"/>
      <c r="P13965" s="35" t="s">
        <v>145</v>
      </c>
      <c r="R13965" s="352">
        <f>L14195-[1]გადასახდელები!L12585</f>
        <v>0</v>
      </c>
    </row>
    <row r="13966" spans="2:18" ht="30.75" hidden="1" customHeight="1">
      <c r="B13966" s="36" t="str">
        <f t="shared" si="3847"/>
        <v>b</v>
      </c>
      <c r="C13966" s="42">
        <v>6</v>
      </c>
      <c r="D13966" s="42"/>
      <c r="F13966" s="343" t="s">
        <v>685</v>
      </c>
      <c r="G13966" s="54" t="s">
        <v>318</v>
      </c>
      <c r="H13966" s="116"/>
      <c r="I13966" s="105">
        <f t="shared" si="3846"/>
        <v>0</v>
      </c>
      <c r="J13966" s="117"/>
      <c r="K13966" s="117"/>
      <c r="L13966" s="105">
        <f t="shared" si="3848"/>
        <v>0</v>
      </c>
      <c r="M13966" s="117"/>
      <c r="N13966" s="117"/>
      <c r="P13966" s="35" t="s">
        <v>145</v>
      </c>
      <c r="R13966" s="352">
        <f>L14196-[1]გადასახდელები!L12586</f>
        <v>0</v>
      </c>
    </row>
    <row r="13967" spans="2:18" ht="20.25" hidden="1" customHeight="1">
      <c r="B13967" s="36" t="str">
        <f t="shared" si="3847"/>
        <v>b</v>
      </c>
      <c r="C13967" s="42">
        <v>6</v>
      </c>
      <c r="D13967" s="42"/>
      <c r="F13967" s="343" t="s">
        <v>589</v>
      </c>
      <c r="G13967" s="54" t="s">
        <v>319</v>
      </c>
      <c r="H13967" s="116"/>
      <c r="I13967" s="105">
        <f t="shared" si="3846"/>
        <v>0</v>
      </c>
      <c r="J13967" s="117"/>
      <c r="K13967" s="117"/>
      <c r="L13967" s="105">
        <f t="shared" si="3848"/>
        <v>0</v>
      </c>
      <c r="M13967" s="117"/>
      <c r="N13967" s="117"/>
      <c r="P13967" s="35" t="s">
        <v>145</v>
      </c>
      <c r="R13967" s="352">
        <f>L14197-[1]გადასახდელები!L12587</f>
        <v>0</v>
      </c>
    </row>
    <row r="13968" spans="2:18" ht="20.25" hidden="1" customHeight="1">
      <c r="B13968" s="36" t="str">
        <f t="shared" si="3847"/>
        <v>b</v>
      </c>
      <c r="C13968" s="42">
        <v>6</v>
      </c>
      <c r="D13968" s="42"/>
      <c r="F13968" s="343" t="s">
        <v>686</v>
      </c>
      <c r="G13968" s="54" t="s">
        <v>320</v>
      </c>
      <c r="H13968" s="116"/>
      <c r="I13968" s="105">
        <f t="shared" si="3846"/>
        <v>0</v>
      </c>
      <c r="J13968" s="117"/>
      <c r="K13968" s="117"/>
      <c r="L13968" s="105">
        <f t="shared" si="3848"/>
        <v>0</v>
      </c>
      <c r="M13968" s="117"/>
      <c r="N13968" s="117"/>
      <c r="P13968" s="35" t="s">
        <v>145</v>
      </c>
      <c r="R13968" s="352">
        <f>L14198-[1]გადასახდელები!L12588</f>
        <v>0</v>
      </c>
    </row>
    <row r="13969" spans="2:18" ht="30.75" hidden="1" customHeight="1">
      <c r="B13969" s="36" t="str">
        <f t="shared" si="3847"/>
        <v>b</v>
      </c>
      <c r="C13969" s="42">
        <v>6</v>
      </c>
      <c r="D13969" s="42"/>
      <c r="F13969" s="343" t="s">
        <v>687</v>
      </c>
      <c r="G13969" s="54" t="s">
        <v>321</v>
      </c>
      <c r="H13969" s="116"/>
      <c r="I13969" s="105">
        <f t="shared" si="3846"/>
        <v>0</v>
      </c>
      <c r="J13969" s="117"/>
      <c r="K13969" s="117"/>
      <c r="L13969" s="105">
        <f t="shared" si="3848"/>
        <v>0</v>
      </c>
      <c r="M13969" s="117"/>
      <c r="N13969" s="117"/>
      <c r="P13969" s="35" t="s">
        <v>145</v>
      </c>
      <c r="R13969" s="352">
        <f>L14199-[1]გადასახდელები!L12589</f>
        <v>0</v>
      </c>
    </row>
    <row r="13970" spans="2:18" ht="20.25" hidden="1" customHeight="1">
      <c r="B13970" s="36" t="str">
        <f t="shared" si="3847"/>
        <v>b</v>
      </c>
      <c r="C13970" s="42">
        <v>6</v>
      </c>
      <c r="D13970" s="42"/>
      <c r="F13970" s="343" t="s">
        <v>590</v>
      </c>
      <c r="G13970" s="54" t="s">
        <v>322</v>
      </c>
      <c r="H13970" s="116"/>
      <c r="I13970" s="105">
        <f t="shared" si="3846"/>
        <v>0</v>
      </c>
      <c r="J13970" s="117"/>
      <c r="K13970" s="117"/>
      <c r="L13970" s="105">
        <f t="shared" si="3848"/>
        <v>0</v>
      </c>
      <c r="M13970" s="117"/>
      <c r="N13970" s="117"/>
      <c r="P13970" s="35" t="s">
        <v>145</v>
      </c>
      <c r="R13970" s="352">
        <f>L14200-[1]გადასახდელები!L12590</f>
        <v>0</v>
      </c>
    </row>
    <row r="13971" spans="2:18" ht="20.25" hidden="1" customHeight="1">
      <c r="B13971" s="36" t="str">
        <f t="shared" si="3847"/>
        <v>b</v>
      </c>
      <c r="C13971" s="42">
        <v>6</v>
      </c>
      <c r="D13971" s="42"/>
      <c r="F13971" s="343" t="s">
        <v>688</v>
      </c>
      <c r="G13971" s="54" t="s">
        <v>323</v>
      </c>
      <c r="H13971" s="116"/>
      <c r="I13971" s="105">
        <f t="shared" si="3846"/>
        <v>0</v>
      </c>
      <c r="J13971" s="117"/>
      <c r="K13971" s="117"/>
      <c r="L13971" s="105">
        <f t="shared" si="3848"/>
        <v>0</v>
      </c>
      <c r="M13971" s="117"/>
      <c r="N13971" s="117"/>
      <c r="P13971" s="35" t="s">
        <v>145</v>
      </c>
      <c r="R13971" s="352">
        <f>L14201-[1]გადასახდელები!L12591</f>
        <v>0</v>
      </c>
    </row>
    <row r="13972" spans="2:18" ht="20.25" hidden="1" customHeight="1">
      <c r="B13972" s="36" t="str">
        <f t="shared" si="3847"/>
        <v>b</v>
      </c>
      <c r="C13972" s="42">
        <v>6</v>
      </c>
      <c r="D13972" s="42"/>
      <c r="F13972" s="343" t="s">
        <v>689</v>
      </c>
      <c r="G13972" s="54" t="s">
        <v>324</v>
      </c>
      <c r="H13972" s="116"/>
      <c r="I13972" s="105">
        <f t="shared" si="3846"/>
        <v>0</v>
      </c>
      <c r="J13972" s="117"/>
      <c r="K13972" s="117"/>
      <c r="L13972" s="105">
        <f t="shared" si="3848"/>
        <v>0</v>
      </c>
      <c r="M13972" s="117"/>
      <c r="N13972" s="117"/>
      <c r="P13972" s="35" t="s">
        <v>145</v>
      </c>
      <c r="R13972" s="352">
        <f>L14202-[1]გადასახდელები!L12592</f>
        <v>0</v>
      </c>
    </row>
    <row r="13973" spans="2:18" ht="20.25" hidden="1" customHeight="1">
      <c r="B13973" s="36" t="str">
        <f t="shared" si="3847"/>
        <v>b</v>
      </c>
      <c r="C13973" s="42">
        <v>6</v>
      </c>
      <c r="D13973" s="42"/>
      <c r="F13973" s="343" t="s">
        <v>690</v>
      </c>
      <c r="G13973" s="54" t="s">
        <v>325</v>
      </c>
      <c r="H13973" s="116"/>
      <c r="I13973" s="105">
        <f t="shared" si="3846"/>
        <v>0</v>
      </c>
      <c r="J13973" s="117"/>
      <c r="K13973" s="117"/>
      <c r="L13973" s="105">
        <f t="shared" si="3848"/>
        <v>0</v>
      </c>
      <c r="M13973" s="117"/>
      <c r="N13973" s="117"/>
      <c r="P13973" s="35" t="s">
        <v>145</v>
      </c>
      <c r="R13973" s="352">
        <f>L14203-[1]გადასახდელები!L12593</f>
        <v>0</v>
      </c>
    </row>
    <row r="13974" spans="2:18" ht="20.25" hidden="1" customHeight="1">
      <c r="B13974" s="36" t="str">
        <f t="shared" si="3847"/>
        <v>b</v>
      </c>
      <c r="C13974" s="42">
        <v>6</v>
      </c>
      <c r="D13974" s="42"/>
      <c r="F13974" s="343" t="s">
        <v>691</v>
      </c>
      <c r="G13974" s="54" t="s">
        <v>326</v>
      </c>
      <c r="H13974" s="116"/>
      <c r="I13974" s="105">
        <f t="shared" si="3846"/>
        <v>0</v>
      </c>
      <c r="J13974" s="117"/>
      <c r="K13974" s="117"/>
      <c r="L13974" s="105">
        <f t="shared" si="3848"/>
        <v>0</v>
      </c>
      <c r="M13974" s="117"/>
      <c r="N13974" s="117"/>
      <c r="P13974" s="35" t="s">
        <v>145</v>
      </c>
      <c r="R13974" s="352">
        <f>L14204-[1]გადასახდელები!L12594</f>
        <v>0</v>
      </c>
    </row>
    <row r="13975" spans="2:18" ht="20.25" hidden="1" customHeight="1">
      <c r="B13975" s="36" t="str">
        <f t="shared" si="3847"/>
        <v>b</v>
      </c>
      <c r="C13975" s="42">
        <v>6</v>
      </c>
      <c r="D13975" s="42"/>
      <c r="F13975" s="343" t="s">
        <v>692</v>
      </c>
      <c r="G13975" s="54" t="s">
        <v>327</v>
      </c>
      <c r="H13975" s="116"/>
      <c r="I13975" s="105">
        <f t="shared" si="3846"/>
        <v>0</v>
      </c>
      <c r="J13975" s="117"/>
      <c r="K13975" s="117"/>
      <c r="L13975" s="105">
        <f t="shared" si="3848"/>
        <v>0</v>
      </c>
      <c r="M13975" s="117"/>
      <c r="N13975" s="117"/>
      <c r="P13975" s="35" t="s">
        <v>145</v>
      </c>
      <c r="R13975" s="352">
        <f>L14205-[1]გადასახდელები!L12595</f>
        <v>0</v>
      </c>
    </row>
    <row r="13976" spans="2:18" ht="20.25" hidden="1" customHeight="1">
      <c r="B13976" s="36" t="str">
        <f t="shared" si="3847"/>
        <v>b</v>
      </c>
      <c r="C13976" s="42">
        <v>6</v>
      </c>
      <c r="D13976" s="42"/>
      <c r="F13976" s="343" t="s">
        <v>693</v>
      </c>
      <c r="G13976" s="54" t="s">
        <v>328</v>
      </c>
      <c r="H13976" s="116"/>
      <c r="I13976" s="105">
        <f t="shared" si="3846"/>
        <v>0</v>
      </c>
      <c r="J13976" s="117"/>
      <c r="K13976" s="117"/>
      <c r="L13976" s="105">
        <f t="shared" si="3848"/>
        <v>0</v>
      </c>
      <c r="M13976" s="117"/>
      <c r="N13976" s="117"/>
      <c r="P13976" s="35" t="s">
        <v>145</v>
      </c>
      <c r="R13976" s="352">
        <f>L14206-[1]გადასახდელები!L12596</f>
        <v>0</v>
      </c>
    </row>
    <row r="13977" spans="2:18" ht="20.25" hidden="1" customHeight="1">
      <c r="B13977" s="36" t="str">
        <f t="shared" si="3847"/>
        <v>b</v>
      </c>
      <c r="C13977" s="42">
        <v>6</v>
      </c>
      <c r="D13977" s="42"/>
      <c r="F13977" s="343" t="s">
        <v>694</v>
      </c>
      <c r="G13977" s="54" t="s">
        <v>329</v>
      </c>
      <c r="H13977" s="116"/>
      <c r="I13977" s="105">
        <f t="shared" si="3846"/>
        <v>0</v>
      </c>
      <c r="J13977" s="117"/>
      <c r="K13977" s="117"/>
      <c r="L13977" s="105">
        <f t="shared" si="3848"/>
        <v>0</v>
      </c>
      <c r="M13977" s="117"/>
      <c r="N13977" s="117"/>
      <c r="P13977" s="35" t="s">
        <v>145</v>
      </c>
      <c r="R13977" s="352">
        <f>L14207-[1]გადასახდელები!L12597</f>
        <v>0</v>
      </c>
    </row>
    <row r="13978" spans="2:18" ht="20.25" hidden="1" customHeight="1">
      <c r="B13978" s="36" t="str">
        <f t="shared" si="3847"/>
        <v>b</v>
      </c>
      <c r="C13978" s="42">
        <v>6</v>
      </c>
      <c r="D13978" s="42"/>
      <c r="F13978" s="343" t="s">
        <v>695</v>
      </c>
      <c r="G13978" s="54" t="s">
        <v>330</v>
      </c>
      <c r="H13978" s="116"/>
      <c r="I13978" s="105">
        <f t="shared" si="3846"/>
        <v>0</v>
      </c>
      <c r="J13978" s="117"/>
      <c r="K13978" s="117"/>
      <c r="L13978" s="105">
        <f t="shared" si="3848"/>
        <v>0</v>
      </c>
      <c r="M13978" s="117"/>
      <c r="N13978" s="117"/>
      <c r="P13978" s="35" t="s">
        <v>145</v>
      </c>
      <c r="R13978" s="352">
        <f>L14208-[1]გადასახდელები!L12598</f>
        <v>0</v>
      </c>
    </row>
    <row r="13979" spans="2:18" ht="20.25" hidden="1" customHeight="1">
      <c r="B13979" s="36" t="str">
        <f t="shared" si="3847"/>
        <v>b</v>
      </c>
      <c r="C13979" s="42">
        <v>6</v>
      </c>
      <c r="D13979" s="42"/>
      <c r="F13979" s="343" t="s">
        <v>696</v>
      </c>
      <c r="G13979" s="54" t="s">
        <v>331</v>
      </c>
      <c r="H13979" s="116"/>
      <c r="I13979" s="105">
        <f t="shared" si="3846"/>
        <v>0</v>
      </c>
      <c r="J13979" s="117"/>
      <c r="K13979" s="117"/>
      <c r="L13979" s="105">
        <f t="shared" si="3848"/>
        <v>0</v>
      </c>
      <c r="M13979" s="117"/>
      <c r="N13979" s="117"/>
      <c r="P13979" s="35" t="s">
        <v>145</v>
      </c>
      <c r="R13979" s="352">
        <f>L14209-[1]გადასახდელები!L12599</f>
        <v>0</v>
      </c>
    </row>
    <row r="13980" spans="2:18" ht="20.25" hidden="1" customHeight="1">
      <c r="B13980" s="36" t="str">
        <f t="shared" si="3847"/>
        <v>b</v>
      </c>
      <c r="C13980" s="42">
        <v>6</v>
      </c>
      <c r="D13980" s="42"/>
      <c r="F13980" s="343" t="s">
        <v>697</v>
      </c>
      <c r="G13980" s="55" t="s">
        <v>332</v>
      </c>
      <c r="H13980" s="116"/>
      <c r="I13980" s="105">
        <f t="shared" si="3846"/>
        <v>0</v>
      </c>
      <c r="J13980" s="117"/>
      <c r="K13980" s="117"/>
      <c r="L13980" s="105">
        <f t="shared" si="3848"/>
        <v>0</v>
      </c>
      <c r="M13980" s="117"/>
      <c r="N13980" s="117"/>
      <c r="P13980" s="35" t="s">
        <v>145</v>
      </c>
      <c r="R13980" s="352">
        <f>L14210-[1]გადასახდელები!L12600</f>
        <v>0</v>
      </c>
    </row>
    <row r="13981" spans="2:18" ht="20.25" hidden="1" customHeight="1">
      <c r="B13981" s="36" t="str">
        <f t="shared" si="3847"/>
        <v>b</v>
      </c>
      <c r="C13981" s="42">
        <v>6</v>
      </c>
      <c r="D13981" s="42"/>
      <c r="F13981" s="343" t="s">
        <v>698</v>
      </c>
      <c r="G13981" s="54" t="s">
        <v>333</v>
      </c>
      <c r="H13981" s="116"/>
      <c r="I13981" s="105">
        <f t="shared" si="3846"/>
        <v>0</v>
      </c>
      <c r="J13981" s="117"/>
      <c r="K13981" s="117"/>
      <c r="L13981" s="105">
        <f t="shared" si="3848"/>
        <v>0</v>
      </c>
      <c r="M13981" s="117"/>
      <c r="N13981" s="117"/>
      <c r="P13981" s="35" t="s">
        <v>145</v>
      </c>
      <c r="R13981" s="352">
        <f>L14211-[1]გადასახდელები!L12601</f>
        <v>0</v>
      </c>
    </row>
    <row r="13982" spans="2:18" ht="30.75" hidden="1" customHeight="1">
      <c r="B13982" s="36" t="str">
        <f t="shared" si="3847"/>
        <v>b</v>
      </c>
      <c r="C13982" s="42">
        <v>6</v>
      </c>
      <c r="D13982" s="42"/>
      <c r="F13982" s="343" t="s">
        <v>591</v>
      </c>
      <c r="G13982" s="54" t="s">
        <v>334</v>
      </c>
      <c r="H13982" s="116"/>
      <c r="I13982" s="105">
        <f t="shared" si="3846"/>
        <v>0</v>
      </c>
      <c r="J13982" s="117"/>
      <c r="K13982" s="117"/>
      <c r="L13982" s="105">
        <f t="shared" si="3848"/>
        <v>0</v>
      </c>
      <c r="M13982" s="117"/>
      <c r="N13982" s="117"/>
      <c r="P13982" s="35" t="s">
        <v>145</v>
      </c>
      <c r="R13982" s="352">
        <f>L14212-[1]გადასახდელები!L12602</f>
        <v>0</v>
      </c>
    </row>
    <row r="13983" spans="2:18" ht="20.25" hidden="1" customHeight="1">
      <c r="B13983" s="36" t="str">
        <f t="shared" si="3847"/>
        <v>b</v>
      </c>
      <c r="C13983" s="42">
        <v>4</v>
      </c>
      <c r="D13983" s="42"/>
      <c r="F13983" s="342" t="s">
        <v>699</v>
      </c>
      <c r="G13983" s="47" t="s">
        <v>335</v>
      </c>
      <c r="H13983" s="93">
        <f>H13984+H13985</f>
        <v>0</v>
      </c>
      <c r="I13983" s="94">
        <f t="shared" si="3846"/>
        <v>0</v>
      </c>
      <c r="J13983" s="93">
        <f>J13984+J13985</f>
        <v>0</v>
      </c>
      <c r="K13983" s="93">
        <f>K13984+K13985</f>
        <v>0</v>
      </c>
      <c r="L13983" s="94">
        <f t="shared" si="3848"/>
        <v>0</v>
      </c>
      <c r="M13983" s="93">
        <f>M13984+M13985</f>
        <v>0</v>
      </c>
      <c r="N13983" s="93">
        <f>N13984+N13985</f>
        <v>0</v>
      </c>
      <c r="O13983" s="82" t="s">
        <v>146</v>
      </c>
      <c r="P13983" s="35" t="s">
        <v>145</v>
      </c>
      <c r="R13983" s="352">
        <f>L14213-[1]გადასახდელები!L12603</f>
        <v>0</v>
      </c>
    </row>
    <row r="13984" spans="2:18" ht="20.25" hidden="1" customHeight="1">
      <c r="B13984" s="36" t="str">
        <f t="shared" si="3847"/>
        <v>b</v>
      </c>
      <c r="C13984" s="42">
        <v>5</v>
      </c>
      <c r="D13984" s="42"/>
      <c r="F13984" s="343" t="s">
        <v>700</v>
      </c>
      <c r="G13984" s="48" t="s">
        <v>336</v>
      </c>
      <c r="H13984" s="101"/>
      <c r="I13984" s="97">
        <f t="shared" si="3846"/>
        <v>0</v>
      </c>
      <c r="J13984" s="102"/>
      <c r="K13984" s="102"/>
      <c r="L13984" s="97">
        <f t="shared" si="3848"/>
        <v>0</v>
      </c>
      <c r="M13984" s="102"/>
      <c r="N13984" s="102"/>
      <c r="O13984" s="115"/>
      <c r="P13984" s="35" t="s">
        <v>145</v>
      </c>
      <c r="R13984" s="352">
        <f>L14214-[1]გადასახდელები!L12604</f>
        <v>0</v>
      </c>
    </row>
    <row r="13985" spans="2:18" ht="20.25" hidden="1" customHeight="1">
      <c r="B13985" s="36" t="str">
        <f t="shared" si="3847"/>
        <v>b</v>
      </c>
      <c r="C13985" s="42">
        <v>5</v>
      </c>
      <c r="D13985" s="42"/>
      <c r="F13985" s="342" t="s">
        <v>701</v>
      </c>
      <c r="G13985" s="48" t="s">
        <v>337</v>
      </c>
      <c r="H13985" s="119">
        <f>H13986+H13987</f>
        <v>0</v>
      </c>
      <c r="I13985" s="105">
        <f t="shared" si="3846"/>
        <v>0</v>
      </c>
      <c r="J13985" s="119">
        <f>J13986+J13987</f>
        <v>0</v>
      </c>
      <c r="K13985" s="119">
        <f>K13986+K13987</f>
        <v>0</v>
      </c>
      <c r="L13985" s="105">
        <f t="shared" si="3848"/>
        <v>0</v>
      </c>
      <c r="M13985" s="119">
        <f>M13986+M13987</f>
        <v>0</v>
      </c>
      <c r="N13985" s="119">
        <f>N13986+N13987</f>
        <v>0</v>
      </c>
      <c r="O13985" s="82" t="s">
        <v>146</v>
      </c>
      <c r="P13985" s="35" t="s">
        <v>145</v>
      </c>
      <c r="R13985" s="352">
        <f>L14215-[1]გადასახდელები!L12605</f>
        <v>0</v>
      </c>
    </row>
    <row r="13986" spans="2:18" ht="20.25" hidden="1" customHeight="1">
      <c r="B13986" s="36" t="str">
        <f t="shared" si="3847"/>
        <v>b</v>
      </c>
      <c r="C13986" s="42">
        <v>6</v>
      </c>
      <c r="D13986" s="42"/>
      <c r="F13986" s="343" t="s">
        <v>702</v>
      </c>
      <c r="G13986" s="54" t="s">
        <v>338</v>
      </c>
      <c r="H13986" s="116"/>
      <c r="I13986" s="105">
        <f t="shared" si="3846"/>
        <v>0</v>
      </c>
      <c r="J13986" s="117"/>
      <c r="K13986" s="117"/>
      <c r="L13986" s="105">
        <f t="shared" si="3848"/>
        <v>0</v>
      </c>
      <c r="M13986" s="117"/>
      <c r="N13986" s="117"/>
      <c r="P13986" s="35" t="s">
        <v>145</v>
      </c>
      <c r="R13986" s="352">
        <f>L14216-[1]გადასახდელები!L12606</f>
        <v>0</v>
      </c>
    </row>
    <row r="13987" spans="2:18" ht="20.25" hidden="1" customHeight="1">
      <c r="B13987" s="36" t="str">
        <f t="shared" si="3847"/>
        <v>b</v>
      </c>
      <c r="C13987" s="42">
        <v>6</v>
      </c>
      <c r="D13987" s="42"/>
      <c r="F13987" s="343" t="s">
        <v>703</v>
      </c>
      <c r="G13987" s="54" t="s">
        <v>339</v>
      </c>
      <c r="H13987" s="116"/>
      <c r="I13987" s="105">
        <f t="shared" si="3846"/>
        <v>0</v>
      </c>
      <c r="J13987" s="117"/>
      <c r="K13987" s="117"/>
      <c r="L13987" s="105">
        <f t="shared" si="3848"/>
        <v>0</v>
      </c>
      <c r="M13987" s="117"/>
      <c r="N13987" s="117"/>
      <c r="P13987" s="35" t="s">
        <v>145</v>
      </c>
      <c r="R13987" s="352">
        <f>L14217-[1]გადასახდელები!L12607</f>
        <v>0</v>
      </c>
    </row>
    <row r="13988" spans="2:18" ht="30.75" hidden="1" customHeight="1">
      <c r="B13988" s="36" t="str">
        <f t="shared" si="3847"/>
        <v>b</v>
      </c>
      <c r="C13988" s="42">
        <v>3</v>
      </c>
      <c r="D13988" s="42"/>
      <c r="F13988" s="342" t="s">
        <v>704</v>
      </c>
      <c r="G13988" s="51" t="s">
        <v>340</v>
      </c>
      <c r="H13988" s="89">
        <f>H13989+H13990</f>
        <v>0</v>
      </c>
      <c r="I13988" s="90">
        <f t="shared" si="3846"/>
        <v>0</v>
      </c>
      <c r="J13988" s="89">
        <f>J13989+J13990</f>
        <v>0</v>
      </c>
      <c r="K13988" s="89">
        <f>K13989+K13990</f>
        <v>0</v>
      </c>
      <c r="L13988" s="90">
        <f t="shared" si="3848"/>
        <v>0</v>
      </c>
      <c r="M13988" s="89">
        <f>M13989+M13990</f>
        <v>0</v>
      </c>
      <c r="N13988" s="89">
        <f>N13989+N13990</f>
        <v>0</v>
      </c>
      <c r="O13988" s="82" t="s">
        <v>146</v>
      </c>
      <c r="P13988" s="35" t="s">
        <v>145</v>
      </c>
      <c r="R13988" s="352">
        <f>L14218-[1]გადასახდელები!L12608</f>
        <v>0</v>
      </c>
    </row>
    <row r="13989" spans="2:18" ht="30.75" hidden="1" customHeight="1">
      <c r="B13989" s="36" t="str">
        <f t="shared" si="3847"/>
        <v>b</v>
      </c>
      <c r="C13989" s="42">
        <v>4</v>
      </c>
      <c r="D13989" s="42"/>
      <c r="F13989" s="343" t="s">
        <v>705</v>
      </c>
      <c r="G13989" s="47" t="s">
        <v>341</v>
      </c>
      <c r="H13989" s="103"/>
      <c r="I13989" s="94">
        <f t="shared" si="3846"/>
        <v>0</v>
      </c>
      <c r="J13989" s="104"/>
      <c r="K13989" s="104"/>
      <c r="L13989" s="94">
        <f t="shared" si="3848"/>
        <v>0</v>
      </c>
      <c r="M13989" s="104"/>
      <c r="N13989" s="104"/>
      <c r="P13989" s="35" t="s">
        <v>145</v>
      </c>
      <c r="R13989" s="352">
        <f>L14219-[1]გადასახდელები!L12609</f>
        <v>0</v>
      </c>
    </row>
    <row r="13990" spans="2:18" ht="30.75" hidden="1" customHeight="1">
      <c r="B13990" s="36" t="str">
        <f t="shared" si="3847"/>
        <v>b</v>
      </c>
      <c r="C13990" s="42">
        <v>4</v>
      </c>
      <c r="D13990" s="42"/>
      <c r="F13990" s="342" t="s">
        <v>706</v>
      </c>
      <c r="G13990" s="47" t="s">
        <v>342</v>
      </c>
      <c r="H13990" s="93">
        <f>H13991+H13992+H13993+H13994</f>
        <v>0</v>
      </c>
      <c r="I13990" s="94">
        <f t="shared" si="3846"/>
        <v>0</v>
      </c>
      <c r="J13990" s="93">
        <f>J13991+J13992+J13993+J13994</f>
        <v>0</v>
      </c>
      <c r="K13990" s="93">
        <f>K13991+K13992+K13993+K13994</f>
        <v>0</v>
      </c>
      <c r="L13990" s="94">
        <f t="shared" si="3848"/>
        <v>0</v>
      </c>
      <c r="M13990" s="93">
        <f>M13991+M13992+M13993+M13994</f>
        <v>0</v>
      </c>
      <c r="N13990" s="93">
        <f>N13991+N13992+N13993+N13994</f>
        <v>0</v>
      </c>
      <c r="O13990" s="82" t="s">
        <v>146</v>
      </c>
      <c r="P13990" s="35" t="s">
        <v>145</v>
      </c>
      <c r="R13990" s="352">
        <f>L14220-[1]გადასახდელები!L12610</f>
        <v>0</v>
      </c>
    </row>
    <row r="13991" spans="2:18" ht="30.75" hidden="1" customHeight="1">
      <c r="B13991" s="36" t="str">
        <f t="shared" si="3847"/>
        <v>b</v>
      </c>
      <c r="C13991" s="42">
        <v>5</v>
      </c>
      <c r="D13991" s="42"/>
      <c r="F13991" s="343" t="s">
        <v>707</v>
      </c>
      <c r="G13991" s="48" t="s">
        <v>343</v>
      </c>
      <c r="H13991" s="101"/>
      <c r="I13991" s="97">
        <f t="shared" si="3846"/>
        <v>0</v>
      </c>
      <c r="J13991" s="102"/>
      <c r="K13991" s="102"/>
      <c r="L13991" s="97">
        <f t="shared" si="3848"/>
        <v>0</v>
      </c>
      <c r="M13991" s="102"/>
      <c r="N13991" s="102"/>
      <c r="P13991" s="35" t="s">
        <v>145</v>
      </c>
      <c r="R13991" s="352">
        <f>L14221-[1]გადასახდელები!L12611</f>
        <v>0</v>
      </c>
    </row>
    <row r="13992" spans="2:18" ht="20.25" hidden="1" customHeight="1">
      <c r="B13992" s="36" t="str">
        <f t="shared" si="3847"/>
        <v>b</v>
      </c>
      <c r="C13992" s="42">
        <v>5</v>
      </c>
      <c r="D13992" s="42"/>
      <c r="F13992" s="343" t="s">
        <v>708</v>
      </c>
      <c r="G13992" s="48" t="s">
        <v>344</v>
      </c>
      <c r="H13992" s="101"/>
      <c r="I13992" s="97">
        <f t="shared" si="3846"/>
        <v>0</v>
      </c>
      <c r="J13992" s="102"/>
      <c r="K13992" s="102"/>
      <c r="L13992" s="97">
        <f t="shared" si="3848"/>
        <v>0</v>
      </c>
      <c r="M13992" s="102"/>
      <c r="N13992" s="102"/>
      <c r="P13992" s="35" t="s">
        <v>145</v>
      </c>
      <c r="R13992" s="352">
        <f>L14222-[1]გადასახდელები!L12612</f>
        <v>0</v>
      </c>
    </row>
    <row r="13993" spans="2:18" ht="20.25" hidden="1" customHeight="1">
      <c r="B13993" s="36" t="str">
        <f t="shared" si="3847"/>
        <v>b</v>
      </c>
      <c r="C13993" s="42">
        <v>5</v>
      </c>
      <c r="D13993" s="42"/>
      <c r="F13993" s="343" t="s">
        <v>709</v>
      </c>
      <c r="G13993" s="48" t="s">
        <v>345</v>
      </c>
      <c r="H13993" s="101"/>
      <c r="I13993" s="97">
        <f t="shared" ref="I13993:I14057" si="3849">J13993+K13993</f>
        <v>0</v>
      </c>
      <c r="J13993" s="102"/>
      <c r="K13993" s="102"/>
      <c r="L13993" s="97">
        <f t="shared" si="3848"/>
        <v>0</v>
      </c>
      <c r="M13993" s="102"/>
      <c r="N13993" s="102"/>
      <c r="P13993" s="35" t="s">
        <v>145</v>
      </c>
      <c r="R13993" s="352">
        <f>L14223-[1]გადასახდელები!L12613</f>
        <v>0</v>
      </c>
    </row>
    <row r="13994" spans="2:18" ht="20.25" hidden="1" customHeight="1">
      <c r="B13994" s="36" t="str">
        <f t="shared" si="3847"/>
        <v>b</v>
      </c>
      <c r="C13994" s="42">
        <v>5</v>
      </c>
      <c r="D13994" s="42"/>
      <c r="F13994" s="343" t="s">
        <v>710</v>
      </c>
      <c r="G13994" s="48" t="s">
        <v>214</v>
      </c>
      <c r="H13994" s="101"/>
      <c r="I13994" s="97">
        <f t="shared" si="3849"/>
        <v>0</v>
      </c>
      <c r="J13994" s="102"/>
      <c r="K13994" s="102"/>
      <c r="L13994" s="97">
        <f t="shared" si="3848"/>
        <v>0</v>
      </c>
      <c r="M13994" s="102"/>
      <c r="N13994" s="102"/>
      <c r="P13994" s="35" t="s">
        <v>145</v>
      </c>
      <c r="R13994" s="352">
        <f>L14224-[1]გადასახდელები!L12614</f>
        <v>0</v>
      </c>
    </row>
    <row r="13995" spans="2:18" ht="20.25" hidden="1" customHeight="1">
      <c r="B13995" s="36" t="str">
        <f t="shared" ref="B13995:B14058" si="3850">IF(H13995+I13995+L13995&gt;0,"a","b")</f>
        <v>b</v>
      </c>
      <c r="C13995" s="42">
        <v>3</v>
      </c>
      <c r="D13995" s="42"/>
      <c r="F13995" s="343" t="s">
        <v>711</v>
      </c>
      <c r="G13995" s="51" t="s">
        <v>346</v>
      </c>
      <c r="H13995" s="111"/>
      <c r="I13995" s="90">
        <f t="shared" si="3849"/>
        <v>0</v>
      </c>
      <c r="J13995" s="112"/>
      <c r="K13995" s="112"/>
      <c r="L13995" s="90">
        <f t="shared" si="3848"/>
        <v>0</v>
      </c>
      <c r="M13995" s="112"/>
      <c r="N13995" s="112"/>
      <c r="P13995" s="35" t="s">
        <v>145</v>
      </c>
      <c r="R13995" s="352">
        <f>L14225-[1]გადასახდელები!L12615</f>
        <v>0</v>
      </c>
    </row>
    <row r="13996" spans="2:18" ht="20.25" hidden="1" customHeight="1">
      <c r="B13996" s="36" t="str">
        <f t="shared" si="3850"/>
        <v>b</v>
      </c>
      <c r="C13996" s="42">
        <v>3</v>
      </c>
      <c r="D13996" s="42"/>
      <c r="F13996" s="342" t="s">
        <v>712</v>
      </c>
      <c r="G13996" s="51" t="s">
        <v>347</v>
      </c>
      <c r="H13996" s="89">
        <f>H13997+H13998+H13999+H14002</f>
        <v>0</v>
      </c>
      <c r="I13996" s="90">
        <f t="shared" si="3849"/>
        <v>0</v>
      </c>
      <c r="J13996" s="89">
        <f>J13997+J13998+J13999+J14002</f>
        <v>0</v>
      </c>
      <c r="K13996" s="89">
        <f>K13997+K13998+K13999+K14002</f>
        <v>0</v>
      </c>
      <c r="L13996" s="90">
        <f t="shared" si="3848"/>
        <v>0</v>
      </c>
      <c r="M13996" s="89">
        <f>M13997+M13998+M13999+M14002</f>
        <v>0</v>
      </c>
      <c r="N13996" s="89">
        <f>N13997+N13998+N13999+N14002</f>
        <v>0</v>
      </c>
      <c r="O13996" s="82" t="s">
        <v>146</v>
      </c>
      <c r="P13996" s="35" t="s">
        <v>145</v>
      </c>
      <c r="R13996" s="352">
        <f>L14226-[1]გადასახდელები!L12616</f>
        <v>0</v>
      </c>
    </row>
    <row r="13997" spans="2:18" ht="30.75" hidden="1" customHeight="1">
      <c r="B13997" s="36" t="str">
        <f t="shared" si="3850"/>
        <v>b</v>
      </c>
      <c r="C13997" s="42">
        <v>4</v>
      </c>
      <c r="D13997" s="42"/>
      <c r="F13997" s="343" t="s">
        <v>713</v>
      </c>
      <c r="G13997" s="47" t="s">
        <v>348</v>
      </c>
      <c r="H13997" s="103"/>
      <c r="I13997" s="94">
        <f t="shared" si="3849"/>
        <v>0</v>
      </c>
      <c r="J13997" s="104"/>
      <c r="K13997" s="104"/>
      <c r="L13997" s="94">
        <f t="shared" si="3848"/>
        <v>0</v>
      </c>
      <c r="M13997" s="104"/>
      <c r="N13997" s="104"/>
      <c r="O13997" s="115"/>
      <c r="P13997" s="35" t="s">
        <v>145</v>
      </c>
      <c r="R13997" s="352">
        <f>L14227-[1]გადასახდელები!L12617</f>
        <v>0</v>
      </c>
    </row>
    <row r="13998" spans="2:18" ht="20.25" hidden="1" customHeight="1">
      <c r="B13998" s="36" t="str">
        <f t="shared" si="3850"/>
        <v>b</v>
      </c>
      <c r="C13998" s="42">
        <v>4</v>
      </c>
      <c r="D13998" s="42"/>
      <c r="F13998" s="343" t="s">
        <v>714</v>
      </c>
      <c r="G13998" s="47" t="s">
        <v>349</v>
      </c>
      <c r="H13998" s="103"/>
      <c r="I13998" s="94">
        <f t="shared" si="3849"/>
        <v>0</v>
      </c>
      <c r="J13998" s="104"/>
      <c r="K13998" s="104"/>
      <c r="L13998" s="94">
        <f t="shared" si="3848"/>
        <v>0</v>
      </c>
      <c r="M13998" s="104"/>
      <c r="N13998" s="104"/>
      <c r="O13998" s="115"/>
      <c r="P13998" s="35" t="s">
        <v>145</v>
      </c>
      <c r="R13998" s="352">
        <f>L14228-[1]გადასახდელები!L12618</f>
        <v>0</v>
      </c>
    </row>
    <row r="13999" spans="2:18" ht="20.25" hidden="1" customHeight="1">
      <c r="B13999" s="36" t="str">
        <f t="shared" si="3850"/>
        <v>b</v>
      </c>
      <c r="C13999" s="42">
        <v>4</v>
      </c>
      <c r="D13999" s="42"/>
      <c r="F13999" s="342" t="s">
        <v>715</v>
      </c>
      <c r="G13999" s="47" t="s">
        <v>350</v>
      </c>
      <c r="H13999" s="93">
        <f>H14000+H14001</f>
        <v>0</v>
      </c>
      <c r="I13999" s="94">
        <f t="shared" si="3849"/>
        <v>0</v>
      </c>
      <c r="J13999" s="93">
        <f>J14000+J14001</f>
        <v>0</v>
      </c>
      <c r="K13999" s="93">
        <f>K14000+K14001</f>
        <v>0</v>
      </c>
      <c r="L13999" s="94">
        <f t="shared" si="3848"/>
        <v>0</v>
      </c>
      <c r="M13999" s="93">
        <f>M14000+M14001</f>
        <v>0</v>
      </c>
      <c r="N13999" s="93">
        <f>N14000+N14001</f>
        <v>0</v>
      </c>
      <c r="O13999" s="82" t="s">
        <v>146</v>
      </c>
      <c r="P13999" s="35" t="s">
        <v>145</v>
      </c>
      <c r="R13999" s="352">
        <f>L14229-[1]გადასახდელები!L12619</f>
        <v>0</v>
      </c>
    </row>
    <row r="14000" spans="2:18" ht="30.75" hidden="1" customHeight="1">
      <c r="B14000" s="36" t="str">
        <f t="shared" si="3850"/>
        <v>b</v>
      </c>
      <c r="C14000" s="42">
        <v>5</v>
      </c>
      <c r="D14000" s="42"/>
      <c r="F14000" s="343" t="s">
        <v>716</v>
      </c>
      <c r="G14000" s="48" t="s">
        <v>351</v>
      </c>
      <c r="H14000" s="101"/>
      <c r="I14000" s="97">
        <f t="shared" si="3849"/>
        <v>0</v>
      </c>
      <c r="J14000" s="102"/>
      <c r="K14000" s="102"/>
      <c r="L14000" s="97">
        <f t="shared" si="3848"/>
        <v>0</v>
      </c>
      <c r="M14000" s="102"/>
      <c r="N14000" s="102"/>
      <c r="P14000" s="35" t="s">
        <v>145</v>
      </c>
      <c r="R14000" s="352">
        <f>L14230-[1]გადასახდელები!L12620</f>
        <v>0</v>
      </c>
    </row>
    <row r="14001" spans="2:18" ht="20.25" hidden="1" customHeight="1">
      <c r="B14001" s="36" t="str">
        <f t="shared" si="3850"/>
        <v>b</v>
      </c>
      <c r="C14001" s="42">
        <v>5</v>
      </c>
      <c r="D14001" s="42"/>
      <c r="F14001" s="343" t="s">
        <v>717</v>
      </c>
      <c r="G14001" s="48" t="s">
        <v>352</v>
      </c>
      <c r="H14001" s="101"/>
      <c r="I14001" s="97">
        <f t="shared" si="3849"/>
        <v>0</v>
      </c>
      <c r="J14001" s="102"/>
      <c r="K14001" s="102"/>
      <c r="L14001" s="97">
        <f t="shared" si="3848"/>
        <v>0</v>
      </c>
      <c r="M14001" s="102"/>
      <c r="N14001" s="102"/>
      <c r="P14001" s="35" t="s">
        <v>145</v>
      </c>
      <c r="R14001" s="352">
        <f>L14231-[1]გადასახდელები!L12621</f>
        <v>0</v>
      </c>
    </row>
    <row r="14002" spans="2:18" ht="20.25" hidden="1" customHeight="1">
      <c r="B14002" s="36" t="str">
        <f t="shared" si="3850"/>
        <v>b</v>
      </c>
      <c r="C14002" s="42">
        <v>4</v>
      </c>
      <c r="D14002" s="42"/>
      <c r="F14002" s="343" t="s">
        <v>718</v>
      </c>
      <c r="G14002" s="47" t="s">
        <v>353</v>
      </c>
      <c r="H14002" s="103"/>
      <c r="I14002" s="94">
        <f t="shared" si="3849"/>
        <v>0</v>
      </c>
      <c r="J14002" s="104"/>
      <c r="K14002" s="104"/>
      <c r="L14002" s="94">
        <f t="shared" si="3848"/>
        <v>0</v>
      </c>
      <c r="M14002" s="104"/>
      <c r="N14002" s="104"/>
      <c r="P14002" s="35" t="s">
        <v>145</v>
      </c>
      <c r="R14002" s="352">
        <f>L14232-[1]გადასახდელები!L12622</f>
        <v>0</v>
      </c>
    </row>
    <row r="14003" spans="2:18" ht="20.25" hidden="1" customHeight="1">
      <c r="B14003" s="36" t="str">
        <f t="shared" si="3850"/>
        <v>b</v>
      </c>
      <c r="C14003" s="42">
        <v>2</v>
      </c>
      <c r="D14003" s="42"/>
      <c r="F14003" s="30"/>
      <c r="G14003" s="60" t="s">
        <v>354</v>
      </c>
      <c r="H14003" s="86">
        <f>H14004+H14011+H14018</f>
        <v>0</v>
      </c>
      <c r="I14003" s="87">
        <f t="shared" si="3849"/>
        <v>0</v>
      </c>
      <c r="J14003" s="88">
        <f>J14004+J14011+J14018</f>
        <v>0</v>
      </c>
      <c r="K14003" s="88">
        <f>K14004+K14011+K14018</f>
        <v>0</v>
      </c>
      <c r="L14003" s="87">
        <f t="shared" si="3848"/>
        <v>0</v>
      </c>
      <c r="M14003" s="88">
        <f>M14004+M14011+M14018</f>
        <v>0</v>
      </c>
      <c r="N14003" s="88">
        <f>N14004+N14011+N14018</f>
        <v>0</v>
      </c>
      <c r="O14003" s="82" t="s">
        <v>146</v>
      </c>
      <c r="R14003" s="352">
        <f>L14233-[1]გადასახდელები!L12623</f>
        <v>0</v>
      </c>
    </row>
    <row r="14004" spans="2:18" ht="20.25" hidden="1" customHeight="1">
      <c r="B14004" s="36" t="str">
        <f t="shared" si="3850"/>
        <v>b</v>
      </c>
      <c r="C14004" s="42">
        <v>3</v>
      </c>
      <c r="D14004" s="42"/>
      <c r="F14004" s="31"/>
      <c r="G14004" s="51" t="s">
        <v>355</v>
      </c>
      <c r="H14004" s="120">
        <f>SUM(H14005:H14010)</f>
        <v>0</v>
      </c>
      <c r="I14004" s="118">
        <f t="shared" si="3849"/>
        <v>0</v>
      </c>
      <c r="J14004" s="121">
        <f>SUM(J14005:J14010)</f>
        <v>0</v>
      </c>
      <c r="K14004" s="121">
        <f>SUM(K14005:K14010)</f>
        <v>0</v>
      </c>
      <c r="L14004" s="118">
        <f t="shared" si="3848"/>
        <v>0</v>
      </c>
      <c r="M14004" s="121">
        <f>SUM(M14005:M14010)</f>
        <v>0</v>
      </c>
      <c r="N14004" s="121">
        <f>SUM(N14005:N14010)</f>
        <v>0</v>
      </c>
      <c r="O14004" s="82" t="s">
        <v>146</v>
      </c>
      <c r="R14004" s="352">
        <f>L14234-[1]გადასახდელები!L12624</f>
        <v>0</v>
      </c>
    </row>
    <row r="14005" spans="2:18" ht="20.25" hidden="1" customHeight="1">
      <c r="B14005" s="36" t="str">
        <f t="shared" si="3850"/>
        <v>b</v>
      </c>
      <c r="C14005" s="42">
        <v>4</v>
      </c>
      <c r="D14005" s="42"/>
      <c r="F14005" s="31"/>
      <c r="G14005" s="47" t="s">
        <v>356</v>
      </c>
      <c r="H14005" s="103"/>
      <c r="I14005" s="94">
        <f t="shared" si="3849"/>
        <v>0</v>
      </c>
      <c r="J14005" s="104"/>
      <c r="K14005" s="104"/>
      <c r="L14005" s="94">
        <f t="shared" si="3848"/>
        <v>0</v>
      </c>
      <c r="M14005" s="104"/>
      <c r="N14005" s="104"/>
      <c r="R14005" s="352">
        <f>L14235-[1]გადასახდელები!L12625</f>
        <v>0</v>
      </c>
    </row>
    <row r="14006" spans="2:18" ht="20.25" hidden="1" customHeight="1">
      <c r="B14006" s="36" t="str">
        <f t="shared" si="3850"/>
        <v>b</v>
      </c>
      <c r="C14006" s="42">
        <v>4</v>
      </c>
      <c r="D14006" s="42"/>
      <c r="F14006" s="31"/>
      <c r="G14006" s="47" t="s">
        <v>357</v>
      </c>
      <c r="H14006" s="103"/>
      <c r="I14006" s="94">
        <f t="shared" si="3849"/>
        <v>0</v>
      </c>
      <c r="J14006" s="104"/>
      <c r="K14006" s="104"/>
      <c r="L14006" s="94">
        <f t="shared" si="3848"/>
        <v>0</v>
      </c>
      <c r="M14006" s="104"/>
      <c r="N14006" s="104"/>
      <c r="R14006" s="352">
        <f>L14236-[1]გადასახდელები!L12626</f>
        <v>0</v>
      </c>
    </row>
    <row r="14007" spans="2:18" ht="20.25" hidden="1" customHeight="1">
      <c r="B14007" s="36" t="str">
        <f t="shared" si="3850"/>
        <v>b</v>
      </c>
      <c r="C14007" s="42">
        <v>4</v>
      </c>
      <c r="D14007" s="42"/>
      <c r="F14007" s="31"/>
      <c r="G14007" s="47" t="s">
        <v>212</v>
      </c>
      <c r="H14007" s="103"/>
      <c r="I14007" s="94">
        <f t="shared" si="3849"/>
        <v>0</v>
      </c>
      <c r="J14007" s="104"/>
      <c r="K14007" s="104"/>
      <c r="L14007" s="94">
        <f t="shared" si="3848"/>
        <v>0</v>
      </c>
      <c r="M14007" s="104"/>
      <c r="N14007" s="104"/>
      <c r="R14007" s="352">
        <f>L14237-[1]გადასახდელები!L12627</f>
        <v>0</v>
      </c>
    </row>
    <row r="14008" spans="2:18" ht="20.25" hidden="1" customHeight="1">
      <c r="B14008" s="36" t="str">
        <f t="shared" si="3850"/>
        <v>b</v>
      </c>
      <c r="C14008" s="42">
        <v>4</v>
      </c>
      <c r="D14008" s="42"/>
      <c r="F14008" s="31"/>
      <c r="G14008" s="47" t="s">
        <v>358</v>
      </c>
      <c r="H14008" s="103"/>
      <c r="I14008" s="94">
        <f t="shared" si="3849"/>
        <v>0</v>
      </c>
      <c r="J14008" s="104"/>
      <c r="K14008" s="104"/>
      <c r="L14008" s="94">
        <f t="shared" si="3848"/>
        <v>0</v>
      </c>
      <c r="M14008" s="104"/>
      <c r="N14008" s="104"/>
      <c r="R14008" s="352">
        <f>L14238-[1]გადასახდელები!L12628</f>
        <v>0</v>
      </c>
    </row>
    <row r="14009" spans="2:18" ht="20.25" hidden="1" customHeight="1">
      <c r="B14009" s="36" t="str">
        <f t="shared" si="3850"/>
        <v>b</v>
      </c>
      <c r="C14009" s="42">
        <v>4</v>
      </c>
      <c r="D14009" s="42"/>
      <c r="F14009" s="31"/>
      <c r="G14009" s="47" t="s">
        <v>359</v>
      </c>
      <c r="H14009" s="103"/>
      <c r="I14009" s="94">
        <f t="shared" si="3849"/>
        <v>0</v>
      </c>
      <c r="J14009" s="104"/>
      <c r="K14009" s="104"/>
      <c r="L14009" s="94">
        <f t="shared" si="3848"/>
        <v>0</v>
      </c>
      <c r="M14009" s="104"/>
      <c r="N14009" s="104"/>
      <c r="R14009" s="352">
        <f>L14239-[1]გადასახდელები!L12629</f>
        <v>0</v>
      </c>
    </row>
    <row r="14010" spans="2:18" ht="20.25" hidden="1" customHeight="1">
      <c r="B14010" s="36" t="str">
        <f t="shared" si="3850"/>
        <v>b</v>
      </c>
      <c r="C14010" s="42">
        <v>4</v>
      </c>
      <c r="D14010" s="42"/>
      <c r="F14010" s="31"/>
      <c r="G14010" s="47" t="s">
        <v>360</v>
      </c>
      <c r="H14010" s="103"/>
      <c r="I14010" s="94">
        <f t="shared" si="3849"/>
        <v>0</v>
      </c>
      <c r="J14010" s="104"/>
      <c r="K14010" s="104"/>
      <c r="L14010" s="94">
        <f t="shared" si="3848"/>
        <v>0</v>
      </c>
      <c r="M14010" s="104"/>
      <c r="N14010" s="104"/>
      <c r="R14010" s="352">
        <f>L14240-[1]გადასახდელები!L12630</f>
        <v>0</v>
      </c>
    </row>
    <row r="14011" spans="2:18" ht="20.25" hidden="1" customHeight="1">
      <c r="B14011" s="36" t="str">
        <f t="shared" si="3850"/>
        <v>b</v>
      </c>
      <c r="C14011" s="42">
        <v>3</v>
      </c>
      <c r="D14011" s="42"/>
      <c r="F14011" s="31"/>
      <c r="G14011" s="51" t="s">
        <v>211</v>
      </c>
      <c r="H14011" s="120">
        <f>SUM(H14012:H14017)</f>
        <v>0</v>
      </c>
      <c r="I14011" s="118">
        <f t="shared" si="3849"/>
        <v>0</v>
      </c>
      <c r="J14011" s="121">
        <f>SUM(J14012:J14017)</f>
        <v>0</v>
      </c>
      <c r="K14011" s="121">
        <f>SUM(K14012:K14017)</f>
        <v>0</v>
      </c>
      <c r="L14011" s="118">
        <f t="shared" si="3848"/>
        <v>0</v>
      </c>
      <c r="M14011" s="121">
        <f>SUM(M14012:M14017)</f>
        <v>0</v>
      </c>
      <c r="N14011" s="121">
        <f>SUM(N14012:N14017)</f>
        <v>0</v>
      </c>
      <c r="O14011" s="82" t="s">
        <v>146</v>
      </c>
      <c r="R14011" s="352">
        <f>L14241-[1]გადასახდელები!L12631</f>
        <v>0</v>
      </c>
    </row>
    <row r="14012" spans="2:18" ht="20.25" hidden="1" customHeight="1">
      <c r="B14012" s="36" t="str">
        <f t="shared" si="3850"/>
        <v>b</v>
      </c>
      <c r="C14012" s="42">
        <v>4</v>
      </c>
      <c r="D14012" s="42"/>
      <c r="F14012" s="31"/>
      <c r="G14012" s="47" t="s">
        <v>356</v>
      </c>
      <c r="H14012" s="103"/>
      <c r="I14012" s="94">
        <f t="shared" si="3849"/>
        <v>0</v>
      </c>
      <c r="J14012" s="104"/>
      <c r="K14012" s="104"/>
      <c r="L14012" s="94">
        <f t="shared" si="3848"/>
        <v>0</v>
      </c>
      <c r="M14012" s="104"/>
      <c r="N14012" s="104"/>
      <c r="R14012" s="352">
        <f>L14242-[1]გადასახდელები!L12632</f>
        <v>0</v>
      </c>
    </row>
    <row r="14013" spans="2:18" ht="20.25" hidden="1" customHeight="1">
      <c r="B14013" s="36" t="str">
        <f t="shared" si="3850"/>
        <v>b</v>
      </c>
      <c r="C14013" s="42">
        <v>4</v>
      </c>
      <c r="D14013" s="42"/>
      <c r="F14013" s="31"/>
      <c r="G14013" s="47" t="s">
        <v>357</v>
      </c>
      <c r="H14013" s="103"/>
      <c r="I14013" s="94">
        <f t="shared" si="3849"/>
        <v>0</v>
      </c>
      <c r="J14013" s="104"/>
      <c r="K14013" s="104"/>
      <c r="L14013" s="94">
        <f t="shared" si="3848"/>
        <v>0</v>
      </c>
      <c r="M14013" s="104"/>
      <c r="N14013" s="104"/>
      <c r="R14013" s="352">
        <f>L14243-[1]გადასახდელები!L12633</f>
        <v>0</v>
      </c>
    </row>
    <row r="14014" spans="2:18" ht="20.25" hidden="1" customHeight="1">
      <c r="B14014" s="36" t="str">
        <f t="shared" si="3850"/>
        <v>b</v>
      </c>
      <c r="C14014" s="42">
        <v>4</v>
      </c>
      <c r="D14014" s="42"/>
      <c r="F14014" s="31"/>
      <c r="G14014" s="47" t="s">
        <v>212</v>
      </c>
      <c r="H14014" s="103"/>
      <c r="I14014" s="94">
        <f t="shared" si="3849"/>
        <v>0</v>
      </c>
      <c r="J14014" s="104"/>
      <c r="K14014" s="104"/>
      <c r="L14014" s="94">
        <f t="shared" si="3848"/>
        <v>0</v>
      </c>
      <c r="M14014" s="104"/>
      <c r="N14014" s="104"/>
      <c r="R14014" s="352">
        <f>L14244-[1]გადასახდელები!L12634</f>
        <v>0</v>
      </c>
    </row>
    <row r="14015" spans="2:18" ht="20.25" hidden="1" customHeight="1">
      <c r="B14015" s="36" t="str">
        <f t="shared" si="3850"/>
        <v>b</v>
      </c>
      <c r="C14015" s="42">
        <v>4</v>
      </c>
      <c r="D14015" s="42"/>
      <c r="F14015" s="31"/>
      <c r="G14015" s="47" t="s">
        <v>361</v>
      </c>
      <c r="H14015" s="103"/>
      <c r="I14015" s="94">
        <f t="shared" si="3849"/>
        <v>0</v>
      </c>
      <c r="J14015" s="104"/>
      <c r="K14015" s="104"/>
      <c r="L14015" s="94">
        <f t="shared" si="3848"/>
        <v>0</v>
      </c>
      <c r="M14015" s="104"/>
      <c r="N14015" s="104"/>
      <c r="R14015" s="352">
        <f>L14245-[1]გადასახდელები!L12635</f>
        <v>0</v>
      </c>
    </row>
    <row r="14016" spans="2:18" ht="20.25" hidden="1" customHeight="1">
      <c r="B14016" s="36" t="str">
        <f t="shared" si="3850"/>
        <v>b</v>
      </c>
      <c r="C14016" s="42">
        <v>4</v>
      </c>
      <c r="D14016" s="42"/>
      <c r="F14016" s="31"/>
      <c r="G14016" s="47" t="s">
        <v>359</v>
      </c>
      <c r="H14016" s="103"/>
      <c r="I14016" s="94">
        <f t="shared" si="3849"/>
        <v>0</v>
      </c>
      <c r="J14016" s="104"/>
      <c r="K14016" s="104"/>
      <c r="L14016" s="94">
        <f t="shared" si="3848"/>
        <v>0</v>
      </c>
      <c r="M14016" s="104"/>
      <c r="N14016" s="104"/>
      <c r="R14016" s="352">
        <f>L14246-[1]გადასახდელები!L12636</f>
        <v>0</v>
      </c>
    </row>
    <row r="14017" spans="2:18" ht="20.25" hidden="1" customHeight="1">
      <c r="B14017" s="36" t="str">
        <f t="shared" si="3850"/>
        <v>b</v>
      </c>
      <c r="C14017" s="42">
        <v>4</v>
      </c>
      <c r="D14017" s="42"/>
      <c r="F14017" s="31"/>
      <c r="G14017" s="47" t="s">
        <v>360</v>
      </c>
      <c r="H14017" s="103"/>
      <c r="I14017" s="94">
        <f t="shared" si="3849"/>
        <v>0</v>
      </c>
      <c r="J14017" s="104"/>
      <c r="K14017" s="104"/>
      <c r="L14017" s="94">
        <f t="shared" si="3848"/>
        <v>0</v>
      </c>
      <c r="M14017" s="104"/>
      <c r="N14017" s="104"/>
      <c r="R14017" s="352">
        <f>L14247-[1]გადასახდელები!L12637</f>
        <v>0</v>
      </c>
    </row>
    <row r="14018" spans="2:18" ht="20.25" hidden="1" customHeight="1">
      <c r="B14018" s="36" t="str">
        <f t="shared" si="3850"/>
        <v>b</v>
      </c>
      <c r="C14018" s="42">
        <v>3</v>
      </c>
      <c r="D14018" s="42"/>
      <c r="F14018" s="29"/>
      <c r="G14018" s="56" t="s">
        <v>213</v>
      </c>
      <c r="H14018" s="122"/>
      <c r="I14018" s="118">
        <f t="shared" si="3849"/>
        <v>0</v>
      </c>
      <c r="J14018" s="123"/>
      <c r="K14018" s="123"/>
      <c r="L14018" s="118">
        <f t="shared" si="3848"/>
        <v>0</v>
      </c>
      <c r="M14018" s="123"/>
      <c r="N14018" s="123"/>
      <c r="R14018" s="352">
        <f>L14248-[1]გადასახდელები!L12638</f>
        <v>0</v>
      </c>
    </row>
    <row r="14019" spans="2:18" ht="20.25" hidden="1" customHeight="1">
      <c r="B14019" s="36" t="str">
        <f t="shared" si="3850"/>
        <v>b</v>
      </c>
      <c r="C14019" s="42">
        <v>2</v>
      </c>
      <c r="D14019" s="42"/>
      <c r="F14019" s="28"/>
      <c r="G14019" s="60" t="s">
        <v>362</v>
      </c>
      <c r="H14019" s="86">
        <f>H14020+H14028</f>
        <v>0</v>
      </c>
      <c r="I14019" s="87">
        <f t="shared" si="3849"/>
        <v>0</v>
      </c>
      <c r="J14019" s="88">
        <f>J14020+J14028</f>
        <v>0</v>
      </c>
      <c r="K14019" s="88">
        <f>K14020+K14028</f>
        <v>0</v>
      </c>
      <c r="L14019" s="87">
        <f t="shared" si="3848"/>
        <v>0</v>
      </c>
      <c r="M14019" s="88">
        <f>M14020+M14028</f>
        <v>0</v>
      </c>
      <c r="N14019" s="88">
        <f>N14020+N14028</f>
        <v>0</v>
      </c>
      <c r="O14019" s="82" t="s">
        <v>146</v>
      </c>
      <c r="R14019" s="352">
        <f>L14249-[1]გადასახდელები!L12639</f>
        <v>0</v>
      </c>
    </row>
    <row r="14020" spans="2:18" ht="20.25" hidden="1" customHeight="1">
      <c r="B14020" s="36" t="str">
        <f t="shared" si="3850"/>
        <v>b</v>
      </c>
      <c r="C14020" s="42">
        <v>3</v>
      </c>
      <c r="D14020" s="42"/>
      <c r="F14020" s="29"/>
      <c r="G14020" s="51" t="s">
        <v>355</v>
      </c>
      <c r="H14020" s="120">
        <f>SUM(H14021:H14027)</f>
        <v>0</v>
      </c>
      <c r="I14020" s="118">
        <f t="shared" si="3849"/>
        <v>0</v>
      </c>
      <c r="J14020" s="121">
        <f>SUM(J14021:J14027)</f>
        <v>0</v>
      </c>
      <c r="K14020" s="121">
        <f>SUM(K14021:K14027)</f>
        <v>0</v>
      </c>
      <c r="L14020" s="118">
        <f t="shared" si="3848"/>
        <v>0</v>
      </c>
      <c r="M14020" s="121">
        <f>SUM(M14021:M14027)</f>
        <v>0</v>
      </c>
      <c r="N14020" s="121">
        <f>SUM(N14021:N14027)</f>
        <v>0</v>
      </c>
      <c r="O14020" s="82" t="s">
        <v>146</v>
      </c>
      <c r="R14020" s="352">
        <f>L14250-[1]გადასახდელები!L12640</f>
        <v>0</v>
      </c>
    </row>
    <row r="14021" spans="2:18" ht="20.25" hidden="1" customHeight="1">
      <c r="B14021" s="36" t="str">
        <f t="shared" si="3850"/>
        <v>b</v>
      </c>
      <c r="C14021" s="42">
        <v>4</v>
      </c>
      <c r="D14021" s="42"/>
      <c r="F14021" s="29"/>
      <c r="G14021" s="47" t="s">
        <v>363</v>
      </c>
      <c r="H14021" s="103"/>
      <c r="I14021" s="94">
        <f t="shared" si="3849"/>
        <v>0</v>
      </c>
      <c r="J14021" s="104"/>
      <c r="K14021" s="104"/>
      <c r="L14021" s="94">
        <f t="shared" si="3848"/>
        <v>0</v>
      </c>
      <c r="M14021" s="104"/>
      <c r="N14021" s="104"/>
      <c r="R14021" s="352">
        <f>L14251-[1]გადასახდელები!L12641</f>
        <v>0</v>
      </c>
    </row>
    <row r="14022" spans="2:18" ht="20.25" hidden="1" customHeight="1">
      <c r="B14022" s="36" t="str">
        <f t="shared" si="3850"/>
        <v>b</v>
      </c>
      <c r="C14022" s="42">
        <v>4</v>
      </c>
      <c r="D14022" s="42"/>
      <c r="F14022" s="29"/>
      <c r="G14022" s="47" t="s">
        <v>210</v>
      </c>
      <c r="H14022" s="103"/>
      <c r="I14022" s="94">
        <f t="shared" si="3849"/>
        <v>0</v>
      </c>
      <c r="J14022" s="104"/>
      <c r="K14022" s="104"/>
      <c r="L14022" s="94">
        <f t="shared" si="3848"/>
        <v>0</v>
      </c>
      <c r="M14022" s="104"/>
      <c r="N14022" s="104"/>
      <c r="R14022" s="352">
        <f>L14252-[1]გადასახდელები!L12642</f>
        <v>0</v>
      </c>
    </row>
    <row r="14023" spans="2:18" ht="20.25" hidden="1" customHeight="1">
      <c r="B14023" s="36" t="str">
        <f t="shared" si="3850"/>
        <v>b</v>
      </c>
      <c r="C14023" s="42">
        <v>4</v>
      </c>
      <c r="D14023" s="42"/>
      <c r="F14023" s="29"/>
      <c r="G14023" s="47" t="s">
        <v>357</v>
      </c>
      <c r="H14023" s="103"/>
      <c r="I14023" s="94">
        <f t="shared" si="3849"/>
        <v>0</v>
      </c>
      <c r="J14023" s="104"/>
      <c r="K14023" s="104"/>
      <c r="L14023" s="94">
        <f t="shared" si="3848"/>
        <v>0</v>
      </c>
      <c r="M14023" s="104"/>
      <c r="N14023" s="104"/>
      <c r="R14023" s="352">
        <f>L14253-[1]გადასახდელები!L12643</f>
        <v>0</v>
      </c>
    </row>
    <row r="14024" spans="2:18" ht="30.75" hidden="1" customHeight="1">
      <c r="B14024" s="36" t="str">
        <f t="shared" si="3850"/>
        <v>b</v>
      </c>
      <c r="C14024" s="42">
        <v>4</v>
      </c>
      <c r="D14024" s="42"/>
      <c r="F14024" s="29"/>
      <c r="G14024" s="47" t="s">
        <v>364</v>
      </c>
      <c r="H14024" s="103"/>
      <c r="I14024" s="94">
        <f t="shared" si="3849"/>
        <v>0</v>
      </c>
      <c r="J14024" s="104"/>
      <c r="K14024" s="104"/>
      <c r="L14024" s="94">
        <f t="shared" si="3848"/>
        <v>0</v>
      </c>
      <c r="M14024" s="104"/>
      <c r="N14024" s="104"/>
      <c r="R14024" s="352">
        <f>L14254-[1]გადასახდელები!L12644</f>
        <v>0</v>
      </c>
    </row>
    <row r="14025" spans="2:18" ht="20.25" hidden="1" customHeight="1">
      <c r="B14025" s="36" t="str">
        <f t="shared" si="3850"/>
        <v>b</v>
      </c>
      <c r="C14025" s="42">
        <v>4</v>
      </c>
      <c r="D14025" s="42"/>
      <c r="F14025" s="29"/>
      <c r="G14025" s="47" t="s">
        <v>358</v>
      </c>
      <c r="H14025" s="103"/>
      <c r="I14025" s="94">
        <f t="shared" si="3849"/>
        <v>0</v>
      </c>
      <c r="J14025" s="104"/>
      <c r="K14025" s="104"/>
      <c r="L14025" s="94">
        <f t="shared" si="3848"/>
        <v>0</v>
      </c>
      <c r="M14025" s="104"/>
      <c r="N14025" s="104"/>
      <c r="R14025" s="352">
        <f>L14255-[1]გადასახდელები!L12645</f>
        <v>0</v>
      </c>
    </row>
    <row r="14026" spans="2:18" ht="20.25" hidden="1" customHeight="1">
      <c r="B14026" s="36" t="str">
        <f t="shared" si="3850"/>
        <v>b</v>
      </c>
      <c r="C14026" s="42">
        <v>4</v>
      </c>
      <c r="D14026" s="42"/>
      <c r="F14026" s="29"/>
      <c r="G14026" s="47" t="s">
        <v>359</v>
      </c>
      <c r="H14026" s="103"/>
      <c r="I14026" s="94">
        <f t="shared" si="3849"/>
        <v>0</v>
      </c>
      <c r="J14026" s="104"/>
      <c r="K14026" s="104"/>
      <c r="L14026" s="94">
        <f t="shared" si="3848"/>
        <v>0</v>
      </c>
      <c r="M14026" s="104"/>
      <c r="N14026" s="104"/>
      <c r="R14026" s="352">
        <f>L14256-[1]გადასახდელები!L12646</f>
        <v>0</v>
      </c>
    </row>
    <row r="14027" spans="2:18" ht="20.25" hidden="1" customHeight="1">
      <c r="B14027" s="36" t="str">
        <f t="shared" si="3850"/>
        <v>b</v>
      </c>
      <c r="C14027" s="42">
        <v>4</v>
      </c>
      <c r="D14027" s="42"/>
      <c r="F14027" s="29"/>
      <c r="G14027" s="47" t="s">
        <v>365</v>
      </c>
      <c r="H14027" s="122"/>
      <c r="I14027" s="94">
        <f t="shared" si="3849"/>
        <v>0</v>
      </c>
      <c r="J14027" s="123"/>
      <c r="K14027" s="123"/>
      <c r="L14027" s="94">
        <f t="shared" si="3848"/>
        <v>0</v>
      </c>
      <c r="M14027" s="123"/>
      <c r="N14027" s="123"/>
      <c r="R14027" s="352">
        <f>L14257-[1]გადასახდელები!L12647</f>
        <v>0</v>
      </c>
    </row>
    <row r="14028" spans="2:18" ht="20.25" hidden="1" customHeight="1">
      <c r="B14028" s="36" t="str">
        <f t="shared" si="3850"/>
        <v>b</v>
      </c>
      <c r="C14028" s="42">
        <v>3</v>
      </c>
      <c r="D14028" s="42"/>
      <c r="F14028" s="29"/>
      <c r="G14028" s="51" t="s">
        <v>211</v>
      </c>
      <c r="H14028" s="120">
        <f>SUM(H14029:H14035)</f>
        <v>0</v>
      </c>
      <c r="I14028" s="118">
        <f t="shared" si="3849"/>
        <v>0</v>
      </c>
      <c r="J14028" s="121">
        <f>SUM(J14029:J14035)</f>
        <v>0</v>
      </c>
      <c r="K14028" s="121">
        <f>SUM(K14029:K14035)</f>
        <v>0</v>
      </c>
      <c r="L14028" s="118">
        <f t="shared" ref="L14028:L14035" si="3851">M14028+N14028</f>
        <v>0</v>
      </c>
      <c r="M14028" s="121">
        <f>SUM(M14029:M14035)</f>
        <v>0</v>
      </c>
      <c r="N14028" s="121">
        <f>SUM(N14029:N14035)</f>
        <v>0</v>
      </c>
      <c r="O14028" s="82" t="s">
        <v>146</v>
      </c>
      <c r="R14028" s="352">
        <f>L14258-[1]გადასახდელები!L12648</f>
        <v>0</v>
      </c>
    </row>
    <row r="14029" spans="2:18" ht="20.25" hidden="1" customHeight="1">
      <c r="B14029" s="36" t="str">
        <f t="shared" si="3850"/>
        <v>b</v>
      </c>
      <c r="C14029" s="42">
        <v>4</v>
      </c>
      <c r="D14029" s="42"/>
      <c r="F14029" s="29"/>
      <c r="G14029" s="47" t="s">
        <v>363</v>
      </c>
      <c r="H14029" s="103"/>
      <c r="I14029" s="94">
        <f t="shared" si="3849"/>
        <v>0</v>
      </c>
      <c r="J14029" s="104"/>
      <c r="K14029" s="104"/>
      <c r="L14029" s="94">
        <f t="shared" si="3851"/>
        <v>0</v>
      </c>
      <c r="M14029" s="104"/>
      <c r="N14029" s="104"/>
      <c r="R14029" s="352">
        <f>L14259-[1]გადასახდელები!L12649</f>
        <v>0</v>
      </c>
    </row>
    <row r="14030" spans="2:18" ht="20.25" hidden="1" customHeight="1">
      <c r="B14030" s="36" t="str">
        <f t="shared" si="3850"/>
        <v>b</v>
      </c>
      <c r="C14030" s="42">
        <v>4</v>
      </c>
      <c r="D14030" s="42"/>
      <c r="F14030" s="29"/>
      <c r="G14030" s="47" t="s">
        <v>210</v>
      </c>
      <c r="H14030" s="103"/>
      <c r="I14030" s="94">
        <f t="shared" si="3849"/>
        <v>0</v>
      </c>
      <c r="J14030" s="104"/>
      <c r="K14030" s="104"/>
      <c r="L14030" s="94">
        <f t="shared" si="3851"/>
        <v>0</v>
      </c>
      <c r="M14030" s="104"/>
      <c r="N14030" s="104"/>
      <c r="R14030" s="352">
        <f>L14260-[1]გადასახდელები!L12650</f>
        <v>0</v>
      </c>
    </row>
    <row r="14031" spans="2:18" ht="20.25" hidden="1" customHeight="1">
      <c r="B14031" s="36" t="str">
        <f t="shared" si="3850"/>
        <v>b</v>
      </c>
      <c r="C14031" s="42">
        <v>4</v>
      </c>
      <c r="D14031" s="42"/>
      <c r="F14031" s="29"/>
      <c r="G14031" s="47" t="s">
        <v>357</v>
      </c>
      <c r="H14031" s="103"/>
      <c r="I14031" s="94">
        <f t="shared" si="3849"/>
        <v>0</v>
      </c>
      <c r="J14031" s="104"/>
      <c r="K14031" s="104"/>
      <c r="L14031" s="94">
        <f t="shared" si="3851"/>
        <v>0</v>
      </c>
      <c r="M14031" s="104"/>
      <c r="N14031" s="104"/>
      <c r="R14031" s="352">
        <f>L14261-[1]გადასახდელები!L12651</f>
        <v>0</v>
      </c>
    </row>
    <row r="14032" spans="2:18" ht="30.75" hidden="1" customHeight="1">
      <c r="B14032" s="36" t="str">
        <f t="shared" si="3850"/>
        <v>b</v>
      </c>
      <c r="C14032" s="42">
        <v>4</v>
      </c>
      <c r="D14032" s="42"/>
      <c r="F14032" s="29"/>
      <c r="G14032" s="47" t="s">
        <v>364</v>
      </c>
      <c r="H14032" s="103"/>
      <c r="I14032" s="94">
        <f t="shared" si="3849"/>
        <v>0</v>
      </c>
      <c r="J14032" s="104"/>
      <c r="K14032" s="104"/>
      <c r="L14032" s="94">
        <f t="shared" si="3851"/>
        <v>0</v>
      </c>
      <c r="M14032" s="104"/>
      <c r="N14032" s="104"/>
      <c r="R14032" s="352">
        <f>L14262-[1]გადასახდელები!L12652</f>
        <v>0</v>
      </c>
    </row>
    <row r="14033" spans="2:18" ht="20.25" hidden="1" customHeight="1">
      <c r="B14033" s="36" t="str">
        <f t="shared" si="3850"/>
        <v>b</v>
      </c>
      <c r="C14033" s="42">
        <v>4</v>
      </c>
      <c r="D14033" s="42"/>
      <c r="F14033" s="29"/>
      <c r="G14033" s="47" t="s">
        <v>366</v>
      </c>
      <c r="H14033" s="103"/>
      <c r="I14033" s="94">
        <f t="shared" si="3849"/>
        <v>0</v>
      </c>
      <c r="J14033" s="104"/>
      <c r="K14033" s="104"/>
      <c r="L14033" s="94">
        <f t="shared" si="3851"/>
        <v>0</v>
      </c>
      <c r="M14033" s="104"/>
      <c r="N14033" s="104"/>
      <c r="R14033" s="352">
        <f>L14263-[1]გადასახდელები!L12653</f>
        <v>0</v>
      </c>
    </row>
    <row r="14034" spans="2:18" ht="20.25" hidden="1" customHeight="1">
      <c r="B14034" s="36" t="str">
        <f t="shared" si="3850"/>
        <v>b</v>
      </c>
      <c r="C14034" s="42">
        <v>4</v>
      </c>
      <c r="D14034" s="42"/>
      <c r="F14034" s="29"/>
      <c r="G14034" s="47" t="s">
        <v>359</v>
      </c>
      <c r="H14034" s="103"/>
      <c r="I14034" s="94">
        <f t="shared" si="3849"/>
        <v>0</v>
      </c>
      <c r="J14034" s="104"/>
      <c r="K14034" s="104"/>
      <c r="L14034" s="94">
        <f t="shared" si="3851"/>
        <v>0</v>
      </c>
      <c r="M14034" s="104"/>
      <c r="N14034" s="104"/>
      <c r="R14034" s="352">
        <f>L14264-[1]გადასახდელები!L12654</f>
        <v>0</v>
      </c>
    </row>
    <row r="14035" spans="2:18" ht="21" hidden="1" customHeight="1" thickBot="1">
      <c r="B14035" s="36" t="str">
        <f t="shared" si="3850"/>
        <v>b</v>
      </c>
      <c r="C14035" s="42">
        <v>4</v>
      </c>
      <c r="D14035" s="42"/>
      <c r="F14035" s="29"/>
      <c r="G14035" s="47" t="s">
        <v>365</v>
      </c>
      <c r="H14035" s="103"/>
      <c r="I14035" s="94">
        <f t="shared" si="3849"/>
        <v>0</v>
      </c>
      <c r="J14035" s="104"/>
      <c r="K14035" s="104"/>
      <c r="L14035" s="94">
        <f t="shared" si="3851"/>
        <v>0</v>
      </c>
      <c r="M14035" s="104"/>
      <c r="N14035" s="104"/>
      <c r="R14035" s="352">
        <f>L14265-[1]გადასახდელები!L12655</f>
        <v>0</v>
      </c>
    </row>
    <row r="14036" spans="2:18" ht="89.25" customHeight="1" thickBot="1">
      <c r="B14036" s="36" t="str">
        <f t="shared" si="3850"/>
        <v>a</v>
      </c>
      <c r="C14036" s="42">
        <v>1</v>
      </c>
      <c r="D14036" s="42"/>
      <c r="E14036" s="24"/>
      <c r="F14036" s="32" t="s">
        <v>129</v>
      </c>
      <c r="G14036" s="326" t="s">
        <v>742</v>
      </c>
      <c r="H14036" s="79">
        <f>H14038+H14170+H14233+H14249</f>
        <v>1E-3</v>
      </c>
      <c r="I14036" s="80">
        <f t="shared" si="3849"/>
        <v>40</v>
      </c>
      <c r="J14036" s="81">
        <f>J14038+J14170+J14233+J14249</f>
        <v>0</v>
      </c>
      <c r="K14036" s="81">
        <f>K14038+K14170+K14233+K14249</f>
        <v>40</v>
      </c>
      <c r="L14036" s="80">
        <f t="shared" ref="L14036:L14054" si="3852">M14036+N14036</f>
        <v>0.61299999999999988</v>
      </c>
      <c r="M14036" s="81">
        <f>M14038+M14170+M14233+M14249</f>
        <v>0</v>
      </c>
      <c r="N14036" s="81">
        <f>N14038+N14170+N14233+N14249</f>
        <v>0.61299999999999988</v>
      </c>
      <c r="O14036" s="82" t="s">
        <v>146</v>
      </c>
      <c r="P14036" s="43">
        <v>1</v>
      </c>
      <c r="R14036" s="352">
        <f>L14266-[1]გადასახდელები!L12656</f>
        <v>-14.61</v>
      </c>
    </row>
    <row r="14037" spans="2:18" ht="9.75" hidden="1" customHeight="1" thickTop="1">
      <c r="B14037" s="36" t="str">
        <f t="shared" si="3850"/>
        <v>b</v>
      </c>
      <c r="C14037" s="42">
        <v>2</v>
      </c>
      <c r="D14037" s="42"/>
      <c r="F14037" s="26"/>
      <c r="G14037" s="46" t="s">
        <v>162</v>
      </c>
      <c r="H14037" s="83"/>
      <c r="I14037" s="84">
        <f t="shared" si="3849"/>
        <v>0</v>
      </c>
      <c r="J14037" s="85"/>
      <c r="K14037" s="85"/>
      <c r="L14037" s="84">
        <f t="shared" si="3852"/>
        <v>0</v>
      </c>
      <c r="M14037" s="85"/>
      <c r="N14037" s="85"/>
      <c r="R14037" s="352">
        <f>L14267-[1]გადასახდელები!L12657</f>
        <v>0</v>
      </c>
    </row>
    <row r="14038" spans="2:18" ht="20.25" customHeight="1" thickTop="1">
      <c r="B14038" s="36" t="str">
        <f t="shared" si="3850"/>
        <v>a</v>
      </c>
      <c r="C14038" s="42">
        <v>2</v>
      </c>
      <c r="D14038" s="42"/>
      <c r="E14038" s="24">
        <v>7107</v>
      </c>
      <c r="F14038" s="341" t="s">
        <v>524</v>
      </c>
      <c r="G14038" s="58" t="s">
        <v>163</v>
      </c>
      <c r="H14038" s="86">
        <f>H14039+H14050+H14118+H14126+H14127+H14137+H14147</f>
        <v>1E-3</v>
      </c>
      <c r="I14038" s="87">
        <f t="shared" si="3849"/>
        <v>40</v>
      </c>
      <c r="J14038" s="88">
        <f>J14039+J14050+J14118+J14126+J14127+J14137+J14147+J14117</f>
        <v>0</v>
      </c>
      <c r="K14038" s="88">
        <f>K14039+K14050+K14118+K14126+K14127+K14137+K14147</f>
        <v>40</v>
      </c>
      <c r="L14038" s="87">
        <f t="shared" si="3852"/>
        <v>0.61299999999999988</v>
      </c>
      <c r="M14038" s="88">
        <f>M14039+M14050+M14118+M14126+M14127+M14137+M14147+M14117</f>
        <v>0</v>
      </c>
      <c r="N14038" s="88">
        <f>N14039+N14050+N14118+N14126+N14127+N14137+N14147</f>
        <v>0.61299999999999988</v>
      </c>
      <c r="O14038" s="82" t="s">
        <v>146</v>
      </c>
      <c r="R14038" s="352">
        <f>L14268-[1]გადასახდელები!L12658</f>
        <v>-14.61</v>
      </c>
    </row>
    <row r="14039" spans="2:18" ht="20.25" hidden="1" customHeight="1">
      <c r="B14039" s="36" t="str">
        <f t="shared" si="3850"/>
        <v>b</v>
      </c>
      <c r="C14039" s="42">
        <v>31</v>
      </c>
      <c r="D14039" s="42"/>
      <c r="F14039" s="341" t="s">
        <v>525</v>
      </c>
      <c r="G14039" s="57" t="s">
        <v>164</v>
      </c>
      <c r="H14039" s="89">
        <f>H14040+H14049</f>
        <v>0</v>
      </c>
      <c r="I14039" s="90">
        <f t="shared" si="3849"/>
        <v>0</v>
      </c>
      <c r="J14039" s="92">
        <f>J14040+J14049</f>
        <v>0</v>
      </c>
      <c r="K14039" s="92">
        <f>K14040+K14049</f>
        <v>0</v>
      </c>
      <c r="L14039" s="90">
        <f t="shared" si="3852"/>
        <v>0</v>
      </c>
      <c r="M14039" s="92">
        <f>M14040+M14049</f>
        <v>0</v>
      </c>
      <c r="N14039" s="92">
        <f>N14040+N14049</f>
        <v>0</v>
      </c>
      <c r="O14039" s="82" t="s">
        <v>146</v>
      </c>
      <c r="R14039" s="352">
        <f>L14269-[1]გადასახდელები!L12659</f>
        <v>0</v>
      </c>
    </row>
    <row r="14040" spans="2:18" ht="20.25" hidden="1" customHeight="1">
      <c r="B14040" s="36" t="str">
        <f t="shared" si="3850"/>
        <v>b</v>
      </c>
      <c r="C14040" s="42">
        <v>4</v>
      </c>
      <c r="D14040" s="42"/>
      <c r="F14040" s="341" t="s">
        <v>526</v>
      </c>
      <c r="G14040" s="47" t="s">
        <v>165</v>
      </c>
      <c r="H14040" s="93">
        <f>H14041+H14048</f>
        <v>0</v>
      </c>
      <c r="I14040" s="94">
        <f t="shared" si="3849"/>
        <v>0</v>
      </c>
      <c r="J14040" s="95">
        <f>J14041+J14048</f>
        <v>0</v>
      </c>
      <c r="K14040" s="95">
        <f>K14041+K14048</f>
        <v>0</v>
      </c>
      <c r="L14040" s="94">
        <f t="shared" si="3852"/>
        <v>0</v>
      </c>
      <c r="M14040" s="95">
        <f>M14041+M14048</f>
        <v>0</v>
      </c>
      <c r="N14040" s="95">
        <f>N14041+N14048</f>
        <v>0</v>
      </c>
      <c r="O14040" s="82" t="s">
        <v>146</v>
      </c>
      <c r="R14040" s="352">
        <f>L14270-[1]გადასახდელები!L12660</f>
        <v>0</v>
      </c>
    </row>
    <row r="14041" spans="2:18" ht="20.25" hidden="1" customHeight="1">
      <c r="B14041" s="36" t="str">
        <f t="shared" si="3850"/>
        <v>b</v>
      </c>
      <c r="C14041" s="42">
        <v>5</v>
      </c>
      <c r="D14041" s="42"/>
      <c r="F14041" s="342" t="s">
        <v>527</v>
      </c>
      <c r="G14041" s="48" t="s">
        <v>166</v>
      </c>
      <c r="H14041" s="96">
        <f>SUM(H14042:H14047)</f>
        <v>0</v>
      </c>
      <c r="I14041" s="97">
        <f t="shared" si="3849"/>
        <v>0</v>
      </c>
      <c r="J14041" s="98">
        <f>SUM(J14042:J14047)</f>
        <v>0</v>
      </c>
      <c r="K14041" s="98">
        <f>SUM(K14042:K14047)</f>
        <v>0</v>
      </c>
      <c r="L14041" s="97">
        <f t="shared" si="3852"/>
        <v>0</v>
      </c>
      <c r="M14041" s="98">
        <f>SUM(M14042:M14047)</f>
        <v>0</v>
      </c>
      <c r="N14041" s="98">
        <f>SUM(N14042:N14047)</f>
        <v>0</v>
      </c>
      <c r="O14041" s="82" t="s">
        <v>146</v>
      </c>
      <c r="R14041" s="352">
        <f>L14271-[1]გადასახდელები!L12661</f>
        <v>0</v>
      </c>
    </row>
    <row r="14042" spans="2:18" ht="20.25" hidden="1" customHeight="1">
      <c r="B14042" s="36" t="str">
        <f t="shared" si="3850"/>
        <v>b</v>
      </c>
      <c r="C14042" s="42">
        <v>6</v>
      </c>
      <c r="D14042" s="42"/>
      <c r="F14042" s="343" t="s">
        <v>528</v>
      </c>
      <c r="G14042" s="45" t="s">
        <v>167</v>
      </c>
      <c r="H14042" s="99"/>
      <c r="I14042" s="91">
        <f t="shared" si="3849"/>
        <v>0</v>
      </c>
      <c r="J14042" s="100"/>
      <c r="K14042" s="100"/>
      <c r="L14042" s="91">
        <f t="shared" si="3852"/>
        <v>0</v>
      </c>
      <c r="M14042" s="100"/>
      <c r="N14042" s="100"/>
      <c r="R14042" s="352">
        <f>L14272-[1]გადასახდელები!L12662</f>
        <v>0</v>
      </c>
    </row>
    <row r="14043" spans="2:18" ht="20.25" hidden="1" customHeight="1">
      <c r="B14043" s="36" t="str">
        <f t="shared" si="3850"/>
        <v>b</v>
      </c>
      <c r="C14043" s="42">
        <v>6</v>
      </c>
      <c r="D14043" s="42"/>
      <c r="F14043" s="343" t="s">
        <v>592</v>
      </c>
      <c r="G14043" s="45" t="s">
        <v>168</v>
      </c>
      <c r="H14043" s="99"/>
      <c r="I14043" s="91">
        <f t="shared" si="3849"/>
        <v>0</v>
      </c>
      <c r="J14043" s="100"/>
      <c r="K14043" s="100"/>
      <c r="L14043" s="91">
        <f t="shared" si="3852"/>
        <v>0</v>
      </c>
      <c r="M14043" s="100"/>
      <c r="N14043" s="100"/>
      <c r="R14043" s="352">
        <f>L14273-[1]გადასახდელები!L12663</f>
        <v>0</v>
      </c>
    </row>
    <row r="14044" spans="2:18" ht="20.25" hidden="1" customHeight="1">
      <c r="B14044" s="36" t="str">
        <f t="shared" si="3850"/>
        <v>b</v>
      </c>
      <c r="C14044" s="42">
        <v>6</v>
      </c>
      <c r="D14044" s="42"/>
      <c r="F14044" s="343" t="s">
        <v>529</v>
      </c>
      <c r="G14044" s="45" t="s">
        <v>169</v>
      </c>
      <c r="H14044" s="99"/>
      <c r="I14044" s="91">
        <f t="shared" si="3849"/>
        <v>0</v>
      </c>
      <c r="J14044" s="100"/>
      <c r="K14044" s="100"/>
      <c r="L14044" s="91">
        <f t="shared" si="3852"/>
        <v>0</v>
      </c>
      <c r="M14044" s="100"/>
      <c r="N14044" s="100"/>
      <c r="R14044" s="352">
        <f>L14274-[1]გადასახდელები!L12664</f>
        <v>0</v>
      </c>
    </row>
    <row r="14045" spans="2:18" ht="20.25" hidden="1" customHeight="1">
      <c r="B14045" s="36" t="str">
        <f t="shared" si="3850"/>
        <v>b</v>
      </c>
      <c r="C14045" s="42">
        <v>6</v>
      </c>
      <c r="D14045" s="42"/>
      <c r="F14045" s="343" t="s">
        <v>593</v>
      </c>
      <c r="G14045" s="45" t="s">
        <v>170</v>
      </c>
      <c r="H14045" s="99"/>
      <c r="I14045" s="91">
        <f t="shared" si="3849"/>
        <v>0</v>
      </c>
      <c r="J14045" s="100"/>
      <c r="K14045" s="100"/>
      <c r="L14045" s="91">
        <f t="shared" si="3852"/>
        <v>0</v>
      </c>
      <c r="M14045" s="100"/>
      <c r="N14045" s="100"/>
      <c r="R14045" s="352">
        <f>L14275-[1]გადასახდელები!L12665</f>
        <v>0</v>
      </c>
    </row>
    <row r="14046" spans="2:18" ht="20.25" hidden="1" customHeight="1">
      <c r="B14046" s="36" t="str">
        <f t="shared" si="3850"/>
        <v>b</v>
      </c>
      <c r="C14046" s="42">
        <v>6</v>
      </c>
      <c r="D14046" s="42"/>
      <c r="F14046" s="343" t="s">
        <v>594</v>
      </c>
      <c r="G14046" s="45" t="s">
        <v>171</v>
      </c>
      <c r="H14046" s="99"/>
      <c r="I14046" s="91">
        <f t="shared" si="3849"/>
        <v>0</v>
      </c>
      <c r="J14046" s="100"/>
      <c r="K14046" s="100"/>
      <c r="L14046" s="91">
        <f t="shared" si="3852"/>
        <v>0</v>
      </c>
      <c r="M14046" s="100"/>
      <c r="N14046" s="100"/>
      <c r="R14046" s="352">
        <f>L14276-[1]გადასახდელები!L12666</f>
        <v>0</v>
      </c>
    </row>
    <row r="14047" spans="2:18" ht="20.25" hidden="1" customHeight="1">
      <c r="B14047" s="36" t="str">
        <f t="shared" si="3850"/>
        <v>b</v>
      </c>
      <c r="C14047" s="42">
        <v>6</v>
      </c>
      <c r="D14047" s="42"/>
      <c r="F14047" s="343" t="s">
        <v>595</v>
      </c>
      <c r="G14047" s="45" t="s">
        <v>172</v>
      </c>
      <c r="H14047" s="99"/>
      <c r="I14047" s="91">
        <f t="shared" si="3849"/>
        <v>0</v>
      </c>
      <c r="J14047" s="100"/>
      <c r="K14047" s="100"/>
      <c r="L14047" s="91">
        <f t="shared" si="3852"/>
        <v>0</v>
      </c>
      <c r="M14047" s="100"/>
      <c r="N14047" s="100"/>
      <c r="R14047" s="352">
        <f>L14277-[1]გადასახდელები!L12667</f>
        <v>0</v>
      </c>
    </row>
    <row r="14048" spans="2:18" ht="20.25" hidden="1" customHeight="1">
      <c r="B14048" s="36" t="str">
        <f t="shared" si="3850"/>
        <v>b</v>
      </c>
      <c r="C14048" s="42">
        <v>5</v>
      </c>
      <c r="D14048" s="42"/>
      <c r="F14048" s="343" t="s">
        <v>596</v>
      </c>
      <c r="G14048" s="48" t="s">
        <v>173</v>
      </c>
      <c r="H14048" s="101"/>
      <c r="I14048" s="97">
        <f t="shared" si="3849"/>
        <v>0</v>
      </c>
      <c r="J14048" s="102"/>
      <c r="K14048" s="102"/>
      <c r="L14048" s="97">
        <f t="shared" si="3852"/>
        <v>0</v>
      </c>
      <c r="M14048" s="102"/>
      <c r="N14048" s="102"/>
      <c r="R14048" s="352">
        <f>L14278-[1]გადასახდელები!L12668</f>
        <v>0</v>
      </c>
    </row>
    <row r="14049" spans="2:18" ht="20.25" hidden="1" customHeight="1">
      <c r="B14049" s="36" t="str">
        <f t="shared" si="3850"/>
        <v>b</v>
      </c>
      <c r="C14049" s="42">
        <v>4</v>
      </c>
      <c r="D14049" s="42"/>
      <c r="F14049" s="343" t="s">
        <v>597</v>
      </c>
      <c r="G14049" s="47" t="s">
        <v>174</v>
      </c>
      <c r="H14049" s="103"/>
      <c r="I14049" s="94">
        <f t="shared" si="3849"/>
        <v>0</v>
      </c>
      <c r="J14049" s="104"/>
      <c r="K14049" s="104"/>
      <c r="L14049" s="94">
        <f t="shared" si="3852"/>
        <v>0</v>
      </c>
      <c r="M14049" s="104"/>
      <c r="N14049" s="104"/>
      <c r="R14049" s="352">
        <f>L14279-[1]გადასახდელები!L12669</f>
        <v>0</v>
      </c>
    </row>
    <row r="14050" spans="2:18" ht="20.25" hidden="1" customHeight="1">
      <c r="B14050" s="36" t="str">
        <f t="shared" si="3850"/>
        <v>b</v>
      </c>
      <c r="C14050" s="42">
        <v>3</v>
      </c>
      <c r="D14050" s="42"/>
      <c r="F14050" s="342" t="s">
        <v>530</v>
      </c>
      <c r="G14050" s="57" t="s">
        <v>175</v>
      </c>
      <c r="H14050" s="89">
        <f>H14051+H14052+H14055+H14091+H14092+H14093+H14094+H14095+H14102+H14103</f>
        <v>0</v>
      </c>
      <c r="I14050" s="90">
        <f t="shared" si="3849"/>
        <v>0</v>
      </c>
      <c r="J14050" s="92">
        <f>J14051+J14052+J14055+J14091+J14092+J14093+J14094+J14095+J14102+J14103</f>
        <v>0</v>
      </c>
      <c r="K14050" s="92">
        <f>K14051+K14052+K14055+K14091+K14092+K14093+K14094+K14095+K14102+K14103</f>
        <v>0</v>
      </c>
      <c r="L14050" s="90">
        <f t="shared" si="3852"/>
        <v>0</v>
      </c>
      <c r="M14050" s="92">
        <f>M14051+M14052+M14055+M14091+M14092+M14093+M14094+M14095+M14102+M14103</f>
        <v>0</v>
      </c>
      <c r="N14050" s="92">
        <f>N14051+N14052+N14055+N14091+N14092+N14093+N14094+N14095+N14102+N14103</f>
        <v>0</v>
      </c>
      <c r="O14050" s="82" t="s">
        <v>146</v>
      </c>
      <c r="R14050" s="352">
        <f>L14280-[1]გადასახდელები!L12670</f>
        <v>0</v>
      </c>
    </row>
    <row r="14051" spans="2:18" ht="20.25" hidden="1" customHeight="1">
      <c r="B14051" s="36" t="str">
        <f t="shared" si="3850"/>
        <v>b</v>
      </c>
      <c r="C14051" s="42">
        <v>4</v>
      </c>
      <c r="D14051" s="42"/>
      <c r="F14051" s="343" t="s">
        <v>531</v>
      </c>
      <c r="G14051" s="47" t="s">
        <v>176</v>
      </c>
      <c r="H14051" s="103"/>
      <c r="I14051" s="94">
        <f t="shared" si="3849"/>
        <v>0</v>
      </c>
      <c r="J14051" s="104"/>
      <c r="K14051" s="104"/>
      <c r="L14051" s="94">
        <f t="shared" si="3852"/>
        <v>0</v>
      </c>
      <c r="M14051" s="104"/>
      <c r="N14051" s="104"/>
      <c r="R14051" s="352">
        <f>L14281-[1]გადასახდელები!L12671</f>
        <v>0</v>
      </c>
    </row>
    <row r="14052" spans="2:18" ht="20.25" hidden="1" customHeight="1">
      <c r="B14052" s="36" t="str">
        <f t="shared" si="3850"/>
        <v>b</v>
      </c>
      <c r="C14052" s="42">
        <v>4</v>
      </c>
      <c r="D14052" s="42"/>
      <c r="F14052" s="342" t="s">
        <v>532</v>
      </c>
      <c r="G14052" s="47" t="s">
        <v>177</v>
      </c>
      <c r="H14052" s="93">
        <f>SUM(H14053:H14054)</f>
        <v>0</v>
      </c>
      <c r="I14052" s="94">
        <f t="shared" si="3849"/>
        <v>0</v>
      </c>
      <c r="J14052" s="95">
        <f>SUM(J14053:J14054)</f>
        <v>0</v>
      </c>
      <c r="K14052" s="95">
        <f>SUM(K14053:K14054)</f>
        <v>0</v>
      </c>
      <c r="L14052" s="94">
        <f t="shared" si="3852"/>
        <v>0</v>
      </c>
      <c r="M14052" s="95">
        <f>SUM(M14053:M14054)</f>
        <v>0</v>
      </c>
      <c r="N14052" s="95">
        <f>SUM(N14053:N14054)</f>
        <v>0</v>
      </c>
      <c r="O14052" s="82" t="s">
        <v>146</v>
      </c>
      <c r="R14052" s="352">
        <f>L14282-[1]გადასახდელები!L12672</f>
        <v>0</v>
      </c>
    </row>
    <row r="14053" spans="2:18" ht="20.25" hidden="1" customHeight="1">
      <c r="B14053" s="36" t="str">
        <f t="shared" si="3850"/>
        <v>b</v>
      </c>
      <c r="C14053" s="42">
        <v>5</v>
      </c>
      <c r="D14053" s="42"/>
      <c r="F14053" s="343" t="s">
        <v>533</v>
      </c>
      <c r="G14053" s="48" t="s">
        <v>178</v>
      </c>
      <c r="H14053" s="101"/>
      <c r="I14053" s="97">
        <f t="shared" si="3849"/>
        <v>0</v>
      </c>
      <c r="J14053" s="102"/>
      <c r="K14053" s="102"/>
      <c r="L14053" s="97">
        <f t="shared" si="3852"/>
        <v>0</v>
      </c>
      <c r="M14053" s="102"/>
      <c r="N14053" s="102"/>
      <c r="R14053" s="352">
        <f>L14283-[1]გადასახდელები!L12673</f>
        <v>0</v>
      </c>
    </row>
    <row r="14054" spans="2:18" ht="20.25" hidden="1" customHeight="1">
      <c r="B14054" s="36" t="str">
        <f t="shared" si="3850"/>
        <v>b</v>
      </c>
      <c r="C14054" s="42">
        <v>5</v>
      </c>
      <c r="D14054" s="42"/>
      <c r="F14054" s="343" t="s">
        <v>598</v>
      </c>
      <c r="G14054" s="48" t="s">
        <v>179</v>
      </c>
      <c r="H14054" s="101"/>
      <c r="I14054" s="97">
        <f t="shared" si="3849"/>
        <v>0</v>
      </c>
      <c r="J14054" s="102"/>
      <c r="K14054" s="102"/>
      <c r="L14054" s="97">
        <f t="shared" si="3852"/>
        <v>0</v>
      </c>
      <c r="M14054" s="102"/>
      <c r="N14054" s="102"/>
      <c r="R14054" s="352">
        <f>L14284-[1]გადასახდელები!L12674</f>
        <v>0</v>
      </c>
    </row>
    <row r="14055" spans="2:18" ht="20.25" hidden="1" customHeight="1">
      <c r="B14055" s="36" t="str">
        <f t="shared" si="3850"/>
        <v>b</v>
      </c>
      <c r="C14055" s="42">
        <v>4</v>
      </c>
      <c r="D14055" s="42"/>
      <c r="F14055" s="342" t="s">
        <v>534</v>
      </c>
      <c r="G14055" s="47" t="s">
        <v>180</v>
      </c>
      <c r="H14055" s="93">
        <f>H14056+H14057+H14058+H14059+H14071+H14075+H14076+H14077+H14078+H14079+H14080+H14081+H14089+H14090</f>
        <v>0</v>
      </c>
      <c r="I14055" s="94">
        <f t="shared" si="3849"/>
        <v>0</v>
      </c>
      <c r="J14055" s="95">
        <f>J14056+J14057+J14058+J14059+J14071+J14075+J14076+J14077+J14078+J14079+J14080+J14081+J14089+J14090</f>
        <v>0</v>
      </c>
      <c r="K14055" s="95">
        <f>K14056+K14057+K14058+K14059+K14071+K14075+K14076+K14077+K14078+K14079+K14080+K14081+K14089+K14090</f>
        <v>0</v>
      </c>
      <c r="L14055" s="94">
        <f t="shared" ref="L14055:L14118" si="3853">M14055+N14055</f>
        <v>0</v>
      </c>
      <c r="M14055" s="95">
        <f>M14056+M14057+M14058+M14059+M14071+M14075+M14076+M14077+M14078+M14079+M14080+M14081+M14089+M14090</f>
        <v>0</v>
      </c>
      <c r="N14055" s="95">
        <f>N14056+N14057+N14058+N14059+N14071+N14075+N14076+N14077+N14078+N14079+N14080+N14081+N14089+N14090</f>
        <v>0</v>
      </c>
      <c r="O14055" s="82" t="s">
        <v>146</v>
      </c>
      <c r="R14055" s="352">
        <f>L14285-[1]გადასახდელები!L12675</f>
        <v>0</v>
      </c>
    </row>
    <row r="14056" spans="2:18" ht="42.75" hidden="1" customHeight="1">
      <c r="B14056" s="36" t="str">
        <f t="shared" si="3850"/>
        <v>b</v>
      </c>
      <c r="C14056" s="42">
        <v>5</v>
      </c>
      <c r="D14056" s="42"/>
      <c r="F14056" s="343" t="s">
        <v>535</v>
      </c>
      <c r="G14056" s="48" t="s">
        <v>229</v>
      </c>
      <c r="H14056" s="101"/>
      <c r="I14056" s="97">
        <f t="shared" si="3849"/>
        <v>0</v>
      </c>
      <c r="J14056" s="102"/>
      <c r="K14056" s="102"/>
      <c r="L14056" s="97">
        <f t="shared" si="3853"/>
        <v>0</v>
      </c>
      <c r="M14056" s="102"/>
      <c r="N14056" s="102"/>
      <c r="R14056" s="352">
        <f>L14286-[1]გადასახდელები!L12676</f>
        <v>0</v>
      </c>
    </row>
    <row r="14057" spans="2:18" ht="30.75" hidden="1" customHeight="1">
      <c r="B14057" s="36" t="str">
        <f t="shared" si="3850"/>
        <v>b</v>
      </c>
      <c r="C14057" s="42">
        <v>5</v>
      </c>
      <c r="D14057" s="42"/>
      <c r="F14057" s="343" t="s">
        <v>599</v>
      </c>
      <c r="G14057" s="49" t="s">
        <v>196</v>
      </c>
      <c r="H14057" s="101"/>
      <c r="I14057" s="97">
        <f t="shared" si="3849"/>
        <v>0</v>
      </c>
      <c r="J14057" s="102"/>
      <c r="K14057" s="102"/>
      <c r="L14057" s="97">
        <f t="shared" si="3853"/>
        <v>0</v>
      </c>
      <c r="M14057" s="102"/>
      <c r="N14057" s="102"/>
      <c r="R14057" s="352">
        <f>L14287-[1]გადასახდელები!L12677</f>
        <v>0</v>
      </c>
    </row>
    <row r="14058" spans="2:18" ht="60.75" hidden="1" customHeight="1">
      <c r="B14058" s="36" t="str">
        <f t="shared" si="3850"/>
        <v>b</v>
      </c>
      <c r="C14058" s="42">
        <v>5</v>
      </c>
      <c r="D14058" s="42"/>
      <c r="F14058" s="343" t="s">
        <v>536</v>
      </c>
      <c r="G14058" s="49" t="s">
        <v>230</v>
      </c>
      <c r="H14058" s="101"/>
      <c r="I14058" s="97">
        <f t="shared" ref="I14058:I14121" si="3854">J14058+K14058</f>
        <v>0</v>
      </c>
      <c r="J14058" s="102"/>
      <c r="K14058" s="102"/>
      <c r="L14058" s="97">
        <f t="shared" si="3853"/>
        <v>0</v>
      </c>
      <c r="M14058" s="102"/>
      <c r="N14058" s="102"/>
      <c r="R14058" s="352">
        <f>L14288-[1]გადასახდელები!L12678</f>
        <v>0</v>
      </c>
    </row>
    <row r="14059" spans="2:18" ht="30.75" hidden="1" customHeight="1">
      <c r="B14059" s="36" t="str">
        <f t="shared" ref="B14059:B14122" si="3855">IF(H14059+I14059+L14059&gt;0,"a","b")</f>
        <v>b</v>
      </c>
      <c r="C14059" s="42">
        <v>5</v>
      </c>
      <c r="D14059" s="42"/>
      <c r="F14059" s="342" t="s">
        <v>537</v>
      </c>
      <c r="G14059" s="48" t="s">
        <v>195</v>
      </c>
      <c r="H14059" s="96">
        <f>SUM(H14060:H14070)</f>
        <v>0</v>
      </c>
      <c r="I14059" s="97">
        <f t="shared" si="3854"/>
        <v>0</v>
      </c>
      <c r="J14059" s="98">
        <f>SUM(J14060:J14070)</f>
        <v>0</v>
      </c>
      <c r="K14059" s="98">
        <f>SUM(K14060:K14070)</f>
        <v>0</v>
      </c>
      <c r="L14059" s="97">
        <f t="shared" si="3853"/>
        <v>0</v>
      </c>
      <c r="M14059" s="98">
        <f>SUM(M14060:M14070)</f>
        <v>0</v>
      </c>
      <c r="N14059" s="98">
        <f>SUM(N14060:N14070)</f>
        <v>0</v>
      </c>
      <c r="O14059" s="82" t="s">
        <v>146</v>
      </c>
      <c r="R14059" s="352">
        <f>L14289-[1]გადასახდელები!L12679</f>
        <v>0</v>
      </c>
    </row>
    <row r="14060" spans="2:18" ht="20.25" hidden="1" customHeight="1">
      <c r="B14060" s="36" t="str">
        <f t="shared" si="3855"/>
        <v>b</v>
      </c>
      <c r="C14060" s="42">
        <v>6</v>
      </c>
      <c r="D14060" s="42"/>
      <c r="F14060" s="343" t="s">
        <v>600</v>
      </c>
      <c r="G14060" s="45" t="s">
        <v>181</v>
      </c>
      <c r="H14060" s="106"/>
      <c r="I14060" s="105">
        <f t="shared" si="3854"/>
        <v>0</v>
      </c>
      <c r="J14060" s="107"/>
      <c r="K14060" s="107"/>
      <c r="L14060" s="105">
        <f t="shared" si="3853"/>
        <v>0</v>
      </c>
      <c r="M14060" s="107"/>
      <c r="N14060" s="107"/>
      <c r="R14060" s="352">
        <f>L14290-[1]გადასახდელები!L12680</f>
        <v>0</v>
      </c>
    </row>
    <row r="14061" spans="2:18" ht="20.25" hidden="1" customHeight="1">
      <c r="B14061" s="36" t="str">
        <f t="shared" si="3855"/>
        <v>b</v>
      </c>
      <c r="C14061" s="42">
        <v>6</v>
      </c>
      <c r="D14061" s="42"/>
      <c r="F14061" s="343" t="s">
        <v>601</v>
      </c>
      <c r="G14061" s="45" t="s">
        <v>182</v>
      </c>
      <c r="H14061" s="106"/>
      <c r="I14061" s="105">
        <f t="shared" si="3854"/>
        <v>0</v>
      </c>
      <c r="J14061" s="107"/>
      <c r="K14061" s="107"/>
      <c r="L14061" s="105">
        <f t="shared" si="3853"/>
        <v>0</v>
      </c>
      <c r="M14061" s="107"/>
      <c r="N14061" s="107"/>
      <c r="R14061" s="352">
        <f>L14291-[1]გადასახდელები!L12681</f>
        <v>0</v>
      </c>
    </row>
    <row r="14062" spans="2:18" ht="20.25" hidden="1" customHeight="1">
      <c r="B14062" s="36" t="str">
        <f t="shared" si="3855"/>
        <v>b</v>
      </c>
      <c r="C14062" s="42">
        <v>6</v>
      </c>
      <c r="D14062" s="42"/>
      <c r="F14062" s="343" t="s">
        <v>602</v>
      </c>
      <c r="G14062" s="45" t="s">
        <v>183</v>
      </c>
      <c r="H14062" s="106"/>
      <c r="I14062" s="105">
        <f t="shared" si="3854"/>
        <v>0</v>
      </c>
      <c r="J14062" s="107"/>
      <c r="K14062" s="107"/>
      <c r="L14062" s="105">
        <f t="shared" si="3853"/>
        <v>0</v>
      </c>
      <c r="M14062" s="107"/>
      <c r="N14062" s="107"/>
      <c r="R14062" s="352">
        <f>L14292-[1]გადასახდელები!L12682</f>
        <v>0</v>
      </c>
    </row>
    <row r="14063" spans="2:18" ht="20.25" hidden="1" customHeight="1">
      <c r="B14063" s="36" t="str">
        <f t="shared" si="3855"/>
        <v>b</v>
      </c>
      <c r="C14063" s="42">
        <v>6</v>
      </c>
      <c r="D14063" s="42"/>
      <c r="F14063" s="343" t="s">
        <v>603</v>
      </c>
      <c r="G14063" s="45" t="s">
        <v>184</v>
      </c>
      <c r="H14063" s="106"/>
      <c r="I14063" s="105">
        <f t="shared" si="3854"/>
        <v>0</v>
      </c>
      <c r="J14063" s="107"/>
      <c r="K14063" s="107"/>
      <c r="L14063" s="105">
        <f t="shared" si="3853"/>
        <v>0</v>
      </c>
      <c r="M14063" s="107"/>
      <c r="N14063" s="107"/>
      <c r="R14063" s="352">
        <f>L14293-[1]გადასახდელები!L12683</f>
        <v>0</v>
      </c>
    </row>
    <row r="14064" spans="2:18" ht="20.25" hidden="1" customHeight="1">
      <c r="B14064" s="36" t="str">
        <f t="shared" si="3855"/>
        <v>b</v>
      </c>
      <c r="C14064" s="42">
        <v>6</v>
      </c>
      <c r="D14064" s="42"/>
      <c r="F14064" s="343" t="s">
        <v>538</v>
      </c>
      <c r="G14064" s="45" t="s">
        <v>185</v>
      </c>
      <c r="H14064" s="106"/>
      <c r="I14064" s="105">
        <f t="shared" si="3854"/>
        <v>0</v>
      </c>
      <c r="J14064" s="107"/>
      <c r="K14064" s="107"/>
      <c r="L14064" s="105">
        <f t="shared" si="3853"/>
        <v>0</v>
      </c>
      <c r="M14064" s="107"/>
      <c r="N14064" s="107"/>
      <c r="R14064" s="352">
        <f>L14294-[1]გადასახდელები!L12684</f>
        <v>0</v>
      </c>
    </row>
    <row r="14065" spans="2:18" ht="20.25" hidden="1" customHeight="1">
      <c r="B14065" s="36" t="str">
        <f t="shared" si="3855"/>
        <v>b</v>
      </c>
      <c r="C14065" s="42">
        <v>6</v>
      </c>
      <c r="D14065" s="42"/>
      <c r="F14065" s="343" t="s">
        <v>604</v>
      </c>
      <c r="G14065" s="45" t="s">
        <v>186</v>
      </c>
      <c r="H14065" s="106"/>
      <c r="I14065" s="105">
        <f t="shared" si="3854"/>
        <v>0</v>
      </c>
      <c r="J14065" s="107"/>
      <c r="K14065" s="107"/>
      <c r="L14065" s="105">
        <f t="shared" si="3853"/>
        <v>0</v>
      </c>
      <c r="M14065" s="107"/>
      <c r="N14065" s="107"/>
      <c r="R14065" s="352">
        <f>L14295-[1]გადასახდელები!L12685</f>
        <v>0</v>
      </c>
    </row>
    <row r="14066" spans="2:18" ht="20.25" hidden="1" customHeight="1">
      <c r="B14066" s="36" t="str">
        <f t="shared" si="3855"/>
        <v>b</v>
      </c>
      <c r="C14066" s="42">
        <v>6</v>
      </c>
      <c r="D14066" s="42"/>
      <c r="F14066" s="343" t="s">
        <v>605</v>
      </c>
      <c r="G14066" s="45" t="s">
        <v>187</v>
      </c>
      <c r="H14066" s="106"/>
      <c r="I14066" s="105">
        <f t="shared" si="3854"/>
        <v>0</v>
      </c>
      <c r="J14066" s="107"/>
      <c r="K14066" s="107"/>
      <c r="L14066" s="105">
        <f t="shared" si="3853"/>
        <v>0</v>
      </c>
      <c r="M14066" s="107"/>
      <c r="N14066" s="107"/>
      <c r="R14066" s="352">
        <f>L14296-[1]გადასახდელები!L12686</f>
        <v>0</v>
      </c>
    </row>
    <row r="14067" spans="2:18" ht="20.25" hidden="1" customHeight="1">
      <c r="B14067" s="36" t="str">
        <f t="shared" si="3855"/>
        <v>b</v>
      </c>
      <c r="C14067" s="42">
        <v>6</v>
      </c>
      <c r="D14067" s="42"/>
      <c r="F14067" s="343" t="s">
        <v>606</v>
      </c>
      <c r="G14067" s="45" t="s">
        <v>188</v>
      </c>
      <c r="H14067" s="106"/>
      <c r="I14067" s="105">
        <f t="shared" si="3854"/>
        <v>0</v>
      </c>
      <c r="J14067" s="107"/>
      <c r="K14067" s="107"/>
      <c r="L14067" s="105">
        <f t="shared" si="3853"/>
        <v>0</v>
      </c>
      <c r="M14067" s="107"/>
      <c r="N14067" s="107"/>
      <c r="R14067" s="352">
        <f>L14297-[1]გადასახდელები!L12687</f>
        <v>0</v>
      </c>
    </row>
    <row r="14068" spans="2:18" ht="20.25" hidden="1" customHeight="1">
      <c r="B14068" s="36" t="str">
        <f t="shared" si="3855"/>
        <v>b</v>
      </c>
      <c r="C14068" s="42">
        <v>6</v>
      </c>
      <c r="D14068" s="42"/>
      <c r="F14068" s="343" t="s">
        <v>607</v>
      </c>
      <c r="G14068" s="45" t="s">
        <v>189</v>
      </c>
      <c r="H14068" s="106"/>
      <c r="I14068" s="105">
        <f t="shared" si="3854"/>
        <v>0</v>
      </c>
      <c r="J14068" s="107"/>
      <c r="K14068" s="107"/>
      <c r="L14068" s="105">
        <f t="shared" si="3853"/>
        <v>0</v>
      </c>
      <c r="M14068" s="107"/>
      <c r="N14068" s="107"/>
      <c r="R14068" s="352">
        <f>L14298-[1]გადასახდელები!L12688</f>
        <v>0</v>
      </c>
    </row>
    <row r="14069" spans="2:18" ht="20.25" hidden="1" customHeight="1">
      <c r="B14069" s="36" t="str">
        <f t="shared" si="3855"/>
        <v>b</v>
      </c>
      <c r="C14069" s="42">
        <v>6</v>
      </c>
      <c r="D14069" s="42"/>
      <c r="F14069" s="343" t="s">
        <v>608</v>
      </c>
      <c r="G14069" s="45" t="s">
        <v>190</v>
      </c>
      <c r="H14069" s="106"/>
      <c r="I14069" s="105">
        <f t="shared" si="3854"/>
        <v>0</v>
      </c>
      <c r="J14069" s="107"/>
      <c r="K14069" s="107"/>
      <c r="L14069" s="105">
        <f t="shared" si="3853"/>
        <v>0</v>
      </c>
      <c r="M14069" s="107"/>
      <c r="N14069" s="107"/>
      <c r="R14069" s="352">
        <f>L14299-[1]გადასახდელები!L12689</f>
        <v>0</v>
      </c>
    </row>
    <row r="14070" spans="2:18" ht="30.75" hidden="1" customHeight="1">
      <c r="B14070" s="36" t="str">
        <f t="shared" si="3855"/>
        <v>b</v>
      </c>
      <c r="C14070" s="42">
        <v>6</v>
      </c>
      <c r="D14070" s="42"/>
      <c r="F14070" s="343" t="s">
        <v>539</v>
      </c>
      <c r="G14070" s="45" t="s">
        <v>231</v>
      </c>
      <c r="H14070" s="106"/>
      <c r="I14070" s="105">
        <f t="shared" si="3854"/>
        <v>0</v>
      </c>
      <c r="J14070" s="107"/>
      <c r="K14070" s="107"/>
      <c r="L14070" s="105">
        <f t="shared" si="3853"/>
        <v>0</v>
      </c>
      <c r="M14070" s="107"/>
      <c r="N14070" s="107"/>
      <c r="R14070" s="352">
        <f>L14300-[1]გადასახდელები!L12690</f>
        <v>0</v>
      </c>
    </row>
    <row r="14071" spans="2:18" ht="20.25" hidden="1" customHeight="1">
      <c r="B14071" s="36" t="str">
        <f t="shared" si="3855"/>
        <v>b</v>
      </c>
      <c r="C14071" s="42">
        <v>5</v>
      </c>
      <c r="D14071" s="42"/>
      <c r="F14071" s="342" t="s">
        <v>609</v>
      </c>
      <c r="G14071" s="48" t="s">
        <v>197</v>
      </c>
      <c r="H14071" s="96">
        <f>SUM(H14072:H14074)</f>
        <v>0</v>
      </c>
      <c r="I14071" s="97">
        <f t="shared" si="3854"/>
        <v>0</v>
      </c>
      <c r="J14071" s="98">
        <f>SUM(J14072:J14074)</f>
        <v>0</v>
      </c>
      <c r="K14071" s="98">
        <f>SUM(K14072:K14074)</f>
        <v>0</v>
      </c>
      <c r="L14071" s="97">
        <f t="shared" si="3853"/>
        <v>0</v>
      </c>
      <c r="M14071" s="98">
        <f>SUM(M14072:M14074)</f>
        <v>0</v>
      </c>
      <c r="N14071" s="98">
        <f>SUM(N14072:N14074)</f>
        <v>0</v>
      </c>
      <c r="O14071" s="82" t="s">
        <v>146</v>
      </c>
      <c r="R14071" s="352">
        <f>L14301-[1]გადასახდელები!L12691</f>
        <v>0</v>
      </c>
    </row>
    <row r="14072" spans="2:18" ht="20.25" hidden="1" customHeight="1">
      <c r="B14072" s="36" t="str">
        <f t="shared" si="3855"/>
        <v>b</v>
      </c>
      <c r="C14072" s="42">
        <v>6</v>
      </c>
      <c r="D14072" s="42"/>
      <c r="F14072" s="343" t="s">
        <v>610</v>
      </c>
      <c r="G14072" s="45" t="s">
        <v>191</v>
      </c>
      <c r="H14072" s="106"/>
      <c r="I14072" s="105">
        <f t="shared" si="3854"/>
        <v>0</v>
      </c>
      <c r="J14072" s="107"/>
      <c r="K14072" s="107"/>
      <c r="L14072" s="105">
        <f t="shared" si="3853"/>
        <v>0</v>
      </c>
      <c r="M14072" s="107"/>
      <c r="N14072" s="107"/>
      <c r="R14072" s="352">
        <f>L14302-[1]გადასახდელები!L12692</f>
        <v>0</v>
      </c>
    </row>
    <row r="14073" spans="2:18" ht="20.25" hidden="1" customHeight="1">
      <c r="B14073" s="36" t="str">
        <f t="shared" si="3855"/>
        <v>b</v>
      </c>
      <c r="C14073" s="42">
        <v>6</v>
      </c>
      <c r="D14073" s="42"/>
      <c r="F14073" s="343" t="s">
        <v>611</v>
      </c>
      <c r="G14073" s="45" t="s">
        <v>192</v>
      </c>
      <c r="H14073" s="106"/>
      <c r="I14073" s="105">
        <f t="shared" si="3854"/>
        <v>0</v>
      </c>
      <c r="J14073" s="107"/>
      <c r="K14073" s="107"/>
      <c r="L14073" s="105">
        <f t="shared" si="3853"/>
        <v>0</v>
      </c>
      <c r="M14073" s="107"/>
      <c r="N14073" s="107"/>
      <c r="R14073" s="352">
        <f>L14303-[1]გადასახდელები!L12693</f>
        <v>0</v>
      </c>
    </row>
    <row r="14074" spans="2:18" ht="30.75" hidden="1" customHeight="1">
      <c r="B14074" s="36" t="str">
        <f t="shared" si="3855"/>
        <v>b</v>
      </c>
      <c r="C14074" s="42">
        <v>6</v>
      </c>
      <c r="D14074" s="42"/>
      <c r="F14074" s="343" t="s">
        <v>612</v>
      </c>
      <c r="G14074" s="45" t="s">
        <v>232</v>
      </c>
      <c r="H14074" s="106"/>
      <c r="I14074" s="105">
        <f t="shared" si="3854"/>
        <v>0</v>
      </c>
      <c r="J14074" s="107"/>
      <c r="K14074" s="107"/>
      <c r="L14074" s="105">
        <f t="shared" si="3853"/>
        <v>0</v>
      </c>
      <c r="M14074" s="107"/>
      <c r="N14074" s="107"/>
      <c r="R14074" s="352">
        <f>L14304-[1]გადასახდელები!L12694</f>
        <v>0</v>
      </c>
    </row>
    <row r="14075" spans="2:18" ht="30.75" hidden="1" customHeight="1">
      <c r="B14075" s="36" t="str">
        <f t="shared" si="3855"/>
        <v>b</v>
      </c>
      <c r="C14075" s="42">
        <v>5</v>
      </c>
      <c r="D14075" s="42"/>
      <c r="F14075" s="343" t="s">
        <v>613</v>
      </c>
      <c r="G14075" s="48" t="s">
        <v>233</v>
      </c>
      <c r="H14075" s="101"/>
      <c r="I14075" s="97">
        <f t="shared" si="3854"/>
        <v>0</v>
      </c>
      <c r="J14075" s="102"/>
      <c r="K14075" s="102"/>
      <c r="L14075" s="97">
        <f t="shared" si="3853"/>
        <v>0</v>
      </c>
      <c r="M14075" s="102"/>
      <c r="N14075" s="102"/>
      <c r="R14075" s="352">
        <f>L14305-[1]გადასახდელები!L12695</f>
        <v>0</v>
      </c>
    </row>
    <row r="14076" spans="2:18" ht="34.5" hidden="1" customHeight="1">
      <c r="B14076" s="36" t="str">
        <f t="shared" si="3855"/>
        <v>b</v>
      </c>
      <c r="C14076" s="42">
        <v>5</v>
      </c>
      <c r="D14076" s="42"/>
      <c r="F14076" s="343" t="s">
        <v>614</v>
      </c>
      <c r="G14076" s="50" t="s">
        <v>367</v>
      </c>
      <c r="H14076" s="101"/>
      <c r="I14076" s="97">
        <f t="shared" si="3854"/>
        <v>0</v>
      </c>
      <c r="J14076" s="102"/>
      <c r="K14076" s="102"/>
      <c r="L14076" s="97">
        <f t="shared" si="3853"/>
        <v>0</v>
      </c>
      <c r="M14076" s="102"/>
      <c r="N14076" s="102"/>
      <c r="R14076" s="352">
        <f>L14306-[1]გადასახდელები!L12696</f>
        <v>0</v>
      </c>
    </row>
    <row r="14077" spans="2:18" ht="34.5" hidden="1" customHeight="1">
      <c r="B14077" s="36" t="str">
        <f t="shared" si="3855"/>
        <v>b</v>
      </c>
      <c r="C14077" s="42">
        <v>5</v>
      </c>
      <c r="D14077" s="42"/>
      <c r="F14077" s="343" t="s">
        <v>540</v>
      </c>
      <c r="G14077" s="48" t="s">
        <v>234</v>
      </c>
      <c r="H14077" s="101"/>
      <c r="I14077" s="97">
        <f t="shared" si="3854"/>
        <v>0</v>
      </c>
      <c r="J14077" s="102"/>
      <c r="K14077" s="102"/>
      <c r="L14077" s="97">
        <f t="shared" si="3853"/>
        <v>0</v>
      </c>
      <c r="M14077" s="102"/>
      <c r="N14077" s="102"/>
      <c r="R14077" s="352">
        <f>L14307-[1]გადასახდელები!L12697</f>
        <v>0</v>
      </c>
    </row>
    <row r="14078" spans="2:18" ht="50.25" hidden="1" customHeight="1">
      <c r="B14078" s="36" t="str">
        <f t="shared" si="3855"/>
        <v>b</v>
      </c>
      <c r="C14078" s="42">
        <v>5</v>
      </c>
      <c r="D14078" s="42"/>
      <c r="F14078" s="343" t="s">
        <v>541</v>
      </c>
      <c r="G14078" s="48" t="s">
        <v>235</v>
      </c>
      <c r="H14078" s="101"/>
      <c r="I14078" s="97">
        <f t="shared" si="3854"/>
        <v>0</v>
      </c>
      <c r="J14078" s="102"/>
      <c r="K14078" s="102"/>
      <c r="L14078" s="97">
        <f t="shared" si="3853"/>
        <v>0</v>
      </c>
      <c r="M14078" s="102"/>
      <c r="N14078" s="102"/>
      <c r="R14078" s="352">
        <f>L14308-[1]გადასახდელები!L12698</f>
        <v>0</v>
      </c>
    </row>
    <row r="14079" spans="2:18" ht="20.25" hidden="1" customHeight="1">
      <c r="B14079" s="36" t="str">
        <f t="shared" si="3855"/>
        <v>b</v>
      </c>
      <c r="C14079" s="42">
        <v>5</v>
      </c>
      <c r="D14079" s="42"/>
      <c r="F14079" s="343" t="s">
        <v>542</v>
      </c>
      <c r="G14079" s="48" t="s">
        <v>236</v>
      </c>
      <c r="H14079" s="101"/>
      <c r="I14079" s="97">
        <f t="shared" si="3854"/>
        <v>0</v>
      </c>
      <c r="J14079" s="102"/>
      <c r="K14079" s="102"/>
      <c r="L14079" s="97">
        <f t="shared" si="3853"/>
        <v>0</v>
      </c>
      <c r="M14079" s="102"/>
      <c r="N14079" s="102"/>
      <c r="R14079" s="352">
        <f>L14309-[1]გადასახდელები!L12699</f>
        <v>0</v>
      </c>
    </row>
    <row r="14080" spans="2:18" ht="20.25" hidden="1" customHeight="1">
      <c r="B14080" s="36" t="str">
        <f t="shared" si="3855"/>
        <v>b</v>
      </c>
      <c r="C14080" s="42">
        <v>5</v>
      </c>
      <c r="D14080" s="42"/>
      <c r="F14080" s="343" t="s">
        <v>543</v>
      </c>
      <c r="G14080" s="48" t="s">
        <v>237</v>
      </c>
      <c r="H14080" s="101"/>
      <c r="I14080" s="97">
        <f t="shared" si="3854"/>
        <v>0</v>
      </c>
      <c r="J14080" s="102"/>
      <c r="K14080" s="102"/>
      <c r="L14080" s="97">
        <f t="shared" si="3853"/>
        <v>0</v>
      </c>
      <c r="M14080" s="102"/>
      <c r="N14080" s="102"/>
      <c r="R14080" s="352">
        <f>L14310-[1]გადასახდელები!L12700</f>
        <v>0</v>
      </c>
    </row>
    <row r="14081" spans="2:18" ht="20.25" hidden="1" customHeight="1">
      <c r="B14081" s="36" t="str">
        <f t="shared" si="3855"/>
        <v>b</v>
      </c>
      <c r="C14081" s="42">
        <v>5</v>
      </c>
      <c r="D14081" s="42"/>
      <c r="F14081" s="342" t="s">
        <v>544</v>
      </c>
      <c r="G14081" s="48" t="s">
        <v>238</v>
      </c>
      <c r="H14081" s="96">
        <f>SUM(H14082:H14088)</f>
        <v>0</v>
      </c>
      <c r="I14081" s="97">
        <f t="shared" si="3854"/>
        <v>0</v>
      </c>
      <c r="J14081" s="98">
        <f>SUM(J14082:J14088)</f>
        <v>0</v>
      </c>
      <c r="K14081" s="98">
        <f>SUM(K14082:K14088)</f>
        <v>0</v>
      </c>
      <c r="L14081" s="97">
        <f t="shared" si="3853"/>
        <v>0</v>
      </c>
      <c r="M14081" s="98">
        <f>SUM(M14082:M14088)</f>
        <v>0</v>
      </c>
      <c r="N14081" s="98">
        <f>SUM(N14082:N14088)</f>
        <v>0</v>
      </c>
      <c r="O14081" s="82" t="s">
        <v>146</v>
      </c>
      <c r="R14081" s="352">
        <f>L14311-[1]გადასახდელები!L12701</f>
        <v>0</v>
      </c>
    </row>
    <row r="14082" spans="2:18" ht="23.25" hidden="1" customHeight="1">
      <c r="B14082" s="36" t="str">
        <f t="shared" si="3855"/>
        <v>b</v>
      </c>
      <c r="C14082" s="42">
        <v>6</v>
      </c>
      <c r="D14082" s="42"/>
      <c r="F14082" s="343" t="s">
        <v>545</v>
      </c>
      <c r="G14082" s="45" t="s">
        <v>198</v>
      </c>
      <c r="H14082" s="106"/>
      <c r="I14082" s="105">
        <f t="shared" si="3854"/>
        <v>0</v>
      </c>
      <c r="J14082" s="107"/>
      <c r="K14082" s="107"/>
      <c r="L14082" s="105">
        <f t="shared" si="3853"/>
        <v>0</v>
      </c>
      <c r="M14082" s="107"/>
      <c r="N14082" s="107"/>
      <c r="R14082" s="352">
        <f>L14312-[1]გადასახდელები!L12702</f>
        <v>0</v>
      </c>
    </row>
    <row r="14083" spans="2:18" ht="20.25" hidden="1" customHeight="1">
      <c r="B14083" s="36" t="str">
        <f t="shared" si="3855"/>
        <v>b</v>
      </c>
      <c r="C14083" s="42">
        <v>6</v>
      </c>
      <c r="D14083" s="42"/>
      <c r="F14083" s="343" t="s">
        <v>546</v>
      </c>
      <c r="G14083" s="45" t="s">
        <v>199</v>
      </c>
      <c r="H14083" s="106"/>
      <c r="I14083" s="105">
        <f t="shared" si="3854"/>
        <v>0</v>
      </c>
      <c r="J14083" s="107"/>
      <c r="K14083" s="107"/>
      <c r="L14083" s="105">
        <f t="shared" si="3853"/>
        <v>0</v>
      </c>
      <c r="M14083" s="107"/>
      <c r="N14083" s="107"/>
      <c r="R14083" s="352">
        <f>L14313-[1]გადასახდელები!L12703</f>
        <v>0</v>
      </c>
    </row>
    <row r="14084" spans="2:18" ht="23.25" hidden="1" customHeight="1">
      <c r="B14084" s="36" t="str">
        <f t="shared" si="3855"/>
        <v>b</v>
      </c>
      <c r="C14084" s="42">
        <v>6</v>
      </c>
      <c r="D14084" s="42"/>
      <c r="F14084" s="343" t="s">
        <v>547</v>
      </c>
      <c r="G14084" s="45" t="s">
        <v>200</v>
      </c>
      <c r="H14084" s="106"/>
      <c r="I14084" s="105">
        <f t="shared" si="3854"/>
        <v>0</v>
      </c>
      <c r="J14084" s="107"/>
      <c r="K14084" s="107"/>
      <c r="L14084" s="105">
        <f t="shared" si="3853"/>
        <v>0</v>
      </c>
      <c r="M14084" s="107"/>
      <c r="N14084" s="107"/>
      <c r="R14084" s="352">
        <f>L14314-[1]გადასახდელები!L12704</f>
        <v>0</v>
      </c>
    </row>
    <row r="14085" spans="2:18" ht="31.5" hidden="1" customHeight="1">
      <c r="B14085" s="36" t="str">
        <f t="shared" si="3855"/>
        <v>b</v>
      </c>
      <c r="C14085" s="42">
        <v>6</v>
      </c>
      <c r="D14085" s="42"/>
      <c r="F14085" s="343" t="s">
        <v>615</v>
      </c>
      <c r="G14085" s="45" t="s">
        <v>201</v>
      </c>
      <c r="H14085" s="106"/>
      <c r="I14085" s="105">
        <f t="shared" si="3854"/>
        <v>0</v>
      </c>
      <c r="J14085" s="107"/>
      <c r="K14085" s="107"/>
      <c r="L14085" s="105">
        <f t="shared" si="3853"/>
        <v>0</v>
      </c>
      <c r="M14085" s="107"/>
      <c r="N14085" s="107"/>
      <c r="R14085" s="352">
        <f>L14315-[1]გადასახდელები!L12705</f>
        <v>0</v>
      </c>
    </row>
    <row r="14086" spans="2:18" ht="33.75" hidden="1" customHeight="1">
      <c r="B14086" s="36" t="str">
        <f t="shared" si="3855"/>
        <v>b</v>
      </c>
      <c r="C14086" s="42">
        <v>6</v>
      </c>
      <c r="D14086" s="42"/>
      <c r="F14086" s="343" t="s">
        <v>548</v>
      </c>
      <c r="G14086" s="45" t="s">
        <v>239</v>
      </c>
      <c r="H14086" s="106"/>
      <c r="I14086" s="105">
        <f t="shared" si="3854"/>
        <v>0</v>
      </c>
      <c r="J14086" s="107"/>
      <c r="K14086" s="107"/>
      <c r="L14086" s="105">
        <f t="shared" si="3853"/>
        <v>0</v>
      </c>
      <c r="M14086" s="107"/>
      <c r="N14086" s="107"/>
      <c r="R14086" s="352">
        <f>L14316-[1]გადასახდელები!L12706</f>
        <v>0</v>
      </c>
    </row>
    <row r="14087" spans="2:18" ht="34.5" hidden="1" customHeight="1">
      <c r="B14087" s="36" t="str">
        <f t="shared" si="3855"/>
        <v>b</v>
      </c>
      <c r="C14087" s="42">
        <v>6</v>
      </c>
      <c r="D14087" s="42"/>
      <c r="F14087" s="343" t="s">
        <v>616</v>
      </c>
      <c r="G14087" s="45" t="s">
        <v>240</v>
      </c>
      <c r="H14087" s="106"/>
      <c r="I14087" s="105">
        <f t="shared" si="3854"/>
        <v>0</v>
      </c>
      <c r="J14087" s="107"/>
      <c r="K14087" s="107"/>
      <c r="L14087" s="105">
        <f t="shared" si="3853"/>
        <v>0</v>
      </c>
      <c r="M14087" s="107"/>
      <c r="N14087" s="107"/>
      <c r="R14087" s="352">
        <f>L14317-[1]გადასახდელები!L12707</f>
        <v>0</v>
      </c>
    </row>
    <row r="14088" spans="2:18" ht="33.75" hidden="1" customHeight="1">
      <c r="B14088" s="36" t="str">
        <f t="shared" si="3855"/>
        <v>b</v>
      </c>
      <c r="C14088" s="42">
        <v>6</v>
      </c>
      <c r="D14088" s="42"/>
      <c r="F14088" s="343" t="s">
        <v>617</v>
      </c>
      <c r="G14088" s="45" t="s">
        <v>241</v>
      </c>
      <c r="H14088" s="106"/>
      <c r="I14088" s="105">
        <f t="shared" si="3854"/>
        <v>0</v>
      </c>
      <c r="J14088" s="107"/>
      <c r="K14088" s="107"/>
      <c r="L14088" s="105">
        <f t="shared" si="3853"/>
        <v>0</v>
      </c>
      <c r="M14088" s="107"/>
      <c r="N14088" s="107"/>
      <c r="R14088" s="352">
        <f>L14318-[1]გადასახდელები!L12708</f>
        <v>0</v>
      </c>
    </row>
    <row r="14089" spans="2:18" ht="34.5" hidden="1" customHeight="1">
      <c r="B14089" s="36" t="str">
        <f t="shared" si="3855"/>
        <v>b</v>
      </c>
      <c r="C14089" s="42">
        <v>5</v>
      </c>
      <c r="D14089" s="42"/>
      <c r="F14089" s="343" t="s">
        <v>618</v>
      </c>
      <c r="G14089" s="48" t="s">
        <v>242</v>
      </c>
      <c r="H14089" s="109"/>
      <c r="I14089" s="97">
        <f t="shared" si="3854"/>
        <v>0</v>
      </c>
      <c r="J14089" s="110"/>
      <c r="K14089" s="110"/>
      <c r="L14089" s="97">
        <f t="shared" si="3853"/>
        <v>0</v>
      </c>
      <c r="M14089" s="110"/>
      <c r="N14089" s="110"/>
      <c r="R14089" s="352">
        <f>L14319-[1]გადასახდელები!L12709</f>
        <v>0</v>
      </c>
    </row>
    <row r="14090" spans="2:18" ht="24.75" hidden="1" customHeight="1">
      <c r="B14090" s="36" t="str">
        <f t="shared" si="3855"/>
        <v>b</v>
      </c>
      <c r="C14090" s="42">
        <v>5</v>
      </c>
      <c r="D14090" s="42"/>
      <c r="F14090" s="343" t="s">
        <v>549</v>
      </c>
      <c r="G14090" s="48" t="s">
        <v>243</v>
      </c>
      <c r="H14090" s="109"/>
      <c r="I14090" s="97">
        <f t="shared" si="3854"/>
        <v>0</v>
      </c>
      <c r="J14090" s="110"/>
      <c r="K14090" s="110"/>
      <c r="L14090" s="97">
        <f t="shared" si="3853"/>
        <v>0</v>
      </c>
      <c r="M14090" s="110"/>
      <c r="N14090" s="110"/>
      <c r="R14090" s="352">
        <f>L14320-[1]გადასახდელები!L12710</f>
        <v>0</v>
      </c>
    </row>
    <row r="14091" spans="2:18" ht="27.75" hidden="1" customHeight="1">
      <c r="B14091" s="36" t="str">
        <f t="shared" si="3855"/>
        <v>b</v>
      </c>
      <c r="C14091" s="42">
        <v>4</v>
      </c>
      <c r="D14091" s="42"/>
      <c r="F14091" s="343" t="s">
        <v>550</v>
      </c>
      <c r="G14091" s="47" t="s">
        <v>244</v>
      </c>
      <c r="H14091" s="103"/>
      <c r="I14091" s="108">
        <f t="shared" si="3854"/>
        <v>0</v>
      </c>
      <c r="J14091" s="104"/>
      <c r="K14091" s="104"/>
      <c r="L14091" s="108">
        <f t="shared" si="3853"/>
        <v>0</v>
      </c>
      <c r="M14091" s="104"/>
      <c r="N14091" s="104"/>
      <c r="R14091" s="352">
        <f>L14321-[1]გადასახდელები!L12711</f>
        <v>0</v>
      </c>
    </row>
    <row r="14092" spans="2:18" ht="23.25" hidden="1" customHeight="1">
      <c r="B14092" s="36" t="str">
        <f t="shared" si="3855"/>
        <v>b</v>
      </c>
      <c r="C14092" s="42">
        <v>4</v>
      </c>
      <c r="D14092" s="42"/>
      <c r="F14092" s="343" t="s">
        <v>619</v>
      </c>
      <c r="G14092" s="47" t="s">
        <v>245</v>
      </c>
      <c r="H14092" s="103"/>
      <c r="I14092" s="108">
        <f t="shared" si="3854"/>
        <v>0</v>
      </c>
      <c r="J14092" s="104"/>
      <c r="K14092" s="104"/>
      <c r="L14092" s="108">
        <f t="shared" si="3853"/>
        <v>0</v>
      </c>
      <c r="M14092" s="104"/>
      <c r="N14092" s="104"/>
      <c r="R14092" s="352">
        <f>L14322-[1]გადასახდელები!L12712</f>
        <v>0</v>
      </c>
    </row>
    <row r="14093" spans="2:18" ht="24" hidden="1" customHeight="1">
      <c r="B14093" s="36" t="str">
        <f t="shared" si="3855"/>
        <v>b</v>
      </c>
      <c r="C14093" s="42">
        <v>4</v>
      </c>
      <c r="D14093" s="42"/>
      <c r="F14093" s="343" t="s">
        <v>620</v>
      </c>
      <c r="G14093" s="47" t="s">
        <v>246</v>
      </c>
      <c r="H14093" s="103"/>
      <c r="I14093" s="108">
        <f t="shared" si="3854"/>
        <v>0</v>
      </c>
      <c r="J14093" s="104"/>
      <c r="K14093" s="104"/>
      <c r="L14093" s="108">
        <f t="shared" si="3853"/>
        <v>0</v>
      </c>
      <c r="M14093" s="104"/>
      <c r="N14093" s="104"/>
      <c r="R14093" s="352">
        <f>L14323-[1]გადასახდელები!L12713</f>
        <v>0</v>
      </c>
    </row>
    <row r="14094" spans="2:18" ht="34.5" hidden="1" customHeight="1">
      <c r="B14094" s="36" t="str">
        <f t="shared" si="3855"/>
        <v>b</v>
      </c>
      <c r="C14094" s="42">
        <v>4</v>
      </c>
      <c r="D14094" s="42"/>
      <c r="F14094" s="343" t="s">
        <v>551</v>
      </c>
      <c r="G14094" s="47" t="s">
        <v>247</v>
      </c>
      <c r="H14094" s="103"/>
      <c r="I14094" s="108">
        <f t="shared" si="3854"/>
        <v>0</v>
      </c>
      <c r="J14094" s="104"/>
      <c r="K14094" s="104"/>
      <c r="L14094" s="108">
        <f t="shared" si="3853"/>
        <v>0</v>
      </c>
      <c r="M14094" s="104"/>
      <c r="N14094" s="104"/>
      <c r="R14094" s="352">
        <f>L14324-[1]გადასახდელები!L12714</f>
        <v>0</v>
      </c>
    </row>
    <row r="14095" spans="2:18" ht="33" hidden="1" customHeight="1">
      <c r="B14095" s="36" t="str">
        <f t="shared" si="3855"/>
        <v>b</v>
      </c>
      <c r="C14095" s="42">
        <v>4</v>
      </c>
      <c r="D14095" s="42"/>
      <c r="F14095" s="342" t="s">
        <v>552</v>
      </c>
      <c r="G14095" s="47" t="s">
        <v>248</v>
      </c>
      <c r="H14095" s="93">
        <f>SUM(H14096:H14101)</f>
        <v>0</v>
      </c>
      <c r="I14095" s="94">
        <f t="shared" si="3854"/>
        <v>0</v>
      </c>
      <c r="J14095" s="95">
        <f>SUM(J14096:J14101)</f>
        <v>0</v>
      </c>
      <c r="K14095" s="95">
        <f>SUM(K14096:K14101)</f>
        <v>0</v>
      </c>
      <c r="L14095" s="94">
        <f t="shared" si="3853"/>
        <v>0</v>
      </c>
      <c r="M14095" s="95">
        <f>SUM(M14096:M14101)</f>
        <v>0</v>
      </c>
      <c r="N14095" s="95">
        <f>SUM(N14096:N14101)</f>
        <v>0</v>
      </c>
      <c r="O14095" s="82" t="s">
        <v>146</v>
      </c>
      <c r="R14095" s="352">
        <f>L14325-[1]გადასახდელები!L12715</f>
        <v>0</v>
      </c>
    </row>
    <row r="14096" spans="2:18" ht="20.25" hidden="1" customHeight="1">
      <c r="B14096" s="36" t="str">
        <f t="shared" si="3855"/>
        <v>b</v>
      </c>
      <c r="C14096" s="42">
        <v>5</v>
      </c>
      <c r="D14096" s="42"/>
      <c r="F14096" s="343" t="s">
        <v>553</v>
      </c>
      <c r="G14096" s="48" t="s">
        <v>249</v>
      </c>
      <c r="H14096" s="109"/>
      <c r="I14096" s="97">
        <f t="shared" si="3854"/>
        <v>0</v>
      </c>
      <c r="J14096" s="110"/>
      <c r="K14096" s="110"/>
      <c r="L14096" s="97">
        <f t="shared" si="3853"/>
        <v>0</v>
      </c>
      <c r="M14096" s="110"/>
      <c r="N14096" s="110"/>
      <c r="Q14096" s="17">
        <f>82+55</f>
        <v>137</v>
      </c>
      <c r="R14096" s="352">
        <f>L14326-[1]გადასახდელები!L12716</f>
        <v>0</v>
      </c>
    </row>
    <row r="14097" spans="2:18" ht="20.25" hidden="1" customHeight="1">
      <c r="B14097" s="36" t="str">
        <f t="shared" si="3855"/>
        <v>b</v>
      </c>
      <c r="C14097" s="42">
        <v>5</v>
      </c>
      <c r="D14097" s="42"/>
      <c r="F14097" s="343" t="s">
        <v>554</v>
      </c>
      <c r="G14097" s="48" t="s">
        <v>250</v>
      </c>
      <c r="H14097" s="109"/>
      <c r="I14097" s="97">
        <f t="shared" si="3854"/>
        <v>0</v>
      </c>
      <c r="J14097" s="110"/>
      <c r="K14097" s="110"/>
      <c r="L14097" s="97">
        <f t="shared" si="3853"/>
        <v>0</v>
      </c>
      <c r="M14097" s="110"/>
      <c r="N14097" s="110"/>
      <c r="R14097" s="352">
        <f>L14327-[1]გადასახდელები!L12717</f>
        <v>0</v>
      </c>
    </row>
    <row r="14098" spans="2:18" ht="35.25" hidden="1" customHeight="1">
      <c r="B14098" s="36" t="str">
        <f t="shared" si="3855"/>
        <v>b</v>
      </c>
      <c r="C14098" s="42">
        <v>5</v>
      </c>
      <c r="D14098" s="42"/>
      <c r="F14098" s="343" t="s">
        <v>555</v>
      </c>
      <c r="G14098" s="48" t="s">
        <v>251</v>
      </c>
      <c r="H14098" s="109"/>
      <c r="I14098" s="97">
        <f t="shared" si="3854"/>
        <v>0</v>
      </c>
      <c r="J14098" s="110"/>
      <c r="K14098" s="110"/>
      <c r="L14098" s="97">
        <f t="shared" si="3853"/>
        <v>0</v>
      </c>
      <c r="M14098" s="110"/>
      <c r="N14098" s="110"/>
      <c r="R14098" s="352">
        <f>L14328-[1]გადასახდელები!L12718</f>
        <v>0</v>
      </c>
    </row>
    <row r="14099" spans="2:18" ht="20.25" hidden="1" customHeight="1">
      <c r="B14099" s="36" t="str">
        <f t="shared" si="3855"/>
        <v>b</v>
      </c>
      <c r="C14099" s="42">
        <v>5</v>
      </c>
      <c r="D14099" s="42"/>
      <c r="F14099" s="343" t="s">
        <v>621</v>
      </c>
      <c r="G14099" s="48" t="s">
        <v>252</v>
      </c>
      <c r="H14099" s="109"/>
      <c r="I14099" s="97">
        <f t="shared" si="3854"/>
        <v>0</v>
      </c>
      <c r="J14099" s="110"/>
      <c r="K14099" s="110"/>
      <c r="L14099" s="97">
        <f t="shared" si="3853"/>
        <v>0</v>
      </c>
      <c r="M14099" s="110"/>
      <c r="N14099" s="110"/>
      <c r="R14099" s="352">
        <f>L14329-[1]გადასახდელები!L12719</f>
        <v>0</v>
      </c>
    </row>
    <row r="14100" spans="2:18" ht="30.75" hidden="1" customHeight="1">
      <c r="B14100" s="36" t="str">
        <f t="shared" si="3855"/>
        <v>b</v>
      </c>
      <c r="C14100" s="42">
        <v>5</v>
      </c>
      <c r="D14100" s="42"/>
      <c r="F14100" s="343" t="s">
        <v>622</v>
      </c>
      <c r="G14100" s="48" t="s">
        <v>253</v>
      </c>
      <c r="H14100" s="109"/>
      <c r="I14100" s="97">
        <f t="shared" si="3854"/>
        <v>0</v>
      </c>
      <c r="J14100" s="110"/>
      <c r="K14100" s="110"/>
      <c r="L14100" s="97">
        <f t="shared" si="3853"/>
        <v>0</v>
      </c>
      <c r="M14100" s="110"/>
      <c r="N14100" s="110"/>
      <c r="R14100" s="352">
        <f>L14330-[1]გადასახდელები!L12720</f>
        <v>0</v>
      </c>
    </row>
    <row r="14101" spans="2:18" ht="30.75" hidden="1" customHeight="1">
      <c r="B14101" s="36" t="str">
        <f t="shared" si="3855"/>
        <v>b</v>
      </c>
      <c r="C14101" s="42">
        <v>5</v>
      </c>
      <c r="D14101" s="42"/>
      <c r="F14101" s="343" t="s">
        <v>556</v>
      </c>
      <c r="G14101" s="48" t="s">
        <v>254</v>
      </c>
      <c r="H14101" s="109"/>
      <c r="I14101" s="97">
        <f t="shared" si="3854"/>
        <v>0</v>
      </c>
      <c r="J14101" s="110"/>
      <c r="K14101" s="110"/>
      <c r="L14101" s="97">
        <f t="shared" si="3853"/>
        <v>0</v>
      </c>
      <c r="M14101" s="110"/>
      <c r="N14101" s="110"/>
      <c r="R14101" s="352">
        <f>L14331-[1]გადასახდელები!L12721</f>
        <v>0</v>
      </c>
    </row>
    <row r="14102" spans="2:18" ht="20.25" hidden="1" customHeight="1">
      <c r="B14102" s="36" t="str">
        <f t="shared" si="3855"/>
        <v>b</v>
      </c>
      <c r="C14102" s="42">
        <v>4</v>
      </c>
      <c r="D14102" s="42"/>
      <c r="F14102" s="343" t="s">
        <v>623</v>
      </c>
      <c r="G14102" s="47" t="s">
        <v>255</v>
      </c>
      <c r="H14102" s="103"/>
      <c r="I14102" s="94">
        <f t="shared" si="3854"/>
        <v>0</v>
      </c>
      <c r="J14102" s="104"/>
      <c r="K14102" s="104"/>
      <c r="L14102" s="94">
        <f t="shared" si="3853"/>
        <v>0</v>
      </c>
      <c r="M14102" s="104"/>
      <c r="N14102" s="104"/>
      <c r="R14102" s="352">
        <f>L14332-[1]გადასახდელები!L12722</f>
        <v>0</v>
      </c>
    </row>
    <row r="14103" spans="2:18" ht="20.25" hidden="1" customHeight="1">
      <c r="B14103" s="36" t="str">
        <f t="shared" si="3855"/>
        <v>b</v>
      </c>
      <c r="C14103" s="42">
        <v>4</v>
      </c>
      <c r="D14103" s="42"/>
      <c r="F14103" s="342" t="s">
        <v>557</v>
      </c>
      <c r="G14103" s="47" t="s">
        <v>256</v>
      </c>
      <c r="H14103" s="93">
        <f>SUM(H14104:H14116)</f>
        <v>0</v>
      </c>
      <c r="I14103" s="94">
        <f t="shared" si="3854"/>
        <v>0</v>
      </c>
      <c r="J14103" s="95">
        <f>SUM(J14104:J14116)</f>
        <v>0</v>
      </c>
      <c r="K14103" s="95">
        <f>SUM(K14104:K14116)</f>
        <v>0</v>
      </c>
      <c r="L14103" s="94">
        <f t="shared" si="3853"/>
        <v>0</v>
      </c>
      <c r="M14103" s="95">
        <f>SUM(M14104:M14116)</f>
        <v>0</v>
      </c>
      <c r="N14103" s="95">
        <f>SUM(N14104:N14116)</f>
        <v>0</v>
      </c>
      <c r="O14103" s="82" t="s">
        <v>146</v>
      </c>
      <c r="R14103" s="352">
        <f>L14333-[1]გადასახდელები!L12723</f>
        <v>0</v>
      </c>
    </row>
    <row r="14104" spans="2:18" ht="20.25" hidden="1" customHeight="1">
      <c r="B14104" s="36" t="str">
        <f t="shared" si="3855"/>
        <v>b</v>
      </c>
      <c r="C14104" s="42">
        <v>5</v>
      </c>
      <c r="D14104" s="42"/>
      <c r="F14104" s="343" t="s">
        <v>624</v>
      </c>
      <c r="G14104" s="48" t="s">
        <v>257</v>
      </c>
      <c r="H14104" s="109"/>
      <c r="I14104" s="97">
        <f t="shared" si="3854"/>
        <v>0</v>
      </c>
      <c r="J14104" s="110"/>
      <c r="K14104" s="110"/>
      <c r="L14104" s="97">
        <f t="shared" si="3853"/>
        <v>0</v>
      </c>
      <c r="M14104" s="110"/>
      <c r="N14104" s="110"/>
      <c r="R14104" s="352">
        <f>L14334-[1]გადასახდელები!L12724</f>
        <v>0</v>
      </c>
    </row>
    <row r="14105" spans="2:18" ht="30" hidden="1" customHeight="1">
      <c r="B14105" s="36" t="str">
        <f t="shared" si="3855"/>
        <v>b</v>
      </c>
      <c r="C14105" s="42">
        <v>5</v>
      </c>
      <c r="D14105" s="42"/>
      <c r="F14105" s="343" t="s">
        <v>625</v>
      </c>
      <c r="G14105" s="48" t="s">
        <v>258</v>
      </c>
      <c r="H14105" s="109"/>
      <c r="I14105" s="97">
        <f t="shared" si="3854"/>
        <v>0</v>
      </c>
      <c r="J14105" s="110"/>
      <c r="K14105" s="110"/>
      <c r="L14105" s="97">
        <f t="shared" si="3853"/>
        <v>0</v>
      </c>
      <c r="M14105" s="110"/>
      <c r="N14105" s="110"/>
      <c r="R14105" s="352">
        <f>L14335-[1]გადასახდელები!L12725</f>
        <v>0</v>
      </c>
    </row>
    <row r="14106" spans="2:18" ht="22.5" hidden="1" customHeight="1">
      <c r="B14106" s="36" t="str">
        <f t="shared" si="3855"/>
        <v>b</v>
      </c>
      <c r="C14106" s="42">
        <v>5</v>
      </c>
      <c r="D14106" s="42"/>
      <c r="F14106" s="343" t="s">
        <v>558</v>
      </c>
      <c r="G14106" s="48" t="s">
        <v>259</v>
      </c>
      <c r="H14106" s="109"/>
      <c r="I14106" s="97">
        <f t="shared" si="3854"/>
        <v>0</v>
      </c>
      <c r="J14106" s="110"/>
      <c r="K14106" s="110"/>
      <c r="L14106" s="97">
        <f t="shared" si="3853"/>
        <v>0</v>
      </c>
      <c r="M14106" s="110"/>
      <c r="N14106" s="110"/>
      <c r="R14106" s="352">
        <f>L14336-[1]გადასახდელები!L12726</f>
        <v>0</v>
      </c>
    </row>
    <row r="14107" spans="2:18" ht="33.75" hidden="1" customHeight="1">
      <c r="B14107" s="36" t="str">
        <f t="shared" si="3855"/>
        <v>b</v>
      </c>
      <c r="C14107" s="42">
        <v>5</v>
      </c>
      <c r="D14107" s="42"/>
      <c r="F14107" s="343" t="s">
        <v>626</v>
      </c>
      <c r="G14107" s="48" t="s">
        <v>260</v>
      </c>
      <c r="H14107" s="109"/>
      <c r="I14107" s="97">
        <f t="shared" si="3854"/>
        <v>0</v>
      </c>
      <c r="J14107" s="110"/>
      <c r="K14107" s="110"/>
      <c r="L14107" s="97">
        <f t="shared" si="3853"/>
        <v>0</v>
      </c>
      <c r="M14107" s="110"/>
      <c r="N14107" s="110"/>
      <c r="R14107" s="352">
        <f>L14337-[1]გადასახდელები!L12727</f>
        <v>0</v>
      </c>
    </row>
    <row r="14108" spans="2:18" ht="24.75" hidden="1" customHeight="1">
      <c r="B14108" s="36" t="str">
        <f t="shared" si="3855"/>
        <v>b</v>
      </c>
      <c r="C14108" s="42">
        <v>5</v>
      </c>
      <c r="D14108" s="42"/>
      <c r="F14108" s="343" t="s">
        <v>627</v>
      </c>
      <c r="G14108" s="48" t="s">
        <v>261</v>
      </c>
      <c r="H14108" s="109"/>
      <c r="I14108" s="97">
        <f t="shared" si="3854"/>
        <v>0</v>
      </c>
      <c r="J14108" s="110"/>
      <c r="K14108" s="110"/>
      <c r="L14108" s="97">
        <f t="shared" si="3853"/>
        <v>0</v>
      </c>
      <c r="M14108" s="110"/>
      <c r="N14108" s="110"/>
      <c r="R14108" s="352">
        <f>L14338-[1]გადასახდელები!L12728</f>
        <v>0</v>
      </c>
    </row>
    <row r="14109" spans="2:18" ht="35.25" hidden="1" customHeight="1">
      <c r="B14109" s="36" t="str">
        <f t="shared" si="3855"/>
        <v>b</v>
      </c>
      <c r="C14109" s="42">
        <v>5</v>
      </c>
      <c r="D14109" s="42"/>
      <c r="F14109" s="343" t="s">
        <v>628</v>
      </c>
      <c r="G14109" s="48" t="s">
        <v>262</v>
      </c>
      <c r="H14109" s="109"/>
      <c r="I14109" s="97">
        <f t="shared" si="3854"/>
        <v>0</v>
      </c>
      <c r="J14109" s="110"/>
      <c r="K14109" s="110"/>
      <c r="L14109" s="97">
        <f t="shared" si="3853"/>
        <v>0</v>
      </c>
      <c r="M14109" s="110"/>
      <c r="N14109" s="110"/>
      <c r="R14109" s="352">
        <f>L14339-[1]გადასახდელები!L12729</f>
        <v>0</v>
      </c>
    </row>
    <row r="14110" spans="2:18" ht="33.75" hidden="1" customHeight="1">
      <c r="B14110" s="36" t="str">
        <f t="shared" si="3855"/>
        <v>b</v>
      </c>
      <c r="C14110" s="42">
        <v>5</v>
      </c>
      <c r="D14110" s="42"/>
      <c r="F14110" s="343" t="s">
        <v>629</v>
      </c>
      <c r="G14110" s="48" t="s">
        <v>263</v>
      </c>
      <c r="H14110" s="109"/>
      <c r="I14110" s="97">
        <f t="shared" si="3854"/>
        <v>0</v>
      </c>
      <c r="J14110" s="110"/>
      <c r="K14110" s="110"/>
      <c r="L14110" s="97">
        <f t="shared" si="3853"/>
        <v>0</v>
      </c>
      <c r="M14110" s="110"/>
      <c r="N14110" s="110"/>
      <c r="R14110" s="352">
        <f>L14340-[1]გადასახდელები!L12730</f>
        <v>0</v>
      </c>
    </row>
    <row r="14111" spans="2:18" ht="20.25" hidden="1" customHeight="1">
      <c r="B14111" s="36" t="str">
        <f t="shared" si="3855"/>
        <v>b</v>
      </c>
      <c r="C14111" s="42">
        <v>5</v>
      </c>
      <c r="D14111" s="42"/>
      <c r="F14111" s="343" t="s">
        <v>630</v>
      </c>
      <c r="G14111" s="48" t="s">
        <v>264</v>
      </c>
      <c r="H14111" s="109"/>
      <c r="I14111" s="97">
        <f t="shared" si="3854"/>
        <v>0</v>
      </c>
      <c r="J14111" s="110"/>
      <c r="K14111" s="110"/>
      <c r="L14111" s="97">
        <f t="shared" si="3853"/>
        <v>0</v>
      </c>
      <c r="M14111" s="110"/>
      <c r="N14111" s="110"/>
      <c r="R14111" s="352">
        <f>L14341-[1]გადასახდელები!L12731</f>
        <v>0</v>
      </c>
    </row>
    <row r="14112" spans="2:18" ht="20.25" hidden="1" customHeight="1">
      <c r="B14112" s="36" t="str">
        <f t="shared" si="3855"/>
        <v>b</v>
      </c>
      <c r="C14112" s="42">
        <v>5</v>
      </c>
      <c r="D14112" s="42"/>
      <c r="F14112" s="343" t="s">
        <v>631</v>
      </c>
      <c r="G14112" s="48" t="s">
        <v>265</v>
      </c>
      <c r="H14112" s="109"/>
      <c r="I14112" s="97">
        <f t="shared" si="3854"/>
        <v>0</v>
      </c>
      <c r="J14112" s="110"/>
      <c r="K14112" s="110"/>
      <c r="L14112" s="97">
        <f t="shared" si="3853"/>
        <v>0</v>
      </c>
      <c r="M14112" s="110"/>
      <c r="N14112" s="110"/>
      <c r="R14112" s="352">
        <f>L14342-[1]გადასახდელები!L12732</f>
        <v>0</v>
      </c>
    </row>
    <row r="14113" spans="2:18" ht="20.25" hidden="1" customHeight="1">
      <c r="B14113" s="36" t="str">
        <f t="shared" si="3855"/>
        <v>b</v>
      </c>
      <c r="C14113" s="42">
        <v>5</v>
      </c>
      <c r="D14113" s="42"/>
      <c r="F14113" s="343" t="s">
        <v>559</v>
      </c>
      <c r="G14113" s="48" t="s">
        <v>266</v>
      </c>
      <c r="H14113" s="109"/>
      <c r="I14113" s="97">
        <f t="shared" si="3854"/>
        <v>0</v>
      </c>
      <c r="J14113" s="110"/>
      <c r="K14113" s="110"/>
      <c r="L14113" s="97">
        <f t="shared" si="3853"/>
        <v>0</v>
      </c>
      <c r="M14113" s="110"/>
      <c r="N14113" s="110"/>
      <c r="R14113" s="352">
        <f>L14343-[1]გადასახდელები!L12733</f>
        <v>0</v>
      </c>
    </row>
    <row r="14114" spans="2:18" ht="20.25" hidden="1" customHeight="1">
      <c r="B14114" s="36" t="str">
        <f t="shared" si="3855"/>
        <v>b</v>
      </c>
      <c r="C14114" s="42">
        <v>5</v>
      </c>
      <c r="D14114" s="42"/>
      <c r="F14114" s="343" t="s">
        <v>632</v>
      </c>
      <c r="G14114" s="48" t="s">
        <v>267</v>
      </c>
      <c r="H14114" s="109"/>
      <c r="I14114" s="97">
        <f t="shared" si="3854"/>
        <v>0</v>
      </c>
      <c r="J14114" s="110"/>
      <c r="K14114" s="110"/>
      <c r="L14114" s="97">
        <f t="shared" si="3853"/>
        <v>0</v>
      </c>
      <c r="M14114" s="110"/>
      <c r="N14114" s="110"/>
      <c r="R14114" s="352">
        <f>L14344-[1]გადასახდელები!L12734</f>
        <v>0</v>
      </c>
    </row>
    <row r="14115" spans="2:18" ht="34.5" hidden="1" customHeight="1">
      <c r="B14115" s="36" t="str">
        <f t="shared" si="3855"/>
        <v>b</v>
      </c>
      <c r="C14115" s="42">
        <v>5</v>
      </c>
      <c r="D14115" s="42"/>
      <c r="F14115" s="343" t="s">
        <v>633</v>
      </c>
      <c r="G14115" s="48" t="s">
        <v>268</v>
      </c>
      <c r="H14115" s="109"/>
      <c r="I14115" s="97">
        <f t="shared" si="3854"/>
        <v>0</v>
      </c>
      <c r="J14115" s="110"/>
      <c r="K14115" s="110"/>
      <c r="L14115" s="97">
        <f t="shared" si="3853"/>
        <v>0</v>
      </c>
      <c r="M14115" s="110"/>
      <c r="N14115" s="110"/>
      <c r="R14115" s="352">
        <f>L14345-[1]გადასახდელები!L12735</f>
        <v>0</v>
      </c>
    </row>
    <row r="14116" spans="2:18" ht="30.75" hidden="1" customHeight="1">
      <c r="B14116" s="36" t="str">
        <f t="shared" si="3855"/>
        <v>b</v>
      </c>
      <c r="C14116" s="42">
        <v>5</v>
      </c>
      <c r="D14116" s="42"/>
      <c r="F14116" s="343" t="s">
        <v>560</v>
      </c>
      <c r="G14116" s="48" t="s">
        <v>269</v>
      </c>
      <c r="H14116" s="109"/>
      <c r="I14116" s="97">
        <f t="shared" si="3854"/>
        <v>0</v>
      </c>
      <c r="J14116" s="110"/>
      <c r="K14116" s="110"/>
      <c r="L14116" s="97">
        <f t="shared" si="3853"/>
        <v>0</v>
      </c>
      <c r="M14116" s="110"/>
      <c r="N14116" s="110"/>
      <c r="R14116" s="352">
        <f>L14346-[1]გადასახდელები!L12736</f>
        <v>0</v>
      </c>
    </row>
    <row r="14117" spans="2:18" ht="20.25" hidden="1" customHeight="1">
      <c r="B14117" s="36" t="str">
        <f t="shared" si="3855"/>
        <v>b</v>
      </c>
      <c r="C14117" s="42">
        <v>3</v>
      </c>
      <c r="D14117" s="42"/>
      <c r="F14117" s="343" t="s">
        <v>634</v>
      </c>
      <c r="G14117" s="57" t="s">
        <v>209</v>
      </c>
      <c r="H14117" s="111"/>
      <c r="I14117" s="90">
        <f t="shared" si="3854"/>
        <v>0</v>
      </c>
      <c r="J14117" s="112"/>
      <c r="K14117" s="112"/>
      <c r="L14117" s="90">
        <f t="shared" si="3853"/>
        <v>0</v>
      </c>
      <c r="M14117" s="112"/>
      <c r="N14117" s="112"/>
      <c r="R14117" s="352">
        <f>L14347-[1]გადასახდელები!L12737</f>
        <v>0</v>
      </c>
    </row>
    <row r="14118" spans="2:18" ht="20.25" hidden="1" customHeight="1">
      <c r="B14118" s="36" t="str">
        <f t="shared" si="3855"/>
        <v>b</v>
      </c>
      <c r="C14118" s="42">
        <v>3</v>
      </c>
      <c r="D14118" s="42"/>
      <c r="F14118" s="342" t="s">
        <v>635</v>
      </c>
      <c r="G14118" s="57" t="s">
        <v>208</v>
      </c>
      <c r="H14118" s="89">
        <f>H14119+H14124+H14125</f>
        <v>0</v>
      </c>
      <c r="I14118" s="90">
        <f t="shared" si="3854"/>
        <v>0</v>
      </c>
      <c r="J14118" s="92">
        <f>J14119+J14124+J14125</f>
        <v>0</v>
      </c>
      <c r="K14118" s="92">
        <f>K14119+K14124+K14125</f>
        <v>0</v>
      </c>
      <c r="L14118" s="90">
        <f t="shared" si="3853"/>
        <v>0</v>
      </c>
      <c r="M14118" s="92">
        <f>M14119+M14124+M14125</f>
        <v>0</v>
      </c>
      <c r="N14118" s="92">
        <f>N14119+N14124+N14125</f>
        <v>0</v>
      </c>
      <c r="O14118" s="82" t="s">
        <v>146</v>
      </c>
      <c r="R14118" s="352">
        <f>L14348-[1]გადასახდელები!L12738</f>
        <v>0</v>
      </c>
    </row>
    <row r="14119" spans="2:18" ht="20.25" hidden="1" customHeight="1">
      <c r="B14119" s="36" t="str">
        <f t="shared" si="3855"/>
        <v>b</v>
      </c>
      <c r="C14119" s="42">
        <v>4</v>
      </c>
      <c r="D14119" s="42"/>
      <c r="F14119" s="342" t="s">
        <v>636</v>
      </c>
      <c r="G14119" s="47" t="s">
        <v>270</v>
      </c>
      <c r="H14119" s="93">
        <f>SUM(H14120:H14123)</f>
        <v>0</v>
      </c>
      <c r="I14119" s="94">
        <f t="shared" si="3854"/>
        <v>0</v>
      </c>
      <c r="J14119" s="95">
        <f>SUM(J14120:J14123)</f>
        <v>0</v>
      </c>
      <c r="K14119" s="95">
        <f>SUM(K14120:K14123)</f>
        <v>0</v>
      </c>
      <c r="L14119" s="94">
        <f t="shared" ref="L14119:L14182" si="3856">M14119+N14119</f>
        <v>0</v>
      </c>
      <c r="M14119" s="95">
        <f>SUM(M14120:M14123)</f>
        <v>0</v>
      </c>
      <c r="N14119" s="95">
        <f>SUM(N14120:N14123)</f>
        <v>0</v>
      </c>
      <c r="O14119" s="82" t="s">
        <v>146</v>
      </c>
      <c r="R14119" s="352">
        <f>L14349-[1]გადასახდელები!L12739</f>
        <v>0</v>
      </c>
    </row>
    <row r="14120" spans="2:18" ht="20.25" hidden="1" customHeight="1">
      <c r="B14120" s="36" t="str">
        <f t="shared" si="3855"/>
        <v>b</v>
      </c>
      <c r="C14120" s="42">
        <v>5</v>
      </c>
      <c r="D14120" s="42"/>
      <c r="F14120" s="343" t="s">
        <v>637</v>
      </c>
      <c r="G14120" s="48" t="s">
        <v>271</v>
      </c>
      <c r="H14120" s="101"/>
      <c r="I14120" s="97">
        <f t="shared" si="3854"/>
        <v>0</v>
      </c>
      <c r="J14120" s="102"/>
      <c r="K14120" s="102"/>
      <c r="L14120" s="97">
        <f t="shared" si="3856"/>
        <v>0</v>
      </c>
      <c r="M14120" s="102"/>
      <c r="N14120" s="102"/>
      <c r="R14120" s="352">
        <f>L14350-[1]გადასახდელები!L12740</f>
        <v>0</v>
      </c>
    </row>
    <row r="14121" spans="2:18" ht="20.25" hidden="1" customHeight="1">
      <c r="B14121" s="36" t="str">
        <f t="shared" si="3855"/>
        <v>b</v>
      </c>
      <c r="C14121" s="42">
        <v>5</v>
      </c>
      <c r="D14121" s="42"/>
      <c r="F14121" s="343" t="s">
        <v>638</v>
      </c>
      <c r="G14121" s="48" t="s">
        <v>272</v>
      </c>
      <c r="H14121" s="101"/>
      <c r="I14121" s="97">
        <f t="shared" si="3854"/>
        <v>0</v>
      </c>
      <c r="J14121" s="102"/>
      <c r="K14121" s="102"/>
      <c r="L14121" s="97">
        <f t="shared" si="3856"/>
        <v>0</v>
      </c>
      <c r="M14121" s="102"/>
      <c r="N14121" s="102"/>
      <c r="R14121" s="352">
        <f>L14351-[1]გადასახდელები!L12741</f>
        <v>0</v>
      </c>
    </row>
    <row r="14122" spans="2:18" ht="20.25" hidden="1" customHeight="1">
      <c r="B14122" s="36" t="str">
        <f t="shared" si="3855"/>
        <v>b</v>
      </c>
      <c r="C14122" s="42">
        <v>5</v>
      </c>
      <c r="D14122" s="42"/>
      <c r="F14122" s="343" t="s">
        <v>639</v>
      </c>
      <c r="G14122" s="48" t="s">
        <v>273</v>
      </c>
      <c r="H14122" s="101"/>
      <c r="I14122" s="97">
        <f t="shared" ref="I14122:I14185" si="3857">J14122+K14122</f>
        <v>0</v>
      </c>
      <c r="J14122" s="102"/>
      <c r="K14122" s="102"/>
      <c r="L14122" s="97">
        <f t="shared" si="3856"/>
        <v>0</v>
      </c>
      <c r="M14122" s="102"/>
      <c r="N14122" s="102"/>
      <c r="R14122" s="352">
        <f>L14352-[1]გადასახდელები!L12742</f>
        <v>0</v>
      </c>
    </row>
    <row r="14123" spans="2:18" ht="20.25" hidden="1" customHeight="1">
      <c r="B14123" s="36" t="str">
        <f t="shared" ref="B14123:B14186" si="3858">IF(H14123+I14123+L14123&gt;0,"a","b")</f>
        <v>b</v>
      </c>
      <c r="C14123" s="42">
        <v>5</v>
      </c>
      <c r="D14123" s="42"/>
      <c r="F14123" s="343" t="s">
        <v>640</v>
      </c>
      <c r="G14123" s="48" t="s">
        <v>274</v>
      </c>
      <c r="H14123" s="101"/>
      <c r="I14123" s="97">
        <f t="shared" si="3857"/>
        <v>0</v>
      </c>
      <c r="J14123" s="102"/>
      <c r="K14123" s="102"/>
      <c r="L14123" s="97">
        <f t="shared" si="3856"/>
        <v>0</v>
      </c>
      <c r="M14123" s="102"/>
      <c r="N14123" s="102"/>
      <c r="R14123" s="352">
        <f>L14353-[1]გადასახდელები!L12743</f>
        <v>0</v>
      </c>
    </row>
    <row r="14124" spans="2:18" ht="20.25" hidden="1" customHeight="1">
      <c r="B14124" s="36" t="str">
        <f t="shared" si="3858"/>
        <v>b</v>
      </c>
      <c r="C14124" s="42">
        <v>4</v>
      </c>
      <c r="D14124" s="42"/>
      <c r="F14124" s="343" t="s">
        <v>641</v>
      </c>
      <c r="G14124" s="47" t="s">
        <v>275</v>
      </c>
      <c r="H14124" s="103"/>
      <c r="I14124" s="94">
        <f t="shared" si="3857"/>
        <v>0</v>
      </c>
      <c r="J14124" s="104"/>
      <c r="K14124" s="104"/>
      <c r="L14124" s="94">
        <f t="shared" si="3856"/>
        <v>0</v>
      </c>
      <c r="M14124" s="104"/>
      <c r="N14124" s="104"/>
      <c r="R14124" s="352">
        <f>L14354-[1]გადასახდელები!L12744</f>
        <v>0</v>
      </c>
    </row>
    <row r="14125" spans="2:18" ht="36" hidden="1" customHeight="1">
      <c r="B14125" s="36" t="str">
        <f t="shared" si="3858"/>
        <v>b</v>
      </c>
      <c r="C14125" s="42">
        <v>4</v>
      </c>
      <c r="D14125" s="42"/>
      <c r="F14125" s="343" t="s">
        <v>642</v>
      </c>
      <c r="G14125" s="47" t="s">
        <v>276</v>
      </c>
      <c r="H14125" s="103"/>
      <c r="I14125" s="94">
        <f t="shared" si="3857"/>
        <v>0</v>
      </c>
      <c r="J14125" s="104"/>
      <c r="K14125" s="104"/>
      <c r="L14125" s="94">
        <f t="shared" si="3856"/>
        <v>0</v>
      </c>
      <c r="M14125" s="104"/>
      <c r="N14125" s="104"/>
      <c r="R14125" s="352">
        <f>L14355-[1]გადასახდელები!L12745</f>
        <v>0</v>
      </c>
    </row>
    <row r="14126" spans="2:18" ht="20.25" hidden="1" customHeight="1">
      <c r="B14126" s="36" t="str">
        <f t="shared" si="3858"/>
        <v>b</v>
      </c>
      <c r="C14126" s="42">
        <v>3</v>
      </c>
      <c r="D14126" s="42"/>
      <c r="F14126" s="343" t="s">
        <v>561</v>
      </c>
      <c r="G14126" s="57" t="s">
        <v>202</v>
      </c>
      <c r="H14126" s="111"/>
      <c r="I14126" s="90">
        <f t="shared" si="3857"/>
        <v>0</v>
      </c>
      <c r="J14126" s="112"/>
      <c r="K14126" s="112"/>
      <c r="L14126" s="90">
        <f t="shared" si="3856"/>
        <v>0</v>
      </c>
      <c r="M14126" s="112"/>
      <c r="N14126" s="112"/>
      <c r="R14126" s="352">
        <f>L14356-[1]გადასახდელები!L12746</f>
        <v>0</v>
      </c>
    </row>
    <row r="14127" spans="2:18" ht="20.25" hidden="1" customHeight="1">
      <c r="B14127" s="36" t="str">
        <f t="shared" si="3858"/>
        <v>b</v>
      </c>
      <c r="C14127" s="42">
        <v>3</v>
      </c>
      <c r="D14127" s="42"/>
      <c r="F14127" s="342" t="s">
        <v>562</v>
      </c>
      <c r="G14127" s="57" t="s">
        <v>203</v>
      </c>
      <c r="H14127" s="89">
        <f>H14128+H14131+H14134</f>
        <v>0</v>
      </c>
      <c r="I14127" s="90">
        <f t="shared" si="3857"/>
        <v>0</v>
      </c>
      <c r="J14127" s="92">
        <f>J14128+J14131+J14134</f>
        <v>0</v>
      </c>
      <c r="K14127" s="92">
        <f>K14128+K14131+K14134</f>
        <v>0</v>
      </c>
      <c r="L14127" s="90">
        <f t="shared" si="3856"/>
        <v>0</v>
      </c>
      <c r="M14127" s="92">
        <f>M14128+M14131+M14134</f>
        <v>0</v>
      </c>
      <c r="N14127" s="92">
        <f>N14128+N14131+N14134</f>
        <v>0</v>
      </c>
      <c r="O14127" s="82" t="s">
        <v>146</v>
      </c>
      <c r="R14127" s="352">
        <f>L14357-[1]გადასახდელები!L12747</f>
        <v>0</v>
      </c>
    </row>
    <row r="14128" spans="2:18" ht="20.25" hidden="1" customHeight="1">
      <c r="B14128" s="36" t="str">
        <f t="shared" si="3858"/>
        <v>b</v>
      </c>
      <c r="C14128" s="42">
        <v>4</v>
      </c>
      <c r="D14128" s="42"/>
      <c r="F14128" s="342" t="s">
        <v>643</v>
      </c>
      <c r="G14128" s="47" t="s">
        <v>277</v>
      </c>
      <c r="H14128" s="93">
        <f>SUM(H14129:H14130)</f>
        <v>0</v>
      </c>
      <c r="I14128" s="94">
        <f t="shared" si="3857"/>
        <v>0</v>
      </c>
      <c r="J14128" s="95">
        <f>SUM(J14129:J14130)</f>
        <v>0</v>
      </c>
      <c r="K14128" s="95">
        <f>SUM(K14129:K14130)</f>
        <v>0</v>
      </c>
      <c r="L14128" s="94">
        <f t="shared" si="3856"/>
        <v>0</v>
      </c>
      <c r="M14128" s="95">
        <f>SUM(M14129:M14130)</f>
        <v>0</v>
      </c>
      <c r="N14128" s="95">
        <f>SUM(N14129:N14130)</f>
        <v>0</v>
      </c>
      <c r="O14128" s="82" t="s">
        <v>146</v>
      </c>
      <c r="R14128" s="352">
        <f>L14358-[1]გადასახდელები!L12748</f>
        <v>0</v>
      </c>
    </row>
    <row r="14129" spans="2:18" ht="20.25" hidden="1" customHeight="1">
      <c r="B14129" s="36" t="str">
        <f t="shared" si="3858"/>
        <v>b</v>
      </c>
      <c r="C14129" s="42">
        <v>5</v>
      </c>
      <c r="D14129" s="42"/>
      <c r="F14129" s="343" t="s">
        <v>644</v>
      </c>
      <c r="G14129" s="48" t="s">
        <v>278</v>
      </c>
      <c r="H14129" s="101"/>
      <c r="I14129" s="97">
        <f t="shared" si="3857"/>
        <v>0</v>
      </c>
      <c r="J14129" s="102"/>
      <c r="K14129" s="102"/>
      <c r="L14129" s="97">
        <f t="shared" si="3856"/>
        <v>0</v>
      </c>
      <c r="M14129" s="102"/>
      <c r="N14129" s="102"/>
      <c r="R14129" s="352">
        <f>L14359-[1]გადასახდელები!L12749</f>
        <v>0</v>
      </c>
    </row>
    <row r="14130" spans="2:18" ht="20.25" hidden="1" customHeight="1">
      <c r="B14130" s="36" t="str">
        <f t="shared" si="3858"/>
        <v>b</v>
      </c>
      <c r="C14130" s="42">
        <v>5</v>
      </c>
      <c r="D14130" s="42"/>
      <c r="F14130" s="343" t="s">
        <v>645</v>
      </c>
      <c r="G14130" s="48" t="s">
        <v>204</v>
      </c>
      <c r="H14130" s="101"/>
      <c r="I14130" s="97">
        <f t="shared" si="3857"/>
        <v>0</v>
      </c>
      <c r="J14130" s="102"/>
      <c r="K14130" s="102"/>
      <c r="L14130" s="97">
        <f t="shared" si="3856"/>
        <v>0</v>
      </c>
      <c r="M14130" s="102"/>
      <c r="N14130" s="102"/>
      <c r="R14130" s="352">
        <f>L14360-[1]გადასახდელები!L12750</f>
        <v>0</v>
      </c>
    </row>
    <row r="14131" spans="2:18" ht="20.25" hidden="1" customHeight="1">
      <c r="B14131" s="36" t="str">
        <f t="shared" si="3858"/>
        <v>b</v>
      </c>
      <c r="C14131" s="42">
        <v>4</v>
      </c>
      <c r="D14131" s="42"/>
      <c r="F14131" s="342" t="s">
        <v>646</v>
      </c>
      <c r="G14131" s="47" t="s">
        <v>279</v>
      </c>
      <c r="H14131" s="93">
        <f>SUM(H14132:H14133)</f>
        <v>0</v>
      </c>
      <c r="I14131" s="94">
        <f t="shared" si="3857"/>
        <v>0</v>
      </c>
      <c r="J14131" s="95">
        <f>SUM(J14132:J14133)</f>
        <v>0</v>
      </c>
      <c r="K14131" s="95">
        <f>SUM(K14132:K14133)</f>
        <v>0</v>
      </c>
      <c r="L14131" s="94">
        <f t="shared" si="3856"/>
        <v>0</v>
      </c>
      <c r="M14131" s="95">
        <f>SUM(M14132:M14133)</f>
        <v>0</v>
      </c>
      <c r="N14131" s="95">
        <f>SUM(N14132:N14133)</f>
        <v>0</v>
      </c>
      <c r="O14131" s="82" t="s">
        <v>146</v>
      </c>
      <c r="R14131" s="352">
        <f>L14361-[1]გადასახდელები!L12751</f>
        <v>0</v>
      </c>
    </row>
    <row r="14132" spans="2:18" ht="20.25" hidden="1" customHeight="1">
      <c r="B14132" s="36" t="str">
        <f t="shared" si="3858"/>
        <v>b</v>
      </c>
      <c r="C14132" s="42">
        <v>5</v>
      </c>
      <c r="D14132" s="42"/>
      <c r="F14132" s="343" t="s">
        <v>647</v>
      </c>
      <c r="G14132" s="48" t="s">
        <v>278</v>
      </c>
      <c r="H14132" s="101"/>
      <c r="I14132" s="97">
        <f t="shared" si="3857"/>
        <v>0</v>
      </c>
      <c r="J14132" s="102"/>
      <c r="K14132" s="102"/>
      <c r="L14132" s="97">
        <f t="shared" si="3856"/>
        <v>0</v>
      </c>
      <c r="M14132" s="102"/>
      <c r="N14132" s="102"/>
      <c r="R14132" s="352">
        <f>L14362-[1]გადასახდელები!L12752</f>
        <v>0</v>
      </c>
    </row>
    <row r="14133" spans="2:18" ht="20.25" hidden="1" customHeight="1">
      <c r="B14133" s="36" t="str">
        <f t="shared" si="3858"/>
        <v>b</v>
      </c>
      <c r="C14133" s="42">
        <v>5</v>
      </c>
      <c r="D14133" s="42"/>
      <c r="F14133" s="343" t="s">
        <v>648</v>
      </c>
      <c r="G14133" s="48" t="s">
        <v>204</v>
      </c>
      <c r="H14133" s="101"/>
      <c r="I14133" s="97">
        <f t="shared" si="3857"/>
        <v>0</v>
      </c>
      <c r="J14133" s="102"/>
      <c r="K14133" s="102"/>
      <c r="L14133" s="97">
        <f t="shared" si="3856"/>
        <v>0</v>
      </c>
      <c r="M14133" s="102"/>
      <c r="N14133" s="102"/>
      <c r="R14133" s="352">
        <f>L14363-[1]გადასახდელები!L12753</f>
        <v>0</v>
      </c>
    </row>
    <row r="14134" spans="2:18" ht="20.25" hidden="1" customHeight="1">
      <c r="B14134" s="36" t="str">
        <f t="shared" si="3858"/>
        <v>b</v>
      </c>
      <c r="C14134" s="42">
        <v>4</v>
      </c>
      <c r="D14134" s="42"/>
      <c r="F14134" s="342" t="s">
        <v>563</v>
      </c>
      <c r="G14134" s="47" t="s">
        <v>280</v>
      </c>
      <c r="H14134" s="93">
        <f>SUM(H14135:H14136)</f>
        <v>0</v>
      </c>
      <c r="I14134" s="94">
        <f t="shared" si="3857"/>
        <v>0</v>
      </c>
      <c r="J14134" s="95">
        <f>SUM(J14135:J14136)</f>
        <v>0</v>
      </c>
      <c r="K14134" s="95">
        <f>SUM(K14135:K14136)</f>
        <v>0</v>
      </c>
      <c r="L14134" s="94">
        <f t="shared" si="3856"/>
        <v>0</v>
      </c>
      <c r="M14134" s="95">
        <f>SUM(M14135:M14136)</f>
        <v>0</v>
      </c>
      <c r="N14134" s="95">
        <f>SUM(N14135:N14136)</f>
        <v>0</v>
      </c>
      <c r="O14134" s="82" t="s">
        <v>146</v>
      </c>
      <c r="R14134" s="352">
        <f>L14364-[1]გადასახდელები!L12754</f>
        <v>0</v>
      </c>
    </row>
    <row r="14135" spans="2:18" ht="20.25" hidden="1" customHeight="1">
      <c r="B14135" s="36" t="str">
        <f t="shared" si="3858"/>
        <v>b</v>
      </c>
      <c r="C14135" s="42">
        <v>5</v>
      </c>
      <c r="D14135" s="42"/>
      <c r="F14135" s="343" t="s">
        <v>649</v>
      </c>
      <c r="G14135" s="48" t="s">
        <v>278</v>
      </c>
      <c r="H14135" s="101"/>
      <c r="I14135" s="97">
        <f t="shared" si="3857"/>
        <v>0</v>
      </c>
      <c r="J14135" s="102"/>
      <c r="K14135" s="102"/>
      <c r="L14135" s="97">
        <f t="shared" si="3856"/>
        <v>0</v>
      </c>
      <c r="M14135" s="102"/>
      <c r="N14135" s="102"/>
      <c r="R14135" s="352">
        <f>L14365-[1]გადასახდელები!L12755</f>
        <v>0</v>
      </c>
    </row>
    <row r="14136" spans="2:18" ht="20.25" hidden="1" customHeight="1">
      <c r="B14136" s="36" t="str">
        <f t="shared" si="3858"/>
        <v>b</v>
      </c>
      <c r="C14136" s="42">
        <v>5</v>
      </c>
      <c r="D14136" s="42"/>
      <c r="F14136" s="343" t="s">
        <v>564</v>
      </c>
      <c r="G14136" s="48" t="s">
        <v>204</v>
      </c>
      <c r="H14136" s="101"/>
      <c r="I14136" s="97">
        <f t="shared" si="3857"/>
        <v>0</v>
      </c>
      <c r="J14136" s="102"/>
      <c r="K14136" s="102"/>
      <c r="L14136" s="97">
        <f t="shared" si="3856"/>
        <v>0</v>
      </c>
      <c r="M14136" s="102"/>
      <c r="N14136" s="102"/>
      <c r="R14136" s="352">
        <f>L14366-[1]გადასახდელები!L12756</f>
        <v>0</v>
      </c>
    </row>
    <row r="14137" spans="2:18" ht="20.25" customHeight="1">
      <c r="B14137" s="36" t="str">
        <f t="shared" si="3858"/>
        <v>a</v>
      </c>
      <c r="C14137" s="42">
        <v>3</v>
      </c>
      <c r="D14137" s="42"/>
      <c r="F14137" s="342" t="s">
        <v>565</v>
      </c>
      <c r="G14137" s="57" t="s">
        <v>206</v>
      </c>
      <c r="H14137" s="89">
        <f>H14138+H14141+H14144</f>
        <v>1E-3</v>
      </c>
      <c r="I14137" s="90">
        <f t="shared" si="3857"/>
        <v>40</v>
      </c>
      <c r="J14137" s="92">
        <f>J14138+J14141+J14144</f>
        <v>0</v>
      </c>
      <c r="K14137" s="92">
        <f>K14138+K14141+K14144</f>
        <v>40</v>
      </c>
      <c r="L14137" s="90">
        <f t="shared" si="3856"/>
        <v>0.61299999999999988</v>
      </c>
      <c r="M14137" s="92">
        <f>M14138+M14141+M14144</f>
        <v>0</v>
      </c>
      <c r="N14137" s="92">
        <f>N14138+N14141+N14144</f>
        <v>0.61299999999999988</v>
      </c>
      <c r="O14137" s="82" t="s">
        <v>146</v>
      </c>
      <c r="R14137" s="352">
        <f>L14367-[1]გადასახდელები!L12757</f>
        <v>-14.61</v>
      </c>
    </row>
    <row r="14138" spans="2:18" ht="20.25" hidden="1" customHeight="1">
      <c r="B14138" s="36" t="str">
        <f t="shared" si="3858"/>
        <v>b</v>
      </c>
      <c r="C14138" s="42">
        <v>4</v>
      </c>
      <c r="D14138" s="42"/>
      <c r="F14138" s="342" t="s">
        <v>650</v>
      </c>
      <c r="G14138" s="47" t="s">
        <v>281</v>
      </c>
      <c r="H14138" s="93">
        <f>SUM(H14139:H14140)</f>
        <v>0</v>
      </c>
      <c r="I14138" s="94">
        <f t="shared" si="3857"/>
        <v>0</v>
      </c>
      <c r="J14138" s="95">
        <f>SUM(J14139:J14140)</f>
        <v>0</v>
      </c>
      <c r="K14138" s="95">
        <f>SUM(K14139:K14140)</f>
        <v>0</v>
      </c>
      <c r="L14138" s="94">
        <f t="shared" si="3856"/>
        <v>0</v>
      </c>
      <c r="M14138" s="95">
        <f>SUM(M14139:M14140)</f>
        <v>0</v>
      </c>
      <c r="N14138" s="95">
        <f>SUM(N14139:N14140)</f>
        <v>0</v>
      </c>
      <c r="O14138" s="82" t="s">
        <v>146</v>
      </c>
      <c r="R14138" s="352">
        <f>L14368-[1]გადასახდელები!L12758</f>
        <v>0</v>
      </c>
    </row>
    <row r="14139" spans="2:18" ht="20.25" hidden="1" customHeight="1">
      <c r="B14139" s="36" t="str">
        <f t="shared" si="3858"/>
        <v>b</v>
      </c>
      <c r="C14139" s="42">
        <v>5</v>
      </c>
      <c r="D14139" s="42"/>
      <c r="F14139" s="343" t="s">
        <v>651</v>
      </c>
      <c r="G14139" s="48" t="s">
        <v>282</v>
      </c>
      <c r="H14139" s="101"/>
      <c r="I14139" s="97">
        <f t="shared" si="3857"/>
        <v>0</v>
      </c>
      <c r="J14139" s="102"/>
      <c r="K14139" s="102"/>
      <c r="L14139" s="97">
        <f t="shared" si="3856"/>
        <v>0</v>
      </c>
      <c r="M14139" s="102"/>
      <c r="N14139" s="102"/>
      <c r="R14139" s="352">
        <f>L14369-[1]გადასახდელები!L12759</f>
        <v>0</v>
      </c>
    </row>
    <row r="14140" spans="2:18" ht="20.25" hidden="1" customHeight="1">
      <c r="B14140" s="36" t="str">
        <f t="shared" si="3858"/>
        <v>b</v>
      </c>
      <c r="C14140" s="42">
        <v>5</v>
      </c>
      <c r="D14140" s="42"/>
      <c r="F14140" s="343" t="s">
        <v>652</v>
      </c>
      <c r="G14140" s="48" t="s">
        <v>283</v>
      </c>
      <c r="H14140" s="101"/>
      <c r="I14140" s="97">
        <f t="shared" si="3857"/>
        <v>0</v>
      </c>
      <c r="J14140" s="102"/>
      <c r="K14140" s="102"/>
      <c r="L14140" s="97">
        <f t="shared" si="3856"/>
        <v>0</v>
      </c>
      <c r="M14140" s="102"/>
      <c r="N14140" s="102"/>
      <c r="R14140" s="352">
        <f>L14370-[1]გადასახდელები!L12760</f>
        <v>0</v>
      </c>
    </row>
    <row r="14141" spans="2:18" ht="20.25" customHeight="1">
      <c r="B14141" s="36" t="str">
        <f t="shared" si="3858"/>
        <v>a</v>
      </c>
      <c r="C14141" s="42">
        <v>4</v>
      </c>
      <c r="D14141" s="42"/>
      <c r="F14141" s="342" t="s">
        <v>566</v>
      </c>
      <c r="G14141" s="47" t="s">
        <v>284</v>
      </c>
      <c r="H14141" s="93">
        <f>SUM(H14142:H14143)</f>
        <v>1E-3</v>
      </c>
      <c r="I14141" s="94">
        <f t="shared" si="3857"/>
        <v>40</v>
      </c>
      <c r="J14141" s="95">
        <f>SUM(J14142:J14143)</f>
        <v>0</v>
      </c>
      <c r="K14141" s="95">
        <f>SUM(K14142:K14143)</f>
        <v>40</v>
      </c>
      <c r="L14141" s="94">
        <f t="shared" si="3856"/>
        <v>0.61299999999999988</v>
      </c>
      <c r="M14141" s="95">
        <f>SUM(M14142:M14143)</f>
        <v>0</v>
      </c>
      <c r="N14141" s="95">
        <f>SUM(N14142:N14143)</f>
        <v>0.61299999999999988</v>
      </c>
      <c r="O14141" s="82" t="s">
        <v>146</v>
      </c>
      <c r="R14141" s="352">
        <f>L14371-[1]გადასახდელები!L12761</f>
        <v>-14.61</v>
      </c>
    </row>
    <row r="14142" spans="2:18" ht="20.25" customHeight="1" thickBot="1">
      <c r="B14142" s="36" t="str">
        <f t="shared" si="3858"/>
        <v>a</v>
      </c>
      <c r="C14142" s="42">
        <v>5</v>
      </c>
      <c r="D14142" s="42"/>
      <c r="F14142" s="343" t="s">
        <v>567</v>
      </c>
      <c r="G14142" s="48" t="s">
        <v>282</v>
      </c>
      <c r="H14142" s="101">
        <v>1E-3</v>
      </c>
      <c r="I14142" s="97">
        <f t="shared" si="3857"/>
        <v>40</v>
      </c>
      <c r="J14142" s="102"/>
      <c r="K14142" s="102">
        <v>40</v>
      </c>
      <c r="L14142" s="97">
        <f t="shared" si="3856"/>
        <v>0.61299999999999988</v>
      </c>
      <c r="M14142" s="102"/>
      <c r="N14142" s="102">
        <f>0.144+0.182+0.039+0.104+0.144</f>
        <v>0.61299999999999988</v>
      </c>
      <c r="R14142" s="352">
        <f>L14372-[1]გადასახდელები!L12762</f>
        <v>-14.61</v>
      </c>
    </row>
    <row r="14143" spans="2:18" ht="20.25" hidden="1" customHeight="1">
      <c r="B14143" s="36" t="str">
        <f t="shared" si="3858"/>
        <v>b</v>
      </c>
      <c r="C14143" s="42">
        <v>5</v>
      </c>
      <c r="D14143" s="42"/>
      <c r="F14143" s="343" t="s">
        <v>653</v>
      </c>
      <c r="G14143" s="48" t="s">
        <v>283</v>
      </c>
      <c r="H14143" s="101"/>
      <c r="I14143" s="97">
        <f t="shared" si="3857"/>
        <v>0</v>
      </c>
      <c r="J14143" s="102"/>
      <c r="K14143" s="102"/>
      <c r="L14143" s="97">
        <f t="shared" si="3856"/>
        <v>0</v>
      </c>
      <c r="M14143" s="102"/>
      <c r="N14143" s="102"/>
      <c r="R14143" s="352">
        <f>L14373-[1]გადასახდელები!L12763</f>
        <v>0</v>
      </c>
    </row>
    <row r="14144" spans="2:18" ht="20.25" hidden="1" customHeight="1">
      <c r="B14144" s="36" t="str">
        <f t="shared" si="3858"/>
        <v>b</v>
      </c>
      <c r="C14144" s="42">
        <v>4</v>
      </c>
      <c r="D14144" s="42"/>
      <c r="F14144" s="342" t="s">
        <v>654</v>
      </c>
      <c r="G14144" s="47" t="s">
        <v>207</v>
      </c>
      <c r="H14144" s="93">
        <f>SUM(H14145:H14146)</f>
        <v>0</v>
      </c>
      <c r="I14144" s="94">
        <f t="shared" si="3857"/>
        <v>0</v>
      </c>
      <c r="J14144" s="95">
        <f>SUM(J14145:J14146)</f>
        <v>0</v>
      </c>
      <c r="K14144" s="95">
        <f>SUM(K14145:K14146)</f>
        <v>0</v>
      </c>
      <c r="L14144" s="94">
        <f t="shared" si="3856"/>
        <v>0</v>
      </c>
      <c r="M14144" s="95">
        <f>SUM(M14145:M14146)</f>
        <v>0</v>
      </c>
      <c r="N14144" s="95">
        <f>SUM(N14145:N14146)</f>
        <v>0</v>
      </c>
      <c r="O14144" s="82" t="s">
        <v>146</v>
      </c>
      <c r="R14144" s="352">
        <f>L14374-[1]გადასახდელები!L12764</f>
        <v>0</v>
      </c>
    </row>
    <row r="14145" spans="2:18" ht="20.25" hidden="1" customHeight="1">
      <c r="B14145" s="36" t="str">
        <f t="shared" si="3858"/>
        <v>b</v>
      </c>
      <c r="C14145" s="42">
        <v>5</v>
      </c>
      <c r="D14145" s="42"/>
      <c r="F14145" s="343" t="s">
        <v>655</v>
      </c>
      <c r="G14145" s="48" t="s">
        <v>282</v>
      </c>
      <c r="H14145" s="101"/>
      <c r="I14145" s="97">
        <f t="shared" si="3857"/>
        <v>0</v>
      </c>
      <c r="J14145" s="102"/>
      <c r="K14145" s="102"/>
      <c r="L14145" s="97">
        <f t="shared" si="3856"/>
        <v>0</v>
      </c>
      <c r="M14145" s="102"/>
      <c r="N14145" s="102"/>
      <c r="R14145" s="352">
        <f>L14375-[1]გადასახდელები!L12765</f>
        <v>0</v>
      </c>
    </row>
    <row r="14146" spans="2:18" ht="20.25" hidden="1" customHeight="1">
      <c r="B14146" s="36" t="str">
        <f t="shared" si="3858"/>
        <v>b</v>
      </c>
      <c r="C14146" s="42">
        <v>5</v>
      </c>
      <c r="D14146" s="42"/>
      <c r="F14146" s="343" t="s">
        <v>656</v>
      </c>
      <c r="G14146" s="48" t="s">
        <v>283</v>
      </c>
      <c r="H14146" s="101"/>
      <c r="I14146" s="97">
        <f t="shared" si="3857"/>
        <v>0</v>
      </c>
      <c r="J14146" s="102"/>
      <c r="K14146" s="102"/>
      <c r="L14146" s="97">
        <f t="shared" si="3856"/>
        <v>0</v>
      </c>
      <c r="M14146" s="102"/>
      <c r="N14146" s="102"/>
      <c r="R14146" s="352">
        <f>L14376-[1]გადასახდელები!L12766</f>
        <v>0</v>
      </c>
    </row>
    <row r="14147" spans="2:18" ht="20.25" hidden="1" customHeight="1">
      <c r="B14147" s="36" t="str">
        <f t="shared" si="3858"/>
        <v>b</v>
      </c>
      <c r="C14147" s="42">
        <v>3</v>
      </c>
      <c r="D14147" s="42"/>
      <c r="F14147" s="342" t="s">
        <v>568</v>
      </c>
      <c r="G14147" s="57" t="s">
        <v>205</v>
      </c>
      <c r="H14147" s="89">
        <f>H14148+H14149</f>
        <v>0</v>
      </c>
      <c r="I14147" s="90">
        <f t="shared" si="3857"/>
        <v>0</v>
      </c>
      <c r="J14147" s="92">
        <f>J14148+J14149</f>
        <v>0</v>
      </c>
      <c r="K14147" s="92">
        <f>K14148+K14149</f>
        <v>0</v>
      </c>
      <c r="L14147" s="90">
        <f t="shared" si="3856"/>
        <v>0</v>
      </c>
      <c r="M14147" s="92">
        <f>M14148+M14149</f>
        <v>0</v>
      </c>
      <c r="N14147" s="92">
        <f>N14148+N14149</f>
        <v>0</v>
      </c>
      <c r="O14147" s="82" t="s">
        <v>146</v>
      </c>
      <c r="R14147" s="352">
        <f>L14377-[1]გადასახდელები!L12767</f>
        <v>0</v>
      </c>
    </row>
    <row r="14148" spans="2:18" ht="20.25" hidden="1" customHeight="1">
      <c r="B14148" s="36" t="str">
        <f t="shared" si="3858"/>
        <v>b</v>
      </c>
      <c r="C14148" s="42">
        <v>4</v>
      </c>
      <c r="D14148" s="42"/>
      <c r="F14148" s="343" t="s">
        <v>657</v>
      </c>
      <c r="G14148" s="47" t="s">
        <v>285</v>
      </c>
      <c r="H14148" s="103"/>
      <c r="I14148" s="94">
        <f t="shared" si="3857"/>
        <v>0</v>
      </c>
      <c r="J14148" s="104"/>
      <c r="K14148" s="104"/>
      <c r="L14148" s="94">
        <f t="shared" si="3856"/>
        <v>0</v>
      </c>
      <c r="M14148" s="104"/>
      <c r="N14148" s="104"/>
      <c r="R14148" s="352">
        <f>L14378-[1]გადასახდელები!L12768</f>
        <v>0</v>
      </c>
    </row>
    <row r="14149" spans="2:18" ht="20.25" hidden="1" customHeight="1">
      <c r="B14149" s="36" t="str">
        <f t="shared" si="3858"/>
        <v>b</v>
      </c>
      <c r="C14149" s="42">
        <v>4</v>
      </c>
      <c r="D14149" s="42"/>
      <c r="F14149" s="342" t="s">
        <v>570</v>
      </c>
      <c r="G14149" s="47" t="s">
        <v>286</v>
      </c>
      <c r="H14149" s="93">
        <f>H14150+H14169</f>
        <v>0</v>
      </c>
      <c r="I14149" s="94">
        <f t="shared" si="3857"/>
        <v>0</v>
      </c>
      <c r="J14149" s="95">
        <f>J14150+J14169</f>
        <v>0</v>
      </c>
      <c r="K14149" s="95">
        <f>K14150+K14169</f>
        <v>0</v>
      </c>
      <c r="L14149" s="94">
        <f t="shared" si="3856"/>
        <v>0</v>
      </c>
      <c r="M14149" s="95">
        <f>M14150+M14169</f>
        <v>0</v>
      </c>
      <c r="N14149" s="95">
        <f>N14150+N14169</f>
        <v>0</v>
      </c>
      <c r="O14149" s="82" t="s">
        <v>146</v>
      </c>
      <c r="R14149" s="352">
        <f>L14379-[1]გადასახდელები!L12769</f>
        <v>0</v>
      </c>
    </row>
    <row r="14150" spans="2:18" ht="20.25" hidden="1" customHeight="1">
      <c r="B14150" s="36" t="str">
        <f t="shared" si="3858"/>
        <v>b</v>
      </c>
      <c r="C14150" s="42">
        <v>5</v>
      </c>
      <c r="D14150" s="42"/>
      <c r="F14150" s="342" t="s">
        <v>569</v>
      </c>
      <c r="G14150" s="48" t="s">
        <v>287</v>
      </c>
      <c r="H14150" s="113">
        <f>SUM(H14151:H14168)</f>
        <v>0</v>
      </c>
      <c r="I14150" s="97">
        <f t="shared" si="3857"/>
        <v>0</v>
      </c>
      <c r="J14150" s="114">
        <f>SUM(J14151:J14168)</f>
        <v>0</v>
      </c>
      <c r="K14150" s="114">
        <f>SUM(K14151:K14168)</f>
        <v>0</v>
      </c>
      <c r="L14150" s="97">
        <f t="shared" si="3856"/>
        <v>0</v>
      </c>
      <c r="M14150" s="114">
        <f>SUM(M14151:M14168)</f>
        <v>0</v>
      </c>
      <c r="N14150" s="114">
        <f>SUM(N14151:N14168)</f>
        <v>0</v>
      </c>
      <c r="O14150" s="82" t="s">
        <v>146</v>
      </c>
      <c r="R14150" s="352">
        <f>L14380-[1]გადასახდელები!L12770</f>
        <v>0</v>
      </c>
    </row>
    <row r="14151" spans="2:18" ht="45" hidden="1" customHeight="1">
      <c r="B14151" s="36" t="str">
        <f t="shared" si="3858"/>
        <v>b</v>
      </c>
      <c r="C14151" s="42">
        <v>6</v>
      </c>
      <c r="D14151" s="42"/>
      <c r="F14151" s="343" t="s">
        <v>658</v>
      </c>
      <c r="G14151" s="45" t="s">
        <v>215</v>
      </c>
      <c r="H14151" s="99"/>
      <c r="I14151" s="105">
        <f t="shared" si="3857"/>
        <v>0</v>
      </c>
      <c r="J14151" s="100"/>
      <c r="K14151" s="100"/>
      <c r="L14151" s="105">
        <f t="shared" si="3856"/>
        <v>0</v>
      </c>
      <c r="M14151" s="100"/>
      <c r="N14151" s="100"/>
      <c r="R14151" s="352">
        <f>L14381-[1]გადასახდელები!L12771</f>
        <v>0</v>
      </c>
    </row>
    <row r="14152" spans="2:18" ht="20.25" hidden="1" customHeight="1">
      <c r="B14152" s="36" t="str">
        <f t="shared" si="3858"/>
        <v>b</v>
      </c>
      <c r="C14152" s="42">
        <v>6</v>
      </c>
      <c r="D14152" s="42"/>
      <c r="F14152" s="343" t="s">
        <v>659</v>
      </c>
      <c r="G14152" s="45" t="s">
        <v>288</v>
      </c>
      <c r="H14152" s="99"/>
      <c r="I14152" s="105">
        <f t="shared" si="3857"/>
        <v>0</v>
      </c>
      <c r="J14152" s="100"/>
      <c r="K14152" s="100"/>
      <c r="L14152" s="105">
        <f t="shared" si="3856"/>
        <v>0</v>
      </c>
      <c r="M14152" s="100"/>
      <c r="N14152" s="100"/>
      <c r="R14152" s="352">
        <f>L14382-[1]გადასახდელები!L12772</f>
        <v>0</v>
      </c>
    </row>
    <row r="14153" spans="2:18" ht="20.25" hidden="1" customHeight="1">
      <c r="B14153" s="36" t="str">
        <f t="shared" si="3858"/>
        <v>b</v>
      </c>
      <c r="C14153" s="42">
        <v>6</v>
      </c>
      <c r="D14153" s="42"/>
      <c r="F14153" s="343" t="s">
        <v>660</v>
      </c>
      <c r="G14153" s="45" t="s">
        <v>289</v>
      </c>
      <c r="H14153" s="99"/>
      <c r="I14153" s="105">
        <f t="shared" si="3857"/>
        <v>0</v>
      </c>
      <c r="J14153" s="100"/>
      <c r="K14153" s="100"/>
      <c r="L14153" s="105">
        <f t="shared" si="3856"/>
        <v>0</v>
      </c>
      <c r="M14153" s="100"/>
      <c r="N14153" s="100"/>
      <c r="R14153" s="352">
        <f>L14383-[1]გადასახდელები!L12773</f>
        <v>0</v>
      </c>
    </row>
    <row r="14154" spans="2:18" ht="20.25" hidden="1" customHeight="1">
      <c r="B14154" s="36" t="str">
        <f t="shared" si="3858"/>
        <v>b</v>
      </c>
      <c r="C14154" s="42">
        <v>6</v>
      </c>
      <c r="D14154" s="42"/>
      <c r="F14154" s="343" t="s">
        <v>661</v>
      </c>
      <c r="G14154" s="45" t="s">
        <v>216</v>
      </c>
      <c r="H14154" s="99"/>
      <c r="I14154" s="105">
        <f t="shared" si="3857"/>
        <v>0</v>
      </c>
      <c r="J14154" s="100"/>
      <c r="K14154" s="100"/>
      <c r="L14154" s="105">
        <f t="shared" si="3856"/>
        <v>0</v>
      </c>
      <c r="M14154" s="100"/>
      <c r="N14154" s="100"/>
      <c r="R14154" s="352">
        <f>L14384-[1]გადასახდელები!L12774</f>
        <v>0</v>
      </c>
    </row>
    <row r="14155" spans="2:18" ht="20.25" hidden="1" customHeight="1">
      <c r="B14155" s="36" t="str">
        <f t="shared" si="3858"/>
        <v>b</v>
      </c>
      <c r="C14155" s="42">
        <v>6</v>
      </c>
      <c r="D14155" s="42"/>
      <c r="F14155" s="343" t="s">
        <v>662</v>
      </c>
      <c r="G14155" s="45" t="s">
        <v>217</v>
      </c>
      <c r="H14155" s="99"/>
      <c r="I14155" s="105">
        <f t="shared" si="3857"/>
        <v>0</v>
      </c>
      <c r="J14155" s="100"/>
      <c r="K14155" s="100"/>
      <c r="L14155" s="105">
        <f t="shared" si="3856"/>
        <v>0</v>
      </c>
      <c r="M14155" s="100"/>
      <c r="N14155" s="100"/>
      <c r="R14155" s="352">
        <f>L14385-[1]გადასახდელები!L12775</f>
        <v>0</v>
      </c>
    </row>
    <row r="14156" spans="2:18" ht="20.25" hidden="1" customHeight="1">
      <c r="B14156" s="36" t="str">
        <f t="shared" si="3858"/>
        <v>b</v>
      </c>
      <c r="C14156" s="42">
        <v>6</v>
      </c>
      <c r="D14156" s="42"/>
      <c r="F14156" s="343" t="s">
        <v>571</v>
      </c>
      <c r="G14156" s="45" t="s">
        <v>290</v>
      </c>
      <c r="H14156" s="99"/>
      <c r="I14156" s="105">
        <f t="shared" si="3857"/>
        <v>0</v>
      </c>
      <c r="J14156" s="100"/>
      <c r="K14156" s="100"/>
      <c r="L14156" s="105">
        <f t="shared" si="3856"/>
        <v>0</v>
      </c>
      <c r="M14156" s="100"/>
      <c r="N14156" s="100"/>
      <c r="R14156" s="352">
        <f>L14386-[1]გადასახდელები!L12776</f>
        <v>0</v>
      </c>
    </row>
    <row r="14157" spans="2:18" ht="20.25" hidden="1" customHeight="1">
      <c r="B14157" s="36" t="str">
        <f t="shared" si="3858"/>
        <v>b</v>
      </c>
      <c r="C14157" s="42">
        <v>6</v>
      </c>
      <c r="D14157" s="42"/>
      <c r="F14157" s="343" t="s">
        <v>663</v>
      </c>
      <c r="G14157" s="45" t="s">
        <v>291</v>
      </c>
      <c r="H14157" s="99"/>
      <c r="I14157" s="105">
        <f t="shared" si="3857"/>
        <v>0</v>
      </c>
      <c r="J14157" s="100"/>
      <c r="K14157" s="100"/>
      <c r="L14157" s="105">
        <f t="shared" si="3856"/>
        <v>0</v>
      </c>
      <c r="M14157" s="100"/>
      <c r="N14157" s="100"/>
      <c r="R14157" s="352">
        <f>L14387-[1]გადასახდელები!L12777</f>
        <v>0</v>
      </c>
    </row>
    <row r="14158" spans="2:18" ht="20.25" hidden="1" customHeight="1">
      <c r="B14158" s="36" t="str">
        <f t="shared" si="3858"/>
        <v>b</v>
      </c>
      <c r="C14158" s="42">
        <v>6</v>
      </c>
      <c r="D14158" s="42"/>
      <c r="F14158" s="343" t="s">
        <v>664</v>
      </c>
      <c r="G14158" s="45" t="s">
        <v>218</v>
      </c>
      <c r="H14158" s="99"/>
      <c r="I14158" s="105">
        <f t="shared" si="3857"/>
        <v>0</v>
      </c>
      <c r="J14158" s="100"/>
      <c r="K14158" s="100"/>
      <c r="L14158" s="105">
        <f t="shared" si="3856"/>
        <v>0</v>
      </c>
      <c r="M14158" s="100"/>
      <c r="N14158" s="100"/>
      <c r="R14158" s="352">
        <f>L14388-[1]გადასახდელები!L12778</f>
        <v>0</v>
      </c>
    </row>
    <row r="14159" spans="2:18" ht="20.25" hidden="1" customHeight="1">
      <c r="B14159" s="36" t="str">
        <f t="shared" si="3858"/>
        <v>b</v>
      </c>
      <c r="C14159" s="42">
        <v>6</v>
      </c>
      <c r="D14159" s="42"/>
      <c r="F14159" s="343" t="s">
        <v>665</v>
      </c>
      <c r="G14159" s="45" t="s">
        <v>219</v>
      </c>
      <c r="H14159" s="99"/>
      <c r="I14159" s="105">
        <f t="shared" si="3857"/>
        <v>0</v>
      </c>
      <c r="J14159" s="100"/>
      <c r="K14159" s="100"/>
      <c r="L14159" s="105">
        <f t="shared" si="3856"/>
        <v>0</v>
      </c>
      <c r="M14159" s="100"/>
      <c r="N14159" s="100"/>
      <c r="R14159" s="352">
        <f>L14389-[1]გადასახდელები!L12779</f>
        <v>0</v>
      </c>
    </row>
    <row r="14160" spans="2:18" ht="20.25" hidden="1" customHeight="1">
      <c r="B14160" s="36" t="str">
        <f t="shared" si="3858"/>
        <v>b</v>
      </c>
      <c r="C14160" s="42">
        <v>6</v>
      </c>
      <c r="D14160" s="42"/>
      <c r="F14160" s="343" t="s">
        <v>666</v>
      </c>
      <c r="G14160" s="45" t="s">
        <v>220</v>
      </c>
      <c r="H14160" s="99"/>
      <c r="I14160" s="105">
        <f t="shared" si="3857"/>
        <v>0</v>
      </c>
      <c r="J14160" s="100"/>
      <c r="K14160" s="100"/>
      <c r="L14160" s="105">
        <f t="shared" si="3856"/>
        <v>0</v>
      </c>
      <c r="M14160" s="100"/>
      <c r="N14160" s="100"/>
      <c r="R14160" s="352">
        <f>L14390-[1]გადასახდელები!L12780</f>
        <v>0</v>
      </c>
    </row>
    <row r="14161" spans="2:18" ht="20.25" hidden="1" customHeight="1">
      <c r="B14161" s="36" t="str">
        <f t="shared" si="3858"/>
        <v>b</v>
      </c>
      <c r="C14161" s="42">
        <v>6</v>
      </c>
      <c r="D14161" s="42"/>
      <c r="F14161" s="343" t="s">
        <v>667</v>
      </c>
      <c r="G14161" s="45" t="s">
        <v>221</v>
      </c>
      <c r="H14161" s="99"/>
      <c r="I14161" s="105">
        <f t="shared" si="3857"/>
        <v>0</v>
      </c>
      <c r="J14161" s="100"/>
      <c r="K14161" s="100"/>
      <c r="L14161" s="105">
        <f t="shared" si="3856"/>
        <v>0</v>
      </c>
      <c r="M14161" s="100"/>
      <c r="N14161" s="100"/>
      <c r="R14161" s="352">
        <f>L14391-[1]გადასახდელები!L12781</f>
        <v>0</v>
      </c>
    </row>
    <row r="14162" spans="2:18" ht="20.25" hidden="1" customHeight="1">
      <c r="B14162" s="36" t="str">
        <f t="shared" si="3858"/>
        <v>b</v>
      </c>
      <c r="C14162" s="42">
        <v>6</v>
      </c>
      <c r="D14162" s="42"/>
      <c r="F14162" s="343" t="s">
        <v>668</v>
      </c>
      <c r="G14162" s="45" t="s">
        <v>222</v>
      </c>
      <c r="H14162" s="99"/>
      <c r="I14162" s="105">
        <f t="shared" si="3857"/>
        <v>0</v>
      </c>
      <c r="J14162" s="100"/>
      <c r="K14162" s="100"/>
      <c r="L14162" s="105">
        <f t="shared" si="3856"/>
        <v>0</v>
      </c>
      <c r="M14162" s="100"/>
      <c r="N14162" s="100"/>
      <c r="R14162" s="352">
        <f>L14392-[1]გადასახდელები!L12782</f>
        <v>0</v>
      </c>
    </row>
    <row r="14163" spans="2:18" ht="20.25" hidden="1" customHeight="1">
      <c r="B14163" s="36" t="str">
        <f t="shared" si="3858"/>
        <v>b</v>
      </c>
      <c r="C14163" s="42">
        <v>6</v>
      </c>
      <c r="D14163" s="42"/>
      <c r="F14163" s="343" t="s">
        <v>669</v>
      </c>
      <c r="G14163" s="45" t="s">
        <v>223</v>
      </c>
      <c r="H14163" s="99"/>
      <c r="I14163" s="105">
        <f t="shared" si="3857"/>
        <v>0</v>
      </c>
      <c r="J14163" s="100"/>
      <c r="K14163" s="100"/>
      <c r="L14163" s="105">
        <f t="shared" si="3856"/>
        <v>0</v>
      </c>
      <c r="M14163" s="100"/>
      <c r="N14163" s="100"/>
      <c r="R14163" s="352">
        <f>L14393-[1]გადასახდელები!L12783</f>
        <v>0</v>
      </c>
    </row>
    <row r="14164" spans="2:18" ht="36" hidden="1" customHeight="1">
      <c r="B14164" s="36" t="str">
        <f t="shared" si="3858"/>
        <v>b</v>
      </c>
      <c r="C14164" s="42">
        <v>6</v>
      </c>
      <c r="D14164" s="42"/>
      <c r="F14164" s="343" t="s">
        <v>670</v>
      </c>
      <c r="G14164" s="45" t="s">
        <v>224</v>
      </c>
      <c r="H14164" s="99"/>
      <c r="I14164" s="105">
        <f t="shared" si="3857"/>
        <v>0</v>
      </c>
      <c r="J14164" s="100"/>
      <c r="K14164" s="100"/>
      <c r="L14164" s="105">
        <f t="shared" si="3856"/>
        <v>0</v>
      </c>
      <c r="M14164" s="100"/>
      <c r="N14164" s="100"/>
      <c r="R14164" s="352">
        <f>L14394-[1]გადასახდელები!L12784</f>
        <v>0</v>
      </c>
    </row>
    <row r="14165" spans="2:18" ht="48.75" hidden="1" customHeight="1">
      <c r="B14165" s="36" t="str">
        <f t="shared" si="3858"/>
        <v>b</v>
      </c>
      <c r="C14165" s="42">
        <v>6</v>
      </c>
      <c r="D14165" s="42"/>
      <c r="F14165" s="343" t="s">
        <v>671</v>
      </c>
      <c r="G14165" s="45" t="s">
        <v>225</v>
      </c>
      <c r="H14165" s="99"/>
      <c r="I14165" s="105">
        <f t="shared" si="3857"/>
        <v>0</v>
      </c>
      <c r="J14165" s="100"/>
      <c r="K14165" s="100"/>
      <c r="L14165" s="105">
        <f t="shared" si="3856"/>
        <v>0</v>
      </c>
      <c r="M14165" s="100"/>
      <c r="N14165" s="100"/>
      <c r="R14165" s="352">
        <f>L14395-[1]გადასახდელები!L12785</f>
        <v>0</v>
      </c>
    </row>
    <row r="14166" spans="2:18" ht="24.75" hidden="1" customHeight="1">
      <c r="B14166" s="36" t="str">
        <f t="shared" si="3858"/>
        <v>b</v>
      </c>
      <c r="C14166" s="42">
        <v>6</v>
      </c>
      <c r="D14166" s="42"/>
      <c r="F14166" s="343" t="s">
        <v>672</v>
      </c>
      <c r="G14166" s="45" t="s">
        <v>226</v>
      </c>
      <c r="H14166" s="99"/>
      <c r="I14166" s="105">
        <f t="shared" si="3857"/>
        <v>0</v>
      </c>
      <c r="J14166" s="100"/>
      <c r="K14166" s="100"/>
      <c r="L14166" s="105">
        <f t="shared" si="3856"/>
        <v>0</v>
      </c>
      <c r="M14166" s="100"/>
      <c r="N14166" s="100"/>
      <c r="R14166" s="352">
        <f>L14396-[1]გადასახდელები!L12786</f>
        <v>0</v>
      </c>
    </row>
    <row r="14167" spans="2:18" ht="24" hidden="1" customHeight="1">
      <c r="B14167" s="36" t="str">
        <f t="shared" si="3858"/>
        <v>b</v>
      </c>
      <c r="C14167" s="42">
        <v>6</v>
      </c>
      <c r="D14167" s="42"/>
      <c r="F14167" s="343" t="s">
        <v>673</v>
      </c>
      <c r="G14167" s="45" t="s">
        <v>227</v>
      </c>
      <c r="H14167" s="99"/>
      <c r="I14167" s="105">
        <f t="shared" si="3857"/>
        <v>0</v>
      </c>
      <c r="J14167" s="100"/>
      <c r="K14167" s="100"/>
      <c r="L14167" s="105">
        <f t="shared" si="3856"/>
        <v>0</v>
      </c>
      <c r="M14167" s="100"/>
      <c r="N14167" s="100"/>
      <c r="R14167" s="352">
        <f>L14397-[1]გადასახდელები!L12787</f>
        <v>0</v>
      </c>
    </row>
    <row r="14168" spans="2:18" ht="36.75" hidden="1" customHeight="1">
      <c r="B14168" s="36" t="str">
        <f t="shared" si="3858"/>
        <v>b</v>
      </c>
      <c r="C14168" s="42">
        <v>6</v>
      </c>
      <c r="D14168" s="42"/>
      <c r="F14168" s="343" t="s">
        <v>572</v>
      </c>
      <c r="G14168" s="45" t="s">
        <v>228</v>
      </c>
      <c r="H14168" s="99"/>
      <c r="I14168" s="105">
        <f t="shared" si="3857"/>
        <v>0</v>
      </c>
      <c r="J14168" s="100"/>
      <c r="K14168" s="100"/>
      <c r="L14168" s="105">
        <f t="shared" si="3856"/>
        <v>0</v>
      </c>
      <c r="M14168" s="100"/>
      <c r="N14168" s="100"/>
      <c r="R14168" s="352">
        <f>L14398-[1]გადასახდელები!L12788</f>
        <v>0</v>
      </c>
    </row>
    <row r="14169" spans="2:18" ht="24.75" hidden="1" customHeight="1">
      <c r="B14169" s="36" t="str">
        <f t="shared" si="3858"/>
        <v>b</v>
      </c>
      <c r="C14169" s="42">
        <v>5</v>
      </c>
      <c r="D14169" s="42"/>
      <c r="F14169" s="343" t="s">
        <v>573</v>
      </c>
      <c r="G14169" s="48" t="s">
        <v>193</v>
      </c>
      <c r="H14169" s="101"/>
      <c r="I14169" s="97">
        <f t="shared" si="3857"/>
        <v>0</v>
      </c>
      <c r="J14169" s="102"/>
      <c r="K14169" s="102"/>
      <c r="L14169" s="97">
        <f t="shared" si="3856"/>
        <v>0</v>
      </c>
      <c r="M14169" s="102"/>
      <c r="N14169" s="102"/>
      <c r="R14169" s="352">
        <f>L14399-[1]გადასახდელები!L12789</f>
        <v>0</v>
      </c>
    </row>
    <row r="14170" spans="2:18" ht="20.25" hidden="1" customHeight="1">
      <c r="B14170" s="36" t="str">
        <f t="shared" si="3858"/>
        <v>b</v>
      </c>
      <c r="C14170" s="42">
        <v>2</v>
      </c>
      <c r="D14170" s="42"/>
      <c r="E14170" s="24">
        <v>7107</v>
      </c>
      <c r="F14170" s="342" t="s">
        <v>574</v>
      </c>
      <c r="G14170" s="59" t="s">
        <v>292</v>
      </c>
      <c r="H14170" s="86">
        <f>H14171+H14218+H14226+H14225</f>
        <v>0</v>
      </c>
      <c r="I14170" s="87">
        <f t="shared" si="3857"/>
        <v>0</v>
      </c>
      <c r="J14170" s="88">
        <f>J14171+J14218+J14226+J14225</f>
        <v>0</v>
      </c>
      <c r="K14170" s="88">
        <f>K14171+K14218+K14226+K14225</f>
        <v>0</v>
      </c>
      <c r="L14170" s="87">
        <f t="shared" si="3856"/>
        <v>0</v>
      </c>
      <c r="M14170" s="88">
        <f>M14171+M14218+M14226+M14225</f>
        <v>0</v>
      </c>
      <c r="N14170" s="88">
        <f>N14171+N14218+N14226+N14225</f>
        <v>0</v>
      </c>
      <c r="O14170" s="82" t="s">
        <v>146</v>
      </c>
      <c r="P14170" s="35" t="s">
        <v>145</v>
      </c>
      <c r="R14170" s="352">
        <f>L14400-[1]გადასახდელები!L12790</f>
        <v>0</v>
      </c>
    </row>
    <row r="14171" spans="2:18" ht="20.25" hidden="1" customHeight="1">
      <c r="B14171" s="36" t="str">
        <f t="shared" si="3858"/>
        <v>b</v>
      </c>
      <c r="C14171" s="42">
        <v>3</v>
      </c>
      <c r="D14171" s="42"/>
      <c r="F14171" s="342" t="s">
        <v>575</v>
      </c>
      <c r="G14171" s="51" t="s">
        <v>293</v>
      </c>
      <c r="H14171" s="89">
        <f>H14172+H14184+H14213</f>
        <v>0</v>
      </c>
      <c r="I14171" s="90">
        <f t="shared" si="3857"/>
        <v>0</v>
      </c>
      <c r="J14171" s="89">
        <f>J14172+J14184+J14213</f>
        <v>0</v>
      </c>
      <c r="K14171" s="89">
        <f>K14172+K14184+K14213</f>
        <v>0</v>
      </c>
      <c r="L14171" s="90">
        <f t="shared" si="3856"/>
        <v>0</v>
      </c>
      <c r="M14171" s="89">
        <f>M14172+M14184+M14213</f>
        <v>0</v>
      </c>
      <c r="N14171" s="89">
        <f>N14172+N14184+N14213</f>
        <v>0</v>
      </c>
      <c r="O14171" s="82" t="s">
        <v>146</v>
      </c>
      <c r="P14171" s="35" t="s">
        <v>145</v>
      </c>
      <c r="R14171" s="352">
        <f>L14401-[1]გადასახდელები!L12791</f>
        <v>0</v>
      </c>
    </row>
    <row r="14172" spans="2:18" ht="20.25" hidden="1" customHeight="1">
      <c r="B14172" s="36" t="str">
        <f t="shared" si="3858"/>
        <v>b</v>
      </c>
      <c r="C14172" s="42">
        <v>4</v>
      </c>
      <c r="D14172" s="42"/>
      <c r="F14172" s="342" t="s">
        <v>576</v>
      </c>
      <c r="G14172" s="47" t="s">
        <v>294</v>
      </c>
      <c r="H14172" s="93">
        <f>H14173+H14174+H14175+H14176+H14177+H14178+H14179+H14180+H14181+H14182+H14183</f>
        <v>0</v>
      </c>
      <c r="I14172" s="94">
        <f t="shared" si="3857"/>
        <v>0</v>
      </c>
      <c r="J14172" s="93">
        <f>J14173+J14174+J14175+J14176+J14177+J14178+J14179+J14180+J14181+J14182+J14183</f>
        <v>0</v>
      </c>
      <c r="K14172" s="93">
        <f>K14173+K14174+K14175+K14176+K14177+K14178+K14179+K14180+K14181+K14182+K14183</f>
        <v>0</v>
      </c>
      <c r="L14172" s="94">
        <f t="shared" si="3856"/>
        <v>0</v>
      </c>
      <c r="M14172" s="93">
        <f>M14173+M14174+M14175+M14176+M14177+M14178+M14179+M14180+M14181+M14182+M14183</f>
        <v>0</v>
      </c>
      <c r="N14172" s="93">
        <f>N14173+N14174+N14175+N14176+N14177+N14178+N14179+N14180+N14181+N14182+N14183</f>
        <v>0</v>
      </c>
      <c r="O14172" s="82" t="s">
        <v>146</v>
      </c>
      <c r="P14172" s="35" t="s">
        <v>145</v>
      </c>
      <c r="R14172" s="352">
        <f>L14402-[1]გადასახდელები!L12792</f>
        <v>0</v>
      </c>
    </row>
    <row r="14173" spans="2:18" ht="20.25" hidden="1" customHeight="1">
      <c r="B14173" s="36" t="str">
        <f t="shared" si="3858"/>
        <v>b</v>
      </c>
      <c r="C14173" s="42">
        <v>5</v>
      </c>
      <c r="D14173" s="42"/>
      <c r="F14173" s="343" t="s">
        <v>577</v>
      </c>
      <c r="G14173" s="48" t="s">
        <v>295</v>
      </c>
      <c r="H14173" s="101"/>
      <c r="I14173" s="97">
        <f t="shared" si="3857"/>
        <v>0</v>
      </c>
      <c r="J14173" s="102"/>
      <c r="K14173" s="102"/>
      <c r="L14173" s="97">
        <f t="shared" si="3856"/>
        <v>0</v>
      </c>
      <c r="M14173" s="102"/>
      <c r="N14173" s="102"/>
      <c r="O14173" s="115"/>
      <c r="P14173" s="35" t="s">
        <v>145</v>
      </c>
      <c r="R14173" s="352">
        <f>L14403-[1]გადასახდელები!L12793</f>
        <v>0</v>
      </c>
    </row>
    <row r="14174" spans="2:18" ht="20.25" hidden="1" customHeight="1">
      <c r="B14174" s="36" t="str">
        <f t="shared" si="3858"/>
        <v>b</v>
      </c>
      <c r="C14174" s="42">
        <v>5</v>
      </c>
      <c r="D14174" s="42"/>
      <c r="F14174" s="343" t="s">
        <v>578</v>
      </c>
      <c r="G14174" s="48" t="s">
        <v>296</v>
      </c>
      <c r="H14174" s="101"/>
      <c r="I14174" s="97">
        <f t="shared" si="3857"/>
        <v>0</v>
      </c>
      <c r="J14174" s="102"/>
      <c r="K14174" s="102"/>
      <c r="L14174" s="97">
        <f t="shared" si="3856"/>
        <v>0</v>
      </c>
      <c r="M14174" s="102"/>
      <c r="N14174" s="102"/>
      <c r="O14174" s="115"/>
      <c r="P14174" s="35" t="s">
        <v>145</v>
      </c>
      <c r="R14174" s="352">
        <f>L14404-[1]გადასახდელები!L12794</f>
        <v>0</v>
      </c>
    </row>
    <row r="14175" spans="2:18" ht="30.75" hidden="1" customHeight="1">
      <c r="B14175" s="36" t="str">
        <f t="shared" si="3858"/>
        <v>b</v>
      </c>
      <c r="C14175" s="42">
        <v>5</v>
      </c>
      <c r="D14175" s="42"/>
      <c r="F14175" s="343" t="s">
        <v>674</v>
      </c>
      <c r="G14175" s="52" t="s">
        <v>297</v>
      </c>
      <c r="H14175" s="101"/>
      <c r="I14175" s="97">
        <f t="shared" si="3857"/>
        <v>0</v>
      </c>
      <c r="J14175" s="102"/>
      <c r="K14175" s="102"/>
      <c r="L14175" s="97">
        <f t="shared" si="3856"/>
        <v>0</v>
      </c>
      <c r="M14175" s="102"/>
      <c r="N14175" s="102"/>
      <c r="O14175" s="115"/>
      <c r="P14175" s="35" t="s">
        <v>145</v>
      </c>
      <c r="R14175" s="352">
        <f>L14405-[1]გადასახდელები!L12795</f>
        <v>0</v>
      </c>
    </row>
    <row r="14176" spans="2:18" ht="20.25" hidden="1" customHeight="1">
      <c r="B14176" s="36" t="str">
        <f t="shared" si="3858"/>
        <v>b</v>
      </c>
      <c r="C14176" s="42">
        <v>5</v>
      </c>
      <c r="D14176" s="42"/>
      <c r="F14176" s="343" t="s">
        <v>579</v>
      </c>
      <c r="G14176" s="48" t="s">
        <v>298</v>
      </c>
      <c r="H14176" s="101"/>
      <c r="I14176" s="97">
        <f t="shared" si="3857"/>
        <v>0</v>
      </c>
      <c r="J14176" s="102"/>
      <c r="K14176" s="102"/>
      <c r="L14176" s="97">
        <f t="shared" si="3856"/>
        <v>0</v>
      </c>
      <c r="M14176" s="102"/>
      <c r="N14176" s="102"/>
      <c r="O14176" s="115"/>
      <c r="P14176" s="35" t="s">
        <v>145</v>
      </c>
      <c r="R14176" s="352">
        <f>L14406-[1]გადასახდელები!L12796</f>
        <v>0</v>
      </c>
    </row>
    <row r="14177" spans="2:18" ht="20.25" hidden="1" customHeight="1">
      <c r="B14177" s="36" t="str">
        <f t="shared" si="3858"/>
        <v>b</v>
      </c>
      <c r="C14177" s="42">
        <v>5</v>
      </c>
      <c r="D14177" s="42"/>
      <c r="F14177" s="343" t="s">
        <v>580</v>
      </c>
      <c r="G14177" s="48" t="s">
        <v>299</v>
      </c>
      <c r="H14177" s="101"/>
      <c r="I14177" s="97">
        <f t="shared" si="3857"/>
        <v>0</v>
      </c>
      <c r="J14177" s="102"/>
      <c r="K14177" s="102"/>
      <c r="L14177" s="97">
        <f t="shared" si="3856"/>
        <v>0</v>
      </c>
      <c r="M14177" s="102"/>
      <c r="N14177" s="102"/>
      <c r="O14177" s="115"/>
      <c r="P14177" s="35" t="s">
        <v>145</v>
      </c>
      <c r="R14177" s="352">
        <f>L14407-[1]გადასახდელები!L12797</f>
        <v>0</v>
      </c>
    </row>
    <row r="14178" spans="2:18" ht="30.75" hidden="1" customHeight="1">
      <c r="B14178" s="36" t="str">
        <f t="shared" si="3858"/>
        <v>b</v>
      </c>
      <c r="C14178" s="42">
        <v>5</v>
      </c>
      <c r="D14178" s="42"/>
      <c r="F14178" s="343" t="s">
        <v>581</v>
      </c>
      <c r="G14178" s="48" t="s">
        <v>300</v>
      </c>
      <c r="H14178" s="101"/>
      <c r="I14178" s="97">
        <f t="shared" si="3857"/>
        <v>0</v>
      </c>
      <c r="J14178" s="102"/>
      <c r="K14178" s="102"/>
      <c r="L14178" s="97">
        <f t="shared" si="3856"/>
        <v>0</v>
      </c>
      <c r="M14178" s="102"/>
      <c r="N14178" s="102"/>
      <c r="O14178" s="115"/>
      <c r="P14178" s="35" t="s">
        <v>145</v>
      </c>
      <c r="R14178" s="352">
        <f>L14408-[1]გადასახდელები!L12798</f>
        <v>0</v>
      </c>
    </row>
    <row r="14179" spans="2:18" ht="20.25" hidden="1" customHeight="1">
      <c r="B14179" s="36" t="str">
        <f t="shared" si="3858"/>
        <v>b</v>
      </c>
      <c r="C14179" s="42">
        <v>5</v>
      </c>
      <c r="D14179" s="42"/>
      <c r="F14179" s="343" t="s">
        <v>675</v>
      </c>
      <c r="G14179" s="48" t="s">
        <v>301</v>
      </c>
      <c r="H14179" s="101"/>
      <c r="I14179" s="97">
        <f t="shared" si="3857"/>
        <v>0</v>
      </c>
      <c r="J14179" s="102"/>
      <c r="K14179" s="102"/>
      <c r="L14179" s="97">
        <f t="shared" si="3856"/>
        <v>0</v>
      </c>
      <c r="M14179" s="102"/>
      <c r="N14179" s="102"/>
      <c r="O14179" s="115"/>
      <c r="P14179" s="35" t="s">
        <v>145</v>
      </c>
      <c r="R14179" s="352">
        <f>L14409-[1]გადასახდელები!L12799</f>
        <v>0</v>
      </c>
    </row>
    <row r="14180" spans="2:18" ht="20.25" hidden="1" customHeight="1">
      <c r="B14180" s="36" t="str">
        <f t="shared" si="3858"/>
        <v>b</v>
      </c>
      <c r="C14180" s="42">
        <v>5</v>
      </c>
      <c r="D14180" s="42"/>
      <c r="F14180" s="343" t="s">
        <v>582</v>
      </c>
      <c r="G14180" s="48" t="s">
        <v>302</v>
      </c>
      <c r="H14180" s="101"/>
      <c r="I14180" s="97">
        <f t="shared" si="3857"/>
        <v>0</v>
      </c>
      <c r="J14180" s="102"/>
      <c r="K14180" s="102"/>
      <c r="L14180" s="97">
        <f t="shared" si="3856"/>
        <v>0</v>
      </c>
      <c r="M14180" s="102"/>
      <c r="N14180" s="102"/>
      <c r="O14180" s="115"/>
      <c r="P14180" s="35" t="s">
        <v>145</v>
      </c>
      <c r="R14180" s="352">
        <f>L14410-[1]გადასახდელები!L12800</f>
        <v>0</v>
      </c>
    </row>
    <row r="14181" spans="2:18" ht="20.25" hidden="1" customHeight="1">
      <c r="B14181" s="36" t="str">
        <f t="shared" si="3858"/>
        <v>b</v>
      </c>
      <c r="C14181" s="42">
        <v>5</v>
      </c>
      <c r="D14181" s="42"/>
      <c r="F14181" s="343" t="s">
        <v>676</v>
      </c>
      <c r="G14181" s="48" t="s">
        <v>303</v>
      </c>
      <c r="H14181" s="101"/>
      <c r="I14181" s="97">
        <f t="shared" si="3857"/>
        <v>0</v>
      </c>
      <c r="J14181" s="102"/>
      <c r="K14181" s="102"/>
      <c r="L14181" s="97">
        <f t="shared" si="3856"/>
        <v>0</v>
      </c>
      <c r="M14181" s="102"/>
      <c r="N14181" s="102"/>
      <c r="O14181" s="115"/>
      <c r="P14181" s="35" t="s">
        <v>145</v>
      </c>
      <c r="R14181" s="352">
        <f>L14411-[1]გადასახდელები!L12801</f>
        <v>0</v>
      </c>
    </row>
    <row r="14182" spans="2:18" ht="20.25" hidden="1" customHeight="1">
      <c r="B14182" s="36" t="str">
        <f t="shared" si="3858"/>
        <v>b</v>
      </c>
      <c r="C14182" s="42">
        <v>5</v>
      </c>
      <c r="D14182" s="42"/>
      <c r="F14182" s="343" t="s">
        <v>677</v>
      </c>
      <c r="G14182" s="48" t="s">
        <v>304</v>
      </c>
      <c r="H14182" s="101"/>
      <c r="I14182" s="97">
        <f t="shared" si="3857"/>
        <v>0</v>
      </c>
      <c r="J14182" s="102"/>
      <c r="K14182" s="102"/>
      <c r="L14182" s="97">
        <f t="shared" si="3856"/>
        <v>0</v>
      </c>
      <c r="M14182" s="102"/>
      <c r="N14182" s="102"/>
      <c r="O14182" s="115"/>
      <c r="P14182" s="35" t="s">
        <v>145</v>
      </c>
      <c r="R14182" s="352">
        <f>L14412-[1]გადასახდელები!L12802</f>
        <v>0</v>
      </c>
    </row>
    <row r="14183" spans="2:18" ht="20.25" hidden="1" customHeight="1">
      <c r="B14183" s="36" t="str">
        <f t="shared" si="3858"/>
        <v>b</v>
      </c>
      <c r="C14183" s="42">
        <v>5</v>
      </c>
      <c r="D14183" s="42"/>
      <c r="F14183" s="343" t="s">
        <v>583</v>
      </c>
      <c r="G14183" s="48" t="s">
        <v>305</v>
      </c>
      <c r="H14183" s="101"/>
      <c r="I14183" s="97">
        <f t="shared" si="3857"/>
        <v>0</v>
      </c>
      <c r="J14183" s="102"/>
      <c r="K14183" s="102"/>
      <c r="L14183" s="97">
        <f t="shared" ref="L14183:L14247" si="3859">M14183+N14183</f>
        <v>0</v>
      </c>
      <c r="M14183" s="102"/>
      <c r="N14183" s="102"/>
      <c r="O14183" s="115"/>
      <c r="P14183" s="35" t="s">
        <v>145</v>
      </c>
      <c r="R14183" s="352">
        <f>L14413-[1]გადასახდელები!L12803</f>
        <v>0</v>
      </c>
    </row>
    <row r="14184" spans="2:18" ht="20.25" hidden="1" customHeight="1">
      <c r="B14184" s="36" t="str">
        <f t="shared" si="3858"/>
        <v>b</v>
      </c>
      <c r="C14184" s="42">
        <v>4</v>
      </c>
      <c r="D14184" s="42"/>
      <c r="F14184" s="342" t="s">
        <v>584</v>
      </c>
      <c r="G14184" s="47" t="s">
        <v>306</v>
      </c>
      <c r="H14184" s="93">
        <f>H14185+H14192</f>
        <v>0</v>
      </c>
      <c r="I14184" s="94">
        <f t="shared" si="3857"/>
        <v>0</v>
      </c>
      <c r="J14184" s="93">
        <f>J14185+J14192</f>
        <v>0</v>
      </c>
      <c r="K14184" s="93">
        <f>K14185+K14192</f>
        <v>0</v>
      </c>
      <c r="L14184" s="94">
        <f t="shared" si="3859"/>
        <v>0</v>
      </c>
      <c r="M14184" s="93">
        <f>M14185+M14192</f>
        <v>0</v>
      </c>
      <c r="N14184" s="93">
        <f>N14185+N14192</f>
        <v>0</v>
      </c>
      <c r="O14184" s="82" t="s">
        <v>146</v>
      </c>
      <c r="P14184" s="35" t="s">
        <v>145</v>
      </c>
      <c r="R14184" s="352">
        <f>L14414-[1]გადასახდელები!L12804</f>
        <v>0</v>
      </c>
    </row>
    <row r="14185" spans="2:18" ht="20.25" hidden="1" customHeight="1">
      <c r="B14185" s="36" t="str">
        <f t="shared" si="3858"/>
        <v>b</v>
      </c>
      <c r="C14185" s="42">
        <v>5</v>
      </c>
      <c r="D14185" s="42"/>
      <c r="F14185" s="342" t="s">
        <v>585</v>
      </c>
      <c r="G14185" s="48" t="s">
        <v>307</v>
      </c>
      <c r="H14185" s="96">
        <f>SUM(H14186:H14191)</f>
        <v>0</v>
      </c>
      <c r="I14185" s="97">
        <f t="shared" si="3857"/>
        <v>0</v>
      </c>
      <c r="J14185" s="96">
        <f>SUM(J14186:J14191)</f>
        <v>0</v>
      </c>
      <c r="K14185" s="96">
        <f>SUM(K14186:K14191)</f>
        <v>0</v>
      </c>
      <c r="L14185" s="97">
        <f t="shared" si="3859"/>
        <v>0</v>
      </c>
      <c r="M14185" s="96">
        <f>SUM(M14186:M14191)</f>
        <v>0</v>
      </c>
      <c r="N14185" s="96">
        <f>SUM(N14186:N14191)</f>
        <v>0</v>
      </c>
      <c r="O14185" s="82" t="s">
        <v>146</v>
      </c>
      <c r="P14185" s="35" t="s">
        <v>145</v>
      </c>
      <c r="R14185" s="352">
        <f>L14415-[1]გადასახდელები!L12805</f>
        <v>0</v>
      </c>
    </row>
    <row r="14186" spans="2:18" ht="20.25" hidden="1" customHeight="1">
      <c r="B14186" s="36" t="str">
        <f t="shared" si="3858"/>
        <v>b</v>
      </c>
      <c r="C14186" s="42">
        <v>6</v>
      </c>
      <c r="D14186" s="42"/>
      <c r="F14186" s="343" t="s">
        <v>586</v>
      </c>
      <c r="G14186" s="53" t="s">
        <v>308</v>
      </c>
      <c r="H14186" s="99"/>
      <c r="I14186" s="105">
        <f t="shared" ref="I14186:I14250" si="3860">J14186+K14186</f>
        <v>0</v>
      </c>
      <c r="J14186" s="100"/>
      <c r="K14186" s="100"/>
      <c r="L14186" s="105">
        <f t="shared" si="3859"/>
        <v>0</v>
      </c>
      <c r="M14186" s="100"/>
      <c r="N14186" s="100"/>
      <c r="O14186" s="115"/>
      <c r="P14186" s="35" t="s">
        <v>145</v>
      </c>
      <c r="R14186" s="352">
        <f>L14416-[1]გადასახდელები!L12806</f>
        <v>0</v>
      </c>
    </row>
    <row r="14187" spans="2:18" ht="20.25" hidden="1" customHeight="1">
      <c r="B14187" s="36" t="str">
        <f t="shared" ref="B14187:B14250" si="3861">IF(H14187+I14187+L14187&gt;0,"a","b")</f>
        <v>b</v>
      </c>
      <c r="C14187" s="42">
        <v>6</v>
      </c>
      <c r="D14187" s="42"/>
      <c r="F14187" s="343" t="s">
        <v>678</v>
      </c>
      <c r="G14187" s="53" t="s">
        <v>309</v>
      </c>
      <c r="H14187" s="99"/>
      <c r="I14187" s="105">
        <f t="shared" si="3860"/>
        <v>0</v>
      </c>
      <c r="J14187" s="100"/>
      <c r="K14187" s="100"/>
      <c r="L14187" s="105">
        <f t="shared" si="3859"/>
        <v>0</v>
      </c>
      <c r="M14187" s="100"/>
      <c r="N14187" s="100"/>
      <c r="O14187" s="115"/>
      <c r="P14187" s="35" t="s">
        <v>145</v>
      </c>
      <c r="R14187" s="352">
        <f>L14417-[1]გადასახდელები!L12807</f>
        <v>0</v>
      </c>
    </row>
    <row r="14188" spans="2:18" ht="20.25" hidden="1" customHeight="1">
      <c r="B14188" s="36" t="str">
        <f t="shared" si="3861"/>
        <v>b</v>
      </c>
      <c r="C14188" s="42">
        <v>6</v>
      </c>
      <c r="D14188" s="42"/>
      <c r="F14188" s="343" t="s">
        <v>679</v>
      </c>
      <c r="G14188" s="53" t="s">
        <v>310</v>
      </c>
      <c r="H14188" s="99"/>
      <c r="I14188" s="105">
        <f t="shared" si="3860"/>
        <v>0</v>
      </c>
      <c r="J14188" s="100"/>
      <c r="K14188" s="100"/>
      <c r="L14188" s="105">
        <f t="shared" si="3859"/>
        <v>0</v>
      </c>
      <c r="M14188" s="100"/>
      <c r="N14188" s="100"/>
      <c r="O14188" s="115"/>
      <c r="P14188" s="35" t="s">
        <v>145</v>
      </c>
      <c r="R14188" s="352">
        <f>L14418-[1]გადასახდელები!L12808</f>
        <v>0</v>
      </c>
    </row>
    <row r="14189" spans="2:18" ht="20.25" hidden="1" customHeight="1">
      <c r="B14189" s="36" t="str">
        <f t="shared" si="3861"/>
        <v>b</v>
      </c>
      <c r="C14189" s="42">
        <v>6</v>
      </c>
      <c r="D14189" s="42"/>
      <c r="F14189" s="343" t="s">
        <v>680</v>
      </c>
      <c r="G14189" s="53" t="s">
        <v>311</v>
      </c>
      <c r="H14189" s="99"/>
      <c r="I14189" s="105">
        <f t="shared" si="3860"/>
        <v>0</v>
      </c>
      <c r="J14189" s="100"/>
      <c r="K14189" s="100"/>
      <c r="L14189" s="105">
        <f t="shared" si="3859"/>
        <v>0</v>
      </c>
      <c r="M14189" s="100"/>
      <c r="N14189" s="100"/>
      <c r="O14189" s="115"/>
      <c r="P14189" s="35" t="s">
        <v>145</v>
      </c>
      <c r="R14189" s="352">
        <f>L14419-[1]გადასახდელები!L12809</f>
        <v>0</v>
      </c>
    </row>
    <row r="14190" spans="2:18" ht="20.25" hidden="1" customHeight="1">
      <c r="B14190" s="36" t="str">
        <f t="shared" si="3861"/>
        <v>b</v>
      </c>
      <c r="C14190" s="42">
        <v>6</v>
      </c>
      <c r="D14190" s="42"/>
      <c r="F14190" s="343" t="s">
        <v>681</v>
      </c>
      <c r="G14190" s="53" t="s">
        <v>312</v>
      </c>
      <c r="H14190" s="99"/>
      <c r="I14190" s="105">
        <f t="shared" si="3860"/>
        <v>0</v>
      </c>
      <c r="J14190" s="100"/>
      <c r="K14190" s="100"/>
      <c r="L14190" s="105">
        <f t="shared" si="3859"/>
        <v>0</v>
      </c>
      <c r="M14190" s="100"/>
      <c r="N14190" s="100"/>
      <c r="O14190" s="115"/>
      <c r="P14190" s="35" t="s">
        <v>145</v>
      </c>
      <c r="R14190" s="352">
        <f>L14420-[1]გადასახდელები!L12810</f>
        <v>0</v>
      </c>
    </row>
    <row r="14191" spans="2:18" ht="20.25" hidden="1" customHeight="1">
      <c r="B14191" s="36" t="str">
        <f t="shared" si="3861"/>
        <v>b</v>
      </c>
      <c r="C14191" s="42">
        <v>6</v>
      </c>
      <c r="D14191" s="42"/>
      <c r="F14191" s="343" t="s">
        <v>682</v>
      </c>
      <c r="G14191" s="53" t="s">
        <v>313</v>
      </c>
      <c r="H14191" s="99"/>
      <c r="I14191" s="105">
        <f t="shared" si="3860"/>
        <v>0</v>
      </c>
      <c r="J14191" s="100"/>
      <c r="K14191" s="100"/>
      <c r="L14191" s="105">
        <f t="shared" si="3859"/>
        <v>0</v>
      </c>
      <c r="M14191" s="100"/>
      <c r="N14191" s="100"/>
      <c r="O14191" s="115"/>
      <c r="P14191" s="35" t="s">
        <v>145</v>
      </c>
      <c r="R14191" s="352">
        <f>L14421-[1]გადასახდელები!L12811</f>
        <v>0</v>
      </c>
    </row>
    <row r="14192" spans="2:18" ht="20.25" hidden="1" customHeight="1">
      <c r="B14192" s="36" t="str">
        <f t="shared" si="3861"/>
        <v>b</v>
      </c>
      <c r="C14192" s="42">
        <v>5</v>
      </c>
      <c r="D14192" s="42"/>
      <c r="F14192" s="342" t="s">
        <v>587</v>
      </c>
      <c r="G14192" s="48" t="s">
        <v>314</v>
      </c>
      <c r="H14192" s="96">
        <f>SUM(H14193:H14212)</f>
        <v>0</v>
      </c>
      <c r="I14192" s="97">
        <f t="shared" si="3860"/>
        <v>0</v>
      </c>
      <c r="J14192" s="96">
        <f>SUM(J14193:J14212)</f>
        <v>0</v>
      </c>
      <c r="K14192" s="96">
        <f>SUM(K14193:K14212)</f>
        <v>0</v>
      </c>
      <c r="L14192" s="97">
        <f t="shared" si="3859"/>
        <v>0</v>
      </c>
      <c r="M14192" s="96">
        <f>SUM(M14193:M14212)</f>
        <v>0</v>
      </c>
      <c r="N14192" s="96">
        <f>SUM(N14193:N14212)</f>
        <v>0</v>
      </c>
      <c r="O14192" s="82" t="s">
        <v>146</v>
      </c>
      <c r="P14192" s="35" t="s">
        <v>145</v>
      </c>
      <c r="R14192" s="352">
        <f>L14422-[1]გადასახდელები!L12812</f>
        <v>0</v>
      </c>
    </row>
    <row r="14193" spans="2:18" ht="20.25" hidden="1" customHeight="1">
      <c r="B14193" s="36" t="str">
        <f t="shared" si="3861"/>
        <v>b</v>
      </c>
      <c r="C14193" s="42">
        <v>6</v>
      </c>
      <c r="D14193" s="42"/>
      <c r="F14193" s="343" t="s">
        <v>683</v>
      </c>
      <c r="G14193" s="54" t="s">
        <v>315</v>
      </c>
      <c r="H14193" s="116"/>
      <c r="I14193" s="105">
        <f t="shared" si="3860"/>
        <v>0</v>
      </c>
      <c r="J14193" s="117"/>
      <c r="K14193" s="117"/>
      <c r="L14193" s="105">
        <f t="shared" si="3859"/>
        <v>0</v>
      </c>
      <c r="M14193" s="117"/>
      <c r="N14193" s="117"/>
      <c r="P14193" s="35" t="s">
        <v>145</v>
      </c>
      <c r="R14193" s="352">
        <f>L14423-[1]გადასახდელები!L12813</f>
        <v>0</v>
      </c>
    </row>
    <row r="14194" spans="2:18" ht="20.25" hidden="1" customHeight="1">
      <c r="B14194" s="36" t="str">
        <f t="shared" si="3861"/>
        <v>b</v>
      </c>
      <c r="C14194" s="42">
        <v>6</v>
      </c>
      <c r="D14194" s="42"/>
      <c r="F14194" s="343" t="s">
        <v>684</v>
      </c>
      <c r="G14194" s="54" t="s">
        <v>316</v>
      </c>
      <c r="H14194" s="116"/>
      <c r="I14194" s="105">
        <f t="shared" si="3860"/>
        <v>0</v>
      </c>
      <c r="J14194" s="117"/>
      <c r="K14194" s="117"/>
      <c r="L14194" s="105">
        <f t="shared" si="3859"/>
        <v>0</v>
      </c>
      <c r="M14194" s="117"/>
      <c r="N14194" s="117"/>
      <c r="P14194" s="35" t="s">
        <v>145</v>
      </c>
      <c r="R14194" s="352">
        <f>L14424-[1]გადასახდელები!L12814</f>
        <v>0</v>
      </c>
    </row>
    <row r="14195" spans="2:18" ht="30.75" hidden="1" customHeight="1">
      <c r="B14195" s="36" t="str">
        <f t="shared" si="3861"/>
        <v>b</v>
      </c>
      <c r="C14195" s="42">
        <v>6</v>
      </c>
      <c r="D14195" s="42"/>
      <c r="F14195" s="343" t="s">
        <v>588</v>
      </c>
      <c r="G14195" s="54" t="s">
        <v>317</v>
      </c>
      <c r="H14195" s="116"/>
      <c r="I14195" s="105">
        <f t="shared" si="3860"/>
        <v>0</v>
      </c>
      <c r="J14195" s="117"/>
      <c r="K14195" s="117"/>
      <c r="L14195" s="105">
        <f t="shared" si="3859"/>
        <v>0</v>
      </c>
      <c r="M14195" s="117"/>
      <c r="N14195" s="117"/>
      <c r="P14195" s="35" t="s">
        <v>145</v>
      </c>
      <c r="R14195" s="352">
        <f>L14425-[1]გადასახდელები!L12815</f>
        <v>0</v>
      </c>
    </row>
    <row r="14196" spans="2:18" ht="30.75" hidden="1" customHeight="1">
      <c r="B14196" s="36" t="str">
        <f t="shared" si="3861"/>
        <v>b</v>
      </c>
      <c r="C14196" s="42">
        <v>6</v>
      </c>
      <c r="D14196" s="42"/>
      <c r="F14196" s="343" t="s">
        <v>685</v>
      </c>
      <c r="G14196" s="54" t="s">
        <v>318</v>
      </c>
      <c r="H14196" s="116"/>
      <c r="I14196" s="105">
        <f t="shared" si="3860"/>
        <v>0</v>
      </c>
      <c r="J14196" s="117"/>
      <c r="K14196" s="117"/>
      <c r="L14196" s="105">
        <f t="shared" si="3859"/>
        <v>0</v>
      </c>
      <c r="M14196" s="117"/>
      <c r="N14196" s="117"/>
      <c r="P14196" s="35" t="s">
        <v>145</v>
      </c>
      <c r="R14196" s="352">
        <f>L14426-[1]გადასახდელები!L12816</f>
        <v>0</v>
      </c>
    </row>
    <row r="14197" spans="2:18" ht="20.25" hidden="1" customHeight="1">
      <c r="B14197" s="36" t="str">
        <f t="shared" si="3861"/>
        <v>b</v>
      </c>
      <c r="C14197" s="42">
        <v>6</v>
      </c>
      <c r="D14197" s="42"/>
      <c r="F14197" s="343" t="s">
        <v>589</v>
      </c>
      <c r="G14197" s="54" t="s">
        <v>319</v>
      </c>
      <c r="H14197" s="116"/>
      <c r="I14197" s="105">
        <f t="shared" si="3860"/>
        <v>0</v>
      </c>
      <c r="J14197" s="117"/>
      <c r="K14197" s="117"/>
      <c r="L14197" s="105">
        <f t="shared" si="3859"/>
        <v>0</v>
      </c>
      <c r="M14197" s="117"/>
      <c r="N14197" s="117"/>
      <c r="P14197" s="35" t="s">
        <v>145</v>
      </c>
      <c r="R14197" s="352">
        <f>L14427-[1]გადასახდელები!L12817</f>
        <v>0</v>
      </c>
    </row>
    <row r="14198" spans="2:18" ht="20.25" hidden="1" customHeight="1">
      <c r="B14198" s="36" t="str">
        <f t="shared" si="3861"/>
        <v>b</v>
      </c>
      <c r="C14198" s="42">
        <v>6</v>
      </c>
      <c r="D14198" s="42"/>
      <c r="F14198" s="343" t="s">
        <v>686</v>
      </c>
      <c r="G14198" s="54" t="s">
        <v>320</v>
      </c>
      <c r="H14198" s="116"/>
      <c r="I14198" s="105">
        <f t="shared" si="3860"/>
        <v>0</v>
      </c>
      <c r="J14198" s="117"/>
      <c r="K14198" s="117"/>
      <c r="L14198" s="105">
        <f t="shared" si="3859"/>
        <v>0</v>
      </c>
      <c r="M14198" s="117"/>
      <c r="N14198" s="117"/>
      <c r="P14198" s="35" t="s">
        <v>145</v>
      </c>
      <c r="R14198" s="352">
        <f>L14428-[1]გადასახდელები!L12818</f>
        <v>0</v>
      </c>
    </row>
    <row r="14199" spans="2:18" ht="30.75" hidden="1" customHeight="1">
      <c r="B14199" s="36" t="str">
        <f t="shared" si="3861"/>
        <v>b</v>
      </c>
      <c r="C14199" s="42">
        <v>6</v>
      </c>
      <c r="D14199" s="42"/>
      <c r="F14199" s="343" t="s">
        <v>687</v>
      </c>
      <c r="G14199" s="54" t="s">
        <v>321</v>
      </c>
      <c r="H14199" s="116"/>
      <c r="I14199" s="105">
        <f t="shared" si="3860"/>
        <v>0</v>
      </c>
      <c r="J14199" s="117"/>
      <c r="K14199" s="117"/>
      <c r="L14199" s="105">
        <f t="shared" si="3859"/>
        <v>0</v>
      </c>
      <c r="M14199" s="117"/>
      <c r="N14199" s="117"/>
      <c r="P14199" s="35" t="s">
        <v>145</v>
      </c>
      <c r="R14199" s="352">
        <f>L14429-[1]გადასახდელები!L12819</f>
        <v>0</v>
      </c>
    </row>
    <row r="14200" spans="2:18" ht="20.25" hidden="1" customHeight="1">
      <c r="B14200" s="36" t="str">
        <f t="shared" si="3861"/>
        <v>b</v>
      </c>
      <c r="C14200" s="42">
        <v>6</v>
      </c>
      <c r="D14200" s="42"/>
      <c r="F14200" s="343" t="s">
        <v>590</v>
      </c>
      <c r="G14200" s="54" t="s">
        <v>322</v>
      </c>
      <c r="H14200" s="116"/>
      <c r="I14200" s="105">
        <f t="shared" si="3860"/>
        <v>0</v>
      </c>
      <c r="J14200" s="117"/>
      <c r="K14200" s="117"/>
      <c r="L14200" s="105">
        <f t="shared" si="3859"/>
        <v>0</v>
      </c>
      <c r="M14200" s="117"/>
      <c r="N14200" s="117"/>
      <c r="P14200" s="35" t="s">
        <v>145</v>
      </c>
      <c r="R14200" s="352">
        <f>L14430-[1]გადასახდელები!L12820</f>
        <v>0</v>
      </c>
    </row>
    <row r="14201" spans="2:18" ht="20.25" hidden="1" customHeight="1">
      <c r="B14201" s="36" t="str">
        <f t="shared" si="3861"/>
        <v>b</v>
      </c>
      <c r="C14201" s="42">
        <v>6</v>
      </c>
      <c r="D14201" s="42"/>
      <c r="F14201" s="343" t="s">
        <v>688</v>
      </c>
      <c r="G14201" s="54" t="s">
        <v>323</v>
      </c>
      <c r="H14201" s="116"/>
      <c r="I14201" s="105">
        <f t="shared" si="3860"/>
        <v>0</v>
      </c>
      <c r="J14201" s="117"/>
      <c r="K14201" s="117"/>
      <c r="L14201" s="105">
        <f t="shared" si="3859"/>
        <v>0</v>
      </c>
      <c r="M14201" s="117"/>
      <c r="N14201" s="117"/>
      <c r="P14201" s="35" t="s">
        <v>145</v>
      </c>
      <c r="R14201" s="352">
        <f>L14431-[1]გადასახდელები!L12821</f>
        <v>0</v>
      </c>
    </row>
    <row r="14202" spans="2:18" ht="20.25" hidden="1" customHeight="1">
      <c r="B14202" s="36" t="str">
        <f t="shared" si="3861"/>
        <v>b</v>
      </c>
      <c r="C14202" s="42">
        <v>6</v>
      </c>
      <c r="D14202" s="42"/>
      <c r="F14202" s="343" t="s">
        <v>689</v>
      </c>
      <c r="G14202" s="54" t="s">
        <v>324</v>
      </c>
      <c r="H14202" s="116"/>
      <c r="I14202" s="105">
        <f t="shared" si="3860"/>
        <v>0</v>
      </c>
      <c r="J14202" s="117"/>
      <c r="K14202" s="117"/>
      <c r="L14202" s="105">
        <f t="shared" si="3859"/>
        <v>0</v>
      </c>
      <c r="M14202" s="117"/>
      <c r="N14202" s="117"/>
      <c r="P14202" s="35" t="s">
        <v>145</v>
      </c>
      <c r="R14202" s="352">
        <f>L14432-[1]გადასახდელები!L12822</f>
        <v>0</v>
      </c>
    </row>
    <row r="14203" spans="2:18" ht="20.25" hidden="1" customHeight="1">
      <c r="B14203" s="36" t="str">
        <f t="shared" si="3861"/>
        <v>b</v>
      </c>
      <c r="C14203" s="42">
        <v>6</v>
      </c>
      <c r="D14203" s="42"/>
      <c r="F14203" s="343" t="s">
        <v>690</v>
      </c>
      <c r="G14203" s="54" t="s">
        <v>325</v>
      </c>
      <c r="H14203" s="116"/>
      <c r="I14203" s="105">
        <f t="shared" si="3860"/>
        <v>0</v>
      </c>
      <c r="J14203" s="117"/>
      <c r="K14203" s="117"/>
      <c r="L14203" s="105">
        <f t="shared" si="3859"/>
        <v>0</v>
      </c>
      <c r="M14203" s="117"/>
      <c r="N14203" s="117"/>
      <c r="P14203" s="35" t="s">
        <v>145</v>
      </c>
      <c r="R14203" s="352">
        <f>L14433-[1]გადასახდელები!L12823</f>
        <v>0</v>
      </c>
    </row>
    <row r="14204" spans="2:18" ht="20.25" hidden="1" customHeight="1">
      <c r="B14204" s="36" t="str">
        <f t="shared" si="3861"/>
        <v>b</v>
      </c>
      <c r="C14204" s="42">
        <v>6</v>
      </c>
      <c r="D14204" s="42"/>
      <c r="F14204" s="343" t="s">
        <v>691</v>
      </c>
      <c r="G14204" s="54" t="s">
        <v>326</v>
      </c>
      <c r="H14204" s="116"/>
      <c r="I14204" s="105">
        <f t="shared" si="3860"/>
        <v>0</v>
      </c>
      <c r="J14204" s="117"/>
      <c r="K14204" s="117"/>
      <c r="L14204" s="105">
        <f t="shared" si="3859"/>
        <v>0</v>
      </c>
      <c r="M14204" s="117"/>
      <c r="N14204" s="117"/>
      <c r="P14204" s="35" t="s">
        <v>145</v>
      </c>
      <c r="R14204" s="352">
        <f>L14434-[1]გადასახდელები!L12824</f>
        <v>0</v>
      </c>
    </row>
    <row r="14205" spans="2:18" ht="20.25" hidden="1" customHeight="1">
      <c r="B14205" s="36" t="str">
        <f t="shared" si="3861"/>
        <v>b</v>
      </c>
      <c r="C14205" s="42">
        <v>6</v>
      </c>
      <c r="D14205" s="42"/>
      <c r="F14205" s="343" t="s">
        <v>692</v>
      </c>
      <c r="G14205" s="54" t="s">
        <v>327</v>
      </c>
      <c r="H14205" s="116"/>
      <c r="I14205" s="105">
        <f t="shared" si="3860"/>
        <v>0</v>
      </c>
      <c r="J14205" s="117"/>
      <c r="K14205" s="117"/>
      <c r="L14205" s="105">
        <f t="shared" si="3859"/>
        <v>0</v>
      </c>
      <c r="M14205" s="117"/>
      <c r="N14205" s="117"/>
      <c r="P14205" s="35" t="s">
        <v>145</v>
      </c>
      <c r="R14205" s="352">
        <f>L14435-[1]გადასახდელები!L12825</f>
        <v>0</v>
      </c>
    </row>
    <row r="14206" spans="2:18" ht="20.25" hidden="1" customHeight="1">
      <c r="B14206" s="36" t="str">
        <f t="shared" si="3861"/>
        <v>b</v>
      </c>
      <c r="C14206" s="42">
        <v>6</v>
      </c>
      <c r="D14206" s="42"/>
      <c r="F14206" s="343" t="s">
        <v>693</v>
      </c>
      <c r="G14206" s="54" t="s">
        <v>328</v>
      </c>
      <c r="H14206" s="116"/>
      <c r="I14206" s="105">
        <f t="shared" si="3860"/>
        <v>0</v>
      </c>
      <c r="J14206" s="117"/>
      <c r="K14206" s="117"/>
      <c r="L14206" s="105">
        <f t="shared" si="3859"/>
        <v>0</v>
      </c>
      <c r="M14206" s="117"/>
      <c r="N14206" s="117"/>
      <c r="P14206" s="35" t="s">
        <v>145</v>
      </c>
      <c r="R14206" s="352">
        <f>L14436-[1]გადასახდელები!L12826</f>
        <v>0</v>
      </c>
    </row>
    <row r="14207" spans="2:18" ht="20.25" hidden="1" customHeight="1">
      <c r="B14207" s="36" t="str">
        <f t="shared" si="3861"/>
        <v>b</v>
      </c>
      <c r="C14207" s="42">
        <v>6</v>
      </c>
      <c r="D14207" s="42"/>
      <c r="F14207" s="343" t="s">
        <v>694</v>
      </c>
      <c r="G14207" s="54" t="s">
        <v>329</v>
      </c>
      <c r="H14207" s="116"/>
      <c r="I14207" s="105">
        <f t="shared" si="3860"/>
        <v>0</v>
      </c>
      <c r="J14207" s="117"/>
      <c r="K14207" s="117"/>
      <c r="L14207" s="105">
        <f t="shared" si="3859"/>
        <v>0</v>
      </c>
      <c r="M14207" s="117"/>
      <c r="N14207" s="117"/>
      <c r="P14207" s="35" t="s">
        <v>145</v>
      </c>
      <c r="R14207" s="352">
        <f>L14437-[1]გადასახდელები!L12827</f>
        <v>0</v>
      </c>
    </row>
    <row r="14208" spans="2:18" ht="20.25" hidden="1" customHeight="1">
      <c r="B14208" s="36" t="str">
        <f t="shared" si="3861"/>
        <v>b</v>
      </c>
      <c r="C14208" s="42">
        <v>6</v>
      </c>
      <c r="D14208" s="42"/>
      <c r="F14208" s="343" t="s">
        <v>695</v>
      </c>
      <c r="G14208" s="54" t="s">
        <v>330</v>
      </c>
      <c r="H14208" s="116"/>
      <c r="I14208" s="105">
        <f t="shared" si="3860"/>
        <v>0</v>
      </c>
      <c r="J14208" s="117"/>
      <c r="K14208" s="117"/>
      <c r="L14208" s="105">
        <f t="shared" si="3859"/>
        <v>0</v>
      </c>
      <c r="M14208" s="117"/>
      <c r="N14208" s="117"/>
      <c r="P14208" s="35" t="s">
        <v>145</v>
      </c>
      <c r="R14208" s="352">
        <f>L14438-[1]გადასახდელები!L12828</f>
        <v>0</v>
      </c>
    </row>
    <row r="14209" spans="2:18" ht="20.25" hidden="1" customHeight="1">
      <c r="B14209" s="36" t="str">
        <f t="shared" si="3861"/>
        <v>b</v>
      </c>
      <c r="C14209" s="42">
        <v>6</v>
      </c>
      <c r="D14209" s="42"/>
      <c r="F14209" s="343" t="s">
        <v>696</v>
      </c>
      <c r="G14209" s="54" t="s">
        <v>331</v>
      </c>
      <c r="H14209" s="116"/>
      <c r="I14209" s="105">
        <f t="shared" si="3860"/>
        <v>0</v>
      </c>
      <c r="J14209" s="117"/>
      <c r="K14209" s="117"/>
      <c r="L14209" s="105">
        <f t="shared" si="3859"/>
        <v>0</v>
      </c>
      <c r="M14209" s="117"/>
      <c r="N14209" s="117"/>
      <c r="P14209" s="35" t="s">
        <v>145</v>
      </c>
      <c r="R14209" s="352">
        <f>L14439-[1]გადასახდელები!L12829</f>
        <v>0</v>
      </c>
    </row>
    <row r="14210" spans="2:18" ht="20.25" hidden="1" customHeight="1">
      <c r="B14210" s="36" t="str">
        <f t="shared" si="3861"/>
        <v>b</v>
      </c>
      <c r="C14210" s="42">
        <v>6</v>
      </c>
      <c r="D14210" s="42"/>
      <c r="F14210" s="343" t="s">
        <v>697</v>
      </c>
      <c r="G14210" s="55" t="s">
        <v>332</v>
      </c>
      <c r="H14210" s="116"/>
      <c r="I14210" s="105">
        <f t="shared" si="3860"/>
        <v>0</v>
      </c>
      <c r="J14210" s="117"/>
      <c r="K14210" s="117"/>
      <c r="L14210" s="105">
        <f t="shared" si="3859"/>
        <v>0</v>
      </c>
      <c r="M14210" s="117"/>
      <c r="N14210" s="117"/>
      <c r="P14210" s="35" t="s">
        <v>145</v>
      </c>
      <c r="R14210" s="352">
        <f>L14440-[1]გადასახდელები!L12830</f>
        <v>0</v>
      </c>
    </row>
    <row r="14211" spans="2:18" ht="20.25" hidden="1" customHeight="1">
      <c r="B14211" s="36" t="str">
        <f t="shared" si="3861"/>
        <v>b</v>
      </c>
      <c r="C14211" s="42">
        <v>6</v>
      </c>
      <c r="D14211" s="42"/>
      <c r="F14211" s="343" t="s">
        <v>698</v>
      </c>
      <c r="G14211" s="54" t="s">
        <v>333</v>
      </c>
      <c r="H14211" s="116"/>
      <c r="I14211" s="105">
        <f t="shared" si="3860"/>
        <v>0</v>
      </c>
      <c r="J14211" s="117"/>
      <c r="K14211" s="117"/>
      <c r="L14211" s="105">
        <f t="shared" si="3859"/>
        <v>0</v>
      </c>
      <c r="M14211" s="117"/>
      <c r="N14211" s="117"/>
      <c r="P14211" s="35" t="s">
        <v>145</v>
      </c>
      <c r="R14211" s="352">
        <f>L14441-[1]გადასახდელები!L12831</f>
        <v>0</v>
      </c>
    </row>
    <row r="14212" spans="2:18" ht="30.75" hidden="1" customHeight="1">
      <c r="B14212" s="36" t="str">
        <f t="shared" si="3861"/>
        <v>b</v>
      </c>
      <c r="C14212" s="42">
        <v>6</v>
      </c>
      <c r="D14212" s="42"/>
      <c r="F14212" s="343" t="s">
        <v>591</v>
      </c>
      <c r="G14212" s="54" t="s">
        <v>334</v>
      </c>
      <c r="H14212" s="116"/>
      <c r="I14212" s="105">
        <f t="shared" si="3860"/>
        <v>0</v>
      </c>
      <c r="J14212" s="117"/>
      <c r="K14212" s="117"/>
      <c r="L14212" s="105">
        <f t="shared" si="3859"/>
        <v>0</v>
      </c>
      <c r="M14212" s="117"/>
      <c r="N14212" s="117"/>
      <c r="P14212" s="35" t="s">
        <v>145</v>
      </c>
      <c r="R14212" s="352">
        <f>L14442-[1]გადასახდელები!L12832</f>
        <v>0</v>
      </c>
    </row>
    <row r="14213" spans="2:18" ht="20.25" hidden="1" customHeight="1">
      <c r="B14213" s="36" t="str">
        <f t="shared" si="3861"/>
        <v>b</v>
      </c>
      <c r="C14213" s="42">
        <v>4</v>
      </c>
      <c r="D14213" s="42"/>
      <c r="F14213" s="342" t="s">
        <v>699</v>
      </c>
      <c r="G14213" s="47" t="s">
        <v>335</v>
      </c>
      <c r="H14213" s="93">
        <f>H14214+H14215</f>
        <v>0</v>
      </c>
      <c r="I14213" s="94">
        <f t="shared" si="3860"/>
        <v>0</v>
      </c>
      <c r="J14213" s="93">
        <f>J14214+J14215</f>
        <v>0</v>
      </c>
      <c r="K14213" s="93">
        <f>K14214+K14215</f>
        <v>0</v>
      </c>
      <c r="L14213" s="94">
        <f t="shared" si="3859"/>
        <v>0</v>
      </c>
      <c r="M14213" s="93">
        <f>M14214+M14215</f>
        <v>0</v>
      </c>
      <c r="N14213" s="93">
        <f>N14214+N14215</f>
        <v>0</v>
      </c>
      <c r="O14213" s="82" t="s">
        <v>146</v>
      </c>
      <c r="P14213" s="35" t="s">
        <v>145</v>
      </c>
      <c r="R14213" s="352">
        <f>L14443-[1]გადასახდელები!L12833</f>
        <v>0</v>
      </c>
    </row>
    <row r="14214" spans="2:18" ht="20.25" hidden="1" customHeight="1">
      <c r="B14214" s="36" t="str">
        <f t="shared" si="3861"/>
        <v>b</v>
      </c>
      <c r="C14214" s="42">
        <v>5</v>
      </c>
      <c r="D14214" s="42"/>
      <c r="F14214" s="343" t="s">
        <v>700</v>
      </c>
      <c r="G14214" s="48" t="s">
        <v>336</v>
      </c>
      <c r="H14214" s="101"/>
      <c r="I14214" s="97">
        <f t="shared" si="3860"/>
        <v>0</v>
      </c>
      <c r="J14214" s="102"/>
      <c r="K14214" s="102"/>
      <c r="L14214" s="97">
        <f t="shared" si="3859"/>
        <v>0</v>
      </c>
      <c r="M14214" s="102"/>
      <c r="N14214" s="102"/>
      <c r="O14214" s="115"/>
      <c r="P14214" s="35" t="s">
        <v>145</v>
      </c>
      <c r="R14214" s="352">
        <f>L14444-[1]გადასახდელები!L12834</f>
        <v>0</v>
      </c>
    </row>
    <row r="14215" spans="2:18" ht="20.25" hidden="1" customHeight="1">
      <c r="B14215" s="36" t="str">
        <f t="shared" si="3861"/>
        <v>b</v>
      </c>
      <c r="C14215" s="42">
        <v>5</v>
      </c>
      <c r="D14215" s="42"/>
      <c r="F14215" s="342" t="s">
        <v>701</v>
      </c>
      <c r="G14215" s="48" t="s">
        <v>337</v>
      </c>
      <c r="H14215" s="119">
        <f>H14216+H14217</f>
        <v>0</v>
      </c>
      <c r="I14215" s="105">
        <f t="shared" si="3860"/>
        <v>0</v>
      </c>
      <c r="J14215" s="119">
        <f>J14216+J14217</f>
        <v>0</v>
      </c>
      <c r="K14215" s="119">
        <f>K14216+K14217</f>
        <v>0</v>
      </c>
      <c r="L14215" s="105">
        <f t="shared" si="3859"/>
        <v>0</v>
      </c>
      <c r="M14215" s="119">
        <f>M14216+M14217</f>
        <v>0</v>
      </c>
      <c r="N14215" s="119">
        <f>N14216+N14217</f>
        <v>0</v>
      </c>
      <c r="O14215" s="82" t="s">
        <v>146</v>
      </c>
      <c r="P14215" s="35" t="s">
        <v>145</v>
      </c>
      <c r="R14215" s="352">
        <f>L14445-[1]გადასახდელები!L12835</f>
        <v>0</v>
      </c>
    </row>
    <row r="14216" spans="2:18" ht="20.25" hidden="1" customHeight="1">
      <c r="B14216" s="36" t="str">
        <f t="shared" si="3861"/>
        <v>b</v>
      </c>
      <c r="C14216" s="42">
        <v>6</v>
      </c>
      <c r="D14216" s="42"/>
      <c r="F14216" s="343" t="s">
        <v>702</v>
      </c>
      <c r="G14216" s="54" t="s">
        <v>338</v>
      </c>
      <c r="H14216" s="116"/>
      <c r="I14216" s="105">
        <f t="shared" si="3860"/>
        <v>0</v>
      </c>
      <c r="J14216" s="117"/>
      <c r="K14216" s="117"/>
      <c r="L14216" s="105">
        <f t="shared" si="3859"/>
        <v>0</v>
      </c>
      <c r="M14216" s="117"/>
      <c r="N14216" s="117"/>
      <c r="P14216" s="35" t="s">
        <v>145</v>
      </c>
      <c r="R14216" s="352">
        <f>L14446-[1]გადასახდელები!L12836</f>
        <v>0</v>
      </c>
    </row>
    <row r="14217" spans="2:18" ht="20.25" hidden="1" customHeight="1">
      <c r="B14217" s="36" t="str">
        <f t="shared" si="3861"/>
        <v>b</v>
      </c>
      <c r="C14217" s="42">
        <v>6</v>
      </c>
      <c r="D14217" s="42"/>
      <c r="F14217" s="343" t="s">
        <v>703</v>
      </c>
      <c r="G14217" s="54" t="s">
        <v>339</v>
      </c>
      <c r="H14217" s="116"/>
      <c r="I14217" s="105">
        <f t="shared" si="3860"/>
        <v>0</v>
      </c>
      <c r="J14217" s="117"/>
      <c r="K14217" s="117"/>
      <c r="L14217" s="105">
        <f t="shared" si="3859"/>
        <v>0</v>
      </c>
      <c r="M14217" s="117"/>
      <c r="N14217" s="117"/>
      <c r="P14217" s="35" t="s">
        <v>145</v>
      </c>
      <c r="R14217" s="352">
        <f>L14447-[1]გადასახდელები!L12837</f>
        <v>0</v>
      </c>
    </row>
    <row r="14218" spans="2:18" ht="30.75" hidden="1" customHeight="1">
      <c r="B14218" s="36" t="str">
        <f t="shared" si="3861"/>
        <v>b</v>
      </c>
      <c r="C14218" s="42">
        <v>3</v>
      </c>
      <c r="D14218" s="42"/>
      <c r="F14218" s="342" t="s">
        <v>704</v>
      </c>
      <c r="G14218" s="51" t="s">
        <v>340</v>
      </c>
      <c r="H14218" s="89">
        <f>H14219+H14220</f>
        <v>0</v>
      </c>
      <c r="I14218" s="90">
        <f t="shared" si="3860"/>
        <v>0</v>
      </c>
      <c r="J14218" s="89">
        <f>J14219+J14220</f>
        <v>0</v>
      </c>
      <c r="K14218" s="89">
        <f>K14219+K14220</f>
        <v>0</v>
      </c>
      <c r="L14218" s="90">
        <f t="shared" si="3859"/>
        <v>0</v>
      </c>
      <c r="M14218" s="89">
        <f>M14219+M14220</f>
        <v>0</v>
      </c>
      <c r="N14218" s="89">
        <f>N14219+N14220</f>
        <v>0</v>
      </c>
      <c r="O14218" s="82" t="s">
        <v>146</v>
      </c>
      <c r="P14218" s="35" t="s">
        <v>145</v>
      </c>
      <c r="R14218" s="352">
        <f>L14448-[1]გადასახდელები!L12838</f>
        <v>0</v>
      </c>
    </row>
    <row r="14219" spans="2:18" ht="30.75" hidden="1" customHeight="1">
      <c r="B14219" s="36" t="str">
        <f t="shared" si="3861"/>
        <v>b</v>
      </c>
      <c r="C14219" s="42">
        <v>4</v>
      </c>
      <c r="D14219" s="42"/>
      <c r="F14219" s="343" t="s">
        <v>705</v>
      </c>
      <c r="G14219" s="47" t="s">
        <v>341</v>
      </c>
      <c r="H14219" s="103"/>
      <c r="I14219" s="94">
        <f t="shared" si="3860"/>
        <v>0</v>
      </c>
      <c r="J14219" s="104"/>
      <c r="K14219" s="104"/>
      <c r="L14219" s="94">
        <f t="shared" si="3859"/>
        <v>0</v>
      </c>
      <c r="M14219" s="104"/>
      <c r="N14219" s="104"/>
      <c r="P14219" s="35" t="s">
        <v>145</v>
      </c>
      <c r="R14219" s="352">
        <f>L14449-[1]გადასახდელები!L12839</f>
        <v>0</v>
      </c>
    </row>
    <row r="14220" spans="2:18" ht="30.75" hidden="1" customHeight="1">
      <c r="B14220" s="36" t="str">
        <f t="shared" si="3861"/>
        <v>b</v>
      </c>
      <c r="C14220" s="42">
        <v>4</v>
      </c>
      <c r="D14220" s="42"/>
      <c r="F14220" s="342" t="s">
        <v>706</v>
      </c>
      <c r="G14220" s="47" t="s">
        <v>342</v>
      </c>
      <c r="H14220" s="93">
        <f>H14221+H14222+H14223+H14224</f>
        <v>0</v>
      </c>
      <c r="I14220" s="94">
        <f t="shared" si="3860"/>
        <v>0</v>
      </c>
      <c r="J14220" s="93">
        <f>J14221+J14222+J14223+J14224</f>
        <v>0</v>
      </c>
      <c r="K14220" s="93">
        <f>K14221+K14222+K14223+K14224</f>
        <v>0</v>
      </c>
      <c r="L14220" s="94">
        <f t="shared" si="3859"/>
        <v>0</v>
      </c>
      <c r="M14220" s="93">
        <f>M14221+M14222+M14223+M14224</f>
        <v>0</v>
      </c>
      <c r="N14220" s="93">
        <f>N14221+N14222+N14223+N14224</f>
        <v>0</v>
      </c>
      <c r="O14220" s="82" t="s">
        <v>146</v>
      </c>
      <c r="P14220" s="35" t="s">
        <v>145</v>
      </c>
      <c r="R14220" s="352">
        <f>L14450-[1]გადასახდელები!L12840</f>
        <v>0</v>
      </c>
    </row>
    <row r="14221" spans="2:18" ht="30.75" hidden="1" customHeight="1">
      <c r="B14221" s="36" t="str">
        <f t="shared" si="3861"/>
        <v>b</v>
      </c>
      <c r="C14221" s="42">
        <v>5</v>
      </c>
      <c r="D14221" s="42"/>
      <c r="F14221" s="343" t="s">
        <v>707</v>
      </c>
      <c r="G14221" s="48" t="s">
        <v>343</v>
      </c>
      <c r="H14221" s="101"/>
      <c r="I14221" s="97">
        <f t="shared" si="3860"/>
        <v>0</v>
      </c>
      <c r="J14221" s="102"/>
      <c r="K14221" s="102"/>
      <c r="L14221" s="97">
        <f t="shared" si="3859"/>
        <v>0</v>
      </c>
      <c r="M14221" s="102"/>
      <c r="N14221" s="102"/>
      <c r="P14221" s="35" t="s">
        <v>145</v>
      </c>
      <c r="R14221" s="352">
        <f>L14451-[1]გადასახდელები!L12841</f>
        <v>0</v>
      </c>
    </row>
    <row r="14222" spans="2:18" ht="20.25" hidden="1" customHeight="1">
      <c r="B14222" s="36" t="str">
        <f t="shared" si="3861"/>
        <v>b</v>
      </c>
      <c r="C14222" s="42">
        <v>5</v>
      </c>
      <c r="D14222" s="42"/>
      <c r="F14222" s="343" t="s">
        <v>708</v>
      </c>
      <c r="G14222" s="48" t="s">
        <v>344</v>
      </c>
      <c r="H14222" s="101"/>
      <c r="I14222" s="97">
        <f t="shared" si="3860"/>
        <v>0</v>
      </c>
      <c r="J14222" s="102"/>
      <c r="K14222" s="102"/>
      <c r="L14222" s="97">
        <f t="shared" si="3859"/>
        <v>0</v>
      </c>
      <c r="M14222" s="102"/>
      <c r="N14222" s="102"/>
      <c r="P14222" s="35" t="s">
        <v>145</v>
      </c>
      <c r="R14222" s="352">
        <f>L14452-[1]გადასახდელები!L12842</f>
        <v>0</v>
      </c>
    </row>
    <row r="14223" spans="2:18" ht="20.25" hidden="1" customHeight="1">
      <c r="B14223" s="36" t="str">
        <f t="shared" si="3861"/>
        <v>b</v>
      </c>
      <c r="C14223" s="42">
        <v>5</v>
      </c>
      <c r="D14223" s="42"/>
      <c r="F14223" s="343" t="s">
        <v>709</v>
      </c>
      <c r="G14223" s="48" t="s">
        <v>345</v>
      </c>
      <c r="H14223" s="101"/>
      <c r="I14223" s="97">
        <f t="shared" si="3860"/>
        <v>0</v>
      </c>
      <c r="J14223" s="102"/>
      <c r="K14223" s="102"/>
      <c r="L14223" s="97">
        <f t="shared" si="3859"/>
        <v>0</v>
      </c>
      <c r="M14223" s="102"/>
      <c r="N14223" s="102"/>
      <c r="P14223" s="35" t="s">
        <v>145</v>
      </c>
      <c r="R14223" s="352">
        <f>L14453-[1]გადასახდელები!L12843</f>
        <v>0</v>
      </c>
    </row>
    <row r="14224" spans="2:18" ht="20.25" hidden="1" customHeight="1">
      <c r="B14224" s="36" t="str">
        <f t="shared" si="3861"/>
        <v>b</v>
      </c>
      <c r="C14224" s="42">
        <v>5</v>
      </c>
      <c r="D14224" s="42"/>
      <c r="F14224" s="343" t="s">
        <v>710</v>
      </c>
      <c r="G14224" s="48" t="s">
        <v>214</v>
      </c>
      <c r="H14224" s="101"/>
      <c r="I14224" s="97">
        <f t="shared" si="3860"/>
        <v>0</v>
      </c>
      <c r="J14224" s="102"/>
      <c r="K14224" s="102"/>
      <c r="L14224" s="97">
        <f t="shared" si="3859"/>
        <v>0</v>
      </c>
      <c r="M14224" s="102"/>
      <c r="N14224" s="102"/>
      <c r="P14224" s="35" t="s">
        <v>145</v>
      </c>
      <c r="R14224" s="352">
        <f>L14454-[1]გადასახდელები!L12844</f>
        <v>0</v>
      </c>
    </row>
    <row r="14225" spans="2:18" ht="20.25" hidden="1" customHeight="1">
      <c r="B14225" s="36" t="str">
        <f t="shared" si="3861"/>
        <v>b</v>
      </c>
      <c r="C14225" s="42">
        <v>3</v>
      </c>
      <c r="D14225" s="42"/>
      <c r="F14225" s="343" t="s">
        <v>711</v>
      </c>
      <c r="G14225" s="51" t="s">
        <v>346</v>
      </c>
      <c r="H14225" s="111"/>
      <c r="I14225" s="90">
        <f t="shared" si="3860"/>
        <v>0</v>
      </c>
      <c r="J14225" s="112"/>
      <c r="K14225" s="112"/>
      <c r="L14225" s="90">
        <f t="shared" si="3859"/>
        <v>0</v>
      </c>
      <c r="M14225" s="112"/>
      <c r="N14225" s="112"/>
      <c r="P14225" s="35" t="s">
        <v>145</v>
      </c>
      <c r="R14225" s="352">
        <f>L14455-[1]გადასახდელები!L12845</f>
        <v>0</v>
      </c>
    </row>
    <row r="14226" spans="2:18" ht="20.25" hidden="1" customHeight="1">
      <c r="B14226" s="36" t="str">
        <f t="shared" si="3861"/>
        <v>b</v>
      </c>
      <c r="C14226" s="42">
        <v>3</v>
      </c>
      <c r="D14226" s="42"/>
      <c r="F14226" s="342" t="s">
        <v>712</v>
      </c>
      <c r="G14226" s="51" t="s">
        <v>347</v>
      </c>
      <c r="H14226" s="89">
        <f>H14227+H14228+H14229+H14232</f>
        <v>0</v>
      </c>
      <c r="I14226" s="90">
        <f t="shared" si="3860"/>
        <v>0</v>
      </c>
      <c r="J14226" s="89">
        <f>J14227+J14228+J14229+J14232</f>
        <v>0</v>
      </c>
      <c r="K14226" s="89">
        <f>K14227+K14228+K14229+K14232</f>
        <v>0</v>
      </c>
      <c r="L14226" s="90">
        <f t="shared" si="3859"/>
        <v>0</v>
      </c>
      <c r="M14226" s="89">
        <f>M14227+M14228+M14229+M14232</f>
        <v>0</v>
      </c>
      <c r="N14226" s="89">
        <f>N14227+N14228+N14229+N14232</f>
        <v>0</v>
      </c>
      <c r="O14226" s="82" t="s">
        <v>146</v>
      </c>
      <c r="P14226" s="35" t="s">
        <v>145</v>
      </c>
      <c r="R14226" s="352">
        <f>L14456-[1]გადასახდელები!L12846</f>
        <v>0</v>
      </c>
    </row>
    <row r="14227" spans="2:18" ht="30.75" hidden="1" customHeight="1">
      <c r="B14227" s="36" t="str">
        <f t="shared" si="3861"/>
        <v>b</v>
      </c>
      <c r="C14227" s="42">
        <v>4</v>
      </c>
      <c r="D14227" s="42"/>
      <c r="F14227" s="343" t="s">
        <v>713</v>
      </c>
      <c r="G14227" s="47" t="s">
        <v>348</v>
      </c>
      <c r="H14227" s="103"/>
      <c r="I14227" s="94">
        <f t="shared" si="3860"/>
        <v>0</v>
      </c>
      <c r="J14227" s="104"/>
      <c r="K14227" s="104"/>
      <c r="L14227" s="94">
        <f t="shared" si="3859"/>
        <v>0</v>
      </c>
      <c r="M14227" s="104"/>
      <c r="N14227" s="104"/>
      <c r="O14227" s="115"/>
      <c r="P14227" s="35" t="s">
        <v>145</v>
      </c>
      <c r="R14227" s="352">
        <f>L14457-[1]გადასახდელები!L12847</f>
        <v>0</v>
      </c>
    </row>
    <row r="14228" spans="2:18" ht="20.25" hidden="1" customHeight="1">
      <c r="B14228" s="36" t="str">
        <f t="shared" si="3861"/>
        <v>b</v>
      </c>
      <c r="C14228" s="42">
        <v>4</v>
      </c>
      <c r="D14228" s="42"/>
      <c r="F14228" s="343" t="s">
        <v>714</v>
      </c>
      <c r="G14228" s="47" t="s">
        <v>349</v>
      </c>
      <c r="H14228" s="103"/>
      <c r="I14228" s="94">
        <f t="shared" si="3860"/>
        <v>0</v>
      </c>
      <c r="J14228" s="104"/>
      <c r="K14228" s="104"/>
      <c r="L14228" s="94">
        <f t="shared" si="3859"/>
        <v>0</v>
      </c>
      <c r="M14228" s="104"/>
      <c r="N14228" s="104"/>
      <c r="O14228" s="115"/>
      <c r="P14228" s="35" t="s">
        <v>145</v>
      </c>
      <c r="R14228" s="352">
        <f>L14458-[1]გადასახდელები!L12848</f>
        <v>0</v>
      </c>
    </row>
    <row r="14229" spans="2:18" ht="20.25" hidden="1" customHeight="1">
      <c r="B14229" s="36" t="str">
        <f t="shared" si="3861"/>
        <v>b</v>
      </c>
      <c r="C14229" s="42">
        <v>4</v>
      </c>
      <c r="D14229" s="42"/>
      <c r="F14229" s="342" t="s">
        <v>715</v>
      </c>
      <c r="G14229" s="47" t="s">
        <v>350</v>
      </c>
      <c r="H14229" s="93">
        <f>H14230+H14231</f>
        <v>0</v>
      </c>
      <c r="I14229" s="94">
        <f t="shared" si="3860"/>
        <v>0</v>
      </c>
      <c r="J14229" s="93">
        <f>J14230+J14231</f>
        <v>0</v>
      </c>
      <c r="K14229" s="93">
        <f>K14230+K14231</f>
        <v>0</v>
      </c>
      <c r="L14229" s="94">
        <f t="shared" si="3859"/>
        <v>0</v>
      </c>
      <c r="M14229" s="93">
        <f>M14230+M14231</f>
        <v>0</v>
      </c>
      <c r="N14229" s="93">
        <f>N14230+N14231</f>
        <v>0</v>
      </c>
      <c r="O14229" s="82" t="s">
        <v>146</v>
      </c>
      <c r="P14229" s="35" t="s">
        <v>145</v>
      </c>
      <c r="R14229" s="352">
        <f>L14459-[1]გადასახდელები!L12849</f>
        <v>0</v>
      </c>
    </row>
    <row r="14230" spans="2:18" ht="30.75" hidden="1" customHeight="1">
      <c r="B14230" s="36" t="str">
        <f t="shared" si="3861"/>
        <v>b</v>
      </c>
      <c r="C14230" s="42">
        <v>5</v>
      </c>
      <c r="D14230" s="42"/>
      <c r="F14230" s="343" t="s">
        <v>716</v>
      </c>
      <c r="G14230" s="48" t="s">
        <v>351</v>
      </c>
      <c r="H14230" s="101"/>
      <c r="I14230" s="97">
        <f t="shared" si="3860"/>
        <v>0</v>
      </c>
      <c r="J14230" s="102"/>
      <c r="K14230" s="102"/>
      <c r="L14230" s="97">
        <f t="shared" si="3859"/>
        <v>0</v>
      </c>
      <c r="M14230" s="102"/>
      <c r="N14230" s="102"/>
      <c r="P14230" s="35" t="s">
        <v>145</v>
      </c>
      <c r="R14230" s="352">
        <f>L14460-[1]გადასახდელები!L12850</f>
        <v>0</v>
      </c>
    </row>
    <row r="14231" spans="2:18" ht="20.25" hidden="1" customHeight="1">
      <c r="B14231" s="36" t="str">
        <f t="shared" si="3861"/>
        <v>b</v>
      </c>
      <c r="C14231" s="42">
        <v>5</v>
      </c>
      <c r="D14231" s="42"/>
      <c r="F14231" s="343" t="s">
        <v>717</v>
      </c>
      <c r="G14231" s="48" t="s">
        <v>352</v>
      </c>
      <c r="H14231" s="101"/>
      <c r="I14231" s="97">
        <f t="shared" si="3860"/>
        <v>0</v>
      </c>
      <c r="J14231" s="102"/>
      <c r="K14231" s="102"/>
      <c r="L14231" s="97">
        <f t="shared" si="3859"/>
        <v>0</v>
      </c>
      <c r="M14231" s="102"/>
      <c r="N14231" s="102"/>
      <c r="P14231" s="35" t="s">
        <v>145</v>
      </c>
      <c r="R14231" s="352">
        <f>L14461-[1]გადასახდელები!L12851</f>
        <v>0</v>
      </c>
    </row>
    <row r="14232" spans="2:18" ht="20.25" hidden="1" customHeight="1">
      <c r="B14232" s="36" t="str">
        <f t="shared" si="3861"/>
        <v>b</v>
      </c>
      <c r="C14232" s="42">
        <v>4</v>
      </c>
      <c r="D14232" s="42"/>
      <c r="F14232" s="343" t="s">
        <v>718</v>
      </c>
      <c r="G14232" s="47" t="s">
        <v>353</v>
      </c>
      <c r="H14232" s="103"/>
      <c r="I14232" s="94">
        <f t="shared" si="3860"/>
        <v>0</v>
      </c>
      <c r="J14232" s="104"/>
      <c r="K14232" s="104"/>
      <c r="L14232" s="94">
        <f t="shared" si="3859"/>
        <v>0</v>
      </c>
      <c r="M14232" s="104"/>
      <c r="N14232" s="104"/>
      <c r="P14232" s="35" t="s">
        <v>145</v>
      </c>
      <c r="R14232" s="352">
        <f>L14462-[1]გადასახდელები!L12852</f>
        <v>0</v>
      </c>
    </row>
    <row r="14233" spans="2:18" ht="20.25" hidden="1" customHeight="1">
      <c r="B14233" s="36" t="str">
        <f t="shared" si="3861"/>
        <v>b</v>
      </c>
      <c r="C14233" s="42">
        <v>2</v>
      </c>
      <c r="D14233" s="42"/>
      <c r="F14233" s="30"/>
      <c r="G14233" s="60" t="s">
        <v>354</v>
      </c>
      <c r="H14233" s="86">
        <f>H14234+H14241+H14248</f>
        <v>0</v>
      </c>
      <c r="I14233" s="87">
        <f t="shared" si="3860"/>
        <v>0</v>
      </c>
      <c r="J14233" s="88">
        <f>J14234+J14241+J14248</f>
        <v>0</v>
      </c>
      <c r="K14233" s="88">
        <f>K14234+K14241+K14248</f>
        <v>0</v>
      </c>
      <c r="L14233" s="87">
        <f t="shared" si="3859"/>
        <v>0</v>
      </c>
      <c r="M14233" s="88">
        <f>M14234+M14241+M14248</f>
        <v>0</v>
      </c>
      <c r="N14233" s="88">
        <f>N14234+N14241+N14248</f>
        <v>0</v>
      </c>
      <c r="O14233" s="82" t="s">
        <v>146</v>
      </c>
      <c r="R14233" s="352">
        <f>L14463-[1]გადასახდელები!L12853</f>
        <v>0</v>
      </c>
    </row>
    <row r="14234" spans="2:18" ht="20.25" hidden="1" customHeight="1">
      <c r="B14234" s="36" t="str">
        <f t="shared" si="3861"/>
        <v>b</v>
      </c>
      <c r="C14234" s="42">
        <v>3</v>
      </c>
      <c r="D14234" s="42"/>
      <c r="F14234" s="31"/>
      <c r="G14234" s="51" t="s">
        <v>355</v>
      </c>
      <c r="H14234" s="120">
        <f>SUM(H14235:H14240)</f>
        <v>0</v>
      </c>
      <c r="I14234" s="118">
        <f t="shared" si="3860"/>
        <v>0</v>
      </c>
      <c r="J14234" s="121">
        <f>SUM(J14235:J14240)</f>
        <v>0</v>
      </c>
      <c r="K14234" s="121">
        <f>SUM(K14235:K14240)</f>
        <v>0</v>
      </c>
      <c r="L14234" s="118">
        <f t="shared" si="3859"/>
        <v>0</v>
      </c>
      <c r="M14234" s="121">
        <f>SUM(M14235:M14240)</f>
        <v>0</v>
      </c>
      <c r="N14234" s="121">
        <f>SUM(N14235:N14240)</f>
        <v>0</v>
      </c>
      <c r="O14234" s="82" t="s">
        <v>146</v>
      </c>
      <c r="R14234" s="352">
        <f>L14464-[1]გადასახდელები!L12854</f>
        <v>0</v>
      </c>
    </row>
    <row r="14235" spans="2:18" ht="20.25" hidden="1" customHeight="1">
      <c r="B14235" s="36" t="str">
        <f t="shared" si="3861"/>
        <v>b</v>
      </c>
      <c r="C14235" s="42">
        <v>4</v>
      </c>
      <c r="D14235" s="42"/>
      <c r="F14235" s="31"/>
      <c r="G14235" s="47" t="s">
        <v>356</v>
      </c>
      <c r="H14235" s="103"/>
      <c r="I14235" s="94">
        <f t="shared" si="3860"/>
        <v>0</v>
      </c>
      <c r="J14235" s="104"/>
      <c r="K14235" s="104"/>
      <c r="L14235" s="94">
        <f t="shared" si="3859"/>
        <v>0</v>
      </c>
      <c r="M14235" s="104"/>
      <c r="N14235" s="104"/>
      <c r="R14235" s="352">
        <f>L14465-[1]გადასახდელები!L12855</f>
        <v>0</v>
      </c>
    </row>
    <row r="14236" spans="2:18" ht="20.25" hidden="1" customHeight="1">
      <c r="B14236" s="36" t="str">
        <f t="shared" si="3861"/>
        <v>b</v>
      </c>
      <c r="C14236" s="42">
        <v>4</v>
      </c>
      <c r="D14236" s="42"/>
      <c r="F14236" s="31"/>
      <c r="G14236" s="47" t="s">
        <v>357</v>
      </c>
      <c r="H14236" s="103"/>
      <c r="I14236" s="94">
        <f t="shared" si="3860"/>
        <v>0</v>
      </c>
      <c r="J14236" s="104"/>
      <c r="K14236" s="104"/>
      <c r="L14236" s="94">
        <f t="shared" si="3859"/>
        <v>0</v>
      </c>
      <c r="M14236" s="104"/>
      <c r="N14236" s="104"/>
      <c r="R14236" s="352">
        <f>L14466-[1]გადასახდელები!L12856</f>
        <v>0</v>
      </c>
    </row>
    <row r="14237" spans="2:18" ht="20.25" hidden="1" customHeight="1">
      <c r="B14237" s="36" t="str">
        <f t="shared" si="3861"/>
        <v>b</v>
      </c>
      <c r="C14237" s="42">
        <v>4</v>
      </c>
      <c r="D14237" s="42"/>
      <c r="F14237" s="31"/>
      <c r="G14237" s="47" t="s">
        <v>212</v>
      </c>
      <c r="H14237" s="103"/>
      <c r="I14237" s="94">
        <f t="shared" si="3860"/>
        <v>0</v>
      </c>
      <c r="J14237" s="104"/>
      <c r="K14237" s="104"/>
      <c r="L14237" s="94">
        <f t="shared" si="3859"/>
        <v>0</v>
      </c>
      <c r="M14237" s="104"/>
      <c r="N14237" s="104"/>
      <c r="R14237" s="352">
        <f>L14467-[1]გადასახდელები!L12857</f>
        <v>0</v>
      </c>
    </row>
    <row r="14238" spans="2:18" ht="20.25" hidden="1" customHeight="1">
      <c r="B14238" s="36" t="str">
        <f t="shared" si="3861"/>
        <v>b</v>
      </c>
      <c r="C14238" s="42">
        <v>4</v>
      </c>
      <c r="D14238" s="42"/>
      <c r="F14238" s="31"/>
      <c r="G14238" s="47" t="s">
        <v>358</v>
      </c>
      <c r="H14238" s="103"/>
      <c r="I14238" s="94">
        <f t="shared" si="3860"/>
        <v>0</v>
      </c>
      <c r="J14238" s="104"/>
      <c r="K14238" s="104"/>
      <c r="L14238" s="94">
        <f t="shared" si="3859"/>
        <v>0</v>
      </c>
      <c r="M14238" s="104"/>
      <c r="N14238" s="104"/>
      <c r="R14238" s="352">
        <f>L14468-[1]გადასახდელები!L12858</f>
        <v>0</v>
      </c>
    </row>
    <row r="14239" spans="2:18" ht="20.25" hidden="1" customHeight="1">
      <c r="B14239" s="36" t="str">
        <f t="shared" si="3861"/>
        <v>b</v>
      </c>
      <c r="C14239" s="42">
        <v>4</v>
      </c>
      <c r="D14239" s="42"/>
      <c r="F14239" s="31"/>
      <c r="G14239" s="47" t="s">
        <v>359</v>
      </c>
      <c r="H14239" s="103"/>
      <c r="I14239" s="94">
        <f t="shared" si="3860"/>
        <v>0</v>
      </c>
      <c r="J14239" s="104"/>
      <c r="K14239" s="104"/>
      <c r="L14239" s="94">
        <f t="shared" si="3859"/>
        <v>0</v>
      </c>
      <c r="M14239" s="104"/>
      <c r="N14239" s="104"/>
      <c r="R14239" s="352">
        <f>L14469-[1]გადასახდელები!L12859</f>
        <v>0</v>
      </c>
    </row>
    <row r="14240" spans="2:18" ht="20.25" hidden="1" customHeight="1">
      <c r="B14240" s="36" t="str">
        <f t="shared" si="3861"/>
        <v>b</v>
      </c>
      <c r="C14240" s="42">
        <v>4</v>
      </c>
      <c r="D14240" s="42"/>
      <c r="F14240" s="31"/>
      <c r="G14240" s="47" t="s">
        <v>360</v>
      </c>
      <c r="H14240" s="103"/>
      <c r="I14240" s="94">
        <f t="shared" si="3860"/>
        <v>0</v>
      </c>
      <c r="J14240" s="104"/>
      <c r="K14240" s="104"/>
      <c r="L14240" s="94">
        <f t="shared" si="3859"/>
        <v>0</v>
      </c>
      <c r="M14240" s="104"/>
      <c r="N14240" s="104"/>
      <c r="R14240" s="352">
        <f>L14470-[1]გადასახდელები!L12860</f>
        <v>0</v>
      </c>
    </row>
    <row r="14241" spans="2:18" ht="20.25" hidden="1" customHeight="1">
      <c r="B14241" s="36" t="str">
        <f t="shared" si="3861"/>
        <v>b</v>
      </c>
      <c r="C14241" s="42">
        <v>3</v>
      </c>
      <c r="D14241" s="42"/>
      <c r="F14241" s="31"/>
      <c r="G14241" s="51" t="s">
        <v>211</v>
      </c>
      <c r="H14241" s="120">
        <f>SUM(H14242:H14247)</f>
        <v>0</v>
      </c>
      <c r="I14241" s="118">
        <f t="shared" si="3860"/>
        <v>0</v>
      </c>
      <c r="J14241" s="121">
        <f>SUM(J14242:J14247)</f>
        <v>0</v>
      </c>
      <c r="K14241" s="121">
        <f>SUM(K14242:K14247)</f>
        <v>0</v>
      </c>
      <c r="L14241" s="118">
        <f t="shared" si="3859"/>
        <v>0</v>
      </c>
      <c r="M14241" s="121">
        <f>SUM(M14242:M14247)</f>
        <v>0</v>
      </c>
      <c r="N14241" s="121">
        <f>SUM(N14242:N14247)</f>
        <v>0</v>
      </c>
      <c r="O14241" s="82" t="s">
        <v>146</v>
      </c>
      <c r="R14241" s="352">
        <f>L14471-[1]გადასახდელები!L12861</f>
        <v>0</v>
      </c>
    </row>
    <row r="14242" spans="2:18" ht="20.25" hidden="1" customHeight="1">
      <c r="B14242" s="36" t="str">
        <f t="shared" si="3861"/>
        <v>b</v>
      </c>
      <c r="C14242" s="42">
        <v>4</v>
      </c>
      <c r="D14242" s="42"/>
      <c r="F14242" s="31"/>
      <c r="G14242" s="47" t="s">
        <v>356</v>
      </c>
      <c r="H14242" s="103"/>
      <c r="I14242" s="94">
        <f t="shared" si="3860"/>
        <v>0</v>
      </c>
      <c r="J14242" s="104"/>
      <c r="K14242" s="104"/>
      <c r="L14242" s="94">
        <f t="shared" si="3859"/>
        <v>0</v>
      </c>
      <c r="M14242" s="104"/>
      <c r="N14242" s="104"/>
      <c r="R14242" s="352">
        <f>L14472-[1]გადასახდელები!L12862</f>
        <v>0</v>
      </c>
    </row>
    <row r="14243" spans="2:18" ht="20.25" hidden="1" customHeight="1">
      <c r="B14243" s="36" t="str">
        <f t="shared" si="3861"/>
        <v>b</v>
      </c>
      <c r="C14243" s="42">
        <v>4</v>
      </c>
      <c r="D14243" s="42"/>
      <c r="F14243" s="31"/>
      <c r="G14243" s="47" t="s">
        <v>357</v>
      </c>
      <c r="H14243" s="103"/>
      <c r="I14243" s="94">
        <f t="shared" si="3860"/>
        <v>0</v>
      </c>
      <c r="J14243" s="104"/>
      <c r="K14243" s="104"/>
      <c r="L14243" s="94">
        <f t="shared" si="3859"/>
        <v>0</v>
      </c>
      <c r="M14243" s="104"/>
      <c r="N14243" s="104"/>
      <c r="R14243" s="352">
        <f>L14473-[1]გადასახდელები!L12863</f>
        <v>0</v>
      </c>
    </row>
    <row r="14244" spans="2:18" ht="20.25" hidden="1" customHeight="1">
      <c r="B14244" s="36" t="str">
        <f t="shared" si="3861"/>
        <v>b</v>
      </c>
      <c r="C14244" s="42">
        <v>4</v>
      </c>
      <c r="D14244" s="42"/>
      <c r="F14244" s="31"/>
      <c r="G14244" s="47" t="s">
        <v>212</v>
      </c>
      <c r="H14244" s="103"/>
      <c r="I14244" s="94">
        <f t="shared" si="3860"/>
        <v>0</v>
      </c>
      <c r="J14244" s="104"/>
      <c r="K14244" s="104"/>
      <c r="L14244" s="94">
        <f t="shared" si="3859"/>
        <v>0</v>
      </c>
      <c r="M14244" s="104"/>
      <c r="N14244" s="104"/>
      <c r="R14244" s="352">
        <f>L14474-[1]გადასახდელები!L12864</f>
        <v>0</v>
      </c>
    </row>
    <row r="14245" spans="2:18" ht="20.25" hidden="1" customHeight="1">
      <c r="B14245" s="36" t="str">
        <f t="shared" si="3861"/>
        <v>b</v>
      </c>
      <c r="C14245" s="42">
        <v>4</v>
      </c>
      <c r="D14245" s="42"/>
      <c r="F14245" s="31"/>
      <c r="G14245" s="47" t="s">
        <v>361</v>
      </c>
      <c r="H14245" s="103"/>
      <c r="I14245" s="94">
        <f t="shared" si="3860"/>
        <v>0</v>
      </c>
      <c r="J14245" s="104"/>
      <c r="K14245" s="104"/>
      <c r="L14245" s="94">
        <f t="shared" si="3859"/>
        <v>0</v>
      </c>
      <c r="M14245" s="104"/>
      <c r="N14245" s="104"/>
      <c r="R14245" s="352">
        <f>L14475-[1]გადასახდელები!L12865</f>
        <v>0</v>
      </c>
    </row>
    <row r="14246" spans="2:18" ht="20.25" hidden="1" customHeight="1">
      <c r="B14246" s="36" t="str">
        <f t="shared" si="3861"/>
        <v>b</v>
      </c>
      <c r="C14246" s="42">
        <v>4</v>
      </c>
      <c r="D14246" s="42"/>
      <c r="F14246" s="31"/>
      <c r="G14246" s="47" t="s">
        <v>359</v>
      </c>
      <c r="H14246" s="103"/>
      <c r="I14246" s="94">
        <f t="shared" si="3860"/>
        <v>0</v>
      </c>
      <c r="J14246" s="104"/>
      <c r="K14246" s="104"/>
      <c r="L14246" s="94">
        <f t="shared" si="3859"/>
        <v>0</v>
      </c>
      <c r="M14246" s="104"/>
      <c r="N14246" s="104"/>
      <c r="R14246" s="352">
        <f>L14476-[1]გადასახდელები!L12866</f>
        <v>0</v>
      </c>
    </row>
    <row r="14247" spans="2:18" ht="20.25" hidden="1" customHeight="1">
      <c r="B14247" s="36" t="str">
        <f t="shared" si="3861"/>
        <v>b</v>
      </c>
      <c r="C14247" s="42">
        <v>4</v>
      </c>
      <c r="D14247" s="42"/>
      <c r="F14247" s="31"/>
      <c r="G14247" s="47" t="s">
        <v>360</v>
      </c>
      <c r="H14247" s="103"/>
      <c r="I14247" s="94">
        <f t="shared" si="3860"/>
        <v>0</v>
      </c>
      <c r="J14247" s="104"/>
      <c r="K14247" s="104"/>
      <c r="L14247" s="94">
        <f t="shared" si="3859"/>
        <v>0</v>
      </c>
      <c r="M14247" s="104"/>
      <c r="N14247" s="104"/>
      <c r="R14247" s="352">
        <f>L14477-[1]გადასახდელები!L12867</f>
        <v>0</v>
      </c>
    </row>
    <row r="14248" spans="2:18" ht="20.25" hidden="1" customHeight="1">
      <c r="B14248" s="36" t="str">
        <f t="shared" si="3861"/>
        <v>b</v>
      </c>
      <c r="C14248" s="42">
        <v>3</v>
      </c>
      <c r="D14248" s="42"/>
      <c r="F14248" s="29"/>
      <c r="G14248" s="56" t="s">
        <v>213</v>
      </c>
      <c r="H14248" s="122"/>
      <c r="I14248" s="118">
        <f t="shared" si="3860"/>
        <v>0</v>
      </c>
      <c r="J14248" s="123"/>
      <c r="K14248" s="123"/>
      <c r="L14248" s="118">
        <f t="shared" ref="L14248:L14311" si="3862">M14248+N14248</f>
        <v>0</v>
      </c>
      <c r="M14248" s="123"/>
      <c r="N14248" s="123"/>
      <c r="R14248" s="352">
        <f>L14478-[1]გადასახდელები!L12868</f>
        <v>0</v>
      </c>
    </row>
    <row r="14249" spans="2:18" ht="20.25" hidden="1" customHeight="1">
      <c r="B14249" s="36" t="str">
        <f t="shared" si="3861"/>
        <v>b</v>
      </c>
      <c r="C14249" s="42">
        <v>2</v>
      </c>
      <c r="D14249" s="42"/>
      <c r="F14249" s="28"/>
      <c r="G14249" s="60" t="s">
        <v>362</v>
      </c>
      <c r="H14249" s="86">
        <f>H14250+H14258</f>
        <v>0</v>
      </c>
      <c r="I14249" s="87">
        <f t="shared" si="3860"/>
        <v>0</v>
      </c>
      <c r="J14249" s="88">
        <f>J14250+J14258</f>
        <v>0</v>
      </c>
      <c r="K14249" s="88">
        <f>K14250+K14258</f>
        <v>0</v>
      </c>
      <c r="L14249" s="87">
        <f t="shared" si="3862"/>
        <v>0</v>
      </c>
      <c r="M14249" s="88">
        <f>M14250+M14258</f>
        <v>0</v>
      </c>
      <c r="N14249" s="88">
        <f>N14250+N14258</f>
        <v>0</v>
      </c>
      <c r="O14249" s="82" t="s">
        <v>146</v>
      </c>
      <c r="R14249" s="352">
        <f>L14479-[1]გადასახდელები!L12869</f>
        <v>0</v>
      </c>
    </row>
    <row r="14250" spans="2:18" ht="20.25" hidden="1" customHeight="1">
      <c r="B14250" s="36" t="str">
        <f t="shared" si="3861"/>
        <v>b</v>
      </c>
      <c r="C14250" s="42">
        <v>3</v>
      </c>
      <c r="D14250" s="42"/>
      <c r="F14250" s="29"/>
      <c r="G14250" s="51" t="s">
        <v>355</v>
      </c>
      <c r="H14250" s="120">
        <f>SUM(H14251:H14257)</f>
        <v>0</v>
      </c>
      <c r="I14250" s="118">
        <f t="shared" si="3860"/>
        <v>0</v>
      </c>
      <c r="J14250" s="121">
        <f>SUM(J14251:J14257)</f>
        <v>0</v>
      </c>
      <c r="K14250" s="121">
        <f>SUM(K14251:K14257)</f>
        <v>0</v>
      </c>
      <c r="L14250" s="118">
        <f t="shared" si="3862"/>
        <v>0</v>
      </c>
      <c r="M14250" s="121">
        <f>SUM(M14251:M14257)</f>
        <v>0</v>
      </c>
      <c r="N14250" s="121">
        <f>SUM(N14251:N14257)</f>
        <v>0</v>
      </c>
      <c r="O14250" s="82" t="s">
        <v>146</v>
      </c>
      <c r="R14250" s="352">
        <f>L14480-[1]გადასახდელები!L12870</f>
        <v>0</v>
      </c>
    </row>
    <row r="14251" spans="2:18" ht="20.25" hidden="1" customHeight="1">
      <c r="B14251" s="36" t="str">
        <f t="shared" ref="B14251:B14314" si="3863">IF(H14251+I14251+L14251&gt;0,"a","b")</f>
        <v>b</v>
      </c>
      <c r="C14251" s="42">
        <v>4</v>
      </c>
      <c r="D14251" s="42"/>
      <c r="F14251" s="29"/>
      <c r="G14251" s="47" t="s">
        <v>363</v>
      </c>
      <c r="H14251" s="103"/>
      <c r="I14251" s="94">
        <f t="shared" ref="I14251:I14314" si="3864">J14251+K14251</f>
        <v>0</v>
      </c>
      <c r="J14251" s="104"/>
      <c r="K14251" s="104"/>
      <c r="L14251" s="94">
        <f t="shared" si="3862"/>
        <v>0</v>
      </c>
      <c r="M14251" s="104"/>
      <c r="N14251" s="104"/>
      <c r="R14251" s="352">
        <f>L14481-[1]გადასახდელები!L12871</f>
        <v>0</v>
      </c>
    </row>
    <row r="14252" spans="2:18" ht="20.25" hidden="1" customHeight="1">
      <c r="B14252" s="36" t="str">
        <f t="shared" si="3863"/>
        <v>b</v>
      </c>
      <c r="C14252" s="42">
        <v>4</v>
      </c>
      <c r="D14252" s="42"/>
      <c r="F14252" s="29"/>
      <c r="G14252" s="47" t="s">
        <v>210</v>
      </c>
      <c r="H14252" s="103"/>
      <c r="I14252" s="94">
        <f t="shared" si="3864"/>
        <v>0</v>
      </c>
      <c r="J14252" s="104"/>
      <c r="K14252" s="104"/>
      <c r="L14252" s="94">
        <f t="shared" si="3862"/>
        <v>0</v>
      </c>
      <c r="M14252" s="104"/>
      <c r="N14252" s="104"/>
      <c r="R14252" s="352">
        <f>L14482-[1]გადასახდელები!L12872</f>
        <v>0</v>
      </c>
    </row>
    <row r="14253" spans="2:18" ht="20.25" hidden="1" customHeight="1">
      <c r="B14253" s="36" t="str">
        <f t="shared" si="3863"/>
        <v>b</v>
      </c>
      <c r="C14253" s="42">
        <v>4</v>
      </c>
      <c r="D14253" s="42"/>
      <c r="F14253" s="29"/>
      <c r="G14253" s="47" t="s">
        <v>357</v>
      </c>
      <c r="H14253" s="103"/>
      <c r="I14253" s="94">
        <f t="shared" si="3864"/>
        <v>0</v>
      </c>
      <c r="J14253" s="104"/>
      <c r="K14253" s="104"/>
      <c r="L14253" s="94">
        <f t="shared" si="3862"/>
        <v>0</v>
      </c>
      <c r="M14253" s="104"/>
      <c r="N14253" s="104"/>
      <c r="R14253" s="352">
        <f>L14483-[1]გადასახდელები!L12873</f>
        <v>0</v>
      </c>
    </row>
    <row r="14254" spans="2:18" ht="30.75" hidden="1" customHeight="1">
      <c r="B14254" s="36" t="str">
        <f t="shared" si="3863"/>
        <v>b</v>
      </c>
      <c r="C14254" s="42">
        <v>4</v>
      </c>
      <c r="D14254" s="42"/>
      <c r="F14254" s="29"/>
      <c r="G14254" s="47" t="s">
        <v>364</v>
      </c>
      <c r="H14254" s="103"/>
      <c r="I14254" s="94">
        <f t="shared" si="3864"/>
        <v>0</v>
      </c>
      <c r="J14254" s="104"/>
      <c r="K14254" s="104"/>
      <c r="L14254" s="94">
        <f t="shared" si="3862"/>
        <v>0</v>
      </c>
      <c r="M14254" s="104"/>
      <c r="N14254" s="104"/>
      <c r="R14254" s="352">
        <f>L14484-[1]გადასახდელები!L12874</f>
        <v>0</v>
      </c>
    </row>
    <row r="14255" spans="2:18" ht="20.25" hidden="1" customHeight="1">
      <c r="B14255" s="36" t="str">
        <f t="shared" si="3863"/>
        <v>b</v>
      </c>
      <c r="C14255" s="42">
        <v>4</v>
      </c>
      <c r="D14255" s="42"/>
      <c r="F14255" s="29"/>
      <c r="G14255" s="47" t="s">
        <v>358</v>
      </c>
      <c r="H14255" s="103"/>
      <c r="I14255" s="94">
        <f t="shared" si="3864"/>
        <v>0</v>
      </c>
      <c r="J14255" s="104"/>
      <c r="K14255" s="104"/>
      <c r="L14255" s="94">
        <f t="shared" si="3862"/>
        <v>0</v>
      </c>
      <c r="M14255" s="104"/>
      <c r="N14255" s="104"/>
      <c r="R14255" s="352">
        <f>L14485-[1]გადასახდელები!L12875</f>
        <v>0</v>
      </c>
    </row>
    <row r="14256" spans="2:18" ht="20.25" hidden="1" customHeight="1">
      <c r="B14256" s="36" t="str">
        <f t="shared" si="3863"/>
        <v>b</v>
      </c>
      <c r="C14256" s="42">
        <v>4</v>
      </c>
      <c r="D14256" s="42"/>
      <c r="F14256" s="29"/>
      <c r="G14256" s="47" t="s">
        <v>359</v>
      </c>
      <c r="H14256" s="103"/>
      <c r="I14256" s="94">
        <f t="shared" si="3864"/>
        <v>0</v>
      </c>
      <c r="J14256" s="104"/>
      <c r="K14256" s="104"/>
      <c r="L14256" s="94">
        <f t="shared" si="3862"/>
        <v>0</v>
      </c>
      <c r="M14256" s="104"/>
      <c r="N14256" s="104"/>
      <c r="R14256" s="352">
        <f>L14486-[1]გადასახდელები!L12876</f>
        <v>0</v>
      </c>
    </row>
    <row r="14257" spans="2:18" ht="20.25" hidden="1" customHeight="1">
      <c r="B14257" s="36" t="str">
        <f t="shared" si="3863"/>
        <v>b</v>
      </c>
      <c r="C14257" s="42">
        <v>4</v>
      </c>
      <c r="D14257" s="42"/>
      <c r="F14257" s="29"/>
      <c r="G14257" s="47" t="s">
        <v>365</v>
      </c>
      <c r="H14257" s="122"/>
      <c r="I14257" s="94">
        <f t="shared" si="3864"/>
        <v>0</v>
      </c>
      <c r="J14257" s="123"/>
      <c r="K14257" s="123"/>
      <c r="L14257" s="94">
        <f t="shared" si="3862"/>
        <v>0</v>
      </c>
      <c r="M14257" s="123"/>
      <c r="N14257" s="123"/>
      <c r="R14257" s="352">
        <f>L14487-[1]გადასახდელები!L12877</f>
        <v>0</v>
      </c>
    </row>
    <row r="14258" spans="2:18" ht="20.25" hidden="1" customHeight="1">
      <c r="B14258" s="36" t="str">
        <f t="shared" si="3863"/>
        <v>b</v>
      </c>
      <c r="C14258" s="42">
        <v>3</v>
      </c>
      <c r="D14258" s="42"/>
      <c r="F14258" s="29"/>
      <c r="G14258" s="51" t="s">
        <v>211</v>
      </c>
      <c r="H14258" s="120">
        <f>SUM(H14259:H14265)</f>
        <v>0</v>
      </c>
      <c r="I14258" s="118">
        <f t="shared" si="3864"/>
        <v>0</v>
      </c>
      <c r="J14258" s="121">
        <f>SUM(J14259:J14265)</f>
        <v>0</v>
      </c>
      <c r="K14258" s="121">
        <f>SUM(K14259:K14265)</f>
        <v>0</v>
      </c>
      <c r="L14258" s="118">
        <f t="shared" si="3862"/>
        <v>0</v>
      </c>
      <c r="M14258" s="121">
        <f>SUM(M14259:M14265)</f>
        <v>0</v>
      </c>
      <c r="N14258" s="121">
        <f>SUM(N14259:N14265)</f>
        <v>0</v>
      </c>
      <c r="O14258" s="82" t="s">
        <v>146</v>
      </c>
      <c r="R14258" s="352">
        <f>L14488-[1]გადასახდელები!L12878</f>
        <v>0</v>
      </c>
    </row>
    <row r="14259" spans="2:18" ht="20.25" hidden="1" customHeight="1">
      <c r="B14259" s="36" t="str">
        <f t="shared" si="3863"/>
        <v>b</v>
      </c>
      <c r="C14259" s="42">
        <v>4</v>
      </c>
      <c r="D14259" s="42"/>
      <c r="F14259" s="29"/>
      <c r="G14259" s="47" t="s">
        <v>363</v>
      </c>
      <c r="H14259" s="103"/>
      <c r="I14259" s="94">
        <f t="shared" si="3864"/>
        <v>0</v>
      </c>
      <c r="J14259" s="104"/>
      <c r="K14259" s="104"/>
      <c r="L14259" s="94">
        <f t="shared" si="3862"/>
        <v>0</v>
      </c>
      <c r="M14259" s="104"/>
      <c r="N14259" s="104"/>
      <c r="R14259" s="352">
        <f>L14489-[1]გადასახდელები!L12879</f>
        <v>0</v>
      </c>
    </row>
    <row r="14260" spans="2:18" ht="20.25" hidden="1" customHeight="1">
      <c r="B14260" s="36" t="str">
        <f t="shared" si="3863"/>
        <v>b</v>
      </c>
      <c r="C14260" s="42">
        <v>4</v>
      </c>
      <c r="D14260" s="42"/>
      <c r="F14260" s="29"/>
      <c r="G14260" s="47" t="s">
        <v>210</v>
      </c>
      <c r="H14260" s="103"/>
      <c r="I14260" s="94">
        <f t="shared" si="3864"/>
        <v>0</v>
      </c>
      <c r="J14260" s="104"/>
      <c r="K14260" s="104"/>
      <c r="L14260" s="94">
        <f t="shared" si="3862"/>
        <v>0</v>
      </c>
      <c r="M14260" s="104"/>
      <c r="N14260" s="104"/>
      <c r="R14260" s="352">
        <f>L14490-[1]გადასახდელები!L12880</f>
        <v>0</v>
      </c>
    </row>
    <row r="14261" spans="2:18" ht="20.25" hidden="1" customHeight="1">
      <c r="B14261" s="36" t="str">
        <f t="shared" si="3863"/>
        <v>b</v>
      </c>
      <c r="C14261" s="42">
        <v>4</v>
      </c>
      <c r="D14261" s="42"/>
      <c r="F14261" s="29"/>
      <c r="G14261" s="47" t="s">
        <v>357</v>
      </c>
      <c r="H14261" s="103"/>
      <c r="I14261" s="94">
        <f t="shared" si="3864"/>
        <v>0</v>
      </c>
      <c r="J14261" s="104"/>
      <c r="K14261" s="104"/>
      <c r="L14261" s="94">
        <f t="shared" si="3862"/>
        <v>0</v>
      </c>
      <c r="M14261" s="104"/>
      <c r="N14261" s="104"/>
      <c r="R14261" s="352">
        <f>L14491-[1]გადასახდელები!L12881</f>
        <v>0</v>
      </c>
    </row>
    <row r="14262" spans="2:18" ht="30.75" hidden="1" customHeight="1">
      <c r="B14262" s="36" t="str">
        <f t="shared" si="3863"/>
        <v>b</v>
      </c>
      <c r="C14262" s="42">
        <v>4</v>
      </c>
      <c r="D14262" s="42"/>
      <c r="F14262" s="29"/>
      <c r="G14262" s="47" t="s">
        <v>364</v>
      </c>
      <c r="H14262" s="103"/>
      <c r="I14262" s="94">
        <f t="shared" si="3864"/>
        <v>0</v>
      </c>
      <c r="J14262" s="104"/>
      <c r="K14262" s="104"/>
      <c r="L14262" s="94">
        <f t="shared" si="3862"/>
        <v>0</v>
      </c>
      <c r="M14262" s="104"/>
      <c r="N14262" s="104"/>
      <c r="R14262" s="352">
        <f>L14492-[1]გადასახდელები!L12882</f>
        <v>0</v>
      </c>
    </row>
    <row r="14263" spans="2:18" ht="20.25" hidden="1" customHeight="1">
      <c r="B14263" s="36" t="str">
        <f t="shared" si="3863"/>
        <v>b</v>
      </c>
      <c r="C14263" s="42">
        <v>4</v>
      </c>
      <c r="D14263" s="42"/>
      <c r="F14263" s="29"/>
      <c r="G14263" s="47" t="s">
        <v>366</v>
      </c>
      <c r="H14263" s="103"/>
      <c r="I14263" s="94">
        <f t="shared" si="3864"/>
        <v>0</v>
      </c>
      <c r="J14263" s="104"/>
      <c r="K14263" s="104"/>
      <c r="L14263" s="94">
        <f t="shared" si="3862"/>
        <v>0</v>
      </c>
      <c r="M14263" s="104"/>
      <c r="N14263" s="104"/>
      <c r="R14263" s="352">
        <f>L14493-[1]გადასახდელები!L12883</f>
        <v>0</v>
      </c>
    </row>
    <row r="14264" spans="2:18" ht="20.25" hidden="1" customHeight="1">
      <c r="B14264" s="36" t="str">
        <f t="shared" si="3863"/>
        <v>b</v>
      </c>
      <c r="C14264" s="42">
        <v>4</v>
      </c>
      <c r="D14264" s="42"/>
      <c r="F14264" s="29"/>
      <c r="G14264" s="47" t="s">
        <v>359</v>
      </c>
      <c r="H14264" s="103"/>
      <c r="I14264" s="94">
        <f t="shared" si="3864"/>
        <v>0</v>
      </c>
      <c r="J14264" s="104"/>
      <c r="K14264" s="104"/>
      <c r="L14264" s="94">
        <f t="shared" si="3862"/>
        <v>0</v>
      </c>
      <c r="M14264" s="104"/>
      <c r="N14264" s="104"/>
      <c r="R14264" s="352">
        <f>L14494-[1]გადასახდელები!L12884</f>
        <v>0</v>
      </c>
    </row>
    <row r="14265" spans="2:18" ht="21" hidden="1" customHeight="1" thickBot="1">
      <c r="B14265" s="36" t="str">
        <f t="shared" si="3863"/>
        <v>b</v>
      </c>
      <c r="C14265" s="42">
        <v>4</v>
      </c>
      <c r="D14265" s="42"/>
      <c r="F14265" s="29"/>
      <c r="G14265" s="47" t="s">
        <v>365</v>
      </c>
      <c r="H14265" s="103"/>
      <c r="I14265" s="94">
        <f t="shared" si="3864"/>
        <v>0</v>
      </c>
      <c r="J14265" s="104"/>
      <c r="K14265" s="104"/>
      <c r="L14265" s="94">
        <f t="shared" si="3862"/>
        <v>0</v>
      </c>
      <c r="M14265" s="104"/>
      <c r="N14265" s="104"/>
      <c r="R14265" s="352">
        <f>L14495-[1]გადასახდელები!L12885</f>
        <v>0</v>
      </c>
    </row>
    <row r="14266" spans="2:18" ht="63" customHeight="1" thickBot="1">
      <c r="B14266" s="36" t="str">
        <f t="shared" si="3863"/>
        <v>a</v>
      </c>
      <c r="C14266" s="42">
        <v>1</v>
      </c>
      <c r="D14266" s="42"/>
      <c r="E14266" s="24"/>
      <c r="F14266" s="32" t="s">
        <v>130</v>
      </c>
      <c r="G14266" s="61" t="s">
        <v>743</v>
      </c>
      <c r="H14266" s="79">
        <f>H14268+H14400+H14463+H14479</f>
        <v>18.100000000000001</v>
      </c>
      <c r="I14266" s="80">
        <f t="shared" si="3864"/>
        <v>15</v>
      </c>
      <c r="J14266" s="81">
        <f>J14268+J14400+J14463+J14479</f>
        <v>0</v>
      </c>
      <c r="K14266" s="81">
        <f>K14268+K14400+K14463+K14479</f>
        <v>15</v>
      </c>
      <c r="L14266" s="80">
        <f t="shared" si="3862"/>
        <v>1.6900000000000004</v>
      </c>
      <c r="M14266" s="81">
        <f>M14268+M14400+M14463+M14479</f>
        <v>0</v>
      </c>
      <c r="N14266" s="81">
        <f>N14268+N14400+N14463+N14479</f>
        <v>1.6900000000000004</v>
      </c>
      <c r="O14266" s="82" t="s">
        <v>146</v>
      </c>
      <c r="P14266" s="43">
        <v>1</v>
      </c>
      <c r="R14266" s="352">
        <f>L14496-[1]გადასახდელები!L12886</f>
        <v>-147.78399999999999</v>
      </c>
    </row>
    <row r="14267" spans="2:18" ht="21" hidden="1" customHeight="1" thickTop="1">
      <c r="B14267" s="36" t="str">
        <f t="shared" si="3863"/>
        <v>b</v>
      </c>
      <c r="C14267" s="42">
        <v>2</v>
      </c>
      <c r="D14267" s="42"/>
      <c r="F14267" s="26"/>
      <c r="G14267" s="46" t="s">
        <v>162</v>
      </c>
      <c r="H14267" s="83"/>
      <c r="I14267" s="84">
        <f t="shared" si="3864"/>
        <v>0</v>
      </c>
      <c r="J14267" s="85"/>
      <c r="K14267" s="85"/>
      <c r="L14267" s="84">
        <f t="shared" si="3862"/>
        <v>0</v>
      </c>
      <c r="M14267" s="85"/>
      <c r="N14267" s="85"/>
      <c r="R14267" s="352">
        <f>L14497-[1]გადასახდელები!L12887</f>
        <v>0</v>
      </c>
    </row>
    <row r="14268" spans="2:18" ht="20.25" customHeight="1" thickTop="1">
      <c r="B14268" s="36" t="str">
        <f t="shared" si="3863"/>
        <v>a</v>
      </c>
      <c r="C14268" s="42">
        <v>2</v>
      </c>
      <c r="D14268" s="42"/>
      <c r="E14268" s="24">
        <v>7109</v>
      </c>
      <c r="F14268" s="341" t="s">
        <v>524</v>
      </c>
      <c r="G14268" s="58" t="s">
        <v>163</v>
      </c>
      <c r="H14268" s="86">
        <f>H14269+H14280+H14348+H14356+H14357+H14367+H14377</f>
        <v>18.100000000000001</v>
      </c>
      <c r="I14268" s="87">
        <f t="shared" si="3864"/>
        <v>15</v>
      </c>
      <c r="J14268" s="88">
        <f>J14269+J14280+J14348+J14356+J14357+J14367+J14377+J14347</f>
        <v>0</v>
      </c>
      <c r="K14268" s="88">
        <f>K14269+K14280+K14348+K14356+K14357+K14367+K14377</f>
        <v>15</v>
      </c>
      <c r="L14268" s="87">
        <f t="shared" si="3862"/>
        <v>1.6900000000000004</v>
      </c>
      <c r="M14268" s="88">
        <f>M14269+M14280+M14348+M14356+M14357+M14367+M14377+M14347</f>
        <v>0</v>
      </c>
      <c r="N14268" s="88">
        <f>N14269+N14280+N14348+N14356+N14357+N14367+N14377</f>
        <v>1.6900000000000004</v>
      </c>
      <c r="O14268" s="82" t="s">
        <v>146</v>
      </c>
      <c r="R14268" s="352">
        <f>L14498-[1]გადასახდელები!L12888</f>
        <v>-147.78399999999999</v>
      </c>
    </row>
    <row r="14269" spans="2:18" ht="20.25" hidden="1" customHeight="1">
      <c r="B14269" s="36" t="str">
        <f t="shared" si="3863"/>
        <v>b</v>
      </c>
      <c r="C14269" s="42">
        <v>31</v>
      </c>
      <c r="D14269" s="42"/>
      <c r="F14269" s="341" t="s">
        <v>525</v>
      </c>
      <c r="G14269" s="57" t="s">
        <v>164</v>
      </c>
      <c r="H14269" s="89">
        <f>H14270+H14279</f>
        <v>0</v>
      </c>
      <c r="I14269" s="90">
        <f t="shared" si="3864"/>
        <v>0</v>
      </c>
      <c r="J14269" s="92">
        <f>J14270+J14279</f>
        <v>0</v>
      </c>
      <c r="K14269" s="92">
        <f>K14270+K14279</f>
        <v>0</v>
      </c>
      <c r="L14269" s="90">
        <f t="shared" si="3862"/>
        <v>0</v>
      </c>
      <c r="M14269" s="92">
        <f>M14270+M14279</f>
        <v>0</v>
      </c>
      <c r="N14269" s="92">
        <f>N14270+N14279</f>
        <v>0</v>
      </c>
      <c r="O14269" s="82" t="s">
        <v>146</v>
      </c>
      <c r="R14269" s="352">
        <f>L14499-[1]გადასახდელები!L12889</f>
        <v>0</v>
      </c>
    </row>
    <row r="14270" spans="2:18" ht="20.25" hidden="1" customHeight="1">
      <c r="B14270" s="36" t="str">
        <f t="shared" si="3863"/>
        <v>b</v>
      </c>
      <c r="C14270" s="42">
        <v>4</v>
      </c>
      <c r="D14270" s="42"/>
      <c r="F14270" s="341" t="s">
        <v>526</v>
      </c>
      <c r="G14270" s="47" t="s">
        <v>165</v>
      </c>
      <c r="H14270" s="93">
        <f>H14271+H14278</f>
        <v>0</v>
      </c>
      <c r="I14270" s="94">
        <f t="shared" si="3864"/>
        <v>0</v>
      </c>
      <c r="J14270" s="95">
        <f>J14271+J14278</f>
        <v>0</v>
      </c>
      <c r="K14270" s="95">
        <f>K14271+K14278</f>
        <v>0</v>
      </c>
      <c r="L14270" s="94">
        <f t="shared" si="3862"/>
        <v>0</v>
      </c>
      <c r="M14270" s="95">
        <f>M14271+M14278</f>
        <v>0</v>
      </c>
      <c r="N14270" s="95">
        <f>N14271+N14278</f>
        <v>0</v>
      </c>
      <c r="O14270" s="82" t="s">
        <v>146</v>
      </c>
      <c r="R14270" s="352">
        <f>L14500-[1]გადასახდელები!L12890</f>
        <v>0</v>
      </c>
    </row>
    <row r="14271" spans="2:18" ht="20.25" hidden="1" customHeight="1">
      <c r="B14271" s="36" t="str">
        <f t="shared" si="3863"/>
        <v>b</v>
      </c>
      <c r="C14271" s="42">
        <v>5</v>
      </c>
      <c r="D14271" s="42"/>
      <c r="F14271" s="342" t="s">
        <v>527</v>
      </c>
      <c r="G14271" s="48" t="s">
        <v>166</v>
      </c>
      <c r="H14271" s="96">
        <f>SUM(H14272:H14277)</f>
        <v>0</v>
      </c>
      <c r="I14271" s="97">
        <f t="shared" si="3864"/>
        <v>0</v>
      </c>
      <c r="J14271" s="98">
        <f>SUM(J14272:J14277)</f>
        <v>0</v>
      </c>
      <c r="K14271" s="98">
        <f>SUM(K14272:K14277)</f>
        <v>0</v>
      </c>
      <c r="L14271" s="97">
        <f t="shared" si="3862"/>
        <v>0</v>
      </c>
      <c r="M14271" s="98">
        <f>SUM(M14272:M14277)</f>
        <v>0</v>
      </c>
      <c r="N14271" s="98">
        <f>SUM(N14272:N14277)</f>
        <v>0</v>
      </c>
      <c r="O14271" s="82" t="s">
        <v>146</v>
      </c>
      <c r="R14271" s="352">
        <f>L14501-[1]გადასახდელები!L12891</f>
        <v>0</v>
      </c>
    </row>
    <row r="14272" spans="2:18" ht="20.25" hidden="1" customHeight="1">
      <c r="B14272" s="36" t="str">
        <f t="shared" si="3863"/>
        <v>b</v>
      </c>
      <c r="C14272" s="42">
        <v>6</v>
      </c>
      <c r="D14272" s="42"/>
      <c r="F14272" s="343" t="s">
        <v>528</v>
      </c>
      <c r="G14272" s="45" t="s">
        <v>167</v>
      </c>
      <c r="H14272" s="99"/>
      <c r="I14272" s="91">
        <f t="shared" si="3864"/>
        <v>0</v>
      </c>
      <c r="J14272" s="100"/>
      <c r="K14272" s="100"/>
      <c r="L14272" s="91">
        <f t="shared" si="3862"/>
        <v>0</v>
      </c>
      <c r="M14272" s="100"/>
      <c r="N14272" s="100"/>
      <c r="R14272" s="352">
        <f>L14502-[1]გადასახდელები!L12892</f>
        <v>0</v>
      </c>
    </row>
    <row r="14273" spans="2:18" ht="20.25" hidden="1" customHeight="1">
      <c r="B14273" s="36" t="str">
        <f t="shared" si="3863"/>
        <v>b</v>
      </c>
      <c r="C14273" s="42">
        <v>6</v>
      </c>
      <c r="D14273" s="42"/>
      <c r="F14273" s="343" t="s">
        <v>592</v>
      </c>
      <c r="G14273" s="45" t="s">
        <v>168</v>
      </c>
      <c r="H14273" s="99"/>
      <c r="I14273" s="91">
        <f t="shared" si="3864"/>
        <v>0</v>
      </c>
      <c r="J14273" s="100"/>
      <c r="K14273" s="100"/>
      <c r="L14273" s="91">
        <f t="shared" si="3862"/>
        <v>0</v>
      </c>
      <c r="M14273" s="100"/>
      <c r="N14273" s="100"/>
      <c r="R14273" s="352">
        <f>L14503-[1]გადასახდელები!L12893</f>
        <v>0</v>
      </c>
    </row>
    <row r="14274" spans="2:18" ht="20.25" hidden="1" customHeight="1">
      <c r="B14274" s="36" t="str">
        <f t="shared" si="3863"/>
        <v>b</v>
      </c>
      <c r="C14274" s="42">
        <v>6</v>
      </c>
      <c r="D14274" s="42"/>
      <c r="F14274" s="343" t="s">
        <v>529</v>
      </c>
      <c r="G14274" s="45" t="s">
        <v>169</v>
      </c>
      <c r="H14274" s="99"/>
      <c r="I14274" s="91">
        <f t="shared" si="3864"/>
        <v>0</v>
      </c>
      <c r="J14274" s="100"/>
      <c r="K14274" s="100"/>
      <c r="L14274" s="91">
        <f t="shared" si="3862"/>
        <v>0</v>
      </c>
      <c r="M14274" s="100"/>
      <c r="N14274" s="100"/>
      <c r="R14274" s="352">
        <f>L14504-[1]გადასახდელები!L12894</f>
        <v>0</v>
      </c>
    </row>
    <row r="14275" spans="2:18" ht="20.25" hidden="1" customHeight="1">
      <c r="B14275" s="36" t="str">
        <f t="shared" si="3863"/>
        <v>b</v>
      </c>
      <c r="C14275" s="42">
        <v>6</v>
      </c>
      <c r="D14275" s="42"/>
      <c r="F14275" s="343" t="s">
        <v>593</v>
      </c>
      <c r="G14275" s="45" t="s">
        <v>170</v>
      </c>
      <c r="H14275" s="99"/>
      <c r="I14275" s="91">
        <f t="shared" si="3864"/>
        <v>0</v>
      </c>
      <c r="J14275" s="100"/>
      <c r="K14275" s="100"/>
      <c r="L14275" s="91">
        <f t="shared" si="3862"/>
        <v>0</v>
      </c>
      <c r="M14275" s="100"/>
      <c r="N14275" s="100"/>
      <c r="R14275" s="352">
        <f>L14505-[1]გადასახდელები!L12895</f>
        <v>0</v>
      </c>
    </row>
    <row r="14276" spans="2:18" ht="20.25" hidden="1" customHeight="1">
      <c r="B14276" s="36" t="str">
        <f t="shared" si="3863"/>
        <v>b</v>
      </c>
      <c r="C14276" s="42">
        <v>6</v>
      </c>
      <c r="D14276" s="42"/>
      <c r="F14276" s="343" t="s">
        <v>594</v>
      </c>
      <c r="G14276" s="45" t="s">
        <v>171</v>
      </c>
      <c r="H14276" s="99"/>
      <c r="I14276" s="91">
        <f t="shared" si="3864"/>
        <v>0</v>
      </c>
      <c r="J14276" s="100"/>
      <c r="K14276" s="100"/>
      <c r="L14276" s="91">
        <f t="shared" si="3862"/>
        <v>0</v>
      </c>
      <c r="M14276" s="100"/>
      <c r="N14276" s="100"/>
      <c r="R14276" s="352">
        <f>L14506-[1]გადასახდელები!L12896</f>
        <v>0</v>
      </c>
    </row>
    <row r="14277" spans="2:18" ht="20.25" hidden="1" customHeight="1">
      <c r="B14277" s="36" t="str">
        <f t="shared" si="3863"/>
        <v>b</v>
      </c>
      <c r="C14277" s="42">
        <v>6</v>
      </c>
      <c r="D14277" s="42"/>
      <c r="F14277" s="343" t="s">
        <v>595</v>
      </c>
      <c r="G14277" s="45" t="s">
        <v>172</v>
      </c>
      <c r="H14277" s="99"/>
      <c r="I14277" s="91">
        <f t="shared" si="3864"/>
        <v>0</v>
      </c>
      <c r="J14277" s="100"/>
      <c r="K14277" s="100"/>
      <c r="L14277" s="91">
        <f t="shared" si="3862"/>
        <v>0</v>
      </c>
      <c r="M14277" s="100"/>
      <c r="N14277" s="100"/>
      <c r="R14277" s="352">
        <f>L14507-[1]გადასახდელები!L12897</f>
        <v>0</v>
      </c>
    </row>
    <row r="14278" spans="2:18" ht="20.25" hidden="1" customHeight="1">
      <c r="B14278" s="36" t="str">
        <f t="shared" si="3863"/>
        <v>b</v>
      </c>
      <c r="C14278" s="42">
        <v>5</v>
      </c>
      <c r="D14278" s="42"/>
      <c r="F14278" s="343" t="s">
        <v>596</v>
      </c>
      <c r="G14278" s="48" t="s">
        <v>173</v>
      </c>
      <c r="H14278" s="101"/>
      <c r="I14278" s="97">
        <f t="shared" si="3864"/>
        <v>0</v>
      </c>
      <c r="J14278" s="102"/>
      <c r="K14278" s="102"/>
      <c r="L14278" s="97">
        <f t="shared" si="3862"/>
        <v>0</v>
      </c>
      <c r="M14278" s="102"/>
      <c r="N14278" s="102"/>
      <c r="R14278" s="352">
        <f>L14508-[1]გადასახდელები!L12898</f>
        <v>0</v>
      </c>
    </row>
    <row r="14279" spans="2:18" ht="20.25" hidden="1" customHeight="1">
      <c r="B14279" s="36" t="str">
        <f t="shared" si="3863"/>
        <v>b</v>
      </c>
      <c r="C14279" s="42">
        <v>4</v>
      </c>
      <c r="D14279" s="42"/>
      <c r="F14279" s="343" t="s">
        <v>597</v>
      </c>
      <c r="G14279" s="47" t="s">
        <v>174</v>
      </c>
      <c r="H14279" s="103"/>
      <c r="I14279" s="94">
        <f t="shared" si="3864"/>
        <v>0</v>
      </c>
      <c r="J14279" s="104"/>
      <c r="K14279" s="104"/>
      <c r="L14279" s="94">
        <f t="shared" si="3862"/>
        <v>0</v>
      </c>
      <c r="M14279" s="104"/>
      <c r="N14279" s="104"/>
      <c r="R14279" s="352">
        <f>L14509-[1]გადასახდელები!L12899</f>
        <v>0</v>
      </c>
    </row>
    <row r="14280" spans="2:18" ht="20.25" hidden="1" customHeight="1">
      <c r="B14280" s="36" t="str">
        <f t="shared" si="3863"/>
        <v>b</v>
      </c>
      <c r="C14280" s="42">
        <v>3</v>
      </c>
      <c r="D14280" s="42"/>
      <c r="F14280" s="342" t="s">
        <v>530</v>
      </c>
      <c r="G14280" s="57" t="s">
        <v>175</v>
      </c>
      <c r="H14280" s="89">
        <f>H14281+H14282+H14285+H14321+H14322+H14323+H14324+H14325+H14332+H14333</f>
        <v>0</v>
      </c>
      <c r="I14280" s="90">
        <f t="shared" si="3864"/>
        <v>0</v>
      </c>
      <c r="J14280" s="92">
        <f>J14281+J14282+J14285+J14321+J14322+J14323+J14324+J14325+J14332+J14333</f>
        <v>0</v>
      </c>
      <c r="K14280" s="92">
        <f>K14281+K14282+K14285+K14321+K14322+K14323+K14324+K14325+K14332+K14333</f>
        <v>0</v>
      </c>
      <c r="L14280" s="90">
        <f t="shared" si="3862"/>
        <v>0</v>
      </c>
      <c r="M14280" s="92">
        <f>M14281+M14282+M14285+M14321+M14322+M14323+M14324+M14325+M14332+M14333</f>
        <v>0</v>
      </c>
      <c r="N14280" s="92">
        <f>N14281+N14282+N14285+N14321+N14322+N14323+N14324+N14325+N14332+N14333</f>
        <v>0</v>
      </c>
      <c r="O14280" s="82" t="s">
        <v>146</v>
      </c>
      <c r="R14280" s="352">
        <f>L14510-[1]გადასახდელები!L12900</f>
        <v>0</v>
      </c>
    </row>
    <row r="14281" spans="2:18" ht="20.25" hidden="1" customHeight="1">
      <c r="B14281" s="36" t="str">
        <f t="shared" si="3863"/>
        <v>b</v>
      </c>
      <c r="C14281" s="42">
        <v>4</v>
      </c>
      <c r="D14281" s="42"/>
      <c r="F14281" s="343" t="s">
        <v>531</v>
      </c>
      <c r="G14281" s="47" t="s">
        <v>176</v>
      </c>
      <c r="H14281" s="103"/>
      <c r="I14281" s="94">
        <f t="shared" si="3864"/>
        <v>0</v>
      </c>
      <c r="J14281" s="104"/>
      <c r="K14281" s="104"/>
      <c r="L14281" s="94">
        <f t="shared" si="3862"/>
        <v>0</v>
      </c>
      <c r="M14281" s="104"/>
      <c r="N14281" s="104"/>
      <c r="R14281" s="352">
        <f>L14511-[1]გადასახდელები!L12901</f>
        <v>0</v>
      </c>
    </row>
    <row r="14282" spans="2:18" ht="20.25" hidden="1" customHeight="1">
      <c r="B14282" s="36" t="str">
        <f t="shared" si="3863"/>
        <v>b</v>
      </c>
      <c r="C14282" s="42">
        <v>4</v>
      </c>
      <c r="D14282" s="42"/>
      <c r="F14282" s="342" t="s">
        <v>532</v>
      </c>
      <c r="G14282" s="47" t="s">
        <v>177</v>
      </c>
      <c r="H14282" s="93">
        <f>SUM(H14283:H14284)</f>
        <v>0</v>
      </c>
      <c r="I14282" s="94">
        <f t="shared" si="3864"/>
        <v>0</v>
      </c>
      <c r="J14282" s="95">
        <f>SUM(J14283:J14284)</f>
        <v>0</v>
      </c>
      <c r="K14282" s="95">
        <f>SUM(K14283:K14284)</f>
        <v>0</v>
      </c>
      <c r="L14282" s="94">
        <f t="shared" si="3862"/>
        <v>0</v>
      </c>
      <c r="M14282" s="95">
        <f>SUM(M14283:M14284)</f>
        <v>0</v>
      </c>
      <c r="N14282" s="95">
        <f>SUM(N14283:N14284)</f>
        <v>0</v>
      </c>
      <c r="O14282" s="82" t="s">
        <v>146</v>
      </c>
      <c r="R14282" s="352">
        <f>L14512-[1]გადასახდელები!L12902</f>
        <v>0</v>
      </c>
    </row>
    <row r="14283" spans="2:18" ht="20.25" hidden="1" customHeight="1">
      <c r="B14283" s="36" t="str">
        <f t="shared" si="3863"/>
        <v>b</v>
      </c>
      <c r="C14283" s="42">
        <v>5</v>
      </c>
      <c r="D14283" s="42"/>
      <c r="F14283" s="343" t="s">
        <v>533</v>
      </c>
      <c r="G14283" s="48" t="s">
        <v>178</v>
      </c>
      <c r="H14283" s="101"/>
      <c r="I14283" s="97">
        <f t="shared" si="3864"/>
        <v>0</v>
      </c>
      <c r="J14283" s="102"/>
      <c r="K14283" s="102"/>
      <c r="L14283" s="97">
        <f t="shared" si="3862"/>
        <v>0</v>
      </c>
      <c r="M14283" s="102"/>
      <c r="N14283" s="102"/>
      <c r="R14283" s="352">
        <f>L14513-[1]გადასახდელები!L12903</f>
        <v>0</v>
      </c>
    </row>
    <row r="14284" spans="2:18" ht="20.25" hidden="1" customHeight="1">
      <c r="B14284" s="36" t="str">
        <f t="shared" si="3863"/>
        <v>b</v>
      </c>
      <c r="C14284" s="42">
        <v>5</v>
      </c>
      <c r="D14284" s="42"/>
      <c r="F14284" s="343" t="s">
        <v>598</v>
      </c>
      <c r="G14284" s="48" t="s">
        <v>179</v>
      </c>
      <c r="H14284" s="101"/>
      <c r="I14284" s="97">
        <f t="shared" si="3864"/>
        <v>0</v>
      </c>
      <c r="J14284" s="102"/>
      <c r="K14284" s="102"/>
      <c r="L14284" s="97">
        <f t="shared" si="3862"/>
        <v>0</v>
      </c>
      <c r="M14284" s="102"/>
      <c r="N14284" s="102"/>
      <c r="R14284" s="352">
        <f>L14514-[1]გადასახდელები!L12904</f>
        <v>0</v>
      </c>
    </row>
    <row r="14285" spans="2:18" ht="20.25" hidden="1" customHeight="1">
      <c r="B14285" s="36" t="str">
        <f t="shared" si="3863"/>
        <v>b</v>
      </c>
      <c r="C14285" s="42">
        <v>4</v>
      </c>
      <c r="D14285" s="42"/>
      <c r="F14285" s="342" t="s">
        <v>534</v>
      </c>
      <c r="G14285" s="47" t="s">
        <v>180</v>
      </c>
      <c r="H14285" s="93">
        <f>H14286+H14287+H14288+H14289+H14301+H14305+H14306+H14307+H14308+H14309+H14310+H14311+H14319+H14320</f>
        <v>0</v>
      </c>
      <c r="I14285" s="94">
        <f t="shared" si="3864"/>
        <v>0</v>
      </c>
      <c r="J14285" s="95">
        <f>J14286+J14287+J14288+J14289+J14301+J14305+J14306+J14307+J14308+J14309+J14310+J14311+J14319+J14320</f>
        <v>0</v>
      </c>
      <c r="K14285" s="95">
        <f>K14286+K14287+K14288+K14289+K14301+K14305+K14306+K14307+K14308+K14309+K14310+K14311+K14319+K14320</f>
        <v>0</v>
      </c>
      <c r="L14285" s="94">
        <f t="shared" si="3862"/>
        <v>0</v>
      </c>
      <c r="M14285" s="95">
        <f>M14286+M14287+M14288+M14289+M14301+M14305+M14306+M14307+M14308+M14309+M14310+M14311+M14319+M14320</f>
        <v>0</v>
      </c>
      <c r="N14285" s="95">
        <f>N14286+N14287+N14288+N14289+N14301+N14305+N14306+N14307+N14308+N14309+N14310+N14311+N14319+N14320</f>
        <v>0</v>
      </c>
      <c r="O14285" s="82" t="s">
        <v>146</v>
      </c>
      <c r="R14285" s="352">
        <f>L14515-[1]გადასახდელები!L12905</f>
        <v>0</v>
      </c>
    </row>
    <row r="14286" spans="2:18" ht="42.75" hidden="1" customHeight="1">
      <c r="B14286" s="36" t="str">
        <f t="shared" si="3863"/>
        <v>b</v>
      </c>
      <c r="C14286" s="42">
        <v>5</v>
      </c>
      <c r="D14286" s="42"/>
      <c r="F14286" s="343" t="s">
        <v>535</v>
      </c>
      <c r="G14286" s="48" t="s">
        <v>229</v>
      </c>
      <c r="H14286" s="101"/>
      <c r="I14286" s="97">
        <f t="shared" si="3864"/>
        <v>0</v>
      </c>
      <c r="J14286" s="102"/>
      <c r="K14286" s="102"/>
      <c r="L14286" s="97">
        <f t="shared" si="3862"/>
        <v>0</v>
      </c>
      <c r="M14286" s="102"/>
      <c r="N14286" s="102"/>
      <c r="R14286" s="352">
        <f>L14516-[1]გადასახდელები!L12906</f>
        <v>0</v>
      </c>
    </row>
    <row r="14287" spans="2:18" ht="30.75" hidden="1" customHeight="1">
      <c r="B14287" s="36" t="str">
        <f t="shared" si="3863"/>
        <v>b</v>
      </c>
      <c r="C14287" s="42">
        <v>5</v>
      </c>
      <c r="D14287" s="42"/>
      <c r="F14287" s="343" t="s">
        <v>599</v>
      </c>
      <c r="G14287" s="49" t="s">
        <v>196</v>
      </c>
      <c r="H14287" s="101"/>
      <c r="I14287" s="97">
        <f t="shared" si="3864"/>
        <v>0</v>
      </c>
      <c r="J14287" s="102"/>
      <c r="K14287" s="102"/>
      <c r="L14287" s="97">
        <f t="shared" si="3862"/>
        <v>0</v>
      </c>
      <c r="M14287" s="102"/>
      <c r="N14287" s="102"/>
      <c r="R14287" s="352">
        <f>L14517-[1]გადასახდელები!L12907</f>
        <v>0</v>
      </c>
    </row>
    <row r="14288" spans="2:18" ht="60.75" hidden="1" customHeight="1">
      <c r="B14288" s="36" t="str">
        <f t="shared" si="3863"/>
        <v>b</v>
      </c>
      <c r="C14288" s="42">
        <v>5</v>
      </c>
      <c r="D14288" s="42"/>
      <c r="F14288" s="343" t="s">
        <v>536</v>
      </c>
      <c r="G14288" s="49" t="s">
        <v>230</v>
      </c>
      <c r="H14288" s="101"/>
      <c r="I14288" s="97">
        <f t="shared" si="3864"/>
        <v>0</v>
      </c>
      <c r="J14288" s="102"/>
      <c r="K14288" s="102"/>
      <c r="L14288" s="97">
        <f t="shared" si="3862"/>
        <v>0</v>
      </c>
      <c r="M14288" s="102"/>
      <c r="N14288" s="102"/>
      <c r="R14288" s="352">
        <f>L14518-[1]გადასახდელები!L12908</f>
        <v>0</v>
      </c>
    </row>
    <row r="14289" spans="2:18" ht="30.75" hidden="1" customHeight="1">
      <c r="B14289" s="36" t="str">
        <f t="shared" si="3863"/>
        <v>b</v>
      </c>
      <c r="C14289" s="42">
        <v>5</v>
      </c>
      <c r="D14289" s="42"/>
      <c r="F14289" s="342" t="s">
        <v>537</v>
      </c>
      <c r="G14289" s="48" t="s">
        <v>195</v>
      </c>
      <c r="H14289" s="96">
        <f>SUM(H14290:H14300)</f>
        <v>0</v>
      </c>
      <c r="I14289" s="97">
        <f t="shared" si="3864"/>
        <v>0</v>
      </c>
      <c r="J14289" s="98">
        <f>SUM(J14290:J14300)</f>
        <v>0</v>
      </c>
      <c r="K14289" s="98">
        <f>SUM(K14290:K14300)</f>
        <v>0</v>
      </c>
      <c r="L14289" s="97">
        <f t="shared" si="3862"/>
        <v>0</v>
      </c>
      <c r="M14289" s="98">
        <f>SUM(M14290:M14300)</f>
        <v>0</v>
      </c>
      <c r="N14289" s="98">
        <f>SUM(N14290:N14300)</f>
        <v>0</v>
      </c>
      <c r="O14289" s="82" t="s">
        <v>146</v>
      </c>
      <c r="R14289" s="352">
        <f>L14519-[1]გადასახდელები!L12909</f>
        <v>0</v>
      </c>
    </row>
    <row r="14290" spans="2:18" ht="20.25" hidden="1" customHeight="1">
      <c r="B14290" s="36" t="str">
        <f t="shared" si="3863"/>
        <v>b</v>
      </c>
      <c r="C14290" s="42">
        <v>6</v>
      </c>
      <c r="D14290" s="42"/>
      <c r="F14290" s="343" t="s">
        <v>600</v>
      </c>
      <c r="G14290" s="45" t="s">
        <v>181</v>
      </c>
      <c r="H14290" s="106"/>
      <c r="I14290" s="105">
        <f t="shared" si="3864"/>
        <v>0</v>
      </c>
      <c r="J14290" s="107"/>
      <c r="K14290" s="107"/>
      <c r="L14290" s="105">
        <f t="shared" si="3862"/>
        <v>0</v>
      </c>
      <c r="M14290" s="107"/>
      <c r="N14290" s="107"/>
      <c r="R14290" s="352">
        <f>L14520-[1]გადასახდელები!L12910</f>
        <v>0</v>
      </c>
    </row>
    <row r="14291" spans="2:18" ht="20.25" hidden="1" customHeight="1">
      <c r="B14291" s="36" t="str">
        <f t="shared" si="3863"/>
        <v>b</v>
      </c>
      <c r="C14291" s="42">
        <v>6</v>
      </c>
      <c r="D14291" s="42"/>
      <c r="F14291" s="343" t="s">
        <v>601</v>
      </c>
      <c r="G14291" s="45" t="s">
        <v>182</v>
      </c>
      <c r="H14291" s="106"/>
      <c r="I14291" s="105">
        <f t="shared" si="3864"/>
        <v>0</v>
      </c>
      <c r="J14291" s="107"/>
      <c r="K14291" s="107"/>
      <c r="L14291" s="105">
        <f t="shared" si="3862"/>
        <v>0</v>
      </c>
      <c r="M14291" s="107"/>
      <c r="N14291" s="107"/>
      <c r="R14291" s="352">
        <f>L14521-[1]გადასახდელები!L12911</f>
        <v>0</v>
      </c>
    </row>
    <row r="14292" spans="2:18" ht="20.25" hidden="1" customHeight="1">
      <c r="B14292" s="36" t="str">
        <f t="shared" si="3863"/>
        <v>b</v>
      </c>
      <c r="C14292" s="42">
        <v>6</v>
      </c>
      <c r="D14292" s="42"/>
      <c r="F14292" s="343" t="s">
        <v>602</v>
      </c>
      <c r="G14292" s="45" t="s">
        <v>183</v>
      </c>
      <c r="H14292" s="106"/>
      <c r="I14292" s="105">
        <f t="shared" si="3864"/>
        <v>0</v>
      </c>
      <c r="J14292" s="107"/>
      <c r="K14292" s="107"/>
      <c r="L14292" s="105">
        <f t="shared" si="3862"/>
        <v>0</v>
      </c>
      <c r="M14292" s="107"/>
      <c r="N14292" s="107"/>
      <c r="R14292" s="352">
        <f>L14522-[1]გადასახდელები!L12912</f>
        <v>0</v>
      </c>
    </row>
    <row r="14293" spans="2:18" ht="20.25" hidden="1" customHeight="1">
      <c r="B14293" s="36" t="str">
        <f t="shared" si="3863"/>
        <v>b</v>
      </c>
      <c r="C14293" s="42">
        <v>6</v>
      </c>
      <c r="D14293" s="42"/>
      <c r="F14293" s="343" t="s">
        <v>603</v>
      </c>
      <c r="G14293" s="45" t="s">
        <v>184</v>
      </c>
      <c r="H14293" s="106"/>
      <c r="I14293" s="105">
        <f t="shared" si="3864"/>
        <v>0</v>
      </c>
      <c r="J14293" s="107"/>
      <c r="K14293" s="107"/>
      <c r="L14293" s="105">
        <f t="shared" si="3862"/>
        <v>0</v>
      </c>
      <c r="M14293" s="107"/>
      <c r="N14293" s="107"/>
      <c r="R14293" s="352">
        <f>L14523-[1]გადასახდელები!L12913</f>
        <v>0</v>
      </c>
    </row>
    <row r="14294" spans="2:18" ht="20.25" hidden="1" customHeight="1">
      <c r="B14294" s="36" t="str">
        <f t="shared" si="3863"/>
        <v>b</v>
      </c>
      <c r="C14294" s="42">
        <v>6</v>
      </c>
      <c r="D14294" s="42"/>
      <c r="F14294" s="343" t="s">
        <v>538</v>
      </c>
      <c r="G14294" s="45" t="s">
        <v>185</v>
      </c>
      <c r="H14294" s="106"/>
      <c r="I14294" s="105">
        <f t="shared" si="3864"/>
        <v>0</v>
      </c>
      <c r="J14294" s="107"/>
      <c r="K14294" s="107"/>
      <c r="L14294" s="105">
        <f t="shared" si="3862"/>
        <v>0</v>
      </c>
      <c r="M14294" s="107"/>
      <c r="N14294" s="107"/>
      <c r="R14294" s="352">
        <f>L14524-[1]გადასახდელები!L12914</f>
        <v>0</v>
      </c>
    </row>
    <row r="14295" spans="2:18" ht="20.25" hidden="1" customHeight="1">
      <c r="B14295" s="36" t="str">
        <f t="shared" si="3863"/>
        <v>b</v>
      </c>
      <c r="C14295" s="42">
        <v>6</v>
      </c>
      <c r="D14295" s="42"/>
      <c r="F14295" s="343" t="s">
        <v>604</v>
      </c>
      <c r="G14295" s="45" t="s">
        <v>186</v>
      </c>
      <c r="H14295" s="106"/>
      <c r="I14295" s="105">
        <f t="shared" si="3864"/>
        <v>0</v>
      </c>
      <c r="J14295" s="107"/>
      <c r="K14295" s="107"/>
      <c r="L14295" s="105">
        <f t="shared" si="3862"/>
        <v>0</v>
      </c>
      <c r="M14295" s="107"/>
      <c r="N14295" s="107"/>
      <c r="R14295" s="352">
        <f>L14525-[1]გადასახდელები!L12915</f>
        <v>0</v>
      </c>
    </row>
    <row r="14296" spans="2:18" ht="20.25" hidden="1" customHeight="1">
      <c r="B14296" s="36" t="str">
        <f t="shared" si="3863"/>
        <v>b</v>
      </c>
      <c r="C14296" s="42">
        <v>6</v>
      </c>
      <c r="D14296" s="42"/>
      <c r="F14296" s="343" t="s">
        <v>605</v>
      </c>
      <c r="G14296" s="45" t="s">
        <v>187</v>
      </c>
      <c r="H14296" s="106"/>
      <c r="I14296" s="105">
        <f t="shared" si="3864"/>
        <v>0</v>
      </c>
      <c r="J14296" s="107"/>
      <c r="K14296" s="107"/>
      <c r="L14296" s="105">
        <f t="shared" si="3862"/>
        <v>0</v>
      </c>
      <c r="M14296" s="107"/>
      <c r="N14296" s="107"/>
      <c r="R14296" s="352">
        <f>L14526-[1]გადასახდელები!L12916</f>
        <v>0</v>
      </c>
    </row>
    <row r="14297" spans="2:18" ht="20.25" hidden="1" customHeight="1">
      <c r="B14297" s="36" t="str">
        <f t="shared" si="3863"/>
        <v>b</v>
      </c>
      <c r="C14297" s="42">
        <v>6</v>
      </c>
      <c r="D14297" s="42"/>
      <c r="F14297" s="343" t="s">
        <v>606</v>
      </c>
      <c r="G14297" s="45" t="s">
        <v>188</v>
      </c>
      <c r="H14297" s="106"/>
      <c r="I14297" s="105">
        <f t="shared" si="3864"/>
        <v>0</v>
      </c>
      <c r="J14297" s="107"/>
      <c r="K14297" s="107"/>
      <c r="L14297" s="105">
        <f t="shared" si="3862"/>
        <v>0</v>
      </c>
      <c r="M14297" s="107"/>
      <c r="N14297" s="107"/>
      <c r="R14297" s="352">
        <f>L14527-[1]გადასახდელები!L12917</f>
        <v>0</v>
      </c>
    </row>
    <row r="14298" spans="2:18" ht="20.25" hidden="1" customHeight="1">
      <c r="B14298" s="36" t="str">
        <f t="shared" si="3863"/>
        <v>b</v>
      </c>
      <c r="C14298" s="42">
        <v>6</v>
      </c>
      <c r="D14298" s="42"/>
      <c r="F14298" s="343" t="s">
        <v>607</v>
      </c>
      <c r="G14298" s="45" t="s">
        <v>189</v>
      </c>
      <c r="H14298" s="106"/>
      <c r="I14298" s="105">
        <f t="shared" si="3864"/>
        <v>0</v>
      </c>
      <c r="J14298" s="107"/>
      <c r="K14298" s="107"/>
      <c r="L14298" s="105">
        <f t="shared" si="3862"/>
        <v>0</v>
      </c>
      <c r="M14298" s="107"/>
      <c r="N14298" s="107"/>
      <c r="R14298" s="352">
        <f>L14528-[1]გადასახდელები!L12918</f>
        <v>0</v>
      </c>
    </row>
    <row r="14299" spans="2:18" ht="20.25" hidden="1" customHeight="1">
      <c r="B14299" s="36" t="str">
        <f t="shared" si="3863"/>
        <v>b</v>
      </c>
      <c r="C14299" s="42">
        <v>6</v>
      </c>
      <c r="D14299" s="42"/>
      <c r="F14299" s="343" t="s">
        <v>608</v>
      </c>
      <c r="G14299" s="45" t="s">
        <v>190</v>
      </c>
      <c r="H14299" s="106"/>
      <c r="I14299" s="105">
        <f t="shared" si="3864"/>
        <v>0</v>
      </c>
      <c r="J14299" s="107"/>
      <c r="K14299" s="107"/>
      <c r="L14299" s="105">
        <f t="shared" si="3862"/>
        <v>0</v>
      </c>
      <c r="M14299" s="107"/>
      <c r="N14299" s="107"/>
      <c r="R14299" s="352">
        <f>L14529-[1]გადასახდელები!L12919</f>
        <v>0</v>
      </c>
    </row>
    <row r="14300" spans="2:18" ht="30.75" hidden="1" customHeight="1">
      <c r="B14300" s="36" t="str">
        <f t="shared" si="3863"/>
        <v>b</v>
      </c>
      <c r="C14300" s="42">
        <v>6</v>
      </c>
      <c r="D14300" s="42"/>
      <c r="F14300" s="343" t="s">
        <v>539</v>
      </c>
      <c r="G14300" s="45" t="s">
        <v>231</v>
      </c>
      <c r="H14300" s="106"/>
      <c r="I14300" s="105">
        <f t="shared" si="3864"/>
        <v>0</v>
      </c>
      <c r="J14300" s="107"/>
      <c r="K14300" s="107"/>
      <c r="L14300" s="105">
        <f t="shared" si="3862"/>
        <v>0</v>
      </c>
      <c r="M14300" s="107"/>
      <c r="N14300" s="107"/>
      <c r="R14300" s="352">
        <f>L14530-[1]გადასახდელები!L12920</f>
        <v>0</v>
      </c>
    </row>
    <row r="14301" spans="2:18" ht="20.25" hidden="1" customHeight="1">
      <c r="B14301" s="36" t="str">
        <f t="shared" si="3863"/>
        <v>b</v>
      </c>
      <c r="C14301" s="42">
        <v>5</v>
      </c>
      <c r="D14301" s="42"/>
      <c r="F14301" s="342" t="s">
        <v>609</v>
      </c>
      <c r="G14301" s="48" t="s">
        <v>197</v>
      </c>
      <c r="H14301" s="96">
        <f>SUM(H14302:H14304)</f>
        <v>0</v>
      </c>
      <c r="I14301" s="97">
        <f t="shared" si="3864"/>
        <v>0</v>
      </c>
      <c r="J14301" s="98">
        <f>SUM(J14302:J14304)</f>
        <v>0</v>
      </c>
      <c r="K14301" s="98">
        <f>SUM(K14302:K14304)</f>
        <v>0</v>
      </c>
      <c r="L14301" s="97">
        <f t="shared" si="3862"/>
        <v>0</v>
      </c>
      <c r="M14301" s="98">
        <f>SUM(M14302:M14304)</f>
        <v>0</v>
      </c>
      <c r="N14301" s="98">
        <f>SUM(N14302:N14304)</f>
        <v>0</v>
      </c>
      <c r="O14301" s="82" t="s">
        <v>146</v>
      </c>
      <c r="R14301" s="352">
        <f>L14531-[1]გადასახდელები!L12921</f>
        <v>0</v>
      </c>
    </row>
    <row r="14302" spans="2:18" ht="20.25" hidden="1" customHeight="1">
      <c r="B14302" s="36" t="str">
        <f t="shared" si="3863"/>
        <v>b</v>
      </c>
      <c r="C14302" s="42">
        <v>6</v>
      </c>
      <c r="D14302" s="42"/>
      <c r="F14302" s="343" t="s">
        <v>610</v>
      </c>
      <c r="G14302" s="45" t="s">
        <v>191</v>
      </c>
      <c r="H14302" s="106"/>
      <c r="I14302" s="105">
        <f t="shared" si="3864"/>
        <v>0</v>
      </c>
      <c r="J14302" s="107"/>
      <c r="K14302" s="107"/>
      <c r="L14302" s="105">
        <f t="shared" si="3862"/>
        <v>0</v>
      </c>
      <c r="M14302" s="107"/>
      <c r="N14302" s="107"/>
      <c r="R14302" s="352">
        <f>L14532-[1]გადასახდელები!L12922</f>
        <v>0</v>
      </c>
    </row>
    <row r="14303" spans="2:18" ht="20.25" hidden="1" customHeight="1">
      <c r="B14303" s="36" t="str">
        <f t="shared" si="3863"/>
        <v>b</v>
      </c>
      <c r="C14303" s="42">
        <v>6</v>
      </c>
      <c r="D14303" s="42"/>
      <c r="F14303" s="343" t="s">
        <v>611</v>
      </c>
      <c r="G14303" s="45" t="s">
        <v>192</v>
      </c>
      <c r="H14303" s="106"/>
      <c r="I14303" s="105">
        <f t="shared" si="3864"/>
        <v>0</v>
      </c>
      <c r="J14303" s="107"/>
      <c r="K14303" s="107"/>
      <c r="L14303" s="105">
        <f t="shared" si="3862"/>
        <v>0</v>
      </c>
      <c r="M14303" s="107"/>
      <c r="N14303" s="107"/>
      <c r="R14303" s="352">
        <f>L14533-[1]გადასახდელები!L12923</f>
        <v>0</v>
      </c>
    </row>
    <row r="14304" spans="2:18" ht="30.75" hidden="1" customHeight="1">
      <c r="B14304" s="36" t="str">
        <f t="shared" si="3863"/>
        <v>b</v>
      </c>
      <c r="C14304" s="42">
        <v>6</v>
      </c>
      <c r="D14304" s="42"/>
      <c r="F14304" s="343" t="s">
        <v>612</v>
      </c>
      <c r="G14304" s="45" t="s">
        <v>232</v>
      </c>
      <c r="H14304" s="106"/>
      <c r="I14304" s="105">
        <f t="shared" si="3864"/>
        <v>0</v>
      </c>
      <c r="J14304" s="107"/>
      <c r="K14304" s="107"/>
      <c r="L14304" s="105">
        <f t="shared" si="3862"/>
        <v>0</v>
      </c>
      <c r="M14304" s="107"/>
      <c r="N14304" s="107"/>
      <c r="R14304" s="352">
        <f>L14534-[1]გადასახდელები!L12924</f>
        <v>0</v>
      </c>
    </row>
    <row r="14305" spans="2:18" ht="30.75" hidden="1" customHeight="1">
      <c r="B14305" s="36" t="str">
        <f t="shared" si="3863"/>
        <v>b</v>
      </c>
      <c r="C14305" s="42">
        <v>5</v>
      </c>
      <c r="D14305" s="42"/>
      <c r="F14305" s="343" t="s">
        <v>613</v>
      </c>
      <c r="G14305" s="48" t="s">
        <v>233</v>
      </c>
      <c r="H14305" s="101"/>
      <c r="I14305" s="97">
        <f t="shared" si="3864"/>
        <v>0</v>
      </c>
      <c r="J14305" s="102"/>
      <c r="K14305" s="102"/>
      <c r="L14305" s="97">
        <f t="shared" si="3862"/>
        <v>0</v>
      </c>
      <c r="M14305" s="102"/>
      <c r="N14305" s="102"/>
      <c r="R14305" s="352">
        <f>L14535-[1]გადასახდელები!L12925</f>
        <v>0</v>
      </c>
    </row>
    <row r="14306" spans="2:18" ht="34.5" hidden="1" customHeight="1">
      <c r="B14306" s="36" t="str">
        <f t="shared" si="3863"/>
        <v>b</v>
      </c>
      <c r="C14306" s="42">
        <v>5</v>
      </c>
      <c r="D14306" s="42"/>
      <c r="F14306" s="343" t="s">
        <v>614</v>
      </c>
      <c r="G14306" s="50" t="s">
        <v>367</v>
      </c>
      <c r="H14306" s="101"/>
      <c r="I14306" s="97">
        <f t="shared" si="3864"/>
        <v>0</v>
      </c>
      <c r="J14306" s="102"/>
      <c r="K14306" s="102"/>
      <c r="L14306" s="97">
        <f t="shared" si="3862"/>
        <v>0</v>
      </c>
      <c r="M14306" s="102"/>
      <c r="N14306" s="102"/>
      <c r="R14306" s="352">
        <f>L14536-[1]გადასახდელები!L12926</f>
        <v>0</v>
      </c>
    </row>
    <row r="14307" spans="2:18" ht="34.5" hidden="1" customHeight="1">
      <c r="B14307" s="36" t="str">
        <f t="shared" si="3863"/>
        <v>b</v>
      </c>
      <c r="C14307" s="42">
        <v>5</v>
      </c>
      <c r="D14307" s="42"/>
      <c r="F14307" s="343" t="s">
        <v>540</v>
      </c>
      <c r="G14307" s="48" t="s">
        <v>234</v>
      </c>
      <c r="H14307" s="101"/>
      <c r="I14307" s="97">
        <f t="shared" si="3864"/>
        <v>0</v>
      </c>
      <c r="J14307" s="102"/>
      <c r="K14307" s="102"/>
      <c r="L14307" s="97">
        <f t="shared" si="3862"/>
        <v>0</v>
      </c>
      <c r="M14307" s="102"/>
      <c r="N14307" s="102"/>
      <c r="R14307" s="352">
        <f>L14537-[1]გადასახდელები!L12927</f>
        <v>0</v>
      </c>
    </row>
    <row r="14308" spans="2:18" ht="50.25" hidden="1" customHeight="1">
      <c r="B14308" s="36" t="str">
        <f t="shared" si="3863"/>
        <v>b</v>
      </c>
      <c r="C14308" s="42">
        <v>5</v>
      </c>
      <c r="D14308" s="42"/>
      <c r="F14308" s="343" t="s">
        <v>541</v>
      </c>
      <c r="G14308" s="48" t="s">
        <v>235</v>
      </c>
      <c r="H14308" s="101"/>
      <c r="I14308" s="97">
        <f t="shared" si="3864"/>
        <v>0</v>
      </c>
      <c r="J14308" s="102"/>
      <c r="K14308" s="102"/>
      <c r="L14308" s="97">
        <f t="shared" si="3862"/>
        <v>0</v>
      </c>
      <c r="M14308" s="102"/>
      <c r="N14308" s="102"/>
      <c r="R14308" s="352">
        <f>L14538-[1]გადასახდელები!L12928</f>
        <v>0</v>
      </c>
    </row>
    <row r="14309" spans="2:18" ht="20.25" hidden="1" customHeight="1">
      <c r="B14309" s="36" t="str">
        <f t="shared" si="3863"/>
        <v>b</v>
      </c>
      <c r="C14309" s="42">
        <v>5</v>
      </c>
      <c r="D14309" s="42"/>
      <c r="F14309" s="343" t="s">
        <v>542</v>
      </c>
      <c r="G14309" s="48" t="s">
        <v>236</v>
      </c>
      <c r="H14309" s="101"/>
      <c r="I14309" s="97">
        <f t="shared" si="3864"/>
        <v>0</v>
      </c>
      <c r="J14309" s="102"/>
      <c r="K14309" s="102"/>
      <c r="L14309" s="97">
        <f t="shared" si="3862"/>
        <v>0</v>
      </c>
      <c r="M14309" s="102"/>
      <c r="N14309" s="102"/>
      <c r="R14309" s="352">
        <f>L14539-[1]გადასახდელები!L12929</f>
        <v>0</v>
      </c>
    </row>
    <row r="14310" spans="2:18" ht="20.25" hidden="1" customHeight="1">
      <c r="B14310" s="36" t="str">
        <f t="shared" si="3863"/>
        <v>b</v>
      </c>
      <c r="C14310" s="42">
        <v>5</v>
      </c>
      <c r="D14310" s="42"/>
      <c r="F14310" s="343" t="s">
        <v>543</v>
      </c>
      <c r="G14310" s="48" t="s">
        <v>237</v>
      </c>
      <c r="H14310" s="101"/>
      <c r="I14310" s="97">
        <f t="shared" si="3864"/>
        <v>0</v>
      </c>
      <c r="J14310" s="102"/>
      <c r="K14310" s="102"/>
      <c r="L14310" s="97">
        <f t="shared" si="3862"/>
        <v>0</v>
      </c>
      <c r="M14310" s="102"/>
      <c r="N14310" s="102"/>
      <c r="R14310" s="352">
        <f>L14540-[1]გადასახდელები!L12930</f>
        <v>0</v>
      </c>
    </row>
    <row r="14311" spans="2:18" ht="20.25" hidden="1" customHeight="1">
      <c r="B14311" s="36" t="str">
        <f t="shared" si="3863"/>
        <v>b</v>
      </c>
      <c r="C14311" s="42">
        <v>5</v>
      </c>
      <c r="D14311" s="42"/>
      <c r="F14311" s="342" t="s">
        <v>544</v>
      </c>
      <c r="G14311" s="48" t="s">
        <v>238</v>
      </c>
      <c r="H14311" s="96">
        <f>SUM(H14312:H14318)</f>
        <v>0</v>
      </c>
      <c r="I14311" s="97">
        <f t="shared" si="3864"/>
        <v>0</v>
      </c>
      <c r="J14311" s="98">
        <f>SUM(J14312:J14318)</f>
        <v>0</v>
      </c>
      <c r="K14311" s="98">
        <f>SUM(K14312:K14318)</f>
        <v>0</v>
      </c>
      <c r="L14311" s="97">
        <f t="shared" si="3862"/>
        <v>0</v>
      </c>
      <c r="M14311" s="98">
        <f>SUM(M14312:M14318)</f>
        <v>0</v>
      </c>
      <c r="N14311" s="98">
        <f>SUM(N14312:N14318)</f>
        <v>0</v>
      </c>
      <c r="O14311" s="82" t="s">
        <v>146</v>
      </c>
      <c r="R14311" s="352">
        <f>L14541-[1]გადასახდელები!L12931</f>
        <v>0</v>
      </c>
    </row>
    <row r="14312" spans="2:18" ht="23.25" hidden="1" customHeight="1">
      <c r="B14312" s="36" t="str">
        <f t="shared" si="3863"/>
        <v>b</v>
      </c>
      <c r="C14312" s="42">
        <v>6</v>
      </c>
      <c r="D14312" s="42"/>
      <c r="F14312" s="343" t="s">
        <v>545</v>
      </c>
      <c r="G14312" s="45" t="s">
        <v>198</v>
      </c>
      <c r="H14312" s="106"/>
      <c r="I14312" s="105">
        <f t="shared" si="3864"/>
        <v>0</v>
      </c>
      <c r="J14312" s="107"/>
      <c r="K14312" s="107"/>
      <c r="L14312" s="105">
        <f t="shared" ref="L14312:L14375" si="3865">M14312+N14312</f>
        <v>0</v>
      </c>
      <c r="M14312" s="107"/>
      <c r="N14312" s="107"/>
      <c r="R14312" s="352">
        <f>L14542-[1]გადასახდელები!L12932</f>
        <v>0</v>
      </c>
    </row>
    <row r="14313" spans="2:18" ht="20.25" hidden="1" customHeight="1">
      <c r="B14313" s="36" t="str">
        <f t="shared" si="3863"/>
        <v>b</v>
      </c>
      <c r="C14313" s="42">
        <v>6</v>
      </c>
      <c r="D14313" s="42"/>
      <c r="F14313" s="343" t="s">
        <v>546</v>
      </c>
      <c r="G14313" s="45" t="s">
        <v>199</v>
      </c>
      <c r="H14313" s="106"/>
      <c r="I14313" s="105">
        <f t="shared" si="3864"/>
        <v>0</v>
      </c>
      <c r="J14313" s="107"/>
      <c r="K14313" s="107"/>
      <c r="L14313" s="105">
        <f t="shared" si="3865"/>
        <v>0</v>
      </c>
      <c r="M14313" s="107"/>
      <c r="N14313" s="107"/>
      <c r="R14313" s="352">
        <f>L14543-[1]გადასახდელები!L12933</f>
        <v>0</v>
      </c>
    </row>
    <row r="14314" spans="2:18" ht="23.25" hidden="1" customHeight="1">
      <c r="B14314" s="36" t="str">
        <f t="shared" si="3863"/>
        <v>b</v>
      </c>
      <c r="C14314" s="42">
        <v>6</v>
      </c>
      <c r="D14314" s="42"/>
      <c r="F14314" s="343" t="s">
        <v>547</v>
      </c>
      <c r="G14314" s="45" t="s">
        <v>200</v>
      </c>
      <c r="H14314" s="106"/>
      <c r="I14314" s="105">
        <f t="shared" si="3864"/>
        <v>0</v>
      </c>
      <c r="J14314" s="107"/>
      <c r="K14314" s="107"/>
      <c r="L14314" s="105">
        <f t="shared" si="3865"/>
        <v>0</v>
      </c>
      <c r="M14314" s="107"/>
      <c r="N14314" s="107"/>
      <c r="R14314" s="352">
        <f>L14544-[1]გადასახდელები!L12934</f>
        <v>0</v>
      </c>
    </row>
    <row r="14315" spans="2:18" ht="31.5" hidden="1" customHeight="1">
      <c r="B14315" s="36" t="str">
        <f t="shared" ref="B14315:B14378" si="3866">IF(H14315+I14315+L14315&gt;0,"a","b")</f>
        <v>b</v>
      </c>
      <c r="C14315" s="42">
        <v>6</v>
      </c>
      <c r="D14315" s="42"/>
      <c r="F14315" s="343" t="s">
        <v>615</v>
      </c>
      <c r="G14315" s="45" t="s">
        <v>201</v>
      </c>
      <c r="H14315" s="106"/>
      <c r="I14315" s="105">
        <f t="shared" ref="I14315:I14378" si="3867">J14315+K14315</f>
        <v>0</v>
      </c>
      <c r="J14315" s="107"/>
      <c r="K14315" s="107"/>
      <c r="L14315" s="105">
        <f t="shared" si="3865"/>
        <v>0</v>
      </c>
      <c r="M14315" s="107"/>
      <c r="N14315" s="107"/>
      <c r="R14315" s="352">
        <f>L14545-[1]გადასახდელები!L12935</f>
        <v>0</v>
      </c>
    </row>
    <row r="14316" spans="2:18" ht="33.75" hidden="1" customHeight="1">
      <c r="B14316" s="36" t="str">
        <f t="shared" si="3866"/>
        <v>b</v>
      </c>
      <c r="C14316" s="42">
        <v>6</v>
      </c>
      <c r="D14316" s="42"/>
      <c r="F14316" s="343" t="s">
        <v>548</v>
      </c>
      <c r="G14316" s="45" t="s">
        <v>239</v>
      </c>
      <c r="H14316" s="106"/>
      <c r="I14316" s="105">
        <f t="shared" si="3867"/>
        <v>0</v>
      </c>
      <c r="J14316" s="107"/>
      <c r="K14316" s="107"/>
      <c r="L14316" s="105">
        <f t="shared" si="3865"/>
        <v>0</v>
      </c>
      <c r="M14316" s="107"/>
      <c r="N14316" s="107"/>
      <c r="R14316" s="352">
        <f>L14546-[1]გადასახდელები!L12936</f>
        <v>0</v>
      </c>
    </row>
    <row r="14317" spans="2:18" ht="34.5" hidden="1" customHeight="1">
      <c r="B14317" s="36" t="str">
        <f t="shared" si="3866"/>
        <v>b</v>
      </c>
      <c r="C14317" s="42">
        <v>6</v>
      </c>
      <c r="D14317" s="42"/>
      <c r="F14317" s="343" t="s">
        <v>616</v>
      </c>
      <c r="G14317" s="45" t="s">
        <v>240</v>
      </c>
      <c r="H14317" s="106"/>
      <c r="I14317" s="105">
        <f t="shared" si="3867"/>
        <v>0</v>
      </c>
      <c r="J14317" s="107"/>
      <c r="K14317" s="107"/>
      <c r="L14317" s="105">
        <f t="shared" si="3865"/>
        <v>0</v>
      </c>
      <c r="M14317" s="107"/>
      <c r="N14317" s="107"/>
      <c r="R14317" s="352">
        <f>L14547-[1]გადასახდელები!L12937</f>
        <v>0</v>
      </c>
    </row>
    <row r="14318" spans="2:18" ht="33.75" hidden="1" customHeight="1">
      <c r="B14318" s="36" t="str">
        <f t="shared" si="3866"/>
        <v>b</v>
      </c>
      <c r="C14318" s="42">
        <v>6</v>
      </c>
      <c r="D14318" s="42"/>
      <c r="F14318" s="343" t="s">
        <v>617</v>
      </c>
      <c r="G14318" s="45" t="s">
        <v>241</v>
      </c>
      <c r="H14318" s="106"/>
      <c r="I14318" s="105">
        <f t="shared" si="3867"/>
        <v>0</v>
      </c>
      <c r="J14318" s="107"/>
      <c r="K14318" s="107"/>
      <c r="L14318" s="105">
        <f t="shared" si="3865"/>
        <v>0</v>
      </c>
      <c r="M14318" s="107"/>
      <c r="N14318" s="107"/>
      <c r="R14318" s="352">
        <f>L14548-[1]გადასახდელები!L12938</f>
        <v>0</v>
      </c>
    </row>
    <row r="14319" spans="2:18" ht="34.5" hidden="1" customHeight="1">
      <c r="B14319" s="36" t="str">
        <f t="shared" si="3866"/>
        <v>b</v>
      </c>
      <c r="C14319" s="42">
        <v>5</v>
      </c>
      <c r="D14319" s="42"/>
      <c r="F14319" s="343" t="s">
        <v>618</v>
      </c>
      <c r="G14319" s="48" t="s">
        <v>242</v>
      </c>
      <c r="H14319" s="109"/>
      <c r="I14319" s="97">
        <f t="shared" si="3867"/>
        <v>0</v>
      </c>
      <c r="J14319" s="110"/>
      <c r="K14319" s="110"/>
      <c r="L14319" s="97">
        <f t="shared" si="3865"/>
        <v>0</v>
      </c>
      <c r="M14319" s="110"/>
      <c r="N14319" s="110"/>
      <c r="R14319" s="352">
        <f>L14549-[1]გადასახდელები!L12939</f>
        <v>0</v>
      </c>
    </row>
    <row r="14320" spans="2:18" ht="24.75" hidden="1" customHeight="1">
      <c r="B14320" s="36" t="str">
        <f t="shared" si="3866"/>
        <v>b</v>
      </c>
      <c r="C14320" s="42">
        <v>5</v>
      </c>
      <c r="D14320" s="42"/>
      <c r="F14320" s="343" t="s">
        <v>549</v>
      </c>
      <c r="G14320" s="48" t="s">
        <v>243</v>
      </c>
      <c r="H14320" s="109"/>
      <c r="I14320" s="97">
        <f t="shared" si="3867"/>
        <v>0</v>
      </c>
      <c r="J14320" s="110"/>
      <c r="K14320" s="110"/>
      <c r="L14320" s="97">
        <f t="shared" si="3865"/>
        <v>0</v>
      </c>
      <c r="M14320" s="110"/>
      <c r="N14320" s="110"/>
      <c r="R14320" s="352">
        <f>L14550-[1]გადასახდელები!L12940</f>
        <v>0</v>
      </c>
    </row>
    <row r="14321" spans="2:18" ht="27.75" hidden="1" customHeight="1">
      <c r="B14321" s="36" t="str">
        <f t="shared" si="3866"/>
        <v>b</v>
      </c>
      <c r="C14321" s="42">
        <v>4</v>
      </c>
      <c r="D14321" s="42"/>
      <c r="F14321" s="343" t="s">
        <v>550</v>
      </c>
      <c r="G14321" s="47" t="s">
        <v>244</v>
      </c>
      <c r="H14321" s="103"/>
      <c r="I14321" s="108">
        <f t="shared" si="3867"/>
        <v>0</v>
      </c>
      <c r="J14321" s="104"/>
      <c r="K14321" s="104"/>
      <c r="L14321" s="108">
        <f t="shared" si="3865"/>
        <v>0</v>
      </c>
      <c r="M14321" s="104"/>
      <c r="N14321" s="104"/>
      <c r="R14321" s="352">
        <f>L14551-[1]გადასახდელები!L12941</f>
        <v>0</v>
      </c>
    </row>
    <row r="14322" spans="2:18" ht="23.25" hidden="1" customHeight="1">
      <c r="B14322" s="36" t="str">
        <f t="shared" si="3866"/>
        <v>b</v>
      </c>
      <c r="C14322" s="42">
        <v>4</v>
      </c>
      <c r="D14322" s="42"/>
      <c r="F14322" s="343" t="s">
        <v>619</v>
      </c>
      <c r="G14322" s="47" t="s">
        <v>245</v>
      </c>
      <c r="H14322" s="103"/>
      <c r="I14322" s="108">
        <f t="shared" si="3867"/>
        <v>0</v>
      </c>
      <c r="J14322" s="104"/>
      <c r="K14322" s="104"/>
      <c r="L14322" s="108">
        <f t="shared" si="3865"/>
        <v>0</v>
      </c>
      <c r="M14322" s="104"/>
      <c r="N14322" s="104"/>
      <c r="R14322" s="352">
        <f>L14552-[1]გადასახდელები!L12942</f>
        <v>0</v>
      </c>
    </row>
    <row r="14323" spans="2:18" ht="24" hidden="1" customHeight="1">
      <c r="B14323" s="36" t="str">
        <f t="shared" si="3866"/>
        <v>b</v>
      </c>
      <c r="C14323" s="42">
        <v>4</v>
      </c>
      <c r="D14323" s="42"/>
      <c r="F14323" s="343" t="s">
        <v>620</v>
      </c>
      <c r="G14323" s="47" t="s">
        <v>246</v>
      </c>
      <c r="H14323" s="103"/>
      <c r="I14323" s="108">
        <f t="shared" si="3867"/>
        <v>0</v>
      </c>
      <c r="J14323" s="104"/>
      <c r="K14323" s="104"/>
      <c r="L14323" s="108">
        <f t="shared" si="3865"/>
        <v>0</v>
      </c>
      <c r="M14323" s="104"/>
      <c r="N14323" s="104"/>
      <c r="R14323" s="352">
        <f>L14553-[1]გადასახდელები!L12943</f>
        <v>0</v>
      </c>
    </row>
    <row r="14324" spans="2:18" ht="34.5" hidden="1" customHeight="1">
      <c r="B14324" s="36" t="str">
        <f t="shared" si="3866"/>
        <v>b</v>
      </c>
      <c r="C14324" s="42">
        <v>4</v>
      </c>
      <c r="D14324" s="42"/>
      <c r="F14324" s="343" t="s">
        <v>551</v>
      </c>
      <c r="G14324" s="47" t="s">
        <v>247</v>
      </c>
      <c r="H14324" s="103"/>
      <c r="I14324" s="108">
        <f t="shared" si="3867"/>
        <v>0</v>
      </c>
      <c r="J14324" s="104"/>
      <c r="K14324" s="104"/>
      <c r="L14324" s="108">
        <f t="shared" si="3865"/>
        <v>0</v>
      </c>
      <c r="M14324" s="104"/>
      <c r="N14324" s="104"/>
      <c r="R14324" s="352">
        <f>L14554-[1]გადასახდელები!L12944</f>
        <v>0</v>
      </c>
    </row>
    <row r="14325" spans="2:18" ht="33" hidden="1" customHeight="1">
      <c r="B14325" s="36" t="str">
        <f t="shared" si="3866"/>
        <v>b</v>
      </c>
      <c r="C14325" s="42">
        <v>4</v>
      </c>
      <c r="D14325" s="42"/>
      <c r="F14325" s="342" t="s">
        <v>552</v>
      </c>
      <c r="G14325" s="47" t="s">
        <v>248</v>
      </c>
      <c r="H14325" s="93">
        <f>SUM(H14326:H14331)</f>
        <v>0</v>
      </c>
      <c r="I14325" s="94">
        <f t="shared" si="3867"/>
        <v>0</v>
      </c>
      <c r="J14325" s="95">
        <f>SUM(J14326:J14331)</f>
        <v>0</v>
      </c>
      <c r="K14325" s="95">
        <f>SUM(K14326:K14331)</f>
        <v>0</v>
      </c>
      <c r="L14325" s="94">
        <f t="shared" si="3865"/>
        <v>0</v>
      </c>
      <c r="M14325" s="95">
        <f>SUM(M14326:M14331)</f>
        <v>0</v>
      </c>
      <c r="N14325" s="95">
        <f>SUM(N14326:N14331)</f>
        <v>0</v>
      </c>
      <c r="O14325" s="82" t="s">
        <v>146</v>
      </c>
      <c r="R14325" s="352">
        <f>L14555-[1]გადასახდელები!L12945</f>
        <v>0</v>
      </c>
    </row>
    <row r="14326" spans="2:18" ht="20.25" hidden="1" customHeight="1">
      <c r="B14326" s="36" t="str">
        <f t="shared" si="3866"/>
        <v>b</v>
      </c>
      <c r="C14326" s="42">
        <v>5</v>
      </c>
      <c r="D14326" s="42"/>
      <c r="F14326" s="343" t="s">
        <v>553</v>
      </c>
      <c r="G14326" s="48" t="s">
        <v>249</v>
      </c>
      <c r="H14326" s="109"/>
      <c r="I14326" s="97">
        <f t="shared" si="3867"/>
        <v>0</v>
      </c>
      <c r="J14326" s="110"/>
      <c r="K14326" s="110"/>
      <c r="L14326" s="97">
        <f t="shared" si="3865"/>
        <v>0</v>
      </c>
      <c r="M14326" s="110"/>
      <c r="N14326" s="110"/>
      <c r="Q14326" s="17">
        <f>82+55</f>
        <v>137</v>
      </c>
      <c r="R14326" s="352">
        <f>L14556-[1]გადასახდელები!L12946</f>
        <v>0</v>
      </c>
    </row>
    <row r="14327" spans="2:18" ht="20.25" hidden="1" customHeight="1">
      <c r="B14327" s="36" t="str">
        <f t="shared" si="3866"/>
        <v>b</v>
      </c>
      <c r="C14327" s="42">
        <v>5</v>
      </c>
      <c r="D14327" s="42"/>
      <c r="F14327" s="343" t="s">
        <v>554</v>
      </c>
      <c r="G14327" s="48" t="s">
        <v>250</v>
      </c>
      <c r="H14327" s="109"/>
      <c r="I14327" s="97">
        <f t="shared" si="3867"/>
        <v>0</v>
      </c>
      <c r="J14327" s="110"/>
      <c r="K14327" s="110"/>
      <c r="L14327" s="97">
        <f t="shared" si="3865"/>
        <v>0</v>
      </c>
      <c r="M14327" s="110"/>
      <c r="N14327" s="110"/>
      <c r="R14327" s="352">
        <f>L14557-[1]გადასახდელები!L12947</f>
        <v>0</v>
      </c>
    </row>
    <row r="14328" spans="2:18" ht="35.25" hidden="1" customHeight="1">
      <c r="B14328" s="36" t="str">
        <f t="shared" si="3866"/>
        <v>b</v>
      </c>
      <c r="C14328" s="42">
        <v>5</v>
      </c>
      <c r="D14328" s="42"/>
      <c r="F14328" s="343" t="s">
        <v>555</v>
      </c>
      <c r="G14328" s="48" t="s">
        <v>251</v>
      </c>
      <c r="H14328" s="109"/>
      <c r="I14328" s="97">
        <f t="shared" si="3867"/>
        <v>0</v>
      </c>
      <c r="J14328" s="110"/>
      <c r="K14328" s="110"/>
      <c r="L14328" s="97">
        <f t="shared" si="3865"/>
        <v>0</v>
      </c>
      <c r="M14328" s="110"/>
      <c r="N14328" s="110"/>
      <c r="R14328" s="352">
        <f>L14558-[1]გადასახდელები!L12948</f>
        <v>0</v>
      </c>
    </row>
    <row r="14329" spans="2:18" ht="20.25" hidden="1" customHeight="1">
      <c r="B14329" s="36" t="str">
        <f t="shared" si="3866"/>
        <v>b</v>
      </c>
      <c r="C14329" s="42">
        <v>5</v>
      </c>
      <c r="D14329" s="42"/>
      <c r="F14329" s="343" t="s">
        <v>621</v>
      </c>
      <c r="G14329" s="48" t="s">
        <v>252</v>
      </c>
      <c r="H14329" s="109"/>
      <c r="I14329" s="97">
        <f t="shared" si="3867"/>
        <v>0</v>
      </c>
      <c r="J14329" s="110"/>
      <c r="K14329" s="110"/>
      <c r="L14329" s="97">
        <f t="shared" si="3865"/>
        <v>0</v>
      </c>
      <c r="M14329" s="110"/>
      <c r="N14329" s="110"/>
      <c r="R14329" s="352">
        <f>L14559-[1]გადასახდელები!L12949</f>
        <v>0</v>
      </c>
    </row>
    <row r="14330" spans="2:18" ht="30.75" hidden="1" customHeight="1">
      <c r="B14330" s="36" t="str">
        <f t="shared" si="3866"/>
        <v>b</v>
      </c>
      <c r="C14330" s="42">
        <v>5</v>
      </c>
      <c r="D14330" s="42"/>
      <c r="F14330" s="343" t="s">
        <v>622</v>
      </c>
      <c r="G14330" s="48" t="s">
        <v>253</v>
      </c>
      <c r="H14330" s="109"/>
      <c r="I14330" s="97">
        <f t="shared" si="3867"/>
        <v>0</v>
      </c>
      <c r="J14330" s="110"/>
      <c r="K14330" s="110"/>
      <c r="L14330" s="97">
        <f t="shared" si="3865"/>
        <v>0</v>
      </c>
      <c r="M14330" s="110"/>
      <c r="N14330" s="110"/>
      <c r="R14330" s="352">
        <f>L14560-[1]გადასახდელები!L12950</f>
        <v>0</v>
      </c>
    </row>
    <row r="14331" spans="2:18" ht="30.75" hidden="1" customHeight="1">
      <c r="B14331" s="36" t="str">
        <f t="shared" si="3866"/>
        <v>b</v>
      </c>
      <c r="C14331" s="42">
        <v>5</v>
      </c>
      <c r="D14331" s="42"/>
      <c r="F14331" s="343" t="s">
        <v>556</v>
      </c>
      <c r="G14331" s="48" t="s">
        <v>254</v>
      </c>
      <c r="H14331" s="109"/>
      <c r="I14331" s="97">
        <f t="shared" si="3867"/>
        <v>0</v>
      </c>
      <c r="J14331" s="110"/>
      <c r="K14331" s="110"/>
      <c r="L14331" s="97">
        <f t="shared" si="3865"/>
        <v>0</v>
      </c>
      <c r="M14331" s="110"/>
      <c r="N14331" s="110"/>
      <c r="R14331" s="352">
        <f>L14561-[1]გადასახდელები!L12951</f>
        <v>0</v>
      </c>
    </row>
    <row r="14332" spans="2:18" ht="20.25" hidden="1" customHeight="1">
      <c r="B14332" s="36" t="str">
        <f t="shared" si="3866"/>
        <v>b</v>
      </c>
      <c r="C14332" s="42">
        <v>4</v>
      </c>
      <c r="D14332" s="42"/>
      <c r="F14332" s="343" t="s">
        <v>623</v>
      </c>
      <c r="G14332" s="47" t="s">
        <v>255</v>
      </c>
      <c r="H14332" s="103"/>
      <c r="I14332" s="94">
        <f t="shared" si="3867"/>
        <v>0</v>
      </c>
      <c r="J14332" s="104"/>
      <c r="K14332" s="104"/>
      <c r="L14332" s="94">
        <f t="shared" si="3865"/>
        <v>0</v>
      </c>
      <c r="M14332" s="104"/>
      <c r="N14332" s="104"/>
      <c r="R14332" s="352">
        <f>L14562-[1]გადასახდელები!L12952</f>
        <v>0</v>
      </c>
    </row>
    <row r="14333" spans="2:18" ht="20.25" hidden="1" customHeight="1">
      <c r="B14333" s="36" t="str">
        <f t="shared" si="3866"/>
        <v>b</v>
      </c>
      <c r="C14333" s="42">
        <v>4</v>
      </c>
      <c r="D14333" s="42"/>
      <c r="F14333" s="342" t="s">
        <v>557</v>
      </c>
      <c r="G14333" s="47" t="s">
        <v>256</v>
      </c>
      <c r="H14333" s="93">
        <f>SUM(H14334:H14346)</f>
        <v>0</v>
      </c>
      <c r="I14333" s="94">
        <f t="shared" si="3867"/>
        <v>0</v>
      </c>
      <c r="J14333" s="95">
        <f>SUM(J14334:J14346)</f>
        <v>0</v>
      </c>
      <c r="K14333" s="95">
        <f>SUM(K14334:K14346)</f>
        <v>0</v>
      </c>
      <c r="L14333" s="94">
        <f t="shared" si="3865"/>
        <v>0</v>
      </c>
      <c r="M14333" s="95">
        <f>SUM(M14334:M14346)</f>
        <v>0</v>
      </c>
      <c r="N14333" s="95">
        <f>SUM(N14334:N14346)</f>
        <v>0</v>
      </c>
      <c r="O14333" s="82" t="s">
        <v>146</v>
      </c>
      <c r="R14333" s="352">
        <f>L14563-[1]გადასახდელები!L12953</f>
        <v>0</v>
      </c>
    </row>
    <row r="14334" spans="2:18" ht="20.25" hidden="1" customHeight="1">
      <c r="B14334" s="36" t="str">
        <f t="shared" si="3866"/>
        <v>b</v>
      </c>
      <c r="C14334" s="42">
        <v>5</v>
      </c>
      <c r="D14334" s="42"/>
      <c r="F14334" s="343" t="s">
        <v>624</v>
      </c>
      <c r="G14334" s="48" t="s">
        <v>257</v>
      </c>
      <c r="H14334" s="109"/>
      <c r="I14334" s="97">
        <f t="shared" si="3867"/>
        <v>0</v>
      </c>
      <c r="J14334" s="110"/>
      <c r="K14334" s="110"/>
      <c r="L14334" s="97">
        <f t="shared" si="3865"/>
        <v>0</v>
      </c>
      <c r="M14334" s="110"/>
      <c r="N14334" s="110"/>
      <c r="R14334" s="352">
        <f>L14564-[1]გადასახდელები!L12954</f>
        <v>0</v>
      </c>
    </row>
    <row r="14335" spans="2:18" ht="30" hidden="1" customHeight="1">
      <c r="B14335" s="36" t="str">
        <f t="shared" si="3866"/>
        <v>b</v>
      </c>
      <c r="C14335" s="42">
        <v>5</v>
      </c>
      <c r="D14335" s="42"/>
      <c r="F14335" s="343" t="s">
        <v>625</v>
      </c>
      <c r="G14335" s="48" t="s">
        <v>258</v>
      </c>
      <c r="H14335" s="109"/>
      <c r="I14335" s="97">
        <f t="shared" si="3867"/>
        <v>0</v>
      </c>
      <c r="J14335" s="110"/>
      <c r="K14335" s="110"/>
      <c r="L14335" s="97">
        <f t="shared" si="3865"/>
        <v>0</v>
      </c>
      <c r="M14335" s="110"/>
      <c r="N14335" s="110"/>
      <c r="R14335" s="352">
        <f>L14565-[1]გადასახდელები!L12955</f>
        <v>0</v>
      </c>
    </row>
    <row r="14336" spans="2:18" ht="22.5" hidden="1" customHeight="1">
      <c r="B14336" s="36" t="str">
        <f t="shared" si="3866"/>
        <v>b</v>
      </c>
      <c r="C14336" s="42">
        <v>5</v>
      </c>
      <c r="D14336" s="42"/>
      <c r="F14336" s="343" t="s">
        <v>558</v>
      </c>
      <c r="G14336" s="48" t="s">
        <v>259</v>
      </c>
      <c r="H14336" s="109"/>
      <c r="I14336" s="97">
        <f t="shared" si="3867"/>
        <v>0</v>
      </c>
      <c r="J14336" s="110"/>
      <c r="K14336" s="110"/>
      <c r="L14336" s="97">
        <f t="shared" si="3865"/>
        <v>0</v>
      </c>
      <c r="M14336" s="110"/>
      <c r="N14336" s="110"/>
      <c r="R14336" s="352">
        <f>L14566-[1]გადასახდელები!L12956</f>
        <v>0</v>
      </c>
    </row>
    <row r="14337" spans="2:18" ht="33.75" hidden="1" customHeight="1">
      <c r="B14337" s="36" t="str">
        <f t="shared" si="3866"/>
        <v>b</v>
      </c>
      <c r="C14337" s="42">
        <v>5</v>
      </c>
      <c r="D14337" s="42"/>
      <c r="F14337" s="343" t="s">
        <v>626</v>
      </c>
      <c r="G14337" s="48" t="s">
        <v>260</v>
      </c>
      <c r="H14337" s="109"/>
      <c r="I14337" s="97">
        <f t="shared" si="3867"/>
        <v>0</v>
      </c>
      <c r="J14337" s="110"/>
      <c r="K14337" s="110"/>
      <c r="L14337" s="97">
        <f t="shared" si="3865"/>
        <v>0</v>
      </c>
      <c r="M14337" s="110"/>
      <c r="N14337" s="110"/>
      <c r="R14337" s="352">
        <f>L14567-[1]გადასახდელები!L12957</f>
        <v>0</v>
      </c>
    </row>
    <row r="14338" spans="2:18" ht="24.75" hidden="1" customHeight="1">
      <c r="B14338" s="36" t="str">
        <f t="shared" si="3866"/>
        <v>b</v>
      </c>
      <c r="C14338" s="42">
        <v>5</v>
      </c>
      <c r="D14338" s="42"/>
      <c r="F14338" s="343" t="s">
        <v>627</v>
      </c>
      <c r="G14338" s="48" t="s">
        <v>261</v>
      </c>
      <c r="H14338" s="109"/>
      <c r="I14338" s="97">
        <f t="shared" si="3867"/>
        <v>0</v>
      </c>
      <c r="J14338" s="110"/>
      <c r="K14338" s="110"/>
      <c r="L14338" s="97">
        <f t="shared" si="3865"/>
        <v>0</v>
      </c>
      <c r="M14338" s="110"/>
      <c r="N14338" s="110"/>
      <c r="R14338" s="352">
        <f>L14568-[1]გადასახდელები!L12958</f>
        <v>0</v>
      </c>
    </row>
    <row r="14339" spans="2:18" ht="35.25" hidden="1" customHeight="1">
      <c r="B14339" s="36" t="str">
        <f t="shared" si="3866"/>
        <v>b</v>
      </c>
      <c r="C14339" s="42">
        <v>5</v>
      </c>
      <c r="D14339" s="42"/>
      <c r="F14339" s="343" t="s">
        <v>628</v>
      </c>
      <c r="G14339" s="48" t="s">
        <v>262</v>
      </c>
      <c r="H14339" s="109"/>
      <c r="I14339" s="97">
        <f t="shared" si="3867"/>
        <v>0</v>
      </c>
      <c r="J14339" s="110"/>
      <c r="K14339" s="110"/>
      <c r="L14339" s="97">
        <f t="shared" si="3865"/>
        <v>0</v>
      </c>
      <c r="M14339" s="110"/>
      <c r="N14339" s="110"/>
      <c r="R14339" s="352">
        <f>L14569-[1]გადასახდელები!L12959</f>
        <v>0</v>
      </c>
    </row>
    <row r="14340" spans="2:18" ht="33.75" hidden="1" customHeight="1">
      <c r="B14340" s="36" t="str">
        <f t="shared" si="3866"/>
        <v>b</v>
      </c>
      <c r="C14340" s="42">
        <v>5</v>
      </c>
      <c r="D14340" s="42"/>
      <c r="F14340" s="343" t="s">
        <v>629</v>
      </c>
      <c r="G14340" s="48" t="s">
        <v>263</v>
      </c>
      <c r="H14340" s="109"/>
      <c r="I14340" s="97">
        <f t="shared" si="3867"/>
        <v>0</v>
      </c>
      <c r="J14340" s="110"/>
      <c r="K14340" s="110"/>
      <c r="L14340" s="97">
        <f t="shared" si="3865"/>
        <v>0</v>
      </c>
      <c r="M14340" s="110"/>
      <c r="N14340" s="110"/>
      <c r="R14340" s="352">
        <f>L14570-[1]გადასახდელები!L12960</f>
        <v>0</v>
      </c>
    </row>
    <row r="14341" spans="2:18" ht="20.25" hidden="1" customHeight="1">
      <c r="B14341" s="36" t="str">
        <f t="shared" si="3866"/>
        <v>b</v>
      </c>
      <c r="C14341" s="42">
        <v>5</v>
      </c>
      <c r="D14341" s="42"/>
      <c r="F14341" s="343" t="s">
        <v>630</v>
      </c>
      <c r="G14341" s="48" t="s">
        <v>264</v>
      </c>
      <c r="H14341" s="109"/>
      <c r="I14341" s="97">
        <f t="shared" si="3867"/>
        <v>0</v>
      </c>
      <c r="J14341" s="110"/>
      <c r="K14341" s="110"/>
      <c r="L14341" s="97">
        <f t="shared" si="3865"/>
        <v>0</v>
      </c>
      <c r="M14341" s="110"/>
      <c r="N14341" s="110"/>
      <c r="R14341" s="352">
        <f>L14571-[1]გადასახდელები!L12961</f>
        <v>0</v>
      </c>
    </row>
    <row r="14342" spans="2:18" ht="20.25" hidden="1" customHeight="1">
      <c r="B14342" s="36" t="str">
        <f t="shared" si="3866"/>
        <v>b</v>
      </c>
      <c r="C14342" s="42">
        <v>5</v>
      </c>
      <c r="D14342" s="42"/>
      <c r="F14342" s="343" t="s">
        <v>631</v>
      </c>
      <c r="G14342" s="48" t="s">
        <v>265</v>
      </c>
      <c r="H14342" s="109"/>
      <c r="I14342" s="97">
        <f t="shared" si="3867"/>
        <v>0</v>
      </c>
      <c r="J14342" s="110"/>
      <c r="K14342" s="110"/>
      <c r="L14342" s="97">
        <f t="shared" si="3865"/>
        <v>0</v>
      </c>
      <c r="M14342" s="110"/>
      <c r="N14342" s="110"/>
      <c r="R14342" s="352">
        <f>L14572-[1]გადასახდელები!L12962</f>
        <v>0</v>
      </c>
    </row>
    <row r="14343" spans="2:18" ht="20.25" hidden="1" customHeight="1">
      <c r="B14343" s="36" t="str">
        <f t="shared" si="3866"/>
        <v>b</v>
      </c>
      <c r="C14343" s="42">
        <v>5</v>
      </c>
      <c r="D14343" s="42"/>
      <c r="F14343" s="343" t="s">
        <v>559</v>
      </c>
      <c r="G14343" s="48" t="s">
        <v>266</v>
      </c>
      <c r="H14343" s="109"/>
      <c r="I14343" s="97">
        <f t="shared" si="3867"/>
        <v>0</v>
      </c>
      <c r="J14343" s="110"/>
      <c r="K14343" s="110"/>
      <c r="L14343" s="97">
        <f t="shared" si="3865"/>
        <v>0</v>
      </c>
      <c r="M14343" s="110"/>
      <c r="N14343" s="110"/>
      <c r="R14343" s="352">
        <f>L14573-[1]გადასახდელები!L12963</f>
        <v>0</v>
      </c>
    </row>
    <row r="14344" spans="2:18" ht="20.25" hidden="1" customHeight="1">
      <c r="B14344" s="36" t="str">
        <f t="shared" si="3866"/>
        <v>b</v>
      </c>
      <c r="C14344" s="42">
        <v>5</v>
      </c>
      <c r="D14344" s="42"/>
      <c r="F14344" s="343" t="s">
        <v>632</v>
      </c>
      <c r="G14344" s="48" t="s">
        <v>267</v>
      </c>
      <c r="H14344" s="109"/>
      <c r="I14344" s="97">
        <f t="shared" si="3867"/>
        <v>0</v>
      </c>
      <c r="J14344" s="110"/>
      <c r="K14344" s="110"/>
      <c r="L14344" s="97">
        <f t="shared" si="3865"/>
        <v>0</v>
      </c>
      <c r="M14344" s="110"/>
      <c r="N14344" s="110"/>
      <c r="R14344" s="352">
        <f>L14574-[1]გადასახდელები!L12964</f>
        <v>0</v>
      </c>
    </row>
    <row r="14345" spans="2:18" ht="34.5" hidden="1" customHeight="1">
      <c r="B14345" s="36" t="str">
        <f t="shared" si="3866"/>
        <v>b</v>
      </c>
      <c r="C14345" s="42">
        <v>5</v>
      </c>
      <c r="D14345" s="42"/>
      <c r="F14345" s="343" t="s">
        <v>633</v>
      </c>
      <c r="G14345" s="48" t="s">
        <v>268</v>
      </c>
      <c r="H14345" s="109"/>
      <c r="I14345" s="97">
        <f t="shared" si="3867"/>
        <v>0</v>
      </c>
      <c r="J14345" s="110"/>
      <c r="K14345" s="110"/>
      <c r="L14345" s="97">
        <f t="shared" si="3865"/>
        <v>0</v>
      </c>
      <c r="M14345" s="110"/>
      <c r="N14345" s="110"/>
      <c r="R14345" s="352">
        <f>L14575-[1]გადასახდელები!L12965</f>
        <v>0</v>
      </c>
    </row>
    <row r="14346" spans="2:18" ht="30.75" hidden="1" customHeight="1">
      <c r="B14346" s="36" t="str">
        <f t="shared" si="3866"/>
        <v>b</v>
      </c>
      <c r="C14346" s="42">
        <v>5</v>
      </c>
      <c r="D14346" s="42"/>
      <c r="F14346" s="343" t="s">
        <v>560</v>
      </c>
      <c r="G14346" s="48" t="s">
        <v>269</v>
      </c>
      <c r="H14346" s="109"/>
      <c r="I14346" s="97">
        <f t="shared" si="3867"/>
        <v>0</v>
      </c>
      <c r="J14346" s="110"/>
      <c r="K14346" s="110"/>
      <c r="L14346" s="97">
        <f t="shared" si="3865"/>
        <v>0</v>
      </c>
      <c r="M14346" s="110"/>
      <c r="N14346" s="110"/>
      <c r="R14346" s="352">
        <f>L14576-[1]გადასახდელები!L12966</f>
        <v>0</v>
      </c>
    </row>
    <row r="14347" spans="2:18" ht="20.25" hidden="1" customHeight="1">
      <c r="B14347" s="36" t="str">
        <f t="shared" si="3866"/>
        <v>b</v>
      </c>
      <c r="C14347" s="42">
        <v>3</v>
      </c>
      <c r="D14347" s="42"/>
      <c r="F14347" s="343" t="s">
        <v>634</v>
      </c>
      <c r="G14347" s="57" t="s">
        <v>209</v>
      </c>
      <c r="H14347" s="111"/>
      <c r="I14347" s="90">
        <f t="shared" si="3867"/>
        <v>0</v>
      </c>
      <c r="J14347" s="112"/>
      <c r="K14347" s="112"/>
      <c r="L14347" s="90">
        <f t="shared" si="3865"/>
        <v>0</v>
      </c>
      <c r="M14347" s="112"/>
      <c r="N14347" s="112"/>
      <c r="R14347" s="352">
        <f>L14577-[1]გადასახდელები!L12967</f>
        <v>0</v>
      </c>
    </row>
    <row r="14348" spans="2:18" ht="20.25" hidden="1" customHeight="1">
      <c r="B14348" s="36" t="str">
        <f t="shared" si="3866"/>
        <v>b</v>
      </c>
      <c r="C14348" s="42">
        <v>3</v>
      </c>
      <c r="D14348" s="42"/>
      <c r="F14348" s="342" t="s">
        <v>635</v>
      </c>
      <c r="G14348" s="57" t="s">
        <v>208</v>
      </c>
      <c r="H14348" s="89">
        <f>H14349+H14354+H14355</f>
        <v>0</v>
      </c>
      <c r="I14348" s="90">
        <f t="shared" si="3867"/>
        <v>0</v>
      </c>
      <c r="J14348" s="92">
        <f>J14349+J14354+J14355</f>
        <v>0</v>
      </c>
      <c r="K14348" s="92">
        <f>K14349+K14354+K14355</f>
        <v>0</v>
      </c>
      <c r="L14348" s="90">
        <f t="shared" si="3865"/>
        <v>0</v>
      </c>
      <c r="M14348" s="92">
        <f>M14349+M14354+M14355</f>
        <v>0</v>
      </c>
      <c r="N14348" s="92">
        <f>N14349+N14354+N14355</f>
        <v>0</v>
      </c>
      <c r="O14348" s="82" t="s">
        <v>146</v>
      </c>
      <c r="R14348" s="352">
        <f>L14578-[1]გადასახდელები!L12968</f>
        <v>0</v>
      </c>
    </row>
    <row r="14349" spans="2:18" ht="20.25" hidden="1" customHeight="1">
      <c r="B14349" s="36" t="str">
        <f t="shared" si="3866"/>
        <v>b</v>
      </c>
      <c r="C14349" s="42">
        <v>4</v>
      </c>
      <c r="D14349" s="42"/>
      <c r="F14349" s="342" t="s">
        <v>636</v>
      </c>
      <c r="G14349" s="47" t="s">
        <v>270</v>
      </c>
      <c r="H14349" s="93">
        <f>SUM(H14350:H14353)</f>
        <v>0</v>
      </c>
      <c r="I14349" s="94">
        <f t="shared" si="3867"/>
        <v>0</v>
      </c>
      <c r="J14349" s="95">
        <f>SUM(J14350:J14353)</f>
        <v>0</v>
      </c>
      <c r="K14349" s="95">
        <f>SUM(K14350:K14353)</f>
        <v>0</v>
      </c>
      <c r="L14349" s="94">
        <f t="shared" si="3865"/>
        <v>0</v>
      </c>
      <c r="M14349" s="95">
        <f>SUM(M14350:M14353)</f>
        <v>0</v>
      </c>
      <c r="N14349" s="95">
        <f>SUM(N14350:N14353)</f>
        <v>0</v>
      </c>
      <c r="O14349" s="82" t="s">
        <v>146</v>
      </c>
      <c r="R14349" s="352">
        <f>L14579-[1]გადასახდელები!L12969</f>
        <v>0</v>
      </c>
    </row>
    <row r="14350" spans="2:18" ht="20.25" hidden="1" customHeight="1">
      <c r="B14350" s="36" t="str">
        <f t="shared" si="3866"/>
        <v>b</v>
      </c>
      <c r="C14350" s="42">
        <v>5</v>
      </c>
      <c r="D14350" s="42"/>
      <c r="F14350" s="343" t="s">
        <v>637</v>
      </c>
      <c r="G14350" s="48" t="s">
        <v>271</v>
      </c>
      <c r="H14350" s="101"/>
      <c r="I14350" s="97">
        <f t="shared" si="3867"/>
        <v>0</v>
      </c>
      <c r="J14350" s="102"/>
      <c r="K14350" s="102"/>
      <c r="L14350" s="97">
        <f t="shared" si="3865"/>
        <v>0</v>
      </c>
      <c r="M14350" s="102"/>
      <c r="N14350" s="102"/>
      <c r="R14350" s="352">
        <f>L14580-[1]გადასახდელები!L12970</f>
        <v>0</v>
      </c>
    </row>
    <row r="14351" spans="2:18" ht="20.25" hidden="1" customHeight="1">
      <c r="B14351" s="36" t="str">
        <f t="shared" si="3866"/>
        <v>b</v>
      </c>
      <c r="C14351" s="42">
        <v>5</v>
      </c>
      <c r="D14351" s="42"/>
      <c r="F14351" s="343" t="s">
        <v>638</v>
      </c>
      <c r="G14351" s="48" t="s">
        <v>272</v>
      </c>
      <c r="H14351" s="101"/>
      <c r="I14351" s="97">
        <f t="shared" si="3867"/>
        <v>0</v>
      </c>
      <c r="J14351" s="102"/>
      <c r="K14351" s="102"/>
      <c r="L14351" s="97">
        <f t="shared" si="3865"/>
        <v>0</v>
      </c>
      <c r="M14351" s="102"/>
      <c r="N14351" s="102"/>
      <c r="R14351" s="352">
        <f>L14581-[1]გადასახდელები!L12971</f>
        <v>0</v>
      </c>
    </row>
    <row r="14352" spans="2:18" ht="20.25" hidden="1" customHeight="1">
      <c r="B14352" s="36" t="str">
        <f t="shared" si="3866"/>
        <v>b</v>
      </c>
      <c r="C14352" s="42">
        <v>5</v>
      </c>
      <c r="D14352" s="42"/>
      <c r="F14352" s="343" t="s">
        <v>639</v>
      </c>
      <c r="G14352" s="48" t="s">
        <v>273</v>
      </c>
      <c r="H14352" s="101"/>
      <c r="I14352" s="97">
        <f t="shared" si="3867"/>
        <v>0</v>
      </c>
      <c r="J14352" s="102"/>
      <c r="K14352" s="102"/>
      <c r="L14352" s="97">
        <f t="shared" si="3865"/>
        <v>0</v>
      </c>
      <c r="M14352" s="102"/>
      <c r="N14352" s="102"/>
      <c r="R14352" s="352">
        <f>L14582-[1]გადასახდელები!L12972</f>
        <v>0</v>
      </c>
    </row>
    <row r="14353" spans="2:18" ht="20.25" hidden="1" customHeight="1">
      <c r="B14353" s="36" t="str">
        <f t="shared" si="3866"/>
        <v>b</v>
      </c>
      <c r="C14353" s="42">
        <v>5</v>
      </c>
      <c r="D14353" s="42"/>
      <c r="F14353" s="343" t="s">
        <v>640</v>
      </c>
      <c r="G14353" s="48" t="s">
        <v>274</v>
      </c>
      <c r="H14353" s="101"/>
      <c r="I14353" s="97">
        <f t="shared" si="3867"/>
        <v>0</v>
      </c>
      <c r="J14353" s="102"/>
      <c r="K14353" s="102"/>
      <c r="L14353" s="97">
        <f t="shared" si="3865"/>
        <v>0</v>
      </c>
      <c r="M14353" s="102"/>
      <c r="N14353" s="102"/>
      <c r="R14353" s="352">
        <f>L14583-[1]გადასახდელები!L12973</f>
        <v>0</v>
      </c>
    </row>
    <row r="14354" spans="2:18" ht="20.25" hidden="1" customHeight="1">
      <c r="B14354" s="36" t="str">
        <f t="shared" si="3866"/>
        <v>b</v>
      </c>
      <c r="C14354" s="42">
        <v>4</v>
      </c>
      <c r="D14354" s="42"/>
      <c r="F14354" s="343" t="s">
        <v>641</v>
      </c>
      <c r="G14354" s="47" t="s">
        <v>275</v>
      </c>
      <c r="H14354" s="103"/>
      <c r="I14354" s="94">
        <f t="shared" si="3867"/>
        <v>0</v>
      </c>
      <c r="J14354" s="104"/>
      <c r="K14354" s="104"/>
      <c r="L14354" s="94">
        <f t="shared" si="3865"/>
        <v>0</v>
      </c>
      <c r="M14354" s="104"/>
      <c r="N14354" s="104"/>
      <c r="R14354" s="352">
        <f>L14584-[1]გადასახდელები!L12974</f>
        <v>0</v>
      </c>
    </row>
    <row r="14355" spans="2:18" ht="36" hidden="1" customHeight="1">
      <c r="B14355" s="36" t="str">
        <f t="shared" si="3866"/>
        <v>b</v>
      </c>
      <c r="C14355" s="42">
        <v>4</v>
      </c>
      <c r="D14355" s="42"/>
      <c r="F14355" s="343" t="s">
        <v>642</v>
      </c>
      <c r="G14355" s="47" t="s">
        <v>276</v>
      </c>
      <c r="H14355" s="103"/>
      <c r="I14355" s="94">
        <f t="shared" si="3867"/>
        <v>0</v>
      </c>
      <c r="J14355" s="104"/>
      <c r="K14355" s="104"/>
      <c r="L14355" s="94">
        <f t="shared" si="3865"/>
        <v>0</v>
      </c>
      <c r="M14355" s="104"/>
      <c r="N14355" s="104"/>
      <c r="R14355" s="352">
        <f>L14585-[1]გადასახდელები!L12975</f>
        <v>0</v>
      </c>
    </row>
    <row r="14356" spans="2:18" ht="20.25" hidden="1" customHeight="1">
      <c r="B14356" s="36" t="str">
        <f t="shared" si="3866"/>
        <v>b</v>
      </c>
      <c r="C14356" s="42">
        <v>3</v>
      </c>
      <c r="D14356" s="42"/>
      <c r="F14356" s="343" t="s">
        <v>561</v>
      </c>
      <c r="G14356" s="57" t="s">
        <v>202</v>
      </c>
      <c r="H14356" s="111"/>
      <c r="I14356" s="90">
        <f t="shared" si="3867"/>
        <v>0</v>
      </c>
      <c r="J14356" s="112"/>
      <c r="K14356" s="112"/>
      <c r="L14356" s="90">
        <f t="shared" si="3865"/>
        <v>0</v>
      </c>
      <c r="M14356" s="112"/>
      <c r="N14356" s="112"/>
      <c r="R14356" s="352">
        <f>L14586-[1]გადასახდელები!L12976</f>
        <v>0</v>
      </c>
    </row>
    <row r="14357" spans="2:18" ht="20.25" hidden="1" customHeight="1">
      <c r="B14357" s="36" t="str">
        <f t="shared" si="3866"/>
        <v>b</v>
      </c>
      <c r="C14357" s="42">
        <v>3</v>
      </c>
      <c r="D14357" s="42"/>
      <c r="F14357" s="342" t="s">
        <v>562</v>
      </c>
      <c r="G14357" s="57" t="s">
        <v>203</v>
      </c>
      <c r="H14357" s="89">
        <f>H14358+H14361+H14364</f>
        <v>0</v>
      </c>
      <c r="I14357" s="90">
        <f t="shared" si="3867"/>
        <v>0</v>
      </c>
      <c r="J14357" s="92">
        <f>J14358+J14361+J14364</f>
        <v>0</v>
      </c>
      <c r="K14357" s="92">
        <f>K14358+K14361+K14364</f>
        <v>0</v>
      </c>
      <c r="L14357" s="90">
        <f t="shared" si="3865"/>
        <v>0</v>
      </c>
      <c r="M14357" s="92">
        <f>M14358+M14361+M14364</f>
        <v>0</v>
      </c>
      <c r="N14357" s="92">
        <f>N14358+N14361+N14364</f>
        <v>0</v>
      </c>
      <c r="O14357" s="82" t="s">
        <v>146</v>
      </c>
      <c r="R14357" s="352">
        <f>L14587-[1]გადასახდელები!L12977</f>
        <v>0</v>
      </c>
    </row>
    <row r="14358" spans="2:18" ht="20.25" hidden="1" customHeight="1">
      <c r="B14358" s="36" t="str">
        <f t="shared" si="3866"/>
        <v>b</v>
      </c>
      <c r="C14358" s="42">
        <v>4</v>
      </c>
      <c r="D14358" s="42"/>
      <c r="F14358" s="342" t="s">
        <v>643</v>
      </c>
      <c r="G14358" s="47" t="s">
        <v>277</v>
      </c>
      <c r="H14358" s="93">
        <f>SUM(H14359:H14360)</f>
        <v>0</v>
      </c>
      <c r="I14358" s="94">
        <f t="shared" si="3867"/>
        <v>0</v>
      </c>
      <c r="J14358" s="95">
        <f>SUM(J14359:J14360)</f>
        <v>0</v>
      </c>
      <c r="K14358" s="95">
        <f>SUM(K14359:K14360)</f>
        <v>0</v>
      </c>
      <c r="L14358" s="94">
        <f t="shared" si="3865"/>
        <v>0</v>
      </c>
      <c r="M14358" s="95">
        <f>SUM(M14359:M14360)</f>
        <v>0</v>
      </c>
      <c r="N14358" s="95">
        <f>SUM(N14359:N14360)</f>
        <v>0</v>
      </c>
      <c r="O14358" s="82" t="s">
        <v>146</v>
      </c>
      <c r="R14358" s="352">
        <f>L14588-[1]გადასახდელები!L12978</f>
        <v>0</v>
      </c>
    </row>
    <row r="14359" spans="2:18" ht="20.25" hidden="1" customHeight="1">
      <c r="B14359" s="36" t="str">
        <f t="shared" si="3866"/>
        <v>b</v>
      </c>
      <c r="C14359" s="42">
        <v>5</v>
      </c>
      <c r="D14359" s="42"/>
      <c r="F14359" s="343" t="s">
        <v>644</v>
      </c>
      <c r="G14359" s="48" t="s">
        <v>278</v>
      </c>
      <c r="H14359" s="101"/>
      <c r="I14359" s="97">
        <f t="shared" si="3867"/>
        <v>0</v>
      </c>
      <c r="J14359" s="102"/>
      <c r="K14359" s="102"/>
      <c r="L14359" s="97">
        <f t="shared" si="3865"/>
        <v>0</v>
      </c>
      <c r="M14359" s="102"/>
      <c r="N14359" s="102"/>
      <c r="R14359" s="352">
        <f>L14589-[1]გადასახდელები!L12979</f>
        <v>0</v>
      </c>
    </row>
    <row r="14360" spans="2:18" ht="20.25" hidden="1" customHeight="1">
      <c r="B14360" s="36" t="str">
        <f t="shared" si="3866"/>
        <v>b</v>
      </c>
      <c r="C14360" s="42">
        <v>5</v>
      </c>
      <c r="D14360" s="42"/>
      <c r="F14360" s="343" t="s">
        <v>645</v>
      </c>
      <c r="G14360" s="48" t="s">
        <v>204</v>
      </c>
      <c r="H14360" s="101"/>
      <c r="I14360" s="97">
        <f t="shared" si="3867"/>
        <v>0</v>
      </c>
      <c r="J14360" s="102"/>
      <c r="K14360" s="102"/>
      <c r="L14360" s="97">
        <f t="shared" si="3865"/>
        <v>0</v>
      </c>
      <c r="M14360" s="102"/>
      <c r="N14360" s="102"/>
      <c r="R14360" s="352">
        <f>L14590-[1]გადასახდელები!L12980</f>
        <v>0</v>
      </c>
    </row>
    <row r="14361" spans="2:18" ht="20.25" hidden="1" customHeight="1">
      <c r="B14361" s="36" t="str">
        <f t="shared" si="3866"/>
        <v>b</v>
      </c>
      <c r="C14361" s="42">
        <v>4</v>
      </c>
      <c r="D14361" s="42"/>
      <c r="F14361" s="342" t="s">
        <v>646</v>
      </c>
      <c r="G14361" s="47" t="s">
        <v>279</v>
      </c>
      <c r="H14361" s="93">
        <f>SUM(H14362:H14363)</f>
        <v>0</v>
      </c>
      <c r="I14361" s="94">
        <f t="shared" si="3867"/>
        <v>0</v>
      </c>
      <c r="J14361" s="95">
        <f>SUM(J14362:J14363)</f>
        <v>0</v>
      </c>
      <c r="K14361" s="95">
        <f>SUM(K14362:K14363)</f>
        <v>0</v>
      </c>
      <c r="L14361" s="94">
        <f t="shared" si="3865"/>
        <v>0</v>
      </c>
      <c r="M14361" s="95">
        <f>SUM(M14362:M14363)</f>
        <v>0</v>
      </c>
      <c r="N14361" s="95">
        <f>SUM(N14362:N14363)</f>
        <v>0</v>
      </c>
      <c r="O14361" s="82" t="s">
        <v>146</v>
      </c>
      <c r="R14361" s="352">
        <f>L14591-[1]გადასახდელები!L12981</f>
        <v>0</v>
      </c>
    </row>
    <row r="14362" spans="2:18" ht="20.25" hidden="1" customHeight="1">
      <c r="B14362" s="36" t="str">
        <f t="shared" si="3866"/>
        <v>b</v>
      </c>
      <c r="C14362" s="42">
        <v>5</v>
      </c>
      <c r="D14362" s="42"/>
      <c r="F14362" s="343" t="s">
        <v>647</v>
      </c>
      <c r="G14362" s="48" t="s">
        <v>278</v>
      </c>
      <c r="H14362" s="101"/>
      <c r="I14362" s="97">
        <f t="shared" si="3867"/>
        <v>0</v>
      </c>
      <c r="J14362" s="102"/>
      <c r="K14362" s="102"/>
      <c r="L14362" s="97">
        <f t="shared" si="3865"/>
        <v>0</v>
      </c>
      <c r="M14362" s="102"/>
      <c r="N14362" s="102"/>
      <c r="R14362" s="352">
        <f>L14592-[1]გადასახდელები!L12982</f>
        <v>0</v>
      </c>
    </row>
    <row r="14363" spans="2:18" ht="20.25" hidden="1" customHeight="1">
      <c r="B14363" s="36" t="str">
        <f t="shared" si="3866"/>
        <v>b</v>
      </c>
      <c r="C14363" s="42">
        <v>5</v>
      </c>
      <c r="D14363" s="42"/>
      <c r="F14363" s="343" t="s">
        <v>648</v>
      </c>
      <c r="G14363" s="48" t="s">
        <v>204</v>
      </c>
      <c r="H14363" s="101"/>
      <c r="I14363" s="97">
        <f t="shared" si="3867"/>
        <v>0</v>
      </c>
      <c r="J14363" s="102"/>
      <c r="K14363" s="102"/>
      <c r="L14363" s="97">
        <f t="shared" si="3865"/>
        <v>0</v>
      </c>
      <c r="M14363" s="102"/>
      <c r="N14363" s="102"/>
      <c r="R14363" s="352">
        <f>L14593-[1]გადასახდელები!L12983</f>
        <v>0</v>
      </c>
    </row>
    <row r="14364" spans="2:18" ht="20.25" hidden="1" customHeight="1">
      <c r="B14364" s="36" t="str">
        <f t="shared" si="3866"/>
        <v>b</v>
      </c>
      <c r="C14364" s="42">
        <v>4</v>
      </c>
      <c r="D14364" s="42"/>
      <c r="F14364" s="342" t="s">
        <v>563</v>
      </c>
      <c r="G14364" s="47" t="s">
        <v>280</v>
      </c>
      <c r="H14364" s="93">
        <f>SUM(H14365:H14366)</f>
        <v>0</v>
      </c>
      <c r="I14364" s="94">
        <f t="shared" si="3867"/>
        <v>0</v>
      </c>
      <c r="J14364" s="95">
        <f>SUM(J14365:J14366)</f>
        <v>0</v>
      </c>
      <c r="K14364" s="95">
        <f>SUM(K14365:K14366)</f>
        <v>0</v>
      </c>
      <c r="L14364" s="94">
        <f t="shared" si="3865"/>
        <v>0</v>
      </c>
      <c r="M14364" s="95">
        <f>SUM(M14365:M14366)</f>
        <v>0</v>
      </c>
      <c r="N14364" s="95">
        <f>SUM(N14365:N14366)</f>
        <v>0</v>
      </c>
      <c r="O14364" s="82" t="s">
        <v>146</v>
      </c>
      <c r="R14364" s="352">
        <f>L14594-[1]გადასახდელები!L12984</f>
        <v>0</v>
      </c>
    </row>
    <row r="14365" spans="2:18" ht="20.25" hidden="1" customHeight="1">
      <c r="B14365" s="36" t="str">
        <f t="shared" si="3866"/>
        <v>b</v>
      </c>
      <c r="C14365" s="42">
        <v>5</v>
      </c>
      <c r="D14365" s="42"/>
      <c r="F14365" s="343" t="s">
        <v>649</v>
      </c>
      <c r="G14365" s="48" t="s">
        <v>278</v>
      </c>
      <c r="H14365" s="101"/>
      <c r="I14365" s="97">
        <f t="shared" si="3867"/>
        <v>0</v>
      </c>
      <c r="J14365" s="102"/>
      <c r="K14365" s="102"/>
      <c r="L14365" s="97">
        <f t="shared" si="3865"/>
        <v>0</v>
      </c>
      <c r="M14365" s="102"/>
      <c r="N14365" s="102"/>
      <c r="R14365" s="352">
        <f>L14595-[1]გადასახდელები!L12985</f>
        <v>0</v>
      </c>
    </row>
    <row r="14366" spans="2:18" ht="20.25" hidden="1" customHeight="1">
      <c r="B14366" s="36" t="str">
        <f t="shared" si="3866"/>
        <v>b</v>
      </c>
      <c r="C14366" s="42">
        <v>5</v>
      </c>
      <c r="D14366" s="42"/>
      <c r="F14366" s="343" t="s">
        <v>564</v>
      </c>
      <c r="G14366" s="48" t="s">
        <v>204</v>
      </c>
      <c r="H14366" s="101"/>
      <c r="I14366" s="97">
        <f t="shared" si="3867"/>
        <v>0</v>
      </c>
      <c r="J14366" s="102"/>
      <c r="K14366" s="102"/>
      <c r="L14366" s="97">
        <f t="shared" si="3865"/>
        <v>0</v>
      </c>
      <c r="M14366" s="102"/>
      <c r="N14366" s="102"/>
      <c r="R14366" s="352">
        <f>L14596-[1]გადასახდელები!L12986</f>
        <v>0</v>
      </c>
    </row>
    <row r="14367" spans="2:18" ht="20.25" customHeight="1">
      <c r="B14367" s="36" t="str">
        <f t="shared" si="3866"/>
        <v>a</v>
      </c>
      <c r="C14367" s="42">
        <v>3</v>
      </c>
      <c r="D14367" s="42"/>
      <c r="F14367" s="342" t="s">
        <v>565</v>
      </c>
      <c r="G14367" s="57" t="s">
        <v>206</v>
      </c>
      <c r="H14367" s="89">
        <f>H14368+H14371+H14374</f>
        <v>18.100000000000001</v>
      </c>
      <c r="I14367" s="90">
        <f t="shared" si="3867"/>
        <v>15</v>
      </c>
      <c r="J14367" s="92">
        <f>J14368+J14371+J14374</f>
        <v>0</v>
      </c>
      <c r="K14367" s="92">
        <f>K14368+K14371+K14374</f>
        <v>15</v>
      </c>
      <c r="L14367" s="90">
        <f t="shared" si="3865"/>
        <v>1.6900000000000004</v>
      </c>
      <c r="M14367" s="92">
        <f>M14368+M14371+M14374</f>
        <v>0</v>
      </c>
      <c r="N14367" s="92">
        <f>N14368+N14371+N14374</f>
        <v>1.6900000000000004</v>
      </c>
      <c r="O14367" s="82" t="s">
        <v>146</v>
      </c>
      <c r="R14367" s="352">
        <f>L14597-[1]გადასახდელები!L12987</f>
        <v>-147.78399999999999</v>
      </c>
    </row>
    <row r="14368" spans="2:18" ht="20.25" hidden="1" customHeight="1">
      <c r="B14368" s="36" t="str">
        <f t="shared" si="3866"/>
        <v>b</v>
      </c>
      <c r="C14368" s="42">
        <v>4</v>
      </c>
      <c r="D14368" s="42"/>
      <c r="F14368" s="342" t="s">
        <v>650</v>
      </c>
      <c r="G14368" s="47" t="s">
        <v>281</v>
      </c>
      <c r="H14368" s="93">
        <f>SUM(H14369:H14370)</f>
        <v>0</v>
      </c>
      <c r="I14368" s="94">
        <f t="shared" si="3867"/>
        <v>0</v>
      </c>
      <c r="J14368" s="95">
        <f>SUM(J14369:J14370)</f>
        <v>0</v>
      </c>
      <c r="K14368" s="95">
        <f>SUM(K14369:K14370)</f>
        <v>0</v>
      </c>
      <c r="L14368" s="94">
        <f t="shared" si="3865"/>
        <v>0</v>
      </c>
      <c r="M14368" s="95">
        <f>SUM(M14369:M14370)</f>
        <v>0</v>
      </c>
      <c r="N14368" s="95">
        <f>SUM(N14369:N14370)</f>
        <v>0</v>
      </c>
      <c r="O14368" s="82" t="s">
        <v>146</v>
      </c>
      <c r="R14368" s="352">
        <f>L14598-[1]გადასახდელები!L12988</f>
        <v>0</v>
      </c>
    </row>
    <row r="14369" spans="2:18" ht="20.25" hidden="1" customHeight="1">
      <c r="B14369" s="36" t="str">
        <f t="shared" si="3866"/>
        <v>b</v>
      </c>
      <c r="C14369" s="42">
        <v>5</v>
      </c>
      <c r="D14369" s="42"/>
      <c r="F14369" s="343" t="s">
        <v>651</v>
      </c>
      <c r="G14369" s="48" t="s">
        <v>282</v>
      </c>
      <c r="H14369" s="101"/>
      <c r="I14369" s="97">
        <f t="shared" si="3867"/>
        <v>0</v>
      </c>
      <c r="J14369" s="102"/>
      <c r="K14369" s="102"/>
      <c r="L14369" s="97">
        <f t="shared" si="3865"/>
        <v>0</v>
      </c>
      <c r="M14369" s="102"/>
      <c r="N14369" s="102"/>
      <c r="R14369" s="352">
        <f>L14599-[1]გადასახდელები!L12989</f>
        <v>0</v>
      </c>
    </row>
    <row r="14370" spans="2:18" ht="20.25" hidden="1" customHeight="1">
      <c r="B14370" s="36" t="str">
        <f t="shared" si="3866"/>
        <v>b</v>
      </c>
      <c r="C14370" s="42">
        <v>5</v>
      </c>
      <c r="D14370" s="42"/>
      <c r="F14370" s="343" t="s">
        <v>652</v>
      </c>
      <c r="G14370" s="48" t="s">
        <v>283</v>
      </c>
      <c r="H14370" s="101"/>
      <c r="I14370" s="97">
        <f t="shared" si="3867"/>
        <v>0</v>
      </c>
      <c r="J14370" s="102"/>
      <c r="K14370" s="102"/>
      <c r="L14370" s="97">
        <f t="shared" si="3865"/>
        <v>0</v>
      </c>
      <c r="M14370" s="102"/>
      <c r="N14370" s="102"/>
      <c r="R14370" s="352">
        <f>L14600-[1]გადასახდელები!L12990</f>
        <v>0</v>
      </c>
    </row>
    <row r="14371" spans="2:18" ht="20.25" customHeight="1">
      <c r="B14371" s="36" t="str">
        <f t="shared" si="3866"/>
        <v>a</v>
      </c>
      <c r="C14371" s="42">
        <v>4</v>
      </c>
      <c r="D14371" s="42"/>
      <c r="F14371" s="342" t="s">
        <v>566</v>
      </c>
      <c r="G14371" s="47" t="s">
        <v>284</v>
      </c>
      <c r="H14371" s="93">
        <f>SUM(H14372:H14373)</f>
        <v>18.100000000000001</v>
      </c>
      <c r="I14371" s="94">
        <f t="shared" si="3867"/>
        <v>15</v>
      </c>
      <c r="J14371" s="95">
        <f>SUM(J14372:J14373)</f>
        <v>0</v>
      </c>
      <c r="K14371" s="95">
        <f>SUM(K14372:K14373)</f>
        <v>15</v>
      </c>
      <c r="L14371" s="94">
        <f t="shared" si="3865"/>
        <v>1.6900000000000004</v>
      </c>
      <c r="M14371" s="95">
        <f>SUM(M14372:M14373)</f>
        <v>0</v>
      </c>
      <c r="N14371" s="95">
        <f>SUM(N14372:N14373)</f>
        <v>1.6900000000000004</v>
      </c>
      <c r="O14371" s="82" t="s">
        <v>146</v>
      </c>
      <c r="R14371" s="352">
        <f>L14601-[1]გადასახდელები!L12991</f>
        <v>-147.78399999999999</v>
      </c>
    </row>
    <row r="14372" spans="2:18" ht="20.25" customHeight="1" thickBot="1">
      <c r="B14372" s="36" t="str">
        <f t="shared" si="3866"/>
        <v>a</v>
      </c>
      <c r="C14372" s="42">
        <v>5</v>
      </c>
      <c r="D14372" s="42"/>
      <c r="F14372" s="343" t="s">
        <v>567</v>
      </c>
      <c r="G14372" s="48" t="s">
        <v>282</v>
      </c>
      <c r="H14372" s="101">
        <v>18.100000000000001</v>
      </c>
      <c r="I14372" s="97">
        <f t="shared" si="3867"/>
        <v>15</v>
      </c>
      <c r="J14372" s="102"/>
      <c r="K14372" s="102">
        <v>15</v>
      </c>
      <c r="L14372" s="97">
        <f t="shared" si="3865"/>
        <v>1.6900000000000004</v>
      </c>
      <c r="M14372" s="102"/>
      <c r="N14372" s="102">
        <f>0.37+0.12+0.24+0.12+0.48+0.12+0.12+0.12</f>
        <v>1.6900000000000004</v>
      </c>
      <c r="R14372" s="352">
        <f>L14602-[1]გადასახდელები!L12992</f>
        <v>-147.78399999999999</v>
      </c>
    </row>
    <row r="14373" spans="2:18" ht="20.25" hidden="1" customHeight="1">
      <c r="B14373" s="36" t="str">
        <f t="shared" si="3866"/>
        <v>b</v>
      </c>
      <c r="C14373" s="42">
        <v>5</v>
      </c>
      <c r="D14373" s="42"/>
      <c r="F14373" s="343" t="s">
        <v>653</v>
      </c>
      <c r="G14373" s="48" t="s">
        <v>283</v>
      </c>
      <c r="H14373" s="101"/>
      <c r="I14373" s="97">
        <f t="shared" si="3867"/>
        <v>0</v>
      </c>
      <c r="J14373" s="102"/>
      <c r="K14373" s="102"/>
      <c r="L14373" s="97">
        <f t="shared" si="3865"/>
        <v>0</v>
      </c>
      <c r="M14373" s="102"/>
      <c r="N14373" s="102"/>
      <c r="R14373" s="352">
        <f>L14603-[1]გადასახდელები!L12993</f>
        <v>0</v>
      </c>
    </row>
    <row r="14374" spans="2:18" ht="20.25" hidden="1" customHeight="1">
      <c r="B14374" s="36" t="str">
        <f t="shared" si="3866"/>
        <v>b</v>
      </c>
      <c r="C14374" s="42">
        <v>4</v>
      </c>
      <c r="D14374" s="42"/>
      <c r="F14374" s="342" t="s">
        <v>654</v>
      </c>
      <c r="G14374" s="47" t="s">
        <v>207</v>
      </c>
      <c r="H14374" s="93">
        <f>SUM(H14375:H14376)</f>
        <v>0</v>
      </c>
      <c r="I14374" s="94">
        <f t="shared" si="3867"/>
        <v>0</v>
      </c>
      <c r="J14374" s="95">
        <f>SUM(J14375:J14376)</f>
        <v>0</v>
      </c>
      <c r="K14374" s="95">
        <f>SUM(K14375:K14376)</f>
        <v>0</v>
      </c>
      <c r="L14374" s="94">
        <f t="shared" si="3865"/>
        <v>0</v>
      </c>
      <c r="M14374" s="95">
        <f>SUM(M14375:M14376)</f>
        <v>0</v>
      </c>
      <c r="N14374" s="95">
        <f>SUM(N14375:N14376)</f>
        <v>0</v>
      </c>
      <c r="O14374" s="82" t="s">
        <v>146</v>
      </c>
      <c r="R14374" s="352">
        <f>L14604-[1]გადასახდელები!L12994</f>
        <v>0</v>
      </c>
    </row>
    <row r="14375" spans="2:18" ht="20.25" hidden="1" customHeight="1">
      <c r="B14375" s="36" t="str">
        <f t="shared" si="3866"/>
        <v>b</v>
      </c>
      <c r="C14375" s="42">
        <v>5</v>
      </c>
      <c r="D14375" s="42"/>
      <c r="F14375" s="343" t="s">
        <v>655</v>
      </c>
      <c r="G14375" s="48" t="s">
        <v>282</v>
      </c>
      <c r="H14375" s="101"/>
      <c r="I14375" s="97">
        <f t="shared" si="3867"/>
        <v>0</v>
      </c>
      <c r="J14375" s="102"/>
      <c r="K14375" s="102"/>
      <c r="L14375" s="97">
        <f t="shared" si="3865"/>
        <v>0</v>
      </c>
      <c r="M14375" s="102"/>
      <c r="N14375" s="102"/>
      <c r="R14375" s="352">
        <f>L14605-[1]გადასახდელები!L12995</f>
        <v>0</v>
      </c>
    </row>
    <row r="14376" spans="2:18" ht="20.25" hidden="1" customHeight="1">
      <c r="B14376" s="36" t="str">
        <f t="shared" si="3866"/>
        <v>b</v>
      </c>
      <c r="C14376" s="42">
        <v>5</v>
      </c>
      <c r="D14376" s="42"/>
      <c r="F14376" s="343" t="s">
        <v>656</v>
      </c>
      <c r="G14376" s="48" t="s">
        <v>283</v>
      </c>
      <c r="H14376" s="101"/>
      <c r="I14376" s="97">
        <f t="shared" si="3867"/>
        <v>0</v>
      </c>
      <c r="J14376" s="102"/>
      <c r="K14376" s="102"/>
      <c r="L14376" s="97">
        <f t="shared" ref="L14376:L14439" si="3868">M14376+N14376</f>
        <v>0</v>
      </c>
      <c r="M14376" s="102"/>
      <c r="N14376" s="102"/>
      <c r="R14376" s="352">
        <f>L14606-[1]გადასახდელები!L12996</f>
        <v>0</v>
      </c>
    </row>
    <row r="14377" spans="2:18" ht="20.25" hidden="1" customHeight="1">
      <c r="B14377" s="36" t="str">
        <f t="shared" si="3866"/>
        <v>b</v>
      </c>
      <c r="C14377" s="42">
        <v>3</v>
      </c>
      <c r="D14377" s="42"/>
      <c r="F14377" s="342" t="s">
        <v>568</v>
      </c>
      <c r="G14377" s="57" t="s">
        <v>205</v>
      </c>
      <c r="H14377" s="89">
        <f>H14378+H14379</f>
        <v>0</v>
      </c>
      <c r="I14377" s="90">
        <f t="shared" si="3867"/>
        <v>0</v>
      </c>
      <c r="J14377" s="92">
        <f>J14378+J14379</f>
        <v>0</v>
      </c>
      <c r="K14377" s="92">
        <f>K14378+K14379</f>
        <v>0</v>
      </c>
      <c r="L14377" s="90">
        <f t="shared" si="3868"/>
        <v>0</v>
      </c>
      <c r="M14377" s="92">
        <f>M14378+M14379</f>
        <v>0</v>
      </c>
      <c r="N14377" s="92">
        <f>N14378+N14379</f>
        <v>0</v>
      </c>
      <c r="O14377" s="82" t="s">
        <v>146</v>
      </c>
      <c r="R14377" s="352">
        <f>L14607-[1]გადასახდელები!L12997</f>
        <v>0</v>
      </c>
    </row>
    <row r="14378" spans="2:18" ht="20.25" hidden="1" customHeight="1">
      <c r="B14378" s="36" t="str">
        <f t="shared" si="3866"/>
        <v>b</v>
      </c>
      <c r="C14378" s="42">
        <v>4</v>
      </c>
      <c r="D14378" s="42"/>
      <c r="F14378" s="343" t="s">
        <v>657</v>
      </c>
      <c r="G14378" s="47" t="s">
        <v>285</v>
      </c>
      <c r="H14378" s="103"/>
      <c r="I14378" s="94">
        <f t="shared" si="3867"/>
        <v>0</v>
      </c>
      <c r="J14378" s="104"/>
      <c r="K14378" s="104"/>
      <c r="L14378" s="94">
        <f t="shared" si="3868"/>
        <v>0</v>
      </c>
      <c r="M14378" s="104"/>
      <c r="N14378" s="104"/>
      <c r="R14378" s="352">
        <f>L14608-[1]გადასახდელები!L12998</f>
        <v>0</v>
      </c>
    </row>
    <row r="14379" spans="2:18" ht="20.25" hidden="1" customHeight="1">
      <c r="B14379" s="36" t="str">
        <f t="shared" ref="B14379:B14442" si="3869">IF(H14379+I14379+L14379&gt;0,"a","b")</f>
        <v>b</v>
      </c>
      <c r="C14379" s="42">
        <v>4</v>
      </c>
      <c r="D14379" s="42"/>
      <c r="F14379" s="342" t="s">
        <v>570</v>
      </c>
      <c r="G14379" s="47" t="s">
        <v>286</v>
      </c>
      <c r="H14379" s="93">
        <f>H14380+H14399</f>
        <v>0</v>
      </c>
      <c r="I14379" s="94">
        <f t="shared" ref="I14379:I14442" si="3870">J14379+K14379</f>
        <v>0</v>
      </c>
      <c r="J14379" s="95">
        <f>J14380+J14399</f>
        <v>0</v>
      </c>
      <c r="K14379" s="95">
        <f>K14380+K14399</f>
        <v>0</v>
      </c>
      <c r="L14379" s="94">
        <f t="shared" si="3868"/>
        <v>0</v>
      </c>
      <c r="M14379" s="95">
        <f>M14380+M14399</f>
        <v>0</v>
      </c>
      <c r="N14379" s="95">
        <f>N14380+N14399</f>
        <v>0</v>
      </c>
      <c r="O14379" s="82" t="s">
        <v>146</v>
      </c>
      <c r="R14379" s="352">
        <f>L14609-[1]გადასახდელები!L12999</f>
        <v>0</v>
      </c>
    </row>
    <row r="14380" spans="2:18" ht="20.25" hidden="1" customHeight="1">
      <c r="B14380" s="36" t="str">
        <f t="shared" si="3869"/>
        <v>b</v>
      </c>
      <c r="C14380" s="42">
        <v>5</v>
      </c>
      <c r="D14380" s="42"/>
      <c r="F14380" s="342" t="s">
        <v>569</v>
      </c>
      <c r="G14380" s="48" t="s">
        <v>287</v>
      </c>
      <c r="H14380" s="113">
        <f>SUM(H14381:H14398)</f>
        <v>0</v>
      </c>
      <c r="I14380" s="97">
        <f t="shared" si="3870"/>
        <v>0</v>
      </c>
      <c r="J14380" s="114">
        <f>SUM(J14381:J14398)</f>
        <v>0</v>
      </c>
      <c r="K14380" s="114">
        <f>SUM(K14381:K14398)</f>
        <v>0</v>
      </c>
      <c r="L14380" s="97">
        <f t="shared" si="3868"/>
        <v>0</v>
      </c>
      <c r="M14380" s="114">
        <f>SUM(M14381:M14398)</f>
        <v>0</v>
      </c>
      <c r="N14380" s="114">
        <f>SUM(N14381:N14398)</f>
        <v>0</v>
      </c>
      <c r="O14380" s="82" t="s">
        <v>146</v>
      </c>
      <c r="R14380" s="352">
        <f>L14610-[1]გადასახდელები!L13000</f>
        <v>0</v>
      </c>
    </row>
    <row r="14381" spans="2:18" ht="45" hidden="1" customHeight="1">
      <c r="B14381" s="36" t="str">
        <f t="shared" si="3869"/>
        <v>b</v>
      </c>
      <c r="C14381" s="42">
        <v>6</v>
      </c>
      <c r="D14381" s="42"/>
      <c r="F14381" s="343" t="s">
        <v>658</v>
      </c>
      <c r="G14381" s="45" t="s">
        <v>215</v>
      </c>
      <c r="H14381" s="99"/>
      <c r="I14381" s="105">
        <f t="shared" si="3870"/>
        <v>0</v>
      </c>
      <c r="J14381" s="100"/>
      <c r="K14381" s="100"/>
      <c r="L14381" s="105">
        <f t="shared" si="3868"/>
        <v>0</v>
      </c>
      <c r="M14381" s="100"/>
      <c r="N14381" s="100"/>
      <c r="R14381" s="352">
        <f>L14611-[1]გადასახდელები!L13001</f>
        <v>0</v>
      </c>
    </row>
    <row r="14382" spans="2:18" ht="20.25" hidden="1" customHeight="1">
      <c r="B14382" s="36" t="str">
        <f t="shared" si="3869"/>
        <v>b</v>
      </c>
      <c r="C14382" s="42">
        <v>6</v>
      </c>
      <c r="D14382" s="42"/>
      <c r="F14382" s="343" t="s">
        <v>659</v>
      </c>
      <c r="G14382" s="45" t="s">
        <v>288</v>
      </c>
      <c r="H14382" s="99"/>
      <c r="I14382" s="105">
        <f t="shared" si="3870"/>
        <v>0</v>
      </c>
      <c r="J14382" s="100"/>
      <c r="K14382" s="100"/>
      <c r="L14382" s="105">
        <f t="shared" si="3868"/>
        <v>0</v>
      </c>
      <c r="M14382" s="100"/>
      <c r="N14382" s="100"/>
      <c r="R14382" s="352">
        <f>L14612-[1]გადასახდელები!L13002</f>
        <v>0</v>
      </c>
    </row>
    <row r="14383" spans="2:18" ht="20.25" hidden="1" customHeight="1">
      <c r="B14383" s="36" t="str">
        <f t="shared" si="3869"/>
        <v>b</v>
      </c>
      <c r="C14383" s="42">
        <v>6</v>
      </c>
      <c r="D14383" s="42"/>
      <c r="F14383" s="343" t="s">
        <v>660</v>
      </c>
      <c r="G14383" s="45" t="s">
        <v>289</v>
      </c>
      <c r="H14383" s="99"/>
      <c r="I14383" s="105">
        <f t="shared" si="3870"/>
        <v>0</v>
      </c>
      <c r="J14383" s="100"/>
      <c r="K14383" s="100"/>
      <c r="L14383" s="105">
        <f t="shared" si="3868"/>
        <v>0</v>
      </c>
      <c r="M14383" s="100"/>
      <c r="N14383" s="100"/>
      <c r="R14383" s="352">
        <f>L14613-[1]გადასახდელები!L13003</f>
        <v>0</v>
      </c>
    </row>
    <row r="14384" spans="2:18" ht="20.25" hidden="1" customHeight="1">
      <c r="B14384" s="36" t="str">
        <f t="shared" si="3869"/>
        <v>b</v>
      </c>
      <c r="C14384" s="42">
        <v>6</v>
      </c>
      <c r="D14384" s="42"/>
      <c r="F14384" s="343" t="s">
        <v>661</v>
      </c>
      <c r="G14384" s="45" t="s">
        <v>216</v>
      </c>
      <c r="H14384" s="99"/>
      <c r="I14384" s="105">
        <f t="shared" si="3870"/>
        <v>0</v>
      </c>
      <c r="J14384" s="100"/>
      <c r="K14384" s="100"/>
      <c r="L14384" s="105">
        <f t="shared" si="3868"/>
        <v>0</v>
      </c>
      <c r="M14384" s="100"/>
      <c r="N14384" s="100"/>
      <c r="R14384" s="352">
        <f>L14614-[1]გადასახდელები!L13004</f>
        <v>0</v>
      </c>
    </row>
    <row r="14385" spans="2:18" ht="20.25" hidden="1" customHeight="1">
      <c r="B14385" s="36" t="str">
        <f t="shared" si="3869"/>
        <v>b</v>
      </c>
      <c r="C14385" s="42">
        <v>6</v>
      </c>
      <c r="D14385" s="42"/>
      <c r="F14385" s="343" t="s">
        <v>662</v>
      </c>
      <c r="G14385" s="45" t="s">
        <v>217</v>
      </c>
      <c r="H14385" s="99"/>
      <c r="I14385" s="105">
        <f t="shared" si="3870"/>
        <v>0</v>
      </c>
      <c r="J14385" s="100"/>
      <c r="K14385" s="100"/>
      <c r="L14385" s="105">
        <f t="shared" si="3868"/>
        <v>0</v>
      </c>
      <c r="M14385" s="100"/>
      <c r="N14385" s="100"/>
      <c r="R14385" s="352">
        <f>L14615-[1]გადასახდელები!L13005</f>
        <v>0</v>
      </c>
    </row>
    <row r="14386" spans="2:18" ht="20.25" hidden="1" customHeight="1">
      <c r="B14386" s="36" t="str">
        <f t="shared" si="3869"/>
        <v>b</v>
      </c>
      <c r="C14386" s="42">
        <v>6</v>
      </c>
      <c r="D14386" s="42"/>
      <c r="F14386" s="343" t="s">
        <v>571</v>
      </c>
      <c r="G14386" s="45" t="s">
        <v>290</v>
      </c>
      <c r="H14386" s="99"/>
      <c r="I14386" s="105">
        <f t="shared" si="3870"/>
        <v>0</v>
      </c>
      <c r="J14386" s="100"/>
      <c r="K14386" s="100"/>
      <c r="L14386" s="105">
        <f t="shared" si="3868"/>
        <v>0</v>
      </c>
      <c r="M14386" s="100"/>
      <c r="N14386" s="100"/>
      <c r="R14386" s="352">
        <f>L14616-[1]გადასახდელები!L13006</f>
        <v>0</v>
      </c>
    </row>
    <row r="14387" spans="2:18" ht="20.25" hidden="1" customHeight="1">
      <c r="B14387" s="36" t="str">
        <f t="shared" si="3869"/>
        <v>b</v>
      </c>
      <c r="C14387" s="42">
        <v>6</v>
      </c>
      <c r="D14387" s="42"/>
      <c r="F14387" s="343" t="s">
        <v>663</v>
      </c>
      <c r="G14387" s="45" t="s">
        <v>291</v>
      </c>
      <c r="H14387" s="99"/>
      <c r="I14387" s="105">
        <f t="shared" si="3870"/>
        <v>0</v>
      </c>
      <c r="J14387" s="100"/>
      <c r="K14387" s="100"/>
      <c r="L14387" s="105">
        <f t="shared" si="3868"/>
        <v>0</v>
      </c>
      <c r="M14387" s="100"/>
      <c r="N14387" s="100"/>
      <c r="R14387" s="352">
        <f>L14617-[1]გადასახდელები!L13007</f>
        <v>0</v>
      </c>
    </row>
    <row r="14388" spans="2:18" ht="20.25" hidden="1" customHeight="1">
      <c r="B14388" s="36" t="str">
        <f t="shared" si="3869"/>
        <v>b</v>
      </c>
      <c r="C14388" s="42">
        <v>6</v>
      </c>
      <c r="D14388" s="42"/>
      <c r="F14388" s="343" t="s">
        <v>664</v>
      </c>
      <c r="G14388" s="45" t="s">
        <v>218</v>
      </c>
      <c r="H14388" s="99"/>
      <c r="I14388" s="105">
        <f t="shared" si="3870"/>
        <v>0</v>
      </c>
      <c r="J14388" s="100"/>
      <c r="K14388" s="100"/>
      <c r="L14388" s="105">
        <f t="shared" si="3868"/>
        <v>0</v>
      </c>
      <c r="M14388" s="100"/>
      <c r="N14388" s="100"/>
      <c r="R14388" s="352">
        <f>L14618-[1]გადასახდელები!L13008</f>
        <v>0</v>
      </c>
    </row>
    <row r="14389" spans="2:18" ht="20.25" hidden="1" customHeight="1">
      <c r="B14389" s="36" t="str">
        <f t="shared" si="3869"/>
        <v>b</v>
      </c>
      <c r="C14389" s="42">
        <v>6</v>
      </c>
      <c r="D14389" s="42"/>
      <c r="F14389" s="343" t="s">
        <v>665</v>
      </c>
      <c r="G14389" s="45" t="s">
        <v>219</v>
      </c>
      <c r="H14389" s="99"/>
      <c r="I14389" s="105">
        <f t="shared" si="3870"/>
        <v>0</v>
      </c>
      <c r="J14389" s="100"/>
      <c r="K14389" s="100"/>
      <c r="L14389" s="105">
        <f t="shared" si="3868"/>
        <v>0</v>
      </c>
      <c r="M14389" s="100"/>
      <c r="N14389" s="100"/>
      <c r="R14389" s="352">
        <f>L14619-[1]გადასახდელები!L13009</f>
        <v>0</v>
      </c>
    </row>
    <row r="14390" spans="2:18" ht="20.25" hidden="1" customHeight="1">
      <c r="B14390" s="36" t="str">
        <f t="shared" si="3869"/>
        <v>b</v>
      </c>
      <c r="C14390" s="42">
        <v>6</v>
      </c>
      <c r="D14390" s="42"/>
      <c r="F14390" s="343" t="s">
        <v>666</v>
      </c>
      <c r="G14390" s="45" t="s">
        <v>220</v>
      </c>
      <c r="H14390" s="99"/>
      <c r="I14390" s="105">
        <f t="shared" si="3870"/>
        <v>0</v>
      </c>
      <c r="J14390" s="100"/>
      <c r="K14390" s="100"/>
      <c r="L14390" s="105">
        <f t="shared" si="3868"/>
        <v>0</v>
      </c>
      <c r="M14390" s="100"/>
      <c r="N14390" s="100"/>
      <c r="R14390" s="352">
        <f>L14620-[1]გადასახდელები!L13010</f>
        <v>0</v>
      </c>
    </row>
    <row r="14391" spans="2:18" ht="20.25" hidden="1" customHeight="1">
      <c r="B14391" s="36" t="str">
        <f t="shared" si="3869"/>
        <v>b</v>
      </c>
      <c r="C14391" s="42">
        <v>6</v>
      </c>
      <c r="D14391" s="42"/>
      <c r="F14391" s="343" t="s">
        <v>667</v>
      </c>
      <c r="G14391" s="45" t="s">
        <v>221</v>
      </c>
      <c r="H14391" s="99"/>
      <c r="I14391" s="105">
        <f t="shared" si="3870"/>
        <v>0</v>
      </c>
      <c r="J14391" s="100"/>
      <c r="K14391" s="100"/>
      <c r="L14391" s="105">
        <f t="shared" si="3868"/>
        <v>0</v>
      </c>
      <c r="M14391" s="100"/>
      <c r="N14391" s="100"/>
      <c r="R14391" s="352">
        <f>L14621-[1]გადასახდელები!L13011</f>
        <v>0</v>
      </c>
    </row>
    <row r="14392" spans="2:18" ht="20.25" hidden="1" customHeight="1">
      <c r="B14392" s="36" t="str">
        <f t="shared" si="3869"/>
        <v>b</v>
      </c>
      <c r="C14392" s="42">
        <v>6</v>
      </c>
      <c r="D14392" s="42"/>
      <c r="F14392" s="343" t="s">
        <v>668</v>
      </c>
      <c r="G14392" s="45" t="s">
        <v>222</v>
      </c>
      <c r="H14392" s="99"/>
      <c r="I14392" s="105">
        <f t="shared" si="3870"/>
        <v>0</v>
      </c>
      <c r="J14392" s="100"/>
      <c r="K14392" s="100"/>
      <c r="L14392" s="105">
        <f t="shared" si="3868"/>
        <v>0</v>
      </c>
      <c r="M14392" s="100"/>
      <c r="N14392" s="100"/>
      <c r="R14392" s="352">
        <f>L14622-[1]გადასახდელები!L13012</f>
        <v>0</v>
      </c>
    </row>
    <row r="14393" spans="2:18" ht="20.25" hidden="1" customHeight="1">
      <c r="B14393" s="36" t="str">
        <f t="shared" si="3869"/>
        <v>b</v>
      </c>
      <c r="C14393" s="42">
        <v>6</v>
      </c>
      <c r="D14393" s="42"/>
      <c r="F14393" s="343" t="s">
        <v>669</v>
      </c>
      <c r="G14393" s="45" t="s">
        <v>223</v>
      </c>
      <c r="H14393" s="99"/>
      <c r="I14393" s="105">
        <f t="shared" si="3870"/>
        <v>0</v>
      </c>
      <c r="J14393" s="100"/>
      <c r="K14393" s="100"/>
      <c r="L14393" s="105">
        <f t="shared" si="3868"/>
        <v>0</v>
      </c>
      <c r="M14393" s="100"/>
      <c r="N14393" s="100"/>
      <c r="R14393" s="352">
        <f>L14623-[1]გადასახდელები!L13013</f>
        <v>0</v>
      </c>
    </row>
    <row r="14394" spans="2:18" ht="36" hidden="1" customHeight="1">
      <c r="B14394" s="36" t="str">
        <f t="shared" si="3869"/>
        <v>b</v>
      </c>
      <c r="C14394" s="42">
        <v>6</v>
      </c>
      <c r="D14394" s="42"/>
      <c r="F14394" s="343" t="s">
        <v>670</v>
      </c>
      <c r="G14394" s="45" t="s">
        <v>224</v>
      </c>
      <c r="H14394" s="99"/>
      <c r="I14394" s="105">
        <f t="shared" si="3870"/>
        <v>0</v>
      </c>
      <c r="J14394" s="100"/>
      <c r="K14394" s="100"/>
      <c r="L14394" s="105">
        <f t="shared" si="3868"/>
        <v>0</v>
      </c>
      <c r="M14394" s="100"/>
      <c r="N14394" s="100"/>
      <c r="R14394" s="352">
        <f>L14624-[1]გადასახდელები!L13014</f>
        <v>0</v>
      </c>
    </row>
    <row r="14395" spans="2:18" ht="48.75" hidden="1" customHeight="1">
      <c r="B14395" s="36" t="str">
        <f t="shared" si="3869"/>
        <v>b</v>
      </c>
      <c r="C14395" s="42">
        <v>6</v>
      </c>
      <c r="D14395" s="42"/>
      <c r="F14395" s="343" t="s">
        <v>671</v>
      </c>
      <c r="G14395" s="45" t="s">
        <v>225</v>
      </c>
      <c r="H14395" s="99"/>
      <c r="I14395" s="105">
        <f t="shared" si="3870"/>
        <v>0</v>
      </c>
      <c r="J14395" s="100"/>
      <c r="K14395" s="100"/>
      <c r="L14395" s="105">
        <f t="shared" si="3868"/>
        <v>0</v>
      </c>
      <c r="M14395" s="100"/>
      <c r="N14395" s="100"/>
      <c r="R14395" s="352">
        <f>L14625-[1]გადასახდელები!L13015</f>
        <v>0</v>
      </c>
    </row>
    <row r="14396" spans="2:18" ht="24.75" hidden="1" customHeight="1">
      <c r="B14396" s="36" t="str">
        <f t="shared" si="3869"/>
        <v>b</v>
      </c>
      <c r="C14396" s="42">
        <v>6</v>
      </c>
      <c r="D14396" s="42"/>
      <c r="F14396" s="343" t="s">
        <v>672</v>
      </c>
      <c r="G14396" s="45" t="s">
        <v>226</v>
      </c>
      <c r="H14396" s="99"/>
      <c r="I14396" s="105">
        <f t="shared" si="3870"/>
        <v>0</v>
      </c>
      <c r="J14396" s="100"/>
      <c r="K14396" s="100"/>
      <c r="L14396" s="105">
        <f t="shared" si="3868"/>
        <v>0</v>
      </c>
      <c r="M14396" s="100"/>
      <c r="N14396" s="100"/>
      <c r="R14396" s="352">
        <f>L14626-[1]გადასახდელები!L13016</f>
        <v>0</v>
      </c>
    </row>
    <row r="14397" spans="2:18" ht="24" hidden="1" customHeight="1">
      <c r="B14397" s="36" t="str">
        <f t="shared" si="3869"/>
        <v>b</v>
      </c>
      <c r="C14397" s="42">
        <v>6</v>
      </c>
      <c r="D14397" s="42"/>
      <c r="F14397" s="343" t="s">
        <v>673</v>
      </c>
      <c r="G14397" s="45" t="s">
        <v>227</v>
      </c>
      <c r="H14397" s="99"/>
      <c r="I14397" s="105">
        <f t="shared" si="3870"/>
        <v>0</v>
      </c>
      <c r="J14397" s="100"/>
      <c r="K14397" s="100"/>
      <c r="L14397" s="105">
        <f t="shared" si="3868"/>
        <v>0</v>
      </c>
      <c r="M14397" s="100"/>
      <c r="N14397" s="100"/>
      <c r="R14397" s="352">
        <f>L14627-[1]გადასახდელები!L13017</f>
        <v>0</v>
      </c>
    </row>
    <row r="14398" spans="2:18" ht="36.75" hidden="1" customHeight="1">
      <c r="B14398" s="36" t="str">
        <f t="shared" si="3869"/>
        <v>b</v>
      </c>
      <c r="C14398" s="42">
        <v>6</v>
      </c>
      <c r="D14398" s="42"/>
      <c r="F14398" s="343" t="s">
        <v>572</v>
      </c>
      <c r="G14398" s="45" t="s">
        <v>228</v>
      </c>
      <c r="H14398" s="99"/>
      <c r="I14398" s="105">
        <f t="shared" si="3870"/>
        <v>0</v>
      </c>
      <c r="J14398" s="100"/>
      <c r="K14398" s="100"/>
      <c r="L14398" s="105">
        <f t="shared" si="3868"/>
        <v>0</v>
      </c>
      <c r="M14398" s="100"/>
      <c r="N14398" s="100"/>
      <c r="R14398" s="352">
        <f>L14628-[1]გადასახდელები!L13018</f>
        <v>0</v>
      </c>
    </row>
    <row r="14399" spans="2:18" ht="24.75" hidden="1" customHeight="1">
      <c r="B14399" s="36" t="str">
        <f t="shared" si="3869"/>
        <v>b</v>
      </c>
      <c r="C14399" s="42">
        <v>5</v>
      </c>
      <c r="D14399" s="42"/>
      <c r="F14399" s="343" t="s">
        <v>573</v>
      </c>
      <c r="G14399" s="48" t="s">
        <v>193</v>
      </c>
      <c r="H14399" s="101"/>
      <c r="I14399" s="97">
        <f t="shared" si="3870"/>
        <v>0</v>
      </c>
      <c r="J14399" s="102"/>
      <c r="K14399" s="102"/>
      <c r="L14399" s="97">
        <f t="shared" si="3868"/>
        <v>0</v>
      </c>
      <c r="M14399" s="102"/>
      <c r="N14399" s="102"/>
      <c r="R14399" s="352">
        <f>L14629-[1]გადასახდელები!L13019</f>
        <v>0</v>
      </c>
    </row>
    <row r="14400" spans="2:18" ht="20.25" hidden="1" customHeight="1">
      <c r="B14400" s="36" t="str">
        <f t="shared" si="3869"/>
        <v>b</v>
      </c>
      <c r="C14400" s="42">
        <v>2</v>
      </c>
      <c r="D14400" s="42"/>
      <c r="E14400" s="24">
        <v>7109</v>
      </c>
      <c r="F14400" s="342" t="s">
        <v>574</v>
      </c>
      <c r="G14400" s="59" t="s">
        <v>292</v>
      </c>
      <c r="H14400" s="86">
        <f>H14401+H14448+H14456+H14455</f>
        <v>0</v>
      </c>
      <c r="I14400" s="87">
        <f t="shared" si="3870"/>
        <v>0</v>
      </c>
      <c r="J14400" s="88">
        <f>J14401+J14448+J14456+J14455</f>
        <v>0</v>
      </c>
      <c r="K14400" s="88">
        <f>K14401+K14448+K14456+K14455</f>
        <v>0</v>
      </c>
      <c r="L14400" s="87">
        <f t="shared" si="3868"/>
        <v>0</v>
      </c>
      <c r="M14400" s="88">
        <f>M14401+M14448+M14456+M14455</f>
        <v>0</v>
      </c>
      <c r="N14400" s="88">
        <f>N14401+N14448+N14456+N14455</f>
        <v>0</v>
      </c>
      <c r="O14400" s="82" t="s">
        <v>146</v>
      </c>
      <c r="P14400" s="35" t="s">
        <v>145</v>
      </c>
      <c r="R14400" s="352">
        <f>L14630-[1]გადასახდელები!L13020</f>
        <v>0</v>
      </c>
    </row>
    <row r="14401" spans="2:18" ht="20.25" hidden="1" customHeight="1">
      <c r="B14401" s="36" t="str">
        <f t="shared" si="3869"/>
        <v>b</v>
      </c>
      <c r="C14401" s="42">
        <v>3</v>
      </c>
      <c r="D14401" s="42"/>
      <c r="F14401" s="342" t="s">
        <v>575</v>
      </c>
      <c r="G14401" s="51" t="s">
        <v>293</v>
      </c>
      <c r="H14401" s="89">
        <f>H14402+H14414+H14443</f>
        <v>0</v>
      </c>
      <c r="I14401" s="90">
        <f t="shared" si="3870"/>
        <v>0</v>
      </c>
      <c r="J14401" s="89">
        <f>J14402+J14414+J14443</f>
        <v>0</v>
      </c>
      <c r="K14401" s="89">
        <f>K14402+K14414+K14443</f>
        <v>0</v>
      </c>
      <c r="L14401" s="90">
        <f t="shared" si="3868"/>
        <v>0</v>
      </c>
      <c r="M14401" s="89">
        <f>M14402+M14414+M14443</f>
        <v>0</v>
      </c>
      <c r="N14401" s="89">
        <f>N14402+N14414+N14443</f>
        <v>0</v>
      </c>
      <c r="O14401" s="82" t="s">
        <v>146</v>
      </c>
      <c r="P14401" s="35" t="s">
        <v>145</v>
      </c>
      <c r="R14401" s="352">
        <f>L14631-[1]გადასახდელები!L13021</f>
        <v>0</v>
      </c>
    </row>
    <row r="14402" spans="2:18" ht="20.25" hidden="1" customHeight="1">
      <c r="B14402" s="36" t="str">
        <f t="shared" si="3869"/>
        <v>b</v>
      </c>
      <c r="C14402" s="42">
        <v>4</v>
      </c>
      <c r="D14402" s="42"/>
      <c r="F14402" s="342" t="s">
        <v>576</v>
      </c>
      <c r="G14402" s="47" t="s">
        <v>294</v>
      </c>
      <c r="H14402" s="93">
        <f>H14403+H14404+H14405+H14406+H14407+H14408+H14409+H14410+H14411+H14412+H14413</f>
        <v>0</v>
      </c>
      <c r="I14402" s="94">
        <f t="shared" si="3870"/>
        <v>0</v>
      </c>
      <c r="J14402" s="93">
        <f>J14403+J14404+J14405+J14406+J14407+J14408+J14409+J14410+J14411+J14412+J14413</f>
        <v>0</v>
      </c>
      <c r="K14402" s="93">
        <f>K14403+K14404+K14405+K14406+K14407+K14408+K14409+K14410+K14411+K14412+K14413</f>
        <v>0</v>
      </c>
      <c r="L14402" s="94">
        <f t="shared" si="3868"/>
        <v>0</v>
      </c>
      <c r="M14402" s="93">
        <f>M14403+M14404+M14405+M14406+M14407+M14408+M14409+M14410+M14411+M14412+M14413</f>
        <v>0</v>
      </c>
      <c r="N14402" s="93">
        <f>N14403+N14404+N14405+N14406+N14407+N14408+N14409+N14410+N14411+N14412+N14413</f>
        <v>0</v>
      </c>
      <c r="O14402" s="82" t="s">
        <v>146</v>
      </c>
      <c r="P14402" s="35" t="s">
        <v>145</v>
      </c>
      <c r="R14402" s="352">
        <f>L14632-[1]გადასახდელები!L13022</f>
        <v>0</v>
      </c>
    </row>
    <row r="14403" spans="2:18" ht="20.25" hidden="1" customHeight="1">
      <c r="B14403" s="36" t="str">
        <f t="shared" si="3869"/>
        <v>b</v>
      </c>
      <c r="C14403" s="42">
        <v>5</v>
      </c>
      <c r="D14403" s="42"/>
      <c r="F14403" s="343" t="s">
        <v>577</v>
      </c>
      <c r="G14403" s="48" t="s">
        <v>295</v>
      </c>
      <c r="H14403" s="101"/>
      <c r="I14403" s="97">
        <f t="shared" si="3870"/>
        <v>0</v>
      </c>
      <c r="J14403" s="102"/>
      <c r="K14403" s="102"/>
      <c r="L14403" s="97">
        <f t="shared" si="3868"/>
        <v>0</v>
      </c>
      <c r="M14403" s="102"/>
      <c r="N14403" s="102"/>
      <c r="O14403" s="115"/>
      <c r="P14403" s="35" t="s">
        <v>145</v>
      </c>
      <c r="R14403" s="352">
        <f>L14633-[1]გადასახდელები!L13023</f>
        <v>0</v>
      </c>
    </row>
    <row r="14404" spans="2:18" ht="20.25" hidden="1" customHeight="1">
      <c r="B14404" s="36" t="str">
        <f t="shared" si="3869"/>
        <v>b</v>
      </c>
      <c r="C14404" s="42">
        <v>5</v>
      </c>
      <c r="D14404" s="42"/>
      <c r="F14404" s="343" t="s">
        <v>578</v>
      </c>
      <c r="G14404" s="48" t="s">
        <v>296</v>
      </c>
      <c r="H14404" s="101"/>
      <c r="I14404" s="97">
        <f t="shared" si="3870"/>
        <v>0</v>
      </c>
      <c r="J14404" s="102"/>
      <c r="K14404" s="102"/>
      <c r="L14404" s="97">
        <f t="shared" si="3868"/>
        <v>0</v>
      </c>
      <c r="M14404" s="102"/>
      <c r="N14404" s="102"/>
      <c r="O14404" s="115"/>
      <c r="P14404" s="35" t="s">
        <v>145</v>
      </c>
      <c r="R14404" s="352">
        <f>L14634-[1]გადასახდელები!L13024</f>
        <v>0</v>
      </c>
    </row>
    <row r="14405" spans="2:18" ht="30.75" hidden="1" customHeight="1">
      <c r="B14405" s="36" t="str">
        <f t="shared" si="3869"/>
        <v>b</v>
      </c>
      <c r="C14405" s="42">
        <v>5</v>
      </c>
      <c r="D14405" s="42"/>
      <c r="F14405" s="343" t="s">
        <v>674</v>
      </c>
      <c r="G14405" s="52" t="s">
        <v>297</v>
      </c>
      <c r="H14405" s="101"/>
      <c r="I14405" s="97">
        <f t="shared" si="3870"/>
        <v>0</v>
      </c>
      <c r="J14405" s="102"/>
      <c r="K14405" s="102"/>
      <c r="L14405" s="97">
        <f t="shared" si="3868"/>
        <v>0</v>
      </c>
      <c r="M14405" s="102"/>
      <c r="N14405" s="102"/>
      <c r="O14405" s="115"/>
      <c r="P14405" s="35" t="s">
        <v>145</v>
      </c>
      <c r="R14405" s="352">
        <f>L14635-[1]გადასახდელები!L13025</f>
        <v>0</v>
      </c>
    </row>
    <row r="14406" spans="2:18" ht="20.25" hidden="1" customHeight="1">
      <c r="B14406" s="36" t="str">
        <f t="shared" si="3869"/>
        <v>b</v>
      </c>
      <c r="C14406" s="42">
        <v>5</v>
      </c>
      <c r="D14406" s="42"/>
      <c r="F14406" s="343" t="s">
        <v>579</v>
      </c>
      <c r="G14406" s="48" t="s">
        <v>298</v>
      </c>
      <c r="H14406" s="101"/>
      <c r="I14406" s="97">
        <f t="shared" si="3870"/>
        <v>0</v>
      </c>
      <c r="J14406" s="102"/>
      <c r="K14406" s="102"/>
      <c r="L14406" s="97">
        <f t="shared" si="3868"/>
        <v>0</v>
      </c>
      <c r="M14406" s="102"/>
      <c r="N14406" s="102"/>
      <c r="O14406" s="115"/>
      <c r="P14406" s="35" t="s">
        <v>145</v>
      </c>
      <c r="R14406" s="352">
        <f>L14636-[1]გადასახდელები!L13026</f>
        <v>0</v>
      </c>
    </row>
    <row r="14407" spans="2:18" ht="20.25" hidden="1" customHeight="1">
      <c r="B14407" s="36" t="str">
        <f t="shared" si="3869"/>
        <v>b</v>
      </c>
      <c r="C14407" s="42">
        <v>5</v>
      </c>
      <c r="D14407" s="42"/>
      <c r="F14407" s="343" t="s">
        <v>580</v>
      </c>
      <c r="G14407" s="48" t="s">
        <v>299</v>
      </c>
      <c r="H14407" s="101"/>
      <c r="I14407" s="97">
        <f t="shared" si="3870"/>
        <v>0</v>
      </c>
      <c r="J14407" s="102"/>
      <c r="K14407" s="102"/>
      <c r="L14407" s="97">
        <f t="shared" si="3868"/>
        <v>0</v>
      </c>
      <c r="M14407" s="102"/>
      <c r="N14407" s="102"/>
      <c r="O14407" s="115"/>
      <c r="P14407" s="35" t="s">
        <v>145</v>
      </c>
      <c r="R14407" s="352">
        <f>L14637-[1]გადასახდელები!L13027</f>
        <v>0</v>
      </c>
    </row>
    <row r="14408" spans="2:18" ht="30.75" hidden="1" customHeight="1">
      <c r="B14408" s="36" t="str">
        <f t="shared" si="3869"/>
        <v>b</v>
      </c>
      <c r="C14408" s="42">
        <v>5</v>
      </c>
      <c r="D14408" s="42"/>
      <c r="F14408" s="343" t="s">
        <v>581</v>
      </c>
      <c r="G14408" s="48" t="s">
        <v>300</v>
      </c>
      <c r="H14408" s="101"/>
      <c r="I14408" s="97">
        <f t="shared" si="3870"/>
        <v>0</v>
      </c>
      <c r="J14408" s="102"/>
      <c r="K14408" s="102"/>
      <c r="L14408" s="97">
        <f t="shared" si="3868"/>
        <v>0</v>
      </c>
      <c r="M14408" s="102"/>
      <c r="N14408" s="102"/>
      <c r="O14408" s="115"/>
      <c r="P14408" s="35" t="s">
        <v>145</v>
      </c>
      <c r="R14408" s="352">
        <f>L14638-[1]გადასახდელები!L13028</f>
        <v>0</v>
      </c>
    </row>
    <row r="14409" spans="2:18" ht="20.25" hidden="1" customHeight="1">
      <c r="B14409" s="36" t="str">
        <f t="shared" si="3869"/>
        <v>b</v>
      </c>
      <c r="C14409" s="42">
        <v>5</v>
      </c>
      <c r="D14409" s="42"/>
      <c r="F14409" s="343" t="s">
        <v>675</v>
      </c>
      <c r="G14409" s="48" t="s">
        <v>301</v>
      </c>
      <c r="H14409" s="101"/>
      <c r="I14409" s="97">
        <f t="shared" si="3870"/>
        <v>0</v>
      </c>
      <c r="J14409" s="102"/>
      <c r="K14409" s="102"/>
      <c r="L14409" s="97">
        <f t="shared" si="3868"/>
        <v>0</v>
      </c>
      <c r="M14409" s="102"/>
      <c r="N14409" s="102"/>
      <c r="O14409" s="115"/>
      <c r="P14409" s="35" t="s">
        <v>145</v>
      </c>
      <c r="R14409" s="352">
        <f>L14639-[1]გადასახდელები!L13029</f>
        <v>0</v>
      </c>
    </row>
    <row r="14410" spans="2:18" ht="20.25" hidden="1" customHeight="1">
      <c r="B14410" s="36" t="str">
        <f t="shared" si="3869"/>
        <v>b</v>
      </c>
      <c r="C14410" s="42">
        <v>5</v>
      </c>
      <c r="D14410" s="42"/>
      <c r="F14410" s="343" t="s">
        <v>582</v>
      </c>
      <c r="G14410" s="48" t="s">
        <v>302</v>
      </c>
      <c r="H14410" s="101"/>
      <c r="I14410" s="97">
        <f t="shared" si="3870"/>
        <v>0</v>
      </c>
      <c r="J14410" s="102"/>
      <c r="K14410" s="102"/>
      <c r="L14410" s="97">
        <f t="shared" si="3868"/>
        <v>0</v>
      </c>
      <c r="M14410" s="102"/>
      <c r="N14410" s="102"/>
      <c r="O14410" s="115"/>
      <c r="P14410" s="35" t="s">
        <v>145</v>
      </c>
      <c r="R14410" s="352">
        <f>L14640-[1]გადასახდელები!L13030</f>
        <v>0</v>
      </c>
    </row>
    <row r="14411" spans="2:18" ht="20.25" hidden="1" customHeight="1">
      <c r="B14411" s="36" t="str">
        <f t="shared" si="3869"/>
        <v>b</v>
      </c>
      <c r="C14411" s="42">
        <v>5</v>
      </c>
      <c r="D14411" s="42"/>
      <c r="F14411" s="343" t="s">
        <v>676</v>
      </c>
      <c r="G14411" s="48" t="s">
        <v>303</v>
      </c>
      <c r="H14411" s="101"/>
      <c r="I14411" s="97">
        <f t="shared" si="3870"/>
        <v>0</v>
      </c>
      <c r="J14411" s="102"/>
      <c r="K14411" s="102"/>
      <c r="L14411" s="97">
        <f t="shared" si="3868"/>
        <v>0</v>
      </c>
      <c r="M14411" s="102"/>
      <c r="N14411" s="102"/>
      <c r="O14411" s="115"/>
      <c r="P14411" s="35" t="s">
        <v>145</v>
      </c>
      <c r="R14411" s="352">
        <f>L14641-[1]გადასახდელები!L13031</f>
        <v>0</v>
      </c>
    </row>
    <row r="14412" spans="2:18" ht="20.25" hidden="1" customHeight="1">
      <c r="B14412" s="36" t="str">
        <f t="shared" si="3869"/>
        <v>b</v>
      </c>
      <c r="C14412" s="42">
        <v>5</v>
      </c>
      <c r="D14412" s="42"/>
      <c r="F14412" s="343" t="s">
        <v>677</v>
      </c>
      <c r="G14412" s="48" t="s">
        <v>304</v>
      </c>
      <c r="H14412" s="101"/>
      <c r="I14412" s="97">
        <f t="shared" si="3870"/>
        <v>0</v>
      </c>
      <c r="J14412" s="102"/>
      <c r="K14412" s="102"/>
      <c r="L14412" s="97">
        <f t="shared" si="3868"/>
        <v>0</v>
      </c>
      <c r="M14412" s="102"/>
      <c r="N14412" s="102"/>
      <c r="O14412" s="115"/>
      <c r="P14412" s="35" t="s">
        <v>145</v>
      </c>
      <c r="R14412" s="352">
        <f>L14642-[1]გადასახდელები!L13032</f>
        <v>0</v>
      </c>
    </row>
    <row r="14413" spans="2:18" ht="20.25" hidden="1" customHeight="1">
      <c r="B14413" s="36" t="str">
        <f t="shared" si="3869"/>
        <v>b</v>
      </c>
      <c r="C14413" s="42">
        <v>5</v>
      </c>
      <c r="D14413" s="42"/>
      <c r="F14413" s="343" t="s">
        <v>583</v>
      </c>
      <c r="G14413" s="48" t="s">
        <v>305</v>
      </c>
      <c r="H14413" s="101"/>
      <c r="I14413" s="97">
        <f t="shared" si="3870"/>
        <v>0</v>
      </c>
      <c r="J14413" s="102"/>
      <c r="K14413" s="102"/>
      <c r="L14413" s="97">
        <f t="shared" si="3868"/>
        <v>0</v>
      </c>
      <c r="M14413" s="102"/>
      <c r="N14413" s="102"/>
      <c r="O14413" s="115"/>
      <c r="P14413" s="35" t="s">
        <v>145</v>
      </c>
      <c r="R14413" s="352">
        <f>L14643-[1]გადასახდელები!L13033</f>
        <v>0</v>
      </c>
    </row>
    <row r="14414" spans="2:18" ht="20.25" hidden="1" customHeight="1">
      <c r="B14414" s="36" t="str">
        <f t="shared" si="3869"/>
        <v>b</v>
      </c>
      <c r="C14414" s="42">
        <v>4</v>
      </c>
      <c r="D14414" s="42"/>
      <c r="F14414" s="342" t="s">
        <v>584</v>
      </c>
      <c r="G14414" s="47" t="s">
        <v>306</v>
      </c>
      <c r="H14414" s="93">
        <f>H14415+H14422</f>
        <v>0</v>
      </c>
      <c r="I14414" s="94">
        <f t="shared" si="3870"/>
        <v>0</v>
      </c>
      <c r="J14414" s="93">
        <f>J14415+J14422</f>
        <v>0</v>
      </c>
      <c r="K14414" s="93">
        <f>K14415+K14422</f>
        <v>0</v>
      </c>
      <c r="L14414" s="94">
        <f t="shared" si="3868"/>
        <v>0</v>
      </c>
      <c r="M14414" s="93">
        <f>M14415+M14422</f>
        <v>0</v>
      </c>
      <c r="N14414" s="93">
        <f>N14415+N14422</f>
        <v>0</v>
      </c>
      <c r="O14414" s="82" t="s">
        <v>146</v>
      </c>
      <c r="P14414" s="35" t="s">
        <v>145</v>
      </c>
      <c r="R14414" s="352">
        <f>L14644-[1]გადასახდელები!L13034</f>
        <v>0</v>
      </c>
    </row>
    <row r="14415" spans="2:18" ht="20.25" hidden="1" customHeight="1">
      <c r="B14415" s="36" t="str">
        <f t="shared" si="3869"/>
        <v>b</v>
      </c>
      <c r="C14415" s="42">
        <v>5</v>
      </c>
      <c r="D14415" s="42"/>
      <c r="F14415" s="342" t="s">
        <v>585</v>
      </c>
      <c r="G14415" s="48" t="s">
        <v>307</v>
      </c>
      <c r="H14415" s="96">
        <f>SUM(H14416:H14421)</f>
        <v>0</v>
      </c>
      <c r="I14415" s="97">
        <f t="shared" si="3870"/>
        <v>0</v>
      </c>
      <c r="J14415" s="96">
        <f>SUM(J14416:J14421)</f>
        <v>0</v>
      </c>
      <c r="K14415" s="96">
        <f>SUM(K14416:K14421)</f>
        <v>0</v>
      </c>
      <c r="L14415" s="97">
        <f t="shared" si="3868"/>
        <v>0</v>
      </c>
      <c r="M14415" s="96">
        <f>SUM(M14416:M14421)</f>
        <v>0</v>
      </c>
      <c r="N14415" s="96">
        <f>SUM(N14416:N14421)</f>
        <v>0</v>
      </c>
      <c r="O14415" s="82" t="s">
        <v>146</v>
      </c>
      <c r="P14415" s="35" t="s">
        <v>145</v>
      </c>
      <c r="R14415" s="352">
        <f>L14645-[1]გადასახდელები!L13035</f>
        <v>0</v>
      </c>
    </row>
    <row r="14416" spans="2:18" ht="20.25" hidden="1" customHeight="1">
      <c r="B14416" s="36" t="str">
        <f t="shared" si="3869"/>
        <v>b</v>
      </c>
      <c r="C14416" s="42">
        <v>6</v>
      </c>
      <c r="D14416" s="42"/>
      <c r="F14416" s="343" t="s">
        <v>586</v>
      </c>
      <c r="G14416" s="53" t="s">
        <v>308</v>
      </c>
      <c r="H14416" s="99"/>
      <c r="I14416" s="105">
        <f t="shared" si="3870"/>
        <v>0</v>
      </c>
      <c r="J14416" s="100"/>
      <c r="K14416" s="100"/>
      <c r="L14416" s="105">
        <f t="shared" si="3868"/>
        <v>0</v>
      </c>
      <c r="M14416" s="100"/>
      <c r="N14416" s="100"/>
      <c r="O14416" s="115"/>
      <c r="P14416" s="35" t="s">
        <v>145</v>
      </c>
      <c r="R14416" s="352">
        <f>L14646-[1]გადასახდელები!L13036</f>
        <v>0</v>
      </c>
    </row>
    <row r="14417" spans="2:18" ht="20.25" hidden="1" customHeight="1">
      <c r="B14417" s="36" t="str">
        <f t="shared" si="3869"/>
        <v>b</v>
      </c>
      <c r="C14417" s="42">
        <v>6</v>
      </c>
      <c r="D14417" s="42"/>
      <c r="F14417" s="343" t="s">
        <v>678</v>
      </c>
      <c r="G14417" s="53" t="s">
        <v>309</v>
      </c>
      <c r="H14417" s="99"/>
      <c r="I14417" s="105">
        <f t="shared" si="3870"/>
        <v>0</v>
      </c>
      <c r="J14417" s="100"/>
      <c r="K14417" s="100"/>
      <c r="L14417" s="105">
        <f t="shared" si="3868"/>
        <v>0</v>
      </c>
      <c r="M14417" s="100"/>
      <c r="N14417" s="100"/>
      <c r="O14417" s="115"/>
      <c r="P14417" s="35" t="s">
        <v>145</v>
      </c>
      <c r="R14417" s="352">
        <f>L14647-[1]გადასახდელები!L13037</f>
        <v>0</v>
      </c>
    </row>
    <row r="14418" spans="2:18" ht="20.25" hidden="1" customHeight="1">
      <c r="B14418" s="36" t="str">
        <f t="shared" si="3869"/>
        <v>b</v>
      </c>
      <c r="C14418" s="42">
        <v>6</v>
      </c>
      <c r="D14418" s="42"/>
      <c r="F14418" s="343" t="s">
        <v>679</v>
      </c>
      <c r="G14418" s="53" t="s">
        <v>310</v>
      </c>
      <c r="H14418" s="99"/>
      <c r="I14418" s="105">
        <f t="shared" si="3870"/>
        <v>0</v>
      </c>
      <c r="J14418" s="100"/>
      <c r="K14418" s="100"/>
      <c r="L14418" s="105">
        <f t="shared" si="3868"/>
        <v>0</v>
      </c>
      <c r="M14418" s="100"/>
      <c r="N14418" s="100"/>
      <c r="O14418" s="115"/>
      <c r="P14418" s="35" t="s">
        <v>145</v>
      </c>
      <c r="R14418" s="352">
        <f>L14648-[1]გადასახდელები!L13038</f>
        <v>0</v>
      </c>
    </row>
    <row r="14419" spans="2:18" ht="20.25" hidden="1" customHeight="1">
      <c r="B14419" s="36" t="str">
        <f t="shared" si="3869"/>
        <v>b</v>
      </c>
      <c r="C14419" s="42">
        <v>6</v>
      </c>
      <c r="D14419" s="42"/>
      <c r="F14419" s="343" t="s">
        <v>680</v>
      </c>
      <c r="G14419" s="53" t="s">
        <v>311</v>
      </c>
      <c r="H14419" s="99"/>
      <c r="I14419" s="105">
        <f t="shared" si="3870"/>
        <v>0</v>
      </c>
      <c r="J14419" s="100"/>
      <c r="K14419" s="100"/>
      <c r="L14419" s="105">
        <f t="shared" si="3868"/>
        <v>0</v>
      </c>
      <c r="M14419" s="100"/>
      <c r="N14419" s="100"/>
      <c r="O14419" s="115"/>
      <c r="P14419" s="35" t="s">
        <v>145</v>
      </c>
      <c r="R14419" s="352">
        <f>L14649-[1]გადასახდელები!L13039</f>
        <v>0</v>
      </c>
    </row>
    <row r="14420" spans="2:18" ht="20.25" hidden="1" customHeight="1">
      <c r="B14420" s="36" t="str">
        <f t="shared" si="3869"/>
        <v>b</v>
      </c>
      <c r="C14420" s="42">
        <v>6</v>
      </c>
      <c r="D14420" s="42"/>
      <c r="F14420" s="343" t="s">
        <v>681</v>
      </c>
      <c r="G14420" s="53" t="s">
        <v>312</v>
      </c>
      <c r="H14420" s="99"/>
      <c r="I14420" s="105">
        <f t="shared" si="3870"/>
        <v>0</v>
      </c>
      <c r="J14420" s="100"/>
      <c r="K14420" s="100"/>
      <c r="L14420" s="105">
        <f t="shared" si="3868"/>
        <v>0</v>
      </c>
      <c r="M14420" s="100"/>
      <c r="N14420" s="100"/>
      <c r="O14420" s="115"/>
      <c r="P14420" s="35" t="s">
        <v>145</v>
      </c>
      <c r="R14420" s="352">
        <f>L14650-[1]გადასახდელები!L13040</f>
        <v>0</v>
      </c>
    </row>
    <row r="14421" spans="2:18" ht="20.25" hidden="1" customHeight="1">
      <c r="B14421" s="36" t="str">
        <f t="shared" si="3869"/>
        <v>b</v>
      </c>
      <c r="C14421" s="42">
        <v>6</v>
      </c>
      <c r="D14421" s="42"/>
      <c r="F14421" s="343" t="s">
        <v>682</v>
      </c>
      <c r="G14421" s="53" t="s">
        <v>313</v>
      </c>
      <c r="H14421" s="99"/>
      <c r="I14421" s="105">
        <f t="shared" si="3870"/>
        <v>0</v>
      </c>
      <c r="J14421" s="100"/>
      <c r="K14421" s="100"/>
      <c r="L14421" s="105">
        <f t="shared" si="3868"/>
        <v>0</v>
      </c>
      <c r="M14421" s="100"/>
      <c r="N14421" s="100"/>
      <c r="O14421" s="115"/>
      <c r="P14421" s="35" t="s">
        <v>145</v>
      </c>
      <c r="R14421" s="352">
        <f>L14651-[1]გადასახდელები!L13041</f>
        <v>0</v>
      </c>
    </row>
    <row r="14422" spans="2:18" ht="20.25" hidden="1" customHeight="1">
      <c r="B14422" s="36" t="str">
        <f t="shared" si="3869"/>
        <v>b</v>
      </c>
      <c r="C14422" s="42">
        <v>5</v>
      </c>
      <c r="D14422" s="42"/>
      <c r="F14422" s="342" t="s">
        <v>587</v>
      </c>
      <c r="G14422" s="48" t="s">
        <v>314</v>
      </c>
      <c r="H14422" s="96">
        <f>SUM(H14423:H14442)</f>
        <v>0</v>
      </c>
      <c r="I14422" s="97">
        <f t="shared" si="3870"/>
        <v>0</v>
      </c>
      <c r="J14422" s="96">
        <f>SUM(J14423:J14442)</f>
        <v>0</v>
      </c>
      <c r="K14422" s="96">
        <f>SUM(K14423:K14442)</f>
        <v>0</v>
      </c>
      <c r="L14422" s="97">
        <f t="shared" si="3868"/>
        <v>0</v>
      </c>
      <c r="M14422" s="96">
        <f>SUM(M14423:M14442)</f>
        <v>0</v>
      </c>
      <c r="N14422" s="96">
        <f>SUM(N14423:N14442)</f>
        <v>0</v>
      </c>
      <c r="O14422" s="82" t="s">
        <v>146</v>
      </c>
      <c r="P14422" s="35" t="s">
        <v>145</v>
      </c>
      <c r="R14422" s="352">
        <f>L14652-[1]გადასახდელები!L13042</f>
        <v>0</v>
      </c>
    </row>
    <row r="14423" spans="2:18" ht="20.25" hidden="1" customHeight="1">
      <c r="B14423" s="36" t="str">
        <f t="shared" si="3869"/>
        <v>b</v>
      </c>
      <c r="C14423" s="42">
        <v>6</v>
      </c>
      <c r="D14423" s="42"/>
      <c r="F14423" s="343" t="s">
        <v>683</v>
      </c>
      <c r="G14423" s="54" t="s">
        <v>315</v>
      </c>
      <c r="H14423" s="116"/>
      <c r="I14423" s="105">
        <f t="shared" si="3870"/>
        <v>0</v>
      </c>
      <c r="J14423" s="117"/>
      <c r="K14423" s="117"/>
      <c r="L14423" s="105">
        <f t="shared" si="3868"/>
        <v>0</v>
      </c>
      <c r="M14423" s="117"/>
      <c r="N14423" s="117"/>
      <c r="P14423" s="35" t="s">
        <v>145</v>
      </c>
      <c r="R14423" s="352">
        <f>L14653-[1]გადასახდელები!L13043</f>
        <v>0</v>
      </c>
    </row>
    <row r="14424" spans="2:18" ht="20.25" hidden="1" customHeight="1">
      <c r="B14424" s="36" t="str">
        <f t="shared" si="3869"/>
        <v>b</v>
      </c>
      <c r="C14424" s="42">
        <v>6</v>
      </c>
      <c r="D14424" s="42"/>
      <c r="F14424" s="343" t="s">
        <v>684</v>
      </c>
      <c r="G14424" s="54" t="s">
        <v>316</v>
      </c>
      <c r="H14424" s="116"/>
      <c r="I14424" s="105">
        <f t="shared" si="3870"/>
        <v>0</v>
      </c>
      <c r="J14424" s="117"/>
      <c r="K14424" s="117"/>
      <c r="L14424" s="105">
        <f t="shared" si="3868"/>
        <v>0</v>
      </c>
      <c r="M14424" s="117"/>
      <c r="N14424" s="117"/>
      <c r="P14424" s="35" t="s">
        <v>145</v>
      </c>
      <c r="R14424" s="352">
        <f>L14654-[1]გადასახდელები!L13044</f>
        <v>0</v>
      </c>
    </row>
    <row r="14425" spans="2:18" ht="30.75" hidden="1" customHeight="1">
      <c r="B14425" s="36" t="str">
        <f t="shared" si="3869"/>
        <v>b</v>
      </c>
      <c r="C14425" s="42">
        <v>6</v>
      </c>
      <c r="D14425" s="42"/>
      <c r="F14425" s="343" t="s">
        <v>588</v>
      </c>
      <c r="G14425" s="54" t="s">
        <v>317</v>
      </c>
      <c r="H14425" s="116"/>
      <c r="I14425" s="105">
        <f t="shared" si="3870"/>
        <v>0</v>
      </c>
      <c r="J14425" s="117"/>
      <c r="K14425" s="117"/>
      <c r="L14425" s="105">
        <f t="shared" si="3868"/>
        <v>0</v>
      </c>
      <c r="M14425" s="117"/>
      <c r="N14425" s="117"/>
      <c r="P14425" s="35" t="s">
        <v>145</v>
      </c>
      <c r="R14425" s="352">
        <f>L14655-[1]გადასახდელები!L13045</f>
        <v>0</v>
      </c>
    </row>
    <row r="14426" spans="2:18" ht="30.75" hidden="1" customHeight="1">
      <c r="B14426" s="36" t="str">
        <f t="shared" si="3869"/>
        <v>b</v>
      </c>
      <c r="C14426" s="42">
        <v>6</v>
      </c>
      <c r="D14426" s="42"/>
      <c r="F14426" s="343" t="s">
        <v>685</v>
      </c>
      <c r="G14426" s="54" t="s">
        <v>318</v>
      </c>
      <c r="H14426" s="116"/>
      <c r="I14426" s="105">
        <f t="shared" si="3870"/>
        <v>0</v>
      </c>
      <c r="J14426" s="117"/>
      <c r="K14426" s="117"/>
      <c r="L14426" s="105">
        <f t="shared" si="3868"/>
        <v>0</v>
      </c>
      <c r="M14426" s="117"/>
      <c r="N14426" s="117"/>
      <c r="P14426" s="35" t="s">
        <v>145</v>
      </c>
      <c r="R14426" s="352">
        <f>L14656-[1]გადასახდელები!L13046</f>
        <v>0</v>
      </c>
    </row>
    <row r="14427" spans="2:18" ht="20.25" hidden="1" customHeight="1">
      <c r="B14427" s="36" t="str">
        <f t="shared" si="3869"/>
        <v>b</v>
      </c>
      <c r="C14427" s="42">
        <v>6</v>
      </c>
      <c r="D14427" s="42"/>
      <c r="F14427" s="343" t="s">
        <v>589</v>
      </c>
      <c r="G14427" s="54" t="s">
        <v>319</v>
      </c>
      <c r="H14427" s="116"/>
      <c r="I14427" s="105">
        <f t="shared" si="3870"/>
        <v>0</v>
      </c>
      <c r="J14427" s="117"/>
      <c r="K14427" s="117"/>
      <c r="L14427" s="105">
        <f t="shared" si="3868"/>
        <v>0</v>
      </c>
      <c r="M14427" s="117"/>
      <c r="N14427" s="117"/>
      <c r="P14427" s="35" t="s">
        <v>145</v>
      </c>
      <c r="R14427" s="352">
        <f>L14657-[1]გადასახდელები!L13047</f>
        <v>0</v>
      </c>
    </row>
    <row r="14428" spans="2:18" ht="20.25" hidden="1" customHeight="1">
      <c r="B14428" s="36" t="str">
        <f t="shared" si="3869"/>
        <v>b</v>
      </c>
      <c r="C14428" s="42">
        <v>6</v>
      </c>
      <c r="D14428" s="42"/>
      <c r="F14428" s="343" t="s">
        <v>686</v>
      </c>
      <c r="G14428" s="54" t="s">
        <v>320</v>
      </c>
      <c r="H14428" s="116"/>
      <c r="I14428" s="105">
        <f t="shared" si="3870"/>
        <v>0</v>
      </c>
      <c r="J14428" s="117"/>
      <c r="K14428" s="117"/>
      <c r="L14428" s="105">
        <f t="shared" si="3868"/>
        <v>0</v>
      </c>
      <c r="M14428" s="117"/>
      <c r="N14428" s="117"/>
      <c r="P14428" s="35" t="s">
        <v>145</v>
      </c>
      <c r="R14428" s="352">
        <f>L14658-[1]გადასახდელები!L13048</f>
        <v>0</v>
      </c>
    </row>
    <row r="14429" spans="2:18" ht="30.75" hidden="1" customHeight="1">
      <c r="B14429" s="36" t="str">
        <f t="shared" si="3869"/>
        <v>b</v>
      </c>
      <c r="C14429" s="42">
        <v>6</v>
      </c>
      <c r="D14429" s="42"/>
      <c r="F14429" s="343" t="s">
        <v>687</v>
      </c>
      <c r="G14429" s="54" t="s">
        <v>321</v>
      </c>
      <c r="H14429" s="116"/>
      <c r="I14429" s="105">
        <f t="shared" si="3870"/>
        <v>0</v>
      </c>
      <c r="J14429" s="117"/>
      <c r="K14429" s="117"/>
      <c r="L14429" s="105">
        <f t="shared" si="3868"/>
        <v>0</v>
      </c>
      <c r="M14429" s="117"/>
      <c r="N14429" s="117"/>
      <c r="P14429" s="35" t="s">
        <v>145</v>
      </c>
      <c r="R14429" s="352">
        <f>L14659-[1]გადასახდელები!L13049</f>
        <v>0</v>
      </c>
    </row>
    <row r="14430" spans="2:18" ht="20.25" hidden="1" customHeight="1">
      <c r="B14430" s="36" t="str">
        <f t="shared" si="3869"/>
        <v>b</v>
      </c>
      <c r="C14430" s="42">
        <v>6</v>
      </c>
      <c r="D14430" s="42"/>
      <c r="F14430" s="343" t="s">
        <v>590</v>
      </c>
      <c r="G14430" s="54" t="s">
        <v>322</v>
      </c>
      <c r="H14430" s="116"/>
      <c r="I14430" s="105">
        <f t="shared" si="3870"/>
        <v>0</v>
      </c>
      <c r="J14430" s="117"/>
      <c r="K14430" s="117"/>
      <c r="L14430" s="105">
        <f t="shared" si="3868"/>
        <v>0</v>
      </c>
      <c r="M14430" s="117"/>
      <c r="N14430" s="117"/>
      <c r="P14430" s="35" t="s">
        <v>145</v>
      </c>
      <c r="R14430" s="352">
        <f>L14660-[1]გადასახდელები!L13050</f>
        <v>0</v>
      </c>
    </row>
    <row r="14431" spans="2:18" ht="20.25" hidden="1" customHeight="1">
      <c r="B14431" s="36" t="str">
        <f t="shared" si="3869"/>
        <v>b</v>
      </c>
      <c r="C14431" s="42">
        <v>6</v>
      </c>
      <c r="D14431" s="42"/>
      <c r="F14431" s="343" t="s">
        <v>688</v>
      </c>
      <c r="G14431" s="54" t="s">
        <v>323</v>
      </c>
      <c r="H14431" s="116"/>
      <c r="I14431" s="105">
        <f t="shared" si="3870"/>
        <v>0</v>
      </c>
      <c r="J14431" s="117"/>
      <c r="K14431" s="117"/>
      <c r="L14431" s="105">
        <f t="shared" si="3868"/>
        <v>0</v>
      </c>
      <c r="M14431" s="117"/>
      <c r="N14431" s="117"/>
      <c r="P14431" s="35" t="s">
        <v>145</v>
      </c>
      <c r="R14431" s="352">
        <f>L14661-[1]გადასახდელები!L13051</f>
        <v>0</v>
      </c>
    </row>
    <row r="14432" spans="2:18" ht="20.25" hidden="1" customHeight="1">
      <c r="B14432" s="36" t="str">
        <f t="shared" si="3869"/>
        <v>b</v>
      </c>
      <c r="C14432" s="42">
        <v>6</v>
      </c>
      <c r="D14432" s="42"/>
      <c r="F14432" s="343" t="s">
        <v>689</v>
      </c>
      <c r="G14432" s="54" t="s">
        <v>324</v>
      </c>
      <c r="H14432" s="116"/>
      <c r="I14432" s="105">
        <f t="shared" si="3870"/>
        <v>0</v>
      </c>
      <c r="J14432" s="117"/>
      <c r="K14432" s="117"/>
      <c r="L14432" s="105">
        <f t="shared" si="3868"/>
        <v>0</v>
      </c>
      <c r="M14432" s="117"/>
      <c r="N14432" s="117"/>
      <c r="P14432" s="35" t="s">
        <v>145</v>
      </c>
      <c r="R14432" s="352">
        <f>L14662-[1]გადასახდელები!L13052</f>
        <v>0</v>
      </c>
    </row>
    <row r="14433" spans="2:18" ht="20.25" hidden="1" customHeight="1">
      <c r="B14433" s="36" t="str">
        <f t="shared" si="3869"/>
        <v>b</v>
      </c>
      <c r="C14433" s="42">
        <v>6</v>
      </c>
      <c r="D14433" s="42"/>
      <c r="F14433" s="343" t="s">
        <v>690</v>
      </c>
      <c r="G14433" s="54" t="s">
        <v>325</v>
      </c>
      <c r="H14433" s="116"/>
      <c r="I14433" s="105">
        <f t="shared" si="3870"/>
        <v>0</v>
      </c>
      <c r="J14433" s="117"/>
      <c r="K14433" s="117"/>
      <c r="L14433" s="105">
        <f t="shared" si="3868"/>
        <v>0</v>
      </c>
      <c r="M14433" s="117"/>
      <c r="N14433" s="117"/>
      <c r="P14433" s="35" t="s">
        <v>145</v>
      </c>
      <c r="R14433" s="352">
        <f>L14663-[1]გადასახდელები!L13053</f>
        <v>0</v>
      </c>
    </row>
    <row r="14434" spans="2:18" ht="20.25" hidden="1" customHeight="1">
      <c r="B14434" s="36" t="str">
        <f t="shared" si="3869"/>
        <v>b</v>
      </c>
      <c r="C14434" s="42">
        <v>6</v>
      </c>
      <c r="D14434" s="42"/>
      <c r="F14434" s="343" t="s">
        <v>691</v>
      </c>
      <c r="G14434" s="54" t="s">
        <v>326</v>
      </c>
      <c r="H14434" s="116"/>
      <c r="I14434" s="105">
        <f t="shared" si="3870"/>
        <v>0</v>
      </c>
      <c r="J14434" s="117"/>
      <c r="K14434" s="117"/>
      <c r="L14434" s="105">
        <f t="shared" si="3868"/>
        <v>0</v>
      </c>
      <c r="M14434" s="117"/>
      <c r="N14434" s="117"/>
      <c r="P14434" s="35" t="s">
        <v>145</v>
      </c>
      <c r="R14434" s="352">
        <f>L14664-[1]გადასახდელები!L13054</f>
        <v>0</v>
      </c>
    </row>
    <row r="14435" spans="2:18" ht="20.25" hidden="1" customHeight="1">
      <c r="B14435" s="36" t="str">
        <f t="shared" si="3869"/>
        <v>b</v>
      </c>
      <c r="C14435" s="42">
        <v>6</v>
      </c>
      <c r="D14435" s="42"/>
      <c r="F14435" s="343" t="s">
        <v>692</v>
      </c>
      <c r="G14435" s="54" t="s">
        <v>327</v>
      </c>
      <c r="H14435" s="116"/>
      <c r="I14435" s="105">
        <f t="shared" si="3870"/>
        <v>0</v>
      </c>
      <c r="J14435" s="117"/>
      <c r="K14435" s="117"/>
      <c r="L14435" s="105">
        <f t="shared" si="3868"/>
        <v>0</v>
      </c>
      <c r="M14435" s="117"/>
      <c r="N14435" s="117"/>
      <c r="P14435" s="35" t="s">
        <v>145</v>
      </c>
      <c r="R14435" s="352">
        <f>L14665-[1]გადასახდელები!L13055</f>
        <v>0</v>
      </c>
    </row>
    <row r="14436" spans="2:18" ht="20.25" hidden="1" customHeight="1">
      <c r="B14436" s="36" t="str">
        <f t="shared" si="3869"/>
        <v>b</v>
      </c>
      <c r="C14436" s="42">
        <v>6</v>
      </c>
      <c r="D14436" s="42"/>
      <c r="F14436" s="343" t="s">
        <v>693</v>
      </c>
      <c r="G14436" s="54" t="s">
        <v>328</v>
      </c>
      <c r="H14436" s="116"/>
      <c r="I14436" s="105">
        <f t="shared" si="3870"/>
        <v>0</v>
      </c>
      <c r="J14436" s="117"/>
      <c r="K14436" s="117"/>
      <c r="L14436" s="105">
        <f t="shared" si="3868"/>
        <v>0</v>
      </c>
      <c r="M14436" s="117"/>
      <c r="N14436" s="117"/>
      <c r="P14436" s="35" t="s">
        <v>145</v>
      </c>
      <c r="R14436" s="352">
        <f>L14666-[1]გადასახდელები!L13056</f>
        <v>0</v>
      </c>
    </row>
    <row r="14437" spans="2:18" ht="20.25" hidden="1" customHeight="1">
      <c r="B14437" s="36" t="str">
        <f t="shared" si="3869"/>
        <v>b</v>
      </c>
      <c r="C14437" s="42">
        <v>6</v>
      </c>
      <c r="D14437" s="42"/>
      <c r="F14437" s="343" t="s">
        <v>694</v>
      </c>
      <c r="G14437" s="54" t="s">
        <v>329</v>
      </c>
      <c r="H14437" s="116"/>
      <c r="I14437" s="105">
        <f t="shared" si="3870"/>
        <v>0</v>
      </c>
      <c r="J14437" s="117"/>
      <c r="K14437" s="117"/>
      <c r="L14437" s="105">
        <f t="shared" si="3868"/>
        <v>0</v>
      </c>
      <c r="M14437" s="117"/>
      <c r="N14437" s="117"/>
      <c r="P14437" s="35" t="s">
        <v>145</v>
      </c>
      <c r="R14437" s="352">
        <f>L14667-[1]გადასახდელები!L13057</f>
        <v>0</v>
      </c>
    </row>
    <row r="14438" spans="2:18" ht="20.25" hidden="1" customHeight="1">
      <c r="B14438" s="36" t="str">
        <f t="shared" si="3869"/>
        <v>b</v>
      </c>
      <c r="C14438" s="42">
        <v>6</v>
      </c>
      <c r="D14438" s="42"/>
      <c r="F14438" s="343" t="s">
        <v>695</v>
      </c>
      <c r="G14438" s="54" t="s">
        <v>330</v>
      </c>
      <c r="H14438" s="116"/>
      <c r="I14438" s="105">
        <f t="shared" si="3870"/>
        <v>0</v>
      </c>
      <c r="J14438" s="117"/>
      <c r="K14438" s="117"/>
      <c r="L14438" s="105">
        <f t="shared" si="3868"/>
        <v>0</v>
      </c>
      <c r="M14438" s="117"/>
      <c r="N14438" s="117"/>
      <c r="P14438" s="35" t="s">
        <v>145</v>
      </c>
      <c r="R14438" s="352">
        <f>L14668-[1]გადასახდელები!L13058</f>
        <v>0</v>
      </c>
    </row>
    <row r="14439" spans="2:18" ht="20.25" hidden="1" customHeight="1">
      <c r="B14439" s="36" t="str">
        <f t="shared" si="3869"/>
        <v>b</v>
      </c>
      <c r="C14439" s="42">
        <v>6</v>
      </c>
      <c r="D14439" s="42"/>
      <c r="F14439" s="343" t="s">
        <v>696</v>
      </c>
      <c r="G14439" s="54" t="s">
        <v>331</v>
      </c>
      <c r="H14439" s="116"/>
      <c r="I14439" s="105">
        <f t="shared" si="3870"/>
        <v>0</v>
      </c>
      <c r="J14439" s="117"/>
      <c r="K14439" s="117"/>
      <c r="L14439" s="105">
        <f t="shared" si="3868"/>
        <v>0</v>
      </c>
      <c r="M14439" s="117"/>
      <c r="N14439" s="117"/>
      <c r="P14439" s="35" t="s">
        <v>145</v>
      </c>
      <c r="R14439" s="352">
        <f>L14669-[1]გადასახდელები!L13059</f>
        <v>0</v>
      </c>
    </row>
    <row r="14440" spans="2:18" ht="20.25" hidden="1" customHeight="1">
      <c r="B14440" s="36" t="str">
        <f t="shared" si="3869"/>
        <v>b</v>
      </c>
      <c r="C14440" s="42">
        <v>6</v>
      </c>
      <c r="D14440" s="42"/>
      <c r="F14440" s="343" t="s">
        <v>697</v>
      </c>
      <c r="G14440" s="55" t="s">
        <v>332</v>
      </c>
      <c r="H14440" s="116"/>
      <c r="I14440" s="105">
        <f t="shared" si="3870"/>
        <v>0</v>
      </c>
      <c r="J14440" s="117"/>
      <c r="K14440" s="117"/>
      <c r="L14440" s="105">
        <f t="shared" ref="L14440:L14495" si="3871">M14440+N14440</f>
        <v>0</v>
      </c>
      <c r="M14440" s="117"/>
      <c r="N14440" s="117"/>
      <c r="P14440" s="35" t="s">
        <v>145</v>
      </c>
      <c r="R14440" s="352">
        <f>L14670-[1]გადასახდელები!L13060</f>
        <v>0</v>
      </c>
    </row>
    <row r="14441" spans="2:18" ht="20.25" hidden="1" customHeight="1">
      <c r="B14441" s="36" t="str">
        <f t="shared" si="3869"/>
        <v>b</v>
      </c>
      <c r="C14441" s="42">
        <v>6</v>
      </c>
      <c r="D14441" s="42"/>
      <c r="F14441" s="343" t="s">
        <v>698</v>
      </c>
      <c r="G14441" s="54" t="s">
        <v>333</v>
      </c>
      <c r="H14441" s="116"/>
      <c r="I14441" s="105">
        <f t="shared" si="3870"/>
        <v>0</v>
      </c>
      <c r="J14441" s="117"/>
      <c r="K14441" s="117"/>
      <c r="L14441" s="105">
        <f t="shared" si="3871"/>
        <v>0</v>
      </c>
      <c r="M14441" s="117"/>
      <c r="N14441" s="117"/>
      <c r="P14441" s="35" t="s">
        <v>145</v>
      </c>
      <c r="R14441" s="352">
        <f>L14671-[1]გადასახდელები!L13061</f>
        <v>0</v>
      </c>
    </row>
    <row r="14442" spans="2:18" ht="30.75" hidden="1" customHeight="1">
      <c r="B14442" s="36" t="str">
        <f t="shared" si="3869"/>
        <v>b</v>
      </c>
      <c r="C14442" s="42">
        <v>6</v>
      </c>
      <c r="D14442" s="42"/>
      <c r="F14442" s="343" t="s">
        <v>591</v>
      </c>
      <c r="G14442" s="54" t="s">
        <v>334</v>
      </c>
      <c r="H14442" s="116"/>
      <c r="I14442" s="105">
        <f t="shared" si="3870"/>
        <v>0</v>
      </c>
      <c r="J14442" s="117"/>
      <c r="K14442" s="117"/>
      <c r="L14442" s="105">
        <f t="shared" si="3871"/>
        <v>0</v>
      </c>
      <c r="M14442" s="117"/>
      <c r="N14442" s="117"/>
      <c r="P14442" s="35" t="s">
        <v>145</v>
      </c>
      <c r="R14442" s="352">
        <f>L14672-[1]გადასახდელები!L13062</f>
        <v>0</v>
      </c>
    </row>
    <row r="14443" spans="2:18" ht="20.25" hidden="1" customHeight="1">
      <c r="B14443" s="36" t="str">
        <f t="shared" ref="B14443:B14506" si="3872">IF(H14443+I14443+L14443&gt;0,"a","b")</f>
        <v>b</v>
      </c>
      <c r="C14443" s="42">
        <v>4</v>
      </c>
      <c r="D14443" s="42"/>
      <c r="F14443" s="342" t="s">
        <v>699</v>
      </c>
      <c r="G14443" s="47" t="s">
        <v>335</v>
      </c>
      <c r="H14443" s="93">
        <f>H14444+H14445</f>
        <v>0</v>
      </c>
      <c r="I14443" s="94">
        <f t="shared" ref="I14443:I14506" si="3873">J14443+K14443</f>
        <v>0</v>
      </c>
      <c r="J14443" s="93">
        <f>J14444+J14445</f>
        <v>0</v>
      </c>
      <c r="K14443" s="93">
        <f>K14444+K14445</f>
        <v>0</v>
      </c>
      <c r="L14443" s="94">
        <f t="shared" si="3871"/>
        <v>0</v>
      </c>
      <c r="M14443" s="93">
        <f>M14444+M14445</f>
        <v>0</v>
      </c>
      <c r="N14443" s="93">
        <f>N14444+N14445</f>
        <v>0</v>
      </c>
      <c r="O14443" s="82" t="s">
        <v>146</v>
      </c>
      <c r="P14443" s="35" t="s">
        <v>145</v>
      </c>
      <c r="R14443" s="352">
        <f>L14673-[1]გადასახდელები!L13063</f>
        <v>0</v>
      </c>
    </row>
    <row r="14444" spans="2:18" ht="20.25" hidden="1" customHeight="1">
      <c r="B14444" s="36" t="str">
        <f t="shared" si="3872"/>
        <v>b</v>
      </c>
      <c r="C14444" s="42">
        <v>5</v>
      </c>
      <c r="D14444" s="42"/>
      <c r="F14444" s="343" t="s">
        <v>700</v>
      </c>
      <c r="G14444" s="48" t="s">
        <v>336</v>
      </c>
      <c r="H14444" s="101"/>
      <c r="I14444" s="97">
        <f t="shared" si="3873"/>
        <v>0</v>
      </c>
      <c r="J14444" s="102"/>
      <c r="K14444" s="102"/>
      <c r="L14444" s="97">
        <f t="shared" si="3871"/>
        <v>0</v>
      </c>
      <c r="M14444" s="102"/>
      <c r="N14444" s="102"/>
      <c r="O14444" s="115"/>
      <c r="P14444" s="35" t="s">
        <v>145</v>
      </c>
      <c r="R14444" s="352">
        <f>L14674-[1]გადასახდელები!L13064</f>
        <v>0</v>
      </c>
    </row>
    <row r="14445" spans="2:18" ht="20.25" hidden="1" customHeight="1">
      <c r="B14445" s="36" t="str">
        <f t="shared" si="3872"/>
        <v>b</v>
      </c>
      <c r="C14445" s="42">
        <v>5</v>
      </c>
      <c r="D14445" s="42"/>
      <c r="F14445" s="342" t="s">
        <v>701</v>
      </c>
      <c r="G14445" s="48" t="s">
        <v>337</v>
      </c>
      <c r="H14445" s="119">
        <f>H14446+H14447</f>
        <v>0</v>
      </c>
      <c r="I14445" s="105">
        <f t="shared" si="3873"/>
        <v>0</v>
      </c>
      <c r="J14445" s="119">
        <f>J14446+J14447</f>
        <v>0</v>
      </c>
      <c r="K14445" s="119">
        <f>K14446+K14447</f>
        <v>0</v>
      </c>
      <c r="L14445" s="105">
        <f t="shared" si="3871"/>
        <v>0</v>
      </c>
      <c r="M14445" s="119">
        <f>M14446+M14447</f>
        <v>0</v>
      </c>
      <c r="N14445" s="119">
        <f>N14446+N14447</f>
        <v>0</v>
      </c>
      <c r="O14445" s="82" t="s">
        <v>146</v>
      </c>
      <c r="P14445" s="35" t="s">
        <v>145</v>
      </c>
      <c r="R14445" s="352">
        <f>L14675-[1]გადასახდელები!L13065</f>
        <v>0</v>
      </c>
    </row>
    <row r="14446" spans="2:18" ht="20.25" hidden="1" customHeight="1">
      <c r="B14446" s="36" t="str">
        <f t="shared" si="3872"/>
        <v>b</v>
      </c>
      <c r="C14446" s="42">
        <v>6</v>
      </c>
      <c r="D14446" s="42"/>
      <c r="F14446" s="343" t="s">
        <v>702</v>
      </c>
      <c r="G14446" s="54" t="s">
        <v>338</v>
      </c>
      <c r="H14446" s="116"/>
      <c r="I14446" s="105">
        <f t="shared" si="3873"/>
        <v>0</v>
      </c>
      <c r="J14446" s="117"/>
      <c r="K14446" s="117"/>
      <c r="L14446" s="105">
        <f t="shared" si="3871"/>
        <v>0</v>
      </c>
      <c r="M14446" s="117"/>
      <c r="N14446" s="117"/>
      <c r="P14446" s="35" t="s">
        <v>145</v>
      </c>
      <c r="R14446" s="352">
        <f>L14676-[1]გადასახდელები!L13066</f>
        <v>0</v>
      </c>
    </row>
    <row r="14447" spans="2:18" ht="20.25" hidden="1" customHeight="1">
      <c r="B14447" s="36" t="str">
        <f t="shared" si="3872"/>
        <v>b</v>
      </c>
      <c r="C14447" s="42">
        <v>6</v>
      </c>
      <c r="D14447" s="42"/>
      <c r="F14447" s="343" t="s">
        <v>703</v>
      </c>
      <c r="G14447" s="54" t="s">
        <v>339</v>
      </c>
      <c r="H14447" s="116"/>
      <c r="I14447" s="105">
        <f t="shared" si="3873"/>
        <v>0</v>
      </c>
      <c r="J14447" s="117"/>
      <c r="K14447" s="117"/>
      <c r="L14447" s="105">
        <f t="shared" si="3871"/>
        <v>0</v>
      </c>
      <c r="M14447" s="117"/>
      <c r="N14447" s="117"/>
      <c r="P14447" s="35" t="s">
        <v>145</v>
      </c>
      <c r="R14447" s="352">
        <f>L14677-[1]გადასახდელები!L13067</f>
        <v>0</v>
      </c>
    </row>
    <row r="14448" spans="2:18" ht="30.75" hidden="1" customHeight="1">
      <c r="B14448" s="36" t="str">
        <f t="shared" si="3872"/>
        <v>b</v>
      </c>
      <c r="C14448" s="42">
        <v>3</v>
      </c>
      <c r="D14448" s="42"/>
      <c r="F14448" s="342" t="s">
        <v>704</v>
      </c>
      <c r="G14448" s="51" t="s">
        <v>340</v>
      </c>
      <c r="H14448" s="89">
        <f>H14449+H14450</f>
        <v>0</v>
      </c>
      <c r="I14448" s="90">
        <f t="shared" si="3873"/>
        <v>0</v>
      </c>
      <c r="J14448" s="89">
        <f>J14449+J14450</f>
        <v>0</v>
      </c>
      <c r="K14448" s="89">
        <f>K14449+K14450</f>
        <v>0</v>
      </c>
      <c r="L14448" s="90">
        <f t="shared" si="3871"/>
        <v>0</v>
      </c>
      <c r="M14448" s="89">
        <f>M14449+M14450</f>
        <v>0</v>
      </c>
      <c r="N14448" s="89">
        <f>N14449+N14450</f>
        <v>0</v>
      </c>
      <c r="O14448" s="82" t="s">
        <v>146</v>
      </c>
      <c r="P14448" s="35" t="s">
        <v>145</v>
      </c>
      <c r="R14448" s="352">
        <f>L14678-[1]გადასახდელები!L13068</f>
        <v>0</v>
      </c>
    </row>
    <row r="14449" spans="2:18" ht="30.75" hidden="1" customHeight="1">
      <c r="B14449" s="36" t="str">
        <f t="shared" si="3872"/>
        <v>b</v>
      </c>
      <c r="C14449" s="42">
        <v>4</v>
      </c>
      <c r="D14449" s="42"/>
      <c r="F14449" s="343" t="s">
        <v>705</v>
      </c>
      <c r="G14449" s="47" t="s">
        <v>341</v>
      </c>
      <c r="H14449" s="103"/>
      <c r="I14449" s="94">
        <f t="shared" si="3873"/>
        <v>0</v>
      </c>
      <c r="J14449" s="104"/>
      <c r="K14449" s="104"/>
      <c r="L14449" s="94">
        <f t="shared" si="3871"/>
        <v>0</v>
      </c>
      <c r="M14449" s="104"/>
      <c r="N14449" s="104"/>
      <c r="P14449" s="35" t="s">
        <v>145</v>
      </c>
      <c r="R14449" s="352">
        <f>L14679-[1]გადასახდელები!L13069</f>
        <v>0</v>
      </c>
    </row>
    <row r="14450" spans="2:18" ht="30.75" hidden="1" customHeight="1">
      <c r="B14450" s="36" t="str">
        <f t="shared" si="3872"/>
        <v>b</v>
      </c>
      <c r="C14450" s="42">
        <v>4</v>
      </c>
      <c r="D14450" s="42"/>
      <c r="F14450" s="342" t="s">
        <v>706</v>
      </c>
      <c r="G14450" s="47" t="s">
        <v>342</v>
      </c>
      <c r="H14450" s="93">
        <f>H14451+H14452+H14453+H14454</f>
        <v>0</v>
      </c>
      <c r="I14450" s="94">
        <f t="shared" si="3873"/>
        <v>0</v>
      </c>
      <c r="J14450" s="93">
        <f>J14451+J14452+J14453+J14454</f>
        <v>0</v>
      </c>
      <c r="K14450" s="93">
        <f>K14451+K14452+K14453+K14454</f>
        <v>0</v>
      </c>
      <c r="L14450" s="94">
        <f t="shared" si="3871"/>
        <v>0</v>
      </c>
      <c r="M14450" s="93">
        <f>M14451+M14452+M14453+M14454</f>
        <v>0</v>
      </c>
      <c r="N14450" s="93">
        <f>N14451+N14452+N14453+N14454</f>
        <v>0</v>
      </c>
      <c r="O14450" s="82" t="s">
        <v>146</v>
      </c>
      <c r="P14450" s="35" t="s">
        <v>145</v>
      </c>
      <c r="R14450" s="352">
        <f>L14680-[1]გადასახდელები!L13070</f>
        <v>0</v>
      </c>
    </row>
    <row r="14451" spans="2:18" ht="30.75" hidden="1" customHeight="1">
      <c r="B14451" s="36" t="str">
        <f t="shared" si="3872"/>
        <v>b</v>
      </c>
      <c r="C14451" s="42">
        <v>5</v>
      </c>
      <c r="D14451" s="42"/>
      <c r="F14451" s="343" t="s">
        <v>707</v>
      </c>
      <c r="G14451" s="48" t="s">
        <v>343</v>
      </c>
      <c r="H14451" s="101"/>
      <c r="I14451" s="97">
        <f t="shared" si="3873"/>
        <v>0</v>
      </c>
      <c r="J14451" s="102"/>
      <c r="K14451" s="102"/>
      <c r="L14451" s="97">
        <f t="shared" si="3871"/>
        <v>0</v>
      </c>
      <c r="M14451" s="102"/>
      <c r="N14451" s="102"/>
      <c r="P14451" s="35" t="s">
        <v>145</v>
      </c>
      <c r="R14451" s="352">
        <f>L14681-[1]გადასახდელები!L13071</f>
        <v>0</v>
      </c>
    </row>
    <row r="14452" spans="2:18" ht="20.25" hidden="1" customHeight="1">
      <c r="B14452" s="36" t="str">
        <f t="shared" si="3872"/>
        <v>b</v>
      </c>
      <c r="C14452" s="42">
        <v>5</v>
      </c>
      <c r="D14452" s="42"/>
      <c r="F14452" s="343" t="s">
        <v>708</v>
      </c>
      <c r="G14452" s="48" t="s">
        <v>344</v>
      </c>
      <c r="H14452" s="101"/>
      <c r="I14452" s="97">
        <f t="shared" si="3873"/>
        <v>0</v>
      </c>
      <c r="J14452" s="102"/>
      <c r="K14452" s="102"/>
      <c r="L14452" s="97">
        <f t="shared" si="3871"/>
        <v>0</v>
      </c>
      <c r="M14452" s="102"/>
      <c r="N14452" s="102"/>
      <c r="P14452" s="35" t="s">
        <v>145</v>
      </c>
      <c r="R14452" s="352">
        <f>L14682-[1]გადასახდელები!L13072</f>
        <v>0</v>
      </c>
    </row>
    <row r="14453" spans="2:18" ht="20.25" hidden="1" customHeight="1">
      <c r="B14453" s="36" t="str">
        <f t="shared" si="3872"/>
        <v>b</v>
      </c>
      <c r="C14453" s="42">
        <v>5</v>
      </c>
      <c r="D14453" s="42"/>
      <c r="F14453" s="343" t="s">
        <v>709</v>
      </c>
      <c r="G14453" s="48" t="s">
        <v>345</v>
      </c>
      <c r="H14453" s="101"/>
      <c r="I14453" s="97">
        <f t="shared" si="3873"/>
        <v>0</v>
      </c>
      <c r="J14453" s="102"/>
      <c r="K14453" s="102"/>
      <c r="L14453" s="97">
        <f t="shared" si="3871"/>
        <v>0</v>
      </c>
      <c r="M14453" s="102"/>
      <c r="N14453" s="102"/>
      <c r="P14453" s="35" t="s">
        <v>145</v>
      </c>
      <c r="R14453" s="352">
        <f>L14683-[1]გადასახდელები!L13073</f>
        <v>0</v>
      </c>
    </row>
    <row r="14454" spans="2:18" ht="20.25" hidden="1" customHeight="1">
      <c r="B14454" s="36" t="str">
        <f t="shared" si="3872"/>
        <v>b</v>
      </c>
      <c r="C14454" s="42">
        <v>5</v>
      </c>
      <c r="D14454" s="42"/>
      <c r="F14454" s="343" t="s">
        <v>710</v>
      </c>
      <c r="G14454" s="48" t="s">
        <v>214</v>
      </c>
      <c r="H14454" s="101"/>
      <c r="I14454" s="97">
        <f t="shared" si="3873"/>
        <v>0</v>
      </c>
      <c r="J14454" s="102"/>
      <c r="K14454" s="102"/>
      <c r="L14454" s="97">
        <f t="shared" si="3871"/>
        <v>0</v>
      </c>
      <c r="M14454" s="102"/>
      <c r="N14454" s="102"/>
      <c r="P14454" s="35" t="s">
        <v>145</v>
      </c>
      <c r="R14454" s="352">
        <f>L14684-[1]გადასახდელები!L13074</f>
        <v>0</v>
      </c>
    </row>
    <row r="14455" spans="2:18" ht="20.25" hidden="1" customHeight="1">
      <c r="B14455" s="36" t="str">
        <f t="shared" si="3872"/>
        <v>b</v>
      </c>
      <c r="C14455" s="42">
        <v>3</v>
      </c>
      <c r="D14455" s="42"/>
      <c r="F14455" s="343" t="s">
        <v>711</v>
      </c>
      <c r="G14455" s="51" t="s">
        <v>346</v>
      </c>
      <c r="H14455" s="111"/>
      <c r="I14455" s="90">
        <f t="shared" si="3873"/>
        <v>0</v>
      </c>
      <c r="J14455" s="112"/>
      <c r="K14455" s="112"/>
      <c r="L14455" s="90">
        <f t="shared" si="3871"/>
        <v>0</v>
      </c>
      <c r="M14455" s="112"/>
      <c r="N14455" s="112"/>
      <c r="P14455" s="35" t="s">
        <v>145</v>
      </c>
      <c r="R14455" s="352">
        <f>L14685-[1]გადასახდელები!L13075</f>
        <v>0</v>
      </c>
    </row>
    <row r="14456" spans="2:18" ht="20.25" hidden="1" customHeight="1">
      <c r="B14456" s="36" t="str">
        <f t="shared" si="3872"/>
        <v>b</v>
      </c>
      <c r="C14456" s="42">
        <v>3</v>
      </c>
      <c r="D14456" s="42"/>
      <c r="F14456" s="342" t="s">
        <v>712</v>
      </c>
      <c r="G14456" s="51" t="s">
        <v>347</v>
      </c>
      <c r="H14456" s="89">
        <f>H14457+H14458+H14459+H14462</f>
        <v>0</v>
      </c>
      <c r="I14456" s="90">
        <f t="shared" si="3873"/>
        <v>0</v>
      </c>
      <c r="J14456" s="89">
        <f>J14457+J14458+J14459+J14462</f>
        <v>0</v>
      </c>
      <c r="K14456" s="89">
        <f>K14457+K14458+K14459+K14462</f>
        <v>0</v>
      </c>
      <c r="L14456" s="90">
        <f t="shared" si="3871"/>
        <v>0</v>
      </c>
      <c r="M14456" s="89">
        <f>M14457+M14458+M14459+M14462</f>
        <v>0</v>
      </c>
      <c r="N14456" s="89">
        <f>N14457+N14458+N14459+N14462</f>
        <v>0</v>
      </c>
      <c r="O14456" s="82" t="s">
        <v>146</v>
      </c>
      <c r="P14456" s="35" t="s">
        <v>145</v>
      </c>
      <c r="R14456" s="352">
        <f>L14686-[1]გადასახდელები!L13076</f>
        <v>0</v>
      </c>
    </row>
    <row r="14457" spans="2:18" ht="30.75" hidden="1" customHeight="1">
      <c r="B14457" s="36" t="str">
        <f t="shared" si="3872"/>
        <v>b</v>
      </c>
      <c r="C14457" s="42">
        <v>4</v>
      </c>
      <c r="D14457" s="42"/>
      <c r="F14457" s="343" t="s">
        <v>713</v>
      </c>
      <c r="G14457" s="47" t="s">
        <v>348</v>
      </c>
      <c r="H14457" s="103"/>
      <c r="I14457" s="94">
        <f t="shared" si="3873"/>
        <v>0</v>
      </c>
      <c r="J14457" s="104"/>
      <c r="K14457" s="104"/>
      <c r="L14457" s="94">
        <f t="shared" si="3871"/>
        <v>0</v>
      </c>
      <c r="M14457" s="104"/>
      <c r="N14457" s="104"/>
      <c r="O14457" s="115"/>
      <c r="P14457" s="35" t="s">
        <v>145</v>
      </c>
      <c r="R14457" s="352">
        <f>L14687-[1]გადასახდელები!L13077</f>
        <v>0</v>
      </c>
    </row>
    <row r="14458" spans="2:18" ht="20.25" hidden="1" customHeight="1">
      <c r="B14458" s="36" t="str">
        <f t="shared" si="3872"/>
        <v>b</v>
      </c>
      <c r="C14458" s="42">
        <v>4</v>
      </c>
      <c r="D14458" s="42"/>
      <c r="F14458" s="343" t="s">
        <v>714</v>
      </c>
      <c r="G14458" s="47" t="s">
        <v>349</v>
      </c>
      <c r="H14458" s="103"/>
      <c r="I14458" s="94">
        <f t="shared" si="3873"/>
        <v>0</v>
      </c>
      <c r="J14458" s="104"/>
      <c r="K14458" s="104"/>
      <c r="L14458" s="94">
        <f t="shared" si="3871"/>
        <v>0</v>
      </c>
      <c r="M14458" s="104"/>
      <c r="N14458" s="104"/>
      <c r="O14458" s="115"/>
      <c r="P14458" s="35" t="s">
        <v>145</v>
      </c>
      <c r="R14458" s="352">
        <f>L14688-[1]გადასახდელები!L13078</f>
        <v>0</v>
      </c>
    </row>
    <row r="14459" spans="2:18" ht="20.25" hidden="1" customHeight="1">
      <c r="B14459" s="36" t="str">
        <f t="shared" si="3872"/>
        <v>b</v>
      </c>
      <c r="C14459" s="42">
        <v>4</v>
      </c>
      <c r="D14459" s="42"/>
      <c r="F14459" s="342" t="s">
        <v>715</v>
      </c>
      <c r="G14459" s="47" t="s">
        <v>350</v>
      </c>
      <c r="H14459" s="93">
        <f>H14460+H14461</f>
        <v>0</v>
      </c>
      <c r="I14459" s="94">
        <f t="shared" si="3873"/>
        <v>0</v>
      </c>
      <c r="J14459" s="93">
        <f>J14460+J14461</f>
        <v>0</v>
      </c>
      <c r="K14459" s="93">
        <f>K14460+K14461</f>
        <v>0</v>
      </c>
      <c r="L14459" s="94">
        <f t="shared" si="3871"/>
        <v>0</v>
      </c>
      <c r="M14459" s="93">
        <f>M14460+M14461</f>
        <v>0</v>
      </c>
      <c r="N14459" s="93">
        <f>N14460+N14461</f>
        <v>0</v>
      </c>
      <c r="O14459" s="82" t="s">
        <v>146</v>
      </c>
      <c r="P14459" s="35" t="s">
        <v>145</v>
      </c>
      <c r="R14459" s="352">
        <f>L14689-[1]გადასახდელები!L13079</f>
        <v>0</v>
      </c>
    </row>
    <row r="14460" spans="2:18" ht="30.75" hidden="1" customHeight="1">
      <c r="B14460" s="36" t="str">
        <f t="shared" si="3872"/>
        <v>b</v>
      </c>
      <c r="C14460" s="42">
        <v>5</v>
      </c>
      <c r="D14460" s="42"/>
      <c r="F14460" s="343" t="s">
        <v>716</v>
      </c>
      <c r="G14460" s="48" t="s">
        <v>351</v>
      </c>
      <c r="H14460" s="101"/>
      <c r="I14460" s="97">
        <f t="shared" si="3873"/>
        <v>0</v>
      </c>
      <c r="J14460" s="102"/>
      <c r="K14460" s="102"/>
      <c r="L14460" s="97">
        <f t="shared" si="3871"/>
        <v>0</v>
      </c>
      <c r="M14460" s="102"/>
      <c r="N14460" s="102"/>
      <c r="P14460" s="35" t="s">
        <v>145</v>
      </c>
      <c r="R14460" s="352">
        <f>L14690-[1]გადასახდელები!L13080</f>
        <v>0</v>
      </c>
    </row>
    <row r="14461" spans="2:18" ht="20.25" hidden="1" customHeight="1">
      <c r="B14461" s="36" t="str">
        <f t="shared" si="3872"/>
        <v>b</v>
      </c>
      <c r="C14461" s="42">
        <v>5</v>
      </c>
      <c r="D14461" s="42"/>
      <c r="F14461" s="343" t="s">
        <v>717</v>
      </c>
      <c r="G14461" s="48" t="s">
        <v>352</v>
      </c>
      <c r="H14461" s="101"/>
      <c r="I14461" s="97">
        <f t="shared" si="3873"/>
        <v>0</v>
      </c>
      <c r="J14461" s="102"/>
      <c r="K14461" s="102"/>
      <c r="L14461" s="97">
        <f t="shared" si="3871"/>
        <v>0</v>
      </c>
      <c r="M14461" s="102"/>
      <c r="N14461" s="102"/>
      <c r="P14461" s="35" t="s">
        <v>145</v>
      </c>
      <c r="R14461" s="352">
        <f>L14691-[1]გადასახდელები!L13081</f>
        <v>0</v>
      </c>
    </row>
    <row r="14462" spans="2:18" ht="20.25" hidden="1" customHeight="1">
      <c r="B14462" s="36" t="str">
        <f t="shared" si="3872"/>
        <v>b</v>
      </c>
      <c r="C14462" s="42">
        <v>4</v>
      </c>
      <c r="D14462" s="42"/>
      <c r="F14462" s="343" t="s">
        <v>718</v>
      </c>
      <c r="G14462" s="47" t="s">
        <v>353</v>
      </c>
      <c r="H14462" s="103"/>
      <c r="I14462" s="94">
        <f t="shared" si="3873"/>
        <v>0</v>
      </c>
      <c r="J14462" s="104"/>
      <c r="K14462" s="104"/>
      <c r="L14462" s="94">
        <f t="shared" si="3871"/>
        <v>0</v>
      </c>
      <c r="M14462" s="104"/>
      <c r="N14462" s="104"/>
      <c r="P14462" s="35" t="s">
        <v>145</v>
      </c>
      <c r="R14462" s="352">
        <f>L14692-[1]გადასახდელები!L13082</f>
        <v>0</v>
      </c>
    </row>
    <row r="14463" spans="2:18" ht="20.25" hidden="1" customHeight="1">
      <c r="B14463" s="36" t="str">
        <f t="shared" si="3872"/>
        <v>b</v>
      </c>
      <c r="C14463" s="42">
        <v>2</v>
      </c>
      <c r="D14463" s="42"/>
      <c r="F14463" s="30"/>
      <c r="G14463" s="60" t="s">
        <v>354</v>
      </c>
      <c r="H14463" s="86">
        <f>H14464+H14471+H14478</f>
        <v>0</v>
      </c>
      <c r="I14463" s="87">
        <f t="shared" si="3873"/>
        <v>0</v>
      </c>
      <c r="J14463" s="88">
        <f>J14464+J14471+J14478</f>
        <v>0</v>
      </c>
      <c r="K14463" s="88">
        <f>K14464+K14471+K14478</f>
        <v>0</v>
      </c>
      <c r="L14463" s="87">
        <f t="shared" si="3871"/>
        <v>0</v>
      </c>
      <c r="M14463" s="88">
        <f>M14464+M14471+M14478</f>
        <v>0</v>
      </c>
      <c r="N14463" s="88">
        <f>N14464+N14471+N14478</f>
        <v>0</v>
      </c>
      <c r="O14463" s="82" t="s">
        <v>146</v>
      </c>
      <c r="R14463" s="352">
        <f>L14693-[1]გადასახდელები!L13083</f>
        <v>0</v>
      </c>
    </row>
    <row r="14464" spans="2:18" ht="20.25" hidden="1" customHeight="1">
      <c r="B14464" s="36" t="str">
        <f t="shared" si="3872"/>
        <v>b</v>
      </c>
      <c r="C14464" s="42">
        <v>3</v>
      </c>
      <c r="D14464" s="42"/>
      <c r="F14464" s="31"/>
      <c r="G14464" s="51" t="s">
        <v>355</v>
      </c>
      <c r="H14464" s="120">
        <f>SUM(H14465:H14470)</f>
        <v>0</v>
      </c>
      <c r="I14464" s="118">
        <f t="shared" si="3873"/>
        <v>0</v>
      </c>
      <c r="J14464" s="121">
        <f>SUM(J14465:J14470)</f>
        <v>0</v>
      </c>
      <c r="K14464" s="121">
        <f>SUM(K14465:K14470)</f>
        <v>0</v>
      </c>
      <c r="L14464" s="118">
        <f t="shared" si="3871"/>
        <v>0</v>
      </c>
      <c r="M14464" s="121">
        <f>SUM(M14465:M14470)</f>
        <v>0</v>
      </c>
      <c r="N14464" s="121">
        <f>SUM(N14465:N14470)</f>
        <v>0</v>
      </c>
      <c r="O14464" s="82" t="s">
        <v>146</v>
      </c>
      <c r="R14464" s="352">
        <f>L14694-[1]გადასახდელები!L13084</f>
        <v>0</v>
      </c>
    </row>
    <row r="14465" spans="2:18" ht="20.25" hidden="1" customHeight="1">
      <c r="B14465" s="36" t="str">
        <f t="shared" si="3872"/>
        <v>b</v>
      </c>
      <c r="C14465" s="42">
        <v>4</v>
      </c>
      <c r="D14465" s="42"/>
      <c r="F14465" s="31"/>
      <c r="G14465" s="47" t="s">
        <v>356</v>
      </c>
      <c r="H14465" s="103"/>
      <c r="I14465" s="94">
        <f t="shared" si="3873"/>
        <v>0</v>
      </c>
      <c r="J14465" s="104"/>
      <c r="K14465" s="104"/>
      <c r="L14465" s="94">
        <f t="shared" si="3871"/>
        <v>0</v>
      </c>
      <c r="M14465" s="104"/>
      <c r="N14465" s="104"/>
      <c r="R14465" s="352">
        <f>L14695-[1]გადასახდელები!L13085</f>
        <v>0</v>
      </c>
    </row>
    <row r="14466" spans="2:18" ht="20.25" hidden="1" customHeight="1">
      <c r="B14466" s="36" t="str">
        <f t="shared" si="3872"/>
        <v>b</v>
      </c>
      <c r="C14466" s="42">
        <v>4</v>
      </c>
      <c r="D14466" s="42"/>
      <c r="F14466" s="31"/>
      <c r="G14466" s="47" t="s">
        <v>357</v>
      </c>
      <c r="H14466" s="103"/>
      <c r="I14466" s="94">
        <f t="shared" si="3873"/>
        <v>0</v>
      </c>
      <c r="J14466" s="104"/>
      <c r="K14466" s="104"/>
      <c r="L14466" s="94">
        <f t="shared" si="3871"/>
        <v>0</v>
      </c>
      <c r="M14466" s="104"/>
      <c r="N14466" s="104"/>
      <c r="R14466" s="352">
        <f>L14696-[1]გადასახდელები!L13086</f>
        <v>0</v>
      </c>
    </row>
    <row r="14467" spans="2:18" ht="20.25" hidden="1" customHeight="1">
      <c r="B14467" s="36" t="str">
        <f t="shared" si="3872"/>
        <v>b</v>
      </c>
      <c r="C14467" s="42">
        <v>4</v>
      </c>
      <c r="D14467" s="42"/>
      <c r="F14467" s="31"/>
      <c r="G14467" s="47" t="s">
        <v>212</v>
      </c>
      <c r="H14467" s="103"/>
      <c r="I14467" s="94">
        <f t="shared" si="3873"/>
        <v>0</v>
      </c>
      <c r="J14467" s="104"/>
      <c r="K14467" s="104"/>
      <c r="L14467" s="94">
        <f t="shared" si="3871"/>
        <v>0</v>
      </c>
      <c r="M14467" s="104"/>
      <c r="N14467" s="104"/>
      <c r="R14467" s="352">
        <f>L14697-[1]გადასახდელები!L13087</f>
        <v>0</v>
      </c>
    </row>
    <row r="14468" spans="2:18" ht="20.25" hidden="1" customHeight="1">
      <c r="B14468" s="36" t="str">
        <f t="shared" si="3872"/>
        <v>b</v>
      </c>
      <c r="C14468" s="42">
        <v>4</v>
      </c>
      <c r="D14468" s="42"/>
      <c r="F14468" s="31"/>
      <c r="G14468" s="47" t="s">
        <v>358</v>
      </c>
      <c r="H14468" s="103"/>
      <c r="I14468" s="94">
        <f t="shared" si="3873"/>
        <v>0</v>
      </c>
      <c r="J14468" s="104"/>
      <c r="K14468" s="104"/>
      <c r="L14468" s="94">
        <f t="shared" si="3871"/>
        <v>0</v>
      </c>
      <c r="M14468" s="104"/>
      <c r="N14468" s="104"/>
      <c r="R14468" s="352">
        <f>L14698-[1]გადასახდელები!L13088</f>
        <v>0</v>
      </c>
    </row>
    <row r="14469" spans="2:18" ht="20.25" hidden="1" customHeight="1">
      <c r="B14469" s="36" t="str">
        <f t="shared" si="3872"/>
        <v>b</v>
      </c>
      <c r="C14469" s="42">
        <v>4</v>
      </c>
      <c r="D14469" s="42"/>
      <c r="F14469" s="31"/>
      <c r="G14469" s="47" t="s">
        <v>359</v>
      </c>
      <c r="H14469" s="103"/>
      <c r="I14469" s="94">
        <f t="shared" si="3873"/>
        <v>0</v>
      </c>
      <c r="J14469" s="104"/>
      <c r="K14469" s="104"/>
      <c r="L14469" s="94">
        <f t="shared" si="3871"/>
        <v>0</v>
      </c>
      <c r="M14469" s="104"/>
      <c r="N14469" s="104"/>
      <c r="R14469" s="352">
        <f>L14699-[1]გადასახდელები!L13089</f>
        <v>0</v>
      </c>
    </row>
    <row r="14470" spans="2:18" ht="20.25" hidden="1" customHeight="1">
      <c r="B14470" s="36" t="str">
        <f t="shared" si="3872"/>
        <v>b</v>
      </c>
      <c r="C14470" s="42">
        <v>4</v>
      </c>
      <c r="D14470" s="42"/>
      <c r="F14470" s="31"/>
      <c r="G14470" s="47" t="s">
        <v>360</v>
      </c>
      <c r="H14470" s="103"/>
      <c r="I14470" s="94">
        <f t="shared" si="3873"/>
        <v>0</v>
      </c>
      <c r="J14470" s="104"/>
      <c r="K14470" s="104"/>
      <c r="L14470" s="94">
        <f t="shared" si="3871"/>
        <v>0</v>
      </c>
      <c r="M14470" s="104"/>
      <c r="N14470" s="104"/>
      <c r="R14470" s="352">
        <f>L14700-[1]გადასახდელები!L13090</f>
        <v>0</v>
      </c>
    </row>
    <row r="14471" spans="2:18" ht="20.25" hidden="1" customHeight="1">
      <c r="B14471" s="36" t="str">
        <f t="shared" si="3872"/>
        <v>b</v>
      </c>
      <c r="C14471" s="42">
        <v>3</v>
      </c>
      <c r="D14471" s="42"/>
      <c r="F14471" s="31"/>
      <c r="G14471" s="51" t="s">
        <v>211</v>
      </c>
      <c r="H14471" s="120">
        <f>SUM(H14472:H14477)</f>
        <v>0</v>
      </c>
      <c r="I14471" s="118">
        <f t="shared" si="3873"/>
        <v>0</v>
      </c>
      <c r="J14471" s="121">
        <f>SUM(J14472:J14477)</f>
        <v>0</v>
      </c>
      <c r="K14471" s="121">
        <f>SUM(K14472:K14477)</f>
        <v>0</v>
      </c>
      <c r="L14471" s="118">
        <f t="shared" si="3871"/>
        <v>0</v>
      </c>
      <c r="M14471" s="121">
        <f>SUM(M14472:M14477)</f>
        <v>0</v>
      </c>
      <c r="N14471" s="121">
        <f>SUM(N14472:N14477)</f>
        <v>0</v>
      </c>
      <c r="O14471" s="82" t="s">
        <v>146</v>
      </c>
      <c r="R14471" s="352">
        <f>L14701-[1]გადასახდელები!L13091</f>
        <v>0</v>
      </c>
    </row>
    <row r="14472" spans="2:18" ht="20.25" hidden="1" customHeight="1">
      <c r="B14472" s="36" t="str">
        <f t="shared" si="3872"/>
        <v>b</v>
      </c>
      <c r="C14472" s="42">
        <v>4</v>
      </c>
      <c r="D14472" s="42"/>
      <c r="F14472" s="31"/>
      <c r="G14472" s="47" t="s">
        <v>356</v>
      </c>
      <c r="H14472" s="103"/>
      <c r="I14472" s="94">
        <f t="shared" si="3873"/>
        <v>0</v>
      </c>
      <c r="J14472" s="104"/>
      <c r="K14472" s="104"/>
      <c r="L14472" s="94">
        <f t="shared" si="3871"/>
        <v>0</v>
      </c>
      <c r="M14472" s="104"/>
      <c r="N14472" s="104"/>
      <c r="R14472" s="352">
        <f>L14702-[1]გადასახდელები!L13092</f>
        <v>0</v>
      </c>
    </row>
    <row r="14473" spans="2:18" ht="20.25" hidden="1" customHeight="1">
      <c r="B14473" s="36" t="str">
        <f t="shared" si="3872"/>
        <v>b</v>
      </c>
      <c r="C14473" s="42">
        <v>4</v>
      </c>
      <c r="D14473" s="42"/>
      <c r="F14473" s="31"/>
      <c r="G14473" s="47" t="s">
        <v>357</v>
      </c>
      <c r="H14473" s="103"/>
      <c r="I14473" s="94">
        <f t="shared" si="3873"/>
        <v>0</v>
      </c>
      <c r="J14473" s="104"/>
      <c r="K14473" s="104"/>
      <c r="L14473" s="94">
        <f t="shared" si="3871"/>
        <v>0</v>
      </c>
      <c r="M14473" s="104"/>
      <c r="N14473" s="104"/>
      <c r="R14473" s="352">
        <f>L14703-[1]გადასახდელები!L13093</f>
        <v>0</v>
      </c>
    </row>
    <row r="14474" spans="2:18" ht="20.25" hidden="1" customHeight="1">
      <c r="B14474" s="36" t="str">
        <f t="shared" si="3872"/>
        <v>b</v>
      </c>
      <c r="C14474" s="42">
        <v>4</v>
      </c>
      <c r="D14474" s="42"/>
      <c r="F14474" s="31"/>
      <c r="G14474" s="47" t="s">
        <v>212</v>
      </c>
      <c r="H14474" s="103"/>
      <c r="I14474" s="94">
        <f t="shared" si="3873"/>
        <v>0</v>
      </c>
      <c r="J14474" s="104"/>
      <c r="K14474" s="104"/>
      <c r="L14474" s="94">
        <f t="shared" si="3871"/>
        <v>0</v>
      </c>
      <c r="M14474" s="104"/>
      <c r="N14474" s="104"/>
      <c r="R14474" s="352">
        <f>L14704-[1]გადასახდელები!L13094</f>
        <v>0</v>
      </c>
    </row>
    <row r="14475" spans="2:18" ht="20.25" hidden="1" customHeight="1">
      <c r="B14475" s="36" t="str">
        <f t="shared" si="3872"/>
        <v>b</v>
      </c>
      <c r="C14475" s="42">
        <v>4</v>
      </c>
      <c r="D14475" s="42"/>
      <c r="F14475" s="31"/>
      <c r="G14475" s="47" t="s">
        <v>361</v>
      </c>
      <c r="H14475" s="103"/>
      <c r="I14475" s="94">
        <f t="shared" si="3873"/>
        <v>0</v>
      </c>
      <c r="J14475" s="104"/>
      <c r="K14475" s="104"/>
      <c r="L14475" s="94">
        <f t="shared" si="3871"/>
        <v>0</v>
      </c>
      <c r="M14475" s="104"/>
      <c r="N14475" s="104"/>
      <c r="R14475" s="352">
        <f>L14705-[1]გადასახდელები!L13095</f>
        <v>0</v>
      </c>
    </row>
    <row r="14476" spans="2:18" ht="20.25" hidden="1" customHeight="1">
      <c r="B14476" s="36" t="str">
        <f t="shared" si="3872"/>
        <v>b</v>
      </c>
      <c r="C14476" s="42">
        <v>4</v>
      </c>
      <c r="D14476" s="42"/>
      <c r="F14476" s="31"/>
      <c r="G14476" s="47" t="s">
        <v>359</v>
      </c>
      <c r="H14476" s="103"/>
      <c r="I14476" s="94">
        <f t="shared" si="3873"/>
        <v>0</v>
      </c>
      <c r="J14476" s="104"/>
      <c r="K14476" s="104"/>
      <c r="L14476" s="94">
        <f t="shared" si="3871"/>
        <v>0</v>
      </c>
      <c r="M14476" s="104"/>
      <c r="N14476" s="104"/>
      <c r="R14476" s="352">
        <f>L14706-[1]გადასახდელები!L13096</f>
        <v>0</v>
      </c>
    </row>
    <row r="14477" spans="2:18" ht="20.25" hidden="1" customHeight="1">
      <c r="B14477" s="36" t="str">
        <f t="shared" si="3872"/>
        <v>b</v>
      </c>
      <c r="C14477" s="42">
        <v>4</v>
      </c>
      <c r="D14477" s="42"/>
      <c r="F14477" s="31"/>
      <c r="G14477" s="47" t="s">
        <v>360</v>
      </c>
      <c r="H14477" s="103"/>
      <c r="I14477" s="94">
        <f t="shared" si="3873"/>
        <v>0</v>
      </c>
      <c r="J14477" s="104"/>
      <c r="K14477" s="104"/>
      <c r="L14477" s="94">
        <f t="shared" si="3871"/>
        <v>0</v>
      </c>
      <c r="M14477" s="104"/>
      <c r="N14477" s="104"/>
      <c r="R14477" s="352">
        <f>L14707-[1]გადასახდელები!L13097</f>
        <v>0</v>
      </c>
    </row>
    <row r="14478" spans="2:18" ht="20.25" hidden="1" customHeight="1">
      <c r="B14478" s="36" t="str">
        <f t="shared" si="3872"/>
        <v>b</v>
      </c>
      <c r="C14478" s="42">
        <v>3</v>
      </c>
      <c r="D14478" s="42"/>
      <c r="F14478" s="29"/>
      <c r="G14478" s="56" t="s">
        <v>213</v>
      </c>
      <c r="H14478" s="122"/>
      <c r="I14478" s="118">
        <f t="shared" si="3873"/>
        <v>0</v>
      </c>
      <c r="J14478" s="123"/>
      <c r="K14478" s="123"/>
      <c r="L14478" s="118">
        <f t="shared" si="3871"/>
        <v>0</v>
      </c>
      <c r="M14478" s="123"/>
      <c r="N14478" s="123"/>
      <c r="R14478" s="352">
        <f>L14708-[1]გადასახდელები!L13098</f>
        <v>0</v>
      </c>
    </row>
    <row r="14479" spans="2:18" ht="20.25" hidden="1" customHeight="1">
      <c r="B14479" s="36" t="str">
        <f t="shared" si="3872"/>
        <v>b</v>
      </c>
      <c r="C14479" s="42">
        <v>2</v>
      </c>
      <c r="D14479" s="42"/>
      <c r="F14479" s="28"/>
      <c r="G14479" s="60" t="s">
        <v>362</v>
      </c>
      <c r="H14479" s="86">
        <f>H14480+H14488</f>
        <v>0</v>
      </c>
      <c r="I14479" s="87">
        <f t="shared" si="3873"/>
        <v>0</v>
      </c>
      <c r="J14479" s="88">
        <f>J14480+J14488</f>
        <v>0</v>
      </c>
      <c r="K14479" s="88">
        <f>K14480+K14488</f>
        <v>0</v>
      </c>
      <c r="L14479" s="87">
        <f t="shared" si="3871"/>
        <v>0</v>
      </c>
      <c r="M14479" s="88">
        <f>M14480+M14488</f>
        <v>0</v>
      </c>
      <c r="N14479" s="88">
        <f>N14480+N14488</f>
        <v>0</v>
      </c>
      <c r="O14479" s="82" t="s">
        <v>146</v>
      </c>
      <c r="R14479" s="352">
        <f>L14709-[1]გადასახდელები!L13099</f>
        <v>0</v>
      </c>
    </row>
    <row r="14480" spans="2:18" ht="20.25" hidden="1" customHeight="1">
      <c r="B14480" s="36" t="str">
        <f t="shared" si="3872"/>
        <v>b</v>
      </c>
      <c r="C14480" s="42">
        <v>3</v>
      </c>
      <c r="D14480" s="42"/>
      <c r="F14480" s="29"/>
      <c r="G14480" s="51" t="s">
        <v>355</v>
      </c>
      <c r="H14480" s="120">
        <f>SUM(H14481:H14487)</f>
        <v>0</v>
      </c>
      <c r="I14480" s="118">
        <f t="shared" si="3873"/>
        <v>0</v>
      </c>
      <c r="J14480" s="121">
        <f>SUM(J14481:J14487)</f>
        <v>0</v>
      </c>
      <c r="K14480" s="121">
        <f>SUM(K14481:K14487)</f>
        <v>0</v>
      </c>
      <c r="L14480" s="118">
        <f t="shared" si="3871"/>
        <v>0</v>
      </c>
      <c r="M14480" s="121">
        <f>SUM(M14481:M14487)</f>
        <v>0</v>
      </c>
      <c r="N14480" s="121">
        <f>SUM(N14481:N14487)</f>
        <v>0</v>
      </c>
      <c r="O14480" s="82" t="s">
        <v>146</v>
      </c>
      <c r="R14480" s="352">
        <f>L14710-[1]გადასახდელები!L13100</f>
        <v>0</v>
      </c>
    </row>
    <row r="14481" spans="2:18" ht="20.25" hidden="1" customHeight="1">
      <c r="B14481" s="36" t="str">
        <f t="shared" si="3872"/>
        <v>b</v>
      </c>
      <c r="C14481" s="42">
        <v>4</v>
      </c>
      <c r="D14481" s="42"/>
      <c r="F14481" s="29"/>
      <c r="G14481" s="47" t="s">
        <v>363</v>
      </c>
      <c r="H14481" s="103"/>
      <c r="I14481" s="94">
        <f t="shared" si="3873"/>
        <v>0</v>
      </c>
      <c r="J14481" s="104"/>
      <c r="K14481" s="104"/>
      <c r="L14481" s="94">
        <f t="shared" si="3871"/>
        <v>0</v>
      </c>
      <c r="M14481" s="104"/>
      <c r="N14481" s="104"/>
      <c r="R14481" s="352">
        <f>L14711-[1]გადასახდელები!L13101</f>
        <v>0</v>
      </c>
    </row>
    <row r="14482" spans="2:18" ht="20.25" hidden="1" customHeight="1">
      <c r="B14482" s="36" t="str">
        <f t="shared" si="3872"/>
        <v>b</v>
      </c>
      <c r="C14482" s="42">
        <v>4</v>
      </c>
      <c r="D14482" s="42"/>
      <c r="F14482" s="29"/>
      <c r="G14482" s="47" t="s">
        <v>210</v>
      </c>
      <c r="H14482" s="103"/>
      <c r="I14482" s="94">
        <f t="shared" si="3873"/>
        <v>0</v>
      </c>
      <c r="J14482" s="104"/>
      <c r="K14482" s="104"/>
      <c r="L14482" s="94">
        <f t="shared" si="3871"/>
        <v>0</v>
      </c>
      <c r="M14482" s="104"/>
      <c r="N14482" s="104"/>
      <c r="R14482" s="352">
        <f>L14712-[1]გადასახდელები!L13102</f>
        <v>0</v>
      </c>
    </row>
    <row r="14483" spans="2:18" ht="20.25" hidden="1" customHeight="1">
      <c r="B14483" s="36" t="str">
        <f t="shared" si="3872"/>
        <v>b</v>
      </c>
      <c r="C14483" s="42">
        <v>4</v>
      </c>
      <c r="D14483" s="42"/>
      <c r="F14483" s="29"/>
      <c r="G14483" s="47" t="s">
        <v>357</v>
      </c>
      <c r="H14483" s="103"/>
      <c r="I14483" s="94">
        <f t="shared" si="3873"/>
        <v>0</v>
      </c>
      <c r="J14483" s="104"/>
      <c r="K14483" s="104"/>
      <c r="L14483" s="94">
        <f t="shared" si="3871"/>
        <v>0</v>
      </c>
      <c r="M14483" s="104"/>
      <c r="N14483" s="104"/>
      <c r="R14483" s="352">
        <f>L14713-[1]გადასახდელები!L13103</f>
        <v>0</v>
      </c>
    </row>
    <row r="14484" spans="2:18" ht="30.75" hidden="1" customHeight="1">
      <c r="B14484" s="36" t="str">
        <f t="shared" si="3872"/>
        <v>b</v>
      </c>
      <c r="C14484" s="42">
        <v>4</v>
      </c>
      <c r="D14484" s="42"/>
      <c r="F14484" s="29"/>
      <c r="G14484" s="47" t="s">
        <v>364</v>
      </c>
      <c r="H14484" s="103"/>
      <c r="I14484" s="94">
        <f t="shared" si="3873"/>
        <v>0</v>
      </c>
      <c r="J14484" s="104"/>
      <c r="K14484" s="104"/>
      <c r="L14484" s="94">
        <f t="shared" si="3871"/>
        <v>0</v>
      </c>
      <c r="M14484" s="104"/>
      <c r="N14484" s="104"/>
      <c r="R14484" s="352">
        <f>L14714-[1]გადასახდელები!L13104</f>
        <v>0</v>
      </c>
    </row>
    <row r="14485" spans="2:18" ht="20.25" hidden="1" customHeight="1">
      <c r="B14485" s="36" t="str">
        <f t="shared" si="3872"/>
        <v>b</v>
      </c>
      <c r="C14485" s="42">
        <v>4</v>
      </c>
      <c r="D14485" s="42"/>
      <c r="F14485" s="29"/>
      <c r="G14485" s="47" t="s">
        <v>358</v>
      </c>
      <c r="H14485" s="103"/>
      <c r="I14485" s="94">
        <f t="shared" si="3873"/>
        <v>0</v>
      </c>
      <c r="J14485" s="104"/>
      <c r="K14485" s="104"/>
      <c r="L14485" s="94">
        <f t="shared" si="3871"/>
        <v>0</v>
      </c>
      <c r="M14485" s="104"/>
      <c r="N14485" s="104"/>
      <c r="R14485" s="352">
        <f>L14715-[1]გადასახდელები!L13105</f>
        <v>0</v>
      </c>
    </row>
    <row r="14486" spans="2:18" ht="20.25" hidden="1" customHeight="1">
      <c r="B14486" s="36" t="str">
        <f t="shared" si="3872"/>
        <v>b</v>
      </c>
      <c r="C14486" s="42">
        <v>4</v>
      </c>
      <c r="D14486" s="42"/>
      <c r="F14486" s="29"/>
      <c r="G14486" s="47" t="s">
        <v>359</v>
      </c>
      <c r="H14486" s="103"/>
      <c r="I14486" s="94">
        <f t="shared" si="3873"/>
        <v>0</v>
      </c>
      <c r="J14486" s="104"/>
      <c r="K14486" s="104"/>
      <c r="L14486" s="94">
        <f t="shared" si="3871"/>
        <v>0</v>
      </c>
      <c r="M14486" s="104"/>
      <c r="N14486" s="104"/>
      <c r="R14486" s="352">
        <f>L14716-[1]გადასახდელები!L13106</f>
        <v>0</v>
      </c>
    </row>
    <row r="14487" spans="2:18" ht="20.25" hidden="1" customHeight="1">
      <c r="B14487" s="36" t="str">
        <f t="shared" si="3872"/>
        <v>b</v>
      </c>
      <c r="C14487" s="42">
        <v>4</v>
      </c>
      <c r="D14487" s="42"/>
      <c r="F14487" s="29"/>
      <c r="G14487" s="47" t="s">
        <v>365</v>
      </c>
      <c r="H14487" s="122"/>
      <c r="I14487" s="94">
        <f t="shared" si="3873"/>
        <v>0</v>
      </c>
      <c r="J14487" s="123"/>
      <c r="K14487" s="123"/>
      <c r="L14487" s="94">
        <f t="shared" si="3871"/>
        <v>0</v>
      </c>
      <c r="M14487" s="123"/>
      <c r="N14487" s="123"/>
      <c r="R14487" s="352">
        <f>L14717-[1]გადასახდელები!L13107</f>
        <v>0</v>
      </c>
    </row>
    <row r="14488" spans="2:18" ht="20.25" hidden="1" customHeight="1">
      <c r="B14488" s="36" t="str">
        <f t="shared" si="3872"/>
        <v>b</v>
      </c>
      <c r="C14488" s="42">
        <v>3</v>
      </c>
      <c r="D14488" s="42"/>
      <c r="F14488" s="29"/>
      <c r="G14488" s="51" t="s">
        <v>211</v>
      </c>
      <c r="H14488" s="120">
        <f>SUM(H14489:H14495)</f>
        <v>0</v>
      </c>
      <c r="I14488" s="118">
        <f t="shared" si="3873"/>
        <v>0</v>
      </c>
      <c r="J14488" s="121">
        <f>SUM(J14489:J14495)</f>
        <v>0</v>
      </c>
      <c r="K14488" s="121">
        <f>SUM(K14489:K14495)</f>
        <v>0</v>
      </c>
      <c r="L14488" s="118">
        <f t="shared" si="3871"/>
        <v>0</v>
      </c>
      <c r="M14488" s="121">
        <f>SUM(M14489:M14495)</f>
        <v>0</v>
      </c>
      <c r="N14488" s="121">
        <f>SUM(N14489:N14495)</f>
        <v>0</v>
      </c>
      <c r="O14488" s="82" t="s">
        <v>146</v>
      </c>
      <c r="R14488" s="352">
        <f>L14718-[1]გადასახდელები!L13108</f>
        <v>0</v>
      </c>
    </row>
    <row r="14489" spans="2:18" ht="20.25" hidden="1" customHeight="1">
      <c r="B14489" s="36" t="str">
        <f t="shared" si="3872"/>
        <v>b</v>
      </c>
      <c r="C14489" s="42">
        <v>4</v>
      </c>
      <c r="D14489" s="42"/>
      <c r="F14489" s="29"/>
      <c r="G14489" s="47" t="s">
        <v>363</v>
      </c>
      <c r="H14489" s="103"/>
      <c r="I14489" s="94">
        <f t="shared" si="3873"/>
        <v>0</v>
      </c>
      <c r="J14489" s="104"/>
      <c r="K14489" s="104"/>
      <c r="L14489" s="94">
        <f t="shared" si="3871"/>
        <v>0</v>
      </c>
      <c r="M14489" s="104"/>
      <c r="N14489" s="104"/>
      <c r="R14489" s="352">
        <f>L14719-[1]გადასახდელები!L13109</f>
        <v>0</v>
      </c>
    </row>
    <row r="14490" spans="2:18" ht="20.25" hidden="1" customHeight="1">
      <c r="B14490" s="36" t="str">
        <f t="shared" si="3872"/>
        <v>b</v>
      </c>
      <c r="C14490" s="42">
        <v>4</v>
      </c>
      <c r="D14490" s="42"/>
      <c r="F14490" s="29"/>
      <c r="G14490" s="47" t="s">
        <v>210</v>
      </c>
      <c r="H14490" s="103"/>
      <c r="I14490" s="94">
        <f t="shared" si="3873"/>
        <v>0</v>
      </c>
      <c r="J14490" s="104"/>
      <c r="K14490" s="104"/>
      <c r="L14490" s="94">
        <f t="shared" si="3871"/>
        <v>0</v>
      </c>
      <c r="M14490" s="104"/>
      <c r="N14490" s="104"/>
      <c r="R14490" s="352">
        <f>L14720-[1]გადასახდელები!L13110</f>
        <v>0</v>
      </c>
    </row>
    <row r="14491" spans="2:18" ht="20.25" hidden="1" customHeight="1">
      <c r="B14491" s="36" t="str">
        <f t="shared" si="3872"/>
        <v>b</v>
      </c>
      <c r="C14491" s="42">
        <v>4</v>
      </c>
      <c r="D14491" s="42"/>
      <c r="F14491" s="29"/>
      <c r="G14491" s="47" t="s">
        <v>357</v>
      </c>
      <c r="H14491" s="103"/>
      <c r="I14491" s="94">
        <f t="shared" si="3873"/>
        <v>0</v>
      </c>
      <c r="J14491" s="104"/>
      <c r="K14491" s="104"/>
      <c r="L14491" s="94">
        <f t="shared" si="3871"/>
        <v>0</v>
      </c>
      <c r="M14491" s="104"/>
      <c r="N14491" s="104"/>
      <c r="R14491" s="352">
        <f>L14721-[1]გადასახდელები!L13111</f>
        <v>0</v>
      </c>
    </row>
    <row r="14492" spans="2:18" ht="30.75" hidden="1" customHeight="1">
      <c r="B14492" s="36" t="str">
        <f t="shared" si="3872"/>
        <v>b</v>
      </c>
      <c r="C14492" s="42">
        <v>4</v>
      </c>
      <c r="D14492" s="42"/>
      <c r="F14492" s="29"/>
      <c r="G14492" s="47" t="s">
        <v>364</v>
      </c>
      <c r="H14492" s="103"/>
      <c r="I14492" s="94">
        <f t="shared" si="3873"/>
        <v>0</v>
      </c>
      <c r="J14492" s="104"/>
      <c r="K14492" s="104"/>
      <c r="L14492" s="94">
        <f t="shared" si="3871"/>
        <v>0</v>
      </c>
      <c r="M14492" s="104"/>
      <c r="N14492" s="104"/>
      <c r="R14492" s="352">
        <f>L14722-[1]გადასახდელები!L13112</f>
        <v>0</v>
      </c>
    </row>
    <row r="14493" spans="2:18" ht="20.25" hidden="1" customHeight="1">
      <c r="B14493" s="36" t="str">
        <f t="shared" si="3872"/>
        <v>b</v>
      </c>
      <c r="C14493" s="42">
        <v>4</v>
      </c>
      <c r="D14493" s="42"/>
      <c r="F14493" s="29"/>
      <c r="G14493" s="47" t="s">
        <v>366</v>
      </c>
      <c r="H14493" s="103"/>
      <c r="I14493" s="94">
        <f t="shared" si="3873"/>
        <v>0</v>
      </c>
      <c r="J14493" s="104"/>
      <c r="K14493" s="104"/>
      <c r="L14493" s="94">
        <f t="shared" si="3871"/>
        <v>0</v>
      </c>
      <c r="M14493" s="104"/>
      <c r="N14493" s="104"/>
      <c r="R14493" s="352">
        <f>L14723-[1]გადასახდელები!L13113</f>
        <v>0</v>
      </c>
    </row>
    <row r="14494" spans="2:18" ht="20.25" hidden="1" customHeight="1">
      <c r="B14494" s="36" t="str">
        <f t="shared" si="3872"/>
        <v>b</v>
      </c>
      <c r="C14494" s="42">
        <v>4</v>
      </c>
      <c r="D14494" s="42"/>
      <c r="F14494" s="29"/>
      <c r="G14494" s="47" t="s">
        <v>359</v>
      </c>
      <c r="H14494" s="103"/>
      <c r="I14494" s="94">
        <f t="shared" si="3873"/>
        <v>0</v>
      </c>
      <c r="J14494" s="104"/>
      <c r="K14494" s="104"/>
      <c r="L14494" s="94">
        <f t="shared" si="3871"/>
        <v>0</v>
      </c>
      <c r="M14494" s="104"/>
      <c r="N14494" s="104"/>
      <c r="R14494" s="352">
        <f>L14724-[1]გადასახდელები!L13114</f>
        <v>0</v>
      </c>
    </row>
    <row r="14495" spans="2:18" ht="21" hidden="1" customHeight="1" thickBot="1">
      <c r="B14495" s="36" t="str">
        <f t="shared" si="3872"/>
        <v>b</v>
      </c>
      <c r="C14495" s="42">
        <v>4</v>
      </c>
      <c r="D14495" s="42"/>
      <c r="F14495" s="29"/>
      <c r="G14495" s="47" t="s">
        <v>365</v>
      </c>
      <c r="H14495" s="103"/>
      <c r="I14495" s="94">
        <f t="shared" si="3873"/>
        <v>0</v>
      </c>
      <c r="J14495" s="104"/>
      <c r="K14495" s="104"/>
      <c r="L14495" s="94">
        <f t="shared" si="3871"/>
        <v>0</v>
      </c>
      <c r="M14495" s="104"/>
      <c r="N14495" s="104"/>
      <c r="R14495" s="352">
        <f>L14725-[1]გადასახდელები!L13115</f>
        <v>0</v>
      </c>
    </row>
    <row r="14496" spans="2:18" ht="102" customHeight="1" thickBot="1">
      <c r="B14496" s="36" t="str">
        <f t="shared" si="3872"/>
        <v>a</v>
      </c>
      <c r="C14496" s="42">
        <v>1</v>
      </c>
      <c r="D14496" s="42"/>
      <c r="E14496" s="24"/>
      <c r="F14496" s="32" t="s">
        <v>131</v>
      </c>
      <c r="G14496" s="326" t="s">
        <v>744</v>
      </c>
      <c r="H14496" s="79">
        <f>H14498+H14630+H14693+H14709</f>
        <v>1E-3</v>
      </c>
      <c r="I14496" s="80">
        <f t="shared" si="3873"/>
        <v>20</v>
      </c>
      <c r="J14496" s="81">
        <f>J14498+J14630+J14693+J14709</f>
        <v>0</v>
      </c>
      <c r="K14496" s="81">
        <f>K14498+K14630+K14693+K14709</f>
        <v>20</v>
      </c>
      <c r="L14496" s="80">
        <f t="shared" ref="L14496:L14530" si="3874">M14496+N14496</f>
        <v>2.2160000000000002</v>
      </c>
      <c r="M14496" s="81">
        <f>M14498+M14630+M14693+M14709</f>
        <v>0</v>
      </c>
      <c r="N14496" s="81">
        <f>N14498+N14630+N14693+N14709</f>
        <v>2.2160000000000002</v>
      </c>
      <c r="O14496" s="82" t="s">
        <v>146</v>
      </c>
      <c r="P14496" s="43">
        <v>1</v>
      </c>
      <c r="R14496" s="352">
        <f>L14726-[1]გადასახდელები!L13116</f>
        <v>2.5</v>
      </c>
    </row>
    <row r="14497" spans="2:18" ht="21" hidden="1" customHeight="1" thickTop="1">
      <c r="B14497" s="36" t="str">
        <f t="shared" si="3872"/>
        <v>b</v>
      </c>
      <c r="C14497" s="42">
        <v>2</v>
      </c>
      <c r="D14497" s="42"/>
      <c r="F14497" s="26"/>
      <c r="G14497" s="46" t="s">
        <v>162</v>
      </c>
      <c r="H14497" s="83"/>
      <c r="I14497" s="84">
        <f t="shared" si="3873"/>
        <v>0</v>
      </c>
      <c r="J14497" s="85"/>
      <c r="K14497" s="85"/>
      <c r="L14497" s="84">
        <f t="shared" si="3874"/>
        <v>0</v>
      </c>
      <c r="M14497" s="85"/>
      <c r="N14497" s="85"/>
      <c r="R14497" s="352">
        <f>L14727-[1]გადასახდელები!L13117</f>
        <v>0</v>
      </c>
    </row>
    <row r="14498" spans="2:18" ht="20.25" customHeight="1" thickTop="1">
      <c r="B14498" s="36" t="str">
        <f t="shared" si="3872"/>
        <v>a</v>
      </c>
      <c r="C14498" s="42">
        <v>2</v>
      </c>
      <c r="D14498" s="42"/>
      <c r="E14498" s="24">
        <v>7102</v>
      </c>
      <c r="F14498" s="341" t="s">
        <v>524</v>
      </c>
      <c r="G14498" s="58" t="s">
        <v>163</v>
      </c>
      <c r="H14498" s="86">
        <f>H14499+H14510+H14578+H14586+H14587+H14597+H14607</f>
        <v>1E-3</v>
      </c>
      <c r="I14498" s="87">
        <f t="shared" si="3873"/>
        <v>20</v>
      </c>
      <c r="J14498" s="88">
        <f>J14499+J14510+J14578+J14586+J14587+J14597+J14607+J14577</f>
        <v>0</v>
      </c>
      <c r="K14498" s="88">
        <f>K14499+K14510+K14578+K14586+K14587+K14597+K14607</f>
        <v>20</v>
      </c>
      <c r="L14498" s="87">
        <f t="shared" si="3874"/>
        <v>2.2160000000000002</v>
      </c>
      <c r="M14498" s="88">
        <f>M14499+M14510+M14578+M14586+M14587+M14597+M14607+M14577</f>
        <v>0</v>
      </c>
      <c r="N14498" s="88">
        <f>N14499+N14510+N14578+N14586+N14587+N14597+N14607</f>
        <v>2.2160000000000002</v>
      </c>
      <c r="O14498" s="82" t="s">
        <v>146</v>
      </c>
      <c r="R14498" s="352">
        <f>L14728-[1]გადასახდელები!L13118</f>
        <v>2.5</v>
      </c>
    </row>
    <row r="14499" spans="2:18" ht="20.25" hidden="1" customHeight="1">
      <c r="B14499" s="36" t="str">
        <f t="shared" si="3872"/>
        <v>b</v>
      </c>
      <c r="C14499" s="42">
        <v>31</v>
      </c>
      <c r="D14499" s="42"/>
      <c r="F14499" s="341" t="s">
        <v>525</v>
      </c>
      <c r="G14499" s="57" t="s">
        <v>164</v>
      </c>
      <c r="H14499" s="89">
        <f>H14500+H14509</f>
        <v>0</v>
      </c>
      <c r="I14499" s="90">
        <f t="shared" si="3873"/>
        <v>0</v>
      </c>
      <c r="J14499" s="92">
        <f>J14500+J14509</f>
        <v>0</v>
      </c>
      <c r="K14499" s="92">
        <f>K14500+K14509</f>
        <v>0</v>
      </c>
      <c r="L14499" s="90">
        <f t="shared" si="3874"/>
        <v>0</v>
      </c>
      <c r="M14499" s="92">
        <f>M14500+M14509</f>
        <v>0</v>
      </c>
      <c r="N14499" s="92">
        <f>N14500+N14509</f>
        <v>0</v>
      </c>
      <c r="O14499" s="82" t="s">
        <v>146</v>
      </c>
      <c r="R14499" s="352">
        <f>L14729-[1]გადასახდელები!L13119</f>
        <v>0</v>
      </c>
    </row>
    <row r="14500" spans="2:18" ht="20.25" hidden="1" customHeight="1">
      <c r="B14500" s="36" t="str">
        <f t="shared" si="3872"/>
        <v>b</v>
      </c>
      <c r="C14500" s="42">
        <v>4</v>
      </c>
      <c r="D14500" s="42"/>
      <c r="F14500" s="341" t="s">
        <v>526</v>
      </c>
      <c r="G14500" s="47" t="s">
        <v>165</v>
      </c>
      <c r="H14500" s="93">
        <f>H14501+H14508</f>
        <v>0</v>
      </c>
      <c r="I14500" s="94">
        <f t="shared" si="3873"/>
        <v>0</v>
      </c>
      <c r="J14500" s="95">
        <f>J14501+J14508</f>
        <v>0</v>
      </c>
      <c r="K14500" s="95">
        <f>K14501+K14508</f>
        <v>0</v>
      </c>
      <c r="L14500" s="94">
        <f t="shared" si="3874"/>
        <v>0</v>
      </c>
      <c r="M14500" s="95">
        <f>M14501+M14508</f>
        <v>0</v>
      </c>
      <c r="N14500" s="95">
        <f>N14501+N14508</f>
        <v>0</v>
      </c>
      <c r="O14500" s="82" t="s">
        <v>146</v>
      </c>
      <c r="R14500" s="352">
        <f>L14730-[1]გადასახდელები!L13120</f>
        <v>0</v>
      </c>
    </row>
    <row r="14501" spans="2:18" ht="20.25" hidden="1" customHeight="1">
      <c r="B14501" s="36" t="str">
        <f t="shared" si="3872"/>
        <v>b</v>
      </c>
      <c r="C14501" s="42">
        <v>5</v>
      </c>
      <c r="D14501" s="42"/>
      <c r="F14501" s="342" t="s">
        <v>527</v>
      </c>
      <c r="G14501" s="48" t="s">
        <v>166</v>
      </c>
      <c r="H14501" s="96">
        <f>SUM(H14502:H14507)</f>
        <v>0</v>
      </c>
      <c r="I14501" s="97">
        <f t="shared" si="3873"/>
        <v>0</v>
      </c>
      <c r="J14501" s="98">
        <f>SUM(J14502:J14507)</f>
        <v>0</v>
      </c>
      <c r="K14501" s="98">
        <f>SUM(K14502:K14507)</f>
        <v>0</v>
      </c>
      <c r="L14501" s="97">
        <f t="shared" si="3874"/>
        <v>0</v>
      </c>
      <c r="M14501" s="98">
        <f>SUM(M14502:M14507)</f>
        <v>0</v>
      </c>
      <c r="N14501" s="98">
        <f>SUM(N14502:N14507)</f>
        <v>0</v>
      </c>
      <c r="O14501" s="82" t="s">
        <v>146</v>
      </c>
      <c r="R14501" s="352">
        <f>L14731-[1]გადასახდელები!L13121</f>
        <v>0</v>
      </c>
    </row>
    <row r="14502" spans="2:18" ht="20.25" hidden="1" customHeight="1">
      <c r="B14502" s="36" t="str">
        <f t="shared" si="3872"/>
        <v>b</v>
      </c>
      <c r="C14502" s="42">
        <v>6</v>
      </c>
      <c r="D14502" s="42"/>
      <c r="F14502" s="343" t="s">
        <v>528</v>
      </c>
      <c r="G14502" s="45" t="s">
        <v>167</v>
      </c>
      <c r="H14502" s="99"/>
      <c r="I14502" s="91">
        <f t="shared" si="3873"/>
        <v>0</v>
      </c>
      <c r="J14502" s="100"/>
      <c r="K14502" s="100"/>
      <c r="L14502" s="91">
        <f t="shared" si="3874"/>
        <v>0</v>
      </c>
      <c r="M14502" s="100"/>
      <c r="N14502" s="100"/>
      <c r="R14502" s="352">
        <f>L14732-[1]გადასახდელები!L13122</f>
        <v>0</v>
      </c>
    </row>
    <row r="14503" spans="2:18" ht="20.25" hidden="1" customHeight="1">
      <c r="B14503" s="36" t="str">
        <f t="shared" si="3872"/>
        <v>b</v>
      </c>
      <c r="C14503" s="42">
        <v>6</v>
      </c>
      <c r="D14503" s="42"/>
      <c r="F14503" s="343" t="s">
        <v>592</v>
      </c>
      <c r="G14503" s="45" t="s">
        <v>168</v>
      </c>
      <c r="H14503" s="99"/>
      <c r="I14503" s="91">
        <f t="shared" si="3873"/>
        <v>0</v>
      </c>
      <c r="J14503" s="100"/>
      <c r="K14503" s="100"/>
      <c r="L14503" s="91">
        <f t="shared" si="3874"/>
        <v>0</v>
      </c>
      <c r="M14503" s="100"/>
      <c r="N14503" s="100"/>
      <c r="R14503" s="352">
        <f>L14733-[1]გადასახდელები!L13123</f>
        <v>0</v>
      </c>
    </row>
    <row r="14504" spans="2:18" ht="20.25" hidden="1" customHeight="1">
      <c r="B14504" s="36" t="str">
        <f t="shared" si="3872"/>
        <v>b</v>
      </c>
      <c r="C14504" s="42">
        <v>6</v>
      </c>
      <c r="D14504" s="42"/>
      <c r="F14504" s="343" t="s">
        <v>529</v>
      </c>
      <c r="G14504" s="45" t="s">
        <v>169</v>
      </c>
      <c r="H14504" s="99"/>
      <c r="I14504" s="91">
        <f t="shared" si="3873"/>
        <v>0</v>
      </c>
      <c r="J14504" s="100"/>
      <c r="K14504" s="100"/>
      <c r="L14504" s="91">
        <f t="shared" si="3874"/>
        <v>0</v>
      </c>
      <c r="M14504" s="100"/>
      <c r="N14504" s="100"/>
      <c r="R14504" s="352">
        <f>L14734-[1]გადასახდელები!L13124</f>
        <v>0</v>
      </c>
    </row>
    <row r="14505" spans="2:18" ht="20.25" hidden="1" customHeight="1">
      <c r="B14505" s="36" t="str">
        <f t="shared" si="3872"/>
        <v>b</v>
      </c>
      <c r="C14505" s="42">
        <v>6</v>
      </c>
      <c r="D14505" s="42"/>
      <c r="F14505" s="343" t="s">
        <v>593</v>
      </c>
      <c r="G14505" s="45" t="s">
        <v>170</v>
      </c>
      <c r="H14505" s="99"/>
      <c r="I14505" s="91">
        <f t="shared" si="3873"/>
        <v>0</v>
      </c>
      <c r="J14505" s="100"/>
      <c r="K14505" s="100"/>
      <c r="L14505" s="91">
        <f t="shared" si="3874"/>
        <v>0</v>
      </c>
      <c r="M14505" s="100"/>
      <c r="N14505" s="100"/>
      <c r="R14505" s="352">
        <f>L14735-[1]გადასახდელები!L13125</f>
        <v>0</v>
      </c>
    </row>
    <row r="14506" spans="2:18" ht="20.25" hidden="1" customHeight="1">
      <c r="B14506" s="36" t="str">
        <f t="shared" si="3872"/>
        <v>b</v>
      </c>
      <c r="C14506" s="42">
        <v>6</v>
      </c>
      <c r="D14506" s="42"/>
      <c r="F14506" s="343" t="s">
        <v>594</v>
      </c>
      <c r="G14506" s="45" t="s">
        <v>171</v>
      </c>
      <c r="H14506" s="99"/>
      <c r="I14506" s="91">
        <f t="shared" si="3873"/>
        <v>0</v>
      </c>
      <c r="J14506" s="100"/>
      <c r="K14506" s="100"/>
      <c r="L14506" s="91">
        <f t="shared" si="3874"/>
        <v>0</v>
      </c>
      <c r="M14506" s="100"/>
      <c r="N14506" s="100"/>
      <c r="R14506" s="352">
        <f>L14736-[1]გადასახდელები!L13126</f>
        <v>0</v>
      </c>
    </row>
    <row r="14507" spans="2:18" ht="20.25" hidden="1" customHeight="1">
      <c r="B14507" s="36" t="str">
        <f t="shared" ref="B14507:B14570" si="3875">IF(H14507+I14507+L14507&gt;0,"a","b")</f>
        <v>b</v>
      </c>
      <c r="C14507" s="42">
        <v>6</v>
      </c>
      <c r="D14507" s="42"/>
      <c r="F14507" s="343" t="s">
        <v>595</v>
      </c>
      <c r="G14507" s="45" t="s">
        <v>172</v>
      </c>
      <c r="H14507" s="99"/>
      <c r="I14507" s="91">
        <f t="shared" ref="I14507:I14570" si="3876">J14507+K14507</f>
        <v>0</v>
      </c>
      <c r="J14507" s="100"/>
      <c r="K14507" s="100"/>
      <c r="L14507" s="91">
        <f t="shared" si="3874"/>
        <v>0</v>
      </c>
      <c r="M14507" s="100"/>
      <c r="N14507" s="100"/>
      <c r="R14507" s="352">
        <f>L14737-[1]გადასახდელები!L13127</f>
        <v>0</v>
      </c>
    </row>
    <row r="14508" spans="2:18" ht="20.25" hidden="1" customHeight="1">
      <c r="B14508" s="36" t="str">
        <f t="shared" si="3875"/>
        <v>b</v>
      </c>
      <c r="C14508" s="42">
        <v>5</v>
      </c>
      <c r="D14508" s="42"/>
      <c r="F14508" s="343" t="s">
        <v>596</v>
      </c>
      <c r="G14508" s="48" t="s">
        <v>173</v>
      </c>
      <c r="H14508" s="101"/>
      <c r="I14508" s="97">
        <f t="shared" si="3876"/>
        <v>0</v>
      </c>
      <c r="J14508" s="102"/>
      <c r="K14508" s="102"/>
      <c r="L14508" s="97">
        <f t="shared" si="3874"/>
        <v>0</v>
      </c>
      <c r="M14508" s="102"/>
      <c r="N14508" s="102"/>
      <c r="R14508" s="352">
        <f>L14738-[1]გადასახდელები!L13128</f>
        <v>0</v>
      </c>
    </row>
    <row r="14509" spans="2:18" ht="20.25" hidden="1" customHeight="1">
      <c r="B14509" s="36" t="str">
        <f t="shared" si="3875"/>
        <v>b</v>
      </c>
      <c r="C14509" s="42">
        <v>4</v>
      </c>
      <c r="D14509" s="42"/>
      <c r="F14509" s="343" t="s">
        <v>597</v>
      </c>
      <c r="G14509" s="47" t="s">
        <v>174</v>
      </c>
      <c r="H14509" s="103"/>
      <c r="I14509" s="94">
        <f t="shared" si="3876"/>
        <v>0</v>
      </c>
      <c r="J14509" s="104"/>
      <c r="K14509" s="104"/>
      <c r="L14509" s="94">
        <f t="shared" si="3874"/>
        <v>0</v>
      </c>
      <c r="M14509" s="104"/>
      <c r="N14509" s="104"/>
      <c r="R14509" s="352">
        <f>L14739-[1]გადასახდელები!L13129</f>
        <v>0</v>
      </c>
    </row>
    <row r="14510" spans="2:18" ht="20.25" customHeight="1">
      <c r="B14510" s="36" t="str">
        <f t="shared" si="3875"/>
        <v>a</v>
      </c>
      <c r="C14510" s="42">
        <v>3</v>
      </c>
      <c r="D14510" s="42"/>
      <c r="F14510" s="342" t="s">
        <v>530</v>
      </c>
      <c r="G14510" s="57" t="s">
        <v>175</v>
      </c>
      <c r="H14510" s="89">
        <f>H14511+H14512+H14515+H14551+H14552+H14553+H14554+H14555+H14562+H14563</f>
        <v>1E-3</v>
      </c>
      <c r="I14510" s="90">
        <f t="shared" si="3876"/>
        <v>0</v>
      </c>
      <c r="J14510" s="92">
        <f>J14511+J14512+J14515+J14551+J14552+J14553+J14554+J14555+J14562+J14563</f>
        <v>0</v>
      </c>
      <c r="K14510" s="92">
        <f>K14511+K14512+K14515+K14551+K14552+K14553+K14554+K14555+K14562+K14563</f>
        <v>0</v>
      </c>
      <c r="L14510" s="90">
        <f t="shared" si="3874"/>
        <v>0</v>
      </c>
      <c r="M14510" s="92">
        <f>M14511+M14512+M14515+M14551+M14552+M14553+M14554+M14555+M14562+M14563</f>
        <v>0</v>
      </c>
      <c r="N14510" s="92">
        <f>N14511+N14512+N14515+N14551+N14552+N14553+N14554+N14555+N14562+N14563</f>
        <v>0</v>
      </c>
      <c r="O14510" s="82" t="s">
        <v>146</v>
      </c>
      <c r="R14510" s="352">
        <f>L14740-[1]გადასახდელები!L13130</f>
        <v>0</v>
      </c>
    </row>
    <row r="14511" spans="2:18" ht="20.25" hidden="1" customHeight="1">
      <c r="B14511" s="36" t="str">
        <f t="shared" si="3875"/>
        <v>b</v>
      </c>
      <c r="C14511" s="42">
        <v>4</v>
      </c>
      <c r="D14511" s="42"/>
      <c r="F14511" s="343" t="s">
        <v>531</v>
      </c>
      <c r="G14511" s="47" t="s">
        <v>176</v>
      </c>
      <c r="H14511" s="103"/>
      <c r="I14511" s="94">
        <f t="shared" si="3876"/>
        <v>0</v>
      </c>
      <c r="J14511" s="104"/>
      <c r="K14511" s="104"/>
      <c r="L14511" s="94">
        <f t="shared" si="3874"/>
        <v>0</v>
      </c>
      <c r="M14511" s="104"/>
      <c r="N14511" s="104"/>
      <c r="R14511" s="352">
        <f>L14741-[1]გადასახდელები!L13131</f>
        <v>0</v>
      </c>
    </row>
    <row r="14512" spans="2:18" ht="20.25" hidden="1" customHeight="1">
      <c r="B14512" s="36" t="str">
        <f t="shared" si="3875"/>
        <v>b</v>
      </c>
      <c r="C14512" s="42">
        <v>4</v>
      </c>
      <c r="D14512" s="42"/>
      <c r="F14512" s="342" t="s">
        <v>532</v>
      </c>
      <c r="G14512" s="47" t="s">
        <v>177</v>
      </c>
      <c r="H14512" s="93">
        <f>SUM(H14513:H14514)</f>
        <v>0</v>
      </c>
      <c r="I14512" s="94">
        <f t="shared" si="3876"/>
        <v>0</v>
      </c>
      <c r="J14512" s="95">
        <f>SUM(J14513:J14514)</f>
        <v>0</v>
      </c>
      <c r="K14512" s="95">
        <f>SUM(K14513:K14514)</f>
        <v>0</v>
      </c>
      <c r="L14512" s="94">
        <f t="shared" si="3874"/>
        <v>0</v>
      </c>
      <c r="M14512" s="95">
        <f>SUM(M14513:M14514)</f>
        <v>0</v>
      </c>
      <c r="N14512" s="95">
        <f>SUM(N14513:N14514)</f>
        <v>0</v>
      </c>
      <c r="O14512" s="82" t="s">
        <v>146</v>
      </c>
      <c r="R14512" s="352">
        <f>L14742-[1]გადასახდელები!L13132</f>
        <v>0</v>
      </c>
    </row>
    <row r="14513" spans="2:18" ht="20.25" hidden="1" customHeight="1">
      <c r="B14513" s="36" t="str">
        <f t="shared" si="3875"/>
        <v>b</v>
      </c>
      <c r="C14513" s="42">
        <v>5</v>
      </c>
      <c r="D14513" s="42"/>
      <c r="F14513" s="343" t="s">
        <v>533</v>
      </c>
      <c r="G14513" s="48" t="s">
        <v>178</v>
      </c>
      <c r="H14513" s="101"/>
      <c r="I14513" s="97">
        <f t="shared" si="3876"/>
        <v>0</v>
      </c>
      <c r="J14513" s="102"/>
      <c r="K14513" s="102"/>
      <c r="L14513" s="97">
        <f t="shared" si="3874"/>
        <v>0</v>
      </c>
      <c r="M14513" s="102"/>
      <c r="N14513" s="102"/>
      <c r="R14513" s="352">
        <f>L14743-[1]გადასახდელები!L13133</f>
        <v>0</v>
      </c>
    </row>
    <row r="14514" spans="2:18" ht="20.25" hidden="1" customHeight="1">
      <c r="B14514" s="36" t="str">
        <f t="shared" si="3875"/>
        <v>b</v>
      </c>
      <c r="C14514" s="42">
        <v>5</v>
      </c>
      <c r="D14514" s="42"/>
      <c r="F14514" s="343" t="s">
        <v>598</v>
      </c>
      <c r="G14514" s="48" t="s">
        <v>179</v>
      </c>
      <c r="H14514" s="101"/>
      <c r="I14514" s="97">
        <f t="shared" si="3876"/>
        <v>0</v>
      </c>
      <c r="J14514" s="102"/>
      <c r="K14514" s="102"/>
      <c r="L14514" s="97">
        <f t="shared" si="3874"/>
        <v>0</v>
      </c>
      <c r="M14514" s="102"/>
      <c r="N14514" s="102"/>
      <c r="R14514" s="352">
        <f>L14744-[1]გადასახდელები!L13134</f>
        <v>0</v>
      </c>
    </row>
    <row r="14515" spans="2:18" ht="20.25" hidden="1" customHeight="1">
      <c r="B14515" s="36" t="str">
        <f t="shared" si="3875"/>
        <v>b</v>
      </c>
      <c r="C14515" s="42">
        <v>4</v>
      </c>
      <c r="D14515" s="42"/>
      <c r="F14515" s="342" t="s">
        <v>534</v>
      </c>
      <c r="G14515" s="47" t="s">
        <v>180</v>
      </c>
      <c r="H14515" s="93">
        <f>H14516+H14517+H14518+H14519+H14531+H14535+H14536+H14537+H14538+H14539+H14540+H14541+H14549+H14550</f>
        <v>0</v>
      </c>
      <c r="I14515" s="94">
        <f t="shared" si="3876"/>
        <v>0</v>
      </c>
      <c r="J14515" s="95">
        <f>J14516+J14517+J14518+J14519+J14531+J14535+J14536+J14537+J14538+J14539+J14540+J14541+J14549+J14550</f>
        <v>0</v>
      </c>
      <c r="K14515" s="95">
        <f>K14516+K14517+K14518+K14519+K14531+K14535+K14536+K14537+K14538+K14539+K14540+K14541+K14549+K14550</f>
        <v>0</v>
      </c>
      <c r="L14515" s="94">
        <f t="shared" si="3874"/>
        <v>0</v>
      </c>
      <c r="M14515" s="95">
        <f>M14516+M14517+M14518+M14519+M14531+M14535+M14536+M14537+M14538+M14539+M14540+M14541+M14549+M14550</f>
        <v>0</v>
      </c>
      <c r="N14515" s="95">
        <f>N14516+N14517+N14518+N14519+N14531+N14535+N14536+N14537+N14538+N14539+N14540+N14541+N14549+N14550</f>
        <v>0</v>
      </c>
      <c r="O14515" s="82" t="s">
        <v>146</v>
      </c>
      <c r="R14515" s="352">
        <f>L14745-[1]გადასახდელები!L13135</f>
        <v>0</v>
      </c>
    </row>
    <row r="14516" spans="2:18" ht="42.75" hidden="1" customHeight="1">
      <c r="B14516" s="36" t="str">
        <f t="shared" si="3875"/>
        <v>b</v>
      </c>
      <c r="C14516" s="42">
        <v>5</v>
      </c>
      <c r="D14516" s="42"/>
      <c r="F14516" s="343" t="s">
        <v>535</v>
      </c>
      <c r="G14516" s="48" t="s">
        <v>229</v>
      </c>
      <c r="H14516" s="101"/>
      <c r="I14516" s="97">
        <f t="shared" si="3876"/>
        <v>0</v>
      </c>
      <c r="J14516" s="102"/>
      <c r="K14516" s="102"/>
      <c r="L14516" s="97">
        <f t="shared" si="3874"/>
        <v>0</v>
      </c>
      <c r="M14516" s="102"/>
      <c r="N14516" s="102"/>
      <c r="R14516" s="352">
        <f>L14746-[1]გადასახდელები!L13136</f>
        <v>0</v>
      </c>
    </row>
    <row r="14517" spans="2:18" ht="30.75" hidden="1" customHeight="1">
      <c r="B14517" s="36" t="str">
        <f t="shared" si="3875"/>
        <v>b</v>
      </c>
      <c r="C14517" s="42">
        <v>5</v>
      </c>
      <c r="D14517" s="42"/>
      <c r="F14517" s="343" t="s">
        <v>599</v>
      </c>
      <c r="G14517" s="49" t="s">
        <v>196</v>
      </c>
      <c r="H14517" s="101"/>
      <c r="I14517" s="97">
        <f t="shared" si="3876"/>
        <v>0</v>
      </c>
      <c r="J14517" s="102"/>
      <c r="K14517" s="102"/>
      <c r="L14517" s="97">
        <f t="shared" si="3874"/>
        <v>0</v>
      </c>
      <c r="M14517" s="102"/>
      <c r="N14517" s="102"/>
      <c r="R14517" s="352">
        <f>L14747-[1]გადასახდელები!L13137</f>
        <v>0</v>
      </c>
    </row>
    <row r="14518" spans="2:18" ht="60.75" hidden="1" customHeight="1">
      <c r="B14518" s="36" t="str">
        <f t="shared" si="3875"/>
        <v>b</v>
      </c>
      <c r="C14518" s="42">
        <v>5</v>
      </c>
      <c r="D14518" s="42"/>
      <c r="F14518" s="343" t="s">
        <v>536</v>
      </c>
      <c r="G14518" s="49" t="s">
        <v>230</v>
      </c>
      <c r="H14518" s="101"/>
      <c r="I14518" s="97">
        <f t="shared" si="3876"/>
        <v>0</v>
      </c>
      <c r="J14518" s="102"/>
      <c r="K14518" s="102"/>
      <c r="L14518" s="97">
        <f t="shared" si="3874"/>
        <v>0</v>
      </c>
      <c r="M14518" s="102"/>
      <c r="N14518" s="102"/>
      <c r="R14518" s="352">
        <f>L14748-[1]გადასახდელები!L13138</f>
        <v>0</v>
      </c>
    </row>
    <row r="14519" spans="2:18" ht="30.75" hidden="1" customHeight="1">
      <c r="B14519" s="36" t="str">
        <f t="shared" si="3875"/>
        <v>b</v>
      </c>
      <c r="C14519" s="42">
        <v>5</v>
      </c>
      <c r="D14519" s="42"/>
      <c r="F14519" s="342" t="s">
        <v>537</v>
      </c>
      <c r="G14519" s="48" t="s">
        <v>195</v>
      </c>
      <c r="H14519" s="96">
        <f>SUM(H14520:H14530)</f>
        <v>0</v>
      </c>
      <c r="I14519" s="97">
        <f t="shared" si="3876"/>
        <v>0</v>
      </c>
      <c r="J14519" s="98">
        <f>SUM(J14520:J14530)</f>
        <v>0</v>
      </c>
      <c r="K14519" s="98">
        <f>SUM(K14520:K14530)</f>
        <v>0</v>
      </c>
      <c r="L14519" s="97">
        <f t="shared" si="3874"/>
        <v>0</v>
      </c>
      <c r="M14519" s="98">
        <f>SUM(M14520:M14530)</f>
        <v>0</v>
      </c>
      <c r="N14519" s="98">
        <f>SUM(N14520:N14530)</f>
        <v>0</v>
      </c>
      <c r="O14519" s="82" t="s">
        <v>146</v>
      </c>
      <c r="R14519" s="352">
        <f>L14749-[1]გადასახდელები!L13139</f>
        <v>0</v>
      </c>
    </row>
    <row r="14520" spans="2:18" ht="20.25" hidden="1" customHeight="1">
      <c r="B14520" s="36" t="str">
        <f t="shared" si="3875"/>
        <v>b</v>
      </c>
      <c r="C14520" s="42">
        <v>6</v>
      </c>
      <c r="D14520" s="42"/>
      <c r="F14520" s="343" t="s">
        <v>600</v>
      </c>
      <c r="G14520" s="45" t="s">
        <v>181</v>
      </c>
      <c r="H14520" s="106"/>
      <c r="I14520" s="105">
        <f t="shared" si="3876"/>
        <v>0</v>
      </c>
      <c r="J14520" s="107"/>
      <c r="K14520" s="107"/>
      <c r="L14520" s="105">
        <f t="shared" si="3874"/>
        <v>0</v>
      </c>
      <c r="M14520" s="107"/>
      <c r="N14520" s="107"/>
      <c r="R14520" s="352">
        <f>L14750-[1]გადასახდელები!L13140</f>
        <v>0</v>
      </c>
    </row>
    <row r="14521" spans="2:18" ht="20.25" hidden="1" customHeight="1">
      <c r="B14521" s="36" t="str">
        <f t="shared" si="3875"/>
        <v>b</v>
      </c>
      <c r="C14521" s="42">
        <v>6</v>
      </c>
      <c r="D14521" s="42"/>
      <c r="F14521" s="343" t="s">
        <v>601</v>
      </c>
      <c r="G14521" s="45" t="s">
        <v>182</v>
      </c>
      <c r="H14521" s="106"/>
      <c r="I14521" s="105">
        <f t="shared" si="3876"/>
        <v>0</v>
      </c>
      <c r="J14521" s="107"/>
      <c r="K14521" s="107"/>
      <c r="L14521" s="105">
        <f t="shared" si="3874"/>
        <v>0</v>
      </c>
      <c r="M14521" s="107"/>
      <c r="N14521" s="107"/>
      <c r="R14521" s="352">
        <f>L14751-[1]გადასახდელები!L13141</f>
        <v>0</v>
      </c>
    </row>
    <row r="14522" spans="2:18" ht="20.25" hidden="1" customHeight="1">
      <c r="B14522" s="36" t="str">
        <f t="shared" si="3875"/>
        <v>b</v>
      </c>
      <c r="C14522" s="42">
        <v>6</v>
      </c>
      <c r="D14522" s="42"/>
      <c r="F14522" s="343" t="s">
        <v>602</v>
      </c>
      <c r="G14522" s="45" t="s">
        <v>183</v>
      </c>
      <c r="H14522" s="106"/>
      <c r="I14522" s="105">
        <f t="shared" si="3876"/>
        <v>0</v>
      </c>
      <c r="J14522" s="107"/>
      <c r="K14522" s="107"/>
      <c r="L14522" s="105">
        <f t="shared" si="3874"/>
        <v>0</v>
      </c>
      <c r="M14522" s="107"/>
      <c r="N14522" s="107"/>
      <c r="R14522" s="352">
        <f>L14752-[1]გადასახდელები!L13142</f>
        <v>0</v>
      </c>
    </row>
    <row r="14523" spans="2:18" ht="20.25" hidden="1" customHeight="1">
      <c r="B14523" s="36" t="str">
        <f t="shared" si="3875"/>
        <v>b</v>
      </c>
      <c r="C14523" s="42">
        <v>6</v>
      </c>
      <c r="D14523" s="42"/>
      <c r="F14523" s="343" t="s">
        <v>603</v>
      </c>
      <c r="G14523" s="45" t="s">
        <v>184</v>
      </c>
      <c r="H14523" s="106"/>
      <c r="I14523" s="105">
        <f t="shared" si="3876"/>
        <v>0</v>
      </c>
      <c r="J14523" s="107"/>
      <c r="K14523" s="107"/>
      <c r="L14523" s="105">
        <f t="shared" si="3874"/>
        <v>0</v>
      </c>
      <c r="M14523" s="107"/>
      <c r="N14523" s="107"/>
      <c r="R14523" s="352">
        <f>L14753-[1]გადასახდელები!L13143</f>
        <v>0</v>
      </c>
    </row>
    <row r="14524" spans="2:18" ht="20.25" hidden="1" customHeight="1">
      <c r="B14524" s="36" t="str">
        <f t="shared" si="3875"/>
        <v>b</v>
      </c>
      <c r="C14524" s="42">
        <v>6</v>
      </c>
      <c r="D14524" s="42"/>
      <c r="F14524" s="343" t="s">
        <v>538</v>
      </c>
      <c r="G14524" s="45" t="s">
        <v>185</v>
      </c>
      <c r="H14524" s="106"/>
      <c r="I14524" s="105">
        <f t="shared" si="3876"/>
        <v>0</v>
      </c>
      <c r="J14524" s="107"/>
      <c r="K14524" s="107"/>
      <c r="L14524" s="105">
        <f t="shared" si="3874"/>
        <v>0</v>
      </c>
      <c r="M14524" s="107"/>
      <c r="N14524" s="107"/>
      <c r="R14524" s="352">
        <f>L14754-[1]გადასახდელები!L13144</f>
        <v>0</v>
      </c>
    </row>
    <row r="14525" spans="2:18" ht="20.25" hidden="1" customHeight="1">
      <c r="B14525" s="36" t="str">
        <f t="shared" si="3875"/>
        <v>b</v>
      </c>
      <c r="C14525" s="42">
        <v>6</v>
      </c>
      <c r="D14525" s="42"/>
      <c r="F14525" s="343" t="s">
        <v>604</v>
      </c>
      <c r="G14525" s="45" t="s">
        <v>186</v>
      </c>
      <c r="H14525" s="106"/>
      <c r="I14525" s="105">
        <f t="shared" si="3876"/>
        <v>0</v>
      </c>
      <c r="J14525" s="107"/>
      <c r="K14525" s="107"/>
      <c r="L14525" s="105">
        <f t="shared" si="3874"/>
        <v>0</v>
      </c>
      <c r="M14525" s="107"/>
      <c r="N14525" s="107"/>
      <c r="R14525" s="352">
        <f>L14755-[1]გადასახდელები!L13145</f>
        <v>0</v>
      </c>
    </row>
    <row r="14526" spans="2:18" ht="20.25" hidden="1" customHeight="1">
      <c r="B14526" s="36" t="str">
        <f t="shared" si="3875"/>
        <v>b</v>
      </c>
      <c r="C14526" s="42">
        <v>6</v>
      </c>
      <c r="D14526" s="42"/>
      <c r="F14526" s="343" t="s">
        <v>605</v>
      </c>
      <c r="G14526" s="45" t="s">
        <v>187</v>
      </c>
      <c r="H14526" s="106"/>
      <c r="I14526" s="105">
        <f t="shared" si="3876"/>
        <v>0</v>
      </c>
      <c r="J14526" s="107"/>
      <c r="K14526" s="107"/>
      <c r="L14526" s="105">
        <f t="shared" si="3874"/>
        <v>0</v>
      </c>
      <c r="M14526" s="107"/>
      <c r="N14526" s="107"/>
      <c r="R14526" s="352">
        <f>L14756-[1]გადასახდელები!L13146</f>
        <v>0</v>
      </c>
    </row>
    <row r="14527" spans="2:18" ht="20.25" hidden="1" customHeight="1">
      <c r="B14527" s="36" t="str">
        <f t="shared" si="3875"/>
        <v>b</v>
      </c>
      <c r="C14527" s="42">
        <v>6</v>
      </c>
      <c r="D14527" s="42"/>
      <c r="F14527" s="343" t="s">
        <v>606</v>
      </c>
      <c r="G14527" s="45" t="s">
        <v>188</v>
      </c>
      <c r="H14527" s="106"/>
      <c r="I14527" s="105">
        <f t="shared" si="3876"/>
        <v>0</v>
      </c>
      <c r="J14527" s="107"/>
      <c r="K14527" s="107"/>
      <c r="L14527" s="105">
        <f t="shared" si="3874"/>
        <v>0</v>
      </c>
      <c r="M14527" s="107"/>
      <c r="N14527" s="107"/>
      <c r="R14527" s="352">
        <f>L14757-[1]გადასახდელები!L13147</f>
        <v>0</v>
      </c>
    </row>
    <row r="14528" spans="2:18" ht="20.25" hidden="1" customHeight="1">
      <c r="B14528" s="36" t="str">
        <f t="shared" si="3875"/>
        <v>b</v>
      </c>
      <c r="C14528" s="42">
        <v>6</v>
      </c>
      <c r="D14528" s="42"/>
      <c r="F14528" s="343" t="s">
        <v>607</v>
      </c>
      <c r="G14528" s="45" t="s">
        <v>189</v>
      </c>
      <c r="H14528" s="106"/>
      <c r="I14528" s="105">
        <f t="shared" si="3876"/>
        <v>0</v>
      </c>
      <c r="J14528" s="107"/>
      <c r="K14528" s="107"/>
      <c r="L14528" s="105">
        <f t="shared" si="3874"/>
        <v>0</v>
      </c>
      <c r="M14528" s="107"/>
      <c r="N14528" s="107"/>
      <c r="R14528" s="352">
        <f>L14758-[1]გადასახდელები!L13148</f>
        <v>0</v>
      </c>
    </row>
    <row r="14529" spans="2:18" ht="20.25" hidden="1" customHeight="1">
      <c r="B14529" s="36" t="str">
        <f t="shared" si="3875"/>
        <v>b</v>
      </c>
      <c r="C14529" s="42">
        <v>6</v>
      </c>
      <c r="D14529" s="42"/>
      <c r="F14529" s="343" t="s">
        <v>608</v>
      </c>
      <c r="G14529" s="45" t="s">
        <v>190</v>
      </c>
      <c r="H14529" s="106"/>
      <c r="I14529" s="105">
        <f t="shared" si="3876"/>
        <v>0</v>
      </c>
      <c r="J14529" s="107"/>
      <c r="K14529" s="107"/>
      <c r="L14529" s="105">
        <f t="shared" si="3874"/>
        <v>0</v>
      </c>
      <c r="M14529" s="107"/>
      <c r="N14529" s="107"/>
      <c r="R14529" s="352">
        <f>L14759-[1]გადასახდელები!L13149</f>
        <v>0</v>
      </c>
    </row>
    <row r="14530" spans="2:18" ht="30.75" hidden="1" customHeight="1">
      <c r="B14530" s="36" t="str">
        <f t="shared" si="3875"/>
        <v>b</v>
      </c>
      <c r="C14530" s="42">
        <v>6</v>
      </c>
      <c r="D14530" s="42"/>
      <c r="F14530" s="343" t="s">
        <v>539</v>
      </c>
      <c r="G14530" s="45" t="s">
        <v>231</v>
      </c>
      <c r="H14530" s="106"/>
      <c r="I14530" s="105">
        <f t="shared" si="3876"/>
        <v>0</v>
      </c>
      <c r="J14530" s="107"/>
      <c r="K14530" s="107"/>
      <c r="L14530" s="105">
        <f t="shared" si="3874"/>
        <v>0</v>
      </c>
      <c r="M14530" s="107"/>
      <c r="N14530" s="107"/>
      <c r="R14530" s="352">
        <f>L14760-[1]გადასახდელები!L13150</f>
        <v>0</v>
      </c>
    </row>
    <row r="14531" spans="2:18" ht="20.25" hidden="1" customHeight="1">
      <c r="B14531" s="36" t="str">
        <f t="shared" si="3875"/>
        <v>b</v>
      </c>
      <c r="C14531" s="42">
        <v>5</v>
      </c>
      <c r="D14531" s="42"/>
      <c r="F14531" s="342" t="s">
        <v>609</v>
      </c>
      <c r="G14531" s="48" t="s">
        <v>197</v>
      </c>
      <c r="H14531" s="96">
        <f>SUM(H14532:H14534)</f>
        <v>0</v>
      </c>
      <c r="I14531" s="97">
        <f t="shared" si="3876"/>
        <v>0</v>
      </c>
      <c r="J14531" s="98">
        <f>SUM(J14532:J14534)</f>
        <v>0</v>
      </c>
      <c r="K14531" s="98">
        <f>SUM(K14532:K14534)</f>
        <v>0</v>
      </c>
      <c r="L14531" s="97">
        <f t="shared" ref="L14531:L14594" si="3877">M14531+N14531</f>
        <v>0</v>
      </c>
      <c r="M14531" s="98">
        <f>SUM(M14532:M14534)</f>
        <v>0</v>
      </c>
      <c r="N14531" s="98">
        <f>SUM(N14532:N14534)</f>
        <v>0</v>
      </c>
      <c r="O14531" s="82" t="s">
        <v>146</v>
      </c>
      <c r="R14531" s="352">
        <f>L14761-[1]გადასახდელები!L13151</f>
        <v>0</v>
      </c>
    </row>
    <row r="14532" spans="2:18" ht="20.25" hidden="1" customHeight="1">
      <c r="B14532" s="36" t="str">
        <f t="shared" si="3875"/>
        <v>b</v>
      </c>
      <c r="C14532" s="42">
        <v>6</v>
      </c>
      <c r="D14532" s="42"/>
      <c r="F14532" s="343" t="s">
        <v>610</v>
      </c>
      <c r="G14532" s="45" t="s">
        <v>191</v>
      </c>
      <c r="H14532" s="106"/>
      <c r="I14532" s="105">
        <f t="shared" si="3876"/>
        <v>0</v>
      </c>
      <c r="J14532" s="107"/>
      <c r="K14532" s="107"/>
      <c r="L14532" s="105">
        <f t="shared" si="3877"/>
        <v>0</v>
      </c>
      <c r="M14532" s="107"/>
      <c r="N14532" s="107"/>
      <c r="R14532" s="352">
        <f>L14762-[1]გადასახდელები!L13152</f>
        <v>0</v>
      </c>
    </row>
    <row r="14533" spans="2:18" ht="20.25" hidden="1" customHeight="1">
      <c r="B14533" s="36" t="str">
        <f t="shared" si="3875"/>
        <v>b</v>
      </c>
      <c r="C14533" s="42">
        <v>6</v>
      </c>
      <c r="D14533" s="42"/>
      <c r="F14533" s="343" t="s">
        <v>611</v>
      </c>
      <c r="G14533" s="45" t="s">
        <v>192</v>
      </c>
      <c r="H14533" s="106"/>
      <c r="I14533" s="105">
        <f t="shared" si="3876"/>
        <v>0</v>
      </c>
      <c r="J14533" s="107"/>
      <c r="K14533" s="107"/>
      <c r="L14533" s="105">
        <f t="shared" si="3877"/>
        <v>0</v>
      </c>
      <c r="M14533" s="107"/>
      <c r="N14533" s="107"/>
      <c r="R14533" s="352">
        <f>L14763-[1]გადასახდელები!L13153</f>
        <v>0</v>
      </c>
    </row>
    <row r="14534" spans="2:18" ht="30.75" hidden="1" customHeight="1">
      <c r="B14534" s="36" t="str">
        <f t="shared" si="3875"/>
        <v>b</v>
      </c>
      <c r="C14534" s="42">
        <v>6</v>
      </c>
      <c r="D14534" s="42"/>
      <c r="F14534" s="343" t="s">
        <v>612</v>
      </c>
      <c r="G14534" s="45" t="s">
        <v>232</v>
      </c>
      <c r="H14534" s="106"/>
      <c r="I14534" s="105">
        <f t="shared" si="3876"/>
        <v>0</v>
      </c>
      <c r="J14534" s="107"/>
      <c r="K14534" s="107"/>
      <c r="L14534" s="105">
        <f t="shared" si="3877"/>
        <v>0</v>
      </c>
      <c r="M14534" s="107"/>
      <c r="N14534" s="107"/>
      <c r="R14534" s="352">
        <f>L14764-[1]გადასახდელები!L13154</f>
        <v>0</v>
      </c>
    </row>
    <row r="14535" spans="2:18" ht="30.75" hidden="1" customHeight="1">
      <c r="B14535" s="36" t="str">
        <f t="shared" si="3875"/>
        <v>b</v>
      </c>
      <c r="C14535" s="42">
        <v>5</v>
      </c>
      <c r="D14535" s="42"/>
      <c r="F14535" s="343" t="s">
        <v>613</v>
      </c>
      <c r="G14535" s="48" t="s">
        <v>233</v>
      </c>
      <c r="H14535" s="101"/>
      <c r="I14535" s="97">
        <f t="shared" si="3876"/>
        <v>0</v>
      </c>
      <c r="J14535" s="102"/>
      <c r="K14535" s="102"/>
      <c r="L14535" s="97">
        <f t="shared" si="3877"/>
        <v>0</v>
      </c>
      <c r="M14535" s="102"/>
      <c r="N14535" s="102"/>
      <c r="R14535" s="352">
        <f>L14765-[1]გადასახდელები!L13155</f>
        <v>0</v>
      </c>
    </row>
    <row r="14536" spans="2:18" ht="34.5" hidden="1" customHeight="1">
      <c r="B14536" s="36" t="str">
        <f t="shared" si="3875"/>
        <v>b</v>
      </c>
      <c r="C14536" s="42">
        <v>5</v>
      </c>
      <c r="D14536" s="42"/>
      <c r="F14536" s="343" t="s">
        <v>614</v>
      </c>
      <c r="G14536" s="50" t="s">
        <v>367</v>
      </c>
      <c r="H14536" s="101"/>
      <c r="I14536" s="97">
        <f t="shared" si="3876"/>
        <v>0</v>
      </c>
      <c r="J14536" s="102"/>
      <c r="K14536" s="102"/>
      <c r="L14536" s="97">
        <f t="shared" si="3877"/>
        <v>0</v>
      </c>
      <c r="M14536" s="102"/>
      <c r="N14536" s="102"/>
      <c r="R14536" s="352">
        <f>L14766-[1]გადასახდელები!L13156</f>
        <v>0</v>
      </c>
    </row>
    <row r="14537" spans="2:18" ht="34.5" hidden="1" customHeight="1">
      <c r="B14537" s="36" t="str">
        <f t="shared" si="3875"/>
        <v>b</v>
      </c>
      <c r="C14537" s="42">
        <v>5</v>
      </c>
      <c r="D14537" s="42"/>
      <c r="F14537" s="343" t="s">
        <v>540</v>
      </c>
      <c r="G14537" s="48" t="s">
        <v>234</v>
      </c>
      <c r="H14537" s="101"/>
      <c r="I14537" s="97">
        <f t="shared" si="3876"/>
        <v>0</v>
      </c>
      <c r="J14537" s="102"/>
      <c r="K14537" s="102"/>
      <c r="L14537" s="97">
        <f t="shared" si="3877"/>
        <v>0</v>
      </c>
      <c r="M14537" s="102"/>
      <c r="N14537" s="102"/>
      <c r="R14537" s="352">
        <f>L14767-[1]გადასახდელები!L13157</f>
        <v>0</v>
      </c>
    </row>
    <row r="14538" spans="2:18" ht="50.25" hidden="1" customHeight="1">
      <c r="B14538" s="36" t="str">
        <f t="shared" si="3875"/>
        <v>b</v>
      </c>
      <c r="C14538" s="42">
        <v>5</v>
      </c>
      <c r="D14538" s="42"/>
      <c r="F14538" s="343" t="s">
        <v>541</v>
      </c>
      <c r="G14538" s="48" t="s">
        <v>235</v>
      </c>
      <c r="H14538" s="101"/>
      <c r="I14538" s="97">
        <f t="shared" si="3876"/>
        <v>0</v>
      </c>
      <c r="J14538" s="102"/>
      <c r="K14538" s="102"/>
      <c r="L14538" s="97">
        <f t="shared" si="3877"/>
        <v>0</v>
      </c>
      <c r="M14538" s="102"/>
      <c r="N14538" s="102"/>
      <c r="R14538" s="352">
        <f>L14768-[1]გადასახდელები!L13158</f>
        <v>0</v>
      </c>
    </row>
    <row r="14539" spans="2:18" ht="20.25" hidden="1" customHeight="1">
      <c r="B14539" s="36" t="str">
        <f t="shared" si="3875"/>
        <v>b</v>
      </c>
      <c r="C14539" s="42">
        <v>5</v>
      </c>
      <c r="D14539" s="42"/>
      <c r="F14539" s="343" t="s">
        <v>542</v>
      </c>
      <c r="G14539" s="48" t="s">
        <v>236</v>
      </c>
      <c r="H14539" s="101"/>
      <c r="I14539" s="97">
        <f t="shared" si="3876"/>
        <v>0</v>
      </c>
      <c r="J14539" s="102"/>
      <c r="K14539" s="102"/>
      <c r="L14539" s="97">
        <f t="shared" si="3877"/>
        <v>0</v>
      </c>
      <c r="M14539" s="102"/>
      <c r="N14539" s="102"/>
      <c r="R14539" s="352">
        <f>L14769-[1]გადასახდელები!L13159</f>
        <v>0</v>
      </c>
    </row>
    <row r="14540" spans="2:18" ht="20.25" hidden="1" customHeight="1">
      <c r="B14540" s="36" t="str">
        <f t="shared" si="3875"/>
        <v>b</v>
      </c>
      <c r="C14540" s="42">
        <v>5</v>
      </c>
      <c r="D14540" s="42"/>
      <c r="F14540" s="343" t="s">
        <v>543</v>
      </c>
      <c r="G14540" s="48" t="s">
        <v>237</v>
      </c>
      <c r="H14540" s="101"/>
      <c r="I14540" s="97">
        <f t="shared" si="3876"/>
        <v>0</v>
      </c>
      <c r="J14540" s="102"/>
      <c r="K14540" s="102"/>
      <c r="L14540" s="97">
        <f t="shared" si="3877"/>
        <v>0</v>
      </c>
      <c r="M14540" s="102"/>
      <c r="N14540" s="102"/>
      <c r="R14540" s="352">
        <f>L14770-[1]გადასახდელები!L13160</f>
        <v>0</v>
      </c>
    </row>
    <row r="14541" spans="2:18" ht="20.25" hidden="1" customHeight="1">
      <c r="B14541" s="36" t="str">
        <f t="shared" si="3875"/>
        <v>b</v>
      </c>
      <c r="C14541" s="42">
        <v>5</v>
      </c>
      <c r="D14541" s="42"/>
      <c r="F14541" s="342" t="s">
        <v>544</v>
      </c>
      <c r="G14541" s="48" t="s">
        <v>238</v>
      </c>
      <c r="H14541" s="96">
        <f>SUM(H14542:H14548)</f>
        <v>0</v>
      </c>
      <c r="I14541" s="97">
        <f t="shared" si="3876"/>
        <v>0</v>
      </c>
      <c r="J14541" s="98">
        <f>SUM(J14542:J14548)</f>
        <v>0</v>
      </c>
      <c r="K14541" s="98">
        <f>SUM(K14542:K14548)</f>
        <v>0</v>
      </c>
      <c r="L14541" s="97">
        <f t="shared" si="3877"/>
        <v>0</v>
      </c>
      <c r="M14541" s="98">
        <f>SUM(M14542:M14548)</f>
        <v>0</v>
      </c>
      <c r="N14541" s="98">
        <f>SUM(N14542:N14548)</f>
        <v>0</v>
      </c>
      <c r="O14541" s="82" t="s">
        <v>146</v>
      </c>
      <c r="R14541" s="352">
        <f>L14771-[1]გადასახდელები!L13161</f>
        <v>0</v>
      </c>
    </row>
    <row r="14542" spans="2:18" ht="23.25" hidden="1" customHeight="1">
      <c r="B14542" s="36" t="str">
        <f t="shared" si="3875"/>
        <v>b</v>
      </c>
      <c r="C14542" s="42">
        <v>6</v>
      </c>
      <c r="D14542" s="42"/>
      <c r="F14542" s="343" t="s">
        <v>545</v>
      </c>
      <c r="G14542" s="45" t="s">
        <v>198</v>
      </c>
      <c r="H14542" s="106"/>
      <c r="I14542" s="105">
        <f t="shared" si="3876"/>
        <v>0</v>
      </c>
      <c r="J14542" s="107"/>
      <c r="K14542" s="107"/>
      <c r="L14542" s="105">
        <f t="shared" si="3877"/>
        <v>0</v>
      </c>
      <c r="M14542" s="107"/>
      <c r="N14542" s="107"/>
      <c r="R14542" s="352">
        <f>L14772-[1]გადასახდელები!L13162</f>
        <v>0</v>
      </c>
    </row>
    <row r="14543" spans="2:18" ht="20.25" hidden="1" customHeight="1">
      <c r="B14543" s="36" t="str">
        <f t="shared" si="3875"/>
        <v>b</v>
      </c>
      <c r="C14543" s="42">
        <v>6</v>
      </c>
      <c r="D14543" s="42"/>
      <c r="F14543" s="343" t="s">
        <v>546</v>
      </c>
      <c r="G14543" s="45" t="s">
        <v>199</v>
      </c>
      <c r="H14543" s="106"/>
      <c r="I14543" s="105">
        <f t="shared" si="3876"/>
        <v>0</v>
      </c>
      <c r="J14543" s="107"/>
      <c r="K14543" s="107"/>
      <c r="L14543" s="105">
        <f t="shared" si="3877"/>
        <v>0</v>
      </c>
      <c r="M14543" s="107"/>
      <c r="N14543" s="107"/>
      <c r="R14543" s="352">
        <f>L14773-[1]გადასახდელები!L13163</f>
        <v>0</v>
      </c>
    </row>
    <row r="14544" spans="2:18" ht="23.25" hidden="1" customHeight="1">
      <c r="B14544" s="36" t="str">
        <f t="shared" si="3875"/>
        <v>b</v>
      </c>
      <c r="C14544" s="42">
        <v>6</v>
      </c>
      <c r="D14544" s="42"/>
      <c r="F14544" s="343" t="s">
        <v>547</v>
      </c>
      <c r="G14544" s="45" t="s">
        <v>200</v>
      </c>
      <c r="H14544" s="106"/>
      <c r="I14544" s="105">
        <f t="shared" si="3876"/>
        <v>0</v>
      </c>
      <c r="J14544" s="107"/>
      <c r="K14544" s="107"/>
      <c r="L14544" s="105">
        <f t="shared" si="3877"/>
        <v>0</v>
      </c>
      <c r="M14544" s="107"/>
      <c r="N14544" s="107"/>
      <c r="R14544" s="352">
        <f>L14774-[1]გადასახდელები!L13164</f>
        <v>0</v>
      </c>
    </row>
    <row r="14545" spans="2:18" ht="31.5" hidden="1" customHeight="1">
      <c r="B14545" s="36" t="str">
        <f t="shared" si="3875"/>
        <v>b</v>
      </c>
      <c r="C14545" s="42">
        <v>6</v>
      </c>
      <c r="D14545" s="42"/>
      <c r="F14545" s="343" t="s">
        <v>615</v>
      </c>
      <c r="G14545" s="45" t="s">
        <v>201</v>
      </c>
      <c r="H14545" s="106"/>
      <c r="I14545" s="105">
        <f t="shared" si="3876"/>
        <v>0</v>
      </c>
      <c r="J14545" s="107"/>
      <c r="K14545" s="107"/>
      <c r="L14545" s="105">
        <f t="shared" si="3877"/>
        <v>0</v>
      </c>
      <c r="M14545" s="107"/>
      <c r="N14545" s="107"/>
      <c r="R14545" s="352">
        <f>L14775-[1]გადასახდელები!L13165</f>
        <v>0</v>
      </c>
    </row>
    <row r="14546" spans="2:18" ht="33.75" hidden="1" customHeight="1">
      <c r="B14546" s="36" t="str">
        <f t="shared" si="3875"/>
        <v>b</v>
      </c>
      <c r="C14546" s="42">
        <v>6</v>
      </c>
      <c r="D14546" s="42"/>
      <c r="F14546" s="343" t="s">
        <v>548</v>
      </c>
      <c r="G14546" s="45" t="s">
        <v>239</v>
      </c>
      <c r="H14546" s="106"/>
      <c r="I14546" s="105">
        <f t="shared" si="3876"/>
        <v>0</v>
      </c>
      <c r="J14546" s="107"/>
      <c r="K14546" s="107"/>
      <c r="L14546" s="105">
        <f t="shared" si="3877"/>
        <v>0</v>
      </c>
      <c r="M14546" s="107"/>
      <c r="N14546" s="107"/>
      <c r="R14546" s="352">
        <f>L14776-[1]გადასახდელები!L13166</f>
        <v>0</v>
      </c>
    </row>
    <row r="14547" spans="2:18" ht="34.5" hidden="1" customHeight="1">
      <c r="B14547" s="36" t="str">
        <f t="shared" si="3875"/>
        <v>b</v>
      </c>
      <c r="C14547" s="42">
        <v>6</v>
      </c>
      <c r="D14547" s="42"/>
      <c r="F14547" s="343" t="s">
        <v>616</v>
      </c>
      <c r="G14547" s="45" t="s">
        <v>240</v>
      </c>
      <c r="H14547" s="106"/>
      <c r="I14547" s="105">
        <f t="shared" si="3876"/>
        <v>0</v>
      </c>
      <c r="J14547" s="107"/>
      <c r="K14547" s="107"/>
      <c r="L14547" s="105">
        <f t="shared" si="3877"/>
        <v>0</v>
      </c>
      <c r="M14547" s="107"/>
      <c r="N14547" s="107"/>
      <c r="R14547" s="352">
        <f>L14777-[1]გადასახდელები!L13167</f>
        <v>0</v>
      </c>
    </row>
    <row r="14548" spans="2:18" ht="33.75" hidden="1" customHeight="1">
      <c r="B14548" s="36" t="str">
        <f t="shared" si="3875"/>
        <v>b</v>
      </c>
      <c r="C14548" s="42">
        <v>6</v>
      </c>
      <c r="D14548" s="42"/>
      <c r="F14548" s="343" t="s">
        <v>617</v>
      </c>
      <c r="G14548" s="45" t="s">
        <v>241</v>
      </c>
      <c r="H14548" s="106"/>
      <c r="I14548" s="105">
        <f t="shared" si="3876"/>
        <v>0</v>
      </c>
      <c r="J14548" s="107"/>
      <c r="K14548" s="107"/>
      <c r="L14548" s="105">
        <f t="shared" si="3877"/>
        <v>0</v>
      </c>
      <c r="M14548" s="107"/>
      <c r="N14548" s="107"/>
      <c r="R14548" s="352">
        <f>L14778-[1]გადასახდელები!L13168</f>
        <v>0</v>
      </c>
    </row>
    <row r="14549" spans="2:18" ht="34.5" hidden="1" customHeight="1">
      <c r="B14549" s="36" t="str">
        <f t="shared" si="3875"/>
        <v>b</v>
      </c>
      <c r="C14549" s="42">
        <v>5</v>
      </c>
      <c r="D14549" s="42"/>
      <c r="F14549" s="343" t="s">
        <v>618</v>
      </c>
      <c r="G14549" s="48" t="s">
        <v>242</v>
      </c>
      <c r="H14549" s="109"/>
      <c r="I14549" s="97">
        <f t="shared" si="3876"/>
        <v>0</v>
      </c>
      <c r="J14549" s="110"/>
      <c r="K14549" s="110"/>
      <c r="L14549" s="97">
        <f t="shared" si="3877"/>
        <v>0</v>
      </c>
      <c r="M14549" s="110"/>
      <c r="N14549" s="110"/>
      <c r="R14549" s="352">
        <f>L14779-[1]გადასახდელები!L13169</f>
        <v>0</v>
      </c>
    </row>
    <row r="14550" spans="2:18" ht="24.75" hidden="1" customHeight="1">
      <c r="B14550" s="36" t="str">
        <f t="shared" si="3875"/>
        <v>b</v>
      </c>
      <c r="C14550" s="42">
        <v>5</v>
      </c>
      <c r="D14550" s="42"/>
      <c r="F14550" s="343" t="s">
        <v>549</v>
      </c>
      <c r="G14550" s="48" t="s">
        <v>243</v>
      </c>
      <c r="H14550" s="109"/>
      <c r="I14550" s="97">
        <f t="shared" si="3876"/>
        <v>0</v>
      </c>
      <c r="J14550" s="110"/>
      <c r="K14550" s="110"/>
      <c r="L14550" s="97">
        <f t="shared" si="3877"/>
        <v>0</v>
      </c>
      <c r="M14550" s="110"/>
      <c r="N14550" s="110"/>
      <c r="R14550" s="352">
        <f>L14780-[1]გადასახდელები!L13170</f>
        <v>0</v>
      </c>
    </row>
    <row r="14551" spans="2:18" ht="27.75" hidden="1" customHeight="1">
      <c r="B14551" s="36" t="str">
        <f t="shared" si="3875"/>
        <v>b</v>
      </c>
      <c r="C14551" s="42">
        <v>4</v>
      </c>
      <c r="D14551" s="42"/>
      <c r="F14551" s="343" t="s">
        <v>550</v>
      </c>
      <c r="G14551" s="47" t="s">
        <v>244</v>
      </c>
      <c r="H14551" s="103"/>
      <c r="I14551" s="108">
        <f t="shared" si="3876"/>
        <v>0</v>
      </c>
      <c r="J14551" s="104"/>
      <c r="K14551" s="104"/>
      <c r="L14551" s="108">
        <f t="shared" si="3877"/>
        <v>0</v>
      </c>
      <c r="M14551" s="104"/>
      <c r="N14551" s="104"/>
      <c r="R14551" s="352">
        <f>L14781-[1]გადასახდელები!L13171</f>
        <v>0</v>
      </c>
    </row>
    <row r="14552" spans="2:18" ht="23.25" hidden="1" customHeight="1">
      <c r="B14552" s="36" t="str">
        <f t="shared" si="3875"/>
        <v>b</v>
      </c>
      <c r="C14552" s="42">
        <v>4</v>
      </c>
      <c r="D14552" s="42"/>
      <c r="F14552" s="343" t="s">
        <v>619</v>
      </c>
      <c r="G14552" s="47" t="s">
        <v>245</v>
      </c>
      <c r="H14552" s="103"/>
      <c r="I14552" s="108">
        <f t="shared" si="3876"/>
        <v>0</v>
      </c>
      <c r="J14552" s="104"/>
      <c r="K14552" s="104"/>
      <c r="L14552" s="108">
        <f t="shared" si="3877"/>
        <v>0</v>
      </c>
      <c r="M14552" s="104"/>
      <c r="N14552" s="104"/>
      <c r="R14552" s="352">
        <f>L14782-[1]გადასახდელები!L13172</f>
        <v>0</v>
      </c>
    </row>
    <row r="14553" spans="2:18" ht="24" hidden="1" customHeight="1">
      <c r="B14553" s="36" t="str">
        <f t="shared" si="3875"/>
        <v>b</v>
      </c>
      <c r="C14553" s="42">
        <v>4</v>
      </c>
      <c r="D14553" s="42"/>
      <c r="F14553" s="343" t="s">
        <v>620</v>
      </c>
      <c r="G14553" s="47" t="s">
        <v>246</v>
      </c>
      <c r="H14553" s="103"/>
      <c r="I14553" s="108">
        <f t="shared" si="3876"/>
        <v>0</v>
      </c>
      <c r="J14553" s="104"/>
      <c r="K14553" s="104"/>
      <c r="L14553" s="108">
        <f t="shared" si="3877"/>
        <v>0</v>
      </c>
      <c r="M14553" s="104"/>
      <c r="N14553" s="104"/>
      <c r="R14553" s="352">
        <f>L14783-[1]გადასახდელები!L13173</f>
        <v>0</v>
      </c>
    </row>
    <row r="14554" spans="2:18" ht="34.5" hidden="1" customHeight="1">
      <c r="B14554" s="36" t="str">
        <f t="shared" si="3875"/>
        <v>b</v>
      </c>
      <c r="C14554" s="42">
        <v>4</v>
      </c>
      <c r="D14554" s="42"/>
      <c r="F14554" s="343" t="s">
        <v>551</v>
      </c>
      <c r="G14554" s="47" t="s">
        <v>247</v>
      </c>
      <c r="H14554" s="103"/>
      <c r="I14554" s="108">
        <f t="shared" si="3876"/>
        <v>0</v>
      </c>
      <c r="J14554" s="104"/>
      <c r="K14554" s="104"/>
      <c r="L14554" s="108">
        <f t="shared" si="3877"/>
        <v>0</v>
      </c>
      <c r="M14554" s="104"/>
      <c r="N14554" s="104"/>
      <c r="R14554" s="352">
        <f>L14784-[1]გადასახდელები!L13174</f>
        <v>0</v>
      </c>
    </row>
    <row r="14555" spans="2:18" ht="33" hidden="1" customHeight="1">
      <c r="B14555" s="36" t="str">
        <f t="shared" si="3875"/>
        <v>b</v>
      </c>
      <c r="C14555" s="42">
        <v>4</v>
      </c>
      <c r="D14555" s="42"/>
      <c r="F14555" s="342" t="s">
        <v>552</v>
      </c>
      <c r="G14555" s="47" t="s">
        <v>248</v>
      </c>
      <c r="H14555" s="93">
        <f>SUM(H14556:H14561)</f>
        <v>0</v>
      </c>
      <c r="I14555" s="94">
        <f t="shared" si="3876"/>
        <v>0</v>
      </c>
      <c r="J14555" s="95">
        <f>SUM(J14556:J14561)</f>
        <v>0</v>
      </c>
      <c r="K14555" s="95">
        <f>SUM(K14556:K14561)</f>
        <v>0</v>
      </c>
      <c r="L14555" s="94">
        <f t="shared" si="3877"/>
        <v>0</v>
      </c>
      <c r="M14555" s="95">
        <f>SUM(M14556:M14561)</f>
        <v>0</v>
      </c>
      <c r="N14555" s="95">
        <f>SUM(N14556:N14561)</f>
        <v>0</v>
      </c>
      <c r="O14555" s="82" t="s">
        <v>146</v>
      </c>
      <c r="R14555" s="352">
        <f>L14785-[1]გადასახდელები!L13175</f>
        <v>0</v>
      </c>
    </row>
    <row r="14556" spans="2:18" ht="20.25" hidden="1" customHeight="1">
      <c r="B14556" s="36" t="str">
        <f t="shared" si="3875"/>
        <v>b</v>
      </c>
      <c r="C14556" s="42">
        <v>5</v>
      </c>
      <c r="D14556" s="42"/>
      <c r="F14556" s="343" t="s">
        <v>553</v>
      </c>
      <c r="G14556" s="48" t="s">
        <v>249</v>
      </c>
      <c r="H14556" s="109"/>
      <c r="I14556" s="97">
        <f t="shared" si="3876"/>
        <v>0</v>
      </c>
      <c r="J14556" s="110"/>
      <c r="K14556" s="110"/>
      <c r="L14556" s="97">
        <f t="shared" si="3877"/>
        <v>0</v>
      </c>
      <c r="M14556" s="110"/>
      <c r="N14556" s="110"/>
      <c r="Q14556" s="17">
        <f>82+55</f>
        <v>137</v>
      </c>
      <c r="R14556" s="352">
        <f>L14786-[1]გადასახდელები!L13176</f>
        <v>0</v>
      </c>
    </row>
    <row r="14557" spans="2:18" ht="20.25" hidden="1" customHeight="1">
      <c r="B14557" s="36" t="str">
        <f t="shared" si="3875"/>
        <v>b</v>
      </c>
      <c r="C14557" s="42">
        <v>5</v>
      </c>
      <c r="D14557" s="42"/>
      <c r="F14557" s="343" t="s">
        <v>554</v>
      </c>
      <c r="G14557" s="48" t="s">
        <v>250</v>
      </c>
      <c r="H14557" s="109"/>
      <c r="I14557" s="97">
        <f t="shared" si="3876"/>
        <v>0</v>
      </c>
      <c r="J14557" s="110"/>
      <c r="K14557" s="110"/>
      <c r="L14557" s="97">
        <f t="shared" si="3877"/>
        <v>0</v>
      </c>
      <c r="M14557" s="110"/>
      <c r="N14557" s="110"/>
      <c r="R14557" s="352">
        <f>L14787-[1]გადასახდელები!L13177</f>
        <v>0</v>
      </c>
    </row>
    <row r="14558" spans="2:18" ht="35.25" hidden="1" customHeight="1">
      <c r="B14558" s="36" t="str">
        <f t="shared" si="3875"/>
        <v>b</v>
      </c>
      <c r="C14558" s="42">
        <v>5</v>
      </c>
      <c r="D14558" s="42"/>
      <c r="F14558" s="343" t="s">
        <v>555</v>
      </c>
      <c r="G14558" s="48" t="s">
        <v>251</v>
      </c>
      <c r="H14558" s="109"/>
      <c r="I14558" s="97">
        <f t="shared" si="3876"/>
        <v>0</v>
      </c>
      <c r="J14558" s="110"/>
      <c r="K14558" s="110"/>
      <c r="L14558" s="97">
        <f t="shared" si="3877"/>
        <v>0</v>
      </c>
      <c r="M14558" s="110"/>
      <c r="N14558" s="110"/>
      <c r="R14558" s="352">
        <f>L14788-[1]გადასახდელები!L13178</f>
        <v>0</v>
      </c>
    </row>
    <row r="14559" spans="2:18" ht="20.25" hidden="1" customHeight="1">
      <c r="B14559" s="36" t="str">
        <f t="shared" si="3875"/>
        <v>b</v>
      </c>
      <c r="C14559" s="42">
        <v>5</v>
      </c>
      <c r="D14559" s="42"/>
      <c r="F14559" s="343" t="s">
        <v>621</v>
      </c>
      <c r="G14559" s="48" t="s">
        <v>252</v>
      </c>
      <c r="H14559" s="109"/>
      <c r="I14559" s="97">
        <f t="shared" si="3876"/>
        <v>0</v>
      </c>
      <c r="J14559" s="110"/>
      <c r="K14559" s="110"/>
      <c r="L14559" s="97">
        <f t="shared" si="3877"/>
        <v>0</v>
      </c>
      <c r="M14559" s="110"/>
      <c r="N14559" s="110"/>
      <c r="R14559" s="352">
        <f>L14789-[1]გადასახდელები!L13179</f>
        <v>0</v>
      </c>
    </row>
    <row r="14560" spans="2:18" ht="30.75" hidden="1" customHeight="1">
      <c r="B14560" s="36" t="str">
        <f t="shared" si="3875"/>
        <v>b</v>
      </c>
      <c r="C14560" s="42">
        <v>5</v>
      </c>
      <c r="D14560" s="42"/>
      <c r="F14560" s="343" t="s">
        <v>622</v>
      </c>
      <c r="G14560" s="48" t="s">
        <v>253</v>
      </c>
      <c r="H14560" s="109"/>
      <c r="I14560" s="97">
        <f t="shared" si="3876"/>
        <v>0</v>
      </c>
      <c r="J14560" s="110"/>
      <c r="K14560" s="110"/>
      <c r="L14560" s="97">
        <f t="shared" si="3877"/>
        <v>0</v>
      </c>
      <c r="M14560" s="110"/>
      <c r="N14560" s="110"/>
      <c r="R14560" s="352">
        <f>L14790-[1]გადასახდელები!L13180</f>
        <v>0</v>
      </c>
    </row>
    <row r="14561" spans="2:18" ht="30.75" hidden="1" customHeight="1">
      <c r="B14561" s="36" t="str">
        <f t="shared" si="3875"/>
        <v>b</v>
      </c>
      <c r="C14561" s="42">
        <v>5</v>
      </c>
      <c r="D14561" s="42"/>
      <c r="F14561" s="343" t="s">
        <v>556</v>
      </c>
      <c r="G14561" s="48" t="s">
        <v>254</v>
      </c>
      <c r="H14561" s="109"/>
      <c r="I14561" s="97">
        <f t="shared" si="3876"/>
        <v>0</v>
      </c>
      <c r="J14561" s="110"/>
      <c r="K14561" s="110"/>
      <c r="L14561" s="97">
        <f t="shared" si="3877"/>
        <v>0</v>
      </c>
      <c r="M14561" s="110"/>
      <c r="N14561" s="110"/>
      <c r="R14561" s="352">
        <f>L14791-[1]გადასახდელები!L13181</f>
        <v>0</v>
      </c>
    </row>
    <row r="14562" spans="2:18" ht="20.25" hidden="1" customHeight="1">
      <c r="B14562" s="36" t="str">
        <f t="shared" si="3875"/>
        <v>b</v>
      </c>
      <c r="C14562" s="42">
        <v>4</v>
      </c>
      <c r="D14562" s="42"/>
      <c r="F14562" s="343" t="s">
        <v>623</v>
      </c>
      <c r="G14562" s="47" t="s">
        <v>255</v>
      </c>
      <c r="H14562" s="103"/>
      <c r="I14562" s="94">
        <f t="shared" si="3876"/>
        <v>0</v>
      </c>
      <c r="J14562" s="104"/>
      <c r="K14562" s="104"/>
      <c r="L14562" s="94">
        <f t="shared" si="3877"/>
        <v>0</v>
      </c>
      <c r="M14562" s="104"/>
      <c r="N14562" s="104"/>
      <c r="R14562" s="352">
        <f>L14792-[1]გადასახდელები!L13182</f>
        <v>0</v>
      </c>
    </row>
    <row r="14563" spans="2:18" ht="20.25" customHeight="1">
      <c r="B14563" s="36" t="str">
        <f t="shared" si="3875"/>
        <v>a</v>
      </c>
      <c r="C14563" s="42">
        <v>4</v>
      </c>
      <c r="D14563" s="42"/>
      <c r="F14563" s="342" t="s">
        <v>557</v>
      </c>
      <c r="G14563" s="47" t="s">
        <v>256</v>
      </c>
      <c r="H14563" s="93">
        <f>SUM(H14564:H14576)</f>
        <v>1E-3</v>
      </c>
      <c r="I14563" s="94">
        <f t="shared" si="3876"/>
        <v>0</v>
      </c>
      <c r="J14563" s="95">
        <f>SUM(J14564:J14576)</f>
        <v>0</v>
      </c>
      <c r="K14563" s="95">
        <f>SUM(K14564:K14576)</f>
        <v>0</v>
      </c>
      <c r="L14563" s="94">
        <f t="shared" si="3877"/>
        <v>0</v>
      </c>
      <c r="M14563" s="95">
        <f>SUM(M14564:M14576)</f>
        <v>0</v>
      </c>
      <c r="N14563" s="95">
        <f>SUM(N14564:N14576)</f>
        <v>0</v>
      </c>
      <c r="O14563" s="82" t="s">
        <v>146</v>
      </c>
      <c r="R14563" s="352">
        <f>L14793-[1]გადასახდელები!L13183</f>
        <v>0</v>
      </c>
    </row>
    <row r="14564" spans="2:18" ht="20.25" hidden="1" customHeight="1">
      <c r="B14564" s="36" t="str">
        <f t="shared" si="3875"/>
        <v>b</v>
      </c>
      <c r="C14564" s="42">
        <v>5</v>
      </c>
      <c r="D14564" s="42"/>
      <c r="F14564" s="343" t="s">
        <v>624</v>
      </c>
      <c r="G14564" s="48" t="s">
        <v>257</v>
      </c>
      <c r="H14564" s="109"/>
      <c r="I14564" s="97">
        <f t="shared" si="3876"/>
        <v>0</v>
      </c>
      <c r="J14564" s="110"/>
      <c r="K14564" s="110"/>
      <c r="L14564" s="97">
        <f t="shared" si="3877"/>
        <v>0</v>
      </c>
      <c r="M14564" s="110"/>
      <c r="N14564" s="110"/>
      <c r="R14564" s="352">
        <f>L14794-[1]გადასახდელები!L13184</f>
        <v>0</v>
      </c>
    </row>
    <row r="14565" spans="2:18" ht="30" hidden="1" customHeight="1">
      <c r="B14565" s="36" t="str">
        <f t="shared" si="3875"/>
        <v>b</v>
      </c>
      <c r="C14565" s="42">
        <v>5</v>
      </c>
      <c r="D14565" s="42"/>
      <c r="F14565" s="343" t="s">
        <v>625</v>
      </c>
      <c r="G14565" s="48" t="s">
        <v>258</v>
      </c>
      <c r="H14565" s="109"/>
      <c r="I14565" s="97">
        <f t="shared" si="3876"/>
        <v>0</v>
      </c>
      <c r="J14565" s="110"/>
      <c r="K14565" s="110"/>
      <c r="L14565" s="97">
        <f t="shared" si="3877"/>
        <v>0</v>
      </c>
      <c r="M14565" s="110"/>
      <c r="N14565" s="110"/>
      <c r="R14565" s="352">
        <f>L14795-[1]გადასახდელები!L13185</f>
        <v>0</v>
      </c>
    </row>
    <row r="14566" spans="2:18" ht="22.5" hidden="1" customHeight="1">
      <c r="B14566" s="36" t="str">
        <f t="shared" si="3875"/>
        <v>b</v>
      </c>
      <c r="C14566" s="42">
        <v>5</v>
      </c>
      <c r="D14566" s="42"/>
      <c r="F14566" s="343" t="s">
        <v>558</v>
      </c>
      <c r="G14566" s="48" t="s">
        <v>259</v>
      </c>
      <c r="H14566" s="109"/>
      <c r="I14566" s="97">
        <f t="shared" si="3876"/>
        <v>0</v>
      </c>
      <c r="J14566" s="110"/>
      <c r="K14566" s="110"/>
      <c r="L14566" s="97">
        <f t="shared" si="3877"/>
        <v>0</v>
      </c>
      <c r="M14566" s="110"/>
      <c r="N14566" s="110"/>
      <c r="R14566" s="352">
        <f>L14796-[1]გადასახდელები!L13186</f>
        <v>0</v>
      </c>
    </row>
    <row r="14567" spans="2:18" ht="33.75" hidden="1" customHeight="1">
      <c r="B14567" s="36" t="str">
        <f t="shared" si="3875"/>
        <v>b</v>
      </c>
      <c r="C14567" s="42">
        <v>5</v>
      </c>
      <c r="D14567" s="42"/>
      <c r="F14567" s="343" t="s">
        <v>626</v>
      </c>
      <c r="G14567" s="48" t="s">
        <v>260</v>
      </c>
      <c r="H14567" s="109"/>
      <c r="I14567" s="97">
        <f t="shared" si="3876"/>
        <v>0</v>
      </c>
      <c r="J14567" s="110"/>
      <c r="K14567" s="110"/>
      <c r="L14567" s="97">
        <f t="shared" si="3877"/>
        <v>0</v>
      </c>
      <c r="M14567" s="110"/>
      <c r="N14567" s="110"/>
      <c r="R14567" s="352">
        <f>L14797-[1]გადასახდელები!L13187</f>
        <v>0</v>
      </c>
    </row>
    <row r="14568" spans="2:18" ht="24.75" hidden="1" customHeight="1">
      <c r="B14568" s="36" t="str">
        <f t="shared" si="3875"/>
        <v>b</v>
      </c>
      <c r="C14568" s="42">
        <v>5</v>
      </c>
      <c r="D14568" s="42"/>
      <c r="F14568" s="343" t="s">
        <v>627</v>
      </c>
      <c r="G14568" s="48" t="s">
        <v>261</v>
      </c>
      <c r="H14568" s="109"/>
      <c r="I14568" s="97">
        <f t="shared" si="3876"/>
        <v>0</v>
      </c>
      <c r="J14568" s="110"/>
      <c r="K14568" s="110"/>
      <c r="L14568" s="97">
        <f t="shared" si="3877"/>
        <v>0</v>
      </c>
      <c r="M14568" s="110"/>
      <c r="N14568" s="110"/>
      <c r="R14568" s="352">
        <f>L14798-[1]გადასახდელები!L13188</f>
        <v>0</v>
      </c>
    </row>
    <row r="14569" spans="2:18" ht="35.25" hidden="1" customHeight="1">
      <c r="B14569" s="36" t="str">
        <f t="shared" si="3875"/>
        <v>b</v>
      </c>
      <c r="C14569" s="42">
        <v>5</v>
      </c>
      <c r="D14569" s="42"/>
      <c r="F14569" s="343" t="s">
        <v>628</v>
      </c>
      <c r="G14569" s="48" t="s">
        <v>262</v>
      </c>
      <c r="H14569" s="109"/>
      <c r="I14569" s="97">
        <f t="shared" si="3876"/>
        <v>0</v>
      </c>
      <c r="J14569" s="110"/>
      <c r="K14569" s="110"/>
      <c r="L14569" s="97">
        <f t="shared" si="3877"/>
        <v>0</v>
      </c>
      <c r="M14569" s="110"/>
      <c r="N14569" s="110"/>
      <c r="R14569" s="352">
        <f>L14799-[1]გადასახდელები!L13189</f>
        <v>0</v>
      </c>
    </row>
    <row r="14570" spans="2:18" ht="33.75" hidden="1" customHeight="1">
      <c r="B14570" s="36" t="str">
        <f t="shared" si="3875"/>
        <v>b</v>
      </c>
      <c r="C14570" s="42">
        <v>5</v>
      </c>
      <c r="D14570" s="42"/>
      <c r="F14570" s="343" t="s">
        <v>629</v>
      </c>
      <c r="G14570" s="48" t="s">
        <v>263</v>
      </c>
      <c r="H14570" s="109"/>
      <c r="I14570" s="97">
        <f t="shared" si="3876"/>
        <v>0</v>
      </c>
      <c r="J14570" s="110"/>
      <c r="K14570" s="110"/>
      <c r="L14570" s="97">
        <f t="shared" si="3877"/>
        <v>0</v>
      </c>
      <c r="M14570" s="110"/>
      <c r="N14570" s="110"/>
      <c r="R14570" s="352">
        <f>L14800-[1]გადასახდელები!L13190</f>
        <v>0</v>
      </c>
    </row>
    <row r="14571" spans="2:18" ht="20.25" hidden="1" customHeight="1">
      <c r="B14571" s="36" t="str">
        <f t="shared" ref="B14571:B14634" si="3878">IF(H14571+I14571+L14571&gt;0,"a","b")</f>
        <v>b</v>
      </c>
      <c r="C14571" s="42">
        <v>5</v>
      </c>
      <c r="D14571" s="42"/>
      <c r="F14571" s="343" t="s">
        <v>630</v>
      </c>
      <c r="G14571" s="48" t="s">
        <v>264</v>
      </c>
      <c r="H14571" s="109"/>
      <c r="I14571" s="97">
        <f t="shared" ref="I14571:I14634" si="3879">J14571+K14571</f>
        <v>0</v>
      </c>
      <c r="J14571" s="110"/>
      <c r="K14571" s="110"/>
      <c r="L14571" s="97">
        <f t="shared" si="3877"/>
        <v>0</v>
      </c>
      <c r="M14571" s="110"/>
      <c r="N14571" s="110"/>
      <c r="R14571" s="352">
        <f>L14801-[1]გადასახდელები!L13191</f>
        <v>0</v>
      </c>
    </row>
    <row r="14572" spans="2:18" ht="20.25" hidden="1" customHeight="1">
      <c r="B14572" s="36" t="str">
        <f t="shared" si="3878"/>
        <v>b</v>
      </c>
      <c r="C14572" s="42">
        <v>5</v>
      </c>
      <c r="D14572" s="42"/>
      <c r="F14572" s="343" t="s">
        <v>631</v>
      </c>
      <c r="G14572" s="48" t="s">
        <v>265</v>
      </c>
      <c r="H14572" s="109"/>
      <c r="I14572" s="97">
        <f t="shared" si="3879"/>
        <v>0</v>
      </c>
      <c r="J14572" s="110"/>
      <c r="K14572" s="110"/>
      <c r="L14572" s="97">
        <f t="shared" si="3877"/>
        <v>0</v>
      </c>
      <c r="M14572" s="110"/>
      <c r="N14572" s="110"/>
      <c r="R14572" s="352">
        <f>L14802-[1]გადასახდელები!L13192</f>
        <v>0</v>
      </c>
    </row>
    <row r="14573" spans="2:18" ht="20.25" hidden="1" customHeight="1">
      <c r="B14573" s="36" t="str">
        <f t="shared" si="3878"/>
        <v>b</v>
      </c>
      <c r="C14573" s="42">
        <v>5</v>
      </c>
      <c r="D14573" s="42"/>
      <c r="F14573" s="343" t="s">
        <v>559</v>
      </c>
      <c r="G14573" s="48" t="s">
        <v>266</v>
      </c>
      <c r="H14573" s="109"/>
      <c r="I14573" s="97">
        <f t="shared" si="3879"/>
        <v>0</v>
      </c>
      <c r="J14573" s="110"/>
      <c r="K14573" s="110"/>
      <c r="L14573" s="97">
        <f t="shared" si="3877"/>
        <v>0</v>
      </c>
      <c r="M14573" s="110"/>
      <c r="N14573" s="110"/>
      <c r="R14573" s="352">
        <f>L14803-[1]გადასახდელები!L13193</f>
        <v>0</v>
      </c>
    </row>
    <row r="14574" spans="2:18" ht="20.25" hidden="1" customHeight="1">
      <c r="B14574" s="36" t="str">
        <f t="shared" si="3878"/>
        <v>b</v>
      </c>
      <c r="C14574" s="42">
        <v>5</v>
      </c>
      <c r="D14574" s="42"/>
      <c r="F14574" s="343" t="s">
        <v>632</v>
      </c>
      <c r="G14574" s="48" t="s">
        <v>267</v>
      </c>
      <c r="H14574" s="109"/>
      <c r="I14574" s="97">
        <f t="shared" si="3879"/>
        <v>0</v>
      </c>
      <c r="J14574" s="110"/>
      <c r="K14574" s="110"/>
      <c r="L14574" s="97">
        <f t="shared" si="3877"/>
        <v>0</v>
      </c>
      <c r="M14574" s="110"/>
      <c r="N14574" s="110"/>
      <c r="R14574" s="352">
        <f>L14804-[1]გადასახდელები!L13194</f>
        <v>0</v>
      </c>
    </row>
    <row r="14575" spans="2:18" ht="34.5" customHeight="1">
      <c r="B14575" s="36" t="str">
        <f t="shared" si="3878"/>
        <v>a</v>
      </c>
      <c r="C14575" s="42">
        <v>5</v>
      </c>
      <c r="D14575" s="42"/>
      <c r="F14575" s="343" t="s">
        <v>633</v>
      </c>
      <c r="G14575" s="48" t="s">
        <v>268</v>
      </c>
      <c r="H14575" s="109">
        <v>1E-3</v>
      </c>
      <c r="I14575" s="97">
        <f t="shared" si="3879"/>
        <v>0</v>
      </c>
      <c r="J14575" s="110"/>
      <c r="K14575" s="110"/>
      <c r="L14575" s="97">
        <f t="shared" si="3877"/>
        <v>0</v>
      </c>
      <c r="M14575" s="110"/>
      <c r="N14575" s="110"/>
      <c r="R14575" s="352">
        <f>L14805-[1]გადასახდელები!L13195</f>
        <v>0</v>
      </c>
    </row>
    <row r="14576" spans="2:18" ht="30.75" hidden="1" customHeight="1">
      <c r="B14576" s="36" t="str">
        <f t="shared" si="3878"/>
        <v>b</v>
      </c>
      <c r="C14576" s="42">
        <v>5</v>
      </c>
      <c r="D14576" s="42"/>
      <c r="F14576" s="343" t="s">
        <v>560</v>
      </c>
      <c r="G14576" s="48" t="s">
        <v>269</v>
      </c>
      <c r="H14576" s="109"/>
      <c r="I14576" s="97">
        <f t="shared" si="3879"/>
        <v>0</v>
      </c>
      <c r="J14576" s="110"/>
      <c r="K14576" s="110"/>
      <c r="L14576" s="97">
        <f t="shared" si="3877"/>
        <v>0</v>
      </c>
      <c r="M14576" s="110"/>
      <c r="N14576" s="110"/>
      <c r="R14576" s="352">
        <f>L14806-[1]გადასახდელები!L13196</f>
        <v>0</v>
      </c>
    </row>
    <row r="14577" spans="2:18" ht="20.25" hidden="1" customHeight="1">
      <c r="B14577" s="36" t="str">
        <f t="shared" si="3878"/>
        <v>b</v>
      </c>
      <c r="C14577" s="42">
        <v>3</v>
      </c>
      <c r="D14577" s="42"/>
      <c r="F14577" s="343" t="s">
        <v>634</v>
      </c>
      <c r="G14577" s="57" t="s">
        <v>209</v>
      </c>
      <c r="H14577" s="111"/>
      <c r="I14577" s="90">
        <f t="shared" si="3879"/>
        <v>0</v>
      </c>
      <c r="J14577" s="112"/>
      <c r="K14577" s="112"/>
      <c r="L14577" s="90">
        <f t="shared" si="3877"/>
        <v>0</v>
      </c>
      <c r="M14577" s="112"/>
      <c r="N14577" s="112"/>
      <c r="R14577" s="352">
        <f>L14807-[1]გადასახდელები!L13197</f>
        <v>0</v>
      </c>
    </row>
    <row r="14578" spans="2:18" ht="20.25" hidden="1" customHeight="1">
      <c r="B14578" s="36" t="str">
        <f t="shared" si="3878"/>
        <v>b</v>
      </c>
      <c r="C14578" s="42">
        <v>3</v>
      </c>
      <c r="D14578" s="42"/>
      <c r="F14578" s="342" t="s">
        <v>635</v>
      </c>
      <c r="G14578" s="57" t="s">
        <v>208</v>
      </c>
      <c r="H14578" s="89">
        <f>H14579+H14584+H14585</f>
        <v>0</v>
      </c>
      <c r="I14578" s="90">
        <f t="shared" si="3879"/>
        <v>0</v>
      </c>
      <c r="J14578" s="92">
        <f>J14579+J14584+J14585</f>
        <v>0</v>
      </c>
      <c r="K14578" s="92">
        <f>K14579+K14584+K14585</f>
        <v>0</v>
      </c>
      <c r="L14578" s="90">
        <f t="shared" si="3877"/>
        <v>0</v>
      </c>
      <c r="M14578" s="92">
        <f>M14579+M14584+M14585</f>
        <v>0</v>
      </c>
      <c r="N14578" s="92">
        <f>N14579+N14584+N14585</f>
        <v>0</v>
      </c>
      <c r="O14578" s="82" t="s">
        <v>146</v>
      </c>
      <c r="R14578" s="352">
        <f>L14808-[1]გადასახდელები!L13198</f>
        <v>0</v>
      </c>
    </row>
    <row r="14579" spans="2:18" ht="20.25" hidden="1" customHeight="1">
      <c r="B14579" s="36" t="str">
        <f t="shared" si="3878"/>
        <v>b</v>
      </c>
      <c r="C14579" s="42">
        <v>4</v>
      </c>
      <c r="D14579" s="42"/>
      <c r="F14579" s="342" t="s">
        <v>636</v>
      </c>
      <c r="G14579" s="47" t="s">
        <v>270</v>
      </c>
      <c r="H14579" s="93">
        <f>SUM(H14580:H14583)</f>
        <v>0</v>
      </c>
      <c r="I14579" s="94">
        <f t="shared" si="3879"/>
        <v>0</v>
      </c>
      <c r="J14579" s="95">
        <f>SUM(J14580:J14583)</f>
        <v>0</v>
      </c>
      <c r="K14579" s="95">
        <f>SUM(K14580:K14583)</f>
        <v>0</v>
      </c>
      <c r="L14579" s="94">
        <f t="shared" si="3877"/>
        <v>0</v>
      </c>
      <c r="M14579" s="95">
        <f>SUM(M14580:M14583)</f>
        <v>0</v>
      </c>
      <c r="N14579" s="95">
        <f>SUM(N14580:N14583)</f>
        <v>0</v>
      </c>
      <c r="O14579" s="82" t="s">
        <v>146</v>
      </c>
      <c r="R14579" s="352">
        <f>L14809-[1]გადასახდელები!L13199</f>
        <v>0</v>
      </c>
    </row>
    <row r="14580" spans="2:18" ht="20.25" hidden="1" customHeight="1">
      <c r="B14580" s="36" t="str">
        <f t="shared" si="3878"/>
        <v>b</v>
      </c>
      <c r="C14580" s="42">
        <v>5</v>
      </c>
      <c r="D14580" s="42"/>
      <c r="F14580" s="343" t="s">
        <v>637</v>
      </c>
      <c r="G14580" s="48" t="s">
        <v>271</v>
      </c>
      <c r="H14580" s="101"/>
      <c r="I14580" s="97">
        <f t="shared" si="3879"/>
        <v>0</v>
      </c>
      <c r="J14580" s="102"/>
      <c r="K14580" s="102"/>
      <c r="L14580" s="97">
        <f t="shared" si="3877"/>
        <v>0</v>
      </c>
      <c r="M14580" s="102"/>
      <c r="N14580" s="102"/>
      <c r="R14580" s="352">
        <f>L14810-[1]გადასახდელები!L13200</f>
        <v>0</v>
      </c>
    </row>
    <row r="14581" spans="2:18" ht="20.25" hidden="1" customHeight="1">
      <c r="B14581" s="36" t="str">
        <f t="shared" si="3878"/>
        <v>b</v>
      </c>
      <c r="C14581" s="42">
        <v>5</v>
      </c>
      <c r="D14581" s="42"/>
      <c r="F14581" s="343" t="s">
        <v>638</v>
      </c>
      <c r="G14581" s="48" t="s">
        <v>272</v>
      </c>
      <c r="H14581" s="101"/>
      <c r="I14581" s="97">
        <f t="shared" si="3879"/>
        <v>0</v>
      </c>
      <c r="J14581" s="102"/>
      <c r="K14581" s="102"/>
      <c r="L14581" s="97">
        <f t="shared" si="3877"/>
        <v>0</v>
      </c>
      <c r="M14581" s="102"/>
      <c r="N14581" s="102"/>
      <c r="R14581" s="352">
        <f>L14811-[1]გადასახდელები!L13201</f>
        <v>0</v>
      </c>
    </row>
    <row r="14582" spans="2:18" ht="20.25" hidden="1" customHeight="1">
      <c r="B14582" s="36" t="str">
        <f t="shared" si="3878"/>
        <v>b</v>
      </c>
      <c r="C14582" s="42">
        <v>5</v>
      </c>
      <c r="D14582" s="42"/>
      <c r="F14582" s="343" t="s">
        <v>639</v>
      </c>
      <c r="G14582" s="48" t="s">
        <v>273</v>
      </c>
      <c r="H14582" s="101"/>
      <c r="I14582" s="97">
        <f t="shared" si="3879"/>
        <v>0</v>
      </c>
      <c r="J14582" s="102"/>
      <c r="K14582" s="102"/>
      <c r="L14582" s="97">
        <f t="shared" si="3877"/>
        <v>0</v>
      </c>
      <c r="M14582" s="102"/>
      <c r="N14582" s="102"/>
      <c r="R14582" s="352">
        <f>L14812-[1]გადასახდელები!L13202</f>
        <v>0</v>
      </c>
    </row>
    <row r="14583" spans="2:18" ht="20.25" hidden="1" customHeight="1">
      <c r="B14583" s="36" t="str">
        <f t="shared" si="3878"/>
        <v>b</v>
      </c>
      <c r="C14583" s="42">
        <v>5</v>
      </c>
      <c r="D14583" s="42"/>
      <c r="F14583" s="343" t="s">
        <v>640</v>
      </c>
      <c r="G14583" s="48" t="s">
        <v>274</v>
      </c>
      <c r="H14583" s="101"/>
      <c r="I14583" s="97">
        <f t="shared" si="3879"/>
        <v>0</v>
      </c>
      <c r="J14583" s="102"/>
      <c r="K14583" s="102"/>
      <c r="L14583" s="97">
        <f t="shared" si="3877"/>
        <v>0</v>
      </c>
      <c r="M14583" s="102"/>
      <c r="N14583" s="102"/>
      <c r="R14583" s="352">
        <f>L14813-[1]გადასახდელები!L13203</f>
        <v>0</v>
      </c>
    </row>
    <row r="14584" spans="2:18" ht="20.25" hidden="1" customHeight="1">
      <c r="B14584" s="36" t="str">
        <f t="shared" si="3878"/>
        <v>b</v>
      </c>
      <c r="C14584" s="42">
        <v>4</v>
      </c>
      <c r="D14584" s="42"/>
      <c r="F14584" s="343" t="s">
        <v>641</v>
      </c>
      <c r="G14584" s="47" t="s">
        <v>275</v>
      </c>
      <c r="H14584" s="103"/>
      <c r="I14584" s="94">
        <f t="shared" si="3879"/>
        <v>0</v>
      </c>
      <c r="J14584" s="104"/>
      <c r="K14584" s="104"/>
      <c r="L14584" s="94">
        <f t="shared" si="3877"/>
        <v>0</v>
      </c>
      <c r="M14584" s="104"/>
      <c r="N14584" s="104"/>
      <c r="R14584" s="352">
        <f>L14814-[1]გადასახდელები!L13204</f>
        <v>0</v>
      </c>
    </row>
    <row r="14585" spans="2:18" ht="36" hidden="1" customHeight="1">
      <c r="B14585" s="36" t="str">
        <f t="shared" si="3878"/>
        <v>b</v>
      </c>
      <c r="C14585" s="42">
        <v>4</v>
      </c>
      <c r="D14585" s="42"/>
      <c r="F14585" s="343" t="s">
        <v>642</v>
      </c>
      <c r="G14585" s="47" t="s">
        <v>276</v>
      </c>
      <c r="H14585" s="103"/>
      <c r="I14585" s="94">
        <f t="shared" si="3879"/>
        <v>0</v>
      </c>
      <c r="J14585" s="104"/>
      <c r="K14585" s="104"/>
      <c r="L14585" s="94">
        <f t="shared" si="3877"/>
        <v>0</v>
      </c>
      <c r="M14585" s="104"/>
      <c r="N14585" s="104"/>
      <c r="R14585" s="352">
        <f>L14815-[1]გადასახდელები!L13205</f>
        <v>0</v>
      </c>
    </row>
    <row r="14586" spans="2:18" ht="20.25" hidden="1" customHeight="1">
      <c r="B14586" s="36" t="str">
        <f t="shared" si="3878"/>
        <v>b</v>
      </c>
      <c r="C14586" s="42">
        <v>3</v>
      </c>
      <c r="D14586" s="42"/>
      <c r="F14586" s="343" t="s">
        <v>561</v>
      </c>
      <c r="G14586" s="57" t="s">
        <v>202</v>
      </c>
      <c r="H14586" s="111"/>
      <c r="I14586" s="90">
        <f t="shared" si="3879"/>
        <v>0</v>
      </c>
      <c r="J14586" s="112"/>
      <c r="K14586" s="112"/>
      <c r="L14586" s="90">
        <f t="shared" si="3877"/>
        <v>0</v>
      </c>
      <c r="M14586" s="112"/>
      <c r="N14586" s="112"/>
      <c r="R14586" s="352">
        <f>L14816-[1]გადასახდელები!L13206</f>
        <v>0</v>
      </c>
    </row>
    <row r="14587" spans="2:18" ht="20.25" hidden="1" customHeight="1">
      <c r="B14587" s="36" t="str">
        <f t="shared" si="3878"/>
        <v>b</v>
      </c>
      <c r="C14587" s="42">
        <v>3</v>
      </c>
      <c r="D14587" s="42"/>
      <c r="F14587" s="342" t="s">
        <v>562</v>
      </c>
      <c r="G14587" s="57" t="s">
        <v>203</v>
      </c>
      <c r="H14587" s="89">
        <f>H14588+H14591+H14594</f>
        <v>0</v>
      </c>
      <c r="I14587" s="90">
        <f t="shared" si="3879"/>
        <v>0</v>
      </c>
      <c r="J14587" s="92">
        <f>J14588+J14591+J14594</f>
        <v>0</v>
      </c>
      <c r="K14587" s="92">
        <f>K14588+K14591+K14594</f>
        <v>0</v>
      </c>
      <c r="L14587" s="90">
        <f t="shared" si="3877"/>
        <v>0</v>
      </c>
      <c r="M14587" s="92">
        <f>M14588+M14591+M14594</f>
        <v>0</v>
      </c>
      <c r="N14587" s="92">
        <f>N14588+N14591+N14594</f>
        <v>0</v>
      </c>
      <c r="O14587" s="82" t="s">
        <v>146</v>
      </c>
      <c r="R14587" s="352">
        <f>L14817-[1]გადასახდელები!L13207</f>
        <v>0</v>
      </c>
    </row>
    <row r="14588" spans="2:18" ht="20.25" hidden="1" customHeight="1">
      <c r="B14588" s="36" t="str">
        <f t="shared" si="3878"/>
        <v>b</v>
      </c>
      <c r="C14588" s="42">
        <v>4</v>
      </c>
      <c r="D14588" s="42"/>
      <c r="F14588" s="342" t="s">
        <v>643</v>
      </c>
      <c r="G14588" s="47" t="s">
        <v>277</v>
      </c>
      <c r="H14588" s="93">
        <f>SUM(H14589:H14590)</f>
        <v>0</v>
      </c>
      <c r="I14588" s="94">
        <f t="shared" si="3879"/>
        <v>0</v>
      </c>
      <c r="J14588" s="95">
        <f>SUM(J14589:J14590)</f>
        <v>0</v>
      </c>
      <c r="K14588" s="95">
        <f>SUM(K14589:K14590)</f>
        <v>0</v>
      </c>
      <c r="L14588" s="94">
        <f t="shared" si="3877"/>
        <v>0</v>
      </c>
      <c r="M14588" s="95">
        <f>SUM(M14589:M14590)</f>
        <v>0</v>
      </c>
      <c r="N14588" s="95">
        <f>SUM(N14589:N14590)</f>
        <v>0</v>
      </c>
      <c r="O14588" s="82" t="s">
        <v>146</v>
      </c>
      <c r="R14588" s="352">
        <f>L14818-[1]გადასახდელები!L13208</f>
        <v>0</v>
      </c>
    </row>
    <row r="14589" spans="2:18" ht="20.25" hidden="1" customHeight="1">
      <c r="B14589" s="36" t="str">
        <f t="shared" si="3878"/>
        <v>b</v>
      </c>
      <c r="C14589" s="42">
        <v>5</v>
      </c>
      <c r="D14589" s="42"/>
      <c r="F14589" s="343" t="s">
        <v>644</v>
      </c>
      <c r="G14589" s="48" t="s">
        <v>278</v>
      </c>
      <c r="H14589" s="101"/>
      <c r="I14589" s="97">
        <f t="shared" si="3879"/>
        <v>0</v>
      </c>
      <c r="J14589" s="102"/>
      <c r="K14589" s="102"/>
      <c r="L14589" s="97">
        <f t="shared" si="3877"/>
        <v>0</v>
      </c>
      <c r="M14589" s="102"/>
      <c r="N14589" s="102"/>
      <c r="R14589" s="352">
        <f>L14819-[1]გადასახდელები!L13209</f>
        <v>0</v>
      </c>
    </row>
    <row r="14590" spans="2:18" ht="20.25" hidden="1" customHeight="1">
      <c r="B14590" s="36" t="str">
        <f t="shared" si="3878"/>
        <v>b</v>
      </c>
      <c r="C14590" s="42">
        <v>5</v>
      </c>
      <c r="D14590" s="42"/>
      <c r="F14590" s="343" t="s">
        <v>645</v>
      </c>
      <c r="G14590" s="48" t="s">
        <v>204</v>
      </c>
      <c r="H14590" s="101"/>
      <c r="I14590" s="97">
        <f t="shared" si="3879"/>
        <v>0</v>
      </c>
      <c r="J14590" s="102"/>
      <c r="K14590" s="102"/>
      <c r="L14590" s="97">
        <f t="shared" si="3877"/>
        <v>0</v>
      </c>
      <c r="M14590" s="102"/>
      <c r="N14590" s="102"/>
      <c r="R14590" s="352">
        <f>L14820-[1]გადასახდელები!L13210</f>
        <v>0</v>
      </c>
    </row>
    <row r="14591" spans="2:18" ht="20.25" hidden="1" customHeight="1">
      <c r="B14591" s="36" t="str">
        <f t="shared" si="3878"/>
        <v>b</v>
      </c>
      <c r="C14591" s="42">
        <v>4</v>
      </c>
      <c r="D14591" s="42"/>
      <c r="F14591" s="342" t="s">
        <v>646</v>
      </c>
      <c r="G14591" s="47" t="s">
        <v>279</v>
      </c>
      <c r="H14591" s="93">
        <f>SUM(H14592:H14593)</f>
        <v>0</v>
      </c>
      <c r="I14591" s="94">
        <f t="shared" si="3879"/>
        <v>0</v>
      </c>
      <c r="J14591" s="95">
        <f>SUM(J14592:J14593)</f>
        <v>0</v>
      </c>
      <c r="K14591" s="95">
        <f>SUM(K14592:K14593)</f>
        <v>0</v>
      </c>
      <c r="L14591" s="94">
        <f t="shared" si="3877"/>
        <v>0</v>
      </c>
      <c r="M14591" s="95">
        <f>SUM(M14592:M14593)</f>
        <v>0</v>
      </c>
      <c r="N14591" s="95">
        <f>SUM(N14592:N14593)</f>
        <v>0</v>
      </c>
      <c r="O14591" s="82" t="s">
        <v>146</v>
      </c>
      <c r="R14591" s="352">
        <f>L14821-[1]გადასახდელები!L13211</f>
        <v>0</v>
      </c>
    </row>
    <row r="14592" spans="2:18" ht="20.25" hidden="1" customHeight="1">
      <c r="B14592" s="36" t="str">
        <f t="shared" si="3878"/>
        <v>b</v>
      </c>
      <c r="C14592" s="42">
        <v>5</v>
      </c>
      <c r="D14592" s="42"/>
      <c r="F14592" s="343" t="s">
        <v>647</v>
      </c>
      <c r="G14592" s="48" t="s">
        <v>278</v>
      </c>
      <c r="H14592" s="101"/>
      <c r="I14592" s="97">
        <f t="shared" si="3879"/>
        <v>0</v>
      </c>
      <c r="J14592" s="102"/>
      <c r="K14592" s="102"/>
      <c r="L14592" s="97">
        <f t="shared" si="3877"/>
        <v>0</v>
      </c>
      <c r="M14592" s="102"/>
      <c r="N14592" s="102"/>
      <c r="R14592" s="352">
        <f>L14822-[1]გადასახდელები!L13212</f>
        <v>0</v>
      </c>
    </row>
    <row r="14593" spans="2:18" ht="20.25" hidden="1" customHeight="1">
      <c r="B14593" s="36" t="str">
        <f t="shared" si="3878"/>
        <v>b</v>
      </c>
      <c r="C14593" s="42">
        <v>5</v>
      </c>
      <c r="D14593" s="42"/>
      <c r="F14593" s="343" t="s">
        <v>648</v>
      </c>
      <c r="G14593" s="48" t="s">
        <v>204</v>
      </c>
      <c r="H14593" s="101"/>
      <c r="I14593" s="97">
        <f t="shared" si="3879"/>
        <v>0</v>
      </c>
      <c r="J14593" s="102"/>
      <c r="K14593" s="102"/>
      <c r="L14593" s="97">
        <f t="shared" si="3877"/>
        <v>0</v>
      </c>
      <c r="M14593" s="102"/>
      <c r="N14593" s="102"/>
      <c r="R14593" s="352">
        <f>L14823-[1]გადასახდელები!L13213</f>
        <v>0</v>
      </c>
    </row>
    <row r="14594" spans="2:18" ht="20.25" hidden="1" customHeight="1">
      <c r="B14594" s="36" t="str">
        <f t="shared" si="3878"/>
        <v>b</v>
      </c>
      <c r="C14594" s="42">
        <v>4</v>
      </c>
      <c r="D14594" s="42"/>
      <c r="F14594" s="342" t="s">
        <v>563</v>
      </c>
      <c r="G14594" s="47" t="s">
        <v>280</v>
      </c>
      <c r="H14594" s="93">
        <f>SUM(H14595:H14596)</f>
        <v>0</v>
      </c>
      <c r="I14594" s="94">
        <f t="shared" si="3879"/>
        <v>0</v>
      </c>
      <c r="J14594" s="95">
        <f>SUM(J14595:J14596)</f>
        <v>0</v>
      </c>
      <c r="K14594" s="95">
        <f>SUM(K14595:K14596)</f>
        <v>0</v>
      </c>
      <c r="L14594" s="94">
        <f t="shared" si="3877"/>
        <v>0</v>
      </c>
      <c r="M14594" s="95">
        <f>SUM(M14595:M14596)</f>
        <v>0</v>
      </c>
      <c r="N14594" s="95">
        <f>SUM(N14595:N14596)</f>
        <v>0</v>
      </c>
      <c r="O14594" s="82" t="s">
        <v>146</v>
      </c>
      <c r="R14594" s="352">
        <f>L14824-[1]გადასახდელები!L13214</f>
        <v>0</v>
      </c>
    </row>
    <row r="14595" spans="2:18" ht="20.25" hidden="1" customHeight="1">
      <c r="B14595" s="36" t="str">
        <f t="shared" si="3878"/>
        <v>b</v>
      </c>
      <c r="C14595" s="42">
        <v>5</v>
      </c>
      <c r="D14595" s="42"/>
      <c r="F14595" s="343" t="s">
        <v>649</v>
      </c>
      <c r="G14595" s="48" t="s">
        <v>278</v>
      </c>
      <c r="H14595" s="101"/>
      <c r="I14595" s="97">
        <f t="shared" si="3879"/>
        <v>0</v>
      </c>
      <c r="J14595" s="102"/>
      <c r="K14595" s="102"/>
      <c r="L14595" s="97">
        <f t="shared" ref="L14595:L14658" si="3880">M14595+N14595</f>
        <v>0</v>
      </c>
      <c r="M14595" s="102"/>
      <c r="N14595" s="102"/>
      <c r="R14595" s="352">
        <f>L14825-[1]გადასახდელები!L13215</f>
        <v>0</v>
      </c>
    </row>
    <row r="14596" spans="2:18" ht="20.25" hidden="1" customHeight="1">
      <c r="B14596" s="36" t="str">
        <f t="shared" si="3878"/>
        <v>b</v>
      </c>
      <c r="C14596" s="42">
        <v>5</v>
      </c>
      <c r="D14596" s="42"/>
      <c r="F14596" s="343" t="s">
        <v>564</v>
      </c>
      <c r="G14596" s="48" t="s">
        <v>204</v>
      </c>
      <c r="H14596" s="101"/>
      <c r="I14596" s="97">
        <f t="shared" si="3879"/>
        <v>0</v>
      </c>
      <c r="J14596" s="102"/>
      <c r="K14596" s="102"/>
      <c r="L14596" s="97">
        <f t="shared" si="3880"/>
        <v>0</v>
      </c>
      <c r="M14596" s="102"/>
      <c r="N14596" s="102"/>
      <c r="R14596" s="352">
        <f>L14826-[1]გადასახდელები!L13216</f>
        <v>0</v>
      </c>
    </row>
    <row r="14597" spans="2:18" ht="20.25" customHeight="1">
      <c r="B14597" s="36" t="str">
        <f t="shared" si="3878"/>
        <v>a</v>
      </c>
      <c r="C14597" s="42">
        <v>3</v>
      </c>
      <c r="D14597" s="42"/>
      <c r="F14597" s="342" t="s">
        <v>565</v>
      </c>
      <c r="G14597" s="57" t="s">
        <v>206</v>
      </c>
      <c r="H14597" s="89">
        <f>H14598+H14601+H14604</f>
        <v>0</v>
      </c>
      <c r="I14597" s="90">
        <f t="shared" si="3879"/>
        <v>20</v>
      </c>
      <c r="J14597" s="92">
        <f>J14598+J14601+J14604</f>
        <v>0</v>
      </c>
      <c r="K14597" s="92">
        <f>K14598+K14601+K14604</f>
        <v>20</v>
      </c>
      <c r="L14597" s="90">
        <f t="shared" si="3880"/>
        <v>2.2160000000000002</v>
      </c>
      <c r="M14597" s="92">
        <f>M14598+M14601+M14604</f>
        <v>0</v>
      </c>
      <c r="N14597" s="92">
        <f>N14598+N14601+N14604</f>
        <v>2.2160000000000002</v>
      </c>
      <c r="O14597" s="82" t="s">
        <v>146</v>
      </c>
      <c r="R14597" s="352">
        <f>L14827-[1]გადასახდელები!L13217</f>
        <v>2.5</v>
      </c>
    </row>
    <row r="14598" spans="2:18" ht="20.25" hidden="1" customHeight="1">
      <c r="B14598" s="36" t="str">
        <f t="shared" si="3878"/>
        <v>b</v>
      </c>
      <c r="C14598" s="42">
        <v>4</v>
      </c>
      <c r="D14598" s="42"/>
      <c r="F14598" s="342" t="s">
        <v>650</v>
      </c>
      <c r="G14598" s="47" t="s">
        <v>281</v>
      </c>
      <c r="H14598" s="93">
        <f>SUM(H14599:H14600)</f>
        <v>0</v>
      </c>
      <c r="I14598" s="94">
        <f t="shared" si="3879"/>
        <v>0</v>
      </c>
      <c r="J14598" s="95">
        <f>SUM(J14599:J14600)</f>
        <v>0</v>
      </c>
      <c r="K14598" s="95">
        <f>SUM(K14599:K14600)</f>
        <v>0</v>
      </c>
      <c r="L14598" s="94">
        <f t="shared" si="3880"/>
        <v>0</v>
      </c>
      <c r="M14598" s="95">
        <f>SUM(M14599:M14600)</f>
        <v>0</v>
      </c>
      <c r="N14598" s="95">
        <f>SUM(N14599:N14600)</f>
        <v>0</v>
      </c>
      <c r="O14598" s="82" t="s">
        <v>146</v>
      </c>
      <c r="R14598" s="352">
        <f>L14828-[1]გადასახდელები!L13218</f>
        <v>0</v>
      </c>
    </row>
    <row r="14599" spans="2:18" ht="20.25" hidden="1" customHeight="1">
      <c r="B14599" s="36" t="str">
        <f t="shared" si="3878"/>
        <v>b</v>
      </c>
      <c r="C14599" s="42">
        <v>5</v>
      </c>
      <c r="D14599" s="42"/>
      <c r="F14599" s="343" t="s">
        <v>651</v>
      </c>
      <c r="G14599" s="48" t="s">
        <v>282</v>
      </c>
      <c r="H14599" s="101"/>
      <c r="I14599" s="97">
        <f t="shared" si="3879"/>
        <v>0</v>
      </c>
      <c r="J14599" s="102"/>
      <c r="K14599" s="102"/>
      <c r="L14599" s="97">
        <f t="shared" si="3880"/>
        <v>0</v>
      </c>
      <c r="M14599" s="102"/>
      <c r="N14599" s="102"/>
      <c r="R14599" s="352">
        <f>L14829-[1]გადასახდელები!L13219</f>
        <v>0</v>
      </c>
    </row>
    <row r="14600" spans="2:18" ht="20.25" hidden="1" customHeight="1">
      <c r="B14600" s="36" t="str">
        <f t="shared" si="3878"/>
        <v>b</v>
      </c>
      <c r="C14600" s="42">
        <v>5</v>
      </c>
      <c r="D14600" s="42"/>
      <c r="F14600" s="343" t="s">
        <v>652</v>
      </c>
      <c r="G14600" s="48" t="s">
        <v>283</v>
      </c>
      <c r="H14600" s="101"/>
      <c r="I14600" s="97">
        <f t="shared" si="3879"/>
        <v>0</v>
      </c>
      <c r="J14600" s="102"/>
      <c r="K14600" s="102"/>
      <c r="L14600" s="97">
        <f t="shared" si="3880"/>
        <v>0</v>
      </c>
      <c r="M14600" s="102"/>
      <c r="N14600" s="102"/>
      <c r="R14600" s="352">
        <f>L14830-[1]გადასახდელები!L13220</f>
        <v>0</v>
      </c>
    </row>
    <row r="14601" spans="2:18" ht="20.25" customHeight="1">
      <c r="B14601" s="36" t="str">
        <f t="shared" si="3878"/>
        <v>a</v>
      </c>
      <c r="C14601" s="42">
        <v>4</v>
      </c>
      <c r="D14601" s="42"/>
      <c r="F14601" s="342" t="s">
        <v>566</v>
      </c>
      <c r="G14601" s="47" t="s">
        <v>284</v>
      </c>
      <c r="H14601" s="93">
        <f>SUM(H14602:H14603)</f>
        <v>0</v>
      </c>
      <c r="I14601" s="94">
        <f t="shared" si="3879"/>
        <v>20</v>
      </c>
      <c r="J14601" s="95">
        <f>SUM(J14602:J14603)</f>
        <v>0</v>
      </c>
      <c r="K14601" s="95">
        <f>SUM(K14602:K14603)</f>
        <v>20</v>
      </c>
      <c r="L14601" s="94">
        <f t="shared" si="3880"/>
        <v>2.2160000000000002</v>
      </c>
      <c r="M14601" s="95">
        <f>SUM(M14602:M14603)</f>
        <v>0</v>
      </c>
      <c r="N14601" s="95">
        <f>SUM(N14602:N14603)</f>
        <v>2.2160000000000002</v>
      </c>
      <c r="O14601" s="82" t="s">
        <v>146</v>
      </c>
      <c r="R14601" s="352">
        <f>L14831-[1]გადასახდელები!L13221</f>
        <v>2.5</v>
      </c>
    </row>
    <row r="14602" spans="2:18" ht="20.25" customHeight="1" thickBot="1">
      <c r="B14602" s="36" t="str">
        <f t="shared" si="3878"/>
        <v>a</v>
      </c>
      <c r="C14602" s="42">
        <v>5</v>
      </c>
      <c r="D14602" s="42"/>
      <c r="F14602" s="343" t="s">
        <v>567</v>
      </c>
      <c r="G14602" s="48" t="s">
        <v>282</v>
      </c>
      <c r="H14602" s="101"/>
      <c r="I14602" s="97">
        <f t="shared" si="3879"/>
        <v>20</v>
      </c>
      <c r="J14602" s="102"/>
      <c r="K14602" s="102">
        <v>20</v>
      </c>
      <c r="L14602" s="97">
        <f t="shared" si="3880"/>
        <v>2.2160000000000002</v>
      </c>
      <c r="M14602" s="102"/>
      <c r="N14602" s="102">
        <f>0.316+0.365+0.355+0.68+0.5</f>
        <v>2.2160000000000002</v>
      </c>
      <c r="R14602" s="352">
        <f>L14832-[1]გადასახდელები!L13222</f>
        <v>2.5</v>
      </c>
    </row>
    <row r="14603" spans="2:18" ht="20.25" hidden="1" customHeight="1">
      <c r="B14603" s="36" t="str">
        <f t="shared" si="3878"/>
        <v>b</v>
      </c>
      <c r="C14603" s="42">
        <v>5</v>
      </c>
      <c r="D14603" s="42"/>
      <c r="F14603" s="343" t="s">
        <v>653</v>
      </c>
      <c r="G14603" s="48" t="s">
        <v>283</v>
      </c>
      <c r="H14603" s="101"/>
      <c r="I14603" s="97">
        <f t="shared" si="3879"/>
        <v>0</v>
      </c>
      <c r="J14603" s="102"/>
      <c r="K14603" s="102"/>
      <c r="L14603" s="97">
        <f t="shared" si="3880"/>
        <v>0</v>
      </c>
      <c r="M14603" s="102"/>
      <c r="N14603" s="102"/>
      <c r="R14603" s="352">
        <f>L14833-[1]გადასახდელები!L13223</f>
        <v>0</v>
      </c>
    </row>
    <row r="14604" spans="2:18" ht="20.25" hidden="1" customHeight="1">
      <c r="B14604" s="36" t="str">
        <f t="shared" si="3878"/>
        <v>b</v>
      </c>
      <c r="C14604" s="42">
        <v>4</v>
      </c>
      <c r="D14604" s="42"/>
      <c r="F14604" s="342" t="s">
        <v>654</v>
      </c>
      <c r="G14604" s="47" t="s">
        <v>207</v>
      </c>
      <c r="H14604" s="93">
        <f>SUM(H14605:H14606)</f>
        <v>0</v>
      </c>
      <c r="I14604" s="94">
        <f t="shared" si="3879"/>
        <v>0</v>
      </c>
      <c r="J14604" s="95">
        <f>SUM(J14605:J14606)</f>
        <v>0</v>
      </c>
      <c r="K14604" s="95">
        <f>SUM(K14605:K14606)</f>
        <v>0</v>
      </c>
      <c r="L14604" s="94">
        <f t="shared" si="3880"/>
        <v>0</v>
      </c>
      <c r="M14604" s="95">
        <f>SUM(M14605:M14606)</f>
        <v>0</v>
      </c>
      <c r="N14604" s="95">
        <f>SUM(N14605:N14606)</f>
        <v>0</v>
      </c>
      <c r="O14604" s="82" t="s">
        <v>146</v>
      </c>
      <c r="R14604" s="352">
        <f>L14834-[1]გადასახდელები!L13224</f>
        <v>0</v>
      </c>
    </row>
    <row r="14605" spans="2:18" ht="20.25" hidden="1" customHeight="1">
      <c r="B14605" s="36" t="str">
        <f t="shared" si="3878"/>
        <v>b</v>
      </c>
      <c r="C14605" s="42">
        <v>5</v>
      </c>
      <c r="D14605" s="42"/>
      <c r="F14605" s="343" t="s">
        <v>655</v>
      </c>
      <c r="G14605" s="48" t="s">
        <v>282</v>
      </c>
      <c r="H14605" s="101"/>
      <c r="I14605" s="97">
        <f t="shared" si="3879"/>
        <v>0</v>
      </c>
      <c r="J14605" s="102"/>
      <c r="K14605" s="102"/>
      <c r="L14605" s="97">
        <f t="shared" si="3880"/>
        <v>0</v>
      </c>
      <c r="M14605" s="102"/>
      <c r="N14605" s="102"/>
      <c r="R14605" s="352">
        <f>L14835-[1]გადასახდელები!L13225</f>
        <v>0</v>
      </c>
    </row>
    <row r="14606" spans="2:18" ht="20.25" hidden="1" customHeight="1">
      <c r="B14606" s="36" t="str">
        <f t="shared" si="3878"/>
        <v>b</v>
      </c>
      <c r="C14606" s="42">
        <v>5</v>
      </c>
      <c r="D14606" s="42"/>
      <c r="F14606" s="343" t="s">
        <v>656</v>
      </c>
      <c r="G14606" s="48" t="s">
        <v>283</v>
      </c>
      <c r="H14606" s="101"/>
      <c r="I14606" s="97">
        <f t="shared" si="3879"/>
        <v>0</v>
      </c>
      <c r="J14606" s="102"/>
      <c r="K14606" s="102"/>
      <c r="L14606" s="97">
        <f t="shared" si="3880"/>
        <v>0</v>
      </c>
      <c r="M14606" s="102"/>
      <c r="N14606" s="102"/>
      <c r="R14606" s="352">
        <f>L14836-[1]გადასახდელები!L13226</f>
        <v>0</v>
      </c>
    </row>
    <row r="14607" spans="2:18" ht="20.25" hidden="1" customHeight="1">
      <c r="B14607" s="36" t="str">
        <f t="shared" si="3878"/>
        <v>b</v>
      </c>
      <c r="C14607" s="42">
        <v>3</v>
      </c>
      <c r="D14607" s="42"/>
      <c r="F14607" s="342" t="s">
        <v>568</v>
      </c>
      <c r="G14607" s="57" t="s">
        <v>205</v>
      </c>
      <c r="H14607" s="89">
        <f>H14608+H14609</f>
        <v>0</v>
      </c>
      <c r="I14607" s="90">
        <f t="shared" si="3879"/>
        <v>0</v>
      </c>
      <c r="J14607" s="92">
        <f>J14608+J14609</f>
        <v>0</v>
      </c>
      <c r="K14607" s="92">
        <f>K14608+K14609</f>
        <v>0</v>
      </c>
      <c r="L14607" s="90">
        <f t="shared" si="3880"/>
        <v>0</v>
      </c>
      <c r="M14607" s="92">
        <f>M14608+M14609</f>
        <v>0</v>
      </c>
      <c r="N14607" s="92">
        <f>N14608+N14609</f>
        <v>0</v>
      </c>
      <c r="O14607" s="82" t="s">
        <v>146</v>
      </c>
      <c r="R14607" s="352">
        <f>L14837-[1]გადასახდელები!L13227</f>
        <v>0</v>
      </c>
    </row>
    <row r="14608" spans="2:18" ht="20.25" hidden="1" customHeight="1">
      <c r="B14608" s="36" t="str">
        <f t="shared" si="3878"/>
        <v>b</v>
      </c>
      <c r="C14608" s="42">
        <v>4</v>
      </c>
      <c r="D14608" s="42"/>
      <c r="F14608" s="343" t="s">
        <v>657</v>
      </c>
      <c r="G14608" s="47" t="s">
        <v>285</v>
      </c>
      <c r="H14608" s="103"/>
      <c r="I14608" s="94">
        <f t="shared" si="3879"/>
        <v>0</v>
      </c>
      <c r="J14608" s="104"/>
      <c r="K14608" s="104"/>
      <c r="L14608" s="94">
        <f t="shared" si="3880"/>
        <v>0</v>
      </c>
      <c r="M14608" s="104"/>
      <c r="N14608" s="104"/>
      <c r="R14608" s="352">
        <f>L14838-[1]გადასახდელები!L13228</f>
        <v>0</v>
      </c>
    </row>
    <row r="14609" spans="2:18" ht="20.25" hidden="1" customHeight="1">
      <c r="B14609" s="36" t="str">
        <f t="shared" si="3878"/>
        <v>b</v>
      </c>
      <c r="C14609" s="42">
        <v>4</v>
      </c>
      <c r="D14609" s="42"/>
      <c r="F14609" s="342" t="s">
        <v>570</v>
      </c>
      <c r="G14609" s="47" t="s">
        <v>286</v>
      </c>
      <c r="H14609" s="93">
        <f>H14610+H14629</f>
        <v>0</v>
      </c>
      <c r="I14609" s="94">
        <f t="shared" si="3879"/>
        <v>0</v>
      </c>
      <c r="J14609" s="95">
        <f>J14610+J14629</f>
        <v>0</v>
      </c>
      <c r="K14609" s="95">
        <f>K14610+K14629</f>
        <v>0</v>
      </c>
      <c r="L14609" s="94">
        <f t="shared" si="3880"/>
        <v>0</v>
      </c>
      <c r="M14609" s="95">
        <f>M14610+M14629</f>
        <v>0</v>
      </c>
      <c r="N14609" s="95">
        <f>N14610+N14629</f>
        <v>0</v>
      </c>
      <c r="O14609" s="82" t="s">
        <v>146</v>
      </c>
      <c r="R14609" s="352">
        <f>L14839-[1]გადასახდელები!L13229</f>
        <v>0</v>
      </c>
    </row>
    <row r="14610" spans="2:18" ht="20.25" hidden="1" customHeight="1">
      <c r="B14610" s="36" t="str">
        <f t="shared" si="3878"/>
        <v>b</v>
      </c>
      <c r="C14610" s="42">
        <v>5</v>
      </c>
      <c r="D14610" s="42"/>
      <c r="F14610" s="342" t="s">
        <v>569</v>
      </c>
      <c r="G14610" s="48" t="s">
        <v>287</v>
      </c>
      <c r="H14610" s="113">
        <f>SUM(H14611:H14628)</f>
        <v>0</v>
      </c>
      <c r="I14610" s="97">
        <f t="shared" si="3879"/>
        <v>0</v>
      </c>
      <c r="J14610" s="114">
        <f>SUM(J14611:J14628)</f>
        <v>0</v>
      </c>
      <c r="K14610" s="114">
        <f>SUM(K14611:K14628)</f>
        <v>0</v>
      </c>
      <c r="L14610" s="97">
        <f t="shared" si="3880"/>
        <v>0</v>
      </c>
      <c r="M14610" s="114">
        <f>SUM(M14611:M14628)</f>
        <v>0</v>
      </c>
      <c r="N14610" s="114">
        <f>SUM(N14611:N14628)</f>
        <v>0</v>
      </c>
      <c r="O14610" s="82" t="s">
        <v>146</v>
      </c>
      <c r="R14610" s="352">
        <f>L14840-[1]გადასახდელები!L13230</f>
        <v>0</v>
      </c>
    </row>
    <row r="14611" spans="2:18" ht="45" hidden="1" customHeight="1">
      <c r="B14611" s="36" t="str">
        <f t="shared" si="3878"/>
        <v>b</v>
      </c>
      <c r="C14611" s="42">
        <v>6</v>
      </c>
      <c r="D14611" s="42"/>
      <c r="F14611" s="343" t="s">
        <v>658</v>
      </c>
      <c r="G14611" s="45" t="s">
        <v>215</v>
      </c>
      <c r="H14611" s="99"/>
      <c r="I14611" s="105">
        <f t="shared" si="3879"/>
        <v>0</v>
      </c>
      <c r="J14611" s="100"/>
      <c r="K14611" s="100"/>
      <c r="L14611" s="105">
        <f t="shared" si="3880"/>
        <v>0</v>
      </c>
      <c r="M14611" s="100"/>
      <c r="N14611" s="100"/>
      <c r="R14611" s="352">
        <f>L14841-[1]გადასახდელები!L13231</f>
        <v>0</v>
      </c>
    </row>
    <row r="14612" spans="2:18" ht="20.25" hidden="1" customHeight="1">
      <c r="B14612" s="36" t="str">
        <f t="shared" si="3878"/>
        <v>b</v>
      </c>
      <c r="C14612" s="42">
        <v>6</v>
      </c>
      <c r="D14612" s="42"/>
      <c r="F14612" s="343" t="s">
        <v>659</v>
      </c>
      <c r="G14612" s="45" t="s">
        <v>288</v>
      </c>
      <c r="H14612" s="99"/>
      <c r="I14612" s="105">
        <f t="shared" si="3879"/>
        <v>0</v>
      </c>
      <c r="J14612" s="100"/>
      <c r="K14612" s="100"/>
      <c r="L14612" s="105">
        <f t="shared" si="3880"/>
        <v>0</v>
      </c>
      <c r="M14612" s="100"/>
      <c r="N14612" s="100"/>
      <c r="R14612" s="352">
        <f>L14842-[1]გადასახდელები!L13232</f>
        <v>0</v>
      </c>
    </row>
    <row r="14613" spans="2:18" ht="20.25" hidden="1" customHeight="1">
      <c r="B14613" s="36" t="str">
        <f t="shared" si="3878"/>
        <v>b</v>
      </c>
      <c r="C14613" s="42">
        <v>6</v>
      </c>
      <c r="D14613" s="42"/>
      <c r="F14613" s="343" t="s">
        <v>660</v>
      </c>
      <c r="G14613" s="45" t="s">
        <v>289</v>
      </c>
      <c r="H14613" s="99"/>
      <c r="I14613" s="105">
        <f t="shared" si="3879"/>
        <v>0</v>
      </c>
      <c r="J14613" s="100"/>
      <c r="K14613" s="100"/>
      <c r="L14613" s="105">
        <f t="shared" si="3880"/>
        <v>0</v>
      </c>
      <c r="M14613" s="100"/>
      <c r="N14613" s="100"/>
      <c r="R14613" s="352">
        <f>L14843-[1]გადასახდელები!L13233</f>
        <v>0</v>
      </c>
    </row>
    <row r="14614" spans="2:18" ht="20.25" hidden="1" customHeight="1">
      <c r="B14614" s="36" t="str">
        <f t="shared" si="3878"/>
        <v>b</v>
      </c>
      <c r="C14614" s="42">
        <v>6</v>
      </c>
      <c r="D14614" s="42"/>
      <c r="F14614" s="343" t="s">
        <v>661</v>
      </c>
      <c r="G14614" s="45" t="s">
        <v>216</v>
      </c>
      <c r="H14614" s="99"/>
      <c r="I14614" s="105">
        <f t="shared" si="3879"/>
        <v>0</v>
      </c>
      <c r="J14614" s="100"/>
      <c r="K14614" s="100"/>
      <c r="L14614" s="105">
        <f t="shared" si="3880"/>
        <v>0</v>
      </c>
      <c r="M14614" s="100"/>
      <c r="N14614" s="100"/>
      <c r="R14614" s="352">
        <f>L14844-[1]გადასახდელები!L13234</f>
        <v>0</v>
      </c>
    </row>
    <row r="14615" spans="2:18" ht="20.25" hidden="1" customHeight="1">
      <c r="B14615" s="36" t="str">
        <f t="shared" si="3878"/>
        <v>b</v>
      </c>
      <c r="C14615" s="42">
        <v>6</v>
      </c>
      <c r="D14615" s="42"/>
      <c r="F14615" s="343" t="s">
        <v>662</v>
      </c>
      <c r="G14615" s="45" t="s">
        <v>217</v>
      </c>
      <c r="H14615" s="99"/>
      <c r="I14615" s="105">
        <f t="shared" si="3879"/>
        <v>0</v>
      </c>
      <c r="J14615" s="100"/>
      <c r="K14615" s="100"/>
      <c r="L14615" s="105">
        <f t="shared" si="3880"/>
        <v>0</v>
      </c>
      <c r="M14615" s="100"/>
      <c r="N14615" s="100"/>
      <c r="R14615" s="352">
        <f>L14845-[1]გადასახდელები!L13235</f>
        <v>0</v>
      </c>
    </row>
    <row r="14616" spans="2:18" ht="20.25" hidden="1" customHeight="1">
      <c r="B14616" s="36" t="str">
        <f t="shared" si="3878"/>
        <v>b</v>
      </c>
      <c r="C14616" s="42">
        <v>6</v>
      </c>
      <c r="D14616" s="42"/>
      <c r="F14616" s="343" t="s">
        <v>571</v>
      </c>
      <c r="G14616" s="45" t="s">
        <v>290</v>
      </c>
      <c r="H14616" s="99"/>
      <c r="I14616" s="105">
        <f t="shared" si="3879"/>
        <v>0</v>
      </c>
      <c r="J14616" s="100"/>
      <c r="K14616" s="100"/>
      <c r="L14616" s="105">
        <f t="shared" si="3880"/>
        <v>0</v>
      </c>
      <c r="M14616" s="100"/>
      <c r="N14616" s="100"/>
      <c r="R14616" s="352">
        <f>L14846-[1]გადასახდელები!L13236</f>
        <v>0</v>
      </c>
    </row>
    <row r="14617" spans="2:18" ht="20.25" hidden="1" customHeight="1">
      <c r="B14617" s="36" t="str">
        <f t="shared" si="3878"/>
        <v>b</v>
      </c>
      <c r="C14617" s="42">
        <v>6</v>
      </c>
      <c r="D14617" s="42"/>
      <c r="F14617" s="343" t="s">
        <v>663</v>
      </c>
      <c r="G14617" s="45" t="s">
        <v>291</v>
      </c>
      <c r="H14617" s="99"/>
      <c r="I14617" s="105">
        <f t="shared" si="3879"/>
        <v>0</v>
      </c>
      <c r="J14617" s="100"/>
      <c r="K14617" s="100"/>
      <c r="L14617" s="105">
        <f t="shared" si="3880"/>
        <v>0</v>
      </c>
      <c r="M14617" s="100"/>
      <c r="N14617" s="100"/>
      <c r="R14617" s="352">
        <f>L14847-[1]გადასახდელები!L13237</f>
        <v>0</v>
      </c>
    </row>
    <row r="14618" spans="2:18" ht="20.25" hidden="1" customHeight="1">
      <c r="B14618" s="36" t="str">
        <f t="shared" si="3878"/>
        <v>b</v>
      </c>
      <c r="C14618" s="42">
        <v>6</v>
      </c>
      <c r="D14618" s="42"/>
      <c r="F14618" s="343" t="s">
        <v>664</v>
      </c>
      <c r="G14618" s="45" t="s">
        <v>218</v>
      </c>
      <c r="H14618" s="99"/>
      <c r="I14618" s="105">
        <f t="shared" si="3879"/>
        <v>0</v>
      </c>
      <c r="J14618" s="100"/>
      <c r="K14618" s="100"/>
      <c r="L14618" s="105">
        <f t="shared" si="3880"/>
        <v>0</v>
      </c>
      <c r="M14618" s="100"/>
      <c r="N14618" s="100"/>
      <c r="R14618" s="352">
        <f>L14848-[1]გადასახდელები!L13238</f>
        <v>0</v>
      </c>
    </row>
    <row r="14619" spans="2:18" ht="20.25" hidden="1" customHeight="1">
      <c r="B14619" s="36" t="str">
        <f t="shared" si="3878"/>
        <v>b</v>
      </c>
      <c r="C14619" s="42">
        <v>6</v>
      </c>
      <c r="D14619" s="42"/>
      <c r="F14619" s="343" t="s">
        <v>665</v>
      </c>
      <c r="G14619" s="45" t="s">
        <v>219</v>
      </c>
      <c r="H14619" s="99"/>
      <c r="I14619" s="105">
        <f t="shared" si="3879"/>
        <v>0</v>
      </c>
      <c r="J14619" s="100"/>
      <c r="K14619" s="100"/>
      <c r="L14619" s="105">
        <f t="shared" si="3880"/>
        <v>0</v>
      </c>
      <c r="M14619" s="100"/>
      <c r="N14619" s="100"/>
      <c r="R14619" s="352">
        <f>L14849-[1]გადასახდელები!L13239</f>
        <v>0</v>
      </c>
    </row>
    <row r="14620" spans="2:18" ht="20.25" hidden="1" customHeight="1">
      <c r="B14620" s="36" t="str">
        <f t="shared" si="3878"/>
        <v>b</v>
      </c>
      <c r="C14620" s="42">
        <v>6</v>
      </c>
      <c r="D14620" s="42"/>
      <c r="F14620" s="343" t="s">
        <v>666</v>
      </c>
      <c r="G14620" s="45" t="s">
        <v>220</v>
      </c>
      <c r="H14620" s="99"/>
      <c r="I14620" s="105">
        <f t="shared" si="3879"/>
        <v>0</v>
      </c>
      <c r="J14620" s="100"/>
      <c r="K14620" s="100"/>
      <c r="L14620" s="105">
        <f t="shared" si="3880"/>
        <v>0</v>
      </c>
      <c r="M14620" s="100"/>
      <c r="N14620" s="100"/>
      <c r="R14620" s="352">
        <f>L14850-[1]გადასახდელები!L13240</f>
        <v>0</v>
      </c>
    </row>
    <row r="14621" spans="2:18" ht="20.25" hidden="1" customHeight="1">
      <c r="B14621" s="36" t="str">
        <f t="shared" si="3878"/>
        <v>b</v>
      </c>
      <c r="C14621" s="42">
        <v>6</v>
      </c>
      <c r="D14621" s="42"/>
      <c r="F14621" s="343" t="s">
        <v>667</v>
      </c>
      <c r="G14621" s="45" t="s">
        <v>221</v>
      </c>
      <c r="H14621" s="99"/>
      <c r="I14621" s="105">
        <f t="shared" si="3879"/>
        <v>0</v>
      </c>
      <c r="J14621" s="100"/>
      <c r="K14621" s="100"/>
      <c r="L14621" s="105">
        <f t="shared" si="3880"/>
        <v>0</v>
      </c>
      <c r="M14621" s="100"/>
      <c r="N14621" s="100"/>
      <c r="R14621" s="352">
        <f>L14851-[1]გადასახდელები!L13241</f>
        <v>0</v>
      </c>
    </row>
    <row r="14622" spans="2:18" ht="20.25" hidden="1" customHeight="1">
      <c r="B14622" s="36" t="str">
        <f t="shared" si="3878"/>
        <v>b</v>
      </c>
      <c r="C14622" s="42">
        <v>6</v>
      </c>
      <c r="D14622" s="42"/>
      <c r="F14622" s="343" t="s">
        <v>668</v>
      </c>
      <c r="G14622" s="45" t="s">
        <v>222</v>
      </c>
      <c r="H14622" s="99"/>
      <c r="I14622" s="105">
        <f t="shared" si="3879"/>
        <v>0</v>
      </c>
      <c r="J14622" s="100"/>
      <c r="K14622" s="100"/>
      <c r="L14622" s="105">
        <f t="shared" si="3880"/>
        <v>0</v>
      </c>
      <c r="M14622" s="100"/>
      <c r="N14622" s="100"/>
      <c r="R14622" s="352">
        <f>L14852-[1]გადასახდელები!L13242</f>
        <v>0</v>
      </c>
    </row>
    <row r="14623" spans="2:18" ht="20.25" hidden="1" customHeight="1">
      <c r="B14623" s="36" t="str">
        <f t="shared" si="3878"/>
        <v>b</v>
      </c>
      <c r="C14623" s="42">
        <v>6</v>
      </c>
      <c r="D14623" s="42"/>
      <c r="F14623" s="343" t="s">
        <v>669</v>
      </c>
      <c r="G14623" s="45" t="s">
        <v>223</v>
      </c>
      <c r="H14623" s="99"/>
      <c r="I14623" s="105">
        <f t="shared" si="3879"/>
        <v>0</v>
      </c>
      <c r="J14623" s="100"/>
      <c r="K14623" s="100"/>
      <c r="L14623" s="105">
        <f t="shared" si="3880"/>
        <v>0</v>
      </c>
      <c r="M14623" s="100"/>
      <c r="N14623" s="100"/>
      <c r="R14623" s="352">
        <f>L14853-[1]გადასახდელები!L13243</f>
        <v>0</v>
      </c>
    </row>
    <row r="14624" spans="2:18" ht="36" hidden="1" customHeight="1">
      <c r="B14624" s="36" t="str">
        <f t="shared" si="3878"/>
        <v>b</v>
      </c>
      <c r="C14624" s="42">
        <v>6</v>
      </c>
      <c r="D14624" s="42"/>
      <c r="F14624" s="343" t="s">
        <v>670</v>
      </c>
      <c r="G14624" s="45" t="s">
        <v>224</v>
      </c>
      <c r="H14624" s="99"/>
      <c r="I14624" s="105">
        <f t="shared" si="3879"/>
        <v>0</v>
      </c>
      <c r="J14624" s="100"/>
      <c r="K14624" s="100"/>
      <c r="L14624" s="105">
        <f t="shared" si="3880"/>
        <v>0</v>
      </c>
      <c r="M14624" s="100"/>
      <c r="N14624" s="100"/>
      <c r="R14624" s="352">
        <f>L14854-[1]გადასახდელები!L13244</f>
        <v>0</v>
      </c>
    </row>
    <row r="14625" spans="2:18" ht="48.75" hidden="1" customHeight="1">
      <c r="B14625" s="36" t="str">
        <f t="shared" si="3878"/>
        <v>b</v>
      </c>
      <c r="C14625" s="42">
        <v>6</v>
      </c>
      <c r="D14625" s="42"/>
      <c r="F14625" s="343" t="s">
        <v>671</v>
      </c>
      <c r="G14625" s="45" t="s">
        <v>225</v>
      </c>
      <c r="H14625" s="99"/>
      <c r="I14625" s="105">
        <f t="shared" si="3879"/>
        <v>0</v>
      </c>
      <c r="J14625" s="100"/>
      <c r="K14625" s="100"/>
      <c r="L14625" s="105">
        <f t="shared" si="3880"/>
        <v>0</v>
      </c>
      <c r="M14625" s="100"/>
      <c r="N14625" s="100"/>
      <c r="R14625" s="352">
        <f>L14855-[1]გადასახდელები!L13245</f>
        <v>0</v>
      </c>
    </row>
    <row r="14626" spans="2:18" ht="24.75" hidden="1" customHeight="1">
      <c r="B14626" s="36" t="str">
        <f t="shared" si="3878"/>
        <v>b</v>
      </c>
      <c r="C14626" s="42">
        <v>6</v>
      </c>
      <c r="D14626" s="42"/>
      <c r="F14626" s="343" t="s">
        <v>672</v>
      </c>
      <c r="G14626" s="45" t="s">
        <v>226</v>
      </c>
      <c r="H14626" s="99"/>
      <c r="I14626" s="105">
        <f t="shared" si="3879"/>
        <v>0</v>
      </c>
      <c r="J14626" s="100"/>
      <c r="K14626" s="100"/>
      <c r="L14626" s="105">
        <f t="shared" si="3880"/>
        <v>0</v>
      </c>
      <c r="M14626" s="100"/>
      <c r="N14626" s="100"/>
      <c r="R14626" s="352">
        <f>L14856-[1]გადასახდელები!L13246</f>
        <v>0</v>
      </c>
    </row>
    <row r="14627" spans="2:18" ht="24" hidden="1" customHeight="1">
      <c r="B14627" s="36" t="str">
        <f t="shared" si="3878"/>
        <v>b</v>
      </c>
      <c r="C14627" s="42">
        <v>6</v>
      </c>
      <c r="D14627" s="42"/>
      <c r="F14627" s="343" t="s">
        <v>673</v>
      </c>
      <c r="G14627" s="45" t="s">
        <v>227</v>
      </c>
      <c r="H14627" s="99"/>
      <c r="I14627" s="105">
        <f t="shared" si="3879"/>
        <v>0</v>
      </c>
      <c r="J14627" s="100"/>
      <c r="K14627" s="100"/>
      <c r="L14627" s="105">
        <f t="shared" si="3880"/>
        <v>0</v>
      </c>
      <c r="M14627" s="100"/>
      <c r="N14627" s="100"/>
      <c r="R14627" s="352">
        <f>L14857-[1]გადასახდელები!L13247</f>
        <v>0</v>
      </c>
    </row>
    <row r="14628" spans="2:18" ht="36.75" hidden="1" customHeight="1">
      <c r="B14628" s="36" t="str">
        <f t="shared" si="3878"/>
        <v>b</v>
      </c>
      <c r="C14628" s="42">
        <v>6</v>
      </c>
      <c r="D14628" s="42"/>
      <c r="F14628" s="343" t="s">
        <v>572</v>
      </c>
      <c r="G14628" s="45" t="s">
        <v>228</v>
      </c>
      <c r="H14628" s="99"/>
      <c r="I14628" s="105">
        <f t="shared" si="3879"/>
        <v>0</v>
      </c>
      <c r="J14628" s="100"/>
      <c r="K14628" s="100"/>
      <c r="L14628" s="105">
        <f t="shared" si="3880"/>
        <v>0</v>
      </c>
      <c r="M14628" s="100"/>
      <c r="N14628" s="100"/>
      <c r="R14628" s="352">
        <f>L14858-[1]გადასახდელები!L13248</f>
        <v>0</v>
      </c>
    </row>
    <row r="14629" spans="2:18" ht="24.75" hidden="1" customHeight="1">
      <c r="B14629" s="36" t="str">
        <f t="shared" si="3878"/>
        <v>b</v>
      </c>
      <c r="C14629" s="42">
        <v>5</v>
      </c>
      <c r="D14629" s="42"/>
      <c r="F14629" s="343" t="s">
        <v>573</v>
      </c>
      <c r="G14629" s="48" t="s">
        <v>193</v>
      </c>
      <c r="H14629" s="101"/>
      <c r="I14629" s="97">
        <f t="shared" si="3879"/>
        <v>0</v>
      </c>
      <c r="J14629" s="102"/>
      <c r="K14629" s="102"/>
      <c r="L14629" s="97">
        <f t="shared" si="3880"/>
        <v>0</v>
      </c>
      <c r="M14629" s="102"/>
      <c r="N14629" s="102"/>
      <c r="R14629" s="352">
        <f>L14859-[1]გადასახდელები!L13249</f>
        <v>0</v>
      </c>
    </row>
    <row r="14630" spans="2:18" ht="20.25" hidden="1" customHeight="1">
      <c r="B14630" s="36" t="str">
        <f t="shared" si="3878"/>
        <v>b</v>
      </c>
      <c r="C14630" s="42">
        <v>2</v>
      </c>
      <c r="D14630" s="42"/>
      <c r="E14630" s="24">
        <v>7102</v>
      </c>
      <c r="F14630" s="342" t="s">
        <v>574</v>
      </c>
      <c r="G14630" s="59" t="s">
        <v>292</v>
      </c>
      <c r="H14630" s="86">
        <f>H14631+H14678+H14686+H14685</f>
        <v>0</v>
      </c>
      <c r="I14630" s="87">
        <f t="shared" si="3879"/>
        <v>0</v>
      </c>
      <c r="J14630" s="88">
        <f>J14631+J14678+J14686+J14685</f>
        <v>0</v>
      </c>
      <c r="K14630" s="88">
        <f>K14631+K14678+K14686+K14685</f>
        <v>0</v>
      </c>
      <c r="L14630" s="87">
        <f t="shared" si="3880"/>
        <v>0</v>
      </c>
      <c r="M14630" s="88">
        <f>M14631+M14678+M14686+M14685</f>
        <v>0</v>
      </c>
      <c r="N14630" s="88">
        <f>N14631+N14678+N14686+N14685</f>
        <v>0</v>
      </c>
      <c r="O14630" s="82" t="s">
        <v>146</v>
      </c>
      <c r="P14630" s="35" t="s">
        <v>145</v>
      </c>
      <c r="R14630" s="352">
        <f>L14860-[1]გადასახდელები!L13250</f>
        <v>0</v>
      </c>
    </row>
    <row r="14631" spans="2:18" ht="20.25" hidden="1" customHeight="1">
      <c r="B14631" s="36" t="str">
        <f t="shared" si="3878"/>
        <v>b</v>
      </c>
      <c r="C14631" s="42">
        <v>3</v>
      </c>
      <c r="D14631" s="42"/>
      <c r="F14631" s="342" t="s">
        <v>575</v>
      </c>
      <c r="G14631" s="51" t="s">
        <v>293</v>
      </c>
      <c r="H14631" s="89">
        <f>H14632+H14644+H14673</f>
        <v>0</v>
      </c>
      <c r="I14631" s="90">
        <f t="shared" si="3879"/>
        <v>0</v>
      </c>
      <c r="J14631" s="89">
        <f>J14632+J14644+J14673</f>
        <v>0</v>
      </c>
      <c r="K14631" s="89">
        <f>K14632+K14644+K14673</f>
        <v>0</v>
      </c>
      <c r="L14631" s="90">
        <f t="shared" si="3880"/>
        <v>0</v>
      </c>
      <c r="M14631" s="89">
        <f>M14632+M14644+M14673</f>
        <v>0</v>
      </c>
      <c r="N14631" s="89">
        <f>N14632+N14644+N14673</f>
        <v>0</v>
      </c>
      <c r="O14631" s="82" t="s">
        <v>146</v>
      </c>
      <c r="P14631" s="35" t="s">
        <v>145</v>
      </c>
      <c r="R14631" s="352">
        <f>L14861-[1]გადასახდელები!L13251</f>
        <v>0</v>
      </c>
    </row>
    <row r="14632" spans="2:18" ht="20.25" hidden="1" customHeight="1">
      <c r="B14632" s="36" t="str">
        <f t="shared" si="3878"/>
        <v>b</v>
      </c>
      <c r="C14632" s="42">
        <v>4</v>
      </c>
      <c r="D14632" s="42"/>
      <c r="F14632" s="342" t="s">
        <v>576</v>
      </c>
      <c r="G14632" s="47" t="s">
        <v>294</v>
      </c>
      <c r="H14632" s="93">
        <f>H14633+H14634+H14635+H14636+H14637+H14638+H14639+H14640+H14641+H14642+H14643</f>
        <v>0</v>
      </c>
      <c r="I14632" s="94">
        <f t="shared" si="3879"/>
        <v>0</v>
      </c>
      <c r="J14632" s="93">
        <f>J14633+J14634+J14635+J14636+J14637+J14638+J14639+J14640+J14641+J14642+J14643</f>
        <v>0</v>
      </c>
      <c r="K14632" s="93">
        <f>K14633+K14634+K14635+K14636+K14637+K14638+K14639+K14640+K14641+K14642+K14643</f>
        <v>0</v>
      </c>
      <c r="L14632" s="94">
        <f t="shared" si="3880"/>
        <v>0</v>
      </c>
      <c r="M14632" s="93">
        <f>M14633+M14634+M14635+M14636+M14637+M14638+M14639+M14640+M14641+M14642+M14643</f>
        <v>0</v>
      </c>
      <c r="N14632" s="93">
        <f>N14633+N14634+N14635+N14636+N14637+N14638+N14639+N14640+N14641+N14642+N14643</f>
        <v>0</v>
      </c>
      <c r="O14632" s="82" t="s">
        <v>146</v>
      </c>
      <c r="P14632" s="35" t="s">
        <v>145</v>
      </c>
      <c r="R14632" s="352">
        <f>L14862-[1]გადასახდელები!L13252</f>
        <v>0</v>
      </c>
    </row>
    <row r="14633" spans="2:18" ht="20.25" hidden="1" customHeight="1">
      <c r="B14633" s="36" t="str">
        <f t="shared" si="3878"/>
        <v>b</v>
      </c>
      <c r="C14633" s="42">
        <v>5</v>
      </c>
      <c r="D14633" s="42"/>
      <c r="F14633" s="343" t="s">
        <v>577</v>
      </c>
      <c r="G14633" s="48" t="s">
        <v>295</v>
      </c>
      <c r="H14633" s="101"/>
      <c r="I14633" s="97">
        <f t="shared" si="3879"/>
        <v>0</v>
      </c>
      <c r="J14633" s="102"/>
      <c r="K14633" s="102"/>
      <c r="L14633" s="97">
        <f t="shared" si="3880"/>
        <v>0</v>
      </c>
      <c r="M14633" s="102"/>
      <c r="N14633" s="102"/>
      <c r="O14633" s="115"/>
      <c r="P14633" s="35" t="s">
        <v>145</v>
      </c>
      <c r="R14633" s="352">
        <f>L14863-[1]გადასახდელები!L13253</f>
        <v>0</v>
      </c>
    </row>
    <row r="14634" spans="2:18" ht="20.25" hidden="1" customHeight="1">
      <c r="B14634" s="36" t="str">
        <f t="shared" si="3878"/>
        <v>b</v>
      </c>
      <c r="C14634" s="42">
        <v>5</v>
      </c>
      <c r="D14634" s="42"/>
      <c r="F14634" s="343" t="s">
        <v>578</v>
      </c>
      <c r="G14634" s="48" t="s">
        <v>296</v>
      </c>
      <c r="H14634" s="101"/>
      <c r="I14634" s="97">
        <f t="shared" si="3879"/>
        <v>0</v>
      </c>
      <c r="J14634" s="102"/>
      <c r="K14634" s="102"/>
      <c r="L14634" s="97">
        <f t="shared" si="3880"/>
        <v>0</v>
      </c>
      <c r="M14634" s="102"/>
      <c r="N14634" s="102"/>
      <c r="O14634" s="115"/>
      <c r="P14634" s="35" t="s">
        <v>145</v>
      </c>
      <c r="R14634" s="352">
        <f>L14864-[1]გადასახდელები!L13254</f>
        <v>0</v>
      </c>
    </row>
    <row r="14635" spans="2:18" ht="30.75" hidden="1" customHeight="1">
      <c r="B14635" s="36" t="str">
        <f t="shared" ref="B14635:B14698" si="3881">IF(H14635+I14635+L14635&gt;0,"a","b")</f>
        <v>b</v>
      </c>
      <c r="C14635" s="42">
        <v>5</v>
      </c>
      <c r="D14635" s="42"/>
      <c r="F14635" s="343" t="s">
        <v>674</v>
      </c>
      <c r="G14635" s="52" t="s">
        <v>297</v>
      </c>
      <c r="H14635" s="101"/>
      <c r="I14635" s="97">
        <f t="shared" ref="I14635:I14698" si="3882">J14635+K14635</f>
        <v>0</v>
      </c>
      <c r="J14635" s="102"/>
      <c r="K14635" s="102"/>
      <c r="L14635" s="97">
        <f t="shared" si="3880"/>
        <v>0</v>
      </c>
      <c r="M14635" s="102"/>
      <c r="N14635" s="102"/>
      <c r="O14635" s="115"/>
      <c r="P14635" s="35" t="s">
        <v>145</v>
      </c>
      <c r="R14635" s="352">
        <f>L14865-[1]გადასახდელები!L13255</f>
        <v>0</v>
      </c>
    </row>
    <row r="14636" spans="2:18" ht="20.25" hidden="1" customHeight="1">
      <c r="B14636" s="36" t="str">
        <f t="shared" si="3881"/>
        <v>b</v>
      </c>
      <c r="C14636" s="42">
        <v>5</v>
      </c>
      <c r="D14636" s="42"/>
      <c r="F14636" s="343" t="s">
        <v>579</v>
      </c>
      <c r="G14636" s="48" t="s">
        <v>298</v>
      </c>
      <c r="H14636" s="101"/>
      <c r="I14636" s="97">
        <f t="shared" si="3882"/>
        <v>0</v>
      </c>
      <c r="J14636" s="102"/>
      <c r="K14636" s="102"/>
      <c r="L14636" s="97">
        <f t="shared" si="3880"/>
        <v>0</v>
      </c>
      <c r="M14636" s="102"/>
      <c r="N14636" s="102"/>
      <c r="O14636" s="115"/>
      <c r="P14636" s="35" t="s">
        <v>145</v>
      </c>
      <c r="R14636" s="352">
        <f>L14866-[1]გადასახდელები!L13256</f>
        <v>0</v>
      </c>
    </row>
    <row r="14637" spans="2:18" ht="20.25" hidden="1" customHeight="1">
      <c r="B14637" s="36" t="str">
        <f t="shared" si="3881"/>
        <v>b</v>
      </c>
      <c r="C14637" s="42">
        <v>5</v>
      </c>
      <c r="D14637" s="42"/>
      <c r="F14637" s="343" t="s">
        <v>580</v>
      </c>
      <c r="G14637" s="48" t="s">
        <v>299</v>
      </c>
      <c r="H14637" s="101"/>
      <c r="I14637" s="97">
        <f t="shared" si="3882"/>
        <v>0</v>
      </c>
      <c r="J14637" s="102"/>
      <c r="K14637" s="102"/>
      <c r="L14637" s="97">
        <f t="shared" si="3880"/>
        <v>0</v>
      </c>
      <c r="M14637" s="102"/>
      <c r="N14637" s="102"/>
      <c r="O14637" s="115"/>
      <c r="P14637" s="35" t="s">
        <v>145</v>
      </c>
      <c r="R14637" s="352">
        <f>L14867-[1]გადასახდელები!L13257</f>
        <v>0</v>
      </c>
    </row>
    <row r="14638" spans="2:18" ht="30.75" hidden="1" customHeight="1">
      <c r="B14638" s="36" t="str">
        <f t="shared" si="3881"/>
        <v>b</v>
      </c>
      <c r="C14638" s="42">
        <v>5</v>
      </c>
      <c r="D14638" s="42"/>
      <c r="F14638" s="343" t="s">
        <v>581</v>
      </c>
      <c r="G14638" s="48" t="s">
        <v>300</v>
      </c>
      <c r="H14638" s="101"/>
      <c r="I14638" s="97">
        <f t="shared" si="3882"/>
        <v>0</v>
      </c>
      <c r="J14638" s="102"/>
      <c r="K14638" s="102"/>
      <c r="L14638" s="97">
        <f t="shared" si="3880"/>
        <v>0</v>
      </c>
      <c r="M14638" s="102"/>
      <c r="N14638" s="102"/>
      <c r="O14638" s="115"/>
      <c r="P14638" s="35" t="s">
        <v>145</v>
      </c>
      <c r="R14638" s="352">
        <f>L14868-[1]გადასახდელები!L13258</f>
        <v>0</v>
      </c>
    </row>
    <row r="14639" spans="2:18" ht="20.25" hidden="1" customHeight="1">
      <c r="B14639" s="36" t="str">
        <f t="shared" si="3881"/>
        <v>b</v>
      </c>
      <c r="C14639" s="42">
        <v>5</v>
      </c>
      <c r="D14639" s="42"/>
      <c r="F14639" s="343" t="s">
        <v>675</v>
      </c>
      <c r="G14639" s="48" t="s">
        <v>301</v>
      </c>
      <c r="H14639" s="101"/>
      <c r="I14639" s="97">
        <f t="shared" si="3882"/>
        <v>0</v>
      </c>
      <c r="J14639" s="102"/>
      <c r="K14639" s="102"/>
      <c r="L14639" s="97">
        <f t="shared" si="3880"/>
        <v>0</v>
      </c>
      <c r="M14639" s="102"/>
      <c r="N14639" s="102"/>
      <c r="O14639" s="115"/>
      <c r="P14639" s="35" t="s">
        <v>145</v>
      </c>
      <c r="R14639" s="352">
        <f>L14869-[1]გადასახდელები!L13259</f>
        <v>0</v>
      </c>
    </row>
    <row r="14640" spans="2:18" ht="20.25" hidden="1" customHeight="1">
      <c r="B14640" s="36" t="str">
        <f t="shared" si="3881"/>
        <v>b</v>
      </c>
      <c r="C14640" s="42">
        <v>5</v>
      </c>
      <c r="D14640" s="42"/>
      <c r="F14640" s="343" t="s">
        <v>582</v>
      </c>
      <c r="G14640" s="48" t="s">
        <v>302</v>
      </c>
      <c r="H14640" s="101"/>
      <c r="I14640" s="97">
        <f t="shared" si="3882"/>
        <v>0</v>
      </c>
      <c r="J14640" s="102"/>
      <c r="K14640" s="102"/>
      <c r="L14640" s="97">
        <f t="shared" si="3880"/>
        <v>0</v>
      </c>
      <c r="M14640" s="102"/>
      <c r="N14640" s="102"/>
      <c r="O14640" s="115"/>
      <c r="P14640" s="35" t="s">
        <v>145</v>
      </c>
      <c r="R14640" s="352">
        <f>L14870-[1]გადასახდელები!L13260</f>
        <v>0</v>
      </c>
    </row>
    <row r="14641" spans="2:18" ht="20.25" hidden="1" customHeight="1">
      <c r="B14641" s="36" t="str">
        <f t="shared" si="3881"/>
        <v>b</v>
      </c>
      <c r="C14641" s="42">
        <v>5</v>
      </c>
      <c r="D14641" s="42"/>
      <c r="F14641" s="343" t="s">
        <v>676</v>
      </c>
      <c r="G14641" s="48" t="s">
        <v>303</v>
      </c>
      <c r="H14641" s="101"/>
      <c r="I14641" s="97">
        <f t="shared" si="3882"/>
        <v>0</v>
      </c>
      <c r="J14641" s="102"/>
      <c r="K14641" s="102"/>
      <c r="L14641" s="97">
        <f t="shared" si="3880"/>
        <v>0</v>
      </c>
      <c r="M14641" s="102"/>
      <c r="N14641" s="102"/>
      <c r="O14641" s="115"/>
      <c r="P14641" s="35" t="s">
        <v>145</v>
      </c>
      <c r="R14641" s="352">
        <f>L14871-[1]გადასახდელები!L13261</f>
        <v>0</v>
      </c>
    </row>
    <row r="14642" spans="2:18" ht="20.25" hidden="1" customHeight="1">
      <c r="B14642" s="36" t="str">
        <f t="shared" si="3881"/>
        <v>b</v>
      </c>
      <c r="C14642" s="42">
        <v>5</v>
      </c>
      <c r="D14642" s="42"/>
      <c r="F14642" s="343" t="s">
        <v>677</v>
      </c>
      <c r="G14642" s="48" t="s">
        <v>304</v>
      </c>
      <c r="H14642" s="101"/>
      <c r="I14642" s="97">
        <f t="shared" si="3882"/>
        <v>0</v>
      </c>
      <c r="J14642" s="102"/>
      <c r="K14642" s="102"/>
      <c r="L14642" s="97">
        <f t="shared" si="3880"/>
        <v>0</v>
      </c>
      <c r="M14642" s="102"/>
      <c r="N14642" s="102"/>
      <c r="O14642" s="115"/>
      <c r="P14642" s="35" t="s">
        <v>145</v>
      </c>
      <c r="R14642" s="352">
        <f>L14872-[1]გადასახდელები!L13262</f>
        <v>0</v>
      </c>
    </row>
    <row r="14643" spans="2:18" ht="20.25" hidden="1" customHeight="1">
      <c r="B14643" s="36" t="str">
        <f t="shared" si="3881"/>
        <v>b</v>
      </c>
      <c r="C14643" s="42">
        <v>5</v>
      </c>
      <c r="D14643" s="42"/>
      <c r="F14643" s="343" t="s">
        <v>583</v>
      </c>
      <c r="G14643" s="48" t="s">
        <v>305</v>
      </c>
      <c r="H14643" s="101"/>
      <c r="I14643" s="97">
        <f t="shared" si="3882"/>
        <v>0</v>
      </c>
      <c r="J14643" s="102"/>
      <c r="K14643" s="102"/>
      <c r="L14643" s="97">
        <f t="shared" si="3880"/>
        <v>0</v>
      </c>
      <c r="M14643" s="102"/>
      <c r="N14643" s="102"/>
      <c r="O14643" s="115"/>
      <c r="P14643" s="35" t="s">
        <v>145</v>
      </c>
      <c r="R14643" s="352">
        <f>L14873-[1]გადასახდელები!L13263</f>
        <v>0</v>
      </c>
    </row>
    <row r="14644" spans="2:18" ht="20.25" hidden="1" customHeight="1">
      <c r="B14644" s="36" t="str">
        <f t="shared" si="3881"/>
        <v>b</v>
      </c>
      <c r="C14644" s="42">
        <v>4</v>
      </c>
      <c r="D14644" s="42"/>
      <c r="F14644" s="342" t="s">
        <v>584</v>
      </c>
      <c r="G14644" s="47" t="s">
        <v>306</v>
      </c>
      <c r="H14644" s="93">
        <f>H14645+H14652</f>
        <v>0</v>
      </c>
      <c r="I14644" s="94">
        <f t="shared" si="3882"/>
        <v>0</v>
      </c>
      <c r="J14644" s="93">
        <f>J14645+J14652</f>
        <v>0</v>
      </c>
      <c r="K14644" s="93">
        <f>K14645+K14652</f>
        <v>0</v>
      </c>
      <c r="L14644" s="94">
        <f t="shared" si="3880"/>
        <v>0</v>
      </c>
      <c r="M14644" s="93">
        <f>M14645+M14652</f>
        <v>0</v>
      </c>
      <c r="N14644" s="93">
        <f>N14645+N14652</f>
        <v>0</v>
      </c>
      <c r="O14644" s="82" t="s">
        <v>146</v>
      </c>
      <c r="P14644" s="35" t="s">
        <v>145</v>
      </c>
      <c r="R14644" s="352">
        <f>L14874-[1]გადასახდელები!L13264</f>
        <v>0</v>
      </c>
    </row>
    <row r="14645" spans="2:18" ht="20.25" hidden="1" customHeight="1">
      <c r="B14645" s="36" t="str">
        <f t="shared" si="3881"/>
        <v>b</v>
      </c>
      <c r="C14645" s="42">
        <v>5</v>
      </c>
      <c r="D14645" s="42"/>
      <c r="F14645" s="342" t="s">
        <v>585</v>
      </c>
      <c r="G14645" s="48" t="s">
        <v>307</v>
      </c>
      <c r="H14645" s="96">
        <f>SUM(H14646:H14651)</f>
        <v>0</v>
      </c>
      <c r="I14645" s="97">
        <f t="shared" si="3882"/>
        <v>0</v>
      </c>
      <c r="J14645" s="96">
        <f>SUM(J14646:J14651)</f>
        <v>0</v>
      </c>
      <c r="K14645" s="96">
        <f>SUM(K14646:K14651)</f>
        <v>0</v>
      </c>
      <c r="L14645" s="97">
        <f t="shared" si="3880"/>
        <v>0</v>
      </c>
      <c r="M14645" s="96">
        <f>SUM(M14646:M14651)</f>
        <v>0</v>
      </c>
      <c r="N14645" s="96">
        <f>SUM(N14646:N14651)</f>
        <v>0</v>
      </c>
      <c r="O14645" s="82" t="s">
        <v>146</v>
      </c>
      <c r="P14645" s="35" t="s">
        <v>145</v>
      </c>
      <c r="R14645" s="352">
        <f>L14875-[1]გადასახდელები!L13265</f>
        <v>0</v>
      </c>
    </row>
    <row r="14646" spans="2:18" ht="20.25" hidden="1" customHeight="1">
      <c r="B14646" s="36" t="str">
        <f t="shared" si="3881"/>
        <v>b</v>
      </c>
      <c r="C14646" s="42">
        <v>6</v>
      </c>
      <c r="D14646" s="42"/>
      <c r="F14646" s="343" t="s">
        <v>586</v>
      </c>
      <c r="G14646" s="53" t="s">
        <v>308</v>
      </c>
      <c r="H14646" s="99"/>
      <c r="I14646" s="105">
        <f t="shared" si="3882"/>
        <v>0</v>
      </c>
      <c r="J14646" s="100"/>
      <c r="K14646" s="100"/>
      <c r="L14646" s="105">
        <f t="shared" si="3880"/>
        <v>0</v>
      </c>
      <c r="M14646" s="100"/>
      <c r="N14646" s="100"/>
      <c r="O14646" s="115"/>
      <c r="P14646" s="35" t="s">
        <v>145</v>
      </c>
      <c r="R14646" s="352">
        <f>L14876-[1]გადასახდელები!L13266</f>
        <v>0</v>
      </c>
    </row>
    <row r="14647" spans="2:18" ht="20.25" hidden="1" customHeight="1">
      <c r="B14647" s="36" t="str">
        <f t="shared" si="3881"/>
        <v>b</v>
      </c>
      <c r="C14647" s="42">
        <v>6</v>
      </c>
      <c r="D14647" s="42"/>
      <c r="F14647" s="343" t="s">
        <v>678</v>
      </c>
      <c r="G14647" s="53" t="s">
        <v>309</v>
      </c>
      <c r="H14647" s="99"/>
      <c r="I14647" s="105">
        <f t="shared" si="3882"/>
        <v>0</v>
      </c>
      <c r="J14647" s="100"/>
      <c r="K14647" s="100"/>
      <c r="L14647" s="105">
        <f t="shared" si="3880"/>
        <v>0</v>
      </c>
      <c r="M14647" s="100"/>
      <c r="N14647" s="100"/>
      <c r="O14647" s="115"/>
      <c r="P14647" s="35" t="s">
        <v>145</v>
      </c>
      <c r="R14647" s="352">
        <f>L14877-[1]გადასახდელები!L13267</f>
        <v>0</v>
      </c>
    </row>
    <row r="14648" spans="2:18" ht="20.25" hidden="1" customHeight="1">
      <c r="B14648" s="36" t="str">
        <f t="shared" si="3881"/>
        <v>b</v>
      </c>
      <c r="C14648" s="42">
        <v>6</v>
      </c>
      <c r="D14648" s="42"/>
      <c r="F14648" s="343" t="s">
        <v>679</v>
      </c>
      <c r="G14648" s="53" t="s">
        <v>310</v>
      </c>
      <c r="H14648" s="99"/>
      <c r="I14648" s="105">
        <f t="shared" si="3882"/>
        <v>0</v>
      </c>
      <c r="J14648" s="100"/>
      <c r="K14648" s="100"/>
      <c r="L14648" s="105">
        <f t="shared" si="3880"/>
        <v>0</v>
      </c>
      <c r="M14648" s="100"/>
      <c r="N14648" s="100"/>
      <c r="O14648" s="115"/>
      <c r="P14648" s="35" t="s">
        <v>145</v>
      </c>
      <c r="R14648" s="352">
        <f>L14878-[1]გადასახდელები!L13268</f>
        <v>0</v>
      </c>
    </row>
    <row r="14649" spans="2:18" ht="20.25" hidden="1" customHeight="1">
      <c r="B14649" s="36" t="str">
        <f t="shared" si="3881"/>
        <v>b</v>
      </c>
      <c r="C14649" s="42">
        <v>6</v>
      </c>
      <c r="D14649" s="42"/>
      <c r="F14649" s="343" t="s">
        <v>680</v>
      </c>
      <c r="G14649" s="53" t="s">
        <v>311</v>
      </c>
      <c r="H14649" s="99"/>
      <c r="I14649" s="105">
        <f t="shared" si="3882"/>
        <v>0</v>
      </c>
      <c r="J14649" s="100"/>
      <c r="K14649" s="100"/>
      <c r="L14649" s="105">
        <f t="shared" si="3880"/>
        <v>0</v>
      </c>
      <c r="M14649" s="100"/>
      <c r="N14649" s="100"/>
      <c r="O14649" s="115"/>
      <c r="P14649" s="35" t="s">
        <v>145</v>
      </c>
      <c r="R14649" s="352">
        <f>L14879-[1]გადასახდელები!L13269</f>
        <v>0</v>
      </c>
    </row>
    <row r="14650" spans="2:18" ht="20.25" hidden="1" customHeight="1">
      <c r="B14650" s="36" t="str">
        <f t="shared" si="3881"/>
        <v>b</v>
      </c>
      <c r="C14650" s="42">
        <v>6</v>
      </c>
      <c r="D14650" s="42"/>
      <c r="F14650" s="343" t="s">
        <v>681</v>
      </c>
      <c r="G14650" s="53" t="s">
        <v>312</v>
      </c>
      <c r="H14650" s="99"/>
      <c r="I14650" s="105">
        <f t="shared" si="3882"/>
        <v>0</v>
      </c>
      <c r="J14650" s="100"/>
      <c r="K14650" s="100"/>
      <c r="L14650" s="105">
        <f t="shared" si="3880"/>
        <v>0</v>
      </c>
      <c r="M14650" s="100"/>
      <c r="N14650" s="100"/>
      <c r="O14650" s="115"/>
      <c r="P14650" s="35" t="s">
        <v>145</v>
      </c>
      <c r="R14650" s="352">
        <f>L14880-[1]გადასახდელები!L13270</f>
        <v>0</v>
      </c>
    </row>
    <row r="14651" spans="2:18" ht="20.25" hidden="1" customHeight="1">
      <c r="B14651" s="36" t="str">
        <f t="shared" si="3881"/>
        <v>b</v>
      </c>
      <c r="C14651" s="42">
        <v>6</v>
      </c>
      <c r="D14651" s="42"/>
      <c r="F14651" s="343" t="s">
        <v>682</v>
      </c>
      <c r="G14651" s="53" t="s">
        <v>313</v>
      </c>
      <c r="H14651" s="99"/>
      <c r="I14651" s="105">
        <f t="shared" si="3882"/>
        <v>0</v>
      </c>
      <c r="J14651" s="100"/>
      <c r="K14651" s="100"/>
      <c r="L14651" s="105">
        <f t="shared" si="3880"/>
        <v>0</v>
      </c>
      <c r="M14651" s="100"/>
      <c r="N14651" s="100"/>
      <c r="O14651" s="115"/>
      <c r="P14651" s="35" t="s">
        <v>145</v>
      </c>
      <c r="R14651" s="352">
        <f>L14881-[1]გადასახდელები!L13271</f>
        <v>0</v>
      </c>
    </row>
    <row r="14652" spans="2:18" ht="20.25" hidden="1" customHeight="1">
      <c r="B14652" s="36" t="str">
        <f t="shared" si="3881"/>
        <v>b</v>
      </c>
      <c r="C14652" s="42">
        <v>5</v>
      </c>
      <c r="D14652" s="42"/>
      <c r="F14652" s="342" t="s">
        <v>587</v>
      </c>
      <c r="G14652" s="48" t="s">
        <v>314</v>
      </c>
      <c r="H14652" s="96">
        <f>SUM(H14653:H14672)</f>
        <v>0</v>
      </c>
      <c r="I14652" s="97">
        <f t="shared" si="3882"/>
        <v>0</v>
      </c>
      <c r="J14652" s="96">
        <f>SUM(J14653:J14672)</f>
        <v>0</v>
      </c>
      <c r="K14652" s="96">
        <f>SUM(K14653:K14672)</f>
        <v>0</v>
      </c>
      <c r="L14652" s="97">
        <f t="shared" si="3880"/>
        <v>0</v>
      </c>
      <c r="M14652" s="96">
        <f>SUM(M14653:M14672)</f>
        <v>0</v>
      </c>
      <c r="N14652" s="96">
        <f>SUM(N14653:N14672)</f>
        <v>0</v>
      </c>
      <c r="O14652" s="82" t="s">
        <v>146</v>
      </c>
      <c r="P14652" s="35" t="s">
        <v>145</v>
      </c>
      <c r="R14652" s="352">
        <f>L14882-[1]გადასახდელები!L13272</f>
        <v>0</v>
      </c>
    </row>
    <row r="14653" spans="2:18" ht="20.25" hidden="1" customHeight="1">
      <c r="B14653" s="36" t="str">
        <f t="shared" si="3881"/>
        <v>b</v>
      </c>
      <c r="C14653" s="42">
        <v>6</v>
      </c>
      <c r="D14653" s="42"/>
      <c r="F14653" s="343" t="s">
        <v>683</v>
      </c>
      <c r="G14653" s="54" t="s">
        <v>315</v>
      </c>
      <c r="H14653" s="116"/>
      <c r="I14653" s="105">
        <f t="shared" si="3882"/>
        <v>0</v>
      </c>
      <c r="J14653" s="117"/>
      <c r="K14653" s="117"/>
      <c r="L14653" s="105">
        <f t="shared" si="3880"/>
        <v>0</v>
      </c>
      <c r="M14653" s="117"/>
      <c r="N14653" s="117"/>
      <c r="P14653" s="35" t="s">
        <v>145</v>
      </c>
      <c r="R14653" s="352">
        <f>L14883-[1]გადასახდელები!L13273</f>
        <v>0</v>
      </c>
    </row>
    <row r="14654" spans="2:18" ht="20.25" hidden="1" customHeight="1">
      <c r="B14654" s="36" t="str">
        <f t="shared" si="3881"/>
        <v>b</v>
      </c>
      <c r="C14654" s="42">
        <v>6</v>
      </c>
      <c r="D14654" s="42"/>
      <c r="F14654" s="343" t="s">
        <v>684</v>
      </c>
      <c r="G14654" s="54" t="s">
        <v>316</v>
      </c>
      <c r="H14654" s="116"/>
      <c r="I14654" s="105">
        <f t="shared" si="3882"/>
        <v>0</v>
      </c>
      <c r="J14654" s="117"/>
      <c r="K14654" s="117"/>
      <c r="L14654" s="105">
        <f t="shared" si="3880"/>
        <v>0</v>
      </c>
      <c r="M14654" s="117"/>
      <c r="N14654" s="117"/>
      <c r="P14654" s="35" t="s">
        <v>145</v>
      </c>
      <c r="R14654" s="352">
        <f>L14884-[1]გადასახდელები!L13274</f>
        <v>0</v>
      </c>
    </row>
    <row r="14655" spans="2:18" ht="30.75" hidden="1" customHeight="1">
      <c r="B14655" s="36" t="str">
        <f t="shared" si="3881"/>
        <v>b</v>
      </c>
      <c r="C14655" s="42">
        <v>6</v>
      </c>
      <c r="D14655" s="42"/>
      <c r="F14655" s="343" t="s">
        <v>588</v>
      </c>
      <c r="G14655" s="54" t="s">
        <v>317</v>
      </c>
      <c r="H14655" s="116"/>
      <c r="I14655" s="105">
        <f t="shared" si="3882"/>
        <v>0</v>
      </c>
      <c r="J14655" s="117"/>
      <c r="K14655" s="117"/>
      <c r="L14655" s="105">
        <f t="shared" si="3880"/>
        <v>0</v>
      </c>
      <c r="M14655" s="117"/>
      <c r="N14655" s="117"/>
      <c r="P14655" s="35" t="s">
        <v>145</v>
      </c>
      <c r="R14655" s="352">
        <f>L14885-[1]გადასახდელები!L13275</f>
        <v>0</v>
      </c>
    </row>
    <row r="14656" spans="2:18" ht="30.75" hidden="1" customHeight="1">
      <c r="B14656" s="36" t="str">
        <f t="shared" si="3881"/>
        <v>b</v>
      </c>
      <c r="C14656" s="42">
        <v>6</v>
      </c>
      <c r="D14656" s="42"/>
      <c r="F14656" s="343" t="s">
        <v>685</v>
      </c>
      <c r="G14656" s="54" t="s">
        <v>318</v>
      </c>
      <c r="H14656" s="116"/>
      <c r="I14656" s="105">
        <f t="shared" si="3882"/>
        <v>0</v>
      </c>
      <c r="J14656" s="117"/>
      <c r="K14656" s="117"/>
      <c r="L14656" s="105">
        <f t="shared" si="3880"/>
        <v>0</v>
      </c>
      <c r="M14656" s="117"/>
      <c r="N14656" s="117"/>
      <c r="P14656" s="35" t="s">
        <v>145</v>
      </c>
      <c r="R14656" s="352">
        <f>L14886-[1]გადასახდელები!L13276</f>
        <v>0</v>
      </c>
    </row>
    <row r="14657" spans="2:18" ht="20.25" hidden="1" customHeight="1">
      <c r="B14657" s="36" t="str">
        <f t="shared" si="3881"/>
        <v>b</v>
      </c>
      <c r="C14657" s="42">
        <v>6</v>
      </c>
      <c r="D14657" s="42"/>
      <c r="F14657" s="343" t="s">
        <v>589</v>
      </c>
      <c r="G14657" s="54" t="s">
        <v>319</v>
      </c>
      <c r="H14657" s="116"/>
      <c r="I14657" s="105">
        <f t="shared" si="3882"/>
        <v>0</v>
      </c>
      <c r="J14657" s="117"/>
      <c r="K14657" s="117"/>
      <c r="L14657" s="105">
        <f t="shared" si="3880"/>
        <v>0</v>
      </c>
      <c r="M14657" s="117"/>
      <c r="N14657" s="117"/>
      <c r="P14657" s="35" t="s">
        <v>145</v>
      </c>
      <c r="R14657" s="352">
        <f>L14887-[1]გადასახდელები!L13277</f>
        <v>0</v>
      </c>
    </row>
    <row r="14658" spans="2:18" ht="20.25" hidden="1" customHeight="1">
      <c r="B14658" s="36" t="str">
        <f t="shared" si="3881"/>
        <v>b</v>
      </c>
      <c r="C14658" s="42">
        <v>6</v>
      </c>
      <c r="D14658" s="42"/>
      <c r="F14658" s="343" t="s">
        <v>686</v>
      </c>
      <c r="G14658" s="54" t="s">
        <v>320</v>
      </c>
      <c r="H14658" s="116"/>
      <c r="I14658" s="105">
        <f t="shared" si="3882"/>
        <v>0</v>
      </c>
      <c r="J14658" s="117"/>
      <c r="K14658" s="117"/>
      <c r="L14658" s="105">
        <f t="shared" si="3880"/>
        <v>0</v>
      </c>
      <c r="M14658" s="117"/>
      <c r="N14658" s="117"/>
      <c r="P14658" s="35" t="s">
        <v>145</v>
      </c>
      <c r="R14658" s="352">
        <f>L14888-[1]გადასახდელები!L13278</f>
        <v>0</v>
      </c>
    </row>
    <row r="14659" spans="2:18" ht="30.75" hidden="1" customHeight="1">
      <c r="B14659" s="36" t="str">
        <f t="shared" si="3881"/>
        <v>b</v>
      </c>
      <c r="C14659" s="42">
        <v>6</v>
      </c>
      <c r="D14659" s="42"/>
      <c r="F14659" s="343" t="s">
        <v>687</v>
      </c>
      <c r="G14659" s="54" t="s">
        <v>321</v>
      </c>
      <c r="H14659" s="116"/>
      <c r="I14659" s="105">
        <f t="shared" si="3882"/>
        <v>0</v>
      </c>
      <c r="J14659" s="117"/>
      <c r="K14659" s="117"/>
      <c r="L14659" s="105">
        <f t="shared" ref="L14659:L14685" si="3883">M14659+N14659</f>
        <v>0</v>
      </c>
      <c r="M14659" s="117"/>
      <c r="N14659" s="117"/>
      <c r="P14659" s="35" t="s">
        <v>145</v>
      </c>
      <c r="R14659" s="352">
        <f>L14889-[1]გადასახდელები!L13279</f>
        <v>0</v>
      </c>
    </row>
    <row r="14660" spans="2:18" ht="20.25" hidden="1" customHeight="1">
      <c r="B14660" s="36" t="str">
        <f t="shared" si="3881"/>
        <v>b</v>
      </c>
      <c r="C14660" s="42">
        <v>6</v>
      </c>
      <c r="D14660" s="42"/>
      <c r="F14660" s="343" t="s">
        <v>590</v>
      </c>
      <c r="G14660" s="54" t="s">
        <v>322</v>
      </c>
      <c r="H14660" s="116"/>
      <c r="I14660" s="105">
        <f t="shared" si="3882"/>
        <v>0</v>
      </c>
      <c r="J14660" s="117"/>
      <c r="K14660" s="117"/>
      <c r="L14660" s="105">
        <f t="shared" si="3883"/>
        <v>0</v>
      </c>
      <c r="M14660" s="117"/>
      <c r="N14660" s="117"/>
      <c r="P14660" s="35" t="s">
        <v>145</v>
      </c>
      <c r="R14660" s="352">
        <f>L14890-[1]გადასახდელები!L13280</f>
        <v>0</v>
      </c>
    </row>
    <row r="14661" spans="2:18" ht="20.25" hidden="1" customHeight="1">
      <c r="B14661" s="36" t="str">
        <f t="shared" si="3881"/>
        <v>b</v>
      </c>
      <c r="C14661" s="42">
        <v>6</v>
      </c>
      <c r="D14661" s="42"/>
      <c r="F14661" s="343" t="s">
        <v>688</v>
      </c>
      <c r="G14661" s="54" t="s">
        <v>323</v>
      </c>
      <c r="H14661" s="116"/>
      <c r="I14661" s="105">
        <f t="shared" si="3882"/>
        <v>0</v>
      </c>
      <c r="J14661" s="117"/>
      <c r="K14661" s="117"/>
      <c r="L14661" s="105">
        <f t="shared" si="3883"/>
        <v>0</v>
      </c>
      <c r="M14661" s="117"/>
      <c r="N14661" s="117"/>
      <c r="P14661" s="35" t="s">
        <v>145</v>
      </c>
      <c r="R14661" s="352">
        <f>L14891-[1]გადასახდელები!L13281</f>
        <v>0</v>
      </c>
    </row>
    <row r="14662" spans="2:18" ht="20.25" hidden="1" customHeight="1">
      <c r="B14662" s="36" t="str">
        <f t="shared" si="3881"/>
        <v>b</v>
      </c>
      <c r="C14662" s="42">
        <v>6</v>
      </c>
      <c r="D14662" s="42"/>
      <c r="F14662" s="343" t="s">
        <v>689</v>
      </c>
      <c r="G14662" s="54" t="s">
        <v>324</v>
      </c>
      <c r="H14662" s="116"/>
      <c r="I14662" s="105">
        <f t="shared" si="3882"/>
        <v>0</v>
      </c>
      <c r="J14662" s="117"/>
      <c r="K14662" s="117"/>
      <c r="L14662" s="105">
        <f t="shared" si="3883"/>
        <v>0</v>
      </c>
      <c r="M14662" s="117"/>
      <c r="N14662" s="117"/>
      <c r="P14662" s="35" t="s">
        <v>145</v>
      </c>
      <c r="R14662" s="352">
        <f>L14892-[1]გადასახდელები!L13282</f>
        <v>0</v>
      </c>
    </row>
    <row r="14663" spans="2:18" ht="20.25" hidden="1" customHeight="1">
      <c r="B14663" s="36" t="str">
        <f t="shared" si="3881"/>
        <v>b</v>
      </c>
      <c r="C14663" s="42">
        <v>6</v>
      </c>
      <c r="D14663" s="42"/>
      <c r="F14663" s="343" t="s">
        <v>690</v>
      </c>
      <c r="G14663" s="54" t="s">
        <v>325</v>
      </c>
      <c r="H14663" s="116"/>
      <c r="I14663" s="105">
        <f t="shared" si="3882"/>
        <v>0</v>
      </c>
      <c r="J14663" s="117"/>
      <c r="K14663" s="117"/>
      <c r="L14663" s="105">
        <f t="shared" si="3883"/>
        <v>0</v>
      </c>
      <c r="M14663" s="117"/>
      <c r="N14663" s="117"/>
      <c r="P14663" s="35" t="s">
        <v>145</v>
      </c>
      <c r="R14663" s="352">
        <f>L14893-[1]გადასახდელები!L13283</f>
        <v>0</v>
      </c>
    </row>
    <row r="14664" spans="2:18" ht="20.25" hidden="1" customHeight="1">
      <c r="B14664" s="36" t="str">
        <f t="shared" si="3881"/>
        <v>b</v>
      </c>
      <c r="C14664" s="42">
        <v>6</v>
      </c>
      <c r="D14664" s="42"/>
      <c r="F14664" s="343" t="s">
        <v>691</v>
      </c>
      <c r="G14664" s="54" t="s">
        <v>326</v>
      </c>
      <c r="H14664" s="116"/>
      <c r="I14664" s="105">
        <f t="shared" si="3882"/>
        <v>0</v>
      </c>
      <c r="J14664" s="117"/>
      <c r="K14664" s="117"/>
      <c r="L14664" s="105">
        <f t="shared" si="3883"/>
        <v>0</v>
      </c>
      <c r="M14664" s="117"/>
      <c r="N14664" s="117"/>
      <c r="P14664" s="35" t="s">
        <v>145</v>
      </c>
      <c r="R14664" s="352">
        <f>L14894-[1]გადასახდელები!L13284</f>
        <v>0</v>
      </c>
    </row>
    <row r="14665" spans="2:18" ht="20.25" hidden="1" customHeight="1">
      <c r="B14665" s="36" t="str">
        <f t="shared" si="3881"/>
        <v>b</v>
      </c>
      <c r="C14665" s="42">
        <v>6</v>
      </c>
      <c r="D14665" s="42"/>
      <c r="F14665" s="343" t="s">
        <v>692</v>
      </c>
      <c r="G14665" s="54" t="s">
        <v>327</v>
      </c>
      <c r="H14665" s="116"/>
      <c r="I14665" s="105">
        <f t="shared" si="3882"/>
        <v>0</v>
      </c>
      <c r="J14665" s="117"/>
      <c r="K14665" s="117"/>
      <c r="L14665" s="105">
        <f t="shared" si="3883"/>
        <v>0</v>
      </c>
      <c r="M14665" s="117"/>
      <c r="N14665" s="117"/>
      <c r="P14665" s="35" t="s">
        <v>145</v>
      </c>
      <c r="R14665" s="352">
        <f>L14895-[1]გადასახდელები!L13285</f>
        <v>0</v>
      </c>
    </row>
    <row r="14666" spans="2:18" ht="20.25" hidden="1" customHeight="1">
      <c r="B14666" s="36" t="str">
        <f t="shared" si="3881"/>
        <v>b</v>
      </c>
      <c r="C14666" s="42">
        <v>6</v>
      </c>
      <c r="D14666" s="42"/>
      <c r="F14666" s="343" t="s">
        <v>693</v>
      </c>
      <c r="G14666" s="54" t="s">
        <v>328</v>
      </c>
      <c r="H14666" s="116"/>
      <c r="I14666" s="105">
        <f t="shared" si="3882"/>
        <v>0</v>
      </c>
      <c r="J14666" s="117"/>
      <c r="K14666" s="117"/>
      <c r="L14666" s="105">
        <f t="shared" si="3883"/>
        <v>0</v>
      </c>
      <c r="M14666" s="117"/>
      <c r="N14666" s="117"/>
      <c r="P14666" s="35" t="s">
        <v>145</v>
      </c>
      <c r="R14666" s="352">
        <f>L14896-[1]გადასახდელები!L13286</f>
        <v>0</v>
      </c>
    </row>
    <row r="14667" spans="2:18" ht="20.25" hidden="1" customHeight="1">
      <c r="B14667" s="36" t="str">
        <f t="shared" si="3881"/>
        <v>b</v>
      </c>
      <c r="C14667" s="42">
        <v>6</v>
      </c>
      <c r="D14667" s="42"/>
      <c r="F14667" s="343" t="s">
        <v>694</v>
      </c>
      <c r="G14667" s="54" t="s">
        <v>329</v>
      </c>
      <c r="H14667" s="116"/>
      <c r="I14667" s="105">
        <f t="shared" si="3882"/>
        <v>0</v>
      </c>
      <c r="J14667" s="117"/>
      <c r="K14667" s="117"/>
      <c r="L14667" s="105">
        <f t="shared" si="3883"/>
        <v>0</v>
      </c>
      <c r="M14667" s="117"/>
      <c r="N14667" s="117"/>
      <c r="P14667" s="35" t="s">
        <v>145</v>
      </c>
      <c r="R14667" s="352">
        <f>L14897-[1]გადასახდელები!L13287</f>
        <v>0</v>
      </c>
    </row>
    <row r="14668" spans="2:18" ht="20.25" hidden="1" customHeight="1">
      <c r="B14668" s="36" t="str">
        <f t="shared" si="3881"/>
        <v>b</v>
      </c>
      <c r="C14668" s="42">
        <v>6</v>
      </c>
      <c r="D14668" s="42"/>
      <c r="F14668" s="343" t="s">
        <v>695</v>
      </c>
      <c r="G14668" s="54" t="s">
        <v>330</v>
      </c>
      <c r="H14668" s="116"/>
      <c r="I14668" s="105">
        <f t="shared" si="3882"/>
        <v>0</v>
      </c>
      <c r="J14668" s="117"/>
      <c r="K14668" s="117"/>
      <c r="L14668" s="105">
        <f t="shared" si="3883"/>
        <v>0</v>
      </c>
      <c r="M14668" s="117"/>
      <c r="N14668" s="117"/>
      <c r="P14668" s="35" t="s">
        <v>145</v>
      </c>
      <c r="R14668" s="352">
        <f>L14898-[1]გადასახდელები!L13288</f>
        <v>0</v>
      </c>
    </row>
    <row r="14669" spans="2:18" ht="20.25" hidden="1" customHeight="1">
      <c r="B14669" s="36" t="str">
        <f t="shared" si="3881"/>
        <v>b</v>
      </c>
      <c r="C14669" s="42">
        <v>6</v>
      </c>
      <c r="D14669" s="42"/>
      <c r="F14669" s="343" t="s">
        <v>696</v>
      </c>
      <c r="G14669" s="54" t="s">
        <v>331</v>
      </c>
      <c r="H14669" s="116"/>
      <c r="I14669" s="105">
        <f t="shared" si="3882"/>
        <v>0</v>
      </c>
      <c r="J14669" s="117"/>
      <c r="K14669" s="117"/>
      <c r="L14669" s="105">
        <f t="shared" si="3883"/>
        <v>0</v>
      </c>
      <c r="M14669" s="117"/>
      <c r="N14669" s="117"/>
      <c r="P14669" s="35" t="s">
        <v>145</v>
      </c>
      <c r="R14669" s="352">
        <f>L14899-[1]გადასახდელები!L13289</f>
        <v>0</v>
      </c>
    </row>
    <row r="14670" spans="2:18" ht="20.25" hidden="1" customHeight="1">
      <c r="B14670" s="36" t="str">
        <f t="shared" si="3881"/>
        <v>b</v>
      </c>
      <c r="C14670" s="42">
        <v>6</v>
      </c>
      <c r="D14670" s="42"/>
      <c r="F14670" s="343" t="s">
        <v>697</v>
      </c>
      <c r="G14670" s="55" t="s">
        <v>332</v>
      </c>
      <c r="H14670" s="116"/>
      <c r="I14670" s="105">
        <f t="shared" si="3882"/>
        <v>0</v>
      </c>
      <c r="J14670" s="117"/>
      <c r="K14670" s="117"/>
      <c r="L14670" s="105">
        <f t="shared" si="3883"/>
        <v>0</v>
      </c>
      <c r="M14670" s="117"/>
      <c r="N14670" s="117"/>
      <c r="P14670" s="35" t="s">
        <v>145</v>
      </c>
      <c r="R14670" s="352">
        <f>L14900-[1]გადასახდელები!L13290</f>
        <v>0</v>
      </c>
    </row>
    <row r="14671" spans="2:18" ht="20.25" hidden="1" customHeight="1">
      <c r="B14671" s="36" t="str">
        <f t="shared" si="3881"/>
        <v>b</v>
      </c>
      <c r="C14671" s="42">
        <v>6</v>
      </c>
      <c r="D14671" s="42"/>
      <c r="F14671" s="343" t="s">
        <v>698</v>
      </c>
      <c r="G14671" s="54" t="s">
        <v>333</v>
      </c>
      <c r="H14671" s="116"/>
      <c r="I14671" s="105">
        <f t="shared" si="3882"/>
        <v>0</v>
      </c>
      <c r="J14671" s="117"/>
      <c r="K14671" s="117"/>
      <c r="L14671" s="105">
        <f t="shared" si="3883"/>
        <v>0</v>
      </c>
      <c r="M14671" s="117"/>
      <c r="N14671" s="117"/>
      <c r="P14671" s="35" t="s">
        <v>145</v>
      </c>
      <c r="R14671" s="352">
        <f>L14901-[1]გადასახდელები!L13291</f>
        <v>0</v>
      </c>
    </row>
    <row r="14672" spans="2:18" ht="30.75" hidden="1" customHeight="1">
      <c r="B14672" s="36" t="str">
        <f t="shared" si="3881"/>
        <v>b</v>
      </c>
      <c r="C14672" s="42">
        <v>6</v>
      </c>
      <c r="D14672" s="42"/>
      <c r="F14672" s="343" t="s">
        <v>591</v>
      </c>
      <c r="G14672" s="54" t="s">
        <v>334</v>
      </c>
      <c r="H14672" s="116"/>
      <c r="I14672" s="105">
        <f t="shared" si="3882"/>
        <v>0</v>
      </c>
      <c r="J14672" s="117"/>
      <c r="K14672" s="117"/>
      <c r="L14672" s="105">
        <f t="shared" si="3883"/>
        <v>0</v>
      </c>
      <c r="M14672" s="117"/>
      <c r="N14672" s="117"/>
      <c r="P14672" s="35" t="s">
        <v>145</v>
      </c>
      <c r="R14672" s="352">
        <f>L14902-[1]გადასახდელები!L13292</f>
        <v>0</v>
      </c>
    </row>
    <row r="14673" spans="2:18" ht="20.25" hidden="1" customHeight="1">
      <c r="B14673" s="36" t="str">
        <f t="shared" si="3881"/>
        <v>b</v>
      </c>
      <c r="C14673" s="42">
        <v>4</v>
      </c>
      <c r="D14673" s="42"/>
      <c r="F14673" s="342" t="s">
        <v>699</v>
      </c>
      <c r="G14673" s="47" t="s">
        <v>335</v>
      </c>
      <c r="H14673" s="93">
        <f>H14674+H14675</f>
        <v>0</v>
      </c>
      <c r="I14673" s="94">
        <f t="shared" si="3882"/>
        <v>0</v>
      </c>
      <c r="J14673" s="93">
        <f>J14674+J14675</f>
        <v>0</v>
      </c>
      <c r="K14673" s="93">
        <f>K14674+K14675</f>
        <v>0</v>
      </c>
      <c r="L14673" s="94">
        <f t="shared" si="3883"/>
        <v>0</v>
      </c>
      <c r="M14673" s="93">
        <f>M14674+M14675</f>
        <v>0</v>
      </c>
      <c r="N14673" s="93">
        <f>N14674+N14675</f>
        <v>0</v>
      </c>
      <c r="O14673" s="82" t="s">
        <v>146</v>
      </c>
      <c r="P14673" s="35" t="s">
        <v>145</v>
      </c>
      <c r="R14673" s="352">
        <f>L14903-[1]გადასახდელები!L13293</f>
        <v>0</v>
      </c>
    </row>
    <row r="14674" spans="2:18" ht="20.25" hidden="1" customHeight="1">
      <c r="B14674" s="36" t="str">
        <f t="shared" si="3881"/>
        <v>b</v>
      </c>
      <c r="C14674" s="42">
        <v>5</v>
      </c>
      <c r="D14674" s="42"/>
      <c r="F14674" s="343" t="s">
        <v>700</v>
      </c>
      <c r="G14674" s="48" t="s">
        <v>336</v>
      </c>
      <c r="H14674" s="101"/>
      <c r="I14674" s="97">
        <f t="shared" si="3882"/>
        <v>0</v>
      </c>
      <c r="J14674" s="102"/>
      <c r="K14674" s="102"/>
      <c r="L14674" s="97">
        <f t="shared" si="3883"/>
        <v>0</v>
      </c>
      <c r="M14674" s="102"/>
      <c r="N14674" s="102"/>
      <c r="O14674" s="115"/>
      <c r="P14674" s="35" t="s">
        <v>145</v>
      </c>
      <c r="R14674" s="352">
        <f>L14904-[1]გადასახდელები!L13294</f>
        <v>0</v>
      </c>
    </row>
    <row r="14675" spans="2:18" ht="20.25" hidden="1" customHeight="1">
      <c r="B14675" s="36" t="str">
        <f t="shared" si="3881"/>
        <v>b</v>
      </c>
      <c r="C14675" s="42">
        <v>5</v>
      </c>
      <c r="D14675" s="42"/>
      <c r="F14675" s="342" t="s">
        <v>701</v>
      </c>
      <c r="G14675" s="48" t="s">
        <v>337</v>
      </c>
      <c r="H14675" s="119">
        <f>H14676+H14677</f>
        <v>0</v>
      </c>
      <c r="I14675" s="105">
        <f t="shared" si="3882"/>
        <v>0</v>
      </c>
      <c r="J14675" s="119">
        <f>J14676+J14677</f>
        <v>0</v>
      </c>
      <c r="K14675" s="119">
        <f>K14676+K14677</f>
        <v>0</v>
      </c>
      <c r="L14675" s="105">
        <f t="shared" si="3883"/>
        <v>0</v>
      </c>
      <c r="M14675" s="119">
        <f>M14676+M14677</f>
        <v>0</v>
      </c>
      <c r="N14675" s="119">
        <f>N14676+N14677</f>
        <v>0</v>
      </c>
      <c r="O14675" s="82" t="s">
        <v>146</v>
      </c>
      <c r="P14675" s="35" t="s">
        <v>145</v>
      </c>
      <c r="R14675" s="352">
        <f>L14905-[1]გადასახდელები!L13295</f>
        <v>0</v>
      </c>
    </row>
    <row r="14676" spans="2:18" ht="20.25" hidden="1" customHeight="1">
      <c r="B14676" s="36" t="str">
        <f t="shared" si="3881"/>
        <v>b</v>
      </c>
      <c r="C14676" s="42">
        <v>6</v>
      </c>
      <c r="D14676" s="42"/>
      <c r="F14676" s="343" t="s">
        <v>702</v>
      </c>
      <c r="G14676" s="54" t="s">
        <v>338</v>
      </c>
      <c r="H14676" s="116"/>
      <c r="I14676" s="105">
        <f t="shared" si="3882"/>
        <v>0</v>
      </c>
      <c r="J14676" s="117"/>
      <c r="K14676" s="117"/>
      <c r="L14676" s="105">
        <f t="shared" si="3883"/>
        <v>0</v>
      </c>
      <c r="M14676" s="117"/>
      <c r="N14676" s="117"/>
      <c r="P14676" s="35" t="s">
        <v>145</v>
      </c>
      <c r="R14676" s="352">
        <f>L14906-[1]გადასახდელები!L13296</f>
        <v>0</v>
      </c>
    </row>
    <row r="14677" spans="2:18" ht="20.25" hidden="1" customHeight="1">
      <c r="B14677" s="36" t="str">
        <f t="shared" si="3881"/>
        <v>b</v>
      </c>
      <c r="C14677" s="42">
        <v>6</v>
      </c>
      <c r="D14677" s="42"/>
      <c r="F14677" s="343" t="s">
        <v>703</v>
      </c>
      <c r="G14677" s="54" t="s">
        <v>339</v>
      </c>
      <c r="H14677" s="116"/>
      <c r="I14677" s="105">
        <f t="shared" si="3882"/>
        <v>0</v>
      </c>
      <c r="J14677" s="117"/>
      <c r="K14677" s="117"/>
      <c r="L14677" s="105">
        <f t="shared" si="3883"/>
        <v>0</v>
      </c>
      <c r="M14677" s="117"/>
      <c r="N14677" s="117"/>
      <c r="P14677" s="35" t="s">
        <v>145</v>
      </c>
      <c r="R14677" s="352">
        <f>L14907-[1]გადასახდელები!L13297</f>
        <v>0</v>
      </c>
    </row>
    <row r="14678" spans="2:18" ht="30.75" hidden="1" customHeight="1">
      <c r="B14678" s="36" t="str">
        <f t="shared" si="3881"/>
        <v>b</v>
      </c>
      <c r="C14678" s="42">
        <v>3</v>
      </c>
      <c r="D14678" s="42"/>
      <c r="F14678" s="342" t="s">
        <v>704</v>
      </c>
      <c r="G14678" s="51" t="s">
        <v>340</v>
      </c>
      <c r="H14678" s="89">
        <f>H14679+H14680</f>
        <v>0</v>
      </c>
      <c r="I14678" s="90">
        <f t="shared" si="3882"/>
        <v>0</v>
      </c>
      <c r="J14678" s="89">
        <f>J14679+J14680</f>
        <v>0</v>
      </c>
      <c r="K14678" s="89">
        <f>K14679+K14680</f>
        <v>0</v>
      </c>
      <c r="L14678" s="90">
        <f t="shared" si="3883"/>
        <v>0</v>
      </c>
      <c r="M14678" s="89">
        <f>M14679+M14680</f>
        <v>0</v>
      </c>
      <c r="N14678" s="89">
        <f>N14679+N14680</f>
        <v>0</v>
      </c>
      <c r="O14678" s="82" t="s">
        <v>146</v>
      </c>
      <c r="P14678" s="35" t="s">
        <v>145</v>
      </c>
      <c r="R14678" s="352">
        <f>L14908-[1]გადასახდელები!L13298</f>
        <v>0</v>
      </c>
    </row>
    <row r="14679" spans="2:18" ht="30.75" hidden="1" customHeight="1">
      <c r="B14679" s="36" t="str">
        <f t="shared" si="3881"/>
        <v>b</v>
      </c>
      <c r="C14679" s="42">
        <v>4</v>
      </c>
      <c r="D14679" s="42"/>
      <c r="F14679" s="343" t="s">
        <v>705</v>
      </c>
      <c r="G14679" s="47" t="s">
        <v>341</v>
      </c>
      <c r="H14679" s="103"/>
      <c r="I14679" s="94">
        <f t="shared" si="3882"/>
        <v>0</v>
      </c>
      <c r="J14679" s="104"/>
      <c r="K14679" s="104"/>
      <c r="L14679" s="94">
        <f t="shared" si="3883"/>
        <v>0</v>
      </c>
      <c r="M14679" s="104"/>
      <c r="N14679" s="104"/>
      <c r="P14679" s="35" t="s">
        <v>145</v>
      </c>
      <c r="R14679" s="352">
        <f>L14909-[1]გადასახდელები!L13299</f>
        <v>0</v>
      </c>
    </row>
    <row r="14680" spans="2:18" ht="30.75" hidden="1" customHeight="1">
      <c r="B14680" s="36" t="str">
        <f t="shared" si="3881"/>
        <v>b</v>
      </c>
      <c r="C14680" s="42">
        <v>4</v>
      </c>
      <c r="D14680" s="42"/>
      <c r="F14680" s="342" t="s">
        <v>706</v>
      </c>
      <c r="G14680" s="47" t="s">
        <v>342</v>
      </c>
      <c r="H14680" s="93">
        <f>H14681+H14682+H14683+H14684</f>
        <v>0</v>
      </c>
      <c r="I14680" s="94">
        <f t="shared" si="3882"/>
        <v>0</v>
      </c>
      <c r="J14680" s="93">
        <f>J14681+J14682+J14683+J14684</f>
        <v>0</v>
      </c>
      <c r="K14680" s="93">
        <f>K14681+K14682+K14683+K14684</f>
        <v>0</v>
      </c>
      <c r="L14680" s="94">
        <f t="shared" si="3883"/>
        <v>0</v>
      </c>
      <c r="M14680" s="93">
        <f>M14681+M14682+M14683+M14684</f>
        <v>0</v>
      </c>
      <c r="N14680" s="93">
        <f>N14681+N14682+N14683+N14684</f>
        <v>0</v>
      </c>
      <c r="O14680" s="82" t="s">
        <v>146</v>
      </c>
      <c r="P14680" s="35" t="s">
        <v>145</v>
      </c>
      <c r="R14680" s="352">
        <f>L14910-[1]გადასახდელები!L13300</f>
        <v>0</v>
      </c>
    </row>
    <row r="14681" spans="2:18" ht="30.75" hidden="1" customHeight="1">
      <c r="B14681" s="36" t="str">
        <f t="shared" si="3881"/>
        <v>b</v>
      </c>
      <c r="C14681" s="42">
        <v>5</v>
      </c>
      <c r="D14681" s="42"/>
      <c r="F14681" s="343" t="s">
        <v>707</v>
      </c>
      <c r="G14681" s="48" t="s">
        <v>343</v>
      </c>
      <c r="H14681" s="101"/>
      <c r="I14681" s="97">
        <f t="shared" si="3882"/>
        <v>0</v>
      </c>
      <c r="J14681" s="102"/>
      <c r="K14681" s="102"/>
      <c r="L14681" s="97">
        <f t="shared" si="3883"/>
        <v>0</v>
      </c>
      <c r="M14681" s="102"/>
      <c r="N14681" s="102"/>
      <c r="P14681" s="35" t="s">
        <v>145</v>
      </c>
      <c r="R14681" s="352">
        <f>L14911-[1]გადასახდელები!L13301</f>
        <v>0</v>
      </c>
    </row>
    <row r="14682" spans="2:18" ht="20.25" hidden="1" customHeight="1">
      <c r="B14682" s="36" t="str">
        <f t="shared" si="3881"/>
        <v>b</v>
      </c>
      <c r="C14682" s="42">
        <v>5</v>
      </c>
      <c r="D14682" s="42"/>
      <c r="F14682" s="343" t="s">
        <v>708</v>
      </c>
      <c r="G14682" s="48" t="s">
        <v>344</v>
      </c>
      <c r="H14682" s="101"/>
      <c r="I14682" s="97">
        <f t="shared" si="3882"/>
        <v>0</v>
      </c>
      <c r="J14682" s="102"/>
      <c r="K14682" s="102"/>
      <c r="L14682" s="97">
        <f t="shared" si="3883"/>
        <v>0</v>
      </c>
      <c r="M14682" s="102"/>
      <c r="N14682" s="102"/>
      <c r="P14682" s="35" t="s">
        <v>145</v>
      </c>
      <c r="R14682" s="352">
        <f>L14912-[1]გადასახდელები!L13302</f>
        <v>0</v>
      </c>
    </row>
    <row r="14683" spans="2:18" ht="20.25" hidden="1" customHeight="1">
      <c r="B14683" s="36" t="str">
        <f t="shared" si="3881"/>
        <v>b</v>
      </c>
      <c r="C14683" s="42">
        <v>5</v>
      </c>
      <c r="D14683" s="42"/>
      <c r="F14683" s="343" t="s">
        <v>709</v>
      </c>
      <c r="G14683" s="48" t="s">
        <v>345</v>
      </c>
      <c r="H14683" s="101"/>
      <c r="I14683" s="97">
        <f t="shared" si="3882"/>
        <v>0</v>
      </c>
      <c r="J14683" s="102"/>
      <c r="K14683" s="102"/>
      <c r="L14683" s="97">
        <f t="shared" si="3883"/>
        <v>0</v>
      </c>
      <c r="M14683" s="102"/>
      <c r="N14683" s="102"/>
      <c r="P14683" s="35" t="s">
        <v>145</v>
      </c>
      <c r="R14683" s="352">
        <f>L14913-[1]გადასახდელები!L13303</f>
        <v>0</v>
      </c>
    </row>
    <row r="14684" spans="2:18" ht="20.25" hidden="1" customHeight="1">
      <c r="B14684" s="36" t="str">
        <f t="shared" si="3881"/>
        <v>b</v>
      </c>
      <c r="C14684" s="42">
        <v>5</v>
      </c>
      <c r="D14684" s="42"/>
      <c r="F14684" s="343" t="s">
        <v>710</v>
      </c>
      <c r="G14684" s="48" t="s">
        <v>214</v>
      </c>
      <c r="H14684" s="101"/>
      <c r="I14684" s="97">
        <f t="shared" si="3882"/>
        <v>0</v>
      </c>
      <c r="J14684" s="102"/>
      <c r="K14684" s="102"/>
      <c r="L14684" s="97">
        <f t="shared" si="3883"/>
        <v>0</v>
      </c>
      <c r="M14684" s="102"/>
      <c r="N14684" s="102"/>
      <c r="P14684" s="35" t="s">
        <v>145</v>
      </c>
      <c r="R14684" s="352">
        <f>L14914-[1]გადასახდელები!L13304</f>
        <v>0</v>
      </c>
    </row>
    <row r="14685" spans="2:18" ht="20.25" hidden="1" customHeight="1">
      <c r="B14685" s="36" t="str">
        <f t="shared" si="3881"/>
        <v>b</v>
      </c>
      <c r="C14685" s="42">
        <v>3</v>
      </c>
      <c r="D14685" s="42"/>
      <c r="F14685" s="343" t="s">
        <v>711</v>
      </c>
      <c r="G14685" s="51" t="s">
        <v>346</v>
      </c>
      <c r="H14685" s="111"/>
      <c r="I14685" s="90">
        <f t="shared" si="3882"/>
        <v>0</v>
      </c>
      <c r="J14685" s="112"/>
      <c r="K14685" s="112"/>
      <c r="L14685" s="90">
        <f t="shared" si="3883"/>
        <v>0</v>
      </c>
      <c r="M14685" s="112"/>
      <c r="N14685" s="112"/>
      <c r="P14685" s="35" t="s">
        <v>145</v>
      </c>
      <c r="R14685" s="352">
        <f>L14915-[1]გადასახდელები!L13305</f>
        <v>0</v>
      </c>
    </row>
    <row r="14686" spans="2:18" ht="20.25" hidden="1" customHeight="1">
      <c r="B14686" s="36" t="str">
        <f t="shared" si="3881"/>
        <v>b</v>
      </c>
      <c r="C14686" s="42">
        <v>3</v>
      </c>
      <c r="D14686" s="42"/>
      <c r="F14686" s="342" t="s">
        <v>712</v>
      </c>
      <c r="G14686" s="51" t="s">
        <v>347</v>
      </c>
      <c r="H14686" s="89">
        <f>H14687+H14688+H14689+H14692</f>
        <v>0</v>
      </c>
      <c r="I14686" s="90">
        <f t="shared" si="3882"/>
        <v>0</v>
      </c>
      <c r="J14686" s="89">
        <f>J14687+J14688+J14689+J14692</f>
        <v>0</v>
      </c>
      <c r="K14686" s="89">
        <f>K14687+K14688+K14689+K14692</f>
        <v>0</v>
      </c>
      <c r="L14686" s="90">
        <f t="shared" ref="L14686:L14725" si="3884">M14686+N14686</f>
        <v>0</v>
      </c>
      <c r="M14686" s="89">
        <f>M14687+M14688+M14689+M14692</f>
        <v>0</v>
      </c>
      <c r="N14686" s="89">
        <f>N14687+N14688+N14689+N14692</f>
        <v>0</v>
      </c>
      <c r="O14686" s="82" t="s">
        <v>146</v>
      </c>
      <c r="P14686" s="35" t="s">
        <v>145</v>
      </c>
      <c r="R14686" s="352">
        <f>L14916-[1]გადასახდელები!L13306</f>
        <v>0</v>
      </c>
    </row>
    <row r="14687" spans="2:18" ht="30.75" hidden="1" customHeight="1">
      <c r="B14687" s="36" t="str">
        <f t="shared" si="3881"/>
        <v>b</v>
      </c>
      <c r="C14687" s="42">
        <v>4</v>
      </c>
      <c r="D14687" s="42"/>
      <c r="F14687" s="343" t="s">
        <v>713</v>
      </c>
      <c r="G14687" s="47" t="s">
        <v>348</v>
      </c>
      <c r="H14687" s="103"/>
      <c r="I14687" s="94">
        <f t="shared" si="3882"/>
        <v>0</v>
      </c>
      <c r="J14687" s="104"/>
      <c r="K14687" s="104"/>
      <c r="L14687" s="94">
        <f t="shared" si="3884"/>
        <v>0</v>
      </c>
      <c r="M14687" s="104"/>
      <c r="N14687" s="104"/>
      <c r="O14687" s="115"/>
      <c r="P14687" s="35" t="s">
        <v>145</v>
      </c>
      <c r="R14687" s="352">
        <f>L14917-[1]გადასახდელები!L13307</f>
        <v>0</v>
      </c>
    </row>
    <row r="14688" spans="2:18" ht="20.25" hidden="1" customHeight="1">
      <c r="B14688" s="36" t="str">
        <f t="shared" si="3881"/>
        <v>b</v>
      </c>
      <c r="C14688" s="42">
        <v>4</v>
      </c>
      <c r="D14688" s="42"/>
      <c r="F14688" s="343" t="s">
        <v>714</v>
      </c>
      <c r="G14688" s="47" t="s">
        <v>349</v>
      </c>
      <c r="H14688" s="103"/>
      <c r="I14688" s="94">
        <f t="shared" si="3882"/>
        <v>0</v>
      </c>
      <c r="J14688" s="104"/>
      <c r="K14688" s="104"/>
      <c r="L14688" s="94">
        <f t="shared" si="3884"/>
        <v>0</v>
      </c>
      <c r="M14688" s="104"/>
      <c r="N14688" s="104"/>
      <c r="O14688" s="115"/>
      <c r="P14688" s="35" t="s">
        <v>145</v>
      </c>
      <c r="R14688" s="352">
        <f>L14918-[1]გადასახდელები!L13308</f>
        <v>0</v>
      </c>
    </row>
    <row r="14689" spans="2:18" ht="20.25" hidden="1" customHeight="1">
      <c r="B14689" s="36" t="str">
        <f t="shared" si="3881"/>
        <v>b</v>
      </c>
      <c r="C14689" s="42">
        <v>4</v>
      </c>
      <c r="D14689" s="42"/>
      <c r="F14689" s="342" t="s">
        <v>715</v>
      </c>
      <c r="G14689" s="47" t="s">
        <v>350</v>
      </c>
      <c r="H14689" s="93">
        <f>H14690+H14691</f>
        <v>0</v>
      </c>
      <c r="I14689" s="94">
        <f t="shared" si="3882"/>
        <v>0</v>
      </c>
      <c r="J14689" s="93">
        <f>J14690+J14691</f>
        <v>0</v>
      </c>
      <c r="K14689" s="93">
        <f>K14690+K14691</f>
        <v>0</v>
      </c>
      <c r="L14689" s="94">
        <f t="shared" si="3884"/>
        <v>0</v>
      </c>
      <c r="M14689" s="93">
        <f>M14690+M14691</f>
        <v>0</v>
      </c>
      <c r="N14689" s="93">
        <f>N14690+N14691</f>
        <v>0</v>
      </c>
      <c r="O14689" s="82" t="s">
        <v>146</v>
      </c>
      <c r="P14689" s="35" t="s">
        <v>145</v>
      </c>
      <c r="R14689" s="352">
        <f>L14919-[1]გადასახდელები!L13309</f>
        <v>0</v>
      </c>
    </row>
    <row r="14690" spans="2:18" ht="30.75" hidden="1" customHeight="1">
      <c r="B14690" s="36" t="str">
        <f t="shared" si="3881"/>
        <v>b</v>
      </c>
      <c r="C14690" s="42">
        <v>5</v>
      </c>
      <c r="D14690" s="42"/>
      <c r="F14690" s="343" t="s">
        <v>716</v>
      </c>
      <c r="G14690" s="48" t="s">
        <v>351</v>
      </c>
      <c r="H14690" s="101"/>
      <c r="I14690" s="97">
        <f t="shared" si="3882"/>
        <v>0</v>
      </c>
      <c r="J14690" s="102"/>
      <c r="K14690" s="102"/>
      <c r="L14690" s="97">
        <f t="shared" si="3884"/>
        <v>0</v>
      </c>
      <c r="M14690" s="102"/>
      <c r="N14690" s="102"/>
      <c r="P14690" s="35" t="s">
        <v>145</v>
      </c>
      <c r="R14690" s="352">
        <f>L14920-[1]გადასახდელები!L13310</f>
        <v>0</v>
      </c>
    </row>
    <row r="14691" spans="2:18" ht="20.25" hidden="1" customHeight="1">
      <c r="B14691" s="36" t="str">
        <f t="shared" si="3881"/>
        <v>b</v>
      </c>
      <c r="C14691" s="42">
        <v>5</v>
      </c>
      <c r="D14691" s="42"/>
      <c r="F14691" s="343" t="s">
        <v>717</v>
      </c>
      <c r="G14691" s="48" t="s">
        <v>352</v>
      </c>
      <c r="H14691" s="101"/>
      <c r="I14691" s="97">
        <f t="shared" si="3882"/>
        <v>0</v>
      </c>
      <c r="J14691" s="102"/>
      <c r="K14691" s="102"/>
      <c r="L14691" s="97">
        <f t="shared" si="3884"/>
        <v>0</v>
      </c>
      <c r="M14691" s="102"/>
      <c r="N14691" s="102"/>
      <c r="P14691" s="35" t="s">
        <v>145</v>
      </c>
      <c r="R14691" s="352">
        <f>L14921-[1]გადასახდელები!L13311</f>
        <v>0</v>
      </c>
    </row>
    <row r="14692" spans="2:18" ht="20.25" hidden="1" customHeight="1">
      <c r="B14692" s="36" t="str">
        <f t="shared" si="3881"/>
        <v>b</v>
      </c>
      <c r="C14692" s="42">
        <v>4</v>
      </c>
      <c r="D14692" s="42"/>
      <c r="F14692" s="343" t="s">
        <v>718</v>
      </c>
      <c r="G14692" s="47" t="s">
        <v>353</v>
      </c>
      <c r="H14692" s="103"/>
      <c r="I14692" s="94">
        <f t="shared" si="3882"/>
        <v>0</v>
      </c>
      <c r="J14692" s="104"/>
      <c r="K14692" s="104"/>
      <c r="L14692" s="94">
        <f t="shared" si="3884"/>
        <v>0</v>
      </c>
      <c r="M14692" s="104"/>
      <c r="N14692" s="104"/>
      <c r="P14692" s="35" t="s">
        <v>145</v>
      </c>
      <c r="R14692" s="352">
        <f>L14922-[1]გადასახდელები!L13312</f>
        <v>0</v>
      </c>
    </row>
    <row r="14693" spans="2:18" ht="20.25" hidden="1" customHeight="1">
      <c r="B14693" s="36" t="str">
        <f t="shared" si="3881"/>
        <v>b</v>
      </c>
      <c r="C14693" s="42">
        <v>2</v>
      </c>
      <c r="D14693" s="42"/>
      <c r="F14693" s="30"/>
      <c r="G14693" s="60" t="s">
        <v>354</v>
      </c>
      <c r="H14693" s="86">
        <f>H14694+H14701+H14708</f>
        <v>0</v>
      </c>
      <c r="I14693" s="87">
        <f t="shared" si="3882"/>
        <v>0</v>
      </c>
      <c r="J14693" s="88">
        <f>J14694+J14701+J14708</f>
        <v>0</v>
      </c>
      <c r="K14693" s="88">
        <f>K14694+K14701+K14708</f>
        <v>0</v>
      </c>
      <c r="L14693" s="87">
        <f t="shared" si="3884"/>
        <v>0</v>
      </c>
      <c r="M14693" s="88">
        <f>M14694+M14701+M14708</f>
        <v>0</v>
      </c>
      <c r="N14693" s="88">
        <f>N14694+N14701+N14708</f>
        <v>0</v>
      </c>
      <c r="O14693" s="82" t="s">
        <v>146</v>
      </c>
      <c r="R14693" s="352">
        <f>L14923-[1]გადასახდელები!L13313</f>
        <v>0</v>
      </c>
    </row>
    <row r="14694" spans="2:18" ht="20.25" hidden="1" customHeight="1">
      <c r="B14694" s="36" t="str">
        <f t="shared" si="3881"/>
        <v>b</v>
      </c>
      <c r="C14694" s="42">
        <v>3</v>
      </c>
      <c r="D14694" s="42"/>
      <c r="F14694" s="31"/>
      <c r="G14694" s="51" t="s">
        <v>355</v>
      </c>
      <c r="H14694" s="120">
        <f>SUM(H14695:H14700)</f>
        <v>0</v>
      </c>
      <c r="I14694" s="118">
        <f t="shared" si="3882"/>
        <v>0</v>
      </c>
      <c r="J14694" s="121">
        <f>SUM(J14695:J14700)</f>
        <v>0</v>
      </c>
      <c r="K14694" s="121">
        <f>SUM(K14695:K14700)</f>
        <v>0</v>
      </c>
      <c r="L14694" s="118">
        <f t="shared" si="3884"/>
        <v>0</v>
      </c>
      <c r="M14694" s="121">
        <f>SUM(M14695:M14700)</f>
        <v>0</v>
      </c>
      <c r="N14694" s="121">
        <f>SUM(N14695:N14700)</f>
        <v>0</v>
      </c>
      <c r="O14694" s="82" t="s">
        <v>146</v>
      </c>
      <c r="R14694" s="352">
        <f>L14924-[1]გადასახდელები!L13314</f>
        <v>0</v>
      </c>
    </row>
    <row r="14695" spans="2:18" ht="20.25" hidden="1" customHeight="1">
      <c r="B14695" s="36" t="str">
        <f t="shared" si="3881"/>
        <v>b</v>
      </c>
      <c r="C14695" s="42">
        <v>4</v>
      </c>
      <c r="D14695" s="42"/>
      <c r="F14695" s="31"/>
      <c r="G14695" s="47" t="s">
        <v>356</v>
      </c>
      <c r="H14695" s="103"/>
      <c r="I14695" s="94">
        <f t="shared" si="3882"/>
        <v>0</v>
      </c>
      <c r="J14695" s="104"/>
      <c r="K14695" s="104"/>
      <c r="L14695" s="94">
        <f t="shared" si="3884"/>
        <v>0</v>
      </c>
      <c r="M14695" s="104"/>
      <c r="N14695" s="104"/>
      <c r="R14695" s="352">
        <f>L14925-[1]გადასახდელები!L13315</f>
        <v>0</v>
      </c>
    </row>
    <row r="14696" spans="2:18" ht="20.25" hidden="1" customHeight="1">
      <c r="B14696" s="36" t="str">
        <f t="shared" si="3881"/>
        <v>b</v>
      </c>
      <c r="C14696" s="42">
        <v>4</v>
      </c>
      <c r="D14696" s="42"/>
      <c r="F14696" s="31"/>
      <c r="G14696" s="47" t="s">
        <v>357</v>
      </c>
      <c r="H14696" s="103"/>
      <c r="I14696" s="94">
        <f t="shared" si="3882"/>
        <v>0</v>
      </c>
      <c r="J14696" s="104"/>
      <c r="K14696" s="104"/>
      <c r="L14696" s="94">
        <f t="shared" si="3884"/>
        <v>0</v>
      </c>
      <c r="M14696" s="104"/>
      <c r="N14696" s="104"/>
      <c r="R14696" s="352">
        <f>L14926-[1]გადასახდელები!L13316</f>
        <v>0</v>
      </c>
    </row>
    <row r="14697" spans="2:18" ht="20.25" hidden="1" customHeight="1">
      <c r="B14697" s="36" t="str">
        <f t="shared" si="3881"/>
        <v>b</v>
      </c>
      <c r="C14697" s="42">
        <v>4</v>
      </c>
      <c r="D14697" s="42"/>
      <c r="F14697" s="31"/>
      <c r="G14697" s="47" t="s">
        <v>212</v>
      </c>
      <c r="H14697" s="103"/>
      <c r="I14697" s="94">
        <f t="shared" si="3882"/>
        <v>0</v>
      </c>
      <c r="J14697" s="104"/>
      <c r="K14697" s="104"/>
      <c r="L14697" s="94">
        <f t="shared" si="3884"/>
        <v>0</v>
      </c>
      <c r="M14697" s="104"/>
      <c r="N14697" s="104"/>
      <c r="R14697" s="352">
        <f>L14927-[1]გადასახდელები!L13317</f>
        <v>0</v>
      </c>
    </row>
    <row r="14698" spans="2:18" ht="20.25" hidden="1" customHeight="1">
      <c r="B14698" s="36" t="str">
        <f t="shared" si="3881"/>
        <v>b</v>
      </c>
      <c r="C14698" s="42">
        <v>4</v>
      </c>
      <c r="D14698" s="42"/>
      <c r="F14698" s="31"/>
      <c r="G14698" s="47" t="s">
        <v>358</v>
      </c>
      <c r="H14698" s="103"/>
      <c r="I14698" s="94">
        <f t="shared" si="3882"/>
        <v>0</v>
      </c>
      <c r="J14698" s="104"/>
      <c r="K14698" s="104"/>
      <c r="L14698" s="94">
        <f t="shared" si="3884"/>
        <v>0</v>
      </c>
      <c r="M14698" s="104"/>
      <c r="N14698" s="104"/>
      <c r="R14698" s="352">
        <f>L14928-[1]გადასახდელები!L13318</f>
        <v>0</v>
      </c>
    </row>
    <row r="14699" spans="2:18" ht="20.25" hidden="1" customHeight="1">
      <c r="B14699" s="36" t="str">
        <f t="shared" ref="B14699:B14762" si="3885">IF(H14699+I14699+L14699&gt;0,"a","b")</f>
        <v>b</v>
      </c>
      <c r="C14699" s="42">
        <v>4</v>
      </c>
      <c r="D14699" s="42"/>
      <c r="F14699" s="31"/>
      <c r="G14699" s="47" t="s">
        <v>359</v>
      </c>
      <c r="H14699" s="103"/>
      <c r="I14699" s="94">
        <f t="shared" ref="I14699:I14762" si="3886">J14699+K14699</f>
        <v>0</v>
      </c>
      <c r="J14699" s="104"/>
      <c r="K14699" s="104"/>
      <c r="L14699" s="94">
        <f t="shared" si="3884"/>
        <v>0</v>
      </c>
      <c r="M14699" s="104"/>
      <c r="N14699" s="104"/>
      <c r="R14699" s="352">
        <f>L14929-[1]გადასახდელები!L13319</f>
        <v>0</v>
      </c>
    </row>
    <row r="14700" spans="2:18" ht="20.25" hidden="1" customHeight="1">
      <c r="B14700" s="36" t="str">
        <f t="shared" si="3885"/>
        <v>b</v>
      </c>
      <c r="C14700" s="42">
        <v>4</v>
      </c>
      <c r="D14700" s="42"/>
      <c r="F14700" s="31"/>
      <c r="G14700" s="47" t="s">
        <v>360</v>
      </c>
      <c r="H14700" s="103"/>
      <c r="I14700" s="94">
        <f t="shared" si="3886"/>
        <v>0</v>
      </c>
      <c r="J14700" s="104"/>
      <c r="K14700" s="104"/>
      <c r="L14700" s="94">
        <f t="shared" si="3884"/>
        <v>0</v>
      </c>
      <c r="M14700" s="104"/>
      <c r="N14700" s="104"/>
      <c r="R14700" s="352">
        <f>L14930-[1]გადასახდელები!L13320</f>
        <v>0</v>
      </c>
    </row>
    <row r="14701" spans="2:18" ht="20.25" hidden="1" customHeight="1">
      <c r="B14701" s="36" t="str">
        <f t="shared" si="3885"/>
        <v>b</v>
      </c>
      <c r="C14701" s="42">
        <v>3</v>
      </c>
      <c r="D14701" s="42"/>
      <c r="F14701" s="31"/>
      <c r="G14701" s="51" t="s">
        <v>211</v>
      </c>
      <c r="H14701" s="120">
        <f>SUM(H14702:H14707)</f>
        <v>0</v>
      </c>
      <c r="I14701" s="118">
        <f t="shared" si="3886"/>
        <v>0</v>
      </c>
      <c r="J14701" s="121">
        <f>SUM(J14702:J14707)</f>
        <v>0</v>
      </c>
      <c r="K14701" s="121">
        <f>SUM(K14702:K14707)</f>
        <v>0</v>
      </c>
      <c r="L14701" s="118">
        <f t="shared" si="3884"/>
        <v>0</v>
      </c>
      <c r="M14701" s="121">
        <f>SUM(M14702:M14707)</f>
        <v>0</v>
      </c>
      <c r="N14701" s="121">
        <f>SUM(N14702:N14707)</f>
        <v>0</v>
      </c>
      <c r="O14701" s="82" t="s">
        <v>146</v>
      </c>
      <c r="R14701" s="352">
        <f>L14931-[1]გადასახდელები!L13321</f>
        <v>0</v>
      </c>
    </row>
    <row r="14702" spans="2:18" ht="20.25" hidden="1" customHeight="1">
      <c r="B14702" s="36" t="str">
        <f t="shared" si="3885"/>
        <v>b</v>
      </c>
      <c r="C14702" s="42">
        <v>4</v>
      </c>
      <c r="D14702" s="42"/>
      <c r="F14702" s="31"/>
      <c r="G14702" s="47" t="s">
        <v>356</v>
      </c>
      <c r="H14702" s="103"/>
      <c r="I14702" s="94">
        <f t="shared" si="3886"/>
        <v>0</v>
      </c>
      <c r="J14702" s="104"/>
      <c r="K14702" s="104"/>
      <c r="L14702" s="94">
        <f t="shared" si="3884"/>
        <v>0</v>
      </c>
      <c r="M14702" s="104"/>
      <c r="N14702" s="104"/>
      <c r="R14702" s="352">
        <f>L14932-[1]გადასახდელები!L13322</f>
        <v>0</v>
      </c>
    </row>
    <row r="14703" spans="2:18" ht="20.25" hidden="1" customHeight="1">
      <c r="B14703" s="36" t="str">
        <f t="shared" si="3885"/>
        <v>b</v>
      </c>
      <c r="C14703" s="42">
        <v>4</v>
      </c>
      <c r="D14703" s="42"/>
      <c r="F14703" s="31"/>
      <c r="G14703" s="47" t="s">
        <v>357</v>
      </c>
      <c r="H14703" s="103"/>
      <c r="I14703" s="94">
        <f t="shared" si="3886"/>
        <v>0</v>
      </c>
      <c r="J14703" s="104"/>
      <c r="K14703" s="104"/>
      <c r="L14703" s="94">
        <f t="shared" si="3884"/>
        <v>0</v>
      </c>
      <c r="M14703" s="104"/>
      <c r="N14703" s="104"/>
      <c r="R14703" s="352">
        <f>L14933-[1]გადასახდელები!L13323</f>
        <v>0</v>
      </c>
    </row>
    <row r="14704" spans="2:18" ht="20.25" hidden="1" customHeight="1">
      <c r="B14704" s="36" t="str">
        <f t="shared" si="3885"/>
        <v>b</v>
      </c>
      <c r="C14704" s="42">
        <v>4</v>
      </c>
      <c r="D14704" s="42"/>
      <c r="F14704" s="31"/>
      <c r="G14704" s="47" t="s">
        <v>212</v>
      </c>
      <c r="H14704" s="103"/>
      <c r="I14704" s="94">
        <f t="shared" si="3886"/>
        <v>0</v>
      </c>
      <c r="J14704" s="104"/>
      <c r="K14704" s="104"/>
      <c r="L14704" s="94">
        <f t="shared" si="3884"/>
        <v>0</v>
      </c>
      <c r="M14704" s="104"/>
      <c r="N14704" s="104"/>
      <c r="R14704" s="352">
        <f>L14934-[1]გადასახდელები!L13324</f>
        <v>0</v>
      </c>
    </row>
    <row r="14705" spans="2:18" ht="20.25" hidden="1" customHeight="1">
      <c r="B14705" s="36" t="str">
        <f t="shared" si="3885"/>
        <v>b</v>
      </c>
      <c r="C14705" s="42">
        <v>4</v>
      </c>
      <c r="D14705" s="42"/>
      <c r="F14705" s="31"/>
      <c r="G14705" s="47" t="s">
        <v>361</v>
      </c>
      <c r="H14705" s="103"/>
      <c r="I14705" s="94">
        <f t="shared" si="3886"/>
        <v>0</v>
      </c>
      <c r="J14705" s="104"/>
      <c r="K14705" s="104"/>
      <c r="L14705" s="94">
        <f t="shared" si="3884"/>
        <v>0</v>
      </c>
      <c r="M14705" s="104"/>
      <c r="N14705" s="104"/>
      <c r="R14705" s="352">
        <f>L14935-[1]გადასახდელები!L13325</f>
        <v>0</v>
      </c>
    </row>
    <row r="14706" spans="2:18" ht="20.25" hidden="1" customHeight="1">
      <c r="B14706" s="36" t="str">
        <f t="shared" si="3885"/>
        <v>b</v>
      </c>
      <c r="C14706" s="42">
        <v>4</v>
      </c>
      <c r="D14706" s="42"/>
      <c r="F14706" s="31"/>
      <c r="G14706" s="47" t="s">
        <v>359</v>
      </c>
      <c r="H14706" s="103"/>
      <c r="I14706" s="94">
        <f t="shared" si="3886"/>
        <v>0</v>
      </c>
      <c r="J14706" s="104"/>
      <c r="K14706" s="104"/>
      <c r="L14706" s="94">
        <f t="shared" si="3884"/>
        <v>0</v>
      </c>
      <c r="M14706" s="104"/>
      <c r="N14706" s="104"/>
      <c r="R14706" s="352">
        <f>L14936-[1]გადასახდელები!L13326</f>
        <v>0</v>
      </c>
    </row>
    <row r="14707" spans="2:18" ht="20.25" hidden="1" customHeight="1">
      <c r="B14707" s="36" t="str">
        <f t="shared" si="3885"/>
        <v>b</v>
      </c>
      <c r="C14707" s="42">
        <v>4</v>
      </c>
      <c r="D14707" s="42"/>
      <c r="F14707" s="31"/>
      <c r="G14707" s="47" t="s">
        <v>360</v>
      </c>
      <c r="H14707" s="103"/>
      <c r="I14707" s="94">
        <f t="shared" si="3886"/>
        <v>0</v>
      </c>
      <c r="J14707" s="104"/>
      <c r="K14707" s="104"/>
      <c r="L14707" s="94">
        <f t="shared" si="3884"/>
        <v>0</v>
      </c>
      <c r="M14707" s="104"/>
      <c r="N14707" s="104"/>
      <c r="R14707" s="352">
        <f>L14937-[1]გადასახდელები!L13327</f>
        <v>0</v>
      </c>
    </row>
    <row r="14708" spans="2:18" ht="20.25" hidden="1" customHeight="1">
      <c r="B14708" s="36" t="str">
        <f t="shared" si="3885"/>
        <v>b</v>
      </c>
      <c r="C14708" s="42">
        <v>3</v>
      </c>
      <c r="D14708" s="42"/>
      <c r="F14708" s="29"/>
      <c r="G14708" s="56" t="s">
        <v>213</v>
      </c>
      <c r="H14708" s="122"/>
      <c r="I14708" s="118">
        <f t="shared" si="3886"/>
        <v>0</v>
      </c>
      <c r="J14708" s="123"/>
      <c r="K14708" s="123"/>
      <c r="L14708" s="118">
        <f t="shared" si="3884"/>
        <v>0</v>
      </c>
      <c r="M14708" s="123"/>
      <c r="N14708" s="123"/>
      <c r="R14708" s="352">
        <f>L14938-[1]გადასახდელები!L13328</f>
        <v>0</v>
      </c>
    </row>
    <row r="14709" spans="2:18" ht="20.25" hidden="1" customHeight="1">
      <c r="B14709" s="36" t="str">
        <f t="shared" si="3885"/>
        <v>b</v>
      </c>
      <c r="C14709" s="42">
        <v>2</v>
      </c>
      <c r="D14709" s="42"/>
      <c r="F14709" s="28"/>
      <c r="G14709" s="60" t="s">
        <v>362</v>
      </c>
      <c r="H14709" s="86">
        <f>H14710+H14718</f>
        <v>0</v>
      </c>
      <c r="I14709" s="87">
        <f t="shared" si="3886"/>
        <v>0</v>
      </c>
      <c r="J14709" s="88">
        <f>J14710+J14718</f>
        <v>0</v>
      </c>
      <c r="K14709" s="88">
        <f>K14710+K14718</f>
        <v>0</v>
      </c>
      <c r="L14709" s="87">
        <f t="shared" si="3884"/>
        <v>0</v>
      </c>
      <c r="M14709" s="88">
        <f>M14710+M14718</f>
        <v>0</v>
      </c>
      <c r="N14709" s="88">
        <f>N14710+N14718</f>
        <v>0</v>
      </c>
      <c r="O14709" s="82" t="s">
        <v>146</v>
      </c>
      <c r="R14709" s="352">
        <f>L14939-[1]გადასახდელები!L13329</f>
        <v>0</v>
      </c>
    </row>
    <row r="14710" spans="2:18" ht="20.25" hidden="1" customHeight="1">
      <c r="B14710" s="36" t="str">
        <f t="shared" si="3885"/>
        <v>b</v>
      </c>
      <c r="C14710" s="42">
        <v>3</v>
      </c>
      <c r="D14710" s="42"/>
      <c r="F14710" s="29"/>
      <c r="G14710" s="51" t="s">
        <v>355</v>
      </c>
      <c r="H14710" s="120">
        <f>SUM(H14711:H14717)</f>
        <v>0</v>
      </c>
      <c r="I14710" s="118">
        <f t="shared" si="3886"/>
        <v>0</v>
      </c>
      <c r="J14710" s="121">
        <f>SUM(J14711:J14717)</f>
        <v>0</v>
      </c>
      <c r="K14710" s="121">
        <f>SUM(K14711:K14717)</f>
        <v>0</v>
      </c>
      <c r="L14710" s="118">
        <f t="shared" si="3884"/>
        <v>0</v>
      </c>
      <c r="M14710" s="121">
        <f>SUM(M14711:M14717)</f>
        <v>0</v>
      </c>
      <c r="N14710" s="121">
        <f>SUM(N14711:N14717)</f>
        <v>0</v>
      </c>
      <c r="O14710" s="82" t="s">
        <v>146</v>
      </c>
      <c r="R14710" s="352">
        <f>L14940-[1]გადასახდელები!L13330</f>
        <v>0</v>
      </c>
    </row>
    <row r="14711" spans="2:18" ht="20.25" hidden="1" customHeight="1">
      <c r="B14711" s="36" t="str">
        <f t="shared" si="3885"/>
        <v>b</v>
      </c>
      <c r="C14711" s="42">
        <v>4</v>
      </c>
      <c r="D14711" s="42"/>
      <c r="F14711" s="29"/>
      <c r="G14711" s="47" t="s">
        <v>363</v>
      </c>
      <c r="H14711" s="103"/>
      <c r="I14711" s="94">
        <f t="shared" si="3886"/>
        <v>0</v>
      </c>
      <c r="J14711" s="104"/>
      <c r="K14711" s="104"/>
      <c r="L14711" s="94">
        <f t="shared" si="3884"/>
        <v>0</v>
      </c>
      <c r="M14711" s="104"/>
      <c r="N14711" s="104"/>
      <c r="R14711" s="352">
        <f>L14941-[1]გადასახდელები!L13331</f>
        <v>0</v>
      </c>
    </row>
    <row r="14712" spans="2:18" ht="20.25" hidden="1" customHeight="1">
      <c r="B14712" s="36" t="str">
        <f t="shared" si="3885"/>
        <v>b</v>
      </c>
      <c r="C14712" s="42">
        <v>4</v>
      </c>
      <c r="D14712" s="42"/>
      <c r="F14712" s="29"/>
      <c r="G14712" s="47" t="s">
        <v>210</v>
      </c>
      <c r="H14712" s="103"/>
      <c r="I14712" s="94">
        <f t="shared" si="3886"/>
        <v>0</v>
      </c>
      <c r="J14712" s="104"/>
      <c r="K14712" s="104"/>
      <c r="L14712" s="94">
        <f t="shared" si="3884"/>
        <v>0</v>
      </c>
      <c r="M14712" s="104"/>
      <c r="N14712" s="104"/>
      <c r="R14712" s="352">
        <f>L14942-[1]გადასახდელები!L13332</f>
        <v>0</v>
      </c>
    </row>
    <row r="14713" spans="2:18" ht="20.25" hidden="1" customHeight="1">
      <c r="B14713" s="36" t="str">
        <f t="shared" si="3885"/>
        <v>b</v>
      </c>
      <c r="C14713" s="42">
        <v>4</v>
      </c>
      <c r="D14713" s="42"/>
      <c r="F14713" s="29"/>
      <c r="G14713" s="47" t="s">
        <v>357</v>
      </c>
      <c r="H14713" s="103"/>
      <c r="I14713" s="94">
        <f t="shared" si="3886"/>
        <v>0</v>
      </c>
      <c r="J14713" s="104"/>
      <c r="K14713" s="104"/>
      <c r="L14713" s="94">
        <f t="shared" si="3884"/>
        <v>0</v>
      </c>
      <c r="M14713" s="104"/>
      <c r="N14713" s="104"/>
      <c r="R14713" s="352">
        <f>L14943-[1]გადასახდელები!L13333</f>
        <v>0</v>
      </c>
    </row>
    <row r="14714" spans="2:18" ht="30.75" hidden="1" customHeight="1">
      <c r="B14714" s="36" t="str">
        <f t="shared" si="3885"/>
        <v>b</v>
      </c>
      <c r="C14714" s="42">
        <v>4</v>
      </c>
      <c r="D14714" s="42"/>
      <c r="F14714" s="29"/>
      <c r="G14714" s="47" t="s">
        <v>364</v>
      </c>
      <c r="H14714" s="103"/>
      <c r="I14714" s="94">
        <f t="shared" si="3886"/>
        <v>0</v>
      </c>
      <c r="J14714" s="104"/>
      <c r="K14714" s="104"/>
      <c r="L14714" s="94">
        <f t="shared" si="3884"/>
        <v>0</v>
      </c>
      <c r="M14714" s="104"/>
      <c r="N14714" s="104"/>
      <c r="R14714" s="352">
        <f>L14944-[1]გადასახდელები!L13334</f>
        <v>0</v>
      </c>
    </row>
    <row r="14715" spans="2:18" ht="20.25" hidden="1" customHeight="1">
      <c r="B14715" s="36" t="str">
        <f t="shared" si="3885"/>
        <v>b</v>
      </c>
      <c r="C14715" s="42">
        <v>4</v>
      </c>
      <c r="D14715" s="42"/>
      <c r="F14715" s="29"/>
      <c r="G14715" s="47" t="s">
        <v>358</v>
      </c>
      <c r="H14715" s="103"/>
      <c r="I14715" s="94">
        <f t="shared" si="3886"/>
        <v>0</v>
      </c>
      <c r="J14715" s="104"/>
      <c r="K14715" s="104"/>
      <c r="L14715" s="94">
        <f t="shared" si="3884"/>
        <v>0</v>
      </c>
      <c r="M14715" s="104"/>
      <c r="N14715" s="104"/>
      <c r="R14715" s="352">
        <f>L14945-[1]გადასახდელები!L13335</f>
        <v>0</v>
      </c>
    </row>
    <row r="14716" spans="2:18" ht="20.25" hidden="1" customHeight="1">
      <c r="B14716" s="36" t="str">
        <f t="shared" si="3885"/>
        <v>b</v>
      </c>
      <c r="C14716" s="42">
        <v>4</v>
      </c>
      <c r="D14716" s="42"/>
      <c r="F14716" s="29"/>
      <c r="G14716" s="47" t="s">
        <v>359</v>
      </c>
      <c r="H14716" s="103"/>
      <c r="I14716" s="94">
        <f t="shared" si="3886"/>
        <v>0</v>
      </c>
      <c r="J14716" s="104"/>
      <c r="K14716" s="104"/>
      <c r="L14716" s="94">
        <f t="shared" si="3884"/>
        <v>0</v>
      </c>
      <c r="M14716" s="104"/>
      <c r="N14716" s="104"/>
      <c r="R14716" s="352">
        <f>L14946-[1]გადასახდელები!L13336</f>
        <v>0</v>
      </c>
    </row>
    <row r="14717" spans="2:18" ht="20.25" hidden="1" customHeight="1">
      <c r="B14717" s="36" t="str">
        <f t="shared" si="3885"/>
        <v>b</v>
      </c>
      <c r="C14717" s="42">
        <v>4</v>
      </c>
      <c r="D14717" s="42"/>
      <c r="F14717" s="29"/>
      <c r="G14717" s="47" t="s">
        <v>365</v>
      </c>
      <c r="H14717" s="122"/>
      <c r="I14717" s="94">
        <f t="shared" si="3886"/>
        <v>0</v>
      </c>
      <c r="J14717" s="123"/>
      <c r="K14717" s="123"/>
      <c r="L14717" s="94">
        <f t="shared" si="3884"/>
        <v>0</v>
      </c>
      <c r="M14717" s="123"/>
      <c r="N14717" s="123"/>
      <c r="R14717" s="352">
        <f>L14947-[1]გადასახდელები!L13337</f>
        <v>0</v>
      </c>
    </row>
    <row r="14718" spans="2:18" ht="20.25" hidden="1" customHeight="1">
      <c r="B14718" s="36" t="str">
        <f t="shared" si="3885"/>
        <v>b</v>
      </c>
      <c r="C14718" s="42">
        <v>3</v>
      </c>
      <c r="D14718" s="42"/>
      <c r="F14718" s="29"/>
      <c r="G14718" s="51" t="s">
        <v>211</v>
      </c>
      <c r="H14718" s="120">
        <f>SUM(H14719:H14725)</f>
        <v>0</v>
      </c>
      <c r="I14718" s="118">
        <f t="shared" si="3886"/>
        <v>0</v>
      </c>
      <c r="J14718" s="121">
        <f>SUM(J14719:J14725)</f>
        <v>0</v>
      </c>
      <c r="K14718" s="121">
        <f>SUM(K14719:K14725)</f>
        <v>0</v>
      </c>
      <c r="L14718" s="118">
        <f t="shared" si="3884"/>
        <v>0</v>
      </c>
      <c r="M14718" s="121">
        <f>SUM(M14719:M14725)</f>
        <v>0</v>
      </c>
      <c r="N14718" s="121">
        <f>SUM(N14719:N14725)</f>
        <v>0</v>
      </c>
      <c r="O14718" s="82" t="s">
        <v>146</v>
      </c>
      <c r="R14718" s="352">
        <f>L14948-[1]გადასახდელები!L13338</f>
        <v>0</v>
      </c>
    </row>
    <row r="14719" spans="2:18" ht="20.25" hidden="1" customHeight="1">
      <c r="B14719" s="36" t="str">
        <f t="shared" si="3885"/>
        <v>b</v>
      </c>
      <c r="C14719" s="42">
        <v>4</v>
      </c>
      <c r="D14719" s="42"/>
      <c r="F14719" s="29"/>
      <c r="G14719" s="47" t="s">
        <v>363</v>
      </c>
      <c r="H14719" s="103"/>
      <c r="I14719" s="94">
        <f t="shared" si="3886"/>
        <v>0</v>
      </c>
      <c r="J14719" s="104"/>
      <c r="K14719" s="104"/>
      <c r="L14719" s="94">
        <f t="shared" si="3884"/>
        <v>0</v>
      </c>
      <c r="M14719" s="104"/>
      <c r="N14719" s="104"/>
      <c r="R14719" s="352">
        <f>L14949-[1]გადასახდელები!L13339</f>
        <v>0</v>
      </c>
    </row>
    <row r="14720" spans="2:18" ht="20.25" hidden="1" customHeight="1">
      <c r="B14720" s="36" t="str">
        <f t="shared" si="3885"/>
        <v>b</v>
      </c>
      <c r="C14720" s="42">
        <v>4</v>
      </c>
      <c r="D14720" s="42"/>
      <c r="F14720" s="29"/>
      <c r="G14720" s="47" t="s">
        <v>210</v>
      </c>
      <c r="H14720" s="103"/>
      <c r="I14720" s="94">
        <f t="shared" si="3886"/>
        <v>0</v>
      </c>
      <c r="J14720" s="104"/>
      <c r="K14720" s="104"/>
      <c r="L14720" s="94">
        <f t="shared" si="3884"/>
        <v>0</v>
      </c>
      <c r="M14720" s="104"/>
      <c r="N14720" s="104"/>
      <c r="R14720" s="352">
        <f>L14950-[1]გადასახდელები!L13340</f>
        <v>0</v>
      </c>
    </row>
    <row r="14721" spans="2:18" ht="20.25" hidden="1" customHeight="1">
      <c r="B14721" s="36" t="str">
        <f t="shared" si="3885"/>
        <v>b</v>
      </c>
      <c r="C14721" s="42">
        <v>4</v>
      </c>
      <c r="D14721" s="42"/>
      <c r="F14721" s="29"/>
      <c r="G14721" s="47" t="s">
        <v>357</v>
      </c>
      <c r="H14721" s="103"/>
      <c r="I14721" s="94">
        <f t="shared" si="3886"/>
        <v>0</v>
      </c>
      <c r="J14721" s="104"/>
      <c r="K14721" s="104"/>
      <c r="L14721" s="94">
        <f t="shared" si="3884"/>
        <v>0</v>
      </c>
      <c r="M14721" s="104"/>
      <c r="N14721" s="104"/>
      <c r="R14721" s="352">
        <f>L14951-[1]გადასახდელები!L13341</f>
        <v>0</v>
      </c>
    </row>
    <row r="14722" spans="2:18" ht="30.75" hidden="1" customHeight="1">
      <c r="B14722" s="36" t="str">
        <f t="shared" si="3885"/>
        <v>b</v>
      </c>
      <c r="C14722" s="42">
        <v>4</v>
      </c>
      <c r="D14722" s="42"/>
      <c r="F14722" s="29"/>
      <c r="G14722" s="47" t="s">
        <v>364</v>
      </c>
      <c r="H14722" s="103"/>
      <c r="I14722" s="94">
        <f t="shared" si="3886"/>
        <v>0</v>
      </c>
      <c r="J14722" s="104"/>
      <c r="K14722" s="104"/>
      <c r="L14722" s="94">
        <f t="shared" si="3884"/>
        <v>0</v>
      </c>
      <c r="M14722" s="104"/>
      <c r="N14722" s="104"/>
      <c r="R14722" s="352">
        <f>L14952-[1]გადასახდელები!L13342</f>
        <v>0</v>
      </c>
    </row>
    <row r="14723" spans="2:18" ht="20.25" hidden="1" customHeight="1">
      <c r="B14723" s="36" t="str">
        <f t="shared" si="3885"/>
        <v>b</v>
      </c>
      <c r="C14723" s="42">
        <v>4</v>
      </c>
      <c r="D14723" s="42"/>
      <c r="F14723" s="29"/>
      <c r="G14723" s="47" t="s">
        <v>366</v>
      </c>
      <c r="H14723" s="103"/>
      <c r="I14723" s="94">
        <f t="shared" si="3886"/>
        <v>0</v>
      </c>
      <c r="J14723" s="104"/>
      <c r="K14723" s="104"/>
      <c r="L14723" s="94">
        <f t="shared" si="3884"/>
        <v>0</v>
      </c>
      <c r="M14723" s="104"/>
      <c r="N14723" s="104"/>
      <c r="R14723" s="352">
        <f>L14953-[1]გადასახდელები!L13343</f>
        <v>0</v>
      </c>
    </row>
    <row r="14724" spans="2:18" ht="20.25" hidden="1" customHeight="1">
      <c r="B14724" s="36" t="str">
        <f t="shared" si="3885"/>
        <v>b</v>
      </c>
      <c r="C14724" s="42">
        <v>4</v>
      </c>
      <c r="D14724" s="42"/>
      <c r="F14724" s="29"/>
      <c r="G14724" s="47" t="s">
        <v>359</v>
      </c>
      <c r="H14724" s="103"/>
      <c r="I14724" s="94">
        <f t="shared" si="3886"/>
        <v>0</v>
      </c>
      <c r="J14724" s="104"/>
      <c r="K14724" s="104"/>
      <c r="L14724" s="94">
        <f t="shared" si="3884"/>
        <v>0</v>
      </c>
      <c r="M14724" s="104"/>
      <c r="N14724" s="104"/>
      <c r="R14724" s="352">
        <f>L14954-[1]გადასახდელები!L13344</f>
        <v>0</v>
      </c>
    </row>
    <row r="14725" spans="2:18" ht="21" hidden="1" customHeight="1" thickBot="1">
      <c r="B14725" s="36" t="str">
        <f t="shared" si="3885"/>
        <v>b</v>
      </c>
      <c r="C14725" s="42">
        <v>4</v>
      </c>
      <c r="D14725" s="42"/>
      <c r="F14725" s="29"/>
      <c r="G14725" s="47" t="s">
        <v>365</v>
      </c>
      <c r="H14725" s="103"/>
      <c r="I14725" s="94">
        <f t="shared" si="3886"/>
        <v>0</v>
      </c>
      <c r="J14725" s="104"/>
      <c r="K14725" s="104"/>
      <c r="L14725" s="94">
        <f t="shared" si="3884"/>
        <v>0</v>
      </c>
      <c r="M14725" s="104"/>
      <c r="N14725" s="104"/>
      <c r="R14725" s="352">
        <f>L14955-[1]გადასახდელები!L13345</f>
        <v>0</v>
      </c>
    </row>
    <row r="14726" spans="2:18" ht="63" customHeight="1" thickBot="1">
      <c r="B14726" s="36" t="str">
        <f t="shared" si="3885"/>
        <v>a</v>
      </c>
      <c r="C14726" s="42">
        <v>1</v>
      </c>
      <c r="D14726" s="42"/>
      <c r="E14726" s="24"/>
      <c r="F14726" s="32" t="s">
        <v>132</v>
      </c>
      <c r="G14726" s="326" t="s">
        <v>745</v>
      </c>
      <c r="H14726" s="79">
        <f>H14728+H14860+H14923+H14939</f>
        <v>9.3000000000000007</v>
      </c>
      <c r="I14726" s="80">
        <f t="shared" si="3886"/>
        <v>12</v>
      </c>
      <c r="J14726" s="81">
        <f>J14728+J14860+J14923+J14939</f>
        <v>0</v>
      </c>
      <c r="K14726" s="81">
        <f>K14728+K14860+K14923+K14939</f>
        <v>12</v>
      </c>
      <c r="L14726" s="80">
        <f t="shared" ref="L14726:L14789" si="3887">M14726+N14726</f>
        <v>4</v>
      </c>
      <c r="M14726" s="81">
        <f>M14728+M14860+M14923+M14939</f>
        <v>0</v>
      </c>
      <c r="N14726" s="81">
        <f>N14728+N14860+N14923+N14939</f>
        <v>4</v>
      </c>
      <c r="O14726" s="82" t="s">
        <v>146</v>
      </c>
      <c r="P14726" s="43">
        <v>1</v>
      </c>
      <c r="R14726" s="352">
        <f>L14956-[1]გადასახდელები!L13346</f>
        <v>-11.183999999999999</v>
      </c>
    </row>
    <row r="14727" spans="2:18" ht="21" hidden="1" customHeight="1" thickTop="1">
      <c r="B14727" s="36" t="str">
        <f t="shared" si="3885"/>
        <v>b</v>
      </c>
      <c r="C14727" s="42">
        <v>2</v>
      </c>
      <c r="D14727" s="42"/>
      <c r="F14727" s="26"/>
      <c r="G14727" s="46" t="s">
        <v>162</v>
      </c>
      <c r="H14727" s="83"/>
      <c r="I14727" s="84">
        <f t="shared" si="3886"/>
        <v>0</v>
      </c>
      <c r="J14727" s="85"/>
      <c r="K14727" s="85"/>
      <c r="L14727" s="84">
        <f t="shared" si="3887"/>
        <v>0</v>
      </c>
      <c r="M14727" s="85"/>
      <c r="N14727" s="85"/>
      <c r="R14727" s="352">
        <f>L14957-[1]გადასახდელები!L13347</f>
        <v>0</v>
      </c>
    </row>
    <row r="14728" spans="2:18" ht="20.25" customHeight="1" thickTop="1">
      <c r="B14728" s="36" t="str">
        <f t="shared" si="3885"/>
        <v>a</v>
      </c>
      <c r="C14728" s="42">
        <v>2</v>
      </c>
      <c r="D14728" s="42"/>
      <c r="E14728" s="24">
        <v>7107</v>
      </c>
      <c r="F14728" s="341" t="s">
        <v>524</v>
      </c>
      <c r="G14728" s="58" t="s">
        <v>163</v>
      </c>
      <c r="H14728" s="86">
        <f>H14729+H14740+H14808+H14816+H14817+H14827+H14837</f>
        <v>9.3000000000000007</v>
      </c>
      <c r="I14728" s="87">
        <f t="shared" si="3886"/>
        <v>12</v>
      </c>
      <c r="J14728" s="88">
        <f>J14729+J14740+J14808+J14816+J14817+J14827+J14837+J14807</f>
        <v>0</v>
      </c>
      <c r="K14728" s="88">
        <f>K14729+K14740+K14808+K14816+K14817+K14827+K14837</f>
        <v>12</v>
      </c>
      <c r="L14728" s="87">
        <f t="shared" si="3887"/>
        <v>4</v>
      </c>
      <c r="M14728" s="88">
        <f>M14729+M14740+M14808+M14816+M14817+M14827+M14837+M14807</f>
        <v>0</v>
      </c>
      <c r="N14728" s="88">
        <f>N14729+N14740+N14808+N14816+N14817+N14827+N14837</f>
        <v>4</v>
      </c>
      <c r="O14728" s="82" t="s">
        <v>146</v>
      </c>
      <c r="R14728" s="352">
        <f>L14958-[1]გადასახდელები!L13348</f>
        <v>-11.183999999999999</v>
      </c>
    </row>
    <row r="14729" spans="2:18" ht="20.25" hidden="1" customHeight="1">
      <c r="B14729" s="36" t="str">
        <f t="shared" si="3885"/>
        <v>b</v>
      </c>
      <c r="C14729" s="42">
        <v>31</v>
      </c>
      <c r="D14729" s="42"/>
      <c r="F14729" s="341" t="s">
        <v>525</v>
      </c>
      <c r="G14729" s="57" t="s">
        <v>164</v>
      </c>
      <c r="H14729" s="89">
        <f>H14730+H14739</f>
        <v>0</v>
      </c>
      <c r="I14729" s="90">
        <f t="shared" si="3886"/>
        <v>0</v>
      </c>
      <c r="J14729" s="92">
        <f>J14730+J14739</f>
        <v>0</v>
      </c>
      <c r="K14729" s="92">
        <f>K14730+K14739</f>
        <v>0</v>
      </c>
      <c r="L14729" s="90">
        <f t="shared" si="3887"/>
        <v>0</v>
      </c>
      <c r="M14729" s="92">
        <f>M14730+M14739</f>
        <v>0</v>
      </c>
      <c r="N14729" s="92">
        <f>N14730+N14739</f>
        <v>0</v>
      </c>
      <c r="O14729" s="82" t="s">
        <v>146</v>
      </c>
      <c r="R14729" s="352">
        <f>L14959-[1]გადასახდელები!L13349</f>
        <v>0</v>
      </c>
    </row>
    <row r="14730" spans="2:18" ht="20.25" hidden="1" customHeight="1">
      <c r="B14730" s="36" t="str">
        <f t="shared" si="3885"/>
        <v>b</v>
      </c>
      <c r="C14730" s="42">
        <v>4</v>
      </c>
      <c r="D14730" s="42"/>
      <c r="F14730" s="341" t="s">
        <v>526</v>
      </c>
      <c r="G14730" s="47" t="s">
        <v>165</v>
      </c>
      <c r="H14730" s="93">
        <f>H14731+H14738</f>
        <v>0</v>
      </c>
      <c r="I14730" s="94">
        <f t="shared" si="3886"/>
        <v>0</v>
      </c>
      <c r="J14730" s="95">
        <f>J14731+J14738</f>
        <v>0</v>
      </c>
      <c r="K14730" s="95">
        <f>K14731+K14738</f>
        <v>0</v>
      </c>
      <c r="L14730" s="94">
        <f t="shared" si="3887"/>
        <v>0</v>
      </c>
      <c r="M14730" s="95">
        <f>M14731+M14738</f>
        <v>0</v>
      </c>
      <c r="N14730" s="95">
        <f>N14731+N14738</f>
        <v>0</v>
      </c>
      <c r="O14730" s="82" t="s">
        <v>146</v>
      </c>
      <c r="R14730" s="352">
        <f>L14960-[1]გადასახდელები!L13350</f>
        <v>0</v>
      </c>
    </row>
    <row r="14731" spans="2:18" ht="20.25" hidden="1" customHeight="1">
      <c r="B14731" s="36" t="str">
        <f t="shared" si="3885"/>
        <v>b</v>
      </c>
      <c r="C14731" s="42">
        <v>5</v>
      </c>
      <c r="D14731" s="42"/>
      <c r="F14731" s="342" t="s">
        <v>527</v>
      </c>
      <c r="G14731" s="48" t="s">
        <v>166</v>
      </c>
      <c r="H14731" s="96">
        <f>SUM(H14732:H14737)</f>
        <v>0</v>
      </c>
      <c r="I14731" s="97">
        <f t="shared" si="3886"/>
        <v>0</v>
      </c>
      <c r="J14731" s="98">
        <f>SUM(J14732:J14737)</f>
        <v>0</v>
      </c>
      <c r="K14731" s="98">
        <f>SUM(K14732:K14737)</f>
        <v>0</v>
      </c>
      <c r="L14731" s="97">
        <f t="shared" si="3887"/>
        <v>0</v>
      </c>
      <c r="M14731" s="98">
        <f>SUM(M14732:M14737)</f>
        <v>0</v>
      </c>
      <c r="N14731" s="98">
        <f>SUM(N14732:N14737)</f>
        <v>0</v>
      </c>
      <c r="O14731" s="82" t="s">
        <v>146</v>
      </c>
      <c r="R14731" s="352">
        <f>L14961-[1]გადასახდელები!L13351</f>
        <v>0</v>
      </c>
    </row>
    <row r="14732" spans="2:18" ht="20.25" hidden="1" customHeight="1">
      <c r="B14732" s="36" t="str">
        <f t="shared" si="3885"/>
        <v>b</v>
      </c>
      <c r="C14732" s="42">
        <v>6</v>
      </c>
      <c r="D14732" s="42"/>
      <c r="F14732" s="343" t="s">
        <v>528</v>
      </c>
      <c r="G14732" s="45" t="s">
        <v>167</v>
      </c>
      <c r="H14732" s="99"/>
      <c r="I14732" s="91">
        <f t="shared" si="3886"/>
        <v>0</v>
      </c>
      <c r="J14732" s="100"/>
      <c r="K14732" s="100"/>
      <c r="L14732" s="91">
        <f t="shared" si="3887"/>
        <v>0</v>
      </c>
      <c r="M14732" s="100"/>
      <c r="N14732" s="100"/>
      <c r="R14732" s="352">
        <f>L14962-[1]გადასახდელები!L13352</f>
        <v>0</v>
      </c>
    </row>
    <row r="14733" spans="2:18" ht="20.25" hidden="1" customHeight="1">
      <c r="B14733" s="36" t="str">
        <f t="shared" si="3885"/>
        <v>b</v>
      </c>
      <c r="C14733" s="42">
        <v>6</v>
      </c>
      <c r="D14733" s="42"/>
      <c r="F14733" s="343" t="s">
        <v>592</v>
      </c>
      <c r="G14733" s="45" t="s">
        <v>168</v>
      </c>
      <c r="H14733" s="99"/>
      <c r="I14733" s="91">
        <f t="shared" si="3886"/>
        <v>0</v>
      </c>
      <c r="J14733" s="100"/>
      <c r="K14733" s="100"/>
      <c r="L14733" s="91">
        <f t="shared" si="3887"/>
        <v>0</v>
      </c>
      <c r="M14733" s="100"/>
      <c r="N14733" s="100"/>
      <c r="R14733" s="352">
        <f>L14963-[1]გადასახდელები!L13353</f>
        <v>0</v>
      </c>
    </row>
    <row r="14734" spans="2:18" ht="20.25" hidden="1" customHeight="1">
      <c r="B14734" s="36" t="str">
        <f t="shared" si="3885"/>
        <v>b</v>
      </c>
      <c r="C14734" s="42">
        <v>6</v>
      </c>
      <c r="D14734" s="42"/>
      <c r="F14734" s="343" t="s">
        <v>529</v>
      </c>
      <c r="G14734" s="45" t="s">
        <v>169</v>
      </c>
      <c r="H14734" s="99"/>
      <c r="I14734" s="91">
        <f t="shared" si="3886"/>
        <v>0</v>
      </c>
      <c r="J14734" s="100"/>
      <c r="K14734" s="100"/>
      <c r="L14734" s="91">
        <f t="shared" si="3887"/>
        <v>0</v>
      </c>
      <c r="M14734" s="100"/>
      <c r="N14734" s="100"/>
      <c r="R14734" s="352">
        <f>L14964-[1]გადასახდელები!L13354</f>
        <v>0</v>
      </c>
    </row>
    <row r="14735" spans="2:18" ht="20.25" hidden="1" customHeight="1">
      <c r="B14735" s="36" t="str">
        <f t="shared" si="3885"/>
        <v>b</v>
      </c>
      <c r="C14735" s="42">
        <v>6</v>
      </c>
      <c r="D14735" s="42"/>
      <c r="F14735" s="343" t="s">
        <v>593</v>
      </c>
      <c r="G14735" s="45" t="s">
        <v>170</v>
      </c>
      <c r="H14735" s="99"/>
      <c r="I14735" s="91">
        <f t="shared" si="3886"/>
        <v>0</v>
      </c>
      <c r="J14735" s="100"/>
      <c r="K14735" s="100"/>
      <c r="L14735" s="91">
        <f t="shared" si="3887"/>
        <v>0</v>
      </c>
      <c r="M14735" s="100"/>
      <c r="N14735" s="100"/>
      <c r="R14735" s="352">
        <f>L14965-[1]გადასახდელები!L13355</f>
        <v>0</v>
      </c>
    </row>
    <row r="14736" spans="2:18" ht="20.25" hidden="1" customHeight="1">
      <c r="B14736" s="36" t="str">
        <f t="shared" si="3885"/>
        <v>b</v>
      </c>
      <c r="C14736" s="42">
        <v>6</v>
      </c>
      <c r="D14736" s="42"/>
      <c r="F14736" s="343" t="s">
        <v>594</v>
      </c>
      <c r="G14736" s="45" t="s">
        <v>171</v>
      </c>
      <c r="H14736" s="99"/>
      <c r="I14736" s="91">
        <f t="shared" si="3886"/>
        <v>0</v>
      </c>
      <c r="J14736" s="100"/>
      <c r="K14736" s="100"/>
      <c r="L14736" s="91">
        <f t="shared" si="3887"/>
        <v>0</v>
      </c>
      <c r="M14736" s="100"/>
      <c r="N14736" s="100"/>
      <c r="R14736" s="352">
        <f>L14966-[1]გადასახდელები!L13356</f>
        <v>0</v>
      </c>
    </row>
    <row r="14737" spans="2:18" ht="20.25" hidden="1" customHeight="1">
      <c r="B14737" s="36" t="str">
        <f t="shared" si="3885"/>
        <v>b</v>
      </c>
      <c r="C14737" s="42">
        <v>6</v>
      </c>
      <c r="D14737" s="42"/>
      <c r="F14737" s="343" t="s">
        <v>595</v>
      </c>
      <c r="G14737" s="45" t="s">
        <v>172</v>
      </c>
      <c r="H14737" s="99"/>
      <c r="I14737" s="91">
        <f t="shared" si="3886"/>
        <v>0</v>
      </c>
      <c r="J14737" s="100"/>
      <c r="K14737" s="100"/>
      <c r="L14737" s="91">
        <f t="shared" si="3887"/>
        <v>0</v>
      </c>
      <c r="M14737" s="100"/>
      <c r="N14737" s="100"/>
      <c r="R14737" s="352">
        <f>L14967-[1]გადასახდელები!L13357</f>
        <v>0</v>
      </c>
    </row>
    <row r="14738" spans="2:18" ht="20.25" hidden="1" customHeight="1">
      <c r="B14738" s="36" t="str">
        <f t="shared" si="3885"/>
        <v>b</v>
      </c>
      <c r="C14738" s="42">
        <v>5</v>
      </c>
      <c r="D14738" s="42"/>
      <c r="F14738" s="343" t="s">
        <v>596</v>
      </c>
      <c r="G14738" s="48" t="s">
        <v>173</v>
      </c>
      <c r="H14738" s="101"/>
      <c r="I14738" s="97">
        <f t="shared" si="3886"/>
        <v>0</v>
      </c>
      <c r="J14738" s="102"/>
      <c r="K14738" s="102"/>
      <c r="L14738" s="97">
        <f t="shared" si="3887"/>
        <v>0</v>
      </c>
      <c r="M14738" s="102"/>
      <c r="N14738" s="102"/>
      <c r="R14738" s="352">
        <f>L14968-[1]გადასახდელები!L13358</f>
        <v>0</v>
      </c>
    </row>
    <row r="14739" spans="2:18" ht="20.25" hidden="1" customHeight="1">
      <c r="B14739" s="36" t="str">
        <f t="shared" si="3885"/>
        <v>b</v>
      </c>
      <c r="C14739" s="42">
        <v>4</v>
      </c>
      <c r="D14739" s="42"/>
      <c r="F14739" s="343" t="s">
        <v>597</v>
      </c>
      <c r="G14739" s="47" t="s">
        <v>174</v>
      </c>
      <c r="H14739" s="103"/>
      <c r="I14739" s="94">
        <f t="shared" si="3886"/>
        <v>0</v>
      </c>
      <c r="J14739" s="104"/>
      <c r="K14739" s="104"/>
      <c r="L14739" s="94">
        <f t="shared" si="3887"/>
        <v>0</v>
      </c>
      <c r="M14739" s="104"/>
      <c r="N14739" s="104"/>
      <c r="R14739" s="352">
        <f>L14969-[1]გადასახდელები!L13359</f>
        <v>0</v>
      </c>
    </row>
    <row r="14740" spans="2:18" ht="20.25" hidden="1" customHeight="1">
      <c r="B14740" s="36" t="str">
        <f t="shared" si="3885"/>
        <v>b</v>
      </c>
      <c r="C14740" s="42">
        <v>3</v>
      </c>
      <c r="D14740" s="42"/>
      <c r="F14740" s="342" t="s">
        <v>530</v>
      </c>
      <c r="G14740" s="57" t="s">
        <v>175</v>
      </c>
      <c r="H14740" s="89">
        <f>H14741+H14742+H14745+H14781+H14782+H14783+H14784+H14785+H14792+H14793</f>
        <v>0</v>
      </c>
      <c r="I14740" s="90">
        <f t="shared" si="3886"/>
        <v>0</v>
      </c>
      <c r="J14740" s="92">
        <f>J14741+J14742+J14745+J14781+J14782+J14783+J14784+J14785+J14792+J14793</f>
        <v>0</v>
      </c>
      <c r="K14740" s="92">
        <f>K14741+K14742+K14745+K14781+K14782+K14783+K14784+K14785+K14792+K14793</f>
        <v>0</v>
      </c>
      <c r="L14740" s="90">
        <f t="shared" si="3887"/>
        <v>0</v>
      </c>
      <c r="M14740" s="92">
        <f>M14741+M14742+M14745+M14781+M14782+M14783+M14784+M14785+M14792+M14793</f>
        <v>0</v>
      </c>
      <c r="N14740" s="92">
        <f>N14741+N14742+N14745+N14781+N14782+N14783+N14784+N14785+N14792+N14793</f>
        <v>0</v>
      </c>
      <c r="O14740" s="82" t="s">
        <v>146</v>
      </c>
      <c r="R14740" s="352">
        <f>L14970-[1]გადასახდელები!L13360</f>
        <v>0</v>
      </c>
    </row>
    <row r="14741" spans="2:18" ht="20.25" hidden="1" customHeight="1">
      <c r="B14741" s="36" t="str">
        <f t="shared" si="3885"/>
        <v>b</v>
      </c>
      <c r="C14741" s="42">
        <v>4</v>
      </c>
      <c r="D14741" s="42"/>
      <c r="F14741" s="343" t="s">
        <v>531</v>
      </c>
      <c r="G14741" s="47" t="s">
        <v>176</v>
      </c>
      <c r="H14741" s="103"/>
      <c r="I14741" s="94">
        <f t="shared" si="3886"/>
        <v>0</v>
      </c>
      <c r="J14741" s="104"/>
      <c r="K14741" s="104"/>
      <c r="L14741" s="94">
        <f t="shared" si="3887"/>
        <v>0</v>
      </c>
      <c r="M14741" s="104"/>
      <c r="N14741" s="104"/>
      <c r="R14741" s="352">
        <f>L14971-[1]გადასახდელები!L13361</f>
        <v>0</v>
      </c>
    </row>
    <row r="14742" spans="2:18" ht="20.25" hidden="1" customHeight="1">
      <c r="B14742" s="36" t="str">
        <f t="shared" si="3885"/>
        <v>b</v>
      </c>
      <c r="C14742" s="42">
        <v>4</v>
      </c>
      <c r="D14742" s="42"/>
      <c r="F14742" s="342" t="s">
        <v>532</v>
      </c>
      <c r="G14742" s="47" t="s">
        <v>177</v>
      </c>
      <c r="H14742" s="93">
        <f>SUM(H14743:H14744)</f>
        <v>0</v>
      </c>
      <c r="I14742" s="94">
        <f t="shared" si="3886"/>
        <v>0</v>
      </c>
      <c r="J14742" s="95">
        <f>SUM(J14743:J14744)</f>
        <v>0</v>
      </c>
      <c r="K14742" s="95">
        <f>SUM(K14743:K14744)</f>
        <v>0</v>
      </c>
      <c r="L14742" s="94">
        <f t="shared" si="3887"/>
        <v>0</v>
      </c>
      <c r="M14742" s="95">
        <f>SUM(M14743:M14744)</f>
        <v>0</v>
      </c>
      <c r="N14742" s="95">
        <f>SUM(N14743:N14744)</f>
        <v>0</v>
      </c>
      <c r="O14742" s="82" t="s">
        <v>146</v>
      </c>
      <c r="R14742" s="352">
        <f>L14972-[1]გადასახდელები!L13362</f>
        <v>0</v>
      </c>
    </row>
    <row r="14743" spans="2:18" ht="20.25" hidden="1" customHeight="1">
      <c r="B14743" s="36" t="str">
        <f t="shared" si="3885"/>
        <v>b</v>
      </c>
      <c r="C14743" s="42">
        <v>5</v>
      </c>
      <c r="D14743" s="42"/>
      <c r="F14743" s="343" t="s">
        <v>533</v>
      </c>
      <c r="G14743" s="48" t="s">
        <v>178</v>
      </c>
      <c r="H14743" s="101"/>
      <c r="I14743" s="97">
        <f t="shared" si="3886"/>
        <v>0</v>
      </c>
      <c r="J14743" s="102"/>
      <c r="K14743" s="102"/>
      <c r="L14743" s="97">
        <f t="shared" si="3887"/>
        <v>0</v>
      </c>
      <c r="M14743" s="102"/>
      <c r="N14743" s="102"/>
      <c r="R14743" s="352">
        <f>L14973-[1]გადასახდელები!L13363</f>
        <v>0</v>
      </c>
    </row>
    <row r="14744" spans="2:18" ht="20.25" hidden="1" customHeight="1">
      <c r="B14744" s="36" t="str">
        <f t="shared" si="3885"/>
        <v>b</v>
      </c>
      <c r="C14744" s="42">
        <v>5</v>
      </c>
      <c r="D14744" s="42"/>
      <c r="F14744" s="343" t="s">
        <v>598</v>
      </c>
      <c r="G14744" s="48" t="s">
        <v>179</v>
      </c>
      <c r="H14744" s="101"/>
      <c r="I14744" s="97">
        <f t="shared" si="3886"/>
        <v>0</v>
      </c>
      <c r="J14744" s="102"/>
      <c r="K14744" s="102"/>
      <c r="L14744" s="97">
        <f t="shared" si="3887"/>
        <v>0</v>
      </c>
      <c r="M14744" s="102"/>
      <c r="N14744" s="102"/>
      <c r="R14744" s="352">
        <f>L14974-[1]გადასახდელები!L13364</f>
        <v>0</v>
      </c>
    </row>
    <row r="14745" spans="2:18" ht="20.25" hidden="1" customHeight="1">
      <c r="B14745" s="36" t="str">
        <f t="shared" si="3885"/>
        <v>b</v>
      </c>
      <c r="C14745" s="42">
        <v>4</v>
      </c>
      <c r="D14745" s="42"/>
      <c r="F14745" s="342" t="s">
        <v>534</v>
      </c>
      <c r="G14745" s="47" t="s">
        <v>180</v>
      </c>
      <c r="H14745" s="93">
        <f>H14746+H14747+H14748+H14749+H14761+H14765+H14766+H14767+H14768+H14769+H14770+H14771+H14779+H14780</f>
        <v>0</v>
      </c>
      <c r="I14745" s="94">
        <f t="shared" si="3886"/>
        <v>0</v>
      </c>
      <c r="J14745" s="95">
        <f>J14746+J14747+J14748+J14749+J14761+J14765+J14766+J14767+J14768+J14769+J14770+J14771+J14779+J14780</f>
        <v>0</v>
      </c>
      <c r="K14745" s="95">
        <f>K14746+K14747+K14748+K14749+K14761+K14765+K14766+K14767+K14768+K14769+K14770+K14771+K14779+K14780</f>
        <v>0</v>
      </c>
      <c r="L14745" s="94">
        <f t="shared" si="3887"/>
        <v>0</v>
      </c>
      <c r="M14745" s="95">
        <f>M14746+M14747+M14748+M14749+M14761+M14765+M14766+M14767+M14768+M14769+M14770+M14771+M14779+M14780</f>
        <v>0</v>
      </c>
      <c r="N14745" s="95">
        <f>N14746+N14747+N14748+N14749+N14761+N14765+N14766+N14767+N14768+N14769+N14770+N14771+N14779+N14780</f>
        <v>0</v>
      </c>
      <c r="O14745" s="82" t="s">
        <v>146</v>
      </c>
      <c r="R14745" s="352">
        <f>L14975-[1]გადასახდელები!L13365</f>
        <v>0</v>
      </c>
    </row>
    <row r="14746" spans="2:18" ht="42.75" hidden="1" customHeight="1">
      <c r="B14746" s="36" t="str">
        <f t="shared" si="3885"/>
        <v>b</v>
      </c>
      <c r="C14746" s="42">
        <v>5</v>
      </c>
      <c r="D14746" s="42"/>
      <c r="F14746" s="343" t="s">
        <v>535</v>
      </c>
      <c r="G14746" s="48" t="s">
        <v>229</v>
      </c>
      <c r="H14746" s="101"/>
      <c r="I14746" s="97">
        <f t="shared" si="3886"/>
        <v>0</v>
      </c>
      <c r="J14746" s="102"/>
      <c r="K14746" s="102"/>
      <c r="L14746" s="97">
        <f t="shared" si="3887"/>
        <v>0</v>
      </c>
      <c r="M14746" s="102"/>
      <c r="N14746" s="102"/>
      <c r="R14746" s="352">
        <f>L14976-[1]გადასახდელები!L13366</f>
        <v>0</v>
      </c>
    </row>
    <row r="14747" spans="2:18" ht="30.75" hidden="1" customHeight="1">
      <c r="B14747" s="36" t="str">
        <f t="shared" si="3885"/>
        <v>b</v>
      </c>
      <c r="C14747" s="42">
        <v>5</v>
      </c>
      <c r="D14747" s="42"/>
      <c r="F14747" s="343" t="s">
        <v>599</v>
      </c>
      <c r="G14747" s="49" t="s">
        <v>196</v>
      </c>
      <c r="H14747" s="101"/>
      <c r="I14747" s="97">
        <f t="shared" si="3886"/>
        <v>0</v>
      </c>
      <c r="J14747" s="102"/>
      <c r="K14747" s="102"/>
      <c r="L14747" s="97">
        <f t="shared" si="3887"/>
        <v>0</v>
      </c>
      <c r="M14747" s="102"/>
      <c r="N14747" s="102"/>
      <c r="R14747" s="352">
        <f>L14977-[1]გადასახდელები!L13367</f>
        <v>0</v>
      </c>
    </row>
    <row r="14748" spans="2:18" ht="60.75" hidden="1" customHeight="1">
      <c r="B14748" s="36" t="str">
        <f t="shared" si="3885"/>
        <v>b</v>
      </c>
      <c r="C14748" s="42">
        <v>5</v>
      </c>
      <c r="D14748" s="42"/>
      <c r="F14748" s="343" t="s">
        <v>536</v>
      </c>
      <c r="G14748" s="49" t="s">
        <v>230</v>
      </c>
      <c r="H14748" s="101"/>
      <c r="I14748" s="97">
        <f t="shared" si="3886"/>
        <v>0</v>
      </c>
      <c r="J14748" s="102"/>
      <c r="K14748" s="102"/>
      <c r="L14748" s="97">
        <f t="shared" si="3887"/>
        <v>0</v>
      </c>
      <c r="M14748" s="102"/>
      <c r="N14748" s="102"/>
      <c r="R14748" s="352">
        <f>L14978-[1]გადასახდელები!L13368</f>
        <v>0</v>
      </c>
    </row>
    <row r="14749" spans="2:18" ht="30.75" hidden="1" customHeight="1">
      <c r="B14749" s="36" t="str">
        <f t="shared" si="3885"/>
        <v>b</v>
      </c>
      <c r="C14749" s="42">
        <v>5</v>
      </c>
      <c r="D14749" s="42"/>
      <c r="F14749" s="342" t="s">
        <v>537</v>
      </c>
      <c r="G14749" s="48" t="s">
        <v>195</v>
      </c>
      <c r="H14749" s="96">
        <f>SUM(H14750:H14760)</f>
        <v>0</v>
      </c>
      <c r="I14749" s="97">
        <f t="shared" si="3886"/>
        <v>0</v>
      </c>
      <c r="J14749" s="98">
        <f>SUM(J14750:J14760)</f>
        <v>0</v>
      </c>
      <c r="K14749" s="98">
        <f>SUM(K14750:K14760)</f>
        <v>0</v>
      </c>
      <c r="L14749" s="97">
        <f t="shared" si="3887"/>
        <v>0</v>
      </c>
      <c r="M14749" s="98">
        <f>SUM(M14750:M14760)</f>
        <v>0</v>
      </c>
      <c r="N14749" s="98">
        <f>SUM(N14750:N14760)</f>
        <v>0</v>
      </c>
      <c r="O14749" s="82" t="s">
        <v>146</v>
      </c>
      <c r="R14749" s="352">
        <f>L14979-[1]გადასახდელები!L13369</f>
        <v>0</v>
      </c>
    </row>
    <row r="14750" spans="2:18" ht="20.25" hidden="1" customHeight="1">
      <c r="B14750" s="36" t="str">
        <f t="shared" si="3885"/>
        <v>b</v>
      </c>
      <c r="C14750" s="42">
        <v>6</v>
      </c>
      <c r="D14750" s="42"/>
      <c r="F14750" s="343" t="s">
        <v>600</v>
      </c>
      <c r="G14750" s="45" t="s">
        <v>181</v>
      </c>
      <c r="H14750" s="106"/>
      <c r="I14750" s="105">
        <f t="shared" si="3886"/>
        <v>0</v>
      </c>
      <c r="J14750" s="107"/>
      <c r="K14750" s="107"/>
      <c r="L14750" s="105">
        <f t="shared" si="3887"/>
        <v>0</v>
      </c>
      <c r="M14750" s="107"/>
      <c r="N14750" s="107"/>
      <c r="R14750" s="352">
        <f>L14980-[1]გადასახდელები!L13370</f>
        <v>0</v>
      </c>
    </row>
    <row r="14751" spans="2:18" ht="20.25" hidden="1" customHeight="1">
      <c r="B14751" s="36" t="str">
        <f t="shared" si="3885"/>
        <v>b</v>
      </c>
      <c r="C14751" s="42">
        <v>6</v>
      </c>
      <c r="D14751" s="42"/>
      <c r="F14751" s="343" t="s">
        <v>601</v>
      </c>
      <c r="G14751" s="45" t="s">
        <v>182</v>
      </c>
      <c r="H14751" s="106"/>
      <c r="I14751" s="105">
        <f t="shared" si="3886"/>
        <v>0</v>
      </c>
      <c r="J14751" s="107"/>
      <c r="K14751" s="107"/>
      <c r="L14751" s="105">
        <f t="shared" si="3887"/>
        <v>0</v>
      </c>
      <c r="M14751" s="107"/>
      <c r="N14751" s="107"/>
      <c r="R14751" s="352">
        <f>L14981-[1]გადასახდელები!L13371</f>
        <v>0</v>
      </c>
    </row>
    <row r="14752" spans="2:18" ht="20.25" hidden="1" customHeight="1">
      <c r="B14752" s="36" t="str">
        <f t="shared" si="3885"/>
        <v>b</v>
      </c>
      <c r="C14752" s="42">
        <v>6</v>
      </c>
      <c r="D14752" s="42"/>
      <c r="F14752" s="343" t="s">
        <v>602</v>
      </c>
      <c r="G14752" s="45" t="s">
        <v>183</v>
      </c>
      <c r="H14752" s="106"/>
      <c r="I14752" s="105">
        <f t="shared" si="3886"/>
        <v>0</v>
      </c>
      <c r="J14752" s="107"/>
      <c r="K14752" s="107"/>
      <c r="L14752" s="105">
        <f t="shared" si="3887"/>
        <v>0</v>
      </c>
      <c r="M14752" s="107"/>
      <c r="N14752" s="107"/>
      <c r="R14752" s="352">
        <f>L14982-[1]გადასახდელები!L13372</f>
        <v>0</v>
      </c>
    </row>
    <row r="14753" spans="2:18" ht="20.25" hidden="1" customHeight="1">
      <c r="B14753" s="36" t="str">
        <f t="shared" si="3885"/>
        <v>b</v>
      </c>
      <c r="C14753" s="42">
        <v>6</v>
      </c>
      <c r="D14753" s="42"/>
      <c r="F14753" s="343" t="s">
        <v>603</v>
      </c>
      <c r="G14753" s="45" t="s">
        <v>184</v>
      </c>
      <c r="H14753" s="106"/>
      <c r="I14753" s="105">
        <f t="shared" si="3886"/>
        <v>0</v>
      </c>
      <c r="J14753" s="107"/>
      <c r="K14753" s="107"/>
      <c r="L14753" s="105">
        <f t="shared" si="3887"/>
        <v>0</v>
      </c>
      <c r="M14753" s="107"/>
      <c r="N14753" s="107"/>
      <c r="R14753" s="352">
        <f>L14983-[1]გადასახდელები!L13373</f>
        <v>0</v>
      </c>
    </row>
    <row r="14754" spans="2:18" ht="20.25" hidden="1" customHeight="1">
      <c r="B14754" s="36" t="str">
        <f t="shared" si="3885"/>
        <v>b</v>
      </c>
      <c r="C14754" s="42">
        <v>6</v>
      </c>
      <c r="D14754" s="42"/>
      <c r="F14754" s="343" t="s">
        <v>538</v>
      </c>
      <c r="G14754" s="45" t="s">
        <v>185</v>
      </c>
      <c r="H14754" s="106"/>
      <c r="I14754" s="105">
        <f t="shared" si="3886"/>
        <v>0</v>
      </c>
      <c r="J14754" s="107"/>
      <c r="K14754" s="107"/>
      <c r="L14754" s="105">
        <f t="shared" si="3887"/>
        <v>0</v>
      </c>
      <c r="M14754" s="107"/>
      <c r="N14754" s="107"/>
      <c r="R14754" s="352">
        <f>L14984-[1]გადასახდელები!L13374</f>
        <v>0</v>
      </c>
    </row>
    <row r="14755" spans="2:18" ht="20.25" hidden="1" customHeight="1">
      <c r="B14755" s="36" t="str">
        <f t="shared" si="3885"/>
        <v>b</v>
      </c>
      <c r="C14755" s="42">
        <v>6</v>
      </c>
      <c r="D14755" s="42"/>
      <c r="F14755" s="343" t="s">
        <v>604</v>
      </c>
      <c r="G14755" s="45" t="s">
        <v>186</v>
      </c>
      <c r="H14755" s="106"/>
      <c r="I14755" s="105">
        <f t="shared" si="3886"/>
        <v>0</v>
      </c>
      <c r="J14755" s="107"/>
      <c r="K14755" s="107"/>
      <c r="L14755" s="105">
        <f t="shared" si="3887"/>
        <v>0</v>
      </c>
      <c r="M14755" s="107"/>
      <c r="N14755" s="107"/>
      <c r="R14755" s="352">
        <f>L14985-[1]გადასახდელები!L13375</f>
        <v>0</v>
      </c>
    </row>
    <row r="14756" spans="2:18" ht="20.25" hidden="1" customHeight="1">
      <c r="B14756" s="36" t="str">
        <f t="shared" si="3885"/>
        <v>b</v>
      </c>
      <c r="C14756" s="42">
        <v>6</v>
      </c>
      <c r="D14756" s="42"/>
      <c r="F14756" s="343" t="s">
        <v>605</v>
      </c>
      <c r="G14756" s="45" t="s">
        <v>187</v>
      </c>
      <c r="H14756" s="106"/>
      <c r="I14756" s="105">
        <f t="shared" si="3886"/>
        <v>0</v>
      </c>
      <c r="J14756" s="107"/>
      <c r="K14756" s="107"/>
      <c r="L14756" s="105">
        <f t="shared" si="3887"/>
        <v>0</v>
      </c>
      <c r="M14756" s="107"/>
      <c r="N14756" s="107"/>
      <c r="R14756" s="352">
        <f>L14986-[1]გადასახდელები!L13376</f>
        <v>0</v>
      </c>
    </row>
    <row r="14757" spans="2:18" ht="20.25" hidden="1" customHeight="1">
      <c r="B14757" s="36" t="str">
        <f t="shared" si="3885"/>
        <v>b</v>
      </c>
      <c r="C14757" s="42">
        <v>6</v>
      </c>
      <c r="D14757" s="42"/>
      <c r="F14757" s="343" t="s">
        <v>606</v>
      </c>
      <c r="G14757" s="45" t="s">
        <v>188</v>
      </c>
      <c r="H14757" s="106"/>
      <c r="I14757" s="105">
        <f t="shared" si="3886"/>
        <v>0</v>
      </c>
      <c r="J14757" s="107"/>
      <c r="K14757" s="107"/>
      <c r="L14757" s="105">
        <f t="shared" si="3887"/>
        <v>0</v>
      </c>
      <c r="M14757" s="107"/>
      <c r="N14757" s="107"/>
      <c r="R14757" s="352">
        <f>L14987-[1]გადასახდელები!L13377</f>
        <v>0</v>
      </c>
    </row>
    <row r="14758" spans="2:18" ht="20.25" hidden="1" customHeight="1">
      <c r="B14758" s="36" t="str">
        <f t="shared" si="3885"/>
        <v>b</v>
      </c>
      <c r="C14758" s="42">
        <v>6</v>
      </c>
      <c r="D14758" s="42"/>
      <c r="F14758" s="343" t="s">
        <v>607</v>
      </c>
      <c r="G14758" s="45" t="s">
        <v>189</v>
      </c>
      <c r="H14758" s="106"/>
      <c r="I14758" s="105">
        <f t="shared" si="3886"/>
        <v>0</v>
      </c>
      <c r="J14758" s="107"/>
      <c r="K14758" s="107"/>
      <c r="L14758" s="105">
        <f t="shared" si="3887"/>
        <v>0</v>
      </c>
      <c r="M14758" s="107"/>
      <c r="N14758" s="107"/>
      <c r="R14758" s="352">
        <f>L14988-[1]გადასახდელები!L13378</f>
        <v>0</v>
      </c>
    </row>
    <row r="14759" spans="2:18" ht="20.25" hidden="1" customHeight="1">
      <c r="B14759" s="36" t="str">
        <f t="shared" si="3885"/>
        <v>b</v>
      </c>
      <c r="C14759" s="42">
        <v>6</v>
      </c>
      <c r="D14759" s="42"/>
      <c r="F14759" s="343" t="s">
        <v>608</v>
      </c>
      <c r="G14759" s="45" t="s">
        <v>190</v>
      </c>
      <c r="H14759" s="106"/>
      <c r="I14759" s="105">
        <f t="shared" si="3886"/>
        <v>0</v>
      </c>
      <c r="J14759" s="107"/>
      <c r="K14759" s="107"/>
      <c r="L14759" s="105">
        <f t="shared" si="3887"/>
        <v>0</v>
      </c>
      <c r="M14759" s="107"/>
      <c r="N14759" s="107"/>
      <c r="R14759" s="352">
        <f>L14989-[1]გადასახდელები!L13379</f>
        <v>0</v>
      </c>
    </row>
    <row r="14760" spans="2:18" ht="30.75" hidden="1" customHeight="1">
      <c r="B14760" s="36" t="str">
        <f t="shared" si="3885"/>
        <v>b</v>
      </c>
      <c r="C14760" s="42">
        <v>6</v>
      </c>
      <c r="D14760" s="42"/>
      <c r="F14760" s="343" t="s">
        <v>539</v>
      </c>
      <c r="G14760" s="45" t="s">
        <v>231</v>
      </c>
      <c r="H14760" s="106"/>
      <c r="I14760" s="105">
        <f t="shared" si="3886"/>
        <v>0</v>
      </c>
      <c r="J14760" s="107"/>
      <c r="K14760" s="107"/>
      <c r="L14760" s="105">
        <f t="shared" si="3887"/>
        <v>0</v>
      </c>
      <c r="M14760" s="107"/>
      <c r="N14760" s="107"/>
      <c r="R14760" s="352">
        <f>L14990-[1]გადასახდელები!L13380</f>
        <v>0</v>
      </c>
    </row>
    <row r="14761" spans="2:18" ht="20.25" hidden="1" customHeight="1">
      <c r="B14761" s="36" t="str">
        <f t="shared" si="3885"/>
        <v>b</v>
      </c>
      <c r="C14761" s="42">
        <v>5</v>
      </c>
      <c r="D14761" s="42"/>
      <c r="F14761" s="342" t="s">
        <v>609</v>
      </c>
      <c r="G14761" s="48" t="s">
        <v>197</v>
      </c>
      <c r="H14761" s="96">
        <f>SUM(H14762:H14764)</f>
        <v>0</v>
      </c>
      <c r="I14761" s="97">
        <f t="shared" si="3886"/>
        <v>0</v>
      </c>
      <c r="J14761" s="98">
        <f>SUM(J14762:J14764)</f>
        <v>0</v>
      </c>
      <c r="K14761" s="98">
        <f>SUM(K14762:K14764)</f>
        <v>0</v>
      </c>
      <c r="L14761" s="97">
        <f t="shared" si="3887"/>
        <v>0</v>
      </c>
      <c r="M14761" s="98">
        <f>SUM(M14762:M14764)</f>
        <v>0</v>
      </c>
      <c r="N14761" s="98">
        <f>SUM(N14762:N14764)</f>
        <v>0</v>
      </c>
      <c r="O14761" s="82" t="s">
        <v>146</v>
      </c>
      <c r="R14761" s="352">
        <f>L14991-[1]გადასახდელები!L13381</f>
        <v>0</v>
      </c>
    </row>
    <row r="14762" spans="2:18" ht="20.25" hidden="1" customHeight="1">
      <c r="B14762" s="36" t="str">
        <f t="shared" si="3885"/>
        <v>b</v>
      </c>
      <c r="C14762" s="42">
        <v>6</v>
      </c>
      <c r="D14762" s="42"/>
      <c r="F14762" s="343" t="s">
        <v>610</v>
      </c>
      <c r="G14762" s="45" t="s">
        <v>191</v>
      </c>
      <c r="H14762" s="106"/>
      <c r="I14762" s="105">
        <f t="shared" si="3886"/>
        <v>0</v>
      </c>
      <c r="J14762" s="107"/>
      <c r="K14762" s="107"/>
      <c r="L14762" s="105">
        <f t="shared" si="3887"/>
        <v>0</v>
      </c>
      <c r="M14762" s="107"/>
      <c r="N14762" s="107"/>
      <c r="R14762" s="352">
        <f>L14992-[1]გადასახდელები!L13382</f>
        <v>0</v>
      </c>
    </row>
    <row r="14763" spans="2:18" ht="20.25" hidden="1" customHeight="1">
      <c r="B14763" s="36" t="str">
        <f t="shared" ref="B14763:B14826" si="3888">IF(H14763+I14763+L14763&gt;0,"a","b")</f>
        <v>b</v>
      </c>
      <c r="C14763" s="42">
        <v>6</v>
      </c>
      <c r="D14763" s="42"/>
      <c r="F14763" s="343" t="s">
        <v>611</v>
      </c>
      <c r="G14763" s="45" t="s">
        <v>192</v>
      </c>
      <c r="H14763" s="106"/>
      <c r="I14763" s="105">
        <f t="shared" ref="I14763:I14826" si="3889">J14763+K14763</f>
        <v>0</v>
      </c>
      <c r="J14763" s="107"/>
      <c r="K14763" s="107"/>
      <c r="L14763" s="105">
        <f t="shared" si="3887"/>
        <v>0</v>
      </c>
      <c r="M14763" s="107"/>
      <c r="N14763" s="107"/>
      <c r="R14763" s="352">
        <f>L14993-[1]გადასახდელები!L13383</f>
        <v>0</v>
      </c>
    </row>
    <row r="14764" spans="2:18" ht="30.75" hidden="1" customHeight="1">
      <c r="B14764" s="36" t="str">
        <f t="shared" si="3888"/>
        <v>b</v>
      </c>
      <c r="C14764" s="42">
        <v>6</v>
      </c>
      <c r="D14764" s="42"/>
      <c r="F14764" s="343" t="s">
        <v>612</v>
      </c>
      <c r="G14764" s="45" t="s">
        <v>232</v>
      </c>
      <c r="H14764" s="106"/>
      <c r="I14764" s="105">
        <f t="shared" si="3889"/>
        <v>0</v>
      </c>
      <c r="J14764" s="107"/>
      <c r="K14764" s="107"/>
      <c r="L14764" s="105">
        <f t="shared" si="3887"/>
        <v>0</v>
      </c>
      <c r="M14764" s="107"/>
      <c r="N14764" s="107"/>
      <c r="R14764" s="352">
        <f>L14994-[1]გადასახდელები!L13384</f>
        <v>0</v>
      </c>
    </row>
    <row r="14765" spans="2:18" ht="30.75" hidden="1" customHeight="1">
      <c r="B14765" s="36" t="str">
        <f t="shared" si="3888"/>
        <v>b</v>
      </c>
      <c r="C14765" s="42">
        <v>5</v>
      </c>
      <c r="D14765" s="42"/>
      <c r="F14765" s="343" t="s">
        <v>613</v>
      </c>
      <c r="G14765" s="48" t="s">
        <v>233</v>
      </c>
      <c r="H14765" s="101"/>
      <c r="I14765" s="97">
        <f t="shared" si="3889"/>
        <v>0</v>
      </c>
      <c r="J14765" s="102"/>
      <c r="K14765" s="102"/>
      <c r="L14765" s="97">
        <f t="shared" si="3887"/>
        <v>0</v>
      </c>
      <c r="M14765" s="102"/>
      <c r="N14765" s="102"/>
      <c r="R14765" s="352">
        <f>L14995-[1]გადასახდელები!L13385</f>
        <v>0</v>
      </c>
    </row>
    <row r="14766" spans="2:18" ht="34.5" hidden="1" customHeight="1">
      <c r="B14766" s="36" t="str">
        <f t="shared" si="3888"/>
        <v>b</v>
      </c>
      <c r="C14766" s="42">
        <v>5</v>
      </c>
      <c r="D14766" s="42"/>
      <c r="F14766" s="343" t="s">
        <v>614</v>
      </c>
      <c r="G14766" s="50" t="s">
        <v>367</v>
      </c>
      <c r="H14766" s="101"/>
      <c r="I14766" s="97">
        <f t="shared" si="3889"/>
        <v>0</v>
      </c>
      <c r="J14766" s="102"/>
      <c r="K14766" s="102"/>
      <c r="L14766" s="97">
        <f t="shared" si="3887"/>
        <v>0</v>
      </c>
      <c r="M14766" s="102"/>
      <c r="N14766" s="102"/>
      <c r="R14766" s="352">
        <f>L14996-[1]გადასახდელები!L13386</f>
        <v>0</v>
      </c>
    </row>
    <row r="14767" spans="2:18" ht="34.5" hidden="1" customHeight="1">
      <c r="B14767" s="36" t="str">
        <f t="shared" si="3888"/>
        <v>b</v>
      </c>
      <c r="C14767" s="42">
        <v>5</v>
      </c>
      <c r="D14767" s="42"/>
      <c r="F14767" s="343" t="s">
        <v>540</v>
      </c>
      <c r="G14767" s="48" t="s">
        <v>234</v>
      </c>
      <c r="H14767" s="101"/>
      <c r="I14767" s="97">
        <f t="shared" si="3889"/>
        <v>0</v>
      </c>
      <c r="J14767" s="102"/>
      <c r="K14767" s="102"/>
      <c r="L14767" s="97">
        <f t="shared" si="3887"/>
        <v>0</v>
      </c>
      <c r="M14767" s="102"/>
      <c r="N14767" s="102"/>
      <c r="R14767" s="352">
        <f>L14997-[1]გადასახდელები!L13387</f>
        <v>0</v>
      </c>
    </row>
    <row r="14768" spans="2:18" ht="50.25" hidden="1" customHeight="1">
      <c r="B14768" s="36" t="str">
        <f t="shared" si="3888"/>
        <v>b</v>
      </c>
      <c r="C14768" s="42">
        <v>5</v>
      </c>
      <c r="D14768" s="42"/>
      <c r="F14768" s="343" t="s">
        <v>541</v>
      </c>
      <c r="G14768" s="48" t="s">
        <v>235</v>
      </c>
      <c r="H14768" s="101"/>
      <c r="I14768" s="97">
        <f t="shared" si="3889"/>
        <v>0</v>
      </c>
      <c r="J14768" s="102"/>
      <c r="K14768" s="102"/>
      <c r="L14768" s="97">
        <f t="shared" si="3887"/>
        <v>0</v>
      </c>
      <c r="M14768" s="102"/>
      <c r="N14768" s="102"/>
      <c r="R14768" s="352">
        <f>L14998-[1]გადასახდელები!L13388</f>
        <v>0</v>
      </c>
    </row>
    <row r="14769" spans="2:18" ht="20.25" hidden="1" customHeight="1">
      <c r="B14769" s="36" t="str">
        <f t="shared" si="3888"/>
        <v>b</v>
      </c>
      <c r="C14769" s="42">
        <v>5</v>
      </c>
      <c r="D14769" s="42"/>
      <c r="F14769" s="343" t="s">
        <v>542</v>
      </c>
      <c r="G14769" s="48" t="s">
        <v>236</v>
      </c>
      <c r="H14769" s="101"/>
      <c r="I14769" s="97">
        <f t="shared" si="3889"/>
        <v>0</v>
      </c>
      <c r="J14769" s="102"/>
      <c r="K14769" s="102"/>
      <c r="L14769" s="97">
        <f t="shared" si="3887"/>
        <v>0</v>
      </c>
      <c r="M14769" s="102"/>
      <c r="N14769" s="102"/>
      <c r="R14769" s="352">
        <f>L14999-[1]გადასახდელები!L13389</f>
        <v>0</v>
      </c>
    </row>
    <row r="14770" spans="2:18" ht="20.25" hidden="1" customHeight="1">
      <c r="B14770" s="36" t="str">
        <f t="shared" si="3888"/>
        <v>b</v>
      </c>
      <c r="C14770" s="42">
        <v>5</v>
      </c>
      <c r="D14770" s="42"/>
      <c r="F14770" s="343" t="s">
        <v>543</v>
      </c>
      <c r="G14770" s="48" t="s">
        <v>237</v>
      </c>
      <c r="H14770" s="101"/>
      <c r="I14770" s="97">
        <f t="shared" si="3889"/>
        <v>0</v>
      </c>
      <c r="J14770" s="102"/>
      <c r="K14770" s="102"/>
      <c r="L14770" s="97">
        <f t="shared" si="3887"/>
        <v>0</v>
      </c>
      <c r="M14770" s="102"/>
      <c r="N14770" s="102"/>
      <c r="R14770" s="352">
        <f>L15000-[1]გადასახდელები!L13390</f>
        <v>0</v>
      </c>
    </row>
    <row r="14771" spans="2:18" ht="20.25" hidden="1" customHeight="1">
      <c r="B14771" s="36" t="str">
        <f t="shared" si="3888"/>
        <v>b</v>
      </c>
      <c r="C14771" s="42">
        <v>5</v>
      </c>
      <c r="D14771" s="42"/>
      <c r="F14771" s="342" t="s">
        <v>544</v>
      </c>
      <c r="G14771" s="48" t="s">
        <v>238</v>
      </c>
      <c r="H14771" s="96">
        <f>SUM(H14772:H14778)</f>
        <v>0</v>
      </c>
      <c r="I14771" s="97">
        <f t="shared" si="3889"/>
        <v>0</v>
      </c>
      <c r="J14771" s="98">
        <f>SUM(J14772:J14778)</f>
        <v>0</v>
      </c>
      <c r="K14771" s="98">
        <f>SUM(K14772:K14778)</f>
        <v>0</v>
      </c>
      <c r="L14771" s="97">
        <f t="shared" si="3887"/>
        <v>0</v>
      </c>
      <c r="M14771" s="98">
        <f>SUM(M14772:M14778)</f>
        <v>0</v>
      </c>
      <c r="N14771" s="98">
        <f>SUM(N14772:N14778)</f>
        <v>0</v>
      </c>
      <c r="O14771" s="82" t="s">
        <v>146</v>
      </c>
      <c r="R14771" s="352">
        <f>L15001-[1]გადასახდელები!L13391</f>
        <v>0</v>
      </c>
    </row>
    <row r="14772" spans="2:18" ht="23.25" hidden="1" customHeight="1">
      <c r="B14772" s="36" t="str">
        <f t="shared" si="3888"/>
        <v>b</v>
      </c>
      <c r="C14772" s="42">
        <v>6</v>
      </c>
      <c r="D14772" s="42"/>
      <c r="F14772" s="343" t="s">
        <v>545</v>
      </c>
      <c r="G14772" s="45" t="s">
        <v>198</v>
      </c>
      <c r="H14772" s="106"/>
      <c r="I14772" s="105">
        <f t="shared" si="3889"/>
        <v>0</v>
      </c>
      <c r="J14772" s="107"/>
      <c r="K14772" s="107"/>
      <c r="L14772" s="105">
        <f t="shared" si="3887"/>
        <v>0</v>
      </c>
      <c r="M14772" s="107"/>
      <c r="N14772" s="107"/>
      <c r="R14772" s="352">
        <f>L15002-[1]გადასახდელები!L13392</f>
        <v>0</v>
      </c>
    </row>
    <row r="14773" spans="2:18" ht="20.25" hidden="1" customHeight="1">
      <c r="B14773" s="36" t="str">
        <f t="shared" si="3888"/>
        <v>b</v>
      </c>
      <c r="C14773" s="42">
        <v>6</v>
      </c>
      <c r="D14773" s="42"/>
      <c r="F14773" s="343" t="s">
        <v>546</v>
      </c>
      <c r="G14773" s="45" t="s">
        <v>199</v>
      </c>
      <c r="H14773" s="106"/>
      <c r="I14773" s="105">
        <f t="shared" si="3889"/>
        <v>0</v>
      </c>
      <c r="J14773" s="107"/>
      <c r="K14773" s="107"/>
      <c r="L14773" s="105">
        <f t="shared" si="3887"/>
        <v>0</v>
      </c>
      <c r="M14773" s="107"/>
      <c r="N14773" s="107"/>
      <c r="R14773" s="352">
        <f>L15003-[1]გადასახდელები!L13393</f>
        <v>0</v>
      </c>
    </row>
    <row r="14774" spans="2:18" ht="23.25" hidden="1" customHeight="1">
      <c r="B14774" s="36" t="str">
        <f t="shared" si="3888"/>
        <v>b</v>
      </c>
      <c r="C14774" s="42">
        <v>6</v>
      </c>
      <c r="D14774" s="42"/>
      <c r="F14774" s="343" t="s">
        <v>547</v>
      </c>
      <c r="G14774" s="45" t="s">
        <v>200</v>
      </c>
      <c r="H14774" s="106"/>
      <c r="I14774" s="105">
        <f t="shared" si="3889"/>
        <v>0</v>
      </c>
      <c r="J14774" s="107"/>
      <c r="K14774" s="107"/>
      <c r="L14774" s="105">
        <f t="shared" si="3887"/>
        <v>0</v>
      </c>
      <c r="M14774" s="107"/>
      <c r="N14774" s="107"/>
      <c r="R14774" s="352">
        <f>L15004-[1]გადასახდელები!L13394</f>
        <v>0</v>
      </c>
    </row>
    <row r="14775" spans="2:18" ht="31.5" hidden="1" customHeight="1">
      <c r="B14775" s="36" t="str">
        <f t="shared" si="3888"/>
        <v>b</v>
      </c>
      <c r="C14775" s="42">
        <v>6</v>
      </c>
      <c r="D14775" s="42"/>
      <c r="F14775" s="343" t="s">
        <v>615</v>
      </c>
      <c r="G14775" s="45" t="s">
        <v>201</v>
      </c>
      <c r="H14775" s="106"/>
      <c r="I14775" s="105">
        <f t="shared" si="3889"/>
        <v>0</v>
      </c>
      <c r="J14775" s="107"/>
      <c r="K14775" s="107"/>
      <c r="L14775" s="105">
        <f t="shared" si="3887"/>
        <v>0</v>
      </c>
      <c r="M14775" s="107"/>
      <c r="N14775" s="107"/>
      <c r="R14775" s="352">
        <f>L15005-[1]გადასახდელები!L13395</f>
        <v>0</v>
      </c>
    </row>
    <row r="14776" spans="2:18" ht="33.75" hidden="1" customHeight="1">
      <c r="B14776" s="36" t="str">
        <f t="shared" si="3888"/>
        <v>b</v>
      </c>
      <c r="C14776" s="42">
        <v>6</v>
      </c>
      <c r="D14776" s="42"/>
      <c r="F14776" s="343" t="s">
        <v>548</v>
      </c>
      <c r="G14776" s="45" t="s">
        <v>239</v>
      </c>
      <c r="H14776" s="106"/>
      <c r="I14776" s="105">
        <f t="shared" si="3889"/>
        <v>0</v>
      </c>
      <c r="J14776" s="107"/>
      <c r="K14776" s="107"/>
      <c r="L14776" s="105">
        <f t="shared" si="3887"/>
        <v>0</v>
      </c>
      <c r="M14776" s="107"/>
      <c r="N14776" s="107"/>
      <c r="R14776" s="352">
        <f>L15006-[1]გადასახდელები!L13396</f>
        <v>0</v>
      </c>
    </row>
    <row r="14777" spans="2:18" ht="34.5" hidden="1" customHeight="1">
      <c r="B14777" s="36" t="str">
        <f t="shared" si="3888"/>
        <v>b</v>
      </c>
      <c r="C14777" s="42">
        <v>6</v>
      </c>
      <c r="D14777" s="42"/>
      <c r="F14777" s="343" t="s">
        <v>616</v>
      </c>
      <c r="G14777" s="45" t="s">
        <v>240</v>
      </c>
      <c r="H14777" s="106"/>
      <c r="I14777" s="105">
        <f t="shared" si="3889"/>
        <v>0</v>
      </c>
      <c r="J14777" s="107"/>
      <c r="K14777" s="107"/>
      <c r="L14777" s="105">
        <f t="shared" si="3887"/>
        <v>0</v>
      </c>
      <c r="M14777" s="107"/>
      <c r="N14777" s="107"/>
      <c r="R14777" s="352">
        <f>L15007-[1]გადასახდელები!L13397</f>
        <v>0</v>
      </c>
    </row>
    <row r="14778" spans="2:18" ht="33.75" hidden="1" customHeight="1">
      <c r="B14778" s="36" t="str">
        <f t="shared" si="3888"/>
        <v>b</v>
      </c>
      <c r="C14778" s="42">
        <v>6</v>
      </c>
      <c r="D14778" s="42"/>
      <c r="F14778" s="343" t="s">
        <v>617</v>
      </c>
      <c r="G14778" s="45" t="s">
        <v>241</v>
      </c>
      <c r="H14778" s="106"/>
      <c r="I14778" s="105">
        <f t="shared" si="3889"/>
        <v>0</v>
      </c>
      <c r="J14778" s="107"/>
      <c r="K14778" s="107"/>
      <c r="L14778" s="105">
        <f t="shared" si="3887"/>
        <v>0</v>
      </c>
      <c r="M14778" s="107"/>
      <c r="N14778" s="107"/>
      <c r="R14778" s="352">
        <f>L15008-[1]გადასახდელები!L13398</f>
        <v>0</v>
      </c>
    </row>
    <row r="14779" spans="2:18" ht="34.5" hidden="1" customHeight="1">
      <c r="B14779" s="36" t="str">
        <f t="shared" si="3888"/>
        <v>b</v>
      </c>
      <c r="C14779" s="42">
        <v>5</v>
      </c>
      <c r="D14779" s="42"/>
      <c r="F14779" s="343" t="s">
        <v>618</v>
      </c>
      <c r="G14779" s="48" t="s">
        <v>242</v>
      </c>
      <c r="H14779" s="109"/>
      <c r="I14779" s="97">
        <f t="shared" si="3889"/>
        <v>0</v>
      </c>
      <c r="J14779" s="110"/>
      <c r="K14779" s="110"/>
      <c r="L14779" s="97">
        <f t="shared" si="3887"/>
        <v>0</v>
      </c>
      <c r="M14779" s="110"/>
      <c r="N14779" s="110"/>
      <c r="R14779" s="352">
        <f>L15009-[1]გადასახდელები!L13399</f>
        <v>0</v>
      </c>
    </row>
    <row r="14780" spans="2:18" ht="24.75" hidden="1" customHeight="1">
      <c r="B14780" s="36" t="str">
        <f t="shared" si="3888"/>
        <v>b</v>
      </c>
      <c r="C14780" s="42">
        <v>5</v>
      </c>
      <c r="D14780" s="42"/>
      <c r="F14780" s="343" t="s">
        <v>549</v>
      </c>
      <c r="G14780" s="48" t="s">
        <v>243</v>
      </c>
      <c r="H14780" s="109"/>
      <c r="I14780" s="97">
        <f t="shared" si="3889"/>
        <v>0</v>
      </c>
      <c r="J14780" s="110"/>
      <c r="K14780" s="110"/>
      <c r="L14780" s="97">
        <f t="shared" si="3887"/>
        <v>0</v>
      </c>
      <c r="M14780" s="110"/>
      <c r="N14780" s="110"/>
      <c r="R14780" s="352">
        <f>L15010-[1]გადასახდელები!L13400</f>
        <v>0</v>
      </c>
    </row>
    <row r="14781" spans="2:18" ht="27.75" hidden="1" customHeight="1">
      <c r="B14781" s="36" t="str">
        <f t="shared" si="3888"/>
        <v>b</v>
      </c>
      <c r="C14781" s="42">
        <v>4</v>
      </c>
      <c r="D14781" s="42"/>
      <c r="F14781" s="343" t="s">
        <v>550</v>
      </c>
      <c r="G14781" s="47" t="s">
        <v>244</v>
      </c>
      <c r="H14781" s="103"/>
      <c r="I14781" s="108">
        <f t="shared" si="3889"/>
        <v>0</v>
      </c>
      <c r="J14781" s="104"/>
      <c r="K14781" s="104"/>
      <c r="L14781" s="108">
        <f t="shared" si="3887"/>
        <v>0</v>
      </c>
      <c r="M14781" s="104"/>
      <c r="N14781" s="104"/>
      <c r="R14781" s="352">
        <f>L15011-[1]გადასახდელები!L13401</f>
        <v>0</v>
      </c>
    </row>
    <row r="14782" spans="2:18" ht="23.25" hidden="1" customHeight="1">
      <c r="B14782" s="36" t="str">
        <f t="shared" si="3888"/>
        <v>b</v>
      </c>
      <c r="C14782" s="42">
        <v>4</v>
      </c>
      <c r="D14782" s="42"/>
      <c r="F14782" s="343" t="s">
        <v>619</v>
      </c>
      <c r="G14782" s="47" t="s">
        <v>245</v>
      </c>
      <c r="H14782" s="103"/>
      <c r="I14782" s="108">
        <f t="shared" si="3889"/>
        <v>0</v>
      </c>
      <c r="J14782" s="104"/>
      <c r="K14782" s="104"/>
      <c r="L14782" s="108">
        <f t="shared" si="3887"/>
        <v>0</v>
      </c>
      <c r="M14782" s="104"/>
      <c r="N14782" s="104"/>
      <c r="R14782" s="352">
        <f>L15012-[1]გადასახდელები!L13402</f>
        <v>0</v>
      </c>
    </row>
    <row r="14783" spans="2:18" ht="24" hidden="1" customHeight="1">
      <c r="B14783" s="36" t="str">
        <f t="shared" si="3888"/>
        <v>b</v>
      </c>
      <c r="C14783" s="42">
        <v>4</v>
      </c>
      <c r="D14783" s="42"/>
      <c r="F14783" s="343" t="s">
        <v>620</v>
      </c>
      <c r="G14783" s="47" t="s">
        <v>246</v>
      </c>
      <c r="H14783" s="103"/>
      <c r="I14783" s="108">
        <f t="shared" si="3889"/>
        <v>0</v>
      </c>
      <c r="J14783" s="104"/>
      <c r="K14783" s="104"/>
      <c r="L14783" s="108">
        <f t="shared" si="3887"/>
        <v>0</v>
      </c>
      <c r="M14783" s="104"/>
      <c r="N14783" s="104"/>
      <c r="R14783" s="352">
        <f>L15013-[1]გადასახდელები!L13403</f>
        <v>0</v>
      </c>
    </row>
    <row r="14784" spans="2:18" ht="34.5" hidden="1" customHeight="1">
      <c r="B14784" s="36" t="str">
        <f t="shared" si="3888"/>
        <v>b</v>
      </c>
      <c r="C14784" s="42">
        <v>4</v>
      </c>
      <c r="D14784" s="42"/>
      <c r="F14784" s="343" t="s">
        <v>551</v>
      </c>
      <c r="G14784" s="47" t="s">
        <v>247</v>
      </c>
      <c r="H14784" s="103"/>
      <c r="I14784" s="108">
        <f t="shared" si="3889"/>
        <v>0</v>
      </c>
      <c r="J14784" s="104"/>
      <c r="K14784" s="104"/>
      <c r="L14784" s="108">
        <f t="shared" si="3887"/>
        <v>0</v>
      </c>
      <c r="M14784" s="104"/>
      <c r="N14784" s="104"/>
      <c r="R14784" s="352">
        <f>L15014-[1]გადასახდელები!L13404</f>
        <v>0</v>
      </c>
    </row>
    <row r="14785" spans="2:18" ht="33" hidden="1" customHeight="1">
      <c r="B14785" s="36" t="str">
        <f t="shared" si="3888"/>
        <v>b</v>
      </c>
      <c r="C14785" s="42">
        <v>4</v>
      </c>
      <c r="D14785" s="42"/>
      <c r="F14785" s="342" t="s">
        <v>552</v>
      </c>
      <c r="G14785" s="47" t="s">
        <v>248</v>
      </c>
      <c r="H14785" s="93">
        <f>SUM(H14786:H14791)</f>
        <v>0</v>
      </c>
      <c r="I14785" s="94">
        <f t="shared" si="3889"/>
        <v>0</v>
      </c>
      <c r="J14785" s="95">
        <f>SUM(J14786:J14791)</f>
        <v>0</v>
      </c>
      <c r="K14785" s="95">
        <f>SUM(K14786:K14791)</f>
        <v>0</v>
      </c>
      <c r="L14785" s="94">
        <f t="shared" si="3887"/>
        <v>0</v>
      </c>
      <c r="M14785" s="95">
        <f>SUM(M14786:M14791)</f>
        <v>0</v>
      </c>
      <c r="N14785" s="95">
        <f>SUM(N14786:N14791)</f>
        <v>0</v>
      </c>
      <c r="O14785" s="82" t="s">
        <v>146</v>
      </c>
      <c r="R14785" s="352">
        <f>L15015-[1]გადასახდელები!L13405</f>
        <v>0</v>
      </c>
    </row>
    <row r="14786" spans="2:18" ht="20.25" hidden="1" customHeight="1">
      <c r="B14786" s="36" t="str">
        <f t="shared" si="3888"/>
        <v>b</v>
      </c>
      <c r="C14786" s="42">
        <v>5</v>
      </c>
      <c r="D14786" s="42"/>
      <c r="F14786" s="343" t="s">
        <v>553</v>
      </c>
      <c r="G14786" s="48" t="s">
        <v>249</v>
      </c>
      <c r="H14786" s="109"/>
      <c r="I14786" s="97">
        <f t="shared" si="3889"/>
        <v>0</v>
      </c>
      <c r="J14786" s="110"/>
      <c r="K14786" s="110"/>
      <c r="L14786" s="97">
        <f t="shared" si="3887"/>
        <v>0</v>
      </c>
      <c r="M14786" s="110"/>
      <c r="N14786" s="110"/>
      <c r="Q14786" s="17">
        <f>82+55</f>
        <v>137</v>
      </c>
      <c r="R14786" s="352">
        <f>L15016-[1]გადასახდელები!L13406</f>
        <v>0</v>
      </c>
    </row>
    <row r="14787" spans="2:18" ht="20.25" hidden="1" customHeight="1">
      <c r="B14787" s="36" t="str">
        <f t="shared" si="3888"/>
        <v>b</v>
      </c>
      <c r="C14787" s="42">
        <v>5</v>
      </c>
      <c r="D14787" s="42"/>
      <c r="F14787" s="343" t="s">
        <v>554</v>
      </c>
      <c r="G14787" s="48" t="s">
        <v>250</v>
      </c>
      <c r="H14787" s="109"/>
      <c r="I14787" s="97">
        <f t="shared" si="3889"/>
        <v>0</v>
      </c>
      <c r="J14787" s="110"/>
      <c r="K14787" s="110"/>
      <c r="L14787" s="97">
        <f t="shared" si="3887"/>
        <v>0</v>
      </c>
      <c r="M14787" s="110"/>
      <c r="N14787" s="110"/>
      <c r="R14787" s="352">
        <f>L15017-[1]გადასახდელები!L13407</f>
        <v>0</v>
      </c>
    </row>
    <row r="14788" spans="2:18" ht="35.25" hidden="1" customHeight="1">
      <c r="B14788" s="36" t="str">
        <f t="shared" si="3888"/>
        <v>b</v>
      </c>
      <c r="C14788" s="42">
        <v>5</v>
      </c>
      <c r="D14788" s="42"/>
      <c r="F14788" s="343" t="s">
        <v>555</v>
      </c>
      <c r="G14788" s="48" t="s">
        <v>251</v>
      </c>
      <c r="H14788" s="109"/>
      <c r="I14788" s="97">
        <f t="shared" si="3889"/>
        <v>0</v>
      </c>
      <c r="J14788" s="110"/>
      <c r="K14788" s="110"/>
      <c r="L14788" s="97">
        <f t="shared" si="3887"/>
        <v>0</v>
      </c>
      <c r="M14788" s="110"/>
      <c r="N14788" s="110"/>
      <c r="R14788" s="352">
        <f>L15018-[1]გადასახდელები!L13408</f>
        <v>0</v>
      </c>
    </row>
    <row r="14789" spans="2:18" ht="20.25" hidden="1" customHeight="1">
      <c r="B14789" s="36" t="str">
        <f t="shared" si="3888"/>
        <v>b</v>
      </c>
      <c r="C14789" s="42">
        <v>5</v>
      </c>
      <c r="D14789" s="42"/>
      <c r="F14789" s="343" t="s">
        <v>621</v>
      </c>
      <c r="G14789" s="48" t="s">
        <v>252</v>
      </c>
      <c r="H14789" s="109"/>
      <c r="I14789" s="97">
        <f t="shared" si="3889"/>
        <v>0</v>
      </c>
      <c r="J14789" s="110"/>
      <c r="K14789" s="110"/>
      <c r="L14789" s="97">
        <f t="shared" si="3887"/>
        <v>0</v>
      </c>
      <c r="M14789" s="110"/>
      <c r="N14789" s="110"/>
      <c r="R14789" s="352">
        <f>L15019-[1]გადასახდელები!L13409</f>
        <v>0</v>
      </c>
    </row>
    <row r="14790" spans="2:18" ht="30.75" hidden="1" customHeight="1">
      <c r="B14790" s="36" t="str">
        <f t="shared" si="3888"/>
        <v>b</v>
      </c>
      <c r="C14790" s="42">
        <v>5</v>
      </c>
      <c r="D14790" s="42"/>
      <c r="F14790" s="343" t="s">
        <v>622</v>
      </c>
      <c r="G14790" s="48" t="s">
        <v>253</v>
      </c>
      <c r="H14790" s="109"/>
      <c r="I14790" s="97">
        <f t="shared" si="3889"/>
        <v>0</v>
      </c>
      <c r="J14790" s="110"/>
      <c r="K14790" s="110"/>
      <c r="L14790" s="97">
        <f t="shared" ref="L14790:L14955" si="3890">M14790+N14790</f>
        <v>0</v>
      </c>
      <c r="M14790" s="110"/>
      <c r="N14790" s="110"/>
      <c r="R14790" s="352">
        <f>L15020-[1]გადასახდელები!L13410</f>
        <v>0</v>
      </c>
    </row>
    <row r="14791" spans="2:18" ht="30.75" hidden="1" customHeight="1">
      <c r="B14791" s="36" t="str">
        <f t="shared" si="3888"/>
        <v>b</v>
      </c>
      <c r="C14791" s="42">
        <v>5</v>
      </c>
      <c r="D14791" s="42"/>
      <c r="F14791" s="343" t="s">
        <v>556</v>
      </c>
      <c r="G14791" s="48" t="s">
        <v>254</v>
      </c>
      <c r="H14791" s="109"/>
      <c r="I14791" s="97">
        <f t="shared" si="3889"/>
        <v>0</v>
      </c>
      <c r="J14791" s="110"/>
      <c r="K14791" s="110"/>
      <c r="L14791" s="97">
        <f t="shared" si="3890"/>
        <v>0</v>
      </c>
      <c r="M14791" s="110"/>
      <c r="N14791" s="110"/>
      <c r="R14791" s="352">
        <f>L15021-[1]გადასახდელები!L13411</f>
        <v>0</v>
      </c>
    </row>
    <row r="14792" spans="2:18" ht="20.25" hidden="1" customHeight="1">
      <c r="B14792" s="36" t="str">
        <f t="shared" si="3888"/>
        <v>b</v>
      </c>
      <c r="C14792" s="42">
        <v>4</v>
      </c>
      <c r="D14792" s="42"/>
      <c r="F14792" s="343" t="s">
        <v>623</v>
      </c>
      <c r="G14792" s="47" t="s">
        <v>255</v>
      </c>
      <c r="H14792" s="103"/>
      <c r="I14792" s="94">
        <f t="shared" si="3889"/>
        <v>0</v>
      </c>
      <c r="J14792" s="104"/>
      <c r="K14792" s="104"/>
      <c r="L14792" s="94">
        <f t="shared" si="3890"/>
        <v>0</v>
      </c>
      <c r="M14792" s="104"/>
      <c r="N14792" s="104"/>
      <c r="R14792" s="352">
        <f>L15022-[1]გადასახდელები!L13412</f>
        <v>0</v>
      </c>
    </row>
    <row r="14793" spans="2:18" ht="20.25" hidden="1" customHeight="1">
      <c r="B14793" s="36" t="str">
        <f t="shared" si="3888"/>
        <v>b</v>
      </c>
      <c r="C14793" s="42">
        <v>4</v>
      </c>
      <c r="D14793" s="42"/>
      <c r="F14793" s="342" t="s">
        <v>557</v>
      </c>
      <c r="G14793" s="47" t="s">
        <v>256</v>
      </c>
      <c r="H14793" s="93">
        <f>SUM(H14794:H14806)</f>
        <v>0</v>
      </c>
      <c r="I14793" s="94">
        <f t="shared" si="3889"/>
        <v>0</v>
      </c>
      <c r="J14793" s="95">
        <f>SUM(J14794:J14806)</f>
        <v>0</v>
      </c>
      <c r="K14793" s="95">
        <f>SUM(K14794:K14806)</f>
        <v>0</v>
      </c>
      <c r="L14793" s="94">
        <f t="shared" si="3890"/>
        <v>0</v>
      </c>
      <c r="M14793" s="95">
        <f>SUM(M14794:M14806)</f>
        <v>0</v>
      </c>
      <c r="N14793" s="95">
        <f>SUM(N14794:N14806)</f>
        <v>0</v>
      </c>
      <c r="O14793" s="82" t="s">
        <v>146</v>
      </c>
      <c r="R14793" s="352">
        <f>L15023-[1]გადასახდელები!L13413</f>
        <v>0</v>
      </c>
    </row>
    <row r="14794" spans="2:18" ht="20.25" hidden="1" customHeight="1">
      <c r="B14794" s="36" t="str">
        <f t="shared" si="3888"/>
        <v>b</v>
      </c>
      <c r="C14794" s="42">
        <v>5</v>
      </c>
      <c r="D14794" s="42"/>
      <c r="F14794" s="343" t="s">
        <v>624</v>
      </c>
      <c r="G14794" s="48" t="s">
        <v>257</v>
      </c>
      <c r="H14794" s="109"/>
      <c r="I14794" s="97">
        <f t="shared" si="3889"/>
        <v>0</v>
      </c>
      <c r="J14794" s="110"/>
      <c r="K14794" s="110"/>
      <c r="L14794" s="97">
        <f t="shared" si="3890"/>
        <v>0</v>
      </c>
      <c r="M14794" s="110"/>
      <c r="N14794" s="110"/>
      <c r="R14794" s="352">
        <f>L15024-[1]გადასახდელები!L13414</f>
        <v>0</v>
      </c>
    </row>
    <row r="14795" spans="2:18" ht="30" hidden="1" customHeight="1">
      <c r="B14795" s="36" t="str">
        <f t="shared" si="3888"/>
        <v>b</v>
      </c>
      <c r="C14795" s="42">
        <v>5</v>
      </c>
      <c r="D14795" s="42"/>
      <c r="F14795" s="343" t="s">
        <v>625</v>
      </c>
      <c r="G14795" s="48" t="s">
        <v>258</v>
      </c>
      <c r="H14795" s="109"/>
      <c r="I14795" s="97">
        <f t="shared" si="3889"/>
        <v>0</v>
      </c>
      <c r="J14795" s="110"/>
      <c r="K14795" s="110"/>
      <c r="L14795" s="97">
        <f t="shared" si="3890"/>
        <v>0</v>
      </c>
      <c r="M14795" s="110"/>
      <c r="N14795" s="110"/>
      <c r="R14795" s="352">
        <f>L15025-[1]გადასახდელები!L13415</f>
        <v>0</v>
      </c>
    </row>
    <row r="14796" spans="2:18" ht="22.5" hidden="1" customHeight="1">
      <c r="B14796" s="36" t="str">
        <f t="shared" si="3888"/>
        <v>b</v>
      </c>
      <c r="C14796" s="42">
        <v>5</v>
      </c>
      <c r="D14796" s="42"/>
      <c r="F14796" s="343" t="s">
        <v>558</v>
      </c>
      <c r="G14796" s="48" t="s">
        <v>259</v>
      </c>
      <c r="H14796" s="109"/>
      <c r="I14796" s="97">
        <f t="shared" si="3889"/>
        <v>0</v>
      </c>
      <c r="J14796" s="110"/>
      <c r="K14796" s="110"/>
      <c r="L14796" s="97">
        <f t="shared" si="3890"/>
        <v>0</v>
      </c>
      <c r="M14796" s="110"/>
      <c r="N14796" s="110"/>
      <c r="R14796" s="352">
        <f>L15026-[1]გადასახდელები!L13416</f>
        <v>0</v>
      </c>
    </row>
    <row r="14797" spans="2:18" ht="33.75" hidden="1" customHeight="1">
      <c r="B14797" s="36" t="str">
        <f t="shared" si="3888"/>
        <v>b</v>
      </c>
      <c r="C14797" s="42">
        <v>5</v>
      </c>
      <c r="D14797" s="42"/>
      <c r="F14797" s="343" t="s">
        <v>626</v>
      </c>
      <c r="G14797" s="48" t="s">
        <v>260</v>
      </c>
      <c r="H14797" s="109"/>
      <c r="I14797" s="97">
        <f t="shared" si="3889"/>
        <v>0</v>
      </c>
      <c r="J14797" s="110"/>
      <c r="K14797" s="110"/>
      <c r="L14797" s="97">
        <f t="shared" si="3890"/>
        <v>0</v>
      </c>
      <c r="M14797" s="110"/>
      <c r="N14797" s="110"/>
      <c r="R14797" s="352">
        <f>L15027-[1]გადასახდელები!L13417</f>
        <v>0</v>
      </c>
    </row>
    <row r="14798" spans="2:18" ht="24.75" hidden="1" customHeight="1">
      <c r="B14798" s="36" t="str">
        <f t="shared" si="3888"/>
        <v>b</v>
      </c>
      <c r="C14798" s="42">
        <v>5</v>
      </c>
      <c r="D14798" s="42"/>
      <c r="F14798" s="343" t="s">
        <v>627</v>
      </c>
      <c r="G14798" s="48" t="s">
        <v>261</v>
      </c>
      <c r="H14798" s="109"/>
      <c r="I14798" s="97">
        <f t="shared" si="3889"/>
        <v>0</v>
      </c>
      <c r="J14798" s="110"/>
      <c r="K14798" s="110"/>
      <c r="L14798" s="97">
        <f t="shared" si="3890"/>
        <v>0</v>
      </c>
      <c r="M14798" s="110"/>
      <c r="N14798" s="110"/>
      <c r="R14798" s="352">
        <f>L15028-[1]გადასახდელები!L13418</f>
        <v>0</v>
      </c>
    </row>
    <row r="14799" spans="2:18" ht="35.25" hidden="1" customHeight="1">
      <c r="B14799" s="36" t="str">
        <f t="shared" si="3888"/>
        <v>b</v>
      </c>
      <c r="C14799" s="42">
        <v>5</v>
      </c>
      <c r="D14799" s="42"/>
      <c r="F14799" s="343" t="s">
        <v>628</v>
      </c>
      <c r="G14799" s="48" t="s">
        <v>262</v>
      </c>
      <c r="H14799" s="109"/>
      <c r="I14799" s="97">
        <f t="shared" si="3889"/>
        <v>0</v>
      </c>
      <c r="J14799" s="110"/>
      <c r="K14799" s="110"/>
      <c r="L14799" s="97">
        <f t="shared" si="3890"/>
        <v>0</v>
      </c>
      <c r="M14799" s="110"/>
      <c r="N14799" s="110"/>
      <c r="R14799" s="352">
        <f>L15029-[1]გადასახდელები!L13419</f>
        <v>0</v>
      </c>
    </row>
    <row r="14800" spans="2:18" ht="33.75" hidden="1" customHeight="1">
      <c r="B14800" s="36" t="str">
        <f t="shared" si="3888"/>
        <v>b</v>
      </c>
      <c r="C14800" s="42">
        <v>5</v>
      </c>
      <c r="D14800" s="42"/>
      <c r="F14800" s="343" t="s">
        <v>629</v>
      </c>
      <c r="G14800" s="48" t="s">
        <v>263</v>
      </c>
      <c r="H14800" s="109"/>
      <c r="I14800" s="97">
        <f t="shared" si="3889"/>
        <v>0</v>
      </c>
      <c r="J14800" s="110"/>
      <c r="K14800" s="110"/>
      <c r="L14800" s="97">
        <f t="shared" si="3890"/>
        <v>0</v>
      </c>
      <c r="M14800" s="110"/>
      <c r="N14800" s="110"/>
      <c r="R14800" s="352">
        <f>L15030-[1]გადასახდელები!L13420</f>
        <v>0</v>
      </c>
    </row>
    <row r="14801" spans="2:18" ht="20.25" hidden="1" customHeight="1">
      <c r="B14801" s="36" t="str">
        <f t="shared" si="3888"/>
        <v>b</v>
      </c>
      <c r="C14801" s="42">
        <v>5</v>
      </c>
      <c r="D14801" s="42"/>
      <c r="F14801" s="343" t="s">
        <v>630</v>
      </c>
      <c r="G14801" s="48" t="s">
        <v>264</v>
      </c>
      <c r="H14801" s="109"/>
      <c r="I14801" s="97">
        <f t="shared" si="3889"/>
        <v>0</v>
      </c>
      <c r="J14801" s="110"/>
      <c r="K14801" s="110"/>
      <c r="L14801" s="97">
        <f t="shared" si="3890"/>
        <v>0</v>
      </c>
      <c r="M14801" s="110"/>
      <c r="N14801" s="110"/>
      <c r="R14801" s="352">
        <f>L15031-[1]გადასახდელები!L13421</f>
        <v>0</v>
      </c>
    </row>
    <row r="14802" spans="2:18" ht="20.25" hidden="1" customHeight="1">
      <c r="B14802" s="36" t="str">
        <f t="shared" si="3888"/>
        <v>b</v>
      </c>
      <c r="C14802" s="42">
        <v>5</v>
      </c>
      <c r="D14802" s="42"/>
      <c r="F14802" s="343" t="s">
        <v>631</v>
      </c>
      <c r="G14802" s="48" t="s">
        <v>265</v>
      </c>
      <c r="H14802" s="109"/>
      <c r="I14802" s="97">
        <f t="shared" si="3889"/>
        <v>0</v>
      </c>
      <c r="J14802" s="110"/>
      <c r="K14802" s="110"/>
      <c r="L14802" s="97">
        <f t="shared" si="3890"/>
        <v>0</v>
      </c>
      <c r="M14802" s="110"/>
      <c r="N14802" s="110"/>
      <c r="R14802" s="352">
        <f>L15032-[1]გადასახდელები!L13422</f>
        <v>0</v>
      </c>
    </row>
    <row r="14803" spans="2:18" ht="20.25" hidden="1" customHeight="1">
      <c r="B14803" s="36" t="str">
        <f t="shared" si="3888"/>
        <v>b</v>
      </c>
      <c r="C14803" s="42">
        <v>5</v>
      </c>
      <c r="D14803" s="42"/>
      <c r="F14803" s="343" t="s">
        <v>559</v>
      </c>
      <c r="G14803" s="48" t="s">
        <v>266</v>
      </c>
      <c r="H14803" s="109"/>
      <c r="I14803" s="97">
        <f t="shared" si="3889"/>
        <v>0</v>
      </c>
      <c r="J14803" s="110"/>
      <c r="K14803" s="110"/>
      <c r="L14803" s="97">
        <f t="shared" si="3890"/>
        <v>0</v>
      </c>
      <c r="M14803" s="110"/>
      <c r="N14803" s="110"/>
      <c r="R14803" s="352">
        <f>L15033-[1]გადასახდელები!L13423</f>
        <v>0</v>
      </c>
    </row>
    <row r="14804" spans="2:18" ht="20.25" hidden="1" customHeight="1">
      <c r="B14804" s="36" t="str">
        <f t="shared" si="3888"/>
        <v>b</v>
      </c>
      <c r="C14804" s="42">
        <v>5</v>
      </c>
      <c r="D14804" s="42"/>
      <c r="F14804" s="343" t="s">
        <v>632</v>
      </c>
      <c r="G14804" s="48" t="s">
        <v>267</v>
      </c>
      <c r="H14804" s="109"/>
      <c r="I14804" s="97">
        <f t="shared" si="3889"/>
        <v>0</v>
      </c>
      <c r="J14804" s="110"/>
      <c r="K14804" s="110"/>
      <c r="L14804" s="97">
        <f t="shared" si="3890"/>
        <v>0</v>
      </c>
      <c r="M14804" s="110"/>
      <c r="N14804" s="110"/>
      <c r="R14804" s="352">
        <f>L15034-[1]გადასახდელები!L13424</f>
        <v>0</v>
      </c>
    </row>
    <row r="14805" spans="2:18" ht="34.5" hidden="1" customHeight="1">
      <c r="B14805" s="36" t="str">
        <f t="shared" si="3888"/>
        <v>b</v>
      </c>
      <c r="C14805" s="42">
        <v>5</v>
      </c>
      <c r="D14805" s="42"/>
      <c r="F14805" s="343" t="s">
        <v>633</v>
      </c>
      <c r="G14805" s="48" t="s">
        <v>268</v>
      </c>
      <c r="H14805" s="109"/>
      <c r="I14805" s="97">
        <f t="shared" si="3889"/>
        <v>0</v>
      </c>
      <c r="J14805" s="110"/>
      <c r="K14805" s="110"/>
      <c r="L14805" s="97">
        <f t="shared" si="3890"/>
        <v>0</v>
      </c>
      <c r="M14805" s="110"/>
      <c r="N14805" s="110"/>
      <c r="R14805" s="352">
        <f>L15035-[1]გადასახდელები!L13425</f>
        <v>0</v>
      </c>
    </row>
    <row r="14806" spans="2:18" ht="30.75" hidden="1" customHeight="1">
      <c r="B14806" s="36" t="str">
        <f t="shared" si="3888"/>
        <v>b</v>
      </c>
      <c r="C14806" s="42">
        <v>5</v>
      </c>
      <c r="D14806" s="42"/>
      <c r="F14806" s="343" t="s">
        <v>560</v>
      </c>
      <c r="G14806" s="48" t="s">
        <v>269</v>
      </c>
      <c r="H14806" s="109"/>
      <c r="I14806" s="97">
        <f t="shared" si="3889"/>
        <v>0</v>
      </c>
      <c r="J14806" s="110"/>
      <c r="K14806" s="110"/>
      <c r="L14806" s="97">
        <f t="shared" si="3890"/>
        <v>0</v>
      </c>
      <c r="M14806" s="110"/>
      <c r="N14806" s="110"/>
      <c r="R14806" s="352">
        <f>L15036-[1]გადასახდელები!L13426</f>
        <v>0</v>
      </c>
    </row>
    <row r="14807" spans="2:18" ht="20.25" hidden="1" customHeight="1">
      <c r="B14807" s="36" t="str">
        <f t="shared" si="3888"/>
        <v>b</v>
      </c>
      <c r="C14807" s="42">
        <v>3</v>
      </c>
      <c r="D14807" s="42"/>
      <c r="F14807" s="343" t="s">
        <v>634</v>
      </c>
      <c r="G14807" s="57" t="s">
        <v>209</v>
      </c>
      <c r="H14807" s="111"/>
      <c r="I14807" s="90">
        <f t="shared" si="3889"/>
        <v>0</v>
      </c>
      <c r="J14807" s="112"/>
      <c r="K14807" s="112"/>
      <c r="L14807" s="90">
        <f t="shared" si="3890"/>
        <v>0</v>
      </c>
      <c r="M14807" s="112"/>
      <c r="N14807" s="112"/>
      <c r="R14807" s="352">
        <f>L15037-[1]გადასახდელები!L13427</f>
        <v>0</v>
      </c>
    </row>
    <row r="14808" spans="2:18" ht="20.25" hidden="1" customHeight="1">
      <c r="B14808" s="36" t="str">
        <f t="shared" si="3888"/>
        <v>b</v>
      </c>
      <c r="C14808" s="42">
        <v>3</v>
      </c>
      <c r="D14808" s="42"/>
      <c r="F14808" s="342" t="s">
        <v>635</v>
      </c>
      <c r="G14808" s="57" t="s">
        <v>208</v>
      </c>
      <c r="H14808" s="89">
        <f>H14809+H14814+H14815</f>
        <v>0</v>
      </c>
      <c r="I14808" s="90">
        <f t="shared" si="3889"/>
        <v>0</v>
      </c>
      <c r="J14808" s="92">
        <f>J14809+J14814+J14815</f>
        <v>0</v>
      </c>
      <c r="K14808" s="92">
        <f>K14809+K14814+K14815</f>
        <v>0</v>
      </c>
      <c r="L14808" s="90">
        <f t="shared" si="3890"/>
        <v>0</v>
      </c>
      <c r="M14808" s="92">
        <f>M14809+M14814+M14815</f>
        <v>0</v>
      </c>
      <c r="N14808" s="92">
        <f>N14809+N14814+N14815</f>
        <v>0</v>
      </c>
      <c r="O14808" s="82" t="s">
        <v>146</v>
      </c>
      <c r="R14808" s="352">
        <f>L15038-[1]გადასახდელები!L13428</f>
        <v>0</v>
      </c>
    </row>
    <row r="14809" spans="2:18" ht="20.25" hidden="1" customHeight="1">
      <c r="B14809" s="36" t="str">
        <f t="shared" si="3888"/>
        <v>b</v>
      </c>
      <c r="C14809" s="42">
        <v>4</v>
      </c>
      <c r="D14809" s="42"/>
      <c r="F14809" s="342" t="s">
        <v>636</v>
      </c>
      <c r="G14809" s="47" t="s">
        <v>270</v>
      </c>
      <c r="H14809" s="93">
        <f>SUM(H14810:H14813)</f>
        <v>0</v>
      </c>
      <c r="I14809" s="94">
        <f t="shared" si="3889"/>
        <v>0</v>
      </c>
      <c r="J14809" s="95">
        <f>SUM(J14810:J14813)</f>
        <v>0</v>
      </c>
      <c r="K14809" s="95">
        <f>SUM(K14810:K14813)</f>
        <v>0</v>
      </c>
      <c r="L14809" s="94">
        <f t="shared" si="3890"/>
        <v>0</v>
      </c>
      <c r="M14809" s="95">
        <f>SUM(M14810:M14813)</f>
        <v>0</v>
      </c>
      <c r="N14809" s="95">
        <f>SUM(N14810:N14813)</f>
        <v>0</v>
      </c>
      <c r="O14809" s="82" t="s">
        <v>146</v>
      </c>
      <c r="R14809" s="352">
        <f>L15039-[1]გადასახდელები!L13429</f>
        <v>0</v>
      </c>
    </row>
    <row r="14810" spans="2:18" ht="20.25" hidden="1" customHeight="1">
      <c r="B14810" s="36" t="str">
        <f t="shared" si="3888"/>
        <v>b</v>
      </c>
      <c r="C14810" s="42">
        <v>5</v>
      </c>
      <c r="D14810" s="42"/>
      <c r="F14810" s="343" t="s">
        <v>637</v>
      </c>
      <c r="G14810" s="48" t="s">
        <v>271</v>
      </c>
      <c r="H14810" s="101"/>
      <c r="I14810" s="97">
        <f t="shared" si="3889"/>
        <v>0</v>
      </c>
      <c r="J14810" s="102"/>
      <c r="K14810" s="102"/>
      <c r="L14810" s="97">
        <f t="shared" si="3890"/>
        <v>0</v>
      </c>
      <c r="M14810" s="102"/>
      <c r="N14810" s="102"/>
      <c r="R14810" s="352">
        <f>L15040-[1]გადასახდელები!L13430</f>
        <v>0</v>
      </c>
    </row>
    <row r="14811" spans="2:18" ht="20.25" hidden="1" customHeight="1">
      <c r="B14811" s="36" t="str">
        <f t="shared" si="3888"/>
        <v>b</v>
      </c>
      <c r="C14811" s="42">
        <v>5</v>
      </c>
      <c r="D14811" s="42"/>
      <c r="F14811" s="343" t="s">
        <v>638</v>
      </c>
      <c r="G14811" s="48" t="s">
        <v>272</v>
      </c>
      <c r="H14811" s="101"/>
      <c r="I14811" s="97">
        <f t="shared" si="3889"/>
        <v>0</v>
      </c>
      <c r="J14811" s="102"/>
      <c r="K14811" s="102"/>
      <c r="L14811" s="97">
        <f t="shared" si="3890"/>
        <v>0</v>
      </c>
      <c r="M14811" s="102"/>
      <c r="N14811" s="102"/>
      <c r="R14811" s="352">
        <f>L15041-[1]გადასახდელები!L13431</f>
        <v>0</v>
      </c>
    </row>
    <row r="14812" spans="2:18" ht="20.25" hidden="1" customHeight="1">
      <c r="B14812" s="36" t="str">
        <f t="shared" si="3888"/>
        <v>b</v>
      </c>
      <c r="C14812" s="42">
        <v>5</v>
      </c>
      <c r="D14812" s="42"/>
      <c r="F14812" s="343" t="s">
        <v>639</v>
      </c>
      <c r="G14812" s="48" t="s">
        <v>273</v>
      </c>
      <c r="H14812" s="101"/>
      <c r="I14812" s="97">
        <f t="shared" si="3889"/>
        <v>0</v>
      </c>
      <c r="J14812" s="102"/>
      <c r="K14812" s="102"/>
      <c r="L14812" s="97">
        <f t="shared" si="3890"/>
        <v>0</v>
      </c>
      <c r="M14812" s="102"/>
      <c r="N14812" s="102"/>
      <c r="R14812" s="352">
        <f>L15042-[1]გადასახდელები!L13432</f>
        <v>0</v>
      </c>
    </row>
    <row r="14813" spans="2:18" ht="20.25" hidden="1" customHeight="1">
      <c r="B14813" s="36" t="str">
        <f t="shared" si="3888"/>
        <v>b</v>
      </c>
      <c r="C14813" s="42">
        <v>5</v>
      </c>
      <c r="D14813" s="42"/>
      <c r="F14813" s="343" t="s">
        <v>640</v>
      </c>
      <c r="G14813" s="48" t="s">
        <v>274</v>
      </c>
      <c r="H14813" s="101"/>
      <c r="I14813" s="97">
        <f t="shared" si="3889"/>
        <v>0</v>
      </c>
      <c r="J14813" s="102"/>
      <c r="K14813" s="102"/>
      <c r="L14813" s="97">
        <f t="shared" si="3890"/>
        <v>0</v>
      </c>
      <c r="M14813" s="102"/>
      <c r="N14813" s="102"/>
      <c r="R14813" s="352">
        <f>L15043-[1]გადასახდელები!L13433</f>
        <v>0</v>
      </c>
    </row>
    <row r="14814" spans="2:18" ht="20.25" hidden="1" customHeight="1">
      <c r="B14814" s="36" t="str">
        <f t="shared" si="3888"/>
        <v>b</v>
      </c>
      <c r="C14814" s="42">
        <v>4</v>
      </c>
      <c r="D14814" s="42"/>
      <c r="F14814" s="343" t="s">
        <v>641</v>
      </c>
      <c r="G14814" s="47" t="s">
        <v>275</v>
      </c>
      <c r="H14814" s="103"/>
      <c r="I14814" s="94">
        <f t="shared" si="3889"/>
        <v>0</v>
      </c>
      <c r="J14814" s="104"/>
      <c r="K14814" s="104"/>
      <c r="L14814" s="94">
        <f t="shared" si="3890"/>
        <v>0</v>
      </c>
      <c r="M14814" s="104"/>
      <c r="N14814" s="104"/>
      <c r="R14814" s="352">
        <f>L15044-[1]გადასახდელები!L13434</f>
        <v>0</v>
      </c>
    </row>
    <row r="14815" spans="2:18" ht="36" hidden="1" customHeight="1">
      <c r="B14815" s="36" t="str">
        <f t="shared" si="3888"/>
        <v>b</v>
      </c>
      <c r="C14815" s="42">
        <v>4</v>
      </c>
      <c r="D14815" s="42"/>
      <c r="F14815" s="343" t="s">
        <v>642</v>
      </c>
      <c r="G14815" s="47" t="s">
        <v>276</v>
      </c>
      <c r="H14815" s="103"/>
      <c r="I14815" s="94">
        <f t="shared" si="3889"/>
        <v>0</v>
      </c>
      <c r="J14815" s="104"/>
      <c r="K14815" s="104"/>
      <c r="L14815" s="94">
        <f t="shared" si="3890"/>
        <v>0</v>
      </c>
      <c r="M14815" s="104"/>
      <c r="N14815" s="104"/>
      <c r="R14815" s="352">
        <f>L15045-[1]გადასახდელები!L13435</f>
        <v>0</v>
      </c>
    </row>
    <row r="14816" spans="2:18" ht="20.25" hidden="1" customHeight="1">
      <c r="B14816" s="36" t="str">
        <f t="shared" si="3888"/>
        <v>b</v>
      </c>
      <c r="C14816" s="42">
        <v>3</v>
      </c>
      <c r="D14816" s="42"/>
      <c r="F14816" s="343" t="s">
        <v>561</v>
      </c>
      <c r="G14816" s="57" t="s">
        <v>202</v>
      </c>
      <c r="H14816" s="111"/>
      <c r="I14816" s="90">
        <f t="shared" si="3889"/>
        <v>0</v>
      </c>
      <c r="J14816" s="112"/>
      <c r="K14816" s="112"/>
      <c r="L14816" s="90">
        <f t="shared" si="3890"/>
        <v>0</v>
      </c>
      <c r="M14816" s="112"/>
      <c r="N14816" s="112"/>
      <c r="R14816" s="352">
        <f>L15046-[1]გადასახდელები!L13436</f>
        <v>4.016</v>
      </c>
    </row>
    <row r="14817" spans="2:18" ht="20.25" hidden="1" customHeight="1">
      <c r="B14817" s="36" t="str">
        <f t="shared" si="3888"/>
        <v>b</v>
      </c>
      <c r="C14817" s="42">
        <v>3</v>
      </c>
      <c r="D14817" s="42"/>
      <c r="F14817" s="342" t="s">
        <v>562</v>
      </c>
      <c r="G14817" s="57" t="s">
        <v>203</v>
      </c>
      <c r="H14817" s="89">
        <f>H14818+H14821+H14824</f>
        <v>0</v>
      </c>
      <c r="I14817" s="90">
        <f t="shared" si="3889"/>
        <v>0</v>
      </c>
      <c r="J14817" s="92">
        <f>J14818+J14821+J14824</f>
        <v>0</v>
      </c>
      <c r="K14817" s="92">
        <f>K14818+K14821+K14824</f>
        <v>0</v>
      </c>
      <c r="L14817" s="90">
        <f t="shared" si="3890"/>
        <v>0</v>
      </c>
      <c r="M14817" s="92">
        <f>M14818+M14821+M14824</f>
        <v>0</v>
      </c>
      <c r="N14817" s="92">
        <f>N14818+N14821+N14824</f>
        <v>0</v>
      </c>
      <c r="O14817" s="82" t="s">
        <v>146</v>
      </c>
      <c r="R14817" s="352">
        <f>L15047-[1]გადასახდელები!L13437</f>
        <v>0</v>
      </c>
    </row>
    <row r="14818" spans="2:18" ht="20.25" hidden="1" customHeight="1">
      <c r="B14818" s="36" t="str">
        <f t="shared" si="3888"/>
        <v>b</v>
      </c>
      <c r="C14818" s="42">
        <v>4</v>
      </c>
      <c r="D14818" s="42"/>
      <c r="F14818" s="342" t="s">
        <v>643</v>
      </c>
      <c r="G14818" s="47" t="s">
        <v>277</v>
      </c>
      <c r="H14818" s="93">
        <f>SUM(H14819:H14820)</f>
        <v>0</v>
      </c>
      <c r="I14818" s="94">
        <f t="shared" si="3889"/>
        <v>0</v>
      </c>
      <c r="J14818" s="95">
        <f>SUM(J14819:J14820)</f>
        <v>0</v>
      </c>
      <c r="K14818" s="95">
        <f>SUM(K14819:K14820)</f>
        <v>0</v>
      </c>
      <c r="L14818" s="94">
        <f t="shared" si="3890"/>
        <v>0</v>
      </c>
      <c r="M14818" s="95">
        <f>SUM(M14819:M14820)</f>
        <v>0</v>
      </c>
      <c r="N14818" s="95">
        <f>SUM(N14819:N14820)</f>
        <v>0</v>
      </c>
      <c r="O14818" s="82" t="s">
        <v>146</v>
      </c>
      <c r="R14818" s="352">
        <f>L15048-[1]გადასახდელები!L13438</f>
        <v>0</v>
      </c>
    </row>
    <row r="14819" spans="2:18" ht="20.25" hidden="1" customHeight="1">
      <c r="B14819" s="36" t="str">
        <f t="shared" si="3888"/>
        <v>b</v>
      </c>
      <c r="C14819" s="42">
        <v>5</v>
      </c>
      <c r="D14819" s="42"/>
      <c r="F14819" s="343" t="s">
        <v>644</v>
      </c>
      <c r="G14819" s="48" t="s">
        <v>278</v>
      </c>
      <c r="H14819" s="101"/>
      <c r="I14819" s="97">
        <f t="shared" si="3889"/>
        <v>0</v>
      </c>
      <c r="J14819" s="102"/>
      <c r="K14819" s="102"/>
      <c r="L14819" s="97">
        <f t="shared" si="3890"/>
        <v>0</v>
      </c>
      <c r="M14819" s="102"/>
      <c r="N14819" s="102"/>
      <c r="R14819" s="352">
        <f>L15049-[1]გადასახდელები!L13439</f>
        <v>0</v>
      </c>
    </row>
    <row r="14820" spans="2:18" ht="20.25" hidden="1" customHeight="1">
      <c r="B14820" s="36" t="str">
        <f t="shared" si="3888"/>
        <v>b</v>
      </c>
      <c r="C14820" s="42">
        <v>5</v>
      </c>
      <c r="D14820" s="42"/>
      <c r="F14820" s="343" t="s">
        <v>645</v>
      </c>
      <c r="G14820" s="48" t="s">
        <v>204</v>
      </c>
      <c r="H14820" s="101"/>
      <c r="I14820" s="97">
        <f t="shared" si="3889"/>
        <v>0</v>
      </c>
      <c r="J14820" s="102"/>
      <c r="K14820" s="102"/>
      <c r="L14820" s="97">
        <f t="shared" si="3890"/>
        <v>0</v>
      </c>
      <c r="M14820" s="102"/>
      <c r="N14820" s="102"/>
      <c r="R14820" s="352">
        <f>L15050-[1]გადასახდელები!L13440</f>
        <v>0</v>
      </c>
    </row>
    <row r="14821" spans="2:18" ht="20.25" hidden="1" customHeight="1">
      <c r="B14821" s="36" t="str">
        <f t="shared" si="3888"/>
        <v>b</v>
      </c>
      <c r="C14821" s="42">
        <v>4</v>
      </c>
      <c r="D14821" s="42"/>
      <c r="F14821" s="342" t="s">
        <v>646</v>
      </c>
      <c r="G14821" s="47" t="s">
        <v>279</v>
      </c>
      <c r="H14821" s="93">
        <f>SUM(H14822:H14823)</f>
        <v>0</v>
      </c>
      <c r="I14821" s="94">
        <f t="shared" si="3889"/>
        <v>0</v>
      </c>
      <c r="J14821" s="95">
        <f>SUM(J14822:J14823)</f>
        <v>0</v>
      </c>
      <c r="K14821" s="95">
        <f>SUM(K14822:K14823)</f>
        <v>0</v>
      </c>
      <c r="L14821" s="94">
        <f t="shared" si="3890"/>
        <v>0</v>
      </c>
      <c r="M14821" s="95">
        <f>SUM(M14822:M14823)</f>
        <v>0</v>
      </c>
      <c r="N14821" s="95">
        <f>SUM(N14822:N14823)</f>
        <v>0</v>
      </c>
      <c r="O14821" s="82" t="s">
        <v>146</v>
      </c>
      <c r="R14821" s="352">
        <f>L15051-[1]გადასახდელები!L13441</f>
        <v>0</v>
      </c>
    </row>
    <row r="14822" spans="2:18" ht="20.25" hidden="1" customHeight="1">
      <c r="B14822" s="36" t="str">
        <f t="shared" si="3888"/>
        <v>b</v>
      </c>
      <c r="C14822" s="42">
        <v>5</v>
      </c>
      <c r="D14822" s="42"/>
      <c r="F14822" s="343" t="s">
        <v>647</v>
      </c>
      <c r="G14822" s="48" t="s">
        <v>278</v>
      </c>
      <c r="H14822" s="101"/>
      <c r="I14822" s="97">
        <f t="shared" si="3889"/>
        <v>0</v>
      </c>
      <c r="J14822" s="102"/>
      <c r="K14822" s="102"/>
      <c r="L14822" s="97">
        <f t="shared" si="3890"/>
        <v>0</v>
      </c>
      <c r="M14822" s="102"/>
      <c r="N14822" s="102"/>
      <c r="R14822" s="352">
        <f>L15052-[1]გადასახდელები!L13442</f>
        <v>0</v>
      </c>
    </row>
    <row r="14823" spans="2:18" ht="20.25" hidden="1" customHeight="1">
      <c r="B14823" s="36" t="str">
        <f t="shared" si="3888"/>
        <v>b</v>
      </c>
      <c r="C14823" s="42">
        <v>5</v>
      </c>
      <c r="D14823" s="42"/>
      <c r="F14823" s="343" t="s">
        <v>648</v>
      </c>
      <c r="G14823" s="48" t="s">
        <v>204</v>
      </c>
      <c r="H14823" s="101"/>
      <c r="I14823" s="97">
        <f t="shared" si="3889"/>
        <v>0</v>
      </c>
      <c r="J14823" s="102"/>
      <c r="K14823" s="102"/>
      <c r="L14823" s="97">
        <f t="shared" si="3890"/>
        <v>0</v>
      </c>
      <c r="M14823" s="102"/>
      <c r="N14823" s="102"/>
      <c r="R14823" s="352">
        <f>L15053-[1]გადასახდელები!L13443</f>
        <v>0</v>
      </c>
    </row>
    <row r="14824" spans="2:18" ht="20.25" hidden="1" customHeight="1">
      <c r="B14824" s="36" t="str">
        <f t="shared" si="3888"/>
        <v>b</v>
      </c>
      <c r="C14824" s="42">
        <v>4</v>
      </c>
      <c r="D14824" s="42"/>
      <c r="F14824" s="342" t="s">
        <v>563</v>
      </c>
      <c r="G14824" s="47" t="s">
        <v>280</v>
      </c>
      <c r="H14824" s="93">
        <f>SUM(H14825:H14826)</f>
        <v>0</v>
      </c>
      <c r="I14824" s="94">
        <f t="shared" si="3889"/>
        <v>0</v>
      </c>
      <c r="J14824" s="95">
        <f>SUM(J14825:J14826)</f>
        <v>0</v>
      </c>
      <c r="K14824" s="95">
        <f>SUM(K14825:K14826)</f>
        <v>0</v>
      </c>
      <c r="L14824" s="94">
        <f t="shared" si="3890"/>
        <v>0</v>
      </c>
      <c r="M14824" s="95">
        <f>SUM(M14825:M14826)</f>
        <v>0</v>
      </c>
      <c r="N14824" s="95">
        <f>SUM(N14825:N14826)</f>
        <v>0</v>
      </c>
      <c r="O14824" s="82" t="s">
        <v>146</v>
      </c>
      <c r="R14824" s="352">
        <f>L15054-[1]გადასახდელები!L13444</f>
        <v>0</v>
      </c>
    </row>
    <row r="14825" spans="2:18" ht="20.25" hidden="1" customHeight="1">
      <c r="B14825" s="36" t="str">
        <f t="shared" si="3888"/>
        <v>b</v>
      </c>
      <c r="C14825" s="42">
        <v>5</v>
      </c>
      <c r="D14825" s="42"/>
      <c r="F14825" s="343" t="s">
        <v>649</v>
      </c>
      <c r="G14825" s="48" t="s">
        <v>278</v>
      </c>
      <c r="H14825" s="101"/>
      <c r="I14825" s="97">
        <f t="shared" si="3889"/>
        <v>0</v>
      </c>
      <c r="J14825" s="102"/>
      <c r="K14825" s="102"/>
      <c r="L14825" s="97">
        <f t="shared" si="3890"/>
        <v>0</v>
      </c>
      <c r="M14825" s="102"/>
      <c r="N14825" s="102"/>
      <c r="R14825" s="352">
        <f>L15055-[1]გადასახდელები!L13445</f>
        <v>0</v>
      </c>
    </row>
    <row r="14826" spans="2:18" ht="20.25" hidden="1" customHeight="1">
      <c r="B14826" s="36" t="str">
        <f t="shared" si="3888"/>
        <v>b</v>
      </c>
      <c r="C14826" s="42">
        <v>5</v>
      </c>
      <c r="D14826" s="42"/>
      <c r="F14826" s="343" t="s">
        <v>564</v>
      </c>
      <c r="G14826" s="48" t="s">
        <v>204</v>
      </c>
      <c r="H14826" s="101"/>
      <c r="I14826" s="97">
        <f t="shared" si="3889"/>
        <v>0</v>
      </c>
      <c r="J14826" s="102"/>
      <c r="K14826" s="102"/>
      <c r="L14826" s="97">
        <f t="shared" si="3890"/>
        <v>0</v>
      </c>
      <c r="M14826" s="102"/>
      <c r="N14826" s="102"/>
      <c r="R14826" s="352">
        <f>L15056-[1]გადასახდელები!L13446</f>
        <v>0</v>
      </c>
    </row>
    <row r="14827" spans="2:18" ht="20.25" customHeight="1">
      <c r="B14827" s="36" t="str">
        <f t="shared" ref="B14827:B14890" si="3891">IF(H14827+I14827+L14827&gt;0,"a","b")</f>
        <v>a</v>
      </c>
      <c r="C14827" s="42">
        <v>3</v>
      </c>
      <c r="D14827" s="42"/>
      <c r="F14827" s="342" t="s">
        <v>565</v>
      </c>
      <c r="G14827" s="57" t="s">
        <v>206</v>
      </c>
      <c r="H14827" s="89">
        <f>H14828+H14831+H14834</f>
        <v>9.3000000000000007</v>
      </c>
      <c r="I14827" s="90">
        <f t="shared" ref="I14827:I14992" si="3892">J14827+K14827</f>
        <v>12</v>
      </c>
      <c r="J14827" s="92">
        <f>J14828+J14831+J14834</f>
        <v>0</v>
      </c>
      <c r="K14827" s="92">
        <f>K14828+K14831+K14834</f>
        <v>12</v>
      </c>
      <c r="L14827" s="90">
        <f t="shared" si="3890"/>
        <v>4</v>
      </c>
      <c r="M14827" s="92">
        <f>M14828+M14831+M14834</f>
        <v>0</v>
      </c>
      <c r="N14827" s="92">
        <f>N14828+N14831+N14834</f>
        <v>4</v>
      </c>
      <c r="O14827" s="82" t="s">
        <v>146</v>
      </c>
      <c r="R14827" s="352">
        <f>L15057-[1]გადასახდელები!L13447</f>
        <v>-15.2</v>
      </c>
    </row>
    <row r="14828" spans="2:18" ht="20.25" hidden="1" customHeight="1">
      <c r="B14828" s="36" t="str">
        <f t="shared" si="3891"/>
        <v>b</v>
      </c>
      <c r="C14828" s="42">
        <v>4</v>
      </c>
      <c r="D14828" s="42"/>
      <c r="F14828" s="342" t="s">
        <v>650</v>
      </c>
      <c r="G14828" s="47" t="s">
        <v>281</v>
      </c>
      <c r="H14828" s="93">
        <f>SUM(H14829:H14830)</f>
        <v>0</v>
      </c>
      <c r="I14828" s="94">
        <f t="shared" si="3892"/>
        <v>0</v>
      </c>
      <c r="J14828" s="95">
        <f>SUM(J14829:J14830)</f>
        <v>0</v>
      </c>
      <c r="K14828" s="95">
        <f>SUM(K14829:K14830)</f>
        <v>0</v>
      </c>
      <c r="L14828" s="94">
        <f t="shared" si="3890"/>
        <v>0</v>
      </c>
      <c r="M14828" s="95">
        <f>SUM(M14829:M14830)</f>
        <v>0</v>
      </c>
      <c r="N14828" s="95">
        <f>SUM(N14829:N14830)</f>
        <v>0</v>
      </c>
      <c r="O14828" s="82" t="s">
        <v>146</v>
      </c>
      <c r="R14828" s="352">
        <f>L15058-[1]გადასახდელები!L13448</f>
        <v>0</v>
      </c>
    </row>
    <row r="14829" spans="2:18" ht="20.25" hidden="1" customHeight="1">
      <c r="B14829" s="36" t="str">
        <f t="shared" si="3891"/>
        <v>b</v>
      </c>
      <c r="C14829" s="42">
        <v>5</v>
      </c>
      <c r="D14829" s="42"/>
      <c r="F14829" s="343" t="s">
        <v>651</v>
      </c>
      <c r="G14829" s="48" t="s">
        <v>282</v>
      </c>
      <c r="H14829" s="101"/>
      <c r="I14829" s="97">
        <f t="shared" si="3892"/>
        <v>0</v>
      </c>
      <c r="J14829" s="102"/>
      <c r="K14829" s="102"/>
      <c r="L14829" s="97">
        <f t="shared" si="3890"/>
        <v>0</v>
      </c>
      <c r="M14829" s="102"/>
      <c r="N14829" s="102"/>
      <c r="R14829" s="352">
        <f>L15059-[1]გადასახდელები!L13449</f>
        <v>0</v>
      </c>
    </row>
    <row r="14830" spans="2:18" ht="20.25" hidden="1" customHeight="1">
      <c r="B14830" s="36" t="str">
        <f t="shared" si="3891"/>
        <v>b</v>
      </c>
      <c r="C14830" s="42">
        <v>5</v>
      </c>
      <c r="D14830" s="42"/>
      <c r="F14830" s="343" t="s">
        <v>652</v>
      </c>
      <c r="G14830" s="48" t="s">
        <v>283</v>
      </c>
      <c r="H14830" s="101"/>
      <c r="I14830" s="97">
        <f t="shared" si="3892"/>
        <v>0</v>
      </c>
      <c r="J14830" s="102"/>
      <c r="K14830" s="102"/>
      <c r="L14830" s="97">
        <f t="shared" si="3890"/>
        <v>0</v>
      </c>
      <c r="M14830" s="102"/>
      <c r="N14830" s="102"/>
      <c r="R14830" s="352">
        <f>L15060-[1]გადასახდელები!L13450</f>
        <v>0</v>
      </c>
    </row>
    <row r="14831" spans="2:18" ht="20.25" customHeight="1">
      <c r="B14831" s="36" t="str">
        <f t="shared" si="3891"/>
        <v>a</v>
      </c>
      <c r="C14831" s="42">
        <v>4</v>
      </c>
      <c r="D14831" s="42"/>
      <c r="F14831" s="342" t="s">
        <v>566</v>
      </c>
      <c r="G14831" s="47" t="s">
        <v>284</v>
      </c>
      <c r="H14831" s="93">
        <f>SUM(H14832:H14833)</f>
        <v>9.3000000000000007</v>
      </c>
      <c r="I14831" s="94">
        <f t="shared" si="3892"/>
        <v>12</v>
      </c>
      <c r="J14831" s="95">
        <f>SUM(J14832:J14833)</f>
        <v>0</v>
      </c>
      <c r="K14831" s="95">
        <f>SUM(K14832:K14833)</f>
        <v>12</v>
      </c>
      <c r="L14831" s="94">
        <f t="shared" si="3890"/>
        <v>4</v>
      </c>
      <c r="M14831" s="95">
        <f>SUM(M14832:M14833)</f>
        <v>0</v>
      </c>
      <c r="N14831" s="95">
        <f>SUM(N14832:N14833)</f>
        <v>4</v>
      </c>
      <c r="O14831" s="82" t="s">
        <v>146</v>
      </c>
      <c r="R14831" s="352">
        <f>L15061-[1]გადასახდელები!L13451</f>
        <v>-15.2</v>
      </c>
    </row>
    <row r="14832" spans="2:18" ht="20.25" customHeight="1" thickBot="1">
      <c r="B14832" s="36" t="str">
        <f t="shared" si="3891"/>
        <v>a</v>
      </c>
      <c r="C14832" s="42">
        <v>5</v>
      </c>
      <c r="D14832" s="42"/>
      <c r="F14832" s="343" t="s">
        <v>567</v>
      </c>
      <c r="G14832" s="48" t="s">
        <v>282</v>
      </c>
      <c r="H14832" s="101">
        <v>9.3000000000000007</v>
      </c>
      <c r="I14832" s="97">
        <f t="shared" si="3892"/>
        <v>12</v>
      </c>
      <c r="J14832" s="102"/>
      <c r="K14832" s="102">
        <v>12</v>
      </c>
      <c r="L14832" s="97">
        <f t="shared" si="3890"/>
        <v>4</v>
      </c>
      <c r="M14832" s="102"/>
      <c r="N14832" s="102">
        <f>0.6+0.2+0.2+0.2+0.4+0.2+0.8+0.2+0.4+0.4+0.2+0.2</f>
        <v>4</v>
      </c>
      <c r="R14832" s="352">
        <f>L15062-[1]გადასახდელები!L13452</f>
        <v>-15.2</v>
      </c>
    </row>
    <row r="14833" spans="2:18" ht="20.25" hidden="1" customHeight="1">
      <c r="B14833" s="36" t="str">
        <f t="shared" si="3891"/>
        <v>b</v>
      </c>
      <c r="C14833" s="42">
        <v>5</v>
      </c>
      <c r="D14833" s="42"/>
      <c r="F14833" s="343" t="s">
        <v>653</v>
      </c>
      <c r="G14833" s="48" t="s">
        <v>283</v>
      </c>
      <c r="H14833" s="101"/>
      <c r="I14833" s="97">
        <f t="shared" si="3892"/>
        <v>0</v>
      </c>
      <c r="J14833" s="102"/>
      <c r="K14833" s="102"/>
      <c r="L14833" s="97">
        <f t="shared" si="3890"/>
        <v>0</v>
      </c>
      <c r="M14833" s="102"/>
      <c r="N14833" s="102"/>
      <c r="R14833" s="352">
        <f>L15063-[1]გადასახდელები!L13453</f>
        <v>0</v>
      </c>
    </row>
    <row r="14834" spans="2:18" ht="20.25" hidden="1" customHeight="1">
      <c r="B14834" s="36" t="str">
        <f t="shared" si="3891"/>
        <v>b</v>
      </c>
      <c r="C14834" s="42">
        <v>4</v>
      </c>
      <c r="D14834" s="42"/>
      <c r="F14834" s="342" t="s">
        <v>654</v>
      </c>
      <c r="G14834" s="47" t="s">
        <v>207</v>
      </c>
      <c r="H14834" s="93">
        <f>SUM(H14835:H14836)</f>
        <v>0</v>
      </c>
      <c r="I14834" s="94">
        <f t="shared" si="3892"/>
        <v>0</v>
      </c>
      <c r="J14834" s="95">
        <f>SUM(J14835:J14836)</f>
        <v>0</v>
      </c>
      <c r="K14834" s="95">
        <f>SUM(K14835:K14836)</f>
        <v>0</v>
      </c>
      <c r="L14834" s="94">
        <f t="shared" si="3890"/>
        <v>0</v>
      </c>
      <c r="M14834" s="95">
        <f>SUM(M14835:M14836)</f>
        <v>0</v>
      </c>
      <c r="N14834" s="95">
        <f>SUM(N14835:N14836)</f>
        <v>0</v>
      </c>
      <c r="O14834" s="82" t="s">
        <v>146</v>
      </c>
      <c r="R14834" s="352">
        <f>L15064-[1]გადასახდელები!L13454</f>
        <v>0</v>
      </c>
    </row>
    <row r="14835" spans="2:18" ht="20.25" hidden="1" customHeight="1">
      <c r="B14835" s="36" t="str">
        <f t="shared" si="3891"/>
        <v>b</v>
      </c>
      <c r="C14835" s="42">
        <v>5</v>
      </c>
      <c r="D14835" s="42"/>
      <c r="F14835" s="343" t="s">
        <v>655</v>
      </c>
      <c r="G14835" s="48" t="s">
        <v>282</v>
      </c>
      <c r="H14835" s="101"/>
      <c r="I14835" s="97">
        <f t="shared" si="3892"/>
        <v>0</v>
      </c>
      <c r="J14835" s="102"/>
      <c r="K14835" s="102"/>
      <c r="L14835" s="97">
        <f t="shared" si="3890"/>
        <v>0</v>
      </c>
      <c r="M14835" s="102"/>
      <c r="N14835" s="102"/>
      <c r="R14835" s="352">
        <f>L15065-[1]გადასახდელები!L13455</f>
        <v>0</v>
      </c>
    </row>
    <row r="14836" spans="2:18" ht="20.25" hidden="1" customHeight="1">
      <c r="B14836" s="36" t="str">
        <f t="shared" si="3891"/>
        <v>b</v>
      </c>
      <c r="C14836" s="42">
        <v>5</v>
      </c>
      <c r="D14836" s="42"/>
      <c r="F14836" s="343" t="s">
        <v>656</v>
      </c>
      <c r="G14836" s="48" t="s">
        <v>283</v>
      </c>
      <c r="H14836" s="101"/>
      <c r="I14836" s="97">
        <f t="shared" si="3892"/>
        <v>0</v>
      </c>
      <c r="J14836" s="102"/>
      <c r="K14836" s="102"/>
      <c r="L14836" s="97">
        <f t="shared" si="3890"/>
        <v>0</v>
      </c>
      <c r="M14836" s="102"/>
      <c r="N14836" s="102"/>
      <c r="R14836" s="352">
        <f>L15066-[1]გადასახდელები!L13456</f>
        <v>0</v>
      </c>
    </row>
    <row r="14837" spans="2:18" ht="20.25" hidden="1" customHeight="1">
      <c r="B14837" s="36" t="str">
        <f t="shared" si="3891"/>
        <v>b</v>
      </c>
      <c r="C14837" s="42">
        <v>3</v>
      </c>
      <c r="D14837" s="42"/>
      <c r="F14837" s="342" t="s">
        <v>568</v>
      </c>
      <c r="G14837" s="57" t="s">
        <v>205</v>
      </c>
      <c r="H14837" s="89">
        <f>H14838+H14839</f>
        <v>0</v>
      </c>
      <c r="I14837" s="90">
        <f t="shared" si="3892"/>
        <v>0</v>
      </c>
      <c r="J14837" s="92">
        <f>J14838+J14839</f>
        <v>0</v>
      </c>
      <c r="K14837" s="92">
        <f>K14838+K14839</f>
        <v>0</v>
      </c>
      <c r="L14837" s="90">
        <f t="shared" si="3890"/>
        <v>0</v>
      </c>
      <c r="M14837" s="92">
        <f>M14838+M14839</f>
        <v>0</v>
      </c>
      <c r="N14837" s="92">
        <f>N14838+N14839</f>
        <v>0</v>
      </c>
      <c r="O14837" s="82" t="s">
        <v>146</v>
      </c>
      <c r="R14837" s="352">
        <f>L15067-[1]გადასახდელები!L13457</f>
        <v>0</v>
      </c>
    </row>
    <row r="14838" spans="2:18" ht="20.25" hidden="1" customHeight="1">
      <c r="B14838" s="36" t="str">
        <f t="shared" si="3891"/>
        <v>b</v>
      </c>
      <c r="C14838" s="42">
        <v>4</v>
      </c>
      <c r="D14838" s="42"/>
      <c r="F14838" s="343" t="s">
        <v>657</v>
      </c>
      <c r="G14838" s="47" t="s">
        <v>285</v>
      </c>
      <c r="H14838" s="103"/>
      <c r="I14838" s="94">
        <f t="shared" si="3892"/>
        <v>0</v>
      </c>
      <c r="J14838" s="104"/>
      <c r="K14838" s="104"/>
      <c r="L14838" s="94">
        <f t="shared" si="3890"/>
        <v>0</v>
      </c>
      <c r="M14838" s="104"/>
      <c r="N14838" s="104"/>
      <c r="R14838" s="352">
        <f>L15068-[1]გადასახდელები!L13458</f>
        <v>0</v>
      </c>
    </row>
    <row r="14839" spans="2:18" ht="20.25" hidden="1" customHeight="1">
      <c r="B14839" s="36" t="str">
        <f t="shared" si="3891"/>
        <v>b</v>
      </c>
      <c r="C14839" s="42">
        <v>4</v>
      </c>
      <c r="D14839" s="42"/>
      <c r="F14839" s="342" t="s">
        <v>570</v>
      </c>
      <c r="G14839" s="47" t="s">
        <v>286</v>
      </c>
      <c r="H14839" s="93">
        <f>H14840+H14859</f>
        <v>0</v>
      </c>
      <c r="I14839" s="94">
        <f t="shared" si="3892"/>
        <v>0</v>
      </c>
      <c r="J14839" s="95">
        <f>J14840+J14859</f>
        <v>0</v>
      </c>
      <c r="K14839" s="95">
        <f>K14840+K14859</f>
        <v>0</v>
      </c>
      <c r="L14839" s="94">
        <f t="shared" si="3890"/>
        <v>0</v>
      </c>
      <c r="M14839" s="95">
        <f>M14840+M14859</f>
        <v>0</v>
      </c>
      <c r="N14839" s="95">
        <f>N14840+N14859</f>
        <v>0</v>
      </c>
      <c r="O14839" s="82" t="s">
        <v>146</v>
      </c>
      <c r="R14839" s="352">
        <f>L15069-[1]გადასახდელები!L13459</f>
        <v>0</v>
      </c>
    </row>
    <row r="14840" spans="2:18" ht="20.25" hidden="1" customHeight="1">
      <c r="B14840" s="36" t="str">
        <f t="shared" si="3891"/>
        <v>b</v>
      </c>
      <c r="C14840" s="42">
        <v>5</v>
      </c>
      <c r="D14840" s="42"/>
      <c r="F14840" s="342" t="s">
        <v>569</v>
      </c>
      <c r="G14840" s="48" t="s">
        <v>287</v>
      </c>
      <c r="H14840" s="113">
        <f>SUM(H14841:H14858)</f>
        <v>0</v>
      </c>
      <c r="I14840" s="97">
        <f t="shared" si="3892"/>
        <v>0</v>
      </c>
      <c r="J14840" s="114">
        <f>SUM(J14841:J14858)</f>
        <v>0</v>
      </c>
      <c r="K14840" s="114">
        <f>SUM(K14841:K14858)</f>
        <v>0</v>
      </c>
      <c r="L14840" s="97">
        <f t="shared" si="3890"/>
        <v>0</v>
      </c>
      <c r="M14840" s="114">
        <f>SUM(M14841:M14858)</f>
        <v>0</v>
      </c>
      <c r="N14840" s="114">
        <f>SUM(N14841:N14858)</f>
        <v>0</v>
      </c>
      <c r="O14840" s="82" t="s">
        <v>146</v>
      </c>
      <c r="R14840" s="352">
        <f>L15070-[1]გადასახდელები!L13460</f>
        <v>0</v>
      </c>
    </row>
    <row r="14841" spans="2:18" ht="45" hidden="1" customHeight="1">
      <c r="B14841" s="36" t="str">
        <f t="shared" si="3891"/>
        <v>b</v>
      </c>
      <c r="C14841" s="42">
        <v>6</v>
      </c>
      <c r="D14841" s="42"/>
      <c r="F14841" s="343" t="s">
        <v>658</v>
      </c>
      <c r="G14841" s="45" t="s">
        <v>215</v>
      </c>
      <c r="H14841" s="99"/>
      <c r="I14841" s="105">
        <f t="shared" si="3892"/>
        <v>0</v>
      </c>
      <c r="J14841" s="100"/>
      <c r="K14841" s="100"/>
      <c r="L14841" s="105">
        <f t="shared" si="3890"/>
        <v>0</v>
      </c>
      <c r="M14841" s="100"/>
      <c r="N14841" s="100"/>
      <c r="R14841" s="352">
        <f>L15071-[1]გადასახდელები!L13461</f>
        <v>0</v>
      </c>
    </row>
    <row r="14842" spans="2:18" ht="20.25" hidden="1" customHeight="1">
      <c r="B14842" s="36" t="str">
        <f t="shared" si="3891"/>
        <v>b</v>
      </c>
      <c r="C14842" s="42">
        <v>6</v>
      </c>
      <c r="D14842" s="42"/>
      <c r="F14842" s="343" t="s">
        <v>659</v>
      </c>
      <c r="G14842" s="45" t="s">
        <v>288</v>
      </c>
      <c r="H14842" s="99"/>
      <c r="I14842" s="105">
        <f t="shared" si="3892"/>
        <v>0</v>
      </c>
      <c r="J14842" s="100"/>
      <c r="K14842" s="100"/>
      <c r="L14842" s="105">
        <f t="shared" si="3890"/>
        <v>0</v>
      </c>
      <c r="M14842" s="100"/>
      <c r="N14842" s="100"/>
      <c r="R14842" s="352">
        <f>L15072-[1]გადასახდელები!L13462</f>
        <v>0</v>
      </c>
    </row>
    <row r="14843" spans="2:18" ht="20.25" hidden="1" customHeight="1">
      <c r="B14843" s="36" t="str">
        <f t="shared" si="3891"/>
        <v>b</v>
      </c>
      <c r="C14843" s="42">
        <v>6</v>
      </c>
      <c r="D14843" s="42"/>
      <c r="F14843" s="343" t="s">
        <v>660</v>
      </c>
      <c r="G14843" s="45" t="s">
        <v>289</v>
      </c>
      <c r="H14843" s="99"/>
      <c r="I14843" s="105">
        <f t="shared" si="3892"/>
        <v>0</v>
      </c>
      <c r="J14843" s="100"/>
      <c r="K14843" s="100"/>
      <c r="L14843" s="105">
        <f t="shared" si="3890"/>
        <v>0</v>
      </c>
      <c r="M14843" s="100"/>
      <c r="N14843" s="100"/>
      <c r="R14843" s="352">
        <f>L15073-[1]გადასახდელები!L13463</f>
        <v>0</v>
      </c>
    </row>
    <row r="14844" spans="2:18" ht="20.25" hidden="1" customHeight="1">
      <c r="B14844" s="36" t="str">
        <f t="shared" si="3891"/>
        <v>b</v>
      </c>
      <c r="C14844" s="42">
        <v>6</v>
      </c>
      <c r="D14844" s="42"/>
      <c r="F14844" s="343" t="s">
        <v>661</v>
      </c>
      <c r="G14844" s="45" t="s">
        <v>216</v>
      </c>
      <c r="H14844" s="99"/>
      <c r="I14844" s="105">
        <f t="shared" si="3892"/>
        <v>0</v>
      </c>
      <c r="J14844" s="100"/>
      <c r="K14844" s="100"/>
      <c r="L14844" s="105">
        <f t="shared" si="3890"/>
        <v>0</v>
      </c>
      <c r="M14844" s="100"/>
      <c r="N14844" s="100"/>
      <c r="R14844" s="352">
        <f>L15074-[1]გადასახდელები!L13464</f>
        <v>0</v>
      </c>
    </row>
    <row r="14845" spans="2:18" ht="20.25" hidden="1" customHeight="1">
      <c r="B14845" s="36" t="str">
        <f t="shared" si="3891"/>
        <v>b</v>
      </c>
      <c r="C14845" s="42">
        <v>6</v>
      </c>
      <c r="D14845" s="42"/>
      <c r="F14845" s="343" t="s">
        <v>662</v>
      </c>
      <c r="G14845" s="45" t="s">
        <v>217</v>
      </c>
      <c r="H14845" s="99"/>
      <c r="I14845" s="105">
        <f t="shared" si="3892"/>
        <v>0</v>
      </c>
      <c r="J14845" s="100"/>
      <c r="K14845" s="100"/>
      <c r="L14845" s="105">
        <f t="shared" si="3890"/>
        <v>0</v>
      </c>
      <c r="M14845" s="100"/>
      <c r="N14845" s="100"/>
      <c r="R14845" s="352">
        <f>L15075-[1]გადასახდელები!L13465</f>
        <v>0</v>
      </c>
    </row>
    <row r="14846" spans="2:18" ht="20.25" hidden="1" customHeight="1">
      <c r="B14846" s="36" t="str">
        <f t="shared" si="3891"/>
        <v>b</v>
      </c>
      <c r="C14846" s="42">
        <v>6</v>
      </c>
      <c r="D14846" s="42"/>
      <c r="F14846" s="343" t="s">
        <v>571</v>
      </c>
      <c r="G14846" s="45" t="s">
        <v>290</v>
      </c>
      <c r="H14846" s="99"/>
      <c r="I14846" s="105">
        <f t="shared" si="3892"/>
        <v>0</v>
      </c>
      <c r="J14846" s="100"/>
      <c r="K14846" s="100"/>
      <c r="L14846" s="105">
        <f t="shared" si="3890"/>
        <v>0</v>
      </c>
      <c r="M14846" s="100"/>
      <c r="N14846" s="100"/>
      <c r="R14846" s="352">
        <f>L15076-[1]გადასახდელები!L13466</f>
        <v>0</v>
      </c>
    </row>
    <row r="14847" spans="2:18" ht="20.25" hidden="1" customHeight="1">
      <c r="B14847" s="36" t="str">
        <f t="shared" si="3891"/>
        <v>b</v>
      </c>
      <c r="C14847" s="42">
        <v>6</v>
      </c>
      <c r="D14847" s="42"/>
      <c r="F14847" s="343" t="s">
        <v>663</v>
      </c>
      <c r="G14847" s="45" t="s">
        <v>291</v>
      </c>
      <c r="H14847" s="99"/>
      <c r="I14847" s="105">
        <f t="shared" si="3892"/>
        <v>0</v>
      </c>
      <c r="J14847" s="100"/>
      <c r="K14847" s="100"/>
      <c r="L14847" s="105">
        <f t="shared" si="3890"/>
        <v>0</v>
      </c>
      <c r="M14847" s="100"/>
      <c r="N14847" s="100"/>
      <c r="R14847" s="352">
        <f>L15077-[1]გადასახდელები!L13467</f>
        <v>0</v>
      </c>
    </row>
    <row r="14848" spans="2:18" ht="20.25" hidden="1" customHeight="1">
      <c r="B14848" s="36" t="str">
        <f t="shared" si="3891"/>
        <v>b</v>
      </c>
      <c r="C14848" s="42">
        <v>6</v>
      </c>
      <c r="D14848" s="42"/>
      <c r="F14848" s="343" t="s">
        <v>664</v>
      </c>
      <c r="G14848" s="45" t="s">
        <v>218</v>
      </c>
      <c r="H14848" s="99"/>
      <c r="I14848" s="105">
        <f t="shared" si="3892"/>
        <v>0</v>
      </c>
      <c r="J14848" s="100"/>
      <c r="K14848" s="100"/>
      <c r="L14848" s="105">
        <f t="shared" si="3890"/>
        <v>0</v>
      </c>
      <c r="M14848" s="100"/>
      <c r="N14848" s="100"/>
      <c r="R14848" s="352">
        <f>L15078-[1]გადასახდელები!L13468</f>
        <v>0</v>
      </c>
    </row>
    <row r="14849" spans="2:18" ht="20.25" hidden="1" customHeight="1">
      <c r="B14849" s="36" t="str">
        <f t="shared" si="3891"/>
        <v>b</v>
      </c>
      <c r="C14849" s="42">
        <v>6</v>
      </c>
      <c r="D14849" s="42"/>
      <c r="F14849" s="343" t="s">
        <v>665</v>
      </c>
      <c r="G14849" s="45" t="s">
        <v>219</v>
      </c>
      <c r="H14849" s="99"/>
      <c r="I14849" s="105">
        <f t="shared" si="3892"/>
        <v>0</v>
      </c>
      <c r="J14849" s="100"/>
      <c r="K14849" s="100"/>
      <c r="L14849" s="105">
        <f t="shared" si="3890"/>
        <v>0</v>
      </c>
      <c r="M14849" s="100"/>
      <c r="N14849" s="100"/>
      <c r="R14849" s="352">
        <f>L15079-[1]გადასახდელები!L13469</f>
        <v>0</v>
      </c>
    </row>
    <row r="14850" spans="2:18" ht="20.25" hidden="1" customHeight="1">
      <c r="B14850" s="36" t="str">
        <f t="shared" si="3891"/>
        <v>b</v>
      </c>
      <c r="C14850" s="42">
        <v>6</v>
      </c>
      <c r="D14850" s="42"/>
      <c r="F14850" s="343" t="s">
        <v>666</v>
      </c>
      <c r="G14850" s="45" t="s">
        <v>220</v>
      </c>
      <c r="H14850" s="99"/>
      <c r="I14850" s="105">
        <f t="shared" si="3892"/>
        <v>0</v>
      </c>
      <c r="J14850" s="100"/>
      <c r="K14850" s="100"/>
      <c r="L14850" s="105">
        <f t="shared" si="3890"/>
        <v>0</v>
      </c>
      <c r="M14850" s="100"/>
      <c r="N14850" s="100"/>
      <c r="R14850" s="352">
        <f>L15080-[1]გადასახდელები!L13470</f>
        <v>0</v>
      </c>
    </row>
    <row r="14851" spans="2:18" ht="20.25" hidden="1" customHeight="1">
      <c r="B14851" s="36" t="str">
        <f t="shared" si="3891"/>
        <v>b</v>
      </c>
      <c r="C14851" s="42">
        <v>6</v>
      </c>
      <c r="D14851" s="42"/>
      <c r="F14851" s="343" t="s">
        <v>667</v>
      </c>
      <c r="G14851" s="45" t="s">
        <v>221</v>
      </c>
      <c r="H14851" s="99"/>
      <c r="I14851" s="105">
        <f t="shared" si="3892"/>
        <v>0</v>
      </c>
      <c r="J14851" s="100"/>
      <c r="K14851" s="100"/>
      <c r="L14851" s="105">
        <f t="shared" si="3890"/>
        <v>0</v>
      </c>
      <c r="M14851" s="100"/>
      <c r="N14851" s="100"/>
      <c r="R14851" s="352">
        <f>L15081-[1]გადასახდელები!L13471</f>
        <v>0</v>
      </c>
    </row>
    <row r="14852" spans="2:18" ht="20.25" hidden="1" customHeight="1">
      <c r="B14852" s="36" t="str">
        <f t="shared" si="3891"/>
        <v>b</v>
      </c>
      <c r="C14852" s="42">
        <v>6</v>
      </c>
      <c r="D14852" s="42"/>
      <c r="F14852" s="343" t="s">
        <v>668</v>
      </c>
      <c r="G14852" s="45" t="s">
        <v>222</v>
      </c>
      <c r="H14852" s="99"/>
      <c r="I14852" s="105">
        <f t="shared" si="3892"/>
        <v>0</v>
      </c>
      <c r="J14852" s="100"/>
      <c r="K14852" s="100"/>
      <c r="L14852" s="105">
        <f t="shared" si="3890"/>
        <v>0</v>
      </c>
      <c r="M14852" s="100"/>
      <c r="N14852" s="100"/>
      <c r="R14852" s="352">
        <f>L15082-[1]გადასახდელები!L13472</f>
        <v>0</v>
      </c>
    </row>
    <row r="14853" spans="2:18" ht="20.25" hidden="1" customHeight="1">
      <c r="B14853" s="36" t="str">
        <f t="shared" si="3891"/>
        <v>b</v>
      </c>
      <c r="C14853" s="42">
        <v>6</v>
      </c>
      <c r="D14853" s="42"/>
      <c r="F14853" s="343" t="s">
        <v>669</v>
      </c>
      <c r="G14853" s="45" t="s">
        <v>223</v>
      </c>
      <c r="H14853" s="99"/>
      <c r="I14853" s="105">
        <f t="shared" si="3892"/>
        <v>0</v>
      </c>
      <c r="J14853" s="100"/>
      <c r="K14853" s="100"/>
      <c r="L14853" s="105">
        <f t="shared" si="3890"/>
        <v>0</v>
      </c>
      <c r="M14853" s="100"/>
      <c r="N14853" s="100"/>
      <c r="R14853" s="352">
        <f>L15083-[1]გადასახდელები!L13473</f>
        <v>0</v>
      </c>
    </row>
    <row r="14854" spans="2:18" ht="36" hidden="1" customHeight="1">
      <c r="B14854" s="36" t="str">
        <f t="shared" si="3891"/>
        <v>b</v>
      </c>
      <c r="C14854" s="42">
        <v>6</v>
      </c>
      <c r="D14854" s="42"/>
      <c r="F14854" s="343" t="s">
        <v>670</v>
      </c>
      <c r="G14854" s="45" t="s">
        <v>224</v>
      </c>
      <c r="H14854" s="99"/>
      <c r="I14854" s="105">
        <f t="shared" si="3892"/>
        <v>0</v>
      </c>
      <c r="J14854" s="100"/>
      <c r="K14854" s="100"/>
      <c r="L14854" s="105">
        <f t="shared" si="3890"/>
        <v>0</v>
      </c>
      <c r="M14854" s="100"/>
      <c r="N14854" s="100"/>
      <c r="R14854" s="352">
        <f>L15084-[1]გადასახდელები!L13474</f>
        <v>0</v>
      </c>
    </row>
    <row r="14855" spans="2:18" ht="48.75" hidden="1" customHeight="1">
      <c r="B14855" s="36" t="str">
        <f t="shared" si="3891"/>
        <v>b</v>
      </c>
      <c r="C14855" s="42">
        <v>6</v>
      </c>
      <c r="D14855" s="42"/>
      <c r="F14855" s="343" t="s">
        <v>671</v>
      </c>
      <c r="G14855" s="45" t="s">
        <v>225</v>
      </c>
      <c r="H14855" s="99"/>
      <c r="I14855" s="105">
        <f t="shared" si="3892"/>
        <v>0</v>
      </c>
      <c r="J14855" s="100"/>
      <c r="K14855" s="100"/>
      <c r="L14855" s="105">
        <f t="shared" si="3890"/>
        <v>0</v>
      </c>
      <c r="M14855" s="100"/>
      <c r="N14855" s="100"/>
      <c r="R14855" s="352">
        <f>L15085-[1]გადასახდელები!L13475</f>
        <v>0</v>
      </c>
    </row>
    <row r="14856" spans="2:18" ht="24.75" hidden="1" customHeight="1">
      <c r="B14856" s="36" t="str">
        <f t="shared" si="3891"/>
        <v>b</v>
      </c>
      <c r="C14856" s="42">
        <v>6</v>
      </c>
      <c r="D14856" s="42"/>
      <c r="F14856" s="343" t="s">
        <v>672</v>
      </c>
      <c r="G14856" s="45" t="s">
        <v>226</v>
      </c>
      <c r="H14856" s="99"/>
      <c r="I14856" s="105">
        <f t="shared" si="3892"/>
        <v>0</v>
      </c>
      <c r="J14856" s="100"/>
      <c r="K14856" s="100"/>
      <c r="L14856" s="105">
        <f t="shared" si="3890"/>
        <v>0</v>
      </c>
      <c r="M14856" s="100"/>
      <c r="N14856" s="100"/>
      <c r="R14856" s="352">
        <f>L15086-[1]გადასახდელები!L13476</f>
        <v>0</v>
      </c>
    </row>
    <row r="14857" spans="2:18" ht="24" hidden="1" customHeight="1">
      <c r="B14857" s="36" t="str">
        <f t="shared" si="3891"/>
        <v>b</v>
      </c>
      <c r="C14857" s="42">
        <v>6</v>
      </c>
      <c r="D14857" s="42"/>
      <c r="F14857" s="343" t="s">
        <v>673</v>
      </c>
      <c r="G14857" s="45" t="s">
        <v>227</v>
      </c>
      <c r="H14857" s="99"/>
      <c r="I14857" s="105">
        <f t="shared" si="3892"/>
        <v>0</v>
      </c>
      <c r="J14857" s="100"/>
      <c r="K14857" s="100"/>
      <c r="L14857" s="105">
        <f t="shared" si="3890"/>
        <v>0</v>
      </c>
      <c r="M14857" s="100"/>
      <c r="N14857" s="100"/>
      <c r="R14857" s="352">
        <f>L15087-[1]გადასახდელები!L13477</f>
        <v>0</v>
      </c>
    </row>
    <row r="14858" spans="2:18" ht="36.75" hidden="1" customHeight="1">
      <c r="B14858" s="36" t="str">
        <f t="shared" si="3891"/>
        <v>b</v>
      </c>
      <c r="C14858" s="42">
        <v>6</v>
      </c>
      <c r="D14858" s="42"/>
      <c r="F14858" s="343" t="s">
        <v>572</v>
      </c>
      <c r="G14858" s="45" t="s">
        <v>228</v>
      </c>
      <c r="H14858" s="99"/>
      <c r="I14858" s="105">
        <f t="shared" si="3892"/>
        <v>0</v>
      </c>
      <c r="J14858" s="100"/>
      <c r="K14858" s="100"/>
      <c r="L14858" s="105">
        <f t="shared" si="3890"/>
        <v>0</v>
      </c>
      <c r="M14858" s="100"/>
      <c r="N14858" s="100"/>
      <c r="R14858" s="352">
        <f>L15088-[1]გადასახდელები!L13478</f>
        <v>0</v>
      </c>
    </row>
    <row r="14859" spans="2:18" ht="24.75" hidden="1" customHeight="1">
      <c r="B14859" s="36" t="str">
        <f t="shared" si="3891"/>
        <v>b</v>
      </c>
      <c r="C14859" s="42">
        <v>5</v>
      </c>
      <c r="D14859" s="42"/>
      <c r="F14859" s="343" t="s">
        <v>573</v>
      </c>
      <c r="G14859" s="48" t="s">
        <v>193</v>
      </c>
      <c r="H14859" s="101"/>
      <c r="I14859" s="97">
        <f t="shared" si="3892"/>
        <v>0</v>
      </c>
      <c r="J14859" s="102"/>
      <c r="K14859" s="102"/>
      <c r="L14859" s="97">
        <f t="shared" si="3890"/>
        <v>0</v>
      </c>
      <c r="M14859" s="102"/>
      <c r="N14859" s="102"/>
      <c r="R14859" s="352">
        <f>L15089-[1]გადასახდელები!L13479</f>
        <v>0</v>
      </c>
    </row>
    <row r="14860" spans="2:18" ht="20.25" hidden="1" customHeight="1">
      <c r="B14860" s="36" t="str">
        <f t="shared" si="3891"/>
        <v>b</v>
      </c>
      <c r="C14860" s="42">
        <v>2</v>
      </c>
      <c r="D14860" s="42"/>
      <c r="E14860" s="24">
        <v>7107</v>
      </c>
      <c r="F14860" s="342" t="s">
        <v>574</v>
      </c>
      <c r="G14860" s="59" t="s">
        <v>292</v>
      </c>
      <c r="H14860" s="86">
        <f>H14861+H14908+H14916+H14915</f>
        <v>0</v>
      </c>
      <c r="I14860" s="87">
        <f t="shared" si="3892"/>
        <v>0</v>
      </c>
      <c r="J14860" s="88">
        <f>J14861+J14908+J14916+J14915</f>
        <v>0</v>
      </c>
      <c r="K14860" s="88">
        <f>K14861+K14908+K14916+K14915</f>
        <v>0</v>
      </c>
      <c r="L14860" s="87">
        <f t="shared" si="3890"/>
        <v>0</v>
      </c>
      <c r="M14860" s="88">
        <f>M14861+M14908+M14916+M14915</f>
        <v>0</v>
      </c>
      <c r="N14860" s="88">
        <f>N14861+N14908+N14916+N14915</f>
        <v>0</v>
      </c>
      <c r="O14860" s="82" t="s">
        <v>146</v>
      </c>
      <c r="P14860" s="35" t="s">
        <v>145</v>
      </c>
      <c r="R14860" s="352">
        <f>L15090-[1]გადასახდელები!L13480</f>
        <v>0</v>
      </c>
    </row>
    <row r="14861" spans="2:18" ht="20.25" hidden="1" customHeight="1">
      <c r="B14861" s="36" t="str">
        <f t="shared" si="3891"/>
        <v>b</v>
      </c>
      <c r="C14861" s="42">
        <v>3</v>
      </c>
      <c r="D14861" s="42"/>
      <c r="F14861" s="342" t="s">
        <v>575</v>
      </c>
      <c r="G14861" s="51" t="s">
        <v>293</v>
      </c>
      <c r="H14861" s="89">
        <f>H14862+H14874+H14903</f>
        <v>0</v>
      </c>
      <c r="I14861" s="90">
        <f t="shared" si="3892"/>
        <v>0</v>
      </c>
      <c r="J14861" s="89">
        <f>J14862+J14874+J14903</f>
        <v>0</v>
      </c>
      <c r="K14861" s="89">
        <f>K14862+K14874+K14903</f>
        <v>0</v>
      </c>
      <c r="L14861" s="90">
        <f t="shared" si="3890"/>
        <v>0</v>
      </c>
      <c r="M14861" s="89">
        <f>M14862+M14874+M14903</f>
        <v>0</v>
      </c>
      <c r="N14861" s="89">
        <f>N14862+N14874+N14903</f>
        <v>0</v>
      </c>
      <c r="O14861" s="82" t="s">
        <v>146</v>
      </c>
      <c r="P14861" s="35" t="s">
        <v>145</v>
      </c>
      <c r="R14861" s="352">
        <f>L15091-[1]გადასახდელები!L13481</f>
        <v>0</v>
      </c>
    </row>
    <row r="14862" spans="2:18" ht="20.25" hidden="1" customHeight="1">
      <c r="B14862" s="36" t="str">
        <f t="shared" si="3891"/>
        <v>b</v>
      </c>
      <c r="C14862" s="42">
        <v>4</v>
      </c>
      <c r="D14862" s="42"/>
      <c r="F14862" s="342" t="s">
        <v>576</v>
      </c>
      <c r="G14862" s="47" t="s">
        <v>294</v>
      </c>
      <c r="H14862" s="93">
        <f>H14863+H14864+H14865+H14866+H14867+H14868+H14869+H14870+H14871+H14872+H14873</f>
        <v>0</v>
      </c>
      <c r="I14862" s="94">
        <f t="shared" si="3892"/>
        <v>0</v>
      </c>
      <c r="J14862" s="93">
        <f>J14863+J14864+J14865+J14866+J14867+J14868+J14869+J14870+J14871+J14872+J14873</f>
        <v>0</v>
      </c>
      <c r="K14862" s="93">
        <f>K14863+K14864+K14865+K14866+K14867+K14868+K14869+K14870+K14871+K14872+K14873</f>
        <v>0</v>
      </c>
      <c r="L14862" s="94">
        <f t="shared" si="3890"/>
        <v>0</v>
      </c>
      <c r="M14862" s="93">
        <f>M14863+M14864+M14865+M14866+M14867+M14868+M14869+M14870+M14871+M14872+M14873</f>
        <v>0</v>
      </c>
      <c r="N14862" s="93">
        <f>N14863+N14864+N14865+N14866+N14867+N14868+N14869+N14870+N14871+N14872+N14873</f>
        <v>0</v>
      </c>
      <c r="O14862" s="82" t="s">
        <v>146</v>
      </c>
      <c r="P14862" s="35" t="s">
        <v>145</v>
      </c>
      <c r="R14862" s="352">
        <f>L15092-[1]გადასახდელები!L13482</f>
        <v>0</v>
      </c>
    </row>
    <row r="14863" spans="2:18" ht="20.25" hidden="1" customHeight="1">
      <c r="B14863" s="36" t="str">
        <f t="shared" si="3891"/>
        <v>b</v>
      </c>
      <c r="C14863" s="42">
        <v>5</v>
      </c>
      <c r="D14863" s="42"/>
      <c r="F14863" s="343" t="s">
        <v>577</v>
      </c>
      <c r="G14863" s="48" t="s">
        <v>295</v>
      </c>
      <c r="H14863" s="101"/>
      <c r="I14863" s="97">
        <f t="shared" si="3892"/>
        <v>0</v>
      </c>
      <c r="J14863" s="102"/>
      <c r="K14863" s="102"/>
      <c r="L14863" s="97">
        <f t="shared" si="3890"/>
        <v>0</v>
      </c>
      <c r="M14863" s="102"/>
      <c r="N14863" s="102"/>
      <c r="O14863" s="115"/>
      <c r="P14863" s="35" t="s">
        <v>145</v>
      </c>
      <c r="R14863" s="352">
        <f>L15093-[1]გადასახდელები!L13483</f>
        <v>0</v>
      </c>
    </row>
    <row r="14864" spans="2:18" ht="20.25" hidden="1" customHeight="1">
      <c r="B14864" s="36" t="str">
        <f t="shared" si="3891"/>
        <v>b</v>
      </c>
      <c r="C14864" s="42">
        <v>5</v>
      </c>
      <c r="D14864" s="42"/>
      <c r="F14864" s="343" t="s">
        <v>578</v>
      </c>
      <c r="G14864" s="48" t="s">
        <v>296</v>
      </c>
      <c r="H14864" s="101"/>
      <c r="I14864" s="97">
        <f t="shared" si="3892"/>
        <v>0</v>
      </c>
      <c r="J14864" s="102"/>
      <c r="K14864" s="102"/>
      <c r="L14864" s="97">
        <f t="shared" si="3890"/>
        <v>0</v>
      </c>
      <c r="M14864" s="102"/>
      <c r="N14864" s="102"/>
      <c r="O14864" s="115"/>
      <c r="P14864" s="35" t="s">
        <v>145</v>
      </c>
      <c r="R14864" s="352">
        <f>L15094-[1]გადასახდელები!L13484</f>
        <v>0</v>
      </c>
    </row>
    <row r="14865" spans="2:18" ht="30.75" hidden="1" customHeight="1">
      <c r="B14865" s="36" t="str">
        <f t="shared" si="3891"/>
        <v>b</v>
      </c>
      <c r="C14865" s="42">
        <v>5</v>
      </c>
      <c r="D14865" s="42"/>
      <c r="F14865" s="343" t="s">
        <v>674</v>
      </c>
      <c r="G14865" s="52" t="s">
        <v>297</v>
      </c>
      <c r="H14865" s="101"/>
      <c r="I14865" s="97">
        <f t="shared" si="3892"/>
        <v>0</v>
      </c>
      <c r="J14865" s="102"/>
      <c r="K14865" s="102"/>
      <c r="L14865" s="97">
        <f t="shared" si="3890"/>
        <v>0</v>
      </c>
      <c r="M14865" s="102"/>
      <c r="N14865" s="102"/>
      <c r="O14865" s="115"/>
      <c r="P14865" s="35" t="s">
        <v>145</v>
      </c>
      <c r="R14865" s="352">
        <f>L15095-[1]გადასახდელები!L13485</f>
        <v>0</v>
      </c>
    </row>
    <row r="14866" spans="2:18" ht="20.25" hidden="1" customHeight="1">
      <c r="B14866" s="36" t="str">
        <f t="shared" si="3891"/>
        <v>b</v>
      </c>
      <c r="C14866" s="42">
        <v>5</v>
      </c>
      <c r="D14866" s="42"/>
      <c r="F14866" s="343" t="s">
        <v>579</v>
      </c>
      <c r="G14866" s="48" t="s">
        <v>298</v>
      </c>
      <c r="H14866" s="101"/>
      <c r="I14866" s="97">
        <f t="shared" si="3892"/>
        <v>0</v>
      </c>
      <c r="J14866" s="102"/>
      <c r="K14866" s="102"/>
      <c r="L14866" s="97">
        <f t="shared" si="3890"/>
        <v>0</v>
      </c>
      <c r="M14866" s="102"/>
      <c r="N14866" s="102"/>
      <c r="O14866" s="115"/>
      <c r="P14866" s="35" t="s">
        <v>145</v>
      </c>
      <c r="R14866" s="352">
        <f>L15096-[1]გადასახდელები!L13486</f>
        <v>0</v>
      </c>
    </row>
    <row r="14867" spans="2:18" ht="20.25" hidden="1" customHeight="1">
      <c r="B14867" s="36" t="str">
        <f t="shared" si="3891"/>
        <v>b</v>
      </c>
      <c r="C14867" s="42">
        <v>5</v>
      </c>
      <c r="D14867" s="42"/>
      <c r="F14867" s="343" t="s">
        <v>580</v>
      </c>
      <c r="G14867" s="48" t="s">
        <v>299</v>
      </c>
      <c r="H14867" s="101"/>
      <c r="I14867" s="97">
        <f t="shared" si="3892"/>
        <v>0</v>
      </c>
      <c r="J14867" s="102"/>
      <c r="K14867" s="102"/>
      <c r="L14867" s="97">
        <f t="shared" si="3890"/>
        <v>0</v>
      </c>
      <c r="M14867" s="102"/>
      <c r="N14867" s="102"/>
      <c r="O14867" s="115"/>
      <c r="P14867" s="35" t="s">
        <v>145</v>
      </c>
      <c r="R14867" s="352">
        <f>L15097-[1]გადასახდელები!L13487</f>
        <v>0</v>
      </c>
    </row>
    <row r="14868" spans="2:18" ht="30.75" hidden="1" customHeight="1">
      <c r="B14868" s="36" t="str">
        <f t="shared" si="3891"/>
        <v>b</v>
      </c>
      <c r="C14868" s="42">
        <v>5</v>
      </c>
      <c r="D14868" s="42"/>
      <c r="F14868" s="343" t="s">
        <v>581</v>
      </c>
      <c r="G14868" s="48" t="s">
        <v>300</v>
      </c>
      <c r="H14868" s="101"/>
      <c r="I14868" s="97">
        <f t="shared" si="3892"/>
        <v>0</v>
      </c>
      <c r="J14868" s="102"/>
      <c r="K14868" s="102"/>
      <c r="L14868" s="97">
        <f t="shared" si="3890"/>
        <v>0</v>
      </c>
      <c r="M14868" s="102"/>
      <c r="N14868" s="102"/>
      <c r="O14868" s="115"/>
      <c r="P14868" s="35" t="s">
        <v>145</v>
      </c>
      <c r="R14868" s="352">
        <f>L15098-[1]გადასახდელები!L13488</f>
        <v>0</v>
      </c>
    </row>
    <row r="14869" spans="2:18" ht="20.25" hidden="1" customHeight="1">
      <c r="B14869" s="36" t="str">
        <f t="shared" si="3891"/>
        <v>b</v>
      </c>
      <c r="C14869" s="42">
        <v>5</v>
      </c>
      <c r="D14869" s="42"/>
      <c r="F14869" s="343" t="s">
        <v>675</v>
      </c>
      <c r="G14869" s="48" t="s">
        <v>301</v>
      </c>
      <c r="H14869" s="101"/>
      <c r="I14869" s="97">
        <f t="shared" si="3892"/>
        <v>0</v>
      </c>
      <c r="J14869" s="102"/>
      <c r="K14869" s="102"/>
      <c r="L14869" s="97">
        <f t="shared" si="3890"/>
        <v>0</v>
      </c>
      <c r="M14869" s="102"/>
      <c r="N14869" s="102"/>
      <c r="O14869" s="115"/>
      <c r="P14869" s="35" t="s">
        <v>145</v>
      </c>
      <c r="R14869" s="352">
        <f>L15099-[1]გადასახდელები!L13489</f>
        <v>0</v>
      </c>
    </row>
    <row r="14870" spans="2:18" ht="20.25" hidden="1" customHeight="1">
      <c r="B14870" s="36" t="str">
        <f t="shared" si="3891"/>
        <v>b</v>
      </c>
      <c r="C14870" s="42">
        <v>5</v>
      </c>
      <c r="D14870" s="42"/>
      <c r="F14870" s="343" t="s">
        <v>582</v>
      </c>
      <c r="G14870" s="48" t="s">
        <v>302</v>
      </c>
      <c r="H14870" s="101"/>
      <c r="I14870" s="97">
        <f t="shared" si="3892"/>
        <v>0</v>
      </c>
      <c r="J14870" s="102"/>
      <c r="K14870" s="102"/>
      <c r="L14870" s="97">
        <f t="shared" si="3890"/>
        <v>0</v>
      </c>
      <c r="M14870" s="102"/>
      <c r="N14870" s="102"/>
      <c r="O14870" s="115"/>
      <c r="P14870" s="35" t="s">
        <v>145</v>
      </c>
      <c r="R14870" s="352">
        <f>L15100-[1]გადასახდელები!L13490</f>
        <v>0</v>
      </c>
    </row>
    <row r="14871" spans="2:18" ht="20.25" hidden="1" customHeight="1">
      <c r="B14871" s="36" t="str">
        <f t="shared" si="3891"/>
        <v>b</v>
      </c>
      <c r="C14871" s="42">
        <v>5</v>
      </c>
      <c r="D14871" s="42"/>
      <c r="F14871" s="343" t="s">
        <v>676</v>
      </c>
      <c r="G14871" s="48" t="s">
        <v>303</v>
      </c>
      <c r="H14871" s="101"/>
      <c r="I14871" s="97">
        <f t="shared" si="3892"/>
        <v>0</v>
      </c>
      <c r="J14871" s="102"/>
      <c r="K14871" s="102"/>
      <c r="L14871" s="97">
        <f t="shared" si="3890"/>
        <v>0</v>
      </c>
      <c r="M14871" s="102"/>
      <c r="N14871" s="102"/>
      <c r="O14871" s="115"/>
      <c r="P14871" s="35" t="s">
        <v>145</v>
      </c>
      <c r="R14871" s="352">
        <f>L15101-[1]გადასახდელები!L13491</f>
        <v>0</v>
      </c>
    </row>
    <row r="14872" spans="2:18" ht="20.25" hidden="1" customHeight="1">
      <c r="B14872" s="36" t="str">
        <f t="shared" si="3891"/>
        <v>b</v>
      </c>
      <c r="C14872" s="42">
        <v>5</v>
      </c>
      <c r="D14872" s="42"/>
      <c r="F14872" s="343" t="s">
        <v>677</v>
      </c>
      <c r="G14872" s="48" t="s">
        <v>304</v>
      </c>
      <c r="H14872" s="101"/>
      <c r="I14872" s="97">
        <f t="shared" si="3892"/>
        <v>0</v>
      </c>
      <c r="J14872" s="102"/>
      <c r="K14872" s="102"/>
      <c r="L14872" s="97">
        <f t="shared" si="3890"/>
        <v>0</v>
      </c>
      <c r="M14872" s="102"/>
      <c r="N14872" s="102"/>
      <c r="O14872" s="115"/>
      <c r="P14872" s="35" t="s">
        <v>145</v>
      </c>
      <c r="R14872" s="352">
        <f>L15102-[1]გადასახდელები!L13492</f>
        <v>0</v>
      </c>
    </row>
    <row r="14873" spans="2:18" ht="20.25" hidden="1" customHeight="1">
      <c r="B14873" s="36" t="str">
        <f t="shared" si="3891"/>
        <v>b</v>
      </c>
      <c r="C14873" s="42">
        <v>5</v>
      </c>
      <c r="D14873" s="42"/>
      <c r="F14873" s="343" t="s">
        <v>583</v>
      </c>
      <c r="G14873" s="48" t="s">
        <v>305</v>
      </c>
      <c r="H14873" s="101"/>
      <c r="I14873" s="97">
        <f t="shared" si="3892"/>
        <v>0</v>
      </c>
      <c r="J14873" s="102"/>
      <c r="K14873" s="102"/>
      <c r="L14873" s="97">
        <f t="shared" si="3890"/>
        <v>0</v>
      </c>
      <c r="M14873" s="102"/>
      <c r="N14873" s="102"/>
      <c r="O14873" s="115"/>
      <c r="P14873" s="35" t="s">
        <v>145</v>
      </c>
      <c r="R14873" s="352">
        <f>L15103-[1]გადასახდელები!L13493</f>
        <v>0</v>
      </c>
    </row>
    <row r="14874" spans="2:18" ht="20.25" hidden="1" customHeight="1">
      <c r="B14874" s="36" t="str">
        <f t="shared" si="3891"/>
        <v>b</v>
      </c>
      <c r="C14874" s="42">
        <v>4</v>
      </c>
      <c r="D14874" s="42"/>
      <c r="F14874" s="342" t="s">
        <v>584</v>
      </c>
      <c r="G14874" s="47" t="s">
        <v>306</v>
      </c>
      <c r="H14874" s="93">
        <f>H14875+H14882</f>
        <v>0</v>
      </c>
      <c r="I14874" s="94">
        <f t="shared" si="3892"/>
        <v>0</v>
      </c>
      <c r="J14874" s="93">
        <f>J14875+J14882</f>
        <v>0</v>
      </c>
      <c r="K14874" s="93">
        <f>K14875+K14882</f>
        <v>0</v>
      </c>
      <c r="L14874" s="94">
        <f t="shared" si="3890"/>
        <v>0</v>
      </c>
      <c r="M14874" s="93">
        <f>M14875+M14882</f>
        <v>0</v>
      </c>
      <c r="N14874" s="93">
        <f>N14875+N14882</f>
        <v>0</v>
      </c>
      <c r="O14874" s="82" t="s">
        <v>146</v>
      </c>
      <c r="P14874" s="35" t="s">
        <v>145</v>
      </c>
      <c r="R14874" s="352">
        <f>L15104-[1]გადასახდელები!L13494</f>
        <v>0</v>
      </c>
    </row>
    <row r="14875" spans="2:18" ht="20.25" hidden="1" customHeight="1">
      <c r="B14875" s="36" t="str">
        <f t="shared" si="3891"/>
        <v>b</v>
      </c>
      <c r="C14875" s="42">
        <v>5</v>
      </c>
      <c r="D14875" s="42"/>
      <c r="F14875" s="342" t="s">
        <v>585</v>
      </c>
      <c r="G14875" s="48" t="s">
        <v>307</v>
      </c>
      <c r="H14875" s="96">
        <f>SUM(H14876:H14881)</f>
        <v>0</v>
      </c>
      <c r="I14875" s="97">
        <f t="shared" si="3892"/>
        <v>0</v>
      </c>
      <c r="J14875" s="96">
        <f>SUM(J14876:J14881)</f>
        <v>0</v>
      </c>
      <c r="K14875" s="96">
        <f>SUM(K14876:K14881)</f>
        <v>0</v>
      </c>
      <c r="L14875" s="97">
        <f t="shared" si="3890"/>
        <v>0</v>
      </c>
      <c r="M14875" s="96">
        <f>SUM(M14876:M14881)</f>
        <v>0</v>
      </c>
      <c r="N14875" s="96">
        <f>SUM(N14876:N14881)</f>
        <v>0</v>
      </c>
      <c r="O14875" s="82" t="s">
        <v>146</v>
      </c>
      <c r="P14875" s="35" t="s">
        <v>145</v>
      </c>
      <c r="R14875" s="352">
        <f>L15105-[1]გადასახდელები!L13495</f>
        <v>0</v>
      </c>
    </row>
    <row r="14876" spans="2:18" ht="20.25" hidden="1" customHeight="1">
      <c r="B14876" s="36" t="str">
        <f t="shared" si="3891"/>
        <v>b</v>
      </c>
      <c r="C14876" s="42">
        <v>6</v>
      </c>
      <c r="D14876" s="42"/>
      <c r="F14876" s="343" t="s">
        <v>586</v>
      </c>
      <c r="G14876" s="53" t="s">
        <v>308</v>
      </c>
      <c r="H14876" s="99"/>
      <c r="I14876" s="105">
        <f t="shared" si="3892"/>
        <v>0</v>
      </c>
      <c r="J14876" s="100"/>
      <c r="K14876" s="100"/>
      <c r="L14876" s="105">
        <f t="shared" si="3890"/>
        <v>0</v>
      </c>
      <c r="M14876" s="100"/>
      <c r="N14876" s="100"/>
      <c r="O14876" s="115"/>
      <c r="P14876" s="35" t="s">
        <v>145</v>
      </c>
      <c r="R14876" s="352">
        <f>L15106-[1]გადასახდელები!L13496</f>
        <v>0</v>
      </c>
    </row>
    <row r="14877" spans="2:18" ht="20.25" hidden="1" customHeight="1">
      <c r="B14877" s="36" t="str">
        <f t="shared" si="3891"/>
        <v>b</v>
      </c>
      <c r="C14877" s="42">
        <v>6</v>
      </c>
      <c r="D14877" s="42"/>
      <c r="F14877" s="343" t="s">
        <v>678</v>
      </c>
      <c r="G14877" s="53" t="s">
        <v>309</v>
      </c>
      <c r="H14877" s="99"/>
      <c r="I14877" s="105">
        <f t="shared" si="3892"/>
        <v>0</v>
      </c>
      <c r="J14877" s="100"/>
      <c r="K14877" s="100"/>
      <c r="L14877" s="105">
        <f t="shared" si="3890"/>
        <v>0</v>
      </c>
      <c r="M14877" s="100"/>
      <c r="N14877" s="100"/>
      <c r="O14877" s="115"/>
      <c r="P14877" s="35" t="s">
        <v>145</v>
      </c>
      <c r="R14877" s="352">
        <f>L15107-[1]გადასახდელები!L13497</f>
        <v>0</v>
      </c>
    </row>
    <row r="14878" spans="2:18" ht="20.25" hidden="1" customHeight="1">
      <c r="B14878" s="36" t="str">
        <f t="shared" si="3891"/>
        <v>b</v>
      </c>
      <c r="C14878" s="42">
        <v>6</v>
      </c>
      <c r="D14878" s="42"/>
      <c r="F14878" s="343" t="s">
        <v>679</v>
      </c>
      <c r="G14878" s="53" t="s">
        <v>310</v>
      </c>
      <c r="H14878" s="99"/>
      <c r="I14878" s="105">
        <f t="shared" si="3892"/>
        <v>0</v>
      </c>
      <c r="J14878" s="100"/>
      <c r="K14878" s="100"/>
      <c r="L14878" s="105">
        <f t="shared" si="3890"/>
        <v>0</v>
      </c>
      <c r="M14878" s="100"/>
      <c r="N14878" s="100"/>
      <c r="O14878" s="115"/>
      <c r="P14878" s="35" t="s">
        <v>145</v>
      </c>
      <c r="R14878" s="352">
        <f>L15108-[1]გადასახდელები!L13498</f>
        <v>0</v>
      </c>
    </row>
    <row r="14879" spans="2:18" ht="20.25" hidden="1" customHeight="1">
      <c r="B14879" s="36" t="str">
        <f t="shared" si="3891"/>
        <v>b</v>
      </c>
      <c r="C14879" s="42">
        <v>6</v>
      </c>
      <c r="D14879" s="42"/>
      <c r="F14879" s="343" t="s">
        <v>680</v>
      </c>
      <c r="G14879" s="53" t="s">
        <v>311</v>
      </c>
      <c r="H14879" s="99"/>
      <c r="I14879" s="105">
        <f t="shared" si="3892"/>
        <v>0</v>
      </c>
      <c r="J14879" s="100"/>
      <c r="K14879" s="100"/>
      <c r="L14879" s="105">
        <f t="shared" si="3890"/>
        <v>0</v>
      </c>
      <c r="M14879" s="100"/>
      <c r="N14879" s="100"/>
      <c r="O14879" s="115"/>
      <c r="P14879" s="35" t="s">
        <v>145</v>
      </c>
      <c r="R14879" s="352">
        <f>L15109-[1]გადასახდელები!L13499</f>
        <v>0</v>
      </c>
    </row>
    <row r="14880" spans="2:18" ht="20.25" hidden="1" customHeight="1">
      <c r="B14880" s="36" t="str">
        <f t="shared" si="3891"/>
        <v>b</v>
      </c>
      <c r="C14880" s="42">
        <v>6</v>
      </c>
      <c r="D14880" s="42"/>
      <c r="F14880" s="343" t="s">
        <v>681</v>
      </c>
      <c r="G14880" s="53" t="s">
        <v>312</v>
      </c>
      <c r="H14880" s="99"/>
      <c r="I14880" s="105">
        <f t="shared" si="3892"/>
        <v>0</v>
      </c>
      <c r="J14880" s="100"/>
      <c r="K14880" s="100"/>
      <c r="L14880" s="105">
        <f t="shared" si="3890"/>
        <v>0</v>
      </c>
      <c r="M14880" s="100"/>
      <c r="N14880" s="100"/>
      <c r="O14880" s="115"/>
      <c r="P14880" s="35" t="s">
        <v>145</v>
      </c>
      <c r="R14880" s="352">
        <f>L15110-[1]გადასახდელები!L13500</f>
        <v>0</v>
      </c>
    </row>
    <row r="14881" spans="2:18" ht="20.25" hidden="1" customHeight="1">
      <c r="B14881" s="36" t="str">
        <f t="shared" si="3891"/>
        <v>b</v>
      </c>
      <c r="C14881" s="42">
        <v>6</v>
      </c>
      <c r="D14881" s="42"/>
      <c r="F14881" s="343" t="s">
        <v>682</v>
      </c>
      <c r="G14881" s="53" t="s">
        <v>313</v>
      </c>
      <c r="H14881" s="99"/>
      <c r="I14881" s="105">
        <f t="shared" si="3892"/>
        <v>0</v>
      </c>
      <c r="J14881" s="100"/>
      <c r="K14881" s="100"/>
      <c r="L14881" s="105">
        <f t="shared" si="3890"/>
        <v>0</v>
      </c>
      <c r="M14881" s="100"/>
      <c r="N14881" s="100"/>
      <c r="O14881" s="115"/>
      <c r="P14881" s="35" t="s">
        <v>145</v>
      </c>
      <c r="R14881" s="352">
        <f>L15111-[1]გადასახდელები!L13501</f>
        <v>0</v>
      </c>
    </row>
    <row r="14882" spans="2:18" ht="20.25" hidden="1" customHeight="1">
      <c r="B14882" s="36" t="str">
        <f t="shared" si="3891"/>
        <v>b</v>
      </c>
      <c r="C14882" s="42">
        <v>5</v>
      </c>
      <c r="D14882" s="42"/>
      <c r="F14882" s="342" t="s">
        <v>587</v>
      </c>
      <c r="G14882" s="48" t="s">
        <v>314</v>
      </c>
      <c r="H14882" s="96">
        <f>SUM(H14883:H14902)</f>
        <v>0</v>
      </c>
      <c r="I14882" s="97">
        <f t="shared" si="3892"/>
        <v>0</v>
      </c>
      <c r="J14882" s="96">
        <f>SUM(J14883:J14902)</f>
        <v>0</v>
      </c>
      <c r="K14882" s="96">
        <f>SUM(K14883:K14902)</f>
        <v>0</v>
      </c>
      <c r="L14882" s="97">
        <f t="shared" si="3890"/>
        <v>0</v>
      </c>
      <c r="M14882" s="96">
        <f>SUM(M14883:M14902)</f>
        <v>0</v>
      </c>
      <c r="N14882" s="96">
        <f>SUM(N14883:N14902)</f>
        <v>0</v>
      </c>
      <c r="O14882" s="82" t="s">
        <v>146</v>
      </c>
      <c r="P14882" s="35" t="s">
        <v>145</v>
      </c>
      <c r="R14882" s="352">
        <f>L15112-[1]გადასახდელები!L13502</f>
        <v>0</v>
      </c>
    </row>
    <row r="14883" spans="2:18" ht="20.25" hidden="1" customHeight="1">
      <c r="B14883" s="36" t="str">
        <f t="shared" si="3891"/>
        <v>b</v>
      </c>
      <c r="C14883" s="42">
        <v>6</v>
      </c>
      <c r="D14883" s="42"/>
      <c r="F14883" s="343" t="s">
        <v>683</v>
      </c>
      <c r="G14883" s="54" t="s">
        <v>315</v>
      </c>
      <c r="H14883" s="116"/>
      <c r="I14883" s="105">
        <f t="shared" si="3892"/>
        <v>0</v>
      </c>
      <c r="J14883" s="117"/>
      <c r="K14883" s="117"/>
      <c r="L14883" s="105">
        <f t="shared" si="3890"/>
        <v>0</v>
      </c>
      <c r="M14883" s="117"/>
      <c r="N14883" s="117"/>
      <c r="P14883" s="35" t="s">
        <v>145</v>
      </c>
      <c r="R14883" s="352">
        <f>L15113-[1]გადასახდელები!L13503</f>
        <v>0</v>
      </c>
    </row>
    <row r="14884" spans="2:18" ht="20.25" hidden="1" customHeight="1">
      <c r="B14884" s="36" t="str">
        <f t="shared" si="3891"/>
        <v>b</v>
      </c>
      <c r="C14884" s="42">
        <v>6</v>
      </c>
      <c r="D14884" s="42"/>
      <c r="F14884" s="343" t="s">
        <v>684</v>
      </c>
      <c r="G14884" s="54" t="s">
        <v>316</v>
      </c>
      <c r="H14884" s="116"/>
      <c r="I14884" s="105">
        <f t="shared" si="3892"/>
        <v>0</v>
      </c>
      <c r="J14884" s="117"/>
      <c r="K14884" s="117"/>
      <c r="L14884" s="105">
        <f t="shared" si="3890"/>
        <v>0</v>
      </c>
      <c r="M14884" s="117"/>
      <c r="N14884" s="117"/>
      <c r="P14884" s="35" t="s">
        <v>145</v>
      </c>
      <c r="R14884" s="352">
        <f>L15114-[1]გადასახდელები!L13504</f>
        <v>0</v>
      </c>
    </row>
    <row r="14885" spans="2:18" ht="30.75" hidden="1" customHeight="1">
      <c r="B14885" s="36" t="str">
        <f t="shared" si="3891"/>
        <v>b</v>
      </c>
      <c r="C14885" s="42">
        <v>6</v>
      </c>
      <c r="D14885" s="42"/>
      <c r="F14885" s="343" t="s">
        <v>588</v>
      </c>
      <c r="G14885" s="54" t="s">
        <v>317</v>
      </c>
      <c r="H14885" s="116"/>
      <c r="I14885" s="105">
        <f t="shared" si="3892"/>
        <v>0</v>
      </c>
      <c r="J14885" s="117"/>
      <c r="K14885" s="117"/>
      <c r="L14885" s="105">
        <f t="shared" si="3890"/>
        <v>0</v>
      </c>
      <c r="M14885" s="117"/>
      <c r="N14885" s="117"/>
      <c r="P14885" s="35" t="s">
        <v>145</v>
      </c>
      <c r="R14885" s="352">
        <f>L15115-[1]გადასახდელები!L13505</f>
        <v>0</v>
      </c>
    </row>
    <row r="14886" spans="2:18" ht="30.75" hidden="1" customHeight="1">
      <c r="B14886" s="36" t="str">
        <f t="shared" si="3891"/>
        <v>b</v>
      </c>
      <c r="C14886" s="42">
        <v>6</v>
      </c>
      <c r="D14886" s="42"/>
      <c r="F14886" s="343" t="s">
        <v>685</v>
      </c>
      <c r="G14886" s="54" t="s">
        <v>318</v>
      </c>
      <c r="H14886" s="116"/>
      <c r="I14886" s="105">
        <f t="shared" si="3892"/>
        <v>0</v>
      </c>
      <c r="J14886" s="117"/>
      <c r="K14886" s="117"/>
      <c r="L14886" s="105">
        <f t="shared" si="3890"/>
        <v>0</v>
      </c>
      <c r="M14886" s="117"/>
      <c r="N14886" s="117"/>
      <c r="P14886" s="35" t="s">
        <v>145</v>
      </c>
      <c r="R14886" s="352">
        <f>L15116-[1]გადასახდელები!L13506</f>
        <v>0</v>
      </c>
    </row>
    <row r="14887" spans="2:18" ht="20.25" hidden="1" customHeight="1">
      <c r="B14887" s="36" t="str">
        <f t="shared" si="3891"/>
        <v>b</v>
      </c>
      <c r="C14887" s="42">
        <v>6</v>
      </c>
      <c r="D14887" s="42"/>
      <c r="F14887" s="343" t="s">
        <v>589</v>
      </c>
      <c r="G14887" s="54" t="s">
        <v>319</v>
      </c>
      <c r="H14887" s="116"/>
      <c r="I14887" s="105">
        <f t="shared" si="3892"/>
        <v>0</v>
      </c>
      <c r="J14887" s="117"/>
      <c r="K14887" s="117"/>
      <c r="L14887" s="105">
        <f t="shared" si="3890"/>
        <v>0</v>
      </c>
      <c r="M14887" s="117"/>
      <c r="N14887" s="117"/>
      <c r="P14887" s="35" t="s">
        <v>145</v>
      </c>
      <c r="R14887" s="352">
        <f>L15117-[1]გადასახდელები!L13507</f>
        <v>0</v>
      </c>
    </row>
    <row r="14888" spans="2:18" ht="20.25" hidden="1" customHeight="1">
      <c r="B14888" s="36" t="str">
        <f t="shared" si="3891"/>
        <v>b</v>
      </c>
      <c r="C14888" s="42">
        <v>6</v>
      </c>
      <c r="D14888" s="42"/>
      <c r="F14888" s="343" t="s">
        <v>686</v>
      </c>
      <c r="G14888" s="54" t="s">
        <v>320</v>
      </c>
      <c r="H14888" s="116"/>
      <c r="I14888" s="105">
        <f t="shared" si="3892"/>
        <v>0</v>
      </c>
      <c r="J14888" s="117"/>
      <c r="K14888" s="117"/>
      <c r="L14888" s="105">
        <f t="shared" si="3890"/>
        <v>0</v>
      </c>
      <c r="M14888" s="117"/>
      <c r="N14888" s="117"/>
      <c r="P14888" s="35" t="s">
        <v>145</v>
      </c>
      <c r="R14888" s="352">
        <f>L15118-[1]გადასახდელები!L13508</f>
        <v>0</v>
      </c>
    </row>
    <row r="14889" spans="2:18" ht="30.75" hidden="1" customHeight="1">
      <c r="B14889" s="36" t="str">
        <f t="shared" si="3891"/>
        <v>b</v>
      </c>
      <c r="C14889" s="42">
        <v>6</v>
      </c>
      <c r="D14889" s="42"/>
      <c r="F14889" s="343" t="s">
        <v>687</v>
      </c>
      <c r="G14889" s="54" t="s">
        <v>321</v>
      </c>
      <c r="H14889" s="116"/>
      <c r="I14889" s="105">
        <f t="shared" si="3892"/>
        <v>0</v>
      </c>
      <c r="J14889" s="117"/>
      <c r="K14889" s="117"/>
      <c r="L14889" s="105">
        <f t="shared" si="3890"/>
        <v>0</v>
      </c>
      <c r="M14889" s="117"/>
      <c r="N14889" s="117"/>
      <c r="P14889" s="35" t="s">
        <v>145</v>
      </c>
      <c r="R14889" s="352">
        <f>L15119-[1]გადასახდელები!L13509</f>
        <v>0</v>
      </c>
    </row>
    <row r="14890" spans="2:18" ht="20.25" hidden="1" customHeight="1">
      <c r="B14890" s="36" t="str">
        <f t="shared" si="3891"/>
        <v>b</v>
      </c>
      <c r="C14890" s="42">
        <v>6</v>
      </c>
      <c r="D14890" s="42"/>
      <c r="F14890" s="343" t="s">
        <v>590</v>
      </c>
      <c r="G14890" s="54" t="s">
        <v>322</v>
      </c>
      <c r="H14890" s="116"/>
      <c r="I14890" s="105">
        <f t="shared" si="3892"/>
        <v>0</v>
      </c>
      <c r="J14890" s="117"/>
      <c r="K14890" s="117"/>
      <c r="L14890" s="105">
        <f t="shared" si="3890"/>
        <v>0</v>
      </c>
      <c r="M14890" s="117"/>
      <c r="N14890" s="117"/>
      <c r="P14890" s="35" t="s">
        <v>145</v>
      </c>
      <c r="R14890" s="352">
        <f>L15120-[1]გადასახდელები!L13510</f>
        <v>0</v>
      </c>
    </row>
    <row r="14891" spans="2:18" ht="20.25" hidden="1" customHeight="1">
      <c r="B14891" s="36" t="str">
        <f t="shared" ref="B14891:B14954" si="3893">IF(H14891+I14891+L14891&gt;0,"a","b")</f>
        <v>b</v>
      </c>
      <c r="C14891" s="42">
        <v>6</v>
      </c>
      <c r="D14891" s="42"/>
      <c r="F14891" s="343" t="s">
        <v>688</v>
      </c>
      <c r="G14891" s="54" t="s">
        <v>323</v>
      </c>
      <c r="H14891" s="116"/>
      <c r="I14891" s="105">
        <f t="shared" si="3892"/>
        <v>0</v>
      </c>
      <c r="J14891" s="117"/>
      <c r="K14891" s="117"/>
      <c r="L14891" s="105">
        <f t="shared" si="3890"/>
        <v>0</v>
      </c>
      <c r="M14891" s="117"/>
      <c r="N14891" s="117"/>
      <c r="P14891" s="35" t="s">
        <v>145</v>
      </c>
      <c r="R14891" s="352">
        <f>L15121-[1]გადასახდელები!L13511</f>
        <v>0</v>
      </c>
    </row>
    <row r="14892" spans="2:18" ht="20.25" hidden="1" customHeight="1">
      <c r="B14892" s="36" t="str">
        <f t="shared" si="3893"/>
        <v>b</v>
      </c>
      <c r="C14892" s="42">
        <v>6</v>
      </c>
      <c r="D14892" s="42"/>
      <c r="F14892" s="343" t="s">
        <v>689</v>
      </c>
      <c r="G14892" s="54" t="s">
        <v>324</v>
      </c>
      <c r="H14892" s="116"/>
      <c r="I14892" s="105">
        <f t="shared" si="3892"/>
        <v>0</v>
      </c>
      <c r="J14892" s="117"/>
      <c r="K14892" s="117"/>
      <c r="L14892" s="105">
        <f t="shared" si="3890"/>
        <v>0</v>
      </c>
      <c r="M14892" s="117"/>
      <c r="N14892" s="117"/>
      <c r="P14892" s="35" t="s">
        <v>145</v>
      </c>
      <c r="R14892" s="352">
        <f>L15122-[1]გადასახდელები!L13512</f>
        <v>0</v>
      </c>
    </row>
    <row r="14893" spans="2:18" ht="20.25" hidden="1" customHeight="1">
      <c r="B14893" s="36" t="str">
        <f t="shared" si="3893"/>
        <v>b</v>
      </c>
      <c r="C14893" s="42">
        <v>6</v>
      </c>
      <c r="D14893" s="42"/>
      <c r="F14893" s="343" t="s">
        <v>690</v>
      </c>
      <c r="G14893" s="54" t="s">
        <v>325</v>
      </c>
      <c r="H14893" s="116"/>
      <c r="I14893" s="105">
        <f t="shared" si="3892"/>
        <v>0</v>
      </c>
      <c r="J14893" s="117"/>
      <c r="K14893" s="117"/>
      <c r="L14893" s="105">
        <f t="shared" si="3890"/>
        <v>0</v>
      </c>
      <c r="M14893" s="117"/>
      <c r="N14893" s="117"/>
      <c r="P14893" s="35" t="s">
        <v>145</v>
      </c>
      <c r="R14893" s="352">
        <f>L15123-[1]გადასახდელები!L13513</f>
        <v>0</v>
      </c>
    </row>
    <row r="14894" spans="2:18" ht="20.25" hidden="1" customHeight="1">
      <c r="B14894" s="36" t="str">
        <f t="shared" si="3893"/>
        <v>b</v>
      </c>
      <c r="C14894" s="42">
        <v>6</v>
      </c>
      <c r="D14894" s="42"/>
      <c r="F14894" s="343" t="s">
        <v>691</v>
      </c>
      <c r="G14894" s="54" t="s">
        <v>326</v>
      </c>
      <c r="H14894" s="116"/>
      <c r="I14894" s="105">
        <f t="shared" si="3892"/>
        <v>0</v>
      </c>
      <c r="J14894" s="117"/>
      <c r="K14894" s="117"/>
      <c r="L14894" s="105">
        <f t="shared" si="3890"/>
        <v>0</v>
      </c>
      <c r="M14894" s="117"/>
      <c r="N14894" s="117"/>
      <c r="P14894" s="35" t="s">
        <v>145</v>
      </c>
      <c r="R14894" s="352">
        <f>L15124-[1]გადასახდელები!L13514</f>
        <v>0</v>
      </c>
    </row>
    <row r="14895" spans="2:18" ht="20.25" hidden="1" customHeight="1">
      <c r="B14895" s="36" t="str">
        <f t="shared" si="3893"/>
        <v>b</v>
      </c>
      <c r="C14895" s="42">
        <v>6</v>
      </c>
      <c r="D14895" s="42"/>
      <c r="F14895" s="343" t="s">
        <v>692</v>
      </c>
      <c r="G14895" s="54" t="s">
        <v>327</v>
      </c>
      <c r="H14895" s="116"/>
      <c r="I14895" s="105">
        <f t="shared" si="3892"/>
        <v>0</v>
      </c>
      <c r="J14895" s="117"/>
      <c r="K14895" s="117"/>
      <c r="L14895" s="105">
        <f t="shared" si="3890"/>
        <v>0</v>
      </c>
      <c r="M14895" s="117"/>
      <c r="N14895" s="117"/>
      <c r="P14895" s="35" t="s">
        <v>145</v>
      </c>
      <c r="R14895" s="352">
        <f>L15125-[1]გადასახდელები!L13515</f>
        <v>0</v>
      </c>
    </row>
    <row r="14896" spans="2:18" ht="20.25" hidden="1" customHeight="1">
      <c r="B14896" s="36" t="str">
        <f t="shared" si="3893"/>
        <v>b</v>
      </c>
      <c r="C14896" s="42">
        <v>6</v>
      </c>
      <c r="D14896" s="42"/>
      <c r="F14896" s="343" t="s">
        <v>693</v>
      </c>
      <c r="G14896" s="54" t="s">
        <v>328</v>
      </c>
      <c r="H14896" s="116"/>
      <c r="I14896" s="105">
        <f t="shared" si="3892"/>
        <v>0</v>
      </c>
      <c r="J14896" s="117"/>
      <c r="K14896" s="117"/>
      <c r="L14896" s="105">
        <f t="shared" si="3890"/>
        <v>0</v>
      </c>
      <c r="M14896" s="117"/>
      <c r="N14896" s="117"/>
      <c r="P14896" s="35" t="s">
        <v>145</v>
      </c>
      <c r="R14896" s="352">
        <f>L15126-[1]გადასახდელები!L13516</f>
        <v>0</v>
      </c>
    </row>
    <row r="14897" spans="2:18" ht="20.25" hidden="1" customHeight="1">
      <c r="B14897" s="36" t="str">
        <f t="shared" si="3893"/>
        <v>b</v>
      </c>
      <c r="C14897" s="42">
        <v>6</v>
      </c>
      <c r="D14897" s="42"/>
      <c r="F14897" s="343" t="s">
        <v>694</v>
      </c>
      <c r="G14897" s="54" t="s">
        <v>329</v>
      </c>
      <c r="H14897" s="116"/>
      <c r="I14897" s="105">
        <f t="shared" si="3892"/>
        <v>0</v>
      </c>
      <c r="J14897" s="117"/>
      <c r="K14897" s="117"/>
      <c r="L14897" s="105">
        <f t="shared" si="3890"/>
        <v>0</v>
      </c>
      <c r="M14897" s="117"/>
      <c r="N14897" s="117"/>
      <c r="P14897" s="35" t="s">
        <v>145</v>
      </c>
      <c r="R14897" s="352">
        <f>L15127-[1]გადასახდელები!L13517</f>
        <v>0</v>
      </c>
    </row>
    <row r="14898" spans="2:18" ht="20.25" hidden="1" customHeight="1">
      <c r="B14898" s="36" t="str">
        <f t="shared" si="3893"/>
        <v>b</v>
      </c>
      <c r="C14898" s="42">
        <v>6</v>
      </c>
      <c r="D14898" s="42"/>
      <c r="F14898" s="343" t="s">
        <v>695</v>
      </c>
      <c r="G14898" s="54" t="s">
        <v>330</v>
      </c>
      <c r="H14898" s="116"/>
      <c r="I14898" s="105">
        <f t="shared" si="3892"/>
        <v>0</v>
      </c>
      <c r="J14898" s="117"/>
      <c r="K14898" s="117"/>
      <c r="L14898" s="105">
        <f t="shared" si="3890"/>
        <v>0</v>
      </c>
      <c r="M14898" s="117"/>
      <c r="N14898" s="117"/>
      <c r="P14898" s="35" t="s">
        <v>145</v>
      </c>
      <c r="R14898" s="352">
        <f>L15128-[1]გადასახდელები!L13518</f>
        <v>0</v>
      </c>
    </row>
    <row r="14899" spans="2:18" ht="20.25" hidden="1" customHeight="1">
      <c r="B14899" s="36" t="str">
        <f t="shared" si="3893"/>
        <v>b</v>
      </c>
      <c r="C14899" s="42">
        <v>6</v>
      </c>
      <c r="D14899" s="42"/>
      <c r="F14899" s="343" t="s">
        <v>696</v>
      </c>
      <c r="G14899" s="54" t="s">
        <v>331</v>
      </c>
      <c r="H14899" s="116"/>
      <c r="I14899" s="105">
        <f t="shared" si="3892"/>
        <v>0</v>
      </c>
      <c r="J14899" s="117"/>
      <c r="K14899" s="117"/>
      <c r="L14899" s="105">
        <f t="shared" si="3890"/>
        <v>0</v>
      </c>
      <c r="M14899" s="117"/>
      <c r="N14899" s="117"/>
      <c r="P14899" s="35" t="s">
        <v>145</v>
      </c>
      <c r="R14899" s="352">
        <f>L15129-[1]გადასახდელები!L13519</f>
        <v>0</v>
      </c>
    </row>
    <row r="14900" spans="2:18" ht="20.25" hidden="1" customHeight="1">
      <c r="B14900" s="36" t="str">
        <f t="shared" si="3893"/>
        <v>b</v>
      </c>
      <c r="C14900" s="42">
        <v>6</v>
      </c>
      <c r="D14900" s="42"/>
      <c r="F14900" s="343" t="s">
        <v>697</v>
      </c>
      <c r="G14900" s="55" t="s">
        <v>332</v>
      </c>
      <c r="H14900" s="116"/>
      <c r="I14900" s="105">
        <f t="shared" si="3892"/>
        <v>0</v>
      </c>
      <c r="J14900" s="117"/>
      <c r="K14900" s="117"/>
      <c r="L14900" s="105">
        <f t="shared" si="3890"/>
        <v>0</v>
      </c>
      <c r="M14900" s="117"/>
      <c r="N14900" s="117"/>
      <c r="P14900" s="35" t="s">
        <v>145</v>
      </c>
      <c r="R14900" s="352">
        <f>L15130-[1]გადასახდელები!L13520</f>
        <v>0</v>
      </c>
    </row>
    <row r="14901" spans="2:18" ht="20.25" hidden="1" customHeight="1">
      <c r="B14901" s="36" t="str">
        <f t="shared" si="3893"/>
        <v>b</v>
      </c>
      <c r="C14901" s="42">
        <v>6</v>
      </c>
      <c r="D14901" s="42"/>
      <c r="F14901" s="343" t="s">
        <v>698</v>
      </c>
      <c r="G14901" s="54" t="s">
        <v>333</v>
      </c>
      <c r="H14901" s="116"/>
      <c r="I14901" s="105">
        <f t="shared" si="3892"/>
        <v>0</v>
      </c>
      <c r="J14901" s="117"/>
      <c r="K14901" s="117"/>
      <c r="L14901" s="105">
        <f t="shared" si="3890"/>
        <v>0</v>
      </c>
      <c r="M14901" s="117"/>
      <c r="N14901" s="117"/>
      <c r="P14901" s="35" t="s">
        <v>145</v>
      </c>
      <c r="R14901" s="352">
        <f>L15131-[1]გადასახდელები!L13521</f>
        <v>0</v>
      </c>
    </row>
    <row r="14902" spans="2:18" ht="30.75" hidden="1" customHeight="1">
      <c r="B14902" s="36" t="str">
        <f t="shared" si="3893"/>
        <v>b</v>
      </c>
      <c r="C14902" s="42">
        <v>6</v>
      </c>
      <c r="D14902" s="42"/>
      <c r="F14902" s="343" t="s">
        <v>591</v>
      </c>
      <c r="G14902" s="54" t="s">
        <v>334</v>
      </c>
      <c r="H14902" s="116"/>
      <c r="I14902" s="105">
        <f t="shared" si="3892"/>
        <v>0</v>
      </c>
      <c r="J14902" s="117"/>
      <c r="K14902" s="117"/>
      <c r="L14902" s="105">
        <f t="shared" si="3890"/>
        <v>0</v>
      </c>
      <c r="M14902" s="117"/>
      <c r="N14902" s="117"/>
      <c r="P14902" s="35" t="s">
        <v>145</v>
      </c>
      <c r="R14902" s="352">
        <f>L15132-[1]გადასახდელები!L13522</f>
        <v>0</v>
      </c>
    </row>
    <row r="14903" spans="2:18" ht="20.25" hidden="1" customHeight="1">
      <c r="B14903" s="36" t="str">
        <f t="shared" si="3893"/>
        <v>b</v>
      </c>
      <c r="C14903" s="42">
        <v>4</v>
      </c>
      <c r="D14903" s="42"/>
      <c r="F14903" s="342" t="s">
        <v>699</v>
      </c>
      <c r="G14903" s="47" t="s">
        <v>335</v>
      </c>
      <c r="H14903" s="93">
        <f>H14904+H14905</f>
        <v>0</v>
      </c>
      <c r="I14903" s="94">
        <f t="shared" si="3892"/>
        <v>0</v>
      </c>
      <c r="J14903" s="93">
        <f>J14904+J14905</f>
        <v>0</v>
      </c>
      <c r="K14903" s="93">
        <f>K14904+K14905</f>
        <v>0</v>
      </c>
      <c r="L14903" s="94">
        <f t="shared" si="3890"/>
        <v>0</v>
      </c>
      <c r="M14903" s="93">
        <f>M14904+M14905</f>
        <v>0</v>
      </c>
      <c r="N14903" s="93">
        <f>N14904+N14905</f>
        <v>0</v>
      </c>
      <c r="O14903" s="82" t="s">
        <v>146</v>
      </c>
      <c r="P14903" s="35" t="s">
        <v>145</v>
      </c>
      <c r="R14903" s="352">
        <f>L15133-[1]გადასახდელები!L13523</f>
        <v>0</v>
      </c>
    </row>
    <row r="14904" spans="2:18" ht="20.25" hidden="1" customHeight="1">
      <c r="B14904" s="36" t="str">
        <f t="shared" si="3893"/>
        <v>b</v>
      </c>
      <c r="C14904" s="42">
        <v>5</v>
      </c>
      <c r="D14904" s="42"/>
      <c r="F14904" s="343" t="s">
        <v>700</v>
      </c>
      <c r="G14904" s="48" t="s">
        <v>336</v>
      </c>
      <c r="H14904" s="101"/>
      <c r="I14904" s="97">
        <f t="shared" si="3892"/>
        <v>0</v>
      </c>
      <c r="J14904" s="102"/>
      <c r="K14904" s="102"/>
      <c r="L14904" s="97">
        <f t="shared" si="3890"/>
        <v>0</v>
      </c>
      <c r="M14904" s="102"/>
      <c r="N14904" s="102"/>
      <c r="O14904" s="115"/>
      <c r="P14904" s="35" t="s">
        <v>145</v>
      </c>
      <c r="R14904" s="352">
        <f>L15134-[1]გადასახდელები!L13524</f>
        <v>0</v>
      </c>
    </row>
    <row r="14905" spans="2:18" ht="20.25" hidden="1" customHeight="1">
      <c r="B14905" s="36" t="str">
        <f t="shared" si="3893"/>
        <v>b</v>
      </c>
      <c r="C14905" s="42">
        <v>5</v>
      </c>
      <c r="D14905" s="42"/>
      <c r="F14905" s="342" t="s">
        <v>701</v>
      </c>
      <c r="G14905" s="48" t="s">
        <v>337</v>
      </c>
      <c r="H14905" s="119">
        <f>H14906+H14907</f>
        <v>0</v>
      </c>
      <c r="I14905" s="105">
        <f t="shared" si="3892"/>
        <v>0</v>
      </c>
      <c r="J14905" s="119">
        <f>J14906+J14907</f>
        <v>0</v>
      </c>
      <c r="K14905" s="119">
        <f>K14906+K14907</f>
        <v>0</v>
      </c>
      <c r="L14905" s="105">
        <f t="shared" si="3890"/>
        <v>0</v>
      </c>
      <c r="M14905" s="119">
        <f>M14906+M14907</f>
        <v>0</v>
      </c>
      <c r="N14905" s="119">
        <f>N14906+N14907</f>
        <v>0</v>
      </c>
      <c r="O14905" s="82" t="s">
        <v>146</v>
      </c>
      <c r="P14905" s="35" t="s">
        <v>145</v>
      </c>
      <c r="R14905" s="352">
        <f>L15135-[1]გადასახდელები!L13525</f>
        <v>0</v>
      </c>
    </row>
    <row r="14906" spans="2:18" ht="20.25" hidden="1" customHeight="1">
      <c r="B14906" s="36" t="str">
        <f t="shared" si="3893"/>
        <v>b</v>
      </c>
      <c r="C14906" s="42">
        <v>6</v>
      </c>
      <c r="D14906" s="42"/>
      <c r="F14906" s="343" t="s">
        <v>702</v>
      </c>
      <c r="G14906" s="54" t="s">
        <v>338</v>
      </c>
      <c r="H14906" s="116"/>
      <c r="I14906" s="105">
        <f t="shared" si="3892"/>
        <v>0</v>
      </c>
      <c r="J14906" s="117"/>
      <c r="K14906" s="117"/>
      <c r="L14906" s="105">
        <f t="shared" si="3890"/>
        <v>0</v>
      </c>
      <c r="M14906" s="117"/>
      <c r="N14906" s="117"/>
      <c r="P14906" s="35" t="s">
        <v>145</v>
      </c>
      <c r="R14906" s="352">
        <f>L15136-[1]გადასახდელები!L13526</f>
        <v>0</v>
      </c>
    </row>
    <row r="14907" spans="2:18" ht="20.25" hidden="1" customHeight="1">
      <c r="B14907" s="36" t="str">
        <f t="shared" si="3893"/>
        <v>b</v>
      </c>
      <c r="C14907" s="42">
        <v>6</v>
      </c>
      <c r="D14907" s="42"/>
      <c r="F14907" s="343" t="s">
        <v>703</v>
      </c>
      <c r="G14907" s="54" t="s">
        <v>339</v>
      </c>
      <c r="H14907" s="116"/>
      <c r="I14907" s="105">
        <f t="shared" si="3892"/>
        <v>0</v>
      </c>
      <c r="J14907" s="117"/>
      <c r="K14907" s="117"/>
      <c r="L14907" s="105">
        <f t="shared" si="3890"/>
        <v>0</v>
      </c>
      <c r="M14907" s="117"/>
      <c r="N14907" s="117"/>
      <c r="P14907" s="35" t="s">
        <v>145</v>
      </c>
      <c r="R14907" s="352">
        <f>L15137-[1]გადასახდელები!L13527</f>
        <v>0</v>
      </c>
    </row>
    <row r="14908" spans="2:18" ht="30.75" hidden="1" customHeight="1">
      <c r="B14908" s="36" t="str">
        <f t="shared" si="3893"/>
        <v>b</v>
      </c>
      <c r="C14908" s="42">
        <v>3</v>
      </c>
      <c r="D14908" s="42"/>
      <c r="F14908" s="342" t="s">
        <v>704</v>
      </c>
      <c r="G14908" s="51" t="s">
        <v>340</v>
      </c>
      <c r="H14908" s="89">
        <f>H14909+H14910</f>
        <v>0</v>
      </c>
      <c r="I14908" s="90">
        <f t="shared" si="3892"/>
        <v>0</v>
      </c>
      <c r="J14908" s="89">
        <f>J14909+J14910</f>
        <v>0</v>
      </c>
      <c r="K14908" s="89">
        <f>K14909+K14910</f>
        <v>0</v>
      </c>
      <c r="L14908" s="90">
        <f t="shared" si="3890"/>
        <v>0</v>
      </c>
      <c r="M14908" s="89">
        <f>M14909+M14910</f>
        <v>0</v>
      </c>
      <c r="N14908" s="89">
        <f>N14909+N14910</f>
        <v>0</v>
      </c>
      <c r="O14908" s="82" t="s">
        <v>146</v>
      </c>
      <c r="P14908" s="35" t="s">
        <v>145</v>
      </c>
      <c r="R14908" s="352">
        <f>L15138-[1]გადასახდელები!L13528</f>
        <v>0</v>
      </c>
    </row>
    <row r="14909" spans="2:18" ht="30.75" hidden="1" customHeight="1">
      <c r="B14909" s="36" t="str">
        <f t="shared" si="3893"/>
        <v>b</v>
      </c>
      <c r="C14909" s="42">
        <v>4</v>
      </c>
      <c r="D14909" s="42"/>
      <c r="F14909" s="343" t="s">
        <v>705</v>
      </c>
      <c r="G14909" s="47" t="s">
        <v>341</v>
      </c>
      <c r="H14909" s="103"/>
      <c r="I14909" s="94">
        <f t="shared" si="3892"/>
        <v>0</v>
      </c>
      <c r="J14909" s="104"/>
      <c r="K14909" s="104"/>
      <c r="L14909" s="94">
        <f t="shared" si="3890"/>
        <v>0</v>
      </c>
      <c r="M14909" s="104"/>
      <c r="N14909" s="104"/>
      <c r="P14909" s="35" t="s">
        <v>145</v>
      </c>
      <c r="R14909" s="352">
        <f>L15139-[1]გადასახდელები!L13529</f>
        <v>0</v>
      </c>
    </row>
    <row r="14910" spans="2:18" ht="30.75" hidden="1" customHeight="1">
      <c r="B14910" s="36" t="str">
        <f t="shared" si="3893"/>
        <v>b</v>
      </c>
      <c r="C14910" s="42">
        <v>4</v>
      </c>
      <c r="D14910" s="42"/>
      <c r="F14910" s="342" t="s">
        <v>706</v>
      </c>
      <c r="G14910" s="47" t="s">
        <v>342</v>
      </c>
      <c r="H14910" s="93">
        <f>H14911+H14912+H14913+H14914</f>
        <v>0</v>
      </c>
      <c r="I14910" s="94">
        <f t="shared" si="3892"/>
        <v>0</v>
      </c>
      <c r="J14910" s="93">
        <f>J14911+J14912+J14913+J14914</f>
        <v>0</v>
      </c>
      <c r="K14910" s="93">
        <f>K14911+K14912+K14913+K14914</f>
        <v>0</v>
      </c>
      <c r="L14910" s="94">
        <f t="shared" si="3890"/>
        <v>0</v>
      </c>
      <c r="M14910" s="93">
        <f>M14911+M14912+M14913+M14914</f>
        <v>0</v>
      </c>
      <c r="N14910" s="93">
        <f>N14911+N14912+N14913+N14914</f>
        <v>0</v>
      </c>
      <c r="O14910" s="82" t="s">
        <v>146</v>
      </c>
      <c r="P14910" s="35" t="s">
        <v>145</v>
      </c>
      <c r="R14910" s="352">
        <f>L15140-[1]გადასახდელები!L13530</f>
        <v>0</v>
      </c>
    </row>
    <row r="14911" spans="2:18" ht="30.75" hidden="1" customHeight="1">
      <c r="B14911" s="36" t="str">
        <f t="shared" si="3893"/>
        <v>b</v>
      </c>
      <c r="C14911" s="42">
        <v>5</v>
      </c>
      <c r="D14911" s="42"/>
      <c r="F14911" s="343" t="s">
        <v>707</v>
      </c>
      <c r="G14911" s="48" t="s">
        <v>343</v>
      </c>
      <c r="H14911" s="101"/>
      <c r="I14911" s="97">
        <f t="shared" si="3892"/>
        <v>0</v>
      </c>
      <c r="J14911" s="102"/>
      <c r="K14911" s="102"/>
      <c r="L14911" s="97">
        <f t="shared" si="3890"/>
        <v>0</v>
      </c>
      <c r="M14911" s="102"/>
      <c r="N14911" s="102"/>
      <c r="P14911" s="35" t="s">
        <v>145</v>
      </c>
      <c r="R14911" s="352">
        <f>L15141-[1]გადასახდელები!L13531</f>
        <v>0</v>
      </c>
    </row>
    <row r="14912" spans="2:18" ht="20.25" hidden="1" customHeight="1">
      <c r="B14912" s="36" t="str">
        <f t="shared" si="3893"/>
        <v>b</v>
      </c>
      <c r="C14912" s="42">
        <v>5</v>
      </c>
      <c r="D14912" s="42"/>
      <c r="F14912" s="343" t="s">
        <v>708</v>
      </c>
      <c r="G14912" s="48" t="s">
        <v>344</v>
      </c>
      <c r="H14912" s="101"/>
      <c r="I14912" s="97">
        <f t="shared" si="3892"/>
        <v>0</v>
      </c>
      <c r="J14912" s="102"/>
      <c r="K14912" s="102"/>
      <c r="L14912" s="97">
        <f t="shared" si="3890"/>
        <v>0</v>
      </c>
      <c r="M14912" s="102"/>
      <c r="N14912" s="102"/>
      <c r="P14912" s="35" t="s">
        <v>145</v>
      </c>
      <c r="R14912" s="352">
        <f>L15142-[1]გადასახდელები!L13532</f>
        <v>0</v>
      </c>
    </row>
    <row r="14913" spans="2:18" ht="20.25" hidden="1" customHeight="1">
      <c r="B14913" s="36" t="str">
        <f t="shared" si="3893"/>
        <v>b</v>
      </c>
      <c r="C14913" s="42">
        <v>5</v>
      </c>
      <c r="D14913" s="42"/>
      <c r="F14913" s="343" t="s">
        <v>709</v>
      </c>
      <c r="G14913" s="48" t="s">
        <v>345</v>
      </c>
      <c r="H14913" s="101"/>
      <c r="I14913" s="97">
        <f t="shared" si="3892"/>
        <v>0</v>
      </c>
      <c r="J14913" s="102"/>
      <c r="K14913" s="102"/>
      <c r="L14913" s="97">
        <f t="shared" si="3890"/>
        <v>0</v>
      </c>
      <c r="M14913" s="102"/>
      <c r="N14913" s="102"/>
      <c r="P14913" s="35" t="s">
        <v>145</v>
      </c>
      <c r="R14913" s="352">
        <f>L15143-[1]გადასახდელები!L13533</f>
        <v>0</v>
      </c>
    </row>
    <row r="14914" spans="2:18" ht="20.25" hidden="1" customHeight="1">
      <c r="B14914" s="36" t="str">
        <f t="shared" si="3893"/>
        <v>b</v>
      </c>
      <c r="C14914" s="42">
        <v>5</v>
      </c>
      <c r="D14914" s="42"/>
      <c r="F14914" s="343" t="s">
        <v>710</v>
      </c>
      <c r="G14914" s="48" t="s">
        <v>214</v>
      </c>
      <c r="H14914" s="101"/>
      <c r="I14914" s="97">
        <f t="shared" si="3892"/>
        <v>0</v>
      </c>
      <c r="J14914" s="102"/>
      <c r="K14914" s="102"/>
      <c r="L14914" s="97">
        <f t="shared" si="3890"/>
        <v>0</v>
      </c>
      <c r="M14914" s="102"/>
      <c r="N14914" s="102"/>
      <c r="P14914" s="35" t="s">
        <v>145</v>
      </c>
      <c r="R14914" s="352">
        <f>L15144-[1]გადასახდელები!L13534</f>
        <v>0</v>
      </c>
    </row>
    <row r="14915" spans="2:18" ht="20.25" hidden="1" customHeight="1">
      <c r="B14915" s="36" t="str">
        <f t="shared" si="3893"/>
        <v>b</v>
      </c>
      <c r="C14915" s="42">
        <v>3</v>
      </c>
      <c r="D14915" s="42"/>
      <c r="F14915" s="343" t="s">
        <v>711</v>
      </c>
      <c r="G14915" s="51" t="s">
        <v>346</v>
      </c>
      <c r="H14915" s="111"/>
      <c r="I14915" s="90">
        <f t="shared" si="3892"/>
        <v>0</v>
      </c>
      <c r="J14915" s="112"/>
      <c r="K14915" s="112"/>
      <c r="L14915" s="90">
        <f t="shared" si="3890"/>
        <v>0</v>
      </c>
      <c r="M14915" s="112"/>
      <c r="N14915" s="112"/>
      <c r="P14915" s="35" t="s">
        <v>145</v>
      </c>
      <c r="R14915" s="352">
        <f>L15145-[1]გადასახდელები!L13535</f>
        <v>0</v>
      </c>
    </row>
    <row r="14916" spans="2:18" ht="20.25" hidden="1" customHeight="1">
      <c r="B14916" s="36" t="str">
        <f t="shared" si="3893"/>
        <v>b</v>
      </c>
      <c r="C14916" s="42">
        <v>3</v>
      </c>
      <c r="D14916" s="42"/>
      <c r="F14916" s="342" t="s">
        <v>712</v>
      </c>
      <c r="G14916" s="51" t="s">
        <v>347</v>
      </c>
      <c r="H14916" s="89">
        <f>H14917+H14918+H14919+H14922</f>
        <v>0</v>
      </c>
      <c r="I14916" s="90">
        <f t="shared" si="3892"/>
        <v>0</v>
      </c>
      <c r="J14916" s="89">
        <f>J14917+J14918+J14919+J14922</f>
        <v>0</v>
      </c>
      <c r="K14916" s="89">
        <f>K14917+K14918+K14919+K14922</f>
        <v>0</v>
      </c>
      <c r="L14916" s="90">
        <f t="shared" si="3890"/>
        <v>0</v>
      </c>
      <c r="M14916" s="89">
        <f>M14917+M14918+M14919+M14922</f>
        <v>0</v>
      </c>
      <c r="N14916" s="89">
        <f>N14917+N14918+N14919+N14922</f>
        <v>0</v>
      </c>
      <c r="O14916" s="82" t="s">
        <v>146</v>
      </c>
      <c r="P14916" s="35" t="s">
        <v>145</v>
      </c>
      <c r="R14916" s="352">
        <f>L15146-[1]გადასახდელები!L13536</f>
        <v>0</v>
      </c>
    </row>
    <row r="14917" spans="2:18" ht="30.75" hidden="1" customHeight="1">
      <c r="B14917" s="36" t="str">
        <f t="shared" si="3893"/>
        <v>b</v>
      </c>
      <c r="C14917" s="42">
        <v>4</v>
      </c>
      <c r="D14917" s="42"/>
      <c r="F14917" s="343" t="s">
        <v>713</v>
      </c>
      <c r="G14917" s="47" t="s">
        <v>348</v>
      </c>
      <c r="H14917" s="103"/>
      <c r="I14917" s="94">
        <f t="shared" si="3892"/>
        <v>0</v>
      </c>
      <c r="J14917" s="104"/>
      <c r="K14917" s="104"/>
      <c r="L14917" s="94">
        <f t="shared" si="3890"/>
        <v>0</v>
      </c>
      <c r="M14917" s="104"/>
      <c r="N14917" s="104"/>
      <c r="O14917" s="115"/>
      <c r="P14917" s="35" t="s">
        <v>145</v>
      </c>
      <c r="R14917" s="352">
        <f>L15147-[1]გადასახდელები!L13537</f>
        <v>0</v>
      </c>
    </row>
    <row r="14918" spans="2:18" ht="20.25" hidden="1" customHeight="1">
      <c r="B14918" s="36" t="str">
        <f t="shared" si="3893"/>
        <v>b</v>
      </c>
      <c r="C14918" s="42">
        <v>4</v>
      </c>
      <c r="D14918" s="42"/>
      <c r="F14918" s="343" t="s">
        <v>714</v>
      </c>
      <c r="G14918" s="47" t="s">
        <v>349</v>
      </c>
      <c r="H14918" s="103"/>
      <c r="I14918" s="94">
        <f t="shared" si="3892"/>
        <v>0</v>
      </c>
      <c r="J14918" s="104"/>
      <c r="K14918" s="104"/>
      <c r="L14918" s="94">
        <f t="shared" si="3890"/>
        <v>0</v>
      </c>
      <c r="M14918" s="104"/>
      <c r="N14918" s="104"/>
      <c r="O14918" s="115"/>
      <c r="P14918" s="35" t="s">
        <v>145</v>
      </c>
      <c r="R14918" s="352">
        <f>L15148-[1]გადასახდელები!L13538</f>
        <v>0</v>
      </c>
    </row>
    <row r="14919" spans="2:18" ht="20.25" hidden="1" customHeight="1">
      <c r="B14919" s="36" t="str">
        <f t="shared" si="3893"/>
        <v>b</v>
      </c>
      <c r="C14919" s="42">
        <v>4</v>
      </c>
      <c r="D14919" s="42"/>
      <c r="F14919" s="342" t="s">
        <v>715</v>
      </c>
      <c r="G14919" s="47" t="s">
        <v>350</v>
      </c>
      <c r="H14919" s="93">
        <f>H14920+H14921</f>
        <v>0</v>
      </c>
      <c r="I14919" s="94">
        <f t="shared" si="3892"/>
        <v>0</v>
      </c>
      <c r="J14919" s="93">
        <f>J14920+J14921</f>
        <v>0</v>
      </c>
      <c r="K14919" s="93">
        <f>K14920+K14921</f>
        <v>0</v>
      </c>
      <c r="L14919" s="94">
        <f t="shared" si="3890"/>
        <v>0</v>
      </c>
      <c r="M14919" s="93">
        <f>M14920+M14921</f>
        <v>0</v>
      </c>
      <c r="N14919" s="93">
        <f>N14920+N14921</f>
        <v>0</v>
      </c>
      <c r="O14919" s="82" t="s">
        <v>146</v>
      </c>
      <c r="P14919" s="35" t="s">
        <v>145</v>
      </c>
      <c r="R14919" s="352">
        <f>L15149-[1]გადასახდელები!L13539</f>
        <v>0</v>
      </c>
    </row>
    <row r="14920" spans="2:18" ht="30.75" hidden="1" customHeight="1">
      <c r="B14920" s="36" t="str">
        <f t="shared" si="3893"/>
        <v>b</v>
      </c>
      <c r="C14920" s="42">
        <v>5</v>
      </c>
      <c r="D14920" s="42"/>
      <c r="F14920" s="343" t="s">
        <v>716</v>
      </c>
      <c r="G14920" s="48" t="s">
        <v>351</v>
      </c>
      <c r="H14920" s="101"/>
      <c r="I14920" s="97">
        <f t="shared" si="3892"/>
        <v>0</v>
      </c>
      <c r="J14920" s="102"/>
      <c r="K14920" s="102"/>
      <c r="L14920" s="97">
        <f t="shared" si="3890"/>
        <v>0</v>
      </c>
      <c r="M14920" s="102"/>
      <c r="N14920" s="102"/>
      <c r="P14920" s="35" t="s">
        <v>145</v>
      </c>
      <c r="R14920" s="352">
        <f>L15150-[1]გადასახდელები!L13540</f>
        <v>0</v>
      </c>
    </row>
    <row r="14921" spans="2:18" ht="20.25" hidden="1" customHeight="1">
      <c r="B14921" s="36" t="str">
        <f t="shared" si="3893"/>
        <v>b</v>
      </c>
      <c r="C14921" s="42">
        <v>5</v>
      </c>
      <c r="D14921" s="42"/>
      <c r="F14921" s="343" t="s">
        <v>717</v>
      </c>
      <c r="G14921" s="48" t="s">
        <v>352</v>
      </c>
      <c r="H14921" s="101"/>
      <c r="I14921" s="97">
        <f t="shared" si="3892"/>
        <v>0</v>
      </c>
      <c r="J14921" s="102"/>
      <c r="K14921" s="102"/>
      <c r="L14921" s="97">
        <f t="shared" si="3890"/>
        <v>0</v>
      </c>
      <c r="M14921" s="102"/>
      <c r="N14921" s="102"/>
      <c r="P14921" s="35" t="s">
        <v>145</v>
      </c>
      <c r="R14921" s="352">
        <f>L15151-[1]გადასახდელები!L13541</f>
        <v>0</v>
      </c>
    </row>
    <row r="14922" spans="2:18" ht="20.25" hidden="1" customHeight="1">
      <c r="B14922" s="36" t="str">
        <f t="shared" si="3893"/>
        <v>b</v>
      </c>
      <c r="C14922" s="42">
        <v>4</v>
      </c>
      <c r="D14922" s="42"/>
      <c r="F14922" s="343" t="s">
        <v>718</v>
      </c>
      <c r="G14922" s="47" t="s">
        <v>353</v>
      </c>
      <c r="H14922" s="103"/>
      <c r="I14922" s="94">
        <f t="shared" si="3892"/>
        <v>0</v>
      </c>
      <c r="J14922" s="104"/>
      <c r="K14922" s="104"/>
      <c r="L14922" s="94">
        <f t="shared" si="3890"/>
        <v>0</v>
      </c>
      <c r="M14922" s="104"/>
      <c r="N14922" s="104"/>
      <c r="P14922" s="35" t="s">
        <v>145</v>
      </c>
      <c r="R14922" s="352">
        <f>L15152-[1]გადასახდელები!L13542</f>
        <v>0</v>
      </c>
    </row>
    <row r="14923" spans="2:18" ht="20.25" hidden="1" customHeight="1">
      <c r="B14923" s="36" t="str">
        <f t="shared" si="3893"/>
        <v>b</v>
      </c>
      <c r="C14923" s="42">
        <v>2</v>
      </c>
      <c r="D14923" s="42"/>
      <c r="F14923" s="30"/>
      <c r="G14923" s="60" t="s">
        <v>354</v>
      </c>
      <c r="H14923" s="86">
        <f>H14924+H14931+H14938</f>
        <v>0</v>
      </c>
      <c r="I14923" s="87">
        <f t="shared" si="3892"/>
        <v>0</v>
      </c>
      <c r="J14923" s="88">
        <f>J14924+J14931+J14938</f>
        <v>0</v>
      </c>
      <c r="K14923" s="88">
        <f>K14924+K14931+K14938</f>
        <v>0</v>
      </c>
      <c r="L14923" s="87">
        <f t="shared" si="3890"/>
        <v>0</v>
      </c>
      <c r="M14923" s="88">
        <f>M14924+M14931+M14938</f>
        <v>0</v>
      </c>
      <c r="N14923" s="88">
        <f>N14924+N14931+N14938</f>
        <v>0</v>
      </c>
      <c r="O14923" s="82" t="s">
        <v>146</v>
      </c>
      <c r="R14923" s="352">
        <f>L15153-[1]გადასახდელები!L13543</f>
        <v>0</v>
      </c>
    </row>
    <row r="14924" spans="2:18" ht="20.25" hidden="1" customHeight="1">
      <c r="B14924" s="36" t="str">
        <f t="shared" si="3893"/>
        <v>b</v>
      </c>
      <c r="C14924" s="42">
        <v>3</v>
      </c>
      <c r="D14924" s="42"/>
      <c r="F14924" s="31"/>
      <c r="G14924" s="51" t="s">
        <v>355</v>
      </c>
      <c r="H14924" s="120">
        <f>SUM(H14925:H14930)</f>
        <v>0</v>
      </c>
      <c r="I14924" s="118">
        <f t="shared" si="3892"/>
        <v>0</v>
      </c>
      <c r="J14924" s="121">
        <f>SUM(J14925:J14930)</f>
        <v>0</v>
      </c>
      <c r="K14924" s="121">
        <f>SUM(K14925:K14930)</f>
        <v>0</v>
      </c>
      <c r="L14924" s="118">
        <f t="shared" si="3890"/>
        <v>0</v>
      </c>
      <c r="M14924" s="121">
        <f>SUM(M14925:M14930)</f>
        <v>0</v>
      </c>
      <c r="N14924" s="121">
        <f>SUM(N14925:N14930)</f>
        <v>0</v>
      </c>
      <c r="O14924" s="82" t="s">
        <v>146</v>
      </c>
      <c r="R14924" s="352">
        <f>L15154-[1]გადასახდელები!L13544</f>
        <v>0</v>
      </c>
    </row>
    <row r="14925" spans="2:18" ht="20.25" hidden="1" customHeight="1">
      <c r="B14925" s="36" t="str">
        <f t="shared" si="3893"/>
        <v>b</v>
      </c>
      <c r="C14925" s="42">
        <v>4</v>
      </c>
      <c r="D14925" s="42"/>
      <c r="F14925" s="31"/>
      <c r="G14925" s="47" t="s">
        <v>356</v>
      </c>
      <c r="H14925" s="103"/>
      <c r="I14925" s="94">
        <f t="shared" si="3892"/>
        <v>0</v>
      </c>
      <c r="J14925" s="104"/>
      <c r="K14925" s="104"/>
      <c r="L14925" s="94">
        <f t="shared" si="3890"/>
        <v>0</v>
      </c>
      <c r="M14925" s="104"/>
      <c r="N14925" s="104"/>
      <c r="R14925" s="352">
        <f>L15155-[1]გადასახდელები!L13545</f>
        <v>0</v>
      </c>
    </row>
    <row r="14926" spans="2:18" ht="20.25" hidden="1" customHeight="1">
      <c r="B14926" s="36" t="str">
        <f t="shared" si="3893"/>
        <v>b</v>
      </c>
      <c r="C14926" s="42">
        <v>4</v>
      </c>
      <c r="D14926" s="42"/>
      <c r="F14926" s="31"/>
      <c r="G14926" s="47" t="s">
        <v>357</v>
      </c>
      <c r="H14926" s="103"/>
      <c r="I14926" s="94">
        <f t="shared" si="3892"/>
        <v>0</v>
      </c>
      <c r="J14926" s="104"/>
      <c r="K14926" s="104"/>
      <c r="L14926" s="94">
        <f t="shared" si="3890"/>
        <v>0</v>
      </c>
      <c r="M14926" s="104"/>
      <c r="N14926" s="104"/>
      <c r="R14926" s="352">
        <f>L15156-[1]გადასახდელები!L13546</f>
        <v>0</v>
      </c>
    </row>
    <row r="14927" spans="2:18" ht="20.25" hidden="1" customHeight="1">
      <c r="B14927" s="36" t="str">
        <f t="shared" si="3893"/>
        <v>b</v>
      </c>
      <c r="C14927" s="42">
        <v>4</v>
      </c>
      <c r="D14927" s="42"/>
      <c r="F14927" s="31"/>
      <c r="G14927" s="47" t="s">
        <v>212</v>
      </c>
      <c r="H14927" s="103"/>
      <c r="I14927" s="94">
        <f t="shared" si="3892"/>
        <v>0</v>
      </c>
      <c r="J14927" s="104"/>
      <c r="K14927" s="104"/>
      <c r="L14927" s="94">
        <f t="shared" si="3890"/>
        <v>0</v>
      </c>
      <c r="M14927" s="104"/>
      <c r="N14927" s="104"/>
      <c r="R14927" s="352">
        <f>L15157-[1]გადასახდელები!L13547</f>
        <v>0</v>
      </c>
    </row>
    <row r="14928" spans="2:18" ht="20.25" hidden="1" customHeight="1">
      <c r="B14928" s="36" t="str">
        <f t="shared" si="3893"/>
        <v>b</v>
      </c>
      <c r="C14928" s="42">
        <v>4</v>
      </c>
      <c r="D14928" s="42"/>
      <c r="F14928" s="31"/>
      <c r="G14928" s="47" t="s">
        <v>358</v>
      </c>
      <c r="H14928" s="103"/>
      <c r="I14928" s="94">
        <f t="shared" si="3892"/>
        <v>0</v>
      </c>
      <c r="J14928" s="104"/>
      <c r="K14928" s="104"/>
      <c r="L14928" s="94">
        <f t="shared" si="3890"/>
        <v>0</v>
      </c>
      <c r="M14928" s="104"/>
      <c r="N14928" s="104"/>
      <c r="R14928" s="352">
        <f>L15158-[1]გადასახდელები!L13548</f>
        <v>0</v>
      </c>
    </row>
    <row r="14929" spans="2:18" ht="20.25" hidden="1" customHeight="1">
      <c r="B14929" s="36" t="str">
        <f t="shared" si="3893"/>
        <v>b</v>
      </c>
      <c r="C14929" s="42">
        <v>4</v>
      </c>
      <c r="D14929" s="42"/>
      <c r="F14929" s="31"/>
      <c r="G14929" s="47" t="s">
        <v>359</v>
      </c>
      <c r="H14929" s="103"/>
      <c r="I14929" s="94">
        <f t="shared" si="3892"/>
        <v>0</v>
      </c>
      <c r="J14929" s="104"/>
      <c r="K14929" s="104"/>
      <c r="L14929" s="94">
        <f t="shared" si="3890"/>
        <v>0</v>
      </c>
      <c r="M14929" s="104"/>
      <c r="N14929" s="104"/>
      <c r="R14929" s="352">
        <f>L15159-[1]გადასახდელები!L13549</f>
        <v>0</v>
      </c>
    </row>
    <row r="14930" spans="2:18" ht="20.25" hidden="1" customHeight="1">
      <c r="B14930" s="36" t="str">
        <f t="shared" si="3893"/>
        <v>b</v>
      </c>
      <c r="C14930" s="42">
        <v>4</v>
      </c>
      <c r="D14930" s="42"/>
      <c r="F14930" s="31"/>
      <c r="G14930" s="47" t="s">
        <v>360</v>
      </c>
      <c r="H14930" s="103"/>
      <c r="I14930" s="94">
        <f t="shared" si="3892"/>
        <v>0</v>
      </c>
      <c r="J14930" s="104"/>
      <c r="K14930" s="104"/>
      <c r="L14930" s="94">
        <f t="shared" si="3890"/>
        <v>0</v>
      </c>
      <c r="M14930" s="104"/>
      <c r="N14930" s="104"/>
      <c r="R14930" s="352">
        <f>L15160-[1]გადასახდელები!L13550</f>
        <v>0</v>
      </c>
    </row>
    <row r="14931" spans="2:18" ht="20.25" hidden="1" customHeight="1">
      <c r="B14931" s="36" t="str">
        <f t="shared" si="3893"/>
        <v>b</v>
      </c>
      <c r="C14931" s="42">
        <v>3</v>
      </c>
      <c r="D14931" s="42"/>
      <c r="F14931" s="31"/>
      <c r="G14931" s="51" t="s">
        <v>211</v>
      </c>
      <c r="H14931" s="120">
        <f>SUM(H14932:H14937)</f>
        <v>0</v>
      </c>
      <c r="I14931" s="118">
        <f t="shared" si="3892"/>
        <v>0</v>
      </c>
      <c r="J14931" s="121">
        <f>SUM(J14932:J14937)</f>
        <v>0</v>
      </c>
      <c r="K14931" s="121">
        <f>SUM(K14932:K14937)</f>
        <v>0</v>
      </c>
      <c r="L14931" s="118">
        <f t="shared" si="3890"/>
        <v>0</v>
      </c>
      <c r="M14931" s="121">
        <f>SUM(M14932:M14937)</f>
        <v>0</v>
      </c>
      <c r="N14931" s="121">
        <f>SUM(N14932:N14937)</f>
        <v>0</v>
      </c>
      <c r="O14931" s="82" t="s">
        <v>146</v>
      </c>
      <c r="R14931" s="352">
        <f>L15161-[1]გადასახდელები!L13551</f>
        <v>0</v>
      </c>
    </row>
    <row r="14932" spans="2:18" ht="20.25" hidden="1" customHeight="1">
      <c r="B14932" s="36" t="str">
        <f t="shared" si="3893"/>
        <v>b</v>
      </c>
      <c r="C14932" s="42">
        <v>4</v>
      </c>
      <c r="D14932" s="42"/>
      <c r="F14932" s="31"/>
      <c r="G14932" s="47" t="s">
        <v>356</v>
      </c>
      <c r="H14932" s="103"/>
      <c r="I14932" s="94">
        <f t="shared" si="3892"/>
        <v>0</v>
      </c>
      <c r="J14932" s="104"/>
      <c r="K14932" s="104"/>
      <c r="L14932" s="94">
        <f t="shared" si="3890"/>
        <v>0</v>
      </c>
      <c r="M14932" s="104"/>
      <c r="N14932" s="104"/>
      <c r="R14932" s="352">
        <f>L15162-[1]გადასახდელები!L13552</f>
        <v>0</v>
      </c>
    </row>
    <row r="14933" spans="2:18" ht="20.25" hidden="1" customHeight="1">
      <c r="B14933" s="36" t="str">
        <f t="shared" si="3893"/>
        <v>b</v>
      </c>
      <c r="C14933" s="42">
        <v>4</v>
      </c>
      <c r="D14933" s="42"/>
      <c r="F14933" s="31"/>
      <c r="G14933" s="47" t="s">
        <v>357</v>
      </c>
      <c r="H14933" s="103"/>
      <c r="I14933" s="94">
        <f t="shared" si="3892"/>
        <v>0</v>
      </c>
      <c r="J14933" s="104"/>
      <c r="K14933" s="104"/>
      <c r="L14933" s="94">
        <f t="shared" si="3890"/>
        <v>0</v>
      </c>
      <c r="M14933" s="104"/>
      <c r="N14933" s="104"/>
      <c r="R14933" s="352">
        <f>L15163-[1]გადასახდელები!L13553</f>
        <v>0</v>
      </c>
    </row>
    <row r="14934" spans="2:18" ht="20.25" hidden="1" customHeight="1">
      <c r="B14934" s="36" t="str">
        <f t="shared" si="3893"/>
        <v>b</v>
      </c>
      <c r="C14934" s="42">
        <v>4</v>
      </c>
      <c r="D14934" s="42"/>
      <c r="F14934" s="31"/>
      <c r="G14934" s="47" t="s">
        <v>212</v>
      </c>
      <c r="H14934" s="103"/>
      <c r="I14934" s="94">
        <f t="shared" si="3892"/>
        <v>0</v>
      </c>
      <c r="J14934" s="104"/>
      <c r="K14934" s="104"/>
      <c r="L14934" s="94">
        <f t="shared" si="3890"/>
        <v>0</v>
      </c>
      <c r="M14934" s="104"/>
      <c r="N14934" s="104"/>
      <c r="R14934" s="352">
        <f>L15164-[1]გადასახდელები!L13554</f>
        <v>0</v>
      </c>
    </row>
    <row r="14935" spans="2:18" ht="20.25" hidden="1" customHeight="1">
      <c r="B14935" s="36" t="str">
        <f t="shared" si="3893"/>
        <v>b</v>
      </c>
      <c r="C14935" s="42">
        <v>4</v>
      </c>
      <c r="D14935" s="42"/>
      <c r="F14935" s="31"/>
      <c r="G14935" s="47" t="s">
        <v>361</v>
      </c>
      <c r="H14935" s="103"/>
      <c r="I14935" s="94">
        <f t="shared" si="3892"/>
        <v>0</v>
      </c>
      <c r="J14935" s="104"/>
      <c r="K14935" s="104"/>
      <c r="L14935" s="94">
        <f t="shared" si="3890"/>
        <v>0</v>
      </c>
      <c r="M14935" s="104"/>
      <c r="N14935" s="104"/>
      <c r="R14935" s="352">
        <f>L15165-[1]გადასახდელები!L13555</f>
        <v>0</v>
      </c>
    </row>
    <row r="14936" spans="2:18" ht="20.25" hidden="1" customHeight="1">
      <c r="B14936" s="36" t="str">
        <f t="shared" si="3893"/>
        <v>b</v>
      </c>
      <c r="C14936" s="42">
        <v>4</v>
      </c>
      <c r="D14936" s="42"/>
      <c r="F14936" s="31"/>
      <c r="G14936" s="47" t="s">
        <v>359</v>
      </c>
      <c r="H14936" s="103"/>
      <c r="I14936" s="94">
        <f t="shared" si="3892"/>
        <v>0</v>
      </c>
      <c r="J14936" s="104"/>
      <c r="K14936" s="104"/>
      <c r="L14936" s="94">
        <f t="shared" si="3890"/>
        <v>0</v>
      </c>
      <c r="M14936" s="104"/>
      <c r="N14936" s="104"/>
      <c r="R14936" s="352">
        <f>L15166-[1]გადასახდელები!L13556</f>
        <v>0</v>
      </c>
    </row>
    <row r="14937" spans="2:18" ht="20.25" hidden="1" customHeight="1">
      <c r="B14937" s="36" t="str">
        <f t="shared" si="3893"/>
        <v>b</v>
      </c>
      <c r="C14937" s="42">
        <v>4</v>
      </c>
      <c r="D14937" s="42"/>
      <c r="F14937" s="31"/>
      <c r="G14937" s="47" t="s">
        <v>360</v>
      </c>
      <c r="H14937" s="103"/>
      <c r="I14937" s="94">
        <f t="shared" si="3892"/>
        <v>0</v>
      </c>
      <c r="J14937" s="104"/>
      <c r="K14937" s="104"/>
      <c r="L14937" s="94">
        <f t="shared" si="3890"/>
        <v>0</v>
      </c>
      <c r="M14937" s="104"/>
      <c r="N14937" s="104"/>
      <c r="R14937" s="352">
        <f>L15167-[1]გადასახდელები!L13557</f>
        <v>0</v>
      </c>
    </row>
    <row r="14938" spans="2:18" ht="20.25" hidden="1" customHeight="1">
      <c r="B14938" s="36" t="str">
        <f t="shared" si="3893"/>
        <v>b</v>
      </c>
      <c r="C14938" s="42">
        <v>3</v>
      </c>
      <c r="D14938" s="42"/>
      <c r="F14938" s="29"/>
      <c r="G14938" s="56" t="s">
        <v>213</v>
      </c>
      <c r="H14938" s="122"/>
      <c r="I14938" s="118">
        <f t="shared" si="3892"/>
        <v>0</v>
      </c>
      <c r="J14938" s="123"/>
      <c r="K14938" s="123"/>
      <c r="L14938" s="118">
        <f t="shared" si="3890"/>
        <v>0</v>
      </c>
      <c r="M14938" s="123"/>
      <c r="N14938" s="123"/>
      <c r="R14938" s="352">
        <f>L15168-[1]გადასახდელები!L13558</f>
        <v>0</v>
      </c>
    </row>
    <row r="14939" spans="2:18" ht="20.25" hidden="1" customHeight="1">
      <c r="B14939" s="36" t="str">
        <f t="shared" si="3893"/>
        <v>b</v>
      </c>
      <c r="C14939" s="42">
        <v>2</v>
      </c>
      <c r="D14939" s="42"/>
      <c r="F14939" s="28"/>
      <c r="G14939" s="60" t="s">
        <v>362</v>
      </c>
      <c r="H14939" s="86">
        <f>H14940+H14948</f>
        <v>0</v>
      </c>
      <c r="I14939" s="87">
        <f t="shared" si="3892"/>
        <v>0</v>
      </c>
      <c r="J14939" s="88">
        <f>J14940+J14948</f>
        <v>0</v>
      </c>
      <c r="K14939" s="88">
        <f>K14940+K14948</f>
        <v>0</v>
      </c>
      <c r="L14939" s="87">
        <f t="shared" si="3890"/>
        <v>0</v>
      </c>
      <c r="M14939" s="88">
        <f>M14940+M14948</f>
        <v>0</v>
      </c>
      <c r="N14939" s="88">
        <f>N14940+N14948</f>
        <v>0</v>
      </c>
      <c r="O14939" s="82" t="s">
        <v>146</v>
      </c>
      <c r="R14939" s="352">
        <f>L15169-[1]გადასახდელები!L13559</f>
        <v>0</v>
      </c>
    </row>
    <row r="14940" spans="2:18" ht="20.25" hidden="1" customHeight="1">
      <c r="B14940" s="36" t="str">
        <f t="shared" si="3893"/>
        <v>b</v>
      </c>
      <c r="C14940" s="42">
        <v>3</v>
      </c>
      <c r="D14940" s="42"/>
      <c r="F14940" s="29"/>
      <c r="G14940" s="51" t="s">
        <v>355</v>
      </c>
      <c r="H14940" s="120">
        <f>SUM(H14941:H14947)</f>
        <v>0</v>
      </c>
      <c r="I14940" s="118">
        <f t="shared" si="3892"/>
        <v>0</v>
      </c>
      <c r="J14940" s="121">
        <f>SUM(J14941:J14947)</f>
        <v>0</v>
      </c>
      <c r="K14940" s="121">
        <f>SUM(K14941:K14947)</f>
        <v>0</v>
      </c>
      <c r="L14940" s="118">
        <f t="shared" si="3890"/>
        <v>0</v>
      </c>
      <c r="M14940" s="121">
        <f>SUM(M14941:M14947)</f>
        <v>0</v>
      </c>
      <c r="N14940" s="121">
        <f>SUM(N14941:N14947)</f>
        <v>0</v>
      </c>
      <c r="O14940" s="82" t="s">
        <v>146</v>
      </c>
      <c r="R14940" s="352">
        <f>L15170-[1]გადასახდელები!L13560</f>
        <v>0</v>
      </c>
    </row>
    <row r="14941" spans="2:18" ht="20.25" hidden="1" customHeight="1">
      <c r="B14941" s="36" t="str">
        <f t="shared" si="3893"/>
        <v>b</v>
      </c>
      <c r="C14941" s="42">
        <v>4</v>
      </c>
      <c r="D14941" s="42"/>
      <c r="F14941" s="29"/>
      <c r="G14941" s="47" t="s">
        <v>363</v>
      </c>
      <c r="H14941" s="103"/>
      <c r="I14941" s="94">
        <f t="shared" si="3892"/>
        <v>0</v>
      </c>
      <c r="J14941" s="104"/>
      <c r="K14941" s="104"/>
      <c r="L14941" s="94">
        <f t="shared" si="3890"/>
        <v>0</v>
      </c>
      <c r="M14941" s="104"/>
      <c r="N14941" s="104"/>
      <c r="R14941" s="352">
        <f>L15171-[1]გადასახდელები!L13561</f>
        <v>0</v>
      </c>
    </row>
    <row r="14942" spans="2:18" ht="20.25" hidden="1" customHeight="1">
      <c r="B14942" s="36" t="str">
        <f t="shared" si="3893"/>
        <v>b</v>
      </c>
      <c r="C14942" s="42">
        <v>4</v>
      </c>
      <c r="D14942" s="42"/>
      <c r="F14942" s="29"/>
      <c r="G14942" s="47" t="s">
        <v>210</v>
      </c>
      <c r="H14942" s="103"/>
      <c r="I14942" s="94">
        <f t="shared" si="3892"/>
        <v>0</v>
      </c>
      <c r="J14942" s="104"/>
      <c r="K14942" s="104"/>
      <c r="L14942" s="94">
        <f t="shared" si="3890"/>
        <v>0</v>
      </c>
      <c r="M14942" s="104"/>
      <c r="N14942" s="104"/>
      <c r="R14942" s="352">
        <f>L15172-[1]გადასახდელები!L13562</f>
        <v>0</v>
      </c>
    </row>
    <row r="14943" spans="2:18" ht="20.25" hidden="1" customHeight="1">
      <c r="B14943" s="36" t="str">
        <f t="shared" si="3893"/>
        <v>b</v>
      </c>
      <c r="C14943" s="42">
        <v>4</v>
      </c>
      <c r="D14943" s="42"/>
      <c r="F14943" s="29"/>
      <c r="G14943" s="47" t="s">
        <v>357</v>
      </c>
      <c r="H14943" s="103"/>
      <c r="I14943" s="94">
        <f t="shared" si="3892"/>
        <v>0</v>
      </c>
      <c r="J14943" s="104"/>
      <c r="K14943" s="104"/>
      <c r="L14943" s="94">
        <f t="shared" si="3890"/>
        <v>0</v>
      </c>
      <c r="M14943" s="104"/>
      <c r="N14943" s="104"/>
      <c r="R14943" s="352">
        <f>L15173-[1]გადასახდელები!L13563</f>
        <v>0</v>
      </c>
    </row>
    <row r="14944" spans="2:18" ht="30.75" hidden="1" customHeight="1">
      <c r="B14944" s="36" t="str">
        <f t="shared" si="3893"/>
        <v>b</v>
      </c>
      <c r="C14944" s="42">
        <v>4</v>
      </c>
      <c r="D14944" s="42"/>
      <c r="F14944" s="29"/>
      <c r="G14944" s="47" t="s">
        <v>364</v>
      </c>
      <c r="H14944" s="103"/>
      <c r="I14944" s="94">
        <f t="shared" si="3892"/>
        <v>0</v>
      </c>
      <c r="J14944" s="104"/>
      <c r="K14944" s="104"/>
      <c r="L14944" s="94">
        <f t="shared" si="3890"/>
        <v>0</v>
      </c>
      <c r="M14944" s="104"/>
      <c r="N14944" s="104"/>
      <c r="R14944" s="352">
        <f>L15174-[1]გადასახდელები!L13564</f>
        <v>0</v>
      </c>
    </row>
    <row r="14945" spans="2:18" ht="20.25" hidden="1" customHeight="1">
      <c r="B14945" s="36" t="str">
        <f t="shared" si="3893"/>
        <v>b</v>
      </c>
      <c r="C14945" s="42">
        <v>4</v>
      </c>
      <c r="D14945" s="42"/>
      <c r="F14945" s="29"/>
      <c r="G14945" s="47" t="s">
        <v>358</v>
      </c>
      <c r="H14945" s="103"/>
      <c r="I14945" s="94">
        <f t="shared" si="3892"/>
        <v>0</v>
      </c>
      <c r="J14945" s="104"/>
      <c r="K14945" s="104"/>
      <c r="L14945" s="94">
        <f t="shared" si="3890"/>
        <v>0</v>
      </c>
      <c r="M14945" s="104"/>
      <c r="N14945" s="104"/>
      <c r="R14945" s="352">
        <f>L15175-[1]გადასახდელები!L13565</f>
        <v>0</v>
      </c>
    </row>
    <row r="14946" spans="2:18" ht="20.25" hidden="1" customHeight="1">
      <c r="B14946" s="36" t="str">
        <f t="shared" si="3893"/>
        <v>b</v>
      </c>
      <c r="C14946" s="42">
        <v>4</v>
      </c>
      <c r="D14946" s="42"/>
      <c r="F14946" s="29"/>
      <c r="G14946" s="47" t="s">
        <v>359</v>
      </c>
      <c r="H14946" s="103"/>
      <c r="I14946" s="94">
        <f t="shared" si="3892"/>
        <v>0</v>
      </c>
      <c r="J14946" s="104"/>
      <c r="K14946" s="104"/>
      <c r="L14946" s="94">
        <f t="shared" si="3890"/>
        <v>0</v>
      </c>
      <c r="M14946" s="104"/>
      <c r="N14946" s="104"/>
      <c r="R14946" s="352">
        <f>L15176-[1]გადასახდელები!L13566</f>
        <v>0</v>
      </c>
    </row>
    <row r="14947" spans="2:18" ht="20.25" hidden="1" customHeight="1">
      <c r="B14947" s="36" t="str">
        <f t="shared" si="3893"/>
        <v>b</v>
      </c>
      <c r="C14947" s="42">
        <v>4</v>
      </c>
      <c r="D14947" s="42"/>
      <c r="F14947" s="29"/>
      <c r="G14947" s="47" t="s">
        <v>365</v>
      </c>
      <c r="H14947" s="122"/>
      <c r="I14947" s="94">
        <f t="shared" si="3892"/>
        <v>0</v>
      </c>
      <c r="J14947" s="123"/>
      <c r="K14947" s="123"/>
      <c r="L14947" s="94">
        <f t="shared" si="3890"/>
        <v>0</v>
      </c>
      <c r="M14947" s="123"/>
      <c r="N14947" s="123"/>
      <c r="R14947" s="352">
        <f>L15177-[1]გადასახდელები!L13567</f>
        <v>0</v>
      </c>
    </row>
    <row r="14948" spans="2:18" ht="20.25" hidden="1" customHeight="1">
      <c r="B14948" s="36" t="str">
        <f t="shared" si="3893"/>
        <v>b</v>
      </c>
      <c r="C14948" s="42">
        <v>3</v>
      </c>
      <c r="D14948" s="42"/>
      <c r="F14948" s="29"/>
      <c r="G14948" s="51" t="s">
        <v>211</v>
      </c>
      <c r="H14948" s="120">
        <f>SUM(H14949:H14955)</f>
        <v>0</v>
      </c>
      <c r="I14948" s="118">
        <f t="shared" si="3892"/>
        <v>0</v>
      </c>
      <c r="J14948" s="121">
        <f>SUM(J14949:J14955)</f>
        <v>0</v>
      </c>
      <c r="K14948" s="121">
        <f>SUM(K14949:K14955)</f>
        <v>0</v>
      </c>
      <c r="L14948" s="118">
        <f t="shared" si="3890"/>
        <v>0</v>
      </c>
      <c r="M14948" s="121">
        <f>SUM(M14949:M14955)</f>
        <v>0</v>
      </c>
      <c r="N14948" s="121">
        <f>SUM(N14949:N14955)</f>
        <v>0</v>
      </c>
      <c r="O14948" s="82" t="s">
        <v>146</v>
      </c>
      <c r="R14948" s="352">
        <f>L15178-[1]გადასახდელები!L13568</f>
        <v>0</v>
      </c>
    </row>
    <row r="14949" spans="2:18" ht="20.25" hidden="1" customHeight="1">
      <c r="B14949" s="36" t="str">
        <f t="shared" si="3893"/>
        <v>b</v>
      </c>
      <c r="C14949" s="42">
        <v>4</v>
      </c>
      <c r="D14949" s="42"/>
      <c r="F14949" s="29"/>
      <c r="G14949" s="47" t="s">
        <v>363</v>
      </c>
      <c r="H14949" s="103"/>
      <c r="I14949" s="94">
        <f t="shared" si="3892"/>
        <v>0</v>
      </c>
      <c r="J14949" s="104"/>
      <c r="K14949" s="104"/>
      <c r="L14949" s="94">
        <f t="shared" si="3890"/>
        <v>0</v>
      </c>
      <c r="M14949" s="104"/>
      <c r="N14949" s="104"/>
      <c r="R14949" s="352">
        <f>L15179-[1]გადასახდელები!L13569</f>
        <v>0</v>
      </c>
    </row>
    <row r="14950" spans="2:18" ht="20.25" hidden="1" customHeight="1">
      <c r="B14950" s="36" t="str">
        <f t="shared" si="3893"/>
        <v>b</v>
      </c>
      <c r="C14950" s="42">
        <v>4</v>
      </c>
      <c r="D14950" s="42"/>
      <c r="F14950" s="29"/>
      <c r="G14950" s="47" t="s">
        <v>210</v>
      </c>
      <c r="H14950" s="103"/>
      <c r="I14950" s="94">
        <f t="shared" si="3892"/>
        <v>0</v>
      </c>
      <c r="J14950" s="104"/>
      <c r="K14950" s="104"/>
      <c r="L14950" s="94">
        <f t="shared" si="3890"/>
        <v>0</v>
      </c>
      <c r="M14950" s="104"/>
      <c r="N14950" s="104"/>
      <c r="R14950" s="352">
        <f>L15180-[1]გადასახდელები!L13570</f>
        <v>0</v>
      </c>
    </row>
    <row r="14951" spans="2:18" ht="20.25" hidden="1" customHeight="1">
      <c r="B14951" s="36" t="str">
        <f t="shared" si="3893"/>
        <v>b</v>
      </c>
      <c r="C14951" s="42">
        <v>4</v>
      </c>
      <c r="D14951" s="42"/>
      <c r="F14951" s="29"/>
      <c r="G14951" s="47" t="s">
        <v>357</v>
      </c>
      <c r="H14951" s="103"/>
      <c r="I14951" s="94">
        <f t="shared" si="3892"/>
        <v>0</v>
      </c>
      <c r="J14951" s="104"/>
      <c r="K14951" s="104"/>
      <c r="L14951" s="94">
        <f t="shared" si="3890"/>
        <v>0</v>
      </c>
      <c r="M14951" s="104"/>
      <c r="N14951" s="104"/>
      <c r="R14951" s="352">
        <f>L15181-[1]გადასახდელები!L13571</f>
        <v>0</v>
      </c>
    </row>
    <row r="14952" spans="2:18" ht="30.75" hidden="1" customHeight="1">
      <c r="B14952" s="36" t="str">
        <f t="shared" si="3893"/>
        <v>b</v>
      </c>
      <c r="C14952" s="42">
        <v>4</v>
      </c>
      <c r="D14952" s="42"/>
      <c r="F14952" s="29"/>
      <c r="G14952" s="47" t="s">
        <v>364</v>
      </c>
      <c r="H14952" s="103"/>
      <c r="I14952" s="94">
        <f t="shared" si="3892"/>
        <v>0</v>
      </c>
      <c r="J14952" s="104"/>
      <c r="K14952" s="104"/>
      <c r="L14952" s="94">
        <f t="shared" si="3890"/>
        <v>0</v>
      </c>
      <c r="M14952" s="104"/>
      <c r="N14952" s="104"/>
      <c r="R14952" s="352">
        <f>L15182-[1]გადასახდელები!L13572</f>
        <v>0</v>
      </c>
    </row>
    <row r="14953" spans="2:18" ht="20.25" hidden="1" customHeight="1">
      <c r="B14953" s="36" t="str">
        <f t="shared" si="3893"/>
        <v>b</v>
      </c>
      <c r="C14953" s="42">
        <v>4</v>
      </c>
      <c r="D14953" s="42"/>
      <c r="F14953" s="29"/>
      <c r="G14953" s="47" t="s">
        <v>366</v>
      </c>
      <c r="H14953" s="103"/>
      <c r="I14953" s="94">
        <f t="shared" si="3892"/>
        <v>0</v>
      </c>
      <c r="J14953" s="104"/>
      <c r="K14953" s="104"/>
      <c r="L14953" s="94">
        <f t="shared" si="3890"/>
        <v>0</v>
      </c>
      <c r="M14953" s="104"/>
      <c r="N14953" s="104"/>
      <c r="R14953" s="352">
        <f>L15183-[1]გადასახდელები!L13573</f>
        <v>0</v>
      </c>
    </row>
    <row r="14954" spans="2:18" ht="20.25" hidden="1" customHeight="1">
      <c r="B14954" s="36" t="str">
        <f t="shared" si="3893"/>
        <v>b</v>
      </c>
      <c r="C14954" s="42">
        <v>4</v>
      </c>
      <c r="D14954" s="42"/>
      <c r="F14954" s="29"/>
      <c r="G14954" s="47" t="s">
        <v>359</v>
      </c>
      <c r="H14954" s="103"/>
      <c r="I14954" s="94">
        <f t="shared" si="3892"/>
        <v>0</v>
      </c>
      <c r="J14954" s="104"/>
      <c r="K14954" s="104"/>
      <c r="L14954" s="94">
        <f t="shared" si="3890"/>
        <v>0</v>
      </c>
      <c r="M14954" s="104"/>
      <c r="N14954" s="104"/>
      <c r="R14954" s="352">
        <f>L15184-[1]გადასახდელები!L13574</f>
        <v>0</v>
      </c>
    </row>
    <row r="14955" spans="2:18" ht="21" hidden="1" customHeight="1" thickBot="1">
      <c r="B14955" s="36" t="str">
        <f t="shared" ref="B14955:B15018" si="3894">IF(H14955+I14955+L14955&gt;0,"a","b")</f>
        <v>b</v>
      </c>
      <c r="C14955" s="42">
        <v>4</v>
      </c>
      <c r="D14955" s="42"/>
      <c r="F14955" s="29"/>
      <c r="G14955" s="47" t="s">
        <v>365</v>
      </c>
      <c r="H14955" s="103"/>
      <c r="I14955" s="94">
        <f t="shared" si="3892"/>
        <v>0</v>
      </c>
      <c r="J14955" s="104"/>
      <c r="K14955" s="104"/>
      <c r="L14955" s="94">
        <f t="shared" si="3890"/>
        <v>0</v>
      </c>
      <c r="M14955" s="104"/>
      <c r="N14955" s="104"/>
      <c r="R14955" s="352">
        <f>L15185-[1]გადასახდელები!L13575</f>
        <v>0</v>
      </c>
    </row>
    <row r="14956" spans="2:18" ht="84" customHeight="1" thickBot="1">
      <c r="B14956" s="36" t="str">
        <f t="shared" si="3894"/>
        <v>a</v>
      </c>
      <c r="C14956" s="42">
        <v>1</v>
      </c>
      <c r="D14956" s="42"/>
      <c r="E14956" s="24"/>
      <c r="F14956" s="32" t="s">
        <v>133</v>
      </c>
      <c r="G14956" s="326" t="s">
        <v>746</v>
      </c>
      <c r="H14956" s="79">
        <f>H14958+H15090+H15153+H15169</f>
        <v>1E-3</v>
      </c>
      <c r="I14956" s="80">
        <f t="shared" si="3892"/>
        <v>30</v>
      </c>
      <c r="J14956" s="81">
        <f>J14958+J15090+J15153+J15169</f>
        <v>0</v>
      </c>
      <c r="K14956" s="81">
        <f>K14958+K15090+K15153+K15169</f>
        <v>30</v>
      </c>
      <c r="L14956" s="80">
        <f t="shared" ref="L14956:L15019" si="3895">M14956+N14956</f>
        <v>4.016</v>
      </c>
      <c r="M14956" s="81">
        <f>M14958+M15090+M15153+M15169</f>
        <v>0</v>
      </c>
      <c r="N14956" s="81">
        <f>N14958+N15090+N15153+N15169</f>
        <v>4.016</v>
      </c>
      <c r="O14956" s="82" t="s">
        <v>146</v>
      </c>
      <c r="P14956" s="43">
        <v>1</v>
      </c>
      <c r="R14956" s="352">
        <f>L15186-[1]გადასახდელები!L13576</f>
        <v>-27.6</v>
      </c>
    </row>
    <row r="14957" spans="2:18" ht="21" hidden="1" customHeight="1" thickTop="1">
      <c r="B14957" s="36" t="str">
        <f t="shared" si="3894"/>
        <v>b</v>
      </c>
      <c r="C14957" s="42">
        <v>2</v>
      </c>
      <c r="D14957" s="42"/>
      <c r="F14957" s="26"/>
      <c r="G14957" s="46" t="s">
        <v>162</v>
      </c>
      <c r="H14957" s="83"/>
      <c r="I14957" s="84">
        <f t="shared" si="3892"/>
        <v>0</v>
      </c>
      <c r="J14957" s="85"/>
      <c r="K14957" s="85"/>
      <c r="L14957" s="84">
        <f t="shared" si="3895"/>
        <v>0</v>
      </c>
      <c r="M14957" s="85"/>
      <c r="N14957" s="85"/>
      <c r="R14957" s="352">
        <f>L15187-[1]გადასახდელები!L13577</f>
        <v>0</v>
      </c>
    </row>
    <row r="14958" spans="2:18" ht="20.25" customHeight="1" thickTop="1">
      <c r="B14958" s="36" t="str">
        <f t="shared" si="3894"/>
        <v>a</v>
      </c>
      <c r="C14958" s="42">
        <v>2</v>
      </c>
      <c r="D14958" s="42"/>
      <c r="E14958" s="24">
        <v>7107</v>
      </c>
      <c r="F14958" s="341" t="s">
        <v>524</v>
      </c>
      <c r="G14958" s="58" t="s">
        <v>163</v>
      </c>
      <c r="H14958" s="86">
        <f>H14959+H14970+H15038+H15046+H15047+H15057+H15067</f>
        <v>1E-3</v>
      </c>
      <c r="I14958" s="87">
        <f t="shared" si="3892"/>
        <v>30</v>
      </c>
      <c r="J14958" s="88">
        <f>J14959+J14970+J15038+J15046+J15047+J15057+J15067+J15037</f>
        <v>0</v>
      </c>
      <c r="K14958" s="88">
        <f>K14959+K14970+K15038+K15046+K15047+K15057+K15067</f>
        <v>30</v>
      </c>
      <c r="L14958" s="87">
        <f t="shared" si="3895"/>
        <v>4.016</v>
      </c>
      <c r="M14958" s="88">
        <f>M14959+M14970+M15038+M15046+M15047+M15057+M15067+M15037</f>
        <v>0</v>
      </c>
      <c r="N14958" s="88">
        <f>N14959+N14970+N15038+N15046+N15047+N15057+N15067</f>
        <v>4.016</v>
      </c>
      <c r="O14958" s="82" t="s">
        <v>146</v>
      </c>
      <c r="R14958" s="352">
        <f>L15188-[1]გადასახდელები!L13578</f>
        <v>-27.6</v>
      </c>
    </row>
    <row r="14959" spans="2:18" ht="20.25" hidden="1" customHeight="1">
      <c r="B14959" s="36" t="str">
        <f t="shared" si="3894"/>
        <v>b</v>
      </c>
      <c r="C14959" s="42">
        <v>31</v>
      </c>
      <c r="D14959" s="42"/>
      <c r="F14959" s="341" t="s">
        <v>525</v>
      </c>
      <c r="G14959" s="57" t="s">
        <v>164</v>
      </c>
      <c r="H14959" s="89">
        <f>H14960+H14969</f>
        <v>0</v>
      </c>
      <c r="I14959" s="90">
        <f t="shared" si="3892"/>
        <v>0</v>
      </c>
      <c r="J14959" s="92">
        <f>J14960+J14969</f>
        <v>0</v>
      </c>
      <c r="K14959" s="92">
        <f>K14960+K14969</f>
        <v>0</v>
      </c>
      <c r="L14959" s="90">
        <f t="shared" si="3895"/>
        <v>0</v>
      </c>
      <c r="M14959" s="92">
        <f>M14960+M14969</f>
        <v>0</v>
      </c>
      <c r="N14959" s="92">
        <f>N14960+N14969</f>
        <v>0</v>
      </c>
      <c r="O14959" s="82" t="s">
        <v>146</v>
      </c>
      <c r="R14959" s="352">
        <f>L15189-[1]გადასახდელები!L13579</f>
        <v>0</v>
      </c>
    </row>
    <row r="14960" spans="2:18" ht="20.25" hidden="1" customHeight="1">
      <c r="B14960" s="36" t="str">
        <f t="shared" si="3894"/>
        <v>b</v>
      </c>
      <c r="C14960" s="42">
        <v>4</v>
      </c>
      <c r="D14960" s="42"/>
      <c r="F14960" s="341" t="s">
        <v>526</v>
      </c>
      <c r="G14960" s="47" t="s">
        <v>165</v>
      </c>
      <c r="H14960" s="93">
        <f>H14961+H14968</f>
        <v>0</v>
      </c>
      <c r="I14960" s="94">
        <f t="shared" si="3892"/>
        <v>0</v>
      </c>
      <c r="J14960" s="95">
        <f>J14961+J14968</f>
        <v>0</v>
      </c>
      <c r="K14960" s="95">
        <f>K14961+K14968</f>
        <v>0</v>
      </c>
      <c r="L14960" s="94">
        <f t="shared" si="3895"/>
        <v>0</v>
      </c>
      <c r="M14960" s="95">
        <f>M14961+M14968</f>
        <v>0</v>
      </c>
      <c r="N14960" s="95">
        <f>N14961+N14968</f>
        <v>0</v>
      </c>
      <c r="O14960" s="82" t="s">
        <v>146</v>
      </c>
      <c r="R14960" s="352">
        <f>L15190-[1]გადასახდელები!L13580</f>
        <v>0</v>
      </c>
    </row>
    <row r="14961" spans="2:18" ht="20.25" hidden="1" customHeight="1">
      <c r="B14961" s="36" t="str">
        <f t="shared" si="3894"/>
        <v>b</v>
      </c>
      <c r="C14961" s="42">
        <v>5</v>
      </c>
      <c r="D14961" s="42"/>
      <c r="F14961" s="342" t="s">
        <v>527</v>
      </c>
      <c r="G14961" s="48" t="s">
        <v>166</v>
      </c>
      <c r="H14961" s="96">
        <f>SUM(H14962:H14967)</f>
        <v>0</v>
      </c>
      <c r="I14961" s="97">
        <f t="shared" si="3892"/>
        <v>0</v>
      </c>
      <c r="J14961" s="98">
        <f>SUM(J14962:J14967)</f>
        <v>0</v>
      </c>
      <c r="K14961" s="98">
        <f>SUM(K14962:K14967)</f>
        <v>0</v>
      </c>
      <c r="L14961" s="97">
        <f t="shared" si="3895"/>
        <v>0</v>
      </c>
      <c r="M14961" s="98">
        <f>SUM(M14962:M14967)</f>
        <v>0</v>
      </c>
      <c r="N14961" s="98">
        <f>SUM(N14962:N14967)</f>
        <v>0</v>
      </c>
      <c r="O14961" s="82" t="s">
        <v>146</v>
      </c>
      <c r="R14961" s="352">
        <f>L15191-[1]გადასახდელები!L13581</f>
        <v>0</v>
      </c>
    </row>
    <row r="14962" spans="2:18" ht="20.25" hidden="1" customHeight="1">
      <c r="B14962" s="36" t="str">
        <f t="shared" si="3894"/>
        <v>b</v>
      </c>
      <c r="C14962" s="42">
        <v>6</v>
      </c>
      <c r="D14962" s="42"/>
      <c r="F14962" s="343" t="s">
        <v>528</v>
      </c>
      <c r="G14962" s="45" t="s">
        <v>167</v>
      </c>
      <c r="H14962" s="99"/>
      <c r="I14962" s="91">
        <f t="shared" si="3892"/>
        <v>0</v>
      </c>
      <c r="J14962" s="100"/>
      <c r="K14962" s="100"/>
      <c r="L14962" s="91">
        <f t="shared" si="3895"/>
        <v>0</v>
      </c>
      <c r="M14962" s="100"/>
      <c r="N14962" s="100"/>
      <c r="R14962" s="352">
        <f>L15192-[1]გადასახდელები!L13582</f>
        <v>0</v>
      </c>
    </row>
    <row r="14963" spans="2:18" ht="20.25" hidden="1" customHeight="1">
      <c r="B14963" s="36" t="str">
        <f t="shared" si="3894"/>
        <v>b</v>
      </c>
      <c r="C14963" s="42">
        <v>6</v>
      </c>
      <c r="D14963" s="42"/>
      <c r="F14963" s="343" t="s">
        <v>592</v>
      </c>
      <c r="G14963" s="45" t="s">
        <v>168</v>
      </c>
      <c r="H14963" s="99"/>
      <c r="I14963" s="91">
        <f t="shared" si="3892"/>
        <v>0</v>
      </c>
      <c r="J14963" s="100"/>
      <c r="K14963" s="100"/>
      <c r="L14963" s="91">
        <f t="shared" si="3895"/>
        <v>0</v>
      </c>
      <c r="M14963" s="100"/>
      <c r="N14963" s="100"/>
      <c r="R14963" s="352">
        <f>L15193-[1]გადასახდელები!L13583</f>
        <v>0</v>
      </c>
    </row>
    <row r="14964" spans="2:18" ht="20.25" hidden="1" customHeight="1">
      <c r="B14964" s="36" t="str">
        <f t="shared" si="3894"/>
        <v>b</v>
      </c>
      <c r="C14964" s="42">
        <v>6</v>
      </c>
      <c r="D14964" s="42"/>
      <c r="F14964" s="343" t="s">
        <v>529</v>
      </c>
      <c r="G14964" s="45" t="s">
        <v>169</v>
      </c>
      <c r="H14964" s="99"/>
      <c r="I14964" s="91">
        <f t="shared" si="3892"/>
        <v>0</v>
      </c>
      <c r="J14964" s="100"/>
      <c r="K14964" s="100"/>
      <c r="L14964" s="91">
        <f t="shared" si="3895"/>
        <v>0</v>
      </c>
      <c r="M14964" s="100"/>
      <c r="N14964" s="100"/>
      <c r="R14964" s="352">
        <f>L15194-[1]გადასახდელები!L13584</f>
        <v>0</v>
      </c>
    </row>
    <row r="14965" spans="2:18" ht="20.25" hidden="1" customHeight="1">
      <c r="B14965" s="36" t="str">
        <f t="shared" si="3894"/>
        <v>b</v>
      </c>
      <c r="C14965" s="42">
        <v>6</v>
      </c>
      <c r="D14965" s="42"/>
      <c r="F14965" s="343" t="s">
        <v>593</v>
      </c>
      <c r="G14965" s="45" t="s">
        <v>170</v>
      </c>
      <c r="H14965" s="99"/>
      <c r="I14965" s="91">
        <f t="shared" si="3892"/>
        <v>0</v>
      </c>
      <c r="J14965" s="100"/>
      <c r="K14965" s="100"/>
      <c r="L14965" s="91">
        <f t="shared" si="3895"/>
        <v>0</v>
      </c>
      <c r="M14965" s="100"/>
      <c r="N14965" s="100"/>
      <c r="R14965" s="352">
        <f>L15195-[1]გადასახდელები!L13585</f>
        <v>0</v>
      </c>
    </row>
    <row r="14966" spans="2:18" ht="20.25" hidden="1" customHeight="1">
      <c r="B14966" s="36" t="str">
        <f t="shared" si="3894"/>
        <v>b</v>
      </c>
      <c r="C14966" s="42">
        <v>6</v>
      </c>
      <c r="D14966" s="42"/>
      <c r="F14966" s="343" t="s">
        <v>594</v>
      </c>
      <c r="G14966" s="45" t="s">
        <v>171</v>
      </c>
      <c r="H14966" s="99"/>
      <c r="I14966" s="91">
        <f t="shared" si="3892"/>
        <v>0</v>
      </c>
      <c r="J14966" s="100"/>
      <c r="K14966" s="100"/>
      <c r="L14966" s="91">
        <f t="shared" si="3895"/>
        <v>0</v>
      </c>
      <c r="M14966" s="100"/>
      <c r="N14966" s="100"/>
      <c r="R14966" s="352">
        <f>L15196-[1]გადასახდელები!L13586</f>
        <v>0</v>
      </c>
    </row>
    <row r="14967" spans="2:18" ht="20.25" hidden="1" customHeight="1">
      <c r="B14967" s="36" t="str">
        <f t="shared" si="3894"/>
        <v>b</v>
      </c>
      <c r="C14967" s="42">
        <v>6</v>
      </c>
      <c r="D14967" s="42"/>
      <c r="F14967" s="343" t="s">
        <v>595</v>
      </c>
      <c r="G14967" s="45" t="s">
        <v>172</v>
      </c>
      <c r="H14967" s="99"/>
      <c r="I14967" s="91">
        <f t="shared" si="3892"/>
        <v>0</v>
      </c>
      <c r="J14967" s="100"/>
      <c r="K14967" s="100"/>
      <c r="L14967" s="91">
        <f t="shared" si="3895"/>
        <v>0</v>
      </c>
      <c r="M14967" s="100"/>
      <c r="N14967" s="100"/>
      <c r="R14967" s="352">
        <f>L15197-[1]გადასახდელები!L13587</f>
        <v>0</v>
      </c>
    </row>
    <row r="14968" spans="2:18" ht="20.25" hidden="1" customHeight="1">
      <c r="B14968" s="36" t="str">
        <f t="shared" si="3894"/>
        <v>b</v>
      </c>
      <c r="C14968" s="42">
        <v>5</v>
      </c>
      <c r="D14968" s="42"/>
      <c r="F14968" s="343" t="s">
        <v>596</v>
      </c>
      <c r="G14968" s="48" t="s">
        <v>173</v>
      </c>
      <c r="H14968" s="101"/>
      <c r="I14968" s="97">
        <f t="shared" si="3892"/>
        <v>0</v>
      </c>
      <c r="J14968" s="102"/>
      <c r="K14968" s="102"/>
      <c r="L14968" s="97">
        <f t="shared" si="3895"/>
        <v>0</v>
      </c>
      <c r="M14968" s="102"/>
      <c r="N14968" s="102"/>
      <c r="R14968" s="352">
        <f>L15198-[1]გადასახდელები!L13588</f>
        <v>0</v>
      </c>
    </row>
    <row r="14969" spans="2:18" ht="20.25" hidden="1" customHeight="1">
      <c r="B14969" s="36" t="str">
        <f t="shared" si="3894"/>
        <v>b</v>
      </c>
      <c r="C14969" s="42">
        <v>4</v>
      </c>
      <c r="D14969" s="42"/>
      <c r="F14969" s="343" t="s">
        <v>597</v>
      </c>
      <c r="G14969" s="47" t="s">
        <v>174</v>
      </c>
      <c r="H14969" s="103"/>
      <c r="I14969" s="94">
        <f t="shared" si="3892"/>
        <v>0</v>
      </c>
      <c r="J14969" s="104"/>
      <c r="K14969" s="104"/>
      <c r="L14969" s="94">
        <f t="shared" si="3895"/>
        <v>0</v>
      </c>
      <c r="M14969" s="104"/>
      <c r="N14969" s="104"/>
      <c r="R14969" s="352">
        <f>L15199-[1]გადასახდელები!L13589</f>
        <v>0</v>
      </c>
    </row>
    <row r="14970" spans="2:18" ht="20.25" hidden="1" customHeight="1">
      <c r="B14970" s="36" t="str">
        <f t="shared" si="3894"/>
        <v>b</v>
      </c>
      <c r="C14970" s="42">
        <v>3</v>
      </c>
      <c r="D14970" s="42"/>
      <c r="F14970" s="342" t="s">
        <v>530</v>
      </c>
      <c r="G14970" s="57" t="s">
        <v>175</v>
      </c>
      <c r="H14970" s="89">
        <f>H14971+H14972+H14975+H15011+H15012+H15013+H15014+H15015+H15022+H15023</f>
        <v>0</v>
      </c>
      <c r="I14970" s="90">
        <f t="shared" si="3892"/>
        <v>0</v>
      </c>
      <c r="J14970" s="92">
        <f>J14971+J14972+J14975+J15011+J15012+J15013+J15014+J15015+J15022+J15023</f>
        <v>0</v>
      </c>
      <c r="K14970" s="92">
        <f>K14971+K14972+K14975+K15011+K15012+K15013+K15014+K15015+K15022+K15023</f>
        <v>0</v>
      </c>
      <c r="L14970" s="90">
        <f t="shared" si="3895"/>
        <v>0</v>
      </c>
      <c r="M14970" s="92">
        <f>M14971+M14972+M14975+M15011+M15012+M15013+M15014+M15015+M15022+M15023</f>
        <v>0</v>
      </c>
      <c r="N14970" s="92">
        <f>N14971+N14972+N14975+N15011+N15012+N15013+N15014+N15015+N15022+N15023</f>
        <v>0</v>
      </c>
      <c r="O14970" s="82" t="s">
        <v>146</v>
      </c>
      <c r="R14970" s="352">
        <f>L15200-[1]გადასახდელები!L13590</f>
        <v>0</v>
      </c>
    </row>
    <row r="14971" spans="2:18" ht="20.25" hidden="1" customHeight="1">
      <c r="B14971" s="36" t="str">
        <f t="shared" si="3894"/>
        <v>b</v>
      </c>
      <c r="C14971" s="42">
        <v>4</v>
      </c>
      <c r="D14971" s="42"/>
      <c r="F14971" s="343" t="s">
        <v>531</v>
      </c>
      <c r="G14971" s="47" t="s">
        <v>176</v>
      </c>
      <c r="H14971" s="103"/>
      <c r="I14971" s="94">
        <f t="shared" si="3892"/>
        <v>0</v>
      </c>
      <c r="J14971" s="104"/>
      <c r="K14971" s="104"/>
      <c r="L14971" s="94">
        <f t="shared" si="3895"/>
        <v>0</v>
      </c>
      <c r="M14971" s="104"/>
      <c r="N14971" s="104"/>
      <c r="R14971" s="352">
        <f>L15201-[1]გადასახდელები!L13591</f>
        <v>0</v>
      </c>
    </row>
    <row r="14972" spans="2:18" ht="20.25" hidden="1" customHeight="1">
      <c r="B14972" s="36" t="str">
        <f t="shared" si="3894"/>
        <v>b</v>
      </c>
      <c r="C14972" s="42">
        <v>4</v>
      </c>
      <c r="D14972" s="42"/>
      <c r="F14972" s="342" t="s">
        <v>532</v>
      </c>
      <c r="G14972" s="47" t="s">
        <v>177</v>
      </c>
      <c r="H14972" s="93">
        <f>SUM(H14973:H14974)</f>
        <v>0</v>
      </c>
      <c r="I14972" s="94">
        <f t="shared" si="3892"/>
        <v>0</v>
      </c>
      <c r="J14972" s="95">
        <f>SUM(J14973:J14974)</f>
        <v>0</v>
      </c>
      <c r="K14972" s="95">
        <f>SUM(K14973:K14974)</f>
        <v>0</v>
      </c>
      <c r="L14972" s="94">
        <f t="shared" si="3895"/>
        <v>0</v>
      </c>
      <c r="M14972" s="95">
        <f>SUM(M14973:M14974)</f>
        <v>0</v>
      </c>
      <c r="N14972" s="95">
        <f>SUM(N14973:N14974)</f>
        <v>0</v>
      </c>
      <c r="O14972" s="82" t="s">
        <v>146</v>
      </c>
      <c r="R14972" s="352">
        <f>L15202-[1]გადასახდელები!L13592</f>
        <v>0</v>
      </c>
    </row>
    <row r="14973" spans="2:18" ht="20.25" hidden="1" customHeight="1">
      <c r="B14973" s="36" t="str">
        <f t="shared" si="3894"/>
        <v>b</v>
      </c>
      <c r="C14973" s="42">
        <v>5</v>
      </c>
      <c r="D14973" s="42"/>
      <c r="F14973" s="343" t="s">
        <v>533</v>
      </c>
      <c r="G14973" s="48" t="s">
        <v>178</v>
      </c>
      <c r="H14973" s="101"/>
      <c r="I14973" s="97">
        <f t="shared" si="3892"/>
        <v>0</v>
      </c>
      <c r="J14973" s="102"/>
      <c r="K14973" s="102"/>
      <c r="L14973" s="97">
        <f t="shared" si="3895"/>
        <v>0</v>
      </c>
      <c r="M14973" s="102"/>
      <c r="N14973" s="102"/>
      <c r="R14973" s="352">
        <f>L15203-[1]გადასახდელები!L13593</f>
        <v>0</v>
      </c>
    </row>
    <row r="14974" spans="2:18" ht="20.25" hidden="1" customHeight="1">
      <c r="B14974" s="36" t="str">
        <f t="shared" si="3894"/>
        <v>b</v>
      </c>
      <c r="C14974" s="42">
        <v>5</v>
      </c>
      <c r="D14974" s="42"/>
      <c r="F14974" s="343" t="s">
        <v>598</v>
      </c>
      <c r="G14974" s="48" t="s">
        <v>179</v>
      </c>
      <c r="H14974" s="101"/>
      <c r="I14974" s="97">
        <f t="shared" si="3892"/>
        <v>0</v>
      </c>
      <c r="J14974" s="102"/>
      <c r="K14974" s="102"/>
      <c r="L14974" s="97">
        <f t="shared" si="3895"/>
        <v>0</v>
      </c>
      <c r="M14974" s="102"/>
      <c r="N14974" s="102"/>
      <c r="R14974" s="352">
        <f>L15204-[1]გადასახდელები!L13594</f>
        <v>0</v>
      </c>
    </row>
    <row r="14975" spans="2:18" ht="20.25" hidden="1" customHeight="1">
      <c r="B14975" s="36" t="str">
        <f t="shared" si="3894"/>
        <v>b</v>
      </c>
      <c r="C14975" s="42">
        <v>4</v>
      </c>
      <c r="D14975" s="42"/>
      <c r="F14975" s="342" t="s">
        <v>534</v>
      </c>
      <c r="G14975" s="47" t="s">
        <v>180</v>
      </c>
      <c r="H14975" s="93">
        <f>H14976+H14977+H14978+H14979+H14991+H14995+H14996+H14997+H14998+H14999+H15000+H15001+H15009+H15010</f>
        <v>0</v>
      </c>
      <c r="I14975" s="94">
        <f t="shared" si="3892"/>
        <v>0</v>
      </c>
      <c r="J14975" s="95">
        <f>J14976+J14977+J14978+J14979+J14991+J14995+J14996+J14997+J14998+J14999+J15000+J15001+J15009+J15010</f>
        <v>0</v>
      </c>
      <c r="K14975" s="95">
        <f>K14976+K14977+K14978+K14979+K14991+K14995+K14996+K14997+K14998+K14999+K15000+K15001+K15009+K15010</f>
        <v>0</v>
      </c>
      <c r="L14975" s="94">
        <f t="shared" si="3895"/>
        <v>0</v>
      </c>
      <c r="M14975" s="95">
        <f>M14976+M14977+M14978+M14979+M14991+M14995+M14996+M14997+M14998+M14999+M15000+M15001+M15009+M15010</f>
        <v>0</v>
      </c>
      <c r="N14975" s="95">
        <f>N14976+N14977+N14978+N14979+N14991+N14995+N14996+N14997+N14998+N14999+N15000+N15001+N15009+N15010</f>
        <v>0</v>
      </c>
      <c r="O14975" s="82" t="s">
        <v>146</v>
      </c>
      <c r="R14975" s="352">
        <f>L15205-[1]გადასახდელები!L13595</f>
        <v>0</v>
      </c>
    </row>
    <row r="14976" spans="2:18" ht="42.75" hidden="1" customHeight="1">
      <c r="B14976" s="36" t="str">
        <f t="shared" si="3894"/>
        <v>b</v>
      </c>
      <c r="C14976" s="42">
        <v>5</v>
      </c>
      <c r="D14976" s="42"/>
      <c r="F14976" s="343" t="s">
        <v>535</v>
      </c>
      <c r="G14976" s="48" t="s">
        <v>229</v>
      </c>
      <c r="H14976" s="101"/>
      <c r="I14976" s="97">
        <f t="shared" si="3892"/>
        <v>0</v>
      </c>
      <c r="J14976" s="102"/>
      <c r="K14976" s="102"/>
      <c r="L14976" s="97">
        <f t="shared" si="3895"/>
        <v>0</v>
      </c>
      <c r="M14976" s="102"/>
      <c r="N14976" s="102"/>
      <c r="R14976" s="352">
        <f>L15206-[1]გადასახდელები!L13596</f>
        <v>0</v>
      </c>
    </row>
    <row r="14977" spans="2:18" ht="30.75" hidden="1" customHeight="1">
      <c r="B14977" s="36" t="str">
        <f t="shared" si="3894"/>
        <v>b</v>
      </c>
      <c r="C14977" s="42">
        <v>5</v>
      </c>
      <c r="D14977" s="42"/>
      <c r="F14977" s="343" t="s">
        <v>599</v>
      </c>
      <c r="G14977" s="49" t="s">
        <v>196</v>
      </c>
      <c r="H14977" s="101"/>
      <c r="I14977" s="97">
        <f t="shared" si="3892"/>
        <v>0</v>
      </c>
      <c r="J14977" s="102"/>
      <c r="K14977" s="102"/>
      <c r="L14977" s="97">
        <f t="shared" si="3895"/>
        <v>0</v>
      </c>
      <c r="M14977" s="102"/>
      <c r="N14977" s="102"/>
      <c r="R14977" s="352">
        <f>L15207-[1]გადასახდელები!L13597</f>
        <v>0</v>
      </c>
    </row>
    <row r="14978" spans="2:18" ht="60.75" hidden="1" customHeight="1">
      <c r="B14978" s="36" t="str">
        <f t="shared" si="3894"/>
        <v>b</v>
      </c>
      <c r="C14978" s="42">
        <v>5</v>
      </c>
      <c r="D14978" s="42"/>
      <c r="F14978" s="343" t="s">
        <v>536</v>
      </c>
      <c r="G14978" s="49" t="s">
        <v>230</v>
      </c>
      <c r="H14978" s="101"/>
      <c r="I14978" s="97">
        <f t="shared" si="3892"/>
        <v>0</v>
      </c>
      <c r="J14978" s="102"/>
      <c r="K14978" s="102"/>
      <c r="L14978" s="97">
        <f t="shared" si="3895"/>
        <v>0</v>
      </c>
      <c r="M14978" s="102"/>
      <c r="N14978" s="102"/>
      <c r="R14978" s="352">
        <f>L15208-[1]გადასახდელები!L13598</f>
        <v>0</v>
      </c>
    </row>
    <row r="14979" spans="2:18" ht="30.75" hidden="1" customHeight="1">
      <c r="B14979" s="36" t="str">
        <f t="shared" si="3894"/>
        <v>b</v>
      </c>
      <c r="C14979" s="42">
        <v>5</v>
      </c>
      <c r="D14979" s="42"/>
      <c r="F14979" s="342" t="s">
        <v>537</v>
      </c>
      <c r="G14979" s="48" t="s">
        <v>195</v>
      </c>
      <c r="H14979" s="96">
        <f>SUM(H14980:H14990)</f>
        <v>0</v>
      </c>
      <c r="I14979" s="97">
        <f t="shared" si="3892"/>
        <v>0</v>
      </c>
      <c r="J14979" s="98">
        <f>SUM(J14980:J14990)</f>
        <v>0</v>
      </c>
      <c r="K14979" s="98">
        <f>SUM(K14980:K14990)</f>
        <v>0</v>
      </c>
      <c r="L14979" s="97">
        <f t="shared" si="3895"/>
        <v>0</v>
      </c>
      <c r="M14979" s="98">
        <f>SUM(M14980:M14990)</f>
        <v>0</v>
      </c>
      <c r="N14979" s="98">
        <f>SUM(N14980:N14990)</f>
        <v>0</v>
      </c>
      <c r="O14979" s="82" t="s">
        <v>146</v>
      </c>
      <c r="R14979" s="352">
        <f>L15209-[1]გადასახდელები!L13599</f>
        <v>0</v>
      </c>
    </row>
    <row r="14980" spans="2:18" ht="20.25" hidden="1" customHeight="1">
      <c r="B14980" s="36" t="str">
        <f t="shared" si="3894"/>
        <v>b</v>
      </c>
      <c r="C14980" s="42">
        <v>6</v>
      </c>
      <c r="D14980" s="42"/>
      <c r="F14980" s="343" t="s">
        <v>600</v>
      </c>
      <c r="G14980" s="45" t="s">
        <v>181</v>
      </c>
      <c r="H14980" s="106"/>
      <c r="I14980" s="105">
        <f t="shared" si="3892"/>
        <v>0</v>
      </c>
      <c r="J14980" s="107"/>
      <c r="K14980" s="107"/>
      <c r="L14980" s="105">
        <f t="shared" si="3895"/>
        <v>0</v>
      </c>
      <c r="M14980" s="107"/>
      <c r="N14980" s="107"/>
      <c r="R14980" s="352">
        <f>L15210-[1]გადასახდელები!L13600</f>
        <v>0</v>
      </c>
    </row>
    <row r="14981" spans="2:18" ht="20.25" hidden="1" customHeight="1">
      <c r="B14981" s="36" t="str">
        <f t="shared" si="3894"/>
        <v>b</v>
      </c>
      <c r="C14981" s="42">
        <v>6</v>
      </c>
      <c r="D14981" s="42"/>
      <c r="F14981" s="343" t="s">
        <v>601</v>
      </c>
      <c r="G14981" s="45" t="s">
        <v>182</v>
      </c>
      <c r="H14981" s="106"/>
      <c r="I14981" s="105">
        <f t="shared" si="3892"/>
        <v>0</v>
      </c>
      <c r="J14981" s="107"/>
      <c r="K14981" s="107"/>
      <c r="L14981" s="105">
        <f t="shared" si="3895"/>
        <v>0</v>
      </c>
      <c r="M14981" s="107"/>
      <c r="N14981" s="107"/>
      <c r="R14981" s="352">
        <f>L15211-[1]გადასახდელები!L13601</f>
        <v>0</v>
      </c>
    </row>
    <row r="14982" spans="2:18" ht="20.25" hidden="1" customHeight="1">
      <c r="B14982" s="36" t="str">
        <f t="shared" si="3894"/>
        <v>b</v>
      </c>
      <c r="C14982" s="42">
        <v>6</v>
      </c>
      <c r="D14982" s="42"/>
      <c r="F14982" s="343" t="s">
        <v>602</v>
      </c>
      <c r="G14982" s="45" t="s">
        <v>183</v>
      </c>
      <c r="H14982" s="106"/>
      <c r="I14982" s="105">
        <f t="shared" si="3892"/>
        <v>0</v>
      </c>
      <c r="J14982" s="107"/>
      <c r="K14982" s="107"/>
      <c r="L14982" s="105">
        <f t="shared" si="3895"/>
        <v>0</v>
      </c>
      <c r="M14982" s="107"/>
      <c r="N14982" s="107"/>
      <c r="R14982" s="352">
        <f>L15212-[1]გადასახდელები!L13602</f>
        <v>0</v>
      </c>
    </row>
    <row r="14983" spans="2:18" ht="20.25" hidden="1" customHeight="1">
      <c r="B14983" s="36" t="str">
        <f t="shared" si="3894"/>
        <v>b</v>
      </c>
      <c r="C14983" s="42">
        <v>6</v>
      </c>
      <c r="D14983" s="42"/>
      <c r="F14983" s="343" t="s">
        <v>603</v>
      </c>
      <c r="G14983" s="45" t="s">
        <v>184</v>
      </c>
      <c r="H14983" s="106"/>
      <c r="I14983" s="105">
        <f t="shared" si="3892"/>
        <v>0</v>
      </c>
      <c r="J14983" s="107"/>
      <c r="K14983" s="107"/>
      <c r="L14983" s="105">
        <f t="shared" si="3895"/>
        <v>0</v>
      </c>
      <c r="M14983" s="107"/>
      <c r="N14983" s="107"/>
      <c r="R14983" s="352">
        <f>L15213-[1]გადასახდელები!L13603</f>
        <v>0</v>
      </c>
    </row>
    <row r="14984" spans="2:18" ht="20.25" hidden="1" customHeight="1">
      <c r="B14984" s="36" t="str">
        <f t="shared" si="3894"/>
        <v>b</v>
      </c>
      <c r="C14984" s="42">
        <v>6</v>
      </c>
      <c r="D14984" s="42"/>
      <c r="F14984" s="343" t="s">
        <v>538</v>
      </c>
      <c r="G14984" s="45" t="s">
        <v>185</v>
      </c>
      <c r="H14984" s="106"/>
      <c r="I14984" s="105">
        <f t="shared" si="3892"/>
        <v>0</v>
      </c>
      <c r="J14984" s="107"/>
      <c r="K14984" s="107"/>
      <c r="L14984" s="105">
        <f t="shared" si="3895"/>
        <v>0</v>
      </c>
      <c r="M14984" s="107"/>
      <c r="N14984" s="107"/>
      <c r="R14984" s="352">
        <f>L15214-[1]გადასახდელები!L13604</f>
        <v>0</v>
      </c>
    </row>
    <row r="14985" spans="2:18" ht="20.25" hidden="1" customHeight="1">
      <c r="B14985" s="36" t="str">
        <f t="shared" si="3894"/>
        <v>b</v>
      </c>
      <c r="C14985" s="42">
        <v>6</v>
      </c>
      <c r="D14985" s="42"/>
      <c r="F14985" s="343" t="s">
        <v>604</v>
      </c>
      <c r="G14985" s="45" t="s">
        <v>186</v>
      </c>
      <c r="H14985" s="106"/>
      <c r="I14985" s="105">
        <f t="shared" si="3892"/>
        <v>0</v>
      </c>
      <c r="J14985" s="107"/>
      <c r="K14985" s="107"/>
      <c r="L14985" s="105">
        <f t="shared" si="3895"/>
        <v>0</v>
      </c>
      <c r="M14985" s="107"/>
      <c r="N14985" s="107"/>
      <c r="R14985" s="352">
        <f>L15215-[1]გადასახდელები!L13605</f>
        <v>0</v>
      </c>
    </row>
    <row r="14986" spans="2:18" ht="20.25" hidden="1" customHeight="1">
      <c r="B14986" s="36" t="str">
        <f t="shared" si="3894"/>
        <v>b</v>
      </c>
      <c r="C14986" s="42">
        <v>6</v>
      </c>
      <c r="D14986" s="42"/>
      <c r="F14986" s="343" t="s">
        <v>605</v>
      </c>
      <c r="G14986" s="45" t="s">
        <v>187</v>
      </c>
      <c r="H14986" s="106"/>
      <c r="I14986" s="105">
        <f t="shared" si="3892"/>
        <v>0</v>
      </c>
      <c r="J14986" s="107"/>
      <c r="K14986" s="107"/>
      <c r="L14986" s="105">
        <f t="shared" si="3895"/>
        <v>0</v>
      </c>
      <c r="M14986" s="107"/>
      <c r="N14986" s="107"/>
      <c r="R14986" s="352">
        <f>L15216-[1]გადასახდელები!L13606</f>
        <v>0</v>
      </c>
    </row>
    <row r="14987" spans="2:18" ht="20.25" hidden="1" customHeight="1">
      <c r="B14987" s="36" t="str">
        <f t="shared" si="3894"/>
        <v>b</v>
      </c>
      <c r="C14987" s="42">
        <v>6</v>
      </c>
      <c r="D14987" s="42"/>
      <c r="F14987" s="343" t="s">
        <v>606</v>
      </c>
      <c r="G14987" s="45" t="s">
        <v>188</v>
      </c>
      <c r="H14987" s="106"/>
      <c r="I14987" s="105">
        <f t="shared" si="3892"/>
        <v>0</v>
      </c>
      <c r="J14987" s="107"/>
      <c r="K14987" s="107"/>
      <c r="L14987" s="105">
        <f t="shared" si="3895"/>
        <v>0</v>
      </c>
      <c r="M14987" s="107"/>
      <c r="N14987" s="107"/>
      <c r="R14987" s="352">
        <f>L15217-[1]გადასახდელები!L13607</f>
        <v>0</v>
      </c>
    </row>
    <row r="14988" spans="2:18" ht="20.25" hidden="1" customHeight="1">
      <c r="B14988" s="36" t="str">
        <f t="shared" si="3894"/>
        <v>b</v>
      </c>
      <c r="C14988" s="42">
        <v>6</v>
      </c>
      <c r="D14988" s="42"/>
      <c r="F14988" s="343" t="s">
        <v>607</v>
      </c>
      <c r="G14988" s="45" t="s">
        <v>189</v>
      </c>
      <c r="H14988" s="106"/>
      <c r="I14988" s="105">
        <f t="shared" si="3892"/>
        <v>0</v>
      </c>
      <c r="J14988" s="107"/>
      <c r="K14988" s="107"/>
      <c r="L14988" s="105">
        <f t="shared" si="3895"/>
        <v>0</v>
      </c>
      <c r="M14988" s="107"/>
      <c r="N14988" s="107"/>
      <c r="R14988" s="352">
        <f>L15218-[1]გადასახდელები!L13608</f>
        <v>0</v>
      </c>
    </row>
    <row r="14989" spans="2:18" ht="20.25" hidden="1" customHeight="1">
      <c r="B14989" s="36" t="str">
        <f t="shared" si="3894"/>
        <v>b</v>
      </c>
      <c r="C14989" s="42">
        <v>6</v>
      </c>
      <c r="D14989" s="42"/>
      <c r="F14989" s="343" t="s">
        <v>608</v>
      </c>
      <c r="G14989" s="45" t="s">
        <v>190</v>
      </c>
      <c r="H14989" s="106"/>
      <c r="I14989" s="105">
        <f t="shared" si="3892"/>
        <v>0</v>
      </c>
      <c r="J14989" s="107"/>
      <c r="K14989" s="107"/>
      <c r="L14989" s="105">
        <f t="shared" si="3895"/>
        <v>0</v>
      </c>
      <c r="M14989" s="107"/>
      <c r="N14989" s="107"/>
      <c r="R14989" s="352">
        <f>L15219-[1]გადასახდელები!L13609</f>
        <v>0</v>
      </c>
    </row>
    <row r="14990" spans="2:18" ht="30.75" hidden="1" customHeight="1">
      <c r="B14990" s="36" t="str">
        <f t="shared" si="3894"/>
        <v>b</v>
      </c>
      <c r="C14990" s="42">
        <v>6</v>
      </c>
      <c r="D14990" s="42"/>
      <c r="F14990" s="343" t="s">
        <v>539</v>
      </c>
      <c r="G14990" s="45" t="s">
        <v>231</v>
      </c>
      <c r="H14990" s="106"/>
      <c r="I14990" s="105">
        <f t="shared" si="3892"/>
        <v>0</v>
      </c>
      <c r="J14990" s="107"/>
      <c r="K14990" s="107"/>
      <c r="L14990" s="105">
        <f t="shared" si="3895"/>
        <v>0</v>
      </c>
      <c r="M14990" s="107"/>
      <c r="N14990" s="107"/>
      <c r="R14990" s="352">
        <f>L15220-[1]გადასახდელები!L13610</f>
        <v>0</v>
      </c>
    </row>
    <row r="14991" spans="2:18" ht="20.25" hidden="1" customHeight="1">
      <c r="B14991" s="36" t="str">
        <f t="shared" si="3894"/>
        <v>b</v>
      </c>
      <c r="C14991" s="42">
        <v>5</v>
      </c>
      <c r="D14991" s="42"/>
      <c r="F14991" s="342" t="s">
        <v>609</v>
      </c>
      <c r="G14991" s="48" t="s">
        <v>197</v>
      </c>
      <c r="H14991" s="96">
        <f>SUM(H14992:H14994)</f>
        <v>0</v>
      </c>
      <c r="I14991" s="97">
        <f t="shared" si="3892"/>
        <v>0</v>
      </c>
      <c r="J14991" s="98">
        <f>SUM(J14992:J14994)</f>
        <v>0</v>
      </c>
      <c r="K14991" s="98">
        <f>SUM(K14992:K14994)</f>
        <v>0</v>
      </c>
      <c r="L14991" s="97">
        <f t="shared" si="3895"/>
        <v>0</v>
      </c>
      <c r="M14991" s="98">
        <f>SUM(M14992:M14994)</f>
        <v>0</v>
      </c>
      <c r="N14991" s="98">
        <f>SUM(N14992:N14994)</f>
        <v>0</v>
      </c>
      <c r="O14991" s="82" t="s">
        <v>146</v>
      </c>
      <c r="R14991" s="352">
        <f>L15221-[1]გადასახდელები!L13611</f>
        <v>0</v>
      </c>
    </row>
    <row r="14992" spans="2:18" ht="20.25" hidden="1" customHeight="1">
      <c r="B14992" s="36" t="str">
        <f t="shared" si="3894"/>
        <v>b</v>
      </c>
      <c r="C14992" s="42">
        <v>6</v>
      </c>
      <c r="D14992" s="42"/>
      <c r="F14992" s="343" t="s">
        <v>610</v>
      </c>
      <c r="G14992" s="45" t="s">
        <v>191</v>
      </c>
      <c r="H14992" s="106"/>
      <c r="I14992" s="105">
        <f t="shared" si="3892"/>
        <v>0</v>
      </c>
      <c r="J14992" s="107"/>
      <c r="K14992" s="107"/>
      <c r="L14992" s="105">
        <f t="shared" si="3895"/>
        <v>0</v>
      </c>
      <c r="M14992" s="107"/>
      <c r="N14992" s="107"/>
      <c r="R14992" s="352">
        <f>L15222-[1]გადასახდელები!L13612</f>
        <v>0</v>
      </c>
    </row>
    <row r="14993" spans="2:18" ht="20.25" hidden="1" customHeight="1">
      <c r="B14993" s="36" t="str">
        <f t="shared" si="3894"/>
        <v>b</v>
      </c>
      <c r="C14993" s="42">
        <v>6</v>
      </c>
      <c r="D14993" s="42"/>
      <c r="F14993" s="343" t="s">
        <v>611</v>
      </c>
      <c r="G14993" s="45" t="s">
        <v>192</v>
      </c>
      <c r="H14993" s="106"/>
      <c r="I14993" s="105">
        <f t="shared" ref="I14993:I15056" si="3896">J14993+K14993</f>
        <v>0</v>
      </c>
      <c r="J14993" s="107"/>
      <c r="K14993" s="107"/>
      <c r="L14993" s="105">
        <f t="shared" si="3895"/>
        <v>0</v>
      </c>
      <c r="M14993" s="107"/>
      <c r="N14993" s="107"/>
      <c r="R14993" s="352">
        <f>L15223-[1]გადასახდელები!L13613</f>
        <v>0</v>
      </c>
    </row>
    <row r="14994" spans="2:18" ht="30.75" hidden="1" customHeight="1">
      <c r="B14994" s="36" t="str">
        <f t="shared" si="3894"/>
        <v>b</v>
      </c>
      <c r="C14994" s="42">
        <v>6</v>
      </c>
      <c r="D14994" s="42"/>
      <c r="F14994" s="343" t="s">
        <v>612</v>
      </c>
      <c r="G14994" s="45" t="s">
        <v>232</v>
      </c>
      <c r="H14994" s="106"/>
      <c r="I14994" s="105">
        <f t="shared" si="3896"/>
        <v>0</v>
      </c>
      <c r="J14994" s="107"/>
      <c r="K14994" s="107"/>
      <c r="L14994" s="105">
        <f t="shared" si="3895"/>
        <v>0</v>
      </c>
      <c r="M14994" s="107"/>
      <c r="N14994" s="107"/>
      <c r="R14994" s="352">
        <f>L15224-[1]გადასახდელები!L13614</f>
        <v>0</v>
      </c>
    </row>
    <row r="14995" spans="2:18" ht="30.75" hidden="1" customHeight="1">
      <c r="B14995" s="36" t="str">
        <f t="shared" si="3894"/>
        <v>b</v>
      </c>
      <c r="C14995" s="42">
        <v>5</v>
      </c>
      <c r="D14995" s="42"/>
      <c r="F14995" s="343" t="s">
        <v>613</v>
      </c>
      <c r="G14995" s="48" t="s">
        <v>233</v>
      </c>
      <c r="H14995" s="101"/>
      <c r="I14995" s="97">
        <f t="shared" si="3896"/>
        <v>0</v>
      </c>
      <c r="J14995" s="102"/>
      <c r="K14995" s="102"/>
      <c r="L14995" s="97">
        <f t="shared" si="3895"/>
        <v>0</v>
      </c>
      <c r="M14995" s="102"/>
      <c r="N14995" s="102"/>
      <c r="R14995" s="352">
        <f>L15225-[1]გადასახდელები!L13615</f>
        <v>0</v>
      </c>
    </row>
    <row r="14996" spans="2:18" ht="34.5" hidden="1" customHeight="1">
      <c r="B14996" s="36" t="str">
        <f t="shared" si="3894"/>
        <v>b</v>
      </c>
      <c r="C14996" s="42">
        <v>5</v>
      </c>
      <c r="D14996" s="42"/>
      <c r="F14996" s="343" t="s">
        <v>614</v>
      </c>
      <c r="G14996" s="50" t="s">
        <v>367</v>
      </c>
      <c r="H14996" s="101"/>
      <c r="I14996" s="97">
        <f t="shared" si="3896"/>
        <v>0</v>
      </c>
      <c r="J14996" s="102"/>
      <c r="K14996" s="102"/>
      <c r="L14996" s="97">
        <f t="shared" si="3895"/>
        <v>0</v>
      </c>
      <c r="M14996" s="102"/>
      <c r="N14996" s="102"/>
      <c r="R14996" s="352">
        <f>L15226-[1]გადასახდელები!L13616</f>
        <v>0</v>
      </c>
    </row>
    <row r="14997" spans="2:18" ht="34.5" hidden="1" customHeight="1">
      <c r="B14997" s="36" t="str">
        <f t="shared" si="3894"/>
        <v>b</v>
      </c>
      <c r="C14997" s="42">
        <v>5</v>
      </c>
      <c r="D14997" s="42"/>
      <c r="F14997" s="343" t="s">
        <v>540</v>
      </c>
      <c r="G14997" s="48" t="s">
        <v>234</v>
      </c>
      <c r="H14997" s="101"/>
      <c r="I14997" s="97">
        <f t="shared" si="3896"/>
        <v>0</v>
      </c>
      <c r="J14997" s="102"/>
      <c r="K14997" s="102"/>
      <c r="L14997" s="97">
        <f t="shared" si="3895"/>
        <v>0</v>
      </c>
      <c r="M14997" s="102"/>
      <c r="N14997" s="102"/>
      <c r="R14997" s="352">
        <f>L15227-[1]გადასახდელები!L13617</f>
        <v>0</v>
      </c>
    </row>
    <row r="14998" spans="2:18" ht="50.25" hidden="1" customHeight="1">
      <c r="B14998" s="36" t="str">
        <f t="shared" si="3894"/>
        <v>b</v>
      </c>
      <c r="C14998" s="42">
        <v>5</v>
      </c>
      <c r="D14998" s="42"/>
      <c r="F14998" s="343" t="s">
        <v>541</v>
      </c>
      <c r="G14998" s="48" t="s">
        <v>235</v>
      </c>
      <c r="H14998" s="101"/>
      <c r="I14998" s="97">
        <f t="shared" si="3896"/>
        <v>0</v>
      </c>
      <c r="J14998" s="102"/>
      <c r="K14998" s="102"/>
      <c r="L14998" s="97">
        <f t="shared" si="3895"/>
        <v>0</v>
      </c>
      <c r="M14998" s="102"/>
      <c r="N14998" s="102"/>
      <c r="R14998" s="352">
        <f>L15228-[1]გადასახდელები!L13618</f>
        <v>0</v>
      </c>
    </row>
    <row r="14999" spans="2:18" ht="20.25" hidden="1" customHeight="1">
      <c r="B14999" s="36" t="str">
        <f t="shared" si="3894"/>
        <v>b</v>
      </c>
      <c r="C14999" s="42">
        <v>5</v>
      </c>
      <c r="D14999" s="42"/>
      <c r="F14999" s="343" t="s">
        <v>542</v>
      </c>
      <c r="G14999" s="48" t="s">
        <v>236</v>
      </c>
      <c r="H14999" s="101"/>
      <c r="I14999" s="97">
        <f t="shared" si="3896"/>
        <v>0</v>
      </c>
      <c r="J14999" s="102"/>
      <c r="K14999" s="102"/>
      <c r="L14999" s="97">
        <f t="shared" si="3895"/>
        <v>0</v>
      </c>
      <c r="M14999" s="102"/>
      <c r="N14999" s="102"/>
      <c r="R14999" s="352">
        <f>L15229-[1]გადასახდელები!L13619</f>
        <v>0</v>
      </c>
    </row>
    <row r="15000" spans="2:18" ht="20.25" hidden="1" customHeight="1">
      <c r="B15000" s="36" t="str">
        <f t="shared" si="3894"/>
        <v>b</v>
      </c>
      <c r="C15000" s="42">
        <v>5</v>
      </c>
      <c r="D15000" s="42"/>
      <c r="F15000" s="343" t="s">
        <v>543</v>
      </c>
      <c r="G15000" s="48" t="s">
        <v>237</v>
      </c>
      <c r="H15000" s="101"/>
      <c r="I15000" s="97">
        <f t="shared" si="3896"/>
        <v>0</v>
      </c>
      <c r="J15000" s="102"/>
      <c r="K15000" s="102"/>
      <c r="L15000" s="97">
        <f t="shared" si="3895"/>
        <v>0</v>
      </c>
      <c r="M15000" s="102"/>
      <c r="N15000" s="102"/>
      <c r="R15000" s="352">
        <f>L15230-[1]გადასახდელები!L13620</f>
        <v>0</v>
      </c>
    </row>
    <row r="15001" spans="2:18" ht="20.25" hidden="1" customHeight="1">
      <c r="B15001" s="36" t="str">
        <f t="shared" si="3894"/>
        <v>b</v>
      </c>
      <c r="C15001" s="42">
        <v>5</v>
      </c>
      <c r="D15001" s="42"/>
      <c r="F15001" s="342" t="s">
        <v>544</v>
      </c>
      <c r="G15001" s="48" t="s">
        <v>238</v>
      </c>
      <c r="H15001" s="96">
        <f>SUM(H15002:H15008)</f>
        <v>0</v>
      </c>
      <c r="I15001" s="97">
        <f t="shared" si="3896"/>
        <v>0</v>
      </c>
      <c r="J15001" s="98">
        <f>SUM(J15002:J15008)</f>
        <v>0</v>
      </c>
      <c r="K15001" s="98">
        <f>SUM(K15002:K15008)</f>
        <v>0</v>
      </c>
      <c r="L15001" s="97">
        <f t="shared" si="3895"/>
        <v>0</v>
      </c>
      <c r="M15001" s="98">
        <f>SUM(M15002:M15008)</f>
        <v>0</v>
      </c>
      <c r="N15001" s="98">
        <f>SUM(N15002:N15008)</f>
        <v>0</v>
      </c>
      <c r="O15001" s="82" t="s">
        <v>146</v>
      </c>
      <c r="R15001" s="352">
        <f>L15231-[1]გადასახდელები!L13621</f>
        <v>0</v>
      </c>
    </row>
    <row r="15002" spans="2:18" ht="23.25" hidden="1" customHeight="1">
      <c r="B15002" s="36" t="str">
        <f t="shared" si="3894"/>
        <v>b</v>
      </c>
      <c r="C15002" s="42">
        <v>6</v>
      </c>
      <c r="D15002" s="42"/>
      <c r="F15002" s="343" t="s">
        <v>545</v>
      </c>
      <c r="G15002" s="45" t="s">
        <v>198</v>
      </c>
      <c r="H15002" s="106"/>
      <c r="I15002" s="105">
        <f t="shared" si="3896"/>
        <v>0</v>
      </c>
      <c r="J15002" s="107"/>
      <c r="K15002" s="107"/>
      <c r="L15002" s="105">
        <f t="shared" si="3895"/>
        <v>0</v>
      </c>
      <c r="M15002" s="107"/>
      <c r="N15002" s="107"/>
      <c r="R15002" s="352">
        <f>L15232-[1]გადასახდელები!L13622</f>
        <v>0</v>
      </c>
    </row>
    <row r="15003" spans="2:18" ht="20.25" hidden="1" customHeight="1">
      <c r="B15003" s="36" t="str">
        <f t="shared" si="3894"/>
        <v>b</v>
      </c>
      <c r="C15003" s="42">
        <v>6</v>
      </c>
      <c r="D15003" s="42"/>
      <c r="F15003" s="343" t="s">
        <v>546</v>
      </c>
      <c r="G15003" s="45" t="s">
        <v>199</v>
      </c>
      <c r="H15003" s="106"/>
      <c r="I15003" s="105">
        <f t="shared" si="3896"/>
        <v>0</v>
      </c>
      <c r="J15003" s="107"/>
      <c r="K15003" s="107"/>
      <c r="L15003" s="105">
        <f t="shared" si="3895"/>
        <v>0</v>
      </c>
      <c r="M15003" s="107"/>
      <c r="N15003" s="107"/>
      <c r="R15003" s="352">
        <f>L15233-[1]გადასახდელები!L13623</f>
        <v>0</v>
      </c>
    </row>
    <row r="15004" spans="2:18" ht="23.25" hidden="1" customHeight="1">
      <c r="B15004" s="36" t="str">
        <f t="shared" si="3894"/>
        <v>b</v>
      </c>
      <c r="C15004" s="42">
        <v>6</v>
      </c>
      <c r="D15004" s="42"/>
      <c r="F15004" s="343" t="s">
        <v>547</v>
      </c>
      <c r="G15004" s="45" t="s">
        <v>200</v>
      </c>
      <c r="H15004" s="106"/>
      <c r="I15004" s="105">
        <f t="shared" si="3896"/>
        <v>0</v>
      </c>
      <c r="J15004" s="107"/>
      <c r="K15004" s="107"/>
      <c r="L15004" s="105">
        <f t="shared" si="3895"/>
        <v>0</v>
      </c>
      <c r="M15004" s="107"/>
      <c r="N15004" s="107"/>
      <c r="R15004" s="352">
        <f>L15234-[1]გადასახდელები!L13624</f>
        <v>0</v>
      </c>
    </row>
    <row r="15005" spans="2:18" ht="31.5" hidden="1" customHeight="1">
      <c r="B15005" s="36" t="str">
        <f t="shared" si="3894"/>
        <v>b</v>
      </c>
      <c r="C15005" s="42">
        <v>6</v>
      </c>
      <c r="D15005" s="42"/>
      <c r="F15005" s="343" t="s">
        <v>615</v>
      </c>
      <c r="G15005" s="45" t="s">
        <v>201</v>
      </c>
      <c r="H15005" s="106"/>
      <c r="I15005" s="105">
        <f t="shared" si="3896"/>
        <v>0</v>
      </c>
      <c r="J15005" s="107"/>
      <c r="K15005" s="107"/>
      <c r="L15005" s="105">
        <f t="shared" si="3895"/>
        <v>0</v>
      </c>
      <c r="M15005" s="107"/>
      <c r="N15005" s="107"/>
      <c r="R15005" s="352">
        <f>L15235-[1]გადასახდელები!L13625</f>
        <v>0</v>
      </c>
    </row>
    <row r="15006" spans="2:18" ht="33.75" hidden="1" customHeight="1">
      <c r="B15006" s="36" t="str">
        <f t="shared" si="3894"/>
        <v>b</v>
      </c>
      <c r="C15006" s="42">
        <v>6</v>
      </c>
      <c r="D15006" s="42"/>
      <c r="F15006" s="343" t="s">
        <v>548</v>
      </c>
      <c r="G15006" s="45" t="s">
        <v>239</v>
      </c>
      <c r="H15006" s="106"/>
      <c r="I15006" s="105">
        <f t="shared" si="3896"/>
        <v>0</v>
      </c>
      <c r="J15006" s="107"/>
      <c r="K15006" s="107"/>
      <c r="L15006" s="105">
        <f t="shared" si="3895"/>
        <v>0</v>
      </c>
      <c r="M15006" s="107"/>
      <c r="N15006" s="107"/>
      <c r="R15006" s="352">
        <f>L15236-[1]გადასახდელები!L13626</f>
        <v>0</v>
      </c>
    </row>
    <row r="15007" spans="2:18" ht="34.5" hidden="1" customHeight="1">
      <c r="B15007" s="36" t="str">
        <f t="shared" si="3894"/>
        <v>b</v>
      </c>
      <c r="C15007" s="42">
        <v>6</v>
      </c>
      <c r="D15007" s="42"/>
      <c r="F15007" s="343" t="s">
        <v>616</v>
      </c>
      <c r="G15007" s="45" t="s">
        <v>240</v>
      </c>
      <c r="H15007" s="106"/>
      <c r="I15007" s="105">
        <f t="shared" si="3896"/>
        <v>0</v>
      </c>
      <c r="J15007" s="107"/>
      <c r="K15007" s="107"/>
      <c r="L15007" s="105">
        <f t="shared" si="3895"/>
        <v>0</v>
      </c>
      <c r="M15007" s="107"/>
      <c r="N15007" s="107"/>
      <c r="R15007" s="352">
        <f>L15237-[1]გადასახდელები!L13627</f>
        <v>0</v>
      </c>
    </row>
    <row r="15008" spans="2:18" ht="33.75" hidden="1" customHeight="1">
      <c r="B15008" s="36" t="str">
        <f t="shared" si="3894"/>
        <v>b</v>
      </c>
      <c r="C15008" s="42">
        <v>6</v>
      </c>
      <c r="D15008" s="42"/>
      <c r="F15008" s="343" t="s">
        <v>617</v>
      </c>
      <c r="G15008" s="45" t="s">
        <v>241</v>
      </c>
      <c r="H15008" s="106"/>
      <c r="I15008" s="105">
        <f t="shared" si="3896"/>
        <v>0</v>
      </c>
      <c r="J15008" s="107"/>
      <c r="K15008" s="107"/>
      <c r="L15008" s="105">
        <f t="shared" si="3895"/>
        <v>0</v>
      </c>
      <c r="M15008" s="107"/>
      <c r="N15008" s="107"/>
      <c r="R15008" s="352">
        <f>L15238-[1]გადასახდელები!L13628</f>
        <v>0</v>
      </c>
    </row>
    <row r="15009" spans="2:18" ht="34.5" hidden="1" customHeight="1">
      <c r="B15009" s="36" t="str">
        <f t="shared" si="3894"/>
        <v>b</v>
      </c>
      <c r="C15009" s="42">
        <v>5</v>
      </c>
      <c r="D15009" s="42"/>
      <c r="F15009" s="343" t="s">
        <v>618</v>
      </c>
      <c r="G15009" s="48" t="s">
        <v>242</v>
      </c>
      <c r="H15009" s="109"/>
      <c r="I15009" s="97">
        <f t="shared" si="3896"/>
        <v>0</v>
      </c>
      <c r="J15009" s="110"/>
      <c r="K15009" s="110"/>
      <c r="L15009" s="97">
        <f t="shared" si="3895"/>
        <v>0</v>
      </c>
      <c r="M15009" s="110"/>
      <c r="N15009" s="110"/>
      <c r="R15009" s="352">
        <f>L15239-[1]გადასახდელები!L13629</f>
        <v>0</v>
      </c>
    </row>
    <row r="15010" spans="2:18" ht="24.75" hidden="1" customHeight="1">
      <c r="B15010" s="36" t="str">
        <f t="shared" si="3894"/>
        <v>b</v>
      </c>
      <c r="C15010" s="42">
        <v>5</v>
      </c>
      <c r="D15010" s="42"/>
      <c r="F15010" s="343" t="s">
        <v>549</v>
      </c>
      <c r="G15010" s="48" t="s">
        <v>243</v>
      </c>
      <c r="H15010" s="109"/>
      <c r="I15010" s="97">
        <f t="shared" si="3896"/>
        <v>0</v>
      </c>
      <c r="J15010" s="110"/>
      <c r="K15010" s="110"/>
      <c r="L15010" s="97">
        <f t="shared" si="3895"/>
        <v>0</v>
      </c>
      <c r="M15010" s="110"/>
      <c r="N15010" s="110"/>
      <c r="R15010" s="352">
        <f>L15240-[1]გადასახდელები!L13630</f>
        <v>0</v>
      </c>
    </row>
    <row r="15011" spans="2:18" ht="27.75" hidden="1" customHeight="1">
      <c r="B15011" s="36" t="str">
        <f t="shared" si="3894"/>
        <v>b</v>
      </c>
      <c r="C15011" s="42">
        <v>4</v>
      </c>
      <c r="D15011" s="42"/>
      <c r="F15011" s="343" t="s">
        <v>550</v>
      </c>
      <c r="G15011" s="47" t="s">
        <v>244</v>
      </c>
      <c r="H15011" s="103"/>
      <c r="I15011" s="108">
        <f t="shared" si="3896"/>
        <v>0</v>
      </c>
      <c r="J15011" s="104"/>
      <c r="K15011" s="104"/>
      <c r="L15011" s="108">
        <f t="shared" si="3895"/>
        <v>0</v>
      </c>
      <c r="M15011" s="104"/>
      <c r="N15011" s="104"/>
      <c r="R15011" s="352">
        <f>L15241-[1]გადასახდელები!L13631</f>
        <v>0</v>
      </c>
    </row>
    <row r="15012" spans="2:18" ht="23.25" hidden="1" customHeight="1">
      <c r="B15012" s="36" t="str">
        <f t="shared" si="3894"/>
        <v>b</v>
      </c>
      <c r="C15012" s="42">
        <v>4</v>
      </c>
      <c r="D15012" s="42"/>
      <c r="F15012" s="343" t="s">
        <v>619</v>
      </c>
      <c r="G15012" s="47" t="s">
        <v>245</v>
      </c>
      <c r="H15012" s="103"/>
      <c r="I15012" s="108">
        <f t="shared" si="3896"/>
        <v>0</v>
      </c>
      <c r="J15012" s="104"/>
      <c r="K15012" s="104"/>
      <c r="L15012" s="108">
        <f t="shared" si="3895"/>
        <v>0</v>
      </c>
      <c r="M15012" s="104"/>
      <c r="N15012" s="104"/>
      <c r="R15012" s="352">
        <f>L15242-[1]გადასახდელები!L13632</f>
        <v>0</v>
      </c>
    </row>
    <row r="15013" spans="2:18" ht="24" hidden="1" customHeight="1">
      <c r="B15013" s="36" t="str">
        <f t="shared" si="3894"/>
        <v>b</v>
      </c>
      <c r="C15013" s="42">
        <v>4</v>
      </c>
      <c r="D15013" s="42"/>
      <c r="F15013" s="343" t="s">
        <v>620</v>
      </c>
      <c r="G15013" s="47" t="s">
        <v>246</v>
      </c>
      <c r="H15013" s="103"/>
      <c r="I15013" s="108">
        <f t="shared" si="3896"/>
        <v>0</v>
      </c>
      <c r="J15013" s="104"/>
      <c r="K15013" s="104"/>
      <c r="L15013" s="108">
        <f t="shared" si="3895"/>
        <v>0</v>
      </c>
      <c r="M15013" s="104"/>
      <c r="N15013" s="104"/>
      <c r="R15013" s="352">
        <f>L15243-[1]გადასახდელები!L13633</f>
        <v>0</v>
      </c>
    </row>
    <row r="15014" spans="2:18" ht="34.5" hidden="1" customHeight="1">
      <c r="B15014" s="36" t="str">
        <f t="shared" si="3894"/>
        <v>b</v>
      </c>
      <c r="C15014" s="42">
        <v>4</v>
      </c>
      <c r="D15014" s="42"/>
      <c r="F15014" s="343" t="s">
        <v>551</v>
      </c>
      <c r="G15014" s="47" t="s">
        <v>247</v>
      </c>
      <c r="H15014" s="103"/>
      <c r="I15014" s="108">
        <f t="shared" si="3896"/>
        <v>0</v>
      </c>
      <c r="J15014" s="104"/>
      <c r="K15014" s="104"/>
      <c r="L15014" s="108">
        <f t="shared" si="3895"/>
        <v>0</v>
      </c>
      <c r="M15014" s="104"/>
      <c r="N15014" s="104"/>
      <c r="R15014" s="352">
        <f>L15244-[1]გადასახდელები!L13634</f>
        <v>0</v>
      </c>
    </row>
    <row r="15015" spans="2:18" ht="33" hidden="1" customHeight="1">
      <c r="B15015" s="36" t="str">
        <f t="shared" si="3894"/>
        <v>b</v>
      </c>
      <c r="C15015" s="42">
        <v>4</v>
      </c>
      <c r="D15015" s="42"/>
      <c r="F15015" s="342" t="s">
        <v>552</v>
      </c>
      <c r="G15015" s="47" t="s">
        <v>248</v>
      </c>
      <c r="H15015" s="93">
        <f>SUM(H15016:H15021)</f>
        <v>0</v>
      </c>
      <c r="I15015" s="94">
        <f t="shared" si="3896"/>
        <v>0</v>
      </c>
      <c r="J15015" s="95">
        <f>SUM(J15016:J15021)</f>
        <v>0</v>
      </c>
      <c r="K15015" s="95">
        <f>SUM(K15016:K15021)</f>
        <v>0</v>
      </c>
      <c r="L15015" s="94">
        <f t="shared" si="3895"/>
        <v>0</v>
      </c>
      <c r="M15015" s="95">
        <f>SUM(M15016:M15021)</f>
        <v>0</v>
      </c>
      <c r="N15015" s="95">
        <f>SUM(N15016:N15021)</f>
        <v>0</v>
      </c>
      <c r="O15015" s="82" t="s">
        <v>146</v>
      </c>
      <c r="R15015" s="352">
        <f>L15245-[1]გადასახდელები!L13635</f>
        <v>0</v>
      </c>
    </row>
    <row r="15016" spans="2:18" ht="20.25" hidden="1" customHeight="1">
      <c r="B15016" s="36" t="str">
        <f t="shared" si="3894"/>
        <v>b</v>
      </c>
      <c r="C15016" s="42">
        <v>5</v>
      </c>
      <c r="D15016" s="42"/>
      <c r="F15016" s="343" t="s">
        <v>553</v>
      </c>
      <c r="G15016" s="48" t="s">
        <v>249</v>
      </c>
      <c r="H15016" s="109"/>
      <c r="I15016" s="97">
        <f t="shared" si="3896"/>
        <v>0</v>
      </c>
      <c r="J15016" s="110"/>
      <c r="K15016" s="110"/>
      <c r="L15016" s="97">
        <f t="shared" si="3895"/>
        <v>0</v>
      </c>
      <c r="M15016" s="110"/>
      <c r="N15016" s="110"/>
      <c r="Q15016" s="17">
        <f>82+55</f>
        <v>137</v>
      </c>
      <c r="R15016" s="352">
        <f>L15246-[1]გადასახდელები!L13636</f>
        <v>0</v>
      </c>
    </row>
    <row r="15017" spans="2:18" ht="20.25" hidden="1" customHeight="1">
      <c r="B15017" s="36" t="str">
        <f t="shared" si="3894"/>
        <v>b</v>
      </c>
      <c r="C15017" s="42">
        <v>5</v>
      </c>
      <c r="D15017" s="42"/>
      <c r="F15017" s="343" t="s">
        <v>554</v>
      </c>
      <c r="G15017" s="48" t="s">
        <v>250</v>
      </c>
      <c r="H15017" s="109"/>
      <c r="I15017" s="97">
        <f t="shared" si="3896"/>
        <v>0</v>
      </c>
      <c r="J15017" s="110"/>
      <c r="K15017" s="110"/>
      <c r="L15017" s="97">
        <f t="shared" si="3895"/>
        <v>0</v>
      </c>
      <c r="M15017" s="110"/>
      <c r="N15017" s="110"/>
      <c r="R15017" s="352">
        <f>L15247-[1]გადასახდელები!L13637</f>
        <v>0</v>
      </c>
    </row>
    <row r="15018" spans="2:18" ht="35.25" hidden="1" customHeight="1">
      <c r="B15018" s="36" t="str">
        <f t="shared" si="3894"/>
        <v>b</v>
      </c>
      <c r="C15018" s="42">
        <v>5</v>
      </c>
      <c r="D15018" s="42"/>
      <c r="F15018" s="343" t="s">
        <v>555</v>
      </c>
      <c r="G15018" s="48" t="s">
        <v>251</v>
      </c>
      <c r="H15018" s="109"/>
      <c r="I15018" s="97">
        <f t="shared" si="3896"/>
        <v>0</v>
      </c>
      <c r="J15018" s="110"/>
      <c r="K15018" s="110"/>
      <c r="L15018" s="97">
        <f t="shared" si="3895"/>
        <v>0</v>
      </c>
      <c r="M15018" s="110"/>
      <c r="N15018" s="110"/>
      <c r="R15018" s="352">
        <f>L15248-[1]გადასახდელები!L13638</f>
        <v>0</v>
      </c>
    </row>
    <row r="15019" spans="2:18" ht="20.25" hidden="1" customHeight="1">
      <c r="B15019" s="36" t="str">
        <f t="shared" ref="B15019:B15082" si="3897">IF(H15019+I15019+L15019&gt;0,"a","b")</f>
        <v>b</v>
      </c>
      <c r="C15019" s="42">
        <v>5</v>
      </c>
      <c r="D15019" s="42"/>
      <c r="F15019" s="343" t="s">
        <v>621</v>
      </c>
      <c r="G15019" s="48" t="s">
        <v>252</v>
      </c>
      <c r="H15019" s="109"/>
      <c r="I15019" s="97">
        <f t="shared" si="3896"/>
        <v>0</v>
      </c>
      <c r="J15019" s="110"/>
      <c r="K15019" s="110"/>
      <c r="L15019" s="97">
        <f t="shared" si="3895"/>
        <v>0</v>
      </c>
      <c r="M15019" s="110"/>
      <c r="N15019" s="110"/>
      <c r="R15019" s="352">
        <f>L15249-[1]გადასახდელები!L13639</f>
        <v>0</v>
      </c>
    </row>
    <row r="15020" spans="2:18" ht="30.75" hidden="1" customHeight="1">
      <c r="B15020" s="36" t="str">
        <f t="shared" si="3897"/>
        <v>b</v>
      </c>
      <c r="C15020" s="42">
        <v>5</v>
      </c>
      <c r="D15020" s="42"/>
      <c r="F15020" s="343" t="s">
        <v>622</v>
      </c>
      <c r="G15020" s="48" t="s">
        <v>253</v>
      </c>
      <c r="H15020" s="109"/>
      <c r="I15020" s="97">
        <f t="shared" si="3896"/>
        <v>0</v>
      </c>
      <c r="J15020" s="110"/>
      <c r="K15020" s="110"/>
      <c r="L15020" s="97">
        <f t="shared" ref="L15020:L15083" si="3898">M15020+N15020</f>
        <v>0</v>
      </c>
      <c r="M15020" s="110"/>
      <c r="N15020" s="110"/>
      <c r="R15020" s="352">
        <f>L15250-[1]გადასახდელები!L13640</f>
        <v>0</v>
      </c>
    </row>
    <row r="15021" spans="2:18" ht="30.75" hidden="1" customHeight="1">
      <c r="B15021" s="36" t="str">
        <f t="shared" si="3897"/>
        <v>b</v>
      </c>
      <c r="C15021" s="42">
        <v>5</v>
      </c>
      <c r="D15021" s="42"/>
      <c r="F15021" s="343" t="s">
        <v>556</v>
      </c>
      <c r="G15021" s="48" t="s">
        <v>254</v>
      </c>
      <c r="H15021" s="109"/>
      <c r="I15021" s="97">
        <f t="shared" si="3896"/>
        <v>0</v>
      </c>
      <c r="J15021" s="110"/>
      <c r="K15021" s="110"/>
      <c r="L15021" s="97">
        <f t="shared" si="3898"/>
        <v>0</v>
      </c>
      <c r="M15021" s="110"/>
      <c r="N15021" s="110"/>
      <c r="R15021" s="352">
        <f>L15251-[1]გადასახდელები!L13641</f>
        <v>0</v>
      </c>
    </row>
    <row r="15022" spans="2:18" ht="20.25" hidden="1" customHeight="1">
      <c r="B15022" s="36" t="str">
        <f t="shared" si="3897"/>
        <v>b</v>
      </c>
      <c r="C15022" s="42">
        <v>4</v>
      </c>
      <c r="D15022" s="42"/>
      <c r="F15022" s="343" t="s">
        <v>623</v>
      </c>
      <c r="G15022" s="47" t="s">
        <v>255</v>
      </c>
      <c r="H15022" s="103"/>
      <c r="I15022" s="94">
        <f t="shared" si="3896"/>
        <v>0</v>
      </c>
      <c r="J15022" s="104"/>
      <c r="K15022" s="104"/>
      <c r="L15022" s="94">
        <f t="shared" si="3898"/>
        <v>0</v>
      </c>
      <c r="M15022" s="104"/>
      <c r="N15022" s="104"/>
      <c r="R15022" s="352">
        <f>L15252-[1]გადასახდელები!L13642</f>
        <v>0</v>
      </c>
    </row>
    <row r="15023" spans="2:18" ht="20.25" hidden="1" customHeight="1">
      <c r="B15023" s="36" t="str">
        <f t="shared" si="3897"/>
        <v>b</v>
      </c>
      <c r="C15023" s="42">
        <v>4</v>
      </c>
      <c r="D15023" s="42"/>
      <c r="F15023" s="342" t="s">
        <v>557</v>
      </c>
      <c r="G15023" s="47" t="s">
        <v>256</v>
      </c>
      <c r="H15023" s="93">
        <f>SUM(H15024:H15036)</f>
        <v>0</v>
      </c>
      <c r="I15023" s="94">
        <f t="shared" si="3896"/>
        <v>0</v>
      </c>
      <c r="J15023" s="95">
        <f>SUM(J15024:J15036)</f>
        <v>0</v>
      </c>
      <c r="K15023" s="95">
        <f>SUM(K15024:K15036)</f>
        <v>0</v>
      </c>
      <c r="L15023" s="94">
        <f t="shared" si="3898"/>
        <v>0</v>
      </c>
      <c r="M15023" s="95">
        <f>SUM(M15024:M15036)</f>
        <v>0</v>
      </c>
      <c r="N15023" s="95">
        <f>SUM(N15024:N15036)</f>
        <v>0</v>
      </c>
      <c r="O15023" s="82" t="s">
        <v>146</v>
      </c>
      <c r="R15023" s="352">
        <f>L15253-[1]გადასახდელები!L13643</f>
        <v>0</v>
      </c>
    </row>
    <row r="15024" spans="2:18" ht="20.25" hidden="1" customHeight="1">
      <c r="B15024" s="36" t="str">
        <f t="shared" si="3897"/>
        <v>b</v>
      </c>
      <c r="C15024" s="42">
        <v>5</v>
      </c>
      <c r="D15024" s="42"/>
      <c r="F15024" s="343" t="s">
        <v>624</v>
      </c>
      <c r="G15024" s="48" t="s">
        <v>257</v>
      </c>
      <c r="H15024" s="109"/>
      <c r="I15024" s="97">
        <f t="shared" si="3896"/>
        <v>0</v>
      </c>
      <c r="J15024" s="110"/>
      <c r="K15024" s="110"/>
      <c r="L15024" s="97">
        <f t="shared" si="3898"/>
        <v>0</v>
      </c>
      <c r="M15024" s="110"/>
      <c r="N15024" s="110"/>
      <c r="R15024" s="352">
        <f>L15254-[1]გადასახდელები!L13644</f>
        <v>0</v>
      </c>
    </row>
    <row r="15025" spans="2:18" ht="30" hidden="1" customHeight="1">
      <c r="B15025" s="36" t="str">
        <f t="shared" si="3897"/>
        <v>b</v>
      </c>
      <c r="C15025" s="42">
        <v>5</v>
      </c>
      <c r="D15025" s="42"/>
      <c r="F15025" s="343" t="s">
        <v>625</v>
      </c>
      <c r="G15025" s="48" t="s">
        <v>258</v>
      </c>
      <c r="H15025" s="109"/>
      <c r="I15025" s="97">
        <f t="shared" si="3896"/>
        <v>0</v>
      </c>
      <c r="J15025" s="110"/>
      <c r="K15025" s="110"/>
      <c r="L15025" s="97">
        <f t="shared" si="3898"/>
        <v>0</v>
      </c>
      <c r="M15025" s="110"/>
      <c r="N15025" s="110"/>
      <c r="R15025" s="352">
        <f>L15255-[1]გადასახდელები!L13645</f>
        <v>0</v>
      </c>
    </row>
    <row r="15026" spans="2:18" ht="22.5" hidden="1" customHeight="1">
      <c r="B15026" s="36" t="str">
        <f t="shared" si="3897"/>
        <v>b</v>
      </c>
      <c r="C15026" s="42">
        <v>5</v>
      </c>
      <c r="D15026" s="42"/>
      <c r="F15026" s="343" t="s">
        <v>558</v>
      </c>
      <c r="G15026" s="48" t="s">
        <v>259</v>
      </c>
      <c r="H15026" s="109"/>
      <c r="I15026" s="97">
        <f t="shared" si="3896"/>
        <v>0</v>
      </c>
      <c r="J15026" s="110"/>
      <c r="K15026" s="110"/>
      <c r="L15026" s="97">
        <f t="shared" si="3898"/>
        <v>0</v>
      </c>
      <c r="M15026" s="110"/>
      <c r="N15026" s="110"/>
      <c r="R15026" s="352">
        <f>L15256-[1]გადასახდელები!L13646</f>
        <v>0</v>
      </c>
    </row>
    <row r="15027" spans="2:18" ht="33.75" hidden="1" customHeight="1">
      <c r="B15027" s="36" t="str">
        <f t="shared" si="3897"/>
        <v>b</v>
      </c>
      <c r="C15027" s="42">
        <v>5</v>
      </c>
      <c r="D15027" s="42"/>
      <c r="F15027" s="343" t="s">
        <v>626</v>
      </c>
      <c r="G15027" s="48" t="s">
        <v>260</v>
      </c>
      <c r="H15027" s="109"/>
      <c r="I15027" s="97">
        <f t="shared" si="3896"/>
        <v>0</v>
      </c>
      <c r="J15027" s="110"/>
      <c r="K15027" s="110"/>
      <c r="L15027" s="97">
        <f t="shared" si="3898"/>
        <v>0</v>
      </c>
      <c r="M15027" s="110"/>
      <c r="N15027" s="110"/>
      <c r="R15027" s="352">
        <f>L15257-[1]გადასახდელები!L13647</f>
        <v>0</v>
      </c>
    </row>
    <row r="15028" spans="2:18" ht="24.75" hidden="1" customHeight="1">
      <c r="B15028" s="36" t="str">
        <f t="shared" si="3897"/>
        <v>b</v>
      </c>
      <c r="C15028" s="42">
        <v>5</v>
      </c>
      <c r="D15028" s="42"/>
      <c r="F15028" s="343" t="s">
        <v>627</v>
      </c>
      <c r="G15028" s="48" t="s">
        <v>261</v>
      </c>
      <c r="H15028" s="109"/>
      <c r="I15028" s="97">
        <f t="shared" si="3896"/>
        <v>0</v>
      </c>
      <c r="J15028" s="110"/>
      <c r="K15028" s="110"/>
      <c r="L15028" s="97">
        <f t="shared" si="3898"/>
        <v>0</v>
      </c>
      <c r="M15028" s="110"/>
      <c r="N15028" s="110"/>
      <c r="R15028" s="352">
        <f>L15258-[1]გადასახდელები!L13648</f>
        <v>0</v>
      </c>
    </row>
    <row r="15029" spans="2:18" ht="35.25" hidden="1" customHeight="1">
      <c r="B15029" s="36" t="str">
        <f t="shared" si="3897"/>
        <v>b</v>
      </c>
      <c r="C15029" s="42">
        <v>5</v>
      </c>
      <c r="D15029" s="42"/>
      <c r="F15029" s="343" t="s">
        <v>628</v>
      </c>
      <c r="G15029" s="48" t="s">
        <v>262</v>
      </c>
      <c r="H15029" s="109"/>
      <c r="I15029" s="97">
        <f t="shared" si="3896"/>
        <v>0</v>
      </c>
      <c r="J15029" s="110"/>
      <c r="K15029" s="110"/>
      <c r="L15029" s="97">
        <f t="shared" si="3898"/>
        <v>0</v>
      </c>
      <c r="M15029" s="110"/>
      <c r="N15029" s="110"/>
      <c r="R15029" s="352">
        <f>L15259-[1]გადასახდელები!L13649</f>
        <v>0</v>
      </c>
    </row>
    <row r="15030" spans="2:18" ht="33.75" hidden="1" customHeight="1">
      <c r="B15030" s="36" t="str">
        <f t="shared" si="3897"/>
        <v>b</v>
      </c>
      <c r="C15030" s="42">
        <v>5</v>
      </c>
      <c r="D15030" s="42"/>
      <c r="F15030" s="343" t="s">
        <v>629</v>
      </c>
      <c r="G15030" s="48" t="s">
        <v>263</v>
      </c>
      <c r="H15030" s="109"/>
      <c r="I15030" s="97">
        <f t="shared" si="3896"/>
        <v>0</v>
      </c>
      <c r="J15030" s="110"/>
      <c r="K15030" s="110"/>
      <c r="L15030" s="97">
        <f t="shared" si="3898"/>
        <v>0</v>
      </c>
      <c r="M15030" s="110"/>
      <c r="N15030" s="110"/>
      <c r="R15030" s="352">
        <f>L15260-[1]გადასახდელები!L13650</f>
        <v>0</v>
      </c>
    </row>
    <row r="15031" spans="2:18" ht="20.25" hidden="1" customHeight="1">
      <c r="B15031" s="36" t="str">
        <f t="shared" si="3897"/>
        <v>b</v>
      </c>
      <c r="C15031" s="42">
        <v>5</v>
      </c>
      <c r="D15031" s="42"/>
      <c r="F15031" s="343" t="s">
        <v>630</v>
      </c>
      <c r="G15031" s="48" t="s">
        <v>264</v>
      </c>
      <c r="H15031" s="109"/>
      <c r="I15031" s="97">
        <f t="shared" si="3896"/>
        <v>0</v>
      </c>
      <c r="J15031" s="110"/>
      <c r="K15031" s="110"/>
      <c r="L15031" s="97">
        <f t="shared" si="3898"/>
        <v>0</v>
      </c>
      <c r="M15031" s="110"/>
      <c r="N15031" s="110"/>
      <c r="R15031" s="352">
        <f>L15261-[1]გადასახდელები!L13651</f>
        <v>0</v>
      </c>
    </row>
    <row r="15032" spans="2:18" ht="20.25" hidden="1" customHeight="1">
      <c r="B15032" s="36" t="str">
        <f t="shared" si="3897"/>
        <v>b</v>
      </c>
      <c r="C15032" s="42">
        <v>5</v>
      </c>
      <c r="D15032" s="42"/>
      <c r="F15032" s="343" t="s">
        <v>631</v>
      </c>
      <c r="G15032" s="48" t="s">
        <v>265</v>
      </c>
      <c r="H15032" s="109"/>
      <c r="I15032" s="97">
        <f t="shared" si="3896"/>
        <v>0</v>
      </c>
      <c r="J15032" s="110"/>
      <c r="K15032" s="110"/>
      <c r="L15032" s="97">
        <f t="shared" si="3898"/>
        <v>0</v>
      </c>
      <c r="M15032" s="110"/>
      <c r="N15032" s="110"/>
      <c r="R15032" s="352">
        <f>L15262-[1]გადასახდელები!L13652</f>
        <v>0</v>
      </c>
    </row>
    <row r="15033" spans="2:18" ht="20.25" hidden="1" customHeight="1">
      <c r="B15033" s="36" t="str">
        <f t="shared" si="3897"/>
        <v>b</v>
      </c>
      <c r="C15033" s="42">
        <v>5</v>
      </c>
      <c r="D15033" s="42"/>
      <c r="F15033" s="343" t="s">
        <v>559</v>
      </c>
      <c r="G15033" s="48" t="s">
        <v>266</v>
      </c>
      <c r="H15033" s="109"/>
      <c r="I15033" s="97">
        <f t="shared" si="3896"/>
        <v>0</v>
      </c>
      <c r="J15033" s="110"/>
      <c r="K15033" s="110"/>
      <c r="L15033" s="97">
        <f t="shared" si="3898"/>
        <v>0</v>
      </c>
      <c r="M15033" s="110"/>
      <c r="N15033" s="110"/>
      <c r="R15033" s="352">
        <f>L15263-[1]გადასახდელები!L13653</f>
        <v>0</v>
      </c>
    </row>
    <row r="15034" spans="2:18" ht="20.25" hidden="1" customHeight="1">
      <c r="B15034" s="36" t="str">
        <f t="shared" si="3897"/>
        <v>b</v>
      </c>
      <c r="C15034" s="42">
        <v>5</v>
      </c>
      <c r="D15034" s="42"/>
      <c r="F15034" s="343" t="s">
        <v>632</v>
      </c>
      <c r="G15034" s="48" t="s">
        <v>267</v>
      </c>
      <c r="H15034" s="109"/>
      <c r="I15034" s="97">
        <f t="shared" si="3896"/>
        <v>0</v>
      </c>
      <c r="J15034" s="110"/>
      <c r="K15034" s="110"/>
      <c r="L15034" s="97">
        <f t="shared" si="3898"/>
        <v>0</v>
      </c>
      <c r="M15034" s="110"/>
      <c r="N15034" s="110"/>
      <c r="R15034" s="352">
        <f>L15264-[1]გადასახდელები!L13654</f>
        <v>0</v>
      </c>
    </row>
    <row r="15035" spans="2:18" ht="34.5" hidden="1" customHeight="1">
      <c r="B15035" s="36" t="str">
        <f t="shared" si="3897"/>
        <v>b</v>
      </c>
      <c r="C15035" s="42">
        <v>5</v>
      </c>
      <c r="D15035" s="42"/>
      <c r="F15035" s="343" t="s">
        <v>633</v>
      </c>
      <c r="G15035" s="48" t="s">
        <v>268</v>
      </c>
      <c r="H15035" s="109"/>
      <c r="I15035" s="97">
        <f t="shared" si="3896"/>
        <v>0</v>
      </c>
      <c r="J15035" s="110"/>
      <c r="K15035" s="110"/>
      <c r="L15035" s="97">
        <f t="shared" si="3898"/>
        <v>0</v>
      </c>
      <c r="M15035" s="110"/>
      <c r="N15035" s="110"/>
      <c r="R15035" s="352">
        <f>L15265-[1]გადასახდელები!L13655</f>
        <v>0</v>
      </c>
    </row>
    <row r="15036" spans="2:18" ht="30.75" hidden="1" customHeight="1">
      <c r="B15036" s="36" t="str">
        <f t="shared" si="3897"/>
        <v>b</v>
      </c>
      <c r="C15036" s="42">
        <v>5</v>
      </c>
      <c r="D15036" s="42"/>
      <c r="F15036" s="343" t="s">
        <v>560</v>
      </c>
      <c r="G15036" s="48" t="s">
        <v>269</v>
      </c>
      <c r="H15036" s="109"/>
      <c r="I15036" s="97">
        <f t="shared" si="3896"/>
        <v>0</v>
      </c>
      <c r="J15036" s="110"/>
      <c r="K15036" s="110"/>
      <c r="L15036" s="97">
        <f t="shared" si="3898"/>
        <v>0</v>
      </c>
      <c r="M15036" s="110"/>
      <c r="N15036" s="110"/>
      <c r="R15036" s="352">
        <f>L15266-[1]გადასახდელები!L13656</f>
        <v>0</v>
      </c>
    </row>
    <row r="15037" spans="2:18" ht="20.25" hidden="1" customHeight="1">
      <c r="B15037" s="36" t="str">
        <f t="shared" si="3897"/>
        <v>b</v>
      </c>
      <c r="C15037" s="42">
        <v>3</v>
      </c>
      <c r="D15037" s="42"/>
      <c r="F15037" s="343" t="s">
        <v>634</v>
      </c>
      <c r="G15037" s="57" t="s">
        <v>209</v>
      </c>
      <c r="H15037" s="111"/>
      <c r="I15037" s="90">
        <f t="shared" si="3896"/>
        <v>0</v>
      </c>
      <c r="J15037" s="112"/>
      <c r="K15037" s="112"/>
      <c r="L15037" s="90">
        <f t="shared" si="3898"/>
        <v>0</v>
      </c>
      <c r="M15037" s="112"/>
      <c r="N15037" s="112"/>
      <c r="R15037" s="352">
        <f>L15267-[1]გადასახდელები!L13657</f>
        <v>0</v>
      </c>
    </row>
    <row r="15038" spans="2:18" ht="20.25" hidden="1" customHeight="1">
      <c r="B15038" s="36" t="str">
        <f t="shared" si="3897"/>
        <v>b</v>
      </c>
      <c r="C15038" s="42">
        <v>3</v>
      </c>
      <c r="D15038" s="42"/>
      <c r="F15038" s="342" t="s">
        <v>635</v>
      </c>
      <c r="G15038" s="57" t="s">
        <v>208</v>
      </c>
      <c r="H15038" s="89">
        <f>H15039+H15044+H15045</f>
        <v>0</v>
      </c>
      <c r="I15038" s="90">
        <f t="shared" si="3896"/>
        <v>0</v>
      </c>
      <c r="J15038" s="92">
        <f>J15039+J15044+J15045</f>
        <v>0</v>
      </c>
      <c r="K15038" s="92">
        <f>K15039+K15044+K15045</f>
        <v>0</v>
      </c>
      <c r="L15038" s="90">
        <f t="shared" si="3898"/>
        <v>0</v>
      </c>
      <c r="M15038" s="92">
        <f>M15039+M15044+M15045</f>
        <v>0</v>
      </c>
      <c r="N15038" s="92">
        <f>N15039+N15044+N15045</f>
        <v>0</v>
      </c>
      <c r="O15038" s="82" t="s">
        <v>146</v>
      </c>
      <c r="R15038" s="352">
        <f>L15268-[1]გადასახდელები!L13658</f>
        <v>0</v>
      </c>
    </row>
    <row r="15039" spans="2:18" ht="20.25" hidden="1" customHeight="1">
      <c r="B15039" s="36" t="str">
        <f t="shared" si="3897"/>
        <v>b</v>
      </c>
      <c r="C15039" s="42">
        <v>4</v>
      </c>
      <c r="D15039" s="42"/>
      <c r="F15039" s="342" t="s">
        <v>636</v>
      </c>
      <c r="G15039" s="47" t="s">
        <v>270</v>
      </c>
      <c r="H15039" s="93">
        <f>SUM(H15040:H15043)</f>
        <v>0</v>
      </c>
      <c r="I15039" s="94">
        <f t="shared" si="3896"/>
        <v>0</v>
      </c>
      <c r="J15039" s="95">
        <f>SUM(J15040:J15043)</f>
        <v>0</v>
      </c>
      <c r="K15039" s="95">
        <f>SUM(K15040:K15043)</f>
        <v>0</v>
      </c>
      <c r="L15039" s="94">
        <f t="shared" si="3898"/>
        <v>0</v>
      </c>
      <c r="M15039" s="95">
        <f>SUM(M15040:M15043)</f>
        <v>0</v>
      </c>
      <c r="N15039" s="95">
        <f>SUM(N15040:N15043)</f>
        <v>0</v>
      </c>
      <c r="O15039" s="82" t="s">
        <v>146</v>
      </c>
      <c r="R15039" s="352">
        <f>L15269-[1]გადასახდელები!L13659</f>
        <v>0</v>
      </c>
    </row>
    <row r="15040" spans="2:18" ht="20.25" hidden="1" customHeight="1">
      <c r="B15040" s="36" t="str">
        <f t="shared" si="3897"/>
        <v>b</v>
      </c>
      <c r="C15040" s="42">
        <v>5</v>
      </c>
      <c r="D15040" s="42"/>
      <c r="F15040" s="343" t="s">
        <v>637</v>
      </c>
      <c r="G15040" s="48" t="s">
        <v>271</v>
      </c>
      <c r="H15040" s="101"/>
      <c r="I15040" s="97">
        <f t="shared" si="3896"/>
        <v>0</v>
      </c>
      <c r="J15040" s="102"/>
      <c r="K15040" s="102"/>
      <c r="L15040" s="97">
        <f t="shared" si="3898"/>
        <v>0</v>
      </c>
      <c r="M15040" s="102"/>
      <c r="N15040" s="102"/>
      <c r="R15040" s="352">
        <f>L15270-[1]გადასახდელები!L13660</f>
        <v>0</v>
      </c>
    </row>
    <row r="15041" spans="2:18" ht="20.25" hidden="1" customHeight="1">
      <c r="B15041" s="36" t="str">
        <f t="shared" si="3897"/>
        <v>b</v>
      </c>
      <c r="C15041" s="42">
        <v>5</v>
      </c>
      <c r="D15041" s="42"/>
      <c r="F15041" s="343" t="s">
        <v>638</v>
      </c>
      <c r="G15041" s="48" t="s">
        <v>272</v>
      </c>
      <c r="H15041" s="101"/>
      <c r="I15041" s="97">
        <f t="shared" si="3896"/>
        <v>0</v>
      </c>
      <c r="J15041" s="102"/>
      <c r="K15041" s="102"/>
      <c r="L15041" s="97">
        <f t="shared" si="3898"/>
        <v>0</v>
      </c>
      <c r="M15041" s="102"/>
      <c r="N15041" s="102"/>
      <c r="R15041" s="352">
        <f>L15271-[1]გადასახდელები!L13661</f>
        <v>0</v>
      </c>
    </row>
    <row r="15042" spans="2:18" ht="20.25" hidden="1" customHeight="1">
      <c r="B15042" s="36" t="str">
        <f t="shared" si="3897"/>
        <v>b</v>
      </c>
      <c r="C15042" s="42">
        <v>5</v>
      </c>
      <c r="D15042" s="42"/>
      <c r="F15042" s="343" t="s">
        <v>639</v>
      </c>
      <c r="G15042" s="48" t="s">
        <v>273</v>
      </c>
      <c r="H15042" s="101"/>
      <c r="I15042" s="97">
        <f t="shared" si="3896"/>
        <v>0</v>
      </c>
      <c r="J15042" s="102"/>
      <c r="K15042" s="102"/>
      <c r="L15042" s="97">
        <f t="shared" si="3898"/>
        <v>0</v>
      </c>
      <c r="M15042" s="102"/>
      <c r="N15042" s="102"/>
      <c r="R15042" s="352">
        <f>L15272-[1]გადასახდელები!L13662</f>
        <v>0</v>
      </c>
    </row>
    <row r="15043" spans="2:18" ht="20.25" hidden="1" customHeight="1">
      <c r="B15043" s="36" t="str">
        <f t="shared" si="3897"/>
        <v>b</v>
      </c>
      <c r="C15043" s="42">
        <v>5</v>
      </c>
      <c r="D15043" s="42"/>
      <c r="F15043" s="343" t="s">
        <v>640</v>
      </c>
      <c r="G15043" s="48" t="s">
        <v>274</v>
      </c>
      <c r="H15043" s="101"/>
      <c r="I15043" s="97">
        <f t="shared" si="3896"/>
        <v>0</v>
      </c>
      <c r="J15043" s="102"/>
      <c r="K15043" s="102"/>
      <c r="L15043" s="97">
        <f t="shared" si="3898"/>
        <v>0</v>
      </c>
      <c r="M15043" s="102"/>
      <c r="N15043" s="102"/>
      <c r="R15043" s="352">
        <f>L15273-[1]გადასახდელები!L13663</f>
        <v>0</v>
      </c>
    </row>
    <row r="15044" spans="2:18" ht="20.25" hidden="1" customHeight="1">
      <c r="B15044" s="36" t="str">
        <f t="shared" si="3897"/>
        <v>b</v>
      </c>
      <c r="C15044" s="42">
        <v>4</v>
      </c>
      <c r="D15044" s="42"/>
      <c r="F15044" s="343" t="s">
        <v>641</v>
      </c>
      <c r="G15044" s="47" t="s">
        <v>275</v>
      </c>
      <c r="H15044" s="103"/>
      <c r="I15044" s="94">
        <f t="shared" si="3896"/>
        <v>0</v>
      </c>
      <c r="J15044" s="104"/>
      <c r="K15044" s="104"/>
      <c r="L15044" s="94">
        <f t="shared" si="3898"/>
        <v>0</v>
      </c>
      <c r="M15044" s="104"/>
      <c r="N15044" s="104"/>
      <c r="R15044" s="352">
        <f>L15274-[1]გადასახდელები!L13664</f>
        <v>0</v>
      </c>
    </row>
    <row r="15045" spans="2:18" ht="36" hidden="1" customHeight="1">
      <c r="B15045" s="36" t="str">
        <f t="shared" si="3897"/>
        <v>b</v>
      </c>
      <c r="C15045" s="42">
        <v>4</v>
      </c>
      <c r="D15045" s="42"/>
      <c r="F15045" s="343" t="s">
        <v>642</v>
      </c>
      <c r="G15045" s="47" t="s">
        <v>276</v>
      </c>
      <c r="H15045" s="103"/>
      <c r="I15045" s="94">
        <f t="shared" si="3896"/>
        <v>0</v>
      </c>
      <c r="J15045" s="104"/>
      <c r="K15045" s="104"/>
      <c r="L15045" s="94">
        <f t="shared" si="3898"/>
        <v>0</v>
      </c>
      <c r="M15045" s="104"/>
      <c r="N15045" s="104"/>
      <c r="R15045" s="352">
        <f>L15275-[1]გადასახდელები!L13665</f>
        <v>0</v>
      </c>
    </row>
    <row r="15046" spans="2:18" ht="20.25" customHeight="1" thickBot="1">
      <c r="B15046" s="36" t="str">
        <f t="shared" si="3897"/>
        <v>a</v>
      </c>
      <c r="C15046" s="42">
        <v>3</v>
      </c>
      <c r="D15046" s="42"/>
      <c r="F15046" s="343" t="s">
        <v>561</v>
      </c>
      <c r="G15046" s="57" t="s">
        <v>202</v>
      </c>
      <c r="H15046" s="111">
        <v>1E-3</v>
      </c>
      <c r="I15046" s="90">
        <f t="shared" si="3896"/>
        <v>30</v>
      </c>
      <c r="J15046" s="112"/>
      <c r="K15046" s="112">
        <v>30</v>
      </c>
      <c r="L15046" s="90">
        <f t="shared" si="3898"/>
        <v>4.016</v>
      </c>
      <c r="M15046" s="112"/>
      <c r="N15046" s="112">
        <f>2.016+2</f>
        <v>4.016</v>
      </c>
      <c r="R15046" s="352">
        <f>L15276-[1]გადასახდელები!L13666</f>
        <v>0</v>
      </c>
    </row>
    <row r="15047" spans="2:18" ht="20.25" hidden="1" customHeight="1">
      <c r="B15047" s="36" t="str">
        <f t="shared" si="3897"/>
        <v>b</v>
      </c>
      <c r="C15047" s="42">
        <v>3</v>
      </c>
      <c r="D15047" s="42"/>
      <c r="F15047" s="342" t="s">
        <v>562</v>
      </c>
      <c r="G15047" s="57" t="s">
        <v>203</v>
      </c>
      <c r="H15047" s="89">
        <f>H15048+H15051+H15054</f>
        <v>0</v>
      </c>
      <c r="I15047" s="90">
        <f t="shared" si="3896"/>
        <v>0</v>
      </c>
      <c r="J15047" s="92">
        <f>J15048+J15051+J15054</f>
        <v>0</v>
      </c>
      <c r="K15047" s="92">
        <f>K15048+K15051+K15054</f>
        <v>0</v>
      </c>
      <c r="L15047" s="90">
        <f t="shared" si="3898"/>
        <v>0</v>
      </c>
      <c r="M15047" s="92">
        <f>M15048+M15051+M15054</f>
        <v>0</v>
      </c>
      <c r="N15047" s="92">
        <f>N15048+N15051+N15054</f>
        <v>0</v>
      </c>
      <c r="O15047" s="82" t="s">
        <v>146</v>
      </c>
      <c r="R15047" s="352">
        <f>L15277-[1]გადასახდელები!L13667</f>
        <v>0</v>
      </c>
    </row>
    <row r="15048" spans="2:18" ht="20.25" hidden="1" customHeight="1">
      <c r="B15048" s="36" t="str">
        <f t="shared" si="3897"/>
        <v>b</v>
      </c>
      <c r="C15048" s="42">
        <v>4</v>
      </c>
      <c r="D15048" s="42"/>
      <c r="F15048" s="342" t="s">
        <v>643</v>
      </c>
      <c r="G15048" s="47" t="s">
        <v>277</v>
      </c>
      <c r="H15048" s="93">
        <f>SUM(H15049:H15050)</f>
        <v>0</v>
      </c>
      <c r="I15048" s="94">
        <f t="shared" si="3896"/>
        <v>0</v>
      </c>
      <c r="J15048" s="95">
        <f>SUM(J15049:J15050)</f>
        <v>0</v>
      </c>
      <c r="K15048" s="95">
        <f>SUM(K15049:K15050)</f>
        <v>0</v>
      </c>
      <c r="L15048" s="94">
        <f t="shared" si="3898"/>
        <v>0</v>
      </c>
      <c r="M15048" s="95">
        <f>SUM(M15049:M15050)</f>
        <v>0</v>
      </c>
      <c r="N15048" s="95">
        <f>SUM(N15049:N15050)</f>
        <v>0</v>
      </c>
      <c r="O15048" s="82" t="s">
        <v>146</v>
      </c>
      <c r="R15048" s="352">
        <f>L15278-[1]გადასახდელები!L13668</f>
        <v>0</v>
      </c>
    </row>
    <row r="15049" spans="2:18" ht="20.25" hidden="1" customHeight="1">
      <c r="B15049" s="36" t="str">
        <f t="shared" si="3897"/>
        <v>b</v>
      </c>
      <c r="C15049" s="42">
        <v>5</v>
      </c>
      <c r="D15049" s="42"/>
      <c r="F15049" s="343" t="s">
        <v>644</v>
      </c>
      <c r="G15049" s="48" t="s">
        <v>278</v>
      </c>
      <c r="H15049" s="101"/>
      <c r="I15049" s="97">
        <f t="shared" si="3896"/>
        <v>0</v>
      </c>
      <c r="J15049" s="102"/>
      <c r="K15049" s="102"/>
      <c r="L15049" s="97">
        <f t="shared" si="3898"/>
        <v>0</v>
      </c>
      <c r="M15049" s="102"/>
      <c r="N15049" s="102"/>
      <c r="R15049" s="352">
        <f>L15279-[1]გადასახდელები!L13669</f>
        <v>0</v>
      </c>
    </row>
    <row r="15050" spans="2:18" ht="20.25" hidden="1" customHeight="1">
      <c r="B15050" s="36" t="str">
        <f t="shared" si="3897"/>
        <v>b</v>
      </c>
      <c r="C15050" s="42">
        <v>5</v>
      </c>
      <c r="D15050" s="42"/>
      <c r="F15050" s="343" t="s">
        <v>645</v>
      </c>
      <c r="G15050" s="48" t="s">
        <v>204</v>
      </c>
      <c r="H15050" s="101"/>
      <c r="I15050" s="97">
        <f t="shared" si="3896"/>
        <v>0</v>
      </c>
      <c r="J15050" s="102"/>
      <c r="K15050" s="102"/>
      <c r="L15050" s="97">
        <f t="shared" si="3898"/>
        <v>0</v>
      </c>
      <c r="M15050" s="102"/>
      <c r="N15050" s="102"/>
      <c r="R15050" s="352">
        <f>L15280-[1]გადასახდელები!L13670</f>
        <v>0</v>
      </c>
    </row>
    <row r="15051" spans="2:18" ht="20.25" hidden="1" customHeight="1">
      <c r="B15051" s="36" t="str">
        <f t="shared" si="3897"/>
        <v>b</v>
      </c>
      <c r="C15051" s="42">
        <v>4</v>
      </c>
      <c r="D15051" s="42"/>
      <c r="F15051" s="342" t="s">
        <v>646</v>
      </c>
      <c r="G15051" s="47" t="s">
        <v>279</v>
      </c>
      <c r="H15051" s="93">
        <f>SUM(H15052:H15053)</f>
        <v>0</v>
      </c>
      <c r="I15051" s="94">
        <f t="shared" si="3896"/>
        <v>0</v>
      </c>
      <c r="J15051" s="95">
        <f>SUM(J15052:J15053)</f>
        <v>0</v>
      </c>
      <c r="K15051" s="95">
        <f>SUM(K15052:K15053)</f>
        <v>0</v>
      </c>
      <c r="L15051" s="94">
        <f t="shared" si="3898"/>
        <v>0</v>
      </c>
      <c r="M15051" s="95">
        <f>SUM(M15052:M15053)</f>
        <v>0</v>
      </c>
      <c r="N15051" s="95">
        <f>SUM(N15052:N15053)</f>
        <v>0</v>
      </c>
      <c r="O15051" s="82" t="s">
        <v>146</v>
      </c>
      <c r="R15051" s="352">
        <f>L15281-[1]გადასახდელები!L13671</f>
        <v>0</v>
      </c>
    </row>
    <row r="15052" spans="2:18" ht="20.25" hidden="1" customHeight="1">
      <c r="B15052" s="36" t="str">
        <f t="shared" si="3897"/>
        <v>b</v>
      </c>
      <c r="C15052" s="42">
        <v>5</v>
      </c>
      <c r="D15052" s="42"/>
      <c r="F15052" s="343" t="s">
        <v>647</v>
      </c>
      <c r="G15052" s="48" t="s">
        <v>278</v>
      </c>
      <c r="H15052" s="101"/>
      <c r="I15052" s="97">
        <f t="shared" si="3896"/>
        <v>0</v>
      </c>
      <c r="J15052" s="102"/>
      <c r="K15052" s="102"/>
      <c r="L15052" s="97">
        <f t="shared" si="3898"/>
        <v>0</v>
      </c>
      <c r="M15052" s="102"/>
      <c r="N15052" s="102"/>
      <c r="R15052" s="352">
        <f>L15282-[1]გადასახდელები!L13672</f>
        <v>0</v>
      </c>
    </row>
    <row r="15053" spans="2:18" ht="20.25" hidden="1" customHeight="1">
      <c r="B15053" s="36" t="str">
        <f t="shared" si="3897"/>
        <v>b</v>
      </c>
      <c r="C15053" s="42">
        <v>5</v>
      </c>
      <c r="D15053" s="42"/>
      <c r="F15053" s="343" t="s">
        <v>648</v>
      </c>
      <c r="G15053" s="48" t="s">
        <v>204</v>
      </c>
      <c r="H15053" s="101"/>
      <c r="I15053" s="97">
        <f t="shared" si="3896"/>
        <v>0</v>
      </c>
      <c r="J15053" s="102"/>
      <c r="K15053" s="102"/>
      <c r="L15053" s="97">
        <f t="shared" si="3898"/>
        <v>0</v>
      </c>
      <c r="M15053" s="102"/>
      <c r="N15053" s="102"/>
      <c r="R15053" s="352">
        <f>L15283-[1]გადასახდელები!L13673</f>
        <v>0</v>
      </c>
    </row>
    <row r="15054" spans="2:18" ht="20.25" hidden="1" customHeight="1">
      <c r="B15054" s="36" t="str">
        <f t="shared" si="3897"/>
        <v>b</v>
      </c>
      <c r="C15054" s="42">
        <v>4</v>
      </c>
      <c r="D15054" s="42"/>
      <c r="F15054" s="342" t="s">
        <v>563</v>
      </c>
      <c r="G15054" s="47" t="s">
        <v>280</v>
      </c>
      <c r="H15054" s="93">
        <f>SUM(H15055:H15056)</f>
        <v>0</v>
      </c>
      <c r="I15054" s="94">
        <f t="shared" si="3896"/>
        <v>0</v>
      </c>
      <c r="J15054" s="95">
        <f>SUM(J15055:J15056)</f>
        <v>0</v>
      </c>
      <c r="K15054" s="95">
        <f>SUM(K15055:K15056)</f>
        <v>0</v>
      </c>
      <c r="L15054" s="94">
        <f t="shared" si="3898"/>
        <v>0</v>
      </c>
      <c r="M15054" s="95">
        <f>SUM(M15055:M15056)</f>
        <v>0</v>
      </c>
      <c r="N15054" s="95">
        <f>SUM(N15055:N15056)</f>
        <v>0</v>
      </c>
      <c r="O15054" s="82" t="s">
        <v>146</v>
      </c>
      <c r="R15054" s="352">
        <f>L15284-[1]გადასახდელები!L13674</f>
        <v>0</v>
      </c>
    </row>
    <row r="15055" spans="2:18" ht="20.25" hidden="1" customHeight="1">
      <c r="B15055" s="36" t="str">
        <f t="shared" si="3897"/>
        <v>b</v>
      </c>
      <c r="C15055" s="42">
        <v>5</v>
      </c>
      <c r="D15055" s="42"/>
      <c r="F15055" s="343" t="s">
        <v>649</v>
      </c>
      <c r="G15055" s="48" t="s">
        <v>278</v>
      </c>
      <c r="H15055" s="101"/>
      <c r="I15055" s="97">
        <f t="shared" si="3896"/>
        <v>0</v>
      </c>
      <c r="J15055" s="102"/>
      <c r="K15055" s="102"/>
      <c r="L15055" s="97">
        <f t="shared" si="3898"/>
        <v>0</v>
      </c>
      <c r="M15055" s="102"/>
      <c r="N15055" s="102"/>
      <c r="R15055" s="352">
        <f>L15285-[1]გადასახდელები!L13675</f>
        <v>0</v>
      </c>
    </row>
    <row r="15056" spans="2:18" ht="20.25" hidden="1" customHeight="1">
      <c r="B15056" s="36" t="str">
        <f t="shared" si="3897"/>
        <v>b</v>
      </c>
      <c r="C15056" s="42">
        <v>5</v>
      </c>
      <c r="D15056" s="42"/>
      <c r="F15056" s="343" t="s">
        <v>564</v>
      </c>
      <c r="G15056" s="48" t="s">
        <v>204</v>
      </c>
      <c r="H15056" s="101"/>
      <c r="I15056" s="97">
        <f t="shared" si="3896"/>
        <v>0</v>
      </c>
      <c r="J15056" s="102"/>
      <c r="K15056" s="102"/>
      <c r="L15056" s="97">
        <f t="shared" si="3898"/>
        <v>0</v>
      </c>
      <c r="M15056" s="102"/>
      <c r="N15056" s="102"/>
      <c r="R15056" s="352">
        <f>L15286-[1]გადასახდელები!L13676</f>
        <v>0</v>
      </c>
    </row>
    <row r="15057" spans="2:18" ht="20.25" hidden="1" customHeight="1">
      <c r="B15057" s="36" t="str">
        <f t="shared" si="3897"/>
        <v>b</v>
      </c>
      <c r="C15057" s="42">
        <v>3</v>
      </c>
      <c r="D15057" s="42"/>
      <c r="F15057" s="342" t="s">
        <v>565</v>
      </c>
      <c r="G15057" s="57" t="s">
        <v>206</v>
      </c>
      <c r="H15057" s="89">
        <f>H15058+H15061+H15064</f>
        <v>0</v>
      </c>
      <c r="I15057" s="90">
        <f t="shared" ref="I15057:I15120" si="3899">J15057+K15057</f>
        <v>0</v>
      </c>
      <c r="J15057" s="92">
        <f>J15058+J15061+J15064</f>
        <v>0</v>
      </c>
      <c r="K15057" s="92">
        <f>K15058+K15061+K15064</f>
        <v>0</v>
      </c>
      <c r="L15057" s="90">
        <f t="shared" si="3898"/>
        <v>0</v>
      </c>
      <c r="M15057" s="92">
        <f>M15058+M15061+M15064</f>
        <v>0</v>
      </c>
      <c r="N15057" s="92">
        <f>N15058+N15061+N15064</f>
        <v>0</v>
      </c>
      <c r="O15057" s="82" t="s">
        <v>146</v>
      </c>
      <c r="R15057" s="352">
        <f>L15287-[1]გადასახდელები!L13677</f>
        <v>-27.6</v>
      </c>
    </row>
    <row r="15058" spans="2:18" ht="20.25" hidden="1" customHeight="1">
      <c r="B15058" s="36" t="str">
        <f t="shared" si="3897"/>
        <v>b</v>
      </c>
      <c r="C15058" s="42">
        <v>4</v>
      </c>
      <c r="D15058" s="42"/>
      <c r="F15058" s="342" t="s">
        <v>650</v>
      </c>
      <c r="G15058" s="47" t="s">
        <v>281</v>
      </c>
      <c r="H15058" s="93">
        <f>SUM(H15059:H15060)</f>
        <v>0</v>
      </c>
      <c r="I15058" s="94">
        <f t="shared" si="3899"/>
        <v>0</v>
      </c>
      <c r="J15058" s="95">
        <f>SUM(J15059:J15060)</f>
        <v>0</v>
      </c>
      <c r="K15058" s="95">
        <f>SUM(K15059:K15060)</f>
        <v>0</v>
      </c>
      <c r="L15058" s="94">
        <f t="shared" si="3898"/>
        <v>0</v>
      </c>
      <c r="M15058" s="95">
        <f>SUM(M15059:M15060)</f>
        <v>0</v>
      </c>
      <c r="N15058" s="95">
        <f>SUM(N15059:N15060)</f>
        <v>0</v>
      </c>
      <c r="O15058" s="82" t="s">
        <v>146</v>
      </c>
      <c r="R15058" s="352">
        <f>L15288-[1]გადასახდელები!L13678</f>
        <v>0</v>
      </c>
    </row>
    <row r="15059" spans="2:18" ht="20.25" hidden="1" customHeight="1">
      <c r="B15059" s="36" t="str">
        <f t="shared" si="3897"/>
        <v>b</v>
      </c>
      <c r="C15059" s="42">
        <v>5</v>
      </c>
      <c r="D15059" s="42"/>
      <c r="F15059" s="343" t="s">
        <v>651</v>
      </c>
      <c r="G15059" s="48" t="s">
        <v>282</v>
      </c>
      <c r="H15059" s="101"/>
      <c r="I15059" s="97">
        <f t="shared" si="3899"/>
        <v>0</v>
      </c>
      <c r="J15059" s="102"/>
      <c r="K15059" s="102"/>
      <c r="L15059" s="97">
        <f t="shared" si="3898"/>
        <v>0</v>
      </c>
      <c r="M15059" s="102"/>
      <c r="N15059" s="102"/>
      <c r="R15059" s="352">
        <f>L15289-[1]გადასახდელები!L13679</f>
        <v>0</v>
      </c>
    </row>
    <row r="15060" spans="2:18" ht="20.25" hidden="1" customHeight="1">
      <c r="B15060" s="36" t="str">
        <f t="shared" si="3897"/>
        <v>b</v>
      </c>
      <c r="C15060" s="42">
        <v>5</v>
      </c>
      <c r="D15060" s="42"/>
      <c r="F15060" s="343" t="s">
        <v>652</v>
      </c>
      <c r="G15060" s="48" t="s">
        <v>283</v>
      </c>
      <c r="H15060" s="101"/>
      <c r="I15060" s="97">
        <f t="shared" si="3899"/>
        <v>0</v>
      </c>
      <c r="J15060" s="102"/>
      <c r="K15060" s="102"/>
      <c r="L15060" s="97">
        <f t="shared" si="3898"/>
        <v>0</v>
      </c>
      <c r="M15060" s="102"/>
      <c r="N15060" s="102"/>
      <c r="R15060" s="352">
        <f>L15290-[1]გადასახდელები!L13680</f>
        <v>0</v>
      </c>
    </row>
    <row r="15061" spans="2:18" ht="20.25" hidden="1" customHeight="1">
      <c r="B15061" s="36" t="str">
        <f t="shared" si="3897"/>
        <v>b</v>
      </c>
      <c r="C15061" s="42">
        <v>4</v>
      </c>
      <c r="D15061" s="42"/>
      <c r="F15061" s="342" t="s">
        <v>566</v>
      </c>
      <c r="G15061" s="47" t="s">
        <v>284</v>
      </c>
      <c r="H15061" s="93">
        <f>SUM(H15062:H15063)</f>
        <v>0</v>
      </c>
      <c r="I15061" s="94">
        <f t="shared" si="3899"/>
        <v>0</v>
      </c>
      <c r="J15061" s="95">
        <f>SUM(J15062:J15063)</f>
        <v>0</v>
      </c>
      <c r="K15061" s="95">
        <f>SUM(K15062:K15063)</f>
        <v>0</v>
      </c>
      <c r="L15061" s="94">
        <f t="shared" si="3898"/>
        <v>0</v>
      </c>
      <c r="M15061" s="95">
        <f>SUM(M15062:M15063)</f>
        <v>0</v>
      </c>
      <c r="N15061" s="95">
        <f>SUM(N15062:N15063)</f>
        <v>0</v>
      </c>
      <c r="O15061" s="82" t="s">
        <v>146</v>
      </c>
      <c r="R15061" s="352">
        <f>L15291-[1]გადასახდელები!L13681</f>
        <v>-27.6</v>
      </c>
    </row>
    <row r="15062" spans="2:18" ht="20.25" hidden="1" customHeight="1">
      <c r="B15062" s="36" t="str">
        <f t="shared" si="3897"/>
        <v>b</v>
      </c>
      <c r="C15062" s="42">
        <v>5</v>
      </c>
      <c r="D15062" s="42"/>
      <c r="F15062" s="343" t="s">
        <v>567</v>
      </c>
      <c r="G15062" s="48" t="s">
        <v>282</v>
      </c>
      <c r="H15062" s="101"/>
      <c r="I15062" s="97">
        <f t="shared" si="3899"/>
        <v>0</v>
      </c>
      <c r="J15062" s="102"/>
      <c r="K15062" s="102"/>
      <c r="L15062" s="97">
        <f t="shared" si="3898"/>
        <v>0</v>
      </c>
      <c r="M15062" s="102"/>
      <c r="N15062" s="102"/>
      <c r="R15062" s="352">
        <f>L15292-[1]გადასახდელები!L13682</f>
        <v>-27.6</v>
      </c>
    </row>
    <row r="15063" spans="2:18" ht="20.25" hidden="1" customHeight="1">
      <c r="B15063" s="36" t="str">
        <f t="shared" si="3897"/>
        <v>b</v>
      </c>
      <c r="C15063" s="42">
        <v>5</v>
      </c>
      <c r="D15063" s="42"/>
      <c r="F15063" s="343" t="s">
        <v>653</v>
      </c>
      <c r="G15063" s="48" t="s">
        <v>283</v>
      </c>
      <c r="H15063" s="101"/>
      <c r="I15063" s="97">
        <f t="shared" si="3899"/>
        <v>0</v>
      </c>
      <c r="J15063" s="102"/>
      <c r="K15063" s="102"/>
      <c r="L15063" s="97">
        <f t="shared" si="3898"/>
        <v>0</v>
      </c>
      <c r="M15063" s="102"/>
      <c r="N15063" s="102"/>
      <c r="R15063" s="352">
        <f>L15293-[1]გადასახდელები!L13683</f>
        <v>0</v>
      </c>
    </row>
    <row r="15064" spans="2:18" ht="20.25" hidden="1" customHeight="1">
      <c r="B15064" s="36" t="str">
        <f t="shared" si="3897"/>
        <v>b</v>
      </c>
      <c r="C15064" s="42">
        <v>4</v>
      </c>
      <c r="D15064" s="42"/>
      <c r="F15064" s="342" t="s">
        <v>654</v>
      </c>
      <c r="G15064" s="47" t="s">
        <v>207</v>
      </c>
      <c r="H15064" s="93">
        <f>SUM(H15065:H15066)</f>
        <v>0</v>
      </c>
      <c r="I15064" s="94">
        <f t="shared" si="3899"/>
        <v>0</v>
      </c>
      <c r="J15064" s="95">
        <f>SUM(J15065:J15066)</f>
        <v>0</v>
      </c>
      <c r="K15064" s="95">
        <f>SUM(K15065:K15066)</f>
        <v>0</v>
      </c>
      <c r="L15064" s="94">
        <f t="shared" si="3898"/>
        <v>0</v>
      </c>
      <c r="M15064" s="95">
        <f>SUM(M15065:M15066)</f>
        <v>0</v>
      </c>
      <c r="N15064" s="95">
        <f>SUM(N15065:N15066)</f>
        <v>0</v>
      </c>
      <c r="O15064" s="82" t="s">
        <v>146</v>
      </c>
      <c r="R15064" s="352">
        <f>L15294-[1]გადასახდელები!L13684</f>
        <v>0</v>
      </c>
    </row>
    <row r="15065" spans="2:18" ht="20.25" hidden="1" customHeight="1">
      <c r="B15065" s="36" t="str">
        <f t="shared" si="3897"/>
        <v>b</v>
      </c>
      <c r="C15065" s="42">
        <v>5</v>
      </c>
      <c r="D15065" s="42"/>
      <c r="F15065" s="343" t="s">
        <v>655</v>
      </c>
      <c r="G15065" s="48" t="s">
        <v>282</v>
      </c>
      <c r="H15065" s="101"/>
      <c r="I15065" s="97">
        <f t="shared" si="3899"/>
        <v>0</v>
      </c>
      <c r="J15065" s="102"/>
      <c r="K15065" s="102"/>
      <c r="L15065" s="97">
        <f t="shared" si="3898"/>
        <v>0</v>
      </c>
      <c r="M15065" s="102"/>
      <c r="N15065" s="102"/>
      <c r="R15065" s="352">
        <f>L15295-[1]გადასახდელები!L13685</f>
        <v>0</v>
      </c>
    </row>
    <row r="15066" spans="2:18" ht="20.25" hidden="1" customHeight="1">
      <c r="B15066" s="36" t="str">
        <f t="shared" si="3897"/>
        <v>b</v>
      </c>
      <c r="C15066" s="42">
        <v>5</v>
      </c>
      <c r="D15066" s="42"/>
      <c r="F15066" s="343" t="s">
        <v>656</v>
      </c>
      <c r="G15066" s="48" t="s">
        <v>283</v>
      </c>
      <c r="H15066" s="101"/>
      <c r="I15066" s="97">
        <f t="shared" si="3899"/>
        <v>0</v>
      </c>
      <c r="J15066" s="102"/>
      <c r="K15066" s="102"/>
      <c r="L15066" s="97">
        <f t="shared" si="3898"/>
        <v>0</v>
      </c>
      <c r="M15066" s="102"/>
      <c r="N15066" s="102"/>
      <c r="R15066" s="352">
        <f>L15296-[1]გადასახდელები!L13686</f>
        <v>0</v>
      </c>
    </row>
    <row r="15067" spans="2:18" ht="20.25" hidden="1" customHeight="1">
      <c r="B15067" s="36" t="str">
        <f t="shared" si="3897"/>
        <v>b</v>
      </c>
      <c r="C15067" s="42">
        <v>3</v>
      </c>
      <c r="D15067" s="42"/>
      <c r="F15067" s="342" t="s">
        <v>568</v>
      </c>
      <c r="G15067" s="57" t="s">
        <v>205</v>
      </c>
      <c r="H15067" s="89">
        <f>H15068+H15069</f>
        <v>0</v>
      </c>
      <c r="I15067" s="90">
        <f t="shared" si="3899"/>
        <v>0</v>
      </c>
      <c r="J15067" s="92">
        <f>J15068+J15069</f>
        <v>0</v>
      </c>
      <c r="K15067" s="92">
        <f>K15068+K15069</f>
        <v>0</v>
      </c>
      <c r="L15067" s="90">
        <f t="shared" si="3898"/>
        <v>0</v>
      </c>
      <c r="M15067" s="92">
        <f>M15068+M15069</f>
        <v>0</v>
      </c>
      <c r="N15067" s="92">
        <f>N15068+N15069</f>
        <v>0</v>
      </c>
      <c r="O15067" s="82" t="s">
        <v>146</v>
      </c>
      <c r="R15067" s="352">
        <f>L15297-[1]გადასახდელები!L13687</f>
        <v>0</v>
      </c>
    </row>
    <row r="15068" spans="2:18" ht="20.25" hidden="1" customHeight="1">
      <c r="B15068" s="36" t="str">
        <f t="shared" si="3897"/>
        <v>b</v>
      </c>
      <c r="C15068" s="42">
        <v>4</v>
      </c>
      <c r="D15068" s="42"/>
      <c r="F15068" s="343" t="s">
        <v>657</v>
      </c>
      <c r="G15068" s="47" t="s">
        <v>285</v>
      </c>
      <c r="H15068" s="103"/>
      <c r="I15068" s="94">
        <f t="shared" si="3899"/>
        <v>0</v>
      </c>
      <c r="J15068" s="104"/>
      <c r="K15068" s="104"/>
      <c r="L15068" s="94">
        <f t="shared" si="3898"/>
        <v>0</v>
      </c>
      <c r="M15068" s="104"/>
      <c r="N15068" s="104"/>
      <c r="R15068" s="352">
        <f>L15298-[1]გადასახდელები!L13688</f>
        <v>0</v>
      </c>
    </row>
    <row r="15069" spans="2:18" ht="20.25" hidden="1" customHeight="1">
      <c r="B15069" s="36" t="str">
        <f t="shared" si="3897"/>
        <v>b</v>
      </c>
      <c r="C15069" s="42">
        <v>4</v>
      </c>
      <c r="D15069" s="42"/>
      <c r="F15069" s="342" t="s">
        <v>570</v>
      </c>
      <c r="G15069" s="47" t="s">
        <v>286</v>
      </c>
      <c r="H15069" s="93">
        <f>H15070+H15089</f>
        <v>0</v>
      </c>
      <c r="I15069" s="94">
        <f t="shared" si="3899"/>
        <v>0</v>
      </c>
      <c r="J15069" s="95">
        <f>J15070+J15089</f>
        <v>0</v>
      </c>
      <c r="K15069" s="95">
        <f>K15070+K15089</f>
        <v>0</v>
      </c>
      <c r="L15069" s="94">
        <f t="shared" si="3898"/>
        <v>0</v>
      </c>
      <c r="M15069" s="95">
        <f>M15070+M15089</f>
        <v>0</v>
      </c>
      <c r="N15069" s="95">
        <f>N15070+N15089</f>
        <v>0</v>
      </c>
      <c r="O15069" s="82" t="s">
        <v>146</v>
      </c>
      <c r="R15069" s="352">
        <f>L15299-[1]გადასახდელები!L13689</f>
        <v>0</v>
      </c>
    </row>
    <row r="15070" spans="2:18" ht="20.25" hidden="1" customHeight="1">
      <c r="B15070" s="36" t="str">
        <f t="shared" si="3897"/>
        <v>b</v>
      </c>
      <c r="C15070" s="42">
        <v>5</v>
      </c>
      <c r="D15070" s="42"/>
      <c r="F15070" s="342" t="s">
        <v>569</v>
      </c>
      <c r="G15070" s="48" t="s">
        <v>287</v>
      </c>
      <c r="H15070" s="113">
        <f>SUM(H15071:H15088)</f>
        <v>0</v>
      </c>
      <c r="I15070" s="97">
        <f t="shared" si="3899"/>
        <v>0</v>
      </c>
      <c r="J15070" s="114">
        <f>SUM(J15071:J15088)</f>
        <v>0</v>
      </c>
      <c r="K15070" s="114">
        <f>SUM(K15071:K15088)</f>
        <v>0</v>
      </c>
      <c r="L15070" s="97">
        <f t="shared" si="3898"/>
        <v>0</v>
      </c>
      <c r="M15070" s="114">
        <f>SUM(M15071:M15088)</f>
        <v>0</v>
      </c>
      <c r="N15070" s="114">
        <f>SUM(N15071:N15088)</f>
        <v>0</v>
      </c>
      <c r="O15070" s="82" t="s">
        <v>146</v>
      </c>
      <c r="R15070" s="352">
        <f>L15300-[1]გადასახდელები!L13690</f>
        <v>0</v>
      </c>
    </row>
    <row r="15071" spans="2:18" ht="45" hidden="1" customHeight="1">
      <c r="B15071" s="36" t="str">
        <f t="shared" si="3897"/>
        <v>b</v>
      </c>
      <c r="C15071" s="42">
        <v>6</v>
      </c>
      <c r="D15071" s="42"/>
      <c r="F15071" s="343" t="s">
        <v>658</v>
      </c>
      <c r="G15071" s="45" t="s">
        <v>215</v>
      </c>
      <c r="H15071" s="99"/>
      <c r="I15071" s="105">
        <f t="shared" si="3899"/>
        <v>0</v>
      </c>
      <c r="J15071" s="100"/>
      <c r="K15071" s="100"/>
      <c r="L15071" s="105">
        <f t="shared" si="3898"/>
        <v>0</v>
      </c>
      <c r="M15071" s="100"/>
      <c r="N15071" s="100"/>
      <c r="R15071" s="352">
        <f>L15301-[1]გადასახდელები!L13691</f>
        <v>0</v>
      </c>
    </row>
    <row r="15072" spans="2:18" ht="20.25" hidden="1" customHeight="1">
      <c r="B15072" s="36" t="str">
        <f t="shared" si="3897"/>
        <v>b</v>
      </c>
      <c r="C15072" s="42">
        <v>6</v>
      </c>
      <c r="D15072" s="42"/>
      <c r="F15072" s="343" t="s">
        <v>659</v>
      </c>
      <c r="G15072" s="45" t="s">
        <v>288</v>
      </c>
      <c r="H15072" s="99"/>
      <c r="I15072" s="105">
        <f t="shared" si="3899"/>
        <v>0</v>
      </c>
      <c r="J15072" s="100"/>
      <c r="K15072" s="100"/>
      <c r="L15072" s="105">
        <f t="shared" si="3898"/>
        <v>0</v>
      </c>
      <c r="M15072" s="100"/>
      <c r="N15072" s="100"/>
      <c r="R15072" s="352">
        <f>L15302-[1]გადასახდელები!L13692</f>
        <v>0</v>
      </c>
    </row>
    <row r="15073" spans="2:18" ht="20.25" hidden="1" customHeight="1">
      <c r="B15073" s="36" t="str">
        <f t="shared" si="3897"/>
        <v>b</v>
      </c>
      <c r="C15073" s="42">
        <v>6</v>
      </c>
      <c r="D15073" s="42"/>
      <c r="F15073" s="343" t="s">
        <v>660</v>
      </c>
      <c r="G15073" s="45" t="s">
        <v>289</v>
      </c>
      <c r="H15073" s="99"/>
      <c r="I15073" s="105">
        <f t="shared" si="3899"/>
        <v>0</v>
      </c>
      <c r="J15073" s="100"/>
      <c r="K15073" s="100"/>
      <c r="L15073" s="105">
        <f t="shared" si="3898"/>
        <v>0</v>
      </c>
      <c r="M15073" s="100"/>
      <c r="N15073" s="100"/>
      <c r="R15073" s="352">
        <f>L15303-[1]გადასახდელები!L13693</f>
        <v>0</v>
      </c>
    </row>
    <row r="15074" spans="2:18" ht="20.25" hidden="1" customHeight="1">
      <c r="B15074" s="36" t="str">
        <f t="shared" si="3897"/>
        <v>b</v>
      </c>
      <c r="C15074" s="42">
        <v>6</v>
      </c>
      <c r="D15074" s="42"/>
      <c r="F15074" s="343" t="s">
        <v>661</v>
      </c>
      <c r="G15074" s="45" t="s">
        <v>216</v>
      </c>
      <c r="H15074" s="99"/>
      <c r="I15074" s="105">
        <f t="shared" si="3899"/>
        <v>0</v>
      </c>
      <c r="J15074" s="100"/>
      <c r="K15074" s="100"/>
      <c r="L15074" s="105">
        <f t="shared" si="3898"/>
        <v>0</v>
      </c>
      <c r="M15074" s="100"/>
      <c r="N15074" s="100"/>
      <c r="R15074" s="352">
        <f>L15304-[1]გადასახდელები!L13694</f>
        <v>0</v>
      </c>
    </row>
    <row r="15075" spans="2:18" ht="20.25" hidden="1" customHeight="1">
      <c r="B15075" s="36" t="str">
        <f t="shared" si="3897"/>
        <v>b</v>
      </c>
      <c r="C15075" s="42">
        <v>6</v>
      </c>
      <c r="D15075" s="42"/>
      <c r="F15075" s="343" t="s">
        <v>662</v>
      </c>
      <c r="G15075" s="45" t="s">
        <v>217</v>
      </c>
      <c r="H15075" s="99"/>
      <c r="I15075" s="105">
        <f t="shared" si="3899"/>
        <v>0</v>
      </c>
      <c r="J15075" s="100"/>
      <c r="K15075" s="100"/>
      <c r="L15075" s="105">
        <f t="shared" si="3898"/>
        <v>0</v>
      </c>
      <c r="M15075" s="100"/>
      <c r="N15075" s="100"/>
      <c r="R15075" s="352">
        <f>L15305-[1]გადასახდელები!L13695</f>
        <v>0</v>
      </c>
    </row>
    <row r="15076" spans="2:18" ht="20.25" hidden="1" customHeight="1">
      <c r="B15076" s="36" t="str">
        <f t="shared" si="3897"/>
        <v>b</v>
      </c>
      <c r="C15076" s="42">
        <v>6</v>
      </c>
      <c r="D15076" s="42"/>
      <c r="F15076" s="343" t="s">
        <v>571</v>
      </c>
      <c r="G15076" s="45" t="s">
        <v>290</v>
      </c>
      <c r="H15076" s="99"/>
      <c r="I15076" s="105">
        <f t="shared" si="3899"/>
        <v>0</v>
      </c>
      <c r="J15076" s="100"/>
      <c r="K15076" s="100"/>
      <c r="L15076" s="105">
        <f t="shared" si="3898"/>
        <v>0</v>
      </c>
      <c r="M15076" s="100"/>
      <c r="N15076" s="100"/>
      <c r="R15076" s="352">
        <f>L15306-[1]გადასახდელები!L13696</f>
        <v>0</v>
      </c>
    </row>
    <row r="15077" spans="2:18" ht="20.25" hidden="1" customHeight="1">
      <c r="B15077" s="36" t="str">
        <f t="shared" si="3897"/>
        <v>b</v>
      </c>
      <c r="C15077" s="42">
        <v>6</v>
      </c>
      <c r="D15077" s="42"/>
      <c r="F15077" s="343" t="s">
        <v>663</v>
      </c>
      <c r="G15077" s="45" t="s">
        <v>291</v>
      </c>
      <c r="H15077" s="99"/>
      <c r="I15077" s="105">
        <f t="shared" si="3899"/>
        <v>0</v>
      </c>
      <c r="J15077" s="100"/>
      <c r="K15077" s="100"/>
      <c r="L15077" s="105">
        <f t="shared" si="3898"/>
        <v>0</v>
      </c>
      <c r="M15077" s="100"/>
      <c r="N15077" s="100"/>
      <c r="R15077" s="352">
        <f>L15307-[1]გადასახდელები!L13697</f>
        <v>0</v>
      </c>
    </row>
    <row r="15078" spans="2:18" ht="20.25" hidden="1" customHeight="1">
      <c r="B15078" s="36" t="str">
        <f t="shared" si="3897"/>
        <v>b</v>
      </c>
      <c r="C15078" s="42">
        <v>6</v>
      </c>
      <c r="D15078" s="42"/>
      <c r="F15078" s="343" t="s">
        <v>664</v>
      </c>
      <c r="G15078" s="45" t="s">
        <v>218</v>
      </c>
      <c r="H15078" s="99"/>
      <c r="I15078" s="105">
        <f t="shared" si="3899"/>
        <v>0</v>
      </c>
      <c r="J15078" s="100"/>
      <c r="K15078" s="100"/>
      <c r="L15078" s="105">
        <f t="shared" si="3898"/>
        <v>0</v>
      </c>
      <c r="M15078" s="100"/>
      <c r="N15078" s="100"/>
      <c r="R15078" s="352">
        <f>L15308-[1]გადასახდელები!L13698</f>
        <v>0</v>
      </c>
    </row>
    <row r="15079" spans="2:18" ht="20.25" hidden="1" customHeight="1">
      <c r="B15079" s="36" t="str">
        <f t="shared" si="3897"/>
        <v>b</v>
      </c>
      <c r="C15079" s="42">
        <v>6</v>
      </c>
      <c r="D15079" s="42"/>
      <c r="F15079" s="343" t="s">
        <v>665</v>
      </c>
      <c r="G15079" s="45" t="s">
        <v>219</v>
      </c>
      <c r="H15079" s="99"/>
      <c r="I15079" s="105">
        <f t="shared" si="3899"/>
        <v>0</v>
      </c>
      <c r="J15079" s="100"/>
      <c r="K15079" s="100"/>
      <c r="L15079" s="105">
        <f t="shared" si="3898"/>
        <v>0</v>
      </c>
      <c r="M15079" s="100"/>
      <c r="N15079" s="100"/>
      <c r="R15079" s="352">
        <f>L15309-[1]გადასახდელები!L13699</f>
        <v>0</v>
      </c>
    </row>
    <row r="15080" spans="2:18" ht="20.25" hidden="1" customHeight="1">
      <c r="B15080" s="36" t="str">
        <f t="shared" si="3897"/>
        <v>b</v>
      </c>
      <c r="C15080" s="42">
        <v>6</v>
      </c>
      <c r="D15080" s="42"/>
      <c r="F15080" s="343" t="s">
        <v>666</v>
      </c>
      <c r="G15080" s="45" t="s">
        <v>220</v>
      </c>
      <c r="H15080" s="99"/>
      <c r="I15080" s="105">
        <f t="shared" si="3899"/>
        <v>0</v>
      </c>
      <c r="J15080" s="100"/>
      <c r="K15080" s="100"/>
      <c r="L15080" s="105">
        <f t="shared" si="3898"/>
        <v>0</v>
      </c>
      <c r="M15080" s="100"/>
      <c r="N15080" s="100"/>
      <c r="R15080" s="352">
        <f>L15310-[1]გადასახდელები!L13700</f>
        <v>0</v>
      </c>
    </row>
    <row r="15081" spans="2:18" ht="20.25" hidden="1" customHeight="1">
      <c r="B15081" s="36" t="str">
        <f t="shared" si="3897"/>
        <v>b</v>
      </c>
      <c r="C15081" s="42">
        <v>6</v>
      </c>
      <c r="D15081" s="42"/>
      <c r="F15081" s="343" t="s">
        <v>667</v>
      </c>
      <c r="G15081" s="45" t="s">
        <v>221</v>
      </c>
      <c r="H15081" s="99"/>
      <c r="I15081" s="105">
        <f t="shared" si="3899"/>
        <v>0</v>
      </c>
      <c r="J15081" s="100"/>
      <c r="K15081" s="100"/>
      <c r="L15081" s="105">
        <f t="shared" si="3898"/>
        <v>0</v>
      </c>
      <c r="M15081" s="100"/>
      <c r="N15081" s="100"/>
      <c r="R15081" s="352">
        <f>L15311-[1]გადასახდელები!L13701</f>
        <v>0</v>
      </c>
    </row>
    <row r="15082" spans="2:18" ht="20.25" hidden="1" customHeight="1">
      <c r="B15082" s="36" t="str">
        <f t="shared" si="3897"/>
        <v>b</v>
      </c>
      <c r="C15082" s="42">
        <v>6</v>
      </c>
      <c r="D15082" s="42"/>
      <c r="F15082" s="343" t="s">
        <v>668</v>
      </c>
      <c r="G15082" s="45" t="s">
        <v>222</v>
      </c>
      <c r="H15082" s="99"/>
      <c r="I15082" s="105">
        <f t="shared" si="3899"/>
        <v>0</v>
      </c>
      <c r="J15082" s="100"/>
      <c r="K15082" s="100"/>
      <c r="L15082" s="105">
        <f t="shared" si="3898"/>
        <v>0</v>
      </c>
      <c r="M15082" s="100"/>
      <c r="N15082" s="100"/>
      <c r="R15082" s="352">
        <f>L15312-[1]გადასახდელები!L13702</f>
        <v>0</v>
      </c>
    </row>
    <row r="15083" spans="2:18" ht="20.25" hidden="1" customHeight="1">
      <c r="B15083" s="36" t="str">
        <f t="shared" ref="B15083:B15146" si="3900">IF(H15083+I15083+L15083&gt;0,"a","b")</f>
        <v>b</v>
      </c>
      <c r="C15083" s="42">
        <v>6</v>
      </c>
      <c r="D15083" s="42"/>
      <c r="F15083" s="343" t="s">
        <v>669</v>
      </c>
      <c r="G15083" s="45" t="s">
        <v>223</v>
      </c>
      <c r="H15083" s="99"/>
      <c r="I15083" s="105">
        <f t="shared" si="3899"/>
        <v>0</v>
      </c>
      <c r="J15083" s="100"/>
      <c r="K15083" s="100"/>
      <c r="L15083" s="105">
        <f t="shared" si="3898"/>
        <v>0</v>
      </c>
      <c r="M15083" s="100"/>
      <c r="N15083" s="100"/>
      <c r="R15083" s="352">
        <f>L15313-[1]გადასახდელები!L13703</f>
        <v>0</v>
      </c>
    </row>
    <row r="15084" spans="2:18" ht="36" hidden="1" customHeight="1">
      <c r="B15084" s="36" t="str">
        <f t="shared" si="3900"/>
        <v>b</v>
      </c>
      <c r="C15084" s="42">
        <v>6</v>
      </c>
      <c r="D15084" s="42"/>
      <c r="F15084" s="343" t="s">
        <v>670</v>
      </c>
      <c r="G15084" s="45" t="s">
        <v>224</v>
      </c>
      <c r="H15084" s="99"/>
      <c r="I15084" s="105">
        <f t="shared" si="3899"/>
        <v>0</v>
      </c>
      <c r="J15084" s="100"/>
      <c r="K15084" s="100"/>
      <c r="L15084" s="105">
        <f t="shared" ref="L15084:L15147" si="3901">M15084+N15084</f>
        <v>0</v>
      </c>
      <c r="M15084" s="100"/>
      <c r="N15084" s="100"/>
      <c r="R15084" s="352">
        <f>L15314-[1]გადასახდელები!L13704</f>
        <v>0</v>
      </c>
    </row>
    <row r="15085" spans="2:18" ht="48.75" hidden="1" customHeight="1">
      <c r="B15085" s="36" t="str">
        <f t="shared" si="3900"/>
        <v>b</v>
      </c>
      <c r="C15085" s="42">
        <v>6</v>
      </c>
      <c r="D15085" s="42"/>
      <c r="F15085" s="343" t="s">
        <v>671</v>
      </c>
      <c r="G15085" s="45" t="s">
        <v>225</v>
      </c>
      <c r="H15085" s="99"/>
      <c r="I15085" s="105">
        <f t="shared" si="3899"/>
        <v>0</v>
      </c>
      <c r="J15085" s="100"/>
      <c r="K15085" s="100"/>
      <c r="L15085" s="105">
        <f t="shared" si="3901"/>
        <v>0</v>
      </c>
      <c r="M15085" s="100"/>
      <c r="N15085" s="100"/>
      <c r="R15085" s="352">
        <f>L15315-[1]გადასახდელები!L13705</f>
        <v>0</v>
      </c>
    </row>
    <row r="15086" spans="2:18" ht="24.75" hidden="1" customHeight="1">
      <c r="B15086" s="36" t="str">
        <f t="shared" si="3900"/>
        <v>b</v>
      </c>
      <c r="C15086" s="42">
        <v>6</v>
      </c>
      <c r="D15086" s="42"/>
      <c r="F15086" s="343" t="s">
        <v>672</v>
      </c>
      <c r="G15086" s="45" t="s">
        <v>226</v>
      </c>
      <c r="H15086" s="99"/>
      <c r="I15086" s="105">
        <f t="shared" si="3899"/>
        <v>0</v>
      </c>
      <c r="J15086" s="100"/>
      <c r="K15086" s="100"/>
      <c r="L15086" s="105">
        <f t="shared" si="3901"/>
        <v>0</v>
      </c>
      <c r="M15086" s="100"/>
      <c r="N15086" s="100"/>
      <c r="R15086" s="352">
        <f>L15316-[1]გადასახდელები!L13706</f>
        <v>0</v>
      </c>
    </row>
    <row r="15087" spans="2:18" ht="24" hidden="1" customHeight="1">
      <c r="B15087" s="36" t="str">
        <f t="shared" si="3900"/>
        <v>b</v>
      </c>
      <c r="C15087" s="42">
        <v>6</v>
      </c>
      <c r="D15087" s="42"/>
      <c r="F15087" s="343" t="s">
        <v>673</v>
      </c>
      <c r="G15087" s="45" t="s">
        <v>227</v>
      </c>
      <c r="H15087" s="99"/>
      <c r="I15087" s="105">
        <f t="shared" si="3899"/>
        <v>0</v>
      </c>
      <c r="J15087" s="100"/>
      <c r="K15087" s="100"/>
      <c r="L15087" s="105">
        <f t="shared" si="3901"/>
        <v>0</v>
      </c>
      <c r="M15087" s="100"/>
      <c r="N15087" s="100"/>
      <c r="R15087" s="352">
        <f>L15317-[1]გადასახდელები!L13707</f>
        <v>0</v>
      </c>
    </row>
    <row r="15088" spans="2:18" ht="36.75" hidden="1" customHeight="1">
      <c r="B15088" s="36" t="str">
        <f t="shared" si="3900"/>
        <v>b</v>
      </c>
      <c r="C15088" s="42">
        <v>6</v>
      </c>
      <c r="D15088" s="42"/>
      <c r="F15088" s="343" t="s">
        <v>572</v>
      </c>
      <c r="G15088" s="45" t="s">
        <v>228</v>
      </c>
      <c r="H15088" s="99"/>
      <c r="I15088" s="105">
        <f t="shared" si="3899"/>
        <v>0</v>
      </c>
      <c r="J15088" s="100"/>
      <c r="K15088" s="100"/>
      <c r="L15088" s="105">
        <f t="shared" si="3901"/>
        <v>0</v>
      </c>
      <c r="M15088" s="100"/>
      <c r="N15088" s="100"/>
      <c r="R15088" s="352">
        <f>L15318-[1]გადასახდელები!L13708</f>
        <v>0</v>
      </c>
    </row>
    <row r="15089" spans="2:18" ht="24.75" hidden="1" customHeight="1">
      <c r="B15089" s="36" t="str">
        <f t="shared" si="3900"/>
        <v>b</v>
      </c>
      <c r="C15089" s="42">
        <v>5</v>
      </c>
      <c r="D15089" s="42"/>
      <c r="F15089" s="343" t="s">
        <v>573</v>
      </c>
      <c r="G15089" s="48" t="s">
        <v>193</v>
      </c>
      <c r="H15089" s="101"/>
      <c r="I15089" s="97">
        <f t="shared" si="3899"/>
        <v>0</v>
      </c>
      <c r="J15089" s="102"/>
      <c r="K15089" s="102"/>
      <c r="L15089" s="97">
        <f t="shared" si="3901"/>
        <v>0</v>
      </c>
      <c r="M15089" s="102"/>
      <c r="N15089" s="102"/>
      <c r="R15089" s="352">
        <f>L15319-[1]გადასახდელები!L13709</f>
        <v>0</v>
      </c>
    </row>
    <row r="15090" spans="2:18" ht="20.25" hidden="1" customHeight="1">
      <c r="B15090" s="36" t="str">
        <f t="shared" si="3900"/>
        <v>b</v>
      </c>
      <c r="C15090" s="42">
        <v>2</v>
      </c>
      <c r="D15090" s="42"/>
      <c r="E15090" s="24">
        <v>7107</v>
      </c>
      <c r="F15090" s="342" t="s">
        <v>574</v>
      </c>
      <c r="G15090" s="59" t="s">
        <v>292</v>
      </c>
      <c r="H15090" s="86">
        <f>H15091+H15138+H15146+H15145</f>
        <v>0</v>
      </c>
      <c r="I15090" s="87">
        <f t="shared" si="3899"/>
        <v>0</v>
      </c>
      <c r="J15090" s="88">
        <f>J15091+J15138+J15146+J15145</f>
        <v>0</v>
      </c>
      <c r="K15090" s="88">
        <f>K15091+K15138+K15146+K15145</f>
        <v>0</v>
      </c>
      <c r="L15090" s="87">
        <f t="shared" si="3901"/>
        <v>0</v>
      </c>
      <c r="M15090" s="88">
        <f>M15091+M15138+M15146+M15145</f>
        <v>0</v>
      </c>
      <c r="N15090" s="88">
        <f>N15091+N15138+N15146+N15145</f>
        <v>0</v>
      </c>
      <c r="O15090" s="82" t="s">
        <v>146</v>
      </c>
      <c r="P15090" s="35" t="s">
        <v>145</v>
      </c>
      <c r="R15090" s="352">
        <f>L15320-[1]გადასახდელები!L13710</f>
        <v>0</v>
      </c>
    </row>
    <row r="15091" spans="2:18" ht="20.25" hidden="1" customHeight="1">
      <c r="B15091" s="36" t="str">
        <f t="shared" si="3900"/>
        <v>b</v>
      </c>
      <c r="C15091" s="42">
        <v>3</v>
      </c>
      <c r="D15091" s="42"/>
      <c r="F15091" s="342" t="s">
        <v>575</v>
      </c>
      <c r="G15091" s="51" t="s">
        <v>293</v>
      </c>
      <c r="H15091" s="89">
        <f>H15092+H15104+H15133</f>
        <v>0</v>
      </c>
      <c r="I15091" s="90">
        <f t="shared" si="3899"/>
        <v>0</v>
      </c>
      <c r="J15091" s="89">
        <f>J15092+J15104+J15133</f>
        <v>0</v>
      </c>
      <c r="K15091" s="89">
        <f>K15092+K15104+K15133</f>
        <v>0</v>
      </c>
      <c r="L15091" s="90">
        <f t="shared" si="3901"/>
        <v>0</v>
      </c>
      <c r="M15091" s="89">
        <f>M15092+M15104+M15133</f>
        <v>0</v>
      </c>
      <c r="N15091" s="89">
        <f>N15092+N15104+N15133</f>
        <v>0</v>
      </c>
      <c r="O15091" s="82" t="s">
        <v>146</v>
      </c>
      <c r="P15091" s="35" t="s">
        <v>145</v>
      </c>
      <c r="R15091" s="352">
        <f>L15321-[1]გადასახდელები!L13711</f>
        <v>0</v>
      </c>
    </row>
    <row r="15092" spans="2:18" ht="20.25" hidden="1" customHeight="1">
      <c r="B15092" s="36" t="str">
        <f t="shared" si="3900"/>
        <v>b</v>
      </c>
      <c r="C15092" s="42">
        <v>4</v>
      </c>
      <c r="D15092" s="42"/>
      <c r="F15092" s="342" t="s">
        <v>576</v>
      </c>
      <c r="G15092" s="47" t="s">
        <v>294</v>
      </c>
      <c r="H15092" s="93">
        <f>H15093+H15094+H15095+H15096+H15097+H15098+H15099+H15100+H15101+H15102+H15103</f>
        <v>0</v>
      </c>
      <c r="I15092" s="94">
        <f t="shared" si="3899"/>
        <v>0</v>
      </c>
      <c r="J15092" s="93">
        <f>J15093+J15094+J15095+J15096+J15097+J15098+J15099+J15100+J15101+J15102+J15103</f>
        <v>0</v>
      </c>
      <c r="K15092" s="93">
        <f>K15093+K15094+K15095+K15096+K15097+K15098+K15099+K15100+K15101+K15102+K15103</f>
        <v>0</v>
      </c>
      <c r="L15092" s="94">
        <f t="shared" si="3901"/>
        <v>0</v>
      </c>
      <c r="M15092" s="93">
        <f>M15093+M15094+M15095+M15096+M15097+M15098+M15099+M15100+M15101+M15102+M15103</f>
        <v>0</v>
      </c>
      <c r="N15092" s="93">
        <f>N15093+N15094+N15095+N15096+N15097+N15098+N15099+N15100+N15101+N15102+N15103</f>
        <v>0</v>
      </c>
      <c r="O15092" s="82" t="s">
        <v>146</v>
      </c>
      <c r="P15092" s="35" t="s">
        <v>145</v>
      </c>
      <c r="R15092" s="352">
        <f>L15322-[1]გადასახდელები!L13712</f>
        <v>0</v>
      </c>
    </row>
    <row r="15093" spans="2:18" ht="20.25" hidden="1" customHeight="1">
      <c r="B15093" s="36" t="str">
        <f t="shared" si="3900"/>
        <v>b</v>
      </c>
      <c r="C15093" s="42">
        <v>5</v>
      </c>
      <c r="D15093" s="42"/>
      <c r="F15093" s="343" t="s">
        <v>577</v>
      </c>
      <c r="G15093" s="48" t="s">
        <v>295</v>
      </c>
      <c r="H15093" s="101"/>
      <c r="I15093" s="97">
        <f t="shared" si="3899"/>
        <v>0</v>
      </c>
      <c r="J15093" s="102"/>
      <c r="K15093" s="102"/>
      <c r="L15093" s="97">
        <f t="shared" si="3901"/>
        <v>0</v>
      </c>
      <c r="M15093" s="102"/>
      <c r="N15093" s="102"/>
      <c r="O15093" s="115"/>
      <c r="P15093" s="35" t="s">
        <v>145</v>
      </c>
      <c r="R15093" s="352">
        <f>L15323-[1]გადასახდელები!L13713</f>
        <v>0</v>
      </c>
    </row>
    <row r="15094" spans="2:18" ht="20.25" hidden="1" customHeight="1">
      <c r="B15094" s="36" t="str">
        <f t="shared" si="3900"/>
        <v>b</v>
      </c>
      <c r="C15094" s="42">
        <v>5</v>
      </c>
      <c r="D15094" s="42"/>
      <c r="F15094" s="343" t="s">
        <v>578</v>
      </c>
      <c r="G15094" s="48" t="s">
        <v>296</v>
      </c>
      <c r="H15094" s="101"/>
      <c r="I15094" s="97">
        <f t="shared" si="3899"/>
        <v>0</v>
      </c>
      <c r="J15094" s="102"/>
      <c r="K15094" s="102"/>
      <c r="L15094" s="97">
        <f t="shared" si="3901"/>
        <v>0</v>
      </c>
      <c r="M15094" s="102"/>
      <c r="N15094" s="102"/>
      <c r="O15094" s="115"/>
      <c r="P15094" s="35" t="s">
        <v>145</v>
      </c>
      <c r="R15094" s="352">
        <f>L15324-[1]გადასახდელები!L13714</f>
        <v>0</v>
      </c>
    </row>
    <row r="15095" spans="2:18" ht="30.75" hidden="1" customHeight="1">
      <c r="B15095" s="36" t="str">
        <f t="shared" si="3900"/>
        <v>b</v>
      </c>
      <c r="C15095" s="42">
        <v>5</v>
      </c>
      <c r="D15095" s="42"/>
      <c r="F15095" s="343" t="s">
        <v>674</v>
      </c>
      <c r="G15095" s="52" t="s">
        <v>297</v>
      </c>
      <c r="H15095" s="101"/>
      <c r="I15095" s="97">
        <f t="shared" si="3899"/>
        <v>0</v>
      </c>
      <c r="J15095" s="102"/>
      <c r="K15095" s="102"/>
      <c r="L15095" s="97">
        <f t="shared" si="3901"/>
        <v>0</v>
      </c>
      <c r="M15095" s="102"/>
      <c r="N15095" s="102"/>
      <c r="O15095" s="115"/>
      <c r="P15095" s="35" t="s">
        <v>145</v>
      </c>
      <c r="R15095" s="352">
        <f>L15325-[1]გადასახდელები!L13715</f>
        <v>0</v>
      </c>
    </row>
    <row r="15096" spans="2:18" ht="20.25" hidden="1" customHeight="1">
      <c r="B15096" s="36" t="str">
        <f t="shared" si="3900"/>
        <v>b</v>
      </c>
      <c r="C15096" s="42">
        <v>5</v>
      </c>
      <c r="D15096" s="42"/>
      <c r="F15096" s="343" t="s">
        <v>579</v>
      </c>
      <c r="G15096" s="48" t="s">
        <v>298</v>
      </c>
      <c r="H15096" s="101"/>
      <c r="I15096" s="97">
        <f t="shared" si="3899"/>
        <v>0</v>
      </c>
      <c r="J15096" s="102"/>
      <c r="K15096" s="102"/>
      <c r="L15096" s="97">
        <f t="shared" si="3901"/>
        <v>0</v>
      </c>
      <c r="M15096" s="102"/>
      <c r="N15096" s="102"/>
      <c r="O15096" s="115"/>
      <c r="P15096" s="35" t="s">
        <v>145</v>
      </c>
      <c r="R15096" s="352">
        <f>L15326-[1]გადასახდელები!L13716</f>
        <v>0</v>
      </c>
    </row>
    <row r="15097" spans="2:18" ht="20.25" hidden="1" customHeight="1">
      <c r="B15097" s="36" t="str">
        <f t="shared" si="3900"/>
        <v>b</v>
      </c>
      <c r="C15097" s="42">
        <v>5</v>
      </c>
      <c r="D15097" s="42"/>
      <c r="F15097" s="343" t="s">
        <v>580</v>
      </c>
      <c r="G15097" s="48" t="s">
        <v>299</v>
      </c>
      <c r="H15097" s="101"/>
      <c r="I15097" s="97">
        <f t="shared" si="3899"/>
        <v>0</v>
      </c>
      <c r="J15097" s="102"/>
      <c r="K15097" s="102"/>
      <c r="L15097" s="97">
        <f t="shared" si="3901"/>
        <v>0</v>
      </c>
      <c r="M15097" s="102"/>
      <c r="N15097" s="102"/>
      <c r="O15097" s="115"/>
      <c r="P15097" s="35" t="s">
        <v>145</v>
      </c>
      <c r="R15097" s="352">
        <f>L15327-[1]გადასახდელები!L13717</f>
        <v>0</v>
      </c>
    </row>
    <row r="15098" spans="2:18" ht="30.75" hidden="1" customHeight="1">
      <c r="B15098" s="36" t="str">
        <f t="shared" si="3900"/>
        <v>b</v>
      </c>
      <c r="C15098" s="42">
        <v>5</v>
      </c>
      <c r="D15098" s="42"/>
      <c r="F15098" s="343" t="s">
        <v>581</v>
      </c>
      <c r="G15098" s="48" t="s">
        <v>300</v>
      </c>
      <c r="H15098" s="101"/>
      <c r="I15098" s="97">
        <f t="shared" si="3899"/>
        <v>0</v>
      </c>
      <c r="J15098" s="102"/>
      <c r="K15098" s="102"/>
      <c r="L15098" s="97">
        <f t="shared" si="3901"/>
        <v>0</v>
      </c>
      <c r="M15098" s="102"/>
      <c r="N15098" s="102"/>
      <c r="O15098" s="115"/>
      <c r="P15098" s="35" t="s">
        <v>145</v>
      </c>
      <c r="R15098" s="352">
        <f>L15328-[1]გადასახდელები!L13718</f>
        <v>0</v>
      </c>
    </row>
    <row r="15099" spans="2:18" ht="20.25" hidden="1" customHeight="1">
      <c r="B15099" s="36" t="str">
        <f t="shared" si="3900"/>
        <v>b</v>
      </c>
      <c r="C15099" s="42">
        <v>5</v>
      </c>
      <c r="D15099" s="42"/>
      <c r="F15099" s="343" t="s">
        <v>675</v>
      </c>
      <c r="G15099" s="48" t="s">
        <v>301</v>
      </c>
      <c r="H15099" s="101"/>
      <c r="I15099" s="97">
        <f t="shared" si="3899"/>
        <v>0</v>
      </c>
      <c r="J15099" s="102"/>
      <c r="K15099" s="102"/>
      <c r="L15099" s="97">
        <f t="shared" si="3901"/>
        <v>0</v>
      </c>
      <c r="M15099" s="102"/>
      <c r="N15099" s="102"/>
      <c r="O15099" s="115"/>
      <c r="P15099" s="35" t="s">
        <v>145</v>
      </c>
      <c r="R15099" s="352">
        <f>L15329-[1]გადასახდელები!L13719</f>
        <v>0</v>
      </c>
    </row>
    <row r="15100" spans="2:18" ht="20.25" hidden="1" customHeight="1">
      <c r="B15100" s="36" t="str">
        <f t="shared" si="3900"/>
        <v>b</v>
      </c>
      <c r="C15100" s="42">
        <v>5</v>
      </c>
      <c r="D15100" s="42"/>
      <c r="F15100" s="343" t="s">
        <v>582</v>
      </c>
      <c r="G15100" s="48" t="s">
        <v>302</v>
      </c>
      <c r="H15100" s="101"/>
      <c r="I15100" s="97">
        <f t="shared" si="3899"/>
        <v>0</v>
      </c>
      <c r="J15100" s="102"/>
      <c r="K15100" s="102"/>
      <c r="L15100" s="97">
        <f t="shared" si="3901"/>
        <v>0</v>
      </c>
      <c r="M15100" s="102"/>
      <c r="N15100" s="102"/>
      <c r="O15100" s="115"/>
      <c r="P15100" s="35" t="s">
        <v>145</v>
      </c>
      <c r="R15100" s="352">
        <f>L15330-[1]გადასახდელები!L13720</f>
        <v>0</v>
      </c>
    </row>
    <row r="15101" spans="2:18" ht="20.25" hidden="1" customHeight="1">
      <c r="B15101" s="36" t="str">
        <f t="shared" si="3900"/>
        <v>b</v>
      </c>
      <c r="C15101" s="42">
        <v>5</v>
      </c>
      <c r="D15101" s="42"/>
      <c r="F15101" s="343" t="s">
        <v>676</v>
      </c>
      <c r="G15101" s="48" t="s">
        <v>303</v>
      </c>
      <c r="H15101" s="101"/>
      <c r="I15101" s="97">
        <f t="shared" si="3899"/>
        <v>0</v>
      </c>
      <c r="J15101" s="102"/>
      <c r="K15101" s="102"/>
      <c r="L15101" s="97">
        <f t="shared" si="3901"/>
        <v>0</v>
      </c>
      <c r="M15101" s="102"/>
      <c r="N15101" s="102"/>
      <c r="O15101" s="115"/>
      <c r="P15101" s="35" t="s">
        <v>145</v>
      </c>
      <c r="R15101" s="352">
        <f>L15331-[1]გადასახდელები!L13721</f>
        <v>0</v>
      </c>
    </row>
    <row r="15102" spans="2:18" ht="20.25" hidden="1" customHeight="1">
      <c r="B15102" s="36" t="str">
        <f t="shared" si="3900"/>
        <v>b</v>
      </c>
      <c r="C15102" s="42">
        <v>5</v>
      </c>
      <c r="D15102" s="42"/>
      <c r="F15102" s="343" t="s">
        <v>677</v>
      </c>
      <c r="G15102" s="48" t="s">
        <v>304</v>
      </c>
      <c r="H15102" s="101"/>
      <c r="I15102" s="97">
        <f t="shared" si="3899"/>
        <v>0</v>
      </c>
      <c r="J15102" s="102"/>
      <c r="K15102" s="102"/>
      <c r="L15102" s="97">
        <f t="shared" si="3901"/>
        <v>0</v>
      </c>
      <c r="M15102" s="102"/>
      <c r="N15102" s="102"/>
      <c r="O15102" s="115"/>
      <c r="P15102" s="35" t="s">
        <v>145</v>
      </c>
      <c r="R15102" s="352">
        <f>L15332-[1]გადასახდელები!L13722</f>
        <v>0</v>
      </c>
    </row>
    <row r="15103" spans="2:18" ht="20.25" hidden="1" customHeight="1">
      <c r="B15103" s="36" t="str">
        <f t="shared" si="3900"/>
        <v>b</v>
      </c>
      <c r="C15103" s="42">
        <v>5</v>
      </c>
      <c r="D15103" s="42"/>
      <c r="F15103" s="343" t="s">
        <v>583</v>
      </c>
      <c r="G15103" s="48" t="s">
        <v>305</v>
      </c>
      <c r="H15103" s="101"/>
      <c r="I15103" s="97">
        <f t="shared" si="3899"/>
        <v>0</v>
      </c>
      <c r="J15103" s="102"/>
      <c r="K15103" s="102"/>
      <c r="L15103" s="97">
        <f t="shared" si="3901"/>
        <v>0</v>
      </c>
      <c r="M15103" s="102"/>
      <c r="N15103" s="102"/>
      <c r="O15103" s="115"/>
      <c r="P15103" s="35" t="s">
        <v>145</v>
      </c>
      <c r="R15103" s="352">
        <f>L15333-[1]გადასახდელები!L13723</f>
        <v>0</v>
      </c>
    </row>
    <row r="15104" spans="2:18" ht="20.25" hidden="1" customHeight="1">
      <c r="B15104" s="36" t="str">
        <f t="shared" si="3900"/>
        <v>b</v>
      </c>
      <c r="C15104" s="42">
        <v>4</v>
      </c>
      <c r="D15104" s="42"/>
      <c r="F15104" s="342" t="s">
        <v>584</v>
      </c>
      <c r="G15104" s="47" t="s">
        <v>306</v>
      </c>
      <c r="H15104" s="93">
        <f>H15105+H15112</f>
        <v>0</v>
      </c>
      <c r="I15104" s="94">
        <f t="shared" si="3899"/>
        <v>0</v>
      </c>
      <c r="J15104" s="93">
        <f>J15105+J15112</f>
        <v>0</v>
      </c>
      <c r="K15104" s="93">
        <f>K15105+K15112</f>
        <v>0</v>
      </c>
      <c r="L15104" s="94">
        <f t="shared" si="3901"/>
        <v>0</v>
      </c>
      <c r="M15104" s="93">
        <f>M15105+M15112</f>
        <v>0</v>
      </c>
      <c r="N15104" s="93">
        <f>N15105+N15112</f>
        <v>0</v>
      </c>
      <c r="O15104" s="82" t="s">
        <v>146</v>
      </c>
      <c r="P15104" s="35" t="s">
        <v>145</v>
      </c>
      <c r="R15104" s="352">
        <f>L15334-[1]გადასახდელები!L13724</f>
        <v>0</v>
      </c>
    </row>
    <row r="15105" spans="2:18" ht="20.25" hidden="1" customHeight="1">
      <c r="B15105" s="36" t="str">
        <f t="shared" si="3900"/>
        <v>b</v>
      </c>
      <c r="C15105" s="42">
        <v>5</v>
      </c>
      <c r="D15105" s="42"/>
      <c r="F15105" s="342" t="s">
        <v>585</v>
      </c>
      <c r="G15105" s="48" t="s">
        <v>307</v>
      </c>
      <c r="H15105" s="96">
        <f>SUM(H15106:H15111)</f>
        <v>0</v>
      </c>
      <c r="I15105" s="97">
        <f t="shared" si="3899"/>
        <v>0</v>
      </c>
      <c r="J15105" s="96">
        <f>SUM(J15106:J15111)</f>
        <v>0</v>
      </c>
      <c r="K15105" s="96">
        <f>SUM(K15106:K15111)</f>
        <v>0</v>
      </c>
      <c r="L15105" s="97">
        <f t="shared" si="3901"/>
        <v>0</v>
      </c>
      <c r="M15105" s="96">
        <f>SUM(M15106:M15111)</f>
        <v>0</v>
      </c>
      <c r="N15105" s="96">
        <f>SUM(N15106:N15111)</f>
        <v>0</v>
      </c>
      <c r="O15105" s="82" t="s">
        <v>146</v>
      </c>
      <c r="P15105" s="35" t="s">
        <v>145</v>
      </c>
      <c r="R15105" s="352">
        <f>L15335-[1]გადასახდელები!L13725</f>
        <v>0</v>
      </c>
    </row>
    <row r="15106" spans="2:18" ht="20.25" hidden="1" customHeight="1">
      <c r="B15106" s="36" t="str">
        <f t="shared" si="3900"/>
        <v>b</v>
      </c>
      <c r="C15106" s="42">
        <v>6</v>
      </c>
      <c r="D15106" s="42"/>
      <c r="F15106" s="343" t="s">
        <v>586</v>
      </c>
      <c r="G15106" s="53" t="s">
        <v>308</v>
      </c>
      <c r="H15106" s="99"/>
      <c r="I15106" s="105">
        <f t="shared" si="3899"/>
        <v>0</v>
      </c>
      <c r="J15106" s="100"/>
      <c r="K15106" s="100"/>
      <c r="L15106" s="105">
        <f t="shared" si="3901"/>
        <v>0</v>
      </c>
      <c r="M15106" s="100"/>
      <c r="N15106" s="100"/>
      <c r="O15106" s="115"/>
      <c r="P15106" s="35" t="s">
        <v>145</v>
      </c>
      <c r="R15106" s="352">
        <f>L15336-[1]გადასახდელები!L13726</f>
        <v>0</v>
      </c>
    </row>
    <row r="15107" spans="2:18" ht="20.25" hidden="1" customHeight="1">
      <c r="B15107" s="36" t="str">
        <f t="shared" si="3900"/>
        <v>b</v>
      </c>
      <c r="C15107" s="42">
        <v>6</v>
      </c>
      <c r="D15107" s="42"/>
      <c r="F15107" s="343" t="s">
        <v>678</v>
      </c>
      <c r="G15107" s="53" t="s">
        <v>309</v>
      </c>
      <c r="H15107" s="99"/>
      <c r="I15107" s="105">
        <f t="shared" si="3899"/>
        <v>0</v>
      </c>
      <c r="J15107" s="100"/>
      <c r="K15107" s="100"/>
      <c r="L15107" s="105">
        <f t="shared" si="3901"/>
        <v>0</v>
      </c>
      <c r="M15107" s="100"/>
      <c r="N15107" s="100"/>
      <c r="O15107" s="115"/>
      <c r="P15107" s="35" t="s">
        <v>145</v>
      </c>
      <c r="R15107" s="352">
        <f>L15337-[1]გადასახდელები!L13727</f>
        <v>0</v>
      </c>
    </row>
    <row r="15108" spans="2:18" ht="20.25" hidden="1" customHeight="1">
      <c r="B15108" s="36" t="str">
        <f t="shared" si="3900"/>
        <v>b</v>
      </c>
      <c r="C15108" s="42">
        <v>6</v>
      </c>
      <c r="D15108" s="42"/>
      <c r="F15108" s="343" t="s">
        <v>679</v>
      </c>
      <c r="G15108" s="53" t="s">
        <v>310</v>
      </c>
      <c r="H15108" s="99"/>
      <c r="I15108" s="105">
        <f t="shared" si="3899"/>
        <v>0</v>
      </c>
      <c r="J15108" s="100"/>
      <c r="K15108" s="100"/>
      <c r="L15108" s="105">
        <f t="shared" si="3901"/>
        <v>0</v>
      </c>
      <c r="M15108" s="100"/>
      <c r="N15108" s="100"/>
      <c r="O15108" s="115"/>
      <c r="P15108" s="35" t="s">
        <v>145</v>
      </c>
      <c r="R15108" s="352">
        <f>L15338-[1]გადასახდელები!L13728</f>
        <v>0</v>
      </c>
    </row>
    <row r="15109" spans="2:18" ht="20.25" hidden="1" customHeight="1">
      <c r="B15109" s="36" t="str">
        <f t="shared" si="3900"/>
        <v>b</v>
      </c>
      <c r="C15109" s="42">
        <v>6</v>
      </c>
      <c r="D15109" s="42"/>
      <c r="F15109" s="343" t="s">
        <v>680</v>
      </c>
      <c r="G15109" s="53" t="s">
        <v>311</v>
      </c>
      <c r="H15109" s="99"/>
      <c r="I15109" s="105">
        <f t="shared" si="3899"/>
        <v>0</v>
      </c>
      <c r="J15109" s="100"/>
      <c r="K15109" s="100"/>
      <c r="L15109" s="105">
        <f t="shared" si="3901"/>
        <v>0</v>
      </c>
      <c r="M15109" s="100"/>
      <c r="N15109" s="100"/>
      <c r="O15109" s="115"/>
      <c r="P15109" s="35" t="s">
        <v>145</v>
      </c>
      <c r="R15109" s="352">
        <f>L15339-[1]გადასახდელები!L13729</f>
        <v>0</v>
      </c>
    </row>
    <row r="15110" spans="2:18" ht="20.25" hidden="1" customHeight="1">
      <c r="B15110" s="36" t="str">
        <f t="shared" si="3900"/>
        <v>b</v>
      </c>
      <c r="C15110" s="42">
        <v>6</v>
      </c>
      <c r="D15110" s="42"/>
      <c r="F15110" s="343" t="s">
        <v>681</v>
      </c>
      <c r="G15110" s="53" t="s">
        <v>312</v>
      </c>
      <c r="H15110" s="99"/>
      <c r="I15110" s="105">
        <f t="shared" si="3899"/>
        <v>0</v>
      </c>
      <c r="J15110" s="100"/>
      <c r="K15110" s="100"/>
      <c r="L15110" s="105">
        <f t="shared" si="3901"/>
        <v>0</v>
      </c>
      <c r="M15110" s="100"/>
      <c r="N15110" s="100"/>
      <c r="O15110" s="115"/>
      <c r="P15110" s="35" t="s">
        <v>145</v>
      </c>
      <c r="R15110" s="352">
        <f>L15340-[1]გადასახდელები!L13730</f>
        <v>0</v>
      </c>
    </row>
    <row r="15111" spans="2:18" ht="20.25" hidden="1" customHeight="1">
      <c r="B15111" s="36" t="str">
        <f t="shared" si="3900"/>
        <v>b</v>
      </c>
      <c r="C15111" s="42">
        <v>6</v>
      </c>
      <c r="D15111" s="42"/>
      <c r="F15111" s="343" t="s">
        <v>682</v>
      </c>
      <c r="G15111" s="53" t="s">
        <v>313</v>
      </c>
      <c r="H15111" s="99"/>
      <c r="I15111" s="105">
        <f t="shared" si="3899"/>
        <v>0</v>
      </c>
      <c r="J15111" s="100"/>
      <c r="K15111" s="100"/>
      <c r="L15111" s="105">
        <f t="shared" si="3901"/>
        <v>0</v>
      </c>
      <c r="M15111" s="100"/>
      <c r="N15111" s="100"/>
      <c r="O15111" s="115"/>
      <c r="P15111" s="35" t="s">
        <v>145</v>
      </c>
      <c r="R15111" s="352">
        <f>L15341-[1]გადასახდელები!L13731</f>
        <v>0</v>
      </c>
    </row>
    <row r="15112" spans="2:18" ht="20.25" hidden="1" customHeight="1">
      <c r="B15112" s="36" t="str">
        <f t="shared" si="3900"/>
        <v>b</v>
      </c>
      <c r="C15112" s="42">
        <v>5</v>
      </c>
      <c r="D15112" s="42"/>
      <c r="F15112" s="342" t="s">
        <v>587</v>
      </c>
      <c r="G15112" s="48" t="s">
        <v>314</v>
      </c>
      <c r="H15112" s="96">
        <f>SUM(H15113:H15132)</f>
        <v>0</v>
      </c>
      <c r="I15112" s="97">
        <f t="shared" si="3899"/>
        <v>0</v>
      </c>
      <c r="J15112" s="96">
        <f>SUM(J15113:J15132)</f>
        <v>0</v>
      </c>
      <c r="K15112" s="96">
        <f>SUM(K15113:K15132)</f>
        <v>0</v>
      </c>
      <c r="L15112" s="97">
        <f t="shared" si="3901"/>
        <v>0</v>
      </c>
      <c r="M15112" s="96">
        <f>SUM(M15113:M15132)</f>
        <v>0</v>
      </c>
      <c r="N15112" s="96">
        <f>SUM(N15113:N15132)</f>
        <v>0</v>
      </c>
      <c r="O15112" s="82" t="s">
        <v>146</v>
      </c>
      <c r="P15112" s="35" t="s">
        <v>145</v>
      </c>
      <c r="R15112" s="352">
        <f>L15342-[1]გადასახდელები!L13732</f>
        <v>0</v>
      </c>
    </row>
    <row r="15113" spans="2:18" ht="20.25" hidden="1" customHeight="1">
      <c r="B15113" s="36" t="str">
        <f t="shared" si="3900"/>
        <v>b</v>
      </c>
      <c r="C15113" s="42">
        <v>6</v>
      </c>
      <c r="D15113" s="42"/>
      <c r="F15113" s="343" t="s">
        <v>683</v>
      </c>
      <c r="G15113" s="54" t="s">
        <v>315</v>
      </c>
      <c r="H15113" s="116"/>
      <c r="I15113" s="105">
        <f t="shared" si="3899"/>
        <v>0</v>
      </c>
      <c r="J15113" s="117"/>
      <c r="K15113" s="117"/>
      <c r="L15113" s="105">
        <f t="shared" si="3901"/>
        <v>0</v>
      </c>
      <c r="M15113" s="117"/>
      <c r="N15113" s="117"/>
      <c r="P15113" s="35" t="s">
        <v>145</v>
      </c>
      <c r="R15113" s="352">
        <f>L15343-[1]გადასახდელები!L13733</f>
        <v>0</v>
      </c>
    </row>
    <row r="15114" spans="2:18" ht="20.25" hidden="1" customHeight="1">
      <c r="B15114" s="36" t="str">
        <f t="shared" si="3900"/>
        <v>b</v>
      </c>
      <c r="C15114" s="42">
        <v>6</v>
      </c>
      <c r="D15114" s="42"/>
      <c r="F15114" s="343" t="s">
        <v>684</v>
      </c>
      <c r="G15114" s="54" t="s">
        <v>316</v>
      </c>
      <c r="H15114" s="116"/>
      <c r="I15114" s="105">
        <f t="shared" si="3899"/>
        <v>0</v>
      </c>
      <c r="J15114" s="117"/>
      <c r="K15114" s="117"/>
      <c r="L15114" s="105">
        <f t="shared" si="3901"/>
        <v>0</v>
      </c>
      <c r="M15114" s="117"/>
      <c r="N15114" s="117"/>
      <c r="P15114" s="35" t="s">
        <v>145</v>
      </c>
      <c r="R15114" s="352">
        <f>L15344-[1]გადასახდელები!L13734</f>
        <v>0</v>
      </c>
    </row>
    <row r="15115" spans="2:18" ht="30.75" hidden="1" customHeight="1">
      <c r="B15115" s="36" t="str">
        <f t="shared" si="3900"/>
        <v>b</v>
      </c>
      <c r="C15115" s="42">
        <v>6</v>
      </c>
      <c r="D15115" s="42"/>
      <c r="F15115" s="343" t="s">
        <v>588</v>
      </c>
      <c r="G15115" s="54" t="s">
        <v>317</v>
      </c>
      <c r="H15115" s="116"/>
      <c r="I15115" s="105">
        <f t="shared" si="3899"/>
        <v>0</v>
      </c>
      <c r="J15115" s="117"/>
      <c r="K15115" s="117"/>
      <c r="L15115" s="105">
        <f t="shared" si="3901"/>
        <v>0</v>
      </c>
      <c r="M15115" s="117"/>
      <c r="N15115" s="117"/>
      <c r="P15115" s="35" t="s">
        <v>145</v>
      </c>
      <c r="R15115" s="352">
        <f>L15345-[1]გადასახდელები!L13735</f>
        <v>0</v>
      </c>
    </row>
    <row r="15116" spans="2:18" ht="30.75" hidden="1" customHeight="1">
      <c r="B15116" s="36" t="str">
        <f t="shared" si="3900"/>
        <v>b</v>
      </c>
      <c r="C15116" s="42">
        <v>6</v>
      </c>
      <c r="D15116" s="42"/>
      <c r="F15116" s="343" t="s">
        <v>685</v>
      </c>
      <c r="G15116" s="54" t="s">
        <v>318</v>
      </c>
      <c r="H15116" s="116"/>
      <c r="I15116" s="105">
        <f t="shared" si="3899"/>
        <v>0</v>
      </c>
      <c r="J15116" s="117"/>
      <c r="K15116" s="117"/>
      <c r="L15116" s="105">
        <f t="shared" si="3901"/>
        <v>0</v>
      </c>
      <c r="M15116" s="117"/>
      <c r="N15116" s="117"/>
      <c r="P15116" s="35" t="s">
        <v>145</v>
      </c>
      <c r="R15116" s="352">
        <f>L15346-[1]გადასახდელები!L13736</f>
        <v>0</v>
      </c>
    </row>
    <row r="15117" spans="2:18" ht="20.25" hidden="1" customHeight="1">
      <c r="B15117" s="36" t="str">
        <f t="shared" si="3900"/>
        <v>b</v>
      </c>
      <c r="C15117" s="42">
        <v>6</v>
      </c>
      <c r="D15117" s="42"/>
      <c r="F15117" s="343" t="s">
        <v>589</v>
      </c>
      <c r="G15117" s="54" t="s">
        <v>319</v>
      </c>
      <c r="H15117" s="116"/>
      <c r="I15117" s="105">
        <f t="shared" si="3899"/>
        <v>0</v>
      </c>
      <c r="J15117" s="117"/>
      <c r="K15117" s="117"/>
      <c r="L15117" s="105">
        <f t="shared" si="3901"/>
        <v>0</v>
      </c>
      <c r="M15117" s="117"/>
      <c r="N15117" s="117"/>
      <c r="P15117" s="35" t="s">
        <v>145</v>
      </c>
      <c r="R15117" s="352">
        <f>L15347-[1]გადასახდელები!L13737</f>
        <v>0</v>
      </c>
    </row>
    <row r="15118" spans="2:18" ht="20.25" hidden="1" customHeight="1">
      <c r="B15118" s="36" t="str">
        <f t="shared" si="3900"/>
        <v>b</v>
      </c>
      <c r="C15118" s="42">
        <v>6</v>
      </c>
      <c r="D15118" s="42"/>
      <c r="F15118" s="343" t="s">
        <v>686</v>
      </c>
      <c r="G15118" s="54" t="s">
        <v>320</v>
      </c>
      <c r="H15118" s="116"/>
      <c r="I15118" s="105">
        <f t="shared" si="3899"/>
        <v>0</v>
      </c>
      <c r="J15118" s="117"/>
      <c r="K15118" s="117"/>
      <c r="L15118" s="105">
        <f t="shared" si="3901"/>
        <v>0</v>
      </c>
      <c r="M15118" s="117"/>
      <c r="N15118" s="117"/>
      <c r="P15118" s="35" t="s">
        <v>145</v>
      </c>
      <c r="R15118" s="352">
        <f>L15348-[1]გადასახდელები!L13738</f>
        <v>0</v>
      </c>
    </row>
    <row r="15119" spans="2:18" ht="30.75" hidden="1" customHeight="1">
      <c r="B15119" s="36" t="str">
        <f t="shared" si="3900"/>
        <v>b</v>
      </c>
      <c r="C15119" s="42">
        <v>6</v>
      </c>
      <c r="D15119" s="42"/>
      <c r="F15119" s="343" t="s">
        <v>687</v>
      </c>
      <c r="G15119" s="54" t="s">
        <v>321</v>
      </c>
      <c r="H15119" s="116"/>
      <c r="I15119" s="105">
        <f t="shared" si="3899"/>
        <v>0</v>
      </c>
      <c r="J15119" s="117"/>
      <c r="K15119" s="117"/>
      <c r="L15119" s="105">
        <f t="shared" si="3901"/>
        <v>0</v>
      </c>
      <c r="M15119" s="117"/>
      <c r="N15119" s="117"/>
      <c r="P15119" s="35" t="s">
        <v>145</v>
      </c>
      <c r="R15119" s="352">
        <f>L15349-[1]გადასახდელები!L13739</f>
        <v>0</v>
      </c>
    </row>
    <row r="15120" spans="2:18" ht="20.25" hidden="1" customHeight="1">
      <c r="B15120" s="36" t="str">
        <f t="shared" si="3900"/>
        <v>b</v>
      </c>
      <c r="C15120" s="42">
        <v>6</v>
      </c>
      <c r="D15120" s="42"/>
      <c r="F15120" s="343" t="s">
        <v>590</v>
      </c>
      <c r="G15120" s="54" t="s">
        <v>322</v>
      </c>
      <c r="H15120" s="116"/>
      <c r="I15120" s="105">
        <f t="shared" si="3899"/>
        <v>0</v>
      </c>
      <c r="J15120" s="117"/>
      <c r="K15120" s="117"/>
      <c r="L15120" s="105">
        <f t="shared" si="3901"/>
        <v>0</v>
      </c>
      <c r="M15120" s="117"/>
      <c r="N15120" s="117"/>
      <c r="P15120" s="35" t="s">
        <v>145</v>
      </c>
      <c r="R15120" s="352">
        <f>L15350-[1]გადასახდელები!L13740</f>
        <v>0</v>
      </c>
    </row>
    <row r="15121" spans="2:18" ht="20.25" hidden="1" customHeight="1">
      <c r="B15121" s="36" t="str">
        <f t="shared" si="3900"/>
        <v>b</v>
      </c>
      <c r="C15121" s="42">
        <v>6</v>
      </c>
      <c r="D15121" s="42"/>
      <c r="F15121" s="343" t="s">
        <v>688</v>
      </c>
      <c r="G15121" s="54" t="s">
        <v>323</v>
      </c>
      <c r="H15121" s="116"/>
      <c r="I15121" s="105">
        <f t="shared" ref="I15121:I15183" si="3902">J15121+K15121</f>
        <v>0</v>
      </c>
      <c r="J15121" s="117"/>
      <c r="K15121" s="117"/>
      <c r="L15121" s="105">
        <f t="shared" si="3901"/>
        <v>0</v>
      </c>
      <c r="M15121" s="117"/>
      <c r="N15121" s="117"/>
      <c r="P15121" s="35" t="s">
        <v>145</v>
      </c>
      <c r="R15121" s="352">
        <f>L15351-[1]გადასახდელები!L13741</f>
        <v>0</v>
      </c>
    </row>
    <row r="15122" spans="2:18" ht="20.25" hidden="1" customHeight="1">
      <c r="B15122" s="36" t="str">
        <f t="shared" si="3900"/>
        <v>b</v>
      </c>
      <c r="C15122" s="42">
        <v>6</v>
      </c>
      <c r="D15122" s="42"/>
      <c r="F15122" s="343" t="s">
        <v>689</v>
      </c>
      <c r="G15122" s="54" t="s">
        <v>324</v>
      </c>
      <c r="H15122" s="116"/>
      <c r="I15122" s="105">
        <f t="shared" si="3902"/>
        <v>0</v>
      </c>
      <c r="J15122" s="117"/>
      <c r="K15122" s="117"/>
      <c r="L15122" s="105">
        <f t="shared" si="3901"/>
        <v>0</v>
      </c>
      <c r="M15122" s="117"/>
      <c r="N15122" s="117"/>
      <c r="P15122" s="35" t="s">
        <v>145</v>
      </c>
      <c r="R15122" s="352">
        <f>L15352-[1]გადასახდელები!L13742</f>
        <v>0</v>
      </c>
    </row>
    <row r="15123" spans="2:18" ht="20.25" hidden="1" customHeight="1">
      <c r="B15123" s="36" t="str">
        <f t="shared" si="3900"/>
        <v>b</v>
      </c>
      <c r="C15123" s="42">
        <v>6</v>
      </c>
      <c r="D15123" s="42"/>
      <c r="F15123" s="343" t="s">
        <v>690</v>
      </c>
      <c r="G15123" s="54" t="s">
        <v>325</v>
      </c>
      <c r="H15123" s="116"/>
      <c r="I15123" s="105">
        <f t="shared" si="3902"/>
        <v>0</v>
      </c>
      <c r="J15123" s="117"/>
      <c r="K15123" s="117"/>
      <c r="L15123" s="105">
        <f t="shared" si="3901"/>
        <v>0</v>
      </c>
      <c r="M15123" s="117"/>
      <c r="N15123" s="117"/>
      <c r="P15123" s="35" t="s">
        <v>145</v>
      </c>
      <c r="R15123" s="352">
        <f>L15353-[1]გადასახდელები!L13743</f>
        <v>0</v>
      </c>
    </row>
    <row r="15124" spans="2:18" ht="20.25" hidden="1" customHeight="1">
      <c r="B15124" s="36" t="str">
        <f t="shared" si="3900"/>
        <v>b</v>
      </c>
      <c r="C15124" s="42">
        <v>6</v>
      </c>
      <c r="D15124" s="42"/>
      <c r="F15124" s="343" t="s">
        <v>691</v>
      </c>
      <c r="G15124" s="54" t="s">
        <v>326</v>
      </c>
      <c r="H15124" s="116"/>
      <c r="I15124" s="105">
        <f t="shared" si="3902"/>
        <v>0</v>
      </c>
      <c r="J15124" s="117"/>
      <c r="K15124" s="117"/>
      <c r="L15124" s="105">
        <f t="shared" si="3901"/>
        <v>0</v>
      </c>
      <c r="M15124" s="117"/>
      <c r="N15124" s="117"/>
      <c r="P15124" s="35" t="s">
        <v>145</v>
      </c>
      <c r="R15124" s="352">
        <f>L15354-[1]გადასახდელები!L13744</f>
        <v>0</v>
      </c>
    </row>
    <row r="15125" spans="2:18" ht="20.25" hidden="1" customHeight="1">
      <c r="B15125" s="36" t="str">
        <f t="shared" si="3900"/>
        <v>b</v>
      </c>
      <c r="C15125" s="42">
        <v>6</v>
      </c>
      <c r="D15125" s="42"/>
      <c r="F15125" s="343" t="s">
        <v>692</v>
      </c>
      <c r="G15125" s="54" t="s">
        <v>327</v>
      </c>
      <c r="H15125" s="116"/>
      <c r="I15125" s="105">
        <f t="shared" si="3902"/>
        <v>0</v>
      </c>
      <c r="J15125" s="117"/>
      <c r="K15125" s="117"/>
      <c r="L15125" s="105">
        <f t="shared" si="3901"/>
        <v>0</v>
      </c>
      <c r="M15125" s="117"/>
      <c r="N15125" s="117"/>
      <c r="P15125" s="35" t="s">
        <v>145</v>
      </c>
      <c r="R15125" s="352">
        <f>L15355-[1]გადასახდელები!L13745</f>
        <v>0</v>
      </c>
    </row>
    <row r="15126" spans="2:18" ht="20.25" hidden="1" customHeight="1">
      <c r="B15126" s="36" t="str">
        <f t="shared" si="3900"/>
        <v>b</v>
      </c>
      <c r="C15126" s="42">
        <v>6</v>
      </c>
      <c r="D15126" s="42"/>
      <c r="F15126" s="343" t="s">
        <v>693</v>
      </c>
      <c r="G15126" s="54" t="s">
        <v>328</v>
      </c>
      <c r="H15126" s="116"/>
      <c r="I15126" s="105">
        <f t="shared" si="3902"/>
        <v>0</v>
      </c>
      <c r="J15126" s="117"/>
      <c r="K15126" s="117"/>
      <c r="L15126" s="105">
        <f t="shared" si="3901"/>
        <v>0</v>
      </c>
      <c r="M15126" s="117"/>
      <c r="N15126" s="117"/>
      <c r="P15126" s="35" t="s">
        <v>145</v>
      </c>
      <c r="R15126" s="352">
        <f>L15356-[1]გადასახდელები!L13746</f>
        <v>0</v>
      </c>
    </row>
    <row r="15127" spans="2:18" ht="20.25" hidden="1" customHeight="1">
      <c r="B15127" s="36" t="str">
        <f t="shared" si="3900"/>
        <v>b</v>
      </c>
      <c r="C15127" s="42">
        <v>6</v>
      </c>
      <c r="D15127" s="42"/>
      <c r="F15127" s="343" t="s">
        <v>694</v>
      </c>
      <c r="G15127" s="54" t="s">
        <v>329</v>
      </c>
      <c r="H15127" s="116"/>
      <c r="I15127" s="105">
        <f t="shared" si="3902"/>
        <v>0</v>
      </c>
      <c r="J15127" s="117"/>
      <c r="K15127" s="117"/>
      <c r="L15127" s="105">
        <f t="shared" si="3901"/>
        <v>0</v>
      </c>
      <c r="M15127" s="117"/>
      <c r="N15127" s="117"/>
      <c r="P15127" s="35" t="s">
        <v>145</v>
      </c>
      <c r="R15127" s="352">
        <f>L15357-[1]გადასახდელები!L13747</f>
        <v>0</v>
      </c>
    </row>
    <row r="15128" spans="2:18" ht="20.25" hidden="1" customHeight="1">
      <c r="B15128" s="36" t="str">
        <f t="shared" si="3900"/>
        <v>b</v>
      </c>
      <c r="C15128" s="42">
        <v>6</v>
      </c>
      <c r="D15128" s="42"/>
      <c r="F15128" s="343" t="s">
        <v>695</v>
      </c>
      <c r="G15128" s="54" t="s">
        <v>330</v>
      </c>
      <c r="H15128" s="116"/>
      <c r="I15128" s="105">
        <f t="shared" si="3902"/>
        <v>0</v>
      </c>
      <c r="J15128" s="117"/>
      <c r="K15128" s="117"/>
      <c r="L15128" s="105">
        <f t="shared" si="3901"/>
        <v>0</v>
      </c>
      <c r="M15128" s="117"/>
      <c r="N15128" s="117"/>
      <c r="P15128" s="35" t="s">
        <v>145</v>
      </c>
      <c r="R15128" s="352">
        <f>L15358-[1]გადასახდელები!L13748</f>
        <v>0</v>
      </c>
    </row>
    <row r="15129" spans="2:18" ht="20.25" hidden="1" customHeight="1">
      <c r="B15129" s="36" t="str">
        <f t="shared" si="3900"/>
        <v>b</v>
      </c>
      <c r="C15129" s="42">
        <v>6</v>
      </c>
      <c r="D15129" s="42"/>
      <c r="F15129" s="343" t="s">
        <v>696</v>
      </c>
      <c r="G15129" s="54" t="s">
        <v>331</v>
      </c>
      <c r="H15129" s="116"/>
      <c r="I15129" s="105">
        <f t="shared" si="3902"/>
        <v>0</v>
      </c>
      <c r="J15129" s="117"/>
      <c r="K15129" s="117"/>
      <c r="L15129" s="105">
        <f t="shared" si="3901"/>
        <v>0</v>
      </c>
      <c r="M15129" s="117"/>
      <c r="N15129" s="117"/>
      <c r="P15129" s="35" t="s">
        <v>145</v>
      </c>
      <c r="R15129" s="352">
        <f>L15359-[1]გადასახდელები!L13749</f>
        <v>0</v>
      </c>
    </row>
    <row r="15130" spans="2:18" ht="20.25" hidden="1" customHeight="1">
      <c r="B15130" s="36" t="str">
        <f t="shared" si="3900"/>
        <v>b</v>
      </c>
      <c r="C15130" s="42">
        <v>6</v>
      </c>
      <c r="D15130" s="42"/>
      <c r="F15130" s="343" t="s">
        <v>697</v>
      </c>
      <c r="G15130" s="55" t="s">
        <v>332</v>
      </c>
      <c r="H15130" s="116"/>
      <c r="I15130" s="105">
        <f t="shared" si="3902"/>
        <v>0</v>
      </c>
      <c r="J15130" s="117"/>
      <c r="K15130" s="117"/>
      <c r="L15130" s="105">
        <f t="shared" si="3901"/>
        <v>0</v>
      </c>
      <c r="M15130" s="117"/>
      <c r="N15130" s="117"/>
      <c r="P15130" s="35" t="s">
        <v>145</v>
      </c>
      <c r="R15130" s="352">
        <f>L15360-[1]გადასახდელები!L13750</f>
        <v>0</v>
      </c>
    </row>
    <row r="15131" spans="2:18" ht="20.25" hidden="1" customHeight="1">
      <c r="B15131" s="36" t="str">
        <f t="shared" si="3900"/>
        <v>b</v>
      </c>
      <c r="C15131" s="42">
        <v>6</v>
      </c>
      <c r="D15131" s="42"/>
      <c r="F15131" s="343" t="s">
        <v>698</v>
      </c>
      <c r="G15131" s="54" t="s">
        <v>333</v>
      </c>
      <c r="H15131" s="116"/>
      <c r="I15131" s="105">
        <f t="shared" si="3902"/>
        <v>0</v>
      </c>
      <c r="J15131" s="117"/>
      <c r="K15131" s="117"/>
      <c r="L15131" s="105">
        <f t="shared" si="3901"/>
        <v>0</v>
      </c>
      <c r="M15131" s="117"/>
      <c r="N15131" s="117"/>
      <c r="P15131" s="35" t="s">
        <v>145</v>
      </c>
      <c r="R15131" s="352">
        <f>L15361-[1]გადასახდელები!L13751</f>
        <v>0</v>
      </c>
    </row>
    <row r="15132" spans="2:18" ht="30.75" hidden="1" customHeight="1">
      <c r="B15132" s="36" t="str">
        <f t="shared" si="3900"/>
        <v>b</v>
      </c>
      <c r="C15132" s="42">
        <v>6</v>
      </c>
      <c r="D15132" s="42"/>
      <c r="F15132" s="343" t="s">
        <v>591</v>
      </c>
      <c r="G15132" s="54" t="s">
        <v>334</v>
      </c>
      <c r="H15132" s="116"/>
      <c r="I15132" s="105">
        <f t="shared" si="3902"/>
        <v>0</v>
      </c>
      <c r="J15132" s="117"/>
      <c r="K15132" s="117"/>
      <c r="L15132" s="105">
        <f t="shared" si="3901"/>
        <v>0</v>
      </c>
      <c r="M15132" s="117"/>
      <c r="N15132" s="117"/>
      <c r="P15132" s="35" t="s">
        <v>145</v>
      </c>
      <c r="R15132" s="352">
        <f>L15362-[1]გადასახდელები!L13752</f>
        <v>0</v>
      </c>
    </row>
    <row r="15133" spans="2:18" ht="20.25" hidden="1" customHeight="1">
      <c r="B15133" s="36" t="str">
        <f t="shared" si="3900"/>
        <v>b</v>
      </c>
      <c r="C15133" s="42">
        <v>4</v>
      </c>
      <c r="D15133" s="42"/>
      <c r="F15133" s="342" t="s">
        <v>699</v>
      </c>
      <c r="G15133" s="47" t="s">
        <v>335</v>
      </c>
      <c r="H15133" s="93">
        <f>H15134+H15135</f>
        <v>0</v>
      </c>
      <c r="I15133" s="94">
        <f t="shared" si="3902"/>
        <v>0</v>
      </c>
      <c r="J15133" s="93">
        <f>J15134+J15135</f>
        <v>0</v>
      </c>
      <c r="K15133" s="93">
        <f>K15134+K15135</f>
        <v>0</v>
      </c>
      <c r="L15133" s="94">
        <f t="shared" si="3901"/>
        <v>0</v>
      </c>
      <c r="M15133" s="93">
        <f>M15134+M15135</f>
        <v>0</v>
      </c>
      <c r="N15133" s="93">
        <f>N15134+N15135</f>
        <v>0</v>
      </c>
      <c r="O15133" s="82" t="s">
        <v>146</v>
      </c>
      <c r="P15133" s="35" t="s">
        <v>145</v>
      </c>
      <c r="R15133" s="352">
        <f>L15363-[1]გადასახდელები!L13753</f>
        <v>0</v>
      </c>
    </row>
    <row r="15134" spans="2:18" ht="20.25" hidden="1" customHeight="1">
      <c r="B15134" s="36" t="str">
        <f t="shared" si="3900"/>
        <v>b</v>
      </c>
      <c r="C15134" s="42">
        <v>5</v>
      </c>
      <c r="D15134" s="42"/>
      <c r="F15134" s="343" t="s">
        <v>700</v>
      </c>
      <c r="G15134" s="48" t="s">
        <v>336</v>
      </c>
      <c r="H15134" s="101"/>
      <c r="I15134" s="97">
        <f t="shared" si="3902"/>
        <v>0</v>
      </c>
      <c r="J15134" s="102"/>
      <c r="K15134" s="102"/>
      <c r="L15134" s="97">
        <f t="shared" si="3901"/>
        <v>0</v>
      </c>
      <c r="M15134" s="102"/>
      <c r="N15134" s="102"/>
      <c r="O15134" s="115"/>
      <c r="P15134" s="35" t="s">
        <v>145</v>
      </c>
      <c r="R15134" s="352">
        <f>L15364-[1]გადასახდელები!L13754</f>
        <v>0</v>
      </c>
    </row>
    <row r="15135" spans="2:18" ht="20.25" hidden="1" customHeight="1">
      <c r="B15135" s="36" t="str">
        <f t="shared" si="3900"/>
        <v>b</v>
      </c>
      <c r="C15135" s="42">
        <v>5</v>
      </c>
      <c r="D15135" s="42"/>
      <c r="F15135" s="342" t="s">
        <v>701</v>
      </c>
      <c r="G15135" s="48" t="s">
        <v>337</v>
      </c>
      <c r="H15135" s="119">
        <f>H15136+H15137</f>
        <v>0</v>
      </c>
      <c r="I15135" s="105">
        <f t="shared" si="3902"/>
        <v>0</v>
      </c>
      <c r="J15135" s="119">
        <f>J15136+J15137</f>
        <v>0</v>
      </c>
      <c r="K15135" s="119">
        <f>K15136+K15137</f>
        <v>0</v>
      </c>
      <c r="L15135" s="105">
        <f t="shared" si="3901"/>
        <v>0</v>
      </c>
      <c r="M15135" s="119">
        <f>M15136+M15137</f>
        <v>0</v>
      </c>
      <c r="N15135" s="119">
        <f>N15136+N15137</f>
        <v>0</v>
      </c>
      <c r="O15135" s="82" t="s">
        <v>146</v>
      </c>
      <c r="P15135" s="35" t="s">
        <v>145</v>
      </c>
      <c r="R15135" s="352">
        <f>L15365-[1]გადასახდელები!L13755</f>
        <v>0</v>
      </c>
    </row>
    <row r="15136" spans="2:18" ht="20.25" hidden="1" customHeight="1">
      <c r="B15136" s="36" t="str">
        <f t="shared" si="3900"/>
        <v>b</v>
      </c>
      <c r="C15136" s="42">
        <v>6</v>
      </c>
      <c r="D15136" s="42"/>
      <c r="F15136" s="343" t="s">
        <v>702</v>
      </c>
      <c r="G15136" s="54" t="s">
        <v>338</v>
      </c>
      <c r="H15136" s="116"/>
      <c r="I15136" s="105">
        <f t="shared" si="3902"/>
        <v>0</v>
      </c>
      <c r="J15136" s="117"/>
      <c r="K15136" s="117"/>
      <c r="L15136" s="105">
        <f t="shared" si="3901"/>
        <v>0</v>
      </c>
      <c r="M15136" s="117"/>
      <c r="N15136" s="117"/>
      <c r="P15136" s="35" t="s">
        <v>145</v>
      </c>
      <c r="R15136" s="352">
        <f>L15366-[1]გადასახდელები!L13756</f>
        <v>0</v>
      </c>
    </row>
    <row r="15137" spans="2:18" ht="20.25" hidden="1" customHeight="1">
      <c r="B15137" s="36" t="str">
        <f t="shared" si="3900"/>
        <v>b</v>
      </c>
      <c r="C15137" s="42">
        <v>6</v>
      </c>
      <c r="D15137" s="42"/>
      <c r="F15137" s="343" t="s">
        <v>703</v>
      </c>
      <c r="G15137" s="54" t="s">
        <v>339</v>
      </c>
      <c r="H15137" s="116"/>
      <c r="I15137" s="105">
        <f t="shared" si="3902"/>
        <v>0</v>
      </c>
      <c r="J15137" s="117"/>
      <c r="K15137" s="117"/>
      <c r="L15137" s="105">
        <f t="shared" si="3901"/>
        <v>0</v>
      </c>
      <c r="M15137" s="117"/>
      <c r="N15137" s="117"/>
      <c r="P15137" s="35" t="s">
        <v>145</v>
      </c>
      <c r="R15137" s="352">
        <f>L15367-[1]გადასახდელები!L13757</f>
        <v>0</v>
      </c>
    </row>
    <row r="15138" spans="2:18" ht="30.75" hidden="1" customHeight="1">
      <c r="B15138" s="36" t="str">
        <f t="shared" si="3900"/>
        <v>b</v>
      </c>
      <c r="C15138" s="42">
        <v>3</v>
      </c>
      <c r="D15138" s="42"/>
      <c r="F15138" s="342" t="s">
        <v>704</v>
      </c>
      <c r="G15138" s="51" t="s">
        <v>340</v>
      </c>
      <c r="H15138" s="89">
        <f>H15139+H15140</f>
        <v>0</v>
      </c>
      <c r="I15138" s="90">
        <f t="shared" si="3902"/>
        <v>0</v>
      </c>
      <c r="J15138" s="89">
        <f>J15139+J15140</f>
        <v>0</v>
      </c>
      <c r="K15138" s="89">
        <f>K15139+K15140</f>
        <v>0</v>
      </c>
      <c r="L15138" s="90">
        <f t="shared" si="3901"/>
        <v>0</v>
      </c>
      <c r="M15138" s="89">
        <f>M15139+M15140</f>
        <v>0</v>
      </c>
      <c r="N15138" s="89">
        <f>N15139+N15140</f>
        <v>0</v>
      </c>
      <c r="O15138" s="82" t="s">
        <v>146</v>
      </c>
      <c r="P15138" s="35" t="s">
        <v>145</v>
      </c>
      <c r="R15138" s="352">
        <f>L15368-[1]გადასახდელები!L13758</f>
        <v>0</v>
      </c>
    </row>
    <row r="15139" spans="2:18" ht="30.75" hidden="1" customHeight="1">
      <c r="B15139" s="36" t="str">
        <f t="shared" si="3900"/>
        <v>b</v>
      </c>
      <c r="C15139" s="42">
        <v>4</v>
      </c>
      <c r="D15139" s="42"/>
      <c r="F15139" s="343" t="s">
        <v>705</v>
      </c>
      <c r="G15139" s="47" t="s">
        <v>341</v>
      </c>
      <c r="H15139" s="103"/>
      <c r="I15139" s="94">
        <f t="shared" si="3902"/>
        <v>0</v>
      </c>
      <c r="J15139" s="104"/>
      <c r="K15139" s="104"/>
      <c r="L15139" s="94">
        <f t="shared" si="3901"/>
        <v>0</v>
      </c>
      <c r="M15139" s="104"/>
      <c r="N15139" s="104"/>
      <c r="P15139" s="35" t="s">
        <v>145</v>
      </c>
      <c r="R15139" s="352">
        <f>L15369-[1]გადასახდელები!L13759</f>
        <v>0</v>
      </c>
    </row>
    <row r="15140" spans="2:18" ht="30.75" hidden="1" customHeight="1">
      <c r="B15140" s="36" t="str">
        <f t="shared" si="3900"/>
        <v>b</v>
      </c>
      <c r="C15140" s="42">
        <v>4</v>
      </c>
      <c r="D15140" s="42"/>
      <c r="F15140" s="342" t="s">
        <v>706</v>
      </c>
      <c r="G15140" s="47" t="s">
        <v>342</v>
      </c>
      <c r="H15140" s="93">
        <f>H15141+H15142+H15143+H15144</f>
        <v>0</v>
      </c>
      <c r="I15140" s="94">
        <f t="shared" si="3902"/>
        <v>0</v>
      </c>
      <c r="J15140" s="93">
        <f>J15141+J15142+J15143+J15144</f>
        <v>0</v>
      </c>
      <c r="K15140" s="93">
        <f>K15141+K15142+K15143+K15144</f>
        <v>0</v>
      </c>
      <c r="L15140" s="94">
        <f t="shared" si="3901"/>
        <v>0</v>
      </c>
      <c r="M15140" s="93">
        <f>M15141+M15142+M15143+M15144</f>
        <v>0</v>
      </c>
      <c r="N15140" s="93">
        <f>N15141+N15142+N15143+N15144</f>
        <v>0</v>
      </c>
      <c r="O15140" s="82" t="s">
        <v>146</v>
      </c>
      <c r="P15140" s="35" t="s">
        <v>145</v>
      </c>
      <c r="R15140" s="352">
        <f>L15370-[1]გადასახდელები!L13760</f>
        <v>0</v>
      </c>
    </row>
    <row r="15141" spans="2:18" ht="30.75" hidden="1" customHeight="1">
      <c r="B15141" s="36" t="str">
        <f t="shared" si="3900"/>
        <v>b</v>
      </c>
      <c r="C15141" s="42">
        <v>5</v>
      </c>
      <c r="D15141" s="42"/>
      <c r="F15141" s="343" t="s">
        <v>707</v>
      </c>
      <c r="G15141" s="48" t="s">
        <v>343</v>
      </c>
      <c r="H15141" s="101"/>
      <c r="I15141" s="97">
        <f t="shared" si="3902"/>
        <v>0</v>
      </c>
      <c r="J15141" s="102"/>
      <c r="K15141" s="102"/>
      <c r="L15141" s="97">
        <f t="shared" si="3901"/>
        <v>0</v>
      </c>
      <c r="M15141" s="102"/>
      <c r="N15141" s="102"/>
      <c r="P15141" s="35" t="s">
        <v>145</v>
      </c>
      <c r="R15141" s="352">
        <f>L15371-[1]გადასახდელები!L13761</f>
        <v>0</v>
      </c>
    </row>
    <row r="15142" spans="2:18" ht="20.25" hidden="1" customHeight="1">
      <c r="B15142" s="36" t="str">
        <f t="shared" si="3900"/>
        <v>b</v>
      </c>
      <c r="C15142" s="42">
        <v>5</v>
      </c>
      <c r="D15142" s="42"/>
      <c r="F15142" s="343" t="s">
        <v>708</v>
      </c>
      <c r="G15142" s="48" t="s">
        <v>344</v>
      </c>
      <c r="H15142" s="101"/>
      <c r="I15142" s="97">
        <f t="shared" si="3902"/>
        <v>0</v>
      </c>
      <c r="J15142" s="102"/>
      <c r="K15142" s="102"/>
      <c r="L15142" s="97">
        <f t="shared" si="3901"/>
        <v>0</v>
      </c>
      <c r="M15142" s="102"/>
      <c r="N15142" s="102"/>
      <c r="P15142" s="35" t="s">
        <v>145</v>
      </c>
      <c r="R15142" s="352">
        <f>L15372-[1]გადასახდელები!L13762</f>
        <v>0</v>
      </c>
    </row>
    <row r="15143" spans="2:18" ht="20.25" hidden="1" customHeight="1">
      <c r="B15143" s="36" t="str">
        <f t="shared" si="3900"/>
        <v>b</v>
      </c>
      <c r="C15143" s="42">
        <v>5</v>
      </c>
      <c r="D15143" s="42"/>
      <c r="F15143" s="343" t="s">
        <v>709</v>
      </c>
      <c r="G15143" s="48" t="s">
        <v>345</v>
      </c>
      <c r="H15143" s="101"/>
      <c r="I15143" s="97">
        <f t="shared" si="3902"/>
        <v>0</v>
      </c>
      <c r="J15143" s="102"/>
      <c r="K15143" s="102"/>
      <c r="L15143" s="97">
        <f t="shared" si="3901"/>
        <v>0</v>
      </c>
      <c r="M15143" s="102"/>
      <c r="N15143" s="102"/>
      <c r="P15143" s="35" t="s">
        <v>145</v>
      </c>
      <c r="R15143" s="352">
        <f>L15373-[1]გადასახდელები!L13763</f>
        <v>0</v>
      </c>
    </row>
    <row r="15144" spans="2:18" ht="20.25" hidden="1" customHeight="1">
      <c r="B15144" s="36" t="str">
        <f t="shared" si="3900"/>
        <v>b</v>
      </c>
      <c r="C15144" s="42">
        <v>5</v>
      </c>
      <c r="D15144" s="42"/>
      <c r="F15144" s="343" t="s">
        <v>710</v>
      </c>
      <c r="G15144" s="48" t="s">
        <v>214</v>
      </c>
      <c r="H15144" s="101"/>
      <c r="I15144" s="97">
        <f t="shared" si="3902"/>
        <v>0</v>
      </c>
      <c r="J15144" s="102"/>
      <c r="K15144" s="102"/>
      <c r="L15144" s="97">
        <f t="shared" si="3901"/>
        <v>0</v>
      </c>
      <c r="M15144" s="102"/>
      <c r="N15144" s="102"/>
      <c r="P15144" s="35" t="s">
        <v>145</v>
      </c>
      <c r="R15144" s="352">
        <f>L15374-[1]გადასახდელები!L13764</f>
        <v>0</v>
      </c>
    </row>
    <row r="15145" spans="2:18" ht="20.25" hidden="1" customHeight="1">
      <c r="B15145" s="36" t="str">
        <f t="shared" si="3900"/>
        <v>b</v>
      </c>
      <c r="C15145" s="42">
        <v>3</v>
      </c>
      <c r="D15145" s="42"/>
      <c r="F15145" s="343" t="s">
        <v>711</v>
      </c>
      <c r="G15145" s="51" t="s">
        <v>346</v>
      </c>
      <c r="H15145" s="111"/>
      <c r="I15145" s="90">
        <f t="shared" si="3902"/>
        <v>0</v>
      </c>
      <c r="J15145" s="112"/>
      <c r="K15145" s="112"/>
      <c r="L15145" s="90">
        <f t="shared" si="3901"/>
        <v>0</v>
      </c>
      <c r="M15145" s="112"/>
      <c r="N15145" s="112"/>
      <c r="P15145" s="35" t="s">
        <v>145</v>
      </c>
      <c r="R15145" s="352">
        <f>L15375-[1]გადასახდელები!L13765</f>
        <v>0</v>
      </c>
    </row>
    <row r="15146" spans="2:18" ht="20.25" hidden="1" customHeight="1">
      <c r="B15146" s="36" t="str">
        <f t="shared" si="3900"/>
        <v>b</v>
      </c>
      <c r="C15146" s="42">
        <v>3</v>
      </c>
      <c r="D15146" s="42"/>
      <c r="F15146" s="342" t="s">
        <v>712</v>
      </c>
      <c r="G15146" s="51" t="s">
        <v>347</v>
      </c>
      <c r="H15146" s="89">
        <f>H15147+H15148+H15149+H15152</f>
        <v>0</v>
      </c>
      <c r="I15146" s="90">
        <f t="shared" si="3902"/>
        <v>0</v>
      </c>
      <c r="J15146" s="89">
        <f>J15147+J15148+J15149+J15152</f>
        <v>0</v>
      </c>
      <c r="K15146" s="89">
        <f>K15147+K15148+K15149+K15152</f>
        <v>0</v>
      </c>
      <c r="L15146" s="90">
        <f t="shared" si="3901"/>
        <v>0</v>
      </c>
      <c r="M15146" s="89">
        <f>M15147+M15148+M15149+M15152</f>
        <v>0</v>
      </c>
      <c r="N15146" s="89">
        <f>N15147+N15148+N15149+N15152</f>
        <v>0</v>
      </c>
      <c r="O15146" s="82" t="s">
        <v>146</v>
      </c>
      <c r="P15146" s="35" t="s">
        <v>145</v>
      </c>
      <c r="R15146" s="352">
        <f>L15376-[1]გადასახდელები!L13766</f>
        <v>0</v>
      </c>
    </row>
    <row r="15147" spans="2:18" ht="30.75" hidden="1" customHeight="1">
      <c r="B15147" s="36" t="str">
        <f t="shared" ref="B15147:B15210" si="3903">IF(H15147+I15147+L15147&gt;0,"a","b")</f>
        <v>b</v>
      </c>
      <c r="C15147" s="42">
        <v>4</v>
      </c>
      <c r="D15147" s="42"/>
      <c r="F15147" s="343" t="s">
        <v>713</v>
      </c>
      <c r="G15147" s="47" t="s">
        <v>348</v>
      </c>
      <c r="H15147" s="103"/>
      <c r="I15147" s="94">
        <f t="shared" si="3902"/>
        <v>0</v>
      </c>
      <c r="J15147" s="104"/>
      <c r="K15147" s="104"/>
      <c r="L15147" s="94">
        <f t="shared" si="3901"/>
        <v>0</v>
      </c>
      <c r="M15147" s="104"/>
      <c r="N15147" s="104"/>
      <c r="O15147" s="115"/>
      <c r="P15147" s="35" t="s">
        <v>145</v>
      </c>
      <c r="R15147" s="352">
        <f>L15377-[1]გადასახდელები!L13767</f>
        <v>0</v>
      </c>
    </row>
    <row r="15148" spans="2:18" ht="20.25" hidden="1" customHeight="1">
      <c r="B15148" s="36" t="str">
        <f t="shared" si="3903"/>
        <v>b</v>
      </c>
      <c r="C15148" s="42">
        <v>4</v>
      </c>
      <c r="D15148" s="42"/>
      <c r="F15148" s="343" t="s">
        <v>714</v>
      </c>
      <c r="G15148" s="47" t="s">
        <v>349</v>
      </c>
      <c r="H15148" s="103"/>
      <c r="I15148" s="94">
        <f t="shared" si="3902"/>
        <v>0</v>
      </c>
      <c r="J15148" s="104"/>
      <c r="K15148" s="104"/>
      <c r="L15148" s="94">
        <f t="shared" ref="L15148:L15183" si="3904">M15148+N15148</f>
        <v>0</v>
      </c>
      <c r="M15148" s="104"/>
      <c r="N15148" s="104"/>
      <c r="O15148" s="115"/>
      <c r="P15148" s="35" t="s">
        <v>145</v>
      </c>
      <c r="R15148" s="352">
        <f>L15378-[1]გადასახდელები!L13768</f>
        <v>0</v>
      </c>
    </row>
    <row r="15149" spans="2:18" ht="20.25" hidden="1" customHeight="1">
      <c r="B15149" s="36" t="str">
        <f t="shared" si="3903"/>
        <v>b</v>
      </c>
      <c r="C15149" s="42">
        <v>4</v>
      </c>
      <c r="D15149" s="42"/>
      <c r="F15149" s="342" t="s">
        <v>715</v>
      </c>
      <c r="G15149" s="47" t="s">
        <v>350</v>
      </c>
      <c r="H15149" s="93">
        <f>H15150+H15151</f>
        <v>0</v>
      </c>
      <c r="I15149" s="94">
        <f t="shared" si="3902"/>
        <v>0</v>
      </c>
      <c r="J15149" s="93">
        <f>J15150+J15151</f>
        <v>0</v>
      </c>
      <c r="K15149" s="93">
        <f>K15150+K15151</f>
        <v>0</v>
      </c>
      <c r="L15149" s="94">
        <f t="shared" si="3904"/>
        <v>0</v>
      </c>
      <c r="M15149" s="93">
        <f>M15150+M15151</f>
        <v>0</v>
      </c>
      <c r="N15149" s="93">
        <f>N15150+N15151</f>
        <v>0</v>
      </c>
      <c r="O15149" s="82" t="s">
        <v>146</v>
      </c>
      <c r="P15149" s="35" t="s">
        <v>145</v>
      </c>
      <c r="R15149" s="352">
        <f>L15379-[1]გადასახდელები!L13769</f>
        <v>0</v>
      </c>
    </row>
    <row r="15150" spans="2:18" ht="30.75" hidden="1" customHeight="1">
      <c r="B15150" s="36" t="str">
        <f t="shared" si="3903"/>
        <v>b</v>
      </c>
      <c r="C15150" s="42">
        <v>5</v>
      </c>
      <c r="D15150" s="42"/>
      <c r="F15150" s="343" t="s">
        <v>716</v>
      </c>
      <c r="G15150" s="48" t="s">
        <v>351</v>
      </c>
      <c r="H15150" s="101"/>
      <c r="I15150" s="97">
        <f t="shared" si="3902"/>
        <v>0</v>
      </c>
      <c r="J15150" s="102"/>
      <c r="K15150" s="102"/>
      <c r="L15150" s="97">
        <f t="shared" si="3904"/>
        <v>0</v>
      </c>
      <c r="M15150" s="102"/>
      <c r="N15150" s="102"/>
      <c r="P15150" s="35" t="s">
        <v>145</v>
      </c>
      <c r="R15150" s="352">
        <f>L15380-[1]გადასახდელები!L13770</f>
        <v>0</v>
      </c>
    </row>
    <row r="15151" spans="2:18" ht="20.25" hidden="1" customHeight="1">
      <c r="B15151" s="36" t="str">
        <f t="shared" si="3903"/>
        <v>b</v>
      </c>
      <c r="C15151" s="42">
        <v>5</v>
      </c>
      <c r="D15151" s="42"/>
      <c r="F15151" s="343" t="s">
        <v>717</v>
      </c>
      <c r="G15151" s="48" t="s">
        <v>352</v>
      </c>
      <c r="H15151" s="101"/>
      <c r="I15151" s="97">
        <f t="shared" si="3902"/>
        <v>0</v>
      </c>
      <c r="J15151" s="102"/>
      <c r="K15151" s="102"/>
      <c r="L15151" s="97">
        <f t="shared" si="3904"/>
        <v>0</v>
      </c>
      <c r="M15151" s="102"/>
      <c r="N15151" s="102"/>
      <c r="P15151" s="35" t="s">
        <v>145</v>
      </c>
      <c r="R15151" s="352">
        <f>L15381-[1]გადასახდელები!L13771</f>
        <v>0</v>
      </c>
    </row>
    <row r="15152" spans="2:18" ht="20.25" hidden="1" customHeight="1">
      <c r="B15152" s="36" t="str">
        <f t="shared" si="3903"/>
        <v>b</v>
      </c>
      <c r="C15152" s="42">
        <v>4</v>
      </c>
      <c r="D15152" s="42"/>
      <c r="F15152" s="343" t="s">
        <v>718</v>
      </c>
      <c r="G15152" s="47" t="s">
        <v>353</v>
      </c>
      <c r="H15152" s="103"/>
      <c r="I15152" s="94">
        <f t="shared" si="3902"/>
        <v>0</v>
      </c>
      <c r="J15152" s="104"/>
      <c r="K15152" s="104"/>
      <c r="L15152" s="94">
        <f t="shared" si="3904"/>
        <v>0</v>
      </c>
      <c r="M15152" s="104"/>
      <c r="N15152" s="104"/>
      <c r="P15152" s="35" t="s">
        <v>145</v>
      </c>
      <c r="R15152" s="352">
        <f>L15382-[1]გადასახდელები!L13772</f>
        <v>0</v>
      </c>
    </row>
    <row r="15153" spans="2:18" ht="20.25" hidden="1" customHeight="1">
      <c r="B15153" s="36" t="str">
        <f t="shared" si="3903"/>
        <v>b</v>
      </c>
      <c r="C15153" s="42">
        <v>2</v>
      </c>
      <c r="D15153" s="42"/>
      <c r="F15153" s="30"/>
      <c r="G15153" s="60" t="s">
        <v>354</v>
      </c>
      <c r="H15153" s="86">
        <f>H15154+H15161+H15168</f>
        <v>0</v>
      </c>
      <c r="I15153" s="87">
        <f t="shared" si="3902"/>
        <v>0</v>
      </c>
      <c r="J15153" s="88">
        <f>J15154+J15161+J15168</f>
        <v>0</v>
      </c>
      <c r="K15153" s="88">
        <f>K15154+K15161+K15168</f>
        <v>0</v>
      </c>
      <c r="L15153" s="87">
        <f t="shared" si="3904"/>
        <v>0</v>
      </c>
      <c r="M15153" s="88">
        <f>M15154+M15161+M15168</f>
        <v>0</v>
      </c>
      <c r="N15153" s="88">
        <f>N15154+N15161+N15168</f>
        <v>0</v>
      </c>
      <c r="O15153" s="82" t="s">
        <v>146</v>
      </c>
      <c r="R15153" s="352">
        <f>L15383-[1]გადასახდელები!L13773</f>
        <v>0</v>
      </c>
    </row>
    <row r="15154" spans="2:18" ht="20.25" hidden="1" customHeight="1">
      <c r="B15154" s="36" t="str">
        <f t="shared" si="3903"/>
        <v>b</v>
      </c>
      <c r="C15154" s="42">
        <v>3</v>
      </c>
      <c r="D15154" s="42"/>
      <c r="F15154" s="31"/>
      <c r="G15154" s="51" t="s">
        <v>355</v>
      </c>
      <c r="H15154" s="120">
        <f>SUM(H15155:H15160)</f>
        <v>0</v>
      </c>
      <c r="I15154" s="118">
        <f t="shared" si="3902"/>
        <v>0</v>
      </c>
      <c r="J15154" s="121">
        <f>SUM(J15155:J15160)</f>
        <v>0</v>
      </c>
      <c r="K15154" s="121">
        <f>SUM(K15155:K15160)</f>
        <v>0</v>
      </c>
      <c r="L15154" s="118">
        <f t="shared" si="3904"/>
        <v>0</v>
      </c>
      <c r="M15154" s="121">
        <f>SUM(M15155:M15160)</f>
        <v>0</v>
      </c>
      <c r="N15154" s="121">
        <f>SUM(N15155:N15160)</f>
        <v>0</v>
      </c>
      <c r="O15154" s="82" t="s">
        <v>146</v>
      </c>
      <c r="R15154" s="352">
        <f>L15384-[1]გადასახდელები!L13774</f>
        <v>0</v>
      </c>
    </row>
    <row r="15155" spans="2:18" ht="20.25" hidden="1" customHeight="1">
      <c r="B15155" s="36" t="str">
        <f t="shared" si="3903"/>
        <v>b</v>
      </c>
      <c r="C15155" s="42">
        <v>4</v>
      </c>
      <c r="D15155" s="42"/>
      <c r="F15155" s="31"/>
      <c r="G15155" s="47" t="s">
        <v>356</v>
      </c>
      <c r="H15155" s="103"/>
      <c r="I15155" s="94">
        <f t="shared" si="3902"/>
        <v>0</v>
      </c>
      <c r="J15155" s="104"/>
      <c r="K15155" s="104"/>
      <c r="L15155" s="94">
        <f t="shared" si="3904"/>
        <v>0</v>
      </c>
      <c r="M15155" s="104"/>
      <c r="N15155" s="104"/>
      <c r="R15155" s="352">
        <f>L15385-[1]გადასახდელები!L13775</f>
        <v>0</v>
      </c>
    </row>
    <row r="15156" spans="2:18" ht="20.25" hidden="1" customHeight="1">
      <c r="B15156" s="36" t="str">
        <f t="shared" si="3903"/>
        <v>b</v>
      </c>
      <c r="C15156" s="42">
        <v>4</v>
      </c>
      <c r="D15156" s="42"/>
      <c r="F15156" s="31"/>
      <c r="G15156" s="47" t="s">
        <v>357</v>
      </c>
      <c r="H15156" s="103"/>
      <c r="I15156" s="94">
        <f t="shared" si="3902"/>
        <v>0</v>
      </c>
      <c r="J15156" s="104"/>
      <c r="K15156" s="104"/>
      <c r="L15156" s="94">
        <f t="shared" si="3904"/>
        <v>0</v>
      </c>
      <c r="M15156" s="104"/>
      <c r="N15156" s="104"/>
      <c r="R15156" s="352">
        <f>L15386-[1]გადასახდელები!L13776</f>
        <v>0</v>
      </c>
    </row>
    <row r="15157" spans="2:18" ht="20.25" hidden="1" customHeight="1">
      <c r="B15157" s="36" t="str">
        <f t="shared" si="3903"/>
        <v>b</v>
      </c>
      <c r="C15157" s="42">
        <v>4</v>
      </c>
      <c r="D15157" s="42"/>
      <c r="F15157" s="31"/>
      <c r="G15157" s="47" t="s">
        <v>212</v>
      </c>
      <c r="H15157" s="103"/>
      <c r="I15157" s="94">
        <f t="shared" si="3902"/>
        <v>0</v>
      </c>
      <c r="J15157" s="104"/>
      <c r="K15157" s="104"/>
      <c r="L15157" s="94">
        <f t="shared" si="3904"/>
        <v>0</v>
      </c>
      <c r="M15157" s="104"/>
      <c r="N15157" s="104"/>
      <c r="R15157" s="352">
        <f>L15387-[1]გადასახდელები!L13777</f>
        <v>0</v>
      </c>
    </row>
    <row r="15158" spans="2:18" ht="20.25" hidden="1" customHeight="1">
      <c r="B15158" s="36" t="str">
        <f t="shared" si="3903"/>
        <v>b</v>
      </c>
      <c r="C15158" s="42">
        <v>4</v>
      </c>
      <c r="D15158" s="42"/>
      <c r="F15158" s="31"/>
      <c r="G15158" s="47" t="s">
        <v>358</v>
      </c>
      <c r="H15158" s="103"/>
      <c r="I15158" s="94">
        <f t="shared" si="3902"/>
        <v>0</v>
      </c>
      <c r="J15158" s="104"/>
      <c r="K15158" s="104"/>
      <c r="L15158" s="94">
        <f t="shared" si="3904"/>
        <v>0</v>
      </c>
      <c r="M15158" s="104"/>
      <c r="N15158" s="104"/>
      <c r="R15158" s="352">
        <f>L15388-[1]გადასახდელები!L13778</f>
        <v>0</v>
      </c>
    </row>
    <row r="15159" spans="2:18" ht="20.25" hidden="1" customHeight="1">
      <c r="B15159" s="36" t="str">
        <f t="shared" si="3903"/>
        <v>b</v>
      </c>
      <c r="C15159" s="42">
        <v>4</v>
      </c>
      <c r="D15159" s="42"/>
      <c r="F15159" s="31"/>
      <c r="G15159" s="47" t="s">
        <v>359</v>
      </c>
      <c r="H15159" s="103"/>
      <c r="I15159" s="94">
        <f t="shared" si="3902"/>
        <v>0</v>
      </c>
      <c r="J15159" s="104"/>
      <c r="K15159" s="104"/>
      <c r="L15159" s="94">
        <f t="shared" si="3904"/>
        <v>0</v>
      </c>
      <c r="M15159" s="104"/>
      <c r="N15159" s="104"/>
      <c r="R15159" s="352">
        <f>L15389-[1]გადასახდელები!L13779</f>
        <v>0</v>
      </c>
    </row>
    <row r="15160" spans="2:18" ht="20.25" hidden="1" customHeight="1">
      <c r="B15160" s="36" t="str">
        <f t="shared" si="3903"/>
        <v>b</v>
      </c>
      <c r="C15160" s="42">
        <v>4</v>
      </c>
      <c r="D15160" s="42"/>
      <c r="F15160" s="31"/>
      <c r="G15160" s="47" t="s">
        <v>360</v>
      </c>
      <c r="H15160" s="103"/>
      <c r="I15160" s="94">
        <f t="shared" si="3902"/>
        <v>0</v>
      </c>
      <c r="J15160" s="104"/>
      <c r="K15160" s="104"/>
      <c r="L15160" s="94">
        <f t="shared" si="3904"/>
        <v>0</v>
      </c>
      <c r="M15160" s="104"/>
      <c r="N15160" s="104"/>
      <c r="R15160" s="352">
        <f>L15390-[1]გადასახდელები!L13780</f>
        <v>0</v>
      </c>
    </row>
    <row r="15161" spans="2:18" ht="20.25" hidden="1" customHeight="1">
      <c r="B15161" s="36" t="str">
        <f t="shared" si="3903"/>
        <v>b</v>
      </c>
      <c r="C15161" s="42">
        <v>3</v>
      </c>
      <c r="D15161" s="42"/>
      <c r="F15161" s="31"/>
      <c r="G15161" s="51" t="s">
        <v>211</v>
      </c>
      <c r="H15161" s="120">
        <f>SUM(H15162:H15167)</f>
        <v>0</v>
      </c>
      <c r="I15161" s="118">
        <f t="shared" si="3902"/>
        <v>0</v>
      </c>
      <c r="J15161" s="121">
        <f>SUM(J15162:J15167)</f>
        <v>0</v>
      </c>
      <c r="K15161" s="121">
        <f>SUM(K15162:K15167)</f>
        <v>0</v>
      </c>
      <c r="L15161" s="118">
        <f t="shared" si="3904"/>
        <v>0</v>
      </c>
      <c r="M15161" s="121">
        <f>SUM(M15162:M15167)</f>
        <v>0</v>
      </c>
      <c r="N15161" s="121">
        <f>SUM(N15162:N15167)</f>
        <v>0</v>
      </c>
      <c r="O15161" s="82" t="s">
        <v>146</v>
      </c>
      <c r="R15161" s="352">
        <f>L15391-[1]გადასახდელები!L13781</f>
        <v>0</v>
      </c>
    </row>
    <row r="15162" spans="2:18" ht="20.25" hidden="1" customHeight="1">
      <c r="B15162" s="36" t="str">
        <f t="shared" si="3903"/>
        <v>b</v>
      </c>
      <c r="C15162" s="42">
        <v>4</v>
      </c>
      <c r="D15162" s="42"/>
      <c r="F15162" s="31"/>
      <c r="G15162" s="47" t="s">
        <v>356</v>
      </c>
      <c r="H15162" s="103"/>
      <c r="I15162" s="94">
        <f t="shared" si="3902"/>
        <v>0</v>
      </c>
      <c r="J15162" s="104"/>
      <c r="K15162" s="104"/>
      <c r="L15162" s="94">
        <f t="shared" si="3904"/>
        <v>0</v>
      </c>
      <c r="M15162" s="104"/>
      <c r="N15162" s="104"/>
      <c r="R15162" s="352">
        <f>L15392-[1]გადასახდელები!L13782</f>
        <v>0</v>
      </c>
    </row>
    <row r="15163" spans="2:18" ht="20.25" hidden="1" customHeight="1">
      <c r="B15163" s="36" t="str">
        <f t="shared" si="3903"/>
        <v>b</v>
      </c>
      <c r="C15163" s="42">
        <v>4</v>
      </c>
      <c r="D15163" s="42"/>
      <c r="F15163" s="31"/>
      <c r="G15163" s="47" t="s">
        <v>357</v>
      </c>
      <c r="H15163" s="103"/>
      <c r="I15163" s="94">
        <f t="shared" si="3902"/>
        <v>0</v>
      </c>
      <c r="J15163" s="104"/>
      <c r="K15163" s="104"/>
      <c r="L15163" s="94">
        <f t="shared" si="3904"/>
        <v>0</v>
      </c>
      <c r="M15163" s="104"/>
      <c r="N15163" s="104"/>
      <c r="R15163" s="352">
        <f>L15393-[1]გადასახდელები!L13783</f>
        <v>0</v>
      </c>
    </row>
    <row r="15164" spans="2:18" ht="20.25" hidden="1" customHeight="1">
      <c r="B15164" s="36" t="str">
        <f t="shared" si="3903"/>
        <v>b</v>
      </c>
      <c r="C15164" s="42">
        <v>4</v>
      </c>
      <c r="D15164" s="42"/>
      <c r="F15164" s="31"/>
      <c r="G15164" s="47" t="s">
        <v>212</v>
      </c>
      <c r="H15164" s="103"/>
      <c r="I15164" s="94">
        <f t="shared" si="3902"/>
        <v>0</v>
      </c>
      <c r="J15164" s="104"/>
      <c r="K15164" s="104"/>
      <c r="L15164" s="94">
        <f t="shared" si="3904"/>
        <v>0</v>
      </c>
      <c r="M15164" s="104"/>
      <c r="N15164" s="104"/>
      <c r="R15164" s="352">
        <f>L15394-[1]გადასახდელები!L13784</f>
        <v>0</v>
      </c>
    </row>
    <row r="15165" spans="2:18" ht="20.25" hidden="1" customHeight="1">
      <c r="B15165" s="36" t="str">
        <f t="shared" si="3903"/>
        <v>b</v>
      </c>
      <c r="C15165" s="42">
        <v>4</v>
      </c>
      <c r="D15165" s="42"/>
      <c r="F15165" s="31"/>
      <c r="G15165" s="47" t="s">
        <v>361</v>
      </c>
      <c r="H15165" s="103"/>
      <c r="I15165" s="94">
        <f t="shared" si="3902"/>
        <v>0</v>
      </c>
      <c r="J15165" s="104"/>
      <c r="K15165" s="104"/>
      <c r="L15165" s="94">
        <f t="shared" si="3904"/>
        <v>0</v>
      </c>
      <c r="M15165" s="104"/>
      <c r="N15165" s="104"/>
      <c r="R15165" s="352">
        <f>L15395-[1]გადასახდელები!L13785</f>
        <v>0</v>
      </c>
    </row>
    <row r="15166" spans="2:18" ht="20.25" hidden="1" customHeight="1">
      <c r="B15166" s="36" t="str">
        <f t="shared" si="3903"/>
        <v>b</v>
      </c>
      <c r="C15166" s="42">
        <v>4</v>
      </c>
      <c r="D15166" s="42"/>
      <c r="F15166" s="31"/>
      <c r="G15166" s="47" t="s">
        <v>359</v>
      </c>
      <c r="H15166" s="103"/>
      <c r="I15166" s="94">
        <f t="shared" si="3902"/>
        <v>0</v>
      </c>
      <c r="J15166" s="104"/>
      <c r="K15166" s="104"/>
      <c r="L15166" s="94">
        <f t="shared" si="3904"/>
        <v>0</v>
      </c>
      <c r="M15166" s="104"/>
      <c r="N15166" s="104"/>
      <c r="R15166" s="352">
        <f>L15396-[1]გადასახდელები!L13786</f>
        <v>0</v>
      </c>
    </row>
    <row r="15167" spans="2:18" ht="20.25" hidden="1" customHeight="1">
      <c r="B15167" s="36" t="str">
        <f t="shared" si="3903"/>
        <v>b</v>
      </c>
      <c r="C15167" s="42">
        <v>4</v>
      </c>
      <c r="D15167" s="42"/>
      <c r="F15167" s="31"/>
      <c r="G15167" s="47" t="s">
        <v>360</v>
      </c>
      <c r="H15167" s="103"/>
      <c r="I15167" s="94">
        <f t="shared" si="3902"/>
        <v>0</v>
      </c>
      <c r="J15167" s="104"/>
      <c r="K15167" s="104"/>
      <c r="L15167" s="94">
        <f t="shared" si="3904"/>
        <v>0</v>
      </c>
      <c r="M15167" s="104"/>
      <c r="N15167" s="104"/>
      <c r="R15167" s="352">
        <f>L15397-[1]გადასახდელები!L13787</f>
        <v>0</v>
      </c>
    </row>
    <row r="15168" spans="2:18" ht="20.25" hidden="1" customHeight="1">
      <c r="B15168" s="36" t="str">
        <f t="shared" si="3903"/>
        <v>b</v>
      </c>
      <c r="C15168" s="42">
        <v>3</v>
      </c>
      <c r="D15168" s="42"/>
      <c r="F15168" s="29"/>
      <c r="G15168" s="56" t="s">
        <v>213</v>
      </c>
      <c r="H15168" s="122"/>
      <c r="I15168" s="118">
        <f t="shared" si="3902"/>
        <v>0</v>
      </c>
      <c r="J15168" s="123"/>
      <c r="K15168" s="123"/>
      <c r="L15168" s="118">
        <f t="shared" si="3904"/>
        <v>0</v>
      </c>
      <c r="M15168" s="123"/>
      <c r="N15168" s="123"/>
      <c r="R15168" s="352">
        <f>L15398-[1]გადასახდელები!L13788</f>
        <v>0</v>
      </c>
    </row>
    <row r="15169" spans="2:18" ht="20.25" hidden="1" customHeight="1">
      <c r="B15169" s="36" t="str">
        <f t="shared" si="3903"/>
        <v>b</v>
      </c>
      <c r="C15169" s="42">
        <v>2</v>
      </c>
      <c r="D15169" s="42"/>
      <c r="F15169" s="28"/>
      <c r="G15169" s="60" t="s">
        <v>362</v>
      </c>
      <c r="H15169" s="86">
        <f>H15170+H15178</f>
        <v>0</v>
      </c>
      <c r="I15169" s="87">
        <f t="shared" si="3902"/>
        <v>0</v>
      </c>
      <c r="J15169" s="88">
        <f>J15170+J15178</f>
        <v>0</v>
      </c>
      <c r="K15169" s="88">
        <f>K15170+K15178</f>
        <v>0</v>
      </c>
      <c r="L15169" s="87">
        <f t="shared" si="3904"/>
        <v>0</v>
      </c>
      <c r="M15169" s="88">
        <f>M15170+M15178</f>
        <v>0</v>
      </c>
      <c r="N15169" s="88">
        <f>N15170+N15178</f>
        <v>0</v>
      </c>
      <c r="O15169" s="82" t="s">
        <v>146</v>
      </c>
      <c r="R15169" s="352">
        <f>L15399-[1]გადასახდელები!L13789</f>
        <v>0</v>
      </c>
    </row>
    <row r="15170" spans="2:18" ht="20.25" hidden="1" customHeight="1">
      <c r="B15170" s="36" t="str">
        <f t="shared" si="3903"/>
        <v>b</v>
      </c>
      <c r="C15170" s="42">
        <v>3</v>
      </c>
      <c r="D15170" s="42"/>
      <c r="F15170" s="29"/>
      <c r="G15170" s="51" t="s">
        <v>355</v>
      </c>
      <c r="H15170" s="120">
        <f>SUM(H15171:H15177)</f>
        <v>0</v>
      </c>
      <c r="I15170" s="118">
        <f t="shared" si="3902"/>
        <v>0</v>
      </c>
      <c r="J15170" s="121">
        <f>SUM(J15171:J15177)</f>
        <v>0</v>
      </c>
      <c r="K15170" s="121">
        <f>SUM(K15171:K15177)</f>
        <v>0</v>
      </c>
      <c r="L15170" s="118">
        <f t="shared" si="3904"/>
        <v>0</v>
      </c>
      <c r="M15170" s="121">
        <f>SUM(M15171:M15177)</f>
        <v>0</v>
      </c>
      <c r="N15170" s="121">
        <f>SUM(N15171:N15177)</f>
        <v>0</v>
      </c>
      <c r="O15170" s="82" t="s">
        <v>146</v>
      </c>
      <c r="R15170" s="352">
        <f>L15400-[1]გადასახდელები!L13790</f>
        <v>0</v>
      </c>
    </row>
    <row r="15171" spans="2:18" ht="20.25" hidden="1" customHeight="1">
      <c r="B15171" s="36" t="str">
        <f t="shared" si="3903"/>
        <v>b</v>
      </c>
      <c r="C15171" s="42">
        <v>4</v>
      </c>
      <c r="D15171" s="42"/>
      <c r="F15171" s="29"/>
      <c r="G15171" s="47" t="s">
        <v>363</v>
      </c>
      <c r="H15171" s="103"/>
      <c r="I15171" s="94">
        <f t="shared" si="3902"/>
        <v>0</v>
      </c>
      <c r="J15171" s="104"/>
      <c r="K15171" s="104"/>
      <c r="L15171" s="94">
        <f t="shared" si="3904"/>
        <v>0</v>
      </c>
      <c r="M15171" s="104"/>
      <c r="N15171" s="104"/>
      <c r="R15171" s="352">
        <f>L15401-[1]გადასახდელები!L13791</f>
        <v>0</v>
      </c>
    </row>
    <row r="15172" spans="2:18" ht="20.25" hidden="1" customHeight="1">
      <c r="B15172" s="36" t="str">
        <f t="shared" si="3903"/>
        <v>b</v>
      </c>
      <c r="C15172" s="42">
        <v>4</v>
      </c>
      <c r="D15172" s="42"/>
      <c r="F15172" s="29"/>
      <c r="G15172" s="47" t="s">
        <v>210</v>
      </c>
      <c r="H15172" s="103"/>
      <c r="I15172" s="94">
        <f t="shared" si="3902"/>
        <v>0</v>
      </c>
      <c r="J15172" s="104"/>
      <c r="K15172" s="104"/>
      <c r="L15172" s="94">
        <f t="shared" si="3904"/>
        <v>0</v>
      </c>
      <c r="M15172" s="104"/>
      <c r="N15172" s="104"/>
      <c r="R15172" s="352">
        <f>L15402-[1]გადასახდელები!L13792</f>
        <v>0</v>
      </c>
    </row>
    <row r="15173" spans="2:18" ht="20.25" hidden="1" customHeight="1">
      <c r="B15173" s="36" t="str">
        <f t="shared" si="3903"/>
        <v>b</v>
      </c>
      <c r="C15173" s="42">
        <v>4</v>
      </c>
      <c r="D15173" s="42"/>
      <c r="F15173" s="29"/>
      <c r="G15173" s="47" t="s">
        <v>357</v>
      </c>
      <c r="H15173" s="103"/>
      <c r="I15173" s="94">
        <f t="shared" si="3902"/>
        <v>0</v>
      </c>
      <c r="J15173" s="104"/>
      <c r="K15173" s="104"/>
      <c r="L15173" s="94">
        <f t="shared" si="3904"/>
        <v>0</v>
      </c>
      <c r="M15173" s="104"/>
      <c r="N15173" s="104"/>
      <c r="R15173" s="352">
        <f>L15403-[1]გადასახდელები!L13793</f>
        <v>0</v>
      </c>
    </row>
    <row r="15174" spans="2:18" ht="30.75" hidden="1" customHeight="1">
      <c r="B15174" s="36" t="str">
        <f t="shared" si="3903"/>
        <v>b</v>
      </c>
      <c r="C15174" s="42">
        <v>4</v>
      </c>
      <c r="D15174" s="42"/>
      <c r="F15174" s="29"/>
      <c r="G15174" s="47" t="s">
        <v>364</v>
      </c>
      <c r="H15174" s="103"/>
      <c r="I15174" s="94">
        <f t="shared" si="3902"/>
        <v>0</v>
      </c>
      <c r="J15174" s="104"/>
      <c r="K15174" s="104"/>
      <c r="L15174" s="94">
        <f t="shared" si="3904"/>
        <v>0</v>
      </c>
      <c r="M15174" s="104"/>
      <c r="N15174" s="104"/>
      <c r="R15174" s="352">
        <f>L15404-[1]გადასახდელები!L13794</f>
        <v>0</v>
      </c>
    </row>
    <row r="15175" spans="2:18" ht="20.25" hidden="1" customHeight="1">
      <c r="B15175" s="36" t="str">
        <f t="shared" si="3903"/>
        <v>b</v>
      </c>
      <c r="C15175" s="42">
        <v>4</v>
      </c>
      <c r="D15175" s="42"/>
      <c r="F15175" s="29"/>
      <c r="G15175" s="47" t="s">
        <v>358</v>
      </c>
      <c r="H15175" s="103"/>
      <c r="I15175" s="94">
        <f t="shared" si="3902"/>
        <v>0</v>
      </c>
      <c r="J15175" s="104"/>
      <c r="K15175" s="104"/>
      <c r="L15175" s="94">
        <f t="shared" si="3904"/>
        <v>0</v>
      </c>
      <c r="M15175" s="104"/>
      <c r="N15175" s="104"/>
      <c r="R15175" s="352">
        <f>L15405-[1]გადასახდელები!L13795</f>
        <v>0</v>
      </c>
    </row>
    <row r="15176" spans="2:18" ht="20.25" hidden="1" customHeight="1">
      <c r="B15176" s="36" t="str">
        <f t="shared" si="3903"/>
        <v>b</v>
      </c>
      <c r="C15176" s="42">
        <v>4</v>
      </c>
      <c r="D15176" s="42"/>
      <c r="F15176" s="29"/>
      <c r="G15176" s="47" t="s">
        <v>359</v>
      </c>
      <c r="H15176" s="103"/>
      <c r="I15176" s="94">
        <f t="shared" si="3902"/>
        <v>0</v>
      </c>
      <c r="J15176" s="104"/>
      <c r="K15176" s="104"/>
      <c r="L15176" s="94">
        <f t="shared" si="3904"/>
        <v>0</v>
      </c>
      <c r="M15176" s="104"/>
      <c r="N15176" s="104"/>
      <c r="R15176" s="352">
        <f>L15406-[1]გადასახდელები!L13796</f>
        <v>0</v>
      </c>
    </row>
    <row r="15177" spans="2:18" ht="20.25" hidden="1" customHeight="1">
      <c r="B15177" s="36" t="str">
        <f t="shared" si="3903"/>
        <v>b</v>
      </c>
      <c r="C15177" s="42">
        <v>4</v>
      </c>
      <c r="D15177" s="42"/>
      <c r="F15177" s="29"/>
      <c r="G15177" s="47" t="s">
        <v>365</v>
      </c>
      <c r="H15177" s="122"/>
      <c r="I15177" s="94">
        <f t="shared" si="3902"/>
        <v>0</v>
      </c>
      <c r="J15177" s="123"/>
      <c r="K15177" s="123"/>
      <c r="L15177" s="94">
        <f t="shared" si="3904"/>
        <v>0</v>
      </c>
      <c r="M15177" s="123"/>
      <c r="N15177" s="123"/>
      <c r="R15177" s="352">
        <f>L15407-[1]გადასახდელები!L13797</f>
        <v>0</v>
      </c>
    </row>
    <row r="15178" spans="2:18" ht="20.25" hidden="1" customHeight="1">
      <c r="B15178" s="36" t="str">
        <f t="shared" si="3903"/>
        <v>b</v>
      </c>
      <c r="C15178" s="42">
        <v>3</v>
      </c>
      <c r="D15178" s="42"/>
      <c r="F15178" s="29"/>
      <c r="G15178" s="51" t="s">
        <v>211</v>
      </c>
      <c r="H15178" s="120">
        <f>SUM(H15179:H15185)</f>
        <v>0</v>
      </c>
      <c r="I15178" s="118">
        <f t="shared" si="3902"/>
        <v>0</v>
      </c>
      <c r="J15178" s="121">
        <f>SUM(J15179:J15185)</f>
        <v>0</v>
      </c>
      <c r="K15178" s="121">
        <f>SUM(K15179:K15185)</f>
        <v>0</v>
      </c>
      <c r="L15178" s="118">
        <f t="shared" si="3904"/>
        <v>0</v>
      </c>
      <c r="M15178" s="121">
        <f>SUM(M15179:M15185)</f>
        <v>0</v>
      </c>
      <c r="N15178" s="121">
        <f>SUM(N15179:N15185)</f>
        <v>0</v>
      </c>
      <c r="O15178" s="82" t="s">
        <v>146</v>
      </c>
      <c r="R15178" s="352">
        <f>L15408-[1]გადასახდელები!L13798</f>
        <v>0</v>
      </c>
    </row>
    <row r="15179" spans="2:18" ht="20.25" hidden="1" customHeight="1">
      <c r="B15179" s="36" t="str">
        <f t="shared" si="3903"/>
        <v>b</v>
      </c>
      <c r="C15179" s="42">
        <v>4</v>
      </c>
      <c r="D15179" s="42"/>
      <c r="F15179" s="29"/>
      <c r="G15179" s="47" t="s">
        <v>363</v>
      </c>
      <c r="H15179" s="103"/>
      <c r="I15179" s="94">
        <f t="shared" si="3902"/>
        <v>0</v>
      </c>
      <c r="J15179" s="104"/>
      <c r="K15179" s="104"/>
      <c r="L15179" s="94">
        <f t="shared" si="3904"/>
        <v>0</v>
      </c>
      <c r="M15179" s="104"/>
      <c r="N15179" s="104"/>
      <c r="R15179" s="352">
        <f>L15409-[1]გადასახდელები!L13799</f>
        <v>0</v>
      </c>
    </row>
    <row r="15180" spans="2:18" ht="20.25" hidden="1" customHeight="1">
      <c r="B15180" s="36" t="str">
        <f t="shared" si="3903"/>
        <v>b</v>
      </c>
      <c r="C15180" s="42">
        <v>4</v>
      </c>
      <c r="D15180" s="42"/>
      <c r="F15180" s="29"/>
      <c r="G15180" s="47" t="s">
        <v>210</v>
      </c>
      <c r="H15180" s="103"/>
      <c r="I15180" s="94">
        <f t="shared" si="3902"/>
        <v>0</v>
      </c>
      <c r="J15180" s="104"/>
      <c r="K15180" s="104"/>
      <c r="L15180" s="94">
        <f t="shared" si="3904"/>
        <v>0</v>
      </c>
      <c r="M15180" s="104"/>
      <c r="N15180" s="104"/>
      <c r="R15180" s="352">
        <f>L15410-[1]გადასახდელები!L13800</f>
        <v>0</v>
      </c>
    </row>
    <row r="15181" spans="2:18" ht="20.25" hidden="1" customHeight="1">
      <c r="B15181" s="36" t="str">
        <f t="shared" si="3903"/>
        <v>b</v>
      </c>
      <c r="C15181" s="42">
        <v>4</v>
      </c>
      <c r="D15181" s="42"/>
      <c r="F15181" s="29"/>
      <c r="G15181" s="47" t="s">
        <v>357</v>
      </c>
      <c r="H15181" s="103"/>
      <c r="I15181" s="94">
        <f t="shared" si="3902"/>
        <v>0</v>
      </c>
      <c r="J15181" s="104"/>
      <c r="K15181" s="104"/>
      <c r="L15181" s="94">
        <f t="shared" si="3904"/>
        <v>0</v>
      </c>
      <c r="M15181" s="104"/>
      <c r="N15181" s="104"/>
      <c r="R15181" s="352">
        <f>L15411-[1]გადასახდელები!L13801</f>
        <v>0</v>
      </c>
    </row>
    <row r="15182" spans="2:18" ht="30.75" hidden="1" customHeight="1">
      <c r="B15182" s="36" t="str">
        <f t="shared" si="3903"/>
        <v>b</v>
      </c>
      <c r="C15182" s="42">
        <v>4</v>
      </c>
      <c r="D15182" s="42"/>
      <c r="F15182" s="29"/>
      <c r="G15182" s="47" t="s">
        <v>364</v>
      </c>
      <c r="H15182" s="103"/>
      <c r="I15182" s="94">
        <f t="shared" si="3902"/>
        <v>0</v>
      </c>
      <c r="J15182" s="104"/>
      <c r="K15182" s="104"/>
      <c r="L15182" s="94">
        <f t="shared" si="3904"/>
        <v>0</v>
      </c>
      <c r="M15182" s="104"/>
      <c r="N15182" s="104"/>
      <c r="R15182" s="352">
        <f>L15412-[1]გადასახდელები!L13802</f>
        <v>0</v>
      </c>
    </row>
    <row r="15183" spans="2:18" ht="20.25" hidden="1" customHeight="1">
      <c r="B15183" s="36" t="str">
        <f t="shared" si="3903"/>
        <v>b</v>
      </c>
      <c r="C15183" s="42">
        <v>4</v>
      </c>
      <c r="D15183" s="42"/>
      <c r="F15183" s="29"/>
      <c r="G15183" s="47" t="s">
        <v>366</v>
      </c>
      <c r="H15183" s="103"/>
      <c r="I15183" s="94">
        <f t="shared" si="3902"/>
        <v>0</v>
      </c>
      <c r="J15183" s="104"/>
      <c r="K15183" s="104"/>
      <c r="L15183" s="94">
        <f t="shared" si="3904"/>
        <v>0</v>
      </c>
      <c r="M15183" s="104"/>
      <c r="N15183" s="104"/>
      <c r="R15183" s="352">
        <f>L15413-[1]გადასახდელები!L13803</f>
        <v>0</v>
      </c>
    </row>
    <row r="15184" spans="2:18" ht="20.25" hidden="1" customHeight="1">
      <c r="B15184" s="36" t="str">
        <f t="shared" si="3903"/>
        <v>b</v>
      </c>
      <c r="C15184" s="42">
        <v>4</v>
      </c>
      <c r="D15184" s="42"/>
      <c r="F15184" s="29"/>
      <c r="G15184" s="47" t="s">
        <v>359</v>
      </c>
      <c r="H15184" s="103"/>
      <c r="I15184" s="94">
        <f>J15184+K15184</f>
        <v>0</v>
      </c>
      <c r="J15184" s="104"/>
      <c r="K15184" s="104"/>
      <c r="L15184" s="94">
        <f>M15184+N15184</f>
        <v>0</v>
      </c>
      <c r="M15184" s="104"/>
      <c r="N15184" s="104"/>
      <c r="R15184" s="352">
        <f>L15414-[1]გადასახდელები!L13804</f>
        <v>0</v>
      </c>
    </row>
    <row r="15185" spans="2:18" ht="21" hidden="1" customHeight="1" thickBot="1">
      <c r="B15185" s="36" t="str">
        <f t="shared" si="3903"/>
        <v>b</v>
      </c>
      <c r="C15185" s="42">
        <v>4</v>
      </c>
      <c r="D15185" s="42"/>
      <c r="F15185" s="29"/>
      <c r="G15185" s="47" t="s">
        <v>365</v>
      </c>
      <c r="H15185" s="103"/>
      <c r="I15185" s="94">
        <f>J15185+K15185</f>
        <v>0</v>
      </c>
      <c r="J15185" s="104"/>
      <c r="K15185" s="104"/>
      <c r="L15185" s="94">
        <f>M15185+N15185</f>
        <v>0</v>
      </c>
      <c r="M15185" s="104"/>
      <c r="N15185" s="104"/>
      <c r="R15185" s="352">
        <f>L15415-[1]გადასახდელები!L13805</f>
        <v>0</v>
      </c>
    </row>
    <row r="15186" spans="2:18" ht="63" customHeight="1" thickBot="1">
      <c r="B15186" s="36" t="str">
        <f t="shared" si="3903"/>
        <v>a</v>
      </c>
      <c r="C15186" s="42">
        <v>1</v>
      </c>
      <c r="D15186" s="42"/>
      <c r="E15186" s="24"/>
      <c r="F15186" s="32" t="s">
        <v>105</v>
      </c>
      <c r="G15186" s="326" t="s">
        <v>747</v>
      </c>
      <c r="H15186" s="79">
        <f>H15188+H15320+H15383+H15399</f>
        <v>9.6999999999999993</v>
      </c>
      <c r="I15186" s="80">
        <f t="shared" ref="I15186:I15249" si="3905">J15186+K15186</f>
        <v>8</v>
      </c>
      <c r="J15186" s="81">
        <f>J15188+J15320+J15383+J15399</f>
        <v>0</v>
      </c>
      <c r="K15186" s="81">
        <f>K15188+K15320+K15383+K15399</f>
        <v>8</v>
      </c>
      <c r="L15186" s="80">
        <f t="shared" ref="L15186:L15249" si="3906">M15186+N15186</f>
        <v>2.4000000000000004</v>
      </c>
      <c r="M15186" s="81">
        <f>M15188+M15320+M15383+M15399</f>
        <v>0</v>
      </c>
      <c r="N15186" s="81">
        <f>N15188+N15320+N15383+N15399</f>
        <v>2.4000000000000004</v>
      </c>
      <c r="O15186" s="82" t="s">
        <v>146</v>
      </c>
      <c r="P15186" s="43">
        <v>1</v>
      </c>
      <c r="R15186" s="352">
        <f>L15416-[1]გადასახდელები!L13806</f>
        <v>-34</v>
      </c>
    </row>
    <row r="15187" spans="2:18" ht="21" hidden="1" customHeight="1" thickTop="1">
      <c r="B15187" s="36" t="str">
        <f t="shared" si="3903"/>
        <v>b</v>
      </c>
      <c r="C15187" s="42">
        <v>2</v>
      </c>
      <c r="D15187" s="42"/>
      <c r="F15187" s="26"/>
      <c r="G15187" s="46" t="s">
        <v>162</v>
      </c>
      <c r="H15187" s="83"/>
      <c r="I15187" s="84">
        <f t="shared" si="3905"/>
        <v>0</v>
      </c>
      <c r="J15187" s="85"/>
      <c r="K15187" s="85"/>
      <c r="L15187" s="84">
        <f t="shared" si="3906"/>
        <v>0</v>
      </c>
      <c r="M15187" s="85"/>
      <c r="N15187" s="85"/>
      <c r="R15187" s="352">
        <f>L15417-[1]გადასახდელები!L13807</f>
        <v>0</v>
      </c>
    </row>
    <row r="15188" spans="2:18" ht="20.25" customHeight="1" thickTop="1">
      <c r="B15188" s="36" t="str">
        <f t="shared" si="3903"/>
        <v>a</v>
      </c>
      <c r="C15188" s="42">
        <v>2</v>
      </c>
      <c r="D15188" s="42"/>
      <c r="E15188" s="24">
        <v>7107</v>
      </c>
      <c r="F15188" s="341" t="s">
        <v>524</v>
      </c>
      <c r="G15188" s="58" t="s">
        <v>163</v>
      </c>
      <c r="H15188" s="86">
        <f>H15189+H15200+H15268+H15276+H15277+H15287+H15297</f>
        <v>9.6999999999999993</v>
      </c>
      <c r="I15188" s="87">
        <f t="shared" si="3905"/>
        <v>8</v>
      </c>
      <c r="J15188" s="88">
        <f>J15189+J15200+J15268+J15276+J15277+J15287+J15297+J15267</f>
        <v>0</v>
      </c>
      <c r="K15188" s="88">
        <f>K15189+K15200+K15268+K15276+K15277+K15287+K15297</f>
        <v>8</v>
      </c>
      <c r="L15188" s="87">
        <f t="shared" si="3906"/>
        <v>2.4000000000000004</v>
      </c>
      <c r="M15188" s="88">
        <f>M15189+M15200+M15268+M15276+M15277+M15287+M15297+M15267</f>
        <v>0</v>
      </c>
      <c r="N15188" s="88">
        <f>N15189+N15200+N15268+N15276+N15277+N15287+N15297</f>
        <v>2.4000000000000004</v>
      </c>
      <c r="O15188" s="82" t="s">
        <v>146</v>
      </c>
      <c r="R15188" s="352">
        <f>L15418-[1]გადასახდელები!L13808</f>
        <v>-34</v>
      </c>
    </row>
    <row r="15189" spans="2:18" ht="20.25" hidden="1" customHeight="1">
      <c r="B15189" s="36" t="str">
        <f t="shared" si="3903"/>
        <v>b</v>
      </c>
      <c r="C15189" s="42">
        <v>31</v>
      </c>
      <c r="D15189" s="42"/>
      <c r="F15189" s="341" t="s">
        <v>525</v>
      </c>
      <c r="G15189" s="57" t="s">
        <v>164</v>
      </c>
      <c r="H15189" s="89">
        <f>H15190+H15199</f>
        <v>0</v>
      </c>
      <c r="I15189" s="90">
        <f t="shared" si="3905"/>
        <v>0</v>
      </c>
      <c r="J15189" s="92">
        <f>J15190+J15199</f>
        <v>0</v>
      </c>
      <c r="K15189" s="92">
        <f>K15190+K15199</f>
        <v>0</v>
      </c>
      <c r="L15189" s="90">
        <f t="shared" si="3906"/>
        <v>0</v>
      </c>
      <c r="M15189" s="92">
        <f>M15190+M15199</f>
        <v>0</v>
      </c>
      <c r="N15189" s="92">
        <f>N15190+N15199</f>
        <v>0</v>
      </c>
      <c r="O15189" s="82" t="s">
        <v>146</v>
      </c>
      <c r="R15189" s="352">
        <f>L15419-[1]გადასახდელები!L13809</f>
        <v>0</v>
      </c>
    </row>
    <row r="15190" spans="2:18" ht="20.25" hidden="1" customHeight="1">
      <c r="B15190" s="36" t="str">
        <f t="shared" si="3903"/>
        <v>b</v>
      </c>
      <c r="C15190" s="42">
        <v>4</v>
      </c>
      <c r="D15190" s="42"/>
      <c r="F15190" s="341" t="s">
        <v>526</v>
      </c>
      <c r="G15190" s="47" t="s">
        <v>165</v>
      </c>
      <c r="H15190" s="93">
        <f>H15191+H15198</f>
        <v>0</v>
      </c>
      <c r="I15190" s="94">
        <f t="shared" si="3905"/>
        <v>0</v>
      </c>
      <c r="J15190" s="95">
        <f>J15191+J15198</f>
        <v>0</v>
      </c>
      <c r="K15190" s="95">
        <f>K15191+K15198</f>
        <v>0</v>
      </c>
      <c r="L15190" s="94">
        <f t="shared" si="3906"/>
        <v>0</v>
      </c>
      <c r="M15190" s="95">
        <f>M15191+M15198</f>
        <v>0</v>
      </c>
      <c r="N15190" s="95">
        <f>N15191+N15198</f>
        <v>0</v>
      </c>
      <c r="O15190" s="82" t="s">
        <v>146</v>
      </c>
      <c r="R15190" s="352">
        <f>L15420-[1]გადასახდელები!L13810</f>
        <v>0</v>
      </c>
    </row>
    <row r="15191" spans="2:18" ht="20.25" hidden="1" customHeight="1">
      <c r="B15191" s="36" t="str">
        <f t="shared" si="3903"/>
        <v>b</v>
      </c>
      <c r="C15191" s="42">
        <v>5</v>
      </c>
      <c r="D15191" s="42"/>
      <c r="F15191" s="342" t="s">
        <v>527</v>
      </c>
      <c r="G15191" s="48" t="s">
        <v>166</v>
      </c>
      <c r="H15191" s="96">
        <f>SUM(H15192:H15197)</f>
        <v>0</v>
      </c>
      <c r="I15191" s="97">
        <f t="shared" si="3905"/>
        <v>0</v>
      </c>
      <c r="J15191" s="98">
        <f>SUM(J15192:J15197)</f>
        <v>0</v>
      </c>
      <c r="K15191" s="98">
        <f>SUM(K15192:K15197)</f>
        <v>0</v>
      </c>
      <c r="L15191" s="97">
        <f t="shared" si="3906"/>
        <v>0</v>
      </c>
      <c r="M15191" s="98">
        <f>SUM(M15192:M15197)</f>
        <v>0</v>
      </c>
      <c r="N15191" s="98">
        <f>SUM(N15192:N15197)</f>
        <v>0</v>
      </c>
      <c r="O15191" s="82" t="s">
        <v>146</v>
      </c>
      <c r="R15191" s="352">
        <f>L15421-[1]გადასახდელები!L13811</f>
        <v>0</v>
      </c>
    </row>
    <row r="15192" spans="2:18" ht="20.25" hidden="1" customHeight="1">
      <c r="B15192" s="36" t="str">
        <f t="shared" si="3903"/>
        <v>b</v>
      </c>
      <c r="C15192" s="42">
        <v>6</v>
      </c>
      <c r="D15192" s="42"/>
      <c r="F15192" s="343" t="s">
        <v>528</v>
      </c>
      <c r="G15192" s="45" t="s">
        <v>167</v>
      </c>
      <c r="H15192" s="99"/>
      <c r="I15192" s="91">
        <f t="shared" si="3905"/>
        <v>0</v>
      </c>
      <c r="J15192" s="100"/>
      <c r="K15192" s="100"/>
      <c r="L15192" s="91">
        <f t="shared" si="3906"/>
        <v>0</v>
      </c>
      <c r="M15192" s="100"/>
      <c r="N15192" s="100"/>
      <c r="R15192" s="352">
        <f>L15422-[1]გადასახდელები!L13812</f>
        <v>0</v>
      </c>
    </row>
    <row r="15193" spans="2:18" ht="20.25" hidden="1" customHeight="1">
      <c r="B15193" s="36" t="str">
        <f t="shared" si="3903"/>
        <v>b</v>
      </c>
      <c r="C15193" s="42">
        <v>6</v>
      </c>
      <c r="D15193" s="42"/>
      <c r="F15193" s="343" t="s">
        <v>592</v>
      </c>
      <c r="G15193" s="45" t="s">
        <v>168</v>
      </c>
      <c r="H15193" s="99"/>
      <c r="I15193" s="91">
        <f t="shared" si="3905"/>
        <v>0</v>
      </c>
      <c r="J15193" s="100"/>
      <c r="K15193" s="100"/>
      <c r="L15193" s="91">
        <f t="shared" si="3906"/>
        <v>0</v>
      </c>
      <c r="M15193" s="100"/>
      <c r="N15193" s="100"/>
      <c r="R15193" s="352">
        <f>L15423-[1]გადასახდელები!L13813</f>
        <v>0</v>
      </c>
    </row>
    <row r="15194" spans="2:18" ht="20.25" hidden="1" customHeight="1">
      <c r="B15194" s="36" t="str">
        <f t="shared" si="3903"/>
        <v>b</v>
      </c>
      <c r="C15194" s="42">
        <v>6</v>
      </c>
      <c r="D15194" s="42"/>
      <c r="F15194" s="343" t="s">
        <v>529</v>
      </c>
      <c r="G15194" s="45" t="s">
        <v>169</v>
      </c>
      <c r="H15194" s="99"/>
      <c r="I15194" s="91">
        <f t="shared" si="3905"/>
        <v>0</v>
      </c>
      <c r="J15194" s="100"/>
      <c r="K15194" s="100"/>
      <c r="L15194" s="91">
        <f t="shared" si="3906"/>
        <v>0</v>
      </c>
      <c r="M15194" s="100"/>
      <c r="N15194" s="100"/>
      <c r="R15194" s="352">
        <f>L15424-[1]გადასახდელები!L13814</f>
        <v>0</v>
      </c>
    </row>
    <row r="15195" spans="2:18" ht="20.25" hidden="1" customHeight="1">
      <c r="B15195" s="36" t="str">
        <f t="shared" si="3903"/>
        <v>b</v>
      </c>
      <c r="C15195" s="42">
        <v>6</v>
      </c>
      <c r="D15195" s="42"/>
      <c r="F15195" s="343" t="s">
        <v>593</v>
      </c>
      <c r="G15195" s="45" t="s">
        <v>170</v>
      </c>
      <c r="H15195" s="99"/>
      <c r="I15195" s="91">
        <f t="shared" si="3905"/>
        <v>0</v>
      </c>
      <c r="J15195" s="100"/>
      <c r="K15195" s="100"/>
      <c r="L15195" s="91">
        <f t="shared" si="3906"/>
        <v>0</v>
      </c>
      <c r="M15195" s="100"/>
      <c r="N15195" s="100"/>
      <c r="R15195" s="352">
        <f>L15425-[1]გადასახდელები!L13815</f>
        <v>0</v>
      </c>
    </row>
    <row r="15196" spans="2:18" ht="20.25" hidden="1" customHeight="1">
      <c r="B15196" s="36" t="str">
        <f t="shared" si="3903"/>
        <v>b</v>
      </c>
      <c r="C15196" s="42">
        <v>6</v>
      </c>
      <c r="D15196" s="42"/>
      <c r="F15196" s="343" t="s">
        <v>594</v>
      </c>
      <c r="G15196" s="45" t="s">
        <v>171</v>
      </c>
      <c r="H15196" s="99"/>
      <c r="I15196" s="91">
        <f t="shared" si="3905"/>
        <v>0</v>
      </c>
      <c r="J15196" s="100"/>
      <c r="K15196" s="100"/>
      <c r="L15196" s="91">
        <f t="shared" si="3906"/>
        <v>0</v>
      </c>
      <c r="M15196" s="100"/>
      <c r="N15196" s="100"/>
      <c r="R15196" s="352">
        <f>L15426-[1]გადასახდელები!L13816</f>
        <v>0</v>
      </c>
    </row>
    <row r="15197" spans="2:18" ht="20.25" hidden="1" customHeight="1">
      <c r="B15197" s="36" t="str">
        <f t="shared" si="3903"/>
        <v>b</v>
      </c>
      <c r="C15197" s="42">
        <v>6</v>
      </c>
      <c r="D15197" s="42"/>
      <c r="F15197" s="343" t="s">
        <v>595</v>
      </c>
      <c r="G15197" s="45" t="s">
        <v>172</v>
      </c>
      <c r="H15197" s="99"/>
      <c r="I15197" s="91">
        <f t="shared" si="3905"/>
        <v>0</v>
      </c>
      <c r="J15197" s="100"/>
      <c r="K15197" s="100"/>
      <c r="L15197" s="91">
        <f t="shared" si="3906"/>
        <v>0</v>
      </c>
      <c r="M15197" s="100"/>
      <c r="N15197" s="100"/>
      <c r="R15197" s="352">
        <f>L15427-[1]გადასახდელები!L13817</f>
        <v>0</v>
      </c>
    </row>
    <row r="15198" spans="2:18" ht="20.25" hidden="1" customHeight="1">
      <c r="B15198" s="36" t="str">
        <f t="shared" si="3903"/>
        <v>b</v>
      </c>
      <c r="C15198" s="42">
        <v>5</v>
      </c>
      <c r="D15198" s="42"/>
      <c r="F15198" s="343" t="s">
        <v>596</v>
      </c>
      <c r="G15198" s="48" t="s">
        <v>173</v>
      </c>
      <c r="H15198" s="101"/>
      <c r="I15198" s="97">
        <f t="shared" si="3905"/>
        <v>0</v>
      </c>
      <c r="J15198" s="102"/>
      <c r="K15198" s="102"/>
      <c r="L15198" s="97">
        <f t="shared" si="3906"/>
        <v>0</v>
      </c>
      <c r="M15198" s="102"/>
      <c r="N15198" s="102"/>
      <c r="R15198" s="352">
        <f>L15428-[1]გადასახდელები!L13818</f>
        <v>0</v>
      </c>
    </row>
    <row r="15199" spans="2:18" ht="20.25" hidden="1" customHeight="1">
      <c r="B15199" s="36" t="str">
        <f t="shared" si="3903"/>
        <v>b</v>
      </c>
      <c r="C15199" s="42">
        <v>4</v>
      </c>
      <c r="D15199" s="42"/>
      <c r="F15199" s="343" t="s">
        <v>597</v>
      </c>
      <c r="G15199" s="47" t="s">
        <v>174</v>
      </c>
      <c r="H15199" s="103"/>
      <c r="I15199" s="94">
        <f t="shared" si="3905"/>
        <v>0</v>
      </c>
      <c r="J15199" s="104"/>
      <c r="K15199" s="104"/>
      <c r="L15199" s="94">
        <f t="shared" si="3906"/>
        <v>0</v>
      </c>
      <c r="M15199" s="104"/>
      <c r="N15199" s="104"/>
      <c r="R15199" s="352">
        <f>L15429-[1]გადასახდელები!L13819</f>
        <v>0</v>
      </c>
    </row>
    <row r="15200" spans="2:18" ht="20.25" hidden="1" customHeight="1">
      <c r="B15200" s="36" t="str">
        <f t="shared" si="3903"/>
        <v>b</v>
      </c>
      <c r="C15200" s="42">
        <v>3</v>
      </c>
      <c r="D15200" s="42"/>
      <c r="F15200" s="342" t="s">
        <v>530</v>
      </c>
      <c r="G15200" s="57" t="s">
        <v>175</v>
      </c>
      <c r="H15200" s="89">
        <f>H15201+H15202+H15205+H15241+H15242+H15243+H15244+H15245+H15252+H15253</f>
        <v>0</v>
      </c>
      <c r="I15200" s="90">
        <f t="shared" si="3905"/>
        <v>0</v>
      </c>
      <c r="J15200" s="92">
        <f>J15201+J15202+J15205+J15241+J15242+J15243+J15244+J15245+J15252+J15253</f>
        <v>0</v>
      </c>
      <c r="K15200" s="92">
        <f>K15201+K15202+K15205+K15241+K15242+K15243+K15244+K15245+K15252+K15253</f>
        <v>0</v>
      </c>
      <c r="L15200" s="90">
        <f t="shared" si="3906"/>
        <v>0</v>
      </c>
      <c r="M15200" s="92">
        <f>M15201+M15202+M15205+M15241+M15242+M15243+M15244+M15245+M15252+M15253</f>
        <v>0</v>
      </c>
      <c r="N15200" s="92">
        <f>N15201+N15202+N15205+N15241+N15242+N15243+N15244+N15245+N15252+N15253</f>
        <v>0</v>
      </c>
      <c r="O15200" s="82" t="s">
        <v>146</v>
      </c>
      <c r="R15200" s="352">
        <f>L15430-[1]გადასახდელები!L13820</f>
        <v>0</v>
      </c>
    </row>
    <row r="15201" spans="2:18" ht="20.25" hidden="1" customHeight="1">
      <c r="B15201" s="36" t="str">
        <f t="shared" si="3903"/>
        <v>b</v>
      </c>
      <c r="C15201" s="42">
        <v>4</v>
      </c>
      <c r="D15201" s="42"/>
      <c r="F15201" s="343" t="s">
        <v>531</v>
      </c>
      <c r="G15201" s="47" t="s">
        <v>176</v>
      </c>
      <c r="H15201" s="103"/>
      <c r="I15201" s="94">
        <f t="shared" si="3905"/>
        <v>0</v>
      </c>
      <c r="J15201" s="104"/>
      <c r="K15201" s="104"/>
      <c r="L15201" s="94">
        <f t="shared" si="3906"/>
        <v>0</v>
      </c>
      <c r="M15201" s="104"/>
      <c r="N15201" s="104"/>
      <c r="R15201" s="352">
        <f>L15431-[1]გადასახდელები!L13821</f>
        <v>0</v>
      </c>
    </row>
    <row r="15202" spans="2:18" ht="20.25" hidden="1" customHeight="1">
      <c r="B15202" s="36" t="str">
        <f t="shared" si="3903"/>
        <v>b</v>
      </c>
      <c r="C15202" s="42">
        <v>4</v>
      </c>
      <c r="D15202" s="42"/>
      <c r="F15202" s="342" t="s">
        <v>532</v>
      </c>
      <c r="G15202" s="47" t="s">
        <v>177</v>
      </c>
      <c r="H15202" s="93">
        <f>SUM(H15203:H15204)</f>
        <v>0</v>
      </c>
      <c r="I15202" s="94">
        <f t="shared" si="3905"/>
        <v>0</v>
      </c>
      <c r="J15202" s="95">
        <f>SUM(J15203:J15204)</f>
        <v>0</v>
      </c>
      <c r="K15202" s="95">
        <f>SUM(K15203:K15204)</f>
        <v>0</v>
      </c>
      <c r="L15202" s="94">
        <f t="shared" si="3906"/>
        <v>0</v>
      </c>
      <c r="M15202" s="95">
        <f>SUM(M15203:M15204)</f>
        <v>0</v>
      </c>
      <c r="N15202" s="95">
        <f>SUM(N15203:N15204)</f>
        <v>0</v>
      </c>
      <c r="O15202" s="82" t="s">
        <v>146</v>
      </c>
      <c r="R15202" s="352">
        <f>L15432-[1]გადასახდელები!L13822</f>
        <v>0</v>
      </c>
    </row>
    <row r="15203" spans="2:18" ht="20.25" hidden="1" customHeight="1">
      <c r="B15203" s="36" t="str">
        <f t="shared" si="3903"/>
        <v>b</v>
      </c>
      <c r="C15203" s="42">
        <v>5</v>
      </c>
      <c r="D15203" s="42"/>
      <c r="F15203" s="343" t="s">
        <v>533</v>
      </c>
      <c r="G15203" s="48" t="s">
        <v>178</v>
      </c>
      <c r="H15203" s="101"/>
      <c r="I15203" s="97">
        <f t="shared" si="3905"/>
        <v>0</v>
      </c>
      <c r="J15203" s="102"/>
      <c r="K15203" s="102"/>
      <c r="L15203" s="97">
        <f t="shared" si="3906"/>
        <v>0</v>
      </c>
      <c r="M15203" s="102"/>
      <c r="N15203" s="102"/>
      <c r="R15203" s="352">
        <f>L15433-[1]გადასახდელები!L13823</f>
        <v>0</v>
      </c>
    </row>
    <row r="15204" spans="2:18" ht="20.25" hidden="1" customHeight="1">
      <c r="B15204" s="36" t="str">
        <f t="shared" si="3903"/>
        <v>b</v>
      </c>
      <c r="C15204" s="42">
        <v>5</v>
      </c>
      <c r="D15204" s="42"/>
      <c r="F15204" s="343" t="s">
        <v>598</v>
      </c>
      <c r="G15204" s="48" t="s">
        <v>179</v>
      </c>
      <c r="H15204" s="101"/>
      <c r="I15204" s="97">
        <f t="shared" si="3905"/>
        <v>0</v>
      </c>
      <c r="J15204" s="102"/>
      <c r="K15204" s="102"/>
      <c r="L15204" s="97">
        <f t="shared" si="3906"/>
        <v>0</v>
      </c>
      <c r="M15204" s="102"/>
      <c r="N15204" s="102"/>
      <c r="R15204" s="352">
        <f>L15434-[1]გადასახდელები!L13824</f>
        <v>0</v>
      </c>
    </row>
    <row r="15205" spans="2:18" ht="20.25" hidden="1" customHeight="1">
      <c r="B15205" s="36" t="str">
        <f t="shared" si="3903"/>
        <v>b</v>
      </c>
      <c r="C15205" s="42">
        <v>4</v>
      </c>
      <c r="D15205" s="42"/>
      <c r="F15205" s="342" t="s">
        <v>534</v>
      </c>
      <c r="G15205" s="47" t="s">
        <v>180</v>
      </c>
      <c r="H15205" s="93">
        <f>H15206+H15207+H15208+H15209+H15221+H15225+H15226+H15227+H15228+H15229+H15230+H15231+H15239+H15240</f>
        <v>0</v>
      </c>
      <c r="I15205" s="94">
        <f t="shared" si="3905"/>
        <v>0</v>
      </c>
      <c r="J15205" s="95">
        <f>J15206+J15207+J15208+J15209+J15221+J15225+J15226+J15227+J15228+J15229+J15230+J15231+J15239+J15240</f>
        <v>0</v>
      </c>
      <c r="K15205" s="95">
        <f>K15206+K15207+K15208+K15209+K15221+K15225+K15226+K15227+K15228+K15229+K15230+K15231+K15239+K15240</f>
        <v>0</v>
      </c>
      <c r="L15205" s="94">
        <f t="shared" si="3906"/>
        <v>0</v>
      </c>
      <c r="M15205" s="95">
        <f>M15206+M15207+M15208+M15209+M15221+M15225+M15226+M15227+M15228+M15229+M15230+M15231+M15239+M15240</f>
        <v>0</v>
      </c>
      <c r="N15205" s="95">
        <f>N15206+N15207+N15208+N15209+N15221+N15225+N15226+N15227+N15228+N15229+N15230+N15231+N15239+N15240</f>
        <v>0</v>
      </c>
      <c r="O15205" s="82" t="s">
        <v>146</v>
      </c>
      <c r="R15205" s="352">
        <f>L15435-[1]გადასახდელები!L13825</f>
        <v>0</v>
      </c>
    </row>
    <row r="15206" spans="2:18" ht="42.75" hidden="1" customHeight="1">
      <c r="B15206" s="36" t="str">
        <f t="shared" si="3903"/>
        <v>b</v>
      </c>
      <c r="C15206" s="42">
        <v>5</v>
      </c>
      <c r="D15206" s="42"/>
      <c r="F15206" s="343" t="s">
        <v>535</v>
      </c>
      <c r="G15206" s="48" t="s">
        <v>229</v>
      </c>
      <c r="H15206" s="101"/>
      <c r="I15206" s="97">
        <f t="shared" si="3905"/>
        <v>0</v>
      </c>
      <c r="J15206" s="102"/>
      <c r="K15206" s="102"/>
      <c r="L15206" s="97">
        <f t="shared" si="3906"/>
        <v>0</v>
      </c>
      <c r="M15206" s="102"/>
      <c r="N15206" s="102"/>
      <c r="R15206" s="352">
        <f>L15436-[1]გადასახდელები!L13826</f>
        <v>0</v>
      </c>
    </row>
    <row r="15207" spans="2:18" ht="30.75" hidden="1" customHeight="1">
      <c r="B15207" s="36" t="str">
        <f t="shared" si="3903"/>
        <v>b</v>
      </c>
      <c r="C15207" s="42">
        <v>5</v>
      </c>
      <c r="D15207" s="42"/>
      <c r="F15207" s="343" t="s">
        <v>599</v>
      </c>
      <c r="G15207" s="49" t="s">
        <v>196</v>
      </c>
      <c r="H15207" s="101"/>
      <c r="I15207" s="97">
        <f t="shared" si="3905"/>
        <v>0</v>
      </c>
      <c r="J15207" s="102"/>
      <c r="K15207" s="102"/>
      <c r="L15207" s="97">
        <f t="shared" si="3906"/>
        <v>0</v>
      </c>
      <c r="M15207" s="102"/>
      <c r="N15207" s="102"/>
      <c r="R15207" s="352">
        <f>L15437-[1]გადასახდელები!L13827</f>
        <v>0</v>
      </c>
    </row>
    <row r="15208" spans="2:18" ht="60.75" hidden="1" customHeight="1">
      <c r="B15208" s="36" t="str">
        <f t="shared" si="3903"/>
        <v>b</v>
      </c>
      <c r="C15208" s="42">
        <v>5</v>
      </c>
      <c r="D15208" s="42"/>
      <c r="F15208" s="343" t="s">
        <v>536</v>
      </c>
      <c r="G15208" s="49" t="s">
        <v>230</v>
      </c>
      <c r="H15208" s="101"/>
      <c r="I15208" s="97">
        <f t="shared" si="3905"/>
        <v>0</v>
      </c>
      <c r="J15208" s="102"/>
      <c r="K15208" s="102"/>
      <c r="L15208" s="97">
        <f t="shared" si="3906"/>
        <v>0</v>
      </c>
      <c r="M15208" s="102"/>
      <c r="N15208" s="102"/>
      <c r="R15208" s="352">
        <f>L15438-[1]გადასახდელები!L13828</f>
        <v>0</v>
      </c>
    </row>
    <row r="15209" spans="2:18" ht="30.75" hidden="1" customHeight="1">
      <c r="B15209" s="36" t="str">
        <f t="shared" si="3903"/>
        <v>b</v>
      </c>
      <c r="C15209" s="42">
        <v>5</v>
      </c>
      <c r="D15209" s="42"/>
      <c r="F15209" s="342" t="s">
        <v>537</v>
      </c>
      <c r="G15209" s="48" t="s">
        <v>195</v>
      </c>
      <c r="H15209" s="96">
        <f>SUM(H15210:H15220)</f>
        <v>0</v>
      </c>
      <c r="I15209" s="97">
        <f t="shared" si="3905"/>
        <v>0</v>
      </c>
      <c r="J15209" s="98">
        <f>SUM(J15210:J15220)</f>
        <v>0</v>
      </c>
      <c r="K15209" s="98">
        <f>SUM(K15210:K15220)</f>
        <v>0</v>
      </c>
      <c r="L15209" s="97">
        <f t="shared" si="3906"/>
        <v>0</v>
      </c>
      <c r="M15209" s="98">
        <f>SUM(M15210:M15220)</f>
        <v>0</v>
      </c>
      <c r="N15209" s="98">
        <f>SUM(N15210:N15220)</f>
        <v>0</v>
      </c>
      <c r="O15209" s="82" t="s">
        <v>146</v>
      </c>
      <c r="R15209" s="352">
        <f>L15439-[1]გადასახდელები!L13829</f>
        <v>0</v>
      </c>
    </row>
    <row r="15210" spans="2:18" ht="20.25" hidden="1" customHeight="1">
      <c r="B15210" s="36" t="str">
        <f t="shared" si="3903"/>
        <v>b</v>
      </c>
      <c r="C15210" s="42">
        <v>6</v>
      </c>
      <c r="D15210" s="42"/>
      <c r="F15210" s="343" t="s">
        <v>600</v>
      </c>
      <c r="G15210" s="45" t="s">
        <v>181</v>
      </c>
      <c r="H15210" s="106"/>
      <c r="I15210" s="105">
        <f t="shared" si="3905"/>
        <v>0</v>
      </c>
      <c r="J15210" s="107"/>
      <c r="K15210" s="107"/>
      <c r="L15210" s="105">
        <f t="shared" si="3906"/>
        <v>0</v>
      </c>
      <c r="M15210" s="107"/>
      <c r="N15210" s="107"/>
      <c r="R15210" s="352">
        <f>L15440-[1]გადასახდელები!L13830</f>
        <v>0</v>
      </c>
    </row>
    <row r="15211" spans="2:18" ht="20.25" hidden="1" customHeight="1">
      <c r="B15211" s="36" t="str">
        <f t="shared" ref="B15211:B15274" si="3907">IF(H15211+I15211+L15211&gt;0,"a","b")</f>
        <v>b</v>
      </c>
      <c r="C15211" s="42">
        <v>6</v>
      </c>
      <c r="D15211" s="42"/>
      <c r="F15211" s="343" t="s">
        <v>601</v>
      </c>
      <c r="G15211" s="45" t="s">
        <v>182</v>
      </c>
      <c r="H15211" s="106"/>
      <c r="I15211" s="105">
        <f t="shared" si="3905"/>
        <v>0</v>
      </c>
      <c r="J15211" s="107"/>
      <c r="K15211" s="107"/>
      <c r="L15211" s="105">
        <f t="shared" si="3906"/>
        <v>0</v>
      </c>
      <c r="M15211" s="107"/>
      <c r="N15211" s="107"/>
      <c r="R15211" s="352">
        <f>L15441-[1]გადასახდელები!L13831</f>
        <v>0</v>
      </c>
    </row>
    <row r="15212" spans="2:18" ht="20.25" hidden="1" customHeight="1">
      <c r="B15212" s="36" t="str">
        <f t="shared" si="3907"/>
        <v>b</v>
      </c>
      <c r="C15212" s="42">
        <v>6</v>
      </c>
      <c r="D15212" s="42"/>
      <c r="F15212" s="343" t="s">
        <v>602</v>
      </c>
      <c r="G15212" s="45" t="s">
        <v>183</v>
      </c>
      <c r="H15212" s="106"/>
      <c r="I15212" s="105">
        <f t="shared" si="3905"/>
        <v>0</v>
      </c>
      <c r="J15212" s="107"/>
      <c r="K15212" s="107"/>
      <c r="L15212" s="105">
        <f t="shared" si="3906"/>
        <v>0</v>
      </c>
      <c r="M15212" s="107"/>
      <c r="N15212" s="107"/>
      <c r="R15212" s="352">
        <f>L15442-[1]გადასახდელები!L13832</f>
        <v>0</v>
      </c>
    </row>
    <row r="15213" spans="2:18" ht="20.25" hidden="1" customHeight="1">
      <c r="B15213" s="36" t="str">
        <f t="shared" si="3907"/>
        <v>b</v>
      </c>
      <c r="C15213" s="42">
        <v>6</v>
      </c>
      <c r="D15213" s="42"/>
      <c r="F15213" s="343" t="s">
        <v>603</v>
      </c>
      <c r="G15213" s="45" t="s">
        <v>184</v>
      </c>
      <c r="H15213" s="106"/>
      <c r="I15213" s="105">
        <f t="shared" si="3905"/>
        <v>0</v>
      </c>
      <c r="J15213" s="107"/>
      <c r="K15213" s="107"/>
      <c r="L15213" s="105">
        <f t="shared" si="3906"/>
        <v>0</v>
      </c>
      <c r="M15213" s="107"/>
      <c r="N15213" s="107"/>
      <c r="R15213" s="352">
        <f>L15443-[1]გადასახდელები!L13833</f>
        <v>0</v>
      </c>
    </row>
    <row r="15214" spans="2:18" ht="20.25" hidden="1" customHeight="1">
      <c r="B15214" s="36" t="str">
        <f t="shared" si="3907"/>
        <v>b</v>
      </c>
      <c r="C15214" s="42">
        <v>6</v>
      </c>
      <c r="D15214" s="42"/>
      <c r="F15214" s="343" t="s">
        <v>538</v>
      </c>
      <c r="G15214" s="45" t="s">
        <v>185</v>
      </c>
      <c r="H15214" s="106"/>
      <c r="I15214" s="105">
        <f t="shared" si="3905"/>
        <v>0</v>
      </c>
      <c r="J15214" s="107"/>
      <c r="K15214" s="107"/>
      <c r="L15214" s="105">
        <f t="shared" si="3906"/>
        <v>0</v>
      </c>
      <c r="M15214" s="107"/>
      <c r="N15214" s="107"/>
      <c r="R15214" s="352">
        <f>L15444-[1]გადასახდელები!L13834</f>
        <v>0</v>
      </c>
    </row>
    <row r="15215" spans="2:18" ht="20.25" hidden="1" customHeight="1">
      <c r="B15215" s="36" t="str">
        <f t="shared" si="3907"/>
        <v>b</v>
      </c>
      <c r="C15215" s="42">
        <v>6</v>
      </c>
      <c r="D15215" s="42"/>
      <c r="F15215" s="343" t="s">
        <v>604</v>
      </c>
      <c r="G15215" s="45" t="s">
        <v>186</v>
      </c>
      <c r="H15215" s="106"/>
      <c r="I15215" s="105">
        <f t="shared" si="3905"/>
        <v>0</v>
      </c>
      <c r="J15215" s="107"/>
      <c r="K15215" s="107"/>
      <c r="L15215" s="105">
        <f t="shared" si="3906"/>
        <v>0</v>
      </c>
      <c r="M15215" s="107"/>
      <c r="N15215" s="107"/>
      <c r="R15215" s="352">
        <f>L15445-[1]გადასახდელები!L13835</f>
        <v>0</v>
      </c>
    </row>
    <row r="15216" spans="2:18" ht="20.25" hidden="1" customHeight="1">
      <c r="B15216" s="36" t="str">
        <f t="shared" si="3907"/>
        <v>b</v>
      </c>
      <c r="C15216" s="42">
        <v>6</v>
      </c>
      <c r="D15216" s="42"/>
      <c r="F15216" s="343" t="s">
        <v>605</v>
      </c>
      <c r="G15216" s="45" t="s">
        <v>187</v>
      </c>
      <c r="H15216" s="106"/>
      <c r="I15216" s="105">
        <f t="shared" si="3905"/>
        <v>0</v>
      </c>
      <c r="J15216" s="107"/>
      <c r="K15216" s="107"/>
      <c r="L15216" s="105">
        <f t="shared" si="3906"/>
        <v>0</v>
      </c>
      <c r="M15216" s="107"/>
      <c r="N15216" s="107"/>
      <c r="R15216" s="352">
        <f>L15446-[1]გადასახდელები!L13836</f>
        <v>0</v>
      </c>
    </row>
    <row r="15217" spans="2:18" ht="20.25" hidden="1" customHeight="1">
      <c r="B15217" s="36" t="str">
        <f t="shared" si="3907"/>
        <v>b</v>
      </c>
      <c r="C15217" s="42">
        <v>6</v>
      </c>
      <c r="D15217" s="42"/>
      <c r="F15217" s="343" t="s">
        <v>606</v>
      </c>
      <c r="G15217" s="45" t="s">
        <v>188</v>
      </c>
      <c r="H15217" s="106"/>
      <c r="I15217" s="105">
        <f t="shared" si="3905"/>
        <v>0</v>
      </c>
      <c r="J15217" s="107"/>
      <c r="K15217" s="107"/>
      <c r="L15217" s="105">
        <f t="shared" si="3906"/>
        <v>0</v>
      </c>
      <c r="M15217" s="107"/>
      <c r="N15217" s="107"/>
      <c r="R15217" s="352">
        <f>L15447-[1]გადასახდელები!L13837</f>
        <v>0</v>
      </c>
    </row>
    <row r="15218" spans="2:18" ht="20.25" hidden="1" customHeight="1">
      <c r="B15218" s="36" t="str">
        <f t="shared" si="3907"/>
        <v>b</v>
      </c>
      <c r="C15218" s="42">
        <v>6</v>
      </c>
      <c r="D15218" s="42"/>
      <c r="F15218" s="343" t="s">
        <v>607</v>
      </c>
      <c r="G15218" s="45" t="s">
        <v>189</v>
      </c>
      <c r="H15218" s="106"/>
      <c r="I15218" s="105">
        <f t="shared" si="3905"/>
        <v>0</v>
      </c>
      <c r="J15218" s="107"/>
      <c r="K15218" s="107"/>
      <c r="L15218" s="105">
        <f t="shared" si="3906"/>
        <v>0</v>
      </c>
      <c r="M15218" s="107"/>
      <c r="N15218" s="107"/>
      <c r="R15218" s="352">
        <f>L15448-[1]გადასახდელები!L13838</f>
        <v>0</v>
      </c>
    </row>
    <row r="15219" spans="2:18" ht="20.25" hidden="1" customHeight="1">
      <c r="B15219" s="36" t="str">
        <f t="shared" si="3907"/>
        <v>b</v>
      </c>
      <c r="C15219" s="42">
        <v>6</v>
      </c>
      <c r="D15219" s="42"/>
      <c r="F15219" s="343" t="s">
        <v>608</v>
      </c>
      <c r="G15219" s="45" t="s">
        <v>190</v>
      </c>
      <c r="H15219" s="106"/>
      <c r="I15219" s="105">
        <f t="shared" si="3905"/>
        <v>0</v>
      </c>
      <c r="J15219" s="107"/>
      <c r="K15219" s="107"/>
      <c r="L15219" s="105">
        <f t="shared" si="3906"/>
        <v>0</v>
      </c>
      <c r="M15219" s="107"/>
      <c r="N15219" s="107"/>
      <c r="R15219" s="352">
        <f>L15449-[1]გადასახდელები!L13839</f>
        <v>0</v>
      </c>
    </row>
    <row r="15220" spans="2:18" ht="30.75" hidden="1" customHeight="1">
      <c r="B15220" s="36" t="str">
        <f t="shared" si="3907"/>
        <v>b</v>
      </c>
      <c r="C15220" s="42">
        <v>6</v>
      </c>
      <c r="D15220" s="42"/>
      <c r="F15220" s="343" t="s">
        <v>539</v>
      </c>
      <c r="G15220" s="45" t="s">
        <v>231</v>
      </c>
      <c r="H15220" s="106"/>
      <c r="I15220" s="105">
        <f t="shared" si="3905"/>
        <v>0</v>
      </c>
      <c r="J15220" s="107"/>
      <c r="K15220" s="107"/>
      <c r="L15220" s="105">
        <f t="shared" si="3906"/>
        <v>0</v>
      </c>
      <c r="M15220" s="107"/>
      <c r="N15220" s="107"/>
      <c r="R15220" s="352">
        <f>L15450-[1]გადასახდელები!L13840</f>
        <v>0</v>
      </c>
    </row>
    <row r="15221" spans="2:18" ht="20.25" hidden="1" customHeight="1">
      <c r="B15221" s="36" t="str">
        <f t="shared" si="3907"/>
        <v>b</v>
      </c>
      <c r="C15221" s="42">
        <v>5</v>
      </c>
      <c r="D15221" s="42"/>
      <c r="F15221" s="342" t="s">
        <v>609</v>
      </c>
      <c r="G15221" s="48" t="s">
        <v>197</v>
      </c>
      <c r="H15221" s="96">
        <f>SUM(H15222:H15224)</f>
        <v>0</v>
      </c>
      <c r="I15221" s="97">
        <f t="shared" si="3905"/>
        <v>0</v>
      </c>
      <c r="J15221" s="98">
        <f>SUM(J15222:J15224)</f>
        <v>0</v>
      </c>
      <c r="K15221" s="98">
        <f>SUM(K15222:K15224)</f>
        <v>0</v>
      </c>
      <c r="L15221" s="97">
        <f t="shared" si="3906"/>
        <v>0</v>
      </c>
      <c r="M15221" s="98">
        <f>SUM(M15222:M15224)</f>
        <v>0</v>
      </c>
      <c r="N15221" s="98">
        <f>SUM(N15222:N15224)</f>
        <v>0</v>
      </c>
      <c r="O15221" s="82" t="s">
        <v>146</v>
      </c>
      <c r="R15221" s="352">
        <f>L15451-[1]გადასახდელები!L13841</f>
        <v>0</v>
      </c>
    </row>
    <row r="15222" spans="2:18" ht="20.25" hidden="1" customHeight="1">
      <c r="B15222" s="36" t="str">
        <f t="shared" si="3907"/>
        <v>b</v>
      </c>
      <c r="C15222" s="42">
        <v>6</v>
      </c>
      <c r="D15222" s="42"/>
      <c r="F15222" s="343" t="s">
        <v>610</v>
      </c>
      <c r="G15222" s="45" t="s">
        <v>191</v>
      </c>
      <c r="H15222" s="106"/>
      <c r="I15222" s="105">
        <f t="shared" si="3905"/>
        <v>0</v>
      </c>
      <c r="J15222" s="107"/>
      <c r="K15222" s="107"/>
      <c r="L15222" s="105">
        <f t="shared" si="3906"/>
        <v>0</v>
      </c>
      <c r="M15222" s="107"/>
      <c r="N15222" s="107"/>
      <c r="R15222" s="352">
        <f>L15452-[1]გადასახდელები!L13842</f>
        <v>0</v>
      </c>
    </row>
    <row r="15223" spans="2:18" ht="20.25" hidden="1" customHeight="1">
      <c r="B15223" s="36" t="str">
        <f t="shared" si="3907"/>
        <v>b</v>
      </c>
      <c r="C15223" s="42">
        <v>6</v>
      </c>
      <c r="D15223" s="42"/>
      <c r="F15223" s="343" t="s">
        <v>611</v>
      </c>
      <c r="G15223" s="45" t="s">
        <v>192</v>
      </c>
      <c r="H15223" s="106"/>
      <c r="I15223" s="105">
        <f t="shared" si="3905"/>
        <v>0</v>
      </c>
      <c r="J15223" s="107"/>
      <c r="K15223" s="107"/>
      <c r="L15223" s="105">
        <f t="shared" si="3906"/>
        <v>0</v>
      </c>
      <c r="M15223" s="107"/>
      <c r="N15223" s="107"/>
      <c r="R15223" s="352">
        <f>L15453-[1]გადასახდელები!L13843</f>
        <v>0</v>
      </c>
    </row>
    <row r="15224" spans="2:18" ht="30.75" hidden="1" customHeight="1">
      <c r="B15224" s="36" t="str">
        <f t="shared" si="3907"/>
        <v>b</v>
      </c>
      <c r="C15224" s="42">
        <v>6</v>
      </c>
      <c r="D15224" s="42"/>
      <c r="F15224" s="343" t="s">
        <v>612</v>
      </c>
      <c r="G15224" s="45" t="s">
        <v>232</v>
      </c>
      <c r="H15224" s="106"/>
      <c r="I15224" s="105">
        <f t="shared" si="3905"/>
        <v>0</v>
      </c>
      <c r="J15224" s="107"/>
      <c r="K15224" s="107"/>
      <c r="L15224" s="105">
        <f t="shared" si="3906"/>
        <v>0</v>
      </c>
      <c r="M15224" s="107"/>
      <c r="N15224" s="107"/>
      <c r="R15224" s="352">
        <f>L15454-[1]გადასახდელები!L13844</f>
        <v>0</v>
      </c>
    </row>
    <row r="15225" spans="2:18" ht="30.75" hidden="1" customHeight="1">
      <c r="B15225" s="36" t="str">
        <f t="shared" si="3907"/>
        <v>b</v>
      </c>
      <c r="C15225" s="42">
        <v>5</v>
      </c>
      <c r="D15225" s="42"/>
      <c r="F15225" s="343" t="s">
        <v>613</v>
      </c>
      <c r="G15225" s="48" t="s">
        <v>233</v>
      </c>
      <c r="H15225" s="101"/>
      <c r="I15225" s="97">
        <f t="shared" si="3905"/>
        <v>0</v>
      </c>
      <c r="J15225" s="102"/>
      <c r="K15225" s="102"/>
      <c r="L15225" s="97">
        <f t="shared" si="3906"/>
        <v>0</v>
      </c>
      <c r="M15225" s="102"/>
      <c r="N15225" s="102"/>
      <c r="R15225" s="352">
        <f>L15455-[1]გადასახდელები!L13845</f>
        <v>0</v>
      </c>
    </row>
    <row r="15226" spans="2:18" ht="34.5" hidden="1" customHeight="1">
      <c r="B15226" s="36" t="str">
        <f t="shared" si="3907"/>
        <v>b</v>
      </c>
      <c r="C15226" s="42">
        <v>5</v>
      </c>
      <c r="D15226" s="42"/>
      <c r="F15226" s="343" t="s">
        <v>614</v>
      </c>
      <c r="G15226" s="50" t="s">
        <v>367</v>
      </c>
      <c r="H15226" s="101"/>
      <c r="I15226" s="97">
        <f t="shared" si="3905"/>
        <v>0</v>
      </c>
      <c r="J15226" s="102"/>
      <c r="K15226" s="102"/>
      <c r="L15226" s="97">
        <f t="shared" si="3906"/>
        <v>0</v>
      </c>
      <c r="M15226" s="102"/>
      <c r="N15226" s="102"/>
      <c r="R15226" s="352">
        <f>L15456-[1]გადასახდელები!L13846</f>
        <v>0</v>
      </c>
    </row>
    <row r="15227" spans="2:18" ht="34.5" hidden="1" customHeight="1">
      <c r="B15227" s="36" t="str">
        <f t="shared" si="3907"/>
        <v>b</v>
      </c>
      <c r="C15227" s="42">
        <v>5</v>
      </c>
      <c r="D15227" s="42"/>
      <c r="F15227" s="343" t="s">
        <v>540</v>
      </c>
      <c r="G15227" s="48" t="s">
        <v>234</v>
      </c>
      <c r="H15227" s="101"/>
      <c r="I15227" s="97">
        <f t="shared" si="3905"/>
        <v>0</v>
      </c>
      <c r="J15227" s="102"/>
      <c r="K15227" s="102"/>
      <c r="L15227" s="97">
        <f t="shared" si="3906"/>
        <v>0</v>
      </c>
      <c r="M15227" s="102"/>
      <c r="N15227" s="102"/>
      <c r="R15227" s="352">
        <f>L15457-[1]გადასახდელები!L13847</f>
        <v>0</v>
      </c>
    </row>
    <row r="15228" spans="2:18" ht="50.25" hidden="1" customHeight="1">
      <c r="B15228" s="36" t="str">
        <f t="shared" si="3907"/>
        <v>b</v>
      </c>
      <c r="C15228" s="42">
        <v>5</v>
      </c>
      <c r="D15228" s="42"/>
      <c r="F15228" s="343" t="s">
        <v>541</v>
      </c>
      <c r="G15228" s="48" t="s">
        <v>235</v>
      </c>
      <c r="H15228" s="101"/>
      <c r="I15228" s="97">
        <f t="shared" si="3905"/>
        <v>0</v>
      </c>
      <c r="J15228" s="102"/>
      <c r="K15228" s="102"/>
      <c r="L15228" s="97">
        <f t="shared" si="3906"/>
        <v>0</v>
      </c>
      <c r="M15228" s="102"/>
      <c r="N15228" s="102"/>
      <c r="R15228" s="352">
        <f>L15458-[1]გადასახდელები!L13848</f>
        <v>0</v>
      </c>
    </row>
    <row r="15229" spans="2:18" ht="20.25" hidden="1" customHeight="1">
      <c r="B15229" s="36" t="str">
        <f t="shared" si="3907"/>
        <v>b</v>
      </c>
      <c r="C15229" s="42">
        <v>5</v>
      </c>
      <c r="D15229" s="42"/>
      <c r="F15229" s="343" t="s">
        <v>542</v>
      </c>
      <c r="G15229" s="48" t="s">
        <v>236</v>
      </c>
      <c r="H15229" s="101"/>
      <c r="I15229" s="97">
        <f t="shared" si="3905"/>
        <v>0</v>
      </c>
      <c r="J15229" s="102"/>
      <c r="K15229" s="102"/>
      <c r="L15229" s="97">
        <f t="shared" si="3906"/>
        <v>0</v>
      </c>
      <c r="M15229" s="102"/>
      <c r="N15229" s="102"/>
      <c r="R15229" s="352">
        <f>L15459-[1]გადასახდელები!L13849</f>
        <v>0</v>
      </c>
    </row>
    <row r="15230" spans="2:18" ht="20.25" hidden="1" customHeight="1">
      <c r="B15230" s="36" t="str">
        <f t="shared" si="3907"/>
        <v>b</v>
      </c>
      <c r="C15230" s="42">
        <v>5</v>
      </c>
      <c r="D15230" s="42"/>
      <c r="F15230" s="343" t="s">
        <v>543</v>
      </c>
      <c r="G15230" s="48" t="s">
        <v>237</v>
      </c>
      <c r="H15230" s="101"/>
      <c r="I15230" s="97">
        <f t="shared" si="3905"/>
        <v>0</v>
      </c>
      <c r="J15230" s="102"/>
      <c r="K15230" s="102"/>
      <c r="L15230" s="97">
        <f t="shared" si="3906"/>
        <v>0</v>
      </c>
      <c r="M15230" s="102"/>
      <c r="N15230" s="102"/>
      <c r="R15230" s="352">
        <f>L15460-[1]გადასახდელები!L13850</f>
        <v>0</v>
      </c>
    </row>
    <row r="15231" spans="2:18" ht="20.25" hidden="1" customHeight="1">
      <c r="B15231" s="36" t="str">
        <f t="shared" si="3907"/>
        <v>b</v>
      </c>
      <c r="C15231" s="42">
        <v>5</v>
      </c>
      <c r="D15231" s="42"/>
      <c r="F15231" s="342" t="s">
        <v>544</v>
      </c>
      <c r="G15231" s="48" t="s">
        <v>238</v>
      </c>
      <c r="H15231" s="96">
        <f>SUM(H15232:H15238)</f>
        <v>0</v>
      </c>
      <c r="I15231" s="97">
        <f t="shared" si="3905"/>
        <v>0</v>
      </c>
      <c r="J15231" s="98">
        <f>SUM(J15232:J15238)</f>
        <v>0</v>
      </c>
      <c r="K15231" s="98">
        <f>SUM(K15232:K15238)</f>
        <v>0</v>
      </c>
      <c r="L15231" s="97">
        <f t="shared" si="3906"/>
        <v>0</v>
      </c>
      <c r="M15231" s="98">
        <f>SUM(M15232:M15238)</f>
        <v>0</v>
      </c>
      <c r="N15231" s="98">
        <f>SUM(N15232:N15238)</f>
        <v>0</v>
      </c>
      <c r="O15231" s="82" t="s">
        <v>146</v>
      </c>
      <c r="R15231" s="352">
        <f>L15461-[1]გადასახდელები!L13851</f>
        <v>0</v>
      </c>
    </row>
    <row r="15232" spans="2:18" ht="23.25" hidden="1" customHeight="1">
      <c r="B15232" s="36" t="str">
        <f t="shared" si="3907"/>
        <v>b</v>
      </c>
      <c r="C15232" s="42">
        <v>6</v>
      </c>
      <c r="D15232" s="42"/>
      <c r="F15232" s="343" t="s">
        <v>545</v>
      </c>
      <c r="G15232" s="45" t="s">
        <v>198</v>
      </c>
      <c r="H15232" s="106"/>
      <c r="I15232" s="105">
        <f t="shared" si="3905"/>
        <v>0</v>
      </c>
      <c r="J15232" s="107"/>
      <c r="K15232" s="107"/>
      <c r="L15232" s="105">
        <f t="shared" si="3906"/>
        <v>0</v>
      </c>
      <c r="M15232" s="107"/>
      <c r="N15232" s="107"/>
      <c r="R15232" s="352">
        <f>L15462-[1]გადასახდელები!L13852</f>
        <v>0</v>
      </c>
    </row>
    <row r="15233" spans="2:18" ht="20.25" hidden="1" customHeight="1">
      <c r="B15233" s="36" t="str">
        <f t="shared" si="3907"/>
        <v>b</v>
      </c>
      <c r="C15233" s="42">
        <v>6</v>
      </c>
      <c r="D15233" s="42"/>
      <c r="F15233" s="343" t="s">
        <v>546</v>
      </c>
      <c r="G15233" s="45" t="s">
        <v>199</v>
      </c>
      <c r="H15233" s="106"/>
      <c r="I15233" s="105">
        <f t="shared" si="3905"/>
        <v>0</v>
      </c>
      <c r="J15233" s="107"/>
      <c r="K15233" s="107"/>
      <c r="L15233" s="105">
        <f t="shared" si="3906"/>
        <v>0</v>
      </c>
      <c r="M15233" s="107"/>
      <c r="N15233" s="107"/>
      <c r="R15233" s="352">
        <f>L15463-[1]გადასახდელები!L13853</f>
        <v>0</v>
      </c>
    </row>
    <row r="15234" spans="2:18" ht="23.25" hidden="1" customHeight="1">
      <c r="B15234" s="36" t="str">
        <f t="shared" si="3907"/>
        <v>b</v>
      </c>
      <c r="C15234" s="42">
        <v>6</v>
      </c>
      <c r="D15234" s="42"/>
      <c r="F15234" s="343" t="s">
        <v>547</v>
      </c>
      <c r="G15234" s="45" t="s">
        <v>200</v>
      </c>
      <c r="H15234" s="106"/>
      <c r="I15234" s="105">
        <f t="shared" si="3905"/>
        <v>0</v>
      </c>
      <c r="J15234" s="107"/>
      <c r="K15234" s="107"/>
      <c r="L15234" s="105">
        <f t="shared" si="3906"/>
        <v>0</v>
      </c>
      <c r="M15234" s="107"/>
      <c r="N15234" s="107"/>
      <c r="R15234" s="352">
        <f>L15464-[1]გადასახდელები!L13854</f>
        <v>0</v>
      </c>
    </row>
    <row r="15235" spans="2:18" ht="31.5" hidden="1" customHeight="1">
      <c r="B15235" s="36" t="str">
        <f t="shared" si="3907"/>
        <v>b</v>
      </c>
      <c r="C15235" s="42">
        <v>6</v>
      </c>
      <c r="D15235" s="42"/>
      <c r="F15235" s="343" t="s">
        <v>615</v>
      </c>
      <c r="G15235" s="45" t="s">
        <v>201</v>
      </c>
      <c r="H15235" s="106"/>
      <c r="I15235" s="105">
        <f t="shared" si="3905"/>
        <v>0</v>
      </c>
      <c r="J15235" s="107"/>
      <c r="K15235" s="107"/>
      <c r="L15235" s="105">
        <f t="shared" si="3906"/>
        <v>0</v>
      </c>
      <c r="M15235" s="107"/>
      <c r="N15235" s="107"/>
      <c r="R15235" s="352">
        <f>L15465-[1]გადასახდელები!L13855</f>
        <v>0</v>
      </c>
    </row>
    <row r="15236" spans="2:18" ht="33.75" hidden="1" customHeight="1">
      <c r="B15236" s="36" t="str">
        <f t="shared" si="3907"/>
        <v>b</v>
      </c>
      <c r="C15236" s="42">
        <v>6</v>
      </c>
      <c r="D15236" s="42"/>
      <c r="F15236" s="343" t="s">
        <v>548</v>
      </c>
      <c r="G15236" s="45" t="s">
        <v>239</v>
      </c>
      <c r="H15236" s="106"/>
      <c r="I15236" s="105">
        <f t="shared" si="3905"/>
        <v>0</v>
      </c>
      <c r="J15236" s="107"/>
      <c r="K15236" s="107"/>
      <c r="L15236" s="105">
        <f t="shared" si="3906"/>
        <v>0</v>
      </c>
      <c r="M15236" s="107"/>
      <c r="N15236" s="107"/>
      <c r="R15236" s="352">
        <f>L15466-[1]გადასახდელები!L13856</f>
        <v>0</v>
      </c>
    </row>
    <row r="15237" spans="2:18" ht="34.5" hidden="1" customHeight="1">
      <c r="B15237" s="36" t="str">
        <f t="shared" si="3907"/>
        <v>b</v>
      </c>
      <c r="C15237" s="42">
        <v>6</v>
      </c>
      <c r="D15237" s="42"/>
      <c r="F15237" s="343" t="s">
        <v>616</v>
      </c>
      <c r="G15237" s="45" t="s">
        <v>240</v>
      </c>
      <c r="H15237" s="106"/>
      <c r="I15237" s="105">
        <f t="shared" si="3905"/>
        <v>0</v>
      </c>
      <c r="J15237" s="107"/>
      <c r="K15237" s="107"/>
      <c r="L15237" s="105">
        <f t="shared" si="3906"/>
        <v>0</v>
      </c>
      <c r="M15237" s="107"/>
      <c r="N15237" s="107"/>
      <c r="R15237" s="352">
        <f>L15467-[1]გადასახდელები!L13857</f>
        <v>0</v>
      </c>
    </row>
    <row r="15238" spans="2:18" ht="33.75" hidden="1" customHeight="1">
      <c r="B15238" s="36" t="str">
        <f t="shared" si="3907"/>
        <v>b</v>
      </c>
      <c r="C15238" s="42">
        <v>6</v>
      </c>
      <c r="D15238" s="42"/>
      <c r="F15238" s="343" t="s">
        <v>617</v>
      </c>
      <c r="G15238" s="45" t="s">
        <v>241</v>
      </c>
      <c r="H15238" s="106"/>
      <c r="I15238" s="105">
        <f t="shared" si="3905"/>
        <v>0</v>
      </c>
      <c r="J15238" s="107"/>
      <c r="K15238" s="107"/>
      <c r="L15238" s="105">
        <f t="shared" si="3906"/>
        <v>0</v>
      </c>
      <c r="M15238" s="107"/>
      <c r="N15238" s="107"/>
      <c r="R15238" s="352">
        <f>L15468-[1]გადასახდელები!L13858</f>
        <v>0</v>
      </c>
    </row>
    <row r="15239" spans="2:18" ht="34.5" hidden="1" customHeight="1">
      <c r="B15239" s="36" t="str">
        <f t="shared" si="3907"/>
        <v>b</v>
      </c>
      <c r="C15239" s="42">
        <v>5</v>
      </c>
      <c r="D15239" s="42"/>
      <c r="F15239" s="343" t="s">
        <v>618</v>
      </c>
      <c r="G15239" s="48" t="s">
        <v>242</v>
      </c>
      <c r="H15239" s="109"/>
      <c r="I15239" s="97">
        <f t="shared" si="3905"/>
        <v>0</v>
      </c>
      <c r="J15239" s="110"/>
      <c r="K15239" s="110"/>
      <c r="L15239" s="97">
        <f t="shared" si="3906"/>
        <v>0</v>
      </c>
      <c r="M15239" s="110"/>
      <c r="N15239" s="110"/>
      <c r="R15239" s="352">
        <f>L15469-[1]გადასახდელები!L13859</f>
        <v>0</v>
      </c>
    </row>
    <row r="15240" spans="2:18" ht="24.75" hidden="1" customHeight="1">
      <c r="B15240" s="36" t="str">
        <f t="shared" si="3907"/>
        <v>b</v>
      </c>
      <c r="C15240" s="42">
        <v>5</v>
      </c>
      <c r="D15240" s="42"/>
      <c r="F15240" s="343" t="s">
        <v>549</v>
      </c>
      <c r="G15240" s="48" t="s">
        <v>243</v>
      </c>
      <c r="H15240" s="109"/>
      <c r="I15240" s="97">
        <f t="shared" si="3905"/>
        <v>0</v>
      </c>
      <c r="J15240" s="110"/>
      <c r="K15240" s="110"/>
      <c r="L15240" s="97">
        <f t="shared" si="3906"/>
        <v>0</v>
      </c>
      <c r="M15240" s="110"/>
      <c r="N15240" s="110"/>
      <c r="R15240" s="352">
        <f>L15470-[1]გადასახდელები!L13860</f>
        <v>0</v>
      </c>
    </row>
    <row r="15241" spans="2:18" ht="27.75" hidden="1" customHeight="1">
      <c r="B15241" s="36" t="str">
        <f t="shared" si="3907"/>
        <v>b</v>
      </c>
      <c r="C15241" s="42">
        <v>4</v>
      </c>
      <c r="D15241" s="42"/>
      <c r="F15241" s="343" t="s">
        <v>550</v>
      </c>
      <c r="G15241" s="47" t="s">
        <v>244</v>
      </c>
      <c r="H15241" s="103"/>
      <c r="I15241" s="108">
        <f t="shared" si="3905"/>
        <v>0</v>
      </c>
      <c r="J15241" s="104"/>
      <c r="K15241" s="104"/>
      <c r="L15241" s="108">
        <f t="shared" si="3906"/>
        <v>0</v>
      </c>
      <c r="M15241" s="104"/>
      <c r="N15241" s="104"/>
      <c r="R15241" s="352">
        <f>L15471-[1]გადასახდელები!L13861</f>
        <v>0</v>
      </c>
    </row>
    <row r="15242" spans="2:18" ht="23.25" hidden="1" customHeight="1">
      <c r="B15242" s="36" t="str">
        <f t="shared" si="3907"/>
        <v>b</v>
      </c>
      <c r="C15242" s="42">
        <v>4</v>
      </c>
      <c r="D15242" s="42"/>
      <c r="F15242" s="343" t="s">
        <v>619</v>
      </c>
      <c r="G15242" s="47" t="s">
        <v>245</v>
      </c>
      <c r="H15242" s="103"/>
      <c r="I15242" s="108">
        <f t="shared" si="3905"/>
        <v>0</v>
      </c>
      <c r="J15242" s="104"/>
      <c r="K15242" s="104"/>
      <c r="L15242" s="108">
        <f t="shared" si="3906"/>
        <v>0</v>
      </c>
      <c r="M15242" s="104"/>
      <c r="N15242" s="104"/>
      <c r="R15242" s="352">
        <f>L15472-[1]გადასახდელები!L13862</f>
        <v>0</v>
      </c>
    </row>
    <row r="15243" spans="2:18" ht="24" hidden="1" customHeight="1">
      <c r="B15243" s="36" t="str">
        <f t="shared" si="3907"/>
        <v>b</v>
      </c>
      <c r="C15243" s="42">
        <v>4</v>
      </c>
      <c r="D15243" s="42"/>
      <c r="F15243" s="343" t="s">
        <v>620</v>
      </c>
      <c r="G15243" s="47" t="s">
        <v>246</v>
      </c>
      <c r="H15243" s="103"/>
      <c r="I15243" s="108">
        <f t="shared" si="3905"/>
        <v>0</v>
      </c>
      <c r="J15243" s="104"/>
      <c r="K15243" s="104"/>
      <c r="L15243" s="108">
        <f t="shared" si="3906"/>
        <v>0</v>
      </c>
      <c r="M15243" s="104"/>
      <c r="N15243" s="104"/>
      <c r="R15243" s="352">
        <f>L15473-[1]გადასახდელები!L13863</f>
        <v>0</v>
      </c>
    </row>
    <row r="15244" spans="2:18" ht="34.5" hidden="1" customHeight="1">
      <c r="B15244" s="36" t="str">
        <f t="shared" si="3907"/>
        <v>b</v>
      </c>
      <c r="C15244" s="42">
        <v>4</v>
      </c>
      <c r="D15244" s="42"/>
      <c r="F15244" s="343" t="s">
        <v>551</v>
      </c>
      <c r="G15244" s="47" t="s">
        <v>247</v>
      </c>
      <c r="H15244" s="103"/>
      <c r="I15244" s="108">
        <f t="shared" si="3905"/>
        <v>0</v>
      </c>
      <c r="J15244" s="104"/>
      <c r="K15244" s="104"/>
      <c r="L15244" s="108">
        <f t="shared" si="3906"/>
        <v>0</v>
      </c>
      <c r="M15244" s="104"/>
      <c r="N15244" s="104"/>
      <c r="R15244" s="352">
        <f>L15474-[1]გადასახდელები!L13864</f>
        <v>0</v>
      </c>
    </row>
    <row r="15245" spans="2:18" ht="33" hidden="1" customHeight="1">
      <c r="B15245" s="36" t="str">
        <f t="shared" si="3907"/>
        <v>b</v>
      </c>
      <c r="C15245" s="42">
        <v>4</v>
      </c>
      <c r="D15245" s="42"/>
      <c r="F15245" s="342" t="s">
        <v>552</v>
      </c>
      <c r="G15245" s="47" t="s">
        <v>248</v>
      </c>
      <c r="H15245" s="93">
        <f>SUM(H15246:H15251)</f>
        <v>0</v>
      </c>
      <c r="I15245" s="94">
        <f t="shared" si="3905"/>
        <v>0</v>
      </c>
      <c r="J15245" s="95">
        <f>SUM(J15246:J15251)</f>
        <v>0</v>
      </c>
      <c r="K15245" s="95">
        <f>SUM(K15246:K15251)</f>
        <v>0</v>
      </c>
      <c r="L15245" s="94">
        <f t="shared" si="3906"/>
        <v>0</v>
      </c>
      <c r="M15245" s="95">
        <f>SUM(M15246:M15251)</f>
        <v>0</v>
      </c>
      <c r="N15245" s="95">
        <f>SUM(N15246:N15251)</f>
        <v>0</v>
      </c>
      <c r="O15245" s="82" t="s">
        <v>146</v>
      </c>
      <c r="R15245" s="352">
        <f>L15475-[1]გადასახდელები!L13865</f>
        <v>0</v>
      </c>
    </row>
    <row r="15246" spans="2:18" ht="20.25" hidden="1" customHeight="1">
      <c r="B15246" s="36" t="str">
        <f t="shared" si="3907"/>
        <v>b</v>
      </c>
      <c r="C15246" s="42">
        <v>5</v>
      </c>
      <c r="D15246" s="42"/>
      <c r="F15246" s="343" t="s">
        <v>553</v>
      </c>
      <c r="G15246" s="48" t="s">
        <v>249</v>
      </c>
      <c r="H15246" s="109"/>
      <c r="I15246" s="97">
        <f t="shared" si="3905"/>
        <v>0</v>
      </c>
      <c r="J15246" s="110"/>
      <c r="K15246" s="110"/>
      <c r="L15246" s="97">
        <f t="shared" si="3906"/>
        <v>0</v>
      </c>
      <c r="M15246" s="110"/>
      <c r="N15246" s="110"/>
      <c r="Q15246" s="17">
        <f>82+55</f>
        <v>137</v>
      </c>
      <c r="R15246" s="352">
        <f>L15476-[1]გადასახდელები!L13866</f>
        <v>0</v>
      </c>
    </row>
    <row r="15247" spans="2:18" ht="20.25" hidden="1" customHeight="1">
      <c r="B15247" s="36" t="str">
        <f t="shared" si="3907"/>
        <v>b</v>
      </c>
      <c r="C15247" s="42">
        <v>5</v>
      </c>
      <c r="D15247" s="42"/>
      <c r="F15247" s="343" t="s">
        <v>554</v>
      </c>
      <c r="G15247" s="48" t="s">
        <v>250</v>
      </c>
      <c r="H15247" s="109"/>
      <c r="I15247" s="97">
        <f t="shared" si="3905"/>
        <v>0</v>
      </c>
      <c r="J15247" s="110"/>
      <c r="K15247" s="110"/>
      <c r="L15247" s="97">
        <f t="shared" si="3906"/>
        <v>0</v>
      </c>
      <c r="M15247" s="110"/>
      <c r="N15247" s="110"/>
      <c r="R15247" s="352">
        <f>L15477-[1]გადასახდელები!L13867</f>
        <v>0</v>
      </c>
    </row>
    <row r="15248" spans="2:18" ht="35.25" hidden="1" customHeight="1">
      <c r="B15248" s="36" t="str">
        <f t="shared" si="3907"/>
        <v>b</v>
      </c>
      <c r="C15248" s="42">
        <v>5</v>
      </c>
      <c r="D15248" s="42"/>
      <c r="F15248" s="343" t="s">
        <v>555</v>
      </c>
      <c r="G15248" s="48" t="s">
        <v>251</v>
      </c>
      <c r="H15248" s="109"/>
      <c r="I15248" s="97">
        <f t="shared" si="3905"/>
        <v>0</v>
      </c>
      <c r="J15248" s="110"/>
      <c r="K15248" s="110"/>
      <c r="L15248" s="97">
        <f t="shared" si="3906"/>
        <v>0</v>
      </c>
      <c r="M15248" s="110"/>
      <c r="N15248" s="110"/>
      <c r="R15248" s="352">
        <f>L15478-[1]გადასახდელები!L13868</f>
        <v>0</v>
      </c>
    </row>
    <row r="15249" spans="2:18" ht="20.25" hidden="1" customHeight="1">
      <c r="B15249" s="36" t="str">
        <f t="shared" si="3907"/>
        <v>b</v>
      </c>
      <c r="C15249" s="42">
        <v>5</v>
      </c>
      <c r="D15249" s="42"/>
      <c r="F15249" s="343" t="s">
        <v>621</v>
      </c>
      <c r="G15249" s="48" t="s">
        <v>252</v>
      </c>
      <c r="H15249" s="109"/>
      <c r="I15249" s="97">
        <f t="shared" si="3905"/>
        <v>0</v>
      </c>
      <c r="J15249" s="110"/>
      <c r="K15249" s="110"/>
      <c r="L15249" s="97">
        <f t="shared" si="3906"/>
        <v>0</v>
      </c>
      <c r="M15249" s="110"/>
      <c r="N15249" s="110"/>
      <c r="R15249" s="352">
        <f>L15479-[1]გადასახდელები!L13869</f>
        <v>0</v>
      </c>
    </row>
    <row r="15250" spans="2:18" ht="30.75" hidden="1" customHeight="1">
      <c r="B15250" s="36" t="str">
        <f t="shared" si="3907"/>
        <v>b</v>
      </c>
      <c r="C15250" s="42">
        <v>5</v>
      </c>
      <c r="D15250" s="42"/>
      <c r="F15250" s="343" t="s">
        <v>622</v>
      </c>
      <c r="G15250" s="48" t="s">
        <v>253</v>
      </c>
      <c r="H15250" s="109"/>
      <c r="I15250" s="97">
        <f t="shared" ref="I15250:I15313" si="3908">J15250+K15250</f>
        <v>0</v>
      </c>
      <c r="J15250" s="110"/>
      <c r="K15250" s="110"/>
      <c r="L15250" s="97">
        <f t="shared" ref="L15250:L15313" si="3909">M15250+N15250</f>
        <v>0</v>
      </c>
      <c r="M15250" s="110"/>
      <c r="N15250" s="110"/>
      <c r="R15250" s="352">
        <f>L15480-[1]გადასახდელები!L13870</f>
        <v>0</v>
      </c>
    </row>
    <row r="15251" spans="2:18" ht="30.75" hidden="1" customHeight="1">
      <c r="B15251" s="36" t="str">
        <f t="shared" si="3907"/>
        <v>b</v>
      </c>
      <c r="C15251" s="42">
        <v>5</v>
      </c>
      <c r="D15251" s="42"/>
      <c r="F15251" s="343" t="s">
        <v>556</v>
      </c>
      <c r="G15251" s="48" t="s">
        <v>254</v>
      </c>
      <c r="H15251" s="109"/>
      <c r="I15251" s="97">
        <f t="shared" si="3908"/>
        <v>0</v>
      </c>
      <c r="J15251" s="110"/>
      <c r="K15251" s="110"/>
      <c r="L15251" s="97">
        <f t="shared" si="3909"/>
        <v>0</v>
      </c>
      <c r="M15251" s="110"/>
      <c r="N15251" s="110"/>
      <c r="R15251" s="352">
        <f>L15481-[1]გადასახდელები!L13871</f>
        <v>0</v>
      </c>
    </row>
    <row r="15252" spans="2:18" ht="20.25" hidden="1" customHeight="1">
      <c r="B15252" s="36" t="str">
        <f t="shared" si="3907"/>
        <v>b</v>
      </c>
      <c r="C15252" s="42">
        <v>4</v>
      </c>
      <c r="D15252" s="42"/>
      <c r="F15252" s="343" t="s">
        <v>623</v>
      </c>
      <c r="G15252" s="47" t="s">
        <v>255</v>
      </c>
      <c r="H15252" s="103"/>
      <c r="I15252" s="94">
        <f t="shared" si="3908"/>
        <v>0</v>
      </c>
      <c r="J15252" s="104"/>
      <c r="K15252" s="104"/>
      <c r="L15252" s="94">
        <f t="shared" si="3909"/>
        <v>0</v>
      </c>
      <c r="M15252" s="104"/>
      <c r="N15252" s="104"/>
      <c r="R15252" s="352">
        <f>L15482-[1]გადასახდელები!L13872</f>
        <v>0</v>
      </c>
    </row>
    <row r="15253" spans="2:18" ht="20.25" hidden="1" customHeight="1">
      <c r="B15253" s="36" t="str">
        <f t="shared" si="3907"/>
        <v>b</v>
      </c>
      <c r="C15253" s="42">
        <v>4</v>
      </c>
      <c r="D15253" s="42"/>
      <c r="F15253" s="342" t="s">
        <v>557</v>
      </c>
      <c r="G15253" s="47" t="s">
        <v>256</v>
      </c>
      <c r="H15253" s="93">
        <f>SUM(H15254:H15266)</f>
        <v>0</v>
      </c>
      <c r="I15253" s="94">
        <f t="shared" si="3908"/>
        <v>0</v>
      </c>
      <c r="J15253" s="95">
        <f>SUM(J15254:J15266)</f>
        <v>0</v>
      </c>
      <c r="K15253" s="95">
        <f>SUM(K15254:K15266)</f>
        <v>0</v>
      </c>
      <c r="L15253" s="94">
        <f t="shared" si="3909"/>
        <v>0</v>
      </c>
      <c r="M15253" s="95">
        <f>SUM(M15254:M15266)</f>
        <v>0</v>
      </c>
      <c r="N15253" s="95">
        <f>SUM(N15254:N15266)</f>
        <v>0</v>
      </c>
      <c r="O15253" s="82" t="s">
        <v>146</v>
      </c>
      <c r="R15253" s="352">
        <f>L15483-[1]გადასახდელები!L13873</f>
        <v>0</v>
      </c>
    </row>
    <row r="15254" spans="2:18" ht="20.25" hidden="1" customHeight="1">
      <c r="B15254" s="36" t="str">
        <f t="shared" si="3907"/>
        <v>b</v>
      </c>
      <c r="C15254" s="42">
        <v>5</v>
      </c>
      <c r="D15254" s="42"/>
      <c r="F15254" s="343" t="s">
        <v>624</v>
      </c>
      <c r="G15254" s="48" t="s">
        <v>257</v>
      </c>
      <c r="H15254" s="109"/>
      <c r="I15254" s="97">
        <f t="shared" si="3908"/>
        <v>0</v>
      </c>
      <c r="J15254" s="110"/>
      <c r="K15254" s="110"/>
      <c r="L15254" s="97">
        <f t="shared" si="3909"/>
        <v>0</v>
      </c>
      <c r="M15254" s="110"/>
      <c r="N15254" s="110"/>
      <c r="R15254" s="352">
        <f>L15484-[1]გადასახდელები!L13874</f>
        <v>0</v>
      </c>
    </row>
    <row r="15255" spans="2:18" ht="30" hidden="1" customHeight="1">
      <c r="B15255" s="36" t="str">
        <f t="shared" si="3907"/>
        <v>b</v>
      </c>
      <c r="C15255" s="42">
        <v>5</v>
      </c>
      <c r="D15255" s="42"/>
      <c r="F15255" s="343" t="s">
        <v>625</v>
      </c>
      <c r="G15255" s="48" t="s">
        <v>258</v>
      </c>
      <c r="H15255" s="109"/>
      <c r="I15255" s="97">
        <f t="shared" si="3908"/>
        <v>0</v>
      </c>
      <c r="J15255" s="110"/>
      <c r="K15255" s="110"/>
      <c r="L15255" s="97">
        <f t="shared" si="3909"/>
        <v>0</v>
      </c>
      <c r="M15255" s="110"/>
      <c r="N15255" s="110"/>
      <c r="R15255" s="352">
        <f>L15485-[1]გადასახდელები!L13875</f>
        <v>0</v>
      </c>
    </row>
    <row r="15256" spans="2:18" ht="22.5" hidden="1" customHeight="1">
      <c r="B15256" s="36" t="str">
        <f t="shared" si="3907"/>
        <v>b</v>
      </c>
      <c r="C15256" s="42">
        <v>5</v>
      </c>
      <c r="D15256" s="42"/>
      <c r="F15256" s="343" t="s">
        <v>558</v>
      </c>
      <c r="G15256" s="48" t="s">
        <v>259</v>
      </c>
      <c r="H15256" s="109"/>
      <c r="I15256" s="97">
        <f t="shared" si="3908"/>
        <v>0</v>
      </c>
      <c r="J15256" s="110"/>
      <c r="K15256" s="110"/>
      <c r="L15256" s="97">
        <f t="shared" si="3909"/>
        <v>0</v>
      </c>
      <c r="M15256" s="110"/>
      <c r="N15256" s="110"/>
      <c r="R15256" s="352">
        <f>L15486-[1]გადასახდელები!L13876</f>
        <v>0</v>
      </c>
    </row>
    <row r="15257" spans="2:18" ht="33.75" hidden="1" customHeight="1">
      <c r="B15257" s="36" t="str">
        <f t="shared" si="3907"/>
        <v>b</v>
      </c>
      <c r="C15257" s="42">
        <v>5</v>
      </c>
      <c r="D15257" s="42"/>
      <c r="F15257" s="343" t="s">
        <v>626</v>
      </c>
      <c r="G15257" s="48" t="s">
        <v>260</v>
      </c>
      <c r="H15257" s="109"/>
      <c r="I15257" s="97">
        <f t="shared" si="3908"/>
        <v>0</v>
      </c>
      <c r="J15257" s="110"/>
      <c r="K15257" s="110"/>
      <c r="L15257" s="97">
        <f t="shared" si="3909"/>
        <v>0</v>
      </c>
      <c r="M15257" s="110"/>
      <c r="N15257" s="110"/>
      <c r="R15257" s="352">
        <f>L15487-[1]გადასახდელები!L13877</f>
        <v>0</v>
      </c>
    </row>
    <row r="15258" spans="2:18" ht="24.75" hidden="1" customHeight="1">
      <c r="B15258" s="36" t="str">
        <f t="shared" si="3907"/>
        <v>b</v>
      </c>
      <c r="C15258" s="42">
        <v>5</v>
      </c>
      <c r="D15258" s="42"/>
      <c r="F15258" s="343" t="s">
        <v>627</v>
      </c>
      <c r="G15258" s="48" t="s">
        <v>261</v>
      </c>
      <c r="H15258" s="109"/>
      <c r="I15258" s="97">
        <f t="shared" si="3908"/>
        <v>0</v>
      </c>
      <c r="J15258" s="110"/>
      <c r="K15258" s="110"/>
      <c r="L15258" s="97">
        <f t="shared" si="3909"/>
        <v>0</v>
      </c>
      <c r="M15258" s="110"/>
      <c r="N15258" s="110"/>
      <c r="R15258" s="352">
        <f>L15488-[1]გადასახდელები!L13878</f>
        <v>0</v>
      </c>
    </row>
    <row r="15259" spans="2:18" ht="35.25" hidden="1" customHeight="1">
      <c r="B15259" s="36" t="str">
        <f t="shared" si="3907"/>
        <v>b</v>
      </c>
      <c r="C15259" s="42">
        <v>5</v>
      </c>
      <c r="D15259" s="42"/>
      <c r="F15259" s="343" t="s">
        <v>628</v>
      </c>
      <c r="G15259" s="48" t="s">
        <v>262</v>
      </c>
      <c r="H15259" s="109"/>
      <c r="I15259" s="97">
        <f t="shared" si="3908"/>
        <v>0</v>
      </c>
      <c r="J15259" s="110"/>
      <c r="K15259" s="110"/>
      <c r="L15259" s="97">
        <f t="shared" si="3909"/>
        <v>0</v>
      </c>
      <c r="M15259" s="110"/>
      <c r="N15259" s="110"/>
      <c r="R15259" s="352">
        <f>L15489-[1]გადასახდელები!L13879</f>
        <v>0</v>
      </c>
    </row>
    <row r="15260" spans="2:18" ht="33.75" hidden="1" customHeight="1">
      <c r="B15260" s="36" t="str">
        <f t="shared" si="3907"/>
        <v>b</v>
      </c>
      <c r="C15260" s="42">
        <v>5</v>
      </c>
      <c r="D15260" s="42"/>
      <c r="F15260" s="343" t="s">
        <v>629</v>
      </c>
      <c r="G15260" s="48" t="s">
        <v>263</v>
      </c>
      <c r="H15260" s="109"/>
      <c r="I15260" s="97">
        <f t="shared" si="3908"/>
        <v>0</v>
      </c>
      <c r="J15260" s="110"/>
      <c r="K15260" s="110"/>
      <c r="L15260" s="97">
        <f t="shared" si="3909"/>
        <v>0</v>
      </c>
      <c r="M15260" s="110"/>
      <c r="N15260" s="110"/>
      <c r="R15260" s="352">
        <f>L15490-[1]გადასახდელები!L13880</f>
        <v>0</v>
      </c>
    </row>
    <row r="15261" spans="2:18" ht="20.25" hidden="1" customHeight="1">
      <c r="B15261" s="36" t="str">
        <f t="shared" si="3907"/>
        <v>b</v>
      </c>
      <c r="C15261" s="42">
        <v>5</v>
      </c>
      <c r="D15261" s="42"/>
      <c r="F15261" s="343" t="s">
        <v>630</v>
      </c>
      <c r="G15261" s="48" t="s">
        <v>264</v>
      </c>
      <c r="H15261" s="109"/>
      <c r="I15261" s="97">
        <f t="shared" si="3908"/>
        <v>0</v>
      </c>
      <c r="J15261" s="110"/>
      <c r="K15261" s="110"/>
      <c r="L15261" s="97">
        <f t="shared" si="3909"/>
        <v>0</v>
      </c>
      <c r="M15261" s="110"/>
      <c r="N15261" s="110"/>
      <c r="R15261" s="352">
        <f>L15491-[1]გადასახდელები!L13881</f>
        <v>0</v>
      </c>
    </row>
    <row r="15262" spans="2:18" ht="20.25" hidden="1" customHeight="1">
      <c r="B15262" s="36" t="str">
        <f t="shared" si="3907"/>
        <v>b</v>
      </c>
      <c r="C15262" s="42">
        <v>5</v>
      </c>
      <c r="D15262" s="42"/>
      <c r="F15262" s="343" t="s">
        <v>631</v>
      </c>
      <c r="G15262" s="48" t="s">
        <v>265</v>
      </c>
      <c r="H15262" s="109"/>
      <c r="I15262" s="97">
        <f t="shared" si="3908"/>
        <v>0</v>
      </c>
      <c r="J15262" s="110"/>
      <c r="K15262" s="110"/>
      <c r="L15262" s="97">
        <f t="shared" si="3909"/>
        <v>0</v>
      </c>
      <c r="M15262" s="110"/>
      <c r="N15262" s="110"/>
      <c r="R15262" s="352">
        <f>L15492-[1]გადასახდელები!L13882</f>
        <v>0</v>
      </c>
    </row>
    <row r="15263" spans="2:18" ht="20.25" hidden="1" customHeight="1">
      <c r="B15263" s="36" t="str">
        <f t="shared" si="3907"/>
        <v>b</v>
      </c>
      <c r="C15263" s="42">
        <v>5</v>
      </c>
      <c r="D15263" s="42"/>
      <c r="F15263" s="343" t="s">
        <v>559</v>
      </c>
      <c r="G15263" s="48" t="s">
        <v>266</v>
      </c>
      <c r="H15263" s="109"/>
      <c r="I15263" s="97">
        <f t="shared" si="3908"/>
        <v>0</v>
      </c>
      <c r="J15263" s="110"/>
      <c r="K15263" s="110"/>
      <c r="L15263" s="97">
        <f t="shared" si="3909"/>
        <v>0</v>
      </c>
      <c r="M15263" s="110"/>
      <c r="N15263" s="110"/>
      <c r="R15263" s="352">
        <f>L15493-[1]გადასახდელები!L13883</f>
        <v>0</v>
      </c>
    </row>
    <row r="15264" spans="2:18" ht="20.25" hidden="1" customHeight="1">
      <c r="B15264" s="36" t="str">
        <f t="shared" si="3907"/>
        <v>b</v>
      </c>
      <c r="C15264" s="42">
        <v>5</v>
      </c>
      <c r="D15264" s="42"/>
      <c r="F15264" s="343" t="s">
        <v>632</v>
      </c>
      <c r="G15264" s="48" t="s">
        <v>267</v>
      </c>
      <c r="H15264" s="109"/>
      <c r="I15264" s="97">
        <f t="shared" si="3908"/>
        <v>0</v>
      </c>
      <c r="J15264" s="110"/>
      <c r="K15264" s="110"/>
      <c r="L15264" s="97">
        <f t="shared" si="3909"/>
        <v>0</v>
      </c>
      <c r="M15264" s="110"/>
      <c r="N15264" s="110"/>
      <c r="R15264" s="352">
        <f>L15494-[1]გადასახდელები!L13884</f>
        <v>0</v>
      </c>
    </row>
    <row r="15265" spans="2:18" ht="34.5" hidden="1" customHeight="1">
      <c r="B15265" s="36" t="str">
        <f t="shared" si="3907"/>
        <v>b</v>
      </c>
      <c r="C15265" s="42">
        <v>5</v>
      </c>
      <c r="D15265" s="42"/>
      <c r="F15265" s="343" t="s">
        <v>633</v>
      </c>
      <c r="G15265" s="48" t="s">
        <v>268</v>
      </c>
      <c r="H15265" s="109"/>
      <c r="I15265" s="97">
        <f t="shared" si="3908"/>
        <v>0</v>
      </c>
      <c r="J15265" s="110"/>
      <c r="K15265" s="110"/>
      <c r="L15265" s="97">
        <f t="shared" si="3909"/>
        <v>0</v>
      </c>
      <c r="M15265" s="110"/>
      <c r="N15265" s="110"/>
      <c r="R15265" s="352">
        <f>L15495-[1]გადასახდელები!L13885</f>
        <v>0</v>
      </c>
    </row>
    <row r="15266" spans="2:18" ht="30.75" hidden="1" customHeight="1">
      <c r="B15266" s="36" t="str">
        <f t="shared" si="3907"/>
        <v>b</v>
      </c>
      <c r="C15266" s="42">
        <v>5</v>
      </c>
      <c r="D15266" s="42"/>
      <c r="F15266" s="343" t="s">
        <v>560</v>
      </c>
      <c r="G15266" s="48" t="s">
        <v>269</v>
      </c>
      <c r="H15266" s="109"/>
      <c r="I15266" s="97">
        <f t="shared" si="3908"/>
        <v>0</v>
      </c>
      <c r="J15266" s="110"/>
      <c r="K15266" s="110"/>
      <c r="L15266" s="97">
        <f t="shared" si="3909"/>
        <v>0</v>
      </c>
      <c r="M15266" s="110"/>
      <c r="N15266" s="110"/>
      <c r="R15266" s="352">
        <f>L15496-[1]გადასახდელები!L13886</f>
        <v>0</v>
      </c>
    </row>
    <row r="15267" spans="2:18" ht="20.25" hidden="1" customHeight="1">
      <c r="B15267" s="36" t="str">
        <f t="shared" si="3907"/>
        <v>b</v>
      </c>
      <c r="C15267" s="42">
        <v>3</v>
      </c>
      <c r="D15267" s="42"/>
      <c r="F15267" s="343" t="s">
        <v>634</v>
      </c>
      <c r="G15267" s="57" t="s">
        <v>209</v>
      </c>
      <c r="H15267" s="111"/>
      <c r="I15267" s="90">
        <f t="shared" si="3908"/>
        <v>0</v>
      </c>
      <c r="J15267" s="112"/>
      <c r="K15267" s="112"/>
      <c r="L15267" s="90">
        <f t="shared" si="3909"/>
        <v>0</v>
      </c>
      <c r="M15267" s="112"/>
      <c r="N15267" s="112"/>
      <c r="R15267" s="352">
        <f>L15497-[1]გადასახდელები!L13887</f>
        <v>0</v>
      </c>
    </row>
    <row r="15268" spans="2:18" ht="20.25" hidden="1" customHeight="1">
      <c r="B15268" s="36" t="str">
        <f t="shared" si="3907"/>
        <v>b</v>
      </c>
      <c r="C15268" s="42">
        <v>3</v>
      </c>
      <c r="D15268" s="42"/>
      <c r="F15268" s="342" t="s">
        <v>635</v>
      </c>
      <c r="G15268" s="57" t="s">
        <v>208</v>
      </c>
      <c r="H15268" s="89">
        <f>H15269+H15274+H15275</f>
        <v>0</v>
      </c>
      <c r="I15268" s="90">
        <f t="shared" si="3908"/>
        <v>0</v>
      </c>
      <c r="J15268" s="92">
        <f>J15269+J15274+J15275</f>
        <v>0</v>
      </c>
      <c r="K15268" s="92">
        <f>K15269+K15274+K15275</f>
        <v>0</v>
      </c>
      <c r="L15268" s="90">
        <f t="shared" si="3909"/>
        <v>0</v>
      </c>
      <c r="M15268" s="92">
        <f>M15269+M15274+M15275</f>
        <v>0</v>
      </c>
      <c r="N15268" s="92">
        <f>N15269+N15274+N15275</f>
        <v>0</v>
      </c>
      <c r="O15268" s="82" t="s">
        <v>146</v>
      </c>
      <c r="R15268" s="352">
        <f>L15498-[1]გადასახდელები!L13888</f>
        <v>0</v>
      </c>
    </row>
    <row r="15269" spans="2:18" ht="20.25" hidden="1" customHeight="1">
      <c r="B15269" s="36" t="str">
        <f t="shared" si="3907"/>
        <v>b</v>
      </c>
      <c r="C15269" s="42">
        <v>4</v>
      </c>
      <c r="D15269" s="42"/>
      <c r="F15269" s="342" t="s">
        <v>636</v>
      </c>
      <c r="G15269" s="47" t="s">
        <v>270</v>
      </c>
      <c r="H15269" s="93">
        <f>SUM(H15270:H15273)</f>
        <v>0</v>
      </c>
      <c r="I15269" s="94">
        <f t="shared" si="3908"/>
        <v>0</v>
      </c>
      <c r="J15269" s="95">
        <f>SUM(J15270:J15273)</f>
        <v>0</v>
      </c>
      <c r="K15269" s="95">
        <f>SUM(K15270:K15273)</f>
        <v>0</v>
      </c>
      <c r="L15269" s="94">
        <f t="shared" si="3909"/>
        <v>0</v>
      </c>
      <c r="M15269" s="95">
        <f>SUM(M15270:M15273)</f>
        <v>0</v>
      </c>
      <c r="N15269" s="95">
        <f>SUM(N15270:N15273)</f>
        <v>0</v>
      </c>
      <c r="O15269" s="82" t="s">
        <v>146</v>
      </c>
      <c r="R15269" s="352">
        <f>L15499-[1]გადასახდელები!L13889</f>
        <v>0</v>
      </c>
    </row>
    <row r="15270" spans="2:18" ht="20.25" hidden="1" customHeight="1">
      <c r="B15270" s="36" t="str">
        <f t="shared" si="3907"/>
        <v>b</v>
      </c>
      <c r="C15270" s="42">
        <v>5</v>
      </c>
      <c r="D15270" s="42"/>
      <c r="F15270" s="343" t="s">
        <v>637</v>
      </c>
      <c r="G15270" s="48" t="s">
        <v>271</v>
      </c>
      <c r="H15270" s="101"/>
      <c r="I15270" s="97">
        <f t="shared" si="3908"/>
        <v>0</v>
      </c>
      <c r="J15270" s="102"/>
      <c r="K15270" s="102"/>
      <c r="L15270" s="97">
        <f t="shared" si="3909"/>
        <v>0</v>
      </c>
      <c r="M15270" s="102"/>
      <c r="N15270" s="102"/>
      <c r="R15270" s="352">
        <f>L15500-[1]გადასახდელები!L13890</f>
        <v>0</v>
      </c>
    </row>
    <row r="15271" spans="2:18" ht="20.25" hidden="1" customHeight="1">
      <c r="B15271" s="36" t="str">
        <f t="shared" si="3907"/>
        <v>b</v>
      </c>
      <c r="C15271" s="42">
        <v>5</v>
      </c>
      <c r="D15271" s="42"/>
      <c r="F15271" s="343" t="s">
        <v>638</v>
      </c>
      <c r="G15271" s="48" t="s">
        <v>272</v>
      </c>
      <c r="H15271" s="101"/>
      <c r="I15271" s="97">
        <f t="shared" si="3908"/>
        <v>0</v>
      </c>
      <c r="J15271" s="102"/>
      <c r="K15271" s="102"/>
      <c r="L15271" s="97">
        <f t="shared" si="3909"/>
        <v>0</v>
      </c>
      <c r="M15271" s="102"/>
      <c r="N15271" s="102"/>
      <c r="R15271" s="352">
        <f>L15501-[1]გადასახდელები!L13891</f>
        <v>0</v>
      </c>
    </row>
    <row r="15272" spans="2:18" ht="20.25" hidden="1" customHeight="1">
      <c r="B15272" s="36" t="str">
        <f t="shared" si="3907"/>
        <v>b</v>
      </c>
      <c r="C15272" s="42">
        <v>5</v>
      </c>
      <c r="D15272" s="42"/>
      <c r="F15272" s="343" t="s">
        <v>639</v>
      </c>
      <c r="G15272" s="48" t="s">
        <v>273</v>
      </c>
      <c r="H15272" s="101"/>
      <c r="I15272" s="97">
        <f t="shared" si="3908"/>
        <v>0</v>
      </c>
      <c r="J15272" s="102"/>
      <c r="K15272" s="102"/>
      <c r="L15272" s="97">
        <f t="shared" si="3909"/>
        <v>0</v>
      </c>
      <c r="M15272" s="102"/>
      <c r="N15272" s="102"/>
      <c r="R15272" s="352">
        <f>L15502-[1]გადასახდელები!L13892</f>
        <v>0</v>
      </c>
    </row>
    <row r="15273" spans="2:18" ht="20.25" hidden="1" customHeight="1">
      <c r="B15273" s="36" t="str">
        <f t="shared" si="3907"/>
        <v>b</v>
      </c>
      <c r="C15273" s="42">
        <v>5</v>
      </c>
      <c r="D15273" s="42"/>
      <c r="F15273" s="343" t="s">
        <v>640</v>
      </c>
      <c r="G15273" s="48" t="s">
        <v>274</v>
      </c>
      <c r="H15273" s="101"/>
      <c r="I15273" s="97">
        <f t="shared" si="3908"/>
        <v>0</v>
      </c>
      <c r="J15273" s="102"/>
      <c r="K15273" s="102"/>
      <c r="L15273" s="97">
        <f t="shared" si="3909"/>
        <v>0</v>
      </c>
      <c r="M15273" s="102"/>
      <c r="N15273" s="102"/>
      <c r="R15273" s="352">
        <f>L15503-[1]გადასახდელები!L13893</f>
        <v>0</v>
      </c>
    </row>
    <row r="15274" spans="2:18" ht="20.25" hidden="1" customHeight="1">
      <c r="B15274" s="36" t="str">
        <f t="shared" si="3907"/>
        <v>b</v>
      </c>
      <c r="C15274" s="42">
        <v>4</v>
      </c>
      <c r="D15274" s="42"/>
      <c r="F15274" s="343" t="s">
        <v>641</v>
      </c>
      <c r="G15274" s="47" t="s">
        <v>275</v>
      </c>
      <c r="H15274" s="103"/>
      <c r="I15274" s="94">
        <f t="shared" si="3908"/>
        <v>0</v>
      </c>
      <c r="J15274" s="104"/>
      <c r="K15274" s="104"/>
      <c r="L15274" s="94">
        <f t="shared" si="3909"/>
        <v>0</v>
      </c>
      <c r="M15274" s="104"/>
      <c r="N15274" s="104"/>
      <c r="R15274" s="352">
        <f>L15504-[1]გადასახდელები!L13894</f>
        <v>0</v>
      </c>
    </row>
    <row r="15275" spans="2:18" ht="36" hidden="1" customHeight="1">
      <c r="B15275" s="36" t="str">
        <f t="shared" ref="B15275:B15338" si="3910">IF(H15275+I15275+L15275&gt;0,"a","b")</f>
        <v>b</v>
      </c>
      <c r="C15275" s="42">
        <v>4</v>
      </c>
      <c r="D15275" s="42"/>
      <c r="F15275" s="343" t="s">
        <v>642</v>
      </c>
      <c r="G15275" s="47" t="s">
        <v>276</v>
      </c>
      <c r="H15275" s="103"/>
      <c r="I15275" s="94">
        <f t="shared" si="3908"/>
        <v>0</v>
      </c>
      <c r="J15275" s="104"/>
      <c r="K15275" s="104"/>
      <c r="L15275" s="94">
        <f t="shared" si="3909"/>
        <v>0</v>
      </c>
      <c r="M15275" s="104"/>
      <c r="N15275" s="104"/>
      <c r="R15275" s="352">
        <f>L15505-[1]გადასახდელები!L13895</f>
        <v>0</v>
      </c>
    </row>
    <row r="15276" spans="2:18" ht="20.25" hidden="1" customHeight="1">
      <c r="B15276" s="36" t="str">
        <f t="shared" si="3910"/>
        <v>b</v>
      </c>
      <c r="C15276" s="42">
        <v>3</v>
      </c>
      <c r="D15276" s="42"/>
      <c r="F15276" s="343" t="s">
        <v>561</v>
      </c>
      <c r="G15276" s="57" t="s">
        <v>202</v>
      </c>
      <c r="H15276" s="111"/>
      <c r="I15276" s="90">
        <f t="shared" si="3908"/>
        <v>0</v>
      </c>
      <c r="J15276" s="112"/>
      <c r="K15276" s="112"/>
      <c r="L15276" s="90">
        <f t="shared" si="3909"/>
        <v>0</v>
      </c>
      <c r="M15276" s="112"/>
      <c r="N15276" s="112"/>
      <c r="R15276" s="352">
        <f>L15506-[1]გადასახდელები!L13896</f>
        <v>0</v>
      </c>
    </row>
    <row r="15277" spans="2:18" ht="20.25" hidden="1" customHeight="1">
      <c r="B15277" s="36" t="str">
        <f t="shared" si="3910"/>
        <v>b</v>
      </c>
      <c r="C15277" s="42">
        <v>3</v>
      </c>
      <c r="D15277" s="42"/>
      <c r="F15277" s="342" t="s">
        <v>562</v>
      </c>
      <c r="G15277" s="57" t="s">
        <v>203</v>
      </c>
      <c r="H15277" s="89">
        <f>H15278+H15281+H15284</f>
        <v>0</v>
      </c>
      <c r="I15277" s="90">
        <f t="shared" si="3908"/>
        <v>0</v>
      </c>
      <c r="J15277" s="92">
        <f>J15278+J15281+J15284</f>
        <v>0</v>
      </c>
      <c r="K15277" s="92">
        <f>K15278+K15281+K15284</f>
        <v>0</v>
      </c>
      <c r="L15277" s="90">
        <f t="shared" si="3909"/>
        <v>0</v>
      </c>
      <c r="M15277" s="92">
        <f>M15278+M15281+M15284</f>
        <v>0</v>
      </c>
      <c r="N15277" s="92">
        <f>N15278+N15281+N15284</f>
        <v>0</v>
      </c>
      <c r="O15277" s="82" t="s">
        <v>146</v>
      </c>
      <c r="R15277" s="352">
        <f>L15507-[1]გადასახდელები!L13897</f>
        <v>0</v>
      </c>
    </row>
    <row r="15278" spans="2:18" ht="20.25" hidden="1" customHeight="1">
      <c r="B15278" s="36" t="str">
        <f t="shared" si="3910"/>
        <v>b</v>
      </c>
      <c r="C15278" s="42">
        <v>4</v>
      </c>
      <c r="D15278" s="42"/>
      <c r="F15278" s="342" t="s">
        <v>643</v>
      </c>
      <c r="G15278" s="47" t="s">
        <v>277</v>
      </c>
      <c r="H15278" s="93">
        <f>SUM(H15279:H15280)</f>
        <v>0</v>
      </c>
      <c r="I15278" s="94">
        <f t="shared" si="3908"/>
        <v>0</v>
      </c>
      <c r="J15278" s="95">
        <f>SUM(J15279:J15280)</f>
        <v>0</v>
      </c>
      <c r="K15278" s="95">
        <f>SUM(K15279:K15280)</f>
        <v>0</v>
      </c>
      <c r="L15278" s="94">
        <f t="shared" si="3909"/>
        <v>0</v>
      </c>
      <c r="M15278" s="95">
        <f>SUM(M15279:M15280)</f>
        <v>0</v>
      </c>
      <c r="N15278" s="95">
        <f>SUM(N15279:N15280)</f>
        <v>0</v>
      </c>
      <c r="O15278" s="82" t="s">
        <v>146</v>
      </c>
      <c r="R15278" s="352">
        <f>L15508-[1]გადასახდელები!L13898</f>
        <v>0</v>
      </c>
    </row>
    <row r="15279" spans="2:18" ht="20.25" hidden="1" customHeight="1">
      <c r="B15279" s="36" t="str">
        <f t="shared" si="3910"/>
        <v>b</v>
      </c>
      <c r="C15279" s="42">
        <v>5</v>
      </c>
      <c r="D15279" s="42"/>
      <c r="F15279" s="343" t="s">
        <v>644</v>
      </c>
      <c r="G15279" s="48" t="s">
        <v>278</v>
      </c>
      <c r="H15279" s="101"/>
      <c r="I15279" s="97">
        <f t="shared" si="3908"/>
        <v>0</v>
      </c>
      <c r="J15279" s="102"/>
      <c r="K15279" s="102"/>
      <c r="L15279" s="97">
        <f t="shared" si="3909"/>
        <v>0</v>
      </c>
      <c r="M15279" s="102"/>
      <c r="N15279" s="102"/>
      <c r="R15279" s="352">
        <f>L15509-[1]გადასახდელები!L13899</f>
        <v>0</v>
      </c>
    </row>
    <row r="15280" spans="2:18" ht="20.25" hidden="1" customHeight="1">
      <c r="B15280" s="36" t="str">
        <f t="shared" si="3910"/>
        <v>b</v>
      </c>
      <c r="C15280" s="42">
        <v>5</v>
      </c>
      <c r="D15280" s="42"/>
      <c r="F15280" s="343" t="s">
        <v>645</v>
      </c>
      <c r="G15280" s="48" t="s">
        <v>204</v>
      </c>
      <c r="H15280" s="101"/>
      <c r="I15280" s="97">
        <f t="shared" si="3908"/>
        <v>0</v>
      </c>
      <c r="J15280" s="102"/>
      <c r="K15280" s="102"/>
      <c r="L15280" s="97">
        <f t="shared" si="3909"/>
        <v>0</v>
      </c>
      <c r="M15280" s="102"/>
      <c r="N15280" s="102"/>
      <c r="R15280" s="352">
        <f>L15510-[1]გადასახდელები!L13900</f>
        <v>0</v>
      </c>
    </row>
    <row r="15281" spans="2:18" ht="20.25" hidden="1" customHeight="1">
      <c r="B15281" s="36" t="str">
        <f t="shared" si="3910"/>
        <v>b</v>
      </c>
      <c r="C15281" s="42">
        <v>4</v>
      </c>
      <c r="D15281" s="42"/>
      <c r="F15281" s="342" t="s">
        <v>646</v>
      </c>
      <c r="G15281" s="47" t="s">
        <v>279</v>
      </c>
      <c r="H15281" s="93">
        <f>SUM(H15282:H15283)</f>
        <v>0</v>
      </c>
      <c r="I15281" s="94">
        <f t="shared" si="3908"/>
        <v>0</v>
      </c>
      <c r="J15281" s="95">
        <f>SUM(J15282:J15283)</f>
        <v>0</v>
      </c>
      <c r="K15281" s="95">
        <f>SUM(K15282:K15283)</f>
        <v>0</v>
      </c>
      <c r="L15281" s="94">
        <f t="shared" si="3909"/>
        <v>0</v>
      </c>
      <c r="M15281" s="95">
        <f>SUM(M15282:M15283)</f>
        <v>0</v>
      </c>
      <c r="N15281" s="95">
        <f>SUM(N15282:N15283)</f>
        <v>0</v>
      </c>
      <c r="O15281" s="82" t="s">
        <v>146</v>
      </c>
      <c r="R15281" s="352">
        <f>L15511-[1]გადასახდელები!L13901</f>
        <v>0</v>
      </c>
    </row>
    <row r="15282" spans="2:18" ht="20.25" hidden="1" customHeight="1">
      <c r="B15282" s="36" t="str">
        <f t="shared" si="3910"/>
        <v>b</v>
      </c>
      <c r="C15282" s="42">
        <v>5</v>
      </c>
      <c r="D15282" s="42"/>
      <c r="F15282" s="343" t="s">
        <v>647</v>
      </c>
      <c r="G15282" s="48" t="s">
        <v>278</v>
      </c>
      <c r="H15282" s="101"/>
      <c r="I15282" s="97">
        <f t="shared" si="3908"/>
        <v>0</v>
      </c>
      <c r="J15282" s="102"/>
      <c r="K15282" s="102"/>
      <c r="L15282" s="97">
        <f t="shared" si="3909"/>
        <v>0</v>
      </c>
      <c r="M15282" s="102"/>
      <c r="N15282" s="102"/>
      <c r="R15282" s="352">
        <f>L15512-[1]გადასახდელები!L13902</f>
        <v>0</v>
      </c>
    </row>
    <row r="15283" spans="2:18" ht="20.25" hidden="1" customHeight="1">
      <c r="B15283" s="36" t="str">
        <f t="shared" si="3910"/>
        <v>b</v>
      </c>
      <c r="C15283" s="42">
        <v>5</v>
      </c>
      <c r="D15283" s="42"/>
      <c r="F15283" s="343" t="s">
        <v>648</v>
      </c>
      <c r="G15283" s="48" t="s">
        <v>204</v>
      </c>
      <c r="H15283" s="101"/>
      <c r="I15283" s="97">
        <f t="shared" si="3908"/>
        <v>0</v>
      </c>
      <c r="J15283" s="102"/>
      <c r="K15283" s="102"/>
      <c r="L15283" s="97">
        <f t="shared" si="3909"/>
        <v>0</v>
      </c>
      <c r="M15283" s="102"/>
      <c r="N15283" s="102"/>
      <c r="R15283" s="352">
        <f>L15513-[1]გადასახდელები!L13903</f>
        <v>0</v>
      </c>
    </row>
    <row r="15284" spans="2:18" ht="20.25" hidden="1" customHeight="1">
      <c r="B15284" s="36" t="str">
        <f t="shared" si="3910"/>
        <v>b</v>
      </c>
      <c r="C15284" s="42">
        <v>4</v>
      </c>
      <c r="D15284" s="42"/>
      <c r="F15284" s="342" t="s">
        <v>563</v>
      </c>
      <c r="G15284" s="47" t="s">
        <v>280</v>
      </c>
      <c r="H15284" s="93">
        <f>SUM(H15285:H15286)</f>
        <v>0</v>
      </c>
      <c r="I15284" s="94">
        <f t="shared" si="3908"/>
        <v>0</v>
      </c>
      <c r="J15284" s="95">
        <f>SUM(J15285:J15286)</f>
        <v>0</v>
      </c>
      <c r="K15284" s="95">
        <f>SUM(K15285:K15286)</f>
        <v>0</v>
      </c>
      <c r="L15284" s="94">
        <f t="shared" si="3909"/>
        <v>0</v>
      </c>
      <c r="M15284" s="95">
        <f>SUM(M15285:M15286)</f>
        <v>0</v>
      </c>
      <c r="N15284" s="95">
        <f>SUM(N15285:N15286)</f>
        <v>0</v>
      </c>
      <c r="O15284" s="82" t="s">
        <v>146</v>
      </c>
      <c r="R15284" s="352">
        <f>L15514-[1]გადასახდელები!L13904</f>
        <v>0</v>
      </c>
    </row>
    <row r="15285" spans="2:18" ht="20.25" hidden="1" customHeight="1">
      <c r="B15285" s="36" t="str">
        <f t="shared" si="3910"/>
        <v>b</v>
      </c>
      <c r="C15285" s="42">
        <v>5</v>
      </c>
      <c r="D15285" s="42"/>
      <c r="F15285" s="343" t="s">
        <v>649</v>
      </c>
      <c r="G15285" s="48" t="s">
        <v>278</v>
      </c>
      <c r="H15285" s="101"/>
      <c r="I15285" s="97">
        <f t="shared" si="3908"/>
        <v>0</v>
      </c>
      <c r="J15285" s="102"/>
      <c r="K15285" s="102"/>
      <c r="L15285" s="97">
        <f t="shared" si="3909"/>
        <v>0</v>
      </c>
      <c r="M15285" s="102"/>
      <c r="N15285" s="102"/>
      <c r="R15285" s="352">
        <f>L15515-[1]გადასახდელები!L13905</f>
        <v>0</v>
      </c>
    </row>
    <row r="15286" spans="2:18" ht="20.25" hidden="1" customHeight="1">
      <c r="B15286" s="36" t="str">
        <f t="shared" si="3910"/>
        <v>b</v>
      </c>
      <c r="C15286" s="42">
        <v>5</v>
      </c>
      <c r="D15286" s="42"/>
      <c r="F15286" s="343" t="s">
        <v>564</v>
      </c>
      <c r="G15286" s="48" t="s">
        <v>204</v>
      </c>
      <c r="H15286" s="101"/>
      <c r="I15286" s="97">
        <f t="shared" si="3908"/>
        <v>0</v>
      </c>
      <c r="J15286" s="102"/>
      <c r="K15286" s="102"/>
      <c r="L15286" s="97">
        <f t="shared" si="3909"/>
        <v>0</v>
      </c>
      <c r="M15286" s="102"/>
      <c r="N15286" s="102"/>
      <c r="R15286" s="352">
        <f>L15516-[1]გადასახდელები!L13906</f>
        <v>0</v>
      </c>
    </row>
    <row r="15287" spans="2:18" ht="20.25" customHeight="1">
      <c r="B15287" s="36" t="str">
        <f t="shared" si="3910"/>
        <v>a</v>
      </c>
      <c r="C15287" s="42">
        <v>3</v>
      </c>
      <c r="D15287" s="42"/>
      <c r="F15287" s="342" t="s">
        <v>565</v>
      </c>
      <c r="G15287" s="57" t="s">
        <v>206</v>
      </c>
      <c r="H15287" s="89">
        <f>H15288+H15291+H15294</f>
        <v>9.6999999999999993</v>
      </c>
      <c r="I15287" s="90">
        <f t="shared" si="3908"/>
        <v>8</v>
      </c>
      <c r="J15287" s="92">
        <f>J15288+J15291+J15294</f>
        <v>0</v>
      </c>
      <c r="K15287" s="92">
        <f>K15288+K15291+K15294</f>
        <v>8</v>
      </c>
      <c r="L15287" s="90">
        <f t="shared" si="3909"/>
        <v>2.4000000000000004</v>
      </c>
      <c r="M15287" s="92">
        <f>M15288+M15291+M15294</f>
        <v>0</v>
      </c>
      <c r="N15287" s="92">
        <f>N15288+N15291+N15294</f>
        <v>2.4000000000000004</v>
      </c>
      <c r="O15287" s="82" t="s">
        <v>146</v>
      </c>
      <c r="R15287" s="352">
        <f>L15517-[1]გადასახდელები!L13907</f>
        <v>-34</v>
      </c>
    </row>
    <row r="15288" spans="2:18" ht="20.25" hidden="1" customHeight="1">
      <c r="B15288" s="36" t="str">
        <f t="shared" si="3910"/>
        <v>b</v>
      </c>
      <c r="C15288" s="42">
        <v>4</v>
      </c>
      <c r="D15288" s="42"/>
      <c r="F15288" s="342" t="s">
        <v>650</v>
      </c>
      <c r="G15288" s="47" t="s">
        <v>281</v>
      </c>
      <c r="H15288" s="93">
        <f>SUM(H15289:H15290)</f>
        <v>0</v>
      </c>
      <c r="I15288" s="94">
        <f t="shared" si="3908"/>
        <v>0</v>
      </c>
      <c r="J15288" s="95">
        <f>SUM(J15289:J15290)</f>
        <v>0</v>
      </c>
      <c r="K15288" s="95">
        <f>SUM(K15289:K15290)</f>
        <v>0</v>
      </c>
      <c r="L15288" s="94">
        <f t="shared" si="3909"/>
        <v>0</v>
      </c>
      <c r="M15288" s="95">
        <f>SUM(M15289:M15290)</f>
        <v>0</v>
      </c>
      <c r="N15288" s="95">
        <f>SUM(N15289:N15290)</f>
        <v>0</v>
      </c>
      <c r="O15288" s="82" t="s">
        <v>146</v>
      </c>
      <c r="R15288" s="352">
        <f>L15518-[1]გადასახდელები!L13908</f>
        <v>0</v>
      </c>
    </row>
    <row r="15289" spans="2:18" ht="20.25" hidden="1" customHeight="1">
      <c r="B15289" s="36" t="str">
        <f t="shared" si="3910"/>
        <v>b</v>
      </c>
      <c r="C15289" s="42">
        <v>5</v>
      </c>
      <c r="D15289" s="42"/>
      <c r="F15289" s="343" t="s">
        <v>651</v>
      </c>
      <c r="G15289" s="48" t="s">
        <v>282</v>
      </c>
      <c r="H15289" s="101"/>
      <c r="I15289" s="97">
        <f t="shared" si="3908"/>
        <v>0</v>
      </c>
      <c r="J15289" s="102"/>
      <c r="K15289" s="102"/>
      <c r="L15289" s="97">
        <f t="shared" si="3909"/>
        <v>0</v>
      </c>
      <c r="M15289" s="102"/>
      <c r="N15289" s="102"/>
      <c r="R15289" s="352">
        <f>L15519-[1]გადასახდელები!L13909</f>
        <v>0</v>
      </c>
    </row>
    <row r="15290" spans="2:18" ht="20.25" hidden="1" customHeight="1">
      <c r="B15290" s="36" t="str">
        <f t="shared" si="3910"/>
        <v>b</v>
      </c>
      <c r="C15290" s="42">
        <v>5</v>
      </c>
      <c r="D15290" s="42"/>
      <c r="F15290" s="343" t="s">
        <v>652</v>
      </c>
      <c r="G15290" s="48" t="s">
        <v>283</v>
      </c>
      <c r="H15290" s="101"/>
      <c r="I15290" s="97">
        <f t="shared" si="3908"/>
        <v>0</v>
      </c>
      <c r="J15290" s="102"/>
      <c r="K15290" s="102"/>
      <c r="L15290" s="97">
        <f t="shared" si="3909"/>
        <v>0</v>
      </c>
      <c r="M15290" s="102"/>
      <c r="N15290" s="102"/>
      <c r="R15290" s="352">
        <f>L15520-[1]გადასახდელები!L13910</f>
        <v>0</v>
      </c>
    </row>
    <row r="15291" spans="2:18" ht="20.25" customHeight="1">
      <c r="B15291" s="36" t="str">
        <f t="shared" si="3910"/>
        <v>a</v>
      </c>
      <c r="C15291" s="42">
        <v>4</v>
      </c>
      <c r="D15291" s="42"/>
      <c r="F15291" s="342" t="s">
        <v>566</v>
      </c>
      <c r="G15291" s="47" t="s">
        <v>284</v>
      </c>
      <c r="H15291" s="93">
        <f>SUM(H15292:H15293)</f>
        <v>9.6999999999999993</v>
      </c>
      <c r="I15291" s="94">
        <f t="shared" si="3908"/>
        <v>8</v>
      </c>
      <c r="J15291" s="95">
        <f>SUM(J15292:J15293)</f>
        <v>0</v>
      </c>
      <c r="K15291" s="95">
        <f>SUM(K15292:K15293)</f>
        <v>8</v>
      </c>
      <c r="L15291" s="94">
        <f t="shared" si="3909"/>
        <v>2.4000000000000004</v>
      </c>
      <c r="M15291" s="95">
        <f>SUM(M15292:M15293)</f>
        <v>0</v>
      </c>
      <c r="N15291" s="95">
        <f>SUM(N15292:N15293)</f>
        <v>2.4000000000000004</v>
      </c>
      <c r="O15291" s="82" t="s">
        <v>146</v>
      </c>
      <c r="R15291" s="352">
        <f>L15521-[1]გადასახდელები!L13911</f>
        <v>-34</v>
      </c>
    </row>
    <row r="15292" spans="2:18" ht="20.25" customHeight="1" thickBot="1">
      <c r="B15292" s="36" t="str">
        <f t="shared" si="3910"/>
        <v>a</v>
      </c>
      <c r="C15292" s="42">
        <v>5</v>
      </c>
      <c r="D15292" s="42"/>
      <c r="F15292" s="343" t="s">
        <v>567</v>
      </c>
      <c r="G15292" s="48" t="s">
        <v>282</v>
      </c>
      <c r="H15292" s="101">
        <v>9.6999999999999993</v>
      </c>
      <c r="I15292" s="97">
        <f t="shared" si="3908"/>
        <v>8</v>
      </c>
      <c r="J15292" s="102"/>
      <c r="K15292" s="102">
        <v>8</v>
      </c>
      <c r="L15292" s="97">
        <f t="shared" si="3909"/>
        <v>2.4000000000000004</v>
      </c>
      <c r="M15292" s="102"/>
      <c r="N15292" s="102">
        <f>0.6+0.4+0.2+0.2+0.6+0.2+0.2</f>
        <v>2.4000000000000004</v>
      </c>
      <c r="R15292" s="352">
        <f>L15522-[1]გადასახდელები!L13912</f>
        <v>-34</v>
      </c>
    </row>
    <row r="15293" spans="2:18" ht="20.25" hidden="1" customHeight="1">
      <c r="B15293" s="36" t="str">
        <f t="shared" si="3910"/>
        <v>b</v>
      </c>
      <c r="C15293" s="42">
        <v>5</v>
      </c>
      <c r="D15293" s="42"/>
      <c r="F15293" s="343" t="s">
        <v>653</v>
      </c>
      <c r="G15293" s="48" t="s">
        <v>283</v>
      </c>
      <c r="H15293" s="101"/>
      <c r="I15293" s="97">
        <f t="shared" si="3908"/>
        <v>0</v>
      </c>
      <c r="J15293" s="102"/>
      <c r="K15293" s="102"/>
      <c r="L15293" s="97">
        <f t="shared" si="3909"/>
        <v>0</v>
      </c>
      <c r="M15293" s="102"/>
      <c r="N15293" s="102"/>
      <c r="R15293" s="352">
        <f>L15523-[1]გადასახდელები!L13913</f>
        <v>0</v>
      </c>
    </row>
    <row r="15294" spans="2:18" ht="20.25" hidden="1" customHeight="1">
      <c r="B15294" s="36" t="str">
        <f t="shared" si="3910"/>
        <v>b</v>
      </c>
      <c r="C15294" s="42">
        <v>4</v>
      </c>
      <c r="D15294" s="42"/>
      <c r="F15294" s="342" t="s">
        <v>654</v>
      </c>
      <c r="G15294" s="47" t="s">
        <v>207</v>
      </c>
      <c r="H15294" s="93">
        <f>SUM(H15295:H15296)</f>
        <v>0</v>
      </c>
      <c r="I15294" s="94">
        <f t="shared" si="3908"/>
        <v>0</v>
      </c>
      <c r="J15294" s="95">
        <f>SUM(J15295:J15296)</f>
        <v>0</v>
      </c>
      <c r="K15294" s="95">
        <f>SUM(K15295:K15296)</f>
        <v>0</v>
      </c>
      <c r="L15294" s="94">
        <f t="shared" si="3909"/>
        <v>0</v>
      </c>
      <c r="M15294" s="95">
        <f>SUM(M15295:M15296)</f>
        <v>0</v>
      </c>
      <c r="N15294" s="95">
        <f>SUM(N15295:N15296)</f>
        <v>0</v>
      </c>
      <c r="O15294" s="82" t="s">
        <v>146</v>
      </c>
      <c r="R15294" s="352">
        <f>L15524-[1]გადასახდელები!L13914</f>
        <v>0</v>
      </c>
    </row>
    <row r="15295" spans="2:18" ht="20.25" hidden="1" customHeight="1">
      <c r="B15295" s="36" t="str">
        <f t="shared" si="3910"/>
        <v>b</v>
      </c>
      <c r="C15295" s="42">
        <v>5</v>
      </c>
      <c r="D15295" s="42"/>
      <c r="F15295" s="343" t="s">
        <v>655</v>
      </c>
      <c r="G15295" s="48" t="s">
        <v>282</v>
      </c>
      <c r="H15295" s="101"/>
      <c r="I15295" s="97">
        <f t="shared" si="3908"/>
        <v>0</v>
      </c>
      <c r="J15295" s="102"/>
      <c r="K15295" s="102"/>
      <c r="L15295" s="97">
        <f t="shared" si="3909"/>
        <v>0</v>
      </c>
      <c r="M15295" s="102"/>
      <c r="N15295" s="102"/>
      <c r="R15295" s="352">
        <f>L15525-[1]გადასახდელები!L13915</f>
        <v>0</v>
      </c>
    </row>
    <row r="15296" spans="2:18" ht="20.25" hidden="1" customHeight="1">
      <c r="B15296" s="36" t="str">
        <f t="shared" si="3910"/>
        <v>b</v>
      </c>
      <c r="C15296" s="42">
        <v>5</v>
      </c>
      <c r="D15296" s="42"/>
      <c r="F15296" s="343" t="s">
        <v>656</v>
      </c>
      <c r="G15296" s="48" t="s">
        <v>283</v>
      </c>
      <c r="H15296" s="101"/>
      <c r="I15296" s="97">
        <f t="shared" si="3908"/>
        <v>0</v>
      </c>
      <c r="J15296" s="102"/>
      <c r="K15296" s="102"/>
      <c r="L15296" s="97">
        <f t="shared" si="3909"/>
        <v>0</v>
      </c>
      <c r="M15296" s="102"/>
      <c r="N15296" s="102"/>
      <c r="R15296" s="352">
        <f>L15526-[1]გადასახდელები!L13916</f>
        <v>0</v>
      </c>
    </row>
    <row r="15297" spans="2:18" ht="20.25" hidden="1" customHeight="1">
      <c r="B15297" s="36" t="str">
        <f t="shared" si="3910"/>
        <v>b</v>
      </c>
      <c r="C15297" s="42">
        <v>3</v>
      </c>
      <c r="D15297" s="42"/>
      <c r="F15297" s="342" t="s">
        <v>568</v>
      </c>
      <c r="G15297" s="57" t="s">
        <v>205</v>
      </c>
      <c r="H15297" s="89">
        <f>H15298+H15299</f>
        <v>0</v>
      </c>
      <c r="I15297" s="90">
        <f t="shared" si="3908"/>
        <v>0</v>
      </c>
      <c r="J15297" s="92">
        <f>J15298+J15299</f>
        <v>0</v>
      </c>
      <c r="K15297" s="92">
        <f>K15298+K15299</f>
        <v>0</v>
      </c>
      <c r="L15297" s="90">
        <f t="shared" si="3909"/>
        <v>0</v>
      </c>
      <c r="M15297" s="92">
        <f>M15298+M15299</f>
        <v>0</v>
      </c>
      <c r="N15297" s="92">
        <f>N15298+N15299</f>
        <v>0</v>
      </c>
      <c r="O15297" s="82" t="s">
        <v>146</v>
      </c>
      <c r="R15297" s="352">
        <f>L15527-[1]გადასახდელები!L13917</f>
        <v>0</v>
      </c>
    </row>
    <row r="15298" spans="2:18" ht="20.25" hidden="1" customHeight="1">
      <c r="B15298" s="36" t="str">
        <f t="shared" si="3910"/>
        <v>b</v>
      </c>
      <c r="C15298" s="42">
        <v>4</v>
      </c>
      <c r="D15298" s="42"/>
      <c r="F15298" s="343" t="s">
        <v>657</v>
      </c>
      <c r="G15298" s="47" t="s">
        <v>285</v>
      </c>
      <c r="H15298" s="103"/>
      <c r="I15298" s="94">
        <f t="shared" si="3908"/>
        <v>0</v>
      </c>
      <c r="J15298" s="104"/>
      <c r="K15298" s="104"/>
      <c r="L15298" s="94">
        <f t="shared" si="3909"/>
        <v>0</v>
      </c>
      <c r="M15298" s="104"/>
      <c r="N15298" s="104"/>
      <c r="R15298" s="352">
        <f>L15528-[1]გადასახდელები!L13918</f>
        <v>0</v>
      </c>
    </row>
    <row r="15299" spans="2:18" ht="20.25" hidden="1" customHeight="1">
      <c r="B15299" s="36" t="str">
        <f t="shared" si="3910"/>
        <v>b</v>
      </c>
      <c r="C15299" s="42">
        <v>4</v>
      </c>
      <c r="D15299" s="42"/>
      <c r="F15299" s="342" t="s">
        <v>570</v>
      </c>
      <c r="G15299" s="47" t="s">
        <v>286</v>
      </c>
      <c r="H15299" s="93">
        <f>H15300+H15319</f>
        <v>0</v>
      </c>
      <c r="I15299" s="94">
        <f t="shared" si="3908"/>
        <v>0</v>
      </c>
      <c r="J15299" s="95">
        <f>J15300+J15319</f>
        <v>0</v>
      </c>
      <c r="K15299" s="95">
        <f>K15300+K15319</f>
        <v>0</v>
      </c>
      <c r="L15299" s="94">
        <f t="shared" si="3909"/>
        <v>0</v>
      </c>
      <c r="M15299" s="95">
        <f>M15300+M15319</f>
        <v>0</v>
      </c>
      <c r="N15299" s="95">
        <f>N15300+N15319</f>
        <v>0</v>
      </c>
      <c r="O15299" s="82" t="s">
        <v>146</v>
      </c>
      <c r="R15299" s="352">
        <f>L15529-[1]გადასახდელები!L13919</f>
        <v>0</v>
      </c>
    </row>
    <row r="15300" spans="2:18" ht="20.25" hidden="1" customHeight="1">
      <c r="B15300" s="36" t="str">
        <f t="shared" si="3910"/>
        <v>b</v>
      </c>
      <c r="C15300" s="42">
        <v>5</v>
      </c>
      <c r="D15300" s="42"/>
      <c r="F15300" s="342" t="s">
        <v>569</v>
      </c>
      <c r="G15300" s="48" t="s">
        <v>287</v>
      </c>
      <c r="H15300" s="113">
        <f>SUM(H15301:H15318)</f>
        <v>0</v>
      </c>
      <c r="I15300" s="97">
        <f t="shared" si="3908"/>
        <v>0</v>
      </c>
      <c r="J15300" s="114">
        <f>SUM(J15301:J15318)</f>
        <v>0</v>
      </c>
      <c r="K15300" s="114">
        <f>SUM(K15301:K15318)</f>
        <v>0</v>
      </c>
      <c r="L15300" s="97">
        <f t="shared" si="3909"/>
        <v>0</v>
      </c>
      <c r="M15300" s="114">
        <f>SUM(M15301:M15318)</f>
        <v>0</v>
      </c>
      <c r="N15300" s="114">
        <f>SUM(N15301:N15318)</f>
        <v>0</v>
      </c>
      <c r="O15300" s="82" t="s">
        <v>146</v>
      </c>
      <c r="R15300" s="352">
        <f>L15530-[1]გადასახდელები!L13920</f>
        <v>0</v>
      </c>
    </row>
    <row r="15301" spans="2:18" ht="45" hidden="1" customHeight="1">
      <c r="B15301" s="36" t="str">
        <f t="shared" si="3910"/>
        <v>b</v>
      </c>
      <c r="C15301" s="42">
        <v>6</v>
      </c>
      <c r="D15301" s="42"/>
      <c r="F15301" s="343" t="s">
        <v>658</v>
      </c>
      <c r="G15301" s="45" t="s">
        <v>215</v>
      </c>
      <c r="H15301" s="99"/>
      <c r="I15301" s="105">
        <f t="shared" si="3908"/>
        <v>0</v>
      </c>
      <c r="J15301" s="100"/>
      <c r="K15301" s="100"/>
      <c r="L15301" s="105">
        <f t="shared" si="3909"/>
        <v>0</v>
      </c>
      <c r="M15301" s="100"/>
      <c r="N15301" s="100"/>
      <c r="R15301" s="352">
        <f>L15531-[1]გადასახდელები!L13921</f>
        <v>0</v>
      </c>
    </row>
    <row r="15302" spans="2:18" ht="20.25" hidden="1" customHeight="1">
      <c r="B15302" s="36" t="str">
        <f t="shared" si="3910"/>
        <v>b</v>
      </c>
      <c r="C15302" s="42">
        <v>6</v>
      </c>
      <c r="D15302" s="42"/>
      <c r="F15302" s="343" t="s">
        <v>659</v>
      </c>
      <c r="G15302" s="45" t="s">
        <v>288</v>
      </c>
      <c r="H15302" s="99"/>
      <c r="I15302" s="105">
        <f t="shared" si="3908"/>
        <v>0</v>
      </c>
      <c r="J15302" s="100"/>
      <c r="K15302" s="100"/>
      <c r="L15302" s="105">
        <f t="shared" si="3909"/>
        <v>0</v>
      </c>
      <c r="M15302" s="100"/>
      <c r="N15302" s="100"/>
      <c r="R15302" s="352">
        <f>L15532-[1]გადასახდელები!L13922</f>
        <v>0</v>
      </c>
    </row>
    <row r="15303" spans="2:18" ht="20.25" hidden="1" customHeight="1">
      <c r="B15303" s="36" t="str">
        <f t="shared" si="3910"/>
        <v>b</v>
      </c>
      <c r="C15303" s="42">
        <v>6</v>
      </c>
      <c r="D15303" s="42"/>
      <c r="F15303" s="343" t="s">
        <v>660</v>
      </c>
      <c r="G15303" s="45" t="s">
        <v>289</v>
      </c>
      <c r="H15303" s="99"/>
      <c r="I15303" s="105">
        <f t="shared" si="3908"/>
        <v>0</v>
      </c>
      <c r="J15303" s="100"/>
      <c r="K15303" s="100"/>
      <c r="L15303" s="105">
        <f t="shared" si="3909"/>
        <v>0</v>
      </c>
      <c r="M15303" s="100"/>
      <c r="N15303" s="100"/>
      <c r="R15303" s="352">
        <f>L15533-[1]გადასახდელები!L13923</f>
        <v>0</v>
      </c>
    </row>
    <row r="15304" spans="2:18" ht="20.25" hidden="1" customHeight="1">
      <c r="B15304" s="36" t="str">
        <f t="shared" si="3910"/>
        <v>b</v>
      </c>
      <c r="C15304" s="42">
        <v>6</v>
      </c>
      <c r="D15304" s="42"/>
      <c r="F15304" s="343" t="s">
        <v>661</v>
      </c>
      <c r="G15304" s="45" t="s">
        <v>216</v>
      </c>
      <c r="H15304" s="99"/>
      <c r="I15304" s="105">
        <f t="shared" si="3908"/>
        <v>0</v>
      </c>
      <c r="J15304" s="100"/>
      <c r="K15304" s="100"/>
      <c r="L15304" s="105">
        <f t="shared" si="3909"/>
        <v>0</v>
      </c>
      <c r="M15304" s="100"/>
      <c r="N15304" s="100"/>
      <c r="R15304" s="352">
        <f>L15534-[1]გადასახდელები!L13924</f>
        <v>0</v>
      </c>
    </row>
    <row r="15305" spans="2:18" ht="20.25" hidden="1" customHeight="1">
      <c r="B15305" s="36" t="str">
        <f t="shared" si="3910"/>
        <v>b</v>
      </c>
      <c r="C15305" s="42">
        <v>6</v>
      </c>
      <c r="D15305" s="42"/>
      <c r="F15305" s="343" t="s">
        <v>662</v>
      </c>
      <c r="G15305" s="45" t="s">
        <v>217</v>
      </c>
      <c r="H15305" s="99"/>
      <c r="I15305" s="105">
        <f t="shared" si="3908"/>
        <v>0</v>
      </c>
      <c r="J15305" s="100"/>
      <c r="K15305" s="100"/>
      <c r="L15305" s="105">
        <f t="shared" si="3909"/>
        <v>0</v>
      </c>
      <c r="M15305" s="100"/>
      <c r="N15305" s="100"/>
      <c r="R15305" s="352">
        <f>L15535-[1]გადასახდელები!L13925</f>
        <v>0</v>
      </c>
    </row>
    <row r="15306" spans="2:18" ht="20.25" hidden="1" customHeight="1">
      <c r="B15306" s="36" t="str">
        <f t="shared" si="3910"/>
        <v>b</v>
      </c>
      <c r="C15306" s="42">
        <v>6</v>
      </c>
      <c r="D15306" s="42"/>
      <c r="F15306" s="343" t="s">
        <v>571</v>
      </c>
      <c r="G15306" s="45" t="s">
        <v>290</v>
      </c>
      <c r="H15306" s="99"/>
      <c r="I15306" s="105">
        <f t="shared" si="3908"/>
        <v>0</v>
      </c>
      <c r="J15306" s="100"/>
      <c r="K15306" s="100"/>
      <c r="L15306" s="105">
        <f t="shared" si="3909"/>
        <v>0</v>
      </c>
      <c r="M15306" s="100"/>
      <c r="N15306" s="100"/>
      <c r="R15306" s="352">
        <f>L15536-[1]გადასახდელები!L13926</f>
        <v>0</v>
      </c>
    </row>
    <row r="15307" spans="2:18" ht="20.25" hidden="1" customHeight="1">
      <c r="B15307" s="36" t="str">
        <f t="shared" si="3910"/>
        <v>b</v>
      </c>
      <c r="C15307" s="42">
        <v>6</v>
      </c>
      <c r="D15307" s="42"/>
      <c r="F15307" s="343" t="s">
        <v>663</v>
      </c>
      <c r="G15307" s="45" t="s">
        <v>291</v>
      </c>
      <c r="H15307" s="99"/>
      <c r="I15307" s="105">
        <f t="shared" si="3908"/>
        <v>0</v>
      </c>
      <c r="J15307" s="100"/>
      <c r="K15307" s="100"/>
      <c r="L15307" s="105">
        <f t="shared" si="3909"/>
        <v>0</v>
      </c>
      <c r="M15307" s="100"/>
      <c r="N15307" s="100"/>
      <c r="R15307" s="352">
        <f>L15537-[1]გადასახდელები!L13927</f>
        <v>0</v>
      </c>
    </row>
    <row r="15308" spans="2:18" ht="20.25" hidden="1" customHeight="1">
      <c r="B15308" s="36" t="str">
        <f t="shared" si="3910"/>
        <v>b</v>
      </c>
      <c r="C15308" s="42">
        <v>6</v>
      </c>
      <c r="D15308" s="42"/>
      <c r="F15308" s="343" t="s">
        <v>664</v>
      </c>
      <c r="G15308" s="45" t="s">
        <v>218</v>
      </c>
      <c r="H15308" s="99"/>
      <c r="I15308" s="105">
        <f t="shared" si="3908"/>
        <v>0</v>
      </c>
      <c r="J15308" s="100"/>
      <c r="K15308" s="100"/>
      <c r="L15308" s="105">
        <f t="shared" si="3909"/>
        <v>0</v>
      </c>
      <c r="M15308" s="100"/>
      <c r="N15308" s="100"/>
      <c r="R15308" s="352">
        <f>L15538-[1]გადასახდელები!L13928</f>
        <v>0</v>
      </c>
    </row>
    <row r="15309" spans="2:18" ht="20.25" hidden="1" customHeight="1">
      <c r="B15309" s="36" t="str">
        <f t="shared" si="3910"/>
        <v>b</v>
      </c>
      <c r="C15309" s="42">
        <v>6</v>
      </c>
      <c r="D15309" s="42"/>
      <c r="F15309" s="343" t="s">
        <v>665</v>
      </c>
      <c r="G15309" s="45" t="s">
        <v>219</v>
      </c>
      <c r="H15309" s="99"/>
      <c r="I15309" s="105">
        <f t="shared" si="3908"/>
        <v>0</v>
      </c>
      <c r="J15309" s="100"/>
      <c r="K15309" s="100"/>
      <c r="L15309" s="105">
        <f t="shared" si="3909"/>
        <v>0</v>
      </c>
      <c r="M15309" s="100"/>
      <c r="N15309" s="100"/>
      <c r="R15309" s="352">
        <f>L15539-[1]გადასახდელები!L13929</f>
        <v>0</v>
      </c>
    </row>
    <row r="15310" spans="2:18" ht="20.25" hidden="1" customHeight="1">
      <c r="B15310" s="36" t="str">
        <f t="shared" si="3910"/>
        <v>b</v>
      </c>
      <c r="C15310" s="42">
        <v>6</v>
      </c>
      <c r="D15310" s="42"/>
      <c r="F15310" s="343" t="s">
        <v>666</v>
      </c>
      <c r="G15310" s="45" t="s">
        <v>220</v>
      </c>
      <c r="H15310" s="99"/>
      <c r="I15310" s="105">
        <f t="shared" si="3908"/>
        <v>0</v>
      </c>
      <c r="J15310" s="100"/>
      <c r="K15310" s="100"/>
      <c r="L15310" s="105">
        <f t="shared" si="3909"/>
        <v>0</v>
      </c>
      <c r="M15310" s="100"/>
      <c r="N15310" s="100"/>
      <c r="R15310" s="352">
        <f>L15540-[1]გადასახდელები!L13930</f>
        <v>0</v>
      </c>
    </row>
    <row r="15311" spans="2:18" ht="20.25" hidden="1" customHeight="1">
      <c r="B15311" s="36" t="str">
        <f t="shared" si="3910"/>
        <v>b</v>
      </c>
      <c r="C15311" s="42">
        <v>6</v>
      </c>
      <c r="D15311" s="42"/>
      <c r="F15311" s="343" t="s">
        <v>667</v>
      </c>
      <c r="G15311" s="45" t="s">
        <v>221</v>
      </c>
      <c r="H15311" s="99"/>
      <c r="I15311" s="105">
        <f t="shared" si="3908"/>
        <v>0</v>
      </c>
      <c r="J15311" s="100"/>
      <c r="K15311" s="100"/>
      <c r="L15311" s="105">
        <f t="shared" si="3909"/>
        <v>0</v>
      </c>
      <c r="M15311" s="100"/>
      <c r="N15311" s="100"/>
      <c r="R15311" s="352">
        <f>L15541-[1]გადასახდელები!L13931</f>
        <v>0</v>
      </c>
    </row>
    <row r="15312" spans="2:18" ht="20.25" hidden="1" customHeight="1">
      <c r="B15312" s="36" t="str">
        <f t="shared" si="3910"/>
        <v>b</v>
      </c>
      <c r="C15312" s="42">
        <v>6</v>
      </c>
      <c r="D15312" s="42"/>
      <c r="F15312" s="343" t="s">
        <v>668</v>
      </c>
      <c r="G15312" s="45" t="s">
        <v>222</v>
      </c>
      <c r="H15312" s="99"/>
      <c r="I15312" s="105">
        <f t="shared" si="3908"/>
        <v>0</v>
      </c>
      <c r="J15312" s="100"/>
      <c r="K15312" s="100"/>
      <c r="L15312" s="105">
        <f t="shared" si="3909"/>
        <v>0</v>
      </c>
      <c r="M15312" s="100"/>
      <c r="N15312" s="100"/>
      <c r="R15312" s="352">
        <f>L15542-[1]გადასახდელები!L13932</f>
        <v>0</v>
      </c>
    </row>
    <row r="15313" spans="2:18" ht="20.25" hidden="1" customHeight="1">
      <c r="B15313" s="36" t="str">
        <f t="shared" si="3910"/>
        <v>b</v>
      </c>
      <c r="C15313" s="42">
        <v>6</v>
      </c>
      <c r="D15313" s="42"/>
      <c r="F15313" s="343" t="s">
        <v>669</v>
      </c>
      <c r="G15313" s="45" t="s">
        <v>223</v>
      </c>
      <c r="H15313" s="99"/>
      <c r="I15313" s="105">
        <f t="shared" si="3908"/>
        <v>0</v>
      </c>
      <c r="J15313" s="100"/>
      <c r="K15313" s="100"/>
      <c r="L15313" s="105">
        <f t="shared" si="3909"/>
        <v>0</v>
      </c>
      <c r="M15313" s="100"/>
      <c r="N15313" s="100"/>
      <c r="R15313" s="352">
        <f>L15543-[1]გადასახდელები!L13933</f>
        <v>0</v>
      </c>
    </row>
    <row r="15314" spans="2:18" ht="36" hidden="1" customHeight="1">
      <c r="B15314" s="36" t="str">
        <f t="shared" si="3910"/>
        <v>b</v>
      </c>
      <c r="C15314" s="42">
        <v>6</v>
      </c>
      <c r="D15314" s="42"/>
      <c r="F15314" s="343" t="s">
        <v>670</v>
      </c>
      <c r="G15314" s="45" t="s">
        <v>224</v>
      </c>
      <c r="H15314" s="99"/>
      <c r="I15314" s="105">
        <f t="shared" ref="I15314:I15377" si="3911">J15314+K15314</f>
        <v>0</v>
      </c>
      <c r="J15314" s="100"/>
      <c r="K15314" s="100"/>
      <c r="L15314" s="105">
        <f t="shared" ref="L15314:L15377" si="3912">M15314+N15314</f>
        <v>0</v>
      </c>
      <c r="M15314" s="100"/>
      <c r="N15314" s="100"/>
      <c r="R15314" s="352">
        <f>L15544-[1]გადასახდელები!L13934</f>
        <v>0</v>
      </c>
    </row>
    <row r="15315" spans="2:18" ht="48.75" hidden="1" customHeight="1">
      <c r="B15315" s="36" t="str">
        <f t="shared" si="3910"/>
        <v>b</v>
      </c>
      <c r="C15315" s="42">
        <v>6</v>
      </c>
      <c r="D15315" s="42"/>
      <c r="F15315" s="343" t="s">
        <v>671</v>
      </c>
      <c r="G15315" s="45" t="s">
        <v>225</v>
      </c>
      <c r="H15315" s="99"/>
      <c r="I15315" s="105">
        <f t="shared" si="3911"/>
        <v>0</v>
      </c>
      <c r="J15315" s="100"/>
      <c r="K15315" s="100"/>
      <c r="L15315" s="105">
        <f t="shared" si="3912"/>
        <v>0</v>
      </c>
      <c r="M15315" s="100"/>
      <c r="N15315" s="100"/>
      <c r="R15315" s="352">
        <f>L15545-[1]გადასახდელები!L13935</f>
        <v>0</v>
      </c>
    </row>
    <row r="15316" spans="2:18" ht="24.75" hidden="1" customHeight="1">
      <c r="B15316" s="36" t="str">
        <f t="shared" si="3910"/>
        <v>b</v>
      </c>
      <c r="C15316" s="42">
        <v>6</v>
      </c>
      <c r="D15316" s="42"/>
      <c r="F15316" s="343" t="s">
        <v>672</v>
      </c>
      <c r="G15316" s="45" t="s">
        <v>226</v>
      </c>
      <c r="H15316" s="99"/>
      <c r="I15316" s="105">
        <f t="shared" si="3911"/>
        <v>0</v>
      </c>
      <c r="J15316" s="100"/>
      <c r="K15316" s="100"/>
      <c r="L15316" s="105">
        <f t="shared" si="3912"/>
        <v>0</v>
      </c>
      <c r="M15316" s="100"/>
      <c r="N15316" s="100"/>
      <c r="R15316" s="352">
        <f>L15546-[1]გადასახდელები!L13936</f>
        <v>0</v>
      </c>
    </row>
    <row r="15317" spans="2:18" ht="24" hidden="1" customHeight="1">
      <c r="B15317" s="36" t="str">
        <f t="shared" si="3910"/>
        <v>b</v>
      </c>
      <c r="C15317" s="42">
        <v>6</v>
      </c>
      <c r="D15317" s="42"/>
      <c r="F15317" s="343" t="s">
        <v>673</v>
      </c>
      <c r="G15317" s="45" t="s">
        <v>227</v>
      </c>
      <c r="H15317" s="99"/>
      <c r="I15317" s="105">
        <f t="shared" si="3911"/>
        <v>0</v>
      </c>
      <c r="J15317" s="100"/>
      <c r="K15317" s="100"/>
      <c r="L15317" s="105">
        <f t="shared" si="3912"/>
        <v>0</v>
      </c>
      <c r="M15317" s="100"/>
      <c r="N15317" s="100"/>
      <c r="R15317" s="352">
        <f>L15547-[1]გადასახდელები!L13937</f>
        <v>0</v>
      </c>
    </row>
    <row r="15318" spans="2:18" ht="36.75" hidden="1" customHeight="1">
      <c r="B15318" s="36" t="str">
        <f t="shared" si="3910"/>
        <v>b</v>
      </c>
      <c r="C15318" s="42">
        <v>6</v>
      </c>
      <c r="D15318" s="42"/>
      <c r="F15318" s="343" t="s">
        <v>572</v>
      </c>
      <c r="G15318" s="45" t="s">
        <v>228</v>
      </c>
      <c r="H15318" s="99"/>
      <c r="I15318" s="105">
        <f t="shared" si="3911"/>
        <v>0</v>
      </c>
      <c r="J15318" s="100"/>
      <c r="K15318" s="100"/>
      <c r="L15318" s="105">
        <f t="shared" si="3912"/>
        <v>0</v>
      </c>
      <c r="M15318" s="100"/>
      <c r="N15318" s="100"/>
      <c r="R15318" s="352">
        <f>L15548-[1]გადასახდელები!L13938</f>
        <v>0</v>
      </c>
    </row>
    <row r="15319" spans="2:18" ht="24.75" hidden="1" customHeight="1">
      <c r="B15319" s="36" t="str">
        <f t="shared" si="3910"/>
        <v>b</v>
      </c>
      <c r="C15319" s="42">
        <v>5</v>
      </c>
      <c r="D15319" s="42"/>
      <c r="F15319" s="343" t="s">
        <v>573</v>
      </c>
      <c r="G15319" s="48" t="s">
        <v>193</v>
      </c>
      <c r="H15319" s="101"/>
      <c r="I15319" s="97">
        <f t="shared" si="3911"/>
        <v>0</v>
      </c>
      <c r="J15319" s="102"/>
      <c r="K15319" s="102"/>
      <c r="L15319" s="97">
        <f t="shared" si="3912"/>
        <v>0</v>
      </c>
      <c r="M15319" s="102"/>
      <c r="N15319" s="102"/>
      <c r="R15319" s="352">
        <f>L15549-[1]გადასახდელები!L13939</f>
        <v>0</v>
      </c>
    </row>
    <row r="15320" spans="2:18" ht="20.25" hidden="1" customHeight="1">
      <c r="B15320" s="36" t="str">
        <f t="shared" si="3910"/>
        <v>b</v>
      </c>
      <c r="C15320" s="42">
        <v>2</v>
      </c>
      <c r="D15320" s="42"/>
      <c r="E15320" s="24"/>
      <c r="F15320" s="342" t="s">
        <v>574</v>
      </c>
      <c r="G15320" s="59" t="s">
        <v>292</v>
      </c>
      <c r="H15320" s="86">
        <f>H15321+H15368+H15376+H15375</f>
        <v>0</v>
      </c>
      <c r="I15320" s="87">
        <f t="shared" si="3911"/>
        <v>0</v>
      </c>
      <c r="J15320" s="88">
        <f>J15321+J15368+J15376+J15375</f>
        <v>0</v>
      </c>
      <c r="K15320" s="88">
        <f>K15321+K15368+K15376+K15375</f>
        <v>0</v>
      </c>
      <c r="L15320" s="87">
        <f t="shared" si="3912"/>
        <v>0</v>
      </c>
      <c r="M15320" s="88">
        <f>M15321+M15368+M15376+M15375</f>
        <v>0</v>
      </c>
      <c r="N15320" s="88">
        <f>N15321+N15368+N15376+N15375</f>
        <v>0</v>
      </c>
      <c r="O15320" s="82" t="s">
        <v>146</v>
      </c>
      <c r="P15320" s="35" t="s">
        <v>145</v>
      </c>
      <c r="R15320" s="352">
        <f>L15550-[1]გადასახდელები!L13940</f>
        <v>0</v>
      </c>
    </row>
    <row r="15321" spans="2:18" ht="20.25" hidden="1" customHeight="1">
      <c r="B15321" s="36" t="str">
        <f t="shared" si="3910"/>
        <v>b</v>
      </c>
      <c r="C15321" s="42">
        <v>3</v>
      </c>
      <c r="D15321" s="42"/>
      <c r="F15321" s="342" t="s">
        <v>575</v>
      </c>
      <c r="G15321" s="51" t="s">
        <v>293</v>
      </c>
      <c r="H15321" s="89">
        <f>H15322+H15334+H15363</f>
        <v>0</v>
      </c>
      <c r="I15321" s="90">
        <f t="shared" si="3911"/>
        <v>0</v>
      </c>
      <c r="J15321" s="89">
        <f>J15322+J15334+J15363</f>
        <v>0</v>
      </c>
      <c r="K15321" s="89">
        <f>K15322+K15334+K15363</f>
        <v>0</v>
      </c>
      <c r="L15321" s="90">
        <f t="shared" si="3912"/>
        <v>0</v>
      </c>
      <c r="M15321" s="89">
        <f>M15322+M15334+M15363</f>
        <v>0</v>
      </c>
      <c r="N15321" s="89">
        <f>N15322+N15334+N15363</f>
        <v>0</v>
      </c>
      <c r="O15321" s="82" t="s">
        <v>146</v>
      </c>
      <c r="P15321" s="35" t="s">
        <v>145</v>
      </c>
      <c r="R15321" s="352">
        <f>L15551-[1]გადასახდელები!L13941</f>
        <v>0</v>
      </c>
    </row>
    <row r="15322" spans="2:18" ht="20.25" hidden="1" customHeight="1">
      <c r="B15322" s="36" t="str">
        <f t="shared" si="3910"/>
        <v>b</v>
      </c>
      <c r="C15322" s="42">
        <v>4</v>
      </c>
      <c r="D15322" s="42"/>
      <c r="F15322" s="342" t="s">
        <v>576</v>
      </c>
      <c r="G15322" s="47" t="s">
        <v>294</v>
      </c>
      <c r="H15322" s="93">
        <f>H15323+H15324+H15325+H15326+H15327+H15328+H15329+H15330+H15331+H15332+H15333</f>
        <v>0</v>
      </c>
      <c r="I15322" s="94">
        <f t="shared" si="3911"/>
        <v>0</v>
      </c>
      <c r="J15322" s="93">
        <f>J15323+J15324+J15325+J15326+J15327+J15328+J15329+J15330+J15331+J15332+J15333</f>
        <v>0</v>
      </c>
      <c r="K15322" s="93">
        <f>K15323+K15324+K15325+K15326+K15327+K15328+K15329+K15330+K15331+K15332+K15333</f>
        <v>0</v>
      </c>
      <c r="L15322" s="94">
        <f t="shared" si="3912"/>
        <v>0</v>
      </c>
      <c r="M15322" s="93">
        <f>M15323+M15324+M15325+M15326+M15327+M15328+M15329+M15330+M15331+M15332+M15333</f>
        <v>0</v>
      </c>
      <c r="N15322" s="93">
        <f>N15323+N15324+N15325+N15326+N15327+N15328+N15329+N15330+N15331+N15332+N15333</f>
        <v>0</v>
      </c>
      <c r="O15322" s="82" t="s">
        <v>146</v>
      </c>
      <c r="P15322" s="35" t="s">
        <v>145</v>
      </c>
      <c r="R15322" s="352">
        <f>L15552-[1]გადასახდელები!L13942</f>
        <v>0</v>
      </c>
    </row>
    <row r="15323" spans="2:18" ht="20.25" hidden="1" customHeight="1">
      <c r="B15323" s="36" t="str">
        <f t="shared" si="3910"/>
        <v>b</v>
      </c>
      <c r="C15323" s="42">
        <v>5</v>
      </c>
      <c r="D15323" s="42"/>
      <c r="F15323" s="343" t="s">
        <v>577</v>
      </c>
      <c r="G15323" s="48" t="s">
        <v>295</v>
      </c>
      <c r="H15323" s="101"/>
      <c r="I15323" s="97">
        <f t="shared" si="3911"/>
        <v>0</v>
      </c>
      <c r="J15323" s="102"/>
      <c r="K15323" s="102"/>
      <c r="L15323" s="97">
        <f t="shared" si="3912"/>
        <v>0</v>
      </c>
      <c r="M15323" s="102"/>
      <c r="N15323" s="102"/>
      <c r="O15323" s="115"/>
      <c r="P15323" s="35" t="s">
        <v>145</v>
      </c>
      <c r="R15323" s="352">
        <f>L15553-[1]გადასახდელები!L13943</f>
        <v>0</v>
      </c>
    </row>
    <row r="15324" spans="2:18" ht="20.25" hidden="1" customHeight="1">
      <c r="B15324" s="36" t="str">
        <f t="shared" si="3910"/>
        <v>b</v>
      </c>
      <c r="C15324" s="42">
        <v>5</v>
      </c>
      <c r="D15324" s="42"/>
      <c r="F15324" s="343" t="s">
        <v>578</v>
      </c>
      <c r="G15324" s="48" t="s">
        <v>296</v>
      </c>
      <c r="H15324" s="101"/>
      <c r="I15324" s="97">
        <f t="shared" si="3911"/>
        <v>0</v>
      </c>
      <c r="J15324" s="102"/>
      <c r="K15324" s="102"/>
      <c r="L15324" s="97">
        <f t="shared" si="3912"/>
        <v>0</v>
      </c>
      <c r="M15324" s="102"/>
      <c r="N15324" s="102"/>
      <c r="O15324" s="115"/>
      <c r="P15324" s="35" t="s">
        <v>145</v>
      </c>
      <c r="R15324" s="352">
        <f>L15554-[1]გადასახდელები!L13944</f>
        <v>0</v>
      </c>
    </row>
    <row r="15325" spans="2:18" ht="30.75" hidden="1" customHeight="1">
      <c r="B15325" s="36" t="str">
        <f t="shared" si="3910"/>
        <v>b</v>
      </c>
      <c r="C15325" s="42">
        <v>5</v>
      </c>
      <c r="D15325" s="42"/>
      <c r="F15325" s="343" t="s">
        <v>674</v>
      </c>
      <c r="G15325" s="52" t="s">
        <v>297</v>
      </c>
      <c r="H15325" s="101"/>
      <c r="I15325" s="97">
        <f t="shared" si="3911"/>
        <v>0</v>
      </c>
      <c r="J15325" s="102"/>
      <c r="K15325" s="102"/>
      <c r="L15325" s="97">
        <f t="shared" si="3912"/>
        <v>0</v>
      </c>
      <c r="M15325" s="102"/>
      <c r="N15325" s="102"/>
      <c r="O15325" s="115"/>
      <c r="P15325" s="35" t="s">
        <v>145</v>
      </c>
      <c r="R15325" s="352">
        <f>L15555-[1]გადასახდელები!L13945</f>
        <v>0</v>
      </c>
    </row>
    <row r="15326" spans="2:18" ht="20.25" hidden="1" customHeight="1">
      <c r="B15326" s="36" t="str">
        <f t="shared" si="3910"/>
        <v>b</v>
      </c>
      <c r="C15326" s="42">
        <v>5</v>
      </c>
      <c r="D15326" s="42"/>
      <c r="F15326" s="343" t="s">
        <v>579</v>
      </c>
      <c r="G15326" s="48" t="s">
        <v>298</v>
      </c>
      <c r="H15326" s="101"/>
      <c r="I15326" s="97">
        <f t="shared" si="3911"/>
        <v>0</v>
      </c>
      <c r="J15326" s="102"/>
      <c r="K15326" s="102"/>
      <c r="L15326" s="97">
        <f t="shared" si="3912"/>
        <v>0</v>
      </c>
      <c r="M15326" s="102"/>
      <c r="N15326" s="102"/>
      <c r="O15326" s="115"/>
      <c r="P15326" s="35" t="s">
        <v>145</v>
      </c>
      <c r="R15326" s="352">
        <f>L15556-[1]გადასახდელები!L13946</f>
        <v>0</v>
      </c>
    </row>
    <row r="15327" spans="2:18" ht="20.25" hidden="1" customHeight="1">
      <c r="B15327" s="36" t="str">
        <f t="shared" si="3910"/>
        <v>b</v>
      </c>
      <c r="C15327" s="42">
        <v>5</v>
      </c>
      <c r="D15327" s="42"/>
      <c r="F15327" s="343" t="s">
        <v>580</v>
      </c>
      <c r="G15327" s="48" t="s">
        <v>299</v>
      </c>
      <c r="H15327" s="101"/>
      <c r="I15327" s="97">
        <f t="shared" si="3911"/>
        <v>0</v>
      </c>
      <c r="J15327" s="102"/>
      <c r="K15327" s="102"/>
      <c r="L15327" s="97">
        <f t="shared" si="3912"/>
        <v>0</v>
      </c>
      <c r="M15327" s="102"/>
      <c r="N15327" s="102"/>
      <c r="O15327" s="115"/>
      <c r="P15327" s="35" t="s">
        <v>145</v>
      </c>
      <c r="R15327" s="352">
        <f>L15557-[1]გადასახდელები!L13947</f>
        <v>0</v>
      </c>
    </row>
    <row r="15328" spans="2:18" ht="30.75" hidden="1" customHeight="1">
      <c r="B15328" s="36" t="str">
        <f t="shared" si="3910"/>
        <v>b</v>
      </c>
      <c r="C15328" s="42">
        <v>5</v>
      </c>
      <c r="D15328" s="42"/>
      <c r="F15328" s="343" t="s">
        <v>581</v>
      </c>
      <c r="G15328" s="48" t="s">
        <v>300</v>
      </c>
      <c r="H15328" s="101"/>
      <c r="I15328" s="97">
        <f t="shared" si="3911"/>
        <v>0</v>
      </c>
      <c r="J15328" s="102"/>
      <c r="K15328" s="102"/>
      <c r="L15328" s="97">
        <f t="shared" si="3912"/>
        <v>0</v>
      </c>
      <c r="M15328" s="102"/>
      <c r="N15328" s="102"/>
      <c r="O15328" s="115"/>
      <c r="P15328" s="35" t="s">
        <v>145</v>
      </c>
      <c r="R15328" s="352">
        <f>L15558-[1]გადასახდელები!L13948</f>
        <v>0</v>
      </c>
    </row>
    <row r="15329" spans="2:18" ht="20.25" hidden="1" customHeight="1">
      <c r="B15329" s="36" t="str">
        <f t="shared" si="3910"/>
        <v>b</v>
      </c>
      <c r="C15329" s="42">
        <v>5</v>
      </c>
      <c r="D15329" s="42"/>
      <c r="F15329" s="343" t="s">
        <v>675</v>
      </c>
      <c r="G15329" s="48" t="s">
        <v>301</v>
      </c>
      <c r="H15329" s="101"/>
      <c r="I15329" s="97">
        <f t="shared" si="3911"/>
        <v>0</v>
      </c>
      <c r="J15329" s="102"/>
      <c r="K15329" s="102"/>
      <c r="L15329" s="97">
        <f t="shared" si="3912"/>
        <v>0</v>
      </c>
      <c r="M15329" s="102"/>
      <c r="N15329" s="102"/>
      <c r="O15329" s="115"/>
      <c r="P15329" s="35" t="s">
        <v>145</v>
      </c>
      <c r="R15329" s="352">
        <f>L15559-[1]გადასახდელები!L13949</f>
        <v>0</v>
      </c>
    </row>
    <row r="15330" spans="2:18" ht="20.25" hidden="1" customHeight="1">
      <c r="B15330" s="36" t="str">
        <f t="shared" si="3910"/>
        <v>b</v>
      </c>
      <c r="C15330" s="42">
        <v>5</v>
      </c>
      <c r="D15330" s="42"/>
      <c r="F15330" s="343" t="s">
        <v>582</v>
      </c>
      <c r="G15330" s="48" t="s">
        <v>302</v>
      </c>
      <c r="H15330" s="101"/>
      <c r="I15330" s="97">
        <f t="shared" si="3911"/>
        <v>0</v>
      </c>
      <c r="J15330" s="102"/>
      <c r="K15330" s="102"/>
      <c r="L15330" s="97">
        <f t="shared" si="3912"/>
        <v>0</v>
      </c>
      <c r="M15330" s="102"/>
      <c r="N15330" s="102"/>
      <c r="O15330" s="115"/>
      <c r="P15330" s="35" t="s">
        <v>145</v>
      </c>
      <c r="R15330" s="352">
        <f>L15560-[1]გადასახდელები!L13950</f>
        <v>0</v>
      </c>
    </row>
    <row r="15331" spans="2:18" ht="20.25" hidden="1" customHeight="1">
      <c r="B15331" s="36" t="str">
        <f t="shared" si="3910"/>
        <v>b</v>
      </c>
      <c r="C15331" s="42">
        <v>5</v>
      </c>
      <c r="D15331" s="42"/>
      <c r="F15331" s="343" t="s">
        <v>676</v>
      </c>
      <c r="G15331" s="48" t="s">
        <v>303</v>
      </c>
      <c r="H15331" s="101"/>
      <c r="I15331" s="97">
        <f t="shared" si="3911"/>
        <v>0</v>
      </c>
      <c r="J15331" s="102"/>
      <c r="K15331" s="102"/>
      <c r="L15331" s="97">
        <f t="shared" si="3912"/>
        <v>0</v>
      </c>
      <c r="M15331" s="102"/>
      <c r="N15331" s="102"/>
      <c r="O15331" s="115"/>
      <c r="P15331" s="35" t="s">
        <v>145</v>
      </c>
      <c r="R15331" s="352">
        <f>L15561-[1]გადასახდელები!L13951</f>
        <v>0</v>
      </c>
    </row>
    <row r="15332" spans="2:18" ht="20.25" hidden="1" customHeight="1">
      <c r="B15332" s="36" t="str">
        <f t="shared" si="3910"/>
        <v>b</v>
      </c>
      <c r="C15332" s="42">
        <v>5</v>
      </c>
      <c r="D15332" s="42"/>
      <c r="F15332" s="343" t="s">
        <v>677</v>
      </c>
      <c r="G15332" s="48" t="s">
        <v>304</v>
      </c>
      <c r="H15332" s="101"/>
      <c r="I15332" s="97">
        <f t="shared" si="3911"/>
        <v>0</v>
      </c>
      <c r="J15332" s="102"/>
      <c r="K15332" s="102"/>
      <c r="L15332" s="97">
        <f t="shared" si="3912"/>
        <v>0</v>
      </c>
      <c r="M15332" s="102"/>
      <c r="N15332" s="102"/>
      <c r="O15332" s="115"/>
      <c r="P15332" s="35" t="s">
        <v>145</v>
      </c>
      <c r="R15332" s="352">
        <f>L15562-[1]გადასახდელები!L13952</f>
        <v>0</v>
      </c>
    </row>
    <row r="15333" spans="2:18" ht="20.25" hidden="1" customHeight="1">
      <c r="B15333" s="36" t="str">
        <f t="shared" si="3910"/>
        <v>b</v>
      </c>
      <c r="C15333" s="42">
        <v>5</v>
      </c>
      <c r="D15333" s="42"/>
      <c r="F15333" s="343" t="s">
        <v>583</v>
      </c>
      <c r="G15333" s="48" t="s">
        <v>305</v>
      </c>
      <c r="H15333" s="101"/>
      <c r="I15333" s="97">
        <f t="shared" si="3911"/>
        <v>0</v>
      </c>
      <c r="J15333" s="102"/>
      <c r="K15333" s="102"/>
      <c r="L15333" s="97">
        <f t="shared" si="3912"/>
        <v>0</v>
      </c>
      <c r="M15333" s="102"/>
      <c r="N15333" s="102"/>
      <c r="O15333" s="115"/>
      <c r="P15333" s="35" t="s">
        <v>145</v>
      </c>
      <c r="R15333" s="352">
        <f>L15563-[1]გადასახდელები!L13953</f>
        <v>0</v>
      </c>
    </row>
    <row r="15334" spans="2:18" ht="20.25" hidden="1" customHeight="1">
      <c r="B15334" s="36" t="str">
        <f t="shared" si="3910"/>
        <v>b</v>
      </c>
      <c r="C15334" s="42">
        <v>4</v>
      </c>
      <c r="D15334" s="42"/>
      <c r="F15334" s="342" t="s">
        <v>584</v>
      </c>
      <c r="G15334" s="47" t="s">
        <v>306</v>
      </c>
      <c r="H15334" s="93">
        <f>H15335+H15342</f>
        <v>0</v>
      </c>
      <c r="I15334" s="94">
        <f t="shared" si="3911"/>
        <v>0</v>
      </c>
      <c r="J15334" s="93">
        <f>J15335+J15342</f>
        <v>0</v>
      </c>
      <c r="K15334" s="93">
        <f>K15335+K15342</f>
        <v>0</v>
      </c>
      <c r="L15334" s="94">
        <f t="shared" si="3912"/>
        <v>0</v>
      </c>
      <c r="M15334" s="93">
        <f>M15335+M15342</f>
        <v>0</v>
      </c>
      <c r="N15334" s="93">
        <f>N15335+N15342</f>
        <v>0</v>
      </c>
      <c r="O15334" s="82" t="s">
        <v>146</v>
      </c>
      <c r="P15334" s="35" t="s">
        <v>145</v>
      </c>
      <c r="R15334" s="352">
        <f>L15564-[1]გადასახდელები!L13954</f>
        <v>0</v>
      </c>
    </row>
    <row r="15335" spans="2:18" ht="20.25" hidden="1" customHeight="1">
      <c r="B15335" s="36" t="str">
        <f t="shared" si="3910"/>
        <v>b</v>
      </c>
      <c r="C15335" s="42">
        <v>5</v>
      </c>
      <c r="D15335" s="42"/>
      <c r="F15335" s="342" t="s">
        <v>585</v>
      </c>
      <c r="G15335" s="48" t="s">
        <v>307</v>
      </c>
      <c r="H15335" s="96">
        <f>SUM(H15336:H15341)</f>
        <v>0</v>
      </c>
      <c r="I15335" s="97">
        <f t="shared" si="3911"/>
        <v>0</v>
      </c>
      <c r="J15335" s="96">
        <f>SUM(J15336:J15341)</f>
        <v>0</v>
      </c>
      <c r="K15335" s="96">
        <f>SUM(K15336:K15341)</f>
        <v>0</v>
      </c>
      <c r="L15335" s="97">
        <f t="shared" si="3912"/>
        <v>0</v>
      </c>
      <c r="M15335" s="96">
        <f>SUM(M15336:M15341)</f>
        <v>0</v>
      </c>
      <c r="N15335" s="96">
        <f>SUM(N15336:N15341)</f>
        <v>0</v>
      </c>
      <c r="O15335" s="82" t="s">
        <v>146</v>
      </c>
      <c r="P15335" s="35" t="s">
        <v>145</v>
      </c>
      <c r="R15335" s="352">
        <f>L15565-[1]გადასახდელები!L13955</f>
        <v>0</v>
      </c>
    </row>
    <row r="15336" spans="2:18" ht="20.25" hidden="1" customHeight="1">
      <c r="B15336" s="36" t="str">
        <f t="shared" si="3910"/>
        <v>b</v>
      </c>
      <c r="C15336" s="42">
        <v>6</v>
      </c>
      <c r="D15336" s="42"/>
      <c r="F15336" s="343" t="s">
        <v>586</v>
      </c>
      <c r="G15336" s="53" t="s">
        <v>308</v>
      </c>
      <c r="H15336" s="99"/>
      <c r="I15336" s="105">
        <f t="shared" si="3911"/>
        <v>0</v>
      </c>
      <c r="J15336" s="100"/>
      <c r="K15336" s="100"/>
      <c r="L15336" s="105">
        <f t="shared" si="3912"/>
        <v>0</v>
      </c>
      <c r="M15336" s="100"/>
      <c r="N15336" s="100"/>
      <c r="O15336" s="115"/>
      <c r="P15336" s="35" t="s">
        <v>145</v>
      </c>
      <c r="R15336" s="352">
        <f>L15566-[1]გადასახდელები!L13956</f>
        <v>0</v>
      </c>
    </row>
    <row r="15337" spans="2:18" ht="20.25" hidden="1" customHeight="1">
      <c r="B15337" s="36" t="str">
        <f t="shared" si="3910"/>
        <v>b</v>
      </c>
      <c r="C15337" s="42">
        <v>6</v>
      </c>
      <c r="D15337" s="42"/>
      <c r="F15337" s="343" t="s">
        <v>678</v>
      </c>
      <c r="G15337" s="53" t="s">
        <v>309</v>
      </c>
      <c r="H15337" s="99"/>
      <c r="I15337" s="105">
        <f t="shared" si="3911"/>
        <v>0</v>
      </c>
      <c r="J15337" s="100"/>
      <c r="K15337" s="100"/>
      <c r="L15337" s="105">
        <f t="shared" si="3912"/>
        <v>0</v>
      </c>
      <c r="M15337" s="100"/>
      <c r="N15337" s="100"/>
      <c r="O15337" s="115"/>
      <c r="P15337" s="35" t="s">
        <v>145</v>
      </c>
      <c r="R15337" s="352">
        <f>L15567-[1]გადასახდელები!L13957</f>
        <v>0</v>
      </c>
    </row>
    <row r="15338" spans="2:18" ht="20.25" hidden="1" customHeight="1">
      <c r="B15338" s="36" t="str">
        <f t="shared" si="3910"/>
        <v>b</v>
      </c>
      <c r="C15338" s="42">
        <v>6</v>
      </c>
      <c r="D15338" s="42"/>
      <c r="F15338" s="343" t="s">
        <v>679</v>
      </c>
      <c r="G15338" s="53" t="s">
        <v>310</v>
      </c>
      <c r="H15338" s="99"/>
      <c r="I15338" s="105">
        <f t="shared" si="3911"/>
        <v>0</v>
      </c>
      <c r="J15338" s="100"/>
      <c r="K15338" s="100"/>
      <c r="L15338" s="105">
        <f t="shared" si="3912"/>
        <v>0</v>
      </c>
      <c r="M15338" s="100"/>
      <c r="N15338" s="100"/>
      <c r="O15338" s="115"/>
      <c r="P15338" s="35" t="s">
        <v>145</v>
      </c>
      <c r="R15338" s="352">
        <f>L15568-[1]გადასახდელები!L13958</f>
        <v>0</v>
      </c>
    </row>
    <row r="15339" spans="2:18" ht="20.25" hidden="1" customHeight="1">
      <c r="B15339" s="36" t="str">
        <f t="shared" ref="B15339:B15402" si="3913">IF(H15339+I15339+L15339&gt;0,"a","b")</f>
        <v>b</v>
      </c>
      <c r="C15339" s="42">
        <v>6</v>
      </c>
      <c r="D15339" s="42"/>
      <c r="F15339" s="343" t="s">
        <v>680</v>
      </c>
      <c r="G15339" s="53" t="s">
        <v>311</v>
      </c>
      <c r="H15339" s="99"/>
      <c r="I15339" s="105">
        <f t="shared" si="3911"/>
        <v>0</v>
      </c>
      <c r="J15339" s="100"/>
      <c r="K15339" s="100"/>
      <c r="L15339" s="105">
        <f t="shared" si="3912"/>
        <v>0</v>
      </c>
      <c r="M15339" s="100"/>
      <c r="N15339" s="100"/>
      <c r="O15339" s="115"/>
      <c r="P15339" s="35" t="s">
        <v>145</v>
      </c>
      <c r="R15339" s="352">
        <f>L15569-[1]გადასახდელები!L13959</f>
        <v>0</v>
      </c>
    </row>
    <row r="15340" spans="2:18" ht="20.25" hidden="1" customHeight="1">
      <c r="B15340" s="36" t="str">
        <f t="shared" si="3913"/>
        <v>b</v>
      </c>
      <c r="C15340" s="42">
        <v>6</v>
      </c>
      <c r="D15340" s="42"/>
      <c r="F15340" s="343" t="s">
        <v>681</v>
      </c>
      <c r="G15340" s="53" t="s">
        <v>312</v>
      </c>
      <c r="H15340" s="99"/>
      <c r="I15340" s="105">
        <f t="shared" si="3911"/>
        <v>0</v>
      </c>
      <c r="J15340" s="100"/>
      <c r="K15340" s="100"/>
      <c r="L15340" s="105">
        <f t="shared" si="3912"/>
        <v>0</v>
      </c>
      <c r="M15340" s="100"/>
      <c r="N15340" s="100"/>
      <c r="O15340" s="115"/>
      <c r="P15340" s="35" t="s">
        <v>145</v>
      </c>
      <c r="R15340" s="352">
        <f>L15570-[1]გადასახდელები!L13960</f>
        <v>0</v>
      </c>
    </row>
    <row r="15341" spans="2:18" ht="20.25" hidden="1" customHeight="1">
      <c r="B15341" s="36" t="str">
        <f t="shared" si="3913"/>
        <v>b</v>
      </c>
      <c r="C15341" s="42">
        <v>6</v>
      </c>
      <c r="D15341" s="42"/>
      <c r="F15341" s="343" t="s">
        <v>682</v>
      </c>
      <c r="G15341" s="53" t="s">
        <v>313</v>
      </c>
      <c r="H15341" s="99"/>
      <c r="I15341" s="105">
        <f t="shared" si="3911"/>
        <v>0</v>
      </c>
      <c r="J15341" s="100"/>
      <c r="K15341" s="100"/>
      <c r="L15341" s="105">
        <f t="shared" si="3912"/>
        <v>0</v>
      </c>
      <c r="M15341" s="100"/>
      <c r="N15341" s="100"/>
      <c r="O15341" s="115"/>
      <c r="P15341" s="35" t="s">
        <v>145</v>
      </c>
      <c r="R15341" s="352">
        <f>L15571-[1]გადასახდელები!L13961</f>
        <v>0</v>
      </c>
    </row>
    <row r="15342" spans="2:18" ht="20.25" hidden="1" customHeight="1">
      <c r="B15342" s="36" t="str">
        <f t="shared" si="3913"/>
        <v>b</v>
      </c>
      <c r="C15342" s="42">
        <v>5</v>
      </c>
      <c r="D15342" s="42"/>
      <c r="F15342" s="342" t="s">
        <v>587</v>
      </c>
      <c r="G15342" s="48" t="s">
        <v>314</v>
      </c>
      <c r="H15342" s="96">
        <f>SUM(H15343:H15362)</f>
        <v>0</v>
      </c>
      <c r="I15342" s="97">
        <f t="shared" si="3911"/>
        <v>0</v>
      </c>
      <c r="J15342" s="96">
        <f>SUM(J15343:J15362)</f>
        <v>0</v>
      </c>
      <c r="K15342" s="96">
        <f>SUM(K15343:K15362)</f>
        <v>0</v>
      </c>
      <c r="L15342" s="97">
        <f t="shared" si="3912"/>
        <v>0</v>
      </c>
      <c r="M15342" s="96">
        <f>SUM(M15343:M15362)</f>
        <v>0</v>
      </c>
      <c r="N15342" s="96">
        <f>SUM(N15343:N15362)</f>
        <v>0</v>
      </c>
      <c r="O15342" s="82" t="s">
        <v>146</v>
      </c>
      <c r="P15342" s="35" t="s">
        <v>145</v>
      </c>
      <c r="R15342" s="352">
        <f>L15572-[1]გადასახდელები!L13962</f>
        <v>0</v>
      </c>
    </row>
    <row r="15343" spans="2:18" ht="20.25" hidden="1" customHeight="1">
      <c r="B15343" s="36" t="str">
        <f t="shared" si="3913"/>
        <v>b</v>
      </c>
      <c r="C15343" s="42">
        <v>6</v>
      </c>
      <c r="D15343" s="42"/>
      <c r="F15343" s="343" t="s">
        <v>683</v>
      </c>
      <c r="G15343" s="54" t="s">
        <v>315</v>
      </c>
      <c r="H15343" s="116"/>
      <c r="I15343" s="105">
        <f t="shared" si="3911"/>
        <v>0</v>
      </c>
      <c r="J15343" s="117"/>
      <c r="K15343" s="117"/>
      <c r="L15343" s="105">
        <f t="shared" si="3912"/>
        <v>0</v>
      </c>
      <c r="M15343" s="117"/>
      <c r="N15343" s="117"/>
      <c r="P15343" s="35" t="s">
        <v>145</v>
      </c>
      <c r="R15343" s="352">
        <f>L15573-[1]გადასახდელები!L13963</f>
        <v>0</v>
      </c>
    </row>
    <row r="15344" spans="2:18" ht="20.25" hidden="1" customHeight="1">
      <c r="B15344" s="36" t="str">
        <f t="shared" si="3913"/>
        <v>b</v>
      </c>
      <c r="C15344" s="42">
        <v>6</v>
      </c>
      <c r="D15344" s="42"/>
      <c r="F15344" s="343" t="s">
        <v>684</v>
      </c>
      <c r="G15344" s="54" t="s">
        <v>316</v>
      </c>
      <c r="H15344" s="116"/>
      <c r="I15344" s="105">
        <f t="shared" si="3911"/>
        <v>0</v>
      </c>
      <c r="J15344" s="117"/>
      <c r="K15344" s="117"/>
      <c r="L15344" s="105">
        <f t="shared" si="3912"/>
        <v>0</v>
      </c>
      <c r="M15344" s="117"/>
      <c r="N15344" s="117"/>
      <c r="P15344" s="35" t="s">
        <v>145</v>
      </c>
      <c r="R15344" s="352">
        <f>L15574-[1]გადასახდელები!L13964</f>
        <v>0</v>
      </c>
    </row>
    <row r="15345" spans="2:18" ht="30.75" hidden="1" customHeight="1">
      <c r="B15345" s="36" t="str">
        <f t="shared" si="3913"/>
        <v>b</v>
      </c>
      <c r="C15345" s="42">
        <v>6</v>
      </c>
      <c r="D15345" s="42"/>
      <c r="F15345" s="343" t="s">
        <v>588</v>
      </c>
      <c r="G15345" s="54" t="s">
        <v>317</v>
      </c>
      <c r="H15345" s="116"/>
      <c r="I15345" s="105">
        <f t="shared" si="3911"/>
        <v>0</v>
      </c>
      <c r="J15345" s="117"/>
      <c r="K15345" s="117"/>
      <c r="L15345" s="105">
        <f t="shared" si="3912"/>
        <v>0</v>
      </c>
      <c r="M15345" s="117"/>
      <c r="N15345" s="117"/>
      <c r="P15345" s="35" t="s">
        <v>145</v>
      </c>
      <c r="R15345" s="352">
        <f>L15575-[1]გადასახდელები!L13965</f>
        <v>0</v>
      </c>
    </row>
    <row r="15346" spans="2:18" ht="30.75" hidden="1" customHeight="1">
      <c r="B15346" s="36" t="str">
        <f t="shared" si="3913"/>
        <v>b</v>
      </c>
      <c r="C15346" s="42">
        <v>6</v>
      </c>
      <c r="D15346" s="42"/>
      <c r="F15346" s="343" t="s">
        <v>685</v>
      </c>
      <c r="G15346" s="54" t="s">
        <v>318</v>
      </c>
      <c r="H15346" s="116"/>
      <c r="I15346" s="105">
        <f t="shared" si="3911"/>
        <v>0</v>
      </c>
      <c r="J15346" s="117"/>
      <c r="K15346" s="117"/>
      <c r="L15346" s="105">
        <f t="shared" si="3912"/>
        <v>0</v>
      </c>
      <c r="M15346" s="117"/>
      <c r="N15346" s="117"/>
      <c r="P15346" s="35" t="s">
        <v>145</v>
      </c>
      <c r="R15346" s="352">
        <f>L15576-[1]გადასახდელები!L13966</f>
        <v>0</v>
      </c>
    </row>
    <row r="15347" spans="2:18" ht="20.25" hidden="1" customHeight="1">
      <c r="B15347" s="36" t="str">
        <f t="shared" si="3913"/>
        <v>b</v>
      </c>
      <c r="C15347" s="42">
        <v>6</v>
      </c>
      <c r="D15347" s="42"/>
      <c r="F15347" s="343" t="s">
        <v>589</v>
      </c>
      <c r="G15347" s="54" t="s">
        <v>319</v>
      </c>
      <c r="H15347" s="116"/>
      <c r="I15347" s="105">
        <f t="shared" si="3911"/>
        <v>0</v>
      </c>
      <c r="J15347" s="117"/>
      <c r="K15347" s="117"/>
      <c r="L15347" s="105">
        <f t="shared" si="3912"/>
        <v>0</v>
      </c>
      <c r="M15347" s="117"/>
      <c r="N15347" s="117"/>
      <c r="P15347" s="35" t="s">
        <v>145</v>
      </c>
      <c r="R15347" s="352">
        <f>L15577-[1]გადასახდელები!L13967</f>
        <v>0</v>
      </c>
    </row>
    <row r="15348" spans="2:18" ht="20.25" hidden="1" customHeight="1">
      <c r="B15348" s="36" t="str">
        <f t="shared" si="3913"/>
        <v>b</v>
      </c>
      <c r="C15348" s="42">
        <v>6</v>
      </c>
      <c r="D15348" s="42"/>
      <c r="F15348" s="343" t="s">
        <v>686</v>
      </c>
      <c r="G15348" s="54" t="s">
        <v>320</v>
      </c>
      <c r="H15348" s="116"/>
      <c r="I15348" s="105">
        <f t="shared" si="3911"/>
        <v>0</v>
      </c>
      <c r="J15348" s="117"/>
      <c r="K15348" s="117"/>
      <c r="L15348" s="105">
        <f t="shared" si="3912"/>
        <v>0</v>
      </c>
      <c r="M15348" s="117"/>
      <c r="N15348" s="117"/>
      <c r="P15348" s="35" t="s">
        <v>145</v>
      </c>
      <c r="R15348" s="352">
        <f>L15578-[1]გადასახდელები!L13968</f>
        <v>0</v>
      </c>
    </row>
    <row r="15349" spans="2:18" ht="30.75" hidden="1" customHeight="1">
      <c r="B15349" s="36" t="str">
        <f t="shared" si="3913"/>
        <v>b</v>
      </c>
      <c r="C15349" s="42">
        <v>6</v>
      </c>
      <c r="D15349" s="42"/>
      <c r="F15349" s="343" t="s">
        <v>687</v>
      </c>
      <c r="G15349" s="54" t="s">
        <v>321</v>
      </c>
      <c r="H15349" s="116"/>
      <c r="I15349" s="105">
        <f t="shared" si="3911"/>
        <v>0</v>
      </c>
      <c r="J15349" s="117"/>
      <c r="K15349" s="117"/>
      <c r="L15349" s="105">
        <f t="shared" si="3912"/>
        <v>0</v>
      </c>
      <c r="M15349" s="117"/>
      <c r="N15349" s="117"/>
      <c r="P15349" s="35" t="s">
        <v>145</v>
      </c>
      <c r="R15349" s="352">
        <f>L15579-[1]გადასახდელები!L13969</f>
        <v>0</v>
      </c>
    </row>
    <row r="15350" spans="2:18" ht="20.25" hidden="1" customHeight="1">
      <c r="B15350" s="36" t="str">
        <f t="shared" si="3913"/>
        <v>b</v>
      </c>
      <c r="C15350" s="42">
        <v>6</v>
      </c>
      <c r="D15350" s="42"/>
      <c r="F15350" s="343" t="s">
        <v>590</v>
      </c>
      <c r="G15350" s="54" t="s">
        <v>322</v>
      </c>
      <c r="H15350" s="116"/>
      <c r="I15350" s="105">
        <f t="shared" si="3911"/>
        <v>0</v>
      </c>
      <c r="J15350" s="117"/>
      <c r="K15350" s="117"/>
      <c r="L15350" s="105">
        <f t="shared" si="3912"/>
        <v>0</v>
      </c>
      <c r="M15350" s="117"/>
      <c r="N15350" s="117"/>
      <c r="P15350" s="35" t="s">
        <v>145</v>
      </c>
      <c r="R15350" s="352">
        <f>L15580-[1]გადასახდელები!L13970</f>
        <v>0</v>
      </c>
    </row>
    <row r="15351" spans="2:18" ht="20.25" hidden="1" customHeight="1">
      <c r="B15351" s="36" t="str">
        <f t="shared" si="3913"/>
        <v>b</v>
      </c>
      <c r="C15351" s="42">
        <v>6</v>
      </c>
      <c r="D15351" s="42"/>
      <c r="F15351" s="343" t="s">
        <v>688</v>
      </c>
      <c r="G15351" s="54" t="s">
        <v>323</v>
      </c>
      <c r="H15351" s="116"/>
      <c r="I15351" s="105">
        <f t="shared" si="3911"/>
        <v>0</v>
      </c>
      <c r="J15351" s="117"/>
      <c r="K15351" s="117"/>
      <c r="L15351" s="105">
        <f t="shared" si="3912"/>
        <v>0</v>
      </c>
      <c r="M15351" s="117"/>
      <c r="N15351" s="117"/>
      <c r="P15351" s="35" t="s">
        <v>145</v>
      </c>
      <c r="R15351" s="352">
        <f>L15581-[1]გადასახდელები!L13971</f>
        <v>0</v>
      </c>
    </row>
    <row r="15352" spans="2:18" ht="20.25" hidden="1" customHeight="1">
      <c r="B15352" s="36" t="str">
        <f t="shared" si="3913"/>
        <v>b</v>
      </c>
      <c r="C15352" s="42">
        <v>6</v>
      </c>
      <c r="D15352" s="42"/>
      <c r="F15352" s="343" t="s">
        <v>689</v>
      </c>
      <c r="G15352" s="54" t="s">
        <v>324</v>
      </c>
      <c r="H15352" s="116"/>
      <c r="I15352" s="105">
        <f t="shared" si="3911"/>
        <v>0</v>
      </c>
      <c r="J15352" s="117"/>
      <c r="K15352" s="117"/>
      <c r="L15352" s="105">
        <f t="shared" si="3912"/>
        <v>0</v>
      </c>
      <c r="M15352" s="117"/>
      <c r="N15352" s="117"/>
      <c r="P15352" s="35" t="s">
        <v>145</v>
      </c>
      <c r="R15352" s="352">
        <f>L15582-[1]გადასახდელები!L13972</f>
        <v>0</v>
      </c>
    </row>
    <row r="15353" spans="2:18" ht="20.25" hidden="1" customHeight="1">
      <c r="B15353" s="36" t="str">
        <f t="shared" si="3913"/>
        <v>b</v>
      </c>
      <c r="C15353" s="42">
        <v>6</v>
      </c>
      <c r="D15353" s="42"/>
      <c r="F15353" s="343" t="s">
        <v>690</v>
      </c>
      <c r="G15353" s="54" t="s">
        <v>325</v>
      </c>
      <c r="H15353" s="116"/>
      <c r="I15353" s="105">
        <f t="shared" si="3911"/>
        <v>0</v>
      </c>
      <c r="J15353" s="117"/>
      <c r="K15353" s="117"/>
      <c r="L15353" s="105">
        <f t="shared" si="3912"/>
        <v>0</v>
      </c>
      <c r="M15353" s="117"/>
      <c r="N15353" s="117"/>
      <c r="P15353" s="35" t="s">
        <v>145</v>
      </c>
      <c r="R15353" s="352">
        <f>L15583-[1]გადასახდელები!L13973</f>
        <v>0</v>
      </c>
    </row>
    <row r="15354" spans="2:18" ht="20.25" hidden="1" customHeight="1">
      <c r="B15354" s="36" t="str">
        <f t="shared" si="3913"/>
        <v>b</v>
      </c>
      <c r="C15354" s="42">
        <v>6</v>
      </c>
      <c r="D15354" s="42"/>
      <c r="F15354" s="343" t="s">
        <v>691</v>
      </c>
      <c r="G15354" s="54" t="s">
        <v>326</v>
      </c>
      <c r="H15354" s="116"/>
      <c r="I15354" s="105">
        <f t="shared" si="3911"/>
        <v>0</v>
      </c>
      <c r="J15354" s="117"/>
      <c r="K15354" s="117"/>
      <c r="L15354" s="105">
        <f t="shared" si="3912"/>
        <v>0</v>
      </c>
      <c r="M15354" s="117"/>
      <c r="N15354" s="117"/>
      <c r="P15354" s="35" t="s">
        <v>145</v>
      </c>
      <c r="R15354" s="352">
        <f>L15584-[1]გადასახდელები!L13974</f>
        <v>0</v>
      </c>
    </row>
    <row r="15355" spans="2:18" ht="20.25" hidden="1" customHeight="1">
      <c r="B15355" s="36" t="str">
        <f t="shared" si="3913"/>
        <v>b</v>
      </c>
      <c r="C15355" s="42">
        <v>6</v>
      </c>
      <c r="D15355" s="42"/>
      <c r="F15355" s="343" t="s">
        <v>692</v>
      </c>
      <c r="G15355" s="54" t="s">
        <v>327</v>
      </c>
      <c r="H15355" s="116"/>
      <c r="I15355" s="105">
        <f t="shared" si="3911"/>
        <v>0</v>
      </c>
      <c r="J15355" s="117"/>
      <c r="K15355" s="117"/>
      <c r="L15355" s="105">
        <f t="shared" si="3912"/>
        <v>0</v>
      </c>
      <c r="M15355" s="117"/>
      <c r="N15355" s="117"/>
      <c r="P15355" s="35" t="s">
        <v>145</v>
      </c>
      <c r="R15355" s="352">
        <f>L15585-[1]გადასახდელები!L13975</f>
        <v>0</v>
      </c>
    </row>
    <row r="15356" spans="2:18" ht="20.25" hidden="1" customHeight="1">
      <c r="B15356" s="36" t="str">
        <f t="shared" si="3913"/>
        <v>b</v>
      </c>
      <c r="C15356" s="42">
        <v>6</v>
      </c>
      <c r="D15356" s="42"/>
      <c r="F15356" s="343" t="s">
        <v>693</v>
      </c>
      <c r="G15356" s="54" t="s">
        <v>328</v>
      </c>
      <c r="H15356" s="116"/>
      <c r="I15356" s="105">
        <f t="shared" si="3911"/>
        <v>0</v>
      </c>
      <c r="J15356" s="117"/>
      <c r="K15356" s="117"/>
      <c r="L15356" s="105">
        <f t="shared" si="3912"/>
        <v>0</v>
      </c>
      <c r="M15356" s="117"/>
      <c r="N15356" s="117"/>
      <c r="P15356" s="35" t="s">
        <v>145</v>
      </c>
      <c r="R15356" s="352">
        <f>L15586-[1]გადასახდელები!L13976</f>
        <v>0</v>
      </c>
    </row>
    <row r="15357" spans="2:18" ht="20.25" hidden="1" customHeight="1">
      <c r="B15357" s="36" t="str">
        <f t="shared" si="3913"/>
        <v>b</v>
      </c>
      <c r="C15357" s="42">
        <v>6</v>
      </c>
      <c r="D15357" s="42"/>
      <c r="F15357" s="343" t="s">
        <v>694</v>
      </c>
      <c r="G15357" s="54" t="s">
        <v>329</v>
      </c>
      <c r="H15357" s="116"/>
      <c r="I15357" s="105">
        <f t="shared" si="3911"/>
        <v>0</v>
      </c>
      <c r="J15357" s="117"/>
      <c r="K15357" s="117"/>
      <c r="L15357" s="105">
        <f t="shared" si="3912"/>
        <v>0</v>
      </c>
      <c r="M15357" s="117"/>
      <c r="N15357" s="117"/>
      <c r="P15357" s="35" t="s">
        <v>145</v>
      </c>
      <c r="R15357" s="352">
        <f>L15587-[1]გადასახდელები!L13977</f>
        <v>0</v>
      </c>
    </row>
    <row r="15358" spans="2:18" ht="20.25" hidden="1" customHeight="1">
      <c r="B15358" s="36" t="str">
        <f t="shared" si="3913"/>
        <v>b</v>
      </c>
      <c r="C15358" s="42">
        <v>6</v>
      </c>
      <c r="D15358" s="42"/>
      <c r="F15358" s="343" t="s">
        <v>695</v>
      </c>
      <c r="G15358" s="54" t="s">
        <v>330</v>
      </c>
      <c r="H15358" s="116"/>
      <c r="I15358" s="105">
        <f t="shared" si="3911"/>
        <v>0</v>
      </c>
      <c r="J15358" s="117"/>
      <c r="K15358" s="117"/>
      <c r="L15358" s="105">
        <f t="shared" si="3912"/>
        <v>0</v>
      </c>
      <c r="M15358" s="117"/>
      <c r="N15358" s="117"/>
      <c r="P15358" s="35" t="s">
        <v>145</v>
      </c>
      <c r="R15358" s="352">
        <f>L15588-[1]გადასახდელები!L13978</f>
        <v>0</v>
      </c>
    </row>
    <row r="15359" spans="2:18" ht="20.25" hidden="1" customHeight="1">
      <c r="B15359" s="36" t="str">
        <f t="shared" si="3913"/>
        <v>b</v>
      </c>
      <c r="C15359" s="42">
        <v>6</v>
      </c>
      <c r="D15359" s="42"/>
      <c r="F15359" s="343" t="s">
        <v>696</v>
      </c>
      <c r="G15359" s="54" t="s">
        <v>331</v>
      </c>
      <c r="H15359" s="116"/>
      <c r="I15359" s="105">
        <f t="shared" si="3911"/>
        <v>0</v>
      </c>
      <c r="J15359" s="117"/>
      <c r="K15359" s="117"/>
      <c r="L15359" s="105">
        <f t="shared" si="3912"/>
        <v>0</v>
      </c>
      <c r="M15359" s="117"/>
      <c r="N15359" s="117"/>
      <c r="P15359" s="35" t="s">
        <v>145</v>
      </c>
      <c r="R15359" s="352">
        <f>L15589-[1]გადასახდელები!L13979</f>
        <v>0</v>
      </c>
    </row>
    <row r="15360" spans="2:18" ht="20.25" hidden="1" customHeight="1">
      <c r="B15360" s="36" t="str">
        <f t="shared" si="3913"/>
        <v>b</v>
      </c>
      <c r="C15360" s="42">
        <v>6</v>
      </c>
      <c r="D15360" s="42"/>
      <c r="F15360" s="343" t="s">
        <v>697</v>
      </c>
      <c r="G15360" s="55" t="s">
        <v>332</v>
      </c>
      <c r="H15360" s="116"/>
      <c r="I15360" s="105">
        <f t="shared" si="3911"/>
        <v>0</v>
      </c>
      <c r="J15360" s="117"/>
      <c r="K15360" s="117"/>
      <c r="L15360" s="105">
        <f t="shared" si="3912"/>
        <v>0</v>
      </c>
      <c r="M15360" s="117"/>
      <c r="N15360" s="117"/>
      <c r="P15360" s="35" t="s">
        <v>145</v>
      </c>
      <c r="R15360" s="352">
        <f>L15590-[1]გადასახდელები!L13980</f>
        <v>0</v>
      </c>
    </row>
    <row r="15361" spans="2:18" ht="20.25" hidden="1" customHeight="1">
      <c r="B15361" s="36" t="str">
        <f t="shared" si="3913"/>
        <v>b</v>
      </c>
      <c r="C15361" s="42">
        <v>6</v>
      </c>
      <c r="D15361" s="42"/>
      <c r="F15361" s="343" t="s">
        <v>698</v>
      </c>
      <c r="G15361" s="54" t="s">
        <v>333</v>
      </c>
      <c r="H15361" s="116"/>
      <c r="I15361" s="105">
        <f t="shared" si="3911"/>
        <v>0</v>
      </c>
      <c r="J15361" s="117"/>
      <c r="K15361" s="117"/>
      <c r="L15361" s="105">
        <f t="shared" si="3912"/>
        <v>0</v>
      </c>
      <c r="M15361" s="117"/>
      <c r="N15361" s="117"/>
      <c r="P15361" s="35" t="s">
        <v>145</v>
      </c>
      <c r="R15361" s="352">
        <f>L15591-[1]გადასახდელები!L13981</f>
        <v>0</v>
      </c>
    </row>
    <row r="15362" spans="2:18" ht="30.75" hidden="1" customHeight="1">
      <c r="B15362" s="36" t="str">
        <f t="shared" si="3913"/>
        <v>b</v>
      </c>
      <c r="C15362" s="42">
        <v>6</v>
      </c>
      <c r="D15362" s="42"/>
      <c r="F15362" s="343" t="s">
        <v>591</v>
      </c>
      <c r="G15362" s="54" t="s">
        <v>334</v>
      </c>
      <c r="H15362" s="116"/>
      <c r="I15362" s="105">
        <f t="shared" si="3911"/>
        <v>0</v>
      </c>
      <c r="J15362" s="117"/>
      <c r="K15362" s="117"/>
      <c r="L15362" s="105">
        <f t="shared" si="3912"/>
        <v>0</v>
      </c>
      <c r="M15362" s="117"/>
      <c r="N15362" s="117"/>
      <c r="P15362" s="35" t="s">
        <v>145</v>
      </c>
      <c r="R15362" s="352">
        <f>L15592-[1]გადასახდელები!L13982</f>
        <v>0</v>
      </c>
    </row>
    <row r="15363" spans="2:18" ht="20.25" hidden="1" customHeight="1">
      <c r="B15363" s="36" t="str">
        <f t="shared" si="3913"/>
        <v>b</v>
      </c>
      <c r="C15363" s="42">
        <v>4</v>
      </c>
      <c r="D15363" s="42"/>
      <c r="F15363" s="342" t="s">
        <v>699</v>
      </c>
      <c r="G15363" s="47" t="s">
        <v>335</v>
      </c>
      <c r="H15363" s="93">
        <f>H15364+H15365</f>
        <v>0</v>
      </c>
      <c r="I15363" s="94">
        <f t="shared" si="3911"/>
        <v>0</v>
      </c>
      <c r="J15363" s="93">
        <f>J15364+J15365</f>
        <v>0</v>
      </c>
      <c r="K15363" s="93">
        <f>K15364+K15365</f>
        <v>0</v>
      </c>
      <c r="L15363" s="94">
        <f t="shared" si="3912"/>
        <v>0</v>
      </c>
      <c r="M15363" s="93">
        <f>M15364+M15365</f>
        <v>0</v>
      </c>
      <c r="N15363" s="93">
        <f>N15364+N15365</f>
        <v>0</v>
      </c>
      <c r="O15363" s="82" t="s">
        <v>146</v>
      </c>
      <c r="P15363" s="35" t="s">
        <v>145</v>
      </c>
      <c r="R15363" s="352">
        <f>L15593-[1]გადასახდელები!L13983</f>
        <v>0</v>
      </c>
    </row>
    <row r="15364" spans="2:18" ht="20.25" hidden="1" customHeight="1">
      <c r="B15364" s="36" t="str">
        <f t="shared" si="3913"/>
        <v>b</v>
      </c>
      <c r="C15364" s="42">
        <v>5</v>
      </c>
      <c r="D15364" s="42"/>
      <c r="F15364" s="343" t="s">
        <v>700</v>
      </c>
      <c r="G15364" s="48" t="s">
        <v>336</v>
      </c>
      <c r="H15364" s="101"/>
      <c r="I15364" s="97">
        <f t="shared" si="3911"/>
        <v>0</v>
      </c>
      <c r="J15364" s="102"/>
      <c r="K15364" s="102"/>
      <c r="L15364" s="97">
        <f t="shared" si="3912"/>
        <v>0</v>
      </c>
      <c r="M15364" s="102"/>
      <c r="N15364" s="102"/>
      <c r="O15364" s="115"/>
      <c r="P15364" s="35" t="s">
        <v>145</v>
      </c>
      <c r="R15364" s="352">
        <f>L15594-[1]გადასახდელები!L13984</f>
        <v>0</v>
      </c>
    </row>
    <row r="15365" spans="2:18" ht="20.25" hidden="1" customHeight="1">
      <c r="B15365" s="36" t="str">
        <f t="shared" si="3913"/>
        <v>b</v>
      </c>
      <c r="C15365" s="42">
        <v>5</v>
      </c>
      <c r="D15365" s="42"/>
      <c r="F15365" s="342" t="s">
        <v>701</v>
      </c>
      <c r="G15365" s="48" t="s">
        <v>337</v>
      </c>
      <c r="H15365" s="119">
        <f>H15366+H15367</f>
        <v>0</v>
      </c>
      <c r="I15365" s="105">
        <f t="shared" si="3911"/>
        <v>0</v>
      </c>
      <c r="J15365" s="119">
        <f>J15366+J15367</f>
        <v>0</v>
      </c>
      <c r="K15365" s="119">
        <f>K15366+K15367</f>
        <v>0</v>
      </c>
      <c r="L15365" s="105">
        <f t="shared" si="3912"/>
        <v>0</v>
      </c>
      <c r="M15365" s="119">
        <f>M15366+M15367</f>
        <v>0</v>
      </c>
      <c r="N15365" s="119">
        <f>N15366+N15367</f>
        <v>0</v>
      </c>
      <c r="O15365" s="82" t="s">
        <v>146</v>
      </c>
      <c r="P15365" s="35" t="s">
        <v>145</v>
      </c>
      <c r="R15365" s="352">
        <f>L15595-[1]გადასახდელები!L13985</f>
        <v>0</v>
      </c>
    </row>
    <row r="15366" spans="2:18" ht="20.25" hidden="1" customHeight="1">
      <c r="B15366" s="36" t="str">
        <f t="shared" si="3913"/>
        <v>b</v>
      </c>
      <c r="C15366" s="42">
        <v>6</v>
      </c>
      <c r="D15366" s="42"/>
      <c r="F15366" s="343" t="s">
        <v>702</v>
      </c>
      <c r="G15366" s="54" t="s">
        <v>338</v>
      </c>
      <c r="H15366" s="116"/>
      <c r="I15366" s="105">
        <f t="shared" si="3911"/>
        <v>0</v>
      </c>
      <c r="J15366" s="117"/>
      <c r="K15366" s="117"/>
      <c r="L15366" s="105">
        <f t="shared" si="3912"/>
        <v>0</v>
      </c>
      <c r="M15366" s="117"/>
      <c r="N15366" s="117"/>
      <c r="P15366" s="35" t="s">
        <v>145</v>
      </c>
      <c r="R15366" s="352">
        <f>L15596-[1]გადასახდელები!L13986</f>
        <v>0</v>
      </c>
    </row>
    <row r="15367" spans="2:18" ht="20.25" hidden="1" customHeight="1">
      <c r="B15367" s="36" t="str">
        <f t="shared" si="3913"/>
        <v>b</v>
      </c>
      <c r="C15367" s="42">
        <v>6</v>
      </c>
      <c r="D15367" s="42"/>
      <c r="F15367" s="343" t="s">
        <v>703</v>
      </c>
      <c r="G15367" s="54" t="s">
        <v>339</v>
      </c>
      <c r="H15367" s="116"/>
      <c r="I15367" s="105">
        <f t="shared" si="3911"/>
        <v>0</v>
      </c>
      <c r="J15367" s="117"/>
      <c r="K15367" s="117"/>
      <c r="L15367" s="105">
        <f t="shared" si="3912"/>
        <v>0</v>
      </c>
      <c r="M15367" s="117"/>
      <c r="N15367" s="117"/>
      <c r="P15367" s="35" t="s">
        <v>145</v>
      </c>
      <c r="R15367" s="352">
        <f>L15597-[1]გადასახდელები!L13987</f>
        <v>0</v>
      </c>
    </row>
    <row r="15368" spans="2:18" ht="30.75" hidden="1" customHeight="1">
      <c r="B15368" s="36" t="str">
        <f t="shared" si="3913"/>
        <v>b</v>
      </c>
      <c r="C15368" s="42">
        <v>3</v>
      </c>
      <c r="D15368" s="42"/>
      <c r="F15368" s="342" t="s">
        <v>704</v>
      </c>
      <c r="G15368" s="51" t="s">
        <v>340</v>
      </c>
      <c r="H15368" s="89">
        <f>H15369+H15370</f>
        <v>0</v>
      </c>
      <c r="I15368" s="90">
        <f t="shared" si="3911"/>
        <v>0</v>
      </c>
      <c r="J15368" s="89">
        <f>J15369+J15370</f>
        <v>0</v>
      </c>
      <c r="K15368" s="89">
        <f>K15369+K15370</f>
        <v>0</v>
      </c>
      <c r="L15368" s="90">
        <f t="shared" si="3912"/>
        <v>0</v>
      </c>
      <c r="M15368" s="89">
        <f>M15369+M15370</f>
        <v>0</v>
      </c>
      <c r="N15368" s="89">
        <f>N15369+N15370</f>
        <v>0</v>
      </c>
      <c r="O15368" s="82" t="s">
        <v>146</v>
      </c>
      <c r="P15368" s="35" t="s">
        <v>145</v>
      </c>
      <c r="R15368" s="352">
        <f>L15598-[1]გადასახდელები!L13988</f>
        <v>0</v>
      </c>
    </row>
    <row r="15369" spans="2:18" ht="30.75" hidden="1" customHeight="1">
      <c r="B15369" s="36" t="str">
        <f t="shared" si="3913"/>
        <v>b</v>
      </c>
      <c r="C15369" s="42">
        <v>4</v>
      </c>
      <c r="D15369" s="42"/>
      <c r="F15369" s="343" t="s">
        <v>705</v>
      </c>
      <c r="G15369" s="47" t="s">
        <v>341</v>
      </c>
      <c r="H15369" s="103"/>
      <c r="I15369" s="94">
        <f t="shared" si="3911"/>
        <v>0</v>
      </c>
      <c r="J15369" s="104"/>
      <c r="K15369" s="104"/>
      <c r="L15369" s="94">
        <f t="shared" si="3912"/>
        <v>0</v>
      </c>
      <c r="M15369" s="104"/>
      <c r="N15369" s="104"/>
      <c r="P15369" s="35" t="s">
        <v>145</v>
      </c>
      <c r="R15369" s="352">
        <f>L15599-[1]გადასახდელები!L13989</f>
        <v>0</v>
      </c>
    </row>
    <row r="15370" spans="2:18" ht="30.75" hidden="1" customHeight="1">
      <c r="B15370" s="36" t="str">
        <f t="shared" si="3913"/>
        <v>b</v>
      </c>
      <c r="C15370" s="42">
        <v>4</v>
      </c>
      <c r="D15370" s="42"/>
      <c r="F15370" s="342" t="s">
        <v>706</v>
      </c>
      <c r="G15370" s="47" t="s">
        <v>342</v>
      </c>
      <c r="H15370" s="93">
        <f>H15371+H15372+H15373+H15374</f>
        <v>0</v>
      </c>
      <c r="I15370" s="94">
        <f t="shared" si="3911"/>
        <v>0</v>
      </c>
      <c r="J15370" s="93">
        <f>J15371+J15372+J15373+J15374</f>
        <v>0</v>
      </c>
      <c r="K15370" s="93">
        <f>K15371+K15372+K15373+K15374</f>
        <v>0</v>
      </c>
      <c r="L15370" s="94">
        <f t="shared" si="3912"/>
        <v>0</v>
      </c>
      <c r="M15370" s="93">
        <f>M15371+M15372+M15373+M15374</f>
        <v>0</v>
      </c>
      <c r="N15370" s="93">
        <f>N15371+N15372+N15373+N15374</f>
        <v>0</v>
      </c>
      <c r="O15370" s="82" t="s">
        <v>146</v>
      </c>
      <c r="P15370" s="35" t="s">
        <v>145</v>
      </c>
      <c r="R15370" s="352">
        <f>L15600-[1]გადასახდელები!L13990</f>
        <v>0</v>
      </c>
    </row>
    <row r="15371" spans="2:18" ht="30.75" hidden="1" customHeight="1">
      <c r="B15371" s="36" t="str">
        <f t="shared" si="3913"/>
        <v>b</v>
      </c>
      <c r="C15371" s="42">
        <v>5</v>
      </c>
      <c r="D15371" s="42"/>
      <c r="F15371" s="343" t="s">
        <v>707</v>
      </c>
      <c r="G15371" s="48" t="s">
        <v>343</v>
      </c>
      <c r="H15371" s="101"/>
      <c r="I15371" s="97">
        <f t="shared" si="3911"/>
        <v>0</v>
      </c>
      <c r="J15371" s="102"/>
      <c r="K15371" s="102"/>
      <c r="L15371" s="97">
        <f t="shared" si="3912"/>
        <v>0</v>
      </c>
      <c r="M15371" s="102"/>
      <c r="N15371" s="102"/>
      <c r="P15371" s="35" t="s">
        <v>145</v>
      </c>
      <c r="R15371" s="352">
        <f>L15601-[1]გადასახდელები!L13991</f>
        <v>0</v>
      </c>
    </row>
    <row r="15372" spans="2:18" ht="20.25" hidden="1" customHeight="1">
      <c r="B15372" s="36" t="str">
        <f t="shared" si="3913"/>
        <v>b</v>
      </c>
      <c r="C15372" s="42">
        <v>5</v>
      </c>
      <c r="D15372" s="42"/>
      <c r="F15372" s="343" t="s">
        <v>708</v>
      </c>
      <c r="G15372" s="48" t="s">
        <v>344</v>
      </c>
      <c r="H15372" s="101"/>
      <c r="I15372" s="97">
        <f t="shared" si="3911"/>
        <v>0</v>
      </c>
      <c r="J15372" s="102"/>
      <c r="K15372" s="102"/>
      <c r="L15372" s="97">
        <f t="shared" si="3912"/>
        <v>0</v>
      </c>
      <c r="M15372" s="102"/>
      <c r="N15372" s="102"/>
      <c r="P15372" s="35" t="s">
        <v>145</v>
      </c>
      <c r="R15372" s="352">
        <f>L15602-[1]გადასახდელები!L13992</f>
        <v>0</v>
      </c>
    </row>
    <row r="15373" spans="2:18" ht="20.25" hidden="1" customHeight="1">
      <c r="B15373" s="36" t="str">
        <f t="shared" si="3913"/>
        <v>b</v>
      </c>
      <c r="C15373" s="42">
        <v>5</v>
      </c>
      <c r="D15373" s="42"/>
      <c r="F15373" s="343" t="s">
        <v>709</v>
      </c>
      <c r="G15373" s="48" t="s">
        <v>345</v>
      </c>
      <c r="H15373" s="101"/>
      <c r="I15373" s="97">
        <f t="shared" si="3911"/>
        <v>0</v>
      </c>
      <c r="J15373" s="102"/>
      <c r="K15373" s="102"/>
      <c r="L15373" s="97">
        <f t="shared" si="3912"/>
        <v>0</v>
      </c>
      <c r="M15373" s="102"/>
      <c r="N15373" s="102"/>
      <c r="P15373" s="35" t="s">
        <v>145</v>
      </c>
      <c r="R15373" s="352">
        <f>L15603-[1]გადასახდელები!L13993</f>
        <v>0</v>
      </c>
    </row>
    <row r="15374" spans="2:18" ht="20.25" hidden="1" customHeight="1">
      <c r="B15374" s="36" t="str">
        <f t="shared" si="3913"/>
        <v>b</v>
      </c>
      <c r="C15374" s="42">
        <v>5</v>
      </c>
      <c r="D15374" s="42"/>
      <c r="F15374" s="343" t="s">
        <v>710</v>
      </c>
      <c r="G15374" s="48" t="s">
        <v>214</v>
      </c>
      <c r="H15374" s="101"/>
      <c r="I15374" s="97">
        <f t="shared" si="3911"/>
        <v>0</v>
      </c>
      <c r="J15374" s="102"/>
      <c r="K15374" s="102"/>
      <c r="L15374" s="97">
        <f t="shared" si="3912"/>
        <v>0</v>
      </c>
      <c r="M15374" s="102"/>
      <c r="N15374" s="102"/>
      <c r="P15374" s="35" t="s">
        <v>145</v>
      </c>
      <c r="R15374" s="352">
        <f>L15604-[1]გადასახდელები!L13994</f>
        <v>0</v>
      </c>
    </row>
    <row r="15375" spans="2:18" ht="20.25" hidden="1" customHeight="1">
      <c r="B15375" s="36" t="str">
        <f t="shared" si="3913"/>
        <v>b</v>
      </c>
      <c r="C15375" s="42">
        <v>3</v>
      </c>
      <c r="D15375" s="42"/>
      <c r="F15375" s="343" t="s">
        <v>711</v>
      </c>
      <c r="G15375" s="51" t="s">
        <v>346</v>
      </c>
      <c r="H15375" s="111"/>
      <c r="I15375" s="90">
        <f t="shared" si="3911"/>
        <v>0</v>
      </c>
      <c r="J15375" s="112"/>
      <c r="K15375" s="112"/>
      <c r="L15375" s="90">
        <f t="shared" si="3912"/>
        <v>0</v>
      </c>
      <c r="M15375" s="112"/>
      <c r="N15375" s="112"/>
      <c r="P15375" s="35" t="s">
        <v>145</v>
      </c>
      <c r="R15375" s="352">
        <f>L15605-[1]გადასახდელები!L13995</f>
        <v>0</v>
      </c>
    </row>
    <row r="15376" spans="2:18" ht="20.25" hidden="1" customHeight="1">
      <c r="B15376" s="36" t="str">
        <f t="shared" si="3913"/>
        <v>b</v>
      </c>
      <c r="C15376" s="42">
        <v>3</v>
      </c>
      <c r="D15376" s="42"/>
      <c r="F15376" s="342" t="s">
        <v>712</v>
      </c>
      <c r="G15376" s="51" t="s">
        <v>347</v>
      </c>
      <c r="H15376" s="89">
        <f>H15377+H15378+H15379+H15382</f>
        <v>0</v>
      </c>
      <c r="I15376" s="90">
        <f t="shared" si="3911"/>
        <v>0</v>
      </c>
      <c r="J15376" s="89">
        <f>J15377+J15378+J15379+J15382</f>
        <v>0</v>
      </c>
      <c r="K15376" s="89">
        <f>K15377+K15378+K15379+K15382</f>
        <v>0</v>
      </c>
      <c r="L15376" s="90">
        <f t="shared" si="3912"/>
        <v>0</v>
      </c>
      <c r="M15376" s="89">
        <f>M15377+M15378+M15379+M15382</f>
        <v>0</v>
      </c>
      <c r="N15376" s="89">
        <f>N15377+N15378+N15379+N15382</f>
        <v>0</v>
      </c>
      <c r="O15376" s="82" t="s">
        <v>146</v>
      </c>
      <c r="P15376" s="35" t="s">
        <v>145</v>
      </c>
      <c r="R15376" s="352">
        <f>L15606-[1]გადასახდელები!L13996</f>
        <v>0</v>
      </c>
    </row>
    <row r="15377" spans="2:18" ht="30.75" hidden="1" customHeight="1">
      <c r="B15377" s="36" t="str">
        <f t="shared" si="3913"/>
        <v>b</v>
      </c>
      <c r="C15377" s="42">
        <v>4</v>
      </c>
      <c r="D15377" s="42"/>
      <c r="F15377" s="343" t="s">
        <v>713</v>
      </c>
      <c r="G15377" s="47" t="s">
        <v>348</v>
      </c>
      <c r="H15377" s="103"/>
      <c r="I15377" s="94">
        <f t="shared" si="3911"/>
        <v>0</v>
      </c>
      <c r="J15377" s="104"/>
      <c r="K15377" s="104"/>
      <c r="L15377" s="94">
        <f t="shared" si="3912"/>
        <v>0</v>
      </c>
      <c r="M15377" s="104"/>
      <c r="N15377" s="104"/>
      <c r="O15377" s="115"/>
      <c r="P15377" s="35" t="s">
        <v>145</v>
      </c>
      <c r="R15377" s="352">
        <f>L15607-[1]გადასახდელები!L13997</f>
        <v>0</v>
      </c>
    </row>
    <row r="15378" spans="2:18" ht="20.25" hidden="1" customHeight="1">
      <c r="B15378" s="36" t="str">
        <f t="shared" si="3913"/>
        <v>b</v>
      </c>
      <c r="C15378" s="42">
        <v>4</v>
      </c>
      <c r="D15378" s="42"/>
      <c r="F15378" s="343" t="s">
        <v>714</v>
      </c>
      <c r="G15378" s="47" t="s">
        <v>349</v>
      </c>
      <c r="H15378" s="103"/>
      <c r="I15378" s="94">
        <f t="shared" ref="I15378:I15413" si="3914">J15378+K15378</f>
        <v>0</v>
      </c>
      <c r="J15378" s="104"/>
      <c r="K15378" s="104"/>
      <c r="L15378" s="94">
        <f t="shared" ref="L15378:L15413" si="3915">M15378+N15378</f>
        <v>0</v>
      </c>
      <c r="M15378" s="104"/>
      <c r="N15378" s="104"/>
      <c r="O15378" s="115"/>
      <c r="P15378" s="35" t="s">
        <v>145</v>
      </c>
      <c r="R15378" s="352">
        <f>L15608-[1]გადასახდელები!L13998</f>
        <v>0</v>
      </c>
    </row>
    <row r="15379" spans="2:18" ht="20.25" hidden="1" customHeight="1">
      <c r="B15379" s="36" t="str">
        <f t="shared" si="3913"/>
        <v>b</v>
      </c>
      <c r="C15379" s="42">
        <v>4</v>
      </c>
      <c r="D15379" s="42"/>
      <c r="F15379" s="342" t="s">
        <v>715</v>
      </c>
      <c r="G15379" s="47" t="s">
        <v>350</v>
      </c>
      <c r="H15379" s="93">
        <f>H15380+H15381</f>
        <v>0</v>
      </c>
      <c r="I15379" s="94">
        <f t="shared" si="3914"/>
        <v>0</v>
      </c>
      <c r="J15379" s="93">
        <f>J15380+J15381</f>
        <v>0</v>
      </c>
      <c r="K15379" s="93">
        <f>K15380+K15381</f>
        <v>0</v>
      </c>
      <c r="L15379" s="94">
        <f t="shared" si="3915"/>
        <v>0</v>
      </c>
      <c r="M15379" s="93">
        <f>M15380+M15381</f>
        <v>0</v>
      </c>
      <c r="N15379" s="93">
        <f>N15380+N15381</f>
        <v>0</v>
      </c>
      <c r="O15379" s="82" t="s">
        <v>146</v>
      </c>
      <c r="P15379" s="35" t="s">
        <v>145</v>
      </c>
      <c r="R15379" s="352">
        <f>L15609-[1]გადასახდელები!L13999</f>
        <v>0</v>
      </c>
    </row>
    <row r="15380" spans="2:18" ht="30.75" hidden="1" customHeight="1">
      <c r="B15380" s="36" t="str">
        <f t="shared" si="3913"/>
        <v>b</v>
      </c>
      <c r="C15380" s="42">
        <v>5</v>
      </c>
      <c r="D15380" s="42"/>
      <c r="F15380" s="343" t="s">
        <v>716</v>
      </c>
      <c r="G15380" s="48" t="s">
        <v>351</v>
      </c>
      <c r="H15380" s="101"/>
      <c r="I15380" s="97">
        <f t="shared" si="3914"/>
        <v>0</v>
      </c>
      <c r="J15380" s="102"/>
      <c r="K15380" s="102"/>
      <c r="L15380" s="97">
        <f t="shared" si="3915"/>
        <v>0</v>
      </c>
      <c r="M15380" s="102"/>
      <c r="N15380" s="102"/>
      <c r="P15380" s="35" t="s">
        <v>145</v>
      </c>
      <c r="R15380" s="352">
        <f>L15610-[1]გადასახდელები!L14000</f>
        <v>0</v>
      </c>
    </row>
    <row r="15381" spans="2:18" ht="20.25" hidden="1" customHeight="1">
      <c r="B15381" s="36" t="str">
        <f t="shared" si="3913"/>
        <v>b</v>
      </c>
      <c r="C15381" s="42">
        <v>5</v>
      </c>
      <c r="D15381" s="42"/>
      <c r="F15381" s="343" t="s">
        <v>717</v>
      </c>
      <c r="G15381" s="48" t="s">
        <v>352</v>
      </c>
      <c r="H15381" s="101"/>
      <c r="I15381" s="97">
        <f t="shared" si="3914"/>
        <v>0</v>
      </c>
      <c r="J15381" s="102"/>
      <c r="K15381" s="102"/>
      <c r="L15381" s="97">
        <f t="shared" si="3915"/>
        <v>0</v>
      </c>
      <c r="M15381" s="102"/>
      <c r="N15381" s="102"/>
      <c r="P15381" s="35" t="s">
        <v>145</v>
      </c>
      <c r="R15381" s="352">
        <f>L15611-[1]გადასახდელები!L14001</f>
        <v>0</v>
      </c>
    </row>
    <row r="15382" spans="2:18" ht="20.25" hidden="1" customHeight="1">
      <c r="B15382" s="36" t="str">
        <f t="shared" si="3913"/>
        <v>b</v>
      </c>
      <c r="C15382" s="42">
        <v>4</v>
      </c>
      <c r="D15382" s="42"/>
      <c r="F15382" s="343" t="s">
        <v>718</v>
      </c>
      <c r="G15382" s="47" t="s">
        <v>353</v>
      </c>
      <c r="H15382" s="103"/>
      <c r="I15382" s="94">
        <f t="shared" si="3914"/>
        <v>0</v>
      </c>
      <c r="J15382" s="104"/>
      <c r="K15382" s="104"/>
      <c r="L15382" s="94">
        <f t="shared" si="3915"/>
        <v>0</v>
      </c>
      <c r="M15382" s="104"/>
      <c r="N15382" s="104"/>
      <c r="P15382" s="35" t="s">
        <v>145</v>
      </c>
      <c r="R15382" s="352">
        <f>L15612-[1]გადასახდელები!L14002</f>
        <v>0</v>
      </c>
    </row>
    <row r="15383" spans="2:18" ht="20.25" hidden="1" customHeight="1">
      <c r="B15383" s="36" t="str">
        <f t="shared" si="3913"/>
        <v>b</v>
      </c>
      <c r="C15383" s="42">
        <v>2</v>
      </c>
      <c r="D15383" s="42"/>
      <c r="F15383" s="30"/>
      <c r="G15383" s="60" t="s">
        <v>354</v>
      </c>
      <c r="H15383" s="86">
        <f>H15384+H15391+H15398</f>
        <v>0</v>
      </c>
      <c r="I15383" s="87">
        <f t="shared" si="3914"/>
        <v>0</v>
      </c>
      <c r="J15383" s="88">
        <f>J15384+J15391+J15398</f>
        <v>0</v>
      </c>
      <c r="K15383" s="88">
        <f>K15384+K15391+K15398</f>
        <v>0</v>
      </c>
      <c r="L15383" s="87">
        <f t="shared" si="3915"/>
        <v>0</v>
      </c>
      <c r="M15383" s="88">
        <f>M15384+M15391+M15398</f>
        <v>0</v>
      </c>
      <c r="N15383" s="88">
        <f>N15384+N15391+N15398</f>
        <v>0</v>
      </c>
      <c r="O15383" s="82" t="s">
        <v>146</v>
      </c>
      <c r="R15383" s="352">
        <f>L15613-[1]გადასახდელები!L14003</f>
        <v>0</v>
      </c>
    </row>
    <row r="15384" spans="2:18" ht="20.25" hidden="1" customHeight="1">
      <c r="B15384" s="36" t="str">
        <f t="shared" si="3913"/>
        <v>b</v>
      </c>
      <c r="C15384" s="42">
        <v>3</v>
      </c>
      <c r="D15384" s="42"/>
      <c r="F15384" s="31"/>
      <c r="G15384" s="51" t="s">
        <v>355</v>
      </c>
      <c r="H15384" s="120">
        <f>SUM(H15385:H15390)</f>
        <v>0</v>
      </c>
      <c r="I15384" s="118">
        <f t="shared" si="3914"/>
        <v>0</v>
      </c>
      <c r="J15384" s="121">
        <f>SUM(J15385:J15390)</f>
        <v>0</v>
      </c>
      <c r="K15384" s="121">
        <f>SUM(K15385:K15390)</f>
        <v>0</v>
      </c>
      <c r="L15384" s="118">
        <f t="shared" si="3915"/>
        <v>0</v>
      </c>
      <c r="M15384" s="121">
        <f>SUM(M15385:M15390)</f>
        <v>0</v>
      </c>
      <c r="N15384" s="121">
        <f>SUM(N15385:N15390)</f>
        <v>0</v>
      </c>
      <c r="O15384" s="82" t="s">
        <v>146</v>
      </c>
      <c r="R15384" s="352">
        <f>L15614-[1]გადასახდელები!L14004</f>
        <v>0</v>
      </c>
    </row>
    <row r="15385" spans="2:18" ht="20.25" hidden="1" customHeight="1">
      <c r="B15385" s="36" t="str">
        <f t="shared" si="3913"/>
        <v>b</v>
      </c>
      <c r="C15385" s="42">
        <v>4</v>
      </c>
      <c r="D15385" s="42"/>
      <c r="F15385" s="31"/>
      <c r="G15385" s="47" t="s">
        <v>356</v>
      </c>
      <c r="H15385" s="103"/>
      <c r="I15385" s="94">
        <f t="shared" si="3914"/>
        <v>0</v>
      </c>
      <c r="J15385" s="104"/>
      <c r="K15385" s="104"/>
      <c r="L15385" s="94">
        <f t="shared" si="3915"/>
        <v>0</v>
      </c>
      <c r="M15385" s="104"/>
      <c r="N15385" s="104"/>
      <c r="R15385" s="352">
        <f>L15615-[1]გადასახდელები!L14005</f>
        <v>0</v>
      </c>
    </row>
    <row r="15386" spans="2:18" ht="20.25" hidden="1" customHeight="1">
      <c r="B15386" s="36" t="str">
        <f t="shared" si="3913"/>
        <v>b</v>
      </c>
      <c r="C15386" s="42">
        <v>4</v>
      </c>
      <c r="D15386" s="42"/>
      <c r="F15386" s="31"/>
      <c r="G15386" s="47" t="s">
        <v>357</v>
      </c>
      <c r="H15386" s="103"/>
      <c r="I15386" s="94">
        <f t="shared" si="3914"/>
        <v>0</v>
      </c>
      <c r="J15386" s="104"/>
      <c r="K15386" s="104"/>
      <c r="L15386" s="94">
        <f t="shared" si="3915"/>
        <v>0</v>
      </c>
      <c r="M15386" s="104"/>
      <c r="N15386" s="104"/>
      <c r="R15386" s="352">
        <f>L15616-[1]გადასახდელები!L14006</f>
        <v>0</v>
      </c>
    </row>
    <row r="15387" spans="2:18" ht="20.25" hidden="1" customHeight="1">
      <c r="B15387" s="36" t="str">
        <f t="shared" si="3913"/>
        <v>b</v>
      </c>
      <c r="C15387" s="42">
        <v>4</v>
      </c>
      <c r="D15387" s="42"/>
      <c r="F15387" s="31"/>
      <c r="G15387" s="47" t="s">
        <v>212</v>
      </c>
      <c r="H15387" s="103"/>
      <c r="I15387" s="94">
        <f t="shared" si="3914"/>
        <v>0</v>
      </c>
      <c r="J15387" s="104"/>
      <c r="K15387" s="104"/>
      <c r="L15387" s="94">
        <f t="shared" si="3915"/>
        <v>0</v>
      </c>
      <c r="M15387" s="104"/>
      <c r="N15387" s="104"/>
      <c r="R15387" s="352">
        <f>L15617-[1]გადასახდელები!L14007</f>
        <v>0</v>
      </c>
    </row>
    <row r="15388" spans="2:18" ht="20.25" hidden="1" customHeight="1">
      <c r="B15388" s="36" t="str">
        <f t="shared" si="3913"/>
        <v>b</v>
      </c>
      <c r="C15388" s="42">
        <v>4</v>
      </c>
      <c r="D15388" s="42"/>
      <c r="F15388" s="31"/>
      <c r="G15388" s="47" t="s">
        <v>358</v>
      </c>
      <c r="H15388" s="103"/>
      <c r="I15388" s="94">
        <f t="shared" si="3914"/>
        <v>0</v>
      </c>
      <c r="J15388" s="104"/>
      <c r="K15388" s="104"/>
      <c r="L15388" s="94">
        <f t="shared" si="3915"/>
        <v>0</v>
      </c>
      <c r="M15388" s="104"/>
      <c r="N15388" s="104"/>
      <c r="R15388" s="352">
        <f>L15618-[1]გადასახდელები!L14008</f>
        <v>0</v>
      </c>
    </row>
    <row r="15389" spans="2:18" ht="20.25" hidden="1" customHeight="1">
      <c r="B15389" s="36" t="str">
        <f t="shared" si="3913"/>
        <v>b</v>
      </c>
      <c r="C15389" s="42">
        <v>4</v>
      </c>
      <c r="D15389" s="42"/>
      <c r="F15389" s="31"/>
      <c r="G15389" s="47" t="s">
        <v>359</v>
      </c>
      <c r="H15389" s="103"/>
      <c r="I15389" s="94">
        <f t="shared" si="3914"/>
        <v>0</v>
      </c>
      <c r="J15389" s="104"/>
      <c r="K15389" s="104"/>
      <c r="L15389" s="94">
        <f t="shared" si="3915"/>
        <v>0</v>
      </c>
      <c r="M15389" s="104"/>
      <c r="N15389" s="104"/>
      <c r="R15389" s="352">
        <f>L15619-[1]გადასახდელები!L14009</f>
        <v>0</v>
      </c>
    </row>
    <row r="15390" spans="2:18" ht="20.25" hidden="1" customHeight="1">
      <c r="B15390" s="36" t="str">
        <f t="shared" si="3913"/>
        <v>b</v>
      </c>
      <c r="C15390" s="42">
        <v>4</v>
      </c>
      <c r="D15390" s="42"/>
      <c r="F15390" s="31"/>
      <c r="G15390" s="47" t="s">
        <v>360</v>
      </c>
      <c r="H15390" s="103"/>
      <c r="I15390" s="94">
        <f t="shared" si="3914"/>
        <v>0</v>
      </c>
      <c r="J15390" s="104"/>
      <c r="K15390" s="104"/>
      <c r="L15390" s="94">
        <f t="shared" si="3915"/>
        <v>0</v>
      </c>
      <c r="M15390" s="104"/>
      <c r="N15390" s="104"/>
      <c r="R15390" s="352">
        <f>L15620-[1]გადასახდელები!L14010</f>
        <v>0</v>
      </c>
    </row>
    <row r="15391" spans="2:18" ht="20.25" hidden="1" customHeight="1">
      <c r="B15391" s="36" t="str">
        <f t="shared" si="3913"/>
        <v>b</v>
      </c>
      <c r="C15391" s="42">
        <v>3</v>
      </c>
      <c r="D15391" s="42"/>
      <c r="F15391" s="31"/>
      <c r="G15391" s="51" t="s">
        <v>211</v>
      </c>
      <c r="H15391" s="120">
        <f>SUM(H15392:H15397)</f>
        <v>0</v>
      </c>
      <c r="I15391" s="118">
        <f t="shared" si="3914"/>
        <v>0</v>
      </c>
      <c r="J15391" s="121">
        <f>SUM(J15392:J15397)</f>
        <v>0</v>
      </c>
      <c r="K15391" s="121">
        <f>SUM(K15392:K15397)</f>
        <v>0</v>
      </c>
      <c r="L15391" s="118">
        <f t="shared" si="3915"/>
        <v>0</v>
      </c>
      <c r="M15391" s="121">
        <f>SUM(M15392:M15397)</f>
        <v>0</v>
      </c>
      <c r="N15391" s="121">
        <f>SUM(N15392:N15397)</f>
        <v>0</v>
      </c>
      <c r="O15391" s="82" t="s">
        <v>146</v>
      </c>
      <c r="R15391" s="352">
        <f>L15621-[1]გადასახდელები!L14011</f>
        <v>0</v>
      </c>
    </row>
    <row r="15392" spans="2:18" ht="20.25" hidden="1" customHeight="1">
      <c r="B15392" s="36" t="str">
        <f t="shared" si="3913"/>
        <v>b</v>
      </c>
      <c r="C15392" s="42">
        <v>4</v>
      </c>
      <c r="D15392" s="42"/>
      <c r="F15392" s="31"/>
      <c r="G15392" s="47" t="s">
        <v>356</v>
      </c>
      <c r="H15392" s="103"/>
      <c r="I15392" s="94">
        <f t="shared" si="3914"/>
        <v>0</v>
      </c>
      <c r="J15392" s="104"/>
      <c r="K15392" s="104"/>
      <c r="L15392" s="94">
        <f t="shared" si="3915"/>
        <v>0</v>
      </c>
      <c r="M15392" s="104"/>
      <c r="N15392" s="104"/>
      <c r="R15392" s="352">
        <f>L15622-[1]გადასახდელები!L14012</f>
        <v>0</v>
      </c>
    </row>
    <row r="15393" spans="2:18" ht="20.25" hidden="1" customHeight="1">
      <c r="B15393" s="36" t="str">
        <f t="shared" si="3913"/>
        <v>b</v>
      </c>
      <c r="C15393" s="42">
        <v>4</v>
      </c>
      <c r="D15393" s="42"/>
      <c r="F15393" s="31"/>
      <c r="G15393" s="47" t="s">
        <v>357</v>
      </c>
      <c r="H15393" s="103"/>
      <c r="I15393" s="94">
        <f t="shared" si="3914"/>
        <v>0</v>
      </c>
      <c r="J15393" s="104"/>
      <c r="K15393" s="104"/>
      <c r="L15393" s="94">
        <f t="shared" si="3915"/>
        <v>0</v>
      </c>
      <c r="M15393" s="104"/>
      <c r="N15393" s="104"/>
      <c r="R15393" s="352">
        <f>L15623-[1]გადასახდელები!L14013</f>
        <v>0</v>
      </c>
    </row>
    <row r="15394" spans="2:18" ht="20.25" hidden="1" customHeight="1">
      <c r="B15394" s="36" t="str">
        <f t="shared" si="3913"/>
        <v>b</v>
      </c>
      <c r="C15394" s="42">
        <v>4</v>
      </c>
      <c r="D15394" s="42"/>
      <c r="F15394" s="31"/>
      <c r="G15394" s="47" t="s">
        <v>212</v>
      </c>
      <c r="H15394" s="103"/>
      <c r="I15394" s="94">
        <f t="shared" si="3914"/>
        <v>0</v>
      </c>
      <c r="J15394" s="104"/>
      <c r="K15394" s="104"/>
      <c r="L15394" s="94">
        <f t="shared" si="3915"/>
        <v>0</v>
      </c>
      <c r="M15394" s="104"/>
      <c r="N15394" s="104"/>
      <c r="R15394" s="352">
        <f>L15624-[1]გადასახდელები!L14014</f>
        <v>0</v>
      </c>
    </row>
    <row r="15395" spans="2:18" ht="20.25" hidden="1" customHeight="1">
      <c r="B15395" s="36" t="str">
        <f t="shared" si="3913"/>
        <v>b</v>
      </c>
      <c r="C15395" s="42">
        <v>4</v>
      </c>
      <c r="D15395" s="42"/>
      <c r="F15395" s="31"/>
      <c r="G15395" s="47" t="s">
        <v>361</v>
      </c>
      <c r="H15395" s="103"/>
      <c r="I15395" s="94">
        <f t="shared" si="3914"/>
        <v>0</v>
      </c>
      <c r="J15395" s="104"/>
      <c r="K15395" s="104"/>
      <c r="L15395" s="94">
        <f t="shared" si="3915"/>
        <v>0</v>
      </c>
      <c r="M15395" s="104"/>
      <c r="N15395" s="104"/>
      <c r="R15395" s="352">
        <f>L15625-[1]გადასახდელები!L14015</f>
        <v>0</v>
      </c>
    </row>
    <row r="15396" spans="2:18" ht="20.25" hidden="1" customHeight="1">
      <c r="B15396" s="36" t="str">
        <f t="shared" si="3913"/>
        <v>b</v>
      </c>
      <c r="C15396" s="42">
        <v>4</v>
      </c>
      <c r="D15396" s="42"/>
      <c r="F15396" s="31"/>
      <c r="G15396" s="47" t="s">
        <v>359</v>
      </c>
      <c r="H15396" s="103"/>
      <c r="I15396" s="94">
        <f t="shared" si="3914"/>
        <v>0</v>
      </c>
      <c r="J15396" s="104"/>
      <c r="K15396" s="104"/>
      <c r="L15396" s="94">
        <f t="shared" si="3915"/>
        <v>0</v>
      </c>
      <c r="M15396" s="104"/>
      <c r="N15396" s="104"/>
      <c r="R15396" s="352">
        <f>L15626-[1]გადასახდელები!L14016</f>
        <v>0</v>
      </c>
    </row>
    <row r="15397" spans="2:18" ht="20.25" hidden="1" customHeight="1">
      <c r="B15397" s="36" t="str">
        <f t="shared" si="3913"/>
        <v>b</v>
      </c>
      <c r="C15397" s="42">
        <v>4</v>
      </c>
      <c r="D15397" s="42"/>
      <c r="F15397" s="31"/>
      <c r="G15397" s="47" t="s">
        <v>360</v>
      </c>
      <c r="H15397" s="103"/>
      <c r="I15397" s="94">
        <f t="shared" si="3914"/>
        <v>0</v>
      </c>
      <c r="J15397" s="104"/>
      <c r="K15397" s="104"/>
      <c r="L15397" s="94">
        <f t="shared" si="3915"/>
        <v>0</v>
      </c>
      <c r="M15397" s="104"/>
      <c r="N15397" s="104"/>
      <c r="R15397" s="352">
        <f>L15627-[1]გადასახდელები!L14017</f>
        <v>0</v>
      </c>
    </row>
    <row r="15398" spans="2:18" ht="20.25" hidden="1" customHeight="1">
      <c r="B15398" s="36" t="str">
        <f t="shared" si="3913"/>
        <v>b</v>
      </c>
      <c r="C15398" s="42">
        <v>3</v>
      </c>
      <c r="D15398" s="42"/>
      <c r="F15398" s="29"/>
      <c r="G15398" s="56" t="s">
        <v>213</v>
      </c>
      <c r="H15398" s="122"/>
      <c r="I15398" s="118">
        <f t="shared" si="3914"/>
        <v>0</v>
      </c>
      <c r="J15398" s="123"/>
      <c r="K15398" s="123"/>
      <c r="L15398" s="118">
        <f t="shared" si="3915"/>
        <v>0</v>
      </c>
      <c r="M15398" s="123"/>
      <c r="N15398" s="123"/>
      <c r="R15398" s="352">
        <f>L15628-[1]გადასახდელები!L14018</f>
        <v>0</v>
      </c>
    </row>
    <row r="15399" spans="2:18" ht="20.25" hidden="1" customHeight="1">
      <c r="B15399" s="36" t="str">
        <f t="shared" si="3913"/>
        <v>b</v>
      </c>
      <c r="C15399" s="42">
        <v>2</v>
      </c>
      <c r="D15399" s="42"/>
      <c r="F15399" s="28"/>
      <c r="G15399" s="60" t="s">
        <v>362</v>
      </c>
      <c r="H15399" s="86">
        <f>H15400+H15408</f>
        <v>0</v>
      </c>
      <c r="I15399" s="87">
        <f t="shared" si="3914"/>
        <v>0</v>
      </c>
      <c r="J15399" s="88">
        <f>J15400+J15408</f>
        <v>0</v>
      </c>
      <c r="K15399" s="88">
        <f>K15400+K15408</f>
        <v>0</v>
      </c>
      <c r="L15399" s="87">
        <f t="shared" si="3915"/>
        <v>0</v>
      </c>
      <c r="M15399" s="88">
        <f>M15400+M15408</f>
        <v>0</v>
      </c>
      <c r="N15399" s="88">
        <f>N15400+N15408</f>
        <v>0</v>
      </c>
      <c r="O15399" s="82" t="s">
        <v>146</v>
      </c>
      <c r="R15399" s="352">
        <f>L15629-[1]გადასახდელები!L14019</f>
        <v>0</v>
      </c>
    </row>
    <row r="15400" spans="2:18" ht="20.25" hidden="1" customHeight="1">
      <c r="B15400" s="36" t="str">
        <f t="shared" si="3913"/>
        <v>b</v>
      </c>
      <c r="C15400" s="42">
        <v>3</v>
      </c>
      <c r="D15400" s="42"/>
      <c r="F15400" s="29"/>
      <c r="G15400" s="51" t="s">
        <v>355</v>
      </c>
      <c r="H15400" s="120">
        <f>SUM(H15401:H15407)</f>
        <v>0</v>
      </c>
      <c r="I15400" s="118">
        <f t="shared" si="3914"/>
        <v>0</v>
      </c>
      <c r="J15400" s="121">
        <f>SUM(J15401:J15407)</f>
        <v>0</v>
      </c>
      <c r="K15400" s="121">
        <f>SUM(K15401:K15407)</f>
        <v>0</v>
      </c>
      <c r="L15400" s="118">
        <f t="shared" si="3915"/>
        <v>0</v>
      </c>
      <c r="M15400" s="121">
        <f>SUM(M15401:M15407)</f>
        <v>0</v>
      </c>
      <c r="N15400" s="121">
        <f>SUM(N15401:N15407)</f>
        <v>0</v>
      </c>
      <c r="O15400" s="82" t="s">
        <v>146</v>
      </c>
      <c r="R15400" s="352">
        <f>L15630-[1]გადასახდელები!L14020</f>
        <v>0</v>
      </c>
    </row>
    <row r="15401" spans="2:18" ht="20.25" hidden="1" customHeight="1">
      <c r="B15401" s="36" t="str">
        <f t="shared" si="3913"/>
        <v>b</v>
      </c>
      <c r="C15401" s="42">
        <v>4</v>
      </c>
      <c r="D15401" s="42"/>
      <c r="F15401" s="29"/>
      <c r="G15401" s="47" t="s">
        <v>363</v>
      </c>
      <c r="H15401" s="103"/>
      <c r="I15401" s="94">
        <f t="shared" si="3914"/>
        <v>0</v>
      </c>
      <c r="J15401" s="104"/>
      <c r="K15401" s="104"/>
      <c r="L15401" s="94">
        <f t="shared" si="3915"/>
        <v>0</v>
      </c>
      <c r="M15401" s="104"/>
      <c r="N15401" s="104"/>
      <c r="R15401" s="352">
        <f>L15631-[1]გადასახდელები!L14021</f>
        <v>0</v>
      </c>
    </row>
    <row r="15402" spans="2:18" ht="20.25" hidden="1" customHeight="1">
      <c r="B15402" s="36" t="str">
        <f t="shared" si="3913"/>
        <v>b</v>
      </c>
      <c r="C15402" s="42">
        <v>4</v>
      </c>
      <c r="D15402" s="42"/>
      <c r="F15402" s="29"/>
      <c r="G15402" s="47" t="s">
        <v>210</v>
      </c>
      <c r="H15402" s="103"/>
      <c r="I15402" s="94">
        <f t="shared" si="3914"/>
        <v>0</v>
      </c>
      <c r="J15402" s="104"/>
      <c r="K15402" s="104"/>
      <c r="L15402" s="94">
        <f t="shared" si="3915"/>
        <v>0</v>
      </c>
      <c r="M15402" s="104"/>
      <c r="N15402" s="104"/>
      <c r="R15402" s="352">
        <f>L15632-[1]გადასახდელები!L14022</f>
        <v>0</v>
      </c>
    </row>
    <row r="15403" spans="2:18" ht="20.25" hidden="1" customHeight="1">
      <c r="B15403" s="36" t="str">
        <f t="shared" ref="B15403:B15466" si="3916">IF(H15403+I15403+L15403&gt;0,"a","b")</f>
        <v>b</v>
      </c>
      <c r="C15403" s="42">
        <v>4</v>
      </c>
      <c r="D15403" s="42"/>
      <c r="F15403" s="29"/>
      <c r="G15403" s="47" t="s">
        <v>357</v>
      </c>
      <c r="H15403" s="103"/>
      <c r="I15403" s="94">
        <f t="shared" si="3914"/>
        <v>0</v>
      </c>
      <c r="J15403" s="104"/>
      <c r="K15403" s="104"/>
      <c r="L15403" s="94">
        <f t="shared" si="3915"/>
        <v>0</v>
      </c>
      <c r="M15403" s="104"/>
      <c r="N15403" s="104"/>
      <c r="R15403" s="352">
        <f>L15633-[1]გადასახდელები!L14023</f>
        <v>0</v>
      </c>
    </row>
    <row r="15404" spans="2:18" ht="30.75" hidden="1" customHeight="1">
      <c r="B15404" s="36" t="str">
        <f t="shared" si="3916"/>
        <v>b</v>
      </c>
      <c r="C15404" s="42">
        <v>4</v>
      </c>
      <c r="D15404" s="42"/>
      <c r="F15404" s="29"/>
      <c r="G15404" s="47" t="s">
        <v>364</v>
      </c>
      <c r="H15404" s="103"/>
      <c r="I15404" s="94">
        <f t="shared" si="3914"/>
        <v>0</v>
      </c>
      <c r="J15404" s="104"/>
      <c r="K15404" s="104"/>
      <c r="L15404" s="94">
        <f t="shared" si="3915"/>
        <v>0</v>
      </c>
      <c r="M15404" s="104"/>
      <c r="N15404" s="104"/>
      <c r="R15404" s="352">
        <f>L15634-[1]გადასახდელები!L14024</f>
        <v>0</v>
      </c>
    </row>
    <row r="15405" spans="2:18" ht="20.25" hidden="1" customHeight="1">
      <c r="B15405" s="36" t="str">
        <f t="shared" si="3916"/>
        <v>b</v>
      </c>
      <c r="C15405" s="42">
        <v>4</v>
      </c>
      <c r="D15405" s="42"/>
      <c r="F15405" s="29"/>
      <c r="G15405" s="47" t="s">
        <v>358</v>
      </c>
      <c r="H15405" s="103"/>
      <c r="I15405" s="94">
        <f t="shared" si="3914"/>
        <v>0</v>
      </c>
      <c r="J15405" s="104"/>
      <c r="K15405" s="104"/>
      <c r="L15405" s="94">
        <f t="shared" si="3915"/>
        <v>0</v>
      </c>
      <c r="M15405" s="104"/>
      <c r="N15405" s="104"/>
      <c r="R15405" s="352">
        <f>L15635-[1]გადასახდელები!L14025</f>
        <v>0</v>
      </c>
    </row>
    <row r="15406" spans="2:18" ht="20.25" hidden="1" customHeight="1">
      <c r="B15406" s="36" t="str">
        <f t="shared" si="3916"/>
        <v>b</v>
      </c>
      <c r="C15406" s="42">
        <v>4</v>
      </c>
      <c r="D15406" s="42"/>
      <c r="F15406" s="29"/>
      <c r="G15406" s="47" t="s">
        <v>359</v>
      </c>
      <c r="H15406" s="103"/>
      <c r="I15406" s="94">
        <f t="shared" si="3914"/>
        <v>0</v>
      </c>
      <c r="J15406" s="104"/>
      <c r="K15406" s="104"/>
      <c r="L15406" s="94">
        <f t="shared" si="3915"/>
        <v>0</v>
      </c>
      <c r="M15406" s="104"/>
      <c r="N15406" s="104"/>
      <c r="R15406" s="352">
        <f>L15636-[1]გადასახდელები!L14026</f>
        <v>0</v>
      </c>
    </row>
    <row r="15407" spans="2:18" ht="20.25" hidden="1" customHeight="1">
      <c r="B15407" s="36" t="str">
        <f t="shared" si="3916"/>
        <v>b</v>
      </c>
      <c r="C15407" s="42">
        <v>4</v>
      </c>
      <c r="D15407" s="42"/>
      <c r="F15407" s="29"/>
      <c r="G15407" s="47" t="s">
        <v>365</v>
      </c>
      <c r="H15407" s="122"/>
      <c r="I15407" s="94">
        <f t="shared" si="3914"/>
        <v>0</v>
      </c>
      <c r="J15407" s="123"/>
      <c r="K15407" s="123"/>
      <c r="L15407" s="94">
        <f t="shared" si="3915"/>
        <v>0</v>
      </c>
      <c r="M15407" s="123"/>
      <c r="N15407" s="123"/>
      <c r="R15407" s="352">
        <f>L15637-[1]გადასახდელები!L14027</f>
        <v>0</v>
      </c>
    </row>
    <row r="15408" spans="2:18" ht="20.25" hidden="1" customHeight="1">
      <c r="B15408" s="36" t="str">
        <f t="shared" si="3916"/>
        <v>b</v>
      </c>
      <c r="C15408" s="42">
        <v>3</v>
      </c>
      <c r="D15408" s="42"/>
      <c r="F15408" s="29"/>
      <c r="G15408" s="51" t="s">
        <v>211</v>
      </c>
      <c r="H15408" s="120">
        <f>SUM(H15409:H15415)</f>
        <v>0</v>
      </c>
      <c r="I15408" s="118">
        <f t="shared" si="3914"/>
        <v>0</v>
      </c>
      <c r="J15408" s="121">
        <f>SUM(J15409:J15415)</f>
        <v>0</v>
      </c>
      <c r="K15408" s="121">
        <f>SUM(K15409:K15415)</f>
        <v>0</v>
      </c>
      <c r="L15408" s="118">
        <f t="shared" si="3915"/>
        <v>0</v>
      </c>
      <c r="M15408" s="121">
        <f>SUM(M15409:M15415)</f>
        <v>0</v>
      </c>
      <c r="N15408" s="121">
        <f>SUM(N15409:N15415)</f>
        <v>0</v>
      </c>
      <c r="O15408" s="82" t="s">
        <v>146</v>
      </c>
      <c r="R15408" s="352">
        <f>L15638-[1]გადასახდელები!L14028</f>
        <v>0</v>
      </c>
    </row>
    <row r="15409" spans="2:18" ht="20.25" hidden="1" customHeight="1">
      <c r="B15409" s="36" t="str">
        <f t="shared" si="3916"/>
        <v>b</v>
      </c>
      <c r="C15409" s="42">
        <v>4</v>
      </c>
      <c r="D15409" s="42"/>
      <c r="F15409" s="29"/>
      <c r="G15409" s="47" t="s">
        <v>363</v>
      </c>
      <c r="H15409" s="103"/>
      <c r="I15409" s="94">
        <f t="shared" si="3914"/>
        <v>0</v>
      </c>
      <c r="J15409" s="104"/>
      <c r="K15409" s="104"/>
      <c r="L15409" s="94">
        <f t="shared" si="3915"/>
        <v>0</v>
      </c>
      <c r="M15409" s="104"/>
      <c r="N15409" s="104"/>
      <c r="R15409" s="352">
        <f>L15639-[1]გადასახდელები!L14029</f>
        <v>0</v>
      </c>
    </row>
    <row r="15410" spans="2:18" ht="20.25" hidden="1" customHeight="1">
      <c r="B15410" s="36" t="str">
        <f t="shared" si="3916"/>
        <v>b</v>
      </c>
      <c r="C15410" s="42">
        <v>4</v>
      </c>
      <c r="D15410" s="42"/>
      <c r="F15410" s="29"/>
      <c r="G15410" s="47" t="s">
        <v>210</v>
      </c>
      <c r="H15410" s="103"/>
      <c r="I15410" s="94">
        <f t="shared" si="3914"/>
        <v>0</v>
      </c>
      <c r="J15410" s="104"/>
      <c r="K15410" s="104"/>
      <c r="L15410" s="94">
        <f t="shared" si="3915"/>
        <v>0</v>
      </c>
      <c r="M15410" s="104"/>
      <c r="N15410" s="104"/>
      <c r="R15410" s="352">
        <f>L15640-[1]გადასახდელები!L14030</f>
        <v>0</v>
      </c>
    </row>
    <row r="15411" spans="2:18" ht="20.25" hidden="1" customHeight="1">
      <c r="B15411" s="36" t="str">
        <f t="shared" si="3916"/>
        <v>b</v>
      </c>
      <c r="C15411" s="42">
        <v>4</v>
      </c>
      <c r="D15411" s="42"/>
      <c r="F15411" s="29"/>
      <c r="G15411" s="47" t="s">
        <v>357</v>
      </c>
      <c r="H15411" s="103"/>
      <c r="I15411" s="94">
        <f t="shared" si="3914"/>
        <v>0</v>
      </c>
      <c r="J15411" s="104"/>
      <c r="K15411" s="104"/>
      <c r="L15411" s="94">
        <f t="shared" si="3915"/>
        <v>0</v>
      </c>
      <c r="M15411" s="104"/>
      <c r="N15411" s="104"/>
      <c r="R15411" s="352">
        <f>L15641-[1]გადასახდელები!L14031</f>
        <v>0</v>
      </c>
    </row>
    <row r="15412" spans="2:18" ht="30.75" hidden="1" customHeight="1">
      <c r="B15412" s="36" t="str">
        <f t="shared" si="3916"/>
        <v>b</v>
      </c>
      <c r="C15412" s="42">
        <v>4</v>
      </c>
      <c r="D15412" s="42"/>
      <c r="F15412" s="29"/>
      <c r="G15412" s="47" t="s">
        <v>364</v>
      </c>
      <c r="H15412" s="103"/>
      <c r="I15412" s="94">
        <f t="shared" si="3914"/>
        <v>0</v>
      </c>
      <c r="J15412" s="104"/>
      <c r="K15412" s="104"/>
      <c r="L15412" s="94">
        <f t="shared" si="3915"/>
        <v>0</v>
      </c>
      <c r="M15412" s="104"/>
      <c r="N15412" s="104"/>
      <c r="R15412" s="352">
        <f>L15642-[1]გადასახდელები!L14032</f>
        <v>0</v>
      </c>
    </row>
    <row r="15413" spans="2:18" ht="20.25" hidden="1" customHeight="1">
      <c r="B15413" s="36" t="str">
        <f t="shared" si="3916"/>
        <v>b</v>
      </c>
      <c r="C15413" s="42">
        <v>4</v>
      </c>
      <c r="D15413" s="42"/>
      <c r="F15413" s="29"/>
      <c r="G15413" s="47" t="s">
        <v>366</v>
      </c>
      <c r="H15413" s="103"/>
      <c r="I15413" s="94">
        <f t="shared" si="3914"/>
        <v>0</v>
      </c>
      <c r="J15413" s="104"/>
      <c r="K15413" s="104"/>
      <c r="L15413" s="94">
        <f t="shared" si="3915"/>
        <v>0</v>
      </c>
      <c r="M15413" s="104"/>
      <c r="N15413" s="104"/>
      <c r="R15413" s="352">
        <f>L15643-[1]გადასახდელები!L14033</f>
        <v>0</v>
      </c>
    </row>
    <row r="15414" spans="2:18" ht="20.25" hidden="1" customHeight="1">
      <c r="B15414" s="36" t="str">
        <f t="shared" si="3916"/>
        <v>b</v>
      </c>
      <c r="C15414" s="42">
        <v>4</v>
      </c>
      <c r="D15414" s="42"/>
      <c r="F15414" s="29"/>
      <c r="G15414" s="47" t="s">
        <v>359</v>
      </c>
      <c r="H15414" s="103"/>
      <c r="I15414" s="94">
        <f>J15414+K15414</f>
        <v>0</v>
      </c>
      <c r="J15414" s="104"/>
      <c r="K15414" s="104"/>
      <c r="L15414" s="94">
        <f>M15414+N15414</f>
        <v>0</v>
      </c>
      <c r="M15414" s="104"/>
      <c r="N15414" s="104"/>
      <c r="R15414" s="352">
        <f>L15644-[1]გადასახდელები!L14034</f>
        <v>0</v>
      </c>
    </row>
    <row r="15415" spans="2:18" ht="21" hidden="1" customHeight="1" thickBot="1">
      <c r="B15415" s="36" t="str">
        <f t="shared" si="3916"/>
        <v>b</v>
      </c>
      <c r="C15415" s="42">
        <v>4</v>
      </c>
      <c r="D15415" s="42"/>
      <c r="F15415" s="29"/>
      <c r="G15415" s="47" t="s">
        <v>365</v>
      </c>
      <c r="H15415" s="103"/>
      <c r="I15415" s="94">
        <f>J15415+K15415</f>
        <v>0</v>
      </c>
      <c r="J15415" s="104"/>
      <c r="K15415" s="104"/>
      <c r="L15415" s="94">
        <f>M15415+N15415</f>
        <v>0</v>
      </c>
      <c r="M15415" s="104"/>
      <c r="N15415" s="104"/>
      <c r="R15415" s="352">
        <f>L15645-[1]გადასახდელები!L14035</f>
        <v>0</v>
      </c>
    </row>
    <row r="15416" spans="2:18" ht="63" hidden="1" customHeight="1" thickBot="1">
      <c r="B15416" s="36" t="str">
        <f t="shared" si="3916"/>
        <v>b</v>
      </c>
      <c r="C15416" s="42">
        <v>1</v>
      </c>
      <c r="D15416" s="42"/>
      <c r="E15416" s="24"/>
      <c r="F15416" s="32" t="s">
        <v>719</v>
      </c>
      <c r="G15416" s="326" t="s">
        <v>748</v>
      </c>
      <c r="H15416" s="79">
        <f>H15418+H15550+H15613+H15629</f>
        <v>0</v>
      </c>
      <c r="I15416" s="80">
        <f t="shared" ref="I15416:I15479" si="3917">J15416+K15416</f>
        <v>0</v>
      </c>
      <c r="J15416" s="81">
        <f>J15418+J15550+J15613+J15629</f>
        <v>0</v>
      </c>
      <c r="K15416" s="81">
        <f>K15418+K15550+K15613+K15629</f>
        <v>0</v>
      </c>
      <c r="L15416" s="80">
        <f t="shared" ref="L15416:L15479" si="3918">M15416+N15416</f>
        <v>0</v>
      </c>
      <c r="M15416" s="81">
        <f>M15418+M15550+M15613+M15629</f>
        <v>0</v>
      </c>
      <c r="N15416" s="81">
        <f>N15418+N15550+N15613+N15629</f>
        <v>0</v>
      </c>
      <c r="O15416" s="82" t="s">
        <v>146</v>
      </c>
      <c r="P15416" s="43">
        <v>1</v>
      </c>
      <c r="R15416" s="352">
        <f>L15646-[1]გადასახდელები!L14036</f>
        <v>-14.85</v>
      </c>
    </row>
    <row r="15417" spans="2:18" ht="21" hidden="1" customHeight="1" thickTop="1">
      <c r="B15417" s="36" t="str">
        <f t="shared" si="3916"/>
        <v>b</v>
      </c>
      <c r="C15417" s="42">
        <v>2</v>
      </c>
      <c r="D15417" s="42"/>
      <c r="F15417" s="26"/>
      <c r="G15417" s="46" t="s">
        <v>162</v>
      </c>
      <c r="H15417" s="83"/>
      <c r="I15417" s="84">
        <f t="shared" si="3917"/>
        <v>0</v>
      </c>
      <c r="J15417" s="85"/>
      <c r="K15417" s="85"/>
      <c r="L15417" s="84">
        <f t="shared" si="3918"/>
        <v>0</v>
      </c>
      <c r="M15417" s="85"/>
      <c r="N15417" s="85"/>
      <c r="R15417" s="352">
        <f>L15647-[1]გადასახდელები!L14037</f>
        <v>0</v>
      </c>
    </row>
    <row r="15418" spans="2:18" ht="20.25" hidden="1" customHeight="1">
      <c r="B15418" s="36" t="str">
        <f t="shared" si="3916"/>
        <v>b</v>
      </c>
      <c r="C15418" s="42">
        <v>2</v>
      </c>
      <c r="D15418" s="42"/>
      <c r="E15418" s="24">
        <v>7107</v>
      </c>
      <c r="F15418" s="341" t="s">
        <v>524</v>
      </c>
      <c r="G15418" s="58" t="s">
        <v>163</v>
      </c>
      <c r="H15418" s="86">
        <f>H15419+H15430+H15498+H15506+H15507+H15517+H15527</f>
        <v>0</v>
      </c>
      <c r="I15418" s="87">
        <f t="shared" si="3917"/>
        <v>0</v>
      </c>
      <c r="J15418" s="88">
        <f>J15419+J15430+J15498+J15506+J15507+J15517+J15527+J15497</f>
        <v>0</v>
      </c>
      <c r="K15418" s="88">
        <f>K15419+K15430+K15498+K15506+K15507+K15517+K15527</f>
        <v>0</v>
      </c>
      <c r="L15418" s="87">
        <f t="shared" si="3918"/>
        <v>0</v>
      </c>
      <c r="M15418" s="88">
        <f>M15419+M15430+M15498+M15506+M15507+M15517+M15527+M15497</f>
        <v>0</v>
      </c>
      <c r="N15418" s="88">
        <f>N15419+N15430+N15498+N15506+N15507+N15517+N15527</f>
        <v>0</v>
      </c>
      <c r="O15418" s="82" t="s">
        <v>146</v>
      </c>
      <c r="R15418" s="352">
        <f>L15648-[1]გადასახდელები!L14038</f>
        <v>-14.85</v>
      </c>
    </row>
    <row r="15419" spans="2:18" ht="20.25" hidden="1" customHeight="1">
      <c r="B15419" s="36" t="str">
        <f t="shared" si="3916"/>
        <v>b</v>
      </c>
      <c r="C15419" s="42">
        <v>31</v>
      </c>
      <c r="D15419" s="42"/>
      <c r="F15419" s="341" t="s">
        <v>525</v>
      </c>
      <c r="G15419" s="57" t="s">
        <v>164</v>
      </c>
      <c r="H15419" s="89">
        <f>H15420+H15429</f>
        <v>0</v>
      </c>
      <c r="I15419" s="90">
        <f t="shared" si="3917"/>
        <v>0</v>
      </c>
      <c r="J15419" s="92">
        <f>J15420+J15429</f>
        <v>0</v>
      </c>
      <c r="K15419" s="92">
        <f>K15420+K15429</f>
        <v>0</v>
      </c>
      <c r="L15419" s="90">
        <f t="shared" si="3918"/>
        <v>0</v>
      </c>
      <c r="M15419" s="92">
        <f>M15420+M15429</f>
        <v>0</v>
      </c>
      <c r="N15419" s="92">
        <f>N15420+N15429</f>
        <v>0</v>
      </c>
      <c r="O15419" s="82" t="s">
        <v>146</v>
      </c>
      <c r="R15419" s="352">
        <f>L15649-[1]გადასახდელები!L14039</f>
        <v>0</v>
      </c>
    </row>
    <row r="15420" spans="2:18" ht="20.25" hidden="1" customHeight="1">
      <c r="B15420" s="36" t="str">
        <f t="shared" si="3916"/>
        <v>b</v>
      </c>
      <c r="C15420" s="42">
        <v>4</v>
      </c>
      <c r="D15420" s="42"/>
      <c r="F15420" s="341" t="s">
        <v>526</v>
      </c>
      <c r="G15420" s="47" t="s">
        <v>165</v>
      </c>
      <c r="H15420" s="93">
        <f>H15421+H15428</f>
        <v>0</v>
      </c>
      <c r="I15420" s="94">
        <f t="shared" si="3917"/>
        <v>0</v>
      </c>
      <c r="J15420" s="95">
        <f>J15421+J15428</f>
        <v>0</v>
      </c>
      <c r="K15420" s="95">
        <f>K15421+K15428</f>
        <v>0</v>
      </c>
      <c r="L15420" s="94">
        <f t="shared" si="3918"/>
        <v>0</v>
      </c>
      <c r="M15420" s="95">
        <f>M15421+M15428</f>
        <v>0</v>
      </c>
      <c r="N15420" s="95">
        <f>N15421+N15428</f>
        <v>0</v>
      </c>
      <c r="O15420" s="82" t="s">
        <v>146</v>
      </c>
      <c r="R15420" s="352">
        <f>L15650-[1]გადასახდელები!L14040</f>
        <v>0</v>
      </c>
    </row>
    <row r="15421" spans="2:18" ht="20.25" hidden="1" customHeight="1">
      <c r="B15421" s="36" t="str">
        <f t="shared" si="3916"/>
        <v>b</v>
      </c>
      <c r="C15421" s="42">
        <v>5</v>
      </c>
      <c r="D15421" s="42"/>
      <c r="F15421" s="342" t="s">
        <v>527</v>
      </c>
      <c r="G15421" s="48" t="s">
        <v>166</v>
      </c>
      <c r="H15421" s="96">
        <f>SUM(H15422:H15427)</f>
        <v>0</v>
      </c>
      <c r="I15421" s="97">
        <f t="shared" si="3917"/>
        <v>0</v>
      </c>
      <c r="J15421" s="98">
        <f>SUM(J15422:J15427)</f>
        <v>0</v>
      </c>
      <c r="K15421" s="98">
        <f>SUM(K15422:K15427)</f>
        <v>0</v>
      </c>
      <c r="L15421" s="97">
        <f t="shared" si="3918"/>
        <v>0</v>
      </c>
      <c r="M15421" s="98">
        <f>SUM(M15422:M15427)</f>
        <v>0</v>
      </c>
      <c r="N15421" s="98">
        <f>SUM(N15422:N15427)</f>
        <v>0</v>
      </c>
      <c r="O15421" s="82" t="s">
        <v>146</v>
      </c>
      <c r="R15421" s="352">
        <f>L15651-[1]გადასახდელები!L14041</f>
        <v>0</v>
      </c>
    </row>
    <row r="15422" spans="2:18" ht="20.25" hidden="1" customHeight="1">
      <c r="B15422" s="36" t="str">
        <f t="shared" si="3916"/>
        <v>b</v>
      </c>
      <c r="C15422" s="42">
        <v>6</v>
      </c>
      <c r="D15422" s="42"/>
      <c r="F15422" s="343" t="s">
        <v>528</v>
      </c>
      <c r="G15422" s="45" t="s">
        <v>167</v>
      </c>
      <c r="H15422" s="99"/>
      <c r="I15422" s="91">
        <f t="shared" si="3917"/>
        <v>0</v>
      </c>
      <c r="J15422" s="100"/>
      <c r="K15422" s="100"/>
      <c r="L15422" s="91">
        <f t="shared" si="3918"/>
        <v>0</v>
      </c>
      <c r="M15422" s="100"/>
      <c r="N15422" s="100"/>
      <c r="R15422" s="352">
        <f>L15652-[1]გადასახდელები!L14042</f>
        <v>0</v>
      </c>
    </row>
    <row r="15423" spans="2:18" ht="20.25" hidden="1" customHeight="1">
      <c r="B15423" s="36" t="str">
        <f t="shared" si="3916"/>
        <v>b</v>
      </c>
      <c r="C15423" s="42">
        <v>6</v>
      </c>
      <c r="D15423" s="42"/>
      <c r="F15423" s="343" t="s">
        <v>592</v>
      </c>
      <c r="G15423" s="45" t="s">
        <v>168</v>
      </c>
      <c r="H15423" s="99"/>
      <c r="I15423" s="91">
        <f t="shared" si="3917"/>
        <v>0</v>
      </c>
      <c r="J15423" s="100"/>
      <c r="K15423" s="100"/>
      <c r="L15423" s="91">
        <f t="shared" si="3918"/>
        <v>0</v>
      </c>
      <c r="M15423" s="100"/>
      <c r="N15423" s="100"/>
      <c r="R15423" s="352">
        <f>L15653-[1]გადასახდელები!L14043</f>
        <v>0</v>
      </c>
    </row>
    <row r="15424" spans="2:18" ht="20.25" hidden="1" customHeight="1">
      <c r="B15424" s="36" t="str">
        <f t="shared" si="3916"/>
        <v>b</v>
      </c>
      <c r="C15424" s="42">
        <v>6</v>
      </c>
      <c r="D15424" s="42"/>
      <c r="F15424" s="343" t="s">
        <v>529</v>
      </c>
      <c r="G15424" s="45" t="s">
        <v>169</v>
      </c>
      <c r="H15424" s="99"/>
      <c r="I15424" s="91">
        <f t="shared" si="3917"/>
        <v>0</v>
      </c>
      <c r="J15424" s="100"/>
      <c r="K15424" s="100"/>
      <c r="L15424" s="91">
        <f t="shared" si="3918"/>
        <v>0</v>
      </c>
      <c r="M15424" s="100"/>
      <c r="N15424" s="100"/>
      <c r="R15424" s="352">
        <f>L15654-[1]გადასახდელები!L14044</f>
        <v>0</v>
      </c>
    </row>
    <row r="15425" spans="2:18" ht="20.25" hidden="1" customHeight="1">
      <c r="B15425" s="36" t="str">
        <f t="shared" si="3916"/>
        <v>b</v>
      </c>
      <c r="C15425" s="42">
        <v>6</v>
      </c>
      <c r="D15425" s="42"/>
      <c r="F15425" s="343" t="s">
        <v>593</v>
      </c>
      <c r="G15425" s="45" t="s">
        <v>170</v>
      </c>
      <c r="H15425" s="99"/>
      <c r="I15425" s="91">
        <f t="shared" si="3917"/>
        <v>0</v>
      </c>
      <c r="J15425" s="100"/>
      <c r="K15425" s="100"/>
      <c r="L15425" s="91">
        <f t="shared" si="3918"/>
        <v>0</v>
      </c>
      <c r="M15425" s="100"/>
      <c r="N15425" s="100"/>
      <c r="R15425" s="352">
        <f>L15655-[1]გადასახდელები!L14045</f>
        <v>0</v>
      </c>
    </row>
    <row r="15426" spans="2:18" ht="20.25" hidden="1" customHeight="1">
      <c r="B15426" s="36" t="str">
        <f t="shared" si="3916"/>
        <v>b</v>
      </c>
      <c r="C15426" s="42">
        <v>6</v>
      </c>
      <c r="D15426" s="42"/>
      <c r="F15426" s="343" t="s">
        <v>594</v>
      </c>
      <c r="G15426" s="45" t="s">
        <v>171</v>
      </c>
      <c r="H15426" s="99"/>
      <c r="I15426" s="91">
        <f t="shared" si="3917"/>
        <v>0</v>
      </c>
      <c r="J15426" s="100"/>
      <c r="K15426" s="100"/>
      <c r="L15426" s="91">
        <f t="shared" si="3918"/>
        <v>0</v>
      </c>
      <c r="M15426" s="100"/>
      <c r="N15426" s="100"/>
      <c r="R15426" s="352">
        <f>L15656-[1]გადასახდელები!L14046</f>
        <v>0</v>
      </c>
    </row>
    <row r="15427" spans="2:18" ht="20.25" hidden="1" customHeight="1">
      <c r="B15427" s="36" t="str">
        <f t="shared" si="3916"/>
        <v>b</v>
      </c>
      <c r="C15427" s="42">
        <v>6</v>
      </c>
      <c r="D15427" s="42"/>
      <c r="F15427" s="343" t="s">
        <v>595</v>
      </c>
      <c r="G15427" s="45" t="s">
        <v>172</v>
      </c>
      <c r="H15427" s="99"/>
      <c r="I15427" s="91">
        <f t="shared" si="3917"/>
        <v>0</v>
      </c>
      <c r="J15427" s="100"/>
      <c r="K15427" s="100"/>
      <c r="L15427" s="91">
        <f t="shared" si="3918"/>
        <v>0</v>
      </c>
      <c r="M15427" s="100"/>
      <c r="N15427" s="100"/>
      <c r="R15427" s="352">
        <f>L15657-[1]გადასახდელები!L14047</f>
        <v>0</v>
      </c>
    </row>
    <row r="15428" spans="2:18" ht="20.25" hidden="1" customHeight="1">
      <c r="B15428" s="36" t="str">
        <f t="shared" si="3916"/>
        <v>b</v>
      </c>
      <c r="C15428" s="42">
        <v>5</v>
      </c>
      <c r="D15428" s="42"/>
      <c r="F15428" s="343" t="s">
        <v>596</v>
      </c>
      <c r="G15428" s="48" t="s">
        <v>173</v>
      </c>
      <c r="H15428" s="101"/>
      <c r="I15428" s="97">
        <f t="shared" si="3917"/>
        <v>0</v>
      </c>
      <c r="J15428" s="102"/>
      <c r="K15428" s="102"/>
      <c r="L15428" s="97">
        <f t="shared" si="3918"/>
        <v>0</v>
      </c>
      <c r="M15428" s="102"/>
      <c r="N15428" s="102"/>
      <c r="R15428" s="352">
        <f>L15658-[1]გადასახდელები!L14048</f>
        <v>0</v>
      </c>
    </row>
    <row r="15429" spans="2:18" ht="20.25" hidden="1" customHeight="1">
      <c r="B15429" s="36" t="str">
        <f t="shared" si="3916"/>
        <v>b</v>
      </c>
      <c r="C15429" s="42">
        <v>4</v>
      </c>
      <c r="D15429" s="42"/>
      <c r="F15429" s="343" t="s">
        <v>597</v>
      </c>
      <c r="G15429" s="47" t="s">
        <v>174</v>
      </c>
      <c r="H15429" s="103"/>
      <c r="I15429" s="94">
        <f t="shared" si="3917"/>
        <v>0</v>
      </c>
      <c r="J15429" s="104"/>
      <c r="K15429" s="104"/>
      <c r="L15429" s="94">
        <f t="shared" si="3918"/>
        <v>0</v>
      </c>
      <c r="M15429" s="104"/>
      <c r="N15429" s="104"/>
      <c r="R15429" s="352">
        <f>L15659-[1]გადასახდელები!L14049</f>
        <v>0</v>
      </c>
    </row>
    <row r="15430" spans="2:18" ht="20.25" hidden="1" customHeight="1">
      <c r="B15430" s="36" t="str">
        <f t="shared" si="3916"/>
        <v>b</v>
      </c>
      <c r="C15430" s="42">
        <v>3</v>
      </c>
      <c r="D15430" s="42"/>
      <c r="F15430" s="342" t="s">
        <v>530</v>
      </c>
      <c r="G15430" s="57" t="s">
        <v>175</v>
      </c>
      <c r="H15430" s="89">
        <f>H15431+H15432+H15435+H15471+H15472+H15473+H15474+H15475+H15482+H15483</f>
        <v>0</v>
      </c>
      <c r="I15430" s="90">
        <f t="shared" si="3917"/>
        <v>0</v>
      </c>
      <c r="J15430" s="92">
        <f>J15431+J15432+J15435+J15471+J15472+J15473+J15474+J15475+J15482+J15483</f>
        <v>0</v>
      </c>
      <c r="K15430" s="92">
        <f>K15431+K15432+K15435+K15471+K15472+K15473+K15474+K15475+K15482+K15483</f>
        <v>0</v>
      </c>
      <c r="L15430" s="90">
        <f t="shared" si="3918"/>
        <v>0</v>
      </c>
      <c r="M15430" s="92">
        <f>M15431+M15432+M15435+M15471+M15472+M15473+M15474+M15475+M15482+M15483</f>
        <v>0</v>
      </c>
      <c r="N15430" s="92">
        <f>N15431+N15432+N15435+N15471+N15472+N15473+N15474+N15475+N15482+N15483</f>
        <v>0</v>
      </c>
      <c r="O15430" s="82" t="s">
        <v>146</v>
      </c>
      <c r="R15430" s="352">
        <f>L15660-[1]გადასახდელები!L14050</f>
        <v>0</v>
      </c>
    </row>
    <row r="15431" spans="2:18" ht="20.25" hidden="1" customHeight="1">
      <c r="B15431" s="36" t="str">
        <f t="shared" si="3916"/>
        <v>b</v>
      </c>
      <c r="C15431" s="42">
        <v>4</v>
      </c>
      <c r="D15431" s="42"/>
      <c r="F15431" s="343" t="s">
        <v>531</v>
      </c>
      <c r="G15431" s="47" t="s">
        <v>176</v>
      </c>
      <c r="H15431" s="103"/>
      <c r="I15431" s="94">
        <f t="shared" si="3917"/>
        <v>0</v>
      </c>
      <c r="J15431" s="104"/>
      <c r="K15431" s="104"/>
      <c r="L15431" s="94">
        <f t="shared" si="3918"/>
        <v>0</v>
      </c>
      <c r="M15431" s="104"/>
      <c r="N15431" s="104"/>
      <c r="R15431" s="352">
        <f>L15661-[1]გადასახდელები!L14051</f>
        <v>0</v>
      </c>
    </row>
    <row r="15432" spans="2:18" ht="20.25" hidden="1" customHeight="1">
      <c r="B15432" s="36" t="str">
        <f t="shared" si="3916"/>
        <v>b</v>
      </c>
      <c r="C15432" s="42">
        <v>4</v>
      </c>
      <c r="D15432" s="42"/>
      <c r="F15432" s="342" t="s">
        <v>532</v>
      </c>
      <c r="G15432" s="47" t="s">
        <v>177</v>
      </c>
      <c r="H15432" s="93">
        <f>SUM(H15433:H15434)</f>
        <v>0</v>
      </c>
      <c r="I15432" s="94">
        <f t="shared" si="3917"/>
        <v>0</v>
      </c>
      <c r="J15432" s="95">
        <f>SUM(J15433:J15434)</f>
        <v>0</v>
      </c>
      <c r="K15432" s="95">
        <f>SUM(K15433:K15434)</f>
        <v>0</v>
      </c>
      <c r="L15432" s="94">
        <f t="shared" si="3918"/>
        <v>0</v>
      </c>
      <c r="M15432" s="95">
        <f>SUM(M15433:M15434)</f>
        <v>0</v>
      </c>
      <c r="N15432" s="95">
        <f>SUM(N15433:N15434)</f>
        <v>0</v>
      </c>
      <c r="O15432" s="82" t="s">
        <v>146</v>
      </c>
      <c r="R15432" s="352">
        <f>L15662-[1]გადასახდელები!L14052</f>
        <v>0</v>
      </c>
    </row>
    <row r="15433" spans="2:18" ht="20.25" hidden="1" customHeight="1">
      <c r="B15433" s="36" t="str">
        <f t="shared" si="3916"/>
        <v>b</v>
      </c>
      <c r="C15433" s="42">
        <v>5</v>
      </c>
      <c r="D15433" s="42"/>
      <c r="F15433" s="343" t="s">
        <v>533</v>
      </c>
      <c r="G15433" s="48" t="s">
        <v>178</v>
      </c>
      <c r="H15433" s="101"/>
      <c r="I15433" s="97">
        <f t="shared" si="3917"/>
        <v>0</v>
      </c>
      <c r="J15433" s="102"/>
      <c r="K15433" s="102"/>
      <c r="L15433" s="97">
        <f t="shared" si="3918"/>
        <v>0</v>
      </c>
      <c r="M15433" s="102"/>
      <c r="N15433" s="102"/>
      <c r="R15433" s="352">
        <f>L15663-[1]გადასახდელები!L14053</f>
        <v>0</v>
      </c>
    </row>
    <row r="15434" spans="2:18" ht="20.25" hidden="1" customHeight="1">
      <c r="B15434" s="36" t="str">
        <f t="shared" si="3916"/>
        <v>b</v>
      </c>
      <c r="C15434" s="42">
        <v>5</v>
      </c>
      <c r="D15434" s="42"/>
      <c r="F15434" s="343" t="s">
        <v>598</v>
      </c>
      <c r="G15434" s="48" t="s">
        <v>179</v>
      </c>
      <c r="H15434" s="101"/>
      <c r="I15434" s="97">
        <f t="shared" si="3917"/>
        <v>0</v>
      </c>
      <c r="J15434" s="102"/>
      <c r="K15434" s="102"/>
      <c r="L15434" s="97">
        <f t="shared" si="3918"/>
        <v>0</v>
      </c>
      <c r="M15434" s="102"/>
      <c r="N15434" s="102"/>
      <c r="R15434" s="352">
        <f>L15664-[1]გადასახდელები!L14054</f>
        <v>0</v>
      </c>
    </row>
    <row r="15435" spans="2:18" ht="20.25" hidden="1" customHeight="1">
      <c r="B15435" s="36" t="str">
        <f t="shared" si="3916"/>
        <v>b</v>
      </c>
      <c r="C15435" s="42">
        <v>4</v>
      </c>
      <c r="D15435" s="42"/>
      <c r="F15435" s="342" t="s">
        <v>534</v>
      </c>
      <c r="G15435" s="47" t="s">
        <v>180</v>
      </c>
      <c r="H15435" s="93">
        <f>H15436+H15437+H15438+H15439+H15451+H15455+H15456+H15457+H15458+H15459+H15460+H15461+H15469+H15470</f>
        <v>0</v>
      </c>
      <c r="I15435" s="94">
        <f t="shared" si="3917"/>
        <v>0</v>
      </c>
      <c r="J15435" s="95">
        <f>J15436+J15437+J15438+J15439+J15451+J15455+J15456+J15457+J15458+J15459+J15460+J15461+J15469+J15470</f>
        <v>0</v>
      </c>
      <c r="K15435" s="95">
        <f>K15436+K15437+K15438+K15439+K15451+K15455+K15456+K15457+K15458+K15459+K15460+K15461+K15469+K15470</f>
        <v>0</v>
      </c>
      <c r="L15435" s="94">
        <f t="shared" si="3918"/>
        <v>0</v>
      </c>
      <c r="M15435" s="95">
        <f>M15436+M15437+M15438+M15439+M15451+M15455+M15456+M15457+M15458+M15459+M15460+M15461+M15469+M15470</f>
        <v>0</v>
      </c>
      <c r="N15435" s="95">
        <f>N15436+N15437+N15438+N15439+N15451+N15455+N15456+N15457+N15458+N15459+N15460+N15461+N15469+N15470</f>
        <v>0</v>
      </c>
      <c r="O15435" s="82" t="s">
        <v>146</v>
      </c>
      <c r="R15435" s="352">
        <f>L15665-[1]გადასახდელები!L14055</f>
        <v>0</v>
      </c>
    </row>
    <row r="15436" spans="2:18" ht="42.75" hidden="1" customHeight="1">
      <c r="B15436" s="36" t="str">
        <f t="shared" si="3916"/>
        <v>b</v>
      </c>
      <c r="C15436" s="42">
        <v>5</v>
      </c>
      <c r="D15436" s="42"/>
      <c r="F15436" s="343" t="s">
        <v>535</v>
      </c>
      <c r="G15436" s="48" t="s">
        <v>229</v>
      </c>
      <c r="H15436" s="101"/>
      <c r="I15436" s="97">
        <f t="shared" si="3917"/>
        <v>0</v>
      </c>
      <c r="J15436" s="102"/>
      <c r="K15436" s="102"/>
      <c r="L15436" s="97">
        <f t="shared" si="3918"/>
        <v>0</v>
      </c>
      <c r="M15436" s="102"/>
      <c r="N15436" s="102"/>
      <c r="R15436" s="352">
        <f>L15666-[1]გადასახდელები!L14056</f>
        <v>0</v>
      </c>
    </row>
    <row r="15437" spans="2:18" ht="30.75" hidden="1" customHeight="1">
      <c r="B15437" s="36" t="str">
        <f t="shared" si="3916"/>
        <v>b</v>
      </c>
      <c r="C15437" s="42">
        <v>5</v>
      </c>
      <c r="D15437" s="42"/>
      <c r="F15437" s="343" t="s">
        <v>599</v>
      </c>
      <c r="G15437" s="49" t="s">
        <v>196</v>
      </c>
      <c r="H15437" s="101"/>
      <c r="I15437" s="97">
        <f t="shared" si="3917"/>
        <v>0</v>
      </c>
      <c r="J15437" s="102"/>
      <c r="K15437" s="102"/>
      <c r="L15437" s="97">
        <f t="shared" si="3918"/>
        <v>0</v>
      </c>
      <c r="M15437" s="102"/>
      <c r="N15437" s="102"/>
      <c r="R15437" s="352">
        <f>L15667-[1]გადასახდელები!L14057</f>
        <v>0</v>
      </c>
    </row>
    <row r="15438" spans="2:18" ht="60.75" hidden="1" customHeight="1">
      <c r="B15438" s="36" t="str">
        <f t="shared" si="3916"/>
        <v>b</v>
      </c>
      <c r="C15438" s="42">
        <v>5</v>
      </c>
      <c r="D15438" s="42"/>
      <c r="F15438" s="343" t="s">
        <v>536</v>
      </c>
      <c r="G15438" s="49" t="s">
        <v>230</v>
      </c>
      <c r="H15438" s="101"/>
      <c r="I15438" s="97">
        <f t="shared" si="3917"/>
        <v>0</v>
      </c>
      <c r="J15438" s="102"/>
      <c r="K15438" s="102"/>
      <c r="L15438" s="97">
        <f t="shared" si="3918"/>
        <v>0</v>
      </c>
      <c r="M15438" s="102"/>
      <c r="N15438" s="102"/>
      <c r="R15438" s="352">
        <f>L15668-[1]გადასახდელები!L14058</f>
        <v>0</v>
      </c>
    </row>
    <row r="15439" spans="2:18" ht="30.75" hidden="1" customHeight="1">
      <c r="B15439" s="36" t="str">
        <f t="shared" si="3916"/>
        <v>b</v>
      </c>
      <c r="C15439" s="42">
        <v>5</v>
      </c>
      <c r="D15439" s="42"/>
      <c r="F15439" s="342" t="s">
        <v>537</v>
      </c>
      <c r="G15439" s="48" t="s">
        <v>195</v>
      </c>
      <c r="H15439" s="96">
        <f>SUM(H15440:H15450)</f>
        <v>0</v>
      </c>
      <c r="I15439" s="97">
        <f t="shared" si="3917"/>
        <v>0</v>
      </c>
      <c r="J15439" s="98">
        <f>SUM(J15440:J15450)</f>
        <v>0</v>
      </c>
      <c r="K15439" s="98">
        <f>SUM(K15440:K15450)</f>
        <v>0</v>
      </c>
      <c r="L15439" s="97">
        <f t="shared" si="3918"/>
        <v>0</v>
      </c>
      <c r="M15439" s="98">
        <f>SUM(M15440:M15450)</f>
        <v>0</v>
      </c>
      <c r="N15439" s="98">
        <f>SUM(N15440:N15450)</f>
        <v>0</v>
      </c>
      <c r="O15439" s="82" t="s">
        <v>146</v>
      </c>
      <c r="R15439" s="352">
        <f>L15669-[1]გადასახდელები!L14059</f>
        <v>0</v>
      </c>
    </row>
    <row r="15440" spans="2:18" ht="20.25" hidden="1" customHeight="1">
      <c r="B15440" s="36" t="str">
        <f t="shared" si="3916"/>
        <v>b</v>
      </c>
      <c r="C15440" s="42">
        <v>6</v>
      </c>
      <c r="D15440" s="42"/>
      <c r="F15440" s="343" t="s">
        <v>600</v>
      </c>
      <c r="G15440" s="45" t="s">
        <v>181</v>
      </c>
      <c r="H15440" s="106"/>
      <c r="I15440" s="105">
        <f t="shared" si="3917"/>
        <v>0</v>
      </c>
      <c r="J15440" s="107"/>
      <c r="K15440" s="107"/>
      <c r="L15440" s="105">
        <f t="shared" si="3918"/>
        <v>0</v>
      </c>
      <c r="M15440" s="107"/>
      <c r="N15440" s="107"/>
      <c r="R15440" s="352">
        <f>L15670-[1]გადასახდელები!L14060</f>
        <v>0</v>
      </c>
    </row>
    <row r="15441" spans="2:18" ht="20.25" hidden="1" customHeight="1">
      <c r="B15441" s="36" t="str">
        <f t="shared" si="3916"/>
        <v>b</v>
      </c>
      <c r="C15441" s="42">
        <v>6</v>
      </c>
      <c r="D15441" s="42"/>
      <c r="F15441" s="343" t="s">
        <v>601</v>
      </c>
      <c r="G15441" s="45" t="s">
        <v>182</v>
      </c>
      <c r="H15441" s="106"/>
      <c r="I15441" s="105">
        <f t="shared" si="3917"/>
        <v>0</v>
      </c>
      <c r="J15441" s="107"/>
      <c r="K15441" s="107"/>
      <c r="L15441" s="105">
        <f t="shared" si="3918"/>
        <v>0</v>
      </c>
      <c r="M15441" s="107"/>
      <c r="N15441" s="107"/>
      <c r="R15441" s="352">
        <f>L15671-[1]გადასახდელები!L14061</f>
        <v>0</v>
      </c>
    </row>
    <row r="15442" spans="2:18" ht="20.25" hidden="1" customHeight="1">
      <c r="B15442" s="36" t="str">
        <f t="shared" si="3916"/>
        <v>b</v>
      </c>
      <c r="C15442" s="42">
        <v>6</v>
      </c>
      <c r="D15442" s="42"/>
      <c r="F15442" s="343" t="s">
        <v>602</v>
      </c>
      <c r="G15442" s="45" t="s">
        <v>183</v>
      </c>
      <c r="H15442" s="106"/>
      <c r="I15442" s="105">
        <f t="shared" si="3917"/>
        <v>0</v>
      </c>
      <c r="J15442" s="107"/>
      <c r="K15442" s="107"/>
      <c r="L15442" s="105">
        <f t="shared" si="3918"/>
        <v>0</v>
      </c>
      <c r="M15442" s="107"/>
      <c r="N15442" s="107"/>
      <c r="R15442" s="352">
        <f>L15672-[1]გადასახდელები!L14062</f>
        <v>0</v>
      </c>
    </row>
    <row r="15443" spans="2:18" ht="20.25" hidden="1" customHeight="1">
      <c r="B15443" s="36" t="str">
        <f t="shared" si="3916"/>
        <v>b</v>
      </c>
      <c r="C15443" s="42">
        <v>6</v>
      </c>
      <c r="D15443" s="42"/>
      <c r="F15443" s="343" t="s">
        <v>603</v>
      </c>
      <c r="G15443" s="45" t="s">
        <v>184</v>
      </c>
      <c r="H15443" s="106"/>
      <c r="I15443" s="105">
        <f t="shared" si="3917"/>
        <v>0</v>
      </c>
      <c r="J15443" s="107"/>
      <c r="K15443" s="107"/>
      <c r="L15443" s="105">
        <f t="shared" si="3918"/>
        <v>0</v>
      </c>
      <c r="M15443" s="107"/>
      <c r="N15443" s="107"/>
      <c r="R15443" s="352">
        <f>L15673-[1]გადასახდელები!L14063</f>
        <v>0</v>
      </c>
    </row>
    <row r="15444" spans="2:18" ht="20.25" hidden="1" customHeight="1">
      <c r="B15444" s="36" t="str">
        <f t="shared" si="3916"/>
        <v>b</v>
      </c>
      <c r="C15444" s="42">
        <v>6</v>
      </c>
      <c r="D15444" s="42"/>
      <c r="F15444" s="343" t="s">
        <v>538</v>
      </c>
      <c r="G15444" s="45" t="s">
        <v>185</v>
      </c>
      <c r="H15444" s="106"/>
      <c r="I15444" s="105">
        <f t="shared" si="3917"/>
        <v>0</v>
      </c>
      <c r="J15444" s="107"/>
      <c r="K15444" s="107"/>
      <c r="L15444" s="105">
        <f t="shared" si="3918"/>
        <v>0</v>
      </c>
      <c r="M15444" s="107"/>
      <c r="N15444" s="107"/>
      <c r="R15444" s="352">
        <f>L15674-[1]გადასახდელები!L14064</f>
        <v>0</v>
      </c>
    </row>
    <row r="15445" spans="2:18" ht="20.25" hidden="1" customHeight="1">
      <c r="B15445" s="36" t="str">
        <f t="shared" si="3916"/>
        <v>b</v>
      </c>
      <c r="C15445" s="42">
        <v>6</v>
      </c>
      <c r="D15445" s="42"/>
      <c r="F15445" s="343" t="s">
        <v>604</v>
      </c>
      <c r="G15445" s="45" t="s">
        <v>186</v>
      </c>
      <c r="H15445" s="106"/>
      <c r="I15445" s="105">
        <f t="shared" si="3917"/>
        <v>0</v>
      </c>
      <c r="J15445" s="107"/>
      <c r="K15445" s="107"/>
      <c r="L15445" s="105">
        <f t="shared" si="3918"/>
        <v>0</v>
      </c>
      <c r="M15445" s="107"/>
      <c r="N15445" s="107"/>
      <c r="R15445" s="352">
        <f>L15675-[1]გადასახდელები!L14065</f>
        <v>0</v>
      </c>
    </row>
    <row r="15446" spans="2:18" ht="20.25" hidden="1" customHeight="1">
      <c r="B15446" s="36" t="str">
        <f t="shared" si="3916"/>
        <v>b</v>
      </c>
      <c r="C15446" s="42">
        <v>6</v>
      </c>
      <c r="D15446" s="42"/>
      <c r="F15446" s="343" t="s">
        <v>605</v>
      </c>
      <c r="G15446" s="45" t="s">
        <v>187</v>
      </c>
      <c r="H15446" s="106"/>
      <c r="I15446" s="105">
        <f t="shared" si="3917"/>
        <v>0</v>
      </c>
      <c r="J15446" s="107"/>
      <c r="K15446" s="107"/>
      <c r="L15446" s="105">
        <f t="shared" si="3918"/>
        <v>0</v>
      </c>
      <c r="M15446" s="107"/>
      <c r="N15446" s="107"/>
      <c r="R15446" s="352">
        <f>L15676-[1]გადასახდელები!L14066</f>
        <v>0</v>
      </c>
    </row>
    <row r="15447" spans="2:18" ht="20.25" hidden="1" customHeight="1">
      <c r="B15447" s="36" t="str">
        <f t="shared" si="3916"/>
        <v>b</v>
      </c>
      <c r="C15447" s="42">
        <v>6</v>
      </c>
      <c r="D15447" s="42"/>
      <c r="F15447" s="343" t="s">
        <v>606</v>
      </c>
      <c r="G15447" s="45" t="s">
        <v>188</v>
      </c>
      <c r="H15447" s="106"/>
      <c r="I15447" s="105">
        <f t="shared" si="3917"/>
        <v>0</v>
      </c>
      <c r="J15447" s="107"/>
      <c r="K15447" s="107"/>
      <c r="L15447" s="105">
        <f t="shared" si="3918"/>
        <v>0</v>
      </c>
      <c r="M15447" s="107"/>
      <c r="N15447" s="107"/>
      <c r="R15447" s="352">
        <f>L15677-[1]გადასახდელები!L14067</f>
        <v>0</v>
      </c>
    </row>
    <row r="15448" spans="2:18" ht="20.25" hidden="1" customHeight="1">
      <c r="B15448" s="36" t="str">
        <f t="shared" si="3916"/>
        <v>b</v>
      </c>
      <c r="C15448" s="42">
        <v>6</v>
      </c>
      <c r="D15448" s="42"/>
      <c r="F15448" s="343" t="s">
        <v>607</v>
      </c>
      <c r="G15448" s="45" t="s">
        <v>189</v>
      </c>
      <c r="H15448" s="106"/>
      <c r="I15448" s="105">
        <f t="shared" si="3917"/>
        <v>0</v>
      </c>
      <c r="J15448" s="107"/>
      <c r="K15448" s="107"/>
      <c r="L15448" s="105">
        <f t="shared" si="3918"/>
        <v>0</v>
      </c>
      <c r="M15448" s="107"/>
      <c r="N15448" s="107"/>
      <c r="R15448" s="352">
        <f>L15678-[1]გადასახდელები!L14068</f>
        <v>0</v>
      </c>
    </row>
    <row r="15449" spans="2:18" ht="20.25" hidden="1" customHeight="1">
      <c r="B15449" s="36" t="str">
        <f t="shared" si="3916"/>
        <v>b</v>
      </c>
      <c r="C15449" s="42">
        <v>6</v>
      </c>
      <c r="D15449" s="42"/>
      <c r="F15449" s="343" t="s">
        <v>608</v>
      </c>
      <c r="G15449" s="45" t="s">
        <v>190</v>
      </c>
      <c r="H15449" s="106"/>
      <c r="I15449" s="105">
        <f t="shared" si="3917"/>
        <v>0</v>
      </c>
      <c r="J15449" s="107"/>
      <c r="K15449" s="107"/>
      <c r="L15449" s="105">
        <f t="shared" si="3918"/>
        <v>0</v>
      </c>
      <c r="M15449" s="107"/>
      <c r="N15449" s="107"/>
      <c r="R15449" s="352">
        <f>L15679-[1]გადასახდელები!L14069</f>
        <v>0</v>
      </c>
    </row>
    <row r="15450" spans="2:18" ht="30.75" hidden="1" customHeight="1">
      <c r="B15450" s="36" t="str">
        <f t="shared" si="3916"/>
        <v>b</v>
      </c>
      <c r="C15450" s="42">
        <v>6</v>
      </c>
      <c r="D15450" s="42"/>
      <c r="F15450" s="343" t="s">
        <v>539</v>
      </c>
      <c r="G15450" s="45" t="s">
        <v>231</v>
      </c>
      <c r="H15450" s="106"/>
      <c r="I15450" s="105">
        <f t="shared" si="3917"/>
        <v>0</v>
      </c>
      <c r="J15450" s="107"/>
      <c r="K15450" s="107"/>
      <c r="L15450" s="105">
        <f t="shared" si="3918"/>
        <v>0</v>
      </c>
      <c r="M15450" s="107"/>
      <c r="N15450" s="107"/>
      <c r="R15450" s="352">
        <f>L15680-[1]გადასახდელები!L14070</f>
        <v>0</v>
      </c>
    </row>
    <row r="15451" spans="2:18" ht="20.25" hidden="1" customHeight="1">
      <c r="B15451" s="36" t="str">
        <f t="shared" si="3916"/>
        <v>b</v>
      </c>
      <c r="C15451" s="42">
        <v>5</v>
      </c>
      <c r="D15451" s="42"/>
      <c r="F15451" s="342" t="s">
        <v>609</v>
      </c>
      <c r="G15451" s="48" t="s">
        <v>197</v>
      </c>
      <c r="H15451" s="96">
        <f>SUM(H15452:H15454)</f>
        <v>0</v>
      </c>
      <c r="I15451" s="97">
        <f t="shared" si="3917"/>
        <v>0</v>
      </c>
      <c r="J15451" s="98">
        <f>SUM(J15452:J15454)</f>
        <v>0</v>
      </c>
      <c r="K15451" s="98">
        <f>SUM(K15452:K15454)</f>
        <v>0</v>
      </c>
      <c r="L15451" s="97">
        <f t="shared" si="3918"/>
        <v>0</v>
      </c>
      <c r="M15451" s="98">
        <f>SUM(M15452:M15454)</f>
        <v>0</v>
      </c>
      <c r="N15451" s="98">
        <f>SUM(N15452:N15454)</f>
        <v>0</v>
      </c>
      <c r="O15451" s="82" t="s">
        <v>146</v>
      </c>
      <c r="R15451" s="352">
        <f>L15681-[1]გადასახდელები!L14071</f>
        <v>0</v>
      </c>
    </row>
    <row r="15452" spans="2:18" ht="20.25" hidden="1" customHeight="1">
      <c r="B15452" s="36" t="str">
        <f t="shared" si="3916"/>
        <v>b</v>
      </c>
      <c r="C15452" s="42">
        <v>6</v>
      </c>
      <c r="D15452" s="42"/>
      <c r="F15452" s="343" t="s">
        <v>610</v>
      </c>
      <c r="G15452" s="45" t="s">
        <v>191</v>
      </c>
      <c r="H15452" s="106"/>
      <c r="I15452" s="105">
        <f t="shared" si="3917"/>
        <v>0</v>
      </c>
      <c r="J15452" s="107"/>
      <c r="K15452" s="107"/>
      <c r="L15452" s="105">
        <f t="shared" si="3918"/>
        <v>0</v>
      </c>
      <c r="M15452" s="107"/>
      <c r="N15452" s="107"/>
      <c r="R15452" s="352">
        <f>L15682-[1]გადასახდელები!L14072</f>
        <v>0</v>
      </c>
    </row>
    <row r="15453" spans="2:18" ht="20.25" hidden="1" customHeight="1">
      <c r="B15453" s="36" t="str">
        <f t="shared" si="3916"/>
        <v>b</v>
      </c>
      <c r="C15453" s="42">
        <v>6</v>
      </c>
      <c r="D15453" s="42"/>
      <c r="F15453" s="343" t="s">
        <v>611</v>
      </c>
      <c r="G15453" s="45" t="s">
        <v>192</v>
      </c>
      <c r="H15453" s="106"/>
      <c r="I15453" s="105">
        <f t="shared" si="3917"/>
        <v>0</v>
      </c>
      <c r="J15453" s="107"/>
      <c r="K15453" s="107"/>
      <c r="L15453" s="105">
        <f t="shared" si="3918"/>
        <v>0</v>
      </c>
      <c r="M15453" s="107"/>
      <c r="N15453" s="107"/>
      <c r="R15453" s="352">
        <f>L15683-[1]გადასახდელები!L14073</f>
        <v>0</v>
      </c>
    </row>
    <row r="15454" spans="2:18" ht="30.75" hidden="1" customHeight="1">
      <c r="B15454" s="36" t="str">
        <f t="shared" si="3916"/>
        <v>b</v>
      </c>
      <c r="C15454" s="42">
        <v>6</v>
      </c>
      <c r="D15454" s="42"/>
      <c r="F15454" s="343" t="s">
        <v>612</v>
      </c>
      <c r="G15454" s="45" t="s">
        <v>232</v>
      </c>
      <c r="H15454" s="106"/>
      <c r="I15454" s="105">
        <f t="shared" si="3917"/>
        <v>0</v>
      </c>
      <c r="J15454" s="107"/>
      <c r="K15454" s="107"/>
      <c r="L15454" s="105">
        <f t="shared" si="3918"/>
        <v>0</v>
      </c>
      <c r="M15454" s="107"/>
      <c r="N15454" s="107"/>
      <c r="R15454" s="352">
        <f>L15684-[1]გადასახდელები!L14074</f>
        <v>0</v>
      </c>
    </row>
    <row r="15455" spans="2:18" ht="30.75" hidden="1" customHeight="1">
      <c r="B15455" s="36" t="str">
        <f t="shared" si="3916"/>
        <v>b</v>
      </c>
      <c r="C15455" s="42">
        <v>5</v>
      </c>
      <c r="D15455" s="42"/>
      <c r="F15455" s="343" t="s">
        <v>613</v>
      </c>
      <c r="G15455" s="48" t="s">
        <v>233</v>
      </c>
      <c r="H15455" s="101"/>
      <c r="I15455" s="97">
        <f t="shared" si="3917"/>
        <v>0</v>
      </c>
      <c r="J15455" s="102"/>
      <c r="K15455" s="102"/>
      <c r="L15455" s="97">
        <f t="shared" si="3918"/>
        <v>0</v>
      </c>
      <c r="M15455" s="102"/>
      <c r="N15455" s="102"/>
      <c r="R15455" s="352">
        <f>L15685-[1]გადასახდელები!L14075</f>
        <v>0</v>
      </c>
    </row>
    <row r="15456" spans="2:18" ht="34.5" hidden="1" customHeight="1">
      <c r="B15456" s="36" t="str">
        <f t="shared" si="3916"/>
        <v>b</v>
      </c>
      <c r="C15456" s="42">
        <v>5</v>
      </c>
      <c r="D15456" s="42"/>
      <c r="F15456" s="343" t="s">
        <v>614</v>
      </c>
      <c r="G15456" s="50" t="s">
        <v>367</v>
      </c>
      <c r="H15456" s="101"/>
      <c r="I15456" s="97">
        <f t="shared" si="3917"/>
        <v>0</v>
      </c>
      <c r="J15456" s="102"/>
      <c r="K15456" s="102"/>
      <c r="L15456" s="97">
        <f t="shared" si="3918"/>
        <v>0</v>
      </c>
      <c r="M15456" s="102"/>
      <c r="N15456" s="102"/>
      <c r="R15456" s="352">
        <f>L15686-[1]გადასახდელები!L14076</f>
        <v>0</v>
      </c>
    </row>
    <row r="15457" spans="2:18" ht="34.5" hidden="1" customHeight="1">
      <c r="B15457" s="36" t="str">
        <f t="shared" si="3916"/>
        <v>b</v>
      </c>
      <c r="C15457" s="42">
        <v>5</v>
      </c>
      <c r="D15457" s="42"/>
      <c r="F15457" s="343" t="s">
        <v>540</v>
      </c>
      <c r="G15457" s="48" t="s">
        <v>234</v>
      </c>
      <c r="H15457" s="101"/>
      <c r="I15457" s="97">
        <f t="shared" si="3917"/>
        <v>0</v>
      </c>
      <c r="J15457" s="102"/>
      <c r="K15457" s="102"/>
      <c r="L15457" s="97">
        <f t="shared" si="3918"/>
        <v>0</v>
      </c>
      <c r="M15457" s="102"/>
      <c r="N15457" s="102"/>
      <c r="R15457" s="352">
        <f>L15687-[1]გადასახდელები!L14077</f>
        <v>0</v>
      </c>
    </row>
    <row r="15458" spans="2:18" ht="50.25" hidden="1" customHeight="1">
      <c r="B15458" s="36" t="str">
        <f t="shared" si="3916"/>
        <v>b</v>
      </c>
      <c r="C15458" s="42">
        <v>5</v>
      </c>
      <c r="D15458" s="42"/>
      <c r="F15458" s="343" t="s">
        <v>541</v>
      </c>
      <c r="G15458" s="48" t="s">
        <v>235</v>
      </c>
      <c r="H15458" s="101"/>
      <c r="I15458" s="97">
        <f t="shared" si="3917"/>
        <v>0</v>
      </c>
      <c r="J15458" s="102"/>
      <c r="K15458" s="102"/>
      <c r="L15458" s="97">
        <f t="shared" si="3918"/>
        <v>0</v>
      </c>
      <c r="M15458" s="102"/>
      <c r="N15458" s="102"/>
      <c r="R15458" s="352">
        <f>L15688-[1]გადასახდელები!L14078</f>
        <v>0</v>
      </c>
    </row>
    <row r="15459" spans="2:18" ht="20.25" hidden="1" customHeight="1">
      <c r="B15459" s="36" t="str">
        <f t="shared" si="3916"/>
        <v>b</v>
      </c>
      <c r="C15459" s="42">
        <v>5</v>
      </c>
      <c r="D15459" s="42"/>
      <c r="F15459" s="343" t="s">
        <v>542</v>
      </c>
      <c r="G15459" s="48" t="s">
        <v>236</v>
      </c>
      <c r="H15459" s="101"/>
      <c r="I15459" s="97">
        <f t="shared" si="3917"/>
        <v>0</v>
      </c>
      <c r="J15459" s="102"/>
      <c r="K15459" s="102"/>
      <c r="L15459" s="97">
        <f t="shared" si="3918"/>
        <v>0</v>
      </c>
      <c r="M15459" s="102"/>
      <c r="N15459" s="102"/>
      <c r="R15459" s="352">
        <f>L15689-[1]გადასახდელები!L14079</f>
        <v>0</v>
      </c>
    </row>
    <row r="15460" spans="2:18" ht="20.25" hidden="1" customHeight="1">
      <c r="B15460" s="36" t="str">
        <f t="shared" si="3916"/>
        <v>b</v>
      </c>
      <c r="C15460" s="42">
        <v>5</v>
      </c>
      <c r="D15460" s="42"/>
      <c r="F15460" s="343" t="s">
        <v>543</v>
      </c>
      <c r="G15460" s="48" t="s">
        <v>237</v>
      </c>
      <c r="H15460" s="101"/>
      <c r="I15460" s="97">
        <f t="shared" si="3917"/>
        <v>0</v>
      </c>
      <c r="J15460" s="102"/>
      <c r="K15460" s="102"/>
      <c r="L15460" s="97">
        <f t="shared" si="3918"/>
        <v>0</v>
      </c>
      <c r="M15460" s="102"/>
      <c r="N15460" s="102"/>
      <c r="R15460" s="352">
        <f>L15690-[1]გადასახდელები!L14080</f>
        <v>0</v>
      </c>
    </row>
    <row r="15461" spans="2:18" ht="20.25" hidden="1" customHeight="1">
      <c r="B15461" s="36" t="str">
        <f t="shared" si="3916"/>
        <v>b</v>
      </c>
      <c r="C15461" s="42">
        <v>5</v>
      </c>
      <c r="D15461" s="42"/>
      <c r="F15461" s="342" t="s">
        <v>544</v>
      </c>
      <c r="G15461" s="48" t="s">
        <v>238</v>
      </c>
      <c r="H15461" s="96">
        <f>SUM(H15462:H15468)</f>
        <v>0</v>
      </c>
      <c r="I15461" s="97">
        <f t="shared" si="3917"/>
        <v>0</v>
      </c>
      <c r="J15461" s="98">
        <f>SUM(J15462:J15468)</f>
        <v>0</v>
      </c>
      <c r="K15461" s="98">
        <f>SUM(K15462:K15468)</f>
        <v>0</v>
      </c>
      <c r="L15461" s="97">
        <f t="shared" si="3918"/>
        <v>0</v>
      </c>
      <c r="M15461" s="98">
        <f>SUM(M15462:M15468)</f>
        <v>0</v>
      </c>
      <c r="N15461" s="98">
        <f>SUM(N15462:N15468)</f>
        <v>0</v>
      </c>
      <c r="O15461" s="82" t="s">
        <v>146</v>
      </c>
      <c r="R15461" s="352">
        <f>L15691-[1]გადასახდელები!L14081</f>
        <v>0</v>
      </c>
    </row>
    <row r="15462" spans="2:18" ht="23.25" hidden="1" customHeight="1">
      <c r="B15462" s="36" t="str">
        <f t="shared" si="3916"/>
        <v>b</v>
      </c>
      <c r="C15462" s="42">
        <v>6</v>
      </c>
      <c r="D15462" s="42"/>
      <c r="F15462" s="343" t="s">
        <v>545</v>
      </c>
      <c r="G15462" s="45" t="s">
        <v>198</v>
      </c>
      <c r="H15462" s="106"/>
      <c r="I15462" s="105">
        <f t="shared" si="3917"/>
        <v>0</v>
      </c>
      <c r="J15462" s="107"/>
      <c r="K15462" s="107"/>
      <c r="L15462" s="105">
        <f t="shared" si="3918"/>
        <v>0</v>
      </c>
      <c r="M15462" s="107"/>
      <c r="N15462" s="107"/>
      <c r="R15462" s="352">
        <f>L15692-[1]გადასახდელები!L14082</f>
        <v>0</v>
      </c>
    </row>
    <row r="15463" spans="2:18" ht="20.25" hidden="1" customHeight="1">
      <c r="B15463" s="36" t="str">
        <f t="shared" si="3916"/>
        <v>b</v>
      </c>
      <c r="C15463" s="42">
        <v>6</v>
      </c>
      <c r="D15463" s="42"/>
      <c r="F15463" s="343" t="s">
        <v>546</v>
      </c>
      <c r="G15463" s="45" t="s">
        <v>199</v>
      </c>
      <c r="H15463" s="106"/>
      <c r="I15463" s="105">
        <f t="shared" si="3917"/>
        <v>0</v>
      </c>
      <c r="J15463" s="107"/>
      <c r="K15463" s="107"/>
      <c r="L15463" s="105">
        <f t="shared" si="3918"/>
        <v>0</v>
      </c>
      <c r="M15463" s="107"/>
      <c r="N15463" s="107"/>
      <c r="R15463" s="352">
        <f>L15693-[1]გადასახდელები!L14083</f>
        <v>0</v>
      </c>
    </row>
    <row r="15464" spans="2:18" ht="23.25" hidden="1" customHeight="1">
      <c r="B15464" s="36" t="str">
        <f t="shared" si="3916"/>
        <v>b</v>
      </c>
      <c r="C15464" s="42">
        <v>6</v>
      </c>
      <c r="D15464" s="42"/>
      <c r="F15464" s="343" t="s">
        <v>547</v>
      </c>
      <c r="G15464" s="45" t="s">
        <v>200</v>
      </c>
      <c r="H15464" s="106"/>
      <c r="I15464" s="105">
        <f t="shared" si="3917"/>
        <v>0</v>
      </c>
      <c r="J15464" s="107"/>
      <c r="K15464" s="107"/>
      <c r="L15464" s="105">
        <f t="shared" si="3918"/>
        <v>0</v>
      </c>
      <c r="M15464" s="107"/>
      <c r="N15464" s="107"/>
      <c r="R15464" s="352">
        <f>L15694-[1]გადასახდელები!L14084</f>
        <v>0</v>
      </c>
    </row>
    <row r="15465" spans="2:18" ht="31.5" hidden="1" customHeight="1">
      <c r="B15465" s="36" t="str">
        <f t="shared" si="3916"/>
        <v>b</v>
      </c>
      <c r="C15465" s="42">
        <v>6</v>
      </c>
      <c r="D15465" s="42"/>
      <c r="F15465" s="343" t="s">
        <v>615</v>
      </c>
      <c r="G15465" s="45" t="s">
        <v>201</v>
      </c>
      <c r="H15465" s="106"/>
      <c r="I15465" s="105">
        <f t="shared" si="3917"/>
        <v>0</v>
      </c>
      <c r="J15465" s="107"/>
      <c r="K15465" s="107"/>
      <c r="L15465" s="105">
        <f t="shared" si="3918"/>
        <v>0</v>
      </c>
      <c r="M15465" s="107"/>
      <c r="N15465" s="107"/>
      <c r="R15465" s="352">
        <f>L15695-[1]გადასახდელები!L14085</f>
        <v>0</v>
      </c>
    </row>
    <row r="15466" spans="2:18" ht="33.75" hidden="1" customHeight="1">
      <c r="B15466" s="36" t="str">
        <f t="shared" si="3916"/>
        <v>b</v>
      </c>
      <c r="C15466" s="42">
        <v>6</v>
      </c>
      <c r="D15466" s="42"/>
      <c r="F15466" s="343" t="s">
        <v>548</v>
      </c>
      <c r="G15466" s="45" t="s">
        <v>239</v>
      </c>
      <c r="H15466" s="106"/>
      <c r="I15466" s="105">
        <f t="shared" si="3917"/>
        <v>0</v>
      </c>
      <c r="J15466" s="107"/>
      <c r="K15466" s="107"/>
      <c r="L15466" s="105">
        <f t="shared" si="3918"/>
        <v>0</v>
      </c>
      <c r="M15466" s="107"/>
      <c r="N15466" s="107"/>
      <c r="R15466" s="352">
        <f>L15696-[1]გადასახდელები!L14086</f>
        <v>0</v>
      </c>
    </row>
    <row r="15467" spans="2:18" ht="34.5" hidden="1" customHeight="1">
      <c r="B15467" s="36" t="str">
        <f t="shared" ref="B15467:B15530" si="3919">IF(H15467+I15467+L15467&gt;0,"a","b")</f>
        <v>b</v>
      </c>
      <c r="C15467" s="42">
        <v>6</v>
      </c>
      <c r="D15467" s="42"/>
      <c r="F15467" s="343" t="s">
        <v>616</v>
      </c>
      <c r="G15467" s="45" t="s">
        <v>240</v>
      </c>
      <c r="H15467" s="106"/>
      <c r="I15467" s="105">
        <f t="shared" si="3917"/>
        <v>0</v>
      </c>
      <c r="J15467" s="107"/>
      <c r="K15467" s="107"/>
      <c r="L15467" s="105">
        <f t="shared" si="3918"/>
        <v>0</v>
      </c>
      <c r="M15467" s="107"/>
      <c r="N15467" s="107"/>
      <c r="R15467" s="352">
        <f>L15697-[1]გადასახდელები!L14087</f>
        <v>0</v>
      </c>
    </row>
    <row r="15468" spans="2:18" ht="33.75" hidden="1" customHeight="1">
      <c r="B15468" s="36" t="str">
        <f t="shared" si="3919"/>
        <v>b</v>
      </c>
      <c r="C15468" s="42">
        <v>6</v>
      </c>
      <c r="D15468" s="42"/>
      <c r="F15468" s="343" t="s">
        <v>617</v>
      </c>
      <c r="G15468" s="45" t="s">
        <v>241</v>
      </c>
      <c r="H15468" s="106"/>
      <c r="I15468" s="105">
        <f t="shared" si="3917"/>
        <v>0</v>
      </c>
      <c r="J15468" s="107"/>
      <c r="K15468" s="107"/>
      <c r="L15468" s="105">
        <f t="shared" si="3918"/>
        <v>0</v>
      </c>
      <c r="M15468" s="107"/>
      <c r="N15468" s="107"/>
      <c r="R15468" s="352">
        <f>L15698-[1]გადასახდელები!L14088</f>
        <v>0</v>
      </c>
    </row>
    <row r="15469" spans="2:18" ht="34.5" hidden="1" customHeight="1">
      <c r="B15469" s="36" t="str">
        <f t="shared" si="3919"/>
        <v>b</v>
      </c>
      <c r="C15469" s="42">
        <v>5</v>
      </c>
      <c r="D15469" s="42"/>
      <c r="F15469" s="343" t="s">
        <v>618</v>
      </c>
      <c r="G15469" s="48" t="s">
        <v>242</v>
      </c>
      <c r="H15469" s="109"/>
      <c r="I15469" s="97">
        <f t="shared" si="3917"/>
        <v>0</v>
      </c>
      <c r="J15469" s="110"/>
      <c r="K15469" s="110"/>
      <c r="L15469" s="97">
        <f t="shared" si="3918"/>
        <v>0</v>
      </c>
      <c r="M15469" s="110"/>
      <c r="N15469" s="110"/>
      <c r="R15469" s="352">
        <f>L15699-[1]გადასახდელები!L14089</f>
        <v>0</v>
      </c>
    </row>
    <row r="15470" spans="2:18" ht="24.75" hidden="1" customHeight="1">
      <c r="B15470" s="36" t="str">
        <f t="shared" si="3919"/>
        <v>b</v>
      </c>
      <c r="C15470" s="42">
        <v>5</v>
      </c>
      <c r="D15470" s="42"/>
      <c r="F15470" s="343" t="s">
        <v>549</v>
      </c>
      <c r="G15470" s="48" t="s">
        <v>243</v>
      </c>
      <c r="H15470" s="109"/>
      <c r="I15470" s="97">
        <f t="shared" si="3917"/>
        <v>0</v>
      </c>
      <c r="J15470" s="110"/>
      <c r="K15470" s="110"/>
      <c r="L15470" s="97">
        <f t="shared" si="3918"/>
        <v>0</v>
      </c>
      <c r="M15470" s="110"/>
      <c r="N15470" s="110"/>
      <c r="R15470" s="352">
        <f>L15700-[1]გადასახდელები!L14090</f>
        <v>0</v>
      </c>
    </row>
    <row r="15471" spans="2:18" ht="27.75" hidden="1" customHeight="1">
      <c r="B15471" s="36" t="str">
        <f t="shared" si="3919"/>
        <v>b</v>
      </c>
      <c r="C15471" s="42">
        <v>4</v>
      </c>
      <c r="D15471" s="42"/>
      <c r="F15471" s="343" t="s">
        <v>550</v>
      </c>
      <c r="G15471" s="47" t="s">
        <v>244</v>
      </c>
      <c r="H15471" s="103"/>
      <c r="I15471" s="108">
        <f t="shared" si="3917"/>
        <v>0</v>
      </c>
      <c r="J15471" s="104"/>
      <c r="K15471" s="104"/>
      <c r="L15471" s="108">
        <f t="shared" si="3918"/>
        <v>0</v>
      </c>
      <c r="M15471" s="104"/>
      <c r="N15471" s="104"/>
      <c r="R15471" s="352">
        <f>L15701-[1]გადასახდელები!L14091</f>
        <v>0</v>
      </c>
    </row>
    <row r="15472" spans="2:18" ht="23.25" hidden="1" customHeight="1">
      <c r="B15472" s="36" t="str">
        <f t="shared" si="3919"/>
        <v>b</v>
      </c>
      <c r="C15472" s="42">
        <v>4</v>
      </c>
      <c r="D15472" s="42"/>
      <c r="F15472" s="343" t="s">
        <v>619</v>
      </c>
      <c r="G15472" s="47" t="s">
        <v>245</v>
      </c>
      <c r="H15472" s="103"/>
      <c r="I15472" s="108">
        <f t="shared" si="3917"/>
        <v>0</v>
      </c>
      <c r="J15472" s="104"/>
      <c r="K15472" s="104"/>
      <c r="L15472" s="108">
        <f t="shared" si="3918"/>
        <v>0</v>
      </c>
      <c r="M15472" s="104"/>
      <c r="N15472" s="104"/>
      <c r="R15472" s="352">
        <f>L15702-[1]გადასახდელები!L14092</f>
        <v>0</v>
      </c>
    </row>
    <row r="15473" spans="2:18" ht="24" hidden="1" customHeight="1">
      <c r="B15473" s="36" t="str">
        <f t="shared" si="3919"/>
        <v>b</v>
      </c>
      <c r="C15473" s="42">
        <v>4</v>
      </c>
      <c r="D15473" s="42"/>
      <c r="F15473" s="343" t="s">
        <v>620</v>
      </c>
      <c r="G15473" s="47" t="s">
        <v>246</v>
      </c>
      <c r="H15473" s="103"/>
      <c r="I15473" s="108">
        <f t="shared" si="3917"/>
        <v>0</v>
      </c>
      <c r="J15473" s="104"/>
      <c r="K15473" s="104"/>
      <c r="L15473" s="108">
        <f t="shared" si="3918"/>
        <v>0</v>
      </c>
      <c r="M15473" s="104"/>
      <c r="N15473" s="104"/>
      <c r="R15473" s="352">
        <f>L15703-[1]გადასახდელები!L14093</f>
        <v>0</v>
      </c>
    </row>
    <row r="15474" spans="2:18" ht="34.5" hidden="1" customHeight="1">
      <c r="B15474" s="36" t="str">
        <f t="shared" si="3919"/>
        <v>b</v>
      </c>
      <c r="C15474" s="42">
        <v>4</v>
      </c>
      <c r="D15474" s="42"/>
      <c r="F15474" s="343" t="s">
        <v>551</v>
      </c>
      <c r="G15474" s="47" t="s">
        <v>247</v>
      </c>
      <c r="H15474" s="103"/>
      <c r="I15474" s="108">
        <f t="shared" si="3917"/>
        <v>0</v>
      </c>
      <c r="J15474" s="104"/>
      <c r="K15474" s="104"/>
      <c r="L15474" s="108">
        <f t="shared" si="3918"/>
        <v>0</v>
      </c>
      <c r="M15474" s="104"/>
      <c r="N15474" s="104"/>
      <c r="R15474" s="352">
        <f>L15704-[1]გადასახდელები!L14094</f>
        <v>0</v>
      </c>
    </row>
    <row r="15475" spans="2:18" ht="33" hidden="1" customHeight="1">
      <c r="B15475" s="36" t="str">
        <f t="shared" si="3919"/>
        <v>b</v>
      </c>
      <c r="C15475" s="42">
        <v>4</v>
      </c>
      <c r="D15475" s="42"/>
      <c r="F15475" s="342" t="s">
        <v>552</v>
      </c>
      <c r="G15475" s="47" t="s">
        <v>248</v>
      </c>
      <c r="H15475" s="93">
        <f>SUM(H15476:H15481)</f>
        <v>0</v>
      </c>
      <c r="I15475" s="94">
        <f t="shared" si="3917"/>
        <v>0</v>
      </c>
      <c r="J15475" s="95">
        <f>SUM(J15476:J15481)</f>
        <v>0</v>
      </c>
      <c r="K15475" s="95">
        <f>SUM(K15476:K15481)</f>
        <v>0</v>
      </c>
      <c r="L15475" s="94">
        <f t="shared" si="3918"/>
        <v>0</v>
      </c>
      <c r="M15475" s="95">
        <f>SUM(M15476:M15481)</f>
        <v>0</v>
      </c>
      <c r="N15475" s="95">
        <f>SUM(N15476:N15481)</f>
        <v>0</v>
      </c>
      <c r="O15475" s="82" t="s">
        <v>146</v>
      </c>
      <c r="R15475" s="352">
        <f>L15705-[1]გადასახდელები!L14095</f>
        <v>0</v>
      </c>
    </row>
    <row r="15476" spans="2:18" ht="20.25" hidden="1" customHeight="1">
      <c r="B15476" s="36" t="str">
        <f t="shared" si="3919"/>
        <v>b</v>
      </c>
      <c r="C15476" s="42">
        <v>5</v>
      </c>
      <c r="D15476" s="42"/>
      <c r="F15476" s="343" t="s">
        <v>553</v>
      </c>
      <c r="G15476" s="48" t="s">
        <v>249</v>
      </c>
      <c r="H15476" s="109"/>
      <c r="I15476" s="97">
        <f t="shared" si="3917"/>
        <v>0</v>
      </c>
      <c r="J15476" s="110"/>
      <c r="K15476" s="110"/>
      <c r="L15476" s="97">
        <f t="shared" si="3918"/>
        <v>0</v>
      </c>
      <c r="M15476" s="110"/>
      <c r="N15476" s="110"/>
      <c r="Q15476" s="17">
        <f>82+55</f>
        <v>137</v>
      </c>
      <c r="R15476" s="352">
        <f>L15706-[1]გადასახდელები!L14096</f>
        <v>0</v>
      </c>
    </row>
    <row r="15477" spans="2:18" ht="20.25" hidden="1" customHeight="1">
      <c r="B15477" s="36" t="str">
        <f t="shared" si="3919"/>
        <v>b</v>
      </c>
      <c r="C15477" s="42">
        <v>5</v>
      </c>
      <c r="D15477" s="42"/>
      <c r="F15477" s="343" t="s">
        <v>554</v>
      </c>
      <c r="G15477" s="48" t="s">
        <v>250</v>
      </c>
      <c r="H15477" s="109"/>
      <c r="I15477" s="97">
        <f t="shared" si="3917"/>
        <v>0</v>
      </c>
      <c r="J15477" s="110"/>
      <c r="K15477" s="110"/>
      <c r="L15477" s="97">
        <f t="shared" si="3918"/>
        <v>0</v>
      </c>
      <c r="M15477" s="110"/>
      <c r="N15477" s="110"/>
      <c r="R15477" s="352">
        <f>L15707-[1]გადასახდელები!L14097</f>
        <v>0</v>
      </c>
    </row>
    <row r="15478" spans="2:18" ht="35.25" hidden="1" customHeight="1">
      <c r="B15478" s="36" t="str">
        <f t="shared" si="3919"/>
        <v>b</v>
      </c>
      <c r="C15478" s="42">
        <v>5</v>
      </c>
      <c r="D15478" s="42"/>
      <c r="F15478" s="343" t="s">
        <v>555</v>
      </c>
      <c r="G15478" s="48" t="s">
        <v>251</v>
      </c>
      <c r="H15478" s="109"/>
      <c r="I15478" s="97">
        <f t="shared" si="3917"/>
        <v>0</v>
      </c>
      <c r="J15478" s="110"/>
      <c r="K15478" s="110"/>
      <c r="L15478" s="97">
        <f t="shared" si="3918"/>
        <v>0</v>
      </c>
      <c r="M15478" s="110"/>
      <c r="N15478" s="110"/>
      <c r="R15478" s="352">
        <f>L15708-[1]გადასახდელები!L14098</f>
        <v>0</v>
      </c>
    </row>
    <row r="15479" spans="2:18" ht="20.25" hidden="1" customHeight="1">
      <c r="B15479" s="36" t="str">
        <f t="shared" si="3919"/>
        <v>b</v>
      </c>
      <c r="C15479" s="42">
        <v>5</v>
      </c>
      <c r="D15479" s="42"/>
      <c r="F15479" s="343" t="s">
        <v>621</v>
      </c>
      <c r="G15479" s="48" t="s">
        <v>252</v>
      </c>
      <c r="H15479" s="109"/>
      <c r="I15479" s="97">
        <f t="shared" si="3917"/>
        <v>0</v>
      </c>
      <c r="J15479" s="110"/>
      <c r="K15479" s="110"/>
      <c r="L15479" s="97">
        <f t="shared" si="3918"/>
        <v>0</v>
      </c>
      <c r="M15479" s="110"/>
      <c r="N15479" s="110"/>
      <c r="R15479" s="352">
        <f>L15709-[1]გადასახდელები!L14099</f>
        <v>0</v>
      </c>
    </row>
    <row r="15480" spans="2:18" ht="30.75" hidden="1" customHeight="1">
      <c r="B15480" s="36" t="str">
        <f t="shared" si="3919"/>
        <v>b</v>
      </c>
      <c r="C15480" s="42">
        <v>5</v>
      </c>
      <c r="D15480" s="42"/>
      <c r="F15480" s="343" t="s">
        <v>622</v>
      </c>
      <c r="G15480" s="48" t="s">
        <v>253</v>
      </c>
      <c r="H15480" s="109"/>
      <c r="I15480" s="97">
        <f t="shared" ref="I15480:I15543" si="3920">J15480+K15480</f>
        <v>0</v>
      </c>
      <c r="J15480" s="110"/>
      <c r="K15480" s="110"/>
      <c r="L15480" s="97">
        <f t="shared" ref="L15480:L15543" si="3921">M15480+N15480</f>
        <v>0</v>
      </c>
      <c r="M15480" s="110"/>
      <c r="N15480" s="110"/>
      <c r="R15480" s="352">
        <f>L15710-[1]გადასახდელები!L14100</f>
        <v>0</v>
      </c>
    </row>
    <row r="15481" spans="2:18" ht="30.75" hidden="1" customHeight="1">
      <c r="B15481" s="36" t="str">
        <f t="shared" si="3919"/>
        <v>b</v>
      </c>
      <c r="C15481" s="42">
        <v>5</v>
      </c>
      <c r="D15481" s="42"/>
      <c r="F15481" s="343" t="s">
        <v>556</v>
      </c>
      <c r="G15481" s="48" t="s">
        <v>254</v>
      </c>
      <c r="H15481" s="109"/>
      <c r="I15481" s="97">
        <f t="shared" si="3920"/>
        <v>0</v>
      </c>
      <c r="J15481" s="110"/>
      <c r="K15481" s="110"/>
      <c r="L15481" s="97">
        <f t="shared" si="3921"/>
        <v>0</v>
      </c>
      <c r="M15481" s="110"/>
      <c r="N15481" s="110"/>
      <c r="R15481" s="352">
        <f>L15711-[1]გადასახდელები!L14101</f>
        <v>0</v>
      </c>
    </row>
    <row r="15482" spans="2:18" ht="20.25" hidden="1" customHeight="1">
      <c r="B15482" s="36" t="str">
        <f t="shared" si="3919"/>
        <v>b</v>
      </c>
      <c r="C15482" s="42">
        <v>4</v>
      </c>
      <c r="D15482" s="42"/>
      <c r="F15482" s="343" t="s">
        <v>623</v>
      </c>
      <c r="G15482" s="47" t="s">
        <v>255</v>
      </c>
      <c r="H15482" s="103"/>
      <c r="I15482" s="94">
        <f t="shared" si="3920"/>
        <v>0</v>
      </c>
      <c r="J15482" s="104"/>
      <c r="K15482" s="104"/>
      <c r="L15482" s="94">
        <f t="shared" si="3921"/>
        <v>0</v>
      </c>
      <c r="M15482" s="104"/>
      <c r="N15482" s="104"/>
      <c r="R15482" s="352">
        <f>L15712-[1]გადასახდელები!L14102</f>
        <v>0</v>
      </c>
    </row>
    <row r="15483" spans="2:18" ht="20.25" hidden="1" customHeight="1">
      <c r="B15483" s="36" t="str">
        <f t="shared" si="3919"/>
        <v>b</v>
      </c>
      <c r="C15483" s="42">
        <v>4</v>
      </c>
      <c r="D15483" s="42"/>
      <c r="F15483" s="342" t="s">
        <v>557</v>
      </c>
      <c r="G15483" s="47" t="s">
        <v>256</v>
      </c>
      <c r="H15483" s="93">
        <f>SUM(H15484:H15496)</f>
        <v>0</v>
      </c>
      <c r="I15483" s="94">
        <f t="shared" si="3920"/>
        <v>0</v>
      </c>
      <c r="J15483" s="95">
        <f>SUM(J15484:J15496)</f>
        <v>0</v>
      </c>
      <c r="K15483" s="95">
        <f>SUM(K15484:K15496)</f>
        <v>0</v>
      </c>
      <c r="L15483" s="94">
        <f t="shared" si="3921"/>
        <v>0</v>
      </c>
      <c r="M15483" s="95">
        <f>SUM(M15484:M15496)</f>
        <v>0</v>
      </c>
      <c r="N15483" s="95">
        <f>SUM(N15484:N15496)</f>
        <v>0</v>
      </c>
      <c r="O15483" s="82" t="s">
        <v>146</v>
      </c>
      <c r="R15483" s="352">
        <f>L15713-[1]გადასახდელები!L14103</f>
        <v>0</v>
      </c>
    </row>
    <row r="15484" spans="2:18" ht="20.25" hidden="1" customHeight="1">
      <c r="B15484" s="36" t="str">
        <f t="shared" si="3919"/>
        <v>b</v>
      </c>
      <c r="C15484" s="42">
        <v>5</v>
      </c>
      <c r="D15484" s="42"/>
      <c r="F15484" s="343" t="s">
        <v>624</v>
      </c>
      <c r="G15484" s="48" t="s">
        <v>257</v>
      </c>
      <c r="H15484" s="109"/>
      <c r="I15484" s="97">
        <f t="shared" si="3920"/>
        <v>0</v>
      </c>
      <c r="J15484" s="110"/>
      <c r="K15484" s="110"/>
      <c r="L15484" s="97">
        <f t="shared" si="3921"/>
        <v>0</v>
      </c>
      <c r="M15484" s="110"/>
      <c r="N15484" s="110"/>
      <c r="R15484" s="352">
        <f>L15714-[1]გადასახდელები!L14104</f>
        <v>0</v>
      </c>
    </row>
    <row r="15485" spans="2:18" ht="30" hidden="1" customHeight="1">
      <c r="B15485" s="36" t="str">
        <f t="shared" si="3919"/>
        <v>b</v>
      </c>
      <c r="C15485" s="42">
        <v>5</v>
      </c>
      <c r="D15485" s="42"/>
      <c r="F15485" s="343" t="s">
        <v>625</v>
      </c>
      <c r="G15485" s="48" t="s">
        <v>258</v>
      </c>
      <c r="H15485" s="109"/>
      <c r="I15485" s="97">
        <f t="shared" si="3920"/>
        <v>0</v>
      </c>
      <c r="J15485" s="110"/>
      <c r="K15485" s="110"/>
      <c r="L15485" s="97">
        <f t="shared" si="3921"/>
        <v>0</v>
      </c>
      <c r="M15485" s="110"/>
      <c r="N15485" s="110"/>
      <c r="R15485" s="352">
        <f>L15715-[1]გადასახდელები!L14105</f>
        <v>0</v>
      </c>
    </row>
    <row r="15486" spans="2:18" ht="22.5" hidden="1" customHeight="1">
      <c r="B15486" s="36" t="str">
        <f t="shared" si="3919"/>
        <v>b</v>
      </c>
      <c r="C15486" s="42">
        <v>5</v>
      </c>
      <c r="D15486" s="42"/>
      <c r="F15486" s="343" t="s">
        <v>558</v>
      </c>
      <c r="G15486" s="48" t="s">
        <v>259</v>
      </c>
      <c r="H15486" s="109"/>
      <c r="I15486" s="97">
        <f t="shared" si="3920"/>
        <v>0</v>
      </c>
      <c r="J15486" s="110"/>
      <c r="K15486" s="110"/>
      <c r="L15486" s="97">
        <f t="shared" si="3921"/>
        <v>0</v>
      </c>
      <c r="M15486" s="110"/>
      <c r="N15486" s="110"/>
      <c r="R15486" s="352">
        <f>L15716-[1]გადასახდელები!L14106</f>
        <v>0</v>
      </c>
    </row>
    <row r="15487" spans="2:18" ht="33.75" hidden="1" customHeight="1">
      <c r="B15487" s="36" t="str">
        <f t="shared" si="3919"/>
        <v>b</v>
      </c>
      <c r="C15487" s="42">
        <v>5</v>
      </c>
      <c r="D15487" s="42"/>
      <c r="F15487" s="343" t="s">
        <v>626</v>
      </c>
      <c r="G15487" s="48" t="s">
        <v>260</v>
      </c>
      <c r="H15487" s="109"/>
      <c r="I15487" s="97">
        <f t="shared" si="3920"/>
        <v>0</v>
      </c>
      <c r="J15487" s="110"/>
      <c r="K15487" s="110"/>
      <c r="L15487" s="97">
        <f t="shared" si="3921"/>
        <v>0</v>
      </c>
      <c r="M15487" s="110"/>
      <c r="N15487" s="110"/>
      <c r="R15487" s="352">
        <f>L15717-[1]გადასახდელები!L14107</f>
        <v>0</v>
      </c>
    </row>
    <row r="15488" spans="2:18" ht="24.75" hidden="1" customHeight="1">
      <c r="B15488" s="36" t="str">
        <f t="shared" si="3919"/>
        <v>b</v>
      </c>
      <c r="C15488" s="42">
        <v>5</v>
      </c>
      <c r="D15488" s="42"/>
      <c r="F15488" s="343" t="s">
        <v>627</v>
      </c>
      <c r="G15488" s="48" t="s">
        <v>261</v>
      </c>
      <c r="H15488" s="109"/>
      <c r="I15488" s="97">
        <f t="shared" si="3920"/>
        <v>0</v>
      </c>
      <c r="J15488" s="110"/>
      <c r="K15488" s="110"/>
      <c r="L15488" s="97">
        <f t="shared" si="3921"/>
        <v>0</v>
      </c>
      <c r="M15488" s="110"/>
      <c r="N15488" s="110"/>
      <c r="R15488" s="352">
        <f>L15718-[1]გადასახდელები!L14108</f>
        <v>0</v>
      </c>
    </row>
    <row r="15489" spans="2:18" ht="35.25" hidden="1" customHeight="1">
      <c r="B15489" s="36" t="str">
        <f t="shared" si="3919"/>
        <v>b</v>
      </c>
      <c r="C15489" s="42">
        <v>5</v>
      </c>
      <c r="D15489" s="42"/>
      <c r="F15489" s="343" t="s">
        <v>628</v>
      </c>
      <c r="G15489" s="48" t="s">
        <v>262</v>
      </c>
      <c r="H15489" s="109"/>
      <c r="I15489" s="97">
        <f t="shared" si="3920"/>
        <v>0</v>
      </c>
      <c r="J15489" s="110"/>
      <c r="K15489" s="110"/>
      <c r="L15489" s="97">
        <f t="shared" si="3921"/>
        <v>0</v>
      </c>
      <c r="M15489" s="110"/>
      <c r="N15489" s="110"/>
      <c r="R15489" s="352">
        <f>L15719-[1]გადასახდელები!L14109</f>
        <v>0</v>
      </c>
    </row>
    <row r="15490" spans="2:18" ht="33.75" hidden="1" customHeight="1">
      <c r="B15490" s="36" t="str">
        <f t="shared" si="3919"/>
        <v>b</v>
      </c>
      <c r="C15490" s="42">
        <v>5</v>
      </c>
      <c r="D15490" s="42"/>
      <c r="F15490" s="343" t="s">
        <v>629</v>
      </c>
      <c r="G15490" s="48" t="s">
        <v>263</v>
      </c>
      <c r="H15490" s="109"/>
      <c r="I15490" s="97">
        <f t="shared" si="3920"/>
        <v>0</v>
      </c>
      <c r="J15490" s="110"/>
      <c r="K15490" s="110"/>
      <c r="L15490" s="97">
        <f t="shared" si="3921"/>
        <v>0</v>
      </c>
      <c r="M15490" s="110"/>
      <c r="N15490" s="110"/>
      <c r="R15490" s="352">
        <f>L15720-[1]გადასახდელები!L14110</f>
        <v>0</v>
      </c>
    </row>
    <row r="15491" spans="2:18" ht="20.25" hidden="1" customHeight="1">
      <c r="B15491" s="36" t="str">
        <f t="shared" si="3919"/>
        <v>b</v>
      </c>
      <c r="C15491" s="42">
        <v>5</v>
      </c>
      <c r="D15491" s="42"/>
      <c r="F15491" s="343" t="s">
        <v>630</v>
      </c>
      <c r="G15491" s="48" t="s">
        <v>264</v>
      </c>
      <c r="H15491" s="109"/>
      <c r="I15491" s="97">
        <f t="shared" si="3920"/>
        <v>0</v>
      </c>
      <c r="J15491" s="110"/>
      <c r="K15491" s="110"/>
      <c r="L15491" s="97">
        <f t="shared" si="3921"/>
        <v>0</v>
      </c>
      <c r="M15491" s="110"/>
      <c r="N15491" s="110"/>
      <c r="R15491" s="352">
        <f>L15721-[1]გადასახდელები!L14111</f>
        <v>0</v>
      </c>
    </row>
    <row r="15492" spans="2:18" ht="20.25" hidden="1" customHeight="1">
      <c r="B15492" s="36" t="str">
        <f t="shared" si="3919"/>
        <v>b</v>
      </c>
      <c r="C15492" s="42">
        <v>5</v>
      </c>
      <c r="D15492" s="42"/>
      <c r="F15492" s="343" t="s">
        <v>631</v>
      </c>
      <c r="G15492" s="48" t="s">
        <v>265</v>
      </c>
      <c r="H15492" s="109"/>
      <c r="I15492" s="97">
        <f t="shared" si="3920"/>
        <v>0</v>
      </c>
      <c r="J15492" s="110"/>
      <c r="K15492" s="110"/>
      <c r="L15492" s="97">
        <f t="shared" si="3921"/>
        <v>0</v>
      </c>
      <c r="M15492" s="110"/>
      <c r="N15492" s="110"/>
      <c r="R15492" s="352">
        <f>L15722-[1]გადასახდელები!L14112</f>
        <v>0</v>
      </c>
    </row>
    <row r="15493" spans="2:18" ht="20.25" hidden="1" customHeight="1">
      <c r="B15493" s="36" t="str">
        <f t="shared" si="3919"/>
        <v>b</v>
      </c>
      <c r="C15493" s="42">
        <v>5</v>
      </c>
      <c r="D15493" s="42"/>
      <c r="F15493" s="343" t="s">
        <v>559</v>
      </c>
      <c r="G15493" s="48" t="s">
        <v>266</v>
      </c>
      <c r="H15493" s="109"/>
      <c r="I15493" s="97">
        <f t="shared" si="3920"/>
        <v>0</v>
      </c>
      <c r="J15493" s="110"/>
      <c r="K15493" s="110"/>
      <c r="L15493" s="97">
        <f t="shared" si="3921"/>
        <v>0</v>
      </c>
      <c r="M15493" s="110"/>
      <c r="N15493" s="110"/>
      <c r="R15493" s="352">
        <f>L15723-[1]გადასახდელები!L14113</f>
        <v>0</v>
      </c>
    </row>
    <row r="15494" spans="2:18" ht="20.25" hidden="1" customHeight="1">
      <c r="B15494" s="36" t="str">
        <f t="shared" si="3919"/>
        <v>b</v>
      </c>
      <c r="C15494" s="42">
        <v>5</v>
      </c>
      <c r="D15494" s="42"/>
      <c r="F15494" s="343" t="s">
        <v>632</v>
      </c>
      <c r="G15494" s="48" t="s">
        <v>267</v>
      </c>
      <c r="H15494" s="109"/>
      <c r="I15494" s="97">
        <f t="shared" si="3920"/>
        <v>0</v>
      </c>
      <c r="J15494" s="110"/>
      <c r="K15494" s="110"/>
      <c r="L15494" s="97">
        <f t="shared" si="3921"/>
        <v>0</v>
      </c>
      <c r="M15494" s="110"/>
      <c r="N15494" s="110"/>
      <c r="R15494" s="352">
        <f>L15724-[1]გადასახდელები!L14114</f>
        <v>0</v>
      </c>
    </row>
    <row r="15495" spans="2:18" ht="34.5" hidden="1" customHeight="1">
      <c r="B15495" s="36" t="str">
        <f t="shared" si="3919"/>
        <v>b</v>
      </c>
      <c r="C15495" s="42">
        <v>5</v>
      </c>
      <c r="D15495" s="42"/>
      <c r="F15495" s="343" t="s">
        <v>633</v>
      </c>
      <c r="G15495" s="48" t="s">
        <v>268</v>
      </c>
      <c r="H15495" s="109"/>
      <c r="I15495" s="97">
        <f t="shared" si="3920"/>
        <v>0</v>
      </c>
      <c r="J15495" s="110"/>
      <c r="K15495" s="110"/>
      <c r="L15495" s="97">
        <f t="shared" si="3921"/>
        <v>0</v>
      </c>
      <c r="M15495" s="110"/>
      <c r="N15495" s="110"/>
      <c r="R15495" s="352">
        <f>L15725-[1]გადასახდელები!L14115</f>
        <v>0</v>
      </c>
    </row>
    <row r="15496" spans="2:18" ht="30.75" hidden="1" customHeight="1">
      <c r="B15496" s="36" t="str">
        <f t="shared" si="3919"/>
        <v>b</v>
      </c>
      <c r="C15496" s="42">
        <v>5</v>
      </c>
      <c r="D15496" s="42"/>
      <c r="F15496" s="343" t="s">
        <v>560</v>
      </c>
      <c r="G15496" s="48" t="s">
        <v>269</v>
      </c>
      <c r="H15496" s="109"/>
      <c r="I15496" s="97">
        <f t="shared" si="3920"/>
        <v>0</v>
      </c>
      <c r="J15496" s="110"/>
      <c r="K15496" s="110"/>
      <c r="L15496" s="97">
        <f t="shared" si="3921"/>
        <v>0</v>
      </c>
      <c r="M15496" s="110"/>
      <c r="N15496" s="110"/>
      <c r="R15496" s="352">
        <f>L15726-[1]გადასახდელები!L14116</f>
        <v>0</v>
      </c>
    </row>
    <row r="15497" spans="2:18" ht="20.25" hidden="1" customHeight="1">
      <c r="B15497" s="36" t="str">
        <f t="shared" si="3919"/>
        <v>b</v>
      </c>
      <c r="C15497" s="42">
        <v>3</v>
      </c>
      <c r="D15497" s="42"/>
      <c r="F15497" s="343" t="s">
        <v>634</v>
      </c>
      <c r="G15497" s="57" t="s">
        <v>209</v>
      </c>
      <c r="H15497" s="111"/>
      <c r="I15497" s="90">
        <f t="shared" si="3920"/>
        <v>0</v>
      </c>
      <c r="J15497" s="112"/>
      <c r="K15497" s="112"/>
      <c r="L15497" s="90">
        <f t="shared" si="3921"/>
        <v>0</v>
      </c>
      <c r="M15497" s="112"/>
      <c r="N15497" s="112"/>
      <c r="R15497" s="352">
        <f>L15727-[1]გადასახდელები!L14117</f>
        <v>0</v>
      </c>
    </row>
    <row r="15498" spans="2:18" ht="20.25" hidden="1" customHeight="1">
      <c r="B15498" s="36" t="str">
        <f t="shared" si="3919"/>
        <v>b</v>
      </c>
      <c r="C15498" s="42">
        <v>3</v>
      </c>
      <c r="D15498" s="42"/>
      <c r="F15498" s="342" t="s">
        <v>635</v>
      </c>
      <c r="G15498" s="57" t="s">
        <v>208</v>
      </c>
      <c r="H15498" s="89">
        <f>H15499+H15504+H15505</f>
        <v>0</v>
      </c>
      <c r="I15498" s="90">
        <f t="shared" si="3920"/>
        <v>0</v>
      </c>
      <c r="J15498" s="92">
        <f>J15499+J15504+J15505</f>
        <v>0</v>
      </c>
      <c r="K15498" s="92">
        <f>K15499+K15504+K15505</f>
        <v>0</v>
      </c>
      <c r="L15498" s="90">
        <f t="shared" si="3921"/>
        <v>0</v>
      </c>
      <c r="M15498" s="92">
        <f>M15499+M15504+M15505</f>
        <v>0</v>
      </c>
      <c r="N15498" s="92">
        <f>N15499+N15504+N15505</f>
        <v>0</v>
      </c>
      <c r="O15498" s="82" t="s">
        <v>146</v>
      </c>
      <c r="R15498" s="352">
        <f>L15728-[1]გადასახდელები!L14118</f>
        <v>0</v>
      </c>
    </row>
    <row r="15499" spans="2:18" ht="20.25" hidden="1" customHeight="1">
      <c r="B15499" s="36" t="str">
        <f t="shared" si="3919"/>
        <v>b</v>
      </c>
      <c r="C15499" s="42">
        <v>4</v>
      </c>
      <c r="D15499" s="42"/>
      <c r="F15499" s="342" t="s">
        <v>636</v>
      </c>
      <c r="G15499" s="47" t="s">
        <v>270</v>
      </c>
      <c r="H15499" s="93">
        <f>SUM(H15500:H15503)</f>
        <v>0</v>
      </c>
      <c r="I15499" s="94">
        <f t="shared" si="3920"/>
        <v>0</v>
      </c>
      <c r="J15499" s="95">
        <f>SUM(J15500:J15503)</f>
        <v>0</v>
      </c>
      <c r="K15499" s="95">
        <f>SUM(K15500:K15503)</f>
        <v>0</v>
      </c>
      <c r="L15499" s="94">
        <f t="shared" si="3921"/>
        <v>0</v>
      </c>
      <c r="M15499" s="95">
        <f>SUM(M15500:M15503)</f>
        <v>0</v>
      </c>
      <c r="N15499" s="95">
        <f>SUM(N15500:N15503)</f>
        <v>0</v>
      </c>
      <c r="O15499" s="82" t="s">
        <v>146</v>
      </c>
      <c r="R15499" s="352">
        <f>L15729-[1]გადასახდელები!L14119</f>
        <v>0</v>
      </c>
    </row>
    <row r="15500" spans="2:18" ht="20.25" hidden="1" customHeight="1">
      <c r="B15500" s="36" t="str">
        <f t="shared" si="3919"/>
        <v>b</v>
      </c>
      <c r="C15500" s="42">
        <v>5</v>
      </c>
      <c r="D15500" s="42"/>
      <c r="F15500" s="343" t="s">
        <v>637</v>
      </c>
      <c r="G15500" s="48" t="s">
        <v>271</v>
      </c>
      <c r="H15500" s="101"/>
      <c r="I15500" s="97">
        <f t="shared" si="3920"/>
        <v>0</v>
      </c>
      <c r="J15500" s="102"/>
      <c r="K15500" s="102"/>
      <c r="L15500" s="97">
        <f t="shared" si="3921"/>
        <v>0</v>
      </c>
      <c r="M15500" s="102"/>
      <c r="N15500" s="102"/>
      <c r="R15500" s="352">
        <f>L15730-[1]გადასახდელები!L14120</f>
        <v>0</v>
      </c>
    </row>
    <row r="15501" spans="2:18" ht="20.25" hidden="1" customHeight="1">
      <c r="B15501" s="36" t="str">
        <f t="shared" si="3919"/>
        <v>b</v>
      </c>
      <c r="C15501" s="42">
        <v>5</v>
      </c>
      <c r="D15501" s="42"/>
      <c r="F15501" s="343" t="s">
        <v>638</v>
      </c>
      <c r="G15501" s="48" t="s">
        <v>272</v>
      </c>
      <c r="H15501" s="101"/>
      <c r="I15501" s="97">
        <f t="shared" si="3920"/>
        <v>0</v>
      </c>
      <c r="J15501" s="102"/>
      <c r="K15501" s="102"/>
      <c r="L15501" s="97">
        <f t="shared" si="3921"/>
        <v>0</v>
      </c>
      <c r="M15501" s="102"/>
      <c r="N15501" s="102"/>
      <c r="R15501" s="352">
        <f>L15731-[1]გადასახდელები!L14121</f>
        <v>0</v>
      </c>
    </row>
    <row r="15502" spans="2:18" ht="20.25" hidden="1" customHeight="1">
      <c r="B15502" s="36" t="str">
        <f t="shared" si="3919"/>
        <v>b</v>
      </c>
      <c r="C15502" s="42">
        <v>5</v>
      </c>
      <c r="D15502" s="42"/>
      <c r="F15502" s="343" t="s">
        <v>639</v>
      </c>
      <c r="G15502" s="48" t="s">
        <v>273</v>
      </c>
      <c r="H15502" s="101"/>
      <c r="I15502" s="97">
        <f t="shared" si="3920"/>
        <v>0</v>
      </c>
      <c r="J15502" s="102"/>
      <c r="K15502" s="102"/>
      <c r="L15502" s="97">
        <f t="shared" si="3921"/>
        <v>0</v>
      </c>
      <c r="M15502" s="102"/>
      <c r="N15502" s="102"/>
      <c r="R15502" s="352">
        <f>L15732-[1]გადასახდელები!L14122</f>
        <v>0</v>
      </c>
    </row>
    <row r="15503" spans="2:18" ht="20.25" hidden="1" customHeight="1">
      <c r="B15503" s="36" t="str">
        <f t="shared" si="3919"/>
        <v>b</v>
      </c>
      <c r="C15503" s="42">
        <v>5</v>
      </c>
      <c r="D15503" s="42"/>
      <c r="F15503" s="343" t="s">
        <v>640</v>
      </c>
      <c r="G15503" s="48" t="s">
        <v>274</v>
      </c>
      <c r="H15503" s="101"/>
      <c r="I15503" s="97">
        <f t="shared" si="3920"/>
        <v>0</v>
      </c>
      <c r="J15503" s="102"/>
      <c r="K15503" s="102"/>
      <c r="L15503" s="97">
        <f t="shared" si="3921"/>
        <v>0</v>
      </c>
      <c r="M15503" s="102"/>
      <c r="N15503" s="102"/>
      <c r="R15503" s="352">
        <f>L15733-[1]გადასახდელები!L14123</f>
        <v>0</v>
      </c>
    </row>
    <row r="15504" spans="2:18" ht="20.25" hidden="1" customHeight="1">
      <c r="B15504" s="36" t="str">
        <f t="shared" si="3919"/>
        <v>b</v>
      </c>
      <c r="C15504" s="42">
        <v>4</v>
      </c>
      <c r="D15504" s="42"/>
      <c r="F15504" s="343" t="s">
        <v>641</v>
      </c>
      <c r="G15504" s="47" t="s">
        <v>275</v>
      </c>
      <c r="H15504" s="103"/>
      <c r="I15504" s="94">
        <f t="shared" si="3920"/>
        <v>0</v>
      </c>
      <c r="J15504" s="104"/>
      <c r="K15504" s="104"/>
      <c r="L15504" s="94">
        <f t="shared" si="3921"/>
        <v>0</v>
      </c>
      <c r="M15504" s="104"/>
      <c r="N15504" s="104"/>
      <c r="R15504" s="352">
        <f>L15734-[1]გადასახდელები!L14124</f>
        <v>0</v>
      </c>
    </row>
    <row r="15505" spans="2:18" ht="36" hidden="1" customHeight="1">
      <c r="B15505" s="36" t="str">
        <f t="shared" si="3919"/>
        <v>b</v>
      </c>
      <c r="C15505" s="42">
        <v>4</v>
      </c>
      <c r="D15505" s="42"/>
      <c r="F15505" s="343" t="s">
        <v>642</v>
      </c>
      <c r="G15505" s="47" t="s">
        <v>276</v>
      </c>
      <c r="H15505" s="103"/>
      <c r="I15505" s="94">
        <f t="shared" si="3920"/>
        <v>0</v>
      </c>
      <c r="J15505" s="104"/>
      <c r="K15505" s="104"/>
      <c r="L15505" s="94">
        <f t="shared" si="3921"/>
        <v>0</v>
      </c>
      <c r="M15505" s="104"/>
      <c r="N15505" s="104"/>
      <c r="R15505" s="352">
        <f>L15735-[1]გადასახდელები!L14125</f>
        <v>0</v>
      </c>
    </row>
    <row r="15506" spans="2:18" ht="20.25" hidden="1" customHeight="1">
      <c r="B15506" s="36" t="str">
        <f t="shared" si="3919"/>
        <v>b</v>
      </c>
      <c r="C15506" s="42">
        <v>3</v>
      </c>
      <c r="D15506" s="42"/>
      <c r="F15506" s="343" t="s">
        <v>561</v>
      </c>
      <c r="G15506" s="57" t="s">
        <v>202</v>
      </c>
      <c r="H15506" s="111"/>
      <c r="I15506" s="90">
        <f t="shared" si="3920"/>
        <v>0</v>
      </c>
      <c r="J15506" s="112"/>
      <c r="K15506" s="112"/>
      <c r="L15506" s="90">
        <f t="shared" si="3921"/>
        <v>0</v>
      </c>
      <c r="M15506" s="112"/>
      <c r="N15506" s="112"/>
      <c r="R15506" s="352">
        <f>L15736-[1]გადასახდელები!L14126</f>
        <v>0</v>
      </c>
    </row>
    <row r="15507" spans="2:18" ht="20.25" hidden="1" customHeight="1">
      <c r="B15507" s="36" t="str">
        <f t="shared" si="3919"/>
        <v>b</v>
      </c>
      <c r="C15507" s="42">
        <v>3</v>
      </c>
      <c r="D15507" s="42"/>
      <c r="F15507" s="342" t="s">
        <v>562</v>
      </c>
      <c r="G15507" s="57" t="s">
        <v>203</v>
      </c>
      <c r="H15507" s="89">
        <f>H15508+H15511+H15514</f>
        <v>0</v>
      </c>
      <c r="I15507" s="90">
        <f t="shared" si="3920"/>
        <v>0</v>
      </c>
      <c r="J15507" s="92">
        <f>J15508+J15511+J15514</f>
        <v>0</v>
      </c>
      <c r="K15507" s="92">
        <f>K15508+K15511+K15514</f>
        <v>0</v>
      </c>
      <c r="L15507" s="90">
        <f t="shared" si="3921"/>
        <v>0</v>
      </c>
      <c r="M15507" s="92">
        <f>M15508+M15511+M15514</f>
        <v>0</v>
      </c>
      <c r="N15507" s="92">
        <f>N15508+N15511+N15514</f>
        <v>0</v>
      </c>
      <c r="O15507" s="82" t="s">
        <v>146</v>
      </c>
      <c r="R15507" s="352">
        <f>L15737-[1]გადასახდელები!L14127</f>
        <v>0</v>
      </c>
    </row>
    <row r="15508" spans="2:18" ht="20.25" hidden="1" customHeight="1">
      <c r="B15508" s="36" t="str">
        <f t="shared" si="3919"/>
        <v>b</v>
      </c>
      <c r="C15508" s="42">
        <v>4</v>
      </c>
      <c r="D15508" s="42"/>
      <c r="F15508" s="342" t="s">
        <v>643</v>
      </c>
      <c r="G15508" s="47" t="s">
        <v>277</v>
      </c>
      <c r="H15508" s="93">
        <f>SUM(H15509:H15510)</f>
        <v>0</v>
      </c>
      <c r="I15508" s="94">
        <f t="shared" si="3920"/>
        <v>0</v>
      </c>
      <c r="J15508" s="95">
        <f>SUM(J15509:J15510)</f>
        <v>0</v>
      </c>
      <c r="K15508" s="95">
        <f>SUM(K15509:K15510)</f>
        <v>0</v>
      </c>
      <c r="L15508" s="94">
        <f t="shared" si="3921"/>
        <v>0</v>
      </c>
      <c r="M15508" s="95">
        <f>SUM(M15509:M15510)</f>
        <v>0</v>
      </c>
      <c r="N15508" s="95">
        <f>SUM(N15509:N15510)</f>
        <v>0</v>
      </c>
      <c r="O15508" s="82" t="s">
        <v>146</v>
      </c>
      <c r="R15508" s="352">
        <f>L15738-[1]გადასახდელები!L14128</f>
        <v>0</v>
      </c>
    </row>
    <row r="15509" spans="2:18" ht="20.25" hidden="1" customHeight="1">
      <c r="B15509" s="36" t="str">
        <f t="shared" si="3919"/>
        <v>b</v>
      </c>
      <c r="C15509" s="42">
        <v>5</v>
      </c>
      <c r="D15509" s="42"/>
      <c r="F15509" s="343" t="s">
        <v>644</v>
      </c>
      <c r="G15509" s="48" t="s">
        <v>278</v>
      </c>
      <c r="H15509" s="101"/>
      <c r="I15509" s="97">
        <f t="shared" si="3920"/>
        <v>0</v>
      </c>
      <c r="J15509" s="102"/>
      <c r="K15509" s="102"/>
      <c r="L15509" s="97">
        <f t="shared" si="3921"/>
        <v>0</v>
      </c>
      <c r="M15509" s="102"/>
      <c r="N15509" s="102"/>
      <c r="R15509" s="352">
        <f>L15739-[1]გადასახდელები!L14129</f>
        <v>0</v>
      </c>
    </row>
    <row r="15510" spans="2:18" ht="20.25" hidden="1" customHeight="1">
      <c r="B15510" s="36" t="str">
        <f t="shared" si="3919"/>
        <v>b</v>
      </c>
      <c r="C15510" s="42">
        <v>5</v>
      </c>
      <c r="D15510" s="42"/>
      <c r="F15510" s="343" t="s">
        <v>645</v>
      </c>
      <c r="G15510" s="48" t="s">
        <v>204</v>
      </c>
      <c r="H15510" s="101"/>
      <c r="I15510" s="97">
        <f t="shared" si="3920"/>
        <v>0</v>
      </c>
      <c r="J15510" s="102"/>
      <c r="K15510" s="102"/>
      <c r="L15510" s="97">
        <f t="shared" si="3921"/>
        <v>0</v>
      </c>
      <c r="M15510" s="102"/>
      <c r="N15510" s="102"/>
      <c r="R15510" s="352">
        <f>L15740-[1]გადასახდელები!L14130</f>
        <v>0</v>
      </c>
    </row>
    <row r="15511" spans="2:18" ht="20.25" hidden="1" customHeight="1">
      <c r="B15511" s="36" t="str">
        <f t="shared" si="3919"/>
        <v>b</v>
      </c>
      <c r="C15511" s="42">
        <v>4</v>
      </c>
      <c r="D15511" s="42"/>
      <c r="F15511" s="342" t="s">
        <v>646</v>
      </c>
      <c r="G15511" s="47" t="s">
        <v>279</v>
      </c>
      <c r="H15511" s="93">
        <f>SUM(H15512:H15513)</f>
        <v>0</v>
      </c>
      <c r="I15511" s="94">
        <f t="shared" si="3920"/>
        <v>0</v>
      </c>
      <c r="J15511" s="95">
        <f>SUM(J15512:J15513)</f>
        <v>0</v>
      </c>
      <c r="K15511" s="95">
        <f>SUM(K15512:K15513)</f>
        <v>0</v>
      </c>
      <c r="L15511" s="94">
        <f t="shared" si="3921"/>
        <v>0</v>
      </c>
      <c r="M15511" s="95">
        <f>SUM(M15512:M15513)</f>
        <v>0</v>
      </c>
      <c r="N15511" s="95">
        <f>SUM(N15512:N15513)</f>
        <v>0</v>
      </c>
      <c r="O15511" s="82" t="s">
        <v>146</v>
      </c>
      <c r="R15511" s="352">
        <f>L15741-[1]გადასახდელები!L14131</f>
        <v>0</v>
      </c>
    </row>
    <row r="15512" spans="2:18" ht="20.25" hidden="1" customHeight="1">
      <c r="B15512" s="36" t="str">
        <f t="shared" si="3919"/>
        <v>b</v>
      </c>
      <c r="C15512" s="42">
        <v>5</v>
      </c>
      <c r="D15512" s="42"/>
      <c r="F15512" s="343" t="s">
        <v>647</v>
      </c>
      <c r="G15512" s="48" t="s">
        <v>278</v>
      </c>
      <c r="H15512" s="101"/>
      <c r="I15512" s="97">
        <f t="shared" si="3920"/>
        <v>0</v>
      </c>
      <c r="J15512" s="102"/>
      <c r="K15512" s="102"/>
      <c r="L15512" s="97">
        <f t="shared" si="3921"/>
        <v>0</v>
      </c>
      <c r="M15512" s="102"/>
      <c r="N15512" s="102"/>
      <c r="R15512" s="352">
        <f>L15742-[1]გადასახდელები!L14132</f>
        <v>0</v>
      </c>
    </row>
    <row r="15513" spans="2:18" ht="20.25" hidden="1" customHeight="1">
      <c r="B15513" s="36" t="str">
        <f t="shared" si="3919"/>
        <v>b</v>
      </c>
      <c r="C15513" s="42">
        <v>5</v>
      </c>
      <c r="D15513" s="42"/>
      <c r="F15513" s="343" t="s">
        <v>648</v>
      </c>
      <c r="G15513" s="48" t="s">
        <v>204</v>
      </c>
      <c r="H15513" s="101"/>
      <c r="I15513" s="97">
        <f t="shared" si="3920"/>
        <v>0</v>
      </c>
      <c r="J15513" s="102"/>
      <c r="K15513" s="102"/>
      <c r="L15513" s="97">
        <f t="shared" si="3921"/>
        <v>0</v>
      </c>
      <c r="M15513" s="102"/>
      <c r="N15513" s="102"/>
      <c r="R15513" s="352">
        <f>L15743-[1]გადასახდელები!L14133</f>
        <v>0</v>
      </c>
    </row>
    <row r="15514" spans="2:18" ht="20.25" hidden="1" customHeight="1">
      <c r="B15514" s="36" t="str">
        <f t="shared" si="3919"/>
        <v>b</v>
      </c>
      <c r="C15514" s="42">
        <v>4</v>
      </c>
      <c r="D15514" s="42"/>
      <c r="F15514" s="342" t="s">
        <v>563</v>
      </c>
      <c r="G15514" s="47" t="s">
        <v>280</v>
      </c>
      <c r="H15514" s="93">
        <f>SUM(H15515:H15516)</f>
        <v>0</v>
      </c>
      <c r="I15514" s="94">
        <f t="shared" si="3920"/>
        <v>0</v>
      </c>
      <c r="J15514" s="95">
        <f>SUM(J15515:J15516)</f>
        <v>0</v>
      </c>
      <c r="K15514" s="95">
        <f>SUM(K15515:K15516)</f>
        <v>0</v>
      </c>
      <c r="L15514" s="94">
        <f t="shared" si="3921"/>
        <v>0</v>
      </c>
      <c r="M15514" s="95">
        <f>SUM(M15515:M15516)</f>
        <v>0</v>
      </c>
      <c r="N15514" s="95">
        <f>SUM(N15515:N15516)</f>
        <v>0</v>
      </c>
      <c r="O15514" s="82" t="s">
        <v>146</v>
      </c>
      <c r="R15514" s="352">
        <f>L15744-[1]გადასახდელები!L14134</f>
        <v>0</v>
      </c>
    </row>
    <row r="15515" spans="2:18" ht="20.25" hidden="1" customHeight="1">
      <c r="B15515" s="36" t="str">
        <f t="shared" si="3919"/>
        <v>b</v>
      </c>
      <c r="C15515" s="42">
        <v>5</v>
      </c>
      <c r="D15515" s="42"/>
      <c r="F15515" s="343" t="s">
        <v>649</v>
      </c>
      <c r="G15515" s="48" t="s">
        <v>278</v>
      </c>
      <c r="H15515" s="101"/>
      <c r="I15515" s="97">
        <f t="shared" si="3920"/>
        <v>0</v>
      </c>
      <c r="J15515" s="102"/>
      <c r="K15515" s="102"/>
      <c r="L15515" s="97">
        <f t="shared" si="3921"/>
        <v>0</v>
      </c>
      <c r="M15515" s="102"/>
      <c r="N15515" s="102"/>
      <c r="R15515" s="352">
        <f>L15745-[1]გადასახდელები!L14135</f>
        <v>0</v>
      </c>
    </row>
    <row r="15516" spans="2:18" ht="20.25" hidden="1" customHeight="1">
      <c r="B15516" s="36" t="str">
        <f t="shared" si="3919"/>
        <v>b</v>
      </c>
      <c r="C15516" s="42">
        <v>5</v>
      </c>
      <c r="D15516" s="42"/>
      <c r="F15516" s="343" t="s">
        <v>564</v>
      </c>
      <c r="G15516" s="48" t="s">
        <v>204</v>
      </c>
      <c r="H15516" s="101"/>
      <c r="I15516" s="97">
        <f t="shared" si="3920"/>
        <v>0</v>
      </c>
      <c r="J15516" s="102"/>
      <c r="K15516" s="102"/>
      <c r="L15516" s="97">
        <f t="shared" si="3921"/>
        <v>0</v>
      </c>
      <c r="M15516" s="102"/>
      <c r="N15516" s="102"/>
      <c r="R15516" s="352">
        <f>L15746-[1]გადასახდელები!L14136</f>
        <v>0</v>
      </c>
    </row>
    <row r="15517" spans="2:18" ht="20.25" hidden="1" customHeight="1">
      <c r="B15517" s="36" t="str">
        <f t="shared" si="3919"/>
        <v>b</v>
      </c>
      <c r="C15517" s="42">
        <v>3</v>
      </c>
      <c r="D15517" s="42"/>
      <c r="F15517" s="342" t="s">
        <v>565</v>
      </c>
      <c r="G15517" s="57" t="s">
        <v>206</v>
      </c>
      <c r="H15517" s="89">
        <f>H15518+H15521+H15524</f>
        <v>0</v>
      </c>
      <c r="I15517" s="90">
        <f t="shared" si="3920"/>
        <v>0</v>
      </c>
      <c r="J15517" s="92">
        <f>J15518+J15521+J15524</f>
        <v>0</v>
      </c>
      <c r="K15517" s="92">
        <f>K15518+K15521+K15524</f>
        <v>0</v>
      </c>
      <c r="L15517" s="90">
        <f t="shared" si="3921"/>
        <v>0</v>
      </c>
      <c r="M15517" s="92">
        <f>M15518+M15521+M15524</f>
        <v>0</v>
      </c>
      <c r="N15517" s="92">
        <f>N15518+N15521+N15524</f>
        <v>0</v>
      </c>
      <c r="O15517" s="82" t="s">
        <v>146</v>
      </c>
      <c r="R15517" s="352">
        <f>L15747-[1]გადასახდელები!L14137</f>
        <v>-14.85</v>
      </c>
    </row>
    <row r="15518" spans="2:18" ht="20.25" hidden="1" customHeight="1">
      <c r="B15518" s="36" t="str">
        <f t="shared" si="3919"/>
        <v>b</v>
      </c>
      <c r="C15518" s="42">
        <v>4</v>
      </c>
      <c r="D15518" s="42"/>
      <c r="F15518" s="342" t="s">
        <v>650</v>
      </c>
      <c r="G15518" s="47" t="s">
        <v>281</v>
      </c>
      <c r="H15518" s="93">
        <f>SUM(H15519:H15520)</f>
        <v>0</v>
      </c>
      <c r="I15518" s="94">
        <f t="shared" si="3920"/>
        <v>0</v>
      </c>
      <c r="J15518" s="95">
        <f>SUM(J15519:J15520)</f>
        <v>0</v>
      </c>
      <c r="K15518" s="95">
        <f>SUM(K15519:K15520)</f>
        <v>0</v>
      </c>
      <c r="L15518" s="94">
        <f t="shared" si="3921"/>
        <v>0</v>
      </c>
      <c r="M15518" s="95">
        <f>SUM(M15519:M15520)</f>
        <v>0</v>
      </c>
      <c r="N15518" s="95">
        <f>SUM(N15519:N15520)</f>
        <v>0</v>
      </c>
      <c r="O15518" s="82" t="s">
        <v>146</v>
      </c>
      <c r="R15518" s="352">
        <f>L15748-[1]გადასახდელები!L14138</f>
        <v>0</v>
      </c>
    </row>
    <row r="15519" spans="2:18" ht="20.25" hidden="1" customHeight="1">
      <c r="B15519" s="36" t="str">
        <f t="shared" si="3919"/>
        <v>b</v>
      </c>
      <c r="C15519" s="42">
        <v>5</v>
      </c>
      <c r="D15519" s="42"/>
      <c r="F15519" s="343" t="s">
        <v>651</v>
      </c>
      <c r="G15519" s="48" t="s">
        <v>282</v>
      </c>
      <c r="H15519" s="101"/>
      <c r="I15519" s="97">
        <f t="shared" si="3920"/>
        <v>0</v>
      </c>
      <c r="J15519" s="102"/>
      <c r="K15519" s="102"/>
      <c r="L15519" s="97">
        <f t="shared" si="3921"/>
        <v>0</v>
      </c>
      <c r="M15519" s="102"/>
      <c r="N15519" s="102"/>
      <c r="R15519" s="352">
        <f>L15749-[1]გადასახდელები!L14139</f>
        <v>0</v>
      </c>
    </row>
    <row r="15520" spans="2:18" ht="20.25" hidden="1" customHeight="1">
      <c r="B15520" s="36" t="str">
        <f t="shared" si="3919"/>
        <v>b</v>
      </c>
      <c r="C15520" s="42">
        <v>5</v>
      </c>
      <c r="D15520" s="42"/>
      <c r="F15520" s="343" t="s">
        <v>652</v>
      </c>
      <c r="G15520" s="48" t="s">
        <v>283</v>
      </c>
      <c r="H15520" s="101"/>
      <c r="I15520" s="97">
        <f t="shared" si="3920"/>
        <v>0</v>
      </c>
      <c r="J15520" s="102"/>
      <c r="K15520" s="102"/>
      <c r="L15520" s="97">
        <f t="shared" si="3921"/>
        <v>0</v>
      </c>
      <c r="M15520" s="102"/>
      <c r="N15520" s="102"/>
      <c r="R15520" s="352">
        <f>L15750-[1]გადასახდელები!L14140</f>
        <v>0</v>
      </c>
    </row>
    <row r="15521" spans="2:18" ht="20.25" hidden="1" customHeight="1">
      <c r="B15521" s="36" t="str">
        <f t="shared" si="3919"/>
        <v>b</v>
      </c>
      <c r="C15521" s="42">
        <v>4</v>
      </c>
      <c r="D15521" s="42"/>
      <c r="F15521" s="342" t="s">
        <v>566</v>
      </c>
      <c r="G15521" s="47" t="s">
        <v>284</v>
      </c>
      <c r="H15521" s="93">
        <f>SUM(H15522:H15523)</f>
        <v>0</v>
      </c>
      <c r="I15521" s="94">
        <f t="shared" si="3920"/>
        <v>0</v>
      </c>
      <c r="J15521" s="95">
        <f>SUM(J15522:J15523)</f>
        <v>0</v>
      </c>
      <c r="K15521" s="95">
        <f>SUM(K15522:K15523)</f>
        <v>0</v>
      </c>
      <c r="L15521" s="94">
        <f t="shared" si="3921"/>
        <v>0</v>
      </c>
      <c r="M15521" s="95">
        <f>SUM(M15522:M15523)</f>
        <v>0</v>
      </c>
      <c r="N15521" s="95">
        <f>SUM(N15522:N15523)</f>
        <v>0</v>
      </c>
      <c r="O15521" s="82" t="s">
        <v>146</v>
      </c>
      <c r="R15521" s="352">
        <f>L15751-[1]გადასახდელები!L14141</f>
        <v>-14.85</v>
      </c>
    </row>
    <row r="15522" spans="2:18" ht="20.25" hidden="1" customHeight="1">
      <c r="B15522" s="36" t="str">
        <f t="shared" si="3919"/>
        <v>b</v>
      </c>
      <c r="C15522" s="42">
        <v>5</v>
      </c>
      <c r="D15522" s="42"/>
      <c r="F15522" s="343" t="s">
        <v>567</v>
      </c>
      <c r="G15522" s="48" t="s">
        <v>282</v>
      </c>
      <c r="H15522" s="101"/>
      <c r="I15522" s="97">
        <f t="shared" si="3920"/>
        <v>0</v>
      </c>
      <c r="J15522" s="102"/>
      <c r="K15522" s="102"/>
      <c r="L15522" s="97">
        <f t="shared" si="3921"/>
        <v>0</v>
      </c>
      <c r="M15522" s="102"/>
      <c r="N15522" s="102"/>
      <c r="R15522" s="352">
        <f>L15752-[1]გადასახდელები!L14142</f>
        <v>0.75</v>
      </c>
    </row>
    <row r="15523" spans="2:18" ht="20.25" hidden="1" customHeight="1">
      <c r="B15523" s="36" t="str">
        <f t="shared" si="3919"/>
        <v>b</v>
      </c>
      <c r="C15523" s="42">
        <v>5</v>
      </c>
      <c r="D15523" s="42"/>
      <c r="F15523" s="343" t="s">
        <v>653</v>
      </c>
      <c r="G15523" s="48" t="s">
        <v>283</v>
      </c>
      <c r="H15523" s="101"/>
      <c r="I15523" s="97">
        <f t="shared" si="3920"/>
        <v>0</v>
      </c>
      <c r="J15523" s="102"/>
      <c r="K15523" s="102"/>
      <c r="L15523" s="97">
        <f t="shared" si="3921"/>
        <v>0</v>
      </c>
      <c r="M15523" s="102"/>
      <c r="N15523" s="102"/>
      <c r="R15523" s="352">
        <f>L15753-[1]გადასახდელები!L14143</f>
        <v>-15.6</v>
      </c>
    </row>
    <row r="15524" spans="2:18" ht="20.25" hidden="1" customHeight="1">
      <c r="B15524" s="36" t="str">
        <f t="shared" si="3919"/>
        <v>b</v>
      </c>
      <c r="C15524" s="42">
        <v>4</v>
      </c>
      <c r="D15524" s="42"/>
      <c r="F15524" s="342" t="s">
        <v>654</v>
      </c>
      <c r="G15524" s="47" t="s">
        <v>207</v>
      </c>
      <c r="H15524" s="93">
        <f>SUM(H15525:H15526)</f>
        <v>0</v>
      </c>
      <c r="I15524" s="94">
        <f t="shared" si="3920"/>
        <v>0</v>
      </c>
      <c r="J15524" s="95">
        <f>SUM(J15525:J15526)</f>
        <v>0</v>
      </c>
      <c r="K15524" s="95">
        <f>SUM(K15525:K15526)</f>
        <v>0</v>
      </c>
      <c r="L15524" s="94">
        <f t="shared" si="3921"/>
        <v>0</v>
      </c>
      <c r="M15524" s="95">
        <f>SUM(M15525:M15526)</f>
        <v>0</v>
      </c>
      <c r="N15524" s="95">
        <f>SUM(N15525:N15526)</f>
        <v>0</v>
      </c>
      <c r="O15524" s="82" t="s">
        <v>146</v>
      </c>
      <c r="R15524" s="352">
        <f>L15754-[1]გადასახდელები!L14144</f>
        <v>0</v>
      </c>
    </row>
    <row r="15525" spans="2:18" ht="20.25" hidden="1" customHeight="1">
      <c r="B15525" s="36" t="str">
        <f t="shared" si="3919"/>
        <v>b</v>
      </c>
      <c r="C15525" s="42">
        <v>5</v>
      </c>
      <c r="D15525" s="42"/>
      <c r="F15525" s="343" t="s">
        <v>655</v>
      </c>
      <c r="G15525" s="48" t="s">
        <v>282</v>
      </c>
      <c r="H15525" s="101"/>
      <c r="I15525" s="97">
        <f t="shared" si="3920"/>
        <v>0</v>
      </c>
      <c r="J15525" s="102"/>
      <c r="K15525" s="102"/>
      <c r="L15525" s="97">
        <f t="shared" si="3921"/>
        <v>0</v>
      </c>
      <c r="M15525" s="102"/>
      <c r="N15525" s="102"/>
      <c r="R15525" s="352">
        <f>L15755-[1]გადასახდელები!L14145</f>
        <v>0</v>
      </c>
    </row>
    <row r="15526" spans="2:18" ht="20.25" hidden="1" customHeight="1">
      <c r="B15526" s="36" t="str">
        <f t="shared" si="3919"/>
        <v>b</v>
      </c>
      <c r="C15526" s="42">
        <v>5</v>
      </c>
      <c r="D15526" s="42"/>
      <c r="F15526" s="343" t="s">
        <v>656</v>
      </c>
      <c r="G15526" s="48" t="s">
        <v>283</v>
      </c>
      <c r="H15526" s="101"/>
      <c r="I15526" s="97">
        <f t="shared" si="3920"/>
        <v>0</v>
      </c>
      <c r="J15526" s="102"/>
      <c r="K15526" s="102"/>
      <c r="L15526" s="97">
        <f t="shared" si="3921"/>
        <v>0</v>
      </c>
      <c r="M15526" s="102"/>
      <c r="N15526" s="102"/>
      <c r="R15526" s="352">
        <f>L15756-[1]გადასახდელები!L14146</f>
        <v>0</v>
      </c>
    </row>
    <row r="15527" spans="2:18" ht="20.25" hidden="1" customHeight="1">
      <c r="B15527" s="36" t="str">
        <f t="shared" si="3919"/>
        <v>b</v>
      </c>
      <c r="C15527" s="42">
        <v>3</v>
      </c>
      <c r="D15527" s="42"/>
      <c r="F15527" s="342" t="s">
        <v>568</v>
      </c>
      <c r="G15527" s="57" t="s">
        <v>205</v>
      </c>
      <c r="H15527" s="89">
        <f>H15528+H15529</f>
        <v>0</v>
      </c>
      <c r="I15527" s="90">
        <f t="shared" si="3920"/>
        <v>0</v>
      </c>
      <c r="J15527" s="92">
        <f>J15528+J15529</f>
        <v>0</v>
      </c>
      <c r="K15527" s="92">
        <f>K15528+K15529</f>
        <v>0</v>
      </c>
      <c r="L15527" s="90">
        <f t="shared" si="3921"/>
        <v>0</v>
      </c>
      <c r="M15527" s="92">
        <f>M15528+M15529</f>
        <v>0</v>
      </c>
      <c r="N15527" s="92">
        <f>N15528+N15529</f>
        <v>0</v>
      </c>
      <c r="O15527" s="82" t="s">
        <v>146</v>
      </c>
      <c r="R15527" s="352">
        <f>L15757-[1]გადასახდელები!L14147</f>
        <v>0</v>
      </c>
    </row>
    <row r="15528" spans="2:18" ht="20.25" hidden="1" customHeight="1">
      <c r="B15528" s="36" t="str">
        <f t="shared" si="3919"/>
        <v>b</v>
      </c>
      <c r="C15528" s="42">
        <v>4</v>
      </c>
      <c r="D15528" s="42"/>
      <c r="F15528" s="343" t="s">
        <v>657</v>
      </c>
      <c r="G15528" s="47" t="s">
        <v>285</v>
      </c>
      <c r="H15528" s="103"/>
      <c r="I15528" s="94">
        <f t="shared" si="3920"/>
        <v>0</v>
      </c>
      <c r="J15528" s="104"/>
      <c r="K15528" s="104"/>
      <c r="L15528" s="94">
        <f t="shared" si="3921"/>
        <v>0</v>
      </c>
      <c r="M15528" s="104"/>
      <c r="N15528" s="104"/>
      <c r="R15528" s="352">
        <f>L15758-[1]გადასახდელები!L14148</f>
        <v>0</v>
      </c>
    </row>
    <row r="15529" spans="2:18" ht="20.25" hidden="1" customHeight="1">
      <c r="B15529" s="36" t="str">
        <f t="shared" si="3919"/>
        <v>b</v>
      </c>
      <c r="C15529" s="42">
        <v>4</v>
      </c>
      <c r="D15529" s="42"/>
      <c r="F15529" s="342" t="s">
        <v>570</v>
      </c>
      <c r="G15529" s="47" t="s">
        <v>286</v>
      </c>
      <c r="H15529" s="93">
        <f>H15530+H15549</f>
        <v>0</v>
      </c>
      <c r="I15529" s="94">
        <f t="shared" si="3920"/>
        <v>0</v>
      </c>
      <c r="J15529" s="95">
        <f>J15530+J15549</f>
        <v>0</v>
      </c>
      <c r="K15529" s="95">
        <f>K15530+K15549</f>
        <v>0</v>
      </c>
      <c r="L15529" s="94">
        <f t="shared" si="3921"/>
        <v>0</v>
      </c>
      <c r="M15529" s="95">
        <f>M15530+M15549</f>
        <v>0</v>
      </c>
      <c r="N15529" s="95">
        <f>N15530+N15549</f>
        <v>0</v>
      </c>
      <c r="O15529" s="82" t="s">
        <v>146</v>
      </c>
      <c r="R15529" s="352">
        <f>L15759-[1]გადასახდელები!L14149</f>
        <v>0</v>
      </c>
    </row>
    <row r="15530" spans="2:18" ht="20.25" hidden="1" customHeight="1">
      <c r="B15530" s="36" t="str">
        <f t="shared" si="3919"/>
        <v>b</v>
      </c>
      <c r="C15530" s="42">
        <v>5</v>
      </c>
      <c r="D15530" s="42"/>
      <c r="F15530" s="342" t="s">
        <v>569</v>
      </c>
      <c r="G15530" s="48" t="s">
        <v>287</v>
      </c>
      <c r="H15530" s="113">
        <f>SUM(H15531:H15548)</f>
        <v>0</v>
      </c>
      <c r="I15530" s="97">
        <f t="shared" si="3920"/>
        <v>0</v>
      </c>
      <c r="J15530" s="114">
        <f>SUM(J15531:J15548)</f>
        <v>0</v>
      </c>
      <c r="K15530" s="114">
        <f>SUM(K15531:K15548)</f>
        <v>0</v>
      </c>
      <c r="L15530" s="97">
        <f t="shared" si="3921"/>
        <v>0</v>
      </c>
      <c r="M15530" s="114">
        <f>SUM(M15531:M15548)</f>
        <v>0</v>
      </c>
      <c r="N15530" s="114">
        <f>SUM(N15531:N15548)</f>
        <v>0</v>
      </c>
      <c r="O15530" s="82" t="s">
        <v>146</v>
      </c>
      <c r="R15530" s="352">
        <f>L15760-[1]გადასახდელები!L14150</f>
        <v>0</v>
      </c>
    </row>
    <row r="15531" spans="2:18" ht="45" hidden="1" customHeight="1">
      <c r="B15531" s="36" t="str">
        <f t="shared" ref="B15531:B15594" si="3922">IF(H15531+I15531+L15531&gt;0,"a","b")</f>
        <v>b</v>
      </c>
      <c r="C15531" s="42">
        <v>6</v>
      </c>
      <c r="D15531" s="42"/>
      <c r="F15531" s="343" t="s">
        <v>658</v>
      </c>
      <c r="G15531" s="45" t="s">
        <v>215</v>
      </c>
      <c r="H15531" s="99"/>
      <c r="I15531" s="105">
        <f t="shared" si="3920"/>
        <v>0</v>
      </c>
      <c r="J15531" s="100"/>
      <c r="K15531" s="100"/>
      <c r="L15531" s="105">
        <f t="shared" si="3921"/>
        <v>0</v>
      </c>
      <c r="M15531" s="100"/>
      <c r="N15531" s="100"/>
      <c r="R15531" s="352">
        <f>L15761-[1]გადასახდელები!L14151</f>
        <v>0</v>
      </c>
    </row>
    <row r="15532" spans="2:18" ht="20.25" hidden="1" customHeight="1">
      <c r="B15532" s="36" t="str">
        <f t="shared" si="3922"/>
        <v>b</v>
      </c>
      <c r="C15532" s="42">
        <v>6</v>
      </c>
      <c r="D15532" s="42"/>
      <c r="F15532" s="343" t="s">
        <v>659</v>
      </c>
      <c r="G15532" s="45" t="s">
        <v>288</v>
      </c>
      <c r="H15532" s="99"/>
      <c r="I15532" s="105">
        <f t="shared" si="3920"/>
        <v>0</v>
      </c>
      <c r="J15532" s="100"/>
      <c r="K15532" s="100"/>
      <c r="L15532" s="105">
        <f t="shared" si="3921"/>
        <v>0</v>
      </c>
      <c r="M15532" s="100"/>
      <c r="N15532" s="100"/>
      <c r="R15532" s="352">
        <f>L15762-[1]გადასახდელები!L14152</f>
        <v>0</v>
      </c>
    </row>
    <row r="15533" spans="2:18" ht="20.25" hidden="1" customHeight="1">
      <c r="B15533" s="36" t="str">
        <f t="shared" si="3922"/>
        <v>b</v>
      </c>
      <c r="C15533" s="42">
        <v>6</v>
      </c>
      <c r="D15533" s="42"/>
      <c r="F15533" s="343" t="s">
        <v>660</v>
      </c>
      <c r="G15533" s="45" t="s">
        <v>289</v>
      </c>
      <c r="H15533" s="99"/>
      <c r="I15533" s="105">
        <f t="shared" si="3920"/>
        <v>0</v>
      </c>
      <c r="J15533" s="100"/>
      <c r="K15533" s="100"/>
      <c r="L15533" s="105">
        <f t="shared" si="3921"/>
        <v>0</v>
      </c>
      <c r="M15533" s="100"/>
      <c r="N15533" s="100"/>
      <c r="R15533" s="352">
        <f>L15763-[1]გადასახდელები!L14153</f>
        <v>0</v>
      </c>
    </row>
    <row r="15534" spans="2:18" ht="20.25" hidden="1" customHeight="1">
      <c r="B15534" s="36" t="str">
        <f t="shared" si="3922"/>
        <v>b</v>
      </c>
      <c r="C15534" s="42">
        <v>6</v>
      </c>
      <c r="D15534" s="42"/>
      <c r="F15534" s="343" t="s">
        <v>661</v>
      </c>
      <c r="G15534" s="45" t="s">
        <v>216</v>
      </c>
      <c r="H15534" s="99"/>
      <c r="I15534" s="105">
        <f t="shared" si="3920"/>
        <v>0</v>
      </c>
      <c r="J15534" s="100"/>
      <c r="K15534" s="100"/>
      <c r="L15534" s="105">
        <f t="shared" si="3921"/>
        <v>0</v>
      </c>
      <c r="M15534" s="100"/>
      <c r="N15534" s="100"/>
      <c r="R15534" s="352">
        <f>L15764-[1]გადასახდელები!L14154</f>
        <v>0</v>
      </c>
    </row>
    <row r="15535" spans="2:18" ht="20.25" hidden="1" customHeight="1">
      <c r="B15535" s="36" t="str">
        <f t="shared" si="3922"/>
        <v>b</v>
      </c>
      <c r="C15535" s="42">
        <v>6</v>
      </c>
      <c r="D15535" s="42"/>
      <c r="F15535" s="343" t="s">
        <v>662</v>
      </c>
      <c r="G15535" s="45" t="s">
        <v>217</v>
      </c>
      <c r="H15535" s="99"/>
      <c r="I15535" s="105">
        <f t="shared" si="3920"/>
        <v>0</v>
      </c>
      <c r="J15535" s="100"/>
      <c r="K15535" s="100"/>
      <c r="L15535" s="105">
        <f t="shared" si="3921"/>
        <v>0</v>
      </c>
      <c r="M15535" s="100"/>
      <c r="N15535" s="100"/>
      <c r="R15535" s="352">
        <f>L15765-[1]გადასახდელები!L14155</f>
        <v>0</v>
      </c>
    </row>
    <row r="15536" spans="2:18" ht="20.25" hidden="1" customHeight="1">
      <c r="B15536" s="36" t="str">
        <f t="shared" si="3922"/>
        <v>b</v>
      </c>
      <c r="C15536" s="42">
        <v>6</v>
      </c>
      <c r="D15536" s="42"/>
      <c r="F15536" s="343" t="s">
        <v>571</v>
      </c>
      <c r="G15536" s="45" t="s">
        <v>290</v>
      </c>
      <c r="H15536" s="99"/>
      <c r="I15536" s="105">
        <f t="shared" si="3920"/>
        <v>0</v>
      </c>
      <c r="J15536" s="100"/>
      <c r="K15536" s="100"/>
      <c r="L15536" s="105">
        <f t="shared" si="3921"/>
        <v>0</v>
      </c>
      <c r="M15536" s="100"/>
      <c r="N15536" s="100"/>
      <c r="R15536" s="352">
        <f>L15766-[1]გადასახდელები!L14156</f>
        <v>0</v>
      </c>
    </row>
    <row r="15537" spans="2:18" ht="20.25" hidden="1" customHeight="1">
      <c r="B15537" s="36" t="str">
        <f t="shared" si="3922"/>
        <v>b</v>
      </c>
      <c r="C15537" s="42">
        <v>6</v>
      </c>
      <c r="D15537" s="42"/>
      <c r="F15537" s="343" t="s">
        <v>663</v>
      </c>
      <c r="G15537" s="45" t="s">
        <v>291</v>
      </c>
      <c r="H15537" s="99"/>
      <c r="I15537" s="105">
        <f t="shared" si="3920"/>
        <v>0</v>
      </c>
      <c r="J15537" s="100"/>
      <c r="K15537" s="100"/>
      <c r="L15537" s="105">
        <f t="shared" si="3921"/>
        <v>0</v>
      </c>
      <c r="M15537" s="100"/>
      <c r="N15537" s="100"/>
      <c r="R15537" s="352">
        <f>L15767-[1]გადასახდელები!L14157</f>
        <v>0</v>
      </c>
    </row>
    <row r="15538" spans="2:18" ht="20.25" hidden="1" customHeight="1">
      <c r="B15538" s="36" t="str">
        <f t="shared" si="3922"/>
        <v>b</v>
      </c>
      <c r="C15538" s="42">
        <v>6</v>
      </c>
      <c r="D15538" s="42"/>
      <c r="F15538" s="343" t="s">
        <v>664</v>
      </c>
      <c r="G15538" s="45" t="s">
        <v>218</v>
      </c>
      <c r="H15538" s="99"/>
      <c r="I15538" s="105">
        <f t="shared" si="3920"/>
        <v>0</v>
      </c>
      <c r="J15538" s="100"/>
      <c r="K15538" s="100"/>
      <c r="L15538" s="105">
        <f t="shared" si="3921"/>
        <v>0</v>
      </c>
      <c r="M15538" s="100"/>
      <c r="N15538" s="100"/>
      <c r="R15538" s="352">
        <f>L15768-[1]გადასახდელები!L14158</f>
        <v>0</v>
      </c>
    </row>
    <row r="15539" spans="2:18" ht="20.25" hidden="1" customHeight="1">
      <c r="B15539" s="36" t="str">
        <f t="shared" si="3922"/>
        <v>b</v>
      </c>
      <c r="C15539" s="42">
        <v>6</v>
      </c>
      <c r="D15539" s="42"/>
      <c r="F15539" s="343" t="s">
        <v>665</v>
      </c>
      <c r="G15539" s="45" t="s">
        <v>219</v>
      </c>
      <c r="H15539" s="99"/>
      <c r="I15539" s="105">
        <f t="shared" si="3920"/>
        <v>0</v>
      </c>
      <c r="J15539" s="100"/>
      <c r="K15539" s="100"/>
      <c r="L15539" s="105">
        <f t="shared" si="3921"/>
        <v>0</v>
      </c>
      <c r="M15539" s="100"/>
      <c r="N15539" s="100"/>
      <c r="R15539" s="352">
        <f>L15769-[1]გადასახდელები!L14159</f>
        <v>0</v>
      </c>
    </row>
    <row r="15540" spans="2:18" ht="20.25" hidden="1" customHeight="1">
      <c r="B15540" s="36" t="str">
        <f t="shared" si="3922"/>
        <v>b</v>
      </c>
      <c r="C15540" s="42">
        <v>6</v>
      </c>
      <c r="D15540" s="42"/>
      <c r="F15540" s="343" t="s">
        <v>666</v>
      </c>
      <c r="G15540" s="45" t="s">
        <v>220</v>
      </c>
      <c r="H15540" s="99"/>
      <c r="I15540" s="105">
        <f t="shared" si="3920"/>
        <v>0</v>
      </c>
      <c r="J15540" s="100"/>
      <c r="K15540" s="100"/>
      <c r="L15540" s="105">
        <f t="shared" si="3921"/>
        <v>0</v>
      </c>
      <c r="M15540" s="100"/>
      <c r="N15540" s="100"/>
      <c r="R15540" s="352">
        <f>L15770-[1]გადასახდელები!L14160</f>
        <v>0</v>
      </c>
    </row>
    <row r="15541" spans="2:18" ht="20.25" hidden="1" customHeight="1">
      <c r="B15541" s="36" t="str">
        <f t="shared" si="3922"/>
        <v>b</v>
      </c>
      <c r="C15541" s="42">
        <v>6</v>
      </c>
      <c r="D15541" s="42"/>
      <c r="F15541" s="343" t="s">
        <v>667</v>
      </c>
      <c r="G15541" s="45" t="s">
        <v>221</v>
      </c>
      <c r="H15541" s="99"/>
      <c r="I15541" s="105">
        <f t="shared" si="3920"/>
        <v>0</v>
      </c>
      <c r="J15541" s="100"/>
      <c r="K15541" s="100"/>
      <c r="L15541" s="105">
        <f t="shared" si="3921"/>
        <v>0</v>
      </c>
      <c r="M15541" s="100"/>
      <c r="N15541" s="100"/>
      <c r="R15541" s="352">
        <f>L15771-[1]გადასახდელები!L14161</f>
        <v>0</v>
      </c>
    </row>
    <row r="15542" spans="2:18" ht="20.25" hidden="1" customHeight="1">
      <c r="B15542" s="36" t="str">
        <f t="shared" si="3922"/>
        <v>b</v>
      </c>
      <c r="C15542" s="42">
        <v>6</v>
      </c>
      <c r="D15542" s="42"/>
      <c r="F15542" s="343" t="s">
        <v>668</v>
      </c>
      <c r="G15542" s="45" t="s">
        <v>222</v>
      </c>
      <c r="H15542" s="99"/>
      <c r="I15542" s="105">
        <f t="shared" si="3920"/>
        <v>0</v>
      </c>
      <c r="J15542" s="100"/>
      <c r="K15542" s="100"/>
      <c r="L15542" s="105">
        <f t="shared" si="3921"/>
        <v>0</v>
      </c>
      <c r="M15542" s="100"/>
      <c r="N15542" s="100"/>
      <c r="R15542" s="352">
        <f>L15772-[1]გადასახდელები!L14162</f>
        <v>0</v>
      </c>
    </row>
    <row r="15543" spans="2:18" ht="20.25" hidden="1" customHeight="1">
      <c r="B15543" s="36" t="str">
        <f t="shared" si="3922"/>
        <v>b</v>
      </c>
      <c r="C15543" s="42">
        <v>6</v>
      </c>
      <c r="D15543" s="42"/>
      <c r="F15543" s="343" t="s">
        <v>669</v>
      </c>
      <c r="G15543" s="45" t="s">
        <v>223</v>
      </c>
      <c r="H15543" s="99"/>
      <c r="I15543" s="105">
        <f t="shared" si="3920"/>
        <v>0</v>
      </c>
      <c r="J15543" s="100"/>
      <c r="K15543" s="100"/>
      <c r="L15543" s="105">
        <f t="shared" si="3921"/>
        <v>0</v>
      </c>
      <c r="M15543" s="100"/>
      <c r="N15543" s="100"/>
      <c r="R15543" s="352">
        <f>L15773-[1]გადასახდელები!L14163</f>
        <v>0</v>
      </c>
    </row>
    <row r="15544" spans="2:18" ht="36" hidden="1" customHeight="1">
      <c r="B15544" s="36" t="str">
        <f t="shared" si="3922"/>
        <v>b</v>
      </c>
      <c r="C15544" s="42">
        <v>6</v>
      </c>
      <c r="D15544" s="42"/>
      <c r="F15544" s="343" t="s">
        <v>670</v>
      </c>
      <c r="G15544" s="45" t="s">
        <v>224</v>
      </c>
      <c r="H15544" s="99"/>
      <c r="I15544" s="105">
        <f t="shared" ref="I15544:I15607" si="3923">J15544+K15544</f>
        <v>0</v>
      </c>
      <c r="J15544" s="100"/>
      <c r="K15544" s="100"/>
      <c r="L15544" s="105">
        <f t="shared" ref="L15544:L15607" si="3924">M15544+N15544</f>
        <v>0</v>
      </c>
      <c r="M15544" s="100"/>
      <c r="N15544" s="100"/>
      <c r="R15544" s="352">
        <f>L15774-[1]გადასახდელები!L14164</f>
        <v>0</v>
      </c>
    </row>
    <row r="15545" spans="2:18" ht="48.75" hidden="1" customHeight="1">
      <c r="B15545" s="36" t="str">
        <f t="shared" si="3922"/>
        <v>b</v>
      </c>
      <c r="C15545" s="42">
        <v>6</v>
      </c>
      <c r="D15545" s="42"/>
      <c r="F15545" s="343" t="s">
        <v>671</v>
      </c>
      <c r="G15545" s="45" t="s">
        <v>225</v>
      </c>
      <c r="H15545" s="99"/>
      <c r="I15545" s="105">
        <f t="shared" si="3923"/>
        <v>0</v>
      </c>
      <c r="J15545" s="100"/>
      <c r="K15545" s="100"/>
      <c r="L15545" s="105">
        <f t="shared" si="3924"/>
        <v>0</v>
      </c>
      <c r="M15545" s="100"/>
      <c r="N15545" s="100"/>
      <c r="R15545" s="352">
        <f>L15775-[1]გადასახდელები!L14165</f>
        <v>0</v>
      </c>
    </row>
    <row r="15546" spans="2:18" ht="24.75" hidden="1" customHeight="1">
      <c r="B15546" s="36" t="str">
        <f t="shared" si="3922"/>
        <v>b</v>
      </c>
      <c r="C15546" s="42">
        <v>6</v>
      </c>
      <c r="D15546" s="42"/>
      <c r="F15546" s="343" t="s">
        <v>672</v>
      </c>
      <c r="G15546" s="45" t="s">
        <v>226</v>
      </c>
      <c r="H15546" s="99"/>
      <c r="I15546" s="105">
        <f t="shared" si="3923"/>
        <v>0</v>
      </c>
      <c r="J15546" s="100"/>
      <c r="K15546" s="100"/>
      <c r="L15546" s="105">
        <f t="shared" si="3924"/>
        <v>0</v>
      </c>
      <c r="M15546" s="100"/>
      <c r="N15546" s="100"/>
      <c r="R15546" s="352">
        <f>L15776-[1]გადასახდელები!L14166</f>
        <v>0</v>
      </c>
    </row>
    <row r="15547" spans="2:18" ht="24" hidden="1" customHeight="1">
      <c r="B15547" s="36" t="str">
        <f t="shared" si="3922"/>
        <v>b</v>
      </c>
      <c r="C15547" s="42">
        <v>6</v>
      </c>
      <c r="D15547" s="42"/>
      <c r="F15547" s="343" t="s">
        <v>673</v>
      </c>
      <c r="G15547" s="45" t="s">
        <v>227</v>
      </c>
      <c r="H15547" s="99"/>
      <c r="I15547" s="105">
        <f t="shared" si="3923"/>
        <v>0</v>
      </c>
      <c r="J15547" s="100"/>
      <c r="K15547" s="100"/>
      <c r="L15547" s="105">
        <f t="shared" si="3924"/>
        <v>0</v>
      </c>
      <c r="M15547" s="100"/>
      <c r="N15547" s="100"/>
      <c r="R15547" s="352">
        <f>L15777-[1]გადასახდელები!L14167</f>
        <v>0</v>
      </c>
    </row>
    <row r="15548" spans="2:18" ht="36.75" hidden="1" customHeight="1">
      <c r="B15548" s="36" t="str">
        <f t="shared" si="3922"/>
        <v>b</v>
      </c>
      <c r="C15548" s="42">
        <v>6</v>
      </c>
      <c r="D15548" s="42"/>
      <c r="F15548" s="343" t="s">
        <v>572</v>
      </c>
      <c r="G15548" s="45" t="s">
        <v>228</v>
      </c>
      <c r="H15548" s="99"/>
      <c r="I15548" s="105">
        <f t="shared" si="3923"/>
        <v>0</v>
      </c>
      <c r="J15548" s="100"/>
      <c r="K15548" s="100"/>
      <c r="L15548" s="105">
        <f t="shared" si="3924"/>
        <v>0</v>
      </c>
      <c r="M15548" s="100"/>
      <c r="N15548" s="100"/>
      <c r="R15548" s="352">
        <f>L15778-[1]გადასახდელები!L14168</f>
        <v>0</v>
      </c>
    </row>
    <row r="15549" spans="2:18" ht="24.75" hidden="1" customHeight="1">
      <c r="B15549" s="36" t="str">
        <f t="shared" si="3922"/>
        <v>b</v>
      </c>
      <c r="C15549" s="42">
        <v>5</v>
      </c>
      <c r="D15549" s="42"/>
      <c r="F15549" s="343" t="s">
        <v>573</v>
      </c>
      <c r="G15549" s="48" t="s">
        <v>193</v>
      </c>
      <c r="H15549" s="101"/>
      <c r="I15549" s="97">
        <f t="shared" si="3923"/>
        <v>0</v>
      </c>
      <c r="J15549" s="102"/>
      <c r="K15549" s="102"/>
      <c r="L15549" s="97">
        <f t="shared" si="3924"/>
        <v>0</v>
      </c>
      <c r="M15549" s="102"/>
      <c r="N15549" s="102"/>
      <c r="R15549" s="352">
        <f>L15779-[1]გადასახდელები!L14169</f>
        <v>0</v>
      </c>
    </row>
    <row r="15550" spans="2:18" ht="20.25" hidden="1" customHeight="1">
      <c r="B15550" s="36" t="str">
        <f t="shared" si="3922"/>
        <v>b</v>
      </c>
      <c r="C15550" s="42">
        <v>2</v>
      </c>
      <c r="D15550" s="42"/>
      <c r="E15550" s="24"/>
      <c r="F15550" s="342" t="s">
        <v>574</v>
      </c>
      <c r="G15550" s="59" t="s">
        <v>292</v>
      </c>
      <c r="H15550" s="86">
        <f>H15551+H15598+H15606+H15605</f>
        <v>0</v>
      </c>
      <c r="I15550" s="87">
        <f t="shared" si="3923"/>
        <v>0</v>
      </c>
      <c r="J15550" s="88">
        <f>J15551+J15598+J15606+J15605</f>
        <v>0</v>
      </c>
      <c r="K15550" s="88">
        <f>K15551+K15598+K15606+K15605</f>
        <v>0</v>
      </c>
      <c r="L15550" s="87">
        <f t="shared" si="3924"/>
        <v>0</v>
      </c>
      <c r="M15550" s="88">
        <f>M15551+M15598+M15606+M15605</f>
        <v>0</v>
      </c>
      <c r="N15550" s="88">
        <f>N15551+N15598+N15606+N15605</f>
        <v>0</v>
      </c>
      <c r="O15550" s="82" t="s">
        <v>146</v>
      </c>
      <c r="P15550" s="35" t="s">
        <v>145</v>
      </c>
      <c r="R15550" s="352">
        <f>L15780-[1]გადასახდელები!L14170</f>
        <v>0</v>
      </c>
    </row>
    <row r="15551" spans="2:18" ht="20.25" hidden="1" customHeight="1">
      <c r="B15551" s="36" t="str">
        <f t="shared" si="3922"/>
        <v>b</v>
      </c>
      <c r="C15551" s="42">
        <v>3</v>
      </c>
      <c r="D15551" s="42"/>
      <c r="F15551" s="342" t="s">
        <v>575</v>
      </c>
      <c r="G15551" s="51" t="s">
        <v>293</v>
      </c>
      <c r="H15551" s="89">
        <f>H15552+H15564+H15593</f>
        <v>0</v>
      </c>
      <c r="I15551" s="90">
        <f t="shared" si="3923"/>
        <v>0</v>
      </c>
      <c r="J15551" s="89">
        <f>J15552+J15564+J15593</f>
        <v>0</v>
      </c>
      <c r="K15551" s="89">
        <f>K15552+K15564+K15593</f>
        <v>0</v>
      </c>
      <c r="L15551" s="90">
        <f t="shared" si="3924"/>
        <v>0</v>
      </c>
      <c r="M15551" s="89">
        <f>M15552+M15564+M15593</f>
        <v>0</v>
      </c>
      <c r="N15551" s="89">
        <f>N15552+N15564+N15593</f>
        <v>0</v>
      </c>
      <c r="O15551" s="82" t="s">
        <v>146</v>
      </c>
      <c r="P15551" s="35" t="s">
        <v>145</v>
      </c>
      <c r="R15551" s="352">
        <f>L15781-[1]გადასახდელები!L14171</f>
        <v>0</v>
      </c>
    </row>
    <row r="15552" spans="2:18" ht="20.25" hidden="1" customHeight="1">
      <c r="B15552" s="36" t="str">
        <f t="shared" si="3922"/>
        <v>b</v>
      </c>
      <c r="C15552" s="42">
        <v>4</v>
      </c>
      <c r="D15552" s="42"/>
      <c r="F15552" s="342" t="s">
        <v>576</v>
      </c>
      <c r="G15552" s="47" t="s">
        <v>294</v>
      </c>
      <c r="H15552" s="93">
        <f>H15553+H15554+H15555+H15556+H15557+H15558+H15559+H15560+H15561+H15562+H15563</f>
        <v>0</v>
      </c>
      <c r="I15552" s="94">
        <f t="shared" si="3923"/>
        <v>0</v>
      </c>
      <c r="J15552" s="93">
        <f>J15553+J15554+J15555+J15556+J15557+J15558+J15559+J15560+J15561+J15562+J15563</f>
        <v>0</v>
      </c>
      <c r="K15552" s="93">
        <f>K15553+K15554+K15555+K15556+K15557+K15558+K15559+K15560+K15561+K15562+K15563</f>
        <v>0</v>
      </c>
      <c r="L15552" s="94">
        <f t="shared" si="3924"/>
        <v>0</v>
      </c>
      <c r="M15552" s="93">
        <f>M15553+M15554+M15555+M15556+M15557+M15558+M15559+M15560+M15561+M15562+M15563</f>
        <v>0</v>
      </c>
      <c r="N15552" s="93">
        <f>N15553+N15554+N15555+N15556+N15557+N15558+N15559+N15560+N15561+N15562+N15563</f>
        <v>0</v>
      </c>
      <c r="O15552" s="82" t="s">
        <v>146</v>
      </c>
      <c r="P15552" s="35" t="s">
        <v>145</v>
      </c>
      <c r="R15552" s="352">
        <f>L15782-[1]გადასახდელები!L14172</f>
        <v>0</v>
      </c>
    </row>
    <row r="15553" spans="2:18" ht="20.25" hidden="1" customHeight="1">
      <c r="B15553" s="36" t="str">
        <f t="shared" si="3922"/>
        <v>b</v>
      </c>
      <c r="C15553" s="42">
        <v>5</v>
      </c>
      <c r="D15553" s="42"/>
      <c r="F15553" s="343" t="s">
        <v>577</v>
      </c>
      <c r="G15553" s="48" t="s">
        <v>295</v>
      </c>
      <c r="H15553" s="101"/>
      <c r="I15553" s="97">
        <f t="shared" si="3923"/>
        <v>0</v>
      </c>
      <c r="J15553" s="102"/>
      <c r="K15553" s="102"/>
      <c r="L15553" s="97">
        <f t="shared" si="3924"/>
        <v>0</v>
      </c>
      <c r="M15553" s="102"/>
      <c r="N15553" s="102"/>
      <c r="O15553" s="115"/>
      <c r="P15553" s="35" t="s">
        <v>145</v>
      </c>
      <c r="R15553" s="352">
        <f>L15783-[1]გადასახდელები!L14173</f>
        <v>0</v>
      </c>
    </row>
    <row r="15554" spans="2:18" ht="20.25" hidden="1" customHeight="1">
      <c r="B15554" s="36" t="str">
        <f t="shared" si="3922"/>
        <v>b</v>
      </c>
      <c r="C15554" s="42">
        <v>5</v>
      </c>
      <c r="D15554" s="42"/>
      <c r="F15554" s="343" t="s">
        <v>578</v>
      </c>
      <c r="G15554" s="48" t="s">
        <v>296</v>
      </c>
      <c r="H15554" s="101"/>
      <c r="I15554" s="97">
        <f t="shared" si="3923"/>
        <v>0</v>
      </c>
      <c r="J15554" s="102"/>
      <c r="K15554" s="102"/>
      <c r="L15554" s="97">
        <f t="shared" si="3924"/>
        <v>0</v>
      </c>
      <c r="M15554" s="102"/>
      <c r="N15554" s="102"/>
      <c r="O15554" s="115"/>
      <c r="P15554" s="35" t="s">
        <v>145</v>
      </c>
      <c r="R15554" s="352">
        <f>L15784-[1]გადასახდელები!L14174</f>
        <v>0</v>
      </c>
    </row>
    <row r="15555" spans="2:18" ht="30.75" hidden="1" customHeight="1">
      <c r="B15555" s="36" t="str">
        <f t="shared" si="3922"/>
        <v>b</v>
      </c>
      <c r="C15555" s="42">
        <v>5</v>
      </c>
      <c r="D15555" s="42"/>
      <c r="F15555" s="343" t="s">
        <v>674</v>
      </c>
      <c r="G15555" s="52" t="s">
        <v>297</v>
      </c>
      <c r="H15555" s="101"/>
      <c r="I15555" s="97">
        <f t="shared" si="3923"/>
        <v>0</v>
      </c>
      <c r="J15555" s="102"/>
      <c r="K15555" s="102"/>
      <c r="L15555" s="97">
        <f t="shared" si="3924"/>
        <v>0</v>
      </c>
      <c r="M15555" s="102"/>
      <c r="N15555" s="102"/>
      <c r="O15555" s="115"/>
      <c r="P15555" s="35" t="s">
        <v>145</v>
      </c>
      <c r="R15555" s="352">
        <f>L15785-[1]გადასახდელები!L14175</f>
        <v>0</v>
      </c>
    </row>
    <row r="15556" spans="2:18" ht="20.25" hidden="1" customHeight="1">
      <c r="B15556" s="36" t="str">
        <f t="shared" si="3922"/>
        <v>b</v>
      </c>
      <c r="C15556" s="42">
        <v>5</v>
      </c>
      <c r="D15556" s="42"/>
      <c r="F15556" s="343" t="s">
        <v>579</v>
      </c>
      <c r="G15556" s="48" t="s">
        <v>298</v>
      </c>
      <c r="H15556" s="101"/>
      <c r="I15556" s="97">
        <f t="shared" si="3923"/>
        <v>0</v>
      </c>
      <c r="J15556" s="102"/>
      <c r="K15556" s="102"/>
      <c r="L15556" s="97">
        <f t="shared" si="3924"/>
        <v>0</v>
      </c>
      <c r="M15556" s="102"/>
      <c r="N15556" s="102"/>
      <c r="O15556" s="115"/>
      <c r="P15556" s="35" t="s">
        <v>145</v>
      </c>
      <c r="R15556" s="352">
        <f>L15786-[1]გადასახდელები!L14176</f>
        <v>0</v>
      </c>
    </row>
    <row r="15557" spans="2:18" ht="20.25" hidden="1" customHeight="1">
      <c r="B15557" s="36" t="str">
        <f t="shared" si="3922"/>
        <v>b</v>
      </c>
      <c r="C15557" s="42">
        <v>5</v>
      </c>
      <c r="D15557" s="42"/>
      <c r="F15557" s="343" t="s">
        <v>580</v>
      </c>
      <c r="G15557" s="48" t="s">
        <v>299</v>
      </c>
      <c r="H15557" s="101"/>
      <c r="I15557" s="97">
        <f t="shared" si="3923"/>
        <v>0</v>
      </c>
      <c r="J15557" s="102"/>
      <c r="K15557" s="102"/>
      <c r="L15557" s="97">
        <f t="shared" si="3924"/>
        <v>0</v>
      </c>
      <c r="M15557" s="102"/>
      <c r="N15557" s="102"/>
      <c r="O15557" s="115"/>
      <c r="P15557" s="35" t="s">
        <v>145</v>
      </c>
      <c r="R15557" s="352">
        <f>L15787-[1]გადასახდელები!L14177</f>
        <v>0</v>
      </c>
    </row>
    <row r="15558" spans="2:18" ht="30.75" hidden="1" customHeight="1">
      <c r="B15558" s="36" t="str">
        <f t="shared" si="3922"/>
        <v>b</v>
      </c>
      <c r="C15558" s="42">
        <v>5</v>
      </c>
      <c r="D15558" s="42"/>
      <c r="F15558" s="343" t="s">
        <v>581</v>
      </c>
      <c r="G15558" s="48" t="s">
        <v>300</v>
      </c>
      <c r="H15558" s="101"/>
      <c r="I15558" s="97">
        <f t="shared" si="3923"/>
        <v>0</v>
      </c>
      <c r="J15558" s="102"/>
      <c r="K15558" s="102"/>
      <c r="L15558" s="97">
        <f t="shared" si="3924"/>
        <v>0</v>
      </c>
      <c r="M15558" s="102"/>
      <c r="N15558" s="102"/>
      <c r="O15558" s="115"/>
      <c r="P15558" s="35" t="s">
        <v>145</v>
      </c>
      <c r="R15558" s="352">
        <f>L15788-[1]გადასახდელები!L14178</f>
        <v>0</v>
      </c>
    </row>
    <row r="15559" spans="2:18" ht="20.25" hidden="1" customHeight="1">
      <c r="B15559" s="36" t="str">
        <f t="shared" si="3922"/>
        <v>b</v>
      </c>
      <c r="C15559" s="42">
        <v>5</v>
      </c>
      <c r="D15559" s="42"/>
      <c r="F15559" s="343" t="s">
        <v>675</v>
      </c>
      <c r="G15559" s="48" t="s">
        <v>301</v>
      </c>
      <c r="H15559" s="101"/>
      <c r="I15559" s="97">
        <f t="shared" si="3923"/>
        <v>0</v>
      </c>
      <c r="J15559" s="102"/>
      <c r="K15559" s="102"/>
      <c r="L15559" s="97">
        <f t="shared" si="3924"/>
        <v>0</v>
      </c>
      <c r="M15559" s="102"/>
      <c r="N15559" s="102"/>
      <c r="O15559" s="115"/>
      <c r="P15559" s="35" t="s">
        <v>145</v>
      </c>
      <c r="R15559" s="352">
        <f>L15789-[1]გადასახდელები!L14179</f>
        <v>0</v>
      </c>
    </row>
    <row r="15560" spans="2:18" ht="20.25" hidden="1" customHeight="1">
      <c r="B15560" s="36" t="str">
        <f t="shared" si="3922"/>
        <v>b</v>
      </c>
      <c r="C15560" s="42">
        <v>5</v>
      </c>
      <c r="D15560" s="42"/>
      <c r="F15560" s="343" t="s">
        <v>582</v>
      </c>
      <c r="G15560" s="48" t="s">
        <v>302</v>
      </c>
      <c r="H15560" s="101"/>
      <c r="I15560" s="97">
        <f t="shared" si="3923"/>
        <v>0</v>
      </c>
      <c r="J15560" s="102"/>
      <c r="K15560" s="102"/>
      <c r="L15560" s="97">
        <f t="shared" si="3924"/>
        <v>0</v>
      </c>
      <c r="M15560" s="102"/>
      <c r="N15560" s="102"/>
      <c r="O15560" s="115"/>
      <c r="P15560" s="35" t="s">
        <v>145</v>
      </c>
      <c r="R15560" s="352">
        <f>L15790-[1]გადასახდელები!L14180</f>
        <v>0</v>
      </c>
    </row>
    <row r="15561" spans="2:18" ht="20.25" hidden="1" customHeight="1">
      <c r="B15561" s="36" t="str">
        <f t="shared" si="3922"/>
        <v>b</v>
      </c>
      <c r="C15561" s="42">
        <v>5</v>
      </c>
      <c r="D15561" s="42"/>
      <c r="F15561" s="343" t="s">
        <v>676</v>
      </c>
      <c r="G15561" s="48" t="s">
        <v>303</v>
      </c>
      <c r="H15561" s="101"/>
      <c r="I15561" s="97">
        <f t="shared" si="3923"/>
        <v>0</v>
      </c>
      <c r="J15561" s="102"/>
      <c r="K15561" s="102"/>
      <c r="L15561" s="97">
        <f t="shared" si="3924"/>
        <v>0</v>
      </c>
      <c r="M15561" s="102"/>
      <c r="N15561" s="102"/>
      <c r="O15561" s="115"/>
      <c r="P15561" s="35" t="s">
        <v>145</v>
      </c>
      <c r="R15561" s="352">
        <f>L15791-[1]გადასახდელები!L14181</f>
        <v>0</v>
      </c>
    </row>
    <row r="15562" spans="2:18" ht="20.25" hidden="1" customHeight="1">
      <c r="B15562" s="36" t="str">
        <f t="shared" si="3922"/>
        <v>b</v>
      </c>
      <c r="C15562" s="42">
        <v>5</v>
      </c>
      <c r="D15562" s="42"/>
      <c r="F15562" s="343" t="s">
        <v>677</v>
      </c>
      <c r="G15562" s="48" t="s">
        <v>304</v>
      </c>
      <c r="H15562" s="101"/>
      <c r="I15562" s="97">
        <f t="shared" si="3923"/>
        <v>0</v>
      </c>
      <c r="J15562" s="102"/>
      <c r="K15562" s="102"/>
      <c r="L15562" s="97">
        <f t="shared" si="3924"/>
        <v>0</v>
      </c>
      <c r="M15562" s="102"/>
      <c r="N15562" s="102"/>
      <c r="O15562" s="115"/>
      <c r="P15562" s="35" t="s">
        <v>145</v>
      </c>
      <c r="R15562" s="352">
        <f>L15792-[1]გადასახდელები!L14182</f>
        <v>0</v>
      </c>
    </row>
    <row r="15563" spans="2:18" ht="20.25" hidden="1" customHeight="1">
      <c r="B15563" s="36" t="str">
        <f t="shared" si="3922"/>
        <v>b</v>
      </c>
      <c r="C15563" s="42">
        <v>5</v>
      </c>
      <c r="D15563" s="42"/>
      <c r="F15563" s="343" t="s">
        <v>583</v>
      </c>
      <c r="G15563" s="48" t="s">
        <v>305</v>
      </c>
      <c r="H15563" s="101"/>
      <c r="I15563" s="97">
        <f t="shared" si="3923"/>
        <v>0</v>
      </c>
      <c r="J15563" s="102"/>
      <c r="K15563" s="102"/>
      <c r="L15563" s="97">
        <f t="shared" si="3924"/>
        <v>0</v>
      </c>
      <c r="M15563" s="102"/>
      <c r="N15563" s="102"/>
      <c r="O15563" s="115"/>
      <c r="P15563" s="35" t="s">
        <v>145</v>
      </c>
      <c r="R15563" s="352">
        <f>L15793-[1]გადასახდელები!L14183</f>
        <v>0</v>
      </c>
    </row>
    <row r="15564" spans="2:18" ht="20.25" hidden="1" customHeight="1">
      <c r="B15564" s="36" t="str">
        <f t="shared" si="3922"/>
        <v>b</v>
      </c>
      <c r="C15564" s="42">
        <v>4</v>
      </c>
      <c r="D15564" s="42"/>
      <c r="F15564" s="342" t="s">
        <v>584</v>
      </c>
      <c r="G15564" s="47" t="s">
        <v>306</v>
      </c>
      <c r="H15564" s="93">
        <f>H15565+H15572</f>
        <v>0</v>
      </c>
      <c r="I15564" s="94">
        <f t="shared" si="3923"/>
        <v>0</v>
      </c>
      <c r="J15564" s="93">
        <f>J15565+J15572</f>
        <v>0</v>
      </c>
      <c r="K15564" s="93">
        <f>K15565+K15572</f>
        <v>0</v>
      </c>
      <c r="L15564" s="94">
        <f t="shared" si="3924"/>
        <v>0</v>
      </c>
      <c r="M15564" s="93">
        <f>M15565+M15572</f>
        <v>0</v>
      </c>
      <c r="N15564" s="93">
        <f>N15565+N15572</f>
        <v>0</v>
      </c>
      <c r="O15564" s="82" t="s">
        <v>146</v>
      </c>
      <c r="P15564" s="35" t="s">
        <v>145</v>
      </c>
      <c r="R15564" s="352">
        <f>L15794-[1]გადასახდელები!L14184</f>
        <v>0</v>
      </c>
    </row>
    <row r="15565" spans="2:18" ht="20.25" hidden="1" customHeight="1">
      <c r="B15565" s="36" t="str">
        <f t="shared" si="3922"/>
        <v>b</v>
      </c>
      <c r="C15565" s="42">
        <v>5</v>
      </c>
      <c r="D15565" s="42"/>
      <c r="F15565" s="342" t="s">
        <v>585</v>
      </c>
      <c r="G15565" s="48" t="s">
        <v>307</v>
      </c>
      <c r="H15565" s="96">
        <f>SUM(H15566:H15571)</f>
        <v>0</v>
      </c>
      <c r="I15565" s="97">
        <f t="shared" si="3923"/>
        <v>0</v>
      </c>
      <c r="J15565" s="96">
        <f>SUM(J15566:J15571)</f>
        <v>0</v>
      </c>
      <c r="K15565" s="96">
        <f>SUM(K15566:K15571)</f>
        <v>0</v>
      </c>
      <c r="L15565" s="97">
        <f t="shared" si="3924"/>
        <v>0</v>
      </c>
      <c r="M15565" s="96">
        <f>SUM(M15566:M15571)</f>
        <v>0</v>
      </c>
      <c r="N15565" s="96">
        <f>SUM(N15566:N15571)</f>
        <v>0</v>
      </c>
      <c r="O15565" s="82" t="s">
        <v>146</v>
      </c>
      <c r="P15565" s="35" t="s">
        <v>145</v>
      </c>
      <c r="R15565" s="352">
        <f>L15795-[1]გადასახდელები!L14185</f>
        <v>0</v>
      </c>
    </row>
    <row r="15566" spans="2:18" ht="20.25" hidden="1" customHeight="1">
      <c r="B15566" s="36" t="str">
        <f t="shared" si="3922"/>
        <v>b</v>
      </c>
      <c r="C15566" s="42">
        <v>6</v>
      </c>
      <c r="D15566" s="42"/>
      <c r="F15566" s="343" t="s">
        <v>586</v>
      </c>
      <c r="G15566" s="53" t="s">
        <v>308</v>
      </c>
      <c r="H15566" s="99"/>
      <c r="I15566" s="105">
        <f t="shared" si="3923"/>
        <v>0</v>
      </c>
      <c r="J15566" s="100"/>
      <c r="K15566" s="100"/>
      <c r="L15566" s="105">
        <f t="shared" si="3924"/>
        <v>0</v>
      </c>
      <c r="M15566" s="100"/>
      <c r="N15566" s="100"/>
      <c r="O15566" s="115"/>
      <c r="P15566" s="35" t="s">
        <v>145</v>
      </c>
      <c r="R15566" s="352">
        <f>L15796-[1]გადასახდელები!L14186</f>
        <v>0</v>
      </c>
    </row>
    <row r="15567" spans="2:18" ht="20.25" hidden="1" customHeight="1">
      <c r="B15567" s="36" t="str">
        <f t="shared" si="3922"/>
        <v>b</v>
      </c>
      <c r="C15567" s="42">
        <v>6</v>
      </c>
      <c r="D15567" s="42"/>
      <c r="F15567" s="343" t="s">
        <v>678</v>
      </c>
      <c r="G15567" s="53" t="s">
        <v>309</v>
      </c>
      <c r="H15567" s="99"/>
      <c r="I15567" s="105">
        <f t="shared" si="3923"/>
        <v>0</v>
      </c>
      <c r="J15567" s="100"/>
      <c r="K15567" s="100"/>
      <c r="L15567" s="105">
        <f t="shared" si="3924"/>
        <v>0</v>
      </c>
      <c r="M15567" s="100"/>
      <c r="N15567" s="100"/>
      <c r="O15567" s="115"/>
      <c r="P15567" s="35" t="s">
        <v>145</v>
      </c>
      <c r="R15567" s="352">
        <f>L15797-[1]გადასახდელები!L14187</f>
        <v>0</v>
      </c>
    </row>
    <row r="15568" spans="2:18" ht="20.25" hidden="1" customHeight="1">
      <c r="B15568" s="36" t="str">
        <f t="shared" si="3922"/>
        <v>b</v>
      </c>
      <c r="C15568" s="42">
        <v>6</v>
      </c>
      <c r="D15568" s="42"/>
      <c r="F15568" s="343" t="s">
        <v>679</v>
      </c>
      <c r="G15568" s="53" t="s">
        <v>310</v>
      </c>
      <c r="H15568" s="99"/>
      <c r="I15568" s="105">
        <f t="shared" si="3923"/>
        <v>0</v>
      </c>
      <c r="J15568" s="100"/>
      <c r="K15568" s="100"/>
      <c r="L15568" s="105">
        <f t="shared" si="3924"/>
        <v>0</v>
      </c>
      <c r="M15568" s="100"/>
      <c r="N15568" s="100"/>
      <c r="O15568" s="115"/>
      <c r="P15568" s="35" t="s">
        <v>145</v>
      </c>
      <c r="R15568" s="352">
        <f>L15798-[1]გადასახდელები!L14188</f>
        <v>0</v>
      </c>
    </row>
    <row r="15569" spans="2:18" ht="20.25" hidden="1" customHeight="1">
      <c r="B15569" s="36" t="str">
        <f t="shared" si="3922"/>
        <v>b</v>
      </c>
      <c r="C15569" s="42">
        <v>6</v>
      </c>
      <c r="D15569" s="42"/>
      <c r="F15569" s="343" t="s">
        <v>680</v>
      </c>
      <c r="G15569" s="53" t="s">
        <v>311</v>
      </c>
      <c r="H15569" s="99"/>
      <c r="I15569" s="105">
        <f t="shared" si="3923"/>
        <v>0</v>
      </c>
      <c r="J15569" s="100"/>
      <c r="K15569" s="100"/>
      <c r="L15569" s="105">
        <f t="shared" si="3924"/>
        <v>0</v>
      </c>
      <c r="M15569" s="100"/>
      <c r="N15569" s="100"/>
      <c r="O15569" s="115"/>
      <c r="P15569" s="35" t="s">
        <v>145</v>
      </c>
      <c r="R15569" s="352">
        <f>L15799-[1]გადასახდელები!L14189</f>
        <v>0</v>
      </c>
    </row>
    <row r="15570" spans="2:18" ht="20.25" hidden="1" customHeight="1">
      <c r="B15570" s="36" t="str">
        <f t="shared" si="3922"/>
        <v>b</v>
      </c>
      <c r="C15570" s="42">
        <v>6</v>
      </c>
      <c r="D15570" s="42"/>
      <c r="F15570" s="343" t="s">
        <v>681</v>
      </c>
      <c r="G15570" s="53" t="s">
        <v>312</v>
      </c>
      <c r="H15570" s="99"/>
      <c r="I15570" s="105">
        <f t="shared" si="3923"/>
        <v>0</v>
      </c>
      <c r="J15570" s="100"/>
      <c r="K15570" s="100"/>
      <c r="L15570" s="105">
        <f t="shared" si="3924"/>
        <v>0</v>
      </c>
      <c r="M15570" s="100"/>
      <c r="N15570" s="100"/>
      <c r="O15570" s="115"/>
      <c r="P15570" s="35" t="s">
        <v>145</v>
      </c>
      <c r="R15570" s="352">
        <f>L15800-[1]გადასახდელები!L14190</f>
        <v>0</v>
      </c>
    </row>
    <row r="15571" spans="2:18" ht="20.25" hidden="1" customHeight="1">
      <c r="B15571" s="36" t="str">
        <f t="shared" si="3922"/>
        <v>b</v>
      </c>
      <c r="C15571" s="42">
        <v>6</v>
      </c>
      <c r="D15571" s="42"/>
      <c r="F15571" s="343" t="s">
        <v>682</v>
      </c>
      <c r="G15571" s="53" t="s">
        <v>313</v>
      </c>
      <c r="H15571" s="99"/>
      <c r="I15571" s="105">
        <f t="shared" si="3923"/>
        <v>0</v>
      </c>
      <c r="J15571" s="100"/>
      <c r="K15571" s="100"/>
      <c r="L15571" s="105">
        <f t="shared" si="3924"/>
        <v>0</v>
      </c>
      <c r="M15571" s="100"/>
      <c r="N15571" s="100"/>
      <c r="O15571" s="115"/>
      <c r="P15571" s="35" t="s">
        <v>145</v>
      </c>
      <c r="R15571" s="352">
        <f>L15801-[1]გადასახდელები!L14191</f>
        <v>0</v>
      </c>
    </row>
    <row r="15572" spans="2:18" ht="20.25" hidden="1" customHeight="1">
      <c r="B15572" s="36" t="str">
        <f t="shared" si="3922"/>
        <v>b</v>
      </c>
      <c r="C15572" s="42">
        <v>5</v>
      </c>
      <c r="D15572" s="42"/>
      <c r="F15572" s="342" t="s">
        <v>587</v>
      </c>
      <c r="G15572" s="48" t="s">
        <v>314</v>
      </c>
      <c r="H15572" s="96">
        <f>SUM(H15573:H15592)</f>
        <v>0</v>
      </c>
      <c r="I15572" s="97">
        <f t="shared" si="3923"/>
        <v>0</v>
      </c>
      <c r="J15572" s="96">
        <f>SUM(J15573:J15592)</f>
        <v>0</v>
      </c>
      <c r="K15572" s="96">
        <f>SUM(K15573:K15592)</f>
        <v>0</v>
      </c>
      <c r="L15572" s="97">
        <f t="shared" si="3924"/>
        <v>0</v>
      </c>
      <c r="M15572" s="96">
        <f>SUM(M15573:M15592)</f>
        <v>0</v>
      </c>
      <c r="N15572" s="96">
        <f>SUM(N15573:N15592)</f>
        <v>0</v>
      </c>
      <c r="O15572" s="82" t="s">
        <v>146</v>
      </c>
      <c r="P15572" s="35" t="s">
        <v>145</v>
      </c>
      <c r="R15572" s="352">
        <f>L15802-[1]გადასახდელები!L14192</f>
        <v>0</v>
      </c>
    </row>
    <row r="15573" spans="2:18" ht="20.25" hidden="1" customHeight="1">
      <c r="B15573" s="36" t="str">
        <f t="shared" si="3922"/>
        <v>b</v>
      </c>
      <c r="C15573" s="42">
        <v>6</v>
      </c>
      <c r="D15573" s="42"/>
      <c r="F15573" s="343" t="s">
        <v>683</v>
      </c>
      <c r="G15573" s="54" t="s">
        <v>315</v>
      </c>
      <c r="H15573" s="116"/>
      <c r="I15573" s="105">
        <f t="shared" si="3923"/>
        <v>0</v>
      </c>
      <c r="J15573" s="117"/>
      <c r="K15573" s="117"/>
      <c r="L15573" s="105">
        <f t="shared" si="3924"/>
        <v>0</v>
      </c>
      <c r="M15573" s="117"/>
      <c r="N15573" s="117"/>
      <c r="P15573" s="35" t="s">
        <v>145</v>
      </c>
      <c r="R15573" s="352">
        <f>L15803-[1]გადასახდელები!L14193</f>
        <v>0</v>
      </c>
    </row>
    <row r="15574" spans="2:18" ht="20.25" hidden="1" customHeight="1">
      <c r="B15574" s="36" t="str">
        <f t="shared" si="3922"/>
        <v>b</v>
      </c>
      <c r="C15574" s="42">
        <v>6</v>
      </c>
      <c r="D15574" s="42"/>
      <c r="F15574" s="343" t="s">
        <v>684</v>
      </c>
      <c r="G15574" s="54" t="s">
        <v>316</v>
      </c>
      <c r="H15574" s="116"/>
      <c r="I15574" s="105">
        <f t="shared" si="3923"/>
        <v>0</v>
      </c>
      <c r="J15574" s="117"/>
      <c r="K15574" s="117"/>
      <c r="L15574" s="105">
        <f t="shared" si="3924"/>
        <v>0</v>
      </c>
      <c r="M15574" s="117"/>
      <c r="N15574" s="117"/>
      <c r="P15574" s="35" t="s">
        <v>145</v>
      </c>
      <c r="R15574" s="352">
        <f>L15804-[1]გადასახდელები!L14194</f>
        <v>0</v>
      </c>
    </row>
    <row r="15575" spans="2:18" ht="30.75" hidden="1" customHeight="1">
      <c r="B15575" s="36" t="str">
        <f t="shared" si="3922"/>
        <v>b</v>
      </c>
      <c r="C15575" s="42">
        <v>6</v>
      </c>
      <c r="D15575" s="42"/>
      <c r="F15575" s="343" t="s">
        <v>588</v>
      </c>
      <c r="G15575" s="54" t="s">
        <v>317</v>
      </c>
      <c r="H15575" s="116"/>
      <c r="I15575" s="105">
        <f t="shared" si="3923"/>
        <v>0</v>
      </c>
      <c r="J15575" s="117"/>
      <c r="K15575" s="117"/>
      <c r="L15575" s="105">
        <f t="shared" si="3924"/>
        <v>0</v>
      </c>
      <c r="M15575" s="117"/>
      <c r="N15575" s="117"/>
      <c r="P15575" s="35" t="s">
        <v>145</v>
      </c>
      <c r="R15575" s="352">
        <f>L15805-[1]გადასახდელები!L14195</f>
        <v>0</v>
      </c>
    </row>
    <row r="15576" spans="2:18" ht="30.75" hidden="1" customHeight="1">
      <c r="B15576" s="36" t="str">
        <f t="shared" si="3922"/>
        <v>b</v>
      </c>
      <c r="C15576" s="42">
        <v>6</v>
      </c>
      <c r="D15576" s="42"/>
      <c r="F15576" s="343" t="s">
        <v>685</v>
      </c>
      <c r="G15576" s="54" t="s">
        <v>318</v>
      </c>
      <c r="H15576" s="116"/>
      <c r="I15576" s="105">
        <f t="shared" si="3923"/>
        <v>0</v>
      </c>
      <c r="J15576" s="117"/>
      <c r="K15576" s="117"/>
      <c r="L15576" s="105">
        <f t="shared" si="3924"/>
        <v>0</v>
      </c>
      <c r="M15576" s="117"/>
      <c r="N15576" s="117"/>
      <c r="P15576" s="35" t="s">
        <v>145</v>
      </c>
      <c r="R15576" s="352">
        <f>L15806-[1]გადასახდელები!L14196</f>
        <v>0</v>
      </c>
    </row>
    <row r="15577" spans="2:18" ht="20.25" hidden="1" customHeight="1">
      <c r="B15577" s="36" t="str">
        <f t="shared" si="3922"/>
        <v>b</v>
      </c>
      <c r="C15577" s="42">
        <v>6</v>
      </c>
      <c r="D15577" s="42"/>
      <c r="F15577" s="343" t="s">
        <v>589</v>
      </c>
      <c r="G15577" s="54" t="s">
        <v>319</v>
      </c>
      <c r="H15577" s="116"/>
      <c r="I15577" s="105">
        <f t="shared" si="3923"/>
        <v>0</v>
      </c>
      <c r="J15577" s="117"/>
      <c r="K15577" s="117"/>
      <c r="L15577" s="105">
        <f t="shared" si="3924"/>
        <v>0</v>
      </c>
      <c r="M15577" s="117"/>
      <c r="N15577" s="117"/>
      <c r="P15577" s="35" t="s">
        <v>145</v>
      </c>
      <c r="R15577" s="352">
        <f>L15807-[1]გადასახდელები!L14197</f>
        <v>0</v>
      </c>
    </row>
    <row r="15578" spans="2:18" ht="20.25" hidden="1" customHeight="1">
      <c r="B15578" s="36" t="str">
        <f t="shared" si="3922"/>
        <v>b</v>
      </c>
      <c r="C15578" s="42">
        <v>6</v>
      </c>
      <c r="D15578" s="42"/>
      <c r="F15578" s="343" t="s">
        <v>686</v>
      </c>
      <c r="G15578" s="54" t="s">
        <v>320</v>
      </c>
      <c r="H15578" s="116"/>
      <c r="I15578" s="105">
        <f t="shared" si="3923"/>
        <v>0</v>
      </c>
      <c r="J15578" s="117"/>
      <c r="K15578" s="117"/>
      <c r="L15578" s="105">
        <f t="shared" si="3924"/>
        <v>0</v>
      </c>
      <c r="M15578" s="117"/>
      <c r="N15578" s="117"/>
      <c r="P15578" s="35" t="s">
        <v>145</v>
      </c>
      <c r="R15578" s="352">
        <f>L15808-[1]გადასახდელები!L14198</f>
        <v>0</v>
      </c>
    </row>
    <row r="15579" spans="2:18" ht="30.75" hidden="1" customHeight="1">
      <c r="B15579" s="36" t="str">
        <f t="shared" si="3922"/>
        <v>b</v>
      </c>
      <c r="C15579" s="42">
        <v>6</v>
      </c>
      <c r="D15579" s="42"/>
      <c r="F15579" s="343" t="s">
        <v>687</v>
      </c>
      <c r="G15579" s="54" t="s">
        <v>321</v>
      </c>
      <c r="H15579" s="116"/>
      <c r="I15579" s="105">
        <f t="shared" si="3923"/>
        <v>0</v>
      </c>
      <c r="J15579" s="117"/>
      <c r="K15579" s="117"/>
      <c r="L15579" s="105">
        <f t="shared" si="3924"/>
        <v>0</v>
      </c>
      <c r="M15579" s="117"/>
      <c r="N15579" s="117"/>
      <c r="P15579" s="35" t="s">
        <v>145</v>
      </c>
      <c r="R15579" s="352">
        <f>L15809-[1]გადასახდელები!L14199</f>
        <v>0</v>
      </c>
    </row>
    <row r="15580" spans="2:18" ht="20.25" hidden="1" customHeight="1">
      <c r="B15580" s="36" t="str">
        <f t="shared" si="3922"/>
        <v>b</v>
      </c>
      <c r="C15580" s="42">
        <v>6</v>
      </c>
      <c r="D15580" s="42"/>
      <c r="F15580" s="343" t="s">
        <v>590</v>
      </c>
      <c r="G15580" s="54" t="s">
        <v>322</v>
      </c>
      <c r="H15580" s="116"/>
      <c r="I15580" s="105">
        <f t="shared" si="3923"/>
        <v>0</v>
      </c>
      <c r="J15580" s="117"/>
      <c r="K15580" s="117"/>
      <c r="L15580" s="105">
        <f t="shared" si="3924"/>
        <v>0</v>
      </c>
      <c r="M15580" s="117"/>
      <c r="N15580" s="117"/>
      <c r="P15580" s="35" t="s">
        <v>145</v>
      </c>
      <c r="R15580" s="352">
        <f>L15810-[1]გადასახდელები!L14200</f>
        <v>0</v>
      </c>
    </row>
    <row r="15581" spans="2:18" ht="20.25" hidden="1" customHeight="1">
      <c r="B15581" s="36" t="str">
        <f t="shared" si="3922"/>
        <v>b</v>
      </c>
      <c r="C15581" s="42">
        <v>6</v>
      </c>
      <c r="D15581" s="42"/>
      <c r="F15581" s="343" t="s">
        <v>688</v>
      </c>
      <c r="G15581" s="54" t="s">
        <v>323</v>
      </c>
      <c r="H15581" s="116"/>
      <c r="I15581" s="105">
        <f t="shared" si="3923"/>
        <v>0</v>
      </c>
      <c r="J15581" s="117"/>
      <c r="K15581" s="117"/>
      <c r="L15581" s="105">
        <f t="shared" si="3924"/>
        <v>0</v>
      </c>
      <c r="M15581" s="117"/>
      <c r="N15581" s="117"/>
      <c r="P15581" s="35" t="s">
        <v>145</v>
      </c>
      <c r="R15581" s="352">
        <f>L15811-[1]გადასახდელები!L14201</f>
        <v>0</v>
      </c>
    </row>
    <row r="15582" spans="2:18" ht="20.25" hidden="1" customHeight="1">
      <c r="B15582" s="36" t="str">
        <f t="shared" si="3922"/>
        <v>b</v>
      </c>
      <c r="C15582" s="42">
        <v>6</v>
      </c>
      <c r="D15582" s="42"/>
      <c r="F15582" s="343" t="s">
        <v>689</v>
      </c>
      <c r="G15582" s="54" t="s">
        <v>324</v>
      </c>
      <c r="H15582" s="116"/>
      <c r="I15582" s="105">
        <f t="shared" si="3923"/>
        <v>0</v>
      </c>
      <c r="J15582" s="117"/>
      <c r="K15582" s="117"/>
      <c r="L15582" s="105">
        <f t="shared" si="3924"/>
        <v>0</v>
      </c>
      <c r="M15582" s="117"/>
      <c r="N15582" s="117"/>
      <c r="P15582" s="35" t="s">
        <v>145</v>
      </c>
      <c r="R15582" s="352">
        <f>L15812-[1]გადასახდელები!L14202</f>
        <v>0</v>
      </c>
    </row>
    <row r="15583" spans="2:18" ht="20.25" hidden="1" customHeight="1">
      <c r="B15583" s="36" t="str">
        <f t="shared" si="3922"/>
        <v>b</v>
      </c>
      <c r="C15583" s="42">
        <v>6</v>
      </c>
      <c r="D15583" s="42"/>
      <c r="F15583" s="343" t="s">
        <v>690</v>
      </c>
      <c r="G15583" s="54" t="s">
        <v>325</v>
      </c>
      <c r="H15583" s="116"/>
      <c r="I15583" s="105">
        <f t="shared" si="3923"/>
        <v>0</v>
      </c>
      <c r="J15583" s="117"/>
      <c r="K15583" s="117"/>
      <c r="L15583" s="105">
        <f t="shared" si="3924"/>
        <v>0</v>
      </c>
      <c r="M15583" s="117"/>
      <c r="N15583" s="117"/>
      <c r="P15583" s="35" t="s">
        <v>145</v>
      </c>
      <c r="R15583" s="352">
        <f>L15813-[1]გადასახდელები!L14203</f>
        <v>0</v>
      </c>
    </row>
    <row r="15584" spans="2:18" ht="20.25" hidden="1" customHeight="1">
      <c r="B15584" s="36" t="str">
        <f t="shared" si="3922"/>
        <v>b</v>
      </c>
      <c r="C15584" s="42">
        <v>6</v>
      </c>
      <c r="D15584" s="42"/>
      <c r="F15584" s="343" t="s">
        <v>691</v>
      </c>
      <c r="G15584" s="54" t="s">
        <v>326</v>
      </c>
      <c r="H15584" s="116"/>
      <c r="I15584" s="105">
        <f t="shared" si="3923"/>
        <v>0</v>
      </c>
      <c r="J15584" s="117"/>
      <c r="K15584" s="117"/>
      <c r="L15584" s="105">
        <f t="shared" si="3924"/>
        <v>0</v>
      </c>
      <c r="M15584" s="117"/>
      <c r="N15584" s="117"/>
      <c r="P15584" s="35" t="s">
        <v>145</v>
      </c>
      <c r="R15584" s="352">
        <f>L15814-[1]გადასახდელები!L14204</f>
        <v>0</v>
      </c>
    </row>
    <row r="15585" spans="2:18" ht="20.25" hidden="1" customHeight="1">
      <c r="B15585" s="36" t="str">
        <f t="shared" si="3922"/>
        <v>b</v>
      </c>
      <c r="C15585" s="42">
        <v>6</v>
      </c>
      <c r="D15585" s="42"/>
      <c r="F15585" s="343" t="s">
        <v>692</v>
      </c>
      <c r="G15585" s="54" t="s">
        <v>327</v>
      </c>
      <c r="H15585" s="116"/>
      <c r="I15585" s="105">
        <f t="shared" si="3923"/>
        <v>0</v>
      </c>
      <c r="J15585" s="117"/>
      <c r="K15585" s="117"/>
      <c r="L15585" s="105">
        <f t="shared" si="3924"/>
        <v>0</v>
      </c>
      <c r="M15585" s="117"/>
      <c r="N15585" s="117"/>
      <c r="P15585" s="35" t="s">
        <v>145</v>
      </c>
      <c r="R15585" s="352">
        <f>L15815-[1]გადასახდელები!L14205</f>
        <v>0</v>
      </c>
    </row>
    <row r="15586" spans="2:18" ht="20.25" hidden="1" customHeight="1">
      <c r="B15586" s="36" t="str">
        <f t="shared" si="3922"/>
        <v>b</v>
      </c>
      <c r="C15586" s="42">
        <v>6</v>
      </c>
      <c r="D15586" s="42"/>
      <c r="F15586" s="343" t="s">
        <v>693</v>
      </c>
      <c r="G15586" s="54" t="s">
        <v>328</v>
      </c>
      <c r="H15586" s="116"/>
      <c r="I15586" s="105">
        <f t="shared" si="3923"/>
        <v>0</v>
      </c>
      <c r="J15586" s="117"/>
      <c r="K15586" s="117"/>
      <c r="L15586" s="105">
        <f t="shared" si="3924"/>
        <v>0</v>
      </c>
      <c r="M15586" s="117"/>
      <c r="N15586" s="117"/>
      <c r="P15586" s="35" t="s">
        <v>145</v>
      </c>
      <c r="R15586" s="352">
        <f>L15816-[1]გადასახდელები!L14206</f>
        <v>0</v>
      </c>
    </row>
    <row r="15587" spans="2:18" ht="20.25" hidden="1" customHeight="1">
      <c r="B15587" s="36" t="str">
        <f t="shared" si="3922"/>
        <v>b</v>
      </c>
      <c r="C15587" s="42">
        <v>6</v>
      </c>
      <c r="D15587" s="42"/>
      <c r="F15587" s="343" t="s">
        <v>694</v>
      </c>
      <c r="G15587" s="54" t="s">
        <v>329</v>
      </c>
      <c r="H15587" s="116"/>
      <c r="I15587" s="105">
        <f t="shared" si="3923"/>
        <v>0</v>
      </c>
      <c r="J15587" s="117"/>
      <c r="K15587" s="117"/>
      <c r="L15587" s="105">
        <f t="shared" si="3924"/>
        <v>0</v>
      </c>
      <c r="M15587" s="117"/>
      <c r="N15587" s="117"/>
      <c r="P15587" s="35" t="s">
        <v>145</v>
      </c>
      <c r="R15587" s="352">
        <f>L15817-[1]გადასახდელები!L14207</f>
        <v>0</v>
      </c>
    </row>
    <row r="15588" spans="2:18" ht="20.25" hidden="1" customHeight="1">
      <c r="B15588" s="36" t="str">
        <f t="shared" si="3922"/>
        <v>b</v>
      </c>
      <c r="C15588" s="42">
        <v>6</v>
      </c>
      <c r="D15588" s="42"/>
      <c r="F15588" s="343" t="s">
        <v>695</v>
      </c>
      <c r="G15588" s="54" t="s">
        <v>330</v>
      </c>
      <c r="H15588" s="116"/>
      <c r="I15588" s="105">
        <f t="shared" si="3923"/>
        <v>0</v>
      </c>
      <c r="J15588" s="117"/>
      <c r="K15588" s="117"/>
      <c r="L15588" s="105">
        <f t="shared" si="3924"/>
        <v>0</v>
      </c>
      <c r="M15588" s="117"/>
      <c r="N15588" s="117"/>
      <c r="P15588" s="35" t="s">
        <v>145</v>
      </c>
      <c r="R15588" s="352">
        <f>L15818-[1]გადასახდელები!L14208</f>
        <v>0</v>
      </c>
    </row>
    <row r="15589" spans="2:18" ht="20.25" hidden="1" customHeight="1">
      <c r="B15589" s="36" t="str">
        <f t="shared" si="3922"/>
        <v>b</v>
      </c>
      <c r="C15589" s="42">
        <v>6</v>
      </c>
      <c r="D15589" s="42"/>
      <c r="F15589" s="343" t="s">
        <v>696</v>
      </c>
      <c r="G15589" s="54" t="s">
        <v>331</v>
      </c>
      <c r="H15589" s="116"/>
      <c r="I15589" s="105">
        <f t="shared" si="3923"/>
        <v>0</v>
      </c>
      <c r="J15589" s="117"/>
      <c r="K15589" s="117"/>
      <c r="L15589" s="105">
        <f t="shared" si="3924"/>
        <v>0</v>
      </c>
      <c r="M15589" s="117"/>
      <c r="N15589" s="117"/>
      <c r="P15589" s="35" t="s">
        <v>145</v>
      </c>
      <c r="R15589" s="352">
        <f>L15819-[1]გადასახდელები!L14209</f>
        <v>0</v>
      </c>
    </row>
    <row r="15590" spans="2:18" ht="20.25" hidden="1" customHeight="1">
      <c r="B15590" s="36" t="str">
        <f t="shared" si="3922"/>
        <v>b</v>
      </c>
      <c r="C15590" s="42">
        <v>6</v>
      </c>
      <c r="D15590" s="42"/>
      <c r="F15590" s="343" t="s">
        <v>697</v>
      </c>
      <c r="G15590" s="55" t="s">
        <v>332</v>
      </c>
      <c r="H15590" s="116"/>
      <c r="I15590" s="105">
        <f t="shared" si="3923"/>
        <v>0</v>
      </c>
      <c r="J15590" s="117"/>
      <c r="K15590" s="117"/>
      <c r="L15590" s="105">
        <f t="shared" si="3924"/>
        <v>0</v>
      </c>
      <c r="M15590" s="117"/>
      <c r="N15590" s="117"/>
      <c r="P15590" s="35" t="s">
        <v>145</v>
      </c>
      <c r="R15590" s="352">
        <f>L15820-[1]გადასახდელები!L14210</f>
        <v>0</v>
      </c>
    </row>
    <row r="15591" spans="2:18" ht="20.25" hidden="1" customHeight="1">
      <c r="B15591" s="36" t="str">
        <f t="shared" si="3922"/>
        <v>b</v>
      </c>
      <c r="C15591" s="42">
        <v>6</v>
      </c>
      <c r="D15591" s="42"/>
      <c r="F15591" s="343" t="s">
        <v>698</v>
      </c>
      <c r="G15591" s="54" t="s">
        <v>333</v>
      </c>
      <c r="H15591" s="116"/>
      <c r="I15591" s="105">
        <f t="shared" si="3923"/>
        <v>0</v>
      </c>
      <c r="J15591" s="117"/>
      <c r="K15591" s="117"/>
      <c r="L15591" s="105">
        <f t="shared" si="3924"/>
        <v>0</v>
      </c>
      <c r="M15591" s="117"/>
      <c r="N15591" s="117"/>
      <c r="P15591" s="35" t="s">
        <v>145</v>
      </c>
      <c r="R15591" s="352">
        <f>L15821-[1]გადასახდელები!L14211</f>
        <v>0</v>
      </c>
    </row>
    <row r="15592" spans="2:18" ht="30.75" hidden="1" customHeight="1">
      <c r="B15592" s="36" t="str">
        <f t="shared" si="3922"/>
        <v>b</v>
      </c>
      <c r="C15592" s="42">
        <v>6</v>
      </c>
      <c r="D15592" s="42"/>
      <c r="F15592" s="343" t="s">
        <v>591</v>
      </c>
      <c r="G15592" s="54" t="s">
        <v>334</v>
      </c>
      <c r="H15592" s="116"/>
      <c r="I15592" s="105">
        <f t="shared" si="3923"/>
        <v>0</v>
      </c>
      <c r="J15592" s="117"/>
      <c r="K15592" s="117"/>
      <c r="L15592" s="105">
        <f t="shared" si="3924"/>
        <v>0</v>
      </c>
      <c r="M15592" s="117"/>
      <c r="N15592" s="117"/>
      <c r="P15592" s="35" t="s">
        <v>145</v>
      </c>
      <c r="R15592" s="352">
        <f>L15822-[1]გადასახდელები!L14212</f>
        <v>0</v>
      </c>
    </row>
    <row r="15593" spans="2:18" ht="20.25" hidden="1" customHeight="1">
      <c r="B15593" s="36" t="str">
        <f t="shared" si="3922"/>
        <v>b</v>
      </c>
      <c r="C15593" s="42">
        <v>4</v>
      </c>
      <c r="D15593" s="42"/>
      <c r="F15593" s="342" t="s">
        <v>699</v>
      </c>
      <c r="G15593" s="47" t="s">
        <v>335</v>
      </c>
      <c r="H15593" s="93">
        <f>H15594+H15595</f>
        <v>0</v>
      </c>
      <c r="I15593" s="94">
        <f t="shared" si="3923"/>
        <v>0</v>
      </c>
      <c r="J15593" s="93">
        <f>J15594+J15595</f>
        <v>0</v>
      </c>
      <c r="K15593" s="93">
        <f>K15594+K15595</f>
        <v>0</v>
      </c>
      <c r="L15593" s="94">
        <f t="shared" si="3924"/>
        <v>0</v>
      </c>
      <c r="M15593" s="93">
        <f>M15594+M15595</f>
        <v>0</v>
      </c>
      <c r="N15593" s="93">
        <f>N15594+N15595</f>
        <v>0</v>
      </c>
      <c r="O15593" s="82" t="s">
        <v>146</v>
      </c>
      <c r="P15593" s="35" t="s">
        <v>145</v>
      </c>
      <c r="R15593" s="352">
        <f>L15823-[1]გადასახდელები!L14213</f>
        <v>0</v>
      </c>
    </row>
    <row r="15594" spans="2:18" ht="20.25" hidden="1" customHeight="1">
      <c r="B15594" s="36" t="str">
        <f t="shared" si="3922"/>
        <v>b</v>
      </c>
      <c r="C15594" s="42">
        <v>5</v>
      </c>
      <c r="D15594" s="42"/>
      <c r="F15594" s="343" t="s">
        <v>700</v>
      </c>
      <c r="G15594" s="48" t="s">
        <v>336</v>
      </c>
      <c r="H15594" s="101"/>
      <c r="I15594" s="97">
        <f t="shared" si="3923"/>
        <v>0</v>
      </c>
      <c r="J15594" s="102"/>
      <c r="K15594" s="102"/>
      <c r="L15594" s="97">
        <f t="shared" si="3924"/>
        <v>0</v>
      </c>
      <c r="M15594" s="102"/>
      <c r="N15594" s="102"/>
      <c r="O15594" s="115"/>
      <c r="P15594" s="35" t="s">
        <v>145</v>
      </c>
      <c r="R15594" s="352">
        <f>L15824-[1]გადასახდელები!L14214</f>
        <v>0</v>
      </c>
    </row>
    <row r="15595" spans="2:18" ht="20.25" hidden="1" customHeight="1">
      <c r="B15595" s="36" t="str">
        <f t="shared" ref="B15595:B15658" si="3925">IF(H15595+I15595+L15595&gt;0,"a","b")</f>
        <v>b</v>
      </c>
      <c r="C15595" s="42">
        <v>5</v>
      </c>
      <c r="D15595" s="42"/>
      <c r="F15595" s="342" t="s">
        <v>701</v>
      </c>
      <c r="G15595" s="48" t="s">
        <v>337</v>
      </c>
      <c r="H15595" s="119">
        <f>H15596+H15597</f>
        <v>0</v>
      </c>
      <c r="I15595" s="105">
        <f t="shared" si="3923"/>
        <v>0</v>
      </c>
      <c r="J15595" s="119">
        <f>J15596+J15597</f>
        <v>0</v>
      </c>
      <c r="K15595" s="119">
        <f>K15596+K15597</f>
        <v>0</v>
      </c>
      <c r="L15595" s="105">
        <f t="shared" si="3924"/>
        <v>0</v>
      </c>
      <c r="M15595" s="119">
        <f>M15596+M15597</f>
        <v>0</v>
      </c>
      <c r="N15595" s="119">
        <f>N15596+N15597</f>
        <v>0</v>
      </c>
      <c r="O15595" s="82" t="s">
        <v>146</v>
      </c>
      <c r="P15595" s="35" t="s">
        <v>145</v>
      </c>
      <c r="R15595" s="352">
        <f>L15825-[1]გადასახდელები!L14215</f>
        <v>0</v>
      </c>
    </row>
    <row r="15596" spans="2:18" ht="20.25" hidden="1" customHeight="1">
      <c r="B15596" s="36" t="str">
        <f t="shared" si="3925"/>
        <v>b</v>
      </c>
      <c r="C15596" s="42">
        <v>6</v>
      </c>
      <c r="D15596" s="42"/>
      <c r="F15596" s="343" t="s">
        <v>702</v>
      </c>
      <c r="G15596" s="54" t="s">
        <v>338</v>
      </c>
      <c r="H15596" s="116"/>
      <c r="I15596" s="105">
        <f t="shared" si="3923"/>
        <v>0</v>
      </c>
      <c r="J15596" s="117"/>
      <c r="K15596" s="117"/>
      <c r="L15596" s="105">
        <f t="shared" si="3924"/>
        <v>0</v>
      </c>
      <c r="M15596" s="117"/>
      <c r="N15596" s="117"/>
      <c r="P15596" s="35" t="s">
        <v>145</v>
      </c>
      <c r="R15596" s="352">
        <f>L15826-[1]გადასახდელები!L14216</f>
        <v>0</v>
      </c>
    </row>
    <row r="15597" spans="2:18" ht="20.25" hidden="1" customHeight="1">
      <c r="B15597" s="36" t="str">
        <f t="shared" si="3925"/>
        <v>b</v>
      </c>
      <c r="C15597" s="42">
        <v>6</v>
      </c>
      <c r="D15597" s="42"/>
      <c r="F15597" s="343" t="s">
        <v>703</v>
      </c>
      <c r="G15597" s="54" t="s">
        <v>339</v>
      </c>
      <c r="H15597" s="116"/>
      <c r="I15597" s="105">
        <f t="shared" si="3923"/>
        <v>0</v>
      </c>
      <c r="J15597" s="117"/>
      <c r="K15597" s="117"/>
      <c r="L15597" s="105">
        <f t="shared" si="3924"/>
        <v>0</v>
      </c>
      <c r="M15597" s="117"/>
      <c r="N15597" s="117"/>
      <c r="P15597" s="35" t="s">
        <v>145</v>
      </c>
      <c r="R15597" s="352">
        <f>L15827-[1]გადასახდელები!L14217</f>
        <v>0</v>
      </c>
    </row>
    <row r="15598" spans="2:18" ht="30.75" hidden="1" customHeight="1">
      <c r="B15598" s="36" t="str">
        <f t="shared" si="3925"/>
        <v>b</v>
      </c>
      <c r="C15598" s="42">
        <v>3</v>
      </c>
      <c r="D15598" s="42"/>
      <c r="F15598" s="342" t="s">
        <v>704</v>
      </c>
      <c r="G15598" s="51" t="s">
        <v>340</v>
      </c>
      <c r="H15598" s="89">
        <f>H15599+H15600</f>
        <v>0</v>
      </c>
      <c r="I15598" s="90">
        <f t="shared" si="3923"/>
        <v>0</v>
      </c>
      <c r="J15598" s="89">
        <f>J15599+J15600</f>
        <v>0</v>
      </c>
      <c r="K15598" s="89">
        <f>K15599+K15600</f>
        <v>0</v>
      </c>
      <c r="L15598" s="90">
        <f t="shared" si="3924"/>
        <v>0</v>
      </c>
      <c r="M15598" s="89">
        <f>M15599+M15600</f>
        <v>0</v>
      </c>
      <c r="N15598" s="89">
        <f>N15599+N15600</f>
        <v>0</v>
      </c>
      <c r="O15598" s="82" t="s">
        <v>146</v>
      </c>
      <c r="P15598" s="35" t="s">
        <v>145</v>
      </c>
      <c r="R15598" s="352">
        <f>L15828-[1]გადასახდელები!L14218</f>
        <v>0</v>
      </c>
    </row>
    <row r="15599" spans="2:18" ht="30.75" hidden="1" customHeight="1">
      <c r="B15599" s="36" t="str">
        <f t="shared" si="3925"/>
        <v>b</v>
      </c>
      <c r="C15599" s="42">
        <v>4</v>
      </c>
      <c r="D15599" s="42"/>
      <c r="F15599" s="343" t="s">
        <v>705</v>
      </c>
      <c r="G15599" s="47" t="s">
        <v>341</v>
      </c>
      <c r="H15599" s="103"/>
      <c r="I15599" s="94">
        <f t="shared" si="3923"/>
        <v>0</v>
      </c>
      <c r="J15599" s="104"/>
      <c r="K15599" s="104"/>
      <c r="L15599" s="94">
        <f t="shared" si="3924"/>
        <v>0</v>
      </c>
      <c r="M15599" s="104"/>
      <c r="N15599" s="104"/>
      <c r="P15599" s="35" t="s">
        <v>145</v>
      </c>
      <c r="R15599" s="352">
        <f>L15829-[1]გადასახდელები!L14219</f>
        <v>0</v>
      </c>
    </row>
    <row r="15600" spans="2:18" ht="30.75" hidden="1" customHeight="1">
      <c r="B15600" s="36" t="str">
        <f t="shared" si="3925"/>
        <v>b</v>
      </c>
      <c r="C15600" s="42">
        <v>4</v>
      </c>
      <c r="D15600" s="42"/>
      <c r="F15600" s="342" t="s">
        <v>706</v>
      </c>
      <c r="G15600" s="47" t="s">
        <v>342</v>
      </c>
      <c r="H15600" s="93">
        <f>H15601+H15602+H15603+H15604</f>
        <v>0</v>
      </c>
      <c r="I15600" s="94">
        <f t="shared" si="3923"/>
        <v>0</v>
      </c>
      <c r="J15600" s="93">
        <f>J15601+J15602+J15603+J15604</f>
        <v>0</v>
      </c>
      <c r="K15600" s="93">
        <f>K15601+K15602+K15603+K15604</f>
        <v>0</v>
      </c>
      <c r="L15600" s="94">
        <f t="shared" si="3924"/>
        <v>0</v>
      </c>
      <c r="M15600" s="93">
        <f>M15601+M15602+M15603+M15604</f>
        <v>0</v>
      </c>
      <c r="N15600" s="93">
        <f>N15601+N15602+N15603+N15604</f>
        <v>0</v>
      </c>
      <c r="O15600" s="82" t="s">
        <v>146</v>
      </c>
      <c r="P15600" s="35" t="s">
        <v>145</v>
      </c>
      <c r="R15600" s="352">
        <f>L15830-[1]გადასახდელები!L14220</f>
        <v>0</v>
      </c>
    </row>
    <row r="15601" spans="2:18" ht="30.75" hidden="1" customHeight="1">
      <c r="B15601" s="36" t="str">
        <f t="shared" si="3925"/>
        <v>b</v>
      </c>
      <c r="C15601" s="42">
        <v>5</v>
      </c>
      <c r="D15601" s="42"/>
      <c r="F15601" s="343" t="s">
        <v>707</v>
      </c>
      <c r="G15601" s="48" t="s">
        <v>343</v>
      </c>
      <c r="H15601" s="101"/>
      <c r="I15601" s="97">
        <f t="shared" si="3923"/>
        <v>0</v>
      </c>
      <c r="J15601" s="102"/>
      <c r="K15601" s="102"/>
      <c r="L15601" s="97">
        <f t="shared" si="3924"/>
        <v>0</v>
      </c>
      <c r="M15601" s="102"/>
      <c r="N15601" s="102"/>
      <c r="P15601" s="35" t="s">
        <v>145</v>
      </c>
      <c r="R15601" s="352">
        <f>L15831-[1]გადასახდელები!L14221</f>
        <v>0</v>
      </c>
    </row>
    <row r="15602" spans="2:18" ht="20.25" hidden="1" customHeight="1">
      <c r="B15602" s="36" t="str">
        <f t="shared" si="3925"/>
        <v>b</v>
      </c>
      <c r="C15602" s="42">
        <v>5</v>
      </c>
      <c r="D15602" s="42"/>
      <c r="F15602" s="343" t="s">
        <v>708</v>
      </c>
      <c r="G15602" s="48" t="s">
        <v>344</v>
      </c>
      <c r="H15602" s="101"/>
      <c r="I15602" s="97">
        <f t="shared" si="3923"/>
        <v>0</v>
      </c>
      <c r="J15602" s="102"/>
      <c r="K15602" s="102"/>
      <c r="L15602" s="97">
        <f t="shared" si="3924"/>
        <v>0</v>
      </c>
      <c r="M15602" s="102"/>
      <c r="N15602" s="102"/>
      <c r="P15602" s="35" t="s">
        <v>145</v>
      </c>
      <c r="R15602" s="352">
        <f>L15832-[1]გადასახდელები!L14222</f>
        <v>0</v>
      </c>
    </row>
    <row r="15603" spans="2:18" ht="20.25" hidden="1" customHeight="1">
      <c r="B15603" s="36" t="str">
        <f t="shared" si="3925"/>
        <v>b</v>
      </c>
      <c r="C15603" s="42">
        <v>5</v>
      </c>
      <c r="D15603" s="42"/>
      <c r="F15603" s="343" t="s">
        <v>709</v>
      </c>
      <c r="G15603" s="48" t="s">
        <v>345</v>
      </c>
      <c r="H15603" s="101"/>
      <c r="I15603" s="97">
        <f t="shared" si="3923"/>
        <v>0</v>
      </c>
      <c r="J15603" s="102"/>
      <c r="K15603" s="102"/>
      <c r="L15603" s="97">
        <f t="shared" si="3924"/>
        <v>0</v>
      </c>
      <c r="M15603" s="102"/>
      <c r="N15603" s="102"/>
      <c r="P15603" s="35" t="s">
        <v>145</v>
      </c>
      <c r="R15603" s="352">
        <f>L15833-[1]გადასახდელები!L14223</f>
        <v>0</v>
      </c>
    </row>
    <row r="15604" spans="2:18" ht="20.25" hidden="1" customHeight="1">
      <c r="B15604" s="36" t="str">
        <f t="shared" si="3925"/>
        <v>b</v>
      </c>
      <c r="C15604" s="42">
        <v>5</v>
      </c>
      <c r="D15604" s="42"/>
      <c r="F15604" s="343" t="s">
        <v>710</v>
      </c>
      <c r="G15604" s="48" t="s">
        <v>214</v>
      </c>
      <c r="H15604" s="101"/>
      <c r="I15604" s="97">
        <f t="shared" si="3923"/>
        <v>0</v>
      </c>
      <c r="J15604" s="102"/>
      <c r="K15604" s="102"/>
      <c r="L15604" s="97">
        <f t="shared" si="3924"/>
        <v>0</v>
      </c>
      <c r="M15604" s="102"/>
      <c r="N15604" s="102"/>
      <c r="P15604" s="35" t="s">
        <v>145</v>
      </c>
      <c r="R15604" s="352">
        <f>L15834-[1]გადასახდელები!L14224</f>
        <v>0</v>
      </c>
    </row>
    <row r="15605" spans="2:18" ht="20.25" hidden="1" customHeight="1">
      <c r="B15605" s="36" t="str">
        <f t="shared" si="3925"/>
        <v>b</v>
      </c>
      <c r="C15605" s="42">
        <v>3</v>
      </c>
      <c r="D15605" s="42"/>
      <c r="F15605" s="343" t="s">
        <v>711</v>
      </c>
      <c r="G15605" s="51" t="s">
        <v>346</v>
      </c>
      <c r="H15605" s="111"/>
      <c r="I15605" s="90">
        <f t="shared" si="3923"/>
        <v>0</v>
      </c>
      <c r="J15605" s="112"/>
      <c r="K15605" s="112"/>
      <c r="L15605" s="90">
        <f t="shared" si="3924"/>
        <v>0</v>
      </c>
      <c r="M15605" s="112"/>
      <c r="N15605" s="112"/>
      <c r="P15605" s="35" t="s">
        <v>145</v>
      </c>
      <c r="R15605" s="352">
        <f>L15835-[1]გადასახდელები!L14225</f>
        <v>0</v>
      </c>
    </row>
    <row r="15606" spans="2:18" ht="20.25" hidden="1" customHeight="1">
      <c r="B15606" s="36" t="str">
        <f t="shared" si="3925"/>
        <v>b</v>
      </c>
      <c r="C15606" s="42">
        <v>3</v>
      </c>
      <c r="D15606" s="42"/>
      <c r="F15606" s="342" t="s">
        <v>712</v>
      </c>
      <c r="G15606" s="51" t="s">
        <v>347</v>
      </c>
      <c r="H15606" s="89">
        <f>H15607+H15608+H15609+H15612</f>
        <v>0</v>
      </c>
      <c r="I15606" s="90">
        <f t="shared" si="3923"/>
        <v>0</v>
      </c>
      <c r="J15606" s="89">
        <f>J15607+J15608+J15609+J15612</f>
        <v>0</v>
      </c>
      <c r="K15606" s="89">
        <f>K15607+K15608+K15609+K15612</f>
        <v>0</v>
      </c>
      <c r="L15606" s="90">
        <f t="shared" si="3924"/>
        <v>0</v>
      </c>
      <c r="M15606" s="89">
        <f>M15607+M15608+M15609+M15612</f>
        <v>0</v>
      </c>
      <c r="N15606" s="89">
        <f>N15607+N15608+N15609+N15612</f>
        <v>0</v>
      </c>
      <c r="O15606" s="82" t="s">
        <v>146</v>
      </c>
      <c r="P15606" s="35" t="s">
        <v>145</v>
      </c>
      <c r="R15606" s="352">
        <f>L15836-[1]გადასახდელები!L14226</f>
        <v>0</v>
      </c>
    </row>
    <row r="15607" spans="2:18" ht="30.75" hidden="1" customHeight="1">
      <c r="B15607" s="36" t="str">
        <f t="shared" si="3925"/>
        <v>b</v>
      </c>
      <c r="C15607" s="42">
        <v>4</v>
      </c>
      <c r="D15607" s="42"/>
      <c r="F15607" s="343" t="s">
        <v>713</v>
      </c>
      <c r="G15607" s="47" t="s">
        <v>348</v>
      </c>
      <c r="H15607" s="103"/>
      <c r="I15607" s="94">
        <f t="shared" si="3923"/>
        <v>0</v>
      </c>
      <c r="J15607" s="104"/>
      <c r="K15607" s="104"/>
      <c r="L15607" s="94">
        <f t="shared" si="3924"/>
        <v>0</v>
      </c>
      <c r="M15607" s="104"/>
      <c r="N15607" s="104"/>
      <c r="O15607" s="115"/>
      <c r="P15607" s="35" t="s">
        <v>145</v>
      </c>
      <c r="R15607" s="352">
        <f>L15837-[1]გადასახდელები!L14227</f>
        <v>0</v>
      </c>
    </row>
    <row r="15608" spans="2:18" ht="20.25" hidden="1" customHeight="1">
      <c r="B15608" s="36" t="str">
        <f t="shared" si="3925"/>
        <v>b</v>
      </c>
      <c r="C15608" s="42">
        <v>4</v>
      </c>
      <c r="D15608" s="42"/>
      <c r="F15608" s="343" t="s">
        <v>714</v>
      </c>
      <c r="G15608" s="47" t="s">
        <v>349</v>
      </c>
      <c r="H15608" s="103"/>
      <c r="I15608" s="94">
        <f t="shared" ref="I15608:I15643" si="3926">J15608+K15608</f>
        <v>0</v>
      </c>
      <c r="J15608" s="104"/>
      <c r="K15608" s="104"/>
      <c r="L15608" s="94">
        <f t="shared" ref="L15608:L15643" si="3927">M15608+N15608</f>
        <v>0</v>
      </c>
      <c r="M15608" s="104"/>
      <c r="N15608" s="104"/>
      <c r="O15608" s="115"/>
      <c r="P15608" s="35" t="s">
        <v>145</v>
      </c>
      <c r="R15608" s="352">
        <f>L15838-[1]გადასახდელები!L14228</f>
        <v>0</v>
      </c>
    </row>
    <row r="15609" spans="2:18" ht="20.25" hidden="1" customHeight="1">
      <c r="B15609" s="36" t="str">
        <f t="shared" si="3925"/>
        <v>b</v>
      </c>
      <c r="C15609" s="42">
        <v>4</v>
      </c>
      <c r="D15609" s="42"/>
      <c r="F15609" s="342" t="s">
        <v>715</v>
      </c>
      <c r="G15609" s="47" t="s">
        <v>350</v>
      </c>
      <c r="H15609" s="93">
        <f>H15610+H15611</f>
        <v>0</v>
      </c>
      <c r="I15609" s="94">
        <f t="shared" si="3926"/>
        <v>0</v>
      </c>
      <c r="J15609" s="93">
        <f>J15610+J15611</f>
        <v>0</v>
      </c>
      <c r="K15609" s="93">
        <f>K15610+K15611</f>
        <v>0</v>
      </c>
      <c r="L15609" s="94">
        <f t="shared" si="3927"/>
        <v>0</v>
      </c>
      <c r="M15609" s="93">
        <f>M15610+M15611</f>
        <v>0</v>
      </c>
      <c r="N15609" s="93">
        <f>N15610+N15611</f>
        <v>0</v>
      </c>
      <c r="O15609" s="82" t="s">
        <v>146</v>
      </c>
      <c r="P15609" s="35" t="s">
        <v>145</v>
      </c>
      <c r="R15609" s="352">
        <f>L15839-[1]გადასახდელები!L14229</f>
        <v>0</v>
      </c>
    </row>
    <row r="15610" spans="2:18" ht="30.75" hidden="1" customHeight="1">
      <c r="B15610" s="36" t="str">
        <f t="shared" si="3925"/>
        <v>b</v>
      </c>
      <c r="C15610" s="42">
        <v>5</v>
      </c>
      <c r="D15610" s="42"/>
      <c r="F15610" s="343" t="s">
        <v>716</v>
      </c>
      <c r="G15610" s="48" t="s">
        <v>351</v>
      </c>
      <c r="H15610" s="101"/>
      <c r="I15610" s="97">
        <f t="shared" si="3926"/>
        <v>0</v>
      </c>
      <c r="J15610" s="102"/>
      <c r="K15610" s="102"/>
      <c r="L15610" s="97">
        <f t="shared" si="3927"/>
        <v>0</v>
      </c>
      <c r="M15610" s="102"/>
      <c r="N15610" s="102"/>
      <c r="P15610" s="35" t="s">
        <v>145</v>
      </c>
      <c r="R15610" s="352">
        <f>L15840-[1]გადასახდელები!L14230</f>
        <v>0</v>
      </c>
    </row>
    <row r="15611" spans="2:18" ht="20.25" hidden="1" customHeight="1">
      <c r="B15611" s="36" t="str">
        <f t="shared" si="3925"/>
        <v>b</v>
      </c>
      <c r="C15611" s="42">
        <v>5</v>
      </c>
      <c r="D15611" s="42"/>
      <c r="F15611" s="343" t="s">
        <v>717</v>
      </c>
      <c r="G15611" s="48" t="s">
        <v>352</v>
      </c>
      <c r="H15611" s="101"/>
      <c r="I15611" s="97">
        <f t="shared" si="3926"/>
        <v>0</v>
      </c>
      <c r="J15611" s="102"/>
      <c r="K15611" s="102"/>
      <c r="L15611" s="97">
        <f t="shared" si="3927"/>
        <v>0</v>
      </c>
      <c r="M15611" s="102"/>
      <c r="N15611" s="102"/>
      <c r="P15611" s="35" t="s">
        <v>145</v>
      </c>
      <c r="R15611" s="352">
        <f>L15841-[1]გადასახდელები!L14231</f>
        <v>0</v>
      </c>
    </row>
    <row r="15612" spans="2:18" ht="20.25" hidden="1" customHeight="1">
      <c r="B15612" s="36" t="str">
        <f t="shared" si="3925"/>
        <v>b</v>
      </c>
      <c r="C15612" s="42">
        <v>4</v>
      </c>
      <c r="D15612" s="42"/>
      <c r="F15612" s="343" t="s">
        <v>718</v>
      </c>
      <c r="G15612" s="47" t="s">
        <v>353</v>
      </c>
      <c r="H15612" s="103"/>
      <c r="I15612" s="94">
        <f t="shared" si="3926"/>
        <v>0</v>
      </c>
      <c r="J15612" s="104"/>
      <c r="K15612" s="104"/>
      <c r="L15612" s="94">
        <f t="shared" si="3927"/>
        <v>0</v>
      </c>
      <c r="M15612" s="104"/>
      <c r="N15612" s="104"/>
      <c r="P15612" s="35" t="s">
        <v>145</v>
      </c>
      <c r="R15612" s="352">
        <f>L15842-[1]გადასახდელები!L14232</f>
        <v>0</v>
      </c>
    </row>
    <row r="15613" spans="2:18" ht="20.25" hidden="1" customHeight="1">
      <c r="B15613" s="36" t="str">
        <f t="shared" si="3925"/>
        <v>b</v>
      </c>
      <c r="C15613" s="42">
        <v>2</v>
      </c>
      <c r="D15613" s="42"/>
      <c r="F15613" s="30"/>
      <c r="G15613" s="60" t="s">
        <v>354</v>
      </c>
      <c r="H15613" s="86">
        <f>H15614+H15621+H15628</f>
        <v>0</v>
      </c>
      <c r="I15613" s="87">
        <f t="shared" si="3926"/>
        <v>0</v>
      </c>
      <c r="J15613" s="88">
        <f>J15614+J15621+J15628</f>
        <v>0</v>
      </c>
      <c r="K15613" s="88">
        <f>K15614+K15621+K15628</f>
        <v>0</v>
      </c>
      <c r="L15613" s="87">
        <f t="shared" si="3927"/>
        <v>0</v>
      </c>
      <c r="M15613" s="88">
        <f>M15614+M15621+M15628</f>
        <v>0</v>
      </c>
      <c r="N15613" s="88">
        <f>N15614+N15621+N15628</f>
        <v>0</v>
      </c>
      <c r="O15613" s="82" t="s">
        <v>146</v>
      </c>
      <c r="R15613" s="352">
        <f>L15843-[1]გადასახდელები!L14233</f>
        <v>0</v>
      </c>
    </row>
    <row r="15614" spans="2:18" ht="20.25" hidden="1" customHeight="1">
      <c r="B15614" s="36" t="str">
        <f t="shared" si="3925"/>
        <v>b</v>
      </c>
      <c r="C15614" s="42">
        <v>3</v>
      </c>
      <c r="D15614" s="42"/>
      <c r="F15614" s="31"/>
      <c r="G15614" s="51" t="s">
        <v>355</v>
      </c>
      <c r="H15614" s="120">
        <f>SUM(H15615:H15620)</f>
        <v>0</v>
      </c>
      <c r="I15614" s="118">
        <f t="shared" si="3926"/>
        <v>0</v>
      </c>
      <c r="J15614" s="121">
        <f>SUM(J15615:J15620)</f>
        <v>0</v>
      </c>
      <c r="K15614" s="121">
        <f>SUM(K15615:K15620)</f>
        <v>0</v>
      </c>
      <c r="L15614" s="118">
        <f t="shared" si="3927"/>
        <v>0</v>
      </c>
      <c r="M15614" s="121">
        <f>SUM(M15615:M15620)</f>
        <v>0</v>
      </c>
      <c r="N15614" s="121">
        <f>SUM(N15615:N15620)</f>
        <v>0</v>
      </c>
      <c r="O15614" s="82" t="s">
        <v>146</v>
      </c>
      <c r="R15614" s="352">
        <f>L15844-[1]გადასახდელები!L14234</f>
        <v>0</v>
      </c>
    </row>
    <row r="15615" spans="2:18" ht="20.25" hidden="1" customHeight="1">
      <c r="B15615" s="36" t="str">
        <f t="shared" si="3925"/>
        <v>b</v>
      </c>
      <c r="C15615" s="42">
        <v>4</v>
      </c>
      <c r="D15615" s="42"/>
      <c r="F15615" s="31"/>
      <c r="G15615" s="47" t="s">
        <v>356</v>
      </c>
      <c r="H15615" s="103"/>
      <c r="I15615" s="94">
        <f t="shared" si="3926"/>
        <v>0</v>
      </c>
      <c r="J15615" s="104"/>
      <c r="K15615" s="104"/>
      <c r="L15615" s="94">
        <f t="shared" si="3927"/>
        <v>0</v>
      </c>
      <c r="M15615" s="104"/>
      <c r="N15615" s="104"/>
      <c r="R15615" s="352">
        <f>L15845-[1]გადასახდელები!L14235</f>
        <v>0</v>
      </c>
    </row>
    <row r="15616" spans="2:18" ht="20.25" hidden="1" customHeight="1">
      <c r="B15616" s="36" t="str">
        <f t="shared" si="3925"/>
        <v>b</v>
      </c>
      <c r="C15616" s="42">
        <v>4</v>
      </c>
      <c r="D15616" s="42"/>
      <c r="F15616" s="31"/>
      <c r="G15616" s="47" t="s">
        <v>357</v>
      </c>
      <c r="H15616" s="103"/>
      <c r="I15616" s="94">
        <f t="shared" si="3926"/>
        <v>0</v>
      </c>
      <c r="J15616" s="104"/>
      <c r="K15616" s="104"/>
      <c r="L15616" s="94">
        <f t="shared" si="3927"/>
        <v>0</v>
      </c>
      <c r="M15616" s="104"/>
      <c r="N15616" s="104"/>
      <c r="R15616" s="352">
        <f>L15846-[1]გადასახდელები!L14236</f>
        <v>0</v>
      </c>
    </row>
    <row r="15617" spans="2:18" ht="20.25" hidden="1" customHeight="1">
      <c r="B15617" s="36" t="str">
        <f t="shared" si="3925"/>
        <v>b</v>
      </c>
      <c r="C15617" s="42">
        <v>4</v>
      </c>
      <c r="D15617" s="42"/>
      <c r="F15617" s="31"/>
      <c r="G15617" s="47" t="s">
        <v>212</v>
      </c>
      <c r="H15617" s="103"/>
      <c r="I15617" s="94">
        <f t="shared" si="3926"/>
        <v>0</v>
      </c>
      <c r="J15617" s="104"/>
      <c r="K15617" s="104"/>
      <c r="L15617" s="94">
        <f t="shared" si="3927"/>
        <v>0</v>
      </c>
      <c r="M15617" s="104"/>
      <c r="N15617" s="104"/>
      <c r="R15617" s="352">
        <f>L15847-[1]გადასახდელები!L14237</f>
        <v>0</v>
      </c>
    </row>
    <row r="15618" spans="2:18" ht="20.25" hidden="1" customHeight="1">
      <c r="B15618" s="36" t="str">
        <f t="shared" si="3925"/>
        <v>b</v>
      </c>
      <c r="C15618" s="42">
        <v>4</v>
      </c>
      <c r="D15618" s="42"/>
      <c r="F15618" s="31"/>
      <c r="G15618" s="47" t="s">
        <v>358</v>
      </c>
      <c r="H15618" s="103"/>
      <c r="I15618" s="94">
        <f t="shared" si="3926"/>
        <v>0</v>
      </c>
      <c r="J15618" s="104"/>
      <c r="K15618" s="104"/>
      <c r="L15618" s="94">
        <f t="shared" si="3927"/>
        <v>0</v>
      </c>
      <c r="M15618" s="104"/>
      <c r="N15618" s="104"/>
      <c r="R15618" s="352">
        <f>L15848-[1]გადასახდელები!L14238</f>
        <v>0</v>
      </c>
    </row>
    <row r="15619" spans="2:18" ht="20.25" hidden="1" customHeight="1">
      <c r="B15619" s="36" t="str">
        <f t="shared" si="3925"/>
        <v>b</v>
      </c>
      <c r="C15619" s="42">
        <v>4</v>
      </c>
      <c r="D15619" s="42"/>
      <c r="F15619" s="31"/>
      <c r="G15619" s="47" t="s">
        <v>359</v>
      </c>
      <c r="H15619" s="103"/>
      <c r="I15619" s="94">
        <f t="shared" si="3926"/>
        <v>0</v>
      </c>
      <c r="J15619" s="104"/>
      <c r="K15619" s="104"/>
      <c r="L15619" s="94">
        <f t="shared" si="3927"/>
        <v>0</v>
      </c>
      <c r="M15619" s="104"/>
      <c r="N15619" s="104"/>
      <c r="R15619" s="352">
        <f>L15849-[1]გადასახდელები!L14239</f>
        <v>0</v>
      </c>
    </row>
    <row r="15620" spans="2:18" ht="20.25" hidden="1" customHeight="1">
      <c r="B15620" s="36" t="str">
        <f t="shared" si="3925"/>
        <v>b</v>
      </c>
      <c r="C15620" s="42">
        <v>4</v>
      </c>
      <c r="D15620" s="42"/>
      <c r="F15620" s="31"/>
      <c r="G15620" s="47" t="s">
        <v>360</v>
      </c>
      <c r="H15620" s="103"/>
      <c r="I15620" s="94">
        <f t="shared" si="3926"/>
        <v>0</v>
      </c>
      <c r="J15620" s="104"/>
      <c r="K15620" s="104"/>
      <c r="L15620" s="94">
        <f t="shared" si="3927"/>
        <v>0</v>
      </c>
      <c r="M15620" s="104"/>
      <c r="N15620" s="104"/>
      <c r="R15620" s="352">
        <f>L15850-[1]გადასახდელები!L14240</f>
        <v>0</v>
      </c>
    </row>
    <row r="15621" spans="2:18" ht="20.25" hidden="1" customHeight="1">
      <c r="B15621" s="36" t="str">
        <f t="shared" si="3925"/>
        <v>b</v>
      </c>
      <c r="C15621" s="42">
        <v>3</v>
      </c>
      <c r="D15621" s="42"/>
      <c r="F15621" s="31"/>
      <c r="G15621" s="51" t="s">
        <v>211</v>
      </c>
      <c r="H15621" s="120">
        <f>SUM(H15622:H15627)</f>
        <v>0</v>
      </c>
      <c r="I15621" s="118">
        <f t="shared" si="3926"/>
        <v>0</v>
      </c>
      <c r="J15621" s="121">
        <f>SUM(J15622:J15627)</f>
        <v>0</v>
      </c>
      <c r="K15621" s="121">
        <f>SUM(K15622:K15627)</f>
        <v>0</v>
      </c>
      <c r="L15621" s="118">
        <f t="shared" si="3927"/>
        <v>0</v>
      </c>
      <c r="M15621" s="121">
        <f>SUM(M15622:M15627)</f>
        <v>0</v>
      </c>
      <c r="N15621" s="121">
        <f>SUM(N15622:N15627)</f>
        <v>0</v>
      </c>
      <c r="O15621" s="82" t="s">
        <v>146</v>
      </c>
      <c r="R15621" s="352">
        <f>L15851-[1]გადასახდელები!L14241</f>
        <v>0</v>
      </c>
    </row>
    <row r="15622" spans="2:18" ht="20.25" hidden="1" customHeight="1">
      <c r="B15622" s="36" t="str">
        <f t="shared" si="3925"/>
        <v>b</v>
      </c>
      <c r="C15622" s="42">
        <v>4</v>
      </c>
      <c r="D15622" s="42"/>
      <c r="F15622" s="31"/>
      <c r="G15622" s="47" t="s">
        <v>356</v>
      </c>
      <c r="H15622" s="103"/>
      <c r="I15622" s="94">
        <f t="shared" si="3926"/>
        <v>0</v>
      </c>
      <c r="J15622" s="104"/>
      <c r="K15622" s="104"/>
      <c r="L15622" s="94">
        <f t="shared" si="3927"/>
        <v>0</v>
      </c>
      <c r="M15622" s="104"/>
      <c r="N15622" s="104"/>
      <c r="R15622" s="352">
        <f>L15852-[1]გადასახდელები!L14242</f>
        <v>0</v>
      </c>
    </row>
    <row r="15623" spans="2:18" ht="20.25" hidden="1" customHeight="1">
      <c r="B15623" s="36" t="str">
        <f t="shared" si="3925"/>
        <v>b</v>
      </c>
      <c r="C15623" s="42">
        <v>4</v>
      </c>
      <c r="D15623" s="42"/>
      <c r="F15623" s="31"/>
      <c r="G15623" s="47" t="s">
        <v>357</v>
      </c>
      <c r="H15623" s="103"/>
      <c r="I15623" s="94">
        <f t="shared" si="3926"/>
        <v>0</v>
      </c>
      <c r="J15623" s="104"/>
      <c r="K15623" s="104"/>
      <c r="L15623" s="94">
        <f t="shared" si="3927"/>
        <v>0</v>
      </c>
      <c r="M15623" s="104"/>
      <c r="N15623" s="104"/>
      <c r="R15623" s="352">
        <f>L15853-[1]გადასახდელები!L14243</f>
        <v>0</v>
      </c>
    </row>
    <row r="15624" spans="2:18" ht="20.25" hidden="1" customHeight="1">
      <c r="B15624" s="36" t="str">
        <f t="shared" si="3925"/>
        <v>b</v>
      </c>
      <c r="C15624" s="42">
        <v>4</v>
      </c>
      <c r="D15624" s="42"/>
      <c r="F15624" s="31"/>
      <c r="G15624" s="47" t="s">
        <v>212</v>
      </c>
      <c r="H15624" s="103"/>
      <c r="I15624" s="94">
        <f t="shared" si="3926"/>
        <v>0</v>
      </c>
      <c r="J15624" s="104"/>
      <c r="K15624" s="104"/>
      <c r="L15624" s="94">
        <f t="shared" si="3927"/>
        <v>0</v>
      </c>
      <c r="M15624" s="104"/>
      <c r="N15624" s="104"/>
      <c r="R15624" s="352">
        <f>L15854-[1]გადასახდელები!L14244</f>
        <v>0</v>
      </c>
    </row>
    <row r="15625" spans="2:18" ht="20.25" hidden="1" customHeight="1">
      <c r="B15625" s="36" t="str">
        <f t="shared" si="3925"/>
        <v>b</v>
      </c>
      <c r="C15625" s="42">
        <v>4</v>
      </c>
      <c r="D15625" s="42"/>
      <c r="F15625" s="31"/>
      <c r="G15625" s="47" t="s">
        <v>361</v>
      </c>
      <c r="H15625" s="103"/>
      <c r="I15625" s="94">
        <f t="shared" si="3926"/>
        <v>0</v>
      </c>
      <c r="J15625" s="104"/>
      <c r="K15625" s="104"/>
      <c r="L15625" s="94">
        <f t="shared" si="3927"/>
        <v>0</v>
      </c>
      <c r="M15625" s="104"/>
      <c r="N15625" s="104"/>
      <c r="R15625" s="352">
        <f>L15855-[1]გადასახდელები!L14245</f>
        <v>0</v>
      </c>
    </row>
    <row r="15626" spans="2:18" ht="20.25" hidden="1" customHeight="1">
      <c r="B15626" s="36" t="str">
        <f t="shared" si="3925"/>
        <v>b</v>
      </c>
      <c r="C15626" s="42">
        <v>4</v>
      </c>
      <c r="D15626" s="42"/>
      <c r="F15626" s="31"/>
      <c r="G15626" s="47" t="s">
        <v>359</v>
      </c>
      <c r="H15626" s="103"/>
      <c r="I15626" s="94">
        <f t="shared" si="3926"/>
        <v>0</v>
      </c>
      <c r="J15626" s="104"/>
      <c r="K15626" s="104"/>
      <c r="L15626" s="94">
        <f t="shared" si="3927"/>
        <v>0</v>
      </c>
      <c r="M15626" s="104"/>
      <c r="N15626" s="104"/>
      <c r="R15626" s="352">
        <f>L15856-[1]გადასახდელები!L14246</f>
        <v>0</v>
      </c>
    </row>
    <row r="15627" spans="2:18" ht="20.25" hidden="1" customHeight="1">
      <c r="B15627" s="36" t="str">
        <f t="shared" si="3925"/>
        <v>b</v>
      </c>
      <c r="C15627" s="42">
        <v>4</v>
      </c>
      <c r="D15627" s="42"/>
      <c r="F15627" s="31"/>
      <c r="G15627" s="47" t="s">
        <v>360</v>
      </c>
      <c r="H15627" s="103"/>
      <c r="I15627" s="94">
        <f t="shared" si="3926"/>
        <v>0</v>
      </c>
      <c r="J15627" s="104"/>
      <c r="K15627" s="104"/>
      <c r="L15627" s="94">
        <f t="shared" si="3927"/>
        <v>0</v>
      </c>
      <c r="M15627" s="104"/>
      <c r="N15627" s="104"/>
      <c r="R15627" s="352">
        <f>L15857-[1]გადასახდელები!L14247</f>
        <v>0</v>
      </c>
    </row>
    <row r="15628" spans="2:18" ht="20.25" hidden="1" customHeight="1">
      <c r="B15628" s="36" t="str">
        <f t="shared" si="3925"/>
        <v>b</v>
      </c>
      <c r="C15628" s="42">
        <v>3</v>
      </c>
      <c r="D15628" s="42"/>
      <c r="F15628" s="29"/>
      <c r="G15628" s="56" t="s">
        <v>213</v>
      </c>
      <c r="H15628" s="122"/>
      <c r="I15628" s="118">
        <f t="shared" si="3926"/>
        <v>0</v>
      </c>
      <c r="J15628" s="123"/>
      <c r="K15628" s="123"/>
      <c r="L15628" s="118">
        <f t="shared" si="3927"/>
        <v>0</v>
      </c>
      <c r="M15628" s="123"/>
      <c r="N15628" s="123"/>
      <c r="R15628" s="352">
        <f>L15858-[1]გადასახდელები!L14248</f>
        <v>0</v>
      </c>
    </row>
    <row r="15629" spans="2:18" ht="20.25" hidden="1" customHeight="1">
      <c r="B15629" s="36" t="str">
        <f t="shared" si="3925"/>
        <v>b</v>
      </c>
      <c r="C15629" s="42">
        <v>2</v>
      </c>
      <c r="D15629" s="42"/>
      <c r="F15629" s="28"/>
      <c r="G15629" s="60" t="s">
        <v>362</v>
      </c>
      <c r="H15629" s="86">
        <f>H15630+H15638</f>
        <v>0</v>
      </c>
      <c r="I15629" s="87">
        <f t="shared" si="3926"/>
        <v>0</v>
      </c>
      <c r="J15629" s="88">
        <f>J15630+J15638</f>
        <v>0</v>
      </c>
      <c r="K15629" s="88">
        <f>K15630+K15638</f>
        <v>0</v>
      </c>
      <c r="L15629" s="87">
        <f t="shared" si="3927"/>
        <v>0</v>
      </c>
      <c r="M15629" s="88">
        <f>M15630+M15638</f>
        <v>0</v>
      </c>
      <c r="N15629" s="88">
        <f>N15630+N15638</f>
        <v>0</v>
      </c>
      <c r="O15629" s="82" t="s">
        <v>146</v>
      </c>
      <c r="R15629" s="352">
        <f>L15859-[1]გადასახდელები!L14249</f>
        <v>0</v>
      </c>
    </row>
    <row r="15630" spans="2:18" ht="20.25" hidden="1" customHeight="1">
      <c r="B15630" s="36" t="str">
        <f t="shared" si="3925"/>
        <v>b</v>
      </c>
      <c r="C15630" s="42">
        <v>3</v>
      </c>
      <c r="D15630" s="42"/>
      <c r="F15630" s="29"/>
      <c r="G15630" s="51" t="s">
        <v>355</v>
      </c>
      <c r="H15630" s="120">
        <f>SUM(H15631:H15637)</f>
        <v>0</v>
      </c>
      <c r="I15630" s="118">
        <f t="shared" si="3926"/>
        <v>0</v>
      </c>
      <c r="J15630" s="121">
        <f>SUM(J15631:J15637)</f>
        <v>0</v>
      </c>
      <c r="K15630" s="121">
        <f>SUM(K15631:K15637)</f>
        <v>0</v>
      </c>
      <c r="L15630" s="118">
        <f t="shared" si="3927"/>
        <v>0</v>
      </c>
      <c r="M15630" s="121">
        <f>SUM(M15631:M15637)</f>
        <v>0</v>
      </c>
      <c r="N15630" s="121">
        <f>SUM(N15631:N15637)</f>
        <v>0</v>
      </c>
      <c r="O15630" s="82" t="s">
        <v>146</v>
      </c>
      <c r="R15630" s="352">
        <f>L15860-[1]გადასახდელები!L14250</f>
        <v>0</v>
      </c>
    </row>
    <row r="15631" spans="2:18" ht="20.25" hidden="1" customHeight="1">
      <c r="B15631" s="36" t="str">
        <f t="shared" si="3925"/>
        <v>b</v>
      </c>
      <c r="C15631" s="42">
        <v>4</v>
      </c>
      <c r="D15631" s="42"/>
      <c r="F15631" s="29"/>
      <c r="G15631" s="47" t="s">
        <v>363</v>
      </c>
      <c r="H15631" s="103"/>
      <c r="I15631" s="94">
        <f t="shared" si="3926"/>
        <v>0</v>
      </c>
      <c r="J15631" s="104"/>
      <c r="K15631" s="104"/>
      <c r="L15631" s="94">
        <f t="shared" si="3927"/>
        <v>0</v>
      </c>
      <c r="M15631" s="104"/>
      <c r="N15631" s="104"/>
      <c r="R15631" s="352">
        <f>L15861-[1]გადასახდელები!L14251</f>
        <v>0</v>
      </c>
    </row>
    <row r="15632" spans="2:18" ht="20.25" hidden="1" customHeight="1">
      <c r="B15632" s="36" t="str">
        <f t="shared" si="3925"/>
        <v>b</v>
      </c>
      <c r="C15632" s="42">
        <v>4</v>
      </c>
      <c r="D15632" s="42"/>
      <c r="F15632" s="29"/>
      <c r="G15632" s="47" t="s">
        <v>210</v>
      </c>
      <c r="H15632" s="103"/>
      <c r="I15632" s="94">
        <f t="shared" si="3926"/>
        <v>0</v>
      </c>
      <c r="J15632" s="104"/>
      <c r="K15632" s="104"/>
      <c r="L15632" s="94">
        <f t="shared" si="3927"/>
        <v>0</v>
      </c>
      <c r="M15632" s="104"/>
      <c r="N15632" s="104"/>
      <c r="R15632" s="352">
        <f>L15862-[1]გადასახდელები!L14252</f>
        <v>0</v>
      </c>
    </row>
    <row r="15633" spans="2:18" ht="20.25" hidden="1" customHeight="1">
      <c r="B15633" s="36" t="str">
        <f t="shared" si="3925"/>
        <v>b</v>
      </c>
      <c r="C15633" s="42">
        <v>4</v>
      </c>
      <c r="D15633" s="42"/>
      <c r="F15633" s="29"/>
      <c r="G15633" s="47" t="s">
        <v>357</v>
      </c>
      <c r="H15633" s="103"/>
      <c r="I15633" s="94">
        <f t="shared" si="3926"/>
        <v>0</v>
      </c>
      <c r="J15633" s="104"/>
      <c r="K15633" s="104"/>
      <c r="L15633" s="94">
        <f t="shared" si="3927"/>
        <v>0</v>
      </c>
      <c r="M15633" s="104"/>
      <c r="N15633" s="104"/>
      <c r="R15633" s="352">
        <f>L15863-[1]გადასახდელები!L14253</f>
        <v>0</v>
      </c>
    </row>
    <row r="15634" spans="2:18" ht="30.75" hidden="1" customHeight="1">
      <c r="B15634" s="36" t="str">
        <f t="shared" si="3925"/>
        <v>b</v>
      </c>
      <c r="C15634" s="42">
        <v>4</v>
      </c>
      <c r="D15634" s="42"/>
      <c r="F15634" s="29"/>
      <c r="G15634" s="47" t="s">
        <v>364</v>
      </c>
      <c r="H15634" s="103"/>
      <c r="I15634" s="94">
        <f t="shared" si="3926"/>
        <v>0</v>
      </c>
      <c r="J15634" s="104"/>
      <c r="K15634" s="104"/>
      <c r="L15634" s="94">
        <f t="shared" si="3927"/>
        <v>0</v>
      </c>
      <c r="M15634" s="104"/>
      <c r="N15634" s="104"/>
      <c r="R15634" s="352">
        <f>L15864-[1]გადასახდელები!L14254</f>
        <v>0</v>
      </c>
    </row>
    <row r="15635" spans="2:18" ht="20.25" hidden="1" customHeight="1">
      <c r="B15635" s="36" t="str">
        <f t="shared" si="3925"/>
        <v>b</v>
      </c>
      <c r="C15635" s="42">
        <v>4</v>
      </c>
      <c r="D15635" s="42"/>
      <c r="F15635" s="29"/>
      <c r="G15635" s="47" t="s">
        <v>358</v>
      </c>
      <c r="H15635" s="103"/>
      <c r="I15635" s="94">
        <f t="shared" si="3926"/>
        <v>0</v>
      </c>
      <c r="J15635" s="104"/>
      <c r="K15635" s="104"/>
      <c r="L15635" s="94">
        <f t="shared" si="3927"/>
        <v>0</v>
      </c>
      <c r="M15635" s="104"/>
      <c r="N15635" s="104"/>
      <c r="R15635" s="352">
        <f>L15865-[1]გადასახდელები!L14255</f>
        <v>0</v>
      </c>
    </row>
    <row r="15636" spans="2:18" ht="20.25" hidden="1" customHeight="1">
      <c r="B15636" s="36" t="str">
        <f t="shared" si="3925"/>
        <v>b</v>
      </c>
      <c r="C15636" s="42">
        <v>4</v>
      </c>
      <c r="D15636" s="42"/>
      <c r="F15636" s="29"/>
      <c r="G15636" s="47" t="s">
        <v>359</v>
      </c>
      <c r="H15636" s="103"/>
      <c r="I15636" s="94">
        <f t="shared" si="3926"/>
        <v>0</v>
      </c>
      <c r="J15636" s="104"/>
      <c r="K15636" s="104"/>
      <c r="L15636" s="94">
        <f t="shared" si="3927"/>
        <v>0</v>
      </c>
      <c r="M15636" s="104"/>
      <c r="N15636" s="104"/>
      <c r="R15636" s="352">
        <f>L15866-[1]გადასახდელები!L14256</f>
        <v>0</v>
      </c>
    </row>
    <row r="15637" spans="2:18" ht="20.25" hidden="1" customHeight="1">
      <c r="B15637" s="36" t="str">
        <f t="shared" si="3925"/>
        <v>b</v>
      </c>
      <c r="C15637" s="42">
        <v>4</v>
      </c>
      <c r="D15637" s="42"/>
      <c r="F15637" s="29"/>
      <c r="G15637" s="47" t="s">
        <v>365</v>
      </c>
      <c r="H15637" s="122"/>
      <c r="I15637" s="94">
        <f t="shared" si="3926"/>
        <v>0</v>
      </c>
      <c r="J15637" s="123"/>
      <c r="K15637" s="123"/>
      <c r="L15637" s="94">
        <f t="shared" si="3927"/>
        <v>0</v>
      </c>
      <c r="M15637" s="123"/>
      <c r="N15637" s="123"/>
      <c r="R15637" s="352">
        <f>L15867-[1]გადასახდელები!L14257</f>
        <v>0</v>
      </c>
    </row>
    <row r="15638" spans="2:18" ht="20.25" hidden="1" customHeight="1">
      <c r="B15638" s="36" t="str">
        <f t="shared" si="3925"/>
        <v>b</v>
      </c>
      <c r="C15638" s="42">
        <v>3</v>
      </c>
      <c r="D15638" s="42"/>
      <c r="F15638" s="29"/>
      <c r="G15638" s="51" t="s">
        <v>211</v>
      </c>
      <c r="H15638" s="120">
        <f>SUM(H15639:H15645)</f>
        <v>0</v>
      </c>
      <c r="I15638" s="118">
        <f t="shared" si="3926"/>
        <v>0</v>
      </c>
      <c r="J15638" s="121">
        <f>SUM(J15639:J15645)</f>
        <v>0</v>
      </c>
      <c r="K15638" s="121">
        <f>SUM(K15639:K15645)</f>
        <v>0</v>
      </c>
      <c r="L15638" s="118">
        <f t="shared" si="3927"/>
        <v>0</v>
      </c>
      <c r="M15638" s="121">
        <f>SUM(M15639:M15645)</f>
        <v>0</v>
      </c>
      <c r="N15638" s="121">
        <f>SUM(N15639:N15645)</f>
        <v>0</v>
      </c>
      <c r="O15638" s="82" t="s">
        <v>146</v>
      </c>
      <c r="R15638" s="352">
        <f>L15868-[1]გადასახდელები!L14258</f>
        <v>0</v>
      </c>
    </row>
    <row r="15639" spans="2:18" ht="20.25" hidden="1" customHeight="1">
      <c r="B15639" s="36" t="str">
        <f t="shared" si="3925"/>
        <v>b</v>
      </c>
      <c r="C15639" s="42">
        <v>4</v>
      </c>
      <c r="D15639" s="42"/>
      <c r="F15639" s="29"/>
      <c r="G15639" s="47" t="s">
        <v>363</v>
      </c>
      <c r="H15639" s="103"/>
      <c r="I15639" s="94">
        <f t="shared" si="3926"/>
        <v>0</v>
      </c>
      <c r="J15639" s="104"/>
      <c r="K15639" s="104"/>
      <c r="L15639" s="94">
        <f t="shared" si="3927"/>
        <v>0</v>
      </c>
      <c r="M15639" s="104"/>
      <c r="N15639" s="104"/>
      <c r="R15639" s="352">
        <f>L15869-[1]გადასახდელები!L14259</f>
        <v>0</v>
      </c>
    </row>
    <row r="15640" spans="2:18" ht="20.25" hidden="1" customHeight="1">
      <c r="B15640" s="36" t="str">
        <f t="shared" si="3925"/>
        <v>b</v>
      </c>
      <c r="C15640" s="42">
        <v>4</v>
      </c>
      <c r="D15640" s="42"/>
      <c r="F15640" s="29"/>
      <c r="G15640" s="47" t="s">
        <v>210</v>
      </c>
      <c r="H15640" s="103"/>
      <c r="I15640" s="94">
        <f t="shared" si="3926"/>
        <v>0</v>
      </c>
      <c r="J15640" s="104"/>
      <c r="K15640" s="104"/>
      <c r="L15640" s="94">
        <f t="shared" si="3927"/>
        <v>0</v>
      </c>
      <c r="M15640" s="104"/>
      <c r="N15640" s="104"/>
      <c r="R15640" s="352">
        <f>L15870-[1]გადასახდელები!L14260</f>
        <v>0</v>
      </c>
    </row>
    <row r="15641" spans="2:18" ht="20.25" hidden="1" customHeight="1">
      <c r="B15641" s="36" t="str">
        <f t="shared" si="3925"/>
        <v>b</v>
      </c>
      <c r="C15641" s="42">
        <v>4</v>
      </c>
      <c r="D15641" s="42"/>
      <c r="F15641" s="29"/>
      <c r="G15641" s="47" t="s">
        <v>357</v>
      </c>
      <c r="H15641" s="103"/>
      <c r="I15641" s="94">
        <f t="shared" si="3926"/>
        <v>0</v>
      </c>
      <c r="J15641" s="104"/>
      <c r="K15641" s="104"/>
      <c r="L15641" s="94">
        <f t="shared" si="3927"/>
        <v>0</v>
      </c>
      <c r="M15641" s="104"/>
      <c r="N15641" s="104"/>
      <c r="R15641" s="352">
        <f>L15871-[1]გადასახდელები!L14261</f>
        <v>0</v>
      </c>
    </row>
    <row r="15642" spans="2:18" ht="30.75" hidden="1" customHeight="1">
      <c r="B15642" s="36" t="str">
        <f t="shared" si="3925"/>
        <v>b</v>
      </c>
      <c r="C15642" s="42">
        <v>4</v>
      </c>
      <c r="D15642" s="42"/>
      <c r="F15642" s="29"/>
      <c r="G15642" s="47" t="s">
        <v>364</v>
      </c>
      <c r="H15642" s="103"/>
      <c r="I15642" s="94">
        <f t="shared" si="3926"/>
        <v>0</v>
      </c>
      <c r="J15642" s="104"/>
      <c r="K15642" s="104"/>
      <c r="L15642" s="94">
        <f t="shared" si="3927"/>
        <v>0</v>
      </c>
      <c r="M15642" s="104"/>
      <c r="N15642" s="104"/>
      <c r="R15642" s="352">
        <f>L15872-[1]გადასახდელები!L14262</f>
        <v>0</v>
      </c>
    </row>
    <row r="15643" spans="2:18" ht="20.25" hidden="1" customHeight="1">
      <c r="B15643" s="36" t="str">
        <f t="shared" si="3925"/>
        <v>b</v>
      </c>
      <c r="C15643" s="42">
        <v>4</v>
      </c>
      <c r="D15643" s="42"/>
      <c r="F15643" s="29"/>
      <c r="G15643" s="47" t="s">
        <v>366</v>
      </c>
      <c r="H15643" s="103"/>
      <c r="I15643" s="94">
        <f t="shared" si="3926"/>
        <v>0</v>
      </c>
      <c r="J15643" s="104"/>
      <c r="K15643" s="104"/>
      <c r="L15643" s="94">
        <f t="shared" si="3927"/>
        <v>0</v>
      </c>
      <c r="M15643" s="104"/>
      <c r="N15643" s="104"/>
      <c r="R15643" s="352">
        <f>L15873-[1]გადასახდელები!L14263</f>
        <v>0</v>
      </c>
    </row>
    <row r="15644" spans="2:18" ht="20.25" hidden="1" customHeight="1">
      <c r="B15644" s="36" t="str">
        <f t="shared" si="3925"/>
        <v>b</v>
      </c>
      <c r="C15644" s="42">
        <v>4</v>
      </c>
      <c r="D15644" s="42"/>
      <c r="F15644" s="29"/>
      <c r="G15644" s="47" t="s">
        <v>359</v>
      </c>
      <c r="H15644" s="103"/>
      <c r="I15644" s="94">
        <f>J15644+K15644</f>
        <v>0</v>
      </c>
      <c r="J15644" s="104"/>
      <c r="K15644" s="104"/>
      <c r="L15644" s="94">
        <f>M15644+N15644</f>
        <v>0</v>
      </c>
      <c r="M15644" s="104"/>
      <c r="N15644" s="104"/>
      <c r="R15644" s="352">
        <f>L15874-[1]გადასახდელები!L14264</f>
        <v>0</v>
      </c>
    </row>
    <row r="15645" spans="2:18" ht="21" hidden="1" customHeight="1" thickBot="1">
      <c r="B15645" s="36" t="str">
        <f t="shared" si="3925"/>
        <v>b</v>
      </c>
      <c r="C15645" s="42">
        <v>4</v>
      </c>
      <c r="D15645" s="42"/>
      <c r="F15645" s="29"/>
      <c r="G15645" s="47" t="s">
        <v>365</v>
      </c>
      <c r="H15645" s="103"/>
      <c r="I15645" s="94">
        <f>J15645+K15645</f>
        <v>0</v>
      </c>
      <c r="J15645" s="104"/>
      <c r="K15645" s="104"/>
      <c r="L15645" s="94">
        <f>M15645+N15645</f>
        <v>0</v>
      </c>
      <c r="M15645" s="104"/>
      <c r="N15645" s="104"/>
      <c r="R15645" s="352">
        <f>L15875-[1]გადასახდელები!L14265</f>
        <v>0</v>
      </c>
    </row>
    <row r="15646" spans="2:18" ht="63" customHeight="1" thickBot="1">
      <c r="B15646" s="36" t="str">
        <f t="shared" si="3925"/>
        <v>a</v>
      </c>
      <c r="C15646" s="42">
        <v>1</v>
      </c>
      <c r="D15646" s="42"/>
      <c r="E15646" s="24"/>
      <c r="F15646" s="32" t="s">
        <v>719</v>
      </c>
      <c r="G15646" s="326" t="s">
        <v>776</v>
      </c>
      <c r="H15646" s="79">
        <f>H15648+H15780+H15843+H15859</f>
        <v>2.4</v>
      </c>
      <c r="I15646" s="80">
        <f t="shared" ref="I15646:I15709" si="3928">J15646+K15646</f>
        <v>6</v>
      </c>
      <c r="J15646" s="81">
        <f>J15648+J15780+J15843+J15859</f>
        <v>0</v>
      </c>
      <c r="K15646" s="81">
        <f>K15648+K15780+K15843+K15859</f>
        <v>6</v>
      </c>
      <c r="L15646" s="80">
        <f t="shared" ref="L15646:L15709" si="3929">M15646+N15646</f>
        <v>0.75</v>
      </c>
      <c r="M15646" s="81">
        <f>M15648+M15780+M15843+M15859</f>
        <v>0</v>
      </c>
      <c r="N15646" s="81">
        <f>N15648+N15780+N15843+N15859</f>
        <v>0.75</v>
      </c>
      <c r="O15646" s="82" t="s">
        <v>146</v>
      </c>
      <c r="P15646" s="43">
        <v>1</v>
      </c>
      <c r="R15646" s="352">
        <f>L15876-[1]გადასახდელები!L14266</f>
        <v>17.942</v>
      </c>
    </row>
    <row r="15647" spans="2:18" ht="21" hidden="1" customHeight="1" thickTop="1">
      <c r="B15647" s="36" t="str">
        <f t="shared" si="3925"/>
        <v>b</v>
      </c>
      <c r="C15647" s="42">
        <v>2</v>
      </c>
      <c r="D15647" s="42"/>
      <c r="F15647" s="26"/>
      <c r="G15647" s="46" t="s">
        <v>162</v>
      </c>
      <c r="H15647" s="83"/>
      <c r="I15647" s="84">
        <f t="shared" si="3928"/>
        <v>0</v>
      </c>
      <c r="J15647" s="85"/>
      <c r="K15647" s="85"/>
      <c r="L15647" s="84">
        <f t="shared" si="3929"/>
        <v>0</v>
      </c>
      <c r="M15647" s="85"/>
      <c r="N15647" s="85"/>
      <c r="R15647" s="352">
        <f>L15877-[1]გადასახდელები!L14267</f>
        <v>0</v>
      </c>
    </row>
    <row r="15648" spans="2:18" ht="20.25" customHeight="1" thickTop="1">
      <c r="B15648" s="36" t="str">
        <f t="shared" si="3925"/>
        <v>a</v>
      </c>
      <c r="C15648" s="42">
        <v>2</v>
      </c>
      <c r="D15648" s="42"/>
      <c r="E15648" s="24">
        <v>7107</v>
      </c>
      <c r="F15648" s="341" t="s">
        <v>524</v>
      </c>
      <c r="G15648" s="58" t="s">
        <v>163</v>
      </c>
      <c r="H15648" s="86">
        <f>H15649+H15660+H15728+H15736+H15737+H15747+H15757</f>
        <v>2.4</v>
      </c>
      <c r="I15648" s="87">
        <f t="shared" si="3928"/>
        <v>6</v>
      </c>
      <c r="J15648" s="88">
        <f>J15649+J15660+J15728+J15736+J15737+J15747+J15757+J15727</f>
        <v>0</v>
      </c>
      <c r="K15648" s="88">
        <f>K15649+K15660+K15728+K15736+K15737+K15747+K15757</f>
        <v>6</v>
      </c>
      <c r="L15648" s="87">
        <f t="shared" si="3929"/>
        <v>0.75</v>
      </c>
      <c r="M15648" s="88">
        <f>M15649+M15660+M15728+M15736+M15737+M15747+M15757+M15727</f>
        <v>0</v>
      </c>
      <c r="N15648" s="88">
        <f>N15649+N15660+N15728+N15736+N15737+N15747+N15757</f>
        <v>0.75</v>
      </c>
      <c r="O15648" s="82" t="s">
        <v>146</v>
      </c>
      <c r="R15648" s="352">
        <f>L15878-[1]გადასახდელები!L14268</f>
        <v>17.942</v>
      </c>
    </row>
    <row r="15649" spans="2:18" ht="20.25" hidden="1" customHeight="1">
      <c r="B15649" s="36" t="str">
        <f t="shared" si="3925"/>
        <v>b</v>
      </c>
      <c r="C15649" s="42">
        <v>31</v>
      </c>
      <c r="D15649" s="42"/>
      <c r="F15649" s="341" t="s">
        <v>525</v>
      </c>
      <c r="G15649" s="57" t="s">
        <v>164</v>
      </c>
      <c r="H15649" s="89">
        <f>H15650+H15659</f>
        <v>0</v>
      </c>
      <c r="I15649" s="90">
        <f t="shared" si="3928"/>
        <v>0</v>
      </c>
      <c r="J15649" s="92">
        <f>J15650+J15659</f>
        <v>0</v>
      </c>
      <c r="K15649" s="92">
        <f>K15650+K15659</f>
        <v>0</v>
      </c>
      <c r="L15649" s="90">
        <f t="shared" si="3929"/>
        <v>0</v>
      </c>
      <c r="M15649" s="92">
        <f>M15650+M15659</f>
        <v>0</v>
      </c>
      <c r="N15649" s="92">
        <f>N15650+N15659</f>
        <v>0</v>
      </c>
      <c r="O15649" s="82" t="s">
        <v>146</v>
      </c>
      <c r="R15649" s="352">
        <f>L15879-[1]გადასახდელები!L14269</f>
        <v>0</v>
      </c>
    </row>
    <row r="15650" spans="2:18" ht="20.25" hidden="1" customHeight="1">
      <c r="B15650" s="36" t="str">
        <f t="shared" si="3925"/>
        <v>b</v>
      </c>
      <c r="C15650" s="42">
        <v>4</v>
      </c>
      <c r="D15650" s="42"/>
      <c r="F15650" s="341" t="s">
        <v>526</v>
      </c>
      <c r="G15650" s="47" t="s">
        <v>165</v>
      </c>
      <c r="H15650" s="93">
        <f>H15651+H15658</f>
        <v>0</v>
      </c>
      <c r="I15650" s="94">
        <f t="shared" si="3928"/>
        <v>0</v>
      </c>
      <c r="J15650" s="95">
        <f>J15651+J15658</f>
        <v>0</v>
      </c>
      <c r="K15650" s="95">
        <f>K15651+K15658</f>
        <v>0</v>
      </c>
      <c r="L15650" s="94">
        <f t="shared" si="3929"/>
        <v>0</v>
      </c>
      <c r="M15650" s="95">
        <f>M15651+M15658</f>
        <v>0</v>
      </c>
      <c r="N15650" s="95">
        <f>N15651+N15658</f>
        <v>0</v>
      </c>
      <c r="O15650" s="82" t="s">
        <v>146</v>
      </c>
      <c r="R15650" s="352">
        <f>L15880-[1]გადასახდელები!L14270</f>
        <v>0</v>
      </c>
    </row>
    <row r="15651" spans="2:18" ht="20.25" hidden="1" customHeight="1">
      <c r="B15651" s="36" t="str">
        <f t="shared" si="3925"/>
        <v>b</v>
      </c>
      <c r="C15651" s="42">
        <v>5</v>
      </c>
      <c r="D15651" s="42"/>
      <c r="F15651" s="342" t="s">
        <v>527</v>
      </c>
      <c r="G15651" s="48" t="s">
        <v>166</v>
      </c>
      <c r="H15651" s="96">
        <f>SUM(H15652:H15657)</f>
        <v>0</v>
      </c>
      <c r="I15651" s="97">
        <f t="shared" si="3928"/>
        <v>0</v>
      </c>
      <c r="J15651" s="98">
        <f>SUM(J15652:J15657)</f>
        <v>0</v>
      </c>
      <c r="K15651" s="98">
        <f>SUM(K15652:K15657)</f>
        <v>0</v>
      </c>
      <c r="L15651" s="97">
        <f t="shared" si="3929"/>
        <v>0</v>
      </c>
      <c r="M15651" s="98">
        <f>SUM(M15652:M15657)</f>
        <v>0</v>
      </c>
      <c r="N15651" s="98">
        <f>SUM(N15652:N15657)</f>
        <v>0</v>
      </c>
      <c r="O15651" s="82" t="s">
        <v>146</v>
      </c>
      <c r="R15651" s="352">
        <f>L15881-[1]გადასახდელები!L14271</f>
        <v>0</v>
      </c>
    </row>
    <row r="15652" spans="2:18" ht="20.25" hidden="1" customHeight="1">
      <c r="B15652" s="36" t="str">
        <f t="shared" si="3925"/>
        <v>b</v>
      </c>
      <c r="C15652" s="42">
        <v>6</v>
      </c>
      <c r="D15652" s="42"/>
      <c r="F15652" s="343" t="s">
        <v>528</v>
      </c>
      <c r="G15652" s="45" t="s">
        <v>167</v>
      </c>
      <c r="H15652" s="99"/>
      <c r="I15652" s="91">
        <f t="shared" si="3928"/>
        <v>0</v>
      </c>
      <c r="J15652" s="100"/>
      <c r="K15652" s="100"/>
      <c r="L15652" s="91">
        <f t="shared" si="3929"/>
        <v>0</v>
      </c>
      <c r="M15652" s="100"/>
      <c r="N15652" s="100"/>
      <c r="R15652" s="352">
        <f>L15882-[1]გადასახდელები!L14272</f>
        <v>0</v>
      </c>
    </row>
    <row r="15653" spans="2:18" ht="20.25" hidden="1" customHeight="1">
      <c r="B15653" s="36" t="str">
        <f t="shared" si="3925"/>
        <v>b</v>
      </c>
      <c r="C15653" s="42">
        <v>6</v>
      </c>
      <c r="D15653" s="42"/>
      <c r="F15653" s="343" t="s">
        <v>592</v>
      </c>
      <c r="G15653" s="45" t="s">
        <v>168</v>
      </c>
      <c r="H15653" s="99"/>
      <c r="I15653" s="91">
        <f t="shared" si="3928"/>
        <v>0</v>
      </c>
      <c r="J15653" s="100"/>
      <c r="K15653" s="100"/>
      <c r="L15653" s="91">
        <f t="shared" si="3929"/>
        <v>0</v>
      </c>
      <c r="M15653" s="100"/>
      <c r="N15653" s="100"/>
      <c r="R15653" s="352">
        <f>L15883-[1]გადასახდელები!L14273</f>
        <v>0</v>
      </c>
    </row>
    <row r="15654" spans="2:18" ht="20.25" hidden="1" customHeight="1">
      <c r="B15654" s="36" t="str">
        <f t="shared" si="3925"/>
        <v>b</v>
      </c>
      <c r="C15654" s="42">
        <v>6</v>
      </c>
      <c r="D15654" s="42"/>
      <c r="F15654" s="343" t="s">
        <v>529</v>
      </c>
      <c r="G15654" s="45" t="s">
        <v>169</v>
      </c>
      <c r="H15654" s="99"/>
      <c r="I15654" s="91">
        <f t="shared" si="3928"/>
        <v>0</v>
      </c>
      <c r="J15654" s="100"/>
      <c r="K15654" s="100"/>
      <c r="L15654" s="91">
        <f t="shared" si="3929"/>
        <v>0</v>
      </c>
      <c r="M15654" s="100"/>
      <c r="N15654" s="100"/>
      <c r="R15654" s="352">
        <f>L15884-[1]გადასახდელები!L14274</f>
        <v>0</v>
      </c>
    </row>
    <row r="15655" spans="2:18" ht="20.25" hidden="1" customHeight="1">
      <c r="B15655" s="36" t="str">
        <f t="shared" si="3925"/>
        <v>b</v>
      </c>
      <c r="C15655" s="42">
        <v>6</v>
      </c>
      <c r="D15655" s="42"/>
      <c r="F15655" s="343" t="s">
        <v>593</v>
      </c>
      <c r="G15655" s="45" t="s">
        <v>170</v>
      </c>
      <c r="H15655" s="99"/>
      <c r="I15655" s="91">
        <f t="shared" si="3928"/>
        <v>0</v>
      </c>
      <c r="J15655" s="100"/>
      <c r="K15655" s="100"/>
      <c r="L15655" s="91">
        <f t="shared" si="3929"/>
        <v>0</v>
      </c>
      <c r="M15655" s="100"/>
      <c r="N15655" s="100"/>
      <c r="R15655" s="352">
        <f>L15885-[1]გადასახდელები!L14275</f>
        <v>0</v>
      </c>
    </row>
    <row r="15656" spans="2:18" ht="20.25" hidden="1" customHeight="1">
      <c r="B15656" s="36" t="str">
        <f t="shared" si="3925"/>
        <v>b</v>
      </c>
      <c r="C15656" s="42">
        <v>6</v>
      </c>
      <c r="D15656" s="42"/>
      <c r="F15656" s="343" t="s">
        <v>594</v>
      </c>
      <c r="G15656" s="45" t="s">
        <v>171</v>
      </c>
      <c r="H15656" s="99"/>
      <c r="I15656" s="91">
        <f t="shared" si="3928"/>
        <v>0</v>
      </c>
      <c r="J15656" s="100"/>
      <c r="K15656" s="100"/>
      <c r="L15656" s="91">
        <f t="shared" si="3929"/>
        <v>0</v>
      </c>
      <c r="M15656" s="100"/>
      <c r="N15656" s="100"/>
      <c r="R15656" s="352">
        <f>L15886-[1]გადასახდელები!L14276</f>
        <v>0</v>
      </c>
    </row>
    <row r="15657" spans="2:18" ht="20.25" hidden="1" customHeight="1">
      <c r="B15657" s="36" t="str">
        <f t="shared" si="3925"/>
        <v>b</v>
      </c>
      <c r="C15657" s="42">
        <v>6</v>
      </c>
      <c r="D15657" s="42"/>
      <c r="F15657" s="343" t="s">
        <v>595</v>
      </c>
      <c r="G15657" s="45" t="s">
        <v>172</v>
      </c>
      <c r="H15657" s="99"/>
      <c r="I15657" s="91">
        <f t="shared" si="3928"/>
        <v>0</v>
      </c>
      <c r="J15657" s="100"/>
      <c r="K15657" s="100"/>
      <c r="L15657" s="91">
        <f t="shared" si="3929"/>
        <v>0</v>
      </c>
      <c r="M15657" s="100"/>
      <c r="N15657" s="100"/>
      <c r="R15657" s="352">
        <f>L15887-[1]გადასახდელები!L14277</f>
        <v>0</v>
      </c>
    </row>
    <row r="15658" spans="2:18" ht="20.25" hidden="1" customHeight="1">
      <c r="B15658" s="36" t="str">
        <f t="shared" si="3925"/>
        <v>b</v>
      </c>
      <c r="C15658" s="42">
        <v>5</v>
      </c>
      <c r="D15658" s="42"/>
      <c r="F15658" s="343" t="s">
        <v>596</v>
      </c>
      <c r="G15658" s="48" t="s">
        <v>173</v>
      </c>
      <c r="H15658" s="101"/>
      <c r="I15658" s="97">
        <f t="shared" si="3928"/>
        <v>0</v>
      </c>
      <c r="J15658" s="102"/>
      <c r="K15658" s="102"/>
      <c r="L15658" s="97">
        <f t="shared" si="3929"/>
        <v>0</v>
      </c>
      <c r="M15658" s="102"/>
      <c r="N15658" s="102"/>
      <c r="R15658" s="352">
        <f>L15888-[1]გადასახდელები!L14278</f>
        <v>0</v>
      </c>
    </row>
    <row r="15659" spans="2:18" ht="20.25" hidden="1" customHeight="1">
      <c r="B15659" s="36" t="str">
        <f t="shared" ref="B15659:B15722" si="3930">IF(H15659+I15659+L15659&gt;0,"a","b")</f>
        <v>b</v>
      </c>
      <c r="C15659" s="42">
        <v>4</v>
      </c>
      <c r="D15659" s="42"/>
      <c r="F15659" s="343" t="s">
        <v>597</v>
      </c>
      <c r="G15659" s="47" t="s">
        <v>174</v>
      </c>
      <c r="H15659" s="103"/>
      <c r="I15659" s="94">
        <f t="shared" si="3928"/>
        <v>0</v>
      </c>
      <c r="J15659" s="104"/>
      <c r="K15659" s="104"/>
      <c r="L15659" s="94">
        <f t="shared" si="3929"/>
        <v>0</v>
      </c>
      <c r="M15659" s="104"/>
      <c r="N15659" s="104"/>
      <c r="R15659" s="352">
        <f>L15889-[1]გადასახდელები!L14279</f>
        <v>0</v>
      </c>
    </row>
    <row r="15660" spans="2:18" ht="20.25" hidden="1" customHeight="1">
      <c r="B15660" s="36" t="str">
        <f t="shared" si="3930"/>
        <v>b</v>
      </c>
      <c r="C15660" s="42">
        <v>3</v>
      </c>
      <c r="D15660" s="42"/>
      <c r="F15660" s="342" t="s">
        <v>530</v>
      </c>
      <c r="G15660" s="57" t="s">
        <v>175</v>
      </c>
      <c r="H15660" s="89">
        <f>H15661+H15662+H15665+H15701+H15702+H15703+H15704+H15705+H15712+H15713</f>
        <v>0</v>
      </c>
      <c r="I15660" s="90">
        <f t="shared" si="3928"/>
        <v>0</v>
      </c>
      <c r="J15660" s="92">
        <f>J15661+J15662+J15665+J15701+J15702+J15703+J15704+J15705+J15712+J15713</f>
        <v>0</v>
      </c>
      <c r="K15660" s="92">
        <f>K15661+K15662+K15665+K15701+K15702+K15703+K15704+K15705+K15712+K15713</f>
        <v>0</v>
      </c>
      <c r="L15660" s="90">
        <f t="shared" si="3929"/>
        <v>0</v>
      </c>
      <c r="M15660" s="92">
        <f>M15661+M15662+M15665+M15701+M15702+M15703+M15704+M15705+M15712+M15713</f>
        <v>0</v>
      </c>
      <c r="N15660" s="92">
        <f>N15661+N15662+N15665+N15701+N15702+N15703+N15704+N15705+N15712+N15713</f>
        <v>0</v>
      </c>
      <c r="O15660" s="82" t="s">
        <v>146</v>
      </c>
      <c r="R15660" s="352">
        <f>L15890-[1]გადასახდელები!L14280</f>
        <v>0</v>
      </c>
    </row>
    <row r="15661" spans="2:18" ht="20.25" hidden="1" customHeight="1">
      <c r="B15661" s="36" t="str">
        <f t="shared" si="3930"/>
        <v>b</v>
      </c>
      <c r="C15661" s="42">
        <v>4</v>
      </c>
      <c r="D15661" s="42"/>
      <c r="F15661" s="343" t="s">
        <v>531</v>
      </c>
      <c r="G15661" s="47" t="s">
        <v>176</v>
      </c>
      <c r="H15661" s="103"/>
      <c r="I15661" s="94">
        <f t="shared" si="3928"/>
        <v>0</v>
      </c>
      <c r="J15661" s="104"/>
      <c r="K15661" s="104"/>
      <c r="L15661" s="94">
        <f t="shared" si="3929"/>
        <v>0</v>
      </c>
      <c r="M15661" s="104"/>
      <c r="N15661" s="104"/>
      <c r="R15661" s="352">
        <f>L15891-[1]გადასახდელები!L14281</f>
        <v>0</v>
      </c>
    </row>
    <row r="15662" spans="2:18" ht="20.25" hidden="1" customHeight="1">
      <c r="B15662" s="36" t="str">
        <f t="shared" si="3930"/>
        <v>b</v>
      </c>
      <c r="C15662" s="42">
        <v>4</v>
      </c>
      <c r="D15662" s="42"/>
      <c r="F15662" s="342" t="s">
        <v>532</v>
      </c>
      <c r="G15662" s="47" t="s">
        <v>177</v>
      </c>
      <c r="H15662" s="93">
        <f>SUM(H15663:H15664)</f>
        <v>0</v>
      </c>
      <c r="I15662" s="94">
        <f t="shared" si="3928"/>
        <v>0</v>
      </c>
      <c r="J15662" s="95">
        <f>SUM(J15663:J15664)</f>
        <v>0</v>
      </c>
      <c r="K15662" s="95">
        <f>SUM(K15663:K15664)</f>
        <v>0</v>
      </c>
      <c r="L15662" s="94">
        <f t="shared" si="3929"/>
        <v>0</v>
      </c>
      <c r="M15662" s="95">
        <f>SUM(M15663:M15664)</f>
        <v>0</v>
      </c>
      <c r="N15662" s="95">
        <f>SUM(N15663:N15664)</f>
        <v>0</v>
      </c>
      <c r="O15662" s="82" t="s">
        <v>146</v>
      </c>
      <c r="R15662" s="352">
        <f>L15892-[1]გადასახდელები!L14282</f>
        <v>0</v>
      </c>
    </row>
    <row r="15663" spans="2:18" ht="20.25" hidden="1" customHeight="1">
      <c r="B15663" s="36" t="str">
        <f t="shared" si="3930"/>
        <v>b</v>
      </c>
      <c r="C15663" s="42">
        <v>5</v>
      </c>
      <c r="D15663" s="42"/>
      <c r="F15663" s="343" t="s">
        <v>533</v>
      </c>
      <c r="G15663" s="48" t="s">
        <v>178</v>
      </c>
      <c r="H15663" s="101"/>
      <c r="I15663" s="97">
        <f t="shared" si="3928"/>
        <v>0</v>
      </c>
      <c r="J15663" s="102"/>
      <c r="K15663" s="102"/>
      <c r="L15663" s="97">
        <f t="shared" si="3929"/>
        <v>0</v>
      </c>
      <c r="M15663" s="102"/>
      <c r="N15663" s="102"/>
      <c r="R15663" s="352">
        <f>L15893-[1]გადასახდელები!L14283</f>
        <v>0</v>
      </c>
    </row>
    <row r="15664" spans="2:18" ht="20.25" hidden="1" customHeight="1">
      <c r="B15664" s="36" t="str">
        <f t="shared" si="3930"/>
        <v>b</v>
      </c>
      <c r="C15664" s="42">
        <v>5</v>
      </c>
      <c r="D15664" s="42"/>
      <c r="F15664" s="343" t="s">
        <v>598</v>
      </c>
      <c r="G15664" s="48" t="s">
        <v>179</v>
      </c>
      <c r="H15664" s="101"/>
      <c r="I15664" s="97">
        <f t="shared" si="3928"/>
        <v>0</v>
      </c>
      <c r="J15664" s="102"/>
      <c r="K15664" s="102"/>
      <c r="L15664" s="97">
        <f t="shared" si="3929"/>
        <v>0</v>
      </c>
      <c r="M15664" s="102"/>
      <c r="N15664" s="102"/>
      <c r="R15664" s="352">
        <f>L15894-[1]გადასახდელები!L14284</f>
        <v>0</v>
      </c>
    </row>
    <row r="15665" spans="2:18" ht="20.25" hidden="1" customHeight="1">
      <c r="B15665" s="36" t="str">
        <f t="shared" si="3930"/>
        <v>b</v>
      </c>
      <c r="C15665" s="42">
        <v>4</v>
      </c>
      <c r="D15665" s="42"/>
      <c r="F15665" s="342" t="s">
        <v>534</v>
      </c>
      <c r="G15665" s="47" t="s">
        <v>180</v>
      </c>
      <c r="H15665" s="93">
        <f>H15666+H15667+H15668+H15669+H15681+H15685+H15686+H15687+H15688+H15689+H15690+H15691+H15699+H15700</f>
        <v>0</v>
      </c>
      <c r="I15665" s="94">
        <f t="shared" si="3928"/>
        <v>0</v>
      </c>
      <c r="J15665" s="95">
        <f>J15666+J15667+J15668+J15669+J15681+J15685+J15686+J15687+J15688+J15689+J15690+J15691+J15699+J15700</f>
        <v>0</v>
      </c>
      <c r="K15665" s="95">
        <f>K15666+K15667+K15668+K15669+K15681+K15685+K15686+K15687+K15688+K15689+K15690+K15691+K15699+K15700</f>
        <v>0</v>
      </c>
      <c r="L15665" s="94">
        <f t="shared" si="3929"/>
        <v>0</v>
      </c>
      <c r="M15665" s="95">
        <f>M15666+M15667+M15668+M15669+M15681+M15685+M15686+M15687+M15688+M15689+M15690+M15691+M15699+M15700</f>
        <v>0</v>
      </c>
      <c r="N15665" s="95">
        <f>N15666+N15667+N15668+N15669+N15681+N15685+N15686+N15687+N15688+N15689+N15690+N15691+N15699+N15700</f>
        <v>0</v>
      </c>
      <c r="O15665" s="82" t="s">
        <v>146</v>
      </c>
      <c r="R15665" s="352">
        <f>L15895-[1]გადასახდელები!L14285</f>
        <v>0</v>
      </c>
    </row>
    <row r="15666" spans="2:18" ht="42.75" hidden="1" customHeight="1">
      <c r="B15666" s="36" t="str">
        <f t="shared" si="3930"/>
        <v>b</v>
      </c>
      <c r="C15666" s="42">
        <v>5</v>
      </c>
      <c r="D15666" s="42"/>
      <c r="F15666" s="343" t="s">
        <v>535</v>
      </c>
      <c r="G15666" s="48" t="s">
        <v>229</v>
      </c>
      <c r="H15666" s="101"/>
      <c r="I15666" s="97">
        <f t="shared" si="3928"/>
        <v>0</v>
      </c>
      <c r="J15666" s="102"/>
      <c r="K15666" s="102"/>
      <c r="L15666" s="97">
        <f t="shared" si="3929"/>
        <v>0</v>
      </c>
      <c r="M15666" s="102"/>
      <c r="N15666" s="102"/>
      <c r="R15666" s="352">
        <f>L15896-[1]გადასახდელები!L14286</f>
        <v>0</v>
      </c>
    </row>
    <row r="15667" spans="2:18" ht="30.75" hidden="1" customHeight="1">
      <c r="B15667" s="36" t="str">
        <f t="shared" si="3930"/>
        <v>b</v>
      </c>
      <c r="C15667" s="42">
        <v>5</v>
      </c>
      <c r="D15667" s="42"/>
      <c r="F15667" s="343" t="s">
        <v>599</v>
      </c>
      <c r="G15667" s="49" t="s">
        <v>196</v>
      </c>
      <c r="H15667" s="101"/>
      <c r="I15667" s="97">
        <f t="shared" si="3928"/>
        <v>0</v>
      </c>
      <c r="J15667" s="102"/>
      <c r="K15667" s="102"/>
      <c r="L15667" s="97">
        <f t="shared" si="3929"/>
        <v>0</v>
      </c>
      <c r="M15667" s="102"/>
      <c r="N15667" s="102"/>
      <c r="R15667" s="352">
        <f>L15897-[1]გადასახდელები!L14287</f>
        <v>0</v>
      </c>
    </row>
    <row r="15668" spans="2:18" ht="60.75" hidden="1" customHeight="1">
      <c r="B15668" s="36" t="str">
        <f t="shared" si="3930"/>
        <v>b</v>
      </c>
      <c r="C15668" s="42">
        <v>5</v>
      </c>
      <c r="D15668" s="42"/>
      <c r="F15668" s="343" t="s">
        <v>536</v>
      </c>
      <c r="G15668" s="49" t="s">
        <v>230</v>
      </c>
      <c r="H15668" s="101"/>
      <c r="I15668" s="97">
        <f t="shared" si="3928"/>
        <v>0</v>
      </c>
      <c r="J15668" s="102"/>
      <c r="K15668" s="102"/>
      <c r="L15668" s="97">
        <f t="shared" si="3929"/>
        <v>0</v>
      </c>
      <c r="M15668" s="102"/>
      <c r="N15668" s="102"/>
      <c r="R15668" s="352">
        <f>L15898-[1]გადასახდელები!L14288</f>
        <v>0</v>
      </c>
    </row>
    <row r="15669" spans="2:18" ht="30.75" hidden="1" customHeight="1">
      <c r="B15669" s="36" t="str">
        <f t="shared" si="3930"/>
        <v>b</v>
      </c>
      <c r="C15669" s="42">
        <v>5</v>
      </c>
      <c r="D15669" s="42"/>
      <c r="F15669" s="342" t="s">
        <v>537</v>
      </c>
      <c r="G15669" s="48" t="s">
        <v>195</v>
      </c>
      <c r="H15669" s="96">
        <f>SUM(H15670:H15680)</f>
        <v>0</v>
      </c>
      <c r="I15669" s="97">
        <f t="shared" si="3928"/>
        <v>0</v>
      </c>
      <c r="J15669" s="98">
        <f>SUM(J15670:J15680)</f>
        <v>0</v>
      </c>
      <c r="K15669" s="98">
        <f>SUM(K15670:K15680)</f>
        <v>0</v>
      </c>
      <c r="L15669" s="97">
        <f t="shared" si="3929"/>
        <v>0</v>
      </c>
      <c r="M15669" s="98">
        <f>SUM(M15670:M15680)</f>
        <v>0</v>
      </c>
      <c r="N15669" s="98">
        <f>SUM(N15670:N15680)</f>
        <v>0</v>
      </c>
      <c r="O15669" s="82" t="s">
        <v>146</v>
      </c>
      <c r="R15669" s="352">
        <f>L15899-[1]გადასახდელები!L14289</f>
        <v>0</v>
      </c>
    </row>
    <row r="15670" spans="2:18" ht="20.25" hidden="1" customHeight="1">
      <c r="B15670" s="36" t="str">
        <f t="shared" si="3930"/>
        <v>b</v>
      </c>
      <c r="C15670" s="42">
        <v>6</v>
      </c>
      <c r="D15670" s="42"/>
      <c r="F15670" s="343" t="s">
        <v>600</v>
      </c>
      <c r="G15670" s="45" t="s">
        <v>181</v>
      </c>
      <c r="H15670" s="106"/>
      <c r="I15670" s="105">
        <f t="shared" si="3928"/>
        <v>0</v>
      </c>
      <c r="J15670" s="107"/>
      <c r="K15670" s="107"/>
      <c r="L15670" s="105">
        <f t="shared" si="3929"/>
        <v>0</v>
      </c>
      <c r="M15670" s="107"/>
      <c r="N15670" s="107"/>
      <c r="R15670" s="352">
        <f>L15900-[1]გადასახდელები!L14290</f>
        <v>0</v>
      </c>
    </row>
    <row r="15671" spans="2:18" ht="20.25" hidden="1" customHeight="1">
      <c r="B15671" s="36" t="str">
        <f t="shared" si="3930"/>
        <v>b</v>
      </c>
      <c r="C15671" s="42">
        <v>6</v>
      </c>
      <c r="D15671" s="42"/>
      <c r="F15671" s="343" t="s">
        <v>601</v>
      </c>
      <c r="G15671" s="45" t="s">
        <v>182</v>
      </c>
      <c r="H15671" s="106"/>
      <c r="I15671" s="105">
        <f t="shared" si="3928"/>
        <v>0</v>
      </c>
      <c r="J15671" s="107"/>
      <c r="K15671" s="107"/>
      <c r="L15671" s="105">
        <f t="shared" si="3929"/>
        <v>0</v>
      </c>
      <c r="M15671" s="107"/>
      <c r="N15671" s="107"/>
      <c r="R15671" s="352">
        <f>L15901-[1]გადასახდელები!L14291</f>
        <v>0</v>
      </c>
    </row>
    <row r="15672" spans="2:18" ht="20.25" hidden="1" customHeight="1">
      <c r="B15672" s="36" t="str">
        <f t="shared" si="3930"/>
        <v>b</v>
      </c>
      <c r="C15672" s="42">
        <v>6</v>
      </c>
      <c r="D15672" s="42"/>
      <c r="F15672" s="343" t="s">
        <v>602</v>
      </c>
      <c r="G15672" s="45" t="s">
        <v>183</v>
      </c>
      <c r="H15672" s="106"/>
      <c r="I15672" s="105">
        <f t="shared" si="3928"/>
        <v>0</v>
      </c>
      <c r="J15672" s="107"/>
      <c r="K15672" s="107"/>
      <c r="L15672" s="105">
        <f t="shared" si="3929"/>
        <v>0</v>
      </c>
      <c r="M15672" s="107"/>
      <c r="N15672" s="107"/>
      <c r="R15672" s="352">
        <f>L15902-[1]გადასახდელები!L14292</f>
        <v>0</v>
      </c>
    </row>
    <row r="15673" spans="2:18" ht="20.25" hidden="1" customHeight="1">
      <c r="B15673" s="36" t="str">
        <f t="shared" si="3930"/>
        <v>b</v>
      </c>
      <c r="C15673" s="42">
        <v>6</v>
      </c>
      <c r="D15673" s="42"/>
      <c r="F15673" s="343" t="s">
        <v>603</v>
      </c>
      <c r="G15673" s="45" t="s">
        <v>184</v>
      </c>
      <c r="H15673" s="106"/>
      <c r="I15673" s="105">
        <f t="shared" si="3928"/>
        <v>0</v>
      </c>
      <c r="J15673" s="107"/>
      <c r="K15673" s="107"/>
      <c r="L15673" s="105">
        <f t="shared" si="3929"/>
        <v>0</v>
      </c>
      <c r="M15673" s="107"/>
      <c r="N15673" s="107"/>
      <c r="R15673" s="352">
        <f>L15903-[1]გადასახდელები!L14293</f>
        <v>0</v>
      </c>
    </row>
    <row r="15674" spans="2:18" ht="20.25" hidden="1" customHeight="1">
      <c r="B15674" s="36" t="str">
        <f t="shared" si="3930"/>
        <v>b</v>
      </c>
      <c r="C15674" s="42">
        <v>6</v>
      </c>
      <c r="D15674" s="42"/>
      <c r="F15674" s="343" t="s">
        <v>538</v>
      </c>
      <c r="G15674" s="45" t="s">
        <v>185</v>
      </c>
      <c r="H15674" s="106"/>
      <c r="I15674" s="105">
        <f t="shared" si="3928"/>
        <v>0</v>
      </c>
      <c r="J15674" s="107"/>
      <c r="K15674" s="107"/>
      <c r="L15674" s="105">
        <f t="shared" si="3929"/>
        <v>0</v>
      </c>
      <c r="M15674" s="107"/>
      <c r="N15674" s="107"/>
      <c r="R15674" s="352">
        <f>L15904-[1]გადასახდელები!L14294</f>
        <v>0</v>
      </c>
    </row>
    <row r="15675" spans="2:18" ht="20.25" hidden="1" customHeight="1">
      <c r="B15675" s="36" t="str">
        <f t="shared" si="3930"/>
        <v>b</v>
      </c>
      <c r="C15675" s="42">
        <v>6</v>
      </c>
      <c r="D15675" s="42"/>
      <c r="F15675" s="343" t="s">
        <v>604</v>
      </c>
      <c r="G15675" s="45" t="s">
        <v>186</v>
      </c>
      <c r="H15675" s="106"/>
      <c r="I15675" s="105">
        <f t="shared" si="3928"/>
        <v>0</v>
      </c>
      <c r="J15675" s="107"/>
      <c r="K15675" s="107"/>
      <c r="L15675" s="105">
        <f t="shared" si="3929"/>
        <v>0</v>
      </c>
      <c r="M15675" s="107"/>
      <c r="N15675" s="107"/>
      <c r="R15675" s="352">
        <f>L15905-[1]გადასახდელები!L14295</f>
        <v>0</v>
      </c>
    </row>
    <row r="15676" spans="2:18" ht="20.25" hidden="1" customHeight="1">
      <c r="B15676" s="36" t="str">
        <f t="shared" si="3930"/>
        <v>b</v>
      </c>
      <c r="C15676" s="42">
        <v>6</v>
      </c>
      <c r="D15676" s="42"/>
      <c r="F15676" s="343" t="s">
        <v>605</v>
      </c>
      <c r="G15676" s="45" t="s">
        <v>187</v>
      </c>
      <c r="H15676" s="106"/>
      <c r="I15676" s="105">
        <f t="shared" si="3928"/>
        <v>0</v>
      </c>
      <c r="J15676" s="107"/>
      <c r="K15676" s="107"/>
      <c r="L15676" s="105">
        <f t="shared" si="3929"/>
        <v>0</v>
      </c>
      <c r="M15676" s="107"/>
      <c r="N15676" s="107"/>
      <c r="R15676" s="352">
        <f>L15906-[1]გადასახდელები!L14296</f>
        <v>0</v>
      </c>
    </row>
    <row r="15677" spans="2:18" ht="20.25" hidden="1" customHeight="1">
      <c r="B15677" s="36" t="str">
        <f t="shared" si="3930"/>
        <v>b</v>
      </c>
      <c r="C15677" s="42">
        <v>6</v>
      </c>
      <c r="D15677" s="42"/>
      <c r="F15677" s="343" t="s">
        <v>606</v>
      </c>
      <c r="G15677" s="45" t="s">
        <v>188</v>
      </c>
      <c r="H15677" s="106"/>
      <c r="I15677" s="105">
        <f t="shared" si="3928"/>
        <v>0</v>
      </c>
      <c r="J15677" s="107"/>
      <c r="K15677" s="107"/>
      <c r="L15677" s="105">
        <f t="shared" si="3929"/>
        <v>0</v>
      </c>
      <c r="M15677" s="107"/>
      <c r="N15677" s="107"/>
      <c r="R15677" s="352">
        <f>L15907-[1]გადასახდელები!L14297</f>
        <v>0</v>
      </c>
    </row>
    <row r="15678" spans="2:18" ht="20.25" hidden="1" customHeight="1">
      <c r="B15678" s="36" t="str">
        <f t="shared" si="3930"/>
        <v>b</v>
      </c>
      <c r="C15678" s="42">
        <v>6</v>
      </c>
      <c r="D15678" s="42"/>
      <c r="F15678" s="343" t="s">
        <v>607</v>
      </c>
      <c r="G15678" s="45" t="s">
        <v>189</v>
      </c>
      <c r="H15678" s="106"/>
      <c r="I15678" s="105">
        <f t="shared" si="3928"/>
        <v>0</v>
      </c>
      <c r="J15678" s="107"/>
      <c r="K15678" s="107"/>
      <c r="L15678" s="105">
        <f t="shared" si="3929"/>
        <v>0</v>
      </c>
      <c r="M15678" s="107"/>
      <c r="N15678" s="107"/>
      <c r="R15678" s="352">
        <f>L15908-[1]გადასახდელები!L14298</f>
        <v>0</v>
      </c>
    </row>
    <row r="15679" spans="2:18" ht="20.25" hidden="1" customHeight="1">
      <c r="B15679" s="36" t="str">
        <f t="shared" si="3930"/>
        <v>b</v>
      </c>
      <c r="C15679" s="42">
        <v>6</v>
      </c>
      <c r="D15679" s="42"/>
      <c r="F15679" s="343" t="s">
        <v>608</v>
      </c>
      <c r="G15679" s="45" t="s">
        <v>190</v>
      </c>
      <c r="H15679" s="106"/>
      <c r="I15679" s="105">
        <f t="shared" si="3928"/>
        <v>0</v>
      </c>
      <c r="J15679" s="107"/>
      <c r="K15679" s="107"/>
      <c r="L15679" s="105">
        <f t="shared" si="3929"/>
        <v>0</v>
      </c>
      <c r="M15679" s="107"/>
      <c r="N15679" s="107"/>
      <c r="R15679" s="352">
        <f>L15909-[1]გადასახდელები!L14299</f>
        <v>0</v>
      </c>
    </row>
    <row r="15680" spans="2:18" ht="30.75" hidden="1" customHeight="1">
      <c r="B15680" s="36" t="str">
        <f t="shared" si="3930"/>
        <v>b</v>
      </c>
      <c r="C15680" s="42">
        <v>6</v>
      </c>
      <c r="D15680" s="42"/>
      <c r="F15680" s="343" t="s">
        <v>539</v>
      </c>
      <c r="G15680" s="45" t="s">
        <v>231</v>
      </c>
      <c r="H15680" s="106"/>
      <c r="I15680" s="105">
        <f t="shared" si="3928"/>
        <v>0</v>
      </c>
      <c r="J15680" s="107"/>
      <c r="K15680" s="107"/>
      <c r="L15680" s="105">
        <f t="shared" si="3929"/>
        <v>0</v>
      </c>
      <c r="M15680" s="107"/>
      <c r="N15680" s="107"/>
      <c r="R15680" s="352">
        <f>L15910-[1]გადასახდელები!L14300</f>
        <v>0</v>
      </c>
    </row>
    <row r="15681" spans="2:18" ht="20.25" hidden="1" customHeight="1">
      <c r="B15681" s="36" t="str">
        <f t="shared" si="3930"/>
        <v>b</v>
      </c>
      <c r="C15681" s="42">
        <v>5</v>
      </c>
      <c r="D15681" s="42"/>
      <c r="F15681" s="342" t="s">
        <v>609</v>
      </c>
      <c r="G15681" s="48" t="s">
        <v>197</v>
      </c>
      <c r="H15681" s="96">
        <f>SUM(H15682:H15684)</f>
        <v>0</v>
      </c>
      <c r="I15681" s="97">
        <f t="shared" si="3928"/>
        <v>0</v>
      </c>
      <c r="J15681" s="98">
        <f>SUM(J15682:J15684)</f>
        <v>0</v>
      </c>
      <c r="K15681" s="98">
        <f>SUM(K15682:K15684)</f>
        <v>0</v>
      </c>
      <c r="L15681" s="97">
        <f t="shared" si="3929"/>
        <v>0</v>
      </c>
      <c r="M15681" s="98">
        <f>SUM(M15682:M15684)</f>
        <v>0</v>
      </c>
      <c r="N15681" s="98">
        <f>SUM(N15682:N15684)</f>
        <v>0</v>
      </c>
      <c r="O15681" s="82" t="s">
        <v>146</v>
      </c>
      <c r="R15681" s="352">
        <f>L15911-[1]გადასახდელები!L14301</f>
        <v>0</v>
      </c>
    </row>
    <row r="15682" spans="2:18" ht="20.25" hidden="1" customHeight="1">
      <c r="B15682" s="36" t="str">
        <f t="shared" si="3930"/>
        <v>b</v>
      </c>
      <c r="C15682" s="42">
        <v>6</v>
      </c>
      <c r="D15682" s="42"/>
      <c r="F15682" s="343" t="s">
        <v>610</v>
      </c>
      <c r="G15682" s="45" t="s">
        <v>191</v>
      </c>
      <c r="H15682" s="106"/>
      <c r="I15682" s="105">
        <f t="shared" si="3928"/>
        <v>0</v>
      </c>
      <c r="J15682" s="107"/>
      <c r="K15682" s="107"/>
      <c r="L15682" s="105">
        <f t="shared" si="3929"/>
        <v>0</v>
      </c>
      <c r="M15682" s="107"/>
      <c r="N15682" s="107"/>
      <c r="R15682" s="352">
        <f>L15912-[1]გადასახდელები!L14302</f>
        <v>0</v>
      </c>
    </row>
    <row r="15683" spans="2:18" ht="20.25" hidden="1" customHeight="1">
      <c r="B15683" s="36" t="str">
        <f t="shared" si="3930"/>
        <v>b</v>
      </c>
      <c r="C15683" s="42">
        <v>6</v>
      </c>
      <c r="D15683" s="42"/>
      <c r="F15683" s="343" t="s">
        <v>611</v>
      </c>
      <c r="G15683" s="45" t="s">
        <v>192</v>
      </c>
      <c r="H15683" s="106"/>
      <c r="I15683" s="105">
        <f t="shared" si="3928"/>
        <v>0</v>
      </c>
      <c r="J15683" s="107"/>
      <c r="K15683" s="107"/>
      <c r="L15683" s="105">
        <f t="shared" si="3929"/>
        <v>0</v>
      </c>
      <c r="M15683" s="107"/>
      <c r="N15683" s="107"/>
      <c r="R15683" s="352">
        <f>L15913-[1]გადასახდელები!L14303</f>
        <v>0</v>
      </c>
    </row>
    <row r="15684" spans="2:18" ht="30.75" hidden="1" customHeight="1">
      <c r="B15684" s="36" t="str">
        <f t="shared" si="3930"/>
        <v>b</v>
      </c>
      <c r="C15684" s="42">
        <v>6</v>
      </c>
      <c r="D15684" s="42"/>
      <c r="F15684" s="343" t="s">
        <v>612</v>
      </c>
      <c r="G15684" s="45" t="s">
        <v>232</v>
      </c>
      <c r="H15684" s="106"/>
      <c r="I15684" s="105">
        <f t="shared" si="3928"/>
        <v>0</v>
      </c>
      <c r="J15684" s="107"/>
      <c r="K15684" s="107"/>
      <c r="L15684" s="105">
        <f t="shared" si="3929"/>
        <v>0</v>
      </c>
      <c r="M15684" s="107"/>
      <c r="N15684" s="107"/>
      <c r="R15684" s="352">
        <f>L15914-[1]გადასახდელები!L14304</f>
        <v>0</v>
      </c>
    </row>
    <row r="15685" spans="2:18" ht="30.75" hidden="1" customHeight="1">
      <c r="B15685" s="36" t="str">
        <f t="shared" si="3930"/>
        <v>b</v>
      </c>
      <c r="C15685" s="42">
        <v>5</v>
      </c>
      <c r="D15685" s="42"/>
      <c r="F15685" s="343" t="s">
        <v>613</v>
      </c>
      <c r="G15685" s="48" t="s">
        <v>233</v>
      </c>
      <c r="H15685" s="101"/>
      <c r="I15685" s="97">
        <f t="shared" si="3928"/>
        <v>0</v>
      </c>
      <c r="J15685" s="102"/>
      <c r="K15685" s="102"/>
      <c r="L15685" s="97">
        <f t="shared" si="3929"/>
        <v>0</v>
      </c>
      <c r="M15685" s="102"/>
      <c r="N15685" s="102"/>
      <c r="R15685" s="352">
        <f>L15915-[1]გადასახდელები!L14305</f>
        <v>0</v>
      </c>
    </row>
    <row r="15686" spans="2:18" ht="34.5" hidden="1" customHeight="1">
      <c r="B15686" s="36" t="str">
        <f t="shared" si="3930"/>
        <v>b</v>
      </c>
      <c r="C15686" s="42">
        <v>5</v>
      </c>
      <c r="D15686" s="42"/>
      <c r="F15686" s="343" t="s">
        <v>614</v>
      </c>
      <c r="G15686" s="50" t="s">
        <v>367</v>
      </c>
      <c r="H15686" s="101"/>
      <c r="I15686" s="97">
        <f t="shared" si="3928"/>
        <v>0</v>
      </c>
      <c r="J15686" s="102"/>
      <c r="K15686" s="102"/>
      <c r="L15686" s="97">
        <f t="shared" si="3929"/>
        <v>0</v>
      </c>
      <c r="M15686" s="102"/>
      <c r="N15686" s="102"/>
      <c r="R15686" s="352">
        <f>L15916-[1]გადასახდელები!L14306</f>
        <v>0</v>
      </c>
    </row>
    <row r="15687" spans="2:18" ht="34.5" hidden="1" customHeight="1">
      <c r="B15687" s="36" t="str">
        <f t="shared" si="3930"/>
        <v>b</v>
      </c>
      <c r="C15687" s="42">
        <v>5</v>
      </c>
      <c r="D15687" s="42"/>
      <c r="F15687" s="343" t="s">
        <v>540</v>
      </c>
      <c r="G15687" s="48" t="s">
        <v>234</v>
      </c>
      <c r="H15687" s="101"/>
      <c r="I15687" s="97">
        <f t="shared" si="3928"/>
        <v>0</v>
      </c>
      <c r="J15687" s="102"/>
      <c r="K15687" s="102"/>
      <c r="L15687" s="97">
        <f t="shared" si="3929"/>
        <v>0</v>
      </c>
      <c r="M15687" s="102"/>
      <c r="N15687" s="102"/>
      <c r="R15687" s="352">
        <f>L15917-[1]გადასახდელები!L14307</f>
        <v>0</v>
      </c>
    </row>
    <row r="15688" spans="2:18" ht="50.25" hidden="1" customHeight="1">
      <c r="B15688" s="36" t="str">
        <f t="shared" si="3930"/>
        <v>b</v>
      </c>
      <c r="C15688" s="42">
        <v>5</v>
      </c>
      <c r="D15688" s="42"/>
      <c r="F15688" s="343" t="s">
        <v>541</v>
      </c>
      <c r="G15688" s="48" t="s">
        <v>235</v>
      </c>
      <c r="H15688" s="101"/>
      <c r="I15688" s="97">
        <f t="shared" si="3928"/>
        <v>0</v>
      </c>
      <c r="J15688" s="102"/>
      <c r="K15688" s="102"/>
      <c r="L15688" s="97">
        <f t="shared" si="3929"/>
        <v>0</v>
      </c>
      <c r="M15688" s="102"/>
      <c r="N15688" s="102"/>
      <c r="R15688" s="352">
        <f>L15918-[1]გადასახდელები!L14308</f>
        <v>0</v>
      </c>
    </row>
    <row r="15689" spans="2:18" ht="20.25" hidden="1" customHeight="1">
      <c r="B15689" s="36" t="str">
        <f t="shared" si="3930"/>
        <v>b</v>
      </c>
      <c r="C15689" s="42">
        <v>5</v>
      </c>
      <c r="D15689" s="42"/>
      <c r="F15689" s="343" t="s">
        <v>542</v>
      </c>
      <c r="G15689" s="48" t="s">
        <v>236</v>
      </c>
      <c r="H15689" s="101"/>
      <c r="I15689" s="97">
        <f t="shared" si="3928"/>
        <v>0</v>
      </c>
      <c r="J15689" s="102"/>
      <c r="K15689" s="102"/>
      <c r="L15689" s="97">
        <f t="shared" si="3929"/>
        <v>0</v>
      </c>
      <c r="M15689" s="102"/>
      <c r="N15689" s="102"/>
      <c r="R15689" s="352">
        <f>L15919-[1]გადასახდელები!L14309</f>
        <v>0</v>
      </c>
    </row>
    <row r="15690" spans="2:18" ht="20.25" hidden="1" customHeight="1">
      <c r="B15690" s="36" t="str">
        <f t="shared" si="3930"/>
        <v>b</v>
      </c>
      <c r="C15690" s="42">
        <v>5</v>
      </c>
      <c r="D15690" s="42"/>
      <c r="F15690" s="343" t="s">
        <v>543</v>
      </c>
      <c r="G15690" s="48" t="s">
        <v>237</v>
      </c>
      <c r="H15690" s="101"/>
      <c r="I15690" s="97">
        <f t="shared" si="3928"/>
        <v>0</v>
      </c>
      <c r="J15690" s="102"/>
      <c r="K15690" s="102"/>
      <c r="L15690" s="97">
        <f t="shared" si="3929"/>
        <v>0</v>
      </c>
      <c r="M15690" s="102"/>
      <c r="N15690" s="102"/>
      <c r="R15690" s="352">
        <f>L15920-[1]გადასახდელები!L14310</f>
        <v>0</v>
      </c>
    </row>
    <row r="15691" spans="2:18" ht="20.25" hidden="1" customHeight="1">
      <c r="B15691" s="36" t="str">
        <f t="shared" si="3930"/>
        <v>b</v>
      </c>
      <c r="C15691" s="42">
        <v>5</v>
      </c>
      <c r="D15691" s="42"/>
      <c r="F15691" s="342" t="s">
        <v>544</v>
      </c>
      <c r="G15691" s="48" t="s">
        <v>238</v>
      </c>
      <c r="H15691" s="96">
        <f>SUM(H15692:H15698)</f>
        <v>0</v>
      </c>
      <c r="I15691" s="97">
        <f t="shared" si="3928"/>
        <v>0</v>
      </c>
      <c r="J15691" s="98">
        <f>SUM(J15692:J15698)</f>
        <v>0</v>
      </c>
      <c r="K15691" s="98">
        <f>SUM(K15692:K15698)</f>
        <v>0</v>
      </c>
      <c r="L15691" s="97">
        <f t="shared" si="3929"/>
        <v>0</v>
      </c>
      <c r="M15691" s="98">
        <f>SUM(M15692:M15698)</f>
        <v>0</v>
      </c>
      <c r="N15691" s="98">
        <f>SUM(N15692:N15698)</f>
        <v>0</v>
      </c>
      <c r="O15691" s="82" t="s">
        <v>146</v>
      </c>
      <c r="R15691" s="352">
        <f>L15921-[1]გადასახდელები!L14311</f>
        <v>0</v>
      </c>
    </row>
    <row r="15692" spans="2:18" ht="23.25" hidden="1" customHeight="1">
      <c r="B15692" s="36" t="str">
        <f t="shared" si="3930"/>
        <v>b</v>
      </c>
      <c r="C15692" s="42">
        <v>6</v>
      </c>
      <c r="D15692" s="42"/>
      <c r="F15692" s="343" t="s">
        <v>545</v>
      </c>
      <c r="G15692" s="45" t="s">
        <v>198</v>
      </c>
      <c r="H15692" s="106"/>
      <c r="I15692" s="105">
        <f t="shared" si="3928"/>
        <v>0</v>
      </c>
      <c r="J15692" s="107"/>
      <c r="K15692" s="107"/>
      <c r="L15692" s="105">
        <f t="shared" si="3929"/>
        <v>0</v>
      </c>
      <c r="M15692" s="107"/>
      <c r="N15692" s="107"/>
      <c r="R15692" s="352">
        <f>L15922-[1]გადასახდელები!L14312</f>
        <v>0</v>
      </c>
    </row>
    <row r="15693" spans="2:18" ht="20.25" hidden="1" customHeight="1">
      <c r="B15693" s="36" t="str">
        <f t="shared" si="3930"/>
        <v>b</v>
      </c>
      <c r="C15693" s="42">
        <v>6</v>
      </c>
      <c r="D15693" s="42"/>
      <c r="F15693" s="343" t="s">
        <v>546</v>
      </c>
      <c r="G15693" s="45" t="s">
        <v>199</v>
      </c>
      <c r="H15693" s="106"/>
      <c r="I15693" s="105">
        <f t="shared" si="3928"/>
        <v>0</v>
      </c>
      <c r="J15693" s="107"/>
      <c r="K15693" s="107"/>
      <c r="L15693" s="105">
        <f t="shared" si="3929"/>
        <v>0</v>
      </c>
      <c r="M15693" s="107"/>
      <c r="N15693" s="107"/>
      <c r="R15693" s="352">
        <f>L15923-[1]გადასახდელები!L14313</f>
        <v>0</v>
      </c>
    </row>
    <row r="15694" spans="2:18" ht="23.25" hidden="1" customHeight="1">
      <c r="B15694" s="36" t="str">
        <f t="shared" si="3930"/>
        <v>b</v>
      </c>
      <c r="C15694" s="42">
        <v>6</v>
      </c>
      <c r="D15694" s="42"/>
      <c r="F15694" s="343" t="s">
        <v>547</v>
      </c>
      <c r="G15694" s="45" t="s">
        <v>200</v>
      </c>
      <c r="H15694" s="106"/>
      <c r="I15694" s="105">
        <f t="shared" si="3928"/>
        <v>0</v>
      </c>
      <c r="J15694" s="107"/>
      <c r="K15694" s="107"/>
      <c r="L15694" s="105">
        <f t="shared" si="3929"/>
        <v>0</v>
      </c>
      <c r="M15694" s="107"/>
      <c r="N15694" s="107"/>
      <c r="R15694" s="352">
        <f>L15924-[1]გადასახდელები!L14314</f>
        <v>0</v>
      </c>
    </row>
    <row r="15695" spans="2:18" ht="31.5" hidden="1" customHeight="1">
      <c r="B15695" s="36" t="str">
        <f t="shared" si="3930"/>
        <v>b</v>
      </c>
      <c r="C15695" s="42">
        <v>6</v>
      </c>
      <c r="D15695" s="42"/>
      <c r="F15695" s="343" t="s">
        <v>615</v>
      </c>
      <c r="G15695" s="45" t="s">
        <v>201</v>
      </c>
      <c r="H15695" s="106"/>
      <c r="I15695" s="105">
        <f t="shared" si="3928"/>
        <v>0</v>
      </c>
      <c r="J15695" s="107"/>
      <c r="K15695" s="107"/>
      <c r="L15695" s="105">
        <f t="shared" si="3929"/>
        <v>0</v>
      </c>
      <c r="M15695" s="107"/>
      <c r="N15695" s="107"/>
      <c r="R15695" s="352">
        <f>L15925-[1]გადასახდელები!L14315</f>
        <v>0</v>
      </c>
    </row>
    <row r="15696" spans="2:18" ht="33.75" hidden="1" customHeight="1">
      <c r="B15696" s="36" t="str">
        <f t="shared" si="3930"/>
        <v>b</v>
      </c>
      <c r="C15696" s="42">
        <v>6</v>
      </c>
      <c r="D15696" s="42"/>
      <c r="F15696" s="343" t="s">
        <v>548</v>
      </c>
      <c r="G15696" s="45" t="s">
        <v>239</v>
      </c>
      <c r="H15696" s="106"/>
      <c r="I15696" s="105">
        <f t="shared" si="3928"/>
        <v>0</v>
      </c>
      <c r="J15696" s="107"/>
      <c r="K15696" s="107"/>
      <c r="L15696" s="105">
        <f t="shared" si="3929"/>
        <v>0</v>
      </c>
      <c r="M15696" s="107"/>
      <c r="N15696" s="107"/>
      <c r="R15696" s="352">
        <f>L15926-[1]გადასახდელები!L14316</f>
        <v>0</v>
      </c>
    </row>
    <row r="15697" spans="2:18" ht="34.5" hidden="1" customHeight="1">
      <c r="B15697" s="36" t="str">
        <f t="shared" si="3930"/>
        <v>b</v>
      </c>
      <c r="C15697" s="42">
        <v>6</v>
      </c>
      <c r="D15697" s="42"/>
      <c r="F15697" s="343" t="s">
        <v>616</v>
      </c>
      <c r="G15697" s="45" t="s">
        <v>240</v>
      </c>
      <c r="H15697" s="106"/>
      <c r="I15697" s="105">
        <f t="shared" si="3928"/>
        <v>0</v>
      </c>
      <c r="J15697" s="107"/>
      <c r="K15697" s="107"/>
      <c r="L15697" s="105">
        <f t="shared" si="3929"/>
        <v>0</v>
      </c>
      <c r="M15697" s="107"/>
      <c r="N15697" s="107"/>
      <c r="R15697" s="352">
        <f>L15927-[1]გადასახდელები!L14317</f>
        <v>0</v>
      </c>
    </row>
    <row r="15698" spans="2:18" ht="33.75" hidden="1" customHeight="1">
      <c r="B15698" s="36" t="str">
        <f t="shared" si="3930"/>
        <v>b</v>
      </c>
      <c r="C15698" s="42">
        <v>6</v>
      </c>
      <c r="D15698" s="42"/>
      <c r="F15698" s="343" t="s">
        <v>617</v>
      </c>
      <c r="G15698" s="45" t="s">
        <v>241</v>
      </c>
      <c r="H15698" s="106"/>
      <c r="I15698" s="105">
        <f t="shared" si="3928"/>
        <v>0</v>
      </c>
      <c r="J15698" s="107"/>
      <c r="K15698" s="107"/>
      <c r="L15698" s="105">
        <f t="shared" si="3929"/>
        <v>0</v>
      </c>
      <c r="M15698" s="107"/>
      <c r="N15698" s="107"/>
      <c r="R15698" s="352">
        <f>L15928-[1]გადასახდელები!L14318</f>
        <v>0</v>
      </c>
    </row>
    <row r="15699" spans="2:18" ht="34.5" hidden="1" customHeight="1">
      <c r="B15699" s="36" t="str">
        <f t="shared" si="3930"/>
        <v>b</v>
      </c>
      <c r="C15699" s="42">
        <v>5</v>
      </c>
      <c r="D15699" s="42"/>
      <c r="F15699" s="343" t="s">
        <v>618</v>
      </c>
      <c r="G15699" s="48" t="s">
        <v>242</v>
      </c>
      <c r="H15699" s="109"/>
      <c r="I15699" s="97">
        <f t="shared" si="3928"/>
        <v>0</v>
      </c>
      <c r="J15699" s="110"/>
      <c r="K15699" s="110"/>
      <c r="L15699" s="97">
        <f t="shared" si="3929"/>
        <v>0</v>
      </c>
      <c r="M15699" s="110"/>
      <c r="N15699" s="110"/>
      <c r="R15699" s="352">
        <f>L15929-[1]გადასახდელები!L14319</f>
        <v>0</v>
      </c>
    </row>
    <row r="15700" spans="2:18" ht="24.75" hidden="1" customHeight="1">
      <c r="B15700" s="36" t="str">
        <f t="shared" si="3930"/>
        <v>b</v>
      </c>
      <c r="C15700" s="42">
        <v>5</v>
      </c>
      <c r="D15700" s="42"/>
      <c r="F15700" s="343" t="s">
        <v>549</v>
      </c>
      <c r="G15700" s="48" t="s">
        <v>243</v>
      </c>
      <c r="H15700" s="109"/>
      <c r="I15700" s="97">
        <f t="shared" si="3928"/>
        <v>0</v>
      </c>
      <c r="J15700" s="110"/>
      <c r="K15700" s="110"/>
      <c r="L15700" s="97">
        <f t="shared" si="3929"/>
        <v>0</v>
      </c>
      <c r="M15700" s="110"/>
      <c r="N15700" s="110"/>
      <c r="R15700" s="352">
        <f>L15930-[1]გადასახდელები!L14320</f>
        <v>0</v>
      </c>
    </row>
    <row r="15701" spans="2:18" ht="27.75" hidden="1" customHeight="1">
      <c r="B15701" s="36" t="str">
        <f t="shared" si="3930"/>
        <v>b</v>
      </c>
      <c r="C15701" s="42">
        <v>4</v>
      </c>
      <c r="D15701" s="42"/>
      <c r="F15701" s="343" t="s">
        <v>550</v>
      </c>
      <c r="G15701" s="47" t="s">
        <v>244</v>
      </c>
      <c r="H15701" s="103"/>
      <c r="I15701" s="108">
        <f t="shared" si="3928"/>
        <v>0</v>
      </c>
      <c r="J15701" s="104"/>
      <c r="K15701" s="104"/>
      <c r="L15701" s="108">
        <f t="shared" si="3929"/>
        <v>0</v>
      </c>
      <c r="M15701" s="104"/>
      <c r="N15701" s="104"/>
      <c r="R15701" s="352">
        <f>L15931-[1]გადასახდელები!L14321</f>
        <v>0</v>
      </c>
    </row>
    <row r="15702" spans="2:18" ht="23.25" hidden="1" customHeight="1">
      <c r="B15702" s="36" t="str">
        <f t="shared" si="3930"/>
        <v>b</v>
      </c>
      <c r="C15702" s="42">
        <v>4</v>
      </c>
      <c r="D15702" s="42"/>
      <c r="F15702" s="343" t="s">
        <v>619</v>
      </c>
      <c r="G15702" s="47" t="s">
        <v>245</v>
      </c>
      <c r="H15702" s="103"/>
      <c r="I15702" s="108">
        <f t="shared" si="3928"/>
        <v>0</v>
      </c>
      <c r="J15702" s="104"/>
      <c r="K15702" s="104"/>
      <c r="L15702" s="108">
        <f t="shared" si="3929"/>
        <v>0</v>
      </c>
      <c r="M15702" s="104"/>
      <c r="N15702" s="104"/>
      <c r="R15702" s="352">
        <f>L15932-[1]გადასახდელები!L14322</f>
        <v>0</v>
      </c>
    </row>
    <row r="15703" spans="2:18" ht="24" hidden="1" customHeight="1">
      <c r="B15703" s="36" t="str">
        <f t="shared" si="3930"/>
        <v>b</v>
      </c>
      <c r="C15703" s="42">
        <v>4</v>
      </c>
      <c r="D15703" s="42"/>
      <c r="F15703" s="343" t="s">
        <v>620</v>
      </c>
      <c r="G15703" s="47" t="s">
        <v>246</v>
      </c>
      <c r="H15703" s="103"/>
      <c r="I15703" s="108">
        <f t="shared" si="3928"/>
        <v>0</v>
      </c>
      <c r="J15703" s="104"/>
      <c r="K15703" s="104"/>
      <c r="L15703" s="108">
        <f t="shared" si="3929"/>
        <v>0</v>
      </c>
      <c r="M15703" s="104"/>
      <c r="N15703" s="104"/>
      <c r="R15703" s="352">
        <f>L15933-[1]გადასახდელები!L14323</f>
        <v>0</v>
      </c>
    </row>
    <row r="15704" spans="2:18" ht="34.5" hidden="1" customHeight="1">
      <c r="B15704" s="36" t="str">
        <f t="shared" si="3930"/>
        <v>b</v>
      </c>
      <c r="C15704" s="42">
        <v>4</v>
      </c>
      <c r="D15704" s="42"/>
      <c r="F15704" s="343" t="s">
        <v>551</v>
      </c>
      <c r="G15704" s="47" t="s">
        <v>247</v>
      </c>
      <c r="H15704" s="103"/>
      <c r="I15704" s="108">
        <f t="shared" si="3928"/>
        <v>0</v>
      </c>
      <c r="J15704" s="104"/>
      <c r="K15704" s="104"/>
      <c r="L15704" s="108">
        <f t="shared" si="3929"/>
        <v>0</v>
      </c>
      <c r="M15704" s="104"/>
      <c r="N15704" s="104"/>
      <c r="R15704" s="352">
        <f>L15934-[1]გადასახდელები!L14324</f>
        <v>0</v>
      </c>
    </row>
    <row r="15705" spans="2:18" ht="33" hidden="1" customHeight="1">
      <c r="B15705" s="36" t="str">
        <f t="shared" si="3930"/>
        <v>b</v>
      </c>
      <c r="C15705" s="42">
        <v>4</v>
      </c>
      <c r="D15705" s="42"/>
      <c r="F15705" s="342" t="s">
        <v>552</v>
      </c>
      <c r="G15705" s="47" t="s">
        <v>248</v>
      </c>
      <c r="H15705" s="93">
        <f>SUM(H15706:H15711)</f>
        <v>0</v>
      </c>
      <c r="I15705" s="94">
        <f t="shared" si="3928"/>
        <v>0</v>
      </c>
      <c r="J15705" s="95">
        <f>SUM(J15706:J15711)</f>
        <v>0</v>
      </c>
      <c r="K15705" s="95">
        <f>SUM(K15706:K15711)</f>
        <v>0</v>
      </c>
      <c r="L15705" s="94">
        <f t="shared" si="3929"/>
        <v>0</v>
      </c>
      <c r="M15705" s="95">
        <f>SUM(M15706:M15711)</f>
        <v>0</v>
      </c>
      <c r="N15705" s="95">
        <f>SUM(N15706:N15711)</f>
        <v>0</v>
      </c>
      <c r="O15705" s="82" t="s">
        <v>146</v>
      </c>
      <c r="R15705" s="352">
        <f>L15935-[1]გადასახდელები!L14325</f>
        <v>0</v>
      </c>
    </row>
    <row r="15706" spans="2:18" ht="20.25" hidden="1" customHeight="1">
      <c r="B15706" s="36" t="str">
        <f t="shared" si="3930"/>
        <v>b</v>
      </c>
      <c r="C15706" s="42">
        <v>5</v>
      </c>
      <c r="D15706" s="42"/>
      <c r="F15706" s="343" t="s">
        <v>553</v>
      </c>
      <c r="G15706" s="48" t="s">
        <v>249</v>
      </c>
      <c r="H15706" s="109"/>
      <c r="I15706" s="97">
        <f t="shared" si="3928"/>
        <v>0</v>
      </c>
      <c r="J15706" s="110"/>
      <c r="K15706" s="110"/>
      <c r="L15706" s="97">
        <f t="shared" si="3929"/>
        <v>0</v>
      </c>
      <c r="M15706" s="110"/>
      <c r="N15706" s="110"/>
      <c r="Q15706" s="17">
        <f>82+55</f>
        <v>137</v>
      </c>
      <c r="R15706" s="352">
        <f>L15936-[1]გადასახდელები!L14326</f>
        <v>0</v>
      </c>
    </row>
    <row r="15707" spans="2:18" ht="20.25" hidden="1" customHeight="1">
      <c r="B15707" s="36" t="str">
        <f t="shared" si="3930"/>
        <v>b</v>
      </c>
      <c r="C15707" s="42">
        <v>5</v>
      </c>
      <c r="D15707" s="42"/>
      <c r="F15707" s="343" t="s">
        <v>554</v>
      </c>
      <c r="G15707" s="48" t="s">
        <v>250</v>
      </c>
      <c r="H15707" s="109"/>
      <c r="I15707" s="97">
        <f t="shared" si="3928"/>
        <v>0</v>
      </c>
      <c r="J15707" s="110"/>
      <c r="K15707" s="110"/>
      <c r="L15707" s="97">
        <f t="shared" si="3929"/>
        <v>0</v>
      </c>
      <c r="M15707" s="110"/>
      <c r="N15707" s="110"/>
      <c r="R15707" s="352">
        <f>L15937-[1]გადასახდელები!L14327</f>
        <v>0</v>
      </c>
    </row>
    <row r="15708" spans="2:18" ht="35.25" hidden="1" customHeight="1">
      <c r="B15708" s="36" t="str">
        <f t="shared" si="3930"/>
        <v>b</v>
      </c>
      <c r="C15708" s="42">
        <v>5</v>
      </c>
      <c r="D15708" s="42"/>
      <c r="F15708" s="343" t="s">
        <v>555</v>
      </c>
      <c r="G15708" s="48" t="s">
        <v>251</v>
      </c>
      <c r="H15708" s="109"/>
      <c r="I15708" s="97">
        <f t="shared" si="3928"/>
        <v>0</v>
      </c>
      <c r="J15708" s="110"/>
      <c r="K15708" s="110"/>
      <c r="L15708" s="97">
        <f t="shared" si="3929"/>
        <v>0</v>
      </c>
      <c r="M15708" s="110"/>
      <c r="N15708" s="110"/>
      <c r="R15708" s="352">
        <f>L15938-[1]გადასახდელები!L14328</f>
        <v>0</v>
      </c>
    </row>
    <row r="15709" spans="2:18" ht="20.25" hidden="1" customHeight="1">
      <c r="B15709" s="36" t="str">
        <f t="shared" si="3930"/>
        <v>b</v>
      </c>
      <c r="C15709" s="42">
        <v>5</v>
      </c>
      <c r="D15709" s="42"/>
      <c r="F15709" s="343" t="s">
        <v>621</v>
      </c>
      <c r="G15709" s="48" t="s">
        <v>252</v>
      </c>
      <c r="H15709" s="109"/>
      <c r="I15709" s="97">
        <f t="shared" si="3928"/>
        <v>0</v>
      </c>
      <c r="J15709" s="110"/>
      <c r="K15709" s="110"/>
      <c r="L15709" s="97">
        <f t="shared" si="3929"/>
        <v>0</v>
      </c>
      <c r="M15709" s="110"/>
      <c r="N15709" s="110"/>
      <c r="R15709" s="352">
        <f>L15939-[1]გადასახდელები!L14329</f>
        <v>0</v>
      </c>
    </row>
    <row r="15710" spans="2:18" ht="30.75" hidden="1" customHeight="1">
      <c r="B15710" s="36" t="str">
        <f t="shared" si="3930"/>
        <v>b</v>
      </c>
      <c r="C15710" s="42">
        <v>5</v>
      </c>
      <c r="D15710" s="42"/>
      <c r="F15710" s="343" t="s">
        <v>622</v>
      </c>
      <c r="G15710" s="48" t="s">
        <v>253</v>
      </c>
      <c r="H15710" s="109"/>
      <c r="I15710" s="97">
        <f t="shared" ref="I15710:I15773" si="3931">J15710+K15710</f>
        <v>0</v>
      </c>
      <c r="J15710" s="110"/>
      <c r="K15710" s="110"/>
      <c r="L15710" s="97">
        <f t="shared" ref="L15710:L15773" si="3932">M15710+N15710</f>
        <v>0</v>
      </c>
      <c r="M15710" s="110"/>
      <c r="N15710" s="110"/>
      <c r="R15710" s="352">
        <f>L15940-[1]გადასახდელები!L14330</f>
        <v>0</v>
      </c>
    </row>
    <row r="15711" spans="2:18" ht="30.75" hidden="1" customHeight="1">
      <c r="B15711" s="36" t="str">
        <f t="shared" si="3930"/>
        <v>b</v>
      </c>
      <c r="C15711" s="42">
        <v>5</v>
      </c>
      <c r="D15711" s="42"/>
      <c r="F15711" s="343" t="s">
        <v>556</v>
      </c>
      <c r="G15711" s="48" t="s">
        <v>254</v>
      </c>
      <c r="H15711" s="109"/>
      <c r="I15711" s="97">
        <f t="shared" si="3931"/>
        <v>0</v>
      </c>
      <c r="J15711" s="110"/>
      <c r="K15711" s="110"/>
      <c r="L15711" s="97">
        <f t="shared" si="3932"/>
        <v>0</v>
      </c>
      <c r="M15711" s="110"/>
      <c r="N15711" s="110"/>
      <c r="R15711" s="352">
        <f>L15941-[1]გადასახდელები!L14331</f>
        <v>0</v>
      </c>
    </row>
    <row r="15712" spans="2:18" ht="20.25" hidden="1" customHeight="1">
      <c r="B15712" s="36" t="str">
        <f t="shared" si="3930"/>
        <v>b</v>
      </c>
      <c r="C15712" s="42">
        <v>4</v>
      </c>
      <c r="D15712" s="42"/>
      <c r="F15712" s="343" t="s">
        <v>623</v>
      </c>
      <c r="G15712" s="47" t="s">
        <v>255</v>
      </c>
      <c r="H15712" s="103"/>
      <c r="I15712" s="94">
        <f t="shared" si="3931"/>
        <v>0</v>
      </c>
      <c r="J15712" s="104"/>
      <c r="K15712" s="104"/>
      <c r="L15712" s="94">
        <f t="shared" si="3932"/>
        <v>0</v>
      </c>
      <c r="M15712" s="104"/>
      <c r="N15712" s="104"/>
      <c r="R15712" s="352">
        <f>L15942-[1]გადასახდელები!L14332</f>
        <v>0</v>
      </c>
    </row>
    <row r="15713" spans="2:18" ht="20.25" hidden="1" customHeight="1">
      <c r="B15713" s="36" t="str">
        <f t="shared" si="3930"/>
        <v>b</v>
      </c>
      <c r="C15713" s="42">
        <v>4</v>
      </c>
      <c r="D15713" s="42"/>
      <c r="F15713" s="342" t="s">
        <v>557</v>
      </c>
      <c r="G15713" s="47" t="s">
        <v>256</v>
      </c>
      <c r="H15713" s="93">
        <f>SUM(H15714:H15726)</f>
        <v>0</v>
      </c>
      <c r="I15713" s="94">
        <f t="shared" si="3931"/>
        <v>0</v>
      </c>
      <c r="J15713" s="95">
        <f>SUM(J15714:J15726)</f>
        <v>0</v>
      </c>
      <c r="K15713" s="95">
        <f>SUM(K15714:K15726)</f>
        <v>0</v>
      </c>
      <c r="L15713" s="94">
        <f t="shared" si="3932"/>
        <v>0</v>
      </c>
      <c r="M15713" s="95">
        <f>SUM(M15714:M15726)</f>
        <v>0</v>
      </c>
      <c r="N15713" s="95">
        <f>SUM(N15714:N15726)</f>
        <v>0</v>
      </c>
      <c r="O15713" s="82" t="s">
        <v>146</v>
      </c>
      <c r="R15713" s="352">
        <f>L15943-[1]გადასახდელები!L14333</f>
        <v>0</v>
      </c>
    </row>
    <row r="15714" spans="2:18" ht="20.25" hidden="1" customHeight="1">
      <c r="B15714" s="36" t="str">
        <f t="shared" si="3930"/>
        <v>b</v>
      </c>
      <c r="C15714" s="42">
        <v>5</v>
      </c>
      <c r="D15714" s="42"/>
      <c r="F15714" s="343" t="s">
        <v>624</v>
      </c>
      <c r="G15714" s="48" t="s">
        <v>257</v>
      </c>
      <c r="H15714" s="109"/>
      <c r="I15714" s="97">
        <f t="shared" si="3931"/>
        <v>0</v>
      </c>
      <c r="J15714" s="110"/>
      <c r="K15714" s="110"/>
      <c r="L15714" s="97">
        <f t="shared" si="3932"/>
        <v>0</v>
      </c>
      <c r="M15714" s="110"/>
      <c r="N15714" s="110"/>
      <c r="R15714" s="352">
        <f>L15944-[1]გადასახდელები!L14334</f>
        <v>0</v>
      </c>
    </row>
    <row r="15715" spans="2:18" ht="30" hidden="1" customHeight="1">
      <c r="B15715" s="36" t="str">
        <f t="shared" si="3930"/>
        <v>b</v>
      </c>
      <c r="C15715" s="42">
        <v>5</v>
      </c>
      <c r="D15715" s="42"/>
      <c r="F15715" s="343" t="s">
        <v>625</v>
      </c>
      <c r="G15715" s="48" t="s">
        <v>258</v>
      </c>
      <c r="H15715" s="109"/>
      <c r="I15715" s="97">
        <f t="shared" si="3931"/>
        <v>0</v>
      </c>
      <c r="J15715" s="110"/>
      <c r="K15715" s="110"/>
      <c r="L15715" s="97">
        <f t="shared" si="3932"/>
        <v>0</v>
      </c>
      <c r="M15715" s="110"/>
      <c r="N15715" s="110"/>
      <c r="R15715" s="352">
        <f>L15945-[1]გადასახდელები!L14335</f>
        <v>0</v>
      </c>
    </row>
    <row r="15716" spans="2:18" ht="22.5" hidden="1" customHeight="1">
      <c r="B15716" s="36" t="str">
        <f t="shared" si="3930"/>
        <v>b</v>
      </c>
      <c r="C15716" s="42">
        <v>5</v>
      </c>
      <c r="D15716" s="42"/>
      <c r="F15716" s="343" t="s">
        <v>558</v>
      </c>
      <c r="G15716" s="48" t="s">
        <v>259</v>
      </c>
      <c r="H15716" s="109"/>
      <c r="I15716" s="97">
        <f t="shared" si="3931"/>
        <v>0</v>
      </c>
      <c r="J15716" s="110"/>
      <c r="K15716" s="110"/>
      <c r="L15716" s="97">
        <f t="shared" si="3932"/>
        <v>0</v>
      </c>
      <c r="M15716" s="110"/>
      <c r="N15716" s="110"/>
      <c r="R15716" s="352">
        <f>L15946-[1]გადასახდელები!L14336</f>
        <v>0</v>
      </c>
    </row>
    <row r="15717" spans="2:18" ht="33.75" hidden="1" customHeight="1">
      <c r="B15717" s="36" t="str">
        <f t="shared" si="3930"/>
        <v>b</v>
      </c>
      <c r="C15717" s="42">
        <v>5</v>
      </c>
      <c r="D15717" s="42"/>
      <c r="F15717" s="343" t="s">
        <v>626</v>
      </c>
      <c r="G15717" s="48" t="s">
        <v>260</v>
      </c>
      <c r="H15717" s="109"/>
      <c r="I15717" s="97">
        <f t="shared" si="3931"/>
        <v>0</v>
      </c>
      <c r="J15717" s="110"/>
      <c r="K15717" s="110"/>
      <c r="L15717" s="97">
        <f t="shared" si="3932"/>
        <v>0</v>
      </c>
      <c r="M15717" s="110"/>
      <c r="N15717" s="110"/>
      <c r="R15717" s="352">
        <f>L15947-[1]გადასახდელები!L14337</f>
        <v>0</v>
      </c>
    </row>
    <row r="15718" spans="2:18" ht="24.75" hidden="1" customHeight="1">
      <c r="B15718" s="36" t="str">
        <f t="shared" si="3930"/>
        <v>b</v>
      </c>
      <c r="C15718" s="42">
        <v>5</v>
      </c>
      <c r="D15718" s="42"/>
      <c r="F15718" s="343" t="s">
        <v>627</v>
      </c>
      <c r="G15718" s="48" t="s">
        <v>261</v>
      </c>
      <c r="H15718" s="109"/>
      <c r="I15718" s="97">
        <f t="shared" si="3931"/>
        <v>0</v>
      </c>
      <c r="J15718" s="110"/>
      <c r="K15718" s="110"/>
      <c r="L15718" s="97">
        <f t="shared" si="3932"/>
        <v>0</v>
      </c>
      <c r="M15718" s="110"/>
      <c r="N15718" s="110"/>
      <c r="R15718" s="352">
        <f>L15948-[1]გადასახდელები!L14338</f>
        <v>0</v>
      </c>
    </row>
    <row r="15719" spans="2:18" ht="35.25" hidden="1" customHeight="1">
      <c r="B15719" s="36" t="str">
        <f t="shared" si="3930"/>
        <v>b</v>
      </c>
      <c r="C15719" s="42">
        <v>5</v>
      </c>
      <c r="D15719" s="42"/>
      <c r="F15719" s="343" t="s">
        <v>628</v>
      </c>
      <c r="G15719" s="48" t="s">
        <v>262</v>
      </c>
      <c r="H15719" s="109"/>
      <c r="I15719" s="97">
        <f t="shared" si="3931"/>
        <v>0</v>
      </c>
      <c r="J15719" s="110"/>
      <c r="K15719" s="110"/>
      <c r="L15719" s="97">
        <f t="shared" si="3932"/>
        <v>0</v>
      </c>
      <c r="M15719" s="110"/>
      <c r="N15719" s="110"/>
      <c r="R15719" s="352">
        <f>L15949-[1]გადასახდელები!L14339</f>
        <v>0</v>
      </c>
    </row>
    <row r="15720" spans="2:18" ht="33.75" hidden="1" customHeight="1">
      <c r="B15720" s="36" t="str">
        <f t="shared" si="3930"/>
        <v>b</v>
      </c>
      <c r="C15720" s="42">
        <v>5</v>
      </c>
      <c r="D15720" s="42"/>
      <c r="F15720" s="343" t="s">
        <v>629</v>
      </c>
      <c r="G15720" s="48" t="s">
        <v>263</v>
      </c>
      <c r="H15720" s="109"/>
      <c r="I15720" s="97">
        <f t="shared" si="3931"/>
        <v>0</v>
      </c>
      <c r="J15720" s="110"/>
      <c r="K15720" s="110"/>
      <c r="L15720" s="97">
        <f t="shared" si="3932"/>
        <v>0</v>
      </c>
      <c r="M15720" s="110"/>
      <c r="N15720" s="110"/>
      <c r="R15720" s="352">
        <f>L15950-[1]გადასახდელები!L14340</f>
        <v>0</v>
      </c>
    </row>
    <row r="15721" spans="2:18" ht="20.25" hidden="1" customHeight="1">
      <c r="B15721" s="36" t="str">
        <f t="shared" si="3930"/>
        <v>b</v>
      </c>
      <c r="C15721" s="42">
        <v>5</v>
      </c>
      <c r="D15721" s="42"/>
      <c r="F15721" s="343" t="s">
        <v>630</v>
      </c>
      <c r="G15721" s="48" t="s">
        <v>264</v>
      </c>
      <c r="H15721" s="109"/>
      <c r="I15721" s="97">
        <f t="shared" si="3931"/>
        <v>0</v>
      </c>
      <c r="J15721" s="110"/>
      <c r="K15721" s="110"/>
      <c r="L15721" s="97">
        <f t="shared" si="3932"/>
        <v>0</v>
      </c>
      <c r="M15721" s="110"/>
      <c r="N15721" s="110"/>
      <c r="R15721" s="352">
        <f>L15951-[1]გადასახდელები!L14341</f>
        <v>0</v>
      </c>
    </row>
    <row r="15722" spans="2:18" ht="20.25" hidden="1" customHeight="1">
      <c r="B15722" s="36" t="str">
        <f t="shared" si="3930"/>
        <v>b</v>
      </c>
      <c r="C15722" s="42">
        <v>5</v>
      </c>
      <c r="D15722" s="42"/>
      <c r="F15722" s="343" t="s">
        <v>631</v>
      </c>
      <c r="G15722" s="48" t="s">
        <v>265</v>
      </c>
      <c r="H15722" s="109"/>
      <c r="I15722" s="97">
        <f t="shared" si="3931"/>
        <v>0</v>
      </c>
      <c r="J15722" s="110"/>
      <c r="K15722" s="110"/>
      <c r="L15722" s="97">
        <f t="shared" si="3932"/>
        <v>0</v>
      </c>
      <c r="M15722" s="110"/>
      <c r="N15722" s="110"/>
      <c r="R15722" s="352">
        <f>L15952-[1]გადასახდელები!L14342</f>
        <v>0</v>
      </c>
    </row>
    <row r="15723" spans="2:18" ht="20.25" hidden="1" customHeight="1">
      <c r="B15723" s="36" t="str">
        <f t="shared" ref="B15723:B15786" si="3933">IF(H15723+I15723+L15723&gt;0,"a","b")</f>
        <v>b</v>
      </c>
      <c r="C15723" s="42">
        <v>5</v>
      </c>
      <c r="D15723" s="42"/>
      <c r="F15723" s="343" t="s">
        <v>559</v>
      </c>
      <c r="G15723" s="48" t="s">
        <v>266</v>
      </c>
      <c r="H15723" s="109"/>
      <c r="I15723" s="97">
        <f t="shared" si="3931"/>
        <v>0</v>
      </c>
      <c r="J15723" s="110"/>
      <c r="K15723" s="110"/>
      <c r="L15723" s="97">
        <f t="shared" si="3932"/>
        <v>0</v>
      </c>
      <c r="M15723" s="110"/>
      <c r="N15723" s="110"/>
      <c r="R15723" s="352">
        <f>L15953-[1]გადასახდელები!L14343</f>
        <v>0</v>
      </c>
    </row>
    <row r="15724" spans="2:18" ht="20.25" hidden="1" customHeight="1">
      <c r="B15724" s="36" t="str">
        <f t="shared" si="3933"/>
        <v>b</v>
      </c>
      <c r="C15724" s="42">
        <v>5</v>
      </c>
      <c r="D15724" s="42"/>
      <c r="F15724" s="343" t="s">
        <v>632</v>
      </c>
      <c r="G15724" s="48" t="s">
        <v>267</v>
      </c>
      <c r="H15724" s="109"/>
      <c r="I15724" s="97">
        <f t="shared" si="3931"/>
        <v>0</v>
      </c>
      <c r="J15724" s="110"/>
      <c r="K15724" s="110"/>
      <c r="L15724" s="97">
        <f t="shared" si="3932"/>
        <v>0</v>
      </c>
      <c r="M15724" s="110"/>
      <c r="N15724" s="110"/>
      <c r="R15724" s="352">
        <f>L15954-[1]გადასახდელები!L14344</f>
        <v>0</v>
      </c>
    </row>
    <row r="15725" spans="2:18" ht="34.5" hidden="1" customHeight="1">
      <c r="B15725" s="36" t="str">
        <f t="shared" si="3933"/>
        <v>b</v>
      </c>
      <c r="C15725" s="42">
        <v>5</v>
      </c>
      <c r="D15725" s="42"/>
      <c r="F15725" s="343" t="s">
        <v>633</v>
      </c>
      <c r="G15725" s="48" t="s">
        <v>268</v>
      </c>
      <c r="H15725" s="109"/>
      <c r="I15725" s="97">
        <f t="shared" si="3931"/>
        <v>0</v>
      </c>
      <c r="J15725" s="110"/>
      <c r="K15725" s="110"/>
      <c r="L15725" s="97">
        <f t="shared" si="3932"/>
        <v>0</v>
      </c>
      <c r="M15725" s="110"/>
      <c r="N15725" s="110"/>
      <c r="R15725" s="352">
        <f>L15955-[1]გადასახდელები!L14345</f>
        <v>0</v>
      </c>
    </row>
    <row r="15726" spans="2:18" ht="30.75" hidden="1" customHeight="1">
      <c r="B15726" s="36" t="str">
        <f t="shared" si="3933"/>
        <v>b</v>
      </c>
      <c r="C15726" s="42">
        <v>5</v>
      </c>
      <c r="D15726" s="42"/>
      <c r="F15726" s="343" t="s">
        <v>560</v>
      </c>
      <c r="G15726" s="48" t="s">
        <v>269</v>
      </c>
      <c r="H15726" s="109"/>
      <c r="I15726" s="97">
        <f t="shared" si="3931"/>
        <v>0</v>
      </c>
      <c r="J15726" s="110"/>
      <c r="K15726" s="110"/>
      <c r="L15726" s="97">
        <f t="shared" si="3932"/>
        <v>0</v>
      </c>
      <c r="M15726" s="110"/>
      <c r="N15726" s="110"/>
      <c r="R15726" s="352">
        <f>L15956-[1]გადასახდელები!L14346</f>
        <v>0</v>
      </c>
    </row>
    <row r="15727" spans="2:18" ht="20.25" hidden="1" customHeight="1">
      <c r="B15727" s="36" t="str">
        <f t="shared" si="3933"/>
        <v>b</v>
      </c>
      <c r="C15727" s="42">
        <v>3</v>
      </c>
      <c r="D15727" s="42"/>
      <c r="F15727" s="343" t="s">
        <v>634</v>
      </c>
      <c r="G15727" s="57" t="s">
        <v>209</v>
      </c>
      <c r="H15727" s="111"/>
      <c r="I15727" s="90">
        <f t="shared" si="3931"/>
        <v>0</v>
      </c>
      <c r="J15727" s="112"/>
      <c r="K15727" s="112"/>
      <c r="L15727" s="90">
        <f t="shared" si="3932"/>
        <v>0</v>
      </c>
      <c r="M15727" s="112"/>
      <c r="N15727" s="112"/>
      <c r="R15727" s="352">
        <f>L15957-[1]გადასახდელები!L14347</f>
        <v>0</v>
      </c>
    </row>
    <row r="15728" spans="2:18" ht="20.25" hidden="1" customHeight="1">
      <c r="B15728" s="36" t="str">
        <f t="shared" si="3933"/>
        <v>b</v>
      </c>
      <c r="C15728" s="42">
        <v>3</v>
      </c>
      <c r="D15728" s="42"/>
      <c r="F15728" s="342" t="s">
        <v>635</v>
      </c>
      <c r="G15728" s="57" t="s">
        <v>208</v>
      </c>
      <c r="H15728" s="89">
        <f>H15729+H15734+H15735</f>
        <v>0</v>
      </c>
      <c r="I15728" s="90">
        <f t="shared" si="3931"/>
        <v>0</v>
      </c>
      <c r="J15728" s="92">
        <f>J15729+J15734+J15735</f>
        <v>0</v>
      </c>
      <c r="K15728" s="92">
        <f>K15729+K15734+K15735</f>
        <v>0</v>
      </c>
      <c r="L15728" s="90">
        <f t="shared" si="3932"/>
        <v>0</v>
      </c>
      <c r="M15728" s="92">
        <f>M15729+M15734+M15735</f>
        <v>0</v>
      </c>
      <c r="N15728" s="92">
        <f>N15729+N15734+N15735</f>
        <v>0</v>
      </c>
      <c r="O15728" s="82" t="s">
        <v>146</v>
      </c>
      <c r="R15728" s="352">
        <f>L15958-[1]გადასახდელები!L14348</f>
        <v>0</v>
      </c>
    </row>
    <row r="15729" spans="2:18" ht="20.25" hidden="1" customHeight="1">
      <c r="B15729" s="36" t="str">
        <f t="shared" si="3933"/>
        <v>b</v>
      </c>
      <c r="C15729" s="42">
        <v>4</v>
      </c>
      <c r="D15729" s="42"/>
      <c r="F15729" s="342" t="s">
        <v>636</v>
      </c>
      <c r="G15729" s="47" t="s">
        <v>270</v>
      </c>
      <c r="H15729" s="93">
        <f>SUM(H15730:H15733)</f>
        <v>0</v>
      </c>
      <c r="I15729" s="94">
        <f t="shared" si="3931"/>
        <v>0</v>
      </c>
      <c r="J15729" s="95">
        <f>SUM(J15730:J15733)</f>
        <v>0</v>
      </c>
      <c r="K15729" s="95">
        <f>SUM(K15730:K15733)</f>
        <v>0</v>
      </c>
      <c r="L15729" s="94">
        <f t="shared" si="3932"/>
        <v>0</v>
      </c>
      <c r="M15729" s="95">
        <f>SUM(M15730:M15733)</f>
        <v>0</v>
      </c>
      <c r="N15729" s="95">
        <f>SUM(N15730:N15733)</f>
        <v>0</v>
      </c>
      <c r="O15729" s="82" t="s">
        <v>146</v>
      </c>
      <c r="R15729" s="352">
        <f>L15959-[1]გადასახდელები!L14349</f>
        <v>0</v>
      </c>
    </row>
    <row r="15730" spans="2:18" ht="20.25" hidden="1" customHeight="1">
      <c r="B15730" s="36" t="str">
        <f t="shared" si="3933"/>
        <v>b</v>
      </c>
      <c r="C15730" s="42">
        <v>5</v>
      </c>
      <c r="D15730" s="42"/>
      <c r="F15730" s="343" t="s">
        <v>637</v>
      </c>
      <c r="G15730" s="48" t="s">
        <v>271</v>
      </c>
      <c r="H15730" s="101"/>
      <c r="I15730" s="97">
        <f t="shared" si="3931"/>
        <v>0</v>
      </c>
      <c r="J15730" s="102"/>
      <c r="K15730" s="102"/>
      <c r="L15730" s="97">
        <f t="shared" si="3932"/>
        <v>0</v>
      </c>
      <c r="M15730" s="102"/>
      <c r="N15730" s="102"/>
      <c r="R15730" s="352">
        <f>L15960-[1]გადასახდელები!L14350</f>
        <v>0</v>
      </c>
    </row>
    <row r="15731" spans="2:18" ht="20.25" hidden="1" customHeight="1">
      <c r="B15731" s="36" t="str">
        <f t="shared" si="3933"/>
        <v>b</v>
      </c>
      <c r="C15731" s="42">
        <v>5</v>
      </c>
      <c r="D15731" s="42"/>
      <c r="F15731" s="343" t="s">
        <v>638</v>
      </c>
      <c r="G15731" s="48" t="s">
        <v>272</v>
      </c>
      <c r="H15731" s="101"/>
      <c r="I15731" s="97">
        <f t="shared" si="3931"/>
        <v>0</v>
      </c>
      <c r="J15731" s="102"/>
      <c r="K15731" s="102"/>
      <c r="L15731" s="97">
        <f t="shared" si="3932"/>
        <v>0</v>
      </c>
      <c r="M15731" s="102"/>
      <c r="N15731" s="102"/>
      <c r="R15731" s="352">
        <f>L15961-[1]გადასახდელები!L14351</f>
        <v>0</v>
      </c>
    </row>
    <row r="15732" spans="2:18" ht="20.25" hidden="1" customHeight="1">
      <c r="B15732" s="36" t="str">
        <f t="shared" si="3933"/>
        <v>b</v>
      </c>
      <c r="C15732" s="42">
        <v>5</v>
      </c>
      <c r="D15732" s="42"/>
      <c r="F15732" s="343" t="s">
        <v>639</v>
      </c>
      <c r="G15732" s="48" t="s">
        <v>273</v>
      </c>
      <c r="H15732" s="101"/>
      <c r="I15732" s="97">
        <f t="shared" si="3931"/>
        <v>0</v>
      </c>
      <c r="J15732" s="102"/>
      <c r="K15732" s="102"/>
      <c r="L15732" s="97">
        <f t="shared" si="3932"/>
        <v>0</v>
      </c>
      <c r="M15732" s="102"/>
      <c r="N15732" s="102"/>
      <c r="R15732" s="352">
        <f>L15962-[1]გადასახდელები!L14352</f>
        <v>0</v>
      </c>
    </row>
    <row r="15733" spans="2:18" ht="20.25" hidden="1" customHeight="1">
      <c r="B15733" s="36" t="str">
        <f t="shared" si="3933"/>
        <v>b</v>
      </c>
      <c r="C15733" s="42">
        <v>5</v>
      </c>
      <c r="D15733" s="42"/>
      <c r="F15733" s="343" t="s">
        <v>640</v>
      </c>
      <c r="G15733" s="48" t="s">
        <v>274</v>
      </c>
      <c r="H15733" s="101"/>
      <c r="I15733" s="97">
        <f t="shared" si="3931"/>
        <v>0</v>
      </c>
      <c r="J15733" s="102"/>
      <c r="K15733" s="102"/>
      <c r="L15733" s="97">
        <f t="shared" si="3932"/>
        <v>0</v>
      </c>
      <c r="M15733" s="102"/>
      <c r="N15733" s="102"/>
      <c r="R15733" s="352">
        <f>L15963-[1]გადასახდელები!L14353</f>
        <v>0</v>
      </c>
    </row>
    <row r="15734" spans="2:18" ht="20.25" hidden="1" customHeight="1">
      <c r="B15734" s="36" t="str">
        <f t="shared" si="3933"/>
        <v>b</v>
      </c>
      <c r="C15734" s="42">
        <v>4</v>
      </c>
      <c r="D15734" s="42"/>
      <c r="F15734" s="343" t="s">
        <v>641</v>
      </c>
      <c r="G15734" s="47" t="s">
        <v>275</v>
      </c>
      <c r="H15734" s="103"/>
      <c r="I15734" s="94">
        <f t="shared" si="3931"/>
        <v>0</v>
      </c>
      <c r="J15734" s="104"/>
      <c r="K15734" s="104"/>
      <c r="L15734" s="94">
        <f t="shared" si="3932"/>
        <v>0</v>
      </c>
      <c r="M15734" s="104"/>
      <c r="N15734" s="104"/>
      <c r="R15734" s="352">
        <f>L15964-[1]გადასახდელები!L14354</f>
        <v>0</v>
      </c>
    </row>
    <row r="15735" spans="2:18" ht="36" hidden="1" customHeight="1">
      <c r="B15735" s="36" t="str">
        <f t="shared" si="3933"/>
        <v>b</v>
      </c>
      <c r="C15735" s="42">
        <v>4</v>
      </c>
      <c r="D15735" s="42"/>
      <c r="F15735" s="343" t="s">
        <v>642</v>
      </c>
      <c r="G15735" s="47" t="s">
        <v>276</v>
      </c>
      <c r="H15735" s="103"/>
      <c r="I15735" s="94">
        <f t="shared" si="3931"/>
        <v>0</v>
      </c>
      <c r="J15735" s="104"/>
      <c r="K15735" s="104"/>
      <c r="L15735" s="94">
        <f t="shared" si="3932"/>
        <v>0</v>
      </c>
      <c r="M15735" s="104"/>
      <c r="N15735" s="104"/>
      <c r="R15735" s="352">
        <f>L15965-[1]გადასახდელები!L14355</f>
        <v>0</v>
      </c>
    </row>
    <row r="15736" spans="2:18" ht="20.25" hidden="1" customHeight="1">
      <c r="B15736" s="36" t="str">
        <f t="shared" si="3933"/>
        <v>b</v>
      </c>
      <c r="C15736" s="42">
        <v>3</v>
      </c>
      <c r="D15736" s="42"/>
      <c r="F15736" s="343" t="s">
        <v>561</v>
      </c>
      <c r="G15736" s="57" t="s">
        <v>202</v>
      </c>
      <c r="H15736" s="111"/>
      <c r="I15736" s="90">
        <f t="shared" si="3931"/>
        <v>0</v>
      </c>
      <c r="J15736" s="112"/>
      <c r="K15736" s="112"/>
      <c r="L15736" s="90">
        <f t="shared" si="3932"/>
        <v>0</v>
      </c>
      <c r="M15736" s="112"/>
      <c r="N15736" s="112"/>
      <c r="R15736" s="352">
        <f>L15966-[1]გადასახდელები!L14356</f>
        <v>0</v>
      </c>
    </row>
    <row r="15737" spans="2:18" ht="20.25" hidden="1" customHeight="1">
      <c r="B15737" s="36" t="str">
        <f t="shared" si="3933"/>
        <v>b</v>
      </c>
      <c r="C15737" s="42">
        <v>3</v>
      </c>
      <c r="D15737" s="42"/>
      <c r="F15737" s="342" t="s">
        <v>562</v>
      </c>
      <c r="G15737" s="57" t="s">
        <v>203</v>
      </c>
      <c r="H15737" s="89">
        <f>H15738+H15741+H15744</f>
        <v>0</v>
      </c>
      <c r="I15737" s="90">
        <f t="shared" si="3931"/>
        <v>0</v>
      </c>
      <c r="J15737" s="92">
        <f>J15738+J15741+J15744</f>
        <v>0</v>
      </c>
      <c r="K15737" s="92">
        <f>K15738+K15741+K15744</f>
        <v>0</v>
      </c>
      <c r="L15737" s="90">
        <f t="shared" si="3932"/>
        <v>0</v>
      </c>
      <c r="M15737" s="92">
        <f>M15738+M15741+M15744</f>
        <v>0</v>
      </c>
      <c r="N15737" s="92">
        <f>N15738+N15741+N15744</f>
        <v>0</v>
      </c>
      <c r="O15737" s="82" t="s">
        <v>146</v>
      </c>
      <c r="R15737" s="352">
        <f>L15967-[1]გადასახდელები!L14357</f>
        <v>0</v>
      </c>
    </row>
    <row r="15738" spans="2:18" ht="20.25" hidden="1" customHeight="1">
      <c r="B15738" s="36" t="str">
        <f t="shared" si="3933"/>
        <v>b</v>
      </c>
      <c r="C15738" s="42">
        <v>4</v>
      </c>
      <c r="D15738" s="42"/>
      <c r="F15738" s="342" t="s">
        <v>643</v>
      </c>
      <c r="G15738" s="47" t="s">
        <v>277</v>
      </c>
      <c r="H15738" s="93">
        <f>SUM(H15739:H15740)</f>
        <v>0</v>
      </c>
      <c r="I15738" s="94">
        <f t="shared" si="3931"/>
        <v>0</v>
      </c>
      <c r="J15738" s="95">
        <f>SUM(J15739:J15740)</f>
        <v>0</v>
      </c>
      <c r="K15738" s="95">
        <f>SUM(K15739:K15740)</f>
        <v>0</v>
      </c>
      <c r="L15738" s="94">
        <f t="shared" si="3932"/>
        <v>0</v>
      </c>
      <c r="M15738" s="95">
        <f>SUM(M15739:M15740)</f>
        <v>0</v>
      </c>
      <c r="N15738" s="95">
        <f>SUM(N15739:N15740)</f>
        <v>0</v>
      </c>
      <c r="O15738" s="82" t="s">
        <v>146</v>
      </c>
      <c r="R15738" s="352">
        <f>L15968-[1]გადასახდელები!L14358</f>
        <v>0</v>
      </c>
    </row>
    <row r="15739" spans="2:18" ht="20.25" hidden="1" customHeight="1">
      <c r="B15739" s="36" t="str">
        <f t="shared" si="3933"/>
        <v>b</v>
      </c>
      <c r="C15739" s="42">
        <v>5</v>
      </c>
      <c r="D15739" s="42"/>
      <c r="F15739" s="343" t="s">
        <v>644</v>
      </c>
      <c r="G15739" s="48" t="s">
        <v>278</v>
      </c>
      <c r="H15739" s="101"/>
      <c r="I15739" s="97">
        <f t="shared" si="3931"/>
        <v>0</v>
      </c>
      <c r="J15739" s="102"/>
      <c r="K15739" s="102"/>
      <c r="L15739" s="97">
        <f t="shared" si="3932"/>
        <v>0</v>
      </c>
      <c r="M15739" s="102"/>
      <c r="N15739" s="102"/>
      <c r="R15739" s="352">
        <f>L15969-[1]გადასახდელები!L14359</f>
        <v>0</v>
      </c>
    </row>
    <row r="15740" spans="2:18" ht="20.25" hidden="1" customHeight="1">
      <c r="B15740" s="36" t="str">
        <f t="shared" si="3933"/>
        <v>b</v>
      </c>
      <c r="C15740" s="42">
        <v>5</v>
      </c>
      <c r="D15740" s="42"/>
      <c r="F15740" s="343" t="s">
        <v>645</v>
      </c>
      <c r="G15740" s="48" t="s">
        <v>204</v>
      </c>
      <c r="H15740" s="101"/>
      <c r="I15740" s="97">
        <f t="shared" si="3931"/>
        <v>0</v>
      </c>
      <c r="J15740" s="102"/>
      <c r="K15740" s="102"/>
      <c r="L15740" s="97">
        <f t="shared" si="3932"/>
        <v>0</v>
      </c>
      <c r="M15740" s="102"/>
      <c r="N15740" s="102"/>
      <c r="R15740" s="352">
        <f>L15970-[1]გადასახდელები!L14360</f>
        <v>0</v>
      </c>
    </row>
    <row r="15741" spans="2:18" ht="20.25" hidden="1" customHeight="1">
      <c r="B15741" s="36" t="str">
        <f t="shared" si="3933"/>
        <v>b</v>
      </c>
      <c r="C15741" s="42">
        <v>4</v>
      </c>
      <c r="D15741" s="42"/>
      <c r="F15741" s="342" t="s">
        <v>646</v>
      </c>
      <c r="G15741" s="47" t="s">
        <v>279</v>
      </c>
      <c r="H15741" s="93">
        <f>SUM(H15742:H15743)</f>
        <v>0</v>
      </c>
      <c r="I15741" s="94">
        <f t="shared" si="3931"/>
        <v>0</v>
      </c>
      <c r="J15741" s="95">
        <f>SUM(J15742:J15743)</f>
        <v>0</v>
      </c>
      <c r="K15741" s="95">
        <f>SUM(K15742:K15743)</f>
        <v>0</v>
      </c>
      <c r="L15741" s="94">
        <f t="shared" si="3932"/>
        <v>0</v>
      </c>
      <c r="M15741" s="95">
        <f>SUM(M15742:M15743)</f>
        <v>0</v>
      </c>
      <c r="N15741" s="95">
        <f>SUM(N15742:N15743)</f>
        <v>0</v>
      </c>
      <c r="O15741" s="82" t="s">
        <v>146</v>
      </c>
      <c r="R15741" s="352">
        <f>L15971-[1]გადასახდელები!L14361</f>
        <v>0</v>
      </c>
    </row>
    <row r="15742" spans="2:18" ht="20.25" hidden="1" customHeight="1">
      <c r="B15742" s="36" t="str">
        <f t="shared" si="3933"/>
        <v>b</v>
      </c>
      <c r="C15742" s="42">
        <v>5</v>
      </c>
      <c r="D15742" s="42"/>
      <c r="F15742" s="343" t="s">
        <v>647</v>
      </c>
      <c r="G15742" s="48" t="s">
        <v>278</v>
      </c>
      <c r="H15742" s="101"/>
      <c r="I15742" s="97">
        <f t="shared" si="3931"/>
        <v>0</v>
      </c>
      <c r="J15742" s="102"/>
      <c r="K15742" s="102"/>
      <c r="L15742" s="97">
        <f t="shared" si="3932"/>
        <v>0</v>
      </c>
      <c r="M15742" s="102"/>
      <c r="N15742" s="102"/>
      <c r="R15742" s="352">
        <f>L15972-[1]გადასახდელები!L14362</f>
        <v>0</v>
      </c>
    </row>
    <row r="15743" spans="2:18" ht="20.25" hidden="1" customHeight="1">
      <c r="B15743" s="36" t="str">
        <f t="shared" si="3933"/>
        <v>b</v>
      </c>
      <c r="C15743" s="42">
        <v>5</v>
      </c>
      <c r="D15743" s="42"/>
      <c r="F15743" s="343" t="s">
        <v>648</v>
      </c>
      <c r="G15743" s="48" t="s">
        <v>204</v>
      </c>
      <c r="H15743" s="101"/>
      <c r="I15743" s="97">
        <f t="shared" si="3931"/>
        <v>0</v>
      </c>
      <c r="J15743" s="102"/>
      <c r="K15743" s="102"/>
      <c r="L15743" s="97">
        <f t="shared" si="3932"/>
        <v>0</v>
      </c>
      <c r="M15743" s="102"/>
      <c r="N15743" s="102"/>
      <c r="R15743" s="352">
        <f>L15973-[1]გადასახდელები!L14363</f>
        <v>0</v>
      </c>
    </row>
    <row r="15744" spans="2:18" ht="20.25" hidden="1" customHeight="1">
      <c r="B15744" s="36" t="str">
        <f t="shared" si="3933"/>
        <v>b</v>
      </c>
      <c r="C15744" s="42">
        <v>4</v>
      </c>
      <c r="D15744" s="42"/>
      <c r="F15744" s="342" t="s">
        <v>563</v>
      </c>
      <c r="G15744" s="47" t="s">
        <v>280</v>
      </c>
      <c r="H15744" s="93">
        <f>SUM(H15745:H15746)</f>
        <v>0</v>
      </c>
      <c r="I15744" s="94">
        <f t="shared" si="3931"/>
        <v>0</v>
      </c>
      <c r="J15744" s="95">
        <f>SUM(J15745:J15746)</f>
        <v>0</v>
      </c>
      <c r="K15744" s="95">
        <f>SUM(K15745:K15746)</f>
        <v>0</v>
      </c>
      <c r="L15744" s="94">
        <f t="shared" si="3932"/>
        <v>0</v>
      </c>
      <c r="M15744" s="95">
        <f>SUM(M15745:M15746)</f>
        <v>0</v>
      </c>
      <c r="N15744" s="95">
        <f>SUM(N15745:N15746)</f>
        <v>0</v>
      </c>
      <c r="O15744" s="82" t="s">
        <v>146</v>
      </c>
      <c r="R15744" s="352">
        <f>L15974-[1]გადასახდელები!L14364</f>
        <v>0</v>
      </c>
    </row>
    <row r="15745" spans="2:18" ht="20.25" hidden="1" customHeight="1">
      <c r="B15745" s="36" t="str">
        <f t="shared" si="3933"/>
        <v>b</v>
      </c>
      <c r="C15745" s="42">
        <v>5</v>
      </c>
      <c r="D15745" s="42"/>
      <c r="F15745" s="343" t="s">
        <v>649</v>
      </c>
      <c r="G15745" s="48" t="s">
        <v>278</v>
      </c>
      <c r="H15745" s="101"/>
      <c r="I15745" s="97">
        <f t="shared" si="3931"/>
        <v>0</v>
      </c>
      <c r="J15745" s="102"/>
      <c r="K15745" s="102"/>
      <c r="L15745" s="97">
        <f t="shared" si="3932"/>
        <v>0</v>
      </c>
      <c r="M15745" s="102"/>
      <c r="N15745" s="102"/>
      <c r="R15745" s="352">
        <f>L15975-[1]გადასახდელები!L14365</f>
        <v>0</v>
      </c>
    </row>
    <row r="15746" spans="2:18" ht="20.25" hidden="1" customHeight="1">
      <c r="B15746" s="36" t="str">
        <f t="shared" si="3933"/>
        <v>b</v>
      </c>
      <c r="C15746" s="42">
        <v>5</v>
      </c>
      <c r="D15746" s="42"/>
      <c r="F15746" s="343" t="s">
        <v>564</v>
      </c>
      <c r="G15746" s="48" t="s">
        <v>204</v>
      </c>
      <c r="H15746" s="101"/>
      <c r="I15746" s="97">
        <f t="shared" si="3931"/>
        <v>0</v>
      </c>
      <c r="J15746" s="102"/>
      <c r="K15746" s="102"/>
      <c r="L15746" s="97">
        <f t="shared" si="3932"/>
        <v>0</v>
      </c>
      <c r="M15746" s="102"/>
      <c r="N15746" s="102"/>
      <c r="R15746" s="352">
        <f>L15976-[1]გადასახდელები!L14366</f>
        <v>0</v>
      </c>
    </row>
    <row r="15747" spans="2:18" ht="20.25" customHeight="1">
      <c r="B15747" s="36" t="str">
        <f t="shared" si="3933"/>
        <v>a</v>
      </c>
      <c r="C15747" s="42">
        <v>3</v>
      </c>
      <c r="D15747" s="42"/>
      <c r="F15747" s="342" t="s">
        <v>565</v>
      </c>
      <c r="G15747" s="57" t="s">
        <v>206</v>
      </c>
      <c r="H15747" s="89">
        <f>H15748+H15751+H15754</f>
        <v>2.4</v>
      </c>
      <c r="I15747" s="90">
        <f t="shared" si="3931"/>
        <v>6</v>
      </c>
      <c r="J15747" s="92">
        <f>J15748+J15751+J15754</f>
        <v>0</v>
      </c>
      <c r="K15747" s="92">
        <f>K15748+K15751+K15754</f>
        <v>6</v>
      </c>
      <c r="L15747" s="90">
        <f t="shared" si="3932"/>
        <v>0.75</v>
      </c>
      <c r="M15747" s="92">
        <f>M15748+M15751+M15754</f>
        <v>0</v>
      </c>
      <c r="N15747" s="92">
        <f>N15748+N15751+N15754</f>
        <v>0.75</v>
      </c>
      <c r="O15747" s="82" t="s">
        <v>146</v>
      </c>
      <c r="R15747" s="352">
        <f>L15977-[1]გადასახდელები!L14367</f>
        <v>17.942</v>
      </c>
    </row>
    <row r="15748" spans="2:18" ht="20.25" hidden="1" customHeight="1">
      <c r="B15748" s="36" t="str">
        <f t="shared" si="3933"/>
        <v>b</v>
      </c>
      <c r="C15748" s="42">
        <v>4</v>
      </c>
      <c r="D15748" s="42"/>
      <c r="F15748" s="342" t="s">
        <v>650</v>
      </c>
      <c r="G15748" s="47" t="s">
        <v>281</v>
      </c>
      <c r="H15748" s="93">
        <f>SUM(H15749:H15750)</f>
        <v>0</v>
      </c>
      <c r="I15748" s="94">
        <f t="shared" si="3931"/>
        <v>0</v>
      </c>
      <c r="J15748" s="95">
        <f>SUM(J15749:J15750)</f>
        <v>0</v>
      </c>
      <c r="K15748" s="95">
        <f>SUM(K15749:K15750)</f>
        <v>0</v>
      </c>
      <c r="L15748" s="94">
        <f t="shared" si="3932"/>
        <v>0</v>
      </c>
      <c r="M15748" s="95">
        <f>SUM(M15749:M15750)</f>
        <v>0</v>
      </c>
      <c r="N15748" s="95">
        <f>SUM(N15749:N15750)</f>
        <v>0</v>
      </c>
      <c r="O15748" s="82" t="s">
        <v>146</v>
      </c>
      <c r="R15748" s="352">
        <f>L15978-[1]გადასახდელები!L14368</f>
        <v>-20</v>
      </c>
    </row>
    <row r="15749" spans="2:18" ht="20.25" hidden="1" customHeight="1">
      <c r="B15749" s="36" t="str">
        <f t="shared" si="3933"/>
        <v>b</v>
      </c>
      <c r="C15749" s="42">
        <v>5</v>
      </c>
      <c r="D15749" s="42"/>
      <c r="F15749" s="343" t="s">
        <v>651</v>
      </c>
      <c r="G15749" s="48" t="s">
        <v>282</v>
      </c>
      <c r="H15749" s="101"/>
      <c r="I15749" s="97">
        <f t="shared" si="3931"/>
        <v>0</v>
      </c>
      <c r="J15749" s="102"/>
      <c r="K15749" s="102"/>
      <c r="L15749" s="97">
        <f t="shared" si="3932"/>
        <v>0</v>
      </c>
      <c r="M15749" s="102"/>
      <c r="N15749" s="102"/>
      <c r="R15749" s="352">
        <f>L15979-[1]გადასახდელები!L14369</f>
        <v>-20</v>
      </c>
    </row>
    <row r="15750" spans="2:18" ht="20.25" hidden="1" customHeight="1">
      <c r="B15750" s="36" t="str">
        <f t="shared" si="3933"/>
        <v>b</v>
      </c>
      <c r="C15750" s="42">
        <v>5</v>
      </c>
      <c r="D15750" s="42"/>
      <c r="F15750" s="343" t="s">
        <v>652</v>
      </c>
      <c r="G15750" s="48" t="s">
        <v>283</v>
      </c>
      <c r="H15750" s="101"/>
      <c r="I15750" s="97">
        <f t="shared" si="3931"/>
        <v>0</v>
      </c>
      <c r="J15750" s="102"/>
      <c r="K15750" s="102"/>
      <c r="L15750" s="97">
        <f t="shared" si="3932"/>
        <v>0</v>
      </c>
      <c r="M15750" s="102"/>
      <c r="N15750" s="102"/>
      <c r="R15750" s="352">
        <f>L15980-[1]გადასახდელები!L14370</f>
        <v>0</v>
      </c>
    </row>
    <row r="15751" spans="2:18" ht="20.25" customHeight="1">
      <c r="B15751" s="36" t="str">
        <f t="shared" si="3933"/>
        <v>a</v>
      </c>
      <c r="C15751" s="42">
        <v>4</v>
      </c>
      <c r="D15751" s="42"/>
      <c r="F15751" s="342" t="s">
        <v>566</v>
      </c>
      <c r="G15751" s="47" t="s">
        <v>284</v>
      </c>
      <c r="H15751" s="93">
        <f>SUM(H15752:H15753)</f>
        <v>2.4</v>
      </c>
      <c r="I15751" s="94">
        <f t="shared" si="3931"/>
        <v>6</v>
      </c>
      <c r="J15751" s="95">
        <f>SUM(J15752:J15753)</f>
        <v>0</v>
      </c>
      <c r="K15751" s="95">
        <f>SUM(K15752:K15753)</f>
        <v>6</v>
      </c>
      <c r="L15751" s="94">
        <f t="shared" si="3932"/>
        <v>0.75</v>
      </c>
      <c r="M15751" s="95">
        <f>SUM(M15752:M15753)</f>
        <v>0</v>
      </c>
      <c r="N15751" s="95">
        <f>SUM(N15752:N15753)</f>
        <v>0.75</v>
      </c>
      <c r="O15751" s="82" t="s">
        <v>146</v>
      </c>
      <c r="R15751" s="352">
        <f>L15981-[1]გადასახდელები!L14371</f>
        <v>37.942</v>
      </c>
    </row>
    <row r="15752" spans="2:18" ht="20.25" customHeight="1" thickBot="1">
      <c r="B15752" s="36" t="str">
        <f t="shared" si="3933"/>
        <v>a</v>
      </c>
      <c r="C15752" s="42">
        <v>5</v>
      </c>
      <c r="D15752" s="42"/>
      <c r="F15752" s="343" t="s">
        <v>567</v>
      </c>
      <c r="G15752" s="48" t="s">
        <v>282</v>
      </c>
      <c r="H15752" s="101">
        <v>2.4</v>
      </c>
      <c r="I15752" s="97">
        <f t="shared" si="3931"/>
        <v>6</v>
      </c>
      <c r="J15752" s="102"/>
      <c r="K15752" s="102">
        <v>6</v>
      </c>
      <c r="L15752" s="97">
        <f t="shared" si="3932"/>
        <v>0.75</v>
      </c>
      <c r="M15752" s="102"/>
      <c r="N15752" s="102">
        <f>0.25+0.25+0.25-0.25+0.25</f>
        <v>0.75</v>
      </c>
      <c r="R15752" s="352">
        <f>L15982-[1]გადასახდელები!L14372</f>
        <v>2.8</v>
      </c>
    </row>
    <row r="15753" spans="2:18" ht="20.25" hidden="1" customHeight="1">
      <c r="B15753" s="36" t="str">
        <f t="shared" si="3933"/>
        <v>b</v>
      </c>
      <c r="C15753" s="42">
        <v>5</v>
      </c>
      <c r="D15753" s="42"/>
      <c r="F15753" s="343" t="s">
        <v>653</v>
      </c>
      <c r="G15753" s="48" t="s">
        <v>283</v>
      </c>
      <c r="H15753" s="101"/>
      <c r="I15753" s="97">
        <f t="shared" si="3931"/>
        <v>0</v>
      </c>
      <c r="J15753" s="102"/>
      <c r="K15753" s="102"/>
      <c r="L15753" s="97">
        <f t="shared" si="3932"/>
        <v>0</v>
      </c>
      <c r="M15753" s="102"/>
      <c r="N15753" s="102"/>
      <c r="R15753" s="352">
        <f>L15983-[1]გადასახდელები!L14373</f>
        <v>35.142000000000003</v>
      </c>
    </row>
    <row r="15754" spans="2:18" ht="20.25" hidden="1" customHeight="1">
      <c r="B15754" s="36" t="str">
        <f t="shared" si="3933"/>
        <v>b</v>
      </c>
      <c r="C15754" s="42">
        <v>4</v>
      </c>
      <c r="D15754" s="42"/>
      <c r="F15754" s="342" t="s">
        <v>654</v>
      </c>
      <c r="G15754" s="47" t="s">
        <v>207</v>
      </c>
      <c r="H15754" s="93">
        <f>SUM(H15755:H15756)</f>
        <v>0</v>
      </c>
      <c r="I15754" s="94">
        <f t="shared" si="3931"/>
        <v>0</v>
      </c>
      <c r="J15754" s="95">
        <f>SUM(J15755:J15756)</f>
        <v>0</v>
      </c>
      <c r="K15754" s="95">
        <f>SUM(K15755:K15756)</f>
        <v>0</v>
      </c>
      <c r="L15754" s="94">
        <f t="shared" si="3932"/>
        <v>0</v>
      </c>
      <c r="M15754" s="95">
        <f>SUM(M15755:M15756)</f>
        <v>0</v>
      </c>
      <c r="N15754" s="95">
        <f>SUM(N15755:N15756)</f>
        <v>0</v>
      </c>
      <c r="O15754" s="82" t="s">
        <v>146</v>
      </c>
      <c r="R15754" s="352">
        <f>L15984-[1]გადასახდელები!L14374</f>
        <v>0</v>
      </c>
    </row>
    <row r="15755" spans="2:18" ht="20.25" hidden="1" customHeight="1">
      <c r="B15755" s="36" t="str">
        <f t="shared" si="3933"/>
        <v>b</v>
      </c>
      <c r="C15755" s="42">
        <v>5</v>
      </c>
      <c r="D15755" s="42"/>
      <c r="F15755" s="343" t="s">
        <v>655</v>
      </c>
      <c r="G15755" s="48" t="s">
        <v>282</v>
      </c>
      <c r="H15755" s="101"/>
      <c r="I15755" s="97">
        <f t="shared" si="3931"/>
        <v>0</v>
      </c>
      <c r="J15755" s="102"/>
      <c r="K15755" s="102"/>
      <c r="L15755" s="97">
        <f t="shared" si="3932"/>
        <v>0</v>
      </c>
      <c r="M15755" s="102"/>
      <c r="N15755" s="102"/>
      <c r="R15755" s="352">
        <f>L15985-[1]გადასახდელები!L14375</f>
        <v>0</v>
      </c>
    </row>
    <row r="15756" spans="2:18" ht="20.25" hidden="1" customHeight="1">
      <c r="B15756" s="36" t="str">
        <f t="shared" si="3933"/>
        <v>b</v>
      </c>
      <c r="C15756" s="42">
        <v>5</v>
      </c>
      <c r="D15756" s="42"/>
      <c r="F15756" s="343" t="s">
        <v>656</v>
      </c>
      <c r="G15756" s="48" t="s">
        <v>283</v>
      </c>
      <c r="H15756" s="101"/>
      <c r="I15756" s="97">
        <f t="shared" si="3931"/>
        <v>0</v>
      </c>
      <c r="J15756" s="102"/>
      <c r="K15756" s="102"/>
      <c r="L15756" s="97">
        <f t="shared" si="3932"/>
        <v>0</v>
      </c>
      <c r="M15756" s="102"/>
      <c r="N15756" s="102"/>
      <c r="R15756" s="352">
        <f>L15986-[1]გადასახდელები!L14376</f>
        <v>0</v>
      </c>
    </row>
    <row r="15757" spans="2:18" ht="20.25" hidden="1" customHeight="1">
      <c r="B15757" s="36" t="str">
        <f t="shared" si="3933"/>
        <v>b</v>
      </c>
      <c r="C15757" s="42">
        <v>3</v>
      </c>
      <c r="D15757" s="42"/>
      <c r="F15757" s="342" t="s">
        <v>568</v>
      </c>
      <c r="G15757" s="57" t="s">
        <v>205</v>
      </c>
      <c r="H15757" s="89">
        <f>H15758+H15759</f>
        <v>0</v>
      </c>
      <c r="I15757" s="90">
        <f t="shared" si="3931"/>
        <v>0</v>
      </c>
      <c r="J15757" s="92">
        <f>J15758+J15759</f>
        <v>0</v>
      </c>
      <c r="K15757" s="92">
        <f>K15758+K15759</f>
        <v>0</v>
      </c>
      <c r="L15757" s="90">
        <f t="shared" si="3932"/>
        <v>0</v>
      </c>
      <c r="M15757" s="92">
        <f>M15758+M15759</f>
        <v>0</v>
      </c>
      <c r="N15757" s="92">
        <f>N15758+N15759</f>
        <v>0</v>
      </c>
      <c r="O15757" s="82" t="s">
        <v>146</v>
      </c>
      <c r="R15757" s="352">
        <f>L15987-[1]გადასახდელები!L14377</f>
        <v>0</v>
      </c>
    </row>
    <row r="15758" spans="2:18" ht="20.25" hidden="1" customHeight="1">
      <c r="B15758" s="36" t="str">
        <f t="shared" si="3933"/>
        <v>b</v>
      </c>
      <c r="C15758" s="42">
        <v>4</v>
      </c>
      <c r="D15758" s="42"/>
      <c r="F15758" s="343" t="s">
        <v>657</v>
      </c>
      <c r="G15758" s="47" t="s">
        <v>285</v>
      </c>
      <c r="H15758" s="103"/>
      <c r="I15758" s="94">
        <f t="shared" si="3931"/>
        <v>0</v>
      </c>
      <c r="J15758" s="104"/>
      <c r="K15758" s="104"/>
      <c r="L15758" s="94">
        <f t="shared" si="3932"/>
        <v>0</v>
      </c>
      <c r="M15758" s="104"/>
      <c r="N15758" s="104"/>
      <c r="R15758" s="352">
        <f>L15988-[1]გადასახდელები!L14378</f>
        <v>0</v>
      </c>
    </row>
    <row r="15759" spans="2:18" ht="20.25" hidden="1" customHeight="1">
      <c r="B15759" s="36" t="str">
        <f t="shared" si="3933"/>
        <v>b</v>
      </c>
      <c r="C15759" s="42">
        <v>4</v>
      </c>
      <c r="D15759" s="42"/>
      <c r="F15759" s="342" t="s">
        <v>570</v>
      </c>
      <c r="G15759" s="47" t="s">
        <v>286</v>
      </c>
      <c r="H15759" s="93">
        <f>H15760+H15779</f>
        <v>0</v>
      </c>
      <c r="I15759" s="94">
        <f t="shared" si="3931"/>
        <v>0</v>
      </c>
      <c r="J15759" s="95">
        <f>J15760+J15779</f>
        <v>0</v>
      </c>
      <c r="K15759" s="95">
        <f>K15760+K15779</f>
        <v>0</v>
      </c>
      <c r="L15759" s="94">
        <f t="shared" si="3932"/>
        <v>0</v>
      </c>
      <c r="M15759" s="95">
        <f>M15760+M15779</f>
        <v>0</v>
      </c>
      <c r="N15759" s="95">
        <f>N15760+N15779</f>
        <v>0</v>
      </c>
      <c r="O15759" s="82" t="s">
        <v>146</v>
      </c>
      <c r="R15759" s="352">
        <f>L15989-[1]გადასახდელები!L14379</f>
        <v>0</v>
      </c>
    </row>
    <row r="15760" spans="2:18" ht="20.25" hidden="1" customHeight="1">
      <c r="B15760" s="36" t="str">
        <f t="shared" si="3933"/>
        <v>b</v>
      </c>
      <c r="C15760" s="42">
        <v>5</v>
      </c>
      <c r="D15760" s="42"/>
      <c r="F15760" s="342" t="s">
        <v>569</v>
      </c>
      <c r="G15760" s="48" t="s">
        <v>287</v>
      </c>
      <c r="H15760" s="113">
        <f>SUM(H15761:H15778)</f>
        <v>0</v>
      </c>
      <c r="I15760" s="97">
        <f t="shared" si="3931"/>
        <v>0</v>
      </c>
      <c r="J15760" s="114">
        <f>SUM(J15761:J15778)</f>
        <v>0</v>
      </c>
      <c r="K15760" s="114">
        <f>SUM(K15761:K15778)</f>
        <v>0</v>
      </c>
      <c r="L15760" s="97">
        <f t="shared" si="3932"/>
        <v>0</v>
      </c>
      <c r="M15760" s="114">
        <f>SUM(M15761:M15778)</f>
        <v>0</v>
      </c>
      <c r="N15760" s="114">
        <f>SUM(N15761:N15778)</f>
        <v>0</v>
      </c>
      <c r="O15760" s="82" t="s">
        <v>146</v>
      </c>
      <c r="R15760" s="352">
        <f>L15990-[1]გადასახდელები!L14380</f>
        <v>0</v>
      </c>
    </row>
    <row r="15761" spans="2:18" ht="45" hidden="1" customHeight="1">
      <c r="B15761" s="36" t="str">
        <f t="shared" si="3933"/>
        <v>b</v>
      </c>
      <c r="C15761" s="42">
        <v>6</v>
      </c>
      <c r="D15761" s="42"/>
      <c r="F15761" s="343" t="s">
        <v>658</v>
      </c>
      <c r="G15761" s="45" t="s">
        <v>215</v>
      </c>
      <c r="H15761" s="99"/>
      <c r="I15761" s="105">
        <f t="shared" si="3931"/>
        <v>0</v>
      </c>
      <c r="J15761" s="100"/>
      <c r="K15761" s="100"/>
      <c r="L15761" s="105">
        <f t="shared" si="3932"/>
        <v>0</v>
      </c>
      <c r="M15761" s="100"/>
      <c r="N15761" s="100"/>
      <c r="R15761" s="352">
        <f>L15991-[1]გადასახდელები!L14381</f>
        <v>0</v>
      </c>
    </row>
    <row r="15762" spans="2:18" ht="20.25" hidden="1" customHeight="1">
      <c r="B15762" s="36" t="str">
        <f t="shared" si="3933"/>
        <v>b</v>
      </c>
      <c r="C15762" s="42">
        <v>6</v>
      </c>
      <c r="D15762" s="42"/>
      <c r="F15762" s="343" t="s">
        <v>659</v>
      </c>
      <c r="G15762" s="45" t="s">
        <v>288</v>
      </c>
      <c r="H15762" s="99"/>
      <c r="I15762" s="105">
        <f t="shared" si="3931"/>
        <v>0</v>
      </c>
      <c r="J15762" s="100"/>
      <c r="K15762" s="100"/>
      <c r="L15762" s="105">
        <f t="shared" si="3932"/>
        <v>0</v>
      </c>
      <c r="M15762" s="100"/>
      <c r="N15762" s="100"/>
      <c r="R15762" s="352">
        <f>L15992-[1]გადასახდელები!L14382</f>
        <v>0</v>
      </c>
    </row>
    <row r="15763" spans="2:18" ht="20.25" hidden="1" customHeight="1">
      <c r="B15763" s="36" t="str">
        <f t="shared" si="3933"/>
        <v>b</v>
      </c>
      <c r="C15763" s="42">
        <v>6</v>
      </c>
      <c r="D15763" s="42"/>
      <c r="F15763" s="343" t="s">
        <v>660</v>
      </c>
      <c r="G15763" s="45" t="s">
        <v>289</v>
      </c>
      <c r="H15763" s="99"/>
      <c r="I15763" s="105">
        <f t="shared" si="3931"/>
        <v>0</v>
      </c>
      <c r="J15763" s="100"/>
      <c r="K15763" s="100"/>
      <c r="L15763" s="105">
        <f t="shared" si="3932"/>
        <v>0</v>
      </c>
      <c r="M15763" s="100"/>
      <c r="N15763" s="100"/>
      <c r="R15763" s="352">
        <f>L15993-[1]გადასახდელები!L14383</f>
        <v>0</v>
      </c>
    </row>
    <row r="15764" spans="2:18" ht="20.25" hidden="1" customHeight="1">
      <c r="B15764" s="36" t="str">
        <f t="shared" si="3933"/>
        <v>b</v>
      </c>
      <c r="C15764" s="42">
        <v>6</v>
      </c>
      <c r="D15764" s="42"/>
      <c r="F15764" s="343" t="s">
        <v>661</v>
      </c>
      <c r="G15764" s="45" t="s">
        <v>216</v>
      </c>
      <c r="H15764" s="99"/>
      <c r="I15764" s="105">
        <f t="shared" si="3931"/>
        <v>0</v>
      </c>
      <c r="J15764" s="100"/>
      <c r="K15764" s="100"/>
      <c r="L15764" s="105">
        <f t="shared" si="3932"/>
        <v>0</v>
      </c>
      <c r="M15764" s="100"/>
      <c r="N15764" s="100"/>
      <c r="R15764" s="352">
        <f>L15994-[1]გადასახდელები!L14384</f>
        <v>0</v>
      </c>
    </row>
    <row r="15765" spans="2:18" ht="20.25" hidden="1" customHeight="1">
      <c r="B15765" s="36" t="str">
        <f t="shared" si="3933"/>
        <v>b</v>
      </c>
      <c r="C15765" s="42">
        <v>6</v>
      </c>
      <c r="D15765" s="42"/>
      <c r="F15765" s="343" t="s">
        <v>662</v>
      </c>
      <c r="G15765" s="45" t="s">
        <v>217</v>
      </c>
      <c r="H15765" s="99"/>
      <c r="I15765" s="105">
        <f t="shared" si="3931"/>
        <v>0</v>
      </c>
      <c r="J15765" s="100"/>
      <c r="K15765" s="100"/>
      <c r="L15765" s="105">
        <f t="shared" si="3932"/>
        <v>0</v>
      </c>
      <c r="M15765" s="100"/>
      <c r="N15765" s="100"/>
      <c r="R15765" s="352">
        <f>L15995-[1]გადასახდელები!L14385</f>
        <v>0</v>
      </c>
    </row>
    <row r="15766" spans="2:18" ht="20.25" hidden="1" customHeight="1">
      <c r="B15766" s="36" t="str">
        <f t="shared" si="3933"/>
        <v>b</v>
      </c>
      <c r="C15766" s="42">
        <v>6</v>
      </c>
      <c r="D15766" s="42"/>
      <c r="F15766" s="343" t="s">
        <v>571</v>
      </c>
      <c r="G15766" s="45" t="s">
        <v>290</v>
      </c>
      <c r="H15766" s="99"/>
      <c r="I15766" s="105">
        <f t="shared" si="3931"/>
        <v>0</v>
      </c>
      <c r="J15766" s="100"/>
      <c r="K15766" s="100"/>
      <c r="L15766" s="105">
        <f t="shared" si="3932"/>
        <v>0</v>
      </c>
      <c r="M15766" s="100"/>
      <c r="N15766" s="100"/>
      <c r="R15766" s="352">
        <f>L15996-[1]გადასახდელები!L14386</f>
        <v>0</v>
      </c>
    </row>
    <row r="15767" spans="2:18" ht="20.25" hidden="1" customHeight="1">
      <c r="B15767" s="36" t="str">
        <f t="shared" si="3933"/>
        <v>b</v>
      </c>
      <c r="C15767" s="42">
        <v>6</v>
      </c>
      <c r="D15767" s="42"/>
      <c r="F15767" s="343" t="s">
        <v>663</v>
      </c>
      <c r="G15767" s="45" t="s">
        <v>291</v>
      </c>
      <c r="H15767" s="99"/>
      <c r="I15767" s="105">
        <f t="shared" si="3931"/>
        <v>0</v>
      </c>
      <c r="J15767" s="100"/>
      <c r="K15767" s="100"/>
      <c r="L15767" s="105">
        <f t="shared" si="3932"/>
        <v>0</v>
      </c>
      <c r="M15767" s="100"/>
      <c r="N15767" s="100"/>
      <c r="R15767" s="352">
        <f>L15997-[1]გადასახდელები!L14387</f>
        <v>0</v>
      </c>
    </row>
    <row r="15768" spans="2:18" ht="20.25" hidden="1" customHeight="1">
      <c r="B15768" s="36" t="str">
        <f t="shared" si="3933"/>
        <v>b</v>
      </c>
      <c r="C15768" s="42">
        <v>6</v>
      </c>
      <c r="D15768" s="42"/>
      <c r="F15768" s="343" t="s">
        <v>664</v>
      </c>
      <c r="G15768" s="45" t="s">
        <v>218</v>
      </c>
      <c r="H15768" s="99"/>
      <c r="I15768" s="105">
        <f t="shared" si="3931"/>
        <v>0</v>
      </c>
      <c r="J15768" s="100"/>
      <c r="K15768" s="100"/>
      <c r="L15768" s="105">
        <f t="shared" si="3932"/>
        <v>0</v>
      </c>
      <c r="M15768" s="100"/>
      <c r="N15768" s="100"/>
      <c r="R15768" s="352">
        <f>L15998-[1]გადასახდელები!L14388</f>
        <v>0</v>
      </c>
    </row>
    <row r="15769" spans="2:18" ht="20.25" hidden="1" customHeight="1">
      <c r="B15769" s="36" t="str">
        <f t="shared" si="3933"/>
        <v>b</v>
      </c>
      <c r="C15769" s="42">
        <v>6</v>
      </c>
      <c r="D15769" s="42"/>
      <c r="F15769" s="343" t="s">
        <v>665</v>
      </c>
      <c r="G15769" s="45" t="s">
        <v>219</v>
      </c>
      <c r="H15769" s="99"/>
      <c r="I15769" s="105">
        <f t="shared" si="3931"/>
        <v>0</v>
      </c>
      <c r="J15769" s="100"/>
      <c r="K15769" s="100"/>
      <c r="L15769" s="105">
        <f t="shared" si="3932"/>
        <v>0</v>
      </c>
      <c r="M15769" s="100"/>
      <c r="N15769" s="100"/>
      <c r="R15769" s="352">
        <f>L15999-[1]გადასახდელები!L14389</f>
        <v>0</v>
      </c>
    </row>
    <row r="15770" spans="2:18" ht="20.25" hidden="1" customHeight="1">
      <c r="B15770" s="36" t="str">
        <f t="shared" si="3933"/>
        <v>b</v>
      </c>
      <c r="C15770" s="42">
        <v>6</v>
      </c>
      <c r="D15770" s="42"/>
      <c r="F15770" s="343" t="s">
        <v>666</v>
      </c>
      <c r="G15770" s="45" t="s">
        <v>220</v>
      </c>
      <c r="H15770" s="99"/>
      <c r="I15770" s="105">
        <f t="shared" si="3931"/>
        <v>0</v>
      </c>
      <c r="J15770" s="100"/>
      <c r="K15770" s="100"/>
      <c r="L15770" s="105">
        <f t="shared" si="3932"/>
        <v>0</v>
      </c>
      <c r="M15770" s="100"/>
      <c r="N15770" s="100"/>
      <c r="R15770" s="352">
        <f>L16000-[1]გადასახდელები!L14390</f>
        <v>0</v>
      </c>
    </row>
    <row r="15771" spans="2:18" ht="20.25" hidden="1" customHeight="1">
      <c r="B15771" s="36" t="str">
        <f t="shared" si="3933"/>
        <v>b</v>
      </c>
      <c r="C15771" s="42">
        <v>6</v>
      </c>
      <c r="D15771" s="42"/>
      <c r="F15771" s="343" t="s">
        <v>667</v>
      </c>
      <c r="G15771" s="45" t="s">
        <v>221</v>
      </c>
      <c r="H15771" s="99"/>
      <c r="I15771" s="105">
        <f t="shared" si="3931"/>
        <v>0</v>
      </c>
      <c r="J15771" s="100"/>
      <c r="K15771" s="100"/>
      <c r="L15771" s="105">
        <f t="shared" si="3932"/>
        <v>0</v>
      </c>
      <c r="M15771" s="100"/>
      <c r="N15771" s="100"/>
      <c r="R15771" s="352">
        <f>L16001-[1]გადასახდელები!L14391</f>
        <v>0</v>
      </c>
    </row>
    <row r="15772" spans="2:18" ht="20.25" hidden="1" customHeight="1">
      <c r="B15772" s="36" t="str">
        <f t="shared" si="3933"/>
        <v>b</v>
      </c>
      <c r="C15772" s="42">
        <v>6</v>
      </c>
      <c r="D15772" s="42"/>
      <c r="F15772" s="343" t="s">
        <v>668</v>
      </c>
      <c r="G15772" s="45" t="s">
        <v>222</v>
      </c>
      <c r="H15772" s="99"/>
      <c r="I15772" s="105">
        <f t="shared" si="3931"/>
        <v>0</v>
      </c>
      <c r="J15772" s="100"/>
      <c r="K15772" s="100"/>
      <c r="L15772" s="105">
        <f t="shared" si="3932"/>
        <v>0</v>
      </c>
      <c r="M15772" s="100"/>
      <c r="N15772" s="100"/>
      <c r="R15772" s="352">
        <f>L16002-[1]გადასახდელები!L14392</f>
        <v>0</v>
      </c>
    </row>
    <row r="15773" spans="2:18" ht="20.25" hidden="1" customHeight="1">
      <c r="B15773" s="36" t="str">
        <f t="shared" si="3933"/>
        <v>b</v>
      </c>
      <c r="C15773" s="42">
        <v>6</v>
      </c>
      <c r="D15773" s="42"/>
      <c r="F15773" s="343" t="s">
        <v>669</v>
      </c>
      <c r="G15773" s="45" t="s">
        <v>223</v>
      </c>
      <c r="H15773" s="99"/>
      <c r="I15773" s="105">
        <f t="shared" si="3931"/>
        <v>0</v>
      </c>
      <c r="J15773" s="100"/>
      <c r="K15773" s="100"/>
      <c r="L15773" s="105">
        <f t="shared" si="3932"/>
        <v>0</v>
      </c>
      <c r="M15773" s="100"/>
      <c r="N15773" s="100"/>
      <c r="R15773" s="352">
        <f>L16003-[1]გადასახდელები!L14393</f>
        <v>0</v>
      </c>
    </row>
    <row r="15774" spans="2:18" ht="36" hidden="1" customHeight="1">
      <c r="B15774" s="36" t="str">
        <f t="shared" si="3933"/>
        <v>b</v>
      </c>
      <c r="C15774" s="42">
        <v>6</v>
      </c>
      <c r="D15774" s="42"/>
      <c r="F15774" s="343" t="s">
        <v>670</v>
      </c>
      <c r="G15774" s="45" t="s">
        <v>224</v>
      </c>
      <c r="H15774" s="99"/>
      <c r="I15774" s="105">
        <f t="shared" ref="I15774:I15837" si="3934">J15774+K15774</f>
        <v>0</v>
      </c>
      <c r="J15774" s="100"/>
      <c r="K15774" s="100"/>
      <c r="L15774" s="105">
        <f t="shared" ref="L15774:L15837" si="3935">M15774+N15774</f>
        <v>0</v>
      </c>
      <c r="M15774" s="100"/>
      <c r="N15774" s="100"/>
      <c r="R15774" s="352">
        <f>L16004-[1]გადასახდელები!L14394</f>
        <v>0</v>
      </c>
    </row>
    <row r="15775" spans="2:18" ht="48.75" hidden="1" customHeight="1">
      <c r="B15775" s="36" t="str">
        <f t="shared" si="3933"/>
        <v>b</v>
      </c>
      <c r="C15775" s="42">
        <v>6</v>
      </c>
      <c r="D15775" s="42"/>
      <c r="F15775" s="343" t="s">
        <v>671</v>
      </c>
      <c r="G15775" s="45" t="s">
        <v>225</v>
      </c>
      <c r="H15775" s="99"/>
      <c r="I15775" s="105">
        <f t="shared" si="3934"/>
        <v>0</v>
      </c>
      <c r="J15775" s="100"/>
      <c r="K15775" s="100"/>
      <c r="L15775" s="105">
        <f t="shared" si="3935"/>
        <v>0</v>
      </c>
      <c r="M15775" s="100"/>
      <c r="N15775" s="100"/>
      <c r="R15775" s="352">
        <f>L16005-[1]გადასახდელები!L14395</f>
        <v>0</v>
      </c>
    </row>
    <row r="15776" spans="2:18" ht="24.75" hidden="1" customHeight="1">
      <c r="B15776" s="36" t="str">
        <f t="shared" si="3933"/>
        <v>b</v>
      </c>
      <c r="C15776" s="42">
        <v>6</v>
      </c>
      <c r="D15776" s="42"/>
      <c r="F15776" s="343" t="s">
        <v>672</v>
      </c>
      <c r="G15776" s="45" t="s">
        <v>226</v>
      </c>
      <c r="H15776" s="99"/>
      <c r="I15776" s="105">
        <f t="shared" si="3934"/>
        <v>0</v>
      </c>
      <c r="J15776" s="100"/>
      <c r="K15776" s="100"/>
      <c r="L15776" s="105">
        <f t="shared" si="3935"/>
        <v>0</v>
      </c>
      <c r="M15776" s="100"/>
      <c r="N15776" s="100"/>
      <c r="R15776" s="352">
        <f>L16006-[1]გადასახდელები!L14396</f>
        <v>0</v>
      </c>
    </row>
    <row r="15777" spans="2:18" ht="24" hidden="1" customHeight="1">
      <c r="B15777" s="36" t="str">
        <f t="shared" si="3933"/>
        <v>b</v>
      </c>
      <c r="C15777" s="42">
        <v>6</v>
      </c>
      <c r="D15777" s="42"/>
      <c r="F15777" s="343" t="s">
        <v>673</v>
      </c>
      <c r="G15777" s="45" t="s">
        <v>227</v>
      </c>
      <c r="H15777" s="99"/>
      <c r="I15777" s="105">
        <f t="shared" si="3934"/>
        <v>0</v>
      </c>
      <c r="J15777" s="100"/>
      <c r="K15777" s="100"/>
      <c r="L15777" s="105">
        <f t="shared" si="3935"/>
        <v>0</v>
      </c>
      <c r="M15777" s="100"/>
      <c r="N15777" s="100"/>
      <c r="R15777" s="352">
        <f>L16007-[1]გადასახდელები!L14397</f>
        <v>0</v>
      </c>
    </row>
    <row r="15778" spans="2:18" ht="36.75" hidden="1" customHeight="1">
      <c r="B15778" s="36" t="str">
        <f t="shared" si="3933"/>
        <v>b</v>
      </c>
      <c r="C15778" s="42">
        <v>6</v>
      </c>
      <c r="D15778" s="42"/>
      <c r="F15778" s="343" t="s">
        <v>572</v>
      </c>
      <c r="G15778" s="45" t="s">
        <v>228</v>
      </c>
      <c r="H15778" s="99"/>
      <c r="I15778" s="105">
        <f t="shared" si="3934"/>
        <v>0</v>
      </c>
      <c r="J15778" s="100"/>
      <c r="K15778" s="100"/>
      <c r="L15778" s="105">
        <f t="shared" si="3935"/>
        <v>0</v>
      </c>
      <c r="M15778" s="100"/>
      <c r="N15778" s="100"/>
      <c r="R15778" s="352">
        <f>L16008-[1]გადასახდელები!L14398</f>
        <v>0</v>
      </c>
    </row>
    <row r="15779" spans="2:18" ht="24.75" hidden="1" customHeight="1">
      <c r="B15779" s="36" t="str">
        <f t="shared" si="3933"/>
        <v>b</v>
      </c>
      <c r="C15779" s="42">
        <v>5</v>
      </c>
      <c r="D15779" s="42"/>
      <c r="F15779" s="343" t="s">
        <v>573</v>
      </c>
      <c r="G15779" s="48" t="s">
        <v>193</v>
      </c>
      <c r="H15779" s="101"/>
      <c r="I15779" s="97">
        <f t="shared" si="3934"/>
        <v>0</v>
      </c>
      <c r="J15779" s="102"/>
      <c r="K15779" s="102"/>
      <c r="L15779" s="97">
        <f t="shared" si="3935"/>
        <v>0</v>
      </c>
      <c r="M15779" s="102"/>
      <c r="N15779" s="102"/>
      <c r="R15779" s="352">
        <f>L16009-[1]გადასახდელები!L14399</f>
        <v>0</v>
      </c>
    </row>
    <row r="15780" spans="2:18" ht="20.25" hidden="1" customHeight="1">
      <c r="B15780" s="36" t="str">
        <f t="shared" si="3933"/>
        <v>b</v>
      </c>
      <c r="C15780" s="42">
        <v>2</v>
      </c>
      <c r="D15780" s="42"/>
      <c r="E15780" s="24"/>
      <c r="F15780" s="342" t="s">
        <v>574</v>
      </c>
      <c r="G15780" s="59" t="s">
        <v>292</v>
      </c>
      <c r="H15780" s="86">
        <f>H15781+H15828+H15836+H15835</f>
        <v>0</v>
      </c>
      <c r="I15780" s="87">
        <f t="shared" si="3934"/>
        <v>0</v>
      </c>
      <c r="J15780" s="88">
        <f>J15781+J15828+J15836+J15835</f>
        <v>0</v>
      </c>
      <c r="K15780" s="88">
        <f>K15781+K15828+K15836+K15835</f>
        <v>0</v>
      </c>
      <c r="L15780" s="87">
        <f t="shared" si="3935"/>
        <v>0</v>
      </c>
      <c r="M15780" s="88">
        <f>M15781+M15828+M15836+M15835</f>
        <v>0</v>
      </c>
      <c r="N15780" s="88">
        <f>N15781+N15828+N15836+N15835</f>
        <v>0</v>
      </c>
      <c r="O15780" s="82" t="s">
        <v>146</v>
      </c>
      <c r="P15780" s="35" t="s">
        <v>145</v>
      </c>
      <c r="R15780" s="352">
        <f>L16010-[1]გადასახდელები!L14400</f>
        <v>0</v>
      </c>
    </row>
    <row r="15781" spans="2:18" ht="20.25" hidden="1" customHeight="1">
      <c r="B15781" s="36" t="str">
        <f t="shared" si="3933"/>
        <v>b</v>
      </c>
      <c r="C15781" s="42">
        <v>3</v>
      </c>
      <c r="D15781" s="42"/>
      <c r="F15781" s="342" t="s">
        <v>575</v>
      </c>
      <c r="G15781" s="51" t="s">
        <v>293</v>
      </c>
      <c r="H15781" s="89">
        <f>H15782+H15794+H15823</f>
        <v>0</v>
      </c>
      <c r="I15781" s="90">
        <f t="shared" si="3934"/>
        <v>0</v>
      </c>
      <c r="J15781" s="89">
        <f>J15782+J15794+J15823</f>
        <v>0</v>
      </c>
      <c r="K15781" s="89">
        <f>K15782+K15794+K15823</f>
        <v>0</v>
      </c>
      <c r="L15781" s="90">
        <f t="shared" si="3935"/>
        <v>0</v>
      </c>
      <c r="M15781" s="89">
        <f>M15782+M15794+M15823</f>
        <v>0</v>
      </c>
      <c r="N15781" s="89">
        <f>N15782+N15794+N15823</f>
        <v>0</v>
      </c>
      <c r="O15781" s="82" t="s">
        <v>146</v>
      </c>
      <c r="P15781" s="35" t="s">
        <v>145</v>
      </c>
      <c r="R15781" s="352">
        <f>L16011-[1]გადასახდელები!L14401</f>
        <v>0</v>
      </c>
    </row>
    <row r="15782" spans="2:18" ht="20.25" hidden="1" customHeight="1">
      <c r="B15782" s="36" t="str">
        <f t="shared" si="3933"/>
        <v>b</v>
      </c>
      <c r="C15782" s="42">
        <v>4</v>
      </c>
      <c r="D15782" s="42"/>
      <c r="F15782" s="342" t="s">
        <v>576</v>
      </c>
      <c r="G15782" s="47" t="s">
        <v>294</v>
      </c>
      <c r="H15782" s="93">
        <f>H15783+H15784+H15785+H15786+H15787+H15788+H15789+H15790+H15791+H15792+H15793</f>
        <v>0</v>
      </c>
      <c r="I15782" s="94">
        <f t="shared" si="3934"/>
        <v>0</v>
      </c>
      <c r="J15782" s="93">
        <f>J15783+J15784+J15785+J15786+J15787+J15788+J15789+J15790+J15791+J15792+J15793</f>
        <v>0</v>
      </c>
      <c r="K15782" s="93">
        <f>K15783+K15784+K15785+K15786+K15787+K15788+K15789+K15790+K15791+K15792+K15793</f>
        <v>0</v>
      </c>
      <c r="L15782" s="94">
        <f t="shared" si="3935"/>
        <v>0</v>
      </c>
      <c r="M15782" s="93">
        <f>M15783+M15784+M15785+M15786+M15787+M15788+M15789+M15790+M15791+M15792+M15793</f>
        <v>0</v>
      </c>
      <c r="N15782" s="93">
        <f>N15783+N15784+N15785+N15786+N15787+N15788+N15789+N15790+N15791+N15792+N15793</f>
        <v>0</v>
      </c>
      <c r="O15782" s="82" t="s">
        <v>146</v>
      </c>
      <c r="P15782" s="35" t="s">
        <v>145</v>
      </c>
      <c r="R15782" s="352">
        <f>L16012-[1]გადასახდელები!L14402</f>
        <v>0</v>
      </c>
    </row>
    <row r="15783" spans="2:18" ht="20.25" hidden="1" customHeight="1">
      <c r="B15783" s="36" t="str">
        <f t="shared" si="3933"/>
        <v>b</v>
      </c>
      <c r="C15783" s="42">
        <v>5</v>
      </c>
      <c r="D15783" s="42"/>
      <c r="F15783" s="343" t="s">
        <v>577</v>
      </c>
      <c r="G15783" s="48" t="s">
        <v>295</v>
      </c>
      <c r="H15783" s="101"/>
      <c r="I15783" s="97">
        <f t="shared" si="3934"/>
        <v>0</v>
      </c>
      <c r="J15783" s="102"/>
      <c r="K15783" s="102"/>
      <c r="L15783" s="97">
        <f t="shared" si="3935"/>
        <v>0</v>
      </c>
      <c r="M15783" s="102"/>
      <c r="N15783" s="102"/>
      <c r="O15783" s="115"/>
      <c r="P15783" s="35" t="s">
        <v>145</v>
      </c>
      <c r="R15783" s="352">
        <f>L16013-[1]გადასახდელები!L14403</f>
        <v>0</v>
      </c>
    </row>
    <row r="15784" spans="2:18" ht="20.25" hidden="1" customHeight="1">
      <c r="B15784" s="36" t="str">
        <f t="shared" si="3933"/>
        <v>b</v>
      </c>
      <c r="C15784" s="42">
        <v>5</v>
      </c>
      <c r="D15784" s="42"/>
      <c r="F15784" s="343" t="s">
        <v>578</v>
      </c>
      <c r="G15784" s="48" t="s">
        <v>296</v>
      </c>
      <c r="H15784" s="101"/>
      <c r="I15784" s="97">
        <f t="shared" si="3934"/>
        <v>0</v>
      </c>
      <c r="J15784" s="102"/>
      <c r="K15784" s="102"/>
      <c r="L15784" s="97">
        <f t="shared" si="3935"/>
        <v>0</v>
      </c>
      <c r="M15784" s="102"/>
      <c r="N15784" s="102"/>
      <c r="O15784" s="115"/>
      <c r="P15784" s="35" t="s">
        <v>145</v>
      </c>
      <c r="R15784" s="352">
        <f>L16014-[1]გადასახდელები!L14404</f>
        <v>0</v>
      </c>
    </row>
    <row r="15785" spans="2:18" ht="30.75" hidden="1" customHeight="1">
      <c r="B15785" s="36" t="str">
        <f t="shared" si="3933"/>
        <v>b</v>
      </c>
      <c r="C15785" s="42">
        <v>5</v>
      </c>
      <c r="D15785" s="42"/>
      <c r="F15785" s="343" t="s">
        <v>674</v>
      </c>
      <c r="G15785" s="52" t="s">
        <v>297</v>
      </c>
      <c r="H15785" s="101"/>
      <c r="I15785" s="97">
        <f t="shared" si="3934"/>
        <v>0</v>
      </c>
      <c r="J15785" s="102"/>
      <c r="K15785" s="102"/>
      <c r="L15785" s="97">
        <f t="shared" si="3935"/>
        <v>0</v>
      </c>
      <c r="M15785" s="102"/>
      <c r="N15785" s="102"/>
      <c r="O15785" s="115"/>
      <c r="P15785" s="35" t="s">
        <v>145</v>
      </c>
      <c r="R15785" s="352">
        <f>L16015-[1]გადასახდელები!L14405</f>
        <v>0</v>
      </c>
    </row>
    <row r="15786" spans="2:18" ht="20.25" hidden="1" customHeight="1">
      <c r="B15786" s="36" t="str">
        <f t="shared" si="3933"/>
        <v>b</v>
      </c>
      <c r="C15786" s="42">
        <v>5</v>
      </c>
      <c r="D15786" s="42"/>
      <c r="F15786" s="343" t="s">
        <v>579</v>
      </c>
      <c r="G15786" s="48" t="s">
        <v>298</v>
      </c>
      <c r="H15786" s="101"/>
      <c r="I15786" s="97">
        <f t="shared" si="3934"/>
        <v>0</v>
      </c>
      <c r="J15786" s="102"/>
      <c r="K15786" s="102"/>
      <c r="L15786" s="97">
        <f t="shared" si="3935"/>
        <v>0</v>
      </c>
      <c r="M15786" s="102"/>
      <c r="N15786" s="102"/>
      <c r="O15786" s="115"/>
      <c r="P15786" s="35" t="s">
        <v>145</v>
      </c>
      <c r="R15786" s="352">
        <f>L16016-[1]გადასახდელები!L14406</f>
        <v>0</v>
      </c>
    </row>
    <row r="15787" spans="2:18" ht="20.25" hidden="1" customHeight="1">
      <c r="B15787" s="36" t="str">
        <f t="shared" ref="B15787:B15850" si="3936">IF(H15787+I15787+L15787&gt;0,"a","b")</f>
        <v>b</v>
      </c>
      <c r="C15787" s="42">
        <v>5</v>
      </c>
      <c r="D15787" s="42"/>
      <c r="F15787" s="343" t="s">
        <v>580</v>
      </c>
      <c r="G15787" s="48" t="s">
        <v>299</v>
      </c>
      <c r="H15787" s="101"/>
      <c r="I15787" s="97">
        <f t="shared" si="3934"/>
        <v>0</v>
      </c>
      <c r="J15787" s="102"/>
      <c r="K15787" s="102"/>
      <c r="L15787" s="97">
        <f t="shared" si="3935"/>
        <v>0</v>
      </c>
      <c r="M15787" s="102"/>
      <c r="N15787" s="102"/>
      <c r="O15787" s="115"/>
      <c r="P15787" s="35" t="s">
        <v>145</v>
      </c>
      <c r="R15787" s="352">
        <f>L16017-[1]გადასახდელები!L14407</f>
        <v>0</v>
      </c>
    </row>
    <row r="15788" spans="2:18" ht="30.75" hidden="1" customHeight="1">
      <c r="B15788" s="36" t="str">
        <f t="shared" si="3936"/>
        <v>b</v>
      </c>
      <c r="C15788" s="42">
        <v>5</v>
      </c>
      <c r="D15788" s="42"/>
      <c r="F15788" s="343" t="s">
        <v>581</v>
      </c>
      <c r="G15788" s="48" t="s">
        <v>300</v>
      </c>
      <c r="H15788" s="101"/>
      <c r="I15788" s="97">
        <f t="shared" si="3934"/>
        <v>0</v>
      </c>
      <c r="J15788" s="102"/>
      <c r="K15788" s="102"/>
      <c r="L15788" s="97">
        <f t="shared" si="3935"/>
        <v>0</v>
      </c>
      <c r="M15788" s="102"/>
      <c r="N15788" s="102"/>
      <c r="O15788" s="115"/>
      <c r="P15788" s="35" t="s">
        <v>145</v>
      </c>
      <c r="R15788" s="352">
        <f>L16018-[1]გადასახდელები!L14408</f>
        <v>0</v>
      </c>
    </row>
    <row r="15789" spans="2:18" ht="20.25" hidden="1" customHeight="1">
      <c r="B15789" s="36" t="str">
        <f t="shared" si="3936"/>
        <v>b</v>
      </c>
      <c r="C15789" s="42">
        <v>5</v>
      </c>
      <c r="D15789" s="42"/>
      <c r="F15789" s="343" t="s">
        <v>675</v>
      </c>
      <c r="G15789" s="48" t="s">
        <v>301</v>
      </c>
      <c r="H15789" s="101"/>
      <c r="I15789" s="97">
        <f t="shared" si="3934"/>
        <v>0</v>
      </c>
      <c r="J15789" s="102"/>
      <c r="K15789" s="102"/>
      <c r="L15789" s="97">
        <f t="shared" si="3935"/>
        <v>0</v>
      </c>
      <c r="M15789" s="102"/>
      <c r="N15789" s="102"/>
      <c r="O15789" s="115"/>
      <c r="P15789" s="35" t="s">
        <v>145</v>
      </c>
      <c r="R15789" s="352">
        <f>L16019-[1]გადასახდელები!L14409</f>
        <v>0</v>
      </c>
    </row>
    <row r="15790" spans="2:18" ht="20.25" hidden="1" customHeight="1">
      <c r="B15790" s="36" t="str">
        <f t="shared" si="3936"/>
        <v>b</v>
      </c>
      <c r="C15790" s="42">
        <v>5</v>
      </c>
      <c r="D15790" s="42"/>
      <c r="F15790" s="343" t="s">
        <v>582</v>
      </c>
      <c r="G15790" s="48" t="s">
        <v>302</v>
      </c>
      <c r="H15790" s="101"/>
      <c r="I15790" s="97">
        <f t="shared" si="3934"/>
        <v>0</v>
      </c>
      <c r="J15790" s="102"/>
      <c r="K15790" s="102"/>
      <c r="L15790" s="97">
        <f t="shared" si="3935"/>
        <v>0</v>
      </c>
      <c r="M15790" s="102"/>
      <c r="N15790" s="102"/>
      <c r="O15790" s="115"/>
      <c r="P15790" s="35" t="s">
        <v>145</v>
      </c>
      <c r="R15790" s="352">
        <f>L16020-[1]გადასახდელები!L14410</f>
        <v>0</v>
      </c>
    </row>
    <row r="15791" spans="2:18" ht="20.25" hidden="1" customHeight="1">
      <c r="B15791" s="36" t="str">
        <f t="shared" si="3936"/>
        <v>b</v>
      </c>
      <c r="C15791" s="42">
        <v>5</v>
      </c>
      <c r="D15791" s="42"/>
      <c r="F15791" s="343" t="s">
        <v>676</v>
      </c>
      <c r="G15791" s="48" t="s">
        <v>303</v>
      </c>
      <c r="H15791" s="101"/>
      <c r="I15791" s="97">
        <f t="shared" si="3934"/>
        <v>0</v>
      </c>
      <c r="J15791" s="102"/>
      <c r="K15791" s="102"/>
      <c r="L15791" s="97">
        <f t="shared" si="3935"/>
        <v>0</v>
      </c>
      <c r="M15791" s="102"/>
      <c r="N15791" s="102"/>
      <c r="O15791" s="115"/>
      <c r="P15791" s="35" t="s">
        <v>145</v>
      </c>
      <c r="R15791" s="352">
        <f>L16021-[1]გადასახდელები!L14411</f>
        <v>0</v>
      </c>
    </row>
    <row r="15792" spans="2:18" ht="20.25" hidden="1" customHeight="1">
      <c r="B15792" s="36" t="str">
        <f t="shared" si="3936"/>
        <v>b</v>
      </c>
      <c r="C15792" s="42">
        <v>5</v>
      </c>
      <c r="D15792" s="42"/>
      <c r="F15792" s="343" t="s">
        <v>677</v>
      </c>
      <c r="G15792" s="48" t="s">
        <v>304</v>
      </c>
      <c r="H15792" s="101"/>
      <c r="I15792" s="97">
        <f t="shared" si="3934"/>
        <v>0</v>
      </c>
      <c r="J15792" s="102"/>
      <c r="K15792" s="102"/>
      <c r="L15792" s="97">
        <f t="shared" si="3935"/>
        <v>0</v>
      </c>
      <c r="M15792" s="102"/>
      <c r="N15792" s="102"/>
      <c r="O15792" s="115"/>
      <c r="P15792" s="35" t="s">
        <v>145</v>
      </c>
      <c r="R15792" s="352">
        <f>L16022-[1]გადასახდელები!L14412</f>
        <v>0</v>
      </c>
    </row>
    <row r="15793" spans="2:18" ht="20.25" hidden="1" customHeight="1">
      <c r="B15793" s="36" t="str">
        <f t="shared" si="3936"/>
        <v>b</v>
      </c>
      <c r="C15793" s="42">
        <v>5</v>
      </c>
      <c r="D15793" s="42"/>
      <c r="F15793" s="343" t="s">
        <v>583</v>
      </c>
      <c r="G15793" s="48" t="s">
        <v>305</v>
      </c>
      <c r="H15793" s="101"/>
      <c r="I15793" s="97">
        <f t="shared" si="3934"/>
        <v>0</v>
      </c>
      <c r="J15793" s="102"/>
      <c r="K15793" s="102"/>
      <c r="L15793" s="97">
        <f t="shared" si="3935"/>
        <v>0</v>
      </c>
      <c r="M15793" s="102"/>
      <c r="N15793" s="102"/>
      <c r="O15793" s="115"/>
      <c r="P15793" s="35" t="s">
        <v>145</v>
      </c>
      <c r="R15793" s="352">
        <f>L16023-[1]გადასახდელები!L14413</f>
        <v>0</v>
      </c>
    </row>
    <row r="15794" spans="2:18" ht="20.25" hidden="1" customHeight="1">
      <c r="B15794" s="36" t="str">
        <f t="shared" si="3936"/>
        <v>b</v>
      </c>
      <c r="C15794" s="42">
        <v>4</v>
      </c>
      <c r="D15794" s="42"/>
      <c r="F15794" s="342" t="s">
        <v>584</v>
      </c>
      <c r="G15794" s="47" t="s">
        <v>306</v>
      </c>
      <c r="H15794" s="93">
        <f>H15795+H15802</f>
        <v>0</v>
      </c>
      <c r="I15794" s="94">
        <f t="shared" si="3934"/>
        <v>0</v>
      </c>
      <c r="J15794" s="93">
        <f>J15795+J15802</f>
        <v>0</v>
      </c>
      <c r="K15794" s="93">
        <f>K15795+K15802</f>
        <v>0</v>
      </c>
      <c r="L15794" s="94">
        <f t="shared" si="3935"/>
        <v>0</v>
      </c>
      <c r="M15794" s="93">
        <f>M15795+M15802</f>
        <v>0</v>
      </c>
      <c r="N15794" s="93">
        <f>N15795+N15802</f>
        <v>0</v>
      </c>
      <c r="O15794" s="82" t="s">
        <v>146</v>
      </c>
      <c r="P15794" s="35" t="s">
        <v>145</v>
      </c>
      <c r="R15794" s="352">
        <f>L16024-[1]გადასახდელები!L14414</f>
        <v>0</v>
      </c>
    </row>
    <row r="15795" spans="2:18" ht="20.25" hidden="1" customHeight="1">
      <c r="B15795" s="36" t="str">
        <f t="shared" si="3936"/>
        <v>b</v>
      </c>
      <c r="C15795" s="42">
        <v>5</v>
      </c>
      <c r="D15795" s="42"/>
      <c r="F15795" s="342" t="s">
        <v>585</v>
      </c>
      <c r="G15795" s="48" t="s">
        <v>307</v>
      </c>
      <c r="H15795" s="96">
        <f>SUM(H15796:H15801)</f>
        <v>0</v>
      </c>
      <c r="I15795" s="97">
        <f t="shared" si="3934"/>
        <v>0</v>
      </c>
      <c r="J15795" s="96">
        <f>SUM(J15796:J15801)</f>
        <v>0</v>
      </c>
      <c r="K15795" s="96">
        <f>SUM(K15796:K15801)</f>
        <v>0</v>
      </c>
      <c r="L15795" s="97">
        <f t="shared" si="3935"/>
        <v>0</v>
      </c>
      <c r="M15795" s="96">
        <f>SUM(M15796:M15801)</f>
        <v>0</v>
      </c>
      <c r="N15795" s="96">
        <f>SUM(N15796:N15801)</f>
        <v>0</v>
      </c>
      <c r="O15795" s="82" t="s">
        <v>146</v>
      </c>
      <c r="P15795" s="35" t="s">
        <v>145</v>
      </c>
      <c r="R15795" s="352">
        <f>L16025-[1]გადასახდელები!L14415</f>
        <v>0</v>
      </c>
    </row>
    <row r="15796" spans="2:18" ht="20.25" hidden="1" customHeight="1">
      <c r="B15796" s="36" t="str">
        <f t="shared" si="3936"/>
        <v>b</v>
      </c>
      <c r="C15796" s="42">
        <v>6</v>
      </c>
      <c r="D15796" s="42"/>
      <c r="F15796" s="343" t="s">
        <v>586</v>
      </c>
      <c r="G15796" s="53" t="s">
        <v>308</v>
      </c>
      <c r="H15796" s="99"/>
      <c r="I15796" s="105">
        <f t="shared" si="3934"/>
        <v>0</v>
      </c>
      <c r="J15796" s="100"/>
      <c r="K15796" s="100"/>
      <c r="L15796" s="105">
        <f t="shared" si="3935"/>
        <v>0</v>
      </c>
      <c r="M15796" s="100"/>
      <c r="N15796" s="100"/>
      <c r="O15796" s="115"/>
      <c r="P15796" s="35" t="s">
        <v>145</v>
      </c>
      <c r="R15796" s="352">
        <f>L16026-[1]გადასახდელები!L14416</f>
        <v>0</v>
      </c>
    </row>
    <row r="15797" spans="2:18" ht="20.25" hidden="1" customHeight="1">
      <c r="B15797" s="36" t="str">
        <f t="shared" si="3936"/>
        <v>b</v>
      </c>
      <c r="C15797" s="42">
        <v>6</v>
      </c>
      <c r="D15797" s="42"/>
      <c r="F15797" s="343" t="s">
        <v>678</v>
      </c>
      <c r="G15797" s="53" t="s">
        <v>309</v>
      </c>
      <c r="H15797" s="99"/>
      <c r="I15797" s="105">
        <f t="shared" si="3934"/>
        <v>0</v>
      </c>
      <c r="J15797" s="100"/>
      <c r="K15797" s="100"/>
      <c r="L15797" s="105">
        <f t="shared" si="3935"/>
        <v>0</v>
      </c>
      <c r="M15797" s="100"/>
      <c r="N15797" s="100"/>
      <c r="O15797" s="115"/>
      <c r="P15797" s="35" t="s">
        <v>145</v>
      </c>
      <c r="R15797" s="352">
        <f>L16027-[1]გადასახდელები!L14417</f>
        <v>0</v>
      </c>
    </row>
    <row r="15798" spans="2:18" ht="20.25" hidden="1" customHeight="1">
      <c r="B15798" s="36" t="str">
        <f t="shared" si="3936"/>
        <v>b</v>
      </c>
      <c r="C15798" s="42">
        <v>6</v>
      </c>
      <c r="D15798" s="42"/>
      <c r="F15798" s="343" t="s">
        <v>679</v>
      </c>
      <c r="G15798" s="53" t="s">
        <v>310</v>
      </c>
      <c r="H15798" s="99"/>
      <c r="I15798" s="105">
        <f t="shared" si="3934"/>
        <v>0</v>
      </c>
      <c r="J15798" s="100"/>
      <c r="K15798" s="100"/>
      <c r="L15798" s="105">
        <f t="shared" si="3935"/>
        <v>0</v>
      </c>
      <c r="M15798" s="100"/>
      <c r="N15798" s="100"/>
      <c r="O15798" s="115"/>
      <c r="P15798" s="35" t="s">
        <v>145</v>
      </c>
      <c r="R15798" s="352">
        <f>L16028-[1]გადასახდელები!L14418</f>
        <v>0</v>
      </c>
    </row>
    <row r="15799" spans="2:18" ht="20.25" hidden="1" customHeight="1">
      <c r="B15799" s="36" t="str">
        <f t="shared" si="3936"/>
        <v>b</v>
      </c>
      <c r="C15799" s="42">
        <v>6</v>
      </c>
      <c r="D15799" s="42"/>
      <c r="F15799" s="343" t="s">
        <v>680</v>
      </c>
      <c r="G15799" s="53" t="s">
        <v>311</v>
      </c>
      <c r="H15799" s="99"/>
      <c r="I15799" s="105">
        <f t="shared" si="3934"/>
        <v>0</v>
      </c>
      <c r="J15799" s="100"/>
      <c r="K15799" s="100"/>
      <c r="L15799" s="105">
        <f t="shared" si="3935"/>
        <v>0</v>
      </c>
      <c r="M15799" s="100"/>
      <c r="N15799" s="100"/>
      <c r="O15799" s="115"/>
      <c r="P15799" s="35" t="s">
        <v>145</v>
      </c>
      <c r="R15799" s="352">
        <f>L16029-[1]გადასახდელები!L14419</f>
        <v>0</v>
      </c>
    </row>
    <row r="15800" spans="2:18" ht="20.25" hidden="1" customHeight="1">
      <c r="B15800" s="36" t="str">
        <f t="shared" si="3936"/>
        <v>b</v>
      </c>
      <c r="C15800" s="42">
        <v>6</v>
      </c>
      <c r="D15800" s="42"/>
      <c r="F15800" s="343" t="s">
        <v>681</v>
      </c>
      <c r="G15800" s="53" t="s">
        <v>312</v>
      </c>
      <c r="H15800" s="99"/>
      <c r="I15800" s="105">
        <f t="shared" si="3934"/>
        <v>0</v>
      </c>
      <c r="J15800" s="100"/>
      <c r="K15800" s="100"/>
      <c r="L15800" s="105">
        <f t="shared" si="3935"/>
        <v>0</v>
      </c>
      <c r="M15800" s="100"/>
      <c r="N15800" s="100"/>
      <c r="O15800" s="115"/>
      <c r="P15800" s="35" t="s">
        <v>145</v>
      </c>
      <c r="R15800" s="352">
        <f>L16030-[1]გადასახდელები!L14420</f>
        <v>0</v>
      </c>
    </row>
    <row r="15801" spans="2:18" ht="20.25" hidden="1" customHeight="1">
      <c r="B15801" s="36" t="str">
        <f t="shared" si="3936"/>
        <v>b</v>
      </c>
      <c r="C15801" s="42">
        <v>6</v>
      </c>
      <c r="D15801" s="42"/>
      <c r="F15801" s="343" t="s">
        <v>682</v>
      </c>
      <c r="G15801" s="53" t="s">
        <v>313</v>
      </c>
      <c r="H15801" s="99"/>
      <c r="I15801" s="105">
        <f t="shared" si="3934"/>
        <v>0</v>
      </c>
      <c r="J15801" s="100"/>
      <c r="K15801" s="100"/>
      <c r="L15801" s="105">
        <f t="shared" si="3935"/>
        <v>0</v>
      </c>
      <c r="M15801" s="100"/>
      <c r="N15801" s="100"/>
      <c r="O15801" s="115"/>
      <c r="P15801" s="35" t="s">
        <v>145</v>
      </c>
      <c r="R15801" s="352">
        <f>L16031-[1]გადასახდელები!L14421</f>
        <v>0</v>
      </c>
    </row>
    <row r="15802" spans="2:18" ht="20.25" hidden="1" customHeight="1">
      <c r="B15802" s="36" t="str">
        <f t="shared" si="3936"/>
        <v>b</v>
      </c>
      <c r="C15802" s="42">
        <v>5</v>
      </c>
      <c r="D15802" s="42"/>
      <c r="F15802" s="342" t="s">
        <v>587</v>
      </c>
      <c r="G15802" s="48" t="s">
        <v>314</v>
      </c>
      <c r="H15802" s="96">
        <f>SUM(H15803:H15822)</f>
        <v>0</v>
      </c>
      <c r="I15802" s="97">
        <f t="shared" si="3934"/>
        <v>0</v>
      </c>
      <c r="J15802" s="96">
        <f>SUM(J15803:J15822)</f>
        <v>0</v>
      </c>
      <c r="K15802" s="96">
        <f>SUM(K15803:K15822)</f>
        <v>0</v>
      </c>
      <c r="L15802" s="97">
        <f t="shared" si="3935"/>
        <v>0</v>
      </c>
      <c r="M15802" s="96">
        <f>SUM(M15803:M15822)</f>
        <v>0</v>
      </c>
      <c r="N15802" s="96">
        <f>SUM(N15803:N15822)</f>
        <v>0</v>
      </c>
      <c r="O15802" s="82" t="s">
        <v>146</v>
      </c>
      <c r="P15802" s="35" t="s">
        <v>145</v>
      </c>
      <c r="R15802" s="352">
        <f>L16032-[1]გადასახდელები!L14422</f>
        <v>0</v>
      </c>
    </row>
    <row r="15803" spans="2:18" ht="20.25" hidden="1" customHeight="1">
      <c r="B15803" s="36" t="str">
        <f t="shared" si="3936"/>
        <v>b</v>
      </c>
      <c r="C15803" s="42">
        <v>6</v>
      </c>
      <c r="D15803" s="42"/>
      <c r="F15803" s="343" t="s">
        <v>683</v>
      </c>
      <c r="G15803" s="54" t="s">
        <v>315</v>
      </c>
      <c r="H15803" s="116"/>
      <c r="I15803" s="105">
        <f t="shared" si="3934"/>
        <v>0</v>
      </c>
      <c r="J15803" s="117"/>
      <c r="K15803" s="117"/>
      <c r="L15803" s="105">
        <f t="shared" si="3935"/>
        <v>0</v>
      </c>
      <c r="M15803" s="117"/>
      <c r="N15803" s="117"/>
      <c r="P15803" s="35" t="s">
        <v>145</v>
      </c>
      <c r="R15803" s="352">
        <f>L16033-[1]გადასახდელები!L14423</f>
        <v>0</v>
      </c>
    </row>
    <row r="15804" spans="2:18" ht="20.25" hidden="1" customHeight="1">
      <c r="B15804" s="36" t="str">
        <f t="shared" si="3936"/>
        <v>b</v>
      </c>
      <c r="C15804" s="42">
        <v>6</v>
      </c>
      <c r="D15804" s="42"/>
      <c r="F15804" s="343" t="s">
        <v>684</v>
      </c>
      <c r="G15804" s="54" t="s">
        <v>316</v>
      </c>
      <c r="H15804" s="116"/>
      <c r="I15804" s="105">
        <f t="shared" si="3934"/>
        <v>0</v>
      </c>
      <c r="J15804" s="117"/>
      <c r="K15804" s="117"/>
      <c r="L15804" s="105">
        <f t="shared" si="3935"/>
        <v>0</v>
      </c>
      <c r="M15804" s="117"/>
      <c r="N15804" s="117"/>
      <c r="P15804" s="35" t="s">
        <v>145</v>
      </c>
      <c r="R15804" s="352">
        <f>L16034-[1]გადასახდელები!L14424</f>
        <v>0</v>
      </c>
    </row>
    <row r="15805" spans="2:18" ht="30.75" hidden="1" customHeight="1">
      <c r="B15805" s="36" t="str">
        <f t="shared" si="3936"/>
        <v>b</v>
      </c>
      <c r="C15805" s="42">
        <v>6</v>
      </c>
      <c r="D15805" s="42"/>
      <c r="F15805" s="343" t="s">
        <v>588</v>
      </c>
      <c r="G15805" s="54" t="s">
        <v>317</v>
      </c>
      <c r="H15805" s="116"/>
      <c r="I15805" s="105">
        <f t="shared" si="3934"/>
        <v>0</v>
      </c>
      <c r="J15805" s="117"/>
      <c r="K15805" s="117"/>
      <c r="L15805" s="105">
        <f t="shared" si="3935"/>
        <v>0</v>
      </c>
      <c r="M15805" s="117"/>
      <c r="N15805" s="117"/>
      <c r="P15805" s="35" t="s">
        <v>145</v>
      </c>
      <c r="R15805" s="352">
        <f>L16035-[1]გადასახდელები!L14425</f>
        <v>0</v>
      </c>
    </row>
    <row r="15806" spans="2:18" ht="30.75" hidden="1" customHeight="1">
      <c r="B15806" s="36" t="str">
        <f t="shared" si="3936"/>
        <v>b</v>
      </c>
      <c r="C15806" s="42">
        <v>6</v>
      </c>
      <c r="D15806" s="42"/>
      <c r="F15806" s="343" t="s">
        <v>685</v>
      </c>
      <c r="G15806" s="54" t="s">
        <v>318</v>
      </c>
      <c r="H15806" s="116"/>
      <c r="I15806" s="105">
        <f t="shared" si="3934"/>
        <v>0</v>
      </c>
      <c r="J15806" s="117"/>
      <c r="K15806" s="117"/>
      <c r="L15806" s="105">
        <f t="shared" si="3935"/>
        <v>0</v>
      </c>
      <c r="M15806" s="117"/>
      <c r="N15806" s="117"/>
      <c r="P15806" s="35" t="s">
        <v>145</v>
      </c>
      <c r="R15806" s="352">
        <f>L16036-[1]გადასახდელები!L14426</f>
        <v>0</v>
      </c>
    </row>
    <row r="15807" spans="2:18" ht="20.25" hidden="1" customHeight="1">
      <c r="B15807" s="36" t="str">
        <f t="shared" si="3936"/>
        <v>b</v>
      </c>
      <c r="C15807" s="42">
        <v>6</v>
      </c>
      <c r="D15807" s="42"/>
      <c r="F15807" s="343" t="s">
        <v>589</v>
      </c>
      <c r="G15807" s="54" t="s">
        <v>319</v>
      </c>
      <c r="H15807" s="116"/>
      <c r="I15807" s="105">
        <f t="shared" si="3934"/>
        <v>0</v>
      </c>
      <c r="J15807" s="117"/>
      <c r="K15807" s="117"/>
      <c r="L15807" s="105">
        <f t="shared" si="3935"/>
        <v>0</v>
      </c>
      <c r="M15807" s="117"/>
      <c r="N15807" s="117"/>
      <c r="P15807" s="35" t="s">
        <v>145</v>
      </c>
      <c r="R15807" s="352">
        <f>L16037-[1]გადასახდელები!L14427</f>
        <v>0</v>
      </c>
    </row>
    <row r="15808" spans="2:18" ht="20.25" hidden="1" customHeight="1">
      <c r="B15808" s="36" t="str">
        <f t="shared" si="3936"/>
        <v>b</v>
      </c>
      <c r="C15808" s="42">
        <v>6</v>
      </c>
      <c r="D15808" s="42"/>
      <c r="F15808" s="343" t="s">
        <v>686</v>
      </c>
      <c r="G15808" s="54" t="s">
        <v>320</v>
      </c>
      <c r="H15808" s="116"/>
      <c r="I15808" s="105">
        <f t="shared" si="3934"/>
        <v>0</v>
      </c>
      <c r="J15808" s="117"/>
      <c r="K15808" s="117"/>
      <c r="L15808" s="105">
        <f t="shared" si="3935"/>
        <v>0</v>
      </c>
      <c r="M15808" s="117"/>
      <c r="N15808" s="117"/>
      <c r="P15808" s="35" t="s">
        <v>145</v>
      </c>
      <c r="R15808" s="352">
        <f>L16038-[1]გადასახდელები!L14428</f>
        <v>0</v>
      </c>
    </row>
    <row r="15809" spans="2:18" ht="30.75" hidden="1" customHeight="1">
      <c r="B15809" s="36" t="str">
        <f t="shared" si="3936"/>
        <v>b</v>
      </c>
      <c r="C15809" s="42">
        <v>6</v>
      </c>
      <c r="D15809" s="42"/>
      <c r="F15809" s="343" t="s">
        <v>687</v>
      </c>
      <c r="G15809" s="54" t="s">
        <v>321</v>
      </c>
      <c r="H15809" s="116"/>
      <c r="I15809" s="105">
        <f t="shared" si="3934"/>
        <v>0</v>
      </c>
      <c r="J15809" s="117"/>
      <c r="K15809" s="117"/>
      <c r="L15809" s="105">
        <f t="shared" si="3935"/>
        <v>0</v>
      </c>
      <c r="M15809" s="117"/>
      <c r="N15809" s="117"/>
      <c r="P15809" s="35" t="s">
        <v>145</v>
      </c>
      <c r="R15809" s="352">
        <f>L16039-[1]გადასახდელები!L14429</f>
        <v>0</v>
      </c>
    </row>
    <row r="15810" spans="2:18" ht="20.25" hidden="1" customHeight="1">
      <c r="B15810" s="36" t="str">
        <f t="shared" si="3936"/>
        <v>b</v>
      </c>
      <c r="C15810" s="42">
        <v>6</v>
      </c>
      <c r="D15810" s="42"/>
      <c r="F15810" s="343" t="s">
        <v>590</v>
      </c>
      <c r="G15810" s="54" t="s">
        <v>322</v>
      </c>
      <c r="H15810" s="116"/>
      <c r="I15810" s="105">
        <f t="shared" si="3934"/>
        <v>0</v>
      </c>
      <c r="J15810" s="117"/>
      <c r="K15810" s="117"/>
      <c r="L15810" s="105">
        <f t="shared" si="3935"/>
        <v>0</v>
      </c>
      <c r="M15810" s="117"/>
      <c r="N15810" s="117"/>
      <c r="P15810" s="35" t="s">
        <v>145</v>
      </c>
      <c r="R15810" s="352">
        <f>L16040-[1]გადასახდელები!L14430</f>
        <v>0</v>
      </c>
    </row>
    <row r="15811" spans="2:18" ht="20.25" hidden="1" customHeight="1">
      <c r="B15811" s="36" t="str">
        <f t="shared" si="3936"/>
        <v>b</v>
      </c>
      <c r="C15811" s="42">
        <v>6</v>
      </c>
      <c r="D15811" s="42"/>
      <c r="F15811" s="343" t="s">
        <v>688</v>
      </c>
      <c r="G15811" s="54" t="s">
        <v>323</v>
      </c>
      <c r="H15811" s="116"/>
      <c r="I15811" s="105">
        <f t="shared" si="3934"/>
        <v>0</v>
      </c>
      <c r="J15811" s="117"/>
      <c r="K15811" s="117"/>
      <c r="L15811" s="105">
        <f t="shared" si="3935"/>
        <v>0</v>
      </c>
      <c r="M15811" s="117"/>
      <c r="N15811" s="117"/>
      <c r="P15811" s="35" t="s">
        <v>145</v>
      </c>
      <c r="R15811" s="352">
        <f>L16041-[1]გადასახდელები!L14431</f>
        <v>0</v>
      </c>
    </row>
    <row r="15812" spans="2:18" ht="20.25" hidden="1" customHeight="1">
      <c r="B15812" s="36" t="str">
        <f t="shared" si="3936"/>
        <v>b</v>
      </c>
      <c r="C15812" s="42">
        <v>6</v>
      </c>
      <c r="D15812" s="42"/>
      <c r="F15812" s="343" t="s">
        <v>689</v>
      </c>
      <c r="G15812" s="54" t="s">
        <v>324</v>
      </c>
      <c r="H15812" s="116"/>
      <c r="I15812" s="105">
        <f t="shared" si="3934"/>
        <v>0</v>
      </c>
      <c r="J15812" s="117"/>
      <c r="K15812" s="117"/>
      <c r="L15812" s="105">
        <f t="shared" si="3935"/>
        <v>0</v>
      </c>
      <c r="M15812" s="117"/>
      <c r="N15812" s="117"/>
      <c r="P15812" s="35" t="s">
        <v>145</v>
      </c>
      <c r="R15812" s="352">
        <f>L16042-[1]გადასახდელები!L14432</f>
        <v>0</v>
      </c>
    </row>
    <row r="15813" spans="2:18" ht="20.25" hidden="1" customHeight="1">
      <c r="B15813" s="36" t="str">
        <f t="shared" si="3936"/>
        <v>b</v>
      </c>
      <c r="C15813" s="42">
        <v>6</v>
      </c>
      <c r="D15813" s="42"/>
      <c r="F15813" s="343" t="s">
        <v>690</v>
      </c>
      <c r="G15813" s="54" t="s">
        <v>325</v>
      </c>
      <c r="H15813" s="116"/>
      <c r="I15813" s="105">
        <f t="shared" si="3934"/>
        <v>0</v>
      </c>
      <c r="J15813" s="117"/>
      <c r="K15813" s="117"/>
      <c r="L15813" s="105">
        <f t="shared" si="3935"/>
        <v>0</v>
      </c>
      <c r="M15813" s="117"/>
      <c r="N15813" s="117"/>
      <c r="P15813" s="35" t="s">
        <v>145</v>
      </c>
      <c r="R15813" s="352">
        <f>L16043-[1]გადასახდელები!L14433</f>
        <v>0</v>
      </c>
    </row>
    <row r="15814" spans="2:18" ht="20.25" hidden="1" customHeight="1">
      <c r="B15814" s="36" t="str">
        <f t="shared" si="3936"/>
        <v>b</v>
      </c>
      <c r="C15814" s="42">
        <v>6</v>
      </c>
      <c r="D15814" s="42"/>
      <c r="F15814" s="343" t="s">
        <v>691</v>
      </c>
      <c r="G15814" s="54" t="s">
        <v>326</v>
      </c>
      <c r="H15814" s="116"/>
      <c r="I15814" s="105">
        <f t="shared" si="3934"/>
        <v>0</v>
      </c>
      <c r="J15814" s="117"/>
      <c r="K15814" s="117"/>
      <c r="L15814" s="105">
        <f t="shared" si="3935"/>
        <v>0</v>
      </c>
      <c r="M15814" s="117"/>
      <c r="N15814" s="117"/>
      <c r="P15814" s="35" t="s">
        <v>145</v>
      </c>
      <c r="R15814" s="352">
        <f>L16044-[1]გადასახდელები!L14434</f>
        <v>0</v>
      </c>
    </row>
    <row r="15815" spans="2:18" ht="20.25" hidden="1" customHeight="1">
      <c r="B15815" s="36" t="str">
        <f t="shared" si="3936"/>
        <v>b</v>
      </c>
      <c r="C15815" s="42">
        <v>6</v>
      </c>
      <c r="D15815" s="42"/>
      <c r="F15815" s="343" t="s">
        <v>692</v>
      </c>
      <c r="G15815" s="54" t="s">
        <v>327</v>
      </c>
      <c r="H15815" s="116"/>
      <c r="I15815" s="105">
        <f t="shared" si="3934"/>
        <v>0</v>
      </c>
      <c r="J15815" s="117"/>
      <c r="K15815" s="117"/>
      <c r="L15815" s="105">
        <f t="shared" si="3935"/>
        <v>0</v>
      </c>
      <c r="M15815" s="117"/>
      <c r="N15815" s="117"/>
      <c r="P15815" s="35" t="s">
        <v>145</v>
      </c>
      <c r="R15815" s="352">
        <f>L16045-[1]გადასახდელები!L14435</f>
        <v>0</v>
      </c>
    </row>
    <row r="15816" spans="2:18" ht="20.25" hidden="1" customHeight="1">
      <c r="B15816" s="36" t="str">
        <f t="shared" si="3936"/>
        <v>b</v>
      </c>
      <c r="C15816" s="42">
        <v>6</v>
      </c>
      <c r="D15816" s="42"/>
      <c r="F15816" s="343" t="s">
        <v>693</v>
      </c>
      <c r="G15816" s="54" t="s">
        <v>328</v>
      </c>
      <c r="H15816" s="116"/>
      <c r="I15816" s="105">
        <f t="shared" si="3934"/>
        <v>0</v>
      </c>
      <c r="J15816" s="117"/>
      <c r="K15816" s="117"/>
      <c r="L15816" s="105">
        <f t="shared" si="3935"/>
        <v>0</v>
      </c>
      <c r="M15816" s="117"/>
      <c r="N15816" s="117"/>
      <c r="P15816" s="35" t="s">
        <v>145</v>
      </c>
      <c r="R15816" s="352">
        <f>L16046-[1]გადასახდელები!L14436</f>
        <v>0</v>
      </c>
    </row>
    <row r="15817" spans="2:18" ht="20.25" hidden="1" customHeight="1">
      <c r="B15817" s="36" t="str">
        <f t="shared" si="3936"/>
        <v>b</v>
      </c>
      <c r="C15817" s="42">
        <v>6</v>
      </c>
      <c r="D15817" s="42"/>
      <c r="F15817" s="343" t="s">
        <v>694</v>
      </c>
      <c r="G15817" s="54" t="s">
        <v>329</v>
      </c>
      <c r="H15817" s="116"/>
      <c r="I15817" s="105">
        <f t="shared" si="3934"/>
        <v>0</v>
      </c>
      <c r="J15817" s="117"/>
      <c r="K15817" s="117"/>
      <c r="L15817" s="105">
        <f t="shared" si="3935"/>
        <v>0</v>
      </c>
      <c r="M15817" s="117"/>
      <c r="N15817" s="117"/>
      <c r="P15817" s="35" t="s">
        <v>145</v>
      </c>
      <c r="R15817" s="352">
        <f>L16047-[1]გადასახდელები!L14437</f>
        <v>0</v>
      </c>
    </row>
    <row r="15818" spans="2:18" ht="20.25" hidden="1" customHeight="1">
      <c r="B15818" s="36" t="str">
        <f t="shared" si="3936"/>
        <v>b</v>
      </c>
      <c r="C15818" s="42">
        <v>6</v>
      </c>
      <c r="D15818" s="42"/>
      <c r="F15818" s="343" t="s">
        <v>695</v>
      </c>
      <c r="G15818" s="54" t="s">
        <v>330</v>
      </c>
      <c r="H15818" s="116"/>
      <c r="I15818" s="105">
        <f t="shared" si="3934"/>
        <v>0</v>
      </c>
      <c r="J15818" s="117"/>
      <c r="K15818" s="117"/>
      <c r="L15818" s="105">
        <f t="shared" si="3935"/>
        <v>0</v>
      </c>
      <c r="M15818" s="117"/>
      <c r="N15818" s="117"/>
      <c r="P15818" s="35" t="s">
        <v>145</v>
      </c>
      <c r="R15818" s="352">
        <f>L16048-[1]გადასახდელები!L14438</f>
        <v>0</v>
      </c>
    </row>
    <row r="15819" spans="2:18" ht="20.25" hidden="1" customHeight="1">
      <c r="B15819" s="36" t="str">
        <f t="shared" si="3936"/>
        <v>b</v>
      </c>
      <c r="C15819" s="42">
        <v>6</v>
      </c>
      <c r="D15819" s="42"/>
      <c r="F15819" s="343" t="s">
        <v>696</v>
      </c>
      <c r="G15819" s="54" t="s">
        <v>331</v>
      </c>
      <c r="H15819" s="116"/>
      <c r="I15819" s="105">
        <f t="shared" si="3934"/>
        <v>0</v>
      </c>
      <c r="J15819" s="117"/>
      <c r="K15819" s="117"/>
      <c r="L15819" s="105">
        <f t="shared" si="3935"/>
        <v>0</v>
      </c>
      <c r="M15819" s="117"/>
      <c r="N15819" s="117"/>
      <c r="P15819" s="35" t="s">
        <v>145</v>
      </c>
      <c r="R15819" s="352">
        <f>L16049-[1]გადასახდელები!L14439</f>
        <v>0</v>
      </c>
    </row>
    <row r="15820" spans="2:18" ht="20.25" hidden="1" customHeight="1">
      <c r="B15820" s="36" t="str">
        <f t="shared" si="3936"/>
        <v>b</v>
      </c>
      <c r="C15820" s="42">
        <v>6</v>
      </c>
      <c r="D15820" s="42"/>
      <c r="F15820" s="343" t="s">
        <v>697</v>
      </c>
      <c r="G15820" s="55" t="s">
        <v>332</v>
      </c>
      <c r="H15820" s="116"/>
      <c r="I15820" s="105">
        <f t="shared" si="3934"/>
        <v>0</v>
      </c>
      <c r="J15820" s="117"/>
      <c r="K15820" s="117"/>
      <c r="L15820" s="105">
        <f t="shared" si="3935"/>
        <v>0</v>
      </c>
      <c r="M15820" s="117"/>
      <c r="N15820" s="117"/>
      <c r="P15820" s="35" t="s">
        <v>145</v>
      </c>
      <c r="R15820" s="352">
        <f>L16050-[1]გადასახდელები!L14440</f>
        <v>0</v>
      </c>
    </row>
    <row r="15821" spans="2:18" ht="20.25" hidden="1" customHeight="1">
      <c r="B15821" s="36" t="str">
        <f t="shared" si="3936"/>
        <v>b</v>
      </c>
      <c r="C15821" s="42">
        <v>6</v>
      </c>
      <c r="D15821" s="42"/>
      <c r="F15821" s="343" t="s">
        <v>698</v>
      </c>
      <c r="G15821" s="54" t="s">
        <v>333</v>
      </c>
      <c r="H15821" s="116"/>
      <c r="I15821" s="105">
        <f t="shared" si="3934"/>
        <v>0</v>
      </c>
      <c r="J15821" s="117"/>
      <c r="K15821" s="117"/>
      <c r="L15821" s="105">
        <f t="shared" si="3935"/>
        <v>0</v>
      </c>
      <c r="M15821" s="117"/>
      <c r="N15821" s="117"/>
      <c r="P15821" s="35" t="s">
        <v>145</v>
      </c>
      <c r="R15821" s="352">
        <f>L16051-[1]გადასახდელები!L14441</f>
        <v>0</v>
      </c>
    </row>
    <row r="15822" spans="2:18" ht="30.75" hidden="1" customHeight="1">
      <c r="B15822" s="36" t="str">
        <f t="shared" si="3936"/>
        <v>b</v>
      </c>
      <c r="C15822" s="42">
        <v>6</v>
      </c>
      <c r="D15822" s="42"/>
      <c r="F15822" s="343" t="s">
        <v>591</v>
      </c>
      <c r="G15822" s="54" t="s">
        <v>334</v>
      </c>
      <c r="H15822" s="116"/>
      <c r="I15822" s="105">
        <f t="shared" si="3934"/>
        <v>0</v>
      </c>
      <c r="J15822" s="117"/>
      <c r="K15822" s="117"/>
      <c r="L15822" s="105">
        <f t="shared" si="3935"/>
        <v>0</v>
      </c>
      <c r="M15822" s="117"/>
      <c r="N15822" s="117"/>
      <c r="P15822" s="35" t="s">
        <v>145</v>
      </c>
      <c r="R15822" s="352">
        <f>L16052-[1]გადასახდელები!L14442</f>
        <v>0</v>
      </c>
    </row>
    <row r="15823" spans="2:18" ht="20.25" hidden="1" customHeight="1">
      <c r="B15823" s="36" t="str">
        <f t="shared" si="3936"/>
        <v>b</v>
      </c>
      <c r="C15823" s="42">
        <v>4</v>
      </c>
      <c r="D15823" s="42"/>
      <c r="F15823" s="342" t="s">
        <v>699</v>
      </c>
      <c r="G15823" s="47" t="s">
        <v>335</v>
      </c>
      <c r="H15823" s="93">
        <f>H15824+H15825</f>
        <v>0</v>
      </c>
      <c r="I15823" s="94">
        <f t="shared" si="3934"/>
        <v>0</v>
      </c>
      <c r="J15823" s="93">
        <f>J15824+J15825</f>
        <v>0</v>
      </c>
      <c r="K15823" s="93">
        <f>K15824+K15825</f>
        <v>0</v>
      </c>
      <c r="L15823" s="94">
        <f t="shared" si="3935"/>
        <v>0</v>
      </c>
      <c r="M15823" s="93">
        <f>M15824+M15825</f>
        <v>0</v>
      </c>
      <c r="N15823" s="93">
        <f>N15824+N15825</f>
        <v>0</v>
      </c>
      <c r="O15823" s="82" t="s">
        <v>146</v>
      </c>
      <c r="P15823" s="35" t="s">
        <v>145</v>
      </c>
      <c r="R15823" s="352">
        <f>L16053-[1]გადასახდელები!L14443</f>
        <v>0</v>
      </c>
    </row>
    <row r="15824" spans="2:18" ht="20.25" hidden="1" customHeight="1">
      <c r="B15824" s="36" t="str">
        <f t="shared" si="3936"/>
        <v>b</v>
      </c>
      <c r="C15824" s="42">
        <v>5</v>
      </c>
      <c r="D15824" s="42"/>
      <c r="F15824" s="343" t="s">
        <v>700</v>
      </c>
      <c r="G15824" s="48" t="s">
        <v>336</v>
      </c>
      <c r="H15824" s="101"/>
      <c r="I15824" s="97">
        <f t="shared" si="3934"/>
        <v>0</v>
      </c>
      <c r="J15824" s="102"/>
      <c r="K15824" s="102"/>
      <c r="L15824" s="97">
        <f t="shared" si="3935"/>
        <v>0</v>
      </c>
      <c r="M15824" s="102"/>
      <c r="N15824" s="102"/>
      <c r="O15824" s="115"/>
      <c r="P15824" s="35" t="s">
        <v>145</v>
      </c>
      <c r="R15824" s="352">
        <f>L16054-[1]გადასახდელები!L14444</f>
        <v>0</v>
      </c>
    </row>
    <row r="15825" spans="2:18" ht="20.25" hidden="1" customHeight="1">
      <c r="B15825" s="36" t="str">
        <f t="shared" si="3936"/>
        <v>b</v>
      </c>
      <c r="C15825" s="42">
        <v>5</v>
      </c>
      <c r="D15825" s="42"/>
      <c r="F15825" s="342" t="s">
        <v>701</v>
      </c>
      <c r="G15825" s="48" t="s">
        <v>337</v>
      </c>
      <c r="H15825" s="119">
        <f>H15826+H15827</f>
        <v>0</v>
      </c>
      <c r="I15825" s="105">
        <f t="shared" si="3934"/>
        <v>0</v>
      </c>
      <c r="J15825" s="119">
        <f>J15826+J15827</f>
        <v>0</v>
      </c>
      <c r="K15825" s="119">
        <f>K15826+K15827</f>
        <v>0</v>
      </c>
      <c r="L15825" s="105">
        <f t="shared" si="3935"/>
        <v>0</v>
      </c>
      <c r="M15825" s="119">
        <f>M15826+M15827</f>
        <v>0</v>
      </c>
      <c r="N15825" s="119">
        <f>N15826+N15827</f>
        <v>0</v>
      </c>
      <c r="O15825" s="82" t="s">
        <v>146</v>
      </c>
      <c r="P15825" s="35" t="s">
        <v>145</v>
      </c>
      <c r="R15825" s="352">
        <f>L16055-[1]გადასახდელები!L14445</f>
        <v>0</v>
      </c>
    </row>
    <row r="15826" spans="2:18" ht="20.25" hidden="1" customHeight="1">
      <c r="B15826" s="36" t="str">
        <f t="shared" si="3936"/>
        <v>b</v>
      </c>
      <c r="C15826" s="42">
        <v>6</v>
      </c>
      <c r="D15826" s="42"/>
      <c r="F15826" s="343" t="s">
        <v>702</v>
      </c>
      <c r="G15826" s="54" t="s">
        <v>338</v>
      </c>
      <c r="H15826" s="116"/>
      <c r="I15826" s="105">
        <f t="shared" si="3934"/>
        <v>0</v>
      </c>
      <c r="J15826" s="117"/>
      <c r="K15826" s="117"/>
      <c r="L15826" s="105">
        <f t="shared" si="3935"/>
        <v>0</v>
      </c>
      <c r="M15826" s="117"/>
      <c r="N15826" s="117"/>
      <c r="P15826" s="35" t="s">
        <v>145</v>
      </c>
      <c r="R15826" s="352">
        <f>L16056-[1]გადასახდელები!L14446</f>
        <v>0</v>
      </c>
    </row>
    <row r="15827" spans="2:18" ht="20.25" hidden="1" customHeight="1">
      <c r="B15827" s="36" t="str">
        <f t="shared" si="3936"/>
        <v>b</v>
      </c>
      <c r="C15827" s="42">
        <v>6</v>
      </c>
      <c r="D15827" s="42"/>
      <c r="F15827" s="343" t="s">
        <v>703</v>
      </c>
      <c r="G15827" s="54" t="s">
        <v>339</v>
      </c>
      <c r="H15827" s="116"/>
      <c r="I15827" s="105">
        <f t="shared" si="3934"/>
        <v>0</v>
      </c>
      <c r="J15827" s="117"/>
      <c r="K15827" s="117"/>
      <c r="L15827" s="105">
        <f t="shared" si="3935"/>
        <v>0</v>
      </c>
      <c r="M15827" s="117"/>
      <c r="N15827" s="117"/>
      <c r="P15827" s="35" t="s">
        <v>145</v>
      </c>
      <c r="R15827" s="352">
        <f>L16057-[1]გადასახდელები!L14447</f>
        <v>0</v>
      </c>
    </row>
    <row r="15828" spans="2:18" ht="30.75" hidden="1" customHeight="1">
      <c r="B15828" s="36" t="str">
        <f t="shared" si="3936"/>
        <v>b</v>
      </c>
      <c r="C15828" s="42">
        <v>3</v>
      </c>
      <c r="D15828" s="42"/>
      <c r="F15828" s="342" t="s">
        <v>704</v>
      </c>
      <c r="G15828" s="51" t="s">
        <v>340</v>
      </c>
      <c r="H15828" s="89">
        <f>H15829+H15830</f>
        <v>0</v>
      </c>
      <c r="I15828" s="90">
        <f t="shared" si="3934"/>
        <v>0</v>
      </c>
      <c r="J15828" s="89">
        <f>J15829+J15830</f>
        <v>0</v>
      </c>
      <c r="K15828" s="89">
        <f>K15829+K15830</f>
        <v>0</v>
      </c>
      <c r="L15828" s="90">
        <f t="shared" si="3935"/>
        <v>0</v>
      </c>
      <c r="M15828" s="89">
        <f>M15829+M15830</f>
        <v>0</v>
      </c>
      <c r="N15828" s="89">
        <f>N15829+N15830</f>
        <v>0</v>
      </c>
      <c r="O15828" s="82" t="s">
        <v>146</v>
      </c>
      <c r="P15828" s="35" t="s">
        <v>145</v>
      </c>
      <c r="R15828" s="352">
        <f>L16058-[1]გადასახდელები!L14448</f>
        <v>0</v>
      </c>
    </row>
    <row r="15829" spans="2:18" ht="30.75" hidden="1" customHeight="1">
      <c r="B15829" s="36" t="str">
        <f t="shared" si="3936"/>
        <v>b</v>
      </c>
      <c r="C15829" s="42">
        <v>4</v>
      </c>
      <c r="D15829" s="42"/>
      <c r="F15829" s="343" t="s">
        <v>705</v>
      </c>
      <c r="G15829" s="47" t="s">
        <v>341</v>
      </c>
      <c r="H15829" s="103"/>
      <c r="I15829" s="94">
        <f t="shared" si="3934"/>
        <v>0</v>
      </c>
      <c r="J15829" s="104"/>
      <c r="K15829" s="104"/>
      <c r="L15829" s="94">
        <f t="shared" si="3935"/>
        <v>0</v>
      </c>
      <c r="M15829" s="104"/>
      <c r="N15829" s="104"/>
      <c r="P15829" s="35" t="s">
        <v>145</v>
      </c>
      <c r="R15829" s="352">
        <f>L16059-[1]გადასახდელები!L14449</f>
        <v>0</v>
      </c>
    </row>
    <row r="15830" spans="2:18" ht="30.75" hidden="1" customHeight="1">
      <c r="B15830" s="36" t="str">
        <f t="shared" si="3936"/>
        <v>b</v>
      </c>
      <c r="C15830" s="42">
        <v>4</v>
      </c>
      <c r="D15830" s="42"/>
      <c r="F15830" s="342" t="s">
        <v>706</v>
      </c>
      <c r="G15830" s="47" t="s">
        <v>342</v>
      </c>
      <c r="H15830" s="93">
        <f>H15831+H15832+H15833+H15834</f>
        <v>0</v>
      </c>
      <c r="I15830" s="94">
        <f t="shared" si="3934"/>
        <v>0</v>
      </c>
      <c r="J15830" s="93">
        <f>J15831+J15832+J15833+J15834</f>
        <v>0</v>
      </c>
      <c r="K15830" s="93">
        <f>K15831+K15832+K15833+K15834</f>
        <v>0</v>
      </c>
      <c r="L15830" s="94">
        <f t="shared" si="3935"/>
        <v>0</v>
      </c>
      <c r="M15830" s="93">
        <f>M15831+M15832+M15833+M15834</f>
        <v>0</v>
      </c>
      <c r="N15830" s="93">
        <f>N15831+N15832+N15833+N15834</f>
        <v>0</v>
      </c>
      <c r="O15830" s="82" t="s">
        <v>146</v>
      </c>
      <c r="P15830" s="35" t="s">
        <v>145</v>
      </c>
      <c r="R15830" s="352">
        <f>L16060-[1]გადასახდელები!L14450</f>
        <v>0</v>
      </c>
    </row>
    <row r="15831" spans="2:18" ht="30.75" hidden="1" customHeight="1">
      <c r="B15831" s="36" t="str">
        <f t="shared" si="3936"/>
        <v>b</v>
      </c>
      <c r="C15831" s="42">
        <v>5</v>
      </c>
      <c r="D15831" s="42"/>
      <c r="F15831" s="343" t="s">
        <v>707</v>
      </c>
      <c r="G15831" s="48" t="s">
        <v>343</v>
      </c>
      <c r="H15831" s="101"/>
      <c r="I15831" s="97">
        <f t="shared" si="3934"/>
        <v>0</v>
      </c>
      <c r="J15831" s="102"/>
      <c r="K15831" s="102"/>
      <c r="L15831" s="97">
        <f t="shared" si="3935"/>
        <v>0</v>
      </c>
      <c r="M15831" s="102"/>
      <c r="N15831" s="102"/>
      <c r="P15831" s="35" t="s">
        <v>145</v>
      </c>
      <c r="R15831" s="352">
        <f>L16061-[1]გადასახდელები!L14451</f>
        <v>0</v>
      </c>
    </row>
    <row r="15832" spans="2:18" ht="20.25" hidden="1" customHeight="1">
      <c r="B15832" s="36" t="str">
        <f t="shared" si="3936"/>
        <v>b</v>
      </c>
      <c r="C15832" s="42">
        <v>5</v>
      </c>
      <c r="D15832" s="42"/>
      <c r="F15832" s="343" t="s">
        <v>708</v>
      </c>
      <c r="G15832" s="48" t="s">
        <v>344</v>
      </c>
      <c r="H15832" s="101"/>
      <c r="I15832" s="97">
        <f t="shared" si="3934"/>
        <v>0</v>
      </c>
      <c r="J15832" s="102"/>
      <c r="K15832" s="102"/>
      <c r="L15832" s="97">
        <f t="shared" si="3935"/>
        <v>0</v>
      </c>
      <c r="M15832" s="102"/>
      <c r="N15832" s="102"/>
      <c r="P15832" s="35" t="s">
        <v>145</v>
      </c>
      <c r="R15832" s="352">
        <f>L16062-[1]გადასახდელები!L14452</f>
        <v>0</v>
      </c>
    </row>
    <row r="15833" spans="2:18" ht="20.25" hidden="1" customHeight="1">
      <c r="B15833" s="36" t="str">
        <f t="shared" si="3936"/>
        <v>b</v>
      </c>
      <c r="C15833" s="42">
        <v>5</v>
      </c>
      <c r="D15833" s="42"/>
      <c r="F15833" s="343" t="s">
        <v>709</v>
      </c>
      <c r="G15833" s="48" t="s">
        <v>345</v>
      </c>
      <c r="H15833" s="101"/>
      <c r="I15833" s="97">
        <f t="shared" si="3934"/>
        <v>0</v>
      </c>
      <c r="J15833" s="102"/>
      <c r="K15833" s="102"/>
      <c r="L15833" s="97">
        <f t="shared" si="3935"/>
        <v>0</v>
      </c>
      <c r="M15833" s="102"/>
      <c r="N15833" s="102"/>
      <c r="P15833" s="35" t="s">
        <v>145</v>
      </c>
      <c r="R15833" s="352">
        <f>L16063-[1]გადასახდელები!L14453</f>
        <v>0</v>
      </c>
    </row>
    <row r="15834" spans="2:18" ht="20.25" hidden="1" customHeight="1">
      <c r="B15834" s="36" t="str">
        <f t="shared" si="3936"/>
        <v>b</v>
      </c>
      <c r="C15834" s="42">
        <v>5</v>
      </c>
      <c r="D15834" s="42"/>
      <c r="F15834" s="343" t="s">
        <v>710</v>
      </c>
      <c r="G15834" s="48" t="s">
        <v>214</v>
      </c>
      <c r="H15834" s="101"/>
      <c r="I15834" s="97">
        <f t="shared" si="3934"/>
        <v>0</v>
      </c>
      <c r="J15834" s="102"/>
      <c r="K15834" s="102"/>
      <c r="L15834" s="97">
        <f t="shared" si="3935"/>
        <v>0</v>
      </c>
      <c r="M15834" s="102"/>
      <c r="N15834" s="102"/>
      <c r="P15834" s="35" t="s">
        <v>145</v>
      </c>
      <c r="R15834" s="352">
        <f>L16064-[1]გადასახდელები!L14454</f>
        <v>0</v>
      </c>
    </row>
    <row r="15835" spans="2:18" ht="20.25" hidden="1" customHeight="1">
      <c r="B15835" s="36" t="str">
        <f t="shared" si="3936"/>
        <v>b</v>
      </c>
      <c r="C15835" s="42">
        <v>3</v>
      </c>
      <c r="D15835" s="42"/>
      <c r="F15835" s="343" t="s">
        <v>711</v>
      </c>
      <c r="G15835" s="51" t="s">
        <v>346</v>
      </c>
      <c r="H15835" s="111"/>
      <c r="I15835" s="90">
        <f t="shared" si="3934"/>
        <v>0</v>
      </c>
      <c r="J15835" s="112"/>
      <c r="K15835" s="112"/>
      <c r="L15835" s="90">
        <f t="shared" si="3935"/>
        <v>0</v>
      </c>
      <c r="M15835" s="112"/>
      <c r="N15835" s="112"/>
      <c r="P15835" s="35" t="s">
        <v>145</v>
      </c>
      <c r="R15835" s="352">
        <f>L16065-[1]გადასახდელები!L14455</f>
        <v>0</v>
      </c>
    </row>
    <row r="15836" spans="2:18" ht="20.25" hidden="1" customHeight="1">
      <c r="B15836" s="36" t="str">
        <f t="shared" si="3936"/>
        <v>b</v>
      </c>
      <c r="C15836" s="42">
        <v>3</v>
      </c>
      <c r="D15836" s="42"/>
      <c r="F15836" s="342" t="s">
        <v>712</v>
      </c>
      <c r="G15836" s="51" t="s">
        <v>347</v>
      </c>
      <c r="H15836" s="89">
        <f>H15837+H15838+H15839+H15842</f>
        <v>0</v>
      </c>
      <c r="I15836" s="90">
        <f t="shared" si="3934"/>
        <v>0</v>
      </c>
      <c r="J15836" s="89">
        <f>J15837+J15838+J15839+J15842</f>
        <v>0</v>
      </c>
      <c r="K15836" s="89">
        <f>K15837+K15838+K15839+K15842</f>
        <v>0</v>
      </c>
      <c r="L15836" s="90">
        <f t="shared" si="3935"/>
        <v>0</v>
      </c>
      <c r="M15836" s="89">
        <f>M15837+M15838+M15839+M15842</f>
        <v>0</v>
      </c>
      <c r="N15836" s="89">
        <f>N15837+N15838+N15839+N15842</f>
        <v>0</v>
      </c>
      <c r="O15836" s="82" t="s">
        <v>146</v>
      </c>
      <c r="P15836" s="35" t="s">
        <v>145</v>
      </c>
      <c r="R15836" s="352">
        <f>L16066-[1]გადასახდელები!L14456</f>
        <v>0</v>
      </c>
    </row>
    <row r="15837" spans="2:18" ht="30.75" hidden="1" customHeight="1">
      <c r="B15837" s="36" t="str">
        <f t="shared" si="3936"/>
        <v>b</v>
      </c>
      <c r="C15837" s="42">
        <v>4</v>
      </c>
      <c r="D15837" s="42"/>
      <c r="F15837" s="343" t="s">
        <v>713</v>
      </c>
      <c r="G15837" s="47" t="s">
        <v>348</v>
      </c>
      <c r="H15837" s="103"/>
      <c r="I15837" s="94">
        <f t="shared" si="3934"/>
        <v>0</v>
      </c>
      <c r="J15837" s="104"/>
      <c r="K15837" s="104"/>
      <c r="L15837" s="94">
        <f t="shared" si="3935"/>
        <v>0</v>
      </c>
      <c r="M15837" s="104"/>
      <c r="N15837" s="104"/>
      <c r="O15837" s="115"/>
      <c r="P15837" s="35" t="s">
        <v>145</v>
      </c>
      <c r="R15837" s="352">
        <f>L16067-[1]გადასახდელები!L14457</f>
        <v>0</v>
      </c>
    </row>
    <row r="15838" spans="2:18" ht="20.25" hidden="1" customHeight="1">
      <c r="B15838" s="36" t="str">
        <f t="shared" si="3936"/>
        <v>b</v>
      </c>
      <c r="C15838" s="42">
        <v>4</v>
      </c>
      <c r="D15838" s="42"/>
      <c r="F15838" s="343" t="s">
        <v>714</v>
      </c>
      <c r="G15838" s="47" t="s">
        <v>349</v>
      </c>
      <c r="H15838" s="103"/>
      <c r="I15838" s="94">
        <f t="shared" ref="I15838:I15873" si="3937">J15838+K15838</f>
        <v>0</v>
      </c>
      <c r="J15838" s="104"/>
      <c r="K15838" s="104"/>
      <c r="L15838" s="94">
        <f t="shared" ref="L15838:L15873" si="3938">M15838+N15838</f>
        <v>0</v>
      </c>
      <c r="M15838" s="104"/>
      <c r="N15838" s="104"/>
      <c r="O15838" s="115"/>
      <c r="P15838" s="35" t="s">
        <v>145</v>
      </c>
      <c r="R15838" s="352">
        <f>L16068-[1]გადასახდელები!L14458</f>
        <v>0</v>
      </c>
    </row>
    <row r="15839" spans="2:18" ht="20.25" hidden="1" customHeight="1">
      <c r="B15839" s="36" t="str">
        <f t="shared" si="3936"/>
        <v>b</v>
      </c>
      <c r="C15839" s="42">
        <v>4</v>
      </c>
      <c r="D15839" s="42"/>
      <c r="F15839" s="342" t="s">
        <v>715</v>
      </c>
      <c r="G15839" s="47" t="s">
        <v>350</v>
      </c>
      <c r="H15839" s="93">
        <f>H15840+H15841</f>
        <v>0</v>
      </c>
      <c r="I15839" s="94">
        <f t="shared" si="3937"/>
        <v>0</v>
      </c>
      <c r="J15839" s="93">
        <f>J15840+J15841</f>
        <v>0</v>
      </c>
      <c r="K15839" s="93">
        <f>K15840+K15841</f>
        <v>0</v>
      </c>
      <c r="L15839" s="94">
        <f t="shared" si="3938"/>
        <v>0</v>
      </c>
      <c r="M15839" s="93">
        <f>M15840+M15841</f>
        <v>0</v>
      </c>
      <c r="N15839" s="93">
        <f>N15840+N15841</f>
        <v>0</v>
      </c>
      <c r="O15839" s="82" t="s">
        <v>146</v>
      </c>
      <c r="P15839" s="35" t="s">
        <v>145</v>
      </c>
      <c r="R15839" s="352">
        <f>L16069-[1]გადასახდელები!L14459</f>
        <v>0</v>
      </c>
    </row>
    <row r="15840" spans="2:18" ht="30.75" hidden="1" customHeight="1">
      <c r="B15840" s="36" t="str">
        <f t="shared" si="3936"/>
        <v>b</v>
      </c>
      <c r="C15840" s="42">
        <v>5</v>
      </c>
      <c r="D15840" s="42"/>
      <c r="F15840" s="343" t="s">
        <v>716</v>
      </c>
      <c r="G15840" s="48" t="s">
        <v>351</v>
      </c>
      <c r="H15840" s="101"/>
      <c r="I15840" s="97">
        <f t="shared" si="3937"/>
        <v>0</v>
      </c>
      <c r="J15840" s="102"/>
      <c r="K15840" s="102"/>
      <c r="L15840" s="97">
        <f t="shared" si="3938"/>
        <v>0</v>
      </c>
      <c r="M15840" s="102"/>
      <c r="N15840" s="102"/>
      <c r="P15840" s="35" t="s">
        <v>145</v>
      </c>
      <c r="R15840" s="352">
        <f>L16070-[1]გადასახდელები!L14460</f>
        <v>0</v>
      </c>
    </row>
    <row r="15841" spans="2:18" ht="20.25" hidden="1" customHeight="1">
      <c r="B15841" s="36" t="str">
        <f t="shared" si="3936"/>
        <v>b</v>
      </c>
      <c r="C15841" s="42">
        <v>5</v>
      </c>
      <c r="D15841" s="42"/>
      <c r="F15841" s="343" t="s">
        <v>717</v>
      </c>
      <c r="G15841" s="48" t="s">
        <v>352</v>
      </c>
      <c r="H15841" s="101"/>
      <c r="I15841" s="97">
        <f t="shared" si="3937"/>
        <v>0</v>
      </c>
      <c r="J15841" s="102"/>
      <c r="K15841" s="102"/>
      <c r="L15841" s="97">
        <f t="shared" si="3938"/>
        <v>0</v>
      </c>
      <c r="M15841" s="102"/>
      <c r="N15841" s="102"/>
      <c r="P15841" s="35" t="s">
        <v>145</v>
      </c>
      <c r="R15841" s="352">
        <f>L16071-[1]გადასახდელები!L14461</f>
        <v>0</v>
      </c>
    </row>
    <row r="15842" spans="2:18" ht="20.25" hidden="1" customHeight="1">
      <c r="B15842" s="36" t="str">
        <f t="shared" si="3936"/>
        <v>b</v>
      </c>
      <c r="C15842" s="42">
        <v>4</v>
      </c>
      <c r="D15842" s="42"/>
      <c r="F15842" s="343" t="s">
        <v>718</v>
      </c>
      <c r="G15842" s="47" t="s">
        <v>353</v>
      </c>
      <c r="H15842" s="103"/>
      <c r="I15842" s="94">
        <f t="shared" si="3937"/>
        <v>0</v>
      </c>
      <c r="J15842" s="104"/>
      <c r="K15842" s="104"/>
      <c r="L15842" s="94">
        <f t="shared" si="3938"/>
        <v>0</v>
      </c>
      <c r="M15842" s="104"/>
      <c r="N15842" s="104"/>
      <c r="P15842" s="35" t="s">
        <v>145</v>
      </c>
      <c r="R15842" s="352">
        <f>L16072-[1]გადასახდელები!L14462</f>
        <v>0</v>
      </c>
    </row>
    <row r="15843" spans="2:18" ht="20.25" hidden="1" customHeight="1">
      <c r="B15843" s="36" t="str">
        <f t="shared" si="3936"/>
        <v>b</v>
      </c>
      <c r="C15843" s="42">
        <v>2</v>
      </c>
      <c r="D15843" s="42"/>
      <c r="F15843" s="30"/>
      <c r="G15843" s="60" t="s">
        <v>354</v>
      </c>
      <c r="H15843" s="86">
        <f>H15844+H15851+H15858</f>
        <v>0</v>
      </c>
      <c r="I15843" s="87">
        <f t="shared" si="3937"/>
        <v>0</v>
      </c>
      <c r="J15843" s="88">
        <f>J15844+J15851+J15858</f>
        <v>0</v>
      </c>
      <c r="K15843" s="88">
        <f>K15844+K15851+K15858</f>
        <v>0</v>
      </c>
      <c r="L15843" s="87">
        <f t="shared" si="3938"/>
        <v>0</v>
      </c>
      <c r="M15843" s="88">
        <f>M15844+M15851+M15858</f>
        <v>0</v>
      </c>
      <c r="N15843" s="88">
        <f>N15844+N15851+N15858</f>
        <v>0</v>
      </c>
      <c r="O15843" s="82" t="s">
        <v>146</v>
      </c>
      <c r="R15843" s="352">
        <f>L16073-[1]გადასახდელები!L14463</f>
        <v>0</v>
      </c>
    </row>
    <row r="15844" spans="2:18" ht="20.25" hidden="1" customHeight="1">
      <c r="B15844" s="36" t="str">
        <f t="shared" si="3936"/>
        <v>b</v>
      </c>
      <c r="C15844" s="42">
        <v>3</v>
      </c>
      <c r="D15844" s="42"/>
      <c r="F15844" s="31"/>
      <c r="G15844" s="51" t="s">
        <v>355</v>
      </c>
      <c r="H15844" s="120">
        <f>SUM(H15845:H15850)</f>
        <v>0</v>
      </c>
      <c r="I15844" s="118">
        <f t="shared" si="3937"/>
        <v>0</v>
      </c>
      <c r="J15844" s="121">
        <f>SUM(J15845:J15850)</f>
        <v>0</v>
      </c>
      <c r="K15844" s="121">
        <f>SUM(K15845:K15850)</f>
        <v>0</v>
      </c>
      <c r="L15844" s="118">
        <f t="shared" si="3938"/>
        <v>0</v>
      </c>
      <c r="M15844" s="121">
        <f>SUM(M15845:M15850)</f>
        <v>0</v>
      </c>
      <c r="N15844" s="121">
        <f>SUM(N15845:N15850)</f>
        <v>0</v>
      </c>
      <c r="O15844" s="82" t="s">
        <v>146</v>
      </c>
      <c r="R15844" s="352">
        <f>L16074-[1]გადასახდელები!L14464</f>
        <v>0</v>
      </c>
    </row>
    <row r="15845" spans="2:18" ht="20.25" hidden="1" customHeight="1">
      <c r="B15845" s="36" t="str">
        <f t="shared" si="3936"/>
        <v>b</v>
      </c>
      <c r="C15845" s="42">
        <v>4</v>
      </c>
      <c r="D15845" s="42"/>
      <c r="F15845" s="31"/>
      <c r="G15845" s="47" t="s">
        <v>356</v>
      </c>
      <c r="H15845" s="103"/>
      <c r="I15845" s="94">
        <f t="shared" si="3937"/>
        <v>0</v>
      </c>
      <c r="J15845" s="104"/>
      <c r="K15845" s="104"/>
      <c r="L15845" s="94">
        <f t="shared" si="3938"/>
        <v>0</v>
      </c>
      <c r="M15845" s="104"/>
      <c r="N15845" s="104"/>
      <c r="R15845" s="352">
        <f>L16075-[1]გადასახდელები!L14465</f>
        <v>0</v>
      </c>
    </row>
    <row r="15846" spans="2:18" ht="20.25" hidden="1" customHeight="1">
      <c r="B15846" s="36" t="str">
        <f t="shared" si="3936"/>
        <v>b</v>
      </c>
      <c r="C15846" s="42">
        <v>4</v>
      </c>
      <c r="D15846" s="42"/>
      <c r="F15846" s="31"/>
      <c r="G15846" s="47" t="s">
        <v>357</v>
      </c>
      <c r="H15846" s="103"/>
      <c r="I15846" s="94">
        <f t="shared" si="3937"/>
        <v>0</v>
      </c>
      <c r="J15846" s="104"/>
      <c r="K15846" s="104"/>
      <c r="L15846" s="94">
        <f t="shared" si="3938"/>
        <v>0</v>
      </c>
      <c r="M15846" s="104"/>
      <c r="N15846" s="104"/>
      <c r="R15846" s="352">
        <f>L16076-[1]გადასახდელები!L14466</f>
        <v>0</v>
      </c>
    </row>
    <row r="15847" spans="2:18" ht="20.25" hidden="1" customHeight="1">
      <c r="B15847" s="36" t="str">
        <f t="shared" si="3936"/>
        <v>b</v>
      </c>
      <c r="C15847" s="42">
        <v>4</v>
      </c>
      <c r="D15847" s="42"/>
      <c r="F15847" s="31"/>
      <c r="G15847" s="47" t="s">
        <v>212</v>
      </c>
      <c r="H15847" s="103"/>
      <c r="I15847" s="94">
        <f t="shared" si="3937"/>
        <v>0</v>
      </c>
      <c r="J15847" s="104"/>
      <c r="K15847" s="104"/>
      <c r="L15847" s="94">
        <f t="shared" si="3938"/>
        <v>0</v>
      </c>
      <c r="M15847" s="104"/>
      <c r="N15847" s="104"/>
      <c r="R15847" s="352">
        <f>L16077-[1]გადასახდელები!L14467</f>
        <v>0</v>
      </c>
    </row>
    <row r="15848" spans="2:18" ht="20.25" hidden="1" customHeight="1">
      <c r="B15848" s="36" t="str">
        <f t="shared" si="3936"/>
        <v>b</v>
      </c>
      <c r="C15848" s="42">
        <v>4</v>
      </c>
      <c r="D15848" s="42"/>
      <c r="F15848" s="31"/>
      <c r="G15848" s="47" t="s">
        <v>358</v>
      </c>
      <c r="H15848" s="103"/>
      <c r="I15848" s="94">
        <f t="shared" si="3937"/>
        <v>0</v>
      </c>
      <c r="J15848" s="104"/>
      <c r="K15848" s="104"/>
      <c r="L15848" s="94">
        <f t="shared" si="3938"/>
        <v>0</v>
      </c>
      <c r="M15848" s="104"/>
      <c r="N15848" s="104"/>
      <c r="R15848" s="352">
        <f>L16078-[1]გადასახდელები!L14468</f>
        <v>0</v>
      </c>
    </row>
    <row r="15849" spans="2:18" ht="20.25" hidden="1" customHeight="1">
      <c r="B15849" s="36" t="str">
        <f t="shared" si="3936"/>
        <v>b</v>
      </c>
      <c r="C15849" s="42">
        <v>4</v>
      </c>
      <c r="D15849" s="42"/>
      <c r="F15849" s="31"/>
      <c r="G15849" s="47" t="s">
        <v>359</v>
      </c>
      <c r="H15849" s="103"/>
      <c r="I15849" s="94">
        <f t="shared" si="3937"/>
        <v>0</v>
      </c>
      <c r="J15849" s="104"/>
      <c r="K15849" s="104"/>
      <c r="L15849" s="94">
        <f t="shared" si="3938"/>
        <v>0</v>
      </c>
      <c r="M15849" s="104"/>
      <c r="N15849" s="104"/>
      <c r="R15849" s="352">
        <f>L16079-[1]გადასახდელები!L14469</f>
        <v>0</v>
      </c>
    </row>
    <row r="15850" spans="2:18" ht="20.25" hidden="1" customHeight="1">
      <c r="B15850" s="36" t="str">
        <f t="shared" si="3936"/>
        <v>b</v>
      </c>
      <c r="C15850" s="42">
        <v>4</v>
      </c>
      <c r="D15850" s="42"/>
      <c r="F15850" s="31"/>
      <c r="G15850" s="47" t="s">
        <v>360</v>
      </c>
      <c r="H15850" s="103"/>
      <c r="I15850" s="94">
        <f t="shared" si="3937"/>
        <v>0</v>
      </c>
      <c r="J15850" s="104"/>
      <c r="K15850" s="104"/>
      <c r="L15850" s="94">
        <f t="shared" si="3938"/>
        <v>0</v>
      </c>
      <c r="M15850" s="104"/>
      <c r="N15850" s="104"/>
      <c r="R15850" s="352">
        <f>L16080-[1]გადასახდელები!L14470</f>
        <v>0</v>
      </c>
    </row>
    <row r="15851" spans="2:18" ht="20.25" hidden="1" customHeight="1">
      <c r="B15851" s="36" t="str">
        <f t="shared" ref="B15851:B15914" si="3939">IF(H15851+I15851+L15851&gt;0,"a","b")</f>
        <v>b</v>
      </c>
      <c r="C15851" s="42">
        <v>3</v>
      </c>
      <c r="D15851" s="42"/>
      <c r="F15851" s="31"/>
      <c r="G15851" s="51" t="s">
        <v>211</v>
      </c>
      <c r="H15851" s="120">
        <f>SUM(H15852:H15857)</f>
        <v>0</v>
      </c>
      <c r="I15851" s="118">
        <f t="shared" si="3937"/>
        <v>0</v>
      </c>
      <c r="J15851" s="121">
        <f>SUM(J15852:J15857)</f>
        <v>0</v>
      </c>
      <c r="K15851" s="121">
        <f>SUM(K15852:K15857)</f>
        <v>0</v>
      </c>
      <c r="L15851" s="118">
        <f t="shared" si="3938"/>
        <v>0</v>
      </c>
      <c r="M15851" s="121">
        <f>SUM(M15852:M15857)</f>
        <v>0</v>
      </c>
      <c r="N15851" s="121">
        <f>SUM(N15852:N15857)</f>
        <v>0</v>
      </c>
      <c r="O15851" s="82" t="s">
        <v>146</v>
      </c>
      <c r="R15851" s="352">
        <f>L16081-[1]გადასახდელები!L14471</f>
        <v>0</v>
      </c>
    </row>
    <row r="15852" spans="2:18" ht="20.25" hidden="1" customHeight="1">
      <c r="B15852" s="36" t="str">
        <f t="shared" si="3939"/>
        <v>b</v>
      </c>
      <c r="C15852" s="42">
        <v>4</v>
      </c>
      <c r="D15852" s="42"/>
      <c r="F15852" s="31"/>
      <c r="G15852" s="47" t="s">
        <v>356</v>
      </c>
      <c r="H15852" s="103"/>
      <c r="I15852" s="94">
        <f t="shared" si="3937"/>
        <v>0</v>
      </c>
      <c r="J15852" s="104"/>
      <c r="K15852" s="104"/>
      <c r="L15852" s="94">
        <f t="shared" si="3938"/>
        <v>0</v>
      </c>
      <c r="M15852" s="104"/>
      <c r="N15852" s="104"/>
      <c r="R15852" s="352">
        <f>L16082-[1]გადასახდელები!L14472</f>
        <v>0</v>
      </c>
    </row>
    <row r="15853" spans="2:18" ht="20.25" hidden="1" customHeight="1">
      <c r="B15853" s="36" t="str">
        <f t="shared" si="3939"/>
        <v>b</v>
      </c>
      <c r="C15853" s="42">
        <v>4</v>
      </c>
      <c r="D15853" s="42"/>
      <c r="F15853" s="31"/>
      <c r="G15853" s="47" t="s">
        <v>357</v>
      </c>
      <c r="H15853" s="103"/>
      <c r="I15853" s="94">
        <f t="shared" si="3937"/>
        <v>0</v>
      </c>
      <c r="J15853" s="104"/>
      <c r="K15853" s="104"/>
      <c r="L15853" s="94">
        <f t="shared" si="3938"/>
        <v>0</v>
      </c>
      <c r="M15853" s="104"/>
      <c r="N15853" s="104"/>
      <c r="R15853" s="352">
        <f>L16083-[1]გადასახდელები!L14473</f>
        <v>0</v>
      </c>
    </row>
    <row r="15854" spans="2:18" ht="20.25" hidden="1" customHeight="1">
      <c r="B15854" s="36" t="str">
        <f t="shared" si="3939"/>
        <v>b</v>
      </c>
      <c r="C15854" s="42">
        <v>4</v>
      </c>
      <c r="D15854" s="42"/>
      <c r="F15854" s="31"/>
      <c r="G15854" s="47" t="s">
        <v>212</v>
      </c>
      <c r="H15854" s="103"/>
      <c r="I15854" s="94">
        <f t="shared" si="3937"/>
        <v>0</v>
      </c>
      <c r="J15854" s="104"/>
      <c r="K15854" s="104"/>
      <c r="L15854" s="94">
        <f t="shared" si="3938"/>
        <v>0</v>
      </c>
      <c r="M15854" s="104"/>
      <c r="N15854" s="104"/>
      <c r="R15854" s="352">
        <f>L16084-[1]გადასახდელები!L14474</f>
        <v>0</v>
      </c>
    </row>
    <row r="15855" spans="2:18" ht="20.25" hidden="1" customHeight="1">
      <c r="B15855" s="36" t="str">
        <f t="shared" si="3939"/>
        <v>b</v>
      </c>
      <c r="C15855" s="42">
        <v>4</v>
      </c>
      <c r="D15855" s="42"/>
      <c r="F15855" s="31"/>
      <c r="G15855" s="47" t="s">
        <v>361</v>
      </c>
      <c r="H15855" s="103"/>
      <c r="I15855" s="94">
        <f t="shared" si="3937"/>
        <v>0</v>
      </c>
      <c r="J15855" s="104"/>
      <c r="K15855" s="104"/>
      <c r="L15855" s="94">
        <f t="shared" si="3938"/>
        <v>0</v>
      </c>
      <c r="M15855" s="104"/>
      <c r="N15855" s="104"/>
      <c r="R15855" s="352">
        <f>L16085-[1]გადასახდელები!L14475</f>
        <v>0</v>
      </c>
    </row>
    <row r="15856" spans="2:18" ht="20.25" hidden="1" customHeight="1">
      <c r="B15856" s="36" t="str">
        <f t="shared" si="3939"/>
        <v>b</v>
      </c>
      <c r="C15856" s="42">
        <v>4</v>
      </c>
      <c r="D15856" s="42"/>
      <c r="F15856" s="31"/>
      <c r="G15856" s="47" t="s">
        <v>359</v>
      </c>
      <c r="H15856" s="103"/>
      <c r="I15856" s="94">
        <f t="shared" si="3937"/>
        <v>0</v>
      </c>
      <c r="J15856" s="104"/>
      <c r="K15856" s="104"/>
      <c r="L15856" s="94">
        <f t="shared" si="3938"/>
        <v>0</v>
      </c>
      <c r="M15856" s="104"/>
      <c r="N15856" s="104"/>
      <c r="R15856" s="352">
        <f>L16086-[1]გადასახდელები!L14476</f>
        <v>0</v>
      </c>
    </row>
    <row r="15857" spans="2:18" ht="20.25" hidden="1" customHeight="1">
      <c r="B15857" s="36" t="str">
        <f t="shared" si="3939"/>
        <v>b</v>
      </c>
      <c r="C15857" s="42">
        <v>4</v>
      </c>
      <c r="D15857" s="42"/>
      <c r="F15857" s="31"/>
      <c r="G15857" s="47" t="s">
        <v>360</v>
      </c>
      <c r="H15857" s="103"/>
      <c r="I15857" s="94">
        <f t="shared" si="3937"/>
        <v>0</v>
      </c>
      <c r="J15857" s="104"/>
      <c r="K15857" s="104"/>
      <c r="L15857" s="94">
        <f t="shared" si="3938"/>
        <v>0</v>
      </c>
      <c r="M15857" s="104"/>
      <c r="N15857" s="104"/>
      <c r="R15857" s="352">
        <f>L16087-[1]გადასახდელები!L14477</f>
        <v>0</v>
      </c>
    </row>
    <row r="15858" spans="2:18" ht="20.25" hidden="1" customHeight="1">
      <c r="B15858" s="36" t="str">
        <f t="shared" si="3939"/>
        <v>b</v>
      </c>
      <c r="C15858" s="42">
        <v>3</v>
      </c>
      <c r="D15858" s="42"/>
      <c r="F15858" s="29"/>
      <c r="G15858" s="56" t="s">
        <v>213</v>
      </c>
      <c r="H15858" s="122"/>
      <c r="I15858" s="118">
        <f t="shared" si="3937"/>
        <v>0</v>
      </c>
      <c r="J15858" s="123"/>
      <c r="K15858" s="123"/>
      <c r="L15858" s="118">
        <f t="shared" si="3938"/>
        <v>0</v>
      </c>
      <c r="M15858" s="123"/>
      <c r="N15858" s="123"/>
      <c r="R15858" s="352">
        <f>L16088-[1]გადასახდელები!L14478</f>
        <v>0</v>
      </c>
    </row>
    <row r="15859" spans="2:18" ht="20.25" hidden="1" customHeight="1">
      <c r="B15859" s="36" t="str">
        <f t="shared" si="3939"/>
        <v>b</v>
      </c>
      <c r="C15859" s="42">
        <v>2</v>
      </c>
      <c r="D15859" s="42"/>
      <c r="F15859" s="28"/>
      <c r="G15859" s="60" t="s">
        <v>362</v>
      </c>
      <c r="H15859" s="86">
        <f>H15860+H15868</f>
        <v>0</v>
      </c>
      <c r="I15859" s="87">
        <f t="shared" si="3937"/>
        <v>0</v>
      </c>
      <c r="J15859" s="88">
        <f>J15860+J15868</f>
        <v>0</v>
      </c>
      <c r="K15859" s="88">
        <f>K15860+K15868</f>
        <v>0</v>
      </c>
      <c r="L15859" s="87">
        <f t="shared" si="3938"/>
        <v>0</v>
      </c>
      <c r="M15859" s="88">
        <f>M15860+M15868</f>
        <v>0</v>
      </c>
      <c r="N15859" s="88">
        <f>N15860+N15868</f>
        <v>0</v>
      </c>
      <c r="O15859" s="82" t="s">
        <v>146</v>
      </c>
      <c r="R15859" s="352">
        <f>L16089-[1]გადასახდელები!L14479</f>
        <v>0</v>
      </c>
    </row>
    <row r="15860" spans="2:18" ht="20.25" hidden="1" customHeight="1">
      <c r="B15860" s="36" t="str">
        <f t="shared" si="3939"/>
        <v>b</v>
      </c>
      <c r="C15860" s="42">
        <v>3</v>
      </c>
      <c r="D15860" s="42"/>
      <c r="F15860" s="29"/>
      <c r="G15860" s="51" t="s">
        <v>355</v>
      </c>
      <c r="H15860" s="120">
        <f>SUM(H15861:H15867)</f>
        <v>0</v>
      </c>
      <c r="I15860" s="118">
        <f t="shared" si="3937"/>
        <v>0</v>
      </c>
      <c r="J15860" s="121">
        <f>SUM(J15861:J15867)</f>
        <v>0</v>
      </c>
      <c r="K15860" s="121">
        <f>SUM(K15861:K15867)</f>
        <v>0</v>
      </c>
      <c r="L15860" s="118">
        <f t="shared" si="3938"/>
        <v>0</v>
      </c>
      <c r="M15860" s="121">
        <f>SUM(M15861:M15867)</f>
        <v>0</v>
      </c>
      <c r="N15860" s="121">
        <f>SUM(N15861:N15867)</f>
        <v>0</v>
      </c>
      <c r="O15860" s="82" t="s">
        <v>146</v>
      </c>
      <c r="R15860" s="352">
        <f>L16090-[1]გადასახდელები!L14480</f>
        <v>0</v>
      </c>
    </row>
    <row r="15861" spans="2:18" ht="20.25" hidden="1" customHeight="1">
      <c r="B15861" s="36" t="str">
        <f t="shared" si="3939"/>
        <v>b</v>
      </c>
      <c r="C15861" s="42">
        <v>4</v>
      </c>
      <c r="D15861" s="42"/>
      <c r="F15861" s="29"/>
      <c r="G15861" s="47" t="s">
        <v>363</v>
      </c>
      <c r="H15861" s="103"/>
      <c r="I15861" s="94">
        <f t="shared" si="3937"/>
        <v>0</v>
      </c>
      <c r="J15861" s="104"/>
      <c r="K15861" s="104"/>
      <c r="L15861" s="94">
        <f t="shared" si="3938"/>
        <v>0</v>
      </c>
      <c r="M15861" s="104"/>
      <c r="N15861" s="104"/>
      <c r="R15861" s="352">
        <f>L16091-[1]გადასახდელები!L14481</f>
        <v>0</v>
      </c>
    </row>
    <row r="15862" spans="2:18" ht="20.25" hidden="1" customHeight="1">
      <c r="B15862" s="36" t="str">
        <f t="shared" si="3939"/>
        <v>b</v>
      </c>
      <c r="C15862" s="42">
        <v>4</v>
      </c>
      <c r="D15862" s="42"/>
      <c r="F15862" s="29"/>
      <c r="G15862" s="47" t="s">
        <v>210</v>
      </c>
      <c r="H15862" s="103"/>
      <c r="I15862" s="94">
        <f t="shared" si="3937"/>
        <v>0</v>
      </c>
      <c r="J15862" s="104"/>
      <c r="K15862" s="104"/>
      <c r="L15862" s="94">
        <f t="shared" si="3938"/>
        <v>0</v>
      </c>
      <c r="M15862" s="104"/>
      <c r="N15862" s="104"/>
      <c r="R15862" s="352">
        <f>L16092-[1]გადასახდელები!L14482</f>
        <v>0</v>
      </c>
    </row>
    <row r="15863" spans="2:18" ht="20.25" hidden="1" customHeight="1">
      <c r="B15863" s="36" t="str">
        <f t="shared" si="3939"/>
        <v>b</v>
      </c>
      <c r="C15863" s="42">
        <v>4</v>
      </c>
      <c r="D15863" s="42"/>
      <c r="F15863" s="29"/>
      <c r="G15863" s="47" t="s">
        <v>357</v>
      </c>
      <c r="H15863" s="103"/>
      <c r="I15863" s="94">
        <f t="shared" si="3937"/>
        <v>0</v>
      </c>
      <c r="J15863" s="104"/>
      <c r="K15863" s="104"/>
      <c r="L15863" s="94">
        <f t="shared" si="3938"/>
        <v>0</v>
      </c>
      <c r="M15863" s="104"/>
      <c r="N15863" s="104"/>
      <c r="R15863" s="352">
        <f>L16093-[1]გადასახდელები!L14483</f>
        <v>0</v>
      </c>
    </row>
    <row r="15864" spans="2:18" ht="30.75" hidden="1" customHeight="1">
      <c r="B15864" s="36" t="str">
        <f t="shared" si="3939"/>
        <v>b</v>
      </c>
      <c r="C15864" s="42">
        <v>4</v>
      </c>
      <c r="D15864" s="42"/>
      <c r="F15864" s="29"/>
      <c r="G15864" s="47" t="s">
        <v>364</v>
      </c>
      <c r="H15864" s="103"/>
      <c r="I15864" s="94">
        <f t="shared" si="3937"/>
        <v>0</v>
      </c>
      <c r="J15864" s="104"/>
      <c r="K15864" s="104"/>
      <c r="L15864" s="94">
        <f t="shared" si="3938"/>
        <v>0</v>
      </c>
      <c r="M15864" s="104"/>
      <c r="N15864" s="104"/>
      <c r="R15864" s="352">
        <f>L16094-[1]გადასახდელები!L14484</f>
        <v>0</v>
      </c>
    </row>
    <row r="15865" spans="2:18" ht="20.25" hidden="1" customHeight="1">
      <c r="B15865" s="36" t="str">
        <f t="shared" si="3939"/>
        <v>b</v>
      </c>
      <c r="C15865" s="42">
        <v>4</v>
      </c>
      <c r="D15865" s="42"/>
      <c r="F15865" s="29"/>
      <c r="G15865" s="47" t="s">
        <v>358</v>
      </c>
      <c r="H15865" s="103"/>
      <c r="I15865" s="94">
        <f t="shared" si="3937"/>
        <v>0</v>
      </c>
      <c r="J15865" s="104"/>
      <c r="K15865" s="104"/>
      <c r="L15865" s="94">
        <f t="shared" si="3938"/>
        <v>0</v>
      </c>
      <c r="M15865" s="104"/>
      <c r="N15865" s="104"/>
      <c r="R15865" s="352">
        <f>L16095-[1]გადასახდელები!L14485</f>
        <v>0</v>
      </c>
    </row>
    <row r="15866" spans="2:18" ht="20.25" hidden="1" customHeight="1">
      <c r="B15866" s="36" t="str">
        <f t="shared" si="3939"/>
        <v>b</v>
      </c>
      <c r="C15866" s="42">
        <v>4</v>
      </c>
      <c r="D15866" s="42"/>
      <c r="F15866" s="29"/>
      <c r="G15866" s="47" t="s">
        <v>359</v>
      </c>
      <c r="H15866" s="103"/>
      <c r="I15866" s="94">
        <f t="shared" si="3937"/>
        <v>0</v>
      </c>
      <c r="J15866" s="104"/>
      <c r="K15866" s="104"/>
      <c r="L15866" s="94">
        <f t="shared" si="3938"/>
        <v>0</v>
      </c>
      <c r="M15866" s="104"/>
      <c r="N15866" s="104"/>
      <c r="R15866" s="352">
        <f>L16096-[1]გადასახდელები!L14486</f>
        <v>0</v>
      </c>
    </row>
    <row r="15867" spans="2:18" ht="20.25" hidden="1" customHeight="1">
      <c r="B15867" s="36" t="str">
        <f t="shared" si="3939"/>
        <v>b</v>
      </c>
      <c r="C15867" s="42">
        <v>4</v>
      </c>
      <c r="D15867" s="42"/>
      <c r="F15867" s="29"/>
      <c r="G15867" s="47" t="s">
        <v>365</v>
      </c>
      <c r="H15867" s="122"/>
      <c r="I15867" s="94">
        <f t="shared" si="3937"/>
        <v>0</v>
      </c>
      <c r="J15867" s="123"/>
      <c r="K15867" s="123"/>
      <c r="L15867" s="94">
        <f t="shared" si="3938"/>
        <v>0</v>
      </c>
      <c r="M15867" s="123"/>
      <c r="N15867" s="123"/>
      <c r="R15867" s="352">
        <f>L16097-[1]გადასახდელები!L14487</f>
        <v>0</v>
      </c>
    </row>
    <row r="15868" spans="2:18" ht="20.25" hidden="1" customHeight="1">
      <c r="B15868" s="36" t="str">
        <f t="shared" si="3939"/>
        <v>b</v>
      </c>
      <c r="C15868" s="42">
        <v>3</v>
      </c>
      <c r="D15868" s="42"/>
      <c r="F15868" s="29"/>
      <c r="G15868" s="51" t="s">
        <v>211</v>
      </c>
      <c r="H15868" s="120">
        <f>SUM(H15869:H15875)</f>
        <v>0</v>
      </c>
      <c r="I15868" s="118">
        <f t="shared" si="3937"/>
        <v>0</v>
      </c>
      <c r="J15868" s="121">
        <f>SUM(J15869:J15875)</f>
        <v>0</v>
      </c>
      <c r="K15868" s="121">
        <f>SUM(K15869:K15875)</f>
        <v>0</v>
      </c>
      <c r="L15868" s="118">
        <f t="shared" si="3938"/>
        <v>0</v>
      </c>
      <c r="M15868" s="121">
        <f>SUM(M15869:M15875)</f>
        <v>0</v>
      </c>
      <c r="N15868" s="121">
        <f>SUM(N15869:N15875)</f>
        <v>0</v>
      </c>
      <c r="O15868" s="82" t="s">
        <v>146</v>
      </c>
      <c r="R15868" s="352">
        <f>L16098-[1]გადასახდელები!L14488</f>
        <v>0</v>
      </c>
    </row>
    <row r="15869" spans="2:18" ht="20.25" hidden="1" customHeight="1">
      <c r="B15869" s="36" t="str">
        <f t="shared" si="3939"/>
        <v>b</v>
      </c>
      <c r="C15869" s="42">
        <v>4</v>
      </c>
      <c r="D15869" s="42"/>
      <c r="F15869" s="29"/>
      <c r="G15869" s="47" t="s">
        <v>363</v>
      </c>
      <c r="H15869" s="103"/>
      <c r="I15869" s="94">
        <f t="shared" si="3937"/>
        <v>0</v>
      </c>
      <c r="J15869" s="104"/>
      <c r="K15869" s="104"/>
      <c r="L15869" s="94">
        <f t="shared" si="3938"/>
        <v>0</v>
      </c>
      <c r="M15869" s="104"/>
      <c r="N15869" s="104"/>
      <c r="R15869" s="352">
        <f>L16099-[1]გადასახდელები!L14489</f>
        <v>0</v>
      </c>
    </row>
    <row r="15870" spans="2:18" ht="20.25" hidden="1" customHeight="1">
      <c r="B15870" s="36" t="str">
        <f t="shared" si="3939"/>
        <v>b</v>
      </c>
      <c r="C15870" s="42">
        <v>4</v>
      </c>
      <c r="D15870" s="42"/>
      <c r="F15870" s="29"/>
      <c r="G15870" s="47" t="s">
        <v>210</v>
      </c>
      <c r="H15870" s="103"/>
      <c r="I15870" s="94">
        <f t="shared" si="3937"/>
        <v>0</v>
      </c>
      <c r="J15870" s="104"/>
      <c r="K15870" s="104"/>
      <c r="L15870" s="94">
        <f t="shared" si="3938"/>
        <v>0</v>
      </c>
      <c r="M15870" s="104"/>
      <c r="N15870" s="104"/>
      <c r="R15870" s="352">
        <f>L16100-[1]გადასახდელები!L14490</f>
        <v>0</v>
      </c>
    </row>
    <row r="15871" spans="2:18" ht="20.25" hidden="1" customHeight="1">
      <c r="B15871" s="36" t="str">
        <f t="shared" si="3939"/>
        <v>b</v>
      </c>
      <c r="C15871" s="42">
        <v>4</v>
      </c>
      <c r="D15871" s="42"/>
      <c r="F15871" s="29"/>
      <c r="G15871" s="47" t="s">
        <v>357</v>
      </c>
      <c r="H15871" s="103"/>
      <c r="I15871" s="94">
        <f t="shared" si="3937"/>
        <v>0</v>
      </c>
      <c r="J15871" s="104"/>
      <c r="K15871" s="104"/>
      <c r="L15871" s="94">
        <f t="shared" si="3938"/>
        <v>0</v>
      </c>
      <c r="M15871" s="104"/>
      <c r="N15871" s="104"/>
      <c r="R15871" s="352">
        <f>L16101-[1]გადასახდელები!L14491</f>
        <v>0</v>
      </c>
    </row>
    <row r="15872" spans="2:18" ht="30.75" hidden="1" customHeight="1">
      <c r="B15872" s="36" t="str">
        <f t="shared" si="3939"/>
        <v>b</v>
      </c>
      <c r="C15872" s="42">
        <v>4</v>
      </c>
      <c r="D15872" s="42"/>
      <c r="F15872" s="29"/>
      <c r="G15872" s="47" t="s">
        <v>364</v>
      </c>
      <c r="H15872" s="103"/>
      <c r="I15872" s="94">
        <f t="shared" si="3937"/>
        <v>0</v>
      </c>
      <c r="J15872" s="104"/>
      <c r="K15872" s="104"/>
      <c r="L15872" s="94">
        <f t="shared" si="3938"/>
        <v>0</v>
      </c>
      <c r="M15872" s="104"/>
      <c r="N15872" s="104"/>
      <c r="R15872" s="352">
        <f>L16102-[1]გადასახდელები!L14492</f>
        <v>0</v>
      </c>
    </row>
    <row r="15873" spans="2:18" ht="20.25" hidden="1" customHeight="1">
      <c r="B15873" s="36" t="str">
        <f t="shared" si="3939"/>
        <v>b</v>
      </c>
      <c r="C15873" s="42">
        <v>4</v>
      </c>
      <c r="D15873" s="42"/>
      <c r="F15873" s="29"/>
      <c r="G15873" s="47" t="s">
        <v>366</v>
      </c>
      <c r="H15873" s="103"/>
      <c r="I15873" s="94">
        <f t="shared" si="3937"/>
        <v>0</v>
      </c>
      <c r="J15873" s="104"/>
      <c r="K15873" s="104"/>
      <c r="L15873" s="94">
        <f t="shared" si="3938"/>
        <v>0</v>
      </c>
      <c r="M15873" s="104"/>
      <c r="N15873" s="104"/>
      <c r="R15873" s="352">
        <f>L16103-[1]გადასახდელები!L14493</f>
        <v>0</v>
      </c>
    </row>
    <row r="15874" spans="2:18" ht="20.25" hidden="1" customHeight="1">
      <c r="B15874" s="36" t="str">
        <f t="shared" si="3939"/>
        <v>b</v>
      </c>
      <c r="C15874" s="42">
        <v>4</v>
      </c>
      <c r="D15874" s="42"/>
      <c r="F15874" s="29"/>
      <c r="G15874" s="47" t="s">
        <v>359</v>
      </c>
      <c r="H15874" s="103"/>
      <c r="I15874" s="94">
        <f>J15874+K15874</f>
        <v>0</v>
      </c>
      <c r="J15874" s="104"/>
      <c r="K15874" s="104"/>
      <c r="L15874" s="94">
        <f>M15874+N15874</f>
        <v>0</v>
      </c>
      <c r="M15874" s="104"/>
      <c r="N15874" s="104"/>
      <c r="R15874" s="352">
        <f>L16104-[1]გადასახდელები!L14494</f>
        <v>0</v>
      </c>
    </row>
    <row r="15875" spans="2:18" ht="21" hidden="1" customHeight="1" thickBot="1">
      <c r="B15875" s="36" t="str">
        <f t="shared" si="3939"/>
        <v>b</v>
      </c>
      <c r="C15875" s="42">
        <v>4</v>
      </c>
      <c r="D15875" s="42"/>
      <c r="F15875" s="29"/>
      <c r="G15875" s="47" t="s">
        <v>365</v>
      </c>
      <c r="H15875" s="103"/>
      <c r="I15875" s="94">
        <f>J15875+K15875</f>
        <v>0</v>
      </c>
      <c r="J15875" s="104"/>
      <c r="K15875" s="104"/>
      <c r="L15875" s="94">
        <f>M15875+N15875</f>
        <v>0</v>
      </c>
      <c r="M15875" s="104"/>
      <c r="N15875" s="104"/>
      <c r="R15875" s="352">
        <f>L16105-[1]გადასახდელები!L14495</f>
        <v>0</v>
      </c>
    </row>
    <row r="15876" spans="2:18" ht="20.25" thickBot="1">
      <c r="B15876" s="36" t="str">
        <f t="shared" si="3939"/>
        <v>a</v>
      </c>
      <c r="C15876" s="42">
        <v>1</v>
      </c>
      <c r="D15876" s="42"/>
      <c r="E15876" s="24"/>
      <c r="F15876" s="32" t="s">
        <v>720</v>
      </c>
      <c r="G15876" s="326" t="s">
        <v>749</v>
      </c>
      <c r="H15876" s="79">
        <f>H15878+H16010+H16073+H16089</f>
        <v>5.8010000000000002</v>
      </c>
      <c r="I15876" s="80">
        <f t="shared" ref="I15876:I15939" si="3940">J15876+K15876</f>
        <v>62</v>
      </c>
      <c r="J15876" s="81">
        <f>J15878+J16010+J16073+J16089</f>
        <v>0</v>
      </c>
      <c r="K15876" s="81">
        <f>K15878+K16010+K16073+K16089</f>
        <v>62</v>
      </c>
      <c r="L15876" s="80">
        <f t="shared" ref="L15876:L15939" si="3941">M15876+N15876</f>
        <v>37.942</v>
      </c>
      <c r="M15876" s="81">
        <f>M15878+M16010+M16073+M16089</f>
        <v>0</v>
      </c>
      <c r="N15876" s="81">
        <f>N15878+N16010+N16073+N16089</f>
        <v>37.942</v>
      </c>
      <c r="O15876" s="82" t="s">
        <v>146</v>
      </c>
      <c r="P15876" s="43">
        <v>1</v>
      </c>
      <c r="R15876" s="352">
        <f>L16106-[1]გადასახდელები!L14496</f>
        <v>90.778000000000006</v>
      </c>
    </row>
    <row r="15877" spans="2:18" ht="21.75" hidden="1" thickTop="1">
      <c r="B15877" s="36" t="str">
        <f t="shared" si="3939"/>
        <v>b</v>
      </c>
      <c r="C15877" s="42">
        <v>2</v>
      </c>
      <c r="D15877" s="42"/>
      <c r="F15877" s="26"/>
      <c r="G15877" s="46" t="s">
        <v>162</v>
      </c>
      <c r="H15877" s="83"/>
      <c r="I15877" s="84">
        <f t="shared" si="3940"/>
        <v>0</v>
      </c>
      <c r="J15877" s="85"/>
      <c r="K15877" s="85"/>
      <c r="L15877" s="84">
        <f t="shared" si="3941"/>
        <v>0</v>
      </c>
      <c r="M15877" s="85"/>
      <c r="N15877" s="85"/>
      <c r="R15877" s="352">
        <f>L16107-[1]გადასახდელები!L14497</f>
        <v>0</v>
      </c>
    </row>
    <row r="15878" spans="2:18" ht="20.25" thickTop="1">
      <c r="B15878" s="36" t="str">
        <f t="shared" si="3939"/>
        <v>a</v>
      </c>
      <c r="C15878" s="42">
        <v>2</v>
      </c>
      <c r="D15878" s="42"/>
      <c r="E15878" s="24">
        <v>7107</v>
      </c>
      <c r="F15878" s="341" t="s">
        <v>524</v>
      </c>
      <c r="G15878" s="58" t="s">
        <v>163</v>
      </c>
      <c r="H15878" s="86">
        <f>H15879+H15890+H15958+H15966+H15967+H15977+H15987</f>
        <v>5.8010000000000002</v>
      </c>
      <c r="I15878" s="87">
        <f t="shared" si="3940"/>
        <v>62</v>
      </c>
      <c r="J15878" s="88">
        <f>J15879+J15890+J15958+J15966+J15967+J15977+J15987+J15957</f>
        <v>0</v>
      </c>
      <c r="K15878" s="88">
        <f>K15879+K15890+K15958+K15966+K15967+K15977+K15987</f>
        <v>62</v>
      </c>
      <c r="L15878" s="87">
        <f t="shared" si="3941"/>
        <v>37.942</v>
      </c>
      <c r="M15878" s="88">
        <f>M15879+M15890+M15958+M15966+M15967+M15977+M15987+M15957</f>
        <v>0</v>
      </c>
      <c r="N15878" s="88">
        <f>N15879+N15890+N15958+N15966+N15967+N15977+N15987</f>
        <v>37.942</v>
      </c>
      <c r="O15878" s="82" t="s">
        <v>146</v>
      </c>
      <c r="R15878" s="352">
        <f>L16108-[1]გადასახდელები!L14498</f>
        <v>90.778000000000006</v>
      </c>
    </row>
    <row r="15879" spans="2:18" ht="20.25" hidden="1">
      <c r="B15879" s="36" t="str">
        <f t="shared" si="3939"/>
        <v>b</v>
      </c>
      <c r="C15879" s="42">
        <v>31</v>
      </c>
      <c r="D15879" s="42"/>
      <c r="F15879" s="341" t="s">
        <v>525</v>
      </c>
      <c r="G15879" s="57" t="s">
        <v>164</v>
      </c>
      <c r="H15879" s="89">
        <f>H15880+H15889</f>
        <v>0</v>
      </c>
      <c r="I15879" s="90">
        <f t="shared" si="3940"/>
        <v>0</v>
      </c>
      <c r="J15879" s="92">
        <f>J15880+J15889</f>
        <v>0</v>
      </c>
      <c r="K15879" s="92">
        <f>K15880+K15889</f>
        <v>0</v>
      </c>
      <c r="L15879" s="90">
        <f t="shared" si="3941"/>
        <v>0</v>
      </c>
      <c r="M15879" s="92">
        <f>M15880+M15889</f>
        <v>0</v>
      </c>
      <c r="N15879" s="92">
        <f>N15880+N15889</f>
        <v>0</v>
      </c>
      <c r="O15879" s="82" t="s">
        <v>146</v>
      </c>
      <c r="R15879" s="352">
        <f>L16109-[1]გადასახდელები!L14499</f>
        <v>0</v>
      </c>
    </row>
    <row r="15880" spans="2:18" ht="20.25" hidden="1">
      <c r="B15880" s="36" t="str">
        <f t="shared" si="3939"/>
        <v>b</v>
      </c>
      <c r="C15880" s="42">
        <v>4</v>
      </c>
      <c r="D15880" s="42"/>
      <c r="F15880" s="341" t="s">
        <v>526</v>
      </c>
      <c r="G15880" s="47" t="s">
        <v>165</v>
      </c>
      <c r="H15880" s="93">
        <f>H15881+H15888</f>
        <v>0</v>
      </c>
      <c r="I15880" s="94">
        <f t="shared" si="3940"/>
        <v>0</v>
      </c>
      <c r="J15880" s="95">
        <f>J15881+J15888</f>
        <v>0</v>
      </c>
      <c r="K15880" s="95">
        <f>K15881+K15888</f>
        <v>0</v>
      </c>
      <c r="L15880" s="94">
        <f t="shared" si="3941"/>
        <v>0</v>
      </c>
      <c r="M15880" s="95">
        <f>M15881+M15888</f>
        <v>0</v>
      </c>
      <c r="N15880" s="95">
        <f>N15881+N15888</f>
        <v>0</v>
      </c>
      <c r="O15880" s="82" t="s">
        <v>146</v>
      </c>
      <c r="R15880" s="352">
        <f>L16110-[1]გადასახდელები!L14500</f>
        <v>0</v>
      </c>
    </row>
    <row r="15881" spans="2:18" ht="20.25" hidden="1">
      <c r="B15881" s="36" t="str">
        <f t="shared" si="3939"/>
        <v>b</v>
      </c>
      <c r="C15881" s="42">
        <v>5</v>
      </c>
      <c r="D15881" s="42"/>
      <c r="F15881" s="342" t="s">
        <v>527</v>
      </c>
      <c r="G15881" s="48" t="s">
        <v>166</v>
      </c>
      <c r="H15881" s="96">
        <f>SUM(H15882:H15887)</f>
        <v>0</v>
      </c>
      <c r="I15881" s="97">
        <f t="shared" si="3940"/>
        <v>0</v>
      </c>
      <c r="J15881" s="98">
        <f>SUM(J15882:J15887)</f>
        <v>0</v>
      </c>
      <c r="K15881" s="98">
        <f>SUM(K15882:K15887)</f>
        <v>0</v>
      </c>
      <c r="L15881" s="97">
        <f t="shared" si="3941"/>
        <v>0</v>
      </c>
      <c r="M15881" s="98">
        <f>SUM(M15882:M15887)</f>
        <v>0</v>
      </c>
      <c r="N15881" s="98">
        <f>SUM(N15882:N15887)</f>
        <v>0</v>
      </c>
      <c r="O15881" s="82" t="s">
        <v>146</v>
      </c>
      <c r="R15881" s="352">
        <f>L16111-[1]გადასახდელები!L14501</f>
        <v>0</v>
      </c>
    </row>
    <row r="15882" spans="2:18" hidden="1">
      <c r="B15882" s="36" t="str">
        <f t="shared" si="3939"/>
        <v>b</v>
      </c>
      <c r="C15882" s="42">
        <v>6</v>
      </c>
      <c r="D15882" s="42"/>
      <c r="F15882" s="343" t="s">
        <v>528</v>
      </c>
      <c r="G15882" s="45" t="s">
        <v>167</v>
      </c>
      <c r="H15882" s="99"/>
      <c r="I15882" s="91">
        <f t="shared" si="3940"/>
        <v>0</v>
      </c>
      <c r="J15882" s="100"/>
      <c r="K15882" s="100"/>
      <c r="L15882" s="91">
        <f t="shared" si="3941"/>
        <v>0</v>
      </c>
      <c r="M15882" s="100"/>
      <c r="N15882" s="100"/>
      <c r="R15882" s="352">
        <f>L16112-[1]გადასახდელები!L14502</f>
        <v>0</v>
      </c>
    </row>
    <row r="15883" spans="2:18" hidden="1">
      <c r="B15883" s="36" t="str">
        <f t="shared" si="3939"/>
        <v>b</v>
      </c>
      <c r="C15883" s="42">
        <v>6</v>
      </c>
      <c r="D15883" s="42"/>
      <c r="F15883" s="343" t="s">
        <v>592</v>
      </c>
      <c r="G15883" s="45" t="s">
        <v>168</v>
      </c>
      <c r="H15883" s="99"/>
      <c r="I15883" s="91">
        <f t="shared" si="3940"/>
        <v>0</v>
      </c>
      <c r="J15883" s="100"/>
      <c r="K15883" s="100"/>
      <c r="L15883" s="91">
        <f t="shared" si="3941"/>
        <v>0</v>
      </c>
      <c r="M15883" s="100"/>
      <c r="N15883" s="100"/>
      <c r="R15883" s="352">
        <f>L16113-[1]გადასახდელები!L14503</f>
        <v>0</v>
      </c>
    </row>
    <row r="15884" spans="2:18" hidden="1">
      <c r="B15884" s="36" t="str">
        <f t="shared" si="3939"/>
        <v>b</v>
      </c>
      <c r="C15884" s="42">
        <v>6</v>
      </c>
      <c r="D15884" s="42"/>
      <c r="F15884" s="343" t="s">
        <v>529</v>
      </c>
      <c r="G15884" s="45" t="s">
        <v>169</v>
      </c>
      <c r="H15884" s="99"/>
      <c r="I15884" s="91">
        <f t="shared" si="3940"/>
        <v>0</v>
      </c>
      <c r="J15884" s="100"/>
      <c r="K15884" s="100"/>
      <c r="L15884" s="91">
        <f t="shared" si="3941"/>
        <v>0</v>
      </c>
      <c r="M15884" s="100"/>
      <c r="N15884" s="100"/>
      <c r="R15884" s="352">
        <f>L16114-[1]გადასახდელები!L14504</f>
        <v>0</v>
      </c>
    </row>
    <row r="15885" spans="2:18" hidden="1">
      <c r="B15885" s="36" t="str">
        <f t="shared" si="3939"/>
        <v>b</v>
      </c>
      <c r="C15885" s="42">
        <v>6</v>
      </c>
      <c r="D15885" s="42"/>
      <c r="F15885" s="343" t="s">
        <v>593</v>
      </c>
      <c r="G15885" s="45" t="s">
        <v>170</v>
      </c>
      <c r="H15885" s="99"/>
      <c r="I15885" s="91">
        <f t="shared" si="3940"/>
        <v>0</v>
      </c>
      <c r="J15885" s="100"/>
      <c r="K15885" s="100"/>
      <c r="L15885" s="91">
        <f t="shared" si="3941"/>
        <v>0</v>
      </c>
      <c r="M15885" s="100"/>
      <c r="N15885" s="100"/>
      <c r="R15885" s="352">
        <f>L16115-[1]გადასახდელები!L14505</f>
        <v>0</v>
      </c>
    </row>
    <row r="15886" spans="2:18" hidden="1">
      <c r="B15886" s="36" t="str">
        <f t="shared" si="3939"/>
        <v>b</v>
      </c>
      <c r="C15886" s="42">
        <v>6</v>
      </c>
      <c r="D15886" s="42"/>
      <c r="F15886" s="343" t="s">
        <v>594</v>
      </c>
      <c r="G15886" s="45" t="s">
        <v>171</v>
      </c>
      <c r="H15886" s="99"/>
      <c r="I15886" s="91">
        <f t="shared" si="3940"/>
        <v>0</v>
      </c>
      <c r="J15886" s="100"/>
      <c r="K15886" s="100"/>
      <c r="L15886" s="91">
        <f t="shared" si="3941"/>
        <v>0</v>
      </c>
      <c r="M15886" s="100"/>
      <c r="N15886" s="100"/>
      <c r="R15886" s="352">
        <f>L16116-[1]გადასახდელები!L14506</f>
        <v>0</v>
      </c>
    </row>
    <row r="15887" spans="2:18" hidden="1">
      <c r="B15887" s="36" t="str">
        <f t="shared" si="3939"/>
        <v>b</v>
      </c>
      <c r="C15887" s="42">
        <v>6</v>
      </c>
      <c r="D15887" s="42"/>
      <c r="F15887" s="343" t="s">
        <v>595</v>
      </c>
      <c r="G15887" s="45" t="s">
        <v>172</v>
      </c>
      <c r="H15887" s="99"/>
      <c r="I15887" s="91">
        <f t="shared" si="3940"/>
        <v>0</v>
      </c>
      <c r="J15887" s="100"/>
      <c r="K15887" s="100"/>
      <c r="L15887" s="91">
        <f t="shared" si="3941"/>
        <v>0</v>
      </c>
      <c r="M15887" s="100"/>
      <c r="N15887" s="100"/>
      <c r="R15887" s="352">
        <f>L16117-[1]გადასახდელები!L14507</f>
        <v>0</v>
      </c>
    </row>
    <row r="15888" spans="2:18" hidden="1">
      <c r="B15888" s="36" t="str">
        <f t="shared" si="3939"/>
        <v>b</v>
      </c>
      <c r="C15888" s="42">
        <v>5</v>
      </c>
      <c r="D15888" s="42"/>
      <c r="F15888" s="343" t="s">
        <v>596</v>
      </c>
      <c r="G15888" s="48" t="s">
        <v>173</v>
      </c>
      <c r="H15888" s="101"/>
      <c r="I15888" s="97">
        <f t="shared" si="3940"/>
        <v>0</v>
      </c>
      <c r="J15888" s="102"/>
      <c r="K15888" s="102"/>
      <c r="L15888" s="97">
        <f t="shared" si="3941"/>
        <v>0</v>
      </c>
      <c r="M15888" s="102"/>
      <c r="N15888" s="102"/>
      <c r="R15888" s="352">
        <f>L16118-[1]გადასახდელები!L14508</f>
        <v>0</v>
      </c>
    </row>
    <row r="15889" spans="2:18" hidden="1">
      <c r="B15889" s="36" t="str">
        <f t="shared" si="3939"/>
        <v>b</v>
      </c>
      <c r="C15889" s="42">
        <v>4</v>
      </c>
      <c r="D15889" s="42"/>
      <c r="F15889" s="343" t="s">
        <v>597</v>
      </c>
      <c r="G15889" s="47" t="s">
        <v>174</v>
      </c>
      <c r="H15889" s="103"/>
      <c r="I15889" s="94">
        <f t="shared" si="3940"/>
        <v>0</v>
      </c>
      <c r="J15889" s="104"/>
      <c r="K15889" s="104"/>
      <c r="L15889" s="94">
        <f t="shared" si="3941"/>
        <v>0</v>
      </c>
      <c r="M15889" s="104"/>
      <c r="N15889" s="104"/>
      <c r="R15889" s="352">
        <f>L16119-[1]გადასახდელები!L14509</f>
        <v>0</v>
      </c>
    </row>
    <row r="15890" spans="2:18" ht="20.25" hidden="1">
      <c r="B15890" s="36" t="str">
        <f t="shared" si="3939"/>
        <v>b</v>
      </c>
      <c r="C15890" s="42">
        <v>3</v>
      </c>
      <c r="D15890" s="42"/>
      <c r="F15890" s="342" t="s">
        <v>530</v>
      </c>
      <c r="G15890" s="57" t="s">
        <v>175</v>
      </c>
      <c r="H15890" s="89">
        <f>H15891+H15892+H15895+H15931+H15932+H15933+H15934+H15935+H15942+H15943</f>
        <v>0</v>
      </c>
      <c r="I15890" s="90">
        <f t="shared" si="3940"/>
        <v>0</v>
      </c>
      <c r="J15890" s="92">
        <f>J15891+J15892+J15895+J15931+J15932+J15933+J15934+J15935+J15942+J15943</f>
        <v>0</v>
      </c>
      <c r="K15890" s="92">
        <f>K15891+K15892+K15895+K15931+K15932+K15933+K15934+K15935+K15942+K15943</f>
        <v>0</v>
      </c>
      <c r="L15890" s="90">
        <f t="shared" si="3941"/>
        <v>0</v>
      </c>
      <c r="M15890" s="92">
        <f>M15891+M15892+M15895+M15931+M15932+M15933+M15934+M15935+M15942+M15943</f>
        <v>0</v>
      </c>
      <c r="N15890" s="92">
        <f>N15891+N15892+N15895+N15931+N15932+N15933+N15934+N15935+N15942+N15943</f>
        <v>0</v>
      </c>
      <c r="O15890" s="82" t="s">
        <v>146</v>
      </c>
      <c r="R15890" s="352">
        <f>L16120-[1]გადასახდელები!L14510</f>
        <v>0</v>
      </c>
    </row>
    <row r="15891" spans="2:18" hidden="1">
      <c r="B15891" s="36" t="str">
        <f t="shared" si="3939"/>
        <v>b</v>
      </c>
      <c r="C15891" s="42">
        <v>4</v>
      </c>
      <c r="D15891" s="42"/>
      <c r="F15891" s="343" t="s">
        <v>531</v>
      </c>
      <c r="G15891" s="47" t="s">
        <v>176</v>
      </c>
      <c r="H15891" s="103"/>
      <c r="I15891" s="94">
        <f t="shared" si="3940"/>
        <v>0</v>
      </c>
      <c r="J15891" s="104"/>
      <c r="K15891" s="104"/>
      <c r="L15891" s="94">
        <f t="shared" si="3941"/>
        <v>0</v>
      </c>
      <c r="M15891" s="104"/>
      <c r="N15891" s="104"/>
      <c r="R15891" s="352">
        <f>L16121-[1]გადასახდელები!L14511</f>
        <v>0</v>
      </c>
    </row>
    <row r="15892" spans="2:18" ht="20.25" hidden="1">
      <c r="B15892" s="36" t="str">
        <f t="shared" si="3939"/>
        <v>b</v>
      </c>
      <c r="C15892" s="42">
        <v>4</v>
      </c>
      <c r="D15892" s="42"/>
      <c r="F15892" s="342" t="s">
        <v>532</v>
      </c>
      <c r="G15892" s="47" t="s">
        <v>177</v>
      </c>
      <c r="H15892" s="93">
        <f>SUM(H15893:H15894)</f>
        <v>0</v>
      </c>
      <c r="I15892" s="94">
        <f t="shared" si="3940"/>
        <v>0</v>
      </c>
      <c r="J15892" s="95">
        <f>SUM(J15893:J15894)</f>
        <v>0</v>
      </c>
      <c r="K15892" s="95">
        <f>SUM(K15893:K15894)</f>
        <v>0</v>
      </c>
      <c r="L15892" s="94">
        <f t="shared" si="3941"/>
        <v>0</v>
      </c>
      <c r="M15892" s="95">
        <f>SUM(M15893:M15894)</f>
        <v>0</v>
      </c>
      <c r="N15892" s="95">
        <f>SUM(N15893:N15894)</f>
        <v>0</v>
      </c>
      <c r="O15892" s="82" t="s">
        <v>146</v>
      </c>
      <c r="R15892" s="352">
        <f>L16122-[1]გადასახდელები!L14512</f>
        <v>0</v>
      </c>
    </row>
    <row r="15893" spans="2:18" hidden="1">
      <c r="B15893" s="36" t="str">
        <f t="shared" si="3939"/>
        <v>b</v>
      </c>
      <c r="C15893" s="42">
        <v>5</v>
      </c>
      <c r="D15893" s="42"/>
      <c r="F15893" s="343" t="s">
        <v>533</v>
      </c>
      <c r="G15893" s="48" t="s">
        <v>178</v>
      </c>
      <c r="H15893" s="101"/>
      <c r="I15893" s="97">
        <f t="shared" si="3940"/>
        <v>0</v>
      </c>
      <c r="J15893" s="102"/>
      <c r="K15893" s="102"/>
      <c r="L15893" s="97">
        <f t="shared" si="3941"/>
        <v>0</v>
      </c>
      <c r="M15893" s="102"/>
      <c r="N15893" s="102"/>
      <c r="R15893" s="352">
        <f>L16123-[1]გადასახდელები!L14513</f>
        <v>0</v>
      </c>
    </row>
    <row r="15894" spans="2:18" hidden="1">
      <c r="B15894" s="36" t="str">
        <f t="shared" si="3939"/>
        <v>b</v>
      </c>
      <c r="C15894" s="42">
        <v>5</v>
      </c>
      <c r="D15894" s="42"/>
      <c r="F15894" s="343" t="s">
        <v>598</v>
      </c>
      <c r="G15894" s="48" t="s">
        <v>179</v>
      </c>
      <c r="H15894" s="101"/>
      <c r="I15894" s="97">
        <f t="shared" si="3940"/>
        <v>0</v>
      </c>
      <c r="J15894" s="102"/>
      <c r="K15894" s="102"/>
      <c r="L15894" s="97">
        <f t="shared" si="3941"/>
        <v>0</v>
      </c>
      <c r="M15894" s="102"/>
      <c r="N15894" s="102"/>
      <c r="R15894" s="352">
        <f>L16124-[1]გადასახდელები!L14514</f>
        <v>0</v>
      </c>
    </row>
    <row r="15895" spans="2:18" ht="20.25" hidden="1">
      <c r="B15895" s="36" t="str">
        <f t="shared" si="3939"/>
        <v>b</v>
      </c>
      <c r="C15895" s="42">
        <v>4</v>
      </c>
      <c r="D15895" s="42"/>
      <c r="F15895" s="342" t="s">
        <v>534</v>
      </c>
      <c r="G15895" s="47" t="s">
        <v>180</v>
      </c>
      <c r="H15895" s="93">
        <f>H15896+H15897+H15898+H15899+H15911+H15915+H15916+H15917+H15918+H15919+H15920+H15921+H15929+H15930</f>
        <v>0</v>
      </c>
      <c r="I15895" s="94">
        <f t="shared" si="3940"/>
        <v>0</v>
      </c>
      <c r="J15895" s="95">
        <f>J15896+J15897+J15898+J15899+J15911+J15915+J15916+J15917+J15918+J15919+J15920+J15921+J15929+J15930</f>
        <v>0</v>
      </c>
      <c r="K15895" s="95">
        <f>K15896+K15897+K15898+K15899+K15911+K15915+K15916+K15917+K15918+K15919+K15920+K15921+K15929+K15930</f>
        <v>0</v>
      </c>
      <c r="L15895" s="94">
        <f t="shared" si="3941"/>
        <v>0</v>
      </c>
      <c r="M15895" s="95">
        <f>M15896+M15897+M15898+M15899+M15911+M15915+M15916+M15917+M15918+M15919+M15920+M15921+M15929+M15930</f>
        <v>0</v>
      </c>
      <c r="N15895" s="95">
        <f>N15896+N15897+N15898+N15899+N15911+N15915+N15916+N15917+N15918+N15919+N15920+N15921+N15929+N15930</f>
        <v>0</v>
      </c>
      <c r="O15895" s="82" t="s">
        <v>146</v>
      </c>
      <c r="R15895" s="352">
        <f>L16125-[1]გადასახდელები!L14515</f>
        <v>0</v>
      </c>
    </row>
    <row r="15896" spans="2:18" ht="60" hidden="1">
      <c r="B15896" s="36" t="str">
        <f t="shared" si="3939"/>
        <v>b</v>
      </c>
      <c r="C15896" s="42">
        <v>5</v>
      </c>
      <c r="D15896" s="42"/>
      <c r="F15896" s="343" t="s">
        <v>535</v>
      </c>
      <c r="G15896" s="48" t="s">
        <v>229</v>
      </c>
      <c r="H15896" s="101"/>
      <c r="I15896" s="97">
        <f t="shared" si="3940"/>
        <v>0</v>
      </c>
      <c r="J15896" s="102"/>
      <c r="K15896" s="102"/>
      <c r="L15896" s="97">
        <f t="shared" si="3941"/>
        <v>0</v>
      </c>
      <c r="M15896" s="102"/>
      <c r="N15896" s="102"/>
      <c r="R15896" s="352">
        <f>L16126-[1]გადასახდელები!L14516</f>
        <v>0</v>
      </c>
    </row>
    <row r="15897" spans="2:18" ht="30" hidden="1">
      <c r="B15897" s="36" t="str">
        <f t="shared" si="3939"/>
        <v>b</v>
      </c>
      <c r="C15897" s="42">
        <v>5</v>
      </c>
      <c r="D15897" s="42"/>
      <c r="F15897" s="343" t="s">
        <v>599</v>
      </c>
      <c r="G15897" s="49" t="s">
        <v>196</v>
      </c>
      <c r="H15897" s="101"/>
      <c r="I15897" s="97">
        <f t="shared" si="3940"/>
        <v>0</v>
      </c>
      <c r="J15897" s="102"/>
      <c r="K15897" s="102"/>
      <c r="L15897" s="97">
        <f t="shared" si="3941"/>
        <v>0</v>
      </c>
      <c r="M15897" s="102"/>
      <c r="N15897" s="102"/>
      <c r="R15897" s="352">
        <f>L16127-[1]გადასახდელები!L14517</f>
        <v>0</v>
      </c>
    </row>
    <row r="15898" spans="2:18" ht="75" hidden="1">
      <c r="B15898" s="36" t="str">
        <f t="shared" si="3939"/>
        <v>b</v>
      </c>
      <c r="C15898" s="42">
        <v>5</v>
      </c>
      <c r="D15898" s="42"/>
      <c r="F15898" s="343" t="s">
        <v>536</v>
      </c>
      <c r="G15898" s="49" t="s">
        <v>230</v>
      </c>
      <c r="H15898" s="101"/>
      <c r="I15898" s="97">
        <f t="shared" si="3940"/>
        <v>0</v>
      </c>
      <c r="J15898" s="102"/>
      <c r="K15898" s="102"/>
      <c r="L15898" s="97">
        <f t="shared" si="3941"/>
        <v>0</v>
      </c>
      <c r="M15898" s="102"/>
      <c r="N15898" s="102"/>
      <c r="R15898" s="352">
        <f>L16128-[1]გადასახდელები!L14518</f>
        <v>0</v>
      </c>
    </row>
    <row r="15899" spans="2:18" ht="30" hidden="1">
      <c r="B15899" s="36" t="str">
        <f t="shared" si="3939"/>
        <v>b</v>
      </c>
      <c r="C15899" s="42">
        <v>5</v>
      </c>
      <c r="D15899" s="42"/>
      <c r="F15899" s="342" t="s">
        <v>537</v>
      </c>
      <c r="G15899" s="48" t="s">
        <v>195</v>
      </c>
      <c r="H15899" s="96">
        <f>SUM(H15900:H15910)</f>
        <v>0</v>
      </c>
      <c r="I15899" s="97">
        <f t="shared" si="3940"/>
        <v>0</v>
      </c>
      <c r="J15899" s="98">
        <f>SUM(J15900:J15910)</f>
        <v>0</v>
      </c>
      <c r="K15899" s="98">
        <f>SUM(K15900:K15910)</f>
        <v>0</v>
      </c>
      <c r="L15899" s="97">
        <f t="shared" si="3941"/>
        <v>0</v>
      </c>
      <c r="M15899" s="98">
        <f>SUM(M15900:M15910)</f>
        <v>0</v>
      </c>
      <c r="N15899" s="98">
        <f>SUM(N15900:N15910)</f>
        <v>0</v>
      </c>
      <c r="O15899" s="82" t="s">
        <v>146</v>
      </c>
      <c r="R15899" s="352">
        <f>L16129-[1]გადასახდელები!L14519</f>
        <v>0</v>
      </c>
    </row>
    <row r="15900" spans="2:18" hidden="1">
      <c r="B15900" s="36" t="str">
        <f t="shared" si="3939"/>
        <v>b</v>
      </c>
      <c r="C15900" s="42">
        <v>6</v>
      </c>
      <c r="D15900" s="42"/>
      <c r="F15900" s="343" t="s">
        <v>600</v>
      </c>
      <c r="G15900" s="45" t="s">
        <v>181</v>
      </c>
      <c r="H15900" s="106"/>
      <c r="I15900" s="105">
        <f t="shared" si="3940"/>
        <v>0</v>
      </c>
      <c r="J15900" s="107"/>
      <c r="K15900" s="107"/>
      <c r="L15900" s="105">
        <f t="shared" si="3941"/>
        <v>0</v>
      </c>
      <c r="M15900" s="107"/>
      <c r="N15900" s="107"/>
      <c r="R15900" s="352">
        <f>L16130-[1]გადასახდელები!L14520</f>
        <v>0</v>
      </c>
    </row>
    <row r="15901" spans="2:18" hidden="1">
      <c r="B15901" s="36" t="str">
        <f t="shared" si="3939"/>
        <v>b</v>
      </c>
      <c r="C15901" s="42">
        <v>6</v>
      </c>
      <c r="D15901" s="42"/>
      <c r="F15901" s="343" t="s">
        <v>601</v>
      </c>
      <c r="G15901" s="45" t="s">
        <v>182</v>
      </c>
      <c r="H15901" s="106"/>
      <c r="I15901" s="105">
        <f t="shared" si="3940"/>
        <v>0</v>
      </c>
      <c r="J15901" s="107"/>
      <c r="K15901" s="107"/>
      <c r="L15901" s="105">
        <f t="shared" si="3941"/>
        <v>0</v>
      </c>
      <c r="M15901" s="107"/>
      <c r="N15901" s="107"/>
      <c r="R15901" s="352">
        <f>L16131-[1]გადასახდელები!L14521</f>
        <v>0</v>
      </c>
    </row>
    <row r="15902" spans="2:18" hidden="1">
      <c r="B15902" s="36" t="str">
        <f t="shared" si="3939"/>
        <v>b</v>
      </c>
      <c r="C15902" s="42">
        <v>6</v>
      </c>
      <c r="D15902" s="42"/>
      <c r="F15902" s="343" t="s">
        <v>602</v>
      </c>
      <c r="G15902" s="45" t="s">
        <v>183</v>
      </c>
      <c r="H15902" s="106"/>
      <c r="I15902" s="105">
        <f t="shared" si="3940"/>
        <v>0</v>
      </c>
      <c r="J15902" s="107"/>
      <c r="K15902" s="107"/>
      <c r="L15902" s="105">
        <f t="shared" si="3941"/>
        <v>0</v>
      </c>
      <c r="M15902" s="107"/>
      <c r="N15902" s="107"/>
      <c r="R15902" s="352">
        <f>L16132-[1]გადასახდელები!L14522</f>
        <v>0</v>
      </c>
    </row>
    <row r="15903" spans="2:18" hidden="1">
      <c r="B15903" s="36" t="str">
        <f t="shared" si="3939"/>
        <v>b</v>
      </c>
      <c r="C15903" s="42">
        <v>6</v>
      </c>
      <c r="D15903" s="42"/>
      <c r="F15903" s="343" t="s">
        <v>603</v>
      </c>
      <c r="G15903" s="45" t="s">
        <v>184</v>
      </c>
      <c r="H15903" s="106"/>
      <c r="I15903" s="105">
        <f t="shared" si="3940"/>
        <v>0</v>
      </c>
      <c r="J15903" s="107"/>
      <c r="K15903" s="107"/>
      <c r="L15903" s="105">
        <f t="shared" si="3941"/>
        <v>0</v>
      </c>
      <c r="M15903" s="107"/>
      <c r="N15903" s="107"/>
      <c r="R15903" s="352">
        <f>L16133-[1]გადასახდელები!L14523</f>
        <v>0</v>
      </c>
    </row>
    <row r="15904" spans="2:18" hidden="1">
      <c r="B15904" s="36" t="str">
        <f t="shared" si="3939"/>
        <v>b</v>
      </c>
      <c r="C15904" s="42">
        <v>6</v>
      </c>
      <c r="D15904" s="42"/>
      <c r="F15904" s="343" t="s">
        <v>538</v>
      </c>
      <c r="G15904" s="45" t="s">
        <v>185</v>
      </c>
      <c r="H15904" s="106"/>
      <c r="I15904" s="105">
        <f t="shared" si="3940"/>
        <v>0</v>
      </c>
      <c r="J15904" s="107"/>
      <c r="K15904" s="107"/>
      <c r="L15904" s="105">
        <f t="shared" si="3941"/>
        <v>0</v>
      </c>
      <c r="M15904" s="107"/>
      <c r="N15904" s="107"/>
      <c r="R15904" s="352">
        <f>L16134-[1]გადასახდელები!L14524</f>
        <v>0</v>
      </c>
    </row>
    <row r="15905" spans="2:18" hidden="1">
      <c r="B15905" s="36" t="str">
        <f t="shared" si="3939"/>
        <v>b</v>
      </c>
      <c r="C15905" s="42">
        <v>6</v>
      </c>
      <c r="D15905" s="42"/>
      <c r="F15905" s="343" t="s">
        <v>604</v>
      </c>
      <c r="G15905" s="45" t="s">
        <v>186</v>
      </c>
      <c r="H15905" s="106"/>
      <c r="I15905" s="105">
        <f t="shared" si="3940"/>
        <v>0</v>
      </c>
      <c r="J15905" s="107"/>
      <c r="K15905" s="107"/>
      <c r="L15905" s="105">
        <f t="shared" si="3941"/>
        <v>0</v>
      </c>
      <c r="M15905" s="107"/>
      <c r="N15905" s="107"/>
      <c r="R15905" s="352">
        <f>L16135-[1]გადასახდელები!L14525</f>
        <v>0</v>
      </c>
    </row>
    <row r="15906" spans="2:18" hidden="1">
      <c r="B15906" s="36" t="str">
        <f t="shared" si="3939"/>
        <v>b</v>
      </c>
      <c r="C15906" s="42">
        <v>6</v>
      </c>
      <c r="D15906" s="42"/>
      <c r="F15906" s="343" t="s">
        <v>605</v>
      </c>
      <c r="G15906" s="45" t="s">
        <v>187</v>
      </c>
      <c r="H15906" s="106"/>
      <c r="I15906" s="105">
        <f t="shared" si="3940"/>
        <v>0</v>
      </c>
      <c r="J15906" s="107"/>
      <c r="K15906" s="107"/>
      <c r="L15906" s="105">
        <f t="shared" si="3941"/>
        <v>0</v>
      </c>
      <c r="M15906" s="107"/>
      <c r="N15906" s="107"/>
      <c r="R15906" s="352">
        <f>L16136-[1]გადასახდელები!L14526</f>
        <v>0</v>
      </c>
    </row>
    <row r="15907" spans="2:18" hidden="1">
      <c r="B15907" s="36" t="str">
        <f t="shared" si="3939"/>
        <v>b</v>
      </c>
      <c r="C15907" s="42">
        <v>6</v>
      </c>
      <c r="D15907" s="42"/>
      <c r="F15907" s="343" t="s">
        <v>606</v>
      </c>
      <c r="G15907" s="45" t="s">
        <v>188</v>
      </c>
      <c r="H15907" s="106"/>
      <c r="I15907" s="105">
        <f t="shared" si="3940"/>
        <v>0</v>
      </c>
      <c r="J15907" s="107"/>
      <c r="K15907" s="107"/>
      <c r="L15907" s="105">
        <f t="shared" si="3941"/>
        <v>0</v>
      </c>
      <c r="M15907" s="107"/>
      <c r="N15907" s="107"/>
      <c r="R15907" s="352">
        <f>L16137-[1]გადასახდელები!L14527</f>
        <v>0</v>
      </c>
    </row>
    <row r="15908" spans="2:18" hidden="1">
      <c r="B15908" s="36" t="str">
        <f t="shared" si="3939"/>
        <v>b</v>
      </c>
      <c r="C15908" s="42">
        <v>6</v>
      </c>
      <c r="D15908" s="42"/>
      <c r="F15908" s="343" t="s">
        <v>607</v>
      </c>
      <c r="G15908" s="45" t="s">
        <v>189</v>
      </c>
      <c r="H15908" s="106"/>
      <c r="I15908" s="105">
        <f t="shared" si="3940"/>
        <v>0</v>
      </c>
      <c r="J15908" s="107"/>
      <c r="K15908" s="107"/>
      <c r="L15908" s="105">
        <f t="shared" si="3941"/>
        <v>0</v>
      </c>
      <c r="M15908" s="107"/>
      <c r="N15908" s="107"/>
      <c r="R15908" s="352">
        <f>L16138-[1]გადასახდელები!L14528</f>
        <v>0</v>
      </c>
    </row>
    <row r="15909" spans="2:18" ht="30" hidden="1">
      <c r="B15909" s="36" t="str">
        <f t="shared" si="3939"/>
        <v>b</v>
      </c>
      <c r="C15909" s="42">
        <v>6</v>
      </c>
      <c r="D15909" s="42"/>
      <c r="F15909" s="343" t="s">
        <v>608</v>
      </c>
      <c r="G15909" s="45" t="s">
        <v>190</v>
      </c>
      <c r="H15909" s="106"/>
      <c r="I15909" s="105">
        <f t="shared" si="3940"/>
        <v>0</v>
      </c>
      <c r="J15909" s="107"/>
      <c r="K15909" s="107"/>
      <c r="L15909" s="105">
        <f t="shared" si="3941"/>
        <v>0</v>
      </c>
      <c r="M15909" s="107"/>
      <c r="N15909" s="107"/>
      <c r="R15909" s="352">
        <f>L16139-[1]გადასახდელები!L14529</f>
        <v>0</v>
      </c>
    </row>
    <row r="15910" spans="2:18" ht="45" hidden="1">
      <c r="B15910" s="36" t="str">
        <f t="shared" si="3939"/>
        <v>b</v>
      </c>
      <c r="C15910" s="42">
        <v>6</v>
      </c>
      <c r="D15910" s="42"/>
      <c r="F15910" s="343" t="s">
        <v>539</v>
      </c>
      <c r="G15910" s="45" t="s">
        <v>231</v>
      </c>
      <c r="H15910" s="106"/>
      <c r="I15910" s="105">
        <f t="shared" si="3940"/>
        <v>0</v>
      </c>
      <c r="J15910" s="107"/>
      <c r="K15910" s="107"/>
      <c r="L15910" s="105">
        <f t="shared" si="3941"/>
        <v>0</v>
      </c>
      <c r="M15910" s="107"/>
      <c r="N15910" s="107"/>
      <c r="R15910" s="352">
        <f>L16140-[1]გადასახდელები!L14530</f>
        <v>0</v>
      </c>
    </row>
    <row r="15911" spans="2:18" ht="30" hidden="1">
      <c r="B15911" s="36" t="str">
        <f t="shared" si="3939"/>
        <v>b</v>
      </c>
      <c r="C15911" s="42">
        <v>5</v>
      </c>
      <c r="D15911" s="42"/>
      <c r="F15911" s="342" t="s">
        <v>609</v>
      </c>
      <c r="G15911" s="48" t="s">
        <v>197</v>
      </c>
      <c r="H15911" s="96">
        <f>SUM(H15912:H15914)</f>
        <v>0</v>
      </c>
      <c r="I15911" s="97">
        <f t="shared" si="3940"/>
        <v>0</v>
      </c>
      <c r="J15911" s="98">
        <f>SUM(J15912:J15914)</f>
        <v>0</v>
      </c>
      <c r="K15911" s="98">
        <f>SUM(K15912:K15914)</f>
        <v>0</v>
      </c>
      <c r="L15911" s="97">
        <f t="shared" si="3941"/>
        <v>0</v>
      </c>
      <c r="M15911" s="98">
        <f>SUM(M15912:M15914)</f>
        <v>0</v>
      </c>
      <c r="N15911" s="98">
        <f>SUM(N15912:N15914)</f>
        <v>0</v>
      </c>
      <c r="O15911" s="82" t="s">
        <v>146</v>
      </c>
      <c r="R15911" s="352">
        <f>L16141-[1]გადასახდელები!L14531</f>
        <v>0</v>
      </c>
    </row>
    <row r="15912" spans="2:18" hidden="1">
      <c r="B15912" s="36" t="str">
        <f t="shared" si="3939"/>
        <v>b</v>
      </c>
      <c r="C15912" s="42">
        <v>6</v>
      </c>
      <c r="D15912" s="42"/>
      <c r="F15912" s="343" t="s">
        <v>610</v>
      </c>
      <c r="G15912" s="45" t="s">
        <v>191</v>
      </c>
      <c r="H15912" s="106"/>
      <c r="I15912" s="105">
        <f t="shared" si="3940"/>
        <v>0</v>
      </c>
      <c r="J15912" s="107"/>
      <c r="K15912" s="107"/>
      <c r="L15912" s="105">
        <f t="shared" si="3941"/>
        <v>0</v>
      </c>
      <c r="M15912" s="107"/>
      <c r="N15912" s="107"/>
      <c r="R15912" s="352">
        <f>L16142-[1]გადასახდელები!L14532</f>
        <v>0</v>
      </c>
    </row>
    <row r="15913" spans="2:18" hidden="1">
      <c r="B15913" s="36" t="str">
        <f t="shared" si="3939"/>
        <v>b</v>
      </c>
      <c r="C15913" s="42">
        <v>6</v>
      </c>
      <c r="D15913" s="42"/>
      <c r="F15913" s="343" t="s">
        <v>611</v>
      </c>
      <c r="G15913" s="45" t="s">
        <v>192</v>
      </c>
      <c r="H15913" s="106"/>
      <c r="I15913" s="105">
        <f t="shared" si="3940"/>
        <v>0</v>
      </c>
      <c r="J15913" s="107"/>
      <c r="K15913" s="107"/>
      <c r="L15913" s="105">
        <f t="shared" si="3941"/>
        <v>0</v>
      </c>
      <c r="M15913" s="107"/>
      <c r="N15913" s="107"/>
      <c r="R15913" s="352">
        <f>L16143-[1]გადასახდელები!L14533</f>
        <v>0</v>
      </c>
    </row>
    <row r="15914" spans="2:18" ht="45" hidden="1">
      <c r="B15914" s="36" t="str">
        <f t="shared" si="3939"/>
        <v>b</v>
      </c>
      <c r="C15914" s="42">
        <v>6</v>
      </c>
      <c r="D15914" s="42"/>
      <c r="F15914" s="343" t="s">
        <v>612</v>
      </c>
      <c r="G15914" s="45" t="s">
        <v>232</v>
      </c>
      <c r="H15914" s="106"/>
      <c r="I15914" s="105">
        <f t="shared" si="3940"/>
        <v>0</v>
      </c>
      <c r="J15914" s="107"/>
      <c r="K15914" s="107"/>
      <c r="L15914" s="105">
        <f t="shared" si="3941"/>
        <v>0</v>
      </c>
      <c r="M15914" s="107"/>
      <c r="N15914" s="107"/>
      <c r="R15914" s="352">
        <f>L16144-[1]გადასახდელები!L14534</f>
        <v>0</v>
      </c>
    </row>
    <row r="15915" spans="2:18" ht="30" hidden="1">
      <c r="B15915" s="36" t="str">
        <f t="shared" ref="B15915:B15978" si="3942">IF(H15915+I15915+L15915&gt;0,"a","b")</f>
        <v>b</v>
      </c>
      <c r="C15915" s="42">
        <v>5</v>
      </c>
      <c r="D15915" s="42"/>
      <c r="F15915" s="343" t="s">
        <v>613</v>
      </c>
      <c r="G15915" s="48" t="s">
        <v>233</v>
      </c>
      <c r="H15915" s="101"/>
      <c r="I15915" s="97">
        <f t="shared" si="3940"/>
        <v>0</v>
      </c>
      <c r="J15915" s="102"/>
      <c r="K15915" s="102"/>
      <c r="L15915" s="97">
        <f t="shared" si="3941"/>
        <v>0</v>
      </c>
      <c r="M15915" s="102"/>
      <c r="N15915" s="102"/>
      <c r="R15915" s="352">
        <f>L16145-[1]გადასახდელები!L14535</f>
        <v>0</v>
      </c>
    </row>
    <row r="15916" spans="2:18" ht="30" hidden="1">
      <c r="B15916" s="36" t="str">
        <f t="shared" si="3942"/>
        <v>b</v>
      </c>
      <c r="C15916" s="42">
        <v>5</v>
      </c>
      <c r="D15916" s="42"/>
      <c r="F15916" s="343" t="s">
        <v>614</v>
      </c>
      <c r="G15916" s="50" t="s">
        <v>367</v>
      </c>
      <c r="H15916" s="101"/>
      <c r="I15916" s="97">
        <f t="shared" si="3940"/>
        <v>0</v>
      </c>
      <c r="J15916" s="102"/>
      <c r="K15916" s="102"/>
      <c r="L15916" s="97">
        <f t="shared" si="3941"/>
        <v>0</v>
      </c>
      <c r="M15916" s="102"/>
      <c r="N15916" s="102"/>
      <c r="R15916" s="352">
        <f>L16146-[1]გადასახდელები!L14536</f>
        <v>0</v>
      </c>
    </row>
    <row r="15917" spans="2:18" ht="30" hidden="1">
      <c r="B15917" s="36" t="str">
        <f t="shared" si="3942"/>
        <v>b</v>
      </c>
      <c r="C15917" s="42">
        <v>5</v>
      </c>
      <c r="D15917" s="42"/>
      <c r="F15917" s="343" t="s">
        <v>540</v>
      </c>
      <c r="G15917" s="48" t="s">
        <v>234</v>
      </c>
      <c r="H15917" s="101"/>
      <c r="I15917" s="97">
        <f t="shared" si="3940"/>
        <v>0</v>
      </c>
      <c r="J15917" s="102"/>
      <c r="K15917" s="102"/>
      <c r="L15917" s="97">
        <f t="shared" si="3941"/>
        <v>0</v>
      </c>
      <c r="M15917" s="102"/>
      <c r="N15917" s="102"/>
      <c r="R15917" s="352">
        <f>L16147-[1]გადასახდელები!L14537</f>
        <v>0</v>
      </c>
    </row>
    <row r="15918" spans="2:18" ht="60" hidden="1">
      <c r="B15918" s="36" t="str">
        <f t="shared" si="3942"/>
        <v>b</v>
      </c>
      <c r="C15918" s="42">
        <v>5</v>
      </c>
      <c r="D15918" s="42"/>
      <c r="F15918" s="343" t="s">
        <v>541</v>
      </c>
      <c r="G15918" s="48" t="s">
        <v>235</v>
      </c>
      <c r="H15918" s="101"/>
      <c r="I15918" s="97">
        <f t="shared" si="3940"/>
        <v>0</v>
      </c>
      <c r="J15918" s="102"/>
      <c r="K15918" s="102"/>
      <c r="L15918" s="97">
        <f t="shared" si="3941"/>
        <v>0</v>
      </c>
      <c r="M15918" s="102"/>
      <c r="N15918" s="102"/>
      <c r="R15918" s="352">
        <f>L16148-[1]გადასახდელები!L14538</f>
        <v>0</v>
      </c>
    </row>
    <row r="15919" spans="2:18" hidden="1">
      <c r="B15919" s="36" t="str">
        <f t="shared" si="3942"/>
        <v>b</v>
      </c>
      <c r="C15919" s="42">
        <v>5</v>
      </c>
      <c r="D15919" s="42"/>
      <c r="F15919" s="343" t="s">
        <v>542</v>
      </c>
      <c r="G15919" s="48" t="s">
        <v>236</v>
      </c>
      <c r="H15919" s="101"/>
      <c r="I15919" s="97">
        <f t="shared" si="3940"/>
        <v>0</v>
      </c>
      <c r="J15919" s="102"/>
      <c r="K15919" s="102"/>
      <c r="L15919" s="97">
        <f t="shared" si="3941"/>
        <v>0</v>
      </c>
      <c r="M15919" s="102"/>
      <c r="N15919" s="102"/>
      <c r="R15919" s="352">
        <f>L16149-[1]გადასახდელები!L14539</f>
        <v>0</v>
      </c>
    </row>
    <row r="15920" spans="2:18" hidden="1">
      <c r="B15920" s="36" t="str">
        <f t="shared" si="3942"/>
        <v>b</v>
      </c>
      <c r="C15920" s="42">
        <v>5</v>
      </c>
      <c r="D15920" s="42"/>
      <c r="F15920" s="343" t="s">
        <v>543</v>
      </c>
      <c r="G15920" s="48" t="s">
        <v>237</v>
      </c>
      <c r="H15920" s="101"/>
      <c r="I15920" s="97">
        <f t="shared" si="3940"/>
        <v>0</v>
      </c>
      <c r="J15920" s="102"/>
      <c r="K15920" s="102"/>
      <c r="L15920" s="97">
        <f t="shared" si="3941"/>
        <v>0</v>
      </c>
      <c r="M15920" s="102"/>
      <c r="N15920" s="102"/>
      <c r="R15920" s="352">
        <f>L16150-[1]გადასახდელები!L14540</f>
        <v>0</v>
      </c>
    </row>
    <row r="15921" spans="2:18" ht="20.25" hidden="1">
      <c r="B15921" s="36" t="str">
        <f t="shared" si="3942"/>
        <v>b</v>
      </c>
      <c r="C15921" s="42">
        <v>5</v>
      </c>
      <c r="D15921" s="42"/>
      <c r="F15921" s="342" t="s">
        <v>544</v>
      </c>
      <c r="G15921" s="48" t="s">
        <v>238</v>
      </c>
      <c r="H15921" s="96">
        <f>SUM(H15922:H15928)</f>
        <v>0</v>
      </c>
      <c r="I15921" s="97">
        <f t="shared" si="3940"/>
        <v>0</v>
      </c>
      <c r="J15921" s="98">
        <f>SUM(J15922:J15928)</f>
        <v>0</v>
      </c>
      <c r="K15921" s="98">
        <f>SUM(K15922:K15928)</f>
        <v>0</v>
      </c>
      <c r="L15921" s="97">
        <f t="shared" si="3941"/>
        <v>0</v>
      </c>
      <c r="M15921" s="98">
        <f>SUM(M15922:M15928)</f>
        <v>0</v>
      </c>
      <c r="N15921" s="98">
        <f>SUM(N15922:N15928)</f>
        <v>0</v>
      </c>
      <c r="O15921" s="82" t="s">
        <v>146</v>
      </c>
      <c r="R15921" s="352">
        <f>L16151-[1]გადასახდელები!L14541</f>
        <v>0</v>
      </c>
    </row>
    <row r="15922" spans="2:18" hidden="1">
      <c r="B15922" s="36" t="str">
        <f t="shared" si="3942"/>
        <v>b</v>
      </c>
      <c r="C15922" s="42">
        <v>6</v>
      </c>
      <c r="D15922" s="42"/>
      <c r="F15922" s="343" t="s">
        <v>545</v>
      </c>
      <c r="G15922" s="45" t="s">
        <v>198</v>
      </c>
      <c r="H15922" s="106"/>
      <c r="I15922" s="105">
        <f t="shared" si="3940"/>
        <v>0</v>
      </c>
      <c r="J15922" s="107"/>
      <c r="K15922" s="107"/>
      <c r="L15922" s="105">
        <f t="shared" si="3941"/>
        <v>0</v>
      </c>
      <c r="M15922" s="107"/>
      <c r="N15922" s="107"/>
      <c r="R15922" s="352">
        <f>L16152-[1]გადასახდელები!L14542</f>
        <v>0</v>
      </c>
    </row>
    <row r="15923" spans="2:18" hidden="1">
      <c r="B15923" s="36" t="str">
        <f t="shared" si="3942"/>
        <v>b</v>
      </c>
      <c r="C15923" s="42">
        <v>6</v>
      </c>
      <c r="D15923" s="42"/>
      <c r="F15923" s="343" t="s">
        <v>546</v>
      </c>
      <c r="G15923" s="45" t="s">
        <v>199</v>
      </c>
      <c r="H15923" s="106"/>
      <c r="I15923" s="105">
        <f t="shared" si="3940"/>
        <v>0</v>
      </c>
      <c r="J15923" s="107"/>
      <c r="K15923" s="107"/>
      <c r="L15923" s="105">
        <f t="shared" si="3941"/>
        <v>0</v>
      </c>
      <c r="M15923" s="107"/>
      <c r="N15923" s="107"/>
      <c r="R15923" s="352">
        <f>L16153-[1]გადასახდელები!L14543</f>
        <v>0</v>
      </c>
    </row>
    <row r="15924" spans="2:18" hidden="1">
      <c r="B15924" s="36" t="str">
        <f t="shared" si="3942"/>
        <v>b</v>
      </c>
      <c r="C15924" s="42">
        <v>6</v>
      </c>
      <c r="D15924" s="42"/>
      <c r="F15924" s="343" t="s">
        <v>547</v>
      </c>
      <c r="G15924" s="45" t="s">
        <v>200</v>
      </c>
      <c r="H15924" s="106"/>
      <c r="I15924" s="105">
        <f t="shared" si="3940"/>
        <v>0</v>
      </c>
      <c r="J15924" s="107"/>
      <c r="K15924" s="107"/>
      <c r="L15924" s="105">
        <f t="shared" si="3941"/>
        <v>0</v>
      </c>
      <c r="M15924" s="107"/>
      <c r="N15924" s="107"/>
      <c r="R15924" s="352">
        <f>L16154-[1]გადასახდელები!L14544</f>
        <v>0</v>
      </c>
    </row>
    <row r="15925" spans="2:18" hidden="1">
      <c r="B15925" s="36" t="str">
        <f t="shared" si="3942"/>
        <v>b</v>
      </c>
      <c r="C15925" s="42">
        <v>6</v>
      </c>
      <c r="D15925" s="42"/>
      <c r="F15925" s="343" t="s">
        <v>615</v>
      </c>
      <c r="G15925" s="45" t="s">
        <v>201</v>
      </c>
      <c r="H15925" s="106"/>
      <c r="I15925" s="105">
        <f t="shared" si="3940"/>
        <v>0</v>
      </c>
      <c r="J15925" s="107"/>
      <c r="K15925" s="107"/>
      <c r="L15925" s="105">
        <f t="shared" si="3941"/>
        <v>0</v>
      </c>
      <c r="M15925" s="107"/>
      <c r="N15925" s="107"/>
      <c r="R15925" s="352">
        <f>L16155-[1]გადასახდელები!L14545</f>
        <v>0</v>
      </c>
    </row>
    <row r="15926" spans="2:18" ht="30" hidden="1">
      <c r="B15926" s="36" t="str">
        <f t="shared" si="3942"/>
        <v>b</v>
      </c>
      <c r="C15926" s="42">
        <v>6</v>
      </c>
      <c r="D15926" s="42"/>
      <c r="F15926" s="343" t="s">
        <v>548</v>
      </c>
      <c r="G15926" s="45" t="s">
        <v>239</v>
      </c>
      <c r="H15926" s="106"/>
      <c r="I15926" s="105">
        <f t="shared" si="3940"/>
        <v>0</v>
      </c>
      <c r="J15926" s="107"/>
      <c r="K15926" s="107"/>
      <c r="L15926" s="105">
        <f t="shared" si="3941"/>
        <v>0</v>
      </c>
      <c r="M15926" s="107"/>
      <c r="N15926" s="107"/>
      <c r="R15926" s="352">
        <f>L16156-[1]გადასახდელები!L14546</f>
        <v>0</v>
      </c>
    </row>
    <row r="15927" spans="2:18" ht="45" hidden="1">
      <c r="B15927" s="36" t="str">
        <f t="shared" si="3942"/>
        <v>b</v>
      </c>
      <c r="C15927" s="42">
        <v>6</v>
      </c>
      <c r="D15927" s="42"/>
      <c r="F15927" s="343" t="s">
        <v>616</v>
      </c>
      <c r="G15927" s="45" t="s">
        <v>240</v>
      </c>
      <c r="H15927" s="106"/>
      <c r="I15927" s="105">
        <f t="shared" si="3940"/>
        <v>0</v>
      </c>
      <c r="J15927" s="107"/>
      <c r="K15927" s="107"/>
      <c r="L15927" s="105">
        <f t="shared" si="3941"/>
        <v>0</v>
      </c>
      <c r="M15927" s="107"/>
      <c r="N15927" s="107"/>
      <c r="R15927" s="352">
        <f>L16157-[1]გადასახდელები!L14547</f>
        <v>0</v>
      </c>
    </row>
    <row r="15928" spans="2:18" ht="45" hidden="1">
      <c r="B15928" s="36" t="str">
        <f t="shared" si="3942"/>
        <v>b</v>
      </c>
      <c r="C15928" s="42">
        <v>6</v>
      </c>
      <c r="D15928" s="42"/>
      <c r="F15928" s="343" t="s">
        <v>617</v>
      </c>
      <c r="G15928" s="45" t="s">
        <v>241</v>
      </c>
      <c r="H15928" s="106"/>
      <c r="I15928" s="105">
        <f t="shared" si="3940"/>
        <v>0</v>
      </c>
      <c r="J15928" s="107"/>
      <c r="K15928" s="107"/>
      <c r="L15928" s="105">
        <f t="shared" si="3941"/>
        <v>0</v>
      </c>
      <c r="M15928" s="107"/>
      <c r="N15928" s="107"/>
      <c r="R15928" s="352">
        <f>L16158-[1]გადასახდელები!L14548</f>
        <v>0</v>
      </c>
    </row>
    <row r="15929" spans="2:18" ht="45" hidden="1">
      <c r="B15929" s="36" t="str">
        <f t="shared" si="3942"/>
        <v>b</v>
      </c>
      <c r="C15929" s="42">
        <v>5</v>
      </c>
      <c r="D15929" s="42"/>
      <c r="F15929" s="343" t="s">
        <v>618</v>
      </c>
      <c r="G15929" s="48" t="s">
        <v>242</v>
      </c>
      <c r="H15929" s="109"/>
      <c r="I15929" s="97">
        <f t="shared" si="3940"/>
        <v>0</v>
      </c>
      <c r="J15929" s="110"/>
      <c r="K15929" s="110"/>
      <c r="L15929" s="97">
        <f t="shared" si="3941"/>
        <v>0</v>
      </c>
      <c r="M15929" s="110"/>
      <c r="N15929" s="110"/>
      <c r="R15929" s="352">
        <f>L16159-[1]გადასახდელები!L14549</f>
        <v>0</v>
      </c>
    </row>
    <row r="15930" spans="2:18" ht="30" hidden="1">
      <c r="B15930" s="36" t="str">
        <f t="shared" si="3942"/>
        <v>b</v>
      </c>
      <c r="C15930" s="42">
        <v>5</v>
      </c>
      <c r="D15930" s="42"/>
      <c r="F15930" s="343" t="s">
        <v>549</v>
      </c>
      <c r="G15930" s="48" t="s">
        <v>243</v>
      </c>
      <c r="H15930" s="109"/>
      <c r="I15930" s="97">
        <f t="shared" si="3940"/>
        <v>0</v>
      </c>
      <c r="J15930" s="110"/>
      <c r="K15930" s="110"/>
      <c r="L15930" s="97">
        <f t="shared" si="3941"/>
        <v>0</v>
      </c>
      <c r="M15930" s="110"/>
      <c r="N15930" s="110"/>
      <c r="R15930" s="352">
        <f>L16160-[1]გადასახდელები!L14550</f>
        <v>0</v>
      </c>
    </row>
    <row r="15931" spans="2:18" hidden="1">
      <c r="B15931" s="36" t="str">
        <f t="shared" si="3942"/>
        <v>b</v>
      </c>
      <c r="C15931" s="42">
        <v>4</v>
      </c>
      <c r="D15931" s="42"/>
      <c r="F15931" s="343" t="s">
        <v>550</v>
      </c>
      <c r="G15931" s="47" t="s">
        <v>244</v>
      </c>
      <c r="H15931" s="103"/>
      <c r="I15931" s="108">
        <f t="shared" si="3940"/>
        <v>0</v>
      </c>
      <c r="J15931" s="104"/>
      <c r="K15931" s="104"/>
      <c r="L15931" s="108">
        <f t="shared" si="3941"/>
        <v>0</v>
      </c>
      <c r="M15931" s="104"/>
      <c r="N15931" s="104"/>
      <c r="R15931" s="352">
        <f>L16161-[1]გადასახდელები!L14551</f>
        <v>0</v>
      </c>
    </row>
    <row r="15932" spans="2:18" hidden="1">
      <c r="B15932" s="36" t="str">
        <f t="shared" si="3942"/>
        <v>b</v>
      </c>
      <c r="C15932" s="42">
        <v>4</v>
      </c>
      <c r="D15932" s="42"/>
      <c r="F15932" s="343" t="s">
        <v>619</v>
      </c>
      <c r="G15932" s="47" t="s">
        <v>245</v>
      </c>
      <c r="H15932" s="103"/>
      <c r="I15932" s="108">
        <f t="shared" si="3940"/>
        <v>0</v>
      </c>
      <c r="J15932" s="104"/>
      <c r="K15932" s="104"/>
      <c r="L15932" s="108">
        <f t="shared" si="3941"/>
        <v>0</v>
      </c>
      <c r="M15932" s="104"/>
      <c r="N15932" s="104"/>
      <c r="R15932" s="352">
        <f>L16162-[1]გადასახდელები!L14552</f>
        <v>0</v>
      </c>
    </row>
    <row r="15933" spans="2:18" hidden="1">
      <c r="B15933" s="36" t="str">
        <f t="shared" si="3942"/>
        <v>b</v>
      </c>
      <c r="C15933" s="42">
        <v>4</v>
      </c>
      <c r="D15933" s="42"/>
      <c r="F15933" s="343" t="s">
        <v>620</v>
      </c>
      <c r="G15933" s="47" t="s">
        <v>246</v>
      </c>
      <c r="H15933" s="103"/>
      <c r="I15933" s="108">
        <f t="shared" si="3940"/>
        <v>0</v>
      </c>
      <c r="J15933" s="104"/>
      <c r="K15933" s="104"/>
      <c r="L15933" s="108">
        <f t="shared" si="3941"/>
        <v>0</v>
      </c>
      <c r="M15933" s="104"/>
      <c r="N15933" s="104"/>
      <c r="R15933" s="352">
        <f>L16163-[1]გადასახდელები!L14553</f>
        <v>0</v>
      </c>
    </row>
    <row r="15934" spans="2:18" ht="45" hidden="1">
      <c r="B15934" s="36" t="str">
        <f t="shared" si="3942"/>
        <v>b</v>
      </c>
      <c r="C15934" s="42">
        <v>4</v>
      </c>
      <c r="D15934" s="42"/>
      <c r="F15934" s="343" t="s">
        <v>551</v>
      </c>
      <c r="G15934" s="47" t="s">
        <v>247</v>
      </c>
      <c r="H15934" s="103"/>
      <c r="I15934" s="108">
        <f t="shared" si="3940"/>
        <v>0</v>
      </c>
      <c r="J15934" s="104"/>
      <c r="K15934" s="104"/>
      <c r="L15934" s="108">
        <f t="shared" si="3941"/>
        <v>0</v>
      </c>
      <c r="M15934" s="104"/>
      <c r="N15934" s="104"/>
      <c r="R15934" s="352">
        <f>L16164-[1]გადასახდელები!L14554</f>
        <v>0</v>
      </c>
    </row>
    <row r="15935" spans="2:18" ht="45" hidden="1">
      <c r="B15935" s="36" t="str">
        <f t="shared" si="3942"/>
        <v>b</v>
      </c>
      <c r="C15935" s="42">
        <v>4</v>
      </c>
      <c r="D15935" s="42"/>
      <c r="F15935" s="342" t="s">
        <v>552</v>
      </c>
      <c r="G15935" s="47" t="s">
        <v>248</v>
      </c>
      <c r="H15935" s="93">
        <f>SUM(H15936:H15941)</f>
        <v>0</v>
      </c>
      <c r="I15935" s="94">
        <f t="shared" si="3940"/>
        <v>0</v>
      </c>
      <c r="J15935" s="95">
        <f>SUM(J15936:J15941)</f>
        <v>0</v>
      </c>
      <c r="K15935" s="95">
        <f>SUM(K15936:K15941)</f>
        <v>0</v>
      </c>
      <c r="L15935" s="94">
        <f t="shared" si="3941"/>
        <v>0</v>
      </c>
      <c r="M15935" s="95">
        <f>SUM(M15936:M15941)</f>
        <v>0</v>
      </c>
      <c r="N15935" s="95">
        <f>SUM(N15936:N15941)</f>
        <v>0</v>
      </c>
      <c r="O15935" s="82" t="s">
        <v>146</v>
      </c>
      <c r="R15935" s="352">
        <f>L16165-[1]გადასახდელები!L14555</f>
        <v>0</v>
      </c>
    </row>
    <row r="15936" spans="2:18" hidden="1">
      <c r="B15936" s="36" t="str">
        <f t="shared" si="3942"/>
        <v>b</v>
      </c>
      <c r="C15936" s="42">
        <v>5</v>
      </c>
      <c r="D15936" s="42"/>
      <c r="F15936" s="343" t="s">
        <v>553</v>
      </c>
      <c r="G15936" s="48" t="s">
        <v>249</v>
      </c>
      <c r="H15936" s="109"/>
      <c r="I15936" s="97">
        <f t="shared" si="3940"/>
        <v>0</v>
      </c>
      <c r="J15936" s="110"/>
      <c r="K15936" s="110"/>
      <c r="L15936" s="97">
        <f t="shared" si="3941"/>
        <v>0</v>
      </c>
      <c r="M15936" s="110"/>
      <c r="N15936" s="110"/>
      <c r="Q15936" s="17">
        <f>82+55</f>
        <v>137</v>
      </c>
      <c r="R15936" s="352">
        <f>L16166-[1]გადასახდელები!L14556</f>
        <v>0</v>
      </c>
    </row>
    <row r="15937" spans="2:18" hidden="1">
      <c r="B15937" s="36" t="str">
        <f t="shared" si="3942"/>
        <v>b</v>
      </c>
      <c r="C15937" s="42">
        <v>5</v>
      </c>
      <c r="D15937" s="42"/>
      <c r="F15937" s="343" t="s">
        <v>554</v>
      </c>
      <c r="G15937" s="48" t="s">
        <v>250</v>
      </c>
      <c r="H15937" s="109"/>
      <c r="I15937" s="97">
        <f t="shared" si="3940"/>
        <v>0</v>
      </c>
      <c r="J15937" s="110"/>
      <c r="K15937" s="110"/>
      <c r="L15937" s="97">
        <f t="shared" si="3941"/>
        <v>0</v>
      </c>
      <c r="M15937" s="110"/>
      <c r="N15937" s="110"/>
      <c r="R15937" s="352">
        <f>L16167-[1]გადასახდელები!L14557</f>
        <v>0</v>
      </c>
    </row>
    <row r="15938" spans="2:18" ht="30" hidden="1">
      <c r="B15938" s="36" t="str">
        <f t="shared" si="3942"/>
        <v>b</v>
      </c>
      <c r="C15938" s="42">
        <v>5</v>
      </c>
      <c r="D15938" s="42"/>
      <c r="F15938" s="343" t="s">
        <v>555</v>
      </c>
      <c r="G15938" s="48" t="s">
        <v>251</v>
      </c>
      <c r="H15938" s="109"/>
      <c r="I15938" s="97">
        <f t="shared" si="3940"/>
        <v>0</v>
      </c>
      <c r="J15938" s="110"/>
      <c r="K15938" s="110"/>
      <c r="L15938" s="97">
        <f t="shared" si="3941"/>
        <v>0</v>
      </c>
      <c r="M15938" s="110"/>
      <c r="N15938" s="110"/>
      <c r="R15938" s="352">
        <f>L16168-[1]გადასახდელები!L14558</f>
        <v>0</v>
      </c>
    </row>
    <row r="15939" spans="2:18" ht="30" hidden="1">
      <c r="B15939" s="36" t="str">
        <f t="shared" si="3942"/>
        <v>b</v>
      </c>
      <c r="C15939" s="42">
        <v>5</v>
      </c>
      <c r="D15939" s="42"/>
      <c r="F15939" s="343" t="s">
        <v>621</v>
      </c>
      <c r="G15939" s="48" t="s">
        <v>252</v>
      </c>
      <c r="H15939" s="109"/>
      <c r="I15939" s="97">
        <f t="shared" si="3940"/>
        <v>0</v>
      </c>
      <c r="J15939" s="110"/>
      <c r="K15939" s="110"/>
      <c r="L15939" s="97">
        <f t="shared" si="3941"/>
        <v>0</v>
      </c>
      <c r="M15939" s="110"/>
      <c r="N15939" s="110"/>
      <c r="R15939" s="352">
        <f>L16169-[1]გადასახდელები!L14559</f>
        <v>0</v>
      </c>
    </row>
    <row r="15940" spans="2:18" ht="30" hidden="1">
      <c r="B15940" s="36" t="str">
        <f t="shared" si="3942"/>
        <v>b</v>
      </c>
      <c r="C15940" s="42">
        <v>5</v>
      </c>
      <c r="D15940" s="42"/>
      <c r="F15940" s="343" t="s">
        <v>622</v>
      </c>
      <c r="G15940" s="48" t="s">
        <v>253</v>
      </c>
      <c r="H15940" s="109"/>
      <c r="I15940" s="97">
        <f t="shared" ref="I15940:I16003" si="3943">J15940+K15940</f>
        <v>0</v>
      </c>
      <c r="J15940" s="110"/>
      <c r="K15940" s="110"/>
      <c r="L15940" s="97">
        <f t="shared" ref="L15940:L16003" si="3944">M15940+N15940</f>
        <v>0</v>
      </c>
      <c r="M15940" s="110"/>
      <c r="N15940" s="110"/>
      <c r="R15940" s="352">
        <f>L16170-[1]გადასახდელები!L14560</f>
        <v>0</v>
      </c>
    </row>
    <row r="15941" spans="2:18" ht="45" hidden="1">
      <c r="B15941" s="36" t="str">
        <f t="shared" si="3942"/>
        <v>b</v>
      </c>
      <c r="C15941" s="42">
        <v>5</v>
      </c>
      <c r="D15941" s="42"/>
      <c r="F15941" s="343" t="s">
        <v>556</v>
      </c>
      <c r="G15941" s="48" t="s">
        <v>254</v>
      </c>
      <c r="H15941" s="109"/>
      <c r="I15941" s="97">
        <f t="shared" si="3943"/>
        <v>0</v>
      </c>
      <c r="J15941" s="110"/>
      <c r="K15941" s="110"/>
      <c r="L15941" s="97">
        <f t="shared" si="3944"/>
        <v>0</v>
      </c>
      <c r="M15941" s="110"/>
      <c r="N15941" s="110"/>
      <c r="R15941" s="352">
        <f>L16171-[1]გადასახდელები!L14561</f>
        <v>0</v>
      </c>
    </row>
    <row r="15942" spans="2:18" ht="30" hidden="1">
      <c r="B15942" s="36" t="str">
        <f t="shared" si="3942"/>
        <v>b</v>
      </c>
      <c r="C15942" s="42">
        <v>4</v>
      </c>
      <c r="D15942" s="42"/>
      <c r="F15942" s="343" t="s">
        <v>623</v>
      </c>
      <c r="G15942" s="47" t="s">
        <v>255</v>
      </c>
      <c r="H15942" s="103"/>
      <c r="I15942" s="94">
        <f t="shared" si="3943"/>
        <v>0</v>
      </c>
      <c r="J15942" s="104"/>
      <c r="K15942" s="104"/>
      <c r="L15942" s="94">
        <f t="shared" si="3944"/>
        <v>0</v>
      </c>
      <c r="M15942" s="104"/>
      <c r="N15942" s="104"/>
      <c r="R15942" s="352">
        <f>L16172-[1]გადასახდელები!L14562</f>
        <v>0</v>
      </c>
    </row>
    <row r="15943" spans="2:18" ht="20.25" hidden="1">
      <c r="B15943" s="36" t="str">
        <f t="shared" si="3942"/>
        <v>b</v>
      </c>
      <c r="C15943" s="42">
        <v>4</v>
      </c>
      <c r="D15943" s="42"/>
      <c r="F15943" s="342" t="s">
        <v>557</v>
      </c>
      <c r="G15943" s="47" t="s">
        <v>256</v>
      </c>
      <c r="H15943" s="93">
        <f>SUM(H15944:H15956)</f>
        <v>0</v>
      </c>
      <c r="I15943" s="94">
        <f t="shared" si="3943"/>
        <v>0</v>
      </c>
      <c r="J15943" s="95">
        <f>SUM(J15944:J15956)</f>
        <v>0</v>
      </c>
      <c r="K15943" s="95">
        <f>SUM(K15944:K15956)</f>
        <v>0</v>
      </c>
      <c r="L15943" s="94">
        <f t="shared" si="3944"/>
        <v>0</v>
      </c>
      <c r="M15943" s="95">
        <f>SUM(M15944:M15956)</f>
        <v>0</v>
      </c>
      <c r="N15943" s="95">
        <f>SUM(N15944:N15956)</f>
        <v>0</v>
      </c>
      <c r="O15943" s="82" t="s">
        <v>146</v>
      </c>
      <c r="R15943" s="352">
        <f>L16173-[1]გადასახდელები!L14563</f>
        <v>0</v>
      </c>
    </row>
    <row r="15944" spans="2:18" hidden="1">
      <c r="B15944" s="36" t="str">
        <f t="shared" si="3942"/>
        <v>b</v>
      </c>
      <c r="C15944" s="42">
        <v>5</v>
      </c>
      <c r="D15944" s="42"/>
      <c r="F15944" s="343" t="s">
        <v>624</v>
      </c>
      <c r="G15944" s="48" t="s">
        <v>257</v>
      </c>
      <c r="H15944" s="109"/>
      <c r="I15944" s="97">
        <f t="shared" si="3943"/>
        <v>0</v>
      </c>
      <c r="J15944" s="110"/>
      <c r="K15944" s="110"/>
      <c r="L15944" s="97">
        <f t="shared" si="3944"/>
        <v>0</v>
      </c>
      <c r="M15944" s="110"/>
      <c r="N15944" s="110"/>
      <c r="R15944" s="352">
        <f>L16174-[1]გადასახდელები!L14564</f>
        <v>0</v>
      </c>
    </row>
    <row r="15945" spans="2:18" ht="30" hidden="1">
      <c r="B15945" s="36" t="str">
        <f t="shared" si="3942"/>
        <v>b</v>
      </c>
      <c r="C15945" s="42">
        <v>5</v>
      </c>
      <c r="D15945" s="42"/>
      <c r="F15945" s="343" t="s">
        <v>625</v>
      </c>
      <c r="G15945" s="48" t="s">
        <v>258</v>
      </c>
      <c r="H15945" s="109"/>
      <c r="I15945" s="97">
        <f t="shared" si="3943"/>
        <v>0</v>
      </c>
      <c r="J15945" s="110"/>
      <c r="K15945" s="110"/>
      <c r="L15945" s="97">
        <f t="shared" si="3944"/>
        <v>0</v>
      </c>
      <c r="M15945" s="110"/>
      <c r="N15945" s="110"/>
      <c r="R15945" s="352">
        <f>L16175-[1]გადასახდელები!L14565</f>
        <v>0</v>
      </c>
    </row>
    <row r="15946" spans="2:18" hidden="1">
      <c r="B15946" s="36" t="str">
        <f t="shared" si="3942"/>
        <v>b</v>
      </c>
      <c r="C15946" s="42">
        <v>5</v>
      </c>
      <c r="D15946" s="42"/>
      <c r="F15946" s="343" t="s">
        <v>558</v>
      </c>
      <c r="G15946" s="48" t="s">
        <v>259</v>
      </c>
      <c r="H15946" s="109"/>
      <c r="I15946" s="97">
        <f t="shared" si="3943"/>
        <v>0</v>
      </c>
      <c r="J15946" s="110"/>
      <c r="K15946" s="110"/>
      <c r="L15946" s="97">
        <f t="shared" si="3944"/>
        <v>0</v>
      </c>
      <c r="M15946" s="110"/>
      <c r="N15946" s="110"/>
      <c r="R15946" s="352">
        <f>L16176-[1]გადასახდელები!L14566</f>
        <v>0</v>
      </c>
    </row>
    <row r="15947" spans="2:18" ht="45" hidden="1">
      <c r="B15947" s="36" t="str">
        <f t="shared" si="3942"/>
        <v>b</v>
      </c>
      <c r="C15947" s="42">
        <v>5</v>
      </c>
      <c r="D15947" s="42"/>
      <c r="F15947" s="343" t="s">
        <v>626</v>
      </c>
      <c r="G15947" s="48" t="s">
        <v>260</v>
      </c>
      <c r="H15947" s="109"/>
      <c r="I15947" s="97">
        <f t="shared" si="3943"/>
        <v>0</v>
      </c>
      <c r="J15947" s="110"/>
      <c r="K15947" s="110"/>
      <c r="L15947" s="97">
        <f t="shared" si="3944"/>
        <v>0</v>
      </c>
      <c r="M15947" s="110"/>
      <c r="N15947" s="110"/>
      <c r="R15947" s="352">
        <f>L16177-[1]გადასახდელები!L14567</f>
        <v>0</v>
      </c>
    </row>
    <row r="15948" spans="2:18" hidden="1">
      <c r="B15948" s="36" t="str">
        <f t="shared" si="3942"/>
        <v>b</v>
      </c>
      <c r="C15948" s="42">
        <v>5</v>
      </c>
      <c r="D15948" s="42"/>
      <c r="F15948" s="343" t="s">
        <v>627</v>
      </c>
      <c r="G15948" s="48" t="s">
        <v>261</v>
      </c>
      <c r="H15948" s="109"/>
      <c r="I15948" s="97">
        <f t="shared" si="3943"/>
        <v>0</v>
      </c>
      <c r="J15948" s="110"/>
      <c r="K15948" s="110"/>
      <c r="L15948" s="97">
        <f t="shared" si="3944"/>
        <v>0</v>
      </c>
      <c r="M15948" s="110"/>
      <c r="N15948" s="110"/>
      <c r="R15948" s="352">
        <f>L16178-[1]გადასახდელები!L14568</f>
        <v>0</v>
      </c>
    </row>
    <row r="15949" spans="2:18" ht="45" hidden="1">
      <c r="B15949" s="36" t="str">
        <f t="shared" si="3942"/>
        <v>b</v>
      </c>
      <c r="C15949" s="42">
        <v>5</v>
      </c>
      <c r="D15949" s="42"/>
      <c r="F15949" s="343" t="s">
        <v>628</v>
      </c>
      <c r="G15949" s="48" t="s">
        <v>262</v>
      </c>
      <c r="H15949" s="109"/>
      <c r="I15949" s="97">
        <f t="shared" si="3943"/>
        <v>0</v>
      </c>
      <c r="J15949" s="110"/>
      <c r="K15949" s="110"/>
      <c r="L15949" s="97">
        <f t="shared" si="3944"/>
        <v>0</v>
      </c>
      <c r="M15949" s="110"/>
      <c r="N15949" s="110"/>
      <c r="R15949" s="352">
        <f>L16179-[1]გადასახდელები!L14569</f>
        <v>0</v>
      </c>
    </row>
    <row r="15950" spans="2:18" ht="30" hidden="1">
      <c r="B15950" s="36" t="str">
        <f t="shared" si="3942"/>
        <v>b</v>
      </c>
      <c r="C15950" s="42">
        <v>5</v>
      </c>
      <c r="D15950" s="42"/>
      <c r="F15950" s="343" t="s">
        <v>629</v>
      </c>
      <c r="G15950" s="48" t="s">
        <v>263</v>
      </c>
      <c r="H15950" s="109"/>
      <c r="I15950" s="97">
        <f t="shared" si="3943"/>
        <v>0</v>
      </c>
      <c r="J15950" s="110"/>
      <c r="K15950" s="110"/>
      <c r="L15950" s="97">
        <f t="shared" si="3944"/>
        <v>0</v>
      </c>
      <c r="M15950" s="110"/>
      <c r="N15950" s="110"/>
      <c r="R15950" s="352">
        <f>L16180-[1]გადასახდელები!L14570</f>
        <v>0</v>
      </c>
    </row>
    <row r="15951" spans="2:18" hidden="1">
      <c r="B15951" s="36" t="str">
        <f t="shared" si="3942"/>
        <v>b</v>
      </c>
      <c r="C15951" s="42">
        <v>5</v>
      </c>
      <c r="D15951" s="42"/>
      <c r="F15951" s="343" t="s">
        <v>630</v>
      </c>
      <c r="G15951" s="48" t="s">
        <v>264</v>
      </c>
      <c r="H15951" s="109"/>
      <c r="I15951" s="97">
        <f t="shared" si="3943"/>
        <v>0</v>
      </c>
      <c r="J15951" s="110"/>
      <c r="K15951" s="110"/>
      <c r="L15951" s="97">
        <f t="shared" si="3944"/>
        <v>0</v>
      </c>
      <c r="M15951" s="110"/>
      <c r="N15951" s="110"/>
      <c r="R15951" s="352">
        <f>L16181-[1]გადასახდელები!L14571</f>
        <v>0</v>
      </c>
    </row>
    <row r="15952" spans="2:18" hidden="1">
      <c r="B15952" s="36" t="str">
        <f t="shared" si="3942"/>
        <v>b</v>
      </c>
      <c r="C15952" s="42">
        <v>5</v>
      </c>
      <c r="D15952" s="42"/>
      <c r="F15952" s="343" t="s">
        <v>631</v>
      </c>
      <c r="G15952" s="48" t="s">
        <v>265</v>
      </c>
      <c r="H15952" s="109"/>
      <c r="I15952" s="97">
        <f t="shared" si="3943"/>
        <v>0</v>
      </c>
      <c r="J15952" s="110"/>
      <c r="K15952" s="110"/>
      <c r="L15952" s="97">
        <f t="shared" si="3944"/>
        <v>0</v>
      </c>
      <c r="M15952" s="110"/>
      <c r="N15952" s="110"/>
      <c r="R15952" s="352">
        <f>L16182-[1]გადასახდელები!L14572</f>
        <v>0</v>
      </c>
    </row>
    <row r="15953" spans="2:18" hidden="1">
      <c r="B15953" s="36" t="str">
        <f t="shared" si="3942"/>
        <v>b</v>
      </c>
      <c r="C15953" s="42">
        <v>5</v>
      </c>
      <c r="D15953" s="42"/>
      <c r="F15953" s="343" t="s">
        <v>559</v>
      </c>
      <c r="G15953" s="48" t="s">
        <v>266</v>
      </c>
      <c r="H15953" s="109"/>
      <c r="I15953" s="97">
        <f t="shared" si="3943"/>
        <v>0</v>
      </c>
      <c r="J15953" s="110"/>
      <c r="K15953" s="110"/>
      <c r="L15953" s="97">
        <f t="shared" si="3944"/>
        <v>0</v>
      </c>
      <c r="M15953" s="110"/>
      <c r="N15953" s="110"/>
      <c r="R15953" s="352">
        <f>L16183-[1]გადასახდელები!L14573</f>
        <v>0</v>
      </c>
    </row>
    <row r="15954" spans="2:18" hidden="1">
      <c r="B15954" s="36" t="str">
        <f t="shared" si="3942"/>
        <v>b</v>
      </c>
      <c r="C15954" s="42">
        <v>5</v>
      </c>
      <c r="D15954" s="42"/>
      <c r="F15954" s="343" t="s">
        <v>632</v>
      </c>
      <c r="G15954" s="48" t="s">
        <v>267</v>
      </c>
      <c r="H15954" s="109"/>
      <c r="I15954" s="97">
        <f t="shared" si="3943"/>
        <v>0</v>
      </c>
      <c r="J15954" s="110"/>
      <c r="K15954" s="110"/>
      <c r="L15954" s="97">
        <f t="shared" si="3944"/>
        <v>0</v>
      </c>
      <c r="M15954" s="110"/>
      <c r="N15954" s="110"/>
      <c r="R15954" s="352">
        <f>L16184-[1]გადასახდელები!L14574</f>
        <v>0</v>
      </c>
    </row>
    <row r="15955" spans="2:18" ht="60" hidden="1">
      <c r="B15955" s="36" t="str">
        <f t="shared" si="3942"/>
        <v>b</v>
      </c>
      <c r="C15955" s="42">
        <v>5</v>
      </c>
      <c r="D15955" s="42"/>
      <c r="F15955" s="343" t="s">
        <v>633</v>
      </c>
      <c r="G15955" s="48" t="s">
        <v>268</v>
      </c>
      <c r="H15955" s="109"/>
      <c r="I15955" s="97">
        <f t="shared" si="3943"/>
        <v>0</v>
      </c>
      <c r="J15955" s="110"/>
      <c r="K15955" s="110"/>
      <c r="L15955" s="97">
        <f t="shared" si="3944"/>
        <v>0</v>
      </c>
      <c r="M15955" s="110"/>
      <c r="N15955" s="110"/>
      <c r="R15955" s="352">
        <f>L16185-[1]გადასახდელები!L14575</f>
        <v>0</v>
      </c>
    </row>
    <row r="15956" spans="2:18" ht="45" hidden="1">
      <c r="B15956" s="36" t="str">
        <f t="shared" si="3942"/>
        <v>b</v>
      </c>
      <c r="C15956" s="42">
        <v>5</v>
      </c>
      <c r="D15956" s="42"/>
      <c r="F15956" s="343" t="s">
        <v>560</v>
      </c>
      <c r="G15956" s="48" t="s">
        <v>269</v>
      </c>
      <c r="H15956" s="109"/>
      <c r="I15956" s="97">
        <f t="shared" si="3943"/>
        <v>0</v>
      </c>
      <c r="J15956" s="110"/>
      <c r="K15956" s="110"/>
      <c r="L15956" s="97">
        <f t="shared" si="3944"/>
        <v>0</v>
      </c>
      <c r="M15956" s="110"/>
      <c r="N15956" s="110"/>
      <c r="R15956" s="352">
        <f>L16186-[1]გადასახდელები!L14576</f>
        <v>0</v>
      </c>
    </row>
    <row r="15957" spans="2:18" hidden="1">
      <c r="B15957" s="36" t="str">
        <f t="shared" si="3942"/>
        <v>b</v>
      </c>
      <c r="C15957" s="42">
        <v>3</v>
      </c>
      <c r="D15957" s="42"/>
      <c r="F15957" s="343" t="s">
        <v>634</v>
      </c>
      <c r="G15957" s="57" t="s">
        <v>209</v>
      </c>
      <c r="H15957" s="111"/>
      <c r="I15957" s="90">
        <f t="shared" si="3943"/>
        <v>0</v>
      </c>
      <c r="J15957" s="112"/>
      <c r="K15957" s="112"/>
      <c r="L15957" s="90">
        <f t="shared" si="3944"/>
        <v>0</v>
      </c>
      <c r="M15957" s="112"/>
      <c r="N15957" s="112"/>
      <c r="R15957" s="352">
        <f>L16187-[1]გადასახდელები!L14577</f>
        <v>0</v>
      </c>
    </row>
    <row r="15958" spans="2:18" ht="20.25" hidden="1">
      <c r="B15958" s="36" t="str">
        <f t="shared" si="3942"/>
        <v>b</v>
      </c>
      <c r="C15958" s="42">
        <v>3</v>
      </c>
      <c r="D15958" s="42"/>
      <c r="F15958" s="342" t="s">
        <v>635</v>
      </c>
      <c r="G15958" s="57" t="s">
        <v>208</v>
      </c>
      <c r="H15958" s="89">
        <f>H15959+H15964+H15965</f>
        <v>0</v>
      </c>
      <c r="I15958" s="90">
        <f t="shared" si="3943"/>
        <v>0</v>
      </c>
      <c r="J15958" s="92">
        <f>J15959+J15964+J15965</f>
        <v>0</v>
      </c>
      <c r="K15958" s="92">
        <f>K15959+K15964+K15965</f>
        <v>0</v>
      </c>
      <c r="L15958" s="90">
        <f t="shared" si="3944"/>
        <v>0</v>
      </c>
      <c r="M15958" s="92">
        <f>M15959+M15964+M15965</f>
        <v>0</v>
      </c>
      <c r="N15958" s="92">
        <f>N15959+N15964+N15965</f>
        <v>0</v>
      </c>
      <c r="O15958" s="82" t="s">
        <v>146</v>
      </c>
      <c r="R15958" s="352">
        <f>L16188-[1]გადასახდელები!L14578</f>
        <v>0</v>
      </c>
    </row>
    <row r="15959" spans="2:18" ht="20.25" hidden="1">
      <c r="B15959" s="36" t="str">
        <f t="shared" si="3942"/>
        <v>b</v>
      </c>
      <c r="C15959" s="42">
        <v>4</v>
      </c>
      <c r="D15959" s="42"/>
      <c r="F15959" s="342" t="s">
        <v>636</v>
      </c>
      <c r="G15959" s="47" t="s">
        <v>270</v>
      </c>
      <c r="H15959" s="93">
        <f>SUM(H15960:H15963)</f>
        <v>0</v>
      </c>
      <c r="I15959" s="94">
        <f t="shared" si="3943"/>
        <v>0</v>
      </c>
      <c r="J15959" s="95">
        <f>SUM(J15960:J15963)</f>
        <v>0</v>
      </c>
      <c r="K15959" s="95">
        <f>SUM(K15960:K15963)</f>
        <v>0</v>
      </c>
      <c r="L15959" s="94">
        <f t="shared" si="3944"/>
        <v>0</v>
      </c>
      <c r="M15959" s="95">
        <f>SUM(M15960:M15963)</f>
        <v>0</v>
      </c>
      <c r="N15959" s="95">
        <f>SUM(N15960:N15963)</f>
        <v>0</v>
      </c>
      <c r="O15959" s="82" t="s">
        <v>146</v>
      </c>
      <c r="R15959" s="352">
        <f>L16189-[1]გადასახდელები!L14579</f>
        <v>0</v>
      </c>
    </row>
    <row r="15960" spans="2:18" hidden="1">
      <c r="B15960" s="36" t="str">
        <f t="shared" si="3942"/>
        <v>b</v>
      </c>
      <c r="C15960" s="42">
        <v>5</v>
      </c>
      <c r="D15960" s="42"/>
      <c r="F15960" s="343" t="s">
        <v>637</v>
      </c>
      <c r="G15960" s="48" t="s">
        <v>271</v>
      </c>
      <c r="H15960" s="101"/>
      <c r="I15960" s="97">
        <f t="shared" si="3943"/>
        <v>0</v>
      </c>
      <c r="J15960" s="102"/>
      <c r="K15960" s="102"/>
      <c r="L15960" s="97">
        <f t="shared" si="3944"/>
        <v>0</v>
      </c>
      <c r="M15960" s="102"/>
      <c r="N15960" s="102"/>
      <c r="R15960" s="352">
        <f>L16190-[1]გადასახდელები!L14580</f>
        <v>0</v>
      </c>
    </row>
    <row r="15961" spans="2:18" hidden="1">
      <c r="B15961" s="36" t="str">
        <f t="shared" si="3942"/>
        <v>b</v>
      </c>
      <c r="C15961" s="42">
        <v>5</v>
      </c>
      <c r="D15961" s="42"/>
      <c r="F15961" s="343" t="s">
        <v>638</v>
      </c>
      <c r="G15961" s="48" t="s">
        <v>272</v>
      </c>
      <c r="H15961" s="101"/>
      <c r="I15961" s="97">
        <f t="shared" si="3943"/>
        <v>0</v>
      </c>
      <c r="J15961" s="102"/>
      <c r="K15961" s="102"/>
      <c r="L15961" s="97">
        <f t="shared" si="3944"/>
        <v>0</v>
      </c>
      <c r="M15961" s="102"/>
      <c r="N15961" s="102"/>
      <c r="R15961" s="352">
        <f>L16191-[1]გადასახდელები!L14581</f>
        <v>0</v>
      </c>
    </row>
    <row r="15962" spans="2:18" hidden="1">
      <c r="B15962" s="36" t="str">
        <f t="shared" si="3942"/>
        <v>b</v>
      </c>
      <c r="C15962" s="42">
        <v>5</v>
      </c>
      <c r="D15962" s="42"/>
      <c r="F15962" s="343" t="s">
        <v>639</v>
      </c>
      <c r="G15962" s="48" t="s">
        <v>273</v>
      </c>
      <c r="H15962" s="101"/>
      <c r="I15962" s="97">
        <f t="shared" si="3943"/>
        <v>0</v>
      </c>
      <c r="J15962" s="102"/>
      <c r="K15962" s="102"/>
      <c r="L15962" s="97">
        <f t="shared" si="3944"/>
        <v>0</v>
      </c>
      <c r="M15962" s="102"/>
      <c r="N15962" s="102"/>
      <c r="R15962" s="352">
        <f>L16192-[1]გადასახდელები!L14582</f>
        <v>0</v>
      </c>
    </row>
    <row r="15963" spans="2:18" hidden="1">
      <c r="B15963" s="36" t="str">
        <f t="shared" si="3942"/>
        <v>b</v>
      </c>
      <c r="C15963" s="42">
        <v>5</v>
      </c>
      <c r="D15963" s="42"/>
      <c r="F15963" s="343" t="s">
        <v>640</v>
      </c>
      <c r="G15963" s="48" t="s">
        <v>274</v>
      </c>
      <c r="H15963" s="101"/>
      <c r="I15963" s="97">
        <f t="shared" si="3943"/>
        <v>0</v>
      </c>
      <c r="J15963" s="102"/>
      <c r="K15963" s="102"/>
      <c r="L15963" s="97">
        <f t="shared" si="3944"/>
        <v>0</v>
      </c>
      <c r="M15963" s="102"/>
      <c r="N15963" s="102"/>
      <c r="R15963" s="352">
        <f>L16193-[1]გადასახდელები!L14583</f>
        <v>0</v>
      </c>
    </row>
    <row r="15964" spans="2:18" ht="30" hidden="1">
      <c r="B15964" s="36" t="str">
        <f t="shared" si="3942"/>
        <v>b</v>
      </c>
      <c r="C15964" s="42">
        <v>4</v>
      </c>
      <c r="D15964" s="42"/>
      <c r="F15964" s="343" t="s">
        <v>641</v>
      </c>
      <c r="G15964" s="47" t="s">
        <v>275</v>
      </c>
      <c r="H15964" s="103"/>
      <c r="I15964" s="94">
        <f t="shared" si="3943"/>
        <v>0</v>
      </c>
      <c r="J15964" s="104"/>
      <c r="K15964" s="104"/>
      <c r="L15964" s="94">
        <f t="shared" si="3944"/>
        <v>0</v>
      </c>
      <c r="M15964" s="104"/>
      <c r="N15964" s="104"/>
      <c r="R15964" s="352">
        <f>L16194-[1]გადასახდელები!L14584</f>
        <v>0</v>
      </c>
    </row>
    <row r="15965" spans="2:18" ht="30" hidden="1">
      <c r="B15965" s="36" t="str">
        <f t="shared" si="3942"/>
        <v>b</v>
      </c>
      <c r="C15965" s="42">
        <v>4</v>
      </c>
      <c r="D15965" s="42"/>
      <c r="F15965" s="343" t="s">
        <v>642</v>
      </c>
      <c r="G15965" s="47" t="s">
        <v>276</v>
      </c>
      <c r="H15965" s="103"/>
      <c r="I15965" s="94">
        <f t="shared" si="3943"/>
        <v>0</v>
      </c>
      <c r="J15965" s="104"/>
      <c r="K15965" s="104"/>
      <c r="L15965" s="94">
        <f t="shared" si="3944"/>
        <v>0</v>
      </c>
      <c r="M15965" s="104"/>
      <c r="N15965" s="104"/>
      <c r="R15965" s="352">
        <f>L16195-[1]გადასახდელები!L14585</f>
        <v>0</v>
      </c>
    </row>
    <row r="15966" spans="2:18" hidden="1">
      <c r="B15966" s="36" t="str">
        <f t="shared" si="3942"/>
        <v>b</v>
      </c>
      <c r="C15966" s="42">
        <v>3</v>
      </c>
      <c r="D15966" s="42"/>
      <c r="F15966" s="343" t="s">
        <v>561</v>
      </c>
      <c r="G15966" s="57" t="s">
        <v>202</v>
      </c>
      <c r="H15966" s="111"/>
      <c r="I15966" s="90">
        <f t="shared" si="3943"/>
        <v>0</v>
      </c>
      <c r="J15966" s="112"/>
      <c r="K15966" s="112"/>
      <c r="L15966" s="90">
        <f t="shared" si="3944"/>
        <v>0</v>
      </c>
      <c r="M15966" s="112"/>
      <c r="N15966" s="112"/>
      <c r="R15966" s="352">
        <f>L16196-[1]გადასახდელები!L14586</f>
        <v>0</v>
      </c>
    </row>
    <row r="15967" spans="2:18" ht="20.25" hidden="1">
      <c r="B15967" s="36" t="str">
        <f t="shared" si="3942"/>
        <v>b</v>
      </c>
      <c r="C15967" s="42">
        <v>3</v>
      </c>
      <c r="D15967" s="42"/>
      <c r="F15967" s="342" t="s">
        <v>562</v>
      </c>
      <c r="G15967" s="57" t="s">
        <v>203</v>
      </c>
      <c r="H15967" s="89">
        <f>H15968+H15971+H15974</f>
        <v>0</v>
      </c>
      <c r="I15967" s="90">
        <f t="shared" si="3943"/>
        <v>0</v>
      </c>
      <c r="J15967" s="92">
        <f>J15968+J15971+J15974</f>
        <v>0</v>
      </c>
      <c r="K15967" s="92">
        <f>K15968+K15971+K15974</f>
        <v>0</v>
      </c>
      <c r="L15967" s="90">
        <f t="shared" si="3944"/>
        <v>0</v>
      </c>
      <c r="M15967" s="92">
        <f>M15968+M15971+M15974</f>
        <v>0</v>
      </c>
      <c r="N15967" s="92">
        <f>N15968+N15971+N15974</f>
        <v>0</v>
      </c>
      <c r="O15967" s="82" t="s">
        <v>146</v>
      </c>
      <c r="R15967" s="352">
        <f>L16197-[1]გადასახდელები!L14587</f>
        <v>0</v>
      </c>
    </row>
    <row r="15968" spans="2:18" ht="30" hidden="1">
      <c r="B15968" s="36" t="str">
        <f t="shared" si="3942"/>
        <v>b</v>
      </c>
      <c r="C15968" s="42">
        <v>4</v>
      </c>
      <c r="D15968" s="42"/>
      <c r="F15968" s="342" t="s">
        <v>643</v>
      </c>
      <c r="G15968" s="47" t="s">
        <v>277</v>
      </c>
      <c r="H15968" s="93">
        <f>SUM(H15969:H15970)</f>
        <v>0</v>
      </c>
      <c r="I15968" s="94">
        <f t="shared" si="3943"/>
        <v>0</v>
      </c>
      <c r="J15968" s="95">
        <f>SUM(J15969:J15970)</f>
        <v>0</v>
      </c>
      <c r="K15968" s="95">
        <f>SUM(K15969:K15970)</f>
        <v>0</v>
      </c>
      <c r="L15968" s="94">
        <f t="shared" si="3944"/>
        <v>0</v>
      </c>
      <c r="M15968" s="95">
        <f>SUM(M15969:M15970)</f>
        <v>0</v>
      </c>
      <c r="N15968" s="95">
        <f>SUM(N15969:N15970)</f>
        <v>0</v>
      </c>
      <c r="O15968" s="82" t="s">
        <v>146</v>
      </c>
      <c r="R15968" s="352">
        <f>L16198-[1]გადასახდელები!L14588</f>
        <v>0</v>
      </c>
    </row>
    <row r="15969" spans="2:18" hidden="1">
      <c r="B15969" s="36" t="str">
        <f t="shared" si="3942"/>
        <v>b</v>
      </c>
      <c r="C15969" s="42">
        <v>5</v>
      </c>
      <c r="D15969" s="42"/>
      <c r="F15969" s="343" t="s">
        <v>644</v>
      </c>
      <c r="G15969" s="48" t="s">
        <v>278</v>
      </c>
      <c r="H15969" s="101"/>
      <c r="I15969" s="97">
        <f t="shared" si="3943"/>
        <v>0</v>
      </c>
      <c r="J15969" s="102"/>
      <c r="K15969" s="102"/>
      <c r="L15969" s="97">
        <f t="shared" si="3944"/>
        <v>0</v>
      </c>
      <c r="M15969" s="102"/>
      <c r="N15969" s="102"/>
      <c r="R15969" s="352">
        <f>L16199-[1]გადასახდელები!L14589</f>
        <v>0</v>
      </c>
    </row>
    <row r="15970" spans="2:18" hidden="1">
      <c r="B15970" s="36" t="str">
        <f t="shared" si="3942"/>
        <v>b</v>
      </c>
      <c r="C15970" s="42">
        <v>5</v>
      </c>
      <c r="D15970" s="42"/>
      <c r="F15970" s="343" t="s">
        <v>645</v>
      </c>
      <c r="G15970" s="48" t="s">
        <v>204</v>
      </c>
      <c r="H15970" s="101"/>
      <c r="I15970" s="97">
        <f t="shared" si="3943"/>
        <v>0</v>
      </c>
      <c r="J15970" s="102"/>
      <c r="K15970" s="102"/>
      <c r="L15970" s="97">
        <f t="shared" si="3944"/>
        <v>0</v>
      </c>
      <c r="M15970" s="102"/>
      <c r="N15970" s="102"/>
      <c r="R15970" s="352">
        <f>L16200-[1]გადასახდელები!L14590</f>
        <v>0</v>
      </c>
    </row>
    <row r="15971" spans="2:18" ht="20.25" hidden="1">
      <c r="B15971" s="36" t="str">
        <f t="shared" si="3942"/>
        <v>b</v>
      </c>
      <c r="C15971" s="42">
        <v>4</v>
      </c>
      <c r="D15971" s="42"/>
      <c r="F15971" s="342" t="s">
        <v>646</v>
      </c>
      <c r="G15971" s="47" t="s">
        <v>279</v>
      </c>
      <c r="H15971" s="93">
        <f>SUM(H15972:H15973)</f>
        <v>0</v>
      </c>
      <c r="I15971" s="94">
        <f t="shared" si="3943"/>
        <v>0</v>
      </c>
      <c r="J15971" s="95">
        <f>SUM(J15972:J15973)</f>
        <v>0</v>
      </c>
      <c r="K15971" s="95">
        <f>SUM(K15972:K15973)</f>
        <v>0</v>
      </c>
      <c r="L15971" s="94">
        <f t="shared" si="3944"/>
        <v>0</v>
      </c>
      <c r="M15971" s="95">
        <f>SUM(M15972:M15973)</f>
        <v>0</v>
      </c>
      <c r="N15971" s="95">
        <f>SUM(N15972:N15973)</f>
        <v>0</v>
      </c>
      <c r="O15971" s="82" t="s">
        <v>146</v>
      </c>
      <c r="R15971" s="352">
        <f>L16201-[1]გადასახდელები!L14591</f>
        <v>0</v>
      </c>
    </row>
    <row r="15972" spans="2:18" hidden="1">
      <c r="B15972" s="36" t="str">
        <f t="shared" si="3942"/>
        <v>b</v>
      </c>
      <c r="C15972" s="42">
        <v>5</v>
      </c>
      <c r="D15972" s="42"/>
      <c r="F15972" s="343" t="s">
        <v>647</v>
      </c>
      <c r="G15972" s="48" t="s">
        <v>278</v>
      </c>
      <c r="H15972" s="101"/>
      <c r="I15972" s="97">
        <f t="shared" si="3943"/>
        <v>0</v>
      </c>
      <c r="J15972" s="102"/>
      <c r="K15972" s="102"/>
      <c r="L15972" s="97">
        <f t="shared" si="3944"/>
        <v>0</v>
      </c>
      <c r="M15972" s="102"/>
      <c r="N15972" s="102"/>
      <c r="R15972" s="352">
        <f>L16202-[1]გადასახდელები!L14592</f>
        <v>0</v>
      </c>
    </row>
    <row r="15973" spans="2:18" hidden="1">
      <c r="B15973" s="36" t="str">
        <f t="shared" si="3942"/>
        <v>b</v>
      </c>
      <c r="C15973" s="42">
        <v>5</v>
      </c>
      <c r="D15973" s="42"/>
      <c r="F15973" s="343" t="s">
        <v>648</v>
      </c>
      <c r="G15973" s="48" t="s">
        <v>204</v>
      </c>
      <c r="H15973" s="101"/>
      <c r="I15973" s="97">
        <f t="shared" si="3943"/>
        <v>0</v>
      </c>
      <c r="J15973" s="102"/>
      <c r="K15973" s="102"/>
      <c r="L15973" s="97">
        <f t="shared" si="3944"/>
        <v>0</v>
      </c>
      <c r="M15973" s="102"/>
      <c r="N15973" s="102"/>
      <c r="R15973" s="352">
        <f>L16203-[1]გადასახდელები!L14593</f>
        <v>0</v>
      </c>
    </row>
    <row r="15974" spans="2:18" ht="30" hidden="1">
      <c r="B15974" s="36" t="str">
        <f t="shared" si="3942"/>
        <v>b</v>
      </c>
      <c r="C15974" s="42">
        <v>4</v>
      </c>
      <c r="D15974" s="42"/>
      <c r="F15974" s="342" t="s">
        <v>563</v>
      </c>
      <c r="G15974" s="47" t="s">
        <v>280</v>
      </c>
      <c r="H15974" s="93">
        <f>SUM(H15975:H15976)</f>
        <v>0</v>
      </c>
      <c r="I15974" s="94">
        <f t="shared" si="3943"/>
        <v>0</v>
      </c>
      <c r="J15974" s="95">
        <f>SUM(J15975:J15976)</f>
        <v>0</v>
      </c>
      <c r="K15974" s="95">
        <f>SUM(K15975:K15976)</f>
        <v>0</v>
      </c>
      <c r="L15974" s="94">
        <f t="shared" si="3944"/>
        <v>0</v>
      </c>
      <c r="M15974" s="95">
        <f>SUM(M15975:M15976)</f>
        <v>0</v>
      </c>
      <c r="N15974" s="95">
        <f>SUM(N15975:N15976)</f>
        <v>0</v>
      </c>
      <c r="O15974" s="82" t="s">
        <v>146</v>
      </c>
      <c r="R15974" s="352">
        <f>L16204-[1]გადასახდელები!L14594</f>
        <v>0</v>
      </c>
    </row>
    <row r="15975" spans="2:18" hidden="1">
      <c r="B15975" s="36" t="str">
        <f t="shared" si="3942"/>
        <v>b</v>
      </c>
      <c r="C15975" s="42">
        <v>5</v>
      </c>
      <c r="D15975" s="42"/>
      <c r="F15975" s="343" t="s">
        <v>649</v>
      </c>
      <c r="G15975" s="48" t="s">
        <v>278</v>
      </c>
      <c r="H15975" s="101"/>
      <c r="I15975" s="97">
        <f t="shared" si="3943"/>
        <v>0</v>
      </c>
      <c r="J15975" s="102"/>
      <c r="K15975" s="102"/>
      <c r="L15975" s="97">
        <f t="shared" si="3944"/>
        <v>0</v>
      </c>
      <c r="M15975" s="102"/>
      <c r="N15975" s="102"/>
      <c r="R15975" s="352">
        <f>L16205-[1]გადასახდელები!L14595</f>
        <v>0</v>
      </c>
    </row>
    <row r="15976" spans="2:18" hidden="1">
      <c r="B15976" s="36" t="str">
        <f t="shared" si="3942"/>
        <v>b</v>
      </c>
      <c r="C15976" s="42">
        <v>5</v>
      </c>
      <c r="D15976" s="42"/>
      <c r="F15976" s="343" t="s">
        <v>564</v>
      </c>
      <c r="G15976" s="48" t="s">
        <v>204</v>
      </c>
      <c r="H15976" s="101"/>
      <c r="I15976" s="97">
        <f t="shared" si="3943"/>
        <v>0</v>
      </c>
      <c r="J15976" s="102"/>
      <c r="K15976" s="102"/>
      <c r="L15976" s="97">
        <f t="shared" si="3944"/>
        <v>0</v>
      </c>
      <c r="M15976" s="102"/>
      <c r="N15976" s="102"/>
      <c r="R15976" s="352">
        <f>L16206-[1]გადასახდელები!L14596</f>
        <v>0</v>
      </c>
    </row>
    <row r="15977" spans="2:18" ht="20.25">
      <c r="B15977" s="36" t="str">
        <f t="shared" si="3942"/>
        <v>a</v>
      </c>
      <c r="C15977" s="42">
        <v>3</v>
      </c>
      <c r="D15977" s="42"/>
      <c r="F15977" s="342" t="s">
        <v>565</v>
      </c>
      <c r="G15977" s="57" t="s">
        <v>206</v>
      </c>
      <c r="H15977" s="89">
        <f>H15978+H15981+H15984</f>
        <v>5.8010000000000002</v>
      </c>
      <c r="I15977" s="90">
        <f t="shared" si="3943"/>
        <v>62</v>
      </c>
      <c r="J15977" s="92">
        <f>J15978+J15981+J15984</f>
        <v>0</v>
      </c>
      <c r="K15977" s="92">
        <f>K15978+K15981+K15984</f>
        <v>62</v>
      </c>
      <c r="L15977" s="90">
        <f t="shared" si="3944"/>
        <v>37.942</v>
      </c>
      <c r="M15977" s="92">
        <f>M15978+M15981+M15984</f>
        <v>0</v>
      </c>
      <c r="N15977" s="92">
        <f>N15978+N15981+N15984</f>
        <v>37.942</v>
      </c>
      <c r="O15977" s="82" t="s">
        <v>146</v>
      </c>
      <c r="R15977" s="352">
        <f>L16207-[1]გადასახდელები!L14597</f>
        <v>90.778000000000006</v>
      </c>
    </row>
    <row r="15978" spans="2:18" ht="20.25" hidden="1">
      <c r="B15978" s="36" t="str">
        <f t="shared" si="3942"/>
        <v>b</v>
      </c>
      <c r="C15978" s="42">
        <v>4</v>
      </c>
      <c r="D15978" s="42"/>
      <c r="F15978" s="342" t="s">
        <v>650</v>
      </c>
      <c r="G15978" s="47" t="s">
        <v>281</v>
      </c>
      <c r="H15978" s="93">
        <f>SUM(H15979:H15980)</f>
        <v>0</v>
      </c>
      <c r="I15978" s="94">
        <f t="shared" si="3943"/>
        <v>0</v>
      </c>
      <c r="J15978" s="95">
        <f>SUM(J15979:J15980)</f>
        <v>0</v>
      </c>
      <c r="K15978" s="95">
        <f>SUM(K15979:K15980)</f>
        <v>0</v>
      </c>
      <c r="L15978" s="94">
        <f t="shared" si="3944"/>
        <v>0</v>
      </c>
      <c r="M15978" s="95">
        <f>SUM(M15979:M15980)</f>
        <v>0</v>
      </c>
      <c r="N15978" s="95">
        <f>SUM(N15979:N15980)</f>
        <v>0</v>
      </c>
      <c r="O15978" s="82" t="s">
        <v>146</v>
      </c>
      <c r="R15978" s="352">
        <f>L16208-[1]გადასახდელები!L14598</f>
        <v>-1.6</v>
      </c>
    </row>
    <row r="15979" spans="2:18" hidden="1">
      <c r="B15979" s="36" t="str">
        <f t="shared" ref="B15979:B16042" si="3945">IF(H15979+I15979+L15979&gt;0,"a","b")</f>
        <v>b</v>
      </c>
      <c r="C15979" s="42">
        <v>5</v>
      </c>
      <c r="D15979" s="42"/>
      <c r="F15979" s="343" t="s">
        <v>651</v>
      </c>
      <c r="G15979" s="48" t="s">
        <v>282</v>
      </c>
      <c r="H15979" s="101"/>
      <c r="I15979" s="97">
        <f t="shared" si="3943"/>
        <v>0</v>
      </c>
      <c r="J15979" s="102"/>
      <c r="K15979" s="102"/>
      <c r="L15979" s="97">
        <f t="shared" si="3944"/>
        <v>0</v>
      </c>
      <c r="M15979" s="102"/>
      <c r="N15979" s="102"/>
      <c r="R15979" s="352">
        <f>L16209-[1]გადასახდელები!L14599</f>
        <v>-1.6</v>
      </c>
    </row>
    <row r="15980" spans="2:18" hidden="1">
      <c r="B15980" s="36" t="str">
        <f t="shared" si="3945"/>
        <v>b</v>
      </c>
      <c r="C15980" s="42">
        <v>5</v>
      </c>
      <c r="D15980" s="42"/>
      <c r="F15980" s="343" t="s">
        <v>652</v>
      </c>
      <c r="G15980" s="48" t="s">
        <v>283</v>
      </c>
      <c r="H15980" s="101"/>
      <c r="I15980" s="97">
        <f t="shared" si="3943"/>
        <v>0</v>
      </c>
      <c r="J15980" s="102"/>
      <c r="K15980" s="102"/>
      <c r="L15980" s="97">
        <f t="shared" si="3944"/>
        <v>0</v>
      </c>
      <c r="M15980" s="102"/>
      <c r="N15980" s="102"/>
      <c r="R15980" s="352">
        <f>L16210-[1]გადასახდელები!L14600</f>
        <v>0</v>
      </c>
    </row>
    <row r="15981" spans="2:18" ht="20.25">
      <c r="B15981" s="36" t="str">
        <f t="shared" si="3945"/>
        <v>a</v>
      </c>
      <c r="C15981" s="42">
        <v>4</v>
      </c>
      <c r="D15981" s="42"/>
      <c r="F15981" s="342" t="s">
        <v>566</v>
      </c>
      <c r="G15981" s="47" t="s">
        <v>284</v>
      </c>
      <c r="H15981" s="93">
        <f>SUM(H15982:H15983)</f>
        <v>5.8010000000000002</v>
      </c>
      <c r="I15981" s="94">
        <f t="shared" si="3943"/>
        <v>62</v>
      </c>
      <c r="J15981" s="95">
        <f>SUM(J15982:J15983)</f>
        <v>0</v>
      </c>
      <c r="K15981" s="95">
        <f>SUM(K15982:K15983)</f>
        <v>62</v>
      </c>
      <c r="L15981" s="94">
        <f t="shared" si="3944"/>
        <v>37.942</v>
      </c>
      <c r="M15981" s="95">
        <f>SUM(M15982:M15983)</f>
        <v>0</v>
      </c>
      <c r="N15981" s="95">
        <f>SUM(N15982:N15983)</f>
        <v>37.942</v>
      </c>
      <c r="O15981" s="82" t="s">
        <v>146</v>
      </c>
      <c r="R15981" s="352">
        <f>L16211-[1]გადასახდელები!L14601</f>
        <v>92.378</v>
      </c>
    </row>
    <row r="15982" spans="2:18">
      <c r="B15982" s="36" t="str">
        <f t="shared" si="3945"/>
        <v>a</v>
      </c>
      <c r="C15982" s="42">
        <v>5</v>
      </c>
      <c r="D15982" s="42"/>
      <c r="F15982" s="343" t="s">
        <v>567</v>
      </c>
      <c r="G15982" s="48" t="s">
        <v>282</v>
      </c>
      <c r="H15982" s="101">
        <v>5.8</v>
      </c>
      <c r="I15982" s="97">
        <f t="shared" si="3943"/>
        <v>25</v>
      </c>
      <c r="J15982" s="102"/>
      <c r="K15982" s="102">
        <v>25</v>
      </c>
      <c r="L15982" s="97">
        <f t="shared" si="3944"/>
        <v>2.8</v>
      </c>
      <c r="M15982" s="102"/>
      <c r="N15982" s="102">
        <f>2.5+0.3</f>
        <v>2.8</v>
      </c>
      <c r="R15982" s="352">
        <f>L16212-[1]გადასახდელები!L14602</f>
        <v>2.8029999999999999</v>
      </c>
    </row>
    <row r="15983" spans="2:18" ht="21.75" thickBot="1">
      <c r="B15983" s="36" t="str">
        <f t="shared" si="3945"/>
        <v>a</v>
      </c>
      <c r="C15983" s="42">
        <v>5</v>
      </c>
      <c r="D15983" s="42"/>
      <c r="F15983" s="343" t="s">
        <v>653</v>
      </c>
      <c r="G15983" s="48" t="s">
        <v>283</v>
      </c>
      <c r="H15983" s="101">
        <v>1E-3</v>
      </c>
      <c r="I15983" s="97">
        <f t="shared" si="3943"/>
        <v>37</v>
      </c>
      <c r="J15983" s="102"/>
      <c r="K15983" s="102">
        <f>20+17</f>
        <v>37</v>
      </c>
      <c r="L15983" s="97">
        <f t="shared" si="3944"/>
        <v>35.142000000000003</v>
      </c>
      <c r="M15983" s="102"/>
      <c r="N15983" s="102">
        <f>0.9+0.45+0.1+33.1+0.125+0.067+0.4</f>
        <v>35.142000000000003</v>
      </c>
      <c r="R15983" s="352">
        <f>L16213-[1]გადასახდელები!L14603</f>
        <v>89.575000000000003</v>
      </c>
    </row>
    <row r="15984" spans="2:18" ht="30.75" hidden="1" thickBot="1">
      <c r="B15984" s="36" t="str">
        <f t="shared" si="3945"/>
        <v>b</v>
      </c>
      <c r="C15984" s="42">
        <v>4</v>
      </c>
      <c r="D15984" s="42"/>
      <c r="F15984" s="342" t="s">
        <v>654</v>
      </c>
      <c r="G15984" s="47" t="s">
        <v>207</v>
      </c>
      <c r="H15984" s="93">
        <f>SUM(H15985:H15986)</f>
        <v>0</v>
      </c>
      <c r="I15984" s="94">
        <f t="shared" si="3943"/>
        <v>0</v>
      </c>
      <c r="J15984" s="95">
        <f>SUM(J15985:J15986)</f>
        <v>0</v>
      </c>
      <c r="K15984" s="95">
        <f>SUM(K15985:K15986)</f>
        <v>0</v>
      </c>
      <c r="L15984" s="94">
        <f t="shared" si="3944"/>
        <v>0</v>
      </c>
      <c r="M15984" s="95">
        <f>SUM(M15985:M15986)</f>
        <v>0</v>
      </c>
      <c r="N15984" s="95">
        <f>SUM(N15985:N15986)</f>
        <v>0</v>
      </c>
      <c r="O15984" s="82" t="s">
        <v>146</v>
      </c>
      <c r="R15984" s="352">
        <f>L16214-[1]გადასახდელები!L14604</f>
        <v>0</v>
      </c>
    </row>
    <row r="15985" spans="2:18" ht="21.75" hidden="1" thickBot="1">
      <c r="B15985" s="36" t="str">
        <f t="shared" si="3945"/>
        <v>b</v>
      </c>
      <c r="C15985" s="42">
        <v>5</v>
      </c>
      <c r="D15985" s="42"/>
      <c r="F15985" s="343" t="s">
        <v>655</v>
      </c>
      <c r="G15985" s="48" t="s">
        <v>282</v>
      </c>
      <c r="H15985" s="101"/>
      <c r="I15985" s="97">
        <f t="shared" si="3943"/>
        <v>0</v>
      </c>
      <c r="J15985" s="102"/>
      <c r="K15985" s="102"/>
      <c r="L15985" s="97">
        <f t="shared" si="3944"/>
        <v>0</v>
      </c>
      <c r="M15985" s="102"/>
      <c r="N15985" s="102"/>
      <c r="R15985" s="352">
        <f>L16215-[1]გადასახდელები!L14605</f>
        <v>0</v>
      </c>
    </row>
    <row r="15986" spans="2:18" ht="21.75" hidden="1" thickBot="1">
      <c r="B15986" s="36" t="str">
        <f t="shared" si="3945"/>
        <v>b</v>
      </c>
      <c r="C15986" s="42">
        <v>5</v>
      </c>
      <c r="D15986" s="42"/>
      <c r="F15986" s="343" t="s">
        <v>656</v>
      </c>
      <c r="G15986" s="48" t="s">
        <v>283</v>
      </c>
      <c r="H15986" s="101"/>
      <c r="I15986" s="97">
        <f t="shared" si="3943"/>
        <v>0</v>
      </c>
      <c r="J15986" s="102"/>
      <c r="K15986" s="102"/>
      <c r="L15986" s="97">
        <f t="shared" si="3944"/>
        <v>0</v>
      </c>
      <c r="M15986" s="102"/>
      <c r="N15986" s="102"/>
      <c r="R15986" s="352">
        <f>L16216-[1]გადასახდელები!L14606</f>
        <v>0</v>
      </c>
    </row>
    <row r="15987" spans="2:18" hidden="1" thickBot="1">
      <c r="B15987" s="36" t="str">
        <f t="shared" si="3945"/>
        <v>b</v>
      </c>
      <c r="C15987" s="42">
        <v>3</v>
      </c>
      <c r="D15987" s="42"/>
      <c r="F15987" s="342" t="s">
        <v>568</v>
      </c>
      <c r="G15987" s="57" t="s">
        <v>205</v>
      </c>
      <c r="H15987" s="89">
        <f>H15988+H15989</f>
        <v>0</v>
      </c>
      <c r="I15987" s="90">
        <f t="shared" si="3943"/>
        <v>0</v>
      </c>
      <c r="J15987" s="92">
        <f>J15988+J15989</f>
        <v>0</v>
      </c>
      <c r="K15987" s="92">
        <f>K15988+K15989</f>
        <v>0</v>
      </c>
      <c r="L15987" s="90">
        <f t="shared" si="3944"/>
        <v>0</v>
      </c>
      <c r="M15987" s="92">
        <f>M15988+M15989</f>
        <v>0</v>
      </c>
      <c r="N15987" s="92">
        <f>N15988+N15989</f>
        <v>0</v>
      </c>
      <c r="O15987" s="82" t="s">
        <v>146</v>
      </c>
      <c r="R15987" s="352">
        <f>L16217-[1]გადასახდელები!L14607</f>
        <v>0</v>
      </c>
    </row>
    <row r="15988" spans="2:18" ht="30.75" hidden="1" thickBot="1">
      <c r="B15988" s="36" t="str">
        <f t="shared" si="3945"/>
        <v>b</v>
      </c>
      <c r="C15988" s="42">
        <v>4</v>
      </c>
      <c r="D15988" s="42"/>
      <c r="F15988" s="343" t="s">
        <v>657</v>
      </c>
      <c r="G15988" s="47" t="s">
        <v>285</v>
      </c>
      <c r="H15988" s="103"/>
      <c r="I15988" s="94">
        <f t="shared" si="3943"/>
        <v>0</v>
      </c>
      <c r="J15988" s="104"/>
      <c r="K15988" s="104"/>
      <c r="L15988" s="94">
        <f t="shared" si="3944"/>
        <v>0</v>
      </c>
      <c r="M15988" s="104"/>
      <c r="N15988" s="104"/>
      <c r="R15988" s="352">
        <f>L16218-[1]გადასახდელები!L14608</f>
        <v>0</v>
      </c>
    </row>
    <row r="15989" spans="2:18" hidden="1" thickBot="1">
      <c r="B15989" s="36" t="str">
        <f t="shared" si="3945"/>
        <v>b</v>
      </c>
      <c r="C15989" s="42">
        <v>4</v>
      </c>
      <c r="D15989" s="42"/>
      <c r="F15989" s="342" t="s">
        <v>570</v>
      </c>
      <c r="G15989" s="47" t="s">
        <v>286</v>
      </c>
      <c r="H15989" s="93">
        <f>H15990+H16009</f>
        <v>0</v>
      </c>
      <c r="I15989" s="94">
        <f t="shared" si="3943"/>
        <v>0</v>
      </c>
      <c r="J15989" s="95">
        <f>J15990+J16009</f>
        <v>0</v>
      </c>
      <c r="K15989" s="95">
        <f>K15990+K16009</f>
        <v>0</v>
      </c>
      <c r="L15989" s="94">
        <f t="shared" si="3944"/>
        <v>0</v>
      </c>
      <c r="M15989" s="95">
        <f>M15990+M16009</f>
        <v>0</v>
      </c>
      <c r="N15989" s="95">
        <f>N15990+N16009</f>
        <v>0</v>
      </c>
      <c r="O15989" s="82" t="s">
        <v>146</v>
      </c>
      <c r="R15989" s="352">
        <f>L16219-[1]გადასახდელები!L14609</f>
        <v>0</v>
      </c>
    </row>
    <row r="15990" spans="2:18" hidden="1" thickBot="1">
      <c r="B15990" s="36" t="str">
        <f t="shared" si="3945"/>
        <v>b</v>
      </c>
      <c r="C15990" s="42">
        <v>5</v>
      </c>
      <c r="D15990" s="42"/>
      <c r="F15990" s="342" t="s">
        <v>569</v>
      </c>
      <c r="G15990" s="48" t="s">
        <v>287</v>
      </c>
      <c r="H15990" s="113">
        <f>SUM(H15991:H16008)</f>
        <v>0</v>
      </c>
      <c r="I15990" s="97">
        <f t="shared" si="3943"/>
        <v>0</v>
      </c>
      <c r="J15990" s="114">
        <f>SUM(J15991:J16008)</f>
        <v>0</v>
      </c>
      <c r="K15990" s="114">
        <f>SUM(K15991:K16008)</f>
        <v>0</v>
      </c>
      <c r="L15990" s="97">
        <f t="shared" si="3944"/>
        <v>0</v>
      </c>
      <c r="M15990" s="114">
        <f>SUM(M15991:M16008)</f>
        <v>0</v>
      </c>
      <c r="N15990" s="114">
        <f>SUM(N15991:N16008)</f>
        <v>0</v>
      </c>
      <c r="O15990" s="82" t="s">
        <v>146</v>
      </c>
      <c r="R15990" s="352">
        <f>L16220-[1]გადასახდელები!L14610</f>
        <v>0</v>
      </c>
    </row>
    <row r="15991" spans="2:18" ht="60.75" hidden="1" thickBot="1">
      <c r="B15991" s="36" t="str">
        <f t="shared" si="3945"/>
        <v>b</v>
      </c>
      <c r="C15991" s="42">
        <v>6</v>
      </c>
      <c r="D15991" s="42"/>
      <c r="F15991" s="343" t="s">
        <v>658</v>
      </c>
      <c r="G15991" s="45" t="s">
        <v>215</v>
      </c>
      <c r="H15991" s="99"/>
      <c r="I15991" s="105">
        <f t="shared" si="3943"/>
        <v>0</v>
      </c>
      <c r="J15991" s="100"/>
      <c r="K15991" s="100"/>
      <c r="L15991" s="105">
        <f t="shared" si="3944"/>
        <v>0</v>
      </c>
      <c r="M15991" s="100"/>
      <c r="N15991" s="100"/>
      <c r="R15991" s="352">
        <f>L16221-[1]გადასახდელები!L14611</f>
        <v>0</v>
      </c>
    </row>
    <row r="15992" spans="2:18" ht="21.75" hidden="1" thickBot="1">
      <c r="B15992" s="36" t="str">
        <f t="shared" si="3945"/>
        <v>b</v>
      </c>
      <c r="C15992" s="42">
        <v>6</v>
      </c>
      <c r="D15992" s="42"/>
      <c r="F15992" s="343" t="s">
        <v>659</v>
      </c>
      <c r="G15992" s="45" t="s">
        <v>288</v>
      </c>
      <c r="H15992" s="99"/>
      <c r="I15992" s="105">
        <f t="shared" si="3943"/>
        <v>0</v>
      </c>
      <c r="J15992" s="100"/>
      <c r="K15992" s="100"/>
      <c r="L15992" s="105">
        <f t="shared" si="3944"/>
        <v>0</v>
      </c>
      <c r="M15992" s="100"/>
      <c r="N15992" s="100"/>
      <c r="R15992" s="352">
        <f>L16222-[1]გადასახდელები!L14612</f>
        <v>0</v>
      </c>
    </row>
    <row r="15993" spans="2:18" ht="21.75" hidden="1" thickBot="1">
      <c r="B15993" s="36" t="str">
        <f t="shared" si="3945"/>
        <v>b</v>
      </c>
      <c r="C15993" s="42">
        <v>6</v>
      </c>
      <c r="D15993" s="42"/>
      <c r="F15993" s="343" t="s">
        <v>660</v>
      </c>
      <c r="G15993" s="45" t="s">
        <v>289</v>
      </c>
      <c r="H15993" s="99"/>
      <c r="I15993" s="105">
        <f t="shared" si="3943"/>
        <v>0</v>
      </c>
      <c r="J15993" s="100"/>
      <c r="K15993" s="100"/>
      <c r="L15993" s="105">
        <f t="shared" si="3944"/>
        <v>0</v>
      </c>
      <c r="M15993" s="100"/>
      <c r="N15993" s="100"/>
      <c r="R15993" s="352">
        <f>L16223-[1]გადასახდელები!L14613</f>
        <v>0</v>
      </c>
    </row>
    <row r="15994" spans="2:18" ht="30.75" hidden="1" thickBot="1">
      <c r="B15994" s="36" t="str">
        <f t="shared" si="3945"/>
        <v>b</v>
      </c>
      <c r="C15994" s="42">
        <v>6</v>
      </c>
      <c r="D15994" s="42"/>
      <c r="F15994" s="343" t="s">
        <v>661</v>
      </c>
      <c r="G15994" s="45" t="s">
        <v>216</v>
      </c>
      <c r="H15994" s="99"/>
      <c r="I15994" s="105">
        <f t="shared" si="3943"/>
        <v>0</v>
      </c>
      <c r="J15994" s="100"/>
      <c r="K15994" s="100"/>
      <c r="L15994" s="105">
        <f t="shared" si="3944"/>
        <v>0</v>
      </c>
      <c r="M15994" s="100"/>
      <c r="N15994" s="100"/>
      <c r="R15994" s="352">
        <f>L16224-[1]გადასახდელები!L14614</f>
        <v>0</v>
      </c>
    </row>
    <row r="15995" spans="2:18" ht="21.75" hidden="1" thickBot="1">
      <c r="B15995" s="36" t="str">
        <f t="shared" si="3945"/>
        <v>b</v>
      </c>
      <c r="C15995" s="42">
        <v>6</v>
      </c>
      <c r="D15995" s="42"/>
      <c r="F15995" s="343" t="s">
        <v>662</v>
      </c>
      <c r="G15995" s="45" t="s">
        <v>217</v>
      </c>
      <c r="H15995" s="99"/>
      <c r="I15995" s="105">
        <f t="shared" si="3943"/>
        <v>0</v>
      </c>
      <c r="J15995" s="100"/>
      <c r="K15995" s="100"/>
      <c r="L15995" s="105">
        <f t="shared" si="3944"/>
        <v>0</v>
      </c>
      <c r="M15995" s="100"/>
      <c r="N15995" s="100"/>
      <c r="R15995" s="352">
        <f>L16225-[1]გადასახდელები!L14615</f>
        <v>0</v>
      </c>
    </row>
    <row r="15996" spans="2:18" ht="21.75" hidden="1" thickBot="1">
      <c r="B15996" s="36" t="str">
        <f t="shared" si="3945"/>
        <v>b</v>
      </c>
      <c r="C15996" s="42">
        <v>6</v>
      </c>
      <c r="D15996" s="42"/>
      <c r="F15996" s="343" t="s">
        <v>571</v>
      </c>
      <c r="G15996" s="45" t="s">
        <v>290</v>
      </c>
      <c r="H15996" s="99"/>
      <c r="I15996" s="105">
        <f t="shared" si="3943"/>
        <v>0</v>
      </c>
      <c r="J15996" s="100"/>
      <c r="K15996" s="100"/>
      <c r="L15996" s="105">
        <f t="shared" si="3944"/>
        <v>0</v>
      </c>
      <c r="M15996" s="100"/>
      <c r="N15996" s="100"/>
      <c r="R15996" s="352">
        <f>L16226-[1]გადასახდელები!L14616</f>
        <v>0</v>
      </c>
    </row>
    <row r="15997" spans="2:18" ht="21.75" hidden="1" thickBot="1">
      <c r="B15997" s="36" t="str">
        <f t="shared" si="3945"/>
        <v>b</v>
      </c>
      <c r="C15997" s="42">
        <v>6</v>
      </c>
      <c r="D15997" s="42"/>
      <c r="F15997" s="343" t="s">
        <v>663</v>
      </c>
      <c r="G15997" s="45" t="s">
        <v>291</v>
      </c>
      <c r="H15997" s="99"/>
      <c r="I15997" s="105">
        <f t="shared" si="3943"/>
        <v>0</v>
      </c>
      <c r="J15997" s="100"/>
      <c r="K15997" s="100"/>
      <c r="L15997" s="105">
        <f t="shared" si="3944"/>
        <v>0</v>
      </c>
      <c r="M15997" s="100"/>
      <c r="N15997" s="100"/>
      <c r="R15997" s="352">
        <f>L16227-[1]გადასახდელები!L14617</f>
        <v>0</v>
      </c>
    </row>
    <row r="15998" spans="2:18" ht="21.75" hidden="1" thickBot="1">
      <c r="B15998" s="36" t="str">
        <f t="shared" si="3945"/>
        <v>b</v>
      </c>
      <c r="C15998" s="42">
        <v>6</v>
      </c>
      <c r="D15998" s="42"/>
      <c r="F15998" s="343" t="s">
        <v>664</v>
      </c>
      <c r="G15998" s="45" t="s">
        <v>218</v>
      </c>
      <c r="H15998" s="99"/>
      <c r="I15998" s="105">
        <f t="shared" si="3943"/>
        <v>0</v>
      </c>
      <c r="J15998" s="100"/>
      <c r="K15998" s="100"/>
      <c r="L15998" s="105">
        <f t="shared" si="3944"/>
        <v>0</v>
      </c>
      <c r="M15998" s="100"/>
      <c r="N15998" s="100"/>
      <c r="R15998" s="352">
        <f>L16228-[1]გადასახდელები!L14618</f>
        <v>0</v>
      </c>
    </row>
    <row r="15999" spans="2:18" ht="30.75" hidden="1" thickBot="1">
      <c r="B15999" s="36" t="str">
        <f t="shared" si="3945"/>
        <v>b</v>
      </c>
      <c r="C15999" s="42">
        <v>6</v>
      </c>
      <c r="D15999" s="42"/>
      <c r="F15999" s="343" t="s">
        <v>665</v>
      </c>
      <c r="G15999" s="45" t="s">
        <v>219</v>
      </c>
      <c r="H15999" s="99"/>
      <c r="I15999" s="105">
        <f t="shared" si="3943"/>
        <v>0</v>
      </c>
      <c r="J15999" s="100"/>
      <c r="K15999" s="100"/>
      <c r="L15999" s="105">
        <f t="shared" si="3944"/>
        <v>0</v>
      </c>
      <c r="M15999" s="100"/>
      <c r="N15999" s="100"/>
      <c r="R15999" s="352">
        <f>L16229-[1]გადასახდელები!L14619</f>
        <v>0</v>
      </c>
    </row>
    <row r="16000" spans="2:18" ht="30.75" hidden="1" thickBot="1">
      <c r="B16000" s="36" t="str">
        <f t="shared" si="3945"/>
        <v>b</v>
      </c>
      <c r="C16000" s="42">
        <v>6</v>
      </c>
      <c r="D16000" s="42"/>
      <c r="F16000" s="343" t="s">
        <v>666</v>
      </c>
      <c r="G16000" s="45" t="s">
        <v>220</v>
      </c>
      <c r="H16000" s="99"/>
      <c r="I16000" s="105">
        <f t="shared" si="3943"/>
        <v>0</v>
      </c>
      <c r="J16000" s="100"/>
      <c r="K16000" s="100"/>
      <c r="L16000" s="105">
        <f t="shared" si="3944"/>
        <v>0</v>
      </c>
      <c r="M16000" s="100"/>
      <c r="N16000" s="100"/>
      <c r="R16000" s="352">
        <f>L16230-[1]გადასახდელები!L14620</f>
        <v>0</v>
      </c>
    </row>
    <row r="16001" spans="2:18" ht="30.75" hidden="1" thickBot="1">
      <c r="B16001" s="36" t="str">
        <f t="shared" si="3945"/>
        <v>b</v>
      </c>
      <c r="C16001" s="42">
        <v>6</v>
      </c>
      <c r="D16001" s="42"/>
      <c r="F16001" s="343" t="s">
        <v>667</v>
      </c>
      <c r="G16001" s="45" t="s">
        <v>221</v>
      </c>
      <c r="H16001" s="99"/>
      <c r="I16001" s="105">
        <f t="shared" si="3943"/>
        <v>0</v>
      </c>
      <c r="J16001" s="100"/>
      <c r="K16001" s="100"/>
      <c r="L16001" s="105">
        <f t="shared" si="3944"/>
        <v>0</v>
      </c>
      <c r="M16001" s="100"/>
      <c r="N16001" s="100"/>
      <c r="R16001" s="352">
        <f>L16231-[1]გადასახდელები!L14621</f>
        <v>0</v>
      </c>
    </row>
    <row r="16002" spans="2:18" ht="30.75" hidden="1" thickBot="1">
      <c r="B16002" s="36" t="str">
        <f t="shared" si="3945"/>
        <v>b</v>
      </c>
      <c r="C16002" s="42">
        <v>6</v>
      </c>
      <c r="D16002" s="42"/>
      <c r="F16002" s="343" t="s">
        <v>668</v>
      </c>
      <c r="G16002" s="45" t="s">
        <v>222</v>
      </c>
      <c r="H16002" s="99"/>
      <c r="I16002" s="105">
        <f t="shared" si="3943"/>
        <v>0</v>
      </c>
      <c r="J16002" s="100"/>
      <c r="K16002" s="100"/>
      <c r="L16002" s="105">
        <f t="shared" si="3944"/>
        <v>0</v>
      </c>
      <c r="M16002" s="100"/>
      <c r="N16002" s="100"/>
      <c r="R16002" s="352">
        <f>L16232-[1]გადასახდელები!L14622</f>
        <v>0</v>
      </c>
    </row>
    <row r="16003" spans="2:18" ht="30.75" hidden="1" thickBot="1">
      <c r="B16003" s="36" t="str">
        <f t="shared" si="3945"/>
        <v>b</v>
      </c>
      <c r="C16003" s="42">
        <v>6</v>
      </c>
      <c r="D16003" s="42"/>
      <c r="F16003" s="343" t="s">
        <v>669</v>
      </c>
      <c r="G16003" s="45" t="s">
        <v>223</v>
      </c>
      <c r="H16003" s="99"/>
      <c r="I16003" s="105">
        <f t="shared" si="3943"/>
        <v>0</v>
      </c>
      <c r="J16003" s="100"/>
      <c r="K16003" s="100"/>
      <c r="L16003" s="105">
        <f t="shared" si="3944"/>
        <v>0</v>
      </c>
      <c r="M16003" s="100"/>
      <c r="N16003" s="100"/>
      <c r="R16003" s="352">
        <f>L16233-[1]გადასახდელები!L14623</f>
        <v>0</v>
      </c>
    </row>
    <row r="16004" spans="2:18" ht="30.75" hidden="1" thickBot="1">
      <c r="B16004" s="36" t="str">
        <f t="shared" si="3945"/>
        <v>b</v>
      </c>
      <c r="C16004" s="42">
        <v>6</v>
      </c>
      <c r="D16004" s="42"/>
      <c r="F16004" s="343" t="s">
        <v>670</v>
      </c>
      <c r="G16004" s="45" t="s">
        <v>224</v>
      </c>
      <c r="H16004" s="99"/>
      <c r="I16004" s="105">
        <f t="shared" ref="I16004:I16067" si="3946">J16004+K16004</f>
        <v>0</v>
      </c>
      <c r="J16004" s="100"/>
      <c r="K16004" s="100"/>
      <c r="L16004" s="105">
        <f t="shared" ref="L16004:L16067" si="3947">M16004+N16004</f>
        <v>0</v>
      </c>
      <c r="M16004" s="100"/>
      <c r="N16004" s="100"/>
      <c r="R16004" s="352">
        <f>L16234-[1]გადასახდელები!L14624</f>
        <v>0</v>
      </c>
    </row>
    <row r="16005" spans="2:18" ht="45.75" hidden="1" thickBot="1">
      <c r="B16005" s="36" t="str">
        <f t="shared" si="3945"/>
        <v>b</v>
      </c>
      <c r="C16005" s="42">
        <v>6</v>
      </c>
      <c r="D16005" s="42"/>
      <c r="F16005" s="343" t="s">
        <v>671</v>
      </c>
      <c r="G16005" s="45" t="s">
        <v>225</v>
      </c>
      <c r="H16005" s="99"/>
      <c r="I16005" s="105">
        <f t="shared" si="3946"/>
        <v>0</v>
      </c>
      <c r="J16005" s="100"/>
      <c r="K16005" s="100"/>
      <c r="L16005" s="105">
        <f t="shared" si="3947"/>
        <v>0</v>
      </c>
      <c r="M16005" s="100"/>
      <c r="N16005" s="100"/>
      <c r="R16005" s="352">
        <f>L16235-[1]გადასახდელები!L14625</f>
        <v>0</v>
      </c>
    </row>
    <row r="16006" spans="2:18" ht="21.75" hidden="1" thickBot="1">
      <c r="B16006" s="36" t="str">
        <f t="shared" si="3945"/>
        <v>b</v>
      </c>
      <c r="C16006" s="42">
        <v>6</v>
      </c>
      <c r="D16006" s="42"/>
      <c r="F16006" s="343" t="s">
        <v>672</v>
      </c>
      <c r="G16006" s="45" t="s">
        <v>226</v>
      </c>
      <c r="H16006" s="99"/>
      <c r="I16006" s="105">
        <f t="shared" si="3946"/>
        <v>0</v>
      </c>
      <c r="J16006" s="100"/>
      <c r="K16006" s="100"/>
      <c r="L16006" s="105">
        <f t="shared" si="3947"/>
        <v>0</v>
      </c>
      <c r="M16006" s="100"/>
      <c r="N16006" s="100"/>
      <c r="R16006" s="352">
        <f>L16236-[1]გადასახდელები!L14626</f>
        <v>0</v>
      </c>
    </row>
    <row r="16007" spans="2:18" ht="21.75" hidden="1" thickBot="1">
      <c r="B16007" s="36" t="str">
        <f t="shared" si="3945"/>
        <v>b</v>
      </c>
      <c r="C16007" s="42">
        <v>6</v>
      </c>
      <c r="D16007" s="42"/>
      <c r="F16007" s="343" t="s">
        <v>673</v>
      </c>
      <c r="G16007" s="45" t="s">
        <v>227</v>
      </c>
      <c r="H16007" s="99"/>
      <c r="I16007" s="105">
        <f t="shared" si="3946"/>
        <v>0</v>
      </c>
      <c r="J16007" s="100"/>
      <c r="K16007" s="100"/>
      <c r="L16007" s="105">
        <f t="shared" si="3947"/>
        <v>0</v>
      </c>
      <c r="M16007" s="100"/>
      <c r="N16007" s="100"/>
      <c r="R16007" s="352">
        <f>L16237-[1]გადასახდელები!L14627</f>
        <v>0</v>
      </c>
    </row>
    <row r="16008" spans="2:18" ht="30.75" hidden="1" thickBot="1">
      <c r="B16008" s="36" t="str">
        <f t="shared" si="3945"/>
        <v>b</v>
      </c>
      <c r="C16008" s="42">
        <v>6</v>
      </c>
      <c r="D16008" s="42"/>
      <c r="F16008" s="343" t="s">
        <v>572</v>
      </c>
      <c r="G16008" s="45" t="s">
        <v>228</v>
      </c>
      <c r="H16008" s="99"/>
      <c r="I16008" s="105">
        <f t="shared" si="3946"/>
        <v>0</v>
      </c>
      <c r="J16008" s="100"/>
      <c r="K16008" s="100"/>
      <c r="L16008" s="105">
        <f t="shared" si="3947"/>
        <v>0</v>
      </c>
      <c r="M16008" s="100"/>
      <c r="N16008" s="100"/>
      <c r="R16008" s="352">
        <f>L16238-[1]გადასახდელები!L14628</f>
        <v>0</v>
      </c>
    </row>
    <row r="16009" spans="2:18" ht="21.75" hidden="1" thickBot="1">
      <c r="B16009" s="36" t="str">
        <f t="shared" si="3945"/>
        <v>b</v>
      </c>
      <c r="C16009" s="42">
        <v>5</v>
      </c>
      <c r="D16009" s="42"/>
      <c r="F16009" s="343" t="s">
        <v>573</v>
      </c>
      <c r="G16009" s="48" t="s">
        <v>193</v>
      </c>
      <c r="H16009" s="101"/>
      <c r="I16009" s="97">
        <f t="shared" si="3946"/>
        <v>0</v>
      </c>
      <c r="J16009" s="102"/>
      <c r="K16009" s="102"/>
      <c r="L16009" s="97">
        <f t="shared" si="3947"/>
        <v>0</v>
      </c>
      <c r="M16009" s="102"/>
      <c r="N16009" s="102"/>
      <c r="R16009" s="352">
        <f>L16239-[1]გადასახდელები!L14629</f>
        <v>0</v>
      </c>
    </row>
    <row r="16010" spans="2:18" ht="20.25" hidden="1" thickBot="1">
      <c r="B16010" s="36" t="str">
        <f t="shared" si="3945"/>
        <v>b</v>
      </c>
      <c r="C16010" s="42">
        <v>2</v>
      </c>
      <c r="D16010" s="42"/>
      <c r="E16010" s="24"/>
      <c r="F16010" s="342" t="s">
        <v>574</v>
      </c>
      <c r="G16010" s="59" t="s">
        <v>292</v>
      </c>
      <c r="H16010" s="86">
        <f>H16011+H16058+H16066+H16065</f>
        <v>0</v>
      </c>
      <c r="I16010" s="87">
        <f t="shared" si="3946"/>
        <v>0</v>
      </c>
      <c r="J16010" s="88">
        <f>J16011+J16058+J16066+J16065</f>
        <v>0</v>
      </c>
      <c r="K16010" s="88">
        <f>K16011+K16058+K16066+K16065</f>
        <v>0</v>
      </c>
      <c r="L16010" s="87">
        <f t="shared" si="3947"/>
        <v>0</v>
      </c>
      <c r="M16010" s="88">
        <f>M16011+M16058+M16066+M16065</f>
        <v>0</v>
      </c>
      <c r="N16010" s="88">
        <f>N16011+N16058+N16066+N16065</f>
        <v>0</v>
      </c>
      <c r="O16010" s="82" t="s">
        <v>146</v>
      </c>
      <c r="P16010" s="35" t="s">
        <v>145</v>
      </c>
      <c r="R16010" s="352">
        <f>L16240-[1]გადასახდელები!L14630</f>
        <v>0</v>
      </c>
    </row>
    <row r="16011" spans="2:18" hidden="1" thickBot="1">
      <c r="B16011" s="36" t="str">
        <f t="shared" si="3945"/>
        <v>b</v>
      </c>
      <c r="C16011" s="42">
        <v>3</v>
      </c>
      <c r="D16011" s="42"/>
      <c r="F16011" s="342" t="s">
        <v>575</v>
      </c>
      <c r="G16011" s="51" t="s">
        <v>293</v>
      </c>
      <c r="H16011" s="89">
        <f>H16012+H16024+H16053</f>
        <v>0</v>
      </c>
      <c r="I16011" s="90">
        <f t="shared" si="3946"/>
        <v>0</v>
      </c>
      <c r="J16011" s="89">
        <f>J16012+J16024+J16053</f>
        <v>0</v>
      </c>
      <c r="K16011" s="89">
        <f>K16012+K16024+K16053</f>
        <v>0</v>
      </c>
      <c r="L16011" s="90">
        <f t="shared" si="3947"/>
        <v>0</v>
      </c>
      <c r="M16011" s="89">
        <f>M16012+M16024+M16053</f>
        <v>0</v>
      </c>
      <c r="N16011" s="89">
        <f>N16012+N16024+N16053</f>
        <v>0</v>
      </c>
      <c r="O16011" s="82" t="s">
        <v>146</v>
      </c>
      <c r="P16011" s="35" t="s">
        <v>145</v>
      </c>
      <c r="R16011" s="352">
        <f>L16241-[1]გადასახდელები!L14631</f>
        <v>0</v>
      </c>
    </row>
    <row r="16012" spans="2:18" hidden="1" thickBot="1">
      <c r="B16012" s="36" t="str">
        <f t="shared" si="3945"/>
        <v>b</v>
      </c>
      <c r="C16012" s="42">
        <v>4</v>
      </c>
      <c r="D16012" s="42"/>
      <c r="F16012" s="342" t="s">
        <v>576</v>
      </c>
      <c r="G16012" s="47" t="s">
        <v>294</v>
      </c>
      <c r="H16012" s="93">
        <f>H16013+H16014+H16015+H16016+H16017+H16018+H16019+H16020+H16021+H16022+H16023</f>
        <v>0</v>
      </c>
      <c r="I16012" s="94">
        <f t="shared" si="3946"/>
        <v>0</v>
      </c>
      <c r="J16012" s="93">
        <f>J16013+J16014+J16015+J16016+J16017+J16018+J16019+J16020+J16021+J16022+J16023</f>
        <v>0</v>
      </c>
      <c r="K16012" s="93">
        <f>K16013+K16014+K16015+K16016+K16017+K16018+K16019+K16020+K16021+K16022+K16023</f>
        <v>0</v>
      </c>
      <c r="L16012" s="94">
        <f t="shared" si="3947"/>
        <v>0</v>
      </c>
      <c r="M16012" s="93">
        <f>M16013+M16014+M16015+M16016+M16017+M16018+M16019+M16020+M16021+M16022+M16023</f>
        <v>0</v>
      </c>
      <c r="N16012" s="93">
        <f>N16013+N16014+N16015+N16016+N16017+N16018+N16019+N16020+N16021+N16022+N16023</f>
        <v>0</v>
      </c>
      <c r="O16012" s="82" t="s">
        <v>146</v>
      </c>
      <c r="P16012" s="35" t="s">
        <v>145</v>
      </c>
      <c r="R16012" s="352">
        <f>L16242-[1]გადასახდელები!L14632</f>
        <v>0</v>
      </c>
    </row>
    <row r="16013" spans="2:18" hidden="1" thickBot="1">
      <c r="B16013" s="36" t="str">
        <f t="shared" si="3945"/>
        <v>b</v>
      </c>
      <c r="C16013" s="42">
        <v>5</v>
      </c>
      <c r="D16013" s="42"/>
      <c r="F16013" s="343" t="s">
        <v>577</v>
      </c>
      <c r="G16013" s="48" t="s">
        <v>295</v>
      </c>
      <c r="H16013" s="101"/>
      <c r="I16013" s="97">
        <f t="shared" si="3946"/>
        <v>0</v>
      </c>
      <c r="J16013" s="102"/>
      <c r="K16013" s="102"/>
      <c r="L16013" s="97">
        <f t="shared" si="3947"/>
        <v>0</v>
      </c>
      <c r="M16013" s="102"/>
      <c r="N16013" s="102"/>
      <c r="O16013" s="115"/>
      <c r="P16013" s="35" t="s">
        <v>145</v>
      </c>
      <c r="R16013" s="352">
        <f>L16243-[1]გადასახდელები!L14633</f>
        <v>0</v>
      </c>
    </row>
    <row r="16014" spans="2:18" hidden="1" thickBot="1">
      <c r="B16014" s="36" t="str">
        <f t="shared" si="3945"/>
        <v>b</v>
      </c>
      <c r="C16014" s="42">
        <v>5</v>
      </c>
      <c r="D16014" s="42"/>
      <c r="F16014" s="343" t="s">
        <v>578</v>
      </c>
      <c r="G16014" s="48" t="s">
        <v>296</v>
      </c>
      <c r="H16014" s="101"/>
      <c r="I16014" s="97">
        <f t="shared" si="3946"/>
        <v>0</v>
      </c>
      <c r="J16014" s="102"/>
      <c r="K16014" s="102"/>
      <c r="L16014" s="97">
        <f t="shared" si="3947"/>
        <v>0</v>
      </c>
      <c r="M16014" s="102"/>
      <c r="N16014" s="102"/>
      <c r="O16014" s="115"/>
      <c r="P16014" s="35" t="s">
        <v>145</v>
      </c>
      <c r="R16014" s="352">
        <f>L16244-[1]გადასახდელები!L14634</f>
        <v>0</v>
      </c>
    </row>
    <row r="16015" spans="2:18" hidden="1" thickBot="1">
      <c r="B16015" s="36" t="str">
        <f t="shared" si="3945"/>
        <v>b</v>
      </c>
      <c r="C16015" s="42">
        <v>5</v>
      </c>
      <c r="D16015" s="42"/>
      <c r="F16015" s="343" t="s">
        <v>674</v>
      </c>
      <c r="G16015" s="52" t="s">
        <v>297</v>
      </c>
      <c r="H16015" s="101"/>
      <c r="I16015" s="97">
        <f t="shared" si="3946"/>
        <v>0</v>
      </c>
      <c r="J16015" s="102"/>
      <c r="K16015" s="102"/>
      <c r="L16015" s="97">
        <f t="shared" si="3947"/>
        <v>0</v>
      </c>
      <c r="M16015" s="102"/>
      <c r="N16015" s="102"/>
      <c r="O16015" s="115"/>
      <c r="P16015" s="35" t="s">
        <v>145</v>
      </c>
      <c r="R16015" s="352">
        <f>L16245-[1]გადასახდელები!L14635</f>
        <v>0</v>
      </c>
    </row>
    <row r="16016" spans="2:18" hidden="1" thickBot="1">
      <c r="B16016" s="36" t="str">
        <f t="shared" si="3945"/>
        <v>b</v>
      </c>
      <c r="C16016" s="42">
        <v>5</v>
      </c>
      <c r="D16016" s="42"/>
      <c r="F16016" s="343" t="s">
        <v>579</v>
      </c>
      <c r="G16016" s="48" t="s">
        <v>298</v>
      </c>
      <c r="H16016" s="101"/>
      <c r="I16016" s="97">
        <f t="shared" si="3946"/>
        <v>0</v>
      </c>
      <c r="J16016" s="102"/>
      <c r="K16016" s="102"/>
      <c r="L16016" s="97">
        <f t="shared" si="3947"/>
        <v>0</v>
      </c>
      <c r="M16016" s="102"/>
      <c r="N16016" s="102"/>
      <c r="O16016" s="115"/>
      <c r="P16016" s="35" t="s">
        <v>145</v>
      </c>
      <c r="R16016" s="352">
        <f>L16246-[1]გადასახდელები!L14636</f>
        <v>0</v>
      </c>
    </row>
    <row r="16017" spans="2:18" hidden="1" thickBot="1">
      <c r="B16017" s="36" t="str">
        <f t="shared" si="3945"/>
        <v>b</v>
      </c>
      <c r="C16017" s="42">
        <v>5</v>
      </c>
      <c r="D16017" s="42"/>
      <c r="F16017" s="343" t="s">
        <v>580</v>
      </c>
      <c r="G16017" s="48" t="s">
        <v>299</v>
      </c>
      <c r="H16017" s="101"/>
      <c r="I16017" s="97">
        <f t="shared" si="3946"/>
        <v>0</v>
      </c>
      <c r="J16017" s="102"/>
      <c r="K16017" s="102"/>
      <c r="L16017" s="97">
        <f t="shared" si="3947"/>
        <v>0</v>
      </c>
      <c r="M16017" s="102"/>
      <c r="N16017" s="102"/>
      <c r="O16017" s="115"/>
      <c r="P16017" s="35" t="s">
        <v>145</v>
      </c>
      <c r="R16017" s="352">
        <f>L16247-[1]გადასახდელები!L14637</f>
        <v>0</v>
      </c>
    </row>
    <row r="16018" spans="2:18" hidden="1" thickBot="1">
      <c r="B16018" s="36" t="str">
        <f t="shared" si="3945"/>
        <v>b</v>
      </c>
      <c r="C16018" s="42">
        <v>5</v>
      </c>
      <c r="D16018" s="42"/>
      <c r="F16018" s="343" t="s">
        <v>581</v>
      </c>
      <c r="G16018" s="48" t="s">
        <v>300</v>
      </c>
      <c r="H16018" s="101"/>
      <c r="I16018" s="97">
        <f t="shared" si="3946"/>
        <v>0</v>
      </c>
      <c r="J16018" s="102"/>
      <c r="K16018" s="102"/>
      <c r="L16018" s="97">
        <f t="shared" si="3947"/>
        <v>0</v>
      </c>
      <c r="M16018" s="102"/>
      <c r="N16018" s="102"/>
      <c r="O16018" s="115"/>
      <c r="P16018" s="35" t="s">
        <v>145</v>
      </c>
      <c r="R16018" s="352">
        <f>L16248-[1]გადასახდელები!L14638</f>
        <v>0</v>
      </c>
    </row>
    <row r="16019" spans="2:18" hidden="1" thickBot="1">
      <c r="B16019" s="36" t="str">
        <f t="shared" si="3945"/>
        <v>b</v>
      </c>
      <c r="C16019" s="42">
        <v>5</v>
      </c>
      <c r="D16019" s="42"/>
      <c r="F16019" s="343" t="s">
        <v>675</v>
      </c>
      <c r="G16019" s="48" t="s">
        <v>301</v>
      </c>
      <c r="H16019" s="101"/>
      <c r="I16019" s="97">
        <f t="shared" si="3946"/>
        <v>0</v>
      </c>
      <c r="J16019" s="102"/>
      <c r="K16019" s="102"/>
      <c r="L16019" s="97">
        <f t="shared" si="3947"/>
        <v>0</v>
      </c>
      <c r="M16019" s="102"/>
      <c r="N16019" s="102"/>
      <c r="O16019" s="115"/>
      <c r="P16019" s="35" t="s">
        <v>145</v>
      </c>
      <c r="R16019" s="352">
        <f>L16249-[1]გადასახდელები!L14639</f>
        <v>0</v>
      </c>
    </row>
    <row r="16020" spans="2:18" ht="30.75" hidden="1" thickBot="1">
      <c r="B16020" s="36" t="str">
        <f t="shared" si="3945"/>
        <v>b</v>
      </c>
      <c r="C16020" s="42">
        <v>5</v>
      </c>
      <c r="D16020" s="42"/>
      <c r="F16020" s="343" t="s">
        <v>582</v>
      </c>
      <c r="G16020" s="48" t="s">
        <v>302</v>
      </c>
      <c r="H16020" s="101"/>
      <c r="I16020" s="97">
        <f t="shared" si="3946"/>
        <v>0</v>
      </c>
      <c r="J16020" s="102"/>
      <c r="K16020" s="102"/>
      <c r="L16020" s="97">
        <f t="shared" si="3947"/>
        <v>0</v>
      </c>
      <c r="M16020" s="102"/>
      <c r="N16020" s="102"/>
      <c r="O16020" s="115"/>
      <c r="P16020" s="35" t="s">
        <v>145</v>
      </c>
      <c r="R16020" s="352">
        <f>L16250-[1]გადასახდელები!L14640</f>
        <v>0</v>
      </c>
    </row>
    <row r="16021" spans="2:18" hidden="1" thickBot="1">
      <c r="B16021" s="36" t="str">
        <f t="shared" si="3945"/>
        <v>b</v>
      </c>
      <c r="C16021" s="42">
        <v>5</v>
      </c>
      <c r="D16021" s="42"/>
      <c r="F16021" s="343" t="s">
        <v>676</v>
      </c>
      <c r="G16021" s="48" t="s">
        <v>303</v>
      </c>
      <c r="H16021" s="101"/>
      <c r="I16021" s="97">
        <f t="shared" si="3946"/>
        <v>0</v>
      </c>
      <c r="J16021" s="102"/>
      <c r="K16021" s="102"/>
      <c r="L16021" s="97">
        <f t="shared" si="3947"/>
        <v>0</v>
      </c>
      <c r="M16021" s="102"/>
      <c r="N16021" s="102"/>
      <c r="O16021" s="115"/>
      <c r="P16021" s="35" t="s">
        <v>145</v>
      </c>
      <c r="R16021" s="352">
        <f>L16251-[1]გადასახდელები!L14641</f>
        <v>0</v>
      </c>
    </row>
    <row r="16022" spans="2:18" hidden="1" thickBot="1">
      <c r="B16022" s="36" t="str">
        <f t="shared" si="3945"/>
        <v>b</v>
      </c>
      <c r="C16022" s="42">
        <v>5</v>
      </c>
      <c r="D16022" s="42"/>
      <c r="F16022" s="343" t="s">
        <v>677</v>
      </c>
      <c r="G16022" s="48" t="s">
        <v>304</v>
      </c>
      <c r="H16022" s="101"/>
      <c r="I16022" s="97">
        <f t="shared" si="3946"/>
        <v>0</v>
      </c>
      <c r="J16022" s="102"/>
      <c r="K16022" s="102"/>
      <c r="L16022" s="97">
        <f t="shared" si="3947"/>
        <v>0</v>
      </c>
      <c r="M16022" s="102"/>
      <c r="N16022" s="102"/>
      <c r="O16022" s="115"/>
      <c r="P16022" s="35" t="s">
        <v>145</v>
      </c>
      <c r="R16022" s="352">
        <f>L16252-[1]გადასახდელები!L14642</f>
        <v>0</v>
      </c>
    </row>
    <row r="16023" spans="2:18" hidden="1" thickBot="1">
      <c r="B16023" s="36" t="str">
        <f t="shared" si="3945"/>
        <v>b</v>
      </c>
      <c r="C16023" s="42">
        <v>5</v>
      </c>
      <c r="D16023" s="42"/>
      <c r="F16023" s="343" t="s">
        <v>583</v>
      </c>
      <c r="G16023" s="48" t="s">
        <v>305</v>
      </c>
      <c r="H16023" s="101"/>
      <c r="I16023" s="97">
        <f t="shared" si="3946"/>
        <v>0</v>
      </c>
      <c r="J16023" s="102"/>
      <c r="K16023" s="102"/>
      <c r="L16023" s="97">
        <f t="shared" si="3947"/>
        <v>0</v>
      </c>
      <c r="M16023" s="102"/>
      <c r="N16023" s="102"/>
      <c r="O16023" s="115"/>
      <c r="P16023" s="35" t="s">
        <v>145</v>
      </c>
      <c r="R16023" s="352">
        <f>L16253-[1]გადასახდელები!L14643</f>
        <v>0</v>
      </c>
    </row>
    <row r="16024" spans="2:18" hidden="1" thickBot="1">
      <c r="B16024" s="36" t="str">
        <f t="shared" si="3945"/>
        <v>b</v>
      </c>
      <c r="C16024" s="42">
        <v>4</v>
      </c>
      <c r="D16024" s="42"/>
      <c r="F16024" s="342" t="s">
        <v>584</v>
      </c>
      <c r="G16024" s="47" t="s">
        <v>306</v>
      </c>
      <c r="H16024" s="93">
        <f>H16025+H16032</f>
        <v>0</v>
      </c>
      <c r="I16024" s="94">
        <f t="shared" si="3946"/>
        <v>0</v>
      </c>
      <c r="J16024" s="93">
        <f>J16025+J16032</f>
        <v>0</v>
      </c>
      <c r="K16024" s="93">
        <f>K16025+K16032</f>
        <v>0</v>
      </c>
      <c r="L16024" s="94">
        <f t="shared" si="3947"/>
        <v>0</v>
      </c>
      <c r="M16024" s="93">
        <f>M16025+M16032</f>
        <v>0</v>
      </c>
      <c r="N16024" s="93">
        <f>N16025+N16032</f>
        <v>0</v>
      </c>
      <c r="O16024" s="82" t="s">
        <v>146</v>
      </c>
      <c r="P16024" s="35" t="s">
        <v>145</v>
      </c>
      <c r="R16024" s="352">
        <f>L16254-[1]გადასახდელები!L14644</f>
        <v>0</v>
      </c>
    </row>
    <row r="16025" spans="2:18" hidden="1" thickBot="1">
      <c r="B16025" s="36" t="str">
        <f t="shared" si="3945"/>
        <v>b</v>
      </c>
      <c r="C16025" s="42">
        <v>5</v>
      </c>
      <c r="D16025" s="42"/>
      <c r="F16025" s="342" t="s">
        <v>585</v>
      </c>
      <c r="G16025" s="48" t="s">
        <v>307</v>
      </c>
      <c r="H16025" s="96">
        <f>SUM(H16026:H16031)</f>
        <v>0</v>
      </c>
      <c r="I16025" s="97">
        <f t="shared" si="3946"/>
        <v>0</v>
      </c>
      <c r="J16025" s="96">
        <f>SUM(J16026:J16031)</f>
        <v>0</v>
      </c>
      <c r="K16025" s="96">
        <f>SUM(K16026:K16031)</f>
        <v>0</v>
      </c>
      <c r="L16025" s="97">
        <f t="shared" si="3947"/>
        <v>0</v>
      </c>
      <c r="M16025" s="96">
        <f>SUM(M16026:M16031)</f>
        <v>0</v>
      </c>
      <c r="N16025" s="96">
        <f>SUM(N16026:N16031)</f>
        <v>0</v>
      </c>
      <c r="O16025" s="82" t="s">
        <v>146</v>
      </c>
      <c r="P16025" s="35" t="s">
        <v>145</v>
      </c>
      <c r="R16025" s="352">
        <f>L16255-[1]გადასახდელები!L14645</f>
        <v>0</v>
      </c>
    </row>
    <row r="16026" spans="2:18" hidden="1" thickBot="1">
      <c r="B16026" s="36" t="str">
        <f t="shared" si="3945"/>
        <v>b</v>
      </c>
      <c r="C16026" s="42">
        <v>6</v>
      </c>
      <c r="D16026" s="42"/>
      <c r="F16026" s="343" t="s">
        <v>586</v>
      </c>
      <c r="G16026" s="53" t="s">
        <v>308</v>
      </c>
      <c r="H16026" s="99"/>
      <c r="I16026" s="105">
        <f t="shared" si="3946"/>
        <v>0</v>
      </c>
      <c r="J16026" s="100"/>
      <c r="K16026" s="100"/>
      <c r="L16026" s="105">
        <f t="shared" si="3947"/>
        <v>0</v>
      </c>
      <c r="M16026" s="100"/>
      <c r="N16026" s="100"/>
      <c r="O16026" s="115"/>
      <c r="P16026" s="35" t="s">
        <v>145</v>
      </c>
      <c r="R16026" s="352">
        <f>L16256-[1]გადასახდელები!L14646</f>
        <v>0</v>
      </c>
    </row>
    <row r="16027" spans="2:18" hidden="1" thickBot="1">
      <c r="B16027" s="36" t="str">
        <f t="shared" si="3945"/>
        <v>b</v>
      </c>
      <c r="C16027" s="42">
        <v>6</v>
      </c>
      <c r="D16027" s="42"/>
      <c r="F16027" s="343" t="s">
        <v>678</v>
      </c>
      <c r="G16027" s="53" t="s">
        <v>309</v>
      </c>
      <c r="H16027" s="99"/>
      <c r="I16027" s="105">
        <f t="shared" si="3946"/>
        <v>0</v>
      </c>
      <c r="J16027" s="100"/>
      <c r="K16027" s="100"/>
      <c r="L16027" s="105">
        <f t="shared" si="3947"/>
        <v>0</v>
      </c>
      <c r="M16027" s="100"/>
      <c r="N16027" s="100"/>
      <c r="O16027" s="115"/>
      <c r="P16027" s="35" t="s">
        <v>145</v>
      </c>
      <c r="R16027" s="352">
        <f>L16257-[1]გადასახდელები!L14647</f>
        <v>0</v>
      </c>
    </row>
    <row r="16028" spans="2:18" hidden="1" thickBot="1">
      <c r="B16028" s="36" t="str">
        <f t="shared" si="3945"/>
        <v>b</v>
      </c>
      <c r="C16028" s="42">
        <v>6</v>
      </c>
      <c r="D16028" s="42"/>
      <c r="F16028" s="343" t="s">
        <v>679</v>
      </c>
      <c r="G16028" s="53" t="s">
        <v>310</v>
      </c>
      <c r="H16028" s="99"/>
      <c r="I16028" s="105">
        <f t="shared" si="3946"/>
        <v>0</v>
      </c>
      <c r="J16028" s="100"/>
      <c r="K16028" s="100"/>
      <c r="L16028" s="105">
        <f t="shared" si="3947"/>
        <v>0</v>
      </c>
      <c r="M16028" s="100"/>
      <c r="N16028" s="100"/>
      <c r="O16028" s="115"/>
      <c r="P16028" s="35" t="s">
        <v>145</v>
      </c>
      <c r="R16028" s="352">
        <f>L16258-[1]გადასახდელები!L14648</f>
        <v>0</v>
      </c>
    </row>
    <row r="16029" spans="2:18" ht="30.75" hidden="1" thickBot="1">
      <c r="B16029" s="36" t="str">
        <f t="shared" si="3945"/>
        <v>b</v>
      </c>
      <c r="C16029" s="42">
        <v>6</v>
      </c>
      <c r="D16029" s="42"/>
      <c r="F16029" s="343" t="s">
        <v>680</v>
      </c>
      <c r="G16029" s="53" t="s">
        <v>311</v>
      </c>
      <c r="H16029" s="99"/>
      <c r="I16029" s="105">
        <f t="shared" si="3946"/>
        <v>0</v>
      </c>
      <c r="J16029" s="100"/>
      <c r="K16029" s="100"/>
      <c r="L16029" s="105">
        <f t="shared" si="3947"/>
        <v>0</v>
      </c>
      <c r="M16029" s="100"/>
      <c r="N16029" s="100"/>
      <c r="O16029" s="115"/>
      <c r="P16029" s="35" t="s">
        <v>145</v>
      </c>
      <c r="R16029" s="352">
        <f>L16259-[1]გადასახდელები!L14649</f>
        <v>0</v>
      </c>
    </row>
    <row r="16030" spans="2:18" ht="30.75" hidden="1" thickBot="1">
      <c r="B16030" s="36" t="str">
        <f t="shared" si="3945"/>
        <v>b</v>
      </c>
      <c r="C16030" s="42">
        <v>6</v>
      </c>
      <c r="D16030" s="42"/>
      <c r="F16030" s="343" t="s">
        <v>681</v>
      </c>
      <c r="G16030" s="53" t="s">
        <v>312</v>
      </c>
      <c r="H16030" s="99"/>
      <c r="I16030" s="105">
        <f t="shared" si="3946"/>
        <v>0</v>
      </c>
      <c r="J16030" s="100"/>
      <c r="K16030" s="100"/>
      <c r="L16030" s="105">
        <f t="shared" si="3947"/>
        <v>0</v>
      </c>
      <c r="M16030" s="100"/>
      <c r="N16030" s="100"/>
      <c r="O16030" s="115"/>
      <c r="P16030" s="35" t="s">
        <v>145</v>
      </c>
      <c r="R16030" s="352">
        <f>L16260-[1]გადასახდელები!L14650</f>
        <v>0</v>
      </c>
    </row>
    <row r="16031" spans="2:18" hidden="1" thickBot="1">
      <c r="B16031" s="36" t="str">
        <f t="shared" si="3945"/>
        <v>b</v>
      </c>
      <c r="C16031" s="42">
        <v>6</v>
      </c>
      <c r="D16031" s="42"/>
      <c r="F16031" s="343" t="s">
        <v>682</v>
      </c>
      <c r="G16031" s="53" t="s">
        <v>313</v>
      </c>
      <c r="H16031" s="99"/>
      <c r="I16031" s="105">
        <f t="shared" si="3946"/>
        <v>0</v>
      </c>
      <c r="J16031" s="100"/>
      <c r="K16031" s="100"/>
      <c r="L16031" s="105">
        <f t="shared" si="3947"/>
        <v>0</v>
      </c>
      <c r="M16031" s="100"/>
      <c r="N16031" s="100"/>
      <c r="O16031" s="115"/>
      <c r="P16031" s="35" t="s">
        <v>145</v>
      </c>
      <c r="R16031" s="352">
        <f>L16261-[1]გადასახდელები!L14651</f>
        <v>0</v>
      </c>
    </row>
    <row r="16032" spans="2:18" ht="30.75" hidden="1" thickBot="1">
      <c r="B16032" s="36" t="str">
        <f t="shared" si="3945"/>
        <v>b</v>
      </c>
      <c r="C16032" s="42">
        <v>5</v>
      </c>
      <c r="D16032" s="42"/>
      <c r="F16032" s="342" t="s">
        <v>587</v>
      </c>
      <c r="G16032" s="48" t="s">
        <v>314</v>
      </c>
      <c r="H16032" s="96">
        <f>SUM(H16033:H16052)</f>
        <v>0</v>
      </c>
      <c r="I16032" s="97">
        <f t="shared" si="3946"/>
        <v>0</v>
      </c>
      <c r="J16032" s="96">
        <f>SUM(J16033:J16052)</f>
        <v>0</v>
      </c>
      <c r="K16032" s="96">
        <f>SUM(K16033:K16052)</f>
        <v>0</v>
      </c>
      <c r="L16032" s="97">
        <f t="shared" si="3947"/>
        <v>0</v>
      </c>
      <c r="M16032" s="96">
        <f>SUM(M16033:M16052)</f>
        <v>0</v>
      </c>
      <c r="N16032" s="96">
        <f>SUM(N16033:N16052)</f>
        <v>0</v>
      </c>
      <c r="O16032" s="82" t="s">
        <v>146</v>
      </c>
      <c r="P16032" s="35" t="s">
        <v>145</v>
      </c>
      <c r="R16032" s="352">
        <f>L16262-[1]გადასახდელები!L14652</f>
        <v>0</v>
      </c>
    </row>
    <row r="16033" spans="2:18" ht="21.75" hidden="1" thickBot="1">
      <c r="B16033" s="36" t="str">
        <f t="shared" si="3945"/>
        <v>b</v>
      </c>
      <c r="C16033" s="42">
        <v>6</v>
      </c>
      <c r="D16033" s="42"/>
      <c r="F16033" s="343" t="s">
        <v>683</v>
      </c>
      <c r="G16033" s="54" t="s">
        <v>315</v>
      </c>
      <c r="H16033" s="116"/>
      <c r="I16033" s="105">
        <f t="shared" si="3946"/>
        <v>0</v>
      </c>
      <c r="J16033" s="117"/>
      <c r="K16033" s="117"/>
      <c r="L16033" s="105">
        <f t="shared" si="3947"/>
        <v>0</v>
      </c>
      <c r="M16033" s="117"/>
      <c r="N16033" s="117"/>
      <c r="P16033" s="35" t="s">
        <v>145</v>
      </c>
      <c r="R16033" s="352">
        <f>L16263-[1]გადასახდელები!L14653</f>
        <v>0</v>
      </c>
    </row>
    <row r="16034" spans="2:18" ht="21.75" hidden="1" thickBot="1">
      <c r="B16034" s="36" t="str">
        <f t="shared" si="3945"/>
        <v>b</v>
      </c>
      <c r="C16034" s="42">
        <v>6</v>
      </c>
      <c r="D16034" s="42"/>
      <c r="F16034" s="343" t="s">
        <v>684</v>
      </c>
      <c r="G16034" s="54" t="s">
        <v>316</v>
      </c>
      <c r="H16034" s="116"/>
      <c r="I16034" s="105">
        <f t="shared" si="3946"/>
        <v>0</v>
      </c>
      <c r="J16034" s="117"/>
      <c r="K16034" s="117"/>
      <c r="L16034" s="105">
        <f t="shared" si="3947"/>
        <v>0</v>
      </c>
      <c r="M16034" s="117"/>
      <c r="N16034" s="117"/>
      <c r="P16034" s="35" t="s">
        <v>145</v>
      </c>
      <c r="R16034" s="352">
        <f>L16264-[1]გადასახდელები!L14654</f>
        <v>0</v>
      </c>
    </row>
    <row r="16035" spans="2:18" ht="21.75" hidden="1" thickBot="1">
      <c r="B16035" s="36" t="str">
        <f t="shared" si="3945"/>
        <v>b</v>
      </c>
      <c r="C16035" s="42">
        <v>6</v>
      </c>
      <c r="D16035" s="42"/>
      <c r="F16035" s="343" t="s">
        <v>588</v>
      </c>
      <c r="G16035" s="54" t="s">
        <v>317</v>
      </c>
      <c r="H16035" s="116"/>
      <c r="I16035" s="105">
        <f t="shared" si="3946"/>
        <v>0</v>
      </c>
      <c r="J16035" s="117"/>
      <c r="K16035" s="117"/>
      <c r="L16035" s="105">
        <f t="shared" si="3947"/>
        <v>0</v>
      </c>
      <c r="M16035" s="117"/>
      <c r="N16035" s="117"/>
      <c r="P16035" s="35" t="s">
        <v>145</v>
      </c>
      <c r="R16035" s="352">
        <f>L16265-[1]გადასახდელები!L14655</f>
        <v>0</v>
      </c>
    </row>
    <row r="16036" spans="2:18" ht="21.75" hidden="1" thickBot="1">
      <c r="B16036" s="36" t="str">
        <f t="shared" si="3945"/>
        <v>b</v>
      </c>
      <c r="C16036" s="42">
        <v>6</v>
      </c>
      <c r="D16036" s="42"/>
      <c r="F16036" s="343" t="s">
        <v>685</v>
      </c>
      <c r="G16036" s="54" t="s">
        <v>318</v>
      </c>
      <c r="H16036" s="116"/>
      <c r="I16036" s="105">
        <f t="shared" si="3946"/>
        <v>0</v>
      </c>
      <c r="J16036" s="117"/>
      <c r="K16036" s="117"/>
      <c r="L16036" s="105">
        <f t="shared" si="3947"/>
        <v>0</v>
      </c>
      <c r="M16036" s="117"/>
      <c r="N16036" s="117"/>
      <c r="P16036" s="35" t="s">
        <v>145</v>
      </c>
      <c r="R16036" s="352">
        <f>L16266-[1]გადასახდელები!L14656</f>
        <v>0</v>
      </c>
    </row>
    <row r="16037" spans="2:18" ht="30.75" hidden="1" thickBot="1">
      <c r="B16037" s="36" t="str">
        <f t="shared" si="3945"/>
        <v>b</v>
      </c>
      <c r="C16037" s="42">
        <v>6</v>
      </c>
      <c r="D16037" s="42"/>
      <c r="F16037" s="343" t="s">
        <v>589</v>
      </c>
      <c r="G16037" s="54" t="s">
        <v>319</v>
      </c>
      <c r="H16037" s="116"/>
      <c r="I16037" s="105">
        <f t="shared" si="3946"/>
        <v>0</v>
      </c>
      <c r="J16037" s="117"/>
      <c r="K16037" s="117"/>
      <c r="L16037" s="105">
        <f t="shared" si="3947"/>
        <v>0</v>
      </c>
      <c r="M16037" s="117"/>
      <c r="N16037" s="117"/>
      <c r="P16037" s="35" t="s">
        <v>145</v>
      </c>
      <c r="R16037" s="352">
        <f>L16267-[1]გადასახდელები!L14657</f>
        <v>0</v>
      </c>
    </row>
    <row r="16038" spans="2:18" ht="21.75" hidden="1" thickBot="1">
      <c r="B16038" s="36" t="str">
        <f t="shared" si="3945"/>
        <v>b</v>
      </c>
      <c r="C16038" s="42">
        <v>6</v>
      </c>
      <c r="D16038" s="42"/>
      <c r="F16038" s="343" t="s">
        <v>686</v>
      </c>
      <c r="G16038" s="54" t="s">
        <v>320</v>
      </c>
      <c r="H16038" s="116"/>
      <c r="I16038" s="105">
        <f t="shared" si="3946"/>
        <v>0</v>
      </c>
      <c r="J16038" s="117"/>
      <c r="K16038" s="117"/>
      <c r="L16038" s="105">
        <f t="shared" si="3947"/>
        <v>0</v>
      </c>
      <c r="M16038" s="117"/>
      <c r="N16038" s="117"/>
      <c r="P16038" s="35" t="s">
        <v>145</v>
      </c>
      <c r="R16038" s="352">
        <f>L16268-[1]გადასახდელები!L14658</f>
        <v>0</v>
      </c>
    </row>
    <row r="16039" spans="2:18" ht="21.75" hidden="1" thickBot="1">
      <c r="B16039" s="36" t="str">
        <f t="shared" si="3945"/>
        <v>b</v>
      </c>
      <c r="C16039" s="42">
        <v>6</v>
      </c>
      <c r="D16039" s="42"/>
      <c r="F16039" s="343" t="s">
        <v>687</v>
      </c>
      <c r="G16039" s="54" t="s">
        <v>321</v>
      </c>
      <c r="H16039" s="116"/>
      <c r="I16039" s="105">
        <f t="shared" si="3946"/>
        <v>0</v>
      </c>
      <c r="J16039" s="117"/>
      <c r="K16039" s="117"/>
      <c r="L16039" s="105">
        <f t="shared" si="3947"/>
        <v>0</v>
      </c>
      <c r="M16039" s="117"/>
      <c r="N16039" s="117"/>
      <c r="P16039" s="35" t="s">
        <v>145</v>
      </c>
      <c r="R16039" s="352">
        <f>L16269-[1]გადასახდელები!L14659</f>
        <v>0</v>
      </c>
    </row>
    <row r="16040" spans="2:18" ht="21.75" hidden="1" thickBot="1">
      <c r="B16040" s="36" t="str">
        <f t="shared" si="3945"/>
        <v>b</v>
      </c>
      <c r="C16040" s="42">
        <v>6</v>
      </c>
      <c r="D16040" s="42"/>
      <c r="F16040" s="343" t="s">
        <v>590</v>
      </c>
      <c r="G16040" s="54" t="s">
        <v>322</v>
      </c>
      <c r="H16040" s="116"/>
      <c r="I16040" s="105">
        <f t="shared" si="3946"/>
        <v>0</v>
      </c>
      <c r="J16040" s="117"/>
      <c r="K16040" s="117"/>
      <c r="L16040" s="105">
        <f t="shared" si="3947"/>
        <v>0</v>
      </c>
      <c r="M16040" s="117"/>
      <c r="N16040" s="117"/>
      <c r="P16040" s="35" t="s">
        <v>145</v>
      </c>
      <c r="R16040" s="352">
        <f>L16270-[1]გადასახდელები!L14660</f>
        <v>0</v>
      </c>
    </row>
    <row r="16041" spans="2:18" ht="21.75" hidden="1" thickBot="1">
      <c r="B16041" s="36" t="str">
        <f t="shared" si="3945"/>
        <v>b</v>
      </c>
      <c r="C16041" s="42">
        <v>6</v>
      </c>
      <c r="D16041" s="42"/>
      <c r="F16041" s="343" t="s">
        <v>688</v>
      </c>
      <c r="G16041" s="54" t="s">
        <v>323</v>
      </c>
      <c r="H16041" s="116"/>
      <c r="I16041" s="105">
        <f t="shared" si="3946"/>
        <v>0</v>
      </c>
      <c r="J16041" s="117"/>
      <c r="K16041" s="117"/>
      <c r="L16041" s="105">
        <f t="shared" si="3947"/>
        <v>0</v>
      </c>
      <c r="M16041" s="117"/>
      <c r="N16041" s="117"/>
      <c r="P16041" s="35" t="s">
        <v>145</v>
      </c>
      <c r="R16041" s="352">
        <f>L16271-[1]გადასახდელები!L14661</f>
        <v>0</v>
      </c>
    </row>
    <row r="16042" spans="2:18" ht="21.75" hidden="1" thickBot="1">
      <c r="B16042" s="36" t="str">
        <f t="shared" si="3945"/>
        <v>b</v>
      </c>
      <c r="C16042" s="42">
        <v>6</v>
      </c>
      <c r="D16042" s="42"/>
      <c r="F16042" s="343" t="s">
        <v>689</v>
      </c>
      <c r="G16042" s="54" t="s">
        <v>324</v>
      </c>
      <c r="H16042" s="116"/>
      <c r="I16042" s="105">
        <f t="shared" si="3946"/>
        <v>0</v>
      </c>
      <c r="J16042" s="117"/>
      <c r="K16042" s="117"/>
      <c r="L16042" s="105">
        <f t="shared" si="3947"/>
        <v>0</v>
      </c>
      <c r="M16042" s="117"/>
      <c r="N16042" s="117"/>
      <c r="P16042" s="35" t="s">
        <v>145</v>
      </c>
      <c r="R16042" s="352">
        <f>L16272-[1]გადასახდელები!L14662</f>
        <v>0</v>
      </c>
    </row>
    <row r="16043" spans="2:18" ht="21.75" hidden="1" thickBot="1">
      <c r="B16043" s="36" t="str">
        <f t="shared" ref="B16043:B16106" si="3948">IF(H16043+I16043+L16043&gt;0,"a","b")</f>
        <v>b</v>
      </c>
      <c r="C16043" s="42">
        <v>6</v>
      </c>
      <c r="D16043" s="42"/>
      <c r="F16043" s="343" t="s">
        <v>690</v>
      </c>
      <c r="G16043" s="54" t="s">
        <v>325</v>
      </c>
      <c r="H16043" s="116"/>
      <c r="I16043" s="105">
        <f t="shared" si="3946"/>
        <v>0</v>
      </c>
      <c r="J16043" s="117"/>
      <c r="K16043" s="117"/>
      <c r="L16043" s="105">
        <f t="shared" si="3947"/>
        <v>0</v>
      </c>
      <c r="M16043" s="117"/>
      <c r="N16043" s="117"/>
      <c r="P16043" s="35" t="s">
        <v>145</v>
      </c>
      <c r="R16043" s="352">
        <f>L16273-[1]გადასახდელები!L14663</f>
        <v>0</v>
      </c>
    </row>
    <row r="16044" spans="2:18" ht="30.75" hidden="1" thickBot="1">
      <c r="B16044" s="36" t="str">
        <f t="shared" si="3948"/>
        <v>b</v>
      </c>
      <c r="C16044" s="42">
        <v>6</v>
      </c>
      <c r="D16044" s="42"/>
      <c r="F16044" s="343" t="s">
        <v>691</v>
      </c>
      <c r="G16044" s="54" t="s">
        <v>326</v>
      </c>
      <c r="H16044" s="116"/>
      <c r="I16044" s="105">
        <f t="shared" si="3946"/>
        <v>0</v>
      </c>
      <c r="J16044" s="117"/>
      <c r="K16044" s="117"/>
      <c r="L16044" s="105">
        <f t="shared" si="3947"/>
        <v>0</v>
      </c>
      <c r="M16044" s="117"/>
      <c r="N16044" s="117"/>
      <c r="P16044" s="35" t="s">
        <v>145</v>
      </c>
      <c r="R16044" s="352">
        <f>L16274-[1]გადასახდელები!L14664</f>
        <v>0</v>
      </c>
    </row>
    <row r="16045" spans="2:18" ht="21.75" hidden="1" thickBot="1">
      <c r="B16045" s="36" t="str">
        <f t="shared" si="3948"/>
        <v>b</v>
      </c>
      <c r="C16045" s="42">
        <v>6</v>
      </c>
      <c r="D16045" s="42"/>
      <c r="F16045" s="343" t="s">
        <v>692</v>
      </c>
      <c r="G16045" s="54" t="s">
        <v>327</v>
      </c>
      <c r="H16045" s="116"/>
      <c r="I16045" s="105">
        <f t="shared" si="3946"/>
        <v>0</v>
      </c>
      <c r="J16045" s="117"/>
      <c r="K16045" s="117"/>
      <c r="L16045" s="105">
        <f t="shared" si="3947"/>
        <v>0</v>
      </c>
      <c r="M16045" s="117"/>
      <c r="N16045" s="117"/>
      <c r="P16045" s="35" t="s">
        <v>145</v>
      </c>
      <c r="R16045" s="352">
        <f>L16275-[1]გადასახდელები!L14665</f>
        <v>0</v>
      </c>
    </row>
    <row r="16046" spans="2:18" ht="21.75" hidden="1" thickBot="1">
      <c r="B16046" s="36" t="str">
        <f t="shared" si="3948"/>
        <v>b</v>
      </c>
      <c r="C16046" s="42">
        <v>6</v>
      </c>
      <c r="D16046" s="42"/>
      <c r="F16046" s="343" t="s">
        <v>693</v>
      </c>
      <c r="G16046" s="54" t="s">
        <v>328</v>
      </c>
      <c r="H16046" s="116"/>
      <c r="I16046" s="105">
        <f t="shared" si="3946"/>
        <v>0</v>
      </c>
      <c r="J16046" s="117"/>
      <c r="K16046" s="117"/>
      <c r="L16046" s="105">
        <f t="shared" si="3947"/>
        <v>0</v>
      </c>
      <c r="M16046" s="117"/>
      <c r="N16046" s="117"/>
      <c r="P16046" s="35" t="s">
        <v>145</v>
      </c>
      <c r="R16046" s="352">
        <f>L16276-[1]გადასახდელები!L14666</f>
        <v>0</v>
      </c>
    </row>
    <row r="16047" spans="2:18" ht="21.75" hidden="1" thickBot="1">
      <c r="B16047" s="36" t="str">
        <f t="shared" si="3948"/>
        <v>b</v>
      </c>
      <c r="C16047" s="42">
        <v>6</v>
      </c>
      <c r="D16047" s="42"/>
      <c r="F16047" s="343" t="s">
        <v>694</v>
      </c>
      <c r="G16047" s="54" t="s">
        <v>329</v>
      </c>
      <c r="H16047" s="116"/>
      <c r="I16047" s="105">
        <f t="shared" si="3946"/>
        <v>0</v>
      </c>
      <c r="J16047" s="117"/>
      <c r="K16047" s="117"/>
      <c r="L16047" s="105">
        <f t="shared" si="3947"/>
        <v>0</v>
      </c>
      <c r="M16047" s="117"/>
      <c r="N16047" s="117"/>
      <c r="P16047" s="35" t="s">
        <v>145</v>
      </c>
      <c r="R16047" s="352">
        <f>L16277-[1]გადასახდელები!L14667</f>
        <v>0</v>
      </c>
    </row>
    <row r="16048" spans="2:18" ht="21.75" hidden="1" thickBot="1">
      <c r="B16048" s="36" t="str">
        <f t="shared" si="3948"/>
        <v>b</v>
      </c>
      <c r="C16048" s="42">
        <v>6</v>
      </c>
      <c r="D16048" s="42"/>
      <c r="F16048" s="343" t="s">
        <v>695</v>
      </c>
      <c r="G16048" s="54" t="s">
        <v>330</v>
      </c>
      <c r="H16048" s="116"/>
      <c r="I16048" s="105">
        <f t="shared" si="3946"/>
        <v>0</v>
      </c>
      <c r="J16048" s="117"/>
      <c r="K16048" s="117"/>
      <c r="L16048" s="105">
        <f t="shared" si="3947"/>
        <v>0</v>
      </c>
      <c r="M16048" s="117"/>
      <c r="N16048" s="117"/>
      <c r="P16048" s="35" t="s">
        <v>145</v>
      </c>
      <c r="R16048" s="352">
        <f>L16278-[1]გადასახდელები!L14668</f>
        <v>0</v>
      </c>
    </row>
    <row r="16049" spans="2:18" ht="21.75" hidden="1" thickBot="1">
      <c r="B16049" s="36" t="str">
        <f t="shared" si="3948"/>
        <v>b</v>
      </c>
      <c r="C16049" s="42">
        <v>6</v>
      </c>
      <c r="D16049" s="42"/>
      <c r="F16049" s="343" t="s">
        <v>696</v>
      </c>
      <c r="G16049" s="54" t="s">
        <v>331</v>
      </c>
      <c r="H16049" s="116"/>
      <c r="I16049" s="105">
        <f t="shared" si="3946"/>
        <v>0</v>
      </c>
      <c r="J16049" s="117"/>
      <c r="K16049" s="117"/>
      <c r="L16049" s="105">
        <f t="shared" si="3947"/>
        <v>0</v>
      </c>
      <c r="M16049" s="117"/>
      <c r="N16049" s="117"/>
      <c r="P16049" s="35" t="s">
        <v>145</v>
      </c>
      <c r="R16049" s="352">
        <f>L16279-[1]გადასახდელები!L14669</f>
        <v>0</v>
      </c>
    </row>
    <row r="16050" spans="2:18" ht="45.75" hidden="1" thickBot="1">
      <c r="B16050" s="36" t="str">
        <f t="shared" si="3948"/>
        <v>b</v>
      </c>
      <c r="C16050" s="42">
        <v>6</v>
      </c>
      <c r="D16050" s="42"/>
      <c r="F16050" s="343" t="s">
        <v>697</v>
      </c>
      <c r="G16050" s="55" t="s">
        <v>332</v>
      </c>
      <c r="H16050" s="116"/>
      <c r="I16050" s="105">
        <f t="shared" si="3946"/>
        <v>0</v>
      </c>
      <c r="J16050" s="117"/>
      <c r="K16050" s="117"/>
      <c r="L16050" s="105">
        <f t="shared" si="3947"/>
        <v>0</v>
      </c>
      <c r="M16050" s="117"/>
      <c r="N16050" s="117"/>
      <c r="P16050" s="35" t="s">
        <v>145</v>
      </c>
      <c r="R16050" s="352">
        <f>L16280-[1]გადასახდელები!L14670</f>
        <v>0</v>
      </c>
    </row>
    <row r="16051" spans="2:18" ht="21.75" hidden="1" thickBot="1">
      <c r="B16051" s="36" t="str">
        <f t="shared" si="3948"/>
        <v>b</v>
      </c>
      <c r="C16051" s="42">
        <v>6</v>
      </c>
      <c r="D16051" s="42"/>
      <c r="F16051" s="343" t="s">
        <v>698</v>
      </c>
      <c r="G16051" s="54" t="s">
        <v>333</v>
      </c>
      <c r="H16051" s="116"/>
      <c r="I16051" s="105">
        <f t="shared" si="3946"/>
        <v>0</v>
      </c>
      <c r="J16051" s="117"/>
      <c r="K16051" s="117"/>
      <c r="L16051" s="105">
        <f t="shared" si="3947"/>
        <v>0</v>
      </c>
      <c r="M16051" s="117"/>
      <c r="N16051" s="117"/>
      <c r="P16051" s="35" t="s">
        <v>145</v>
      </c>
      <c r="R16051" s="352">
        <f>L16281-[1]გადასახდელები!L14671</f>
        <v>0</v>
      </c>
    </row>
    <row r="16052" spans="2:18" ht="45.75" hidden="1" thickBot="1">
      <c r="B16052" s="36" t="str">
        <f t="shared" si="3948"/>
        <v>b</v>
      </c>
      <c r="C16052" s="42">
        <v>6</v>
      </c>
      <c r="D16052" s="42"/>
      <c r="F16052" s="343" t="s">
        <v>591</v>
      </c>
      <c r="G16052" s="54" t="s">
        <v>334</v>
      </c>
      <c r="H16052" s="116"/>
      <c r="I16052" s="105">
        <f t="shared" si="3946"/>
        <v>0</v>
      </c>
      <c r="J16052" s="117"/>
      <c r="K16052" s="117"/>
      <c r="L16052" s="105">
        <f t="shared" si="3947"/>
        <v>0</v>
      </c>
      <c r="M16052" s="117"/>
      <c r="N16052" s="117"/>
      <c r="P16052" s="35" t="s">
        <v>145</v>
      </c>
      <c r="R16052" s="352">
        <f>L16282-[1]გადასახდელები!L14672</f>
        <v>0</v>
      </c>
    </row>
    <row r="16053" spans="2:18" hidden="1" thickBot="1">
      <c r="B16053" s="36" t="str">
        <f t="shared" si="3948"/>
        <v>b</v>
      </c>
      <c r="C16053" s="42">
        <v>4</v>
      </c>
      <c r="D16053" s="42"/>
      <c r="F16053" s="342" t="s">
        <v>699</v>
      </c>
      <c r="G16053" s="47" t="s">
        <v>335</v>
      </c>
      <c r="H16053" s="93">
        <f>H16054+H16055</f>
        <v>0</v>
      </c>
      <c r="I16053" s="94">
        <f t="shared" si="3946"/>
        <v>0</v>
      </c>
      <c r="J16053" s="93">
        <f>J16054+J16055</f>
        <v>0</v>
      </c>
      <c r="K16053" s="93">
        <f>K16054+K16055</f>
        <v>0</v>
      </c>
      <c r="L16053" s="94">
        <f t="shared" si="3947"/>
        <v>0</v>
      </c>
      <c r="M16053" s="93">
        <f>M16054+M16055</f>
        <v>0</v>
      </c>
      <c r="N16053" s="93">
        <f>N16054+N16055</f>
        <v>0</v>
      </c>
      <c r="O16053" s="82" t="s">
        <v>146</v>
      </c>
      <c r="P16053" s="35" t="s">
        <v>145</v>
      </c>
      <c r="R16053" s="352">
        <f>L16283-[1]გადასახდელები!L14673</f>
        <v>0</v>
      </c>
    </row>
    <row r="16054" spans="2:18" hidden="1" thickBot="1">
      <c r="B16054" s="36" t="str">
        <f t="shared" si="3948"/>
        <v>b</v>
      </c>
      <c r="C16054" s="42">
        <v>5</v>
      </c>
      <c r="D16054" s="42"/>
      <c r="F16054" s="343" t="s">
        <v>700</v>
      </c>
      <c r="G16054" s="48" t="s">
        <v>336</v>
      </c>
      <c r="H16054" s="101"/>
      <c r="I16054" s="97">
        <f t="shared" si="3946"/>
        <v>0</v>
      </c>
      <c r="J16054" s="102"/>
      <c r="K16054" s="102"/>
      <c r="L16054" s="97">
        <f t="shared" si="3947"/>
        <v>0</v>
      </c>
      <c r="M16054" s="102"/>
      <c r="N16054" s="102"/>
      <c r="O16054" s="115"/>
      <c r="P16054" s="35" t="s">
        <v>145</v>
      </c>
      <c r="R16054" s="352">
        <f>L16284-[1]გადასახდელები!L14674</f>
        <v>0</v>
      </c>
    </row>
    <row r="16055" spans="2:18" hidden="1" thickBot="1">
      <c r="B16055" s="36" t="str">
        <f t="shared" si="3948"/>
        <v>b</v>
      </c>
      <c r="C16055" s="42">
        <v>5</v>
      </c>
      <c r="D16055" s="42"/>
      <c r="F16055" s="342" t="s">
        <v>701</v>
      </c>
      <c r="G16055" s="48" t="s">
        <v>337</v>
      </c>
      <c r="H16055" s="119">
        <f>H16056+H16057</f>
        <v>0</v>
      </c>
      <c r="I16055" s="105">
        <f t="shared" si="3946"/>
        <v>0</v>
      </c>
      <c r="J16055" s="119">
        <f>J16056+J16057</f>
        <v>0</v>
      </c>
      <c r="K16055" s="119">
        <f>K16056+K16057</f>
        <v>0</v>
      </c>
      <c r="L16055" s="105">
        <f t="shared" si="3947"/>
        <v>0</v>
      </c>
      <c r="M16055" s="119">
        <f>M16056+M16057</f>
        <v>0</v>
      </c>
      <c r="N16055" s="119">
        <f>N16056+N16057</f>
        <v>0</v>
      </c>
      <c r="O16055" s="82" t="s">
        <v>146</v>
      </c>
      <c r="P16055" s="35" t="s">
        <v>145</v>
      </c>
      <c r="R16055" s="352">
        <f>L16285-[1]გადასახდელები!L14675</f>
        <v>0</v>
      </c>
    </row>
    <row r="16056" spans="2:18" ht="21.75" hidden="1" thickBot="1">
      <c r="B16056" s="36" t="str">
        <f t="shared" si="3948"/>
        <v>b</v>
      </c>
      <c r="C16056" s="42">
        <v>6</v>
      </c>
      <c r="D16056" s="42"/>
      <c r="F16056" s="343" t="s">
        <v>702</v>
      </c>
      <c r="G16056" s="54" t="s">
        <v>338</v>
      </c>
      <c r="H16056" s="116"/>
      <c r="I16056" s="105">
        <f t="shared" si="3946"/>
        <v>0</v>
      </c>
      <c r="J16056" s="117"/>
      <c r="K16056" s="117"/>
      <c r="L16056" s="105">
        <f t="shared" si="3947"/>
        <v>0</v>
      </c>
      <c r="M16056" s="117"/>
      <c r="N16056" s="117"/>
      <c r="P16056" s="35" t="s">
        <v>145</v>
      </c>
      <c r="R16056" s="352">
        <f>L16286-[1]გადასახდელები!L14676</f>
        <v>0</v>
      </c>
    </row>
    <row r="16057" spans="2:18" ht="21.75" hidden="1" thickBot="1">
      <c r="B16057" s="36" t="str">
        <f t="shared" si="3948"/>
        <v>b</v>
      </c>
      <c r="C16057" s="42">
        <v>6</v>
      </c>
      <c r="D16057" s="42"/>
      <c r="F16057" s="343" t="s">
        <v>703</v>
      </c>
      <c r="G16057" s="54" t="s">
        <v>339</v>
      </c>
      <c r="H16057" s="116"/>
      <c r="I16057" s="105">
        <f t="shared" si="3946"/>
        <v>0</v>
      </c>
      <c r="J16057" s="117"/>
      <c r="K16057" s="117"/>
      <c r="L16057" s="105">
        <f t="shared" si="3947"/>
        <v>0</v>
      </c>
      <c r="M16057" s="117"/>
      <c r="N16057" s="117"/>
      <c r="P16057" s="35" t="s">
        <v>145</v>
      </c>
      <c r="R16057" s="352">
        <f>L16287-[1]გადასახდელები!L14677</f>
        <v>0</v>
      </c>
    </row>
    <row r="16058" spans="2:18" hidden="1" thickBot="1">
      <c r="B16058" s="36" t="str">
        <f t="shared" si="3948"/>
        <v>b</v>
      </c>
      <c r="C16058" s="42">
        <v>3</v>
      </c>
      <c r="D16058" s="42"/>
      <c r="F16058" s="342" t="s">
        <v>704</v>
      </c>
      <c r="G16058" s="51" t="s">
        <v>340</v>
      </c>
      <c r="H16058" s="89">
        <f>H16059+H16060</f>
        <v>0</v>
      </c>
      <c r="I16058" s="90">
        <f t="shared" si="3946"/>
        <v>0</v>
      </c>
      <c r="J16058" s="89">
        <f>J16059+J16060</f>
        <v>0</v>
      </c>
      <c r="K16058" s="89">
        <f>K16059+K16060</f>
        <v>0</v>
      </c>
      <c r="L16058" s="90">
        <f t="shared" si="3947"/>
        <v>0</v>
      </c>
      <c r="M16058" s="89">
        <f>M16059+M16060</f>
        <v>0</v>
      </c>
      <c r="N16058" s="89">
        <f>N16059+N16060</f>
        <v>0</v>
      </c>
      <c r="O16058" s="82" t="s">
        <v>146</v>
      </c>
      <c r="P16058" s="35" t="s">
        <v>145</v>
      </c>
      <c r="R16058" s="352">
        <f>L16288-[1]გადასახდელები!L14678</f>
        <v>0</v>
      </c>
    </row>
    <row r="16059" spans="2:18" ht="21.75" hidden="1" thickBot="1">
      <c r="B16059" s="36" t="str">
        <f t="shared" si="3948"/>
        <v>b</v>
      </c>
      <c r="C16059" s="42">
        <v>4</v>
      </c>
      <c r="D16059" s="42"/>
      <c r="F16059" s="343" t="s">
        <v>705</v>
      </c>
      <c r="G16059" s="47" t="s">
        <v>341</v>
      </c>
      <c r="H16059" s="103"/>
      <c r="I16059" s="94">
        <f t="shared" si="3946"/>
        <v>0</v>
      </c>
      <c r="J16059" s="104"/>
      <c r="K16059" s="104"/>
      <c r="L16059" s="94">
        <f t="shared" si="3947"/>
        <v>0</v>
      </c>
      <c r="M16059" s="104"/>
      <c r="N16059" s="104"/>
      <c r="P16059" s="35" t="s">
        <v>145</v>
      </c>
      <c r="R16059" s="352">
        <f>L16289-[1]გადასახდელები!L14679</f>
        <v>0</v>
      </c>
    </row>
    <row r="16060" spans="2:18" hidden="1" thickBot="1">
      <c r="B16060" s="36" t="str">
        <f t="shared" si="3948"/>
        <v>b</v>
      </c>
      <c r="C16060" s="42">
        <v>4</v>
      </c>
      <c r="D16060" s="42"/>
      <c r="F16060" s="342" t="s">
        <v>706</v>
      </c>
      <c r="G16060" s="47" t="s">
        <v>342</v>
      </c>
      <c r="H16060" s="93">
        <f>H16061+H16062+H16063+H16064</f>
        <v>0</v>
      </c>
      <c r="I16060" s="94">
        <f t="shared" si="3946"/>
        <v>0</v>
      </c>
      <c r="J16060" s="93">
        <f>J16061+J16062+J16063+J16064</f>
        <v>0</v>
      </c>
      <c r="K16060" s="93">
        <f>K16061+K16062+K16063+K16064</f>
        <v>0</v>
      </c>
      <c r="L16060" s="94">
        <f t="shared" si="3947"/>
        <v>0</v>
      </c>
      <c r="M16060" s="93">
        <f>M16061+M16062+M16063+M16064</f>
        <v>0</v>
      </c>
      <c r="N16060" s="93">
        <f>N16061+N16062+N16063+N16064</f>
        <v>0</v>
      </c>
      <c r="O16060" s="82" t="s">
        <v>146</v>
      </c>
      <c r="P16060" s="35" t="s">
        <v>145</v>
      </c>
      <c r="R16060" s="352">
        <f>L16290-[1]გადასახდელები!L14680</f>
        <v>0</v>
      </c>
    </row>
    <row r="16061" spans="2:18" ht="21.75" hidden="1" thickBot="1">
      <c r="B16061" s="36" t="str">
        <f t="shared" si="3948"/>
        <v>b</v>
      </c>
      <c r="C16061" s="42">
        <v>5</v>
      </c>
      <c r="D16061" s="42"/>
      <c r="F16061" s="343" t="s">
        <v>707</v>
      </c>
      <c r="G16061" s="48" t="s">
        <v>343</v>
      </c>
      <c r="H16061" s="101"/>
      <c r="I16061" s="97">
        <f t="shared" si="3946"/>
        <v>0</v>
      </c>
      <c r="J16061" s="102"/>
      <c r="K16061" s="102"/>
      <c r="L16061" s="97">
        <f t="shared" si="3947"/>
        <v>0</v>
      </c>
      <c r="M16061" s="102"/>
      <c r="N16061" s="102"/>
      <c r="P16061" s="35" t="s">
        <v>145</v>
      </c>
      <c r="R16061" s="352">
        <f>L16291-[1]გადასახდელები!L14681</f>
        <v>0</v>
      </c>
    </row>
    <row r="16062" spans="2:18" ht="21.75" hidden="1" thickBot="1">
      <c r="B16062" s="36" t="str">
        <f t="shared" si="3948"/>
        <v>b</v>
      </c>
      <c r="C16062" s="42">
        <v>5</v>
      </c>
      <c r="D16062" s="42"/>
      <c r="F16062" s="343" t="s">
        <v>708</v>
      </c>
      <c r="G16062" s="48" t="s">
        <v>344</v>
      </c>
      <c r="H16062" s="101"/>
      <c r="I16062" s="97">
        <f t="shared" si="3946"/>
        <v>0</v>
      </c>
      <c r="J16062" s="102"/>
      <c r="K16062" s="102"/>
      <c r="L16062" s="97">
        <f t="shared" si="3947"/>
        <v>0</v>
      </c>
      <c r="M16062" s="102"/>
      <c r="N16062" s="102"/>
      <c r="P16062" s="35" t="s">
        <v>145</v>
      </c>
      <c r="R16062" s="352">
        <f>L16292-[1]გადასახდელები!L14682</f>
        <v>0</v>
      </c>
    </row>
    <row r="16063" spans="2:18" ht="21.75" hidden="1" thickBot="1">
      <c r="B16063" s="36" t="str">
        <f t="shared" si="3948"/>
        <v>b</v>
      </c>
      <c r="C16063" s="42">
        <v>5</v>
      </c>
      <c r="D16063" s="42"/>
      <c r="F16063" s="343" t="s">
        <v>709</v>
      </c>
      <c r="G16063" s="48" t="s">
        <v>345</v>
      </c>
      <c r="H16063" s="101"/>
      <c r="I16063" s="97">
        <f t="shared" si="3946"/>
        <v>0</v>
      </c>
      <c r="J16063" s="102"/>
      <c r="K16063" s="102"/>
      <c r="L16063" s="97">
        <f t="shared" si="3947"/>
        <v>0</v>
      </c>
      <c r="M16063" s="102"/>
      <c r="N16063" s="102"/>
      <c r="P16063" s="35" t="s">
        <v>145</v>
      </c>
      <c r="R16063" s="352">
        <f>L16293-[1]გადასახდელები!L14683</f>
        <v>0</v>
      </c>
    </row>
    <row r="16064" spans="2:18" ht="30.75" hidden="1" thickBot="1">
      <c r="B16064" s="36" t="str">
        <f t="shared" si="3948"/>
        <v>b</v>
      </c>
      <c r="C16064" s="42">
        <v>5</v>
      </c>
      <c r="D16064" s="42"/>
      <c r="F16064" s="343" t="s">
        <v>710</v>
      </c>
      <c r="G16064" s="48" t="s">
        <v>214</v>
      </c>
      <c r="H16064" s="101"/>
      <c r="I16064" s="97">
        <f t="shared" si="3946"/>
        <v>0</v>
      </c>
      <c r="J16064" s="102"/>
      <c r="K16064" s="102"/>
      <c r="L16064" s="97">
        <f t="shared" si="3947"/>
        <v>0</v>
      </c>
      <c r="M16064" s="102"/>
      <c r="N16064" s="102"/>
      <c r="P16064" s="35" t="s">
        <v>145</v>
      </c>
      <c r="R16064" s="352">
        <f>L16294-[1]გადასახდელები!L14684</f>
        <v>0</v>
      </c>
    </row>
    <row r="16065" spans="2:18" ht="21.75" hidden="1" thickBot="1">
      <c r="B16065" s="36" t="str">
        <f t="shared" si="3948"/>
        <v>b</v>
      </c>
      <c r="C16065" s="42">
        <v>3</v>
      </c>
      <c r="D16065" s="42"/>
      <c r="F16065" s="343" t="s">
        <v>711</v>
      </c>
      <c r="G16065" s="51" t="s">
        <v>346</v>
      </c>
      <c r="H16065" s="111"/>
      <c r="I16065" s="90">
        <f t="shared" si="3946"/>
        <v>0</v>
      </c>
      <c r="J16065" s="112"/>
      <c r="K16065" s="112"/>
      <c r="L16065" s="90">
        <f t="shared" si="3947"/>
        <v>0</v>
      </c>
      <c r="M16065" s="112"/>
      <c r="N16065" s="112"/>
      <c r="P16065" s="35" t="s">
        <v>145</v>
      </c>
      <c r="R16065" s="352">
        <f>L16295-[1]გადასახდელები!L14685</f>
        <v>0</v>
      </c>
    </row>
    <row r="16066" spans="2:18" hidden="1" thickBot="1">
      <c r="B16066" s="36" t="str">
        <f t="shared" si="3948"/>
        <v>b</v>
      </c>
      <c r="C16066" s="42">
        <v>3</v>
      </c>
      <c r="D16066" s="42"/>
      <c r="F16066" s="342" t="s">
        <v>712</v>
      </c>
      <c r="G16066" s="51" t="s">
        <v>347</v>
      </c>
      <c r="H16066" s="89">
        <f>H16067+H16068+H16069+H16072</f>
        <v>0</v>
      </c>
      <c r="I16066" s="90">
        <f t="shared" si="3946"/>
        <v>0</v>
      </c>
      <c r="J16066" s="89">
        <f>J16067+J16068+J16069+J16072</f>
        <v>0</v>
      </c>
      <c r="K16066" s="89">
        <f>K16067+K16068+K16069+K16072</f>
        <v>0</v>
      </c>
      <c r="L16066" s="90">
        <f t="shared" si="3947"/>
        <v>0</v>
      </c>
      <c r="M16066" s="89">
        <f>M16067+M16068+M16069+M16072</f>
        <v>0</v>
      </c>
      <c r="N16066" s="89">
        <f>N16067+N16068+N16069+N16072</f>
        <v>0</v>
      </c>
      <c r="O16066" s="82" t="s">
        <v>146</v>
      </c>
      <c r="P16066" s="35" t="s">
        <v>145</v>
      </c>
      <c r="R16066" s="352">
        <f>L16296-[1]გადასახდელები!L14686</f>
        <v>0</v>
      </c>
    </row>
    <row r="16067" spans="2:18" hidden="1" thickBot="1">
      <c r="B16067" s="36" t="str">
        <f t="shared" si="3948"/>
        <v>b</v>
      </c>
      <c r="C16067" s="42">
        <v>4</v>
      </c>
      <c r="D16067" s="42"/>
      <c r="F16067" s="343" t="s">
        <v>713</v>
      </c>
      <c r="G16067" s="47" t="s">
        <v>348</v>
      </c>
      <c r="H16067" s="103"/>
      <c r="I16067" s="94">
        <f t="shared" si="3946"/>
        <v>0</v>
      </c>
      <c r="J16067" s="104"/>
      <c r="K16067" s="104"/>
      <c r="L16067" s="94">
        <f t="shared" si="3947"/>
        <v>0</v>
      </c>
      <c r="M16067" s="104"/>
      <c r="N16067" s="104"/>
      <c r="O16067" s="115"/>
      <c r="P16067" s="35" t="s">
        <v>145</v>
      </c>
      <c r="R16067" s="352">
        <f>L16297-[1]გადასახდელები!L14687</f>
        <v>0</v>
      </c>
    </row>
    <row r="16068" spans="2:18" hidden="1" thickBot="1">
      <c r="B16068" s="36" t="str">
        <f t="shared" si="3948"/>
        <v>b</v>
      </c>
      <c r="C16068" s="42">
        <v>4</v>
      </c>
      <c r="D16068" s="42"/>
      <c r="F16068" s="343" t="s">
        <v>714</v>
      </c>
      <c r="G16068" s="47" t="s">
        <v>349</v>
      </c>
      <c r="H16068" s="103"/>
      <c r="I16068" s="94">
        <f t="shared" ref="I16068:I16103" si="3949">J16068+K16068</f>
        <v>0</v>
      </c>
      <c r="J16068" s="104"/>
      <c r="K16068" s="104"/>
      <c r="L16068" s="94">
        <f t="shared" ref="L16068:L16103" si="3950">M16068+N16068</f>
        <v>0</v>
      </c>
      <c r="M16068" s="104"/>
      <c r="N16068" s="104"/>
      <c r="O16068" s="115"/>
      <c r="P16068" s="35" t="s">
        <v>145</v>
      </c>
      <c r="R16068" s="352">
        <f>L16298-[1]გადასახდელები!L14688</f>
        <v>0</v>
      </c>
    </row>
    <row r="16069" spans="2:18" hidden="1" thickBot="1">
      <c r="B16069" s="36" t="str">
        <f t="shared" si="3948"/>
        <v>b</v>
      </c>
      <c r="C16069" s="42">
        <v>4</v>
      </c>
      <c r="D16069" s="42"/>
      <c r="F16069" s="342" t="s">
        <v>715</v>
      </c>
      <c r="G16069" s="47" t="s">
        <v>350</v>
      </c>
      <c r="H16069" s="93">
        <f>H16070+H16071</f>
        <v>0</v>
      </c>
      <c r="I16069" s="94">
        <f t="shared" si="3949"/>
        <v>0</v>
      </c>
      <c r="J16069" s="93">
        <f>J16070+J16071</f>
        <v>0</v>
      </c>
      <c r="K16069" s="93">
        <f>K16070+K16071</f>
        <v>0</v>
      </c>
      <c r="L16069" s="94">
        <f t="shared" si="3950"/>
        <v>0</v>
      </c>
      <c r="M16069" s="93">
        <f>M16070+M16071</f>
        <v>0</v>
      </c>
      <c r="N16069" s="93">
        <f>N16070+N16071</f>
        <v>0</v>
      </c>
      <c r="O16069" s="82" t="s">
        <v>146</v>
      </c>
      <c r="P16069" s="35" t="s">
        <v>145</v>
      </c>
      <c r="R16069" s="352">
        <f>L16299-[1]გადასახდელები!L14689</f>
        <v>0</v>
      </c>
    </row>
    <row r="16070" spans="2:18" ht="30.75" hidden="1" thickBot="1">
      <c r="B16070" s="36" t="str">
        <f t="shared" si="3948"/>
        <v>b</v>
      </c>
      <c r="C16070" s="42">
        <v>5</v>
      </c>
      <c r="D16070" s="42"/>
      <c r="F16070" s="343" t="s">
        <v>716</v>
      </c>
      <c r="G16070" s="48" t="s">
        <v>351</v>
      </c>
      <c r="H16070" s="101"/>
      <c r="I16070" s="97">
        <f t="shared" si="3949"/>
        <v>0</v>
      </c>
      <c r="J16070" s="102"/>
      <c r="K16070" s="102"/>
      <c r="L16070" s="97">
        <f t="shared" si="3950"/>
        <v>0</v>
      </c>
      <c r="M16070" s="102"/>
      <c r="N16070" s="102"/>
      <c r="P16070" s="35" t="s">
        <v>145</v>
      </c>
      <c r="R16070" s="352">
        <f>L16300-[1]გადასახდელები!L14690</f>
        <v>0</v>
      </c>
    </row>
    <row r="16071" spans="2:18" ht="21.75" hidden="1" thickBot="1">
      <c r="B16071" s="36" t="str">
        <f t="shared" si="3948"/>
        <v>b</v>
      </c>
      <c r="C16071" s="42">
        <v>5</v>
      </c>
      <c r="D16071" s="42"/>
      <c r="F16071" s="343" t="s">
        <v>717</v>
      </c>
      <c r="G16071" s="48" t="s">
        <v>352</v>
      </c>
      <c r="H16071" s="101"/>
      <c r="I16071" s="97">
        <f t="shared" si="3949"/>
        <v>0</v>
      </c>
      <c r="J16071" s="102"/>
      <c r="K16071" s="102"/>
      <c r="L16071" s="97">
        <f t="shared" si="3950"/>
        <v>0</v>
      </c>
      <c r="M16071" s="102"/>
      <c r="N16071" s="102"/>
      <c r="P16071" s="35" t="s">
        <v>145</v>
      </c>
      <c r="R16071" s="352">
        <f>L16301-[1]გადასახდელები!L14691</f>
        <v>0</v>
      </c>
    </row>
    <row r="16072" spans="2:18" ht="21.75" hidden="1" thickBot="1">
      <c r="B16072" s="36" t="str">
        <f t="shared" si="3948"/>
        <v>b</v>
      </c>
      <c r="C16072" s="42">
        <v>4</v>
      </c>
      <c r="D16072" s="42"/>
      <c r="F16072" s="343" t="s">
        <v>718</v>
      </c>
      <c r="G16072" s="47" t="s">
        <v>353</v>
      </c>
      <c r="H16072" s="103"/>
      <c r="I16072" s="94">
        <f t="shared" si="3949"/>
        <v>0</v>
      </c>
      <c r="J16072" s="104"/>
      <c r="K16072" s="104"/>
      <c r="L16072" s="94">
        <f t="shared" si="3950"/>
        <v>0</v>
      </c>
      <c r="M16072" s="104"/>
      <c r="N16072" s="104"/>
      <c r="P16072" s="35" t="s">
        <v>145</v>
      </c>
      <c r="R16072" s="352">
        <f>L16302-[1]გადასახდელები!L14692</f>
        <v>0</v>
      </c>
    </row>
    <row r="16073" spans="2:18" hidden="1" thickBot="1">
      <c r="B16073" s="36" t="str">
        <f t="shared" si="3948"/>
        <v>b</v>
      </c>
      <c r="C16073" s="42">
        <v>2</v>
      </c>
      <c r="D16073" s="42"/>
      <c r="F16073" s="30"/>
      <c r="G16073" s="60" t="s">
        <v>354</v>
      </c>
      <c r="H16073" s="86">
        <f>H16074+H16081+H16088</f>
        <v>0</v>
      </c>
      <c r="I16073" s="87">
        <f t="shared" si="3949"/>
        <v>0</v>
      </c>
      <c r="J16073" s="88">
        <f>J16074+J16081+J16088</f>
        <v>0</v>
      </c>
      <c r="K16073" s="88">
        <f>K16074+K16081+K16088</f>
        <v>0</v>
      </c>
      <c r="L16073" s="87">
        <f t="shared" si="3950"/>
        <v>0</v>
      </c>
      <c r="M16073" s="88">
        <f>M16074+M16081+M16088</f>
        <v>0</v>
      </c>
      <c r="N16073" s="88">
        <f>N16074+N16081+N16088</f>
        <v>0</v>
      </c>
      <c r="O16073" s="82" t="s">
        <v>146</v>
      </c>
      <c r="R16073" s="352">
        <f>L16303-[1]გადასახდელები!L14693</f>
        <v>0</v>
      </c>
    </row>
    <row r="16074" spans="2:18" hidden="1" thickBot="1">
      <c r="B16074" s="36" t="str">
        <f t="shared" si="3948"/>
        <v>b</v>
      </c>
      <c r="C16074" s="42">
        <v>3</v>
      </c>
      <c r="D16074" s="42"/>
      <c r="F16074" s="31"/>
      <c r="G16074" s="51" t="s">
        <v>355</v>
      </c>
      <c r="H16074" s="120">
        <f>SUM(H16075:H16080)</f>
        <v>0</v>
      </c>
      <c r="I16074" s="118">
        <f t="shared" si="3949"/>
        <v>0</v>
      </c>
      <c r="J16074" s="121">
        <f>SUM(J16075:J16080)</f>
        <v>0</v>
      </c>
      <c r="K16074" s="121">
        <f>SUM(K16075:K16080)</f>
        <v>0</v>
      </c>
      <c r="L16074" s="118">
        <f t="shared" si="3950"/>
        <v>0</v>
      </c>
      <c r="M16074" s="121">
        <f>SUM(M16075:M16080)</f>
        <v>0</v>
      </c>
      <c r="N16074" s="121">
        <f>SUM(N16075:N16080)</f>
        <v>0</v>
      </c>
      <c r="O16074" s="82" t="s">
        <v>146</v>
      </c>
      <c r="R16074" s="352">
        <f>L16304-[1]გადასახდელები!L14694</f>
        <v>0</v>
      </c>
    </row>
    <row r="16075" spans="2:18" ht="21.75" hidden="1" thickBot="1">
      <c r="B16075" s="36" t="str">
        <f t="shared" si="3948"/>
        <v>b</v>
      </c>
      <c r="C16075" s="42">
        <v>4</v>
      </c>
      <c r="D16075" s="42"/>
      <c r="F16075" s="31"/>
      <c r="G16075" s="47" t="s">
        <v>356</v>
      </c>
      <c r="H16075" s="103"/>
      <c r="I16075" s="94">
        <f t="shared" si="3949"/>
        <v>0</v>
      </c>
      <c r="J16075" s="104"/>
      <c r="K16075" s="104"/>
      <c r="L16075" s="94">
        <f t="shared" si="3950"/>
        <v>0</v>
      </c>
      <c r="M16075" s="104"/>
      <c r="N16075" s="104"/>
      <c r="R16075" s="352">
        <f>L16305-[1]გადასახდელები!L14695</f>
        <v>0</v>
      </c>
    </row>
    <row r="16076" spans="2:18" ht="21.75" hidden="1" thickBot="1">
      <c r="B16076" s="36" t="str">
        <f t="shared" si="3948"/>
        <v>b</v>
      </c>
      <c r="C16076" s="42">
        <v>4</v>
      </c>
      <c r="D16076" s="42"/>
      <c r="F16076" s="31"/>
      <c r="G16076" s="47" t="s">
        <v>357</v>
      </c>
      <c r="H16076" s="103"/>
      <c r="I16076" s="94">
        <f t="shared" si="3949"/>
        <v>0</v>
      </c>
      <c r="J16076" s="104"/>
      <c r="K16076" s="104"/>
      <c r="L16076" s="94">
        <f t="shared" si="3950"/>
        <v>0</v>
      </c>
      <c r="M16076" s="104"/>
      <c r="N16076" s="104"/>
      <c r="R16076" s="352">
        <f>L16306-[1]გადასახდელები!L14696</f>
        <v>0</v>
      </c>
    </row>
    <row r="16077" spans="2:18" ht="21.75" hidden="1" thickBot="1">
      <c r="B16077" s="36" t="str">
        <f t="shared" si="3948"/>
        <v>b</v>
      </c>
      <c r="C16077" s="42">
        <v>4</v>
      </c>
      <c r="D16077" s="42"/>
      <c r="F16077" s="31"/>
      <c r="G16077" s="47" t="s">
        <v>212</v>
      </c>
      <c r="H16077" s="103"/>
      <c r="I16077" s="94">
        <f t="shared" si="3949"/>
        <v>0</v>
      </c>
      <c r="J16077" s="104"/>
      <c r="K16077" s="104"/>
      <c r="L16077" s="94">
        <f t="shared" si="3950"/>
        <v>0</v>
      </c>
      <c r="M16077" s="104"/>
      <c r="N16077" s="104"/>
      <c r="R16077" s="352">
        <f>L16307-[1]გადასახდელები!L14697</f>
        <v>0</v>
      </c>
    </row>
    <row r="16078" spans="2:18" ht="21.75" hidden="1" thickBot="1">
      <c r="B16078" s="36" t="str">
        <f t="shared" si="3948"/>
        <v>b</v>
      </c>
      <c r="C16078" s="42">
        <v>4</v>
      </c>
      <c r="D16078" s="42"/>
      <c r="F16078" s="31"/>
      <c r="G16078" s="47" t="s">
        <v>358</v>
      </c>
      <c r="H16078" s="103"/>
      <c r="I16078" s="94">
        <f t="shared" si="3949"/>
        <v>0</v>
      </c>
      <c r="J16078" s="104"/>
      <c r="K16078" s="104"/>
      <c r="L16078" s="94">
        <f t="shared" si="3950"/>
        <v>0</v>
      </c>
      <c r="M16078" s="104"/>
      <c r="N16078" s="104"/>
      <c r="R16078" s="352">
        <f>L16308-[1]გადასახდელები!L14698</f>
        <v>0</v>
      </c>
    </row>
    <row r="16079" spans="2:18" ht="21.75" hidden="1" thickBot="1">
      <c r="B16079" s="36" t="str">
        <f t="shared" si="3948"/>
        <v>b</v>
      </c>
      <c r="C16079" s="42">
        <v>4</v>
      </c>
      <c r="D16079" s="42"/>
      <c r="F16079" s="31"/>
      <c r="G16079" s="47" t="s">
        <v>359</v>
      </c>
      <c r="H16079" s="103"/>
      <c r="I16079" s="94">
        <f t="shared" si="3949"/>
        <v>0</v>
      </c>
      <c r="J16079" s="104"/>
      <c r="K16079" s="104"/>
      <c r="L16079" s="94">
        <f t="shared" si="3950"/>
        <v>0</v>
      </c>
      <c r="M16079" s="104"/>
      <c r="N16079" s="104"/>
      <c r="R16079" s="352">
        <f>L16309-[1]გადასახდელები!L14699</f>
        <v>0</v>
      </c>
    </row>
    <row r="16080" spans="2:18" ht="21.75" hidden="1" thickBot="1">
      <c r="B16080" s="36" t="str">
        <f t="shared" si="3948"/>
        <v>b</v>
      </c>
      <c r="C16080" s="42">
        <v>4</v>
      </c>
      <c r="D16080" s="42"/>
      <c r="F16080" s="31"/>
      <c r="G16080" s="47" t="s">
        <v>360</v>
      </c>
      <c r="H16080" s="103"/>
      <c r="I16080" s="94">
        <f t="shared" si="3949"/>
        <v>0</v>
      </c>
      <c r="J16080" s="104"/>
      <c r="K16080" s="104"/>
      <c r="L16080" s="94">
        <f t="shared" si="3950"/>
        <v>0</v>
      </c>
      <c r="M16080" s="104"/>
      <c r="N16080" s="104"/>
      <c r="R16080" s="352">
        <f>L16310-[1]გადასახდელები!L14700</f>
        <v>0</v>
      </c>
    </row>
    <row r="16081" spans="2:18" hidden="1" thickBot="1">
      <c r="B16081" s="36" t="str">
        <f t="shared" si="3948"/>
        <v>b</v>
      </c>
      <c r="C16081" s="42">
        <v>3</v>
      </c>
      <c r="D16081" s="42"/>
      <c r="F16081" s="31"/>
      <c r="G16081" s="51" t="s">
        <v>211</v>
      </c>
      <c r="H16081" s="120">
        <f>SUM(H16082:H16087)</f>
        <v>0</v>
      </c>
      <c r="I16081" s="118">
        <f t="shared" si="3949"/>
        <v>0</v>
      </c>
      <c r="J16081" s="121">
        <f>SUM(J16082:J16087)</f>
        <v>0</v>
      </c>
      <c r="K16081" s="121">
        <f>SUM(K16082:K16087)</f>
        <v>0</v>
      </c>
      <c r="L16081" s="118">
        <f t="shared" si="3950"/>
        <v>0</v>
      </c>
      <c r="M16081" s="121">
        <f>SUM(M16082:M16087)</f>
        <v>0</v>
      </c>
      <c r="N16081" s="121">
        <f>SUM(N16082:N16087)</f>
        <v>0</v>
      </c>
      <c r="O16081" s="82" t="s">
        <v>146</v>
      </c>
      <c r="R16081" s="352">
        <f>L16311-[1]გადასახდელები!L14701</f>
        <v>0</v>
      </c>
    </row>
    <row r="16082" spans="2:18" ht="21.75" hidden="1" thickBot="1">
      <c r="B16082" s="36" t="str">
        <f t="shared" si="3948"/>
        <v>b</v>
      </c>
      <c r="C16082" s="42">
        <v>4</v>
      </c>
      <c r="D16082" s="42"/>
      <c r="F16082" s="31"/>
      <c r="G16082" s="47" t="s">
        <v>356</v>
      </c>
      <c r="H16082" s="103"/>
      <c r="I16082" s="94">
        <f t="shared" si="3949"/>
        <v>0</v>
      </c>
      <c r="J16082" s="104"/>
      <c r="K16082" s="104"/>
      <c r="L16082" s="94">
        <f t="shared" si="3950"/>
        <v>0</v>
      </c>
      <c r="M16082" s="104"/>
      <c r="N16082" s="104"/>
      <c r="R16082" s="352">
        <f>L16312-[1]გადასახდელები!L14702</f>
        <v>0</v>
      </c>
    </row>
    <row r="16083" spans="2:18" ht="21.75" hidden="1" thickBot="1">
      <c r="B16083" s="36" t="str">
        <f t="shared" si="3948"/>
        <v>b</v>
      </c>
      <c r="C16083" s="42">
        <v>4</v>
      </c>
      <c r="D16083" s="42"/>
      <c r="F16083" s="31"/>
      <c r="G16083" s="47" t="s">
        <v>357</v>
      </c>
      <c r="H16083" s="103"/>
      <c r="I16083" s="94">
        <f t="shared" si="3949"/>
        <v>0</v>
      </c>
      <c r="J16083" s="104"/>
      <c r="K16083" s="104"/>
      <c r="L16083" s="94">
        <f t="shared" si="3950"/>
        <v>0</v>
      </c>
      <c r="M16083" s="104"/>
      <c r="N16083" s="104"/>
      <c r="R16083" s="352">
        <f>L16313-[1]გადასახდელები!L14703</f>
        <v>0</v>
      </c>
    </row>
    <row r="16084" spans="2:18" ht="21.75" hidden="1" thickBot="1">
      <c r="B16084" s="36" t="str">
        <f t="shared" si="3948"/>
        <v>b</v>
      </c>
      <c r="C16084" s="42">
        <v>4</v>
      </c>
      <c r="D16084" s="42"/>
      <c r="F16084" s="31"/>
      <c r="G16084" s="47" t="s">
        <v>212</v>
      </c>
      <c r="H16084" s="103"/>
      <c r="I16084" s="94">
        <f t="shared" si="3949"/>
        <v>0</v>
      </c>
      <c r="J16084" s="104"/>
      <c r="K16084" s="104"/>
      <c r="L16084" s="94">
        <f t="shared" si="3950"/>
        <v>0</v>
      </c>
      <c r="M16084" s="104"/>
      <c r="N16084" s="104"/>
      <c r="R16084" s="352">
        <f>L16314-[1]გადასახდელები!L14704</f>
        <v>0</v>
      </c>
    </row>
    <row r="16085" spans="2:18" ht="21.75" hidden="1" thickBot="1">
      <c r="B16085" s="36" t="str">
        <f t="shared" si="3948"/>
        <v>b</v>
      </c>
      <c r="C16085" s="42">
        <v>4</v>
      </c>
      <c r="D16085" s="42"/>
      <c r="F16085" s="31"/>
      <c r="G16085" s="47" t="s">
        <v>361</v>
      </c>
      <c r="H16085" s="103"/>
      <c r="I16085" s="94">
        <f t="shared" si="3949"/>
        <v>0</v>
      </c>
      <c r="J16085" s="104"/>
      <c r="K16085" s="104"/>
      <c r="L16085" s="94">
        <f t="shared" si="3950"/>
        <v>0</v>
      </c>
      <c r="M16085" s="104"/>
      <c r="N16085" s="104"/>
      <c r="R16085" s="352">
        <f>L16315-[1]გადასახდელები!L14705</f>
        <v>0</v>
      </c>
    </row>
    <row r="16086" spans="2:18" ht="21.75" hidden="1" thickBot="1">
      <c r="B16086" s="36" t="str">
        <f t="shared" si="3948"/>
        <v>b</v>
      </c>
      <c r="C16086" s="42">
        <v>4</v>
      </c>
      <c r="D16086" s="42"/>
      <c r="F16086" s="31"/>
      <c r="G16086" s="47" t="s">
        <v>359</v>
      </c>
      <c r="H16086" s="103"/>
      <c r="I16086" s="94">
        <f t="shared" si="3949"/>
        <v>0</v>
      </c>
      <c r="J16086" s="104"/>
      <c r="K16086" s="104"/>
      <c r="L16086" s="94">
        <f t="shared" si="3950"/>
        <v>0</v>
      </c>
      <c r="M16086" s="104"/>
      <c r="N16086" s="104"/>
      <c r="R16086" s="352">
        <f>L16316-[1]გადასახდელები!L14706</f>
        <v>0</v>
      </c>
    </row>
    <row r="16087" spans="2:18" ht="21.75" hidden="1" thickBot="1">
      <c r="B16087" s="36" t="str">
        <f t="shared" si="3948"/>
        <v>b</v>
      </c>
      <c r="C16087" s="42">
        <v>4</v>
      </c>
      <c r="D16087" s="42"/>
      <c r="F16087" s="31"/>
      <c r="G16087" s="47" t="s">
        <v>360</v>
      </c>
      <c r="H16087" s="103"/>
      <c r="I16087" s="94">
        <f t="shared" si="3949"/>
        <v>0</v>
      </c>
      <c r="J16087" s="104"/>
      <c r="K16087" s="104"/>
      <c r="L16087" s="94">
        <f t="shared" si="3950"/>
        <v>0</v>
      </c>
      <c r="M16087" s="104"/>
      <c r="N16087" s="104"/>
      <c r="R16087" s="352">
        <f>L16317-[1]გადასახდელები!L14707</f>
        <v>0</v>
      </c>
    </row>
    <row r="16088" spans="2:18" ht="30.75" hidden="1" thickBot="1">
      <c r="B16088" s="36" t="str">
        <f t="shared" si="3948"/>
        <v>b</v>
      </c>
      <c r="C16088" s="42">
        <v>3</v>
      </c>
      <c r="D16088" s="42"/>
      <c r="F16088" s="29"/>
      <c r="G16088" s="56" t="s">
        <v>213</v>
      </c>
      <c r="H16088" s="122"/>
      <c r="I16088" s="118">
        <f t="shared" si="3949"/>
        <v>0</v>
      </c>
      <c r="J16088" s="123"/>
      <c r="K16088" s="123"/>
      <c r="L16088" s="118">
        <f t="shared" si="3950"/>
        <v>0</v>
      </c>
      <c r="M16088" s="123"/>
      <c r="N16088" s="123"/>
      <c r="R16088" s="352">
        <f>L16318-[1]გადასახდელები!L14708</f>
        <v>0</v>
      </c>
    </row>
    <row r="16089" spans="2:18" hidden="1" thickBot="1">
      <c r="B16089" s="36" t="str">
        <f t="shared" si="3948"/>
        <v>b</v>
      </c>
      <c r="C16089" s="42">
        <v>2</v>
      </c>
      <c r="D16089" s="42"/>
      <c r="F16089" s="28"/>
      <c r="G16089" s="60" t="s">
        <v>362</v>
      </c>
      <c r="H16089" s="86">
        <f>H16090+H16098</f>
        <v>0</v>
      </c>
      <c r="I16089" s="87">
        <f t="shared" si="3949"/>
        <v>0</v>
      </c>
      <c r="J16089" s="88">
        <f>J16090+J16098</f>
        <v>0</v>
      </c>
      <c r="K16089" s="88">
        <f>K16090+K16098</f>
        <v>0</v>
      </c>
      <c r="L16089" s="87">
        <f t="shared" si="3950"/>
        <v>0</v>
      </c>
      <c r="M16089" s="88">
        <f>M16090+M16098</f>
        <v>0</v>
      </c>
      <c r="N16089" s="88">
        <f>N16090+N16098</f>
        <v>0</v>
      </c>
      <c r="O16089" s="82" t="s">
        <v>146</v>
      </c>
      <c r="R16089" s="352">
        <f>L16319-[1]გადასახდელები!L14709</f>
        <v>0</v>
      </c>
    </row>
    <row r="16090" spans="2:18" hidden="1" thickBot="1">
      <c r="B16090" s="36" t="str">
        <f t="shared" si="3948"/>
        <v>b</v>
      </c>
      <c r="C16090" s="42">
        <v>3</v>
      </c>
      <c r="D16090" s="42"/>
      <c r="F16090" s="29"/>
      <c r="G16090" s="51" t="s">
        <v>355</v>
      </c>
      <c r="H16090" s="120">
        <f>SUM(H16091:H16097)</f>
        <v>0</v>
      </c>
      <c r="I16090" s="118">
        <f t="shared" si="3949"/>
        <v>0</v>
      </c>
      <c r="J16090" s="121">
        <f>SUM(J16091:J16097)</f>
        <v>0</v>
      </c>
      <c r="K16090" s="121">
        <f>SUM(K16091:K16097)</f>
        <v>0</v>
      </c>
      <c r="L16090" s="118">
        <f t="shared" si="3950"/>
        <v>0</v>
      </c>
      <c r="M16090" s="121">
        <f>SUM(M16091:M16097)</f>
        <v>0</v>
      </c>
      <c r="N16090" s="121">
        <f>SUM(N16091:N16097)</f>
        <v>0</v>
      </c>
      <c r="O16090" s="82" t="s">
        <v>146</v>
      </c>
      <c r="R16090" s="352">
        <f>L16320-[1]გადასახდელები!L14710</f>
        <v>0</v>
      </c>
    </row>
    <row r="16091" spans="2:18" ht="21.75" hidden="1" thickBot="1">
      <c r="B16091" s="36" t="str">
        <f t="shared" si="3948"/>
        <v>b</v>
      </c>
      <c r="C16091" s="42">
        <v>4</v>
      </c>
      <c r="D16091" s="42"/>
      <c r="F16091" s="29"/>
      <c r="G16091" s="47" t="s">
        <v>363</v>
      </c>
      <c r="H16091" s="103"/>
      <c r="I16091" s="94">
        <f t="shared" si="3949"/>
        <v>0</v>
      </c>
      <c r="J16091" s="104"/>
      <c r="K16091" s="104"/>
      <c r="L16091" s="94">
        <f t="shared" si="3950"/>
        <v>0</v>
      </c>
      <c r="M16091" s="104"/>
      <c r="N16091" s="104"/>
      <c r="R16091" s="352">
        <f>L16321-[1]გადასახდელები!L14711</f>
        <v>0</v>
      </c>
    </row>
    <row r="16092" spans="2:18" ht="21.75" hidden="1" thickBot="1">
      <c r="B16092" s="36" t="str">
        <f t="shared" si="3948"/>
        <v>b</v>
      </c>
      <c r="C16092" s="42">
        <v>4</v>
      </c>
      <c r="D16092" s="42"/>
      <c r="F16092" s="29"/>
      <c r="G16092" s="47" t="s">
        <v>210</v>
      </c>
      <c r="H16092" s="103"/>
      <c r="I16092" s="94">
        <f t="shared" si="3949"/>
        <v>0</v>
      </c>
      <c r="J16092" s="104"/>
      <c r="K16092" s="104"/>
      <c r="L16092" s="94">
        <f t="shared" si="3950"/>
        <v>0</v>
      </c>
      <c r="M16092" s="104"/>
      <c r="N16092" s="104"/>
      <c r="R16092" s="352">
        <f>L16322-[1]გადასახდელები!L14712</f>
        <v>0</v>
      </c>
    </row>
    <row r="16093" spans="2:18" ht="21.75" hidden="1" thickBot="1">
      <c r="B16093" s="36" t="str">
        <f t="shared" si="3948"/>
        <v>b</v>
      </c>
      <c r="C16093" s="42">
        <v>4</v>
      </c>
      <c r="D16093" s="42"/>
      <c r="F16093" s="29"/>
      <c r="G16093" s="47" t="s">
        <v>357</v>
      </c>
      <c r="H16093" s="103"/>
      <c r="I16093" s="94">
        <f t="shared" si="3949"/>
        <v>0</v>
      </c>
      <c r="J16093" s="104"/>
      <c r="K16093" s="104"/>
      <c r="L16093" s="94">
        <f t="shared" si="3950"/>
        <v>0</v>
      </c>
      <c r="M16093" s="104"/>
      <c r="N16093" s="104"/>
      <c r="R16093" s="352">
        <f>L16323-[1]გადასახდელები!L14713</f>
        <v>0</v>
      </c>
    </row>
    <row r="16094" spans="2:18" ht="45.75" hidden="1" thickBot="1">
      <c r="B16094" s="36" t="str">
        <f t="shared" si="3948"/>
        <v>b</v>
      </c>
      <c r="C16094" s="42">
        <v>4</v>
      </c>
      <c r="D16094" s="42"/>
      <c r="F16094" s="29"/>
      <c r="G16094" s="47" t="s">
        <v>364</v>
      </c>
      <c r="H16094" s="103"/>
      <c r="I16094" s="94">
        <f t="shared" si="3949"/>
        <v>0</v>
      </c>
      <c r="J16094" s="104"/>
      <c r="K16094" s="104"/>
      <c r="L16094" s="94">
        <f t="shared" si="3950"/>
        <v>0</v>
      </c>
      <c r="M16094" s="104"/>
      <c r="N16094" s="104"/>
      <c r="R16094" s="352">
        <f>L16324-[1]გადასახდელები!L14714</f>
        <v>0</v>
      </c>
    </row>
    <row r="16095" spans="2:18" ht="21.75" hidden="1" thickBot="1">
      <c r="B16095" s="36" t="str">
        <f t="shared" si="3948"/>
        <v>b</v>
      </c>
      <c r="C16095" s="42">
        <v>4</v>
      </c>
      <c r="D16095" s="42"/>
      <c r="F16095" s="29"/>
      <c r="G16095" s="47" t="s">
        <v>358</v>
      </c>
      <c r="H16095" s="103"/>
      <c r="I16095" s="94">
        <f t="shared" si="3949"/>
        <v>0</v>
      </c>
      <c r="J16095" s="104"/>
      <c r="K16095" s="104"/>
      <c r="L16095" s="94">
        <f t="shared" si="3950"/>
        <v>0</v>
      </c>
      <c r="M16095" s="104"/>
      <c r="N16095" s="104"/>
      <c r="R16095" s="352">
        <f>L16325-[1]გადასახდელები!L14715</f>
        <v>0</v>
      </c>
    </row>
    <row r="16096" spans="2:18" ht="21.75" hidden="1" thickBot="1">
      <c r="B16096" s="36" t="str">
        <f t="shared" si="3948"/>
        <v>b</v>
      </c>
      <c r="C16096" s="42">
        <v>4</v>
      </c>
      <c r="D16096" s="42"/>
      <c r="F16096" s="29"/>
      <c r="G16096" s="47" t="s">
        <v>359</v>
      </c>
      <c r="H16096" s="103"/>
      <c r="I16096" s="94">
        <f t="shared" si="3949"/>
        <v>0</v>
      </c>
      <c r="J16096" s="104"/>
      <c r="K16096" s="104"/>
      <c r="L16096" s="94">
        <f t="shared" si="3950"/>
        <v>0</v>
      </c>
      <c r="M16096" s="104"/>
      <c r="N16096" s="104"/>
      <c r="R16096" s="352">
        <f>L16326-[1]გადასახდელები!L14716</f>
        <v>0</v>
      </c>
    </row>
    <row r="16097" spans="2:18" ht="21.75" hidden="1" thickBot="1">
      <c r="B16097" s="36" t="str">
        <f t="shared" si="3948"/>
        <v>b</v>
      </c>
      <c r="C16097" s="42">
        <v>4</v>
      </c>
      <c r="D16097" s="42"/>
      <c r="F16097" s="29"/>
      <c r="G16097" s="47" t="s">
        <v>365</v>
      </c>
      <c r="H16097" s="122"/>
      <c r="I16097" s="94">
        <f t="shared" si="3949"/>
        <v>0</v>
      </c>
      <c r="J16097" s="123"/>
      <c r="K16097" s="123"/>
      <c r="L16097" s="94">
        <f t="shared" si="3950"/>
        <v>0</v>
      </c>
      <c r="M16097" s="123"/>
      <c r="N16097" s="123"/>
      <c r="R16097" s="352">
        <f>L16327-[1]გადასახდელები!L14717</f>
        <v>0</v>
      </c>
    </row>
    <row r="16098" spans="2:18" hidden="1" thickBot="1">
      <c r="B16098" s="36" t="str">
        <f t="shared" si="3948"/>
        <v>b</v>
      </c>
      <c r="C16098" s="42">
        <v>3</v>
      </c>
      <c r="D16098" s="42"/>
      <c r="F16098" s="29"/>
      <c r="G16098" s="51" t="s">
        <v>211</v>
      </c>
      <c r="H16098" s="120">
        <f>SUM(H16099:H16105)</f>
        <v>0</v>
      </c>
      <c r="I16098" s="118">
        <f t="shared" si="3949"/>
        <v>0</v>
      </c>
      <c r="J16098" s="121">
        <f>SUM(J16099:J16105)</f>
        <v>0</v>
      </c>
      <c r="K16098" s="121">
        <f>SUM(K16099:K16105)</f>
        <v>0</v>
      </c>
      <c r="L16098" s="118">
        <f t="shared" si="3950"/>
        <v>0</v>
      </c>
      <c r="M16098" s="121">
        <f>SUM(M16099:M16105)</f>
        <v>0</v>
      </c>
      <c r="N16098" s="121">
        <f>SUM(N16099:N16105)</f>
        <v>0</v>
      </c>
      <c r="O16098" s="82" t="s">
        <v>146</v>
      </c>
      <c r="R16098" s="352">
        <f>L16328-[1]გადასახდელები!L14718</f>
        <v>0</v>
      </c>
    </row>
    <row r="16099" spans="2:18" ht="21.75" hidden="1" thickBot="1">
      <c r="B16099" s="36" t="str">
        <f t="shared" si="3948"/>
        <v>b</v>
      </c>
      <c r="C16099" s="42">
        <v>4</v>
      </c>
      <c r="D16099" s="42"/>
      <c r="F16099" s="29"/>
      <c r="G16099" s="47" t="s">
        <v>363</v>
      </c>
      <c r="H16099" s="103"/>
      <c r="I16099" s="94">
        <f t="shared" si="3949"/>
        <v>0</v>
      </c>
      <c r="J16099" s="104"/>
      <c r="K16099" s="104"/>
      <c r="L16099" s="94">
        <f t="shared" si="3950"/>
        <v>0</v>
      </c>
      <c r="M16099" s="104"/>
      <c r="N16099" s="104"/>
      <c r="R16099" s="352">
        <f>L16329-[1]გადასახდელები!L14719</f>
        <v>0</v>
      </c>
    </row>
    <row r="16100" spans="2:18" ht="21.75" hidden="1" thickBot="1">
      <c r="B16100" s="36" t="str">
        <f t="shared" si="3948"/>
        <v>b</v>
      </c>
      <c r="C16100" s="42">
        <v>4</v>
      </c>
      <c r="D16100" s="42"/>
      <c r="F16100" s="29"/>
      <c r="G16100" s="47" t="s">
        <v>210</v>
      </c>
      <c r="H16100" s="103"/>
      <c r="I16100" s="94">
        <f t="shared" si="3949"/>
        <v>0</v>
      </c>
      <c r="J16100" s="104"/>
      <c r="K16100" s="104"/>
      <c r="L16100" s="94">
        <f t="shared" si="3950"/>
        <v>0</v>
      </c>
      <c r="M16100" s="104"/>
      <c r="N16100" s="104"/>
      <c r="R16100" s="352">
        <f>L16330-[1]გადასახდელები!L14720</f>
        <v>0</v>
      </c>
    </row>
    <row r="16101" spans="2:18" ht="21.75" hidden="1" thickBot="1">
      <c r="B16101" s="36" t="str">
        <f t="shared" si="3948"/>
        <v>b</v>
      </c>
      <c r="C16101" s="42">
        <v>4</v>
      </c>
      <c r="D16101" s="42"/>
      <c r="F16101" s="29"/>
      <c r="G16101" s="47" t="s">
        <v>357</v>
      </c>
      <c r="H16101" s="103"/>
      <c r="I16101" s="94">
        <f t="shared" si="3949"/>
        <v>0</v>
      </c>
      <c r="J16101" s="104"/>
      <c r="K16101" s="104"/>
      <c r="L16101" s="94">
        <f t="shared" si="3950"/>
        <v>0</v>
      </c>
      <c r="M16101" s="104"/>
      <c r="N16101" s="104"/>
      <c r="R16101" s="352">
        <f>L16331-[1]გადასახდელები!L14721</f>
        <v>0</v>
      </c>
    </row>
    <row r="16102" spans="2:18" ht="45.75" hidden="1" thickBot="1">
      <c r="B16102" s="36" t="str">
        <f t="shared" si="3948"/>
        <v>b</v>
      </c>
      <c r="C16102" s="42">
        <v>4</v>
      </c>
      <c r="D16102" s="42"/>
      <c r="F16102" s="29"/>
      <c r="G16102" s="47" t="s">
        <v>364</v>
      </c>
      <c r="H16102" s="103"/>
      <c r="I16102" s="94">
        <f t="shared" si="3949"/>
        <v>0</v>
      </c>
      <c r="J16102" s="104"/>
      <c r="K16102" s="104"/>
      <c r="L16102" s="94">
        <f t="shared" si="3950"/>
        <v>0</v>
      </c>
      <c r="M16102" s="104"/>
      <c r="N16102" s="104"/>
      <c r="R16102" s="352">
        <f>L16332-[1]გადასახდელები!L14722</f>
        <v>0</v>
      </c>
    </row>
    <row r="16103" spans="2:18" ht="21.75" hidden="1" thickBot="1">
      <c r="B16103" s="36" t="str">
        <f t="shared" si="3948"/>
        <v>b</v>
      </c>
      <c r="C16103" s="42">
        <v>4</v>
      </c>
      <c r="D16103" s="42"/>
      <c r="F16103" s="29"/>
      <c r="G16103" s="47" t="s">
        <v>366</v>
      </c>
      <c r="H16103" s="103"/>
      <c r="I16103" s="94">
        <f t="shared" si="3949"/>
        <v>0</v>
      </c>
      <c r="J16103" s="104"/>
      <c r="K16103" s="104"/>
      <c r="L16103" s="94">
        <f t="shared" si="3950"/>
        <v>0</v>
      </c>
      <c r="M16103" s="104"/>
      <c r="N16103" s="104"/>
      <c r="R16103" s="352">
        <f>L16333-[1]გადასახდელები!L14723</f>
        <v>0</v>
      </c>
    </row>
    <row r="16104" spans="2:18" ht="21.75" hidden="1" thickBot="1">
      <c r="B16104" s="36" t="str">
        <f t="shared" si="3948"/>
        <v>b</v>
      </c>
      <c r="C16104" s="42">
        <v>4</v>
      </c>
      <c r="D16104" s="42"/>
      <c r="F16104" s="29"/>
      <c r="G16104" s="47" t="s">
        <v>359</v>
      </c>
      <c r="H16104" s="103"/>
      <c r="I16104" s="94">
        <f>J16104+K16104</f>
        <v>0</v>
      </c>
      <c r="J16104" s="104"/>
      <c r="K16104" s="104"/>
      <c r="L16104" s="94">
        <f>M16104+N16104</f>
        <v>0</v>
      </c>
      <c r="M16104" s="104"/>
      <c r="N16104" s="104"/>
      <c r="R16104" s="352">
        <f>L16334-[1]გადასახდელები!L14724</f>
        <v>0</v>
      </c>
    </row>
    <row r="16105" spans="2:18" ht="21.75" hidden="1" thickBot="1">
      <c r="B16105" s="36" t="str">
        <f t="shared" si="3948"/>
        <v>b</v>
      </c>
      <c r="C16105" s="42">
        <v>4</v>
      </c>
      <c r="D16105" s="42"/>
      <c r="F16105" s="29"/>
      <c r="G16105" s="47" t="s">
        <v>365</v>
      </c>
      <c r="H16105" s="103"/>
      <c r="I16105" s="94">
        <f>J16105+K16105</f>
        <v>0</v>
      </c>
      <c r="J16105" s="104"/>
      <c r="K16105" s="104"/>
      <c r="L16105" s="94">
        <f>M16105+N16105</f>
        <v>0</v>
      </c>
      <c r="M16105" s="104"/>
      <c r="N16105" s="104"/>
      <c r="R16105" s="352">
        <f>L16335-[1]გადასახდელები!L14725</f>
        <v>0</v>
      </c>
    </row>
    <row r="16106" spans="2:18" ht="78.75" thickBot="1">
      <c r="B16106" s="36" t="str">
        <f t="shared" si="3948"/>
        <v>a</v>
      </c>
      <c r="C16106" s="42">
        <v>1</v>
      </c>
      <c r="D16106" s="42"/>
      <c r="E16106" s="24"/>
      <c r="F16106" s="32" t="s">
        <v>721</v>
      </c>
      <c r="G16106" s="326" t="s">
        <v>777</v>
      </c>
      <c r="H16106" s="79">
        <f>H16108+H16240+H16303+H16319</f>
        <v>179.89999999999998</v>
      </c>
      <c r="I16106" s="80">
        <f t="shared" ref="I16106:I16169" si="3951">J16106+K16106</f>
        <v>110</v>
      </c>
      <c r="J16106" s="81">
        <f>J16108+J16240+J16303+J16319</f>
        <v>0</v>
      </c>
      <c r="K16106" s="81">
        <f>K16108+K16240+K16303+K16319</f>
        <v>110</v>
      </c>
      <c r="L16106" s="80">
        <f t="shared" ref="L16106:L16169" si="3952">M16106+N16106</f>
        <v>92.378</v>
      </c>
      <c r="M16106" s="81">
        <f>M16108+M16240+M16303+M16319</f>
        <v>0</v>
      </c>
      <c r="N16106" s="81">
        <f>N16108+N16240+N16303+N16319</f>
        <v>92.378</v>
      </c>
      <c r="O16106" s="82" t="s">
        <v>146</v>
      </c>
      <c r="P16106" s="43">
        <v>1</v>
      </c>
      <c r="R16106" s="352">
        <f>L16336-[1]გადასახდელები!L14726</f>
        <v>-30</v>
      </c>
    </row>
    <row r="16107" spans="2:18" ht="21.75" hidden="1" thickTop="1">
      <c r="B16107" s="36" t="str">
        <f t="shared" ref="B16107:B16170" si="3953">IF(H16107+I16107+L16107&gt;0,"a","b")</f>
        <v>b</v>
      </c>
      <c r="C16107" s="42">
        <v>2</v>
      </c>
      <c r="D16107" s="42"/>
      <c r="F16107" s="26"/>
      <c r="G16107" s="46" t="s">
        <v>162</v>
      </c>
      <c r="H16107" s="83"/>
      <c r="I16107" s="84">
        <f t="shared" si="3951"/>
        <v>0</v>
      </c>
      <c r="J16107" s="85"/>
      <c r="K16107" s="85"/>
      <c r="L16107" s="84">
        <f t="shared" si="3952"/>
        <v>0</v>
      </c>
      <c r="M16107" s="85"/>
      <c r="N16107" s="85"/>
      <c r="R16107" s="352">
        <f>L16337-[1]გადასახდელები!L14727</f>
        <v>0</v>
      </c>
    </row>
    <row r="16108" spans="2:18" ht="20.25" thickTop="1">
      <c r="B16108" s="36" t="str">
        <f t="shared" si="3953"/>
        <v>a</v>
      </c>
      <c r="C16108" s="42">
        <v>2</v>
      </c>
      <c r="D16108" s="42"/>
      <c r="E16108" s="24">
        <v>7107</v>
      </c>
      <c r="F16108" s="341" t="s">
        <v>524</v>
      </c>
      <c r="G16108" s="58" t="s">
        <v>163</v>
      </c>
      <c r="H16108" s="86">
        <f>H16109+H16120+H16188+H16196+H16197+H16207+H16217</f>
        <v>179.89999999999998</v>
      </c>
      <c r="I16108" s="87">
        <f t="shared" si="3951"/>
        <v>110</v>
      </c>
      <c r="J16108" s="88">
        <f>J16109+J16120+J16188+J16196+J16197+J16207+J16217+J16187</f>
        <v>0</v>
      </c>
      <c r="K16108" s="88">
        <f>K16109+K16120+K16188+K16196+K16197+K16207+K16217</f>
        <v>110</v>
      </c>
      <c r="L16108" s="87">
        <f t="shared" si="3952"/>
        <v>92.378</v>
      </c>
      <c r="M16108" s="88">
        <f>M16109+M16120+M16188+M16196+M16197+M16207+M16217+M16187</f>
        <v>0</v>
      </c>
      <c r="N16108" s="88">
        <f>N16109+N16120+N16188+N16196+N16197+N16207+N16217</f>
        <v>92.378</v>
      </c>
      <c r="O16108" s="82" t="s">
        <v>146</v>
      </c>
      <c r="R16108" s="352">
        <f>L16338-[1]გადასახდელები!L14728</f>
        <v>-30</v>
      </c>
    </row>
    <row r="16109" spans="2:18" ht="20.25" hidden="1">
      <c r="B16109" s="36" t="str">
        <f t="shared" si="3953"/>
        <v>b</v>
      </c>
      <c r="C16109" s="42">
        <v>31</v>
      </c>
      <c r="D16109" s="42"/>
      <c r="F16109" s="341" t="s">
        <v>525</v>
      </c>
      <c r="G16109" s="57" t="s">
        <v>164</v>
      </c>
      <c r="H16109" s="89">
        <f>H16110+H16119</f>
        <v>0</v>
      </c>
      <c r="I16109" s="90">
        <f t="shared" si="3951"/>
        <v>0</v>
      </c>
      <c r="J16109" s="92">
        <f>J16110+J16119</f>
        <v>0</v>
      </c>
      <c r="K16109" s="92">
        <f>K16110+K16119</f>
        <v>0</v>
      </c>
      <c r="L16109" s="90">
        <f t="shared" si="3952"/>
        <v>0</v>
      </c>
      <c r="M16109" s="92">
        <f>M16110+M16119</f>
        <v>0</v>
      </c>
      <c r="N16109" s="92">
        <f>N16110+N16119</f>
        <v>0</v>
      </c>
      <c r="O16109" s="82" t="s">
        <v>146</v>
      </c>
      <c r="R16109" s="352">
        <f>L16339-[1]გადასახდელები!L14729</f>
        <v>0</v>
      </c>
    </row>
    <row r="16110" spans="2:18" ht="20.25" hidden="1">
      <c r="B16110" s="36" t="str">
        <f t="shared" si="3953"/>
        <v>b</v>
      </c>
      <c r="C16110" s="42">
        <v>4</v>
      </c>
      <c r="D16110" s="42"/>
      <c r="F16110" s="341" t="s">
        <v>526</v>
      </c>
      <c r="G16110" s="47" t="s">
        <v>165</v>
      </c>
      <c r="H16110" s="93">
        <f>H16111+H16118</f>
        <v>0</v>
      </c>
      <c r="I16110" s="94">
        <f t="shared" si="3951"/>
        <v>0</v>
      </c>
      <c r="J16110" s="95">
        <f>J16111+J16118</f>
        <v>0</v>
      </c>
      <c r="K16110" s="95">
        <f>K16111+K16118</f>
        <v>0</v>
      </c>
      <c r="L16110" s="94">
        <f t="shared" si="3952"/>
        <v>0</v>
      </c>
      <c r="M16110" s="95">
        <f>M16111+M16118</f>
        <v>0</v>
      </c>
      <c r="N16110" s="95">
        <f>N16111+N16118</f>
        <v>0</v>
      </c>
      <c r="O16110" s="82" t="s">
        <v>146</v>
      </c>
      <c r="R16110" s="352">
        <f>L16340-[1]გადასახდელები!L14730</f>
        <v>0</v>
      </c>
    </row>
    <row r="16111" spans="2:18" ht="20.25" hidden="1">
      <c r="B16111" s="36" t="str">
        <f t="shared" si="3953"/>
        <v>b</v>
      </c>
      <c r="C16111" s="42">
        <v>5</v>
      </c>
      <c r="D16111" s="42"/>
      <c r="F16111" s="342" t="s">
        <v>527</v>
      </c>
      <c r="G16111" s="48" t="s">
        <v>166</v>
      </c>
      <c r="H16111" s="96">
        <f>SUM(H16112:H16117)</f>
        <v>0</v>
      </c>
      <c r="I16111" s="97">
        <f t="shared" si="3951"/>
        <v>0</v>
      </c>
      <c r="J16111" s="98">
        <f>SUM(J16112:J16117)</f>
        <v>0</v>
      </c>
      <c r="K16111" s="98">
        <f>SUM(K16112:K16117)</f>
        <v>0</v>
      </c>
      <c r="L16111" s="97">
        <f t="shared" si="3952"/>
        <v>0</v>
      </c>
      <c r="M16111" s="98">
        <f>SUM(M16112:M16117)</f>
        <v>0</v>
      </c>
      <c r="N16111" s="98">
        <f>SUM(N16112:N16117)</f>
        <v>0</v>
      </c>
      <c r="O16111" s="82" t="s">
        <v>146</v>
      </c>
      <c r="R16111" s="352">
        <f>L16341-[1]გადასახდელები!L14731</f>
        <v>0</v>
      </c>
    </row>
    <row r="16112" spans="2:18" hidden="1">
      <c r="B16112" s="36" t="str">
        <f t="shared" si="3953"/>
        <v>b</v>
      </c>
      <c r="C16112" s="42">
        <v>6</v>
      </c>
      <c r="D16112" s="42"/>
      <c r="F16112" s="343" t="s">
        <v>528</v>
      </c>
      <c r="G16112" s="45" t="s">
        <v>167</v>
      </c>
      <c r="H16112" s="99"/>
      <c r="I16112" s="91">
        <f t="shared" si="3951"/>
        <v>0</v>
      </c>
      <c r="J16112" s="100"/>
      <c r="K16112" s="100"/>
      <c r="L16112" s="91">
        <f t="shared" si="3952"/>
        <v>0</v>
      </c>
      <c r="M16112" s="100"/>
      <c r="N16112" s="100"/>
      <c r="R16112" s="352">
        <f>L16342-[1]გადასახდელები!L14732</f>
        <v>0</v>
      </c>
    </row>
    <row r="16113" spans="2:18" hidden="1">
      <c r="B16113" s="36" t="str">
        <f t="shared" si="3953"/>
        <v>b</v>
      </c>
      <c r="C16113" s="42">
        <v>6</v>
      </c>
      <c r="D16113" s="42"/>
      <c r="F16113" s="343" t="s">
        <v>592</v>
      </c>
      <c r="G16113" s="45" t="s">
        <v>168</v>
      </c>
      <c r="H16113" s="99"/>
      <c r="I16113" s="91">
        <f t="shared" si="3951"/>
        <v>0</v>
      </c>
      <c r="J16113" s="100"/>
      <c r="K16113" s="100"/>
      <c r="L16113" s="91">
        <f t="shared" si="3952"/>
        <v>0</v>
      </c>
      <c r="M16113" s="100"/>
      <c r="N16113" s="100"/>
      <c r="R16113" s="352">
        <f>L16343-[1]გადასახდელები!L14733</f>
        <v>0</v>
      </c>
    </row>
    <row r="16114" spans="2:18" hidden="1">
      <c r="B16114" s="36" t="str">
        <f t="shared" si="3953"/>
        <v>b</v>
      </c>
      <c r="C16114" s="42">
        <v>6</v>
      </c>
      <c r="D16114" s="42"/>
      <c r="F16114" s="343" t="s">
        <v>529</v>
      </c>
      <c r="G16114" s="45" t="s">
        <v>169</v>
      </c>
      <c r="H16114" s="99"/>
      <c r="I16114" s="91">
        <f t="shared" si="3951"/>
        <v>0</v>
      </c>
      <c r="J16114" s="100"/>
      <c r="K16114" s="100"/>
      <c r="L16114" s="91">
        <f t="shared" si="3952"/>
        <v>0</v>
      </c>
      <c r="M16114" s="100"/>
      <c r="N16114" s="100"/>
      <c r="R16114" s="352">
        <f>L16344-[1]გადასახდელები!L14734</f>
        <v>0</v>
      </c>
    </row>
    <row r="16115" spans="2:18" hidden="1">
      <c r="B16115" s="36" t="str">
        <f t="shared" si="3953"/>
        <v>b</v>
      </c>
      <c r="C16115" s="42">
        <v>6</v>
      </c>
      <c r="D16115" s="42"/>
      <c r="F16115" s="343" t="s">
        <v>593</v>
      </c>
      <c r="G16115" s="45" t="s">
        <v>170</v>
      </c>
      <c r="H16115" s="99"/>
      <c r="I16115" s="91">
        <f t="shared" si="3951"/>
        <v>0</v>
      </c>
      <c r="J16115" s="100"/>
      <c r="K16115" s="100"/>
      <c r="L16115" s="91">
        <f t="shared" si="3952"/>
        <v>0</v>
      </c>
      <c r="M16115" s="100"/>
      <c r="N16115" s="100"/>
      <c r="R16115" s="352">
        <f>L16345-[1]გადასახდელები!L14735</f>
        <v>0</v>
      </c>
    </row>
    <row r="16116" spans="2:18" hidden="1">
      <c r="B16116" s="36" t="str">
        <f t="shared" si="3953"/>
        <v>b</v>
      </c>
      <c r="C16116" s="42">
        <v>6</v>
      </c>
      <c r="D16116" s="42"/>
      <c r="F16116" s="343" t="s">
        <v>594</v>
      </c>
      <c r="G16116" s="45" t="s">
        <v>171</v>
      </c>
      <c r="H16116" s="99"/>
      <c r="I16116" s="91">
        <f t="shared" si="3951"/>
        <v>0</v>
      </c>
      <c r="J16116" s="100"/>
      <c r="K16116" s="100"/>
      <c r="L16116" s="91">
        <f t="shared" si="3952"/>
        <v>0</v>
      </c>
      <c r="M16116" s="100"/>
      <c r="N16116" s="100"/>
      <c r="R16116" s="352">
        <f>L16346-[1]გადასახდელები!L14736</f>
        <v>0</v>
      </c>
    </row>
    <row r="16117" spans="2:18" hidden="1">
      <c r="B16117" s="36" t="str">
        <f t="shared" si="3953"/>
        <v>b</v>
      </c>
      <c r="C16117" s="42">
        <v>6</v>
      </c>
      <c r="D16117" s="42"/>
      <c r="F16117" s="343" t="s">
        <v>595</v>
      </c>
      <c r="G16117" s="45" t="s">
        <v>172</v>
      </c>
      <c r="H16117" s="99"/>
      <c r="I16117" s="91">
        <f t="shared" si="3951"/>
        <v>0</v>
      </c>
      <c r="J16117" s="100"/>
      <c r="K16117" s="100"/>
      <c r="L16117" s="91">
        <f t="shared" si="3952"/>
        <v>0</v>
      </c>
      <c r="M16117" s="100"/>
      <c r="N16117" s="100"/>
      <c r="R16117" s="352">
        <f>L16347-[1]გადასახდელები!L14737</f>
        <v>0</v>
      </c>
    </row>
    <row r="16118" spans="2:18" hidden="1">
      <c r="B16118" s="36" t="str">
        <f t="shared" si="3953"/>
        <v>b</v>
      </c>
      <c r="C16118" s="42">
        <v>5</v>
      </c>
      <c r="D16118" s="42"/>
      <c r="F16118" s="343" t="s">
        <v>596</v>
      </c>
      <c r="G16118" s="48" t="s">
        <v>173</v>
      </c>
      <c r="H16118" s="101"/>
      <c r="I16118" s="97">
        <f t="shared" si="3951"/>
        <v>0</v>
      </c>
      <c r="J16118" s="102"/>
      <c r="K16118" s="102"/>
      <c r="L16118" s="97">
        <f t="shared" si="3952"/>
        <v>0</v>
      </c>
      <c r="M16118" s="102"/>
      <c r="N16118" s="102"/>
      <c r="R16118" s="352">
        <f>L16348-[1]გადასახდელები!L14738</f>
        <v>0</v>
      </c>
    </row>
    <row r="16119" spans="2:18" hidden="1">
      <c r="B16119" s="36" t="str">
        <f t="shared" si="3953"/>
        <v>b</v>
      </c>
      <c r="C16119" s="42">
        <v>4</v>
      </c>
      <c r="D16119" s="42"/>
      <c r="F16119" s="343" t="s">
        <v>597</v>
      </c>
      <c r="G16119" s="47" t="s">
        <v>174</v>
      </c>
      <c r="H16119" s="103"/>
      <c r="I16119" s="94">
        <f t="shared" si="3951"/>
        <v>0</v>
      </c>
      <c r="J16119" s="104"/>
      <c r="K16119" s="104"/>
      <c r="L16119" s="94">
        <f t="shared" si="3952"/>
        <v>0</v>
      </c>
      <c r="M16119" s="104"/>
      <c r="N16119" s="104"/>
      <c r="R16119" s="352">
        <f>L16349-[1]გადასახდელები!L14739</f>
        <v>0</v>
      </c>
    </row>
    <row r="16120" spans="2:18" ht="20.25" hidden="1">
      <c r="B16120" s="36" t="str">
        <f t="shared" si="3953"/>
        <v>b</v>
      </c>
      <c r="C16120" s="42">
        <v>3</v>
      </c>
      <c r="D16120" s="42"/>
      <c r="F16120" s="342" t="s">
        <v>530</v>
      </c>
      <c r="G16120" s="57" t="s">
        <v>175</v>
      </c>
      <c r="H16120" s="89">
        <f>H16121+H16122+H16125+H16161+H16162+H16163+H16164+H16165+H16172+H16173</f>
        <v>0</v>
      </c>
      <c r="I16120" s="90">
        <f t="shared" si="3951"/>
        <v>0</v>
      </c>
      <c r="J16120" s="92">
        <f>J16121+J16122+J16125+J16161+J16162+J16163+J16164+J16165+J16172+J16173</f>
        <v>0</v>
      </c>
      <c r="K16120" s="92">
        <f>K16121+K16122+K16125+K16161+K16162+K16163+K16164+K16165+K16172+K16173</f>
        <v>0</v>
      </c>
      <c r="L16120" s="90">
        <f t="shared" si="3952"/>
        <v>0</v>
      </c>
      <c r="M16120" s="92">
        <f>M16121+M16122+M16125+M16161+M16162+M16163+M16164+M16165+M16172+M16173</f>
        <v>0</v>
      </c>
      <c r="N16120" s="92">
        <f>N16121+N16122+N16125+N16161+N16162+N16163+N16164+N16165+N16172+N16173</f>
        <v>0</v>
      </c>
      <c r="O16120" s="82" t="s">
        <v>146</v>
      </c>
      <c r="R16120" s="352">
        <f>L16350-[1]გადასახდელები!L14740</f>
        <v>0</v>
      </c>
    </row>
    <row r="16121" spans="2:18" hidden="1">
      <c r="B16121" s="36" t="str">
        <f t="shared" si="3953"/>
        <v>b</v>
      </c>
      <c r="C16121" s="42">
        <v>4</v>
      </c>
      <c r="D16121" s="42"/>
      <c r="F16121" s="343" t="s">
        <v>531</v>
      </c>
      <c r="G16121" s="47" t="s">
        <v>176</v>
      </c>
      <c r="H16121" s="103"/>
      <c r="I16121" s="94">
        <f t="shared" si="3951"/>
        <v>0</v>
      </c>
      <c r="J16121" s="104"/>
      <c r="K16121" s="104"/>
      <c r="L16121" s="94">
        <f t="shared" si="3952"/>
        <v>0</v>
      </c>
      <c r="M16121" s="104"/>
      <c r="N16121" s="104"/>
      <c r="R16121" s="352">
        <f>L16351-[1]გადასახდელები!L14741</f>
        <v>0</v>
      </c>
    </row>
    <row r="16122" spans="2:18" ht="20.25" hidden="1">
      <c r="B16122" s="36" t="str">
        <f t="shared" si="3953"/>
        <v>b</v>
      </c>
      <c r="C16122" s="42">
        <v>4</v>
      </c>
      <c r="D16122" s="42"/>
      <c r="F16122" s="342" t="s">
        <v>532</v>
      </c>
      <c r="G16122" s="47" t="s">
        <v>177</v>
      </c>
      <c r="H16122" s="93">
        <f>SUM(H16123:H16124)</f>
        <v>0</v>
      </c>
      <c r="I16122" s="94">
        <f t="shared" si="3951"/>
        <v>0</v>
      </c>
      <c r="J16122" s="95">
        <f>SUM(J16123:J16124)</f>
        <v>0</v>
      </c>
      <c r="K16122" s="95">
        <f>SUM(K16123:K16124)</f>
        <v>0</v>
      </c>
      <c r="L16122" s="94">
        <f t="shared" si="3952"/>
        <v>0</v>
      </c>
      <c r="M16122" s="95">
        <f>SUM(M16123:M16124)</f>
        <v>0</v>
      </c>
      <c r="N16122" s="95">
        <f>SUM(N16123:N16124)</f>
        <v>0</v>
      </c>
      <c r="O16122" s="82" t="s">
        <v>146</v>
      </c>
      <c r="R16122" s="352">
        <f>L16352-[1]გადასახდელები!L14742</f>
        <v>0</v>
      </c>
    </row>
    <row r="16123" spans="2:18" hidden="1">
      <c r="B16123" s="36" t="str">
        <f t="shared" si="3953"/>
        <v>b</v>
      </c>
      <c r="C16123" s="42">
        <v>5</v>
      </c>
      <c r="D16123" s="42"/>
      <c r="F16123" s="343" t="s">
        <v>533</v>
      </c>
      <c r="G16123" s="48" t="s">
        <v>178</v>
      </c>
      <c r="H16123" s="101"/>
      <c r="I16123" s="97">
        <f t="shared" si="3951"/>
        <v>0</v>
      </c>
      <c r="J16123" s="102"/>
      <c r="K16123" s="102"/>
      <c r="L16123" s="97">
        <f t="shared" si="3952"/>
        <v>0</v>
      </c>
      <c r="M16123" s="102"/>
      <c r="N16123" s="102"/>
      <c r="R16123" s="352">
        <f>L16353-[1]გადასახდელები!L14743</f>
        <v>0</v>
      </c>
    </row>
    <row r="16124" spans="2:18" hidden="1">
      <c r="B16124" s="36" t="str">
        <f t="shared" si="3953"/>
        <v>b</v>
      </c>
      <c r="C16124" s="42">
        <v>5</v>
      </c>
      <c r="D16124" s="42"/>
      <c r="F16124" s="343" t="s">
        <v>598</v>
      </c>
      <c r="G16124" s="48" t="s">
        <v>179</v>
      </c>
      <c r="H16124" s="101"/>
      <c r="I16124" s="97">
        <f t="shared" si="3951"/>
        <v>0</v>
      </c>
      <c r="J16124" s="102"/>
      <c r="K16124" s="102"/>
      <c r="L16124" s="97">
        <f t="shared" si="3952"/>
        <v>0</v>
      </c>
      <c r="M16124" s="102"/>
      <c r="N16124" s="102"/>
      <c r="R16124" s="352">
        <f>L16354-[1]გადასახდელები!L14744</f>
        <v>0</v>
      </c>
    </row>
    <row r="16125" spans="2:18" ht="20.25" hidden="1">
      <c r="B16125" s="36" t="str">
        <f t="shared" si="3953"/>
        <v>b</v>
      </c>
      <c r="C16125" s="42">
        <v>4</v>
      </c>
      <c r="D16125" s="42"/>
      <c r="F16125" s="342" t="s">
        <v>534</v>
      </c>
      <c r="G16125" s="47" t="s">
        <v>180</v>
      </c>
      <c r="H16125" s="93">
        <f>H16126+H16127+H16128+H16129+H16141+H16145+H16146+H16147+H16148+H16149+H16150+H16151+H16159+H16160</f>
        <v>0</v>
      </c>
      <c r="I16125" s="94">
        <f t="shared" si="3951"/>
        <v>0</v>
      </c>
      <c r="J16125" s="95">
        <f>J16126+J16127+J16128+J16129+J16141+J16145+J16146+J16147+J16148+J16149+J16150+J16151+J16159+J16160</f>
        <v>0</v>
      </c>
      <c r="K16125" s="95">
        <f>K16126+K16127+K16128+K16129+K16141+K16145+K16146+K16147+K16148+K16149+K16150+K16151+K16159+K16160</f>
        <v>0</v>
      </c>
      <c r="L16125" s="94">
        <f t="shared" si="3952"/>
        <v>0</v>
      </c>
      <c r="M16125" s="95">
        <f>M16126+M16127+M16128+M16129+M16141+M16145+M16146+M16147+M16148+M16149+M16150+M16151+M16159+M16160</f>
        <v>0</v>
      </c>
      <c r="N16125" s="95">
        <f>N16126+N16127+N16128+N16129+N16141+N16145+N16146+N16147+N16148+N16149+N16150+N16151+N16159+N16160</f>
        <v>0</v>
      </c>
      <c r="O16125" s="82" t="s">
        <v>146</v>
      </c>
      <c r="R16125" s="352">
        <f>L16355-[1]გადასახდელები!L14745</f>
        <v>0</v>
      </c>
    </row>
    <row r="16126" spans="2:18" ht="60" hidden="1">
      <c r="B16126" s="36" t="str">
        <f t="shared" si="3953"/>
        <v>b</v>
      </c>
      <c r="C16126" s="42">
        <v>5</v>
      </c>
      <c r="D16126" s="42"/>
      <c r="F16126" s="343" t="s">
        <v>535</v>
      </c>
      <c r="G16126" s="48" t="s">
        <v>229</v>
      </c>
      <c r="H16126" s="101"/>
      <c r="I16126" s="97">
        <f t="shared" si="3951"/>
        <v>0</v>
      </c>
      <c r="J16126" s="102"/>
      <c r="K16126" s="102"/>
      <c r="L16126" s="97">
        <f t="shared" si="3952"/>
        <v>0</v>
      </c>
      <c r="M16126" s="102"/>
      <c r="N16126" s="102"/>
      <c r="R16126" s="352">
        <f>L16356-[1]გადასახდელები!L14746</f>
        <v>0</v>
      </c>
    </row>
    <row r="16127" spans="2:18" ht="30" hidden="1">
      <c r="B16127" s="36" t="str">
        <f t="shared" si="3953"/>
        <v>b</v>
      </c>
      <c r="C16127" s="42">
        <v>5</v>
      </c>
      <c r="D16127" s="42"/>
      <c r="F16127" s="343" t="s">
        <v>599</v>
      </c>
      <c r="G16127" s="49" t="s">
        <v>196</v>
      </c>
      <c r="H16127" s="101"/>
      <c r="I16127" s="97">
        <f t="shared" si="3951"/>
        <v>0</v>
      </c>
      <c r="J16127" s="102"/>
      <c r="K16127" s="102"/>
      <c r="L16127" s="97">
        <f t="shared" si="3952"/>
        <v>0</v>
      </c>
      <c r="M16127" s="102"/>
      <c r="N16127" s="102"/>
      <c r="R16127" s="352">
        <f>L16357-[1]გადასახდელები!L14747</f>
        <v>0</v>
      </c>
    </row>
    <row r="16128" spans="2:18" ht="75" hidden="1">
      <c r="B16128" s="36" t="str">
        <f t="shared" si="3953"/>
        <v>b</v>
      </c>
      <c r="C16128" s="42">
        <v>5</v>
      </c>
      <c r="D16128" s="42"/>
      <c r="F16128" s="343" t="s">
        <v>536</v>
      </c>
      <c r="G16128" s="49" t="s">
        <v>230</v>
      </c>
      <c r="H16128" s="101"/>
      <c r="I16128" s="97">
        <f t="shared" si="3951"/>
        <v>0</v>
      </c>
      <c r="J16128" s="102"/>
      <c r="K16128" s="102"/>
      <c r="L16128" s="97">
        <f t="shared" si="3952"/>
        <v>0</v>
      </c>
      <c r="M16128" s="102"/>
      <c r="N16128" s="102"/>
      <c r="R16128" s="352">
        <f>L16358-[1]გადასახდელები!L14748</f>
        <v>0</v>
      </c>
    </row>
    <row r="16129" spans="2:18" ht="30" hidden="1">
      <c r="B16129" s="36" t="str">
        <f t="shared" si="3953"/>
        <v>b</v>
      </c>
      <c r="C16129" s="42">
        <v>5</v>
      </c>
      <c r="D16129" s="42"/>
      <c r="F16129" s="342" t="s">
        <v>537</v>
      </c>
      <c r="G16129" s="48" t="s">
        <v>195</v>
      </c>
      <c r="H16129" s="96">
        <f>SUM(H16130:H16140)</f>
        <v>0</v>
      </c>
      <c r="I16129" s="97">
        <f t="shared" si="3951"/>
        <v>0</v>
      </c>
      <c r="J16129" s="98">
        <f>SUM(J16130:J16140)</f>
        <v>0</v>
      </c>
      <c r="K16129" s="98">
        <f>SUM(K16130:K16140)</f>
        <v>0</v>
      </c>
      <c r="L16129" s="97">
        <f t="shared" si="3952"/>
        <v>0</v>
      </c>
      <c r="M16129" s="98">
        <f>SUM(M16130:M16140)</f>
        <v>0</v>
      </c>
      <c r="N16129" s="98">
        <f>SUM(N16130:N16140)</f>
        <v>0</v>
      </c>
      <c r="O16129" s="82" t="s">
        <v>146</v>
      </c>
      <c r="R16129" s="352">
        <f>L16359-[1]გადასახდელები!L14749</f>
        <v>0</v>
      </c>
    </row>
    <row r="16130" spans="2:18" hidden="1">
      <c r="B16130" s="36" t="str">
        <f t="shared" si="3953"/>
        <v>b</v>
      </c>
      <c r="C16130" s="42">
        <v>6</v>
      </c>
      <c r="D16130" s="42"/>
      <c r="F16130" s="343" t="s">
        <v>600</v>
      </c>
      <c r="G16130" s="45" t="s">
        <v>181</v>
      </c>
      <c r="H16130" s="106"/>
      <c r="I16130" s="105">
        <f t="shared" si="3951"/>
        <v>0</v>
      </c>
      <c r="J16130" s="107"/>
      <c r="K16130" s="107"/>
      <c r="L16130" s="105">
        <f t="shared" si="3952"/>
        <v>0</v>
      </c>
      <c r="M16130" s="107"/>
      <c r="N16130" s="107"/>
      <c r="R16130" s="352">
        <f>L16360-[1]გადასახდელები!L14750</f>
        <v>0</v>
      </c>
    </row>
    <row r="16131" spans="2:18" hidden="1">
      <c r="B16131" s="36" t="str">
        <f t="shared" si="3953"/>
        <v>b</v>
      </c>
      <c r="C16131" s="42">
        <v>6</v>
      </c>
      <c r="D16131" s="42"/>
      <c r="F16131" s="343" t="s">
        <v>601</v>
      </c>
      <c r="G16131" s="45" t="s">
        <v>182</v>
      </c>
      <c r="H16131" s="106"/>
      <c r="I16131" s="105">
        <f t="shared" si="3951"/>
        <v>0</v>
      </c>
      <c r="J16131" s="107"/>
      <c r="K16131" s="107"/>
      <c r="L16131" s="105">
        <f t="shared" si="3952"/>
        <v>0</v>
      </c>
      <c r="M16131" s="107"/>
      <c r="N16131" s="107"/>
      <c r="R16131" s="352">
        <f>L16361-[1]გადასახდელები!L14751</f>
        <v>0</v>
      </c>
    </row>
    <row r="16132" spans="2:18" hidden="1">
      <c r="B16132" s="36" t="str">
        <f t="shared" si="3953"/>
        <v>b</v>
      </c>
      <c r="C16132" s="42">
        <v>6</v>
      </c>
      <c r="D16132" s="42"/>
      <c r="F16132" s="343" t="s">
        <v>602</v>
      </c>
      <c r="G16132" s="45" t="s">
        <v>183</v>
      </c>
      <c r="H16132" s="106"/>
      <c r="I16132" s="105">
        <f t="shared" si="3951"/>
        <v>0</v>
      </c>
      <c r="J16132" s="107"/>
      <c r="K16132" s="107"/>
      <c r="L16132" s="105">
        <f t="shared" si="3952"/>
        <v>0</v>
      </c>
      <c r="M16132" s="107"/>
      <c r="N16132" s="107"/>
      <c r="R16132" s="352">
        <f>L16362-[1]გადასახდელები!L14752</f>
        <v>0</v>
      </c>
    </row>
    <row r="16133" spans="2:18" hidden="1">
      <c r="B16133" s="36" t="str">
        <f t="shared" si="3953"/>
        <v>b</v>
      </c>
      <c r="C16133" s="42">
        <v>6</v>
      </c>
      <c r="D16133" s="42"/>
      <c r="F16133" s="343" t="s">
        <v>603</v>
      </c>
      <c r="G16133" s="45" t="s">
        <v>184</v>
      </c>
      <c r="H16133" s="106"/>
      <c r="I16133" s="105">
        <f t="shared" si="3951"/>
        <v>0</v>
      </c>
      <c r="J16133" s="107"/>
      <c r="K16133" s="107"/>
      <c r="L16133" s="105">
        <f t="shared" si="3952"/>
        <v>0</v>
      </c>
      <c r="M16133" s="107"/>
      <c r="N16133" s="107"/>
      <c r="R16133" s="352">
        <f>L16363-[1]გადასახდელები!L14753</f>
        <v>0</v>
      </c>
    </row>
    <row r="16134" spans="2:18" hidden="1">
      <c r="B16134" s="36" t="str">
        <f t="shared" si="3953"/>
        <v>b</v>
      </c>
      <c r="C16134" s="42">
        <v>6</v>
      </c>
      <c r="D16134" s="42"/>
      <c r="F16134" s="343" t="s">
        <v>538</v>
      </c>
      <c r="G16134" s="45" t="s">
        <v>185</v>
      </c>
      <c r="H16134" s="106"/>
      <c r="I16134" s="105">
        <f t="shared" si="3951"/>
        <v>0</v>
      </c>
      <c r="J16134" s="107"/>
      <c r="K16134" s="107"/>
      <c r="L16134" s="105">
        <f t="shared" si="3952"/>
        <v>0</v>
      </c>
      <c r="M16134" s="107"/>
      <c r="N16134" s="107"/>
      <c r="R16134" s="352">
        <f>L16364-[1]გადასახდელები!L14754</f>
        <v>0</v>
      </c>
    </row>
    <row r="16135" spans="2:18" hidden="1">
      <c r="B16135" s="36" t="str">
        <f t="shared" si="3953"/>
        <v>b</v>
      </c>
      <c r="C16135" s="42">
        <v>6</v>
      </c>
      <c r="D16135" s="42"/>
      <c r="F16135" s="343" t="s">
        <v>604</v>
      </c>
      <c r="G16135" s="45" t="s">
        <v>186</v>
      </c>
      <c r="H16135" s="106"/>
      <c r="I16135" s="105">
        <f t="shared" si="3951"/>
        <v>0</v>
      </c>
      <c r="J16135" s="107"/>
      <c r="K16135" s="107"/>
      <c r="L16135" s="105">
        <f t="shared" si="3952"/>
        <v>0</v>
      </c>
      <c r="M16135" s="107"/>
      <c r="N16135" s="107"/>
      <c r="R16135" s="352">
        <f>L16365-[1]გადასახდელები!L14755</f>
        <v>0</v>
      </c>
    </row>
    <row r="16136" spans="2:18" hidden="1">
      <c r="B16136" s="36" t="str">
        <f t="shared" si="3953"/>
        <v>b</v>
      </c>
      <c r="C16136" s="42">
        <v>6</v>
      </c>
      <c r="D16136" s="42"/>
      <c r="F16136" s="343" t="s">
        <v>605</v>
      </c>
      <c r="G16136" s="45" t="s">
        <v>187</v>
      </c>
      <c r="H16136" s="106"/>
      <c r="I16136" s="105">
        <f t="shared" si="3951"/>
        <v>0</v>
      </c>
      <c r="J16136" s="107"/>
      <c r="K16136" s="107"/>
      <c r="L16136" s="105">
        <f t="shared" si="3952"/>
        <v>0</v>
      </c>
      <c r="M16136" s="107"/>
      <c r="N16136" s="107"/>
      <c r="R16136" s="352">
        <f>L16366-[1]გადასახდელები!L14756</f>
        <v>0</v>
      </c>
    </row>
    <row r="16137" spans="2:18" hidden="1">
      <c r="B16137" s="36" t="str">
        <f t="shared" si="3953"/>
        <v>b</v>
      </c>
      <c r="C16137" s="42">
        <v>6</v>
      </c>
      <c r="D16137" s="42"/>
      <c r="F16137" s="343" t="s">
        <v>606</v>
      </c>
      <c r="G16137" s="45" t="s">
        <v>188</v>
      </c>
      <c r="H16137" s="106"/>
      <c r="I16137" s="105">
        <f t="shared" si="3951"/>
        <v>0</v>
      </c>
      <c r="J16137" s="107"/>
      <c r="K16137" s="107"/>
      <c r="L16137" s="105">
        <f t="shared" si="3952"/>
        <v>0</v>
      </c>
      <c r="M16137" s="107"/>
      <c r="N16137" s="107"/>
      <c r="R16137" s="352">
        <f>L16367-[1]გადასახდელები!L14757</f>
        <v>0</v>
      </c>
    </row>
    <row r="16138" spans="2:18" hidden="1">
      <c r="B16138" s="36" t="str">
        <f t="shared" si="3953"/>
        <v>b</v>
      </c>
      <c r="C16138" s="42">
        <v>6</v>
      </c>
      <c r="D16138" s="42"/>
      <c r="F16138" s="343" t="s">
        <v>607</v>
      </c>
      <c r="G16138" s="45" t="s">
        <v>189</v>
      </c>
      <c r="H16138" s="106"/>
      <c r="I16138" s="105">
        <f t="shared" si="3951"/>
        <v>0</v>
      </c>
      <c r="J16138" s="107"/>
      <c r="K16138" s="107"/>
      <c r="L16138" s="105">
        <f t="shared" si="3952"/>
        <v>0</v>
      </c>
      <c r="M16138" s="107"/>
      <c r="N16138" s="107"/>
      <c r="R16138" s="352">
        <f>L16368-[1]გადასახდელები!L14758</f>
        <v>0</v>
      </c>
    </row>
    <row r="16139" spans="2:18" ht="30" hidden="1">
      <c r="B16139" s="36" t="str">
        <f t="shared" si="3953"/>
        <v>b</v>
      </c>
      <c r="C16139" s="42">
        <v>6</v>
      </c>
      <c r="D16139" s="42"/>
      <c r="F16139" s="343" t="s">
        <v>608</v>
      </c>
      <c r="G16139" s="45" t="s">
        <v>190</v>
      </c>
      <c r="H16139" s="106"/>
      <c r="I16139" s="105">
        <f t="shared" si="3951"/>
        <v>0</v>
      </c>
      <c r="J16139" s="107"/>
      <c r="K16139" s="107"/>
      <c r="L16139" s="105">
        <f t="shared" si="3952"/>
        <v>0</v>
      </c>
      <c r="M16139" s="107"/>
      <c r="N16139" s="107"/>
      <c r="R16139" s="352">
        <f>L16369-[1]გადასახდელები!L14759</f>
        <v>0</v>
      </c>
    </row>
    <row r="16140" spans="2:18" ht="45" hidden="1">
      <c r="B16140" s="36" t="str">
        <f t="shared" si="3953"/>
        <v>b</v>
      </c>
      <c r="C16140" s="42">
        <v>6</v>
      </c>
      <c r="D16140" s="42"/>
      <c r="F16140" s="343" t="s">
        <v>539</v>
      </c>
      <c r="G16140" s="45" t="s">
        <v>231</v>
      </c>
      <c r="H16140" s="106"/>
      <c r="I16140" s="105">
        <f t="shared" si="3951"/>
        <v>0</v>
      </c>
      <c r="J16140" s="107"/>
      <c r="K16140" s="107"/>
      <c r="L16140" s="105">
        <f t="shared" si="3952"/>
        <v>0</v>
      </c>
      <c r="M16140" s="107"/>
      <c r="N16140" s="107"/>
      <c r="R16140" s="352">
        <f>L16370-[1]გადასახდელები!L14760</f>
        <v>0</v>
      </c>
    </row>
    <row r="16141" spans="2:18" ht="30" hidden="1">
      <c r="B16141" s="36" t="str">
        <f t="shared" si="3953"/>
        <v>b</v>
      </c>
      <c r="C16141" s="42">
        <v>5</v>
      </c>
      <c r="D16141" s="42"/>
      <c r="F16141" s="342" t="s">
        <v>609</v>
      </c>
      <c r="G16141" s="48" t="s">
        <v>197</v>
      </c>
      <c r="H16141" s="96">
        <f>SUM(H16142:H16144)</f>
        <v>0</v>
      </c>
      <c r="I16141" s="97">
        <f t="shared" si="3951"/>
        <v>0</v>
      </c>
      <c r="J16141" s="98">
        <f>SUM(J16142:J16144)</f>
        <v>0</v>
      </c>
      <c r="K16141" s="98">
        <f>SUM(K16142:K16144)</f>
        <v>0</v>
      </c>
      <c r="L16141" s="97">
        <f t="shared" si="3952"/>
        <v>0</v>
      </c>
      <c r="M16141" s="98">
        <f>SUM(M16142:M16144)</f>
        <v>0</v>
      </c>
      <c r="N16141" s="98">
        <f>SUM(N16142:N16144)</f>
        <v>0</v>
      </c>
      <c r="O16141" s="82" t="s">
        <v>146</v>
      </c>
      <c r="R16141" s="352">
        <f>L16371-[1]გადასახდელები!L14761</f>
        <v>0</v>
      </c>
    </row>
    <row r="16142" spans="2:18" hidden="1">
      <c r="B16142" s="36" t="str">
        <f t="shared" si="3953"/>
        <v>b</v>
      </c>
      <c r="C16142" s="42">
        <v>6</v>
      </c>
      <c r="D16142" s="42"/>
      <c r="F16142" s="343" t="s">
        <v>610</v>
      </c>
      <c r="G16142" s="45" t="s">
        <v>191</v>
      </c>
      <c r="H16142" s="106"/>
      <c r="I16142" s="105">
        <f t="shared" si="3951"/>
        <v>0</v>
      </c>
      <c r="J16142" s="107"/>
      <c r="K16142" s="107"/>
      <c r="L16142" s="105">
        <f t="shared" si="3952"/>
        <v>0</v>
      </c>
      <c r="M16142" s="107"/>
      <c r="N16142" s="107"/>
      <c r="R16142" s="352">
        <f>L16372-[1]გადასახდელები!L14762</f>
        <v>0</v>
      </c>
    </row>
    <row r="16143" spans="2:18" hidden="1">
      <c r="B16143" s="36" t="str">
        <f t="shared" si="3953"/>
        <v>b</v>
      </c>
      <c r="C16143" s="42">
        <v>6</v>
      </c>
      <c r="D16143" s="42"/>
      <c r="F16143" s="343" t="s">
        <v>611</v>
      </c>
      <c r="G16143" s="45" t="s">
        <v>192</v>
      </c>
      <c r="H16143" s="106"/>
      <c r="I16143" s="105">
        <f t="shared" si="3951"/>
        <v>0</v>
      </c>
      <c r="J16143" s="107"/>
      <c r="K16143" s="107"/>
      <c r="L16143" s="105">
        <f t="shared" si="3952"/>
        <v>0</v>
      </c>
      <c r="M16143" s="107"/>
      <c r="N16143" s="107"/>
      <c r="R16143" s="352">
        <f>L16373-[1]გადასახდელები!L14763</f>
        <v>0</v>
      </c>
    </row>
    <row r="16144" spans="2:18" ht="45" hidden="1">
      <c r="B16144" s="36" t="str">
        <f t="shared" si="3953"/>
        <v>b</v>
      </c>
      <c r="C16144" s="42">
        <v>6</v>
      </c>
      <c r="D16144" s="42"/>
      <c r="F16144" s="343" t="s">
        <v>612</v>
      </c>
      <c r="G16144" s="45" t="s">
        <v>232</v>
      </c>
      <c r="H16144" s="106"/>
      <c r="I16144" s="105">
        <f t="shared" si="3951"/>
        <v>0</v>
      </c>
      <c r="J16144" s="107"/>
      <c r="K16144" s="107"/>
      <c r="L16144" s="105">
        <f t="shared" si="3952"/>
        <v>0</v>
      </c>
      <c r="M16144" s="107"/>
      <c r="N16144" s="107"/>
      <c r="R16144" s="352">
        <f>L16374-[1]გადასახდელები!L14764</f>
        <v>0</v>
      </c>
    </row>
    <row r="16145" spans="2:18" ht="30" hidden="1">
      <c r="B16145" s="36" t="str">
        <f t="shared" si="3953"/>
        <v>b</v>
      </c>
      <c r="C16145" s="42">
        <v>5</v>
      </c>
      <c r="D16145" s="42"/>
      <c r="F16145" s="343" t="s">
        <v>613</v>
      </c>
      <c r="G16145" s="48" t="s">
        <v>233</v>
      </c>
      <c r="H16145" s="101"/>
      <c r="I16145" s="97">
        <f t="shared" si="3951"/>
        <v>0</v>
      </c>
      <c r="J16145" s="102"/>
      <c r="K16145" s="102"/>
      <c r="L16145" s="97">
        <f t="shared" si="3952"/>
        <v>0</v>
      </c>
      <c r="M16145" s="102"/>
      <c r="N16145" s="102"/>
      <c r="R16145" s="352">
        <f>L16375-[1]გადასახდელები!L14765</f>
        <v>0</v>
      </c>
    </row>
    <row r="16146" spans="2:18" ht="30" hidden="1">
      <c r="B16146" s="36" t="str">
        <f t="shared" si="3953"/>
        <v>b</v>
      </c>
      <c r="C16146" s="42">
        <v>5</v>
      </c>
      <c r="D16146" s="42"/>
      <c r="F16146" s="343" t="s">
        <v>614</v>
      </c>
      <c r="G16146" s="50" t="s">
        <v>367</v>
      </c>
      <c r="H16146" s="101"/>
      <c r="I16146" s="97">
        <f t="shared" si="3951"/>
        <v>0</v>
      </c>
      <c r="J16146" s="102"/>
      <c r="K16146" s="102"/>
      <c r="L16146" s="97">
        <f t="shared" si="3952"/>
        <v>0</v>
      </c>
      <c r="M16146" s="102"/>
      <c r="N16146" s="102"/>
      <c r="R16146" s="352">
        <f>L16376-[1]გადასახდელები!L14766</f>
        <v>0</v>
      </c>
    </row>
    <row r="16147" spans="2:18" ht="30" hidden="1">
      <c r="B16147" s="36" t="str">
        <f t="shared" si="3953"/>
        <v>b</v>
      </c>
      <c r="C16147" s="42">
        <v>5</v>
      </c>
      <c r="D16147" s="42"/>
      <c r="F16147" s="343" t="s">
        <v>540</v>
      </c>
      <c r="G16147" s="48" t="s">
        <v>234</v>
      </c>
      <c r="H16147" s="101"/>
      <c r="I16147" s="97">
        <f t="shared" si="3951"/>
        <v>0</v>
      </c>
      <c r="J16147" s="102"/>
      <c r="K16147" s="102"/>
      <c r="L16147" s="97">
        <f t="shared" si="3952"/>
        <v>0</v>
      </c>
      <c r="M16147" s="102"/>
      <c r="N16147" s="102"/>
      <c r="R16147" s="352">
        <f>L16377-[1]გადასახდელები!L14767</f>
        <v>0</v>
      </c>
    </row>
    <row r="16148" spans="2:18" ht="60" hidden="1">
      <c r="B16148" s="36" t="str">
        <f t="shared" si="3953"/>
        <v>b</v>
      </c>
      <c r="C16148" s="42">
        <v>5</v>
      </c>
      <c r="D16148" s="42"/>
      <c r="F16148" s="343" t="s">
        <v>541</v>
      </c>
      <c r="G16148" s="48" t="s">
        <v>235</v>
      </c>
      <c r="H16148" s="101"/>
      <c r="I16148" s="97">
        <f t="shared" si="3951"/>
        <v>0</v>
      </c>
      <c r="J16148" s="102"/>
      <c r="K16148" s="102"/>
      <c r="L16148" s="97">
        <f t="shared" si="3952"/>
        <v>0</v>
      </c>
      <c r="M16148" s="102"/>
      <c r="N16148" s="102"/>
      <c r="R16148" s="352">
        <f>L16378-[1]გადასახდელები!L14768</f>
        <v>0</v>
      </c>
    </row>
    <row r="16149" spans="2:18" hidden="1">
      <c r="B16149" s="36" t="str">
        <f t="shared" si="3953"/>
        <v>b</v>
      </c>
      <c r="C16149" s="42">
        <v>5</v>
      </c>
      <c r="D16149" s="42"/>
      <c r="F16149" s="343" t="s">
        <v>542</v>
      </c>
      <c r="G16149" s="48" t="s">
        <v>236</v>
      </c>
      <c r="H16149" s="101"/>
      <c r="I16149" s="97">
        <f t="shared" si="3951"/>
        <v>0</v>
      </c>
      <c r="J16149" s="102"/>
      <c r="K16149" s="102"/>
      <c r="L16149" s="97">
        <f t="shared" si="3952"/>
        <v>0</v>
      </c>
      <c r="M16149" s="102"/>
      <c r="N16149" s="102"/>
      <c r="R16149" s="352">
        <f>L16379-[1]გადასახდელები!L14769</f>
        <v>0</v>
      </c>
    </row>
    <row r="16150" spans="2:18" hidden="1">
      <c r="B16150" s="36" t="str">
        <f t="shared" si="3953"/>
        <v>b</v>
      </c>
      <c r="C16150" s="42">
        <v>5</v>
      </c>
      <c r="D16150" s="42"/>
      <c r="F16150" s="343" t="s">
        <v>543</v>
      </c>
      <c r="G16150" s="48" t="s">
        <v>237</v>
      </c>
      <c r="H16150" s="101"/>
      <c r="I16150" s="97">
        <f t="shared" si="3951"/>
        <v>0</v>
      </c>
      <c r="J16150" s="102"/>
      <c r="K16150" s="102"/>
      <c r="L16150" s="97">
        <f t="shared" si="3952"/>
        <v>0</v>
      </c>
      <c r="M16150" s="102"/>
      <c r="N16150" s="102"/>
      <c r="R16150" s="352">
        <f>L16380-[1]გადასახდელები!L14770</f>
        <v>0</v>
      </c>
    </row>
    <row r="16151" spans="2:18" ht="20.25" hidden="1">
      <c r="B16151" s="36" t="str">
        <f t="shared" si="3953"/>
        <v>b</v>
      </c>
      <c r="C16151" s="42">
        <v>5</v>
      </c>
      <c r="D16151" s="42"/>
      <c r="F16151" s="342" t="s">
        <v>544</v>
      </c>
      <c r="G16151" s="48" t="s">
        <v>238</v>
      </c>
      <c r="H16151" s="96">
        <f>SUM(H16152:H16158)</f>
        <v>0</v>
      </c>
      <c r="I16151" s="97">
        <f t="shared" si="3951"/>
        <v>0</v>
      </c>
      <c r="J16151" s="98">
        <f>SUM(J16152:J16158)</f>
        <v>0</v>
      </c>
      <c r="K16151" s="98">
        <f>SUM(K16152:K16158)</f>
        <v>0</v>
      </c>
      <c r="L16151" s="97">
        <f t="shared" si="3952"/>
        <v>0</v>
      </c>
      <c r="M16151" s="98">
        <f>SUM(M16152:M16158)</f>
        <v>0</v>
      </c>
      <c r="N16151" s="98">
        <f>SUM(N16152:N16158)</f>
        <v>0</v>
      </c>
      <c r="O16151" s="82" t="s">
        <v>146</v>
      </c>
      <c r="R16151" s="352">
        <f>L16381-[1]გადასახდელები!L14771</f>
        <v>0</v>
      </c>
    </row>
    <row r="16152" spans="2:18" hidden="1">
      <c r="B16152" s="36" t="str">
        <f t="shared" si="3953"/>
        <v>b</v>
      </c>
      <c r="C16152" s="42">
        <v>6</v>
      </c>
      <c r="D16152" s="42"/>
      <c r="F16152" s="343" t="s">
        <v>545</v>
      </c>
      <c r="G16152" s="45" t="s">
        <v>198</v>
      </c>
      <c r="H16152" s="106"/>
      <c r="I16152" s="105">
        <f t="shared" si="3951"/>
        <v>0</v>
      </c>
      <c r="J16152" s="107"/>
      <c r="K16152" s="107"/>
      <c r="L16152" s="105">
        <f t="shared" si="3952"/>
        <v>0</v>
      </c>
      <c r="M16152" s="107"/>
      <c r="N16152" s="107"/>
      <c r="R16152" s="352">
        <f>L16382-[1]გადასახდელები!L14772</f>
        <v>0</v>
      </c>
    </row>
    <row r="16153" spans="2:18" hidden="1">
      <c r="B16153" s="36" t="str">
        <f t="shared" si="3953"/>
        <v>b</v>
      </c>
      <c r="C16153" s="42">
        <v>6</v>
      </c>
      <c r="D16153" s="42"/>
      <c r="F16153" s="343" t="s">
        <v>546</v>
      </c>
      <c r="G16153" s="45" t="s">
        <v>199</v>
      </c>
      <c r="H16153" s="106"/>
      <c r="I16153" s="105">
        <f t="shared" si="3951"/>
        <v>0</v>
      </c>
      <c r="J16153" s="107"/>
      <c r="K16153" s="107"/>
      <c r="L16153" s="105">
        <f t="shared" si="3952"/>
        <v>0</v>
      </c>
      <c r="M16153" s="107"/>
      <c r="N16153" s="107"/>
      <c r="R16153" s="352">
        <f>L16383-[1]გადასახდელები!L14773</f>
        <v>0</v>
      </c>
    </row>
    <row r="16154" spans="2:18" hidden="1">
      <c r="B16154" s="36" t="str">
        <f t="shared" si="3953"/>
        <v>b</v>
      </c>
      <c r="C16154" s="42">
        <v>6</v>
      </c>
      <c r="D16154" s="42"/>
      <c r="F16154" s="343" t="s">
        <v>547</v>
      </c>
      <c r="G16154" s="45" t="s">
        <v>200</v>
      </c>
      <c r="H16154" s="106"/>
      <c r="I16154" s="105">
        <f t="shared" si="3951"/>
        <v>0</v>
      </c>
      <c r="J16154" s="107"/>
      <c r="K16154" s="107"/>
      <c r="L16154" s="105">
        <f t="shared" si="3952"/>
        <v>0</v>
      </c>
      <c r="M16154" s="107"/>
      <c r="N16154" s="107"/>
      <c r="R16154" s="352">
        <f>L16384-[1]გადასახდელები!L14774</f>
        <v>0</v>
      </c>
    </row>
    <row r="16155" spans="2:18" hidden="1">
      <c r="B16155" s="36" t="str">
        <f t="shared" si="3953"/>
        <v>b</v>
      </c>
      <c r="C16155" s="42">
        <v>6</v>
      </c>
      <c r="D16155" s="42"/>
      <c r="F16155" s="343" t="s">
        <v>615</v>
      </c>
      <c r="G16155" s="45" t="s">
        <v>201</v>
      </c>
      <c r="H16155" s="106"/>
      <c r="I16155" s="105">
        <f t="shared" si="3951"/>
        <v>0</v>
      </c>
      <c r="J16155" s="107"/>
      <c r="K16155" s="107"/>
      <c r="L16155" s="105">
        <f t="shared" si="3952"/>
        <v>0</v>
      </c>
      <c r="M16155" s="107"/>
      <c r="N16155" s="107"/>
      <c r="R16155" s="352">
        <f>L16385-[1]გადასახდელები!L14775</f>
        <v>0</v>
      </c>
    </row>
    <row r="16156" spans="2:18" ht="30" hidden="1">
      <c r="B16156" s="36" t="str">
        <f t="shared" si="3953"/>
        <v>b</v>
      </c>
      <c r="C16156" s="42">
        <v>6</v>
      </c>
      <c r="D16156" s="42"/>
      <c r="F16156" s="343" t="s">
        <v>548</v>
      </c>
      <c r="G16156" s="45" t="s">
        <v>239</v>
      </c>
      <c r="H16156" s="106"/>
      <c r="I16156" s="105">
        <f t="shared" si="3951"/>
        <v>0</v>
      </c>
      <c r="J16156" s="107"/>
      <c r="K16156" s="107"/>
      <c r="L16156" s="105">
        <f t="shared" si="3952"/>
        <v>0</v>
      </c>
      <c r="M16156" s="107"/>
      <c r="N16156" s="107"/>
      <c r="R16156" s="352">
        <f>L16386-[1]გადასახდელები!L14776</f>
        <v>0</v>
      </c>
    </row>
    <row r="16157" spans="2:18" ht="45" hidden="1">
      <c r="B16157" s="36" t="str">
        <f t="shared" si="3953"/>
        <v>b</v>
      </c>
      <c r="C16157" s="42">
        <v>6</v>
      </c>
      <c r="D16157" s="42"/>
      <c r="F16157" s="343" t="s">
        <v>616</v>
      </c>
      <c r="G16157" s="45" t="s">
        <v>240</v>
      </c>
      <c r="H16157" s="106"/>
      <c r="I16157" s="105">
        <f t="shared" si="3951"/>
        <v>0</v>
      </c>
      <c r="J16157" s="107"/>
      <c r="K16157" s="107"/>
      <c r="L16157" s="105">
        <f t="shared" si="3952"/>
        <v>0</v>
      </c>
      <c r="M16157" s="107"/>
      <c r="N16157" s="107"/>
      <c r="R16157" s="352">
        <f>L16387-[1]გადასახდელები!L14777</f>
        <v>0</v>
      </c>
    </row>
    <row r="16158" spans="2:18" ht="45" hidden="1">
      <c r="B16158" s="36" t="str">
        <f t="shared" si="3953"/>
        <v>b</v>
      </c>
      <c r="C16158" s="42">
        <v>6</v>
      </c>
      <c r="D16158" s="42"/>
      <c r="F16158" s="343" t="s">
        <v>617</v>
      </c>
      <c r="G16158" s="45" t="s">
        <v>241</v>
      </c>
      <c r="H16158" s="106"/>
      <c r="I16158" s="105">
        <f t="shared" si="3951"/>
        <v>0</v>
      </c>
      <c r="J16158" s="107"/>
      <c r="K16158" s="107"/>
      <c r="L16158" s="105">
        <f t="shared" si="3952"/>
        <v>0</v>
      </c>
      <c r="M16158" s="107"/>
      <c r="N16158" s="107"/>
      <c r="R16158" s="352">
        <f>L16388-[1]გადასახდელები!L14778</f>
        <v>0</v>
      </c>
    </row>
    <row r="16159" spans="2:18" ht="45" hidden="1">
      <c r="B16159" s="36" t="str">
        <f t="shared" si="3953"/>
        <v>b</v>
      </c>
      <c r="C16159" s="42">
        <v>5</v>
      </c>
      <c r="D16159" s="42"/>
      <c r="F16159" s="343" t="s">
        <v>618</v>
      </c>
      <c r="G16159" s="48" t="s">
        <v>242</v>
      </c>
      <c r="H16159" s="109"/>
      <c r="I16159" s="97">
        <f t="shared" si="3951"/>
        <v>0</v>
      </c>
      <c r="J16159" s="110"/>
      <c r="K16159" s="110"/>
      <c r="L16159" s="97">
        <f t="shared" si="3952"/>
        <v>0</v>
      </c>
      <c r="M16159" s="110"/>
      <c r="N16159" s="110"/>
      <c r="R16159" s="352">
        <f>L16389-[1]გადასახდელები!L14779</f>
        <v>0</v>
      </c>
    </row>
    <row r="16160" spans="2:18" ht="30" hidden="1">
      <c r="B16160" s="36" t="str">
        <f t="shared" si="3953"/>
        <v>b</v>
      </c>
      <c r="C16160" s="42">
        <v>5</v>
      </c>
      <c r="D16160" s="42"/>
      <c r="F16160" s="343" t="s">
        <v>549</v>
      </c>
      <c r="G16160" s="48" t="s">
        <v>243</v>
      </c>
      <c r="H16160" s="109"/>
      <c r="I16160" s="97">
        <f t="shared" si="3951"/>
        <v>0</v>
      </c>
      <c r="J16160" s="110"/>
      <c r="K16160" s="110"/>
      <c r="L16160" s="97">
        <f t="shared" si="3952"/>
        <v>0</v>
      </c>
      <c r="M16160" s="110"/>
      <c r="N16160" s="110"/>
      <c r="R16160" s="352">
        <f>L16390-[1]გადასახდელები!L14780</f>
        <v>0</v>
      </c>
    </row>
    <row r="16161" spans="2:18" hidden="1">
      <c r="B16161" s="36" t="str">
        <f t="shared" si="3953"/>
        <v>b</v>
      </c>
      <c r="C16161" s="42">
        <v>4</v>
      </c>
      <c r="D16161" s="42"/>
      <c r="F16161" s="343" t="s">
        <v>550</v>
      </c>
      <c r="G16161" s="47" t="s">
        <v>244</v>
      </c>
      <c r="H16161" s="103"/>
      <c r="I16161" s="108">
        <f t="shared" si="3951"/>
        <v>0</v>
      </c>
      <c r="J16161" s="104"/>
      <c r="K16161" s="104"/>
      <c r="L16161" s="108">
        <f t="shared" si="3952"/>
        <v>0</v>
      </c>
      <c r="M16161" s="104"/>
      <c r="N16161" s="104"/>
      <c r="R16161" s="352">
        <f>L16391-[1]გადასახდელები!L14781</f>
        <v>0</v>
      </c>
    </row>
    <row r="16162" spans="2:18" hidden="1">
      <c r="B16162" s="36" t="str">
        <f t="shared" si="3953"/>
        <v>b</v>
      </c>
      <c r="C16162" s="42">
        <v>4</v>
      </c>
      <c r="D16162" s="42"/>
      <c r="F16162" s="343" t="s">
        <v>619</v>
      </c>
      <c r="G16162" s="47" t="s">
        <v>245</v>
      </c>
      <c r="H16162" s="103"/>
      <c r="I16162" s="108">
        <f t="shared" si="3951"/>
        <v>0</v>
      </c>
      <c r="J16162" s="104"/>
      <c r="K16162" s="104"/>
      <c r="L16162" s="108">
        <f t="shared" si="3952"/>
        <v>0</v>
      </c>
      <c r="M16162" s="104"/>
      <c r="N16162" s="104"/>
      <c r="R16162" s="352">
        <f>L16392-[1]გადასახდელები!L14782</f>
        <v>0</v>
      </c>
    </row>
    <row r="16163" spans="2:18" hidden="1">
      <c r="B16163" s="36" t="str">
        <f t="shared" si="3953"/>
        <v>b</v>
      </c>
      <c r="C16163" s="42">
        <v>4</v>
      </c>
      <c r="D16163" s="42"/>
      <c r="F16163" s="343" t="s">
        <v>620</v>
      </c>
      <c r="G16163" s="47" t="s">
        <v>246</v>
      </c>
      <c r="H16163" s="103"/>
      <c r="I16163" s="108">
        <f t="shared" si="3951"/>
        <v>0</v>
      </c>
      <c r="J16163" s="104"/>
      <c r="K16163" s="104"/>
      <c r="L16163" s="108">
        <f t="shared" si="3952"/>
        <v>0</v>
      </c>
      <c r="M16163" s="104"/>
      <c r="N16163" s="104"/>
      <c r="R16163" s="352">
        <f>L16393-[1]გადასახდელები!L14783</f>
        <v>0</v>
      </c>
    </row>
    <row r="16164" spans="2:18" ht="45" hidden="1">
      <c r="B16164" s="36" t="str">
        <f t="shared" si="3953"/>
        <v>b</v>
      </c>
      <c r="C16164" s="42">
        <v>4</v>
      </c>
      <c r="D16164" s="42"/>
      <c r="F16164" s="343" t="s">
        <v>551</v>
      </c>
      <c r="G16164" s="47" t="s">
        <v>247</v>
      </c>
      <c r="H16164" s="103"/>
      <c r="I16164" s="108">
        <f t="shared" si="3951"/>
        <v>0</v>
      </c>
      <c r="J16164" s="104"/>
      <c r="K16164" s="104"/>
      <c r="L16164" s="108">
        <f t="shared" si="3952"/>
        <v>0</v>
      </c>
      <c r="M16164" s="104"/>
      <c r="N16164" s="104"/>
      <c r="R16164" s="352">
        <f>L16394-[1]გადასახდელები!L14784</f>
        <v>0</v>
      </c>
    </row>
    <row r="16165" spans="2:18" ht="45" hidden="1">
      <c r="B16165" s="36" t="str">
        <f t="shared" si="3953"/>
        <v>b</v>
      </c>
      <c r="C16165" s="42">
        <v>4</v>
      </c>
      <c r="D16165" s="42"/>
      <c r="F16165" s="342" t="s">
        <v>552</v>
      </c>
      <c r="G16165" s="47" t="s">
        <v>248</v>
      </c>
      <c r="H16165" s="93">
        <f>SUM(H16166:H16171)</f>
        <v>0</v>
      </c>
      <c r="I16165" s="94">
        <f t="shared" si="3951"/>
        <v>0</v>
      </c>
      <c r="J16165" s="95">
        <f>SUM(J16166:J16171)</f>
        <v>0</v>
      </c>
      <c r="K16165" s="95">
        <f>SUM(K16166:K16171)</f>
        <v>0</v>
      </c>
      <c r="L16165" s="94">
        <f t="shared" si="3952"/>
        <v>0</v>
      </c>
      <c r="M16165" s="95">
        <f>SUM(M16166:M16171)</f>
        <v>0</v>
      </c>
      <c r="N16165" s="95">
        <f>SUM(N16166:N16171)</f>
        <v>0</v>
      </c>
      <c r="O16165" s="82" t="s">
        <v>146</v>
      </c>
      <c r="R16165" s="352">
        <f>L16395-[1]გადასახდელები!L14785</f>
        <v>0</v>
      </c>
    </row>
    <row r="16166" spans="2:18" hidden="1">
      <c r="B16166" s="36" t="str">
        <f t="shared" si="3953"/>
        <v>b</v>
      </c>
      <c r="C16166" s="42">
        <v>5</v>
      </c>
      <c r="D16166" s="42"/>
      <c r="F16166" s="343" t="s">
        <v>553</v>
      </c>
      <c r="G16166" s="48" t="s">
        <v>249</v>
      </c>
      <c r="H16166" s="109"/>
      <c r="I16166" s="97">
        <f t="shared" si="3951"/>
        <v>0</v>
      </c>
      <c r="J16166" s="110"/>
      <c r="K16166" s="110"/>
      <c r="L16166" s="97">
        <f t="shared" si="3952"/>
        <v>0</v>
      </c>
      <c r="M16166" s="110"/>
      <c r="N16166" s="110"/>
      <c r="Q16166" s="17">
        <f>82+55</f>
        <v>137</v>
      </c>
      <c r="R16166" s="352">
        <f>L16396-[1]გადასახდელები!L14786</f>
        <v>0</v>
      </c>
    </row>
    <row r="16167" spans="2:18" hidden="1">
      <c r="B16167" s="36" t="str">
        <f t="shared" si="3953"/>
        <v>b</v>
      </c>
      <c r="C16167" s="42">
        <v>5</v>
      </c>
      <c r="D16167" s="42"/>
      <c r="F16167" s="343" t="s">
        <v>554</v>
      </c>
      <c r="G16167" s="48" t="s">
        <v>250</v>
      </c>
      <c r="H16167" s="109"/>
      <c r="I16167" s="97">
        <f t="shared" si="3951"/>
        <v>0</v>
      </c>
      <c r="J16167" s="110"/>
      <c r="K16167" s="110"/>
      <c r="L16167" s="97">
        <f t="shared" si="3952"/>
        <v>0</v>
      </c>
      <c r="M16167" s="110"/>
      <c r="N16167" s="110"/>
      <c r="R16167" s="352">
        <f>L16397-[1]გადასახდელები!L14787</f>
        <v>0</v>
      </c>
    </row>
    <row r="16168" spans="2:18" ht="30" hidden="1">
      <c r="B16168" s="36" t="str">
        <f t="shared" si="3953"/>
        <v>b</v>
      </c>
      <c r="C16168" s="42">
        <v>5</v>
      </c>
      <c r="D16168" s="42"/>
      <c r="F16168" s="343" t="s">
        <v>555</v>
      </c>
      <c r="G16168" s="48" t="s">
        <v>251</v>
      </c>
      <c r="H16168" s="109"/>
      <c r="I16168" s="97">
        <f t="shared" si="3951"/>
        <v>0</v>
      </c>
      <c r="J16168" s="110"/>
      <c r="K16168" s="110"/>
      <c r="L16168" s="97">
        <f t="shared" si="3952"/>
        <v>0</v>
      </c>
      <c r="M16168" s="110"/>
      <c r="N16168" s="110"/>
      <c r="R16168" s="352">
        <f>L16398-[1]გადასახდელები!L14788</f>
        <v>0</v>
      </c>
    </row>
    <row r="16169" spans="2:18" ht="30" hidden="1">
      <c r="B16169" s="36" t="str">
        <f t="shared" si="3953"/>
        <v>b</v>
      </c>
      <c r="C16169" s="42">
        <v>5</v>
      </c>
      <c r="D16169" s="42"/>
      <c r="F16169" s="343" t="s">
        <v>621</v>
      </c>
      <c r="G16169" s="48" t="s">
        <v>252</v>
      </c>
      <c r="H16169" s="109"/>
      <c r="I16169" s="97">
        <f t="shared" si="3951"/>
        <v>0</v>
      </c>
      <c r="J16169" s="110"/>
      <c r="K16169" s="110"/>
      <c r="L16169" s="97">
        <f t="shared" si="3952"/>
        <v>0</v>
      </c>
      <c r="M16169" s="110"/>
      <c r="N16169" s="110"/>
      <c r="R16169" s="352">
        <f>L16399-[1]გადასახდელები!L14789</f>
        <v>0</v>
      </c>
    </row>
    <row r="16170" spans="2:18" ht="30" hidden="1">
      <c r="B16170" s="36" t="str">
        <f t="shared" si="3953"/>
        <v>b</v>
      </c>
      <c r="C16170" s="42">
        <v>5</v>
      </c>
      <c r="D16170" s="42"/>
      <c r="F16170" s="343" t="s">
        <v>622</v>
      </c>
      <c r="G16170" s="48" t="s">
        <v>253</v>
      </c>
      <c r="H16170" s="109"/>
      <c r="I16170" s="97">
        <f t="shared" ref="I16170:I16233" si="3954">J16170+K16170</f>
        <v>0</v>
      </c>
      <c r="J16170" s="110"/>
      <c r="K16170" s="110"/>
      <c r="L16170" s="97">
        <f t="shared" ref="L16170:L16233" si="3955">M16170+N16170</f>
        <v>0</v>
      </c>
      <c r="M16170" s="110"/>
      <c r="N16170" s="110"/>
      <c r="R16170" s="352">
        <f>L16400-[1]გადასახდელები!L14790</f>
        <v>0</v>
      </c>
    </row>
    <row r="16171" spans="2:18" ht="45" hidden="1">
      <c r="B16171" s="36" t="str">
        <f t="shared" ref="B16171:B16234" si="3956">IF(H16171+I16171+L16171&gt;0,"a","b")</f>
        <v>b</v>
      </c>
      <c r="C16171" s="42">
        <v>5</v>
      </c>
      <c r="D16171" s="42"/>
      <c r="F16171" s="343" t="s">
        <v>556</v>
      </c>
      <c r="G16171" s="48" t="s">
        <v>254</v>
      </c>
      <c r="H16171" s="109"/>
      <c r="I16171" s="97">
        <f t="shared" si="3954"/>
        <v>0</v>
      </c>
      <c r="J16171" s="110"/>
      <c r="K16171" s="110"/>
      <c r="L16171" s="97">
        <f t="shared" si="3955"/>
        <v>0</v>
      </c>
      <c r="M16171" s="110"/>
      <c r="N16171" s="110"/>
      <c r="R16171" s="352">
        <f>L16401-[1]გადასახდელები!L14791</f>
        <v>0</v>
      </c>
    </row>
    <row r="16172" spans="2:18" ht="30" hidden="1">
      <c r="B16172" s="36" t="str">
        <f t="shared" si="3956"/>
        <v>b</v>
      </c>
      <c r="C16172" s="42">
        <v>4</v>
      </c>
      <c r="D16172" s="42"/>
      <c r="F16172" s="343" t="s">
        <v>623</v>
      </c>
      <c r="G16172" s="47" t="s">
        <v>255</v>
      </c>
      <c r="H16172" s="103"/>
      <c r="I16172" s="94">
        <f t="shared" si="3954"/>
        <v>0</v>
      </c>
      <c r="J16172" s="104"/>
      <c r="K16172" s="104"/>
      <c r="L16172" s="94">
        <f t="shared" si="3955"/>
        <v>0</v>
      </c>
      <c r="M16172" s="104"/>
      <c r="N16172" s="104"/>
      <c r="R16172" s="352">
        <f>L16402-[1]გადასახდელები!L14792</f>
        <v>0</v>
      </c>
    </row>
    <row r="16173" spans="2:18" ht="20.25" hidden="1">
      <c r="B16173" s="36" t="str">
        <f t="shared" si="3956"/>
        <v>b</v>
      </c>
      <c r="C16173" s="42">
        <v>4</v>
      </c>
      <c r="D16173" s="42"/>
      <c r="F16173" s="342" t="s">
        <v>557</v>
      </c>
      <c r="G16173" s="47" t="s">
        <v>256</v>
      </c>
      <c r="H16173" s="93">
        <f>SUM(H16174:H16186)</f>
        <v>0</v>
      </c>
      <c r="I16173" s="94">
        <f t="shared" si="3954"/>
        <v>0</v>
      </c>
      <c r="J16173" s="95">
        <f>SUM(J16174:J16186)</f>
        <v>0</v>
      </c>
      <c r="K16173" s="95">
        <f>SUM(K16174:K16186)</f>
        <v>0</v>
      </c>
      <c r="L16173" s="94">
        <f t="shared" si="3955"/>
        <v>0</v>
      </c>
      <c r="M16173" s="95">
        <f>SUM(M16174:M16186)</f>
        <v>0</v>
      </c>
      <c r="N16173" s="95">
        <f>SUM(N16174:N16186)</f>
        <v>0</v>
      </c>
      <c r="O16173" s="82" t="s">
        <v>146</v>
      </c>
      <c r="R16173" s="352">
        <f>L16403-[1]გადასახდელები!L14793</f>
        <v>0</v>
      </c>
    </row>
    <row r="16174" spans="2:18" hidden="1">
      <c r="B16174" s="36" t="str">
        <f t="shared" si="3956"/>
        <v>b</v>
      </c>
      <c r="C16174" s="42">
        <v>5</v>
      </c>
      <c r="D16174" s="42"/>
      <c r="F16174" s="343" t="s">
        <v>624</v>
      </c>
      <c r="G16174" s="48" t="s">
        <v>257</v>
      </c>
      <c r="H16174" s="109"/>
      <c r="I16174" s="97">
        <f t="shared" si="3954"/>
        <v>0</v>
      </c>
      <c r="J16174" s="110"/>
      <c r="K16174" s="110"/>
      <c r="L16174" s="97">
        <f t="shared" si="3955"/>
        <v>0</v>
      </c>
      <c r="M16174" s="110"/>
      <c r="N16174" s="110"/>
      <c r="R16174" s="352">
        <f>L16404-[1]გადასახდელები!L14794</f>
        <v>0</v>
      </c>
    </row>
    <row r="16175" spans="2:18" ht="30" hidden="1">
      <c r="B16175" s="36" t="str">
        <f t="shared" si="3956"/>
        <v>b</v>
      </c>
      <c r="C16175" s="42">
        <v>5</v>
      </c>
      <c r="D16175" s="42"/>
      <c r="F16175" s="343" t="s">
        <v>625</v>
      </c>
      <c r="G16175" s="48" t="s">
        <v>258</v>
      </c>
      <c r="H16175" s="109"/>
      <c r="I16175" s="97">
        <f t="shared" si="3954"/>
        <v>0</v>
      </c>
      <c r="J16175" s="110"/>
      <c r="K16175" s="110"/>
      <c r="L16175" s="97">
        <f t="shared" si="3955"/>
        <v>0</v>
      </c>
      <c r="M16175" s="110"/>
      <c r="N16175" s="110"/>
      <c r="R16175" s="352">
        <f>L16405-[1]გადასახდელები!L14795</f>
        <v>0</v>
      </c>
    </row>
    <row r="16176" spans="2:18" hidden="1">
      <c r="B16176" s="36" t="str">
        <f t="shared" si="3956"/>
        <v>b</v>
      </c>
      <c r="C16176" s="42">
        <v>5</v>
      </c>
      <c r="D16176" s="42"/>
      <c r="F16176" s="343" t="s">
        <v>558</v>
      </c>
      <c r="G16176" s="48" t="s">
        <v>259</v>
      </c>
      <c r="H16176" s="109"/>
      <c r="I16176" s="97">
        <f t="shared" si="3954"/>
        <v>0</v>
      </c>
      <c r="J16176" s="110"/>
      <c r="K16176" s="110"/>
      <c r="L16176" s="97">
        <f t="shared" si="3955"/>
        <v>0</v>
      </c>
      <c r="M16176" s="110"/>
      <c r="N16176" s="110"/>
      <c r="R16176" s="352">
        <f>L16406-[1]გადასახდელები!L14796</f>
        <v>0</v>
      </c>
    </row>
    <row r="16177" spans="2:18" ht="45" hidden="1">
      <c r="B16177" s="36" t="str">
        <f t="shared" si="3956"/>
        <v>b</v>
      </c>
      <c r="C16177" s="42">
        <v>5</v>
      </c>
      <c r="D16177" s="42"/>
      <c r="F16177" s="343" t="s">
        <v>626</v>
      </c>
      <c r="G16177" s="48" t="s">
        <v>260</v>
      </c>
      <c r="H16177" s="109"/>
      <c r="I16177" s="97">
        <f t="shared" si="3954"/>
        <v>0</v>
      </c>
      <c r="J16177" s="110"/>
      <c r="K16177" s="110"/>
      <c r="L16177" s="97">
        <f t="shared" si="3955"/>
        <v>0</v>
      </c>
      <c r="M16177" s="110"/>
      <c r="N16177" s="110"/>
      <c r="R16177" s="352">
        <f>L16407-[1]გადასახდელები!L14797</f>
        <v>0</v>
      </c>
    </row>
    <row r="16178" spans="2:18" hidden="1">
      <c r="B16178" s="36" t="str">
        <f t="shared" si="3956"/>
        <v>b</v>
      </c>
      <c r="C16178" s="42">
        <v>5</v>
      </c>
      <c r="D16178" s="42"/>
      <c r="F16178" s="343" t="s">
        <v>627</v>
      </c>
      <c r="G16178" s="48" t="s">
        <v>261</v>
      </c>
      <c r="H16178" s="109"/>
      <c r="I16178" s="97">
        <f t="shared" si="3954"/>
        <v>0</v>
      </c>
      <c r="J16178" s="110"/>
      <c r="K16178" s="110"/>
      <c r="L16178" s="97">
        <f t="shared" si="3955"/>
        <v>0</v>
      </c>
      <c r="M16178" s="110"/>
      <c r="N16178" s="110"/>
      <c r="R16178" s="352">
        <f>L16408-[1]გადასახდელები!L14798</f>
        <v>0</v>
      </c>
    </row>
    <row r="16179" spans="2:18" ht="45" hidden="1">
      <c r="B16179" s="36" t="str">
        <f t="shared" si="3956"/>
        <v>b</v>
      </c>
      <c r="C16179" s="42">
        <v>5</v>
      </c>
      <c r="D16179" s="42"/>
      <c r="F16179" s="343" t="s">
        <v>628</v>
      </c>
      <c r="G16179" s="48" t="s">
        <v>262</v>
      </c>
      <c r="H16179" s="109"/>
      <c r="I16179" s="97">
        <f t="shared" si="3954"/>
        <v>0</v>
      </c>
      <c r="J16179" s="110"/>
      <c r="K16179" s="110"/>
      <c r="L16179" s="97">
        <f t="shared" si="3955"/>
        <v>0</v>
      </c>
      <c r="M16179" s="110"/>
      <c r="N16179" s="110"/>
      <c r="R16179" s="352">
        <f>L16409-[1]გადასახდელები!L14799</f>
        <v>0</v>
      </c>
    </row>
    <row r="16180" spans="2:18" ht="30" hidden="1">
      <c r="B16180" s="36" t="str">
        <f t="shared" si="3956"/>
        <v>b</v>
      </c>
      <c r="C16180" s="42">
        <v>5</v>
      </c>
      <c r="D16180" s="42"/>
      <c r="F16180" s="343" t="s">
        <v>629</v>
      </c>
      <c r="G16180" s="48" t="s">
        <v>263</v>
      </c>
      <c r="H16180" s="109"/>
      <c r="I16180" s="97">
        <f t="shared" si="3954"/>
        <v>0</v>
      </c>
      <c r="J16180" s="110"/>
      <c r="K16180" s="110"/>
      <c r="L16180" s="97">
        <f t="shared" si="3955"/>
        <v>0</v>
      </c>
      <c r="M16180" s="110"/>
      <c r="N16180" s="110"/>
      <c r="R16180" s="352">
        <f>L16410-[1]გადასახდელები!L14800</f>
        <v>0</v>
      </c>
    </row>
    <row r="16181" spans="2:18" hidden="1">
      <c r="B16181" s="36" t="str">
        <f t="shared" si="3956"/>
        <v>b</v>
      </c>
      <c r="C16181" s="42">
        <v>5</v>
      </c>
      <c r="D16181" s="42"/>
      <c r="F16181" s="343" t="s">
        <v>630</v>
      </c>
      <c r="G16181" s="48" t="s">
        <v>264</v>
      </c>
      <c r="H16181" s="109"/>
      <c r="I16181" s="97">
        <f t="shared" si="3954"/>
        <v>0</v>
      </c>
      <c r="J16181" s="110"/>
      <c r="K16181" s="110"/>
      <c r="L16181" s="97">
        <f t="shared" si="3955"/>
        <v>0</v>
      </c>
      <c r="M16181" s="110"/>
      <c r="N16181" s="110"/>
      <c r="R16181" s="352">
        <f>L16411-[1]გადასახდელები!L14801</f>
        <v>0</v>
      </c>
    </row>
    <row r="16182" spans="2:18" hidden="1">
      <c r="B16182" s="36" t="str">
        <f t="shared" si="3956"/>
        <v>b</v>
      </c>
      <c r="C16182" s="42">
        <v>5</v>
      </c>
      <c r="D16182" s="42"/>
      <c r="F16182" s="343" t="s">
        <v>631</v>
      </c>
      <c r="G16182" s="48" t="s">
        <v>265</v>
      </c>
      <c r="H16182" s="109"/>
      <c r="I16182" s="97">
        <f t="shared" si="3954"/>
        <v>0</v>
      </c>
      <c r="J16182" s="110"/>
      <c r="K16182" s="110"/>
      <c r="L16182" s="97">
        <f t="shared" si="3955"/>
        <v>0</v>
      </c>
      <c r="M16182" s="110"/>
      <c r="N16182" s="110"/>
      <c r="R16182" s="352">
        <f>L16412-[1]გადასახდელები!L14802</f>
        <v>0</v>
      </c>
    </row>
    <row r="16183" spans="2:18" hidden="1">
      <c r="B16183" s="36" t="str">
        <f t="shared" si="3956"/>
        <v>b</v>
      </c>
      <c r="C16183" s="42">
        <v>5</v>
      </c>
      <c r="D16183" s="42"/>
      <c r="F16183" s="343" t="s">
        <v>559</v>
      </c>
      <c r="G16183" s="48" t="s">
        <v>266</v>
      </c>
      <c r="H16183" s="109"/>
      <c r="I16183" s="97">
        <f t="shared" si="3954"/>
        <v>0</v>
      </c>
      <c r="J16183" s="110"/>
      <c r="K16183" s="110"/>
      <c r="L16183" s="97">
        <f t="shared" si="3955"/>
        <v>0</v>
      </c>
      <c r="M16183" s="110"/>
      <c r="N16183" s="110"/>
      <c r="R16183" s="352">
        <f>L16413-[1]გადასახდელები!L14803</f>
        <v>0</v>
      </c>
    </row>
    <row r="16184" spans="2:18" hidden="1">
      <c r="B16184" s="36" t="str">
        <f t="shared" si="3956"/>
        <v>b</v>
      </c>
      <c r="C16184" s="42">
        <v>5</v>
      </c>
      <c r="D16184" s="42"/>
      <c r="F16184" s="343" t="s">
        <v>632</v>
      </c>
      <c r="G16184" s="48" t="s">
        <v>267</v>
      </c>
      <c r="H16184" s="109"/>
      <c r="I16184" s="97">
        <f t="shared" si="3954"/>
        <v>0</v>
      </c>
      <c r="J16184" s="110"/>
      <c r="K16184" s="110"/>
      <c r="L16184" s="97">
        <f t="shared" si="3955"/>
        <v>0</v>
      </c>
      <c r="M16184" s="110"/>
      <c r="N16184" s="110"/>
      <c r="R16184" s="352">
        <f>L16414-[1]გადასახდელები!L14804</f>
        <v>0</v>
      </c>
    </row>
    <row r="16185" spans="2:18" ht="60" hidden="1">
      <c r="B16185" s="36" t="str">
        <f t="shared" si="3956"/>
        <v>b</v>
      </c>
      <c r="C16185" s="42">
        <v>5</v>
      </c>
      <c r="D16185" s="42"/>
      <c r="F16185" s="343" t="s">
        <v>633</v>
      </c>
      <c r="G16185" s="48" t="s">
        <v>268</v>
      </c>
      <c r="H16185" s="109"/>
      <c r="I16185" s="97">
        <f t="shared" si="3954"/>
        <v>0</v>
      </c>
      <c r="J16185" s="110"/>
      <c r="K16185" s="110"/>
      <c r="L16185" s="97">
        <f t="shared" si="3955"/>
        <v>0</v>
      </c>
      <c r="M16185" s="110"/>
      <c r="N16185" s="110"/>
      <c r="R16185" s="352">
        <f>L16415-[1]გადასახდელები!L14805</f>
        <v>0</v>
      </c>
    </row>
    <row r="16186" spans="2:18" ht="45" hidden="1">
      <c r="B16186" s="36" t="str">
        <f t="shared" si="3956"/>
        <v>b</v>
      </c>
      <c r="C16186" s="42">
        <v>5</v>
      </c>
      <c r="D16186" s="42"/>
      <c r="F16186" s="343" t="s">
        <v>560</v>
      </c>
      <c r="G16186" s="48" t="s">
        <v>269</v>
      </c>
      <c r="H16186" s="109"/>
      <c r="I16186" s="97">
        <f t="shared" si="3954"/>
        <v>0</v>
      </c>
      <c r="J16186" s="110"/>
      <c r="K16186" s="110"/>
      <c r="L16186" s="97">
        <f t="shared" si="3955"/>
        <v>0</v>
      </c>
      <c r="M16186" s="110"/>
      <c r="N16186" s="110"/>
      <c r="R16186" s="352">
        <f>L16416-[1]გადასახდელები!L14806</f>
        <v>0</v>
      </c>
    </row>
    <row r="16187" spans="2:18" hidden="1">
      <c r="B16187" s="36" t="str">
        <f t="shared" si="3956"/>
        <v>b</v>
      </c>
      <c r="C16187" s="42">
        <v>3</v>
      </c>
      <c r="D16187" s="42"/>
      <c r="F16187" s="343" t="s">
        <v>634</v>
      </c>
      <c r="G16187" s="57" t="s">
        <v>209</v>
      </c>
      <c r="H16187" s="111"/>
      <c r="I16187" s="90">
        <f t="shared" si="3954"/>
        <v>0</v>
      </c>
      <c r="J16187" s="112"/>
      <c r="K16187" s="112"/>
      <c r="L16187" s="90">
        <f t="shared" si="3955"/>
        <v>0</v>
      </c>
      <c r="M16187" s="112"/>
      <c r="N16187" s="112"/>
      <c r="R16187" s="352">
        <f>L16417-[1]გადასახდელები!L14807</f>
        <v>0</v>
      </c>
    </row>
    <row r="16188" spans="2:18" ht="20.25" hidden="1">
      <c r="B16188" s="36" t="str">
        <f t="shared" si="3956"/>
        <v>b</v>
      </c>
      <c r="C16188" s="42">
        <v>3</v>
      </c>
      <c r="D16188" s="42"/>
      <c r="F16188" s="342" t="s">
        <v>635</v>
      </c>
      <c r="G16188" s="57" t="s">
        <v>208</v>
      </c>
      <c r="H16188" s="89">
        <f>H16189+H16194+H16195</f>
        <v>0</v>
      </c>
      <c r="I16188" s="90">
        <f t="shared" si="3954"/>
        <v>0</v>
      </c>
      <c r="J16188" s="92">
        <f>J16189+J16194+J16195</f>
        <v>0</v>
      </c>
      <c r="K16188" s="92">
        <f>K16189+K16194+K16195</f>
        <v>0</v>
      </c>
      <c r="L16188" s="90">
        <f t="shared" si="3955"/>
        <v>0</v>
      </c>
      <c r="M16188" s="92">
        <f>M16189+M16194+M16195</f>
        <v>0</v>
      </c>
      <c r="N16188" s="92">
        <f>N16189+N16194+N16195</f>
        <v>0</v>
      </c>
      <c r="O16188" s="82" t="s">
        <v>146</v>
      </c>
      <c r="R16188" s="352">
        <f>L16418-[1]გადასახდელები!L14808</f>
        <v>0</v>
      </c>
    </row>
    <row r="16189" spans="2:18" ht="20.25" hidden="1">
      <c r="B16189" s="36" t="str">
        <f t="shared" si="3956"/>
        <v>b</v>
      </c>
      <c r="C16189" s="42">
        <v>4</v>
      </c>
      <c r="D16189" s="42"/>
      <c r="F16189" s="342" t="s">
        <v>636</v>
      </c>
      <c r="G16189" s="47" t="s">
        <v>270</v>
      </c>
      <c r="H16189" s="93">
        <f>SUM(H16190:H16193)</f>
        <v>0</v>
      </c>
      <c r="I16189" s="94">
        <f t="shared" si="3954"/>
        <v>0</v>
      </c>
      <c r="J16189" s="95">
        <f>SUM(J16190:J16193)</f>
        <v>0</v>
      </c>
      <c r="K16189" s="95">
        <f>SUM(K16190:K16193)</f>
        <v>0</v>
      </c>
      <c r="L16189" s="94">
        <f t="shared" si="3955"/>
        <v>0</v>
      </c>
      <c r="M16189" s="95">
        <f>SUM(M16190:M16193)</f>
        <v>0</v>
      </c>
      <c r="N16189" s="95">
        <f>SUM(N16190:N16193)</f>
        <v>0</v>
      </c>
      <c r="O16189" s="82" t="s">
        <v>146</v>
      </c>
      <c r="R16189" s="352">
        <f>L16419-[1]გადასახდელები!L14809</f>
        <v>0</v>
      </c>
    </row>
    <row r="16190" spans="2:18" hidden="1">
      <c r="B16190" s="36" t="str">
        <f t="shared" si="3956"/>
        <v>b</v>
      </c>
      <c r="C16190" s="42">
        <v>5</v>
      </c>
      <c r="D16190" s="42"/>
      <c r="F16190" s="343" t="s">
        <v>637</v>
      </c>
      <c r="G16190" s="48" t="s">
        <v>271</v>
      </c>
      <c r="H16190" s="101"/>
      <c r="I16190" s="97">
        <f t="shared" si="3954"/>
        <v>0</v>
      </c>
      <c r="J16190" s="102"/>
      <c r="K16190" s="102"/>
      <c r="L16190" s="97">
        <f t="shared" si="3955"/>
        <v>0</v>
      </c>
      <c r="M16190" s="102"/>
      <c r="N16190" s="102"/>
      <c r="R16190" s="352">
        <f>L16420-[1]გადასახდელები!L14810</f>
        <v>0</v>
      </c>
    </row>
    <row r="16191" spans="2:18" hidden="1">
      <c r="B16191" s="36" t="str">
        <f t="shared" si="3956"/>
        <v>b</v>
      </c>
      <c r="C16191" s="42">
        <v>5</v>
      </c>
      <c r="D16191" s="42"/>
      <c r="F16191" s="343" t="s">
        <v>638</v>
      </c>
      <c r="G16191" s="48" t="s">
        <v>272</v>
      </c>
      <c r="H16191" s="101"/>
      <c r="I16191" s="97">
        <f t="shared" si="3954"/>
        <v>0</v>
      </c>
      <c r="J16191" s="102"/>
      <c r="K16191" s="102"/>
      <c r="L16191" s="97">
        <f t="shared" si="3955"/>
        <v>0</v>
      </c>
      <c r="M16191" s="102"/>
      <c r="N16191" s="102"/>
      <c r="R16191" s="352">
        <f>L16421-[1]გადასახდელები!L14811</f>
        <v>0</v>
      </c>
    </row>
    <row r="16192" spans="2:18" hidden="1">
      <c r="B16192" s="36" t="str">
        <f t="shared" si="3956"/>
        <v>b</v>
      </c>
      <c r="C16192" s="42">
        <v>5</v>
      </c>
      <c r="D16192" s="42"/>
      <c r="F16192" s="343" t="s">
        <v>639</v>
      </c>
      <c r="G16192" s="48" t="s">
        <v>273</v>
      </c>
      <c r="H16192" s="101"/>
      <c r="I16192" s="97">
        <f t="shared" si="3954"/>
        <v>0</v>
      </c>
      <c r="J16192" s="102"/>
      <c r="K16192" s="102"/>
      <c r="L16192" s="97">
        <f t="shared" si="3955"/>
        <v>0</v>
      </c>
      <c r="M16192" s="102"/>
      <c r="N16192" s="102"/>
      <c r="R16192" s="352">
        <f>L16422-[1]გადასახდელები!L14812</f>
        <v>0</v>
      </c>
    </row>
    <row r="16193" spans="2:18" hidden="1">
      <c r="B16193" s="36" t="str">
        <f t="shared" si="3956"/>
        <v>b</v>
      </c>
      <c r="C16193" s="42">
        <v>5</v>
      </c>
      <c r="D16193" s="42"/>
      <c r="F16193" s="343" t="s">
        <v>640</v>
      </c>
      <c r="G16193" s="48" t="s">
        <v>274</v>
      </c>
      <c r="H16193" s="101"/>
      <c r="I16193" s="97">
        <f t="shared" si="3954"/>
        <v>0</v>
      </c>
      <c r="J16193" s="102"/>
      <c r="K16193" s="102"/>
      <c r="L16193" s="97">
        <f t="shared" si="3955"/>
        <v>0</v>
      </c>
      <c r="M16193" s="102"/>
      <c r="N16193" s="102"/>
      <c r="R16193" s="352">
        <f>L16423-[1]გადასახდელები!L14813</f>
        <v>0</v>
      </c>
    </row>
    <row r="16194" spans="2:18" ht="30" hidden="1">
      <c r="B16194" s="36" t="str">
        <f t="shared" si="3956"/>
        <v>b</v>
      </c>
      <c r="C16194" s="42">
        <v>4</v>
      </c>
      <c r="D16194" s="42"/>
      <c r="F16194" s="343" t="s">
        <v>641</v>
      </c>
      <c r="G16194" s="47" t="s">
        <v>275</v>
      </c>
      <c r="H16194" s="103"/>
      <c r="I16194" s="94">
        <f t="shared" si="3954"/>
        <v>0</v>
      </c>
      <c r="J16194" s="104"/>
      <c r="K16194" s="104"/>
      <c r="L16194" s="94">
        <f t="shared" si="3955"/>
        <v>0</v>
      </c>
      <c r="M16194" s="104"/>
      <c r="N16194" s="104"/>
      <c r="R16194" s="352">
        <f>L16424-[1]გადასახდელები!L14814</f>
        <v>0</v>
      </c>
    </row>
    <row r="16195" spans="2:18" ht="30" hidden="1">
      <c r="B16195" s="36" t="str">
        <f t="shared" si="3956"/>
        <v>b</v>
      </c>
      <c r="C16195" s="42">
        <v>4</v>
      </c>
      <c r="D16195" s="42"/>
      <c r="F16195" s="343" t="s">
        <v>642</v>
      </c>
      <c r="G16195" s="47" t="s">
        <v>276</v>
      </c>
      <c r="H16195" s="103"/>
      <c r="I16195" s="94">
        <f t="shared" si="3954"/>
        <v>0</v>
      </c>
      <c r="J16195" s="104"/>
      <c r="K16195" s="104"/>
      <c r="L16195" s="94">
        <f t="shared" si="3955"/>
        <v>0</v>
      </c>
      <c r="M16195" s="104"/>
      <c r="N16195" s="104"/>
      <c r="R16195" s="352">
        <f>L16425-[1]გადასახდელები!L14815</f>
        <v>0</v>
      </c>
    </row>
    <row r="16196" spans="2:18" hidden="1">
      <c r="B16196" s="36" t="str">
        <f t="shared" si="3956"/>
        <v>b</v>
      </c>
      <c r="C16196" s="42">
        <v>3</v>
      </c>
      <c r="D16196" s="42"/>
      <c r="F16196" s="343" t="s">
        <v>561</v>
      </c>
      <c r="G16196" s="57" t="s">
        <v>202</v>
      </c>
      <c r="H16196" s="111"/>
      <c r="I16196" s="90">
        <f t="shared" si="3954"/>
        <v>0</v>
      </c>
      <c r="J16196" s="112"/>
      <c r="K16196" s="112"/>
      <c r="L16196" s="90">
        <f t="shared" si="3955"/>
        <v>0</v>
      </c>
      <c r="M16196" s="112"/>
      <c r="N16196" s="112"/>
      <c r="R16196" s="352">
        <f>L16426-[1]გადასახდელები!L14816</f>
        <v>0</v>
      </c>
    </row>
    <row r="16197" spans="2:18" ht="20.25" hidden="1">
      <c r="B16197" s="36" t="str">
        <f t="shared" si="3956"/>
        <v>b</v>
      </c>
      <c r="C16197" s="42">
        <v>3</v>
      </c>
      <c r="D16197" s="42"/>
      <c r="F16197" s="342" t="s">
        <v>562</v>
      </c>
      <c r="G16197" s="57" t="s">
        <v>203</v>
      </c>
      <c r="H16197" s="89">
        <f>H16198+H16201+H16204</f>
        <v>0</v>
      </c>
      <c r="I16197" s="90">
        <f t="shared" si="3954"/>
        <v>0</v>
      </c>
      <c r="J16197" s="92">
        <f>J16198+J16201+J16204</f>
        <v>0</v>
      </c>
      <c r="K16197" s="92">
        <f>K16198+K16201+K16204</f>
        <v>0</v>
      </c>
      <c r="L16197" s="90">
        <f t="shared" si="3955"/>
        <v>0</v>
      </c>
      <c r="M16197" s="92">
        <f>M16198+M16201+M16204</f>
        <v>0</v>
      </c>
      <c r="N16197" s="92">
        <f>N16198+N16201+N16204</f>
        <v>0</v>
      </c>
      <c r="O16197" s="82" t="s">
        <v>146</v>
      </c>
      <c r="R16197" s="352">
        <f>L16427-[1]გადასახდელები!L14817</f>
        <v>0</v>
      </c>
    </row>
    <row r="16198" spans="2:18" ht="30" hidden="1">
      <c r="B16198" s="36" t="str">
        <f t="shared" si="3956"/>
        <v>b</v>
      </c>
      <c r="C16198" s="42">
        <v>4</v>
      </c>
      <c r="D16198" s="42"/>
      <c r="F16198" s="342" t="s">
        <v>643</v>
      </c>
      <c r="G16198" s="47" t="s">
        <v>277</v>
      </c>
      <c r="H16198" s="93">
        <f>SUM(H16199:H16200)</f>
        <v>0</v>
      </c>
      <c r="I16198" s="94">
        <f t="shared" si="3954"/>
        <v>0</v>
      </c>
      <c r="J16198" s="95">
        <f>SUM(J16199:J16200)</f>
        <v>0</v>
      </c>
      <c r="K16198" s="95">
        <f>SUM(K16199:K16200)</f>
        <v>0</v>
      </c>
      <c r="L16198" s="94">
        <f t="shared" si="3955"/>
        <v>0</v>
      </c>
      <c r="M16198" s="95">
        <f>SUM(M16199:M16200)</f>
        <v>0</v>
      </c>
      <c r="N16198" s="95">
        <f>SUM(N16199:N16200)</f>
        <v>0</v>
      </c>
      <c r="O16198" s="82" t="s">
        <v>146</v>
      </c>
      <c r="R16198" s="352">
        <f>L16428-[1]გადასახდელები!L14818</f>
        <v>0</v>
      </c>
    </row>
    <row r="16199" spans="2:18" hidden="1">
      <c r="B16199" s="36" t="str">
        <f t="shared" si="3956"/>
        <v>b</v>
      </c>
      <c r="C16199" s="42">
        <v>5</v>
      </c>
      <c r="D16199" s="42"/>
      <c r="F16199" s="343" t="s">
        <v>644</v>
      </c>
      <c r="G16199" s="48" t="s">
        <v>278</v>
      </c>
      <c r="H16199" s="101"/>
      <c r="I16199" s="97">
        <f t="shared" si="3954"/>
        <v>0</v>
      </c>
      <c r="J16199" s="102"/>
      <c r="K16199" s="102"/>
      <c r="L16199" s="97">
        <f t="shared" si="3955"/>
        <v>0</v>
      </c>
      <c r="M16199" s="102"/>
      <c r="N16199" s="102"/>
      <c r="R16199" s="352">
        <f>L16429-[1]გადასახდელები!L14819</f>
        <v>0</v>
      </c>
    </row>
    <row r="16200" spans="2:18" hidden="1">
      <c r="B16200" s="36" t="str">
        <f t="shared" si="3956"/>
        <v>b</v>
      </c>
      <c r="C16200" s="42">
        <v>5</v>
      </c>
      <c r="D16200" s="42"/>
      <c r="F16200" s="343" t="s">
        <v>645</v>
      </c>
      <c r="G16200" s="48" t="s">
        <v>204</v>
      </c>
      <c r="H16200" s="101"/>
      <c r="I16200" s="97">
        <f t="shared" si="3954"/>
        <v>0</v>
      </c>
      <c r="J16200" s="102"/>
      <c r="K16200" s="102"/>
      <c r="L16200" s="97">
        <f t="shared" si="3955"/>
        <v>0</v>
      </c>
      <c r="M16200" s="102"/>
      <c r="N16200" s="102"/>
      <c r="R16200" s="352">
        <f>L16430-[1]გადასახდელები!L14820</f>
        <v>0</v>
      </c>
    </row>
    <row r="16201" spans="2:18" ht="20.25" hidden="1">
      <c r="B16201" s="36" t="str">
        <f t="shared" si="3956"/>
        <v>b</v>
      </c>
      <c r="C16201" s="42">
        <v>4</v>
      </c>
      <c r="D16201" s="42"/>
      <c r="F16201" s="342" t="s">
        <v>646</v>
      </c>
      <c r="G16201" s="47" t="s">
        <v>279</v>
      </c>
      <c r="H16201" s="93">
        <f>SUM(H16202:H16203)</f>
        <v>0</v>
      </c>
      <c r="I16201" s="94">
        <f t="shared" si="3954"/>
        <v>0</v>
      </c>
      <c r="J16201" s="95">
        <f>SUM(J16202:J16203)</f>
        <v>0</v>
      </c>
      <c r="K16201" s="95">
        <f>SUM(K16202:K16203)</f>
        <v>0</v>
      </c>
      <c r="L16201" s="94">
        <f t="shared" si="3955"/>
        <v>0</v>
      </c>
      <c r="M16201" s="95">
        <f>SUM(M16202:M16203)</f>
        <v>0</v>
      </c>
      <c r="N16201" s="95">
        <f>SUM(N16202:N16203)</f>
        <v>0</v>
      </c>
      <c r="O16201" s="82" t="s">
        <v>146</v>
      </c>
      <c r="R16201" s="352">
        <f>L16431-[1]გადასახდელები!L14821</f>
        <v>0</v>
      </c>
    </row>
    <row r="16202" spans="2:18" hidden="1">
      <c r="B16202" s="36" t="str">
        <f t="shared" si="3956"/>
        <v>b</v>
      </c>
      <c r="C16202" s="42">
        <v>5</v>
      </c>
      <c r="D16202" s="42"/>
      <c r="F16202" s="343" t="s">
        <v>647</v>
      </c>
      <c r="G16202" s="48" t="s">
        <v>278</v>
      </c>
      <c r="H16202" s="101"/>
      <c r="I16202" s="97">
        <f t="shared" si="3954"/>
        <v>0</v>
      </c>
      <c r="J16202" s="102"/>
      <c r="K16202" s="102"/>
      <c r="L16202" s="97">
        <f t="shared" si="3955"/>
        <v>0</v>
      </c>
      <c r="M16202" s="102"/>
      <c r="N16202" s="102"/>
      <c r="R16202" s="352">
        <f>L16432-[1]გადასახდელები!L14822</f>
        <v>0</v>
      </c>
    </row>
    <row r="16203" spans="2:18" hidden="1">
      <c r="B16203" s="36" t="str">
        <f t="shared" si="3956"/>
        <v>b</v>
      </c>
      <c r="C16203" s="42">
        <v>5</v>
      </c>
      <c r="D16203" s="42"/>
      <c r="F16203" s="343" t="s">
        <v>648</v>
      </c>
      <c r="G16203" s="48" t="s">
        <v>204</v>
      </c>
      <c r="H16203" s="101"/>
      <c r="I16203" s="97">
        <f t="shared" si="3954"/>
        <v>0</v>
      </c>
      <c r="J16203" s="102"/>
      <c r="K16203" s="102"/>
      <c r="L16203" s="97">
        <f t="shared" si="3955"/>
        <v>0</v>
      </c>
      <c r="M16203" s="102"/>
      <c r="N16203" s="102"/>
      <c r="R16203" s="352">
        <f>L16433-[1]გადასახდელები!L14823</f>
        <v>0</v>
      </c>
    </row>
    <row r="16204" spans="2:18" ht="30" hidden="1">
      <c r="B16204" s="36" t="str">
        <f t="shared" si="3956"/>
        <v>b</v>
      </c>
      <c r="C16204" s="42">
        <v>4</v>
      </c>
      <c r="D16204" s="42"/>
      <c r="F16204" s="342" t="s">
        <v>563</v>
      </c>
      <c r="G16204" s="47" t="s">
        <v>280</v>
      </c>
      <c r="H16204" s="93">
        <f>SUM(H16205:H16206)</f>
        <v>0</v>
      </c>
      <c r="I16204" s="94">
        <f t="shared" si="3954"/>
        <v>0</v>
      </c>
      <c r="J16204" s="95">
        <f>SUM(J16205:J16206)</f>
        <v>0</v>
      </c>
      <c r="K16204" s="95">
        <f>SUM(K16205:K16206)</f>
        <v>0</v>
      </c>
      <c r="L16204" s="94">
        <f t="shared" si="3955"/>
        <v>0</v>
      </c>
      <c r="M16204" s="95">
        <f>SUM(M16205:M16206)</f>
        <v>0</v>
      </c>
      <c r="N16204" s="95">
        <f>SUM(N16205:N16206)</f>
        <v>0</v>
      </c>
      <c r="O16204" s="82" t="s">
        <v>146</v>
      </c>
      <c r="R16204" s="352">
        <f>L16434-[1]გადასახდელები!L14824</f>
        <v>0</v>
      </c>
    </row>
    <row r="16205" spans="2:18" hidden="1">
      <c r="B16205" s="36" t="str">
        <f t="shared" si="3956"/>
        <v>b</v>
      </c>
      <c r="C16205" s="42">
        <v>5</v>
      </c>
      <c r="D16205" s="42"/>
      <c r="F16205" s="343" t="s">
        <v>649</v>
      </c>
      <c r="G16205" s="48" t="s">
        <v>278</v>
      </c>
      <c r="H16205" s="101"/>
      <c r="I16205" s="97">
        <f t="shared" si="3954"/>
        <v>0</v>
      </c>
      <c r="J16205" s="102"/>
      <c r="K16205" s="102"/>
      <c r="L16205" s="97">
        <f t="shared" si="3955"/>
        <v>0</v>
      </c>
      <c r="M16205" s="102"/>
      <c r="N16205" s="102"/>
      <c r="R16205" s="352">
        <f>L16435-[1]გადასახდელები!L14825</f>
        <v>0</v>
      </c>
    </row>
    <row r="16206" spans="2:18" hidden="1">
      <c r="B16206" s="36" t="str">
        <f t="shared" si="3956"/>
        <v>b</v>
      </c>
      <c r="C16206" s="42">
        <v>5</v>
      </c>
      <c r="D16206" s="42"/>
      <c r="F16206" s="343" t="s">
        <v>564</v>
      </c>
      <c r="G16206" s="48" t="s">
        <v>204</v>
      </c>
      <c r="H16206" s="101"/>
      <c r="I16206" s="97">
        <f t="shared" si="3954"/>
        <v>0</v>
      </c>
      <c r="J16206" s="102"/>
      <c r="K16206" s="102"/>
      <c r="L16206" s="97">
        <f t="shared" si="3955"/>
        <v>0</v>
      </c>
      <c r="M16206" s="102"/>
      <c r="N16206" s="102"/>
      <c r="R16206" s="352">
        <f>L16436-[1]გადასახდელები!L14826</f>
        <v>0</v>
      </c>
    </row>
    <row r="16207" spans="2:18" ht="20.25">
      <c r="B16207" s="36" t="str">
        <f t="shared" si="3956"/>
        <v>a</v>
      </c>
      <c r="C16207" s="42">
        <v>3</v>
      </c>
      <c r="D16207" s="42"/>
      <c r="F16207" s="342" t="s">
        <v>565</v>
      </c>
      <c r="G16207" s="57" t="s">
        <v>206</v>
      </c>
      <c r="H16207" s="89">
        <f>H16208+H16211+H16214</f>
        <v>179.89999999999998</v>
      </c>
      <c r="I16207" s="90">
        <f t="shared" si="3954"/>
        <v>100</v>
      </c>
      <c r="J16207" s="92">
        <f>J16208+J16211+J16214</f>
        <v>0</v>
      </c>
      <c r="K16207" s="92">
        <f>K16208+K16211+K16214</f>
        <v>100</v>
      </c>
      <c r="L16207" s="90">
        <f t="shared" si="3955"/>
        <v>92.378</v>
      </c>
      <c r="M16207" s="92">
        <f>M16208+M16211+M16214</f>
        <v>0</v>
      </c>
      <c r="N16207" s="92">
        <f>N16208+N16211+N16214</f>
        <v>92.378</v>
      </c>
      <c r="O16207" s="82" t="s">
        <v>146</v>
      </c>
      <c r="R16207" s="352">
        <f>L16437-[1]გადასახდელები!L14827</f>
        <v>-30</v>
      </c>
    </row>
    <row r="16208" spans="2:18" ht="20.25" hidden="1">
      <c r="B16208" s="36" t="str">
        <f t="shared" si="3956"/>
        <v>b</v>
      </c>
      <c r="C16208" s="42">
        <v>4</v>
      </c>
      <c r="D16208" s="42"/>
      <c r="F16208" s="342" t="s">
        <v>650</v>
      </c>
      <c r="G16208" s="47" t="s">
        <v>281</v>
      </c>
      <c r="H16208" s="93">
        <f>SUM(H16209:H16210)</f>
        <v>0</v>
      </c>
      <c r="I16208" s="94">
        <f t="shared" si="3954"/>
        <v>0</v>
      </c>
      <c r="J16208" s="95">
        <f>SUM(J16209:J16210)</f>
        <v>0</v>
      </c>
      <c r="K16208" s="95">
        <f>SUM(K16209:K16210)</f>
        <v>0</v>
      </c>
      <c r="L16208" s="94">
        <f t="shared" si="3955"/>
        <v>0</v>
      </c>
      <c r="M16208" s="95">
        <f>SUM(M16209:M16210)</f>
        <v>0</v>
      </c>
      <c r="N16208" s="95">
        <f>SUM(N16209:N16210)</f>
        <v>0</v>
      </c>
      <c r="O16208" s="82" t="s">
        <v>146</v>
      </c>
      <c r="R16208" s="352">
        <f>L16438-[1]გადასახდელები!L14828</f>
        <v>-30</v>
      </c>
    </row>
    <row r="16209" spans="2:18" hidden="1">
      <c r="B16209" s="36" t="str">
        <f t="shared" si="3956"/>
        <v>b</v>
      </c>
      <c r="C16209" s="42">
        <v>5</v>
      </c>
      <c r="D16209" s="42"/>
      <c r="F16209" s="343" t="s">
        <v>651</v>
      </c>
      <c r="G16209" s="48" t="s">
        <v>282</v>
      </c>
      <c r="H16209" s="101"/>
      <c r="I16209" s="97">
        <f t="shared" si="3954"/>
        <v>0</v>
      </c>
      <c r="J16209" s="102"/>
      <c r="K16209" s="102"/>
      <c r="L16209" s="97">
        <f t="shared" si="3955"/>
        <v>0</v>
      </c>
      <c r="M16209" s="102"/>
      <c r="N16209" s="102"/>
      <c r="R16209" s="352">
        <f>L16439-[1]გადასახდელები!L14829</f>
        <v>-30</v>
      </c>
    </row>
    <row r="16210" spans="2:18" hidden="1">
      <c r="B16210" s="36" t="str">
        <f t="shared" si="3956"/>
        <v>b</v>
      </c>
      <c r="C16210" s="42">
        <v>5</v>
      </c>
      <c r="D16210" s="42"/>
      <c r="F16210" s="343" t="s">
        <v>652</v>
      </c>
      <c r="G16210" s="48" t="s">
        <v>283</v>
      </c>
      <c r="H16210" s="101"/>
      <c r="I16210" s="97">
        <f t="shared" si="3954"/>
        <v>0</v>
      </c>
      <c r="J16210" s="102"/>
      <c r="K16210" s="102"/>
      <c r="L16210" s="97">
        <f t="shared" si="3955"/>
        <v>0</v>
      </c>
      <c r="M16210" s="102"/>
      <c r="N16210" s="102"/>
      <c r="R16210" s="352">
        <f>L16440-[1]გადასახდელები!L14830</f>
        <v>0</v>
      </c>
    </row>
    <row r="16211" spans="2:18" ht="20.25">
      <c r="B16211" s="36" t="str">
        <f t="shared" si="3956"/>
        <v>a</v>
      </c>
      <c r="C16211" s="42">
        <v>4</v>
      </c>
      <c r="D16211" s="42"/>
      <c r="F16211" s="342" t="s">
        <v>566</v>
      </c>
      <c r="G16211" s="47" t="s">
        <v>284</v>
      </c>
      <c r="H16211" s="93">
        <f>SUM(H16212:H16213)</f>
        <v>179.89999999999998</v>
      </c>
      <c r="I16211" s="94">
        <f t="shared" si="3954"/>
        <v>100</v>
      </c>
      <c r="J16211" s="95">
        <f>SUM(J16212:J16213)</f>
        <v>0</v>
      </c>
      <c r="K16211" s="95">
        <f>SUM(K16212:K16213)</f>
        <v>100</v>
      </c>
      <c r="L16211" s="94">
        <f t="shared" si="3955"/>
        <v>92.378</v>
      </c>
      <c r="M16211" s="95">
        <f>SUM(M16212:M16213)</f>
        <v>0</v>
      </c>
      <c r="N16211" s="95">
        <f>SUM(N16212:N16213)</f>
        <v>92.378</v>
      </c>
      <c r="O16211" s="82" t="s">
        <v>146</v>
      </c>
      <c r="R16211" s="352">
        <f>L16441-[1]გადასახდელები!L14831</f>
        <v>0</v>
      </c>
    </row>
    <row r="16212" spans="2:18">
      <c r="B16212" s="36" t="str">
        <f t="shared" si="3956"/>
        <v>a</v>
      </c>
      <c r="C16212" s="42">
        <v>5</v>
      </c>
      <c r="D16212" s="42"/>
      <c r="F16212" s="343" t="s">
        <v>567</v>
      </c>
      <c r="G16212" s="48" t="s">
        <v>282</v>
      </c>
      <c r="H16212" s="101">
        <v>63.8</v>
      </c>
      <c r="I16212" s="97">
        <f t="shared" si="3954"/>
        <v>0</v>
      </c>
      <c r="J16212" s="102"/>
      <c r="K16212" s="102"/>
      <c r="L16212" s="97">
        <f t="shared" si="3955"/>
        <v>2.8029999999999999</v>
      </c>
      <c r="M16212" s="102"/>
      <c r="N16212" s="102">
        <f>0.5+0.2+0.421+0.105+0.105+0.105+0.105+1.052+0.105+0.105</f>
        <v>2.8029999999999999</v>
      </c>
      <c r="R16212" s="352">
        <f>L16442-[1]გადასახდელები!L14832</f>
        <v>0</v>
      </c>
    </row>
    <row r="16213" spans="2:18">
      <c r="B16213" s="36" t="str">
        <f t="shared" si="3956"/>
        <v>a</v>
      </c>
      <c r="C16213" s="42">
        <v>5</v>
      </c>
      <c r="D16213" s="42"/>
      <c r="F16213" s="343" t="s">
        <v>653</v>
      </c>
      <c r="G16213" s="48" t="s">
        <v>283</v>
      </c>
      <c r="H16213" s="101">
        <v>116.1</v>
      </c>
      <c r="I16213" s="97">
        <f t="shared" si="3954"/>
        <v>100</v>
      </c>
      <c r="J16213" s="102"/>
      <c r="K16213" s="102">
        <v>100</v>
      </c>
      <c r="L16213" s="97">
        <f t="shared" si="3955"/>
        <v>89.575000000000003</v>
      </c>
      <c r="M16213" s="102"/>
      <c r="N16213" s="102">
        <f>12.977+76.598</f>
        <v>89.575000000000003</v>
      </c>
      <c r="R16213" s="352">
        <f>L16443-[1]გადასახდელები!L14833</f>
        <v>0</v>
      </c>
    </row>
    <row r="16214" spans="2:18" ht="30" hidden="1">
      <c r="B16214" s="36" t="str">
        <f t="shared" si="3956"/>
        <v>b</v>
      </c>
      <c r="C16214" s="42">
        <v>4</v>
      </c>
      <c r="D16214" s="42"/>
      <c r="F16214" s="342" t="s">
        <v>654</v>
      </c>
      <c r="G16214" s="47" t="s">
        <v>207</v>
      </c>
      <c r="H16214" s="93">
        <f>SUM(H16215:H16216)</f>
        <v>0</v>
      </c>
      <c r="I16214" s="94">
        <f t="shared" si="3954"/>
        <v>0</v>
      </c>
      <c r="J16214" s="95">
        <f>SUM(J16215:J16216)</f>
        <v>0</v>
      </c>
      <c r="K16214" s="95">
        <f>SUM(K16215:K16216)</f>
        <v>0</v>
      </c>
      <c r="L16214" s="94">
        <f t="shared" si="3955"/>
        <v>0</v>
      </c>
      <c r="M16214" s="95">
        <f>SUM(M16215:M16216)</f>
        <v>0</v>
      </c>
      <c r="N16214" s="95">
        <f>SUM(N16215:N16216)</f>
        <v>0</v>
      </c>
      <c r="O16214" s="82" t="s">
        <v>146</v>
      </c>
      <c r="R16214" s="352">
        <f>L16444-[1]გადასახდელები!L14834</f>
        <v>0</v>
      </c>
    </row>
    <row r="16215" spans="2:18" hidden="1">
      <c r="B16215" s="36" t="str">
        <f t="shared" si="3956"/>
        <v>b</v>
      </c>
      <c r="C16215" s="42">
        <v>5</v>
      </c>
      <c r="D16215" s="42"/>
      <c r="F16215" s="343" t="s">
        <v>655</v>
      </c>
      <c r="G16215" s="48" t="s">
        <v>282</v>
      </c>
      <c r="H16215" s="101"/>
      <c r="I16215" s="97">
        <f t="shared" si="3954"/>
        <v>0</v>
      </c>
      <c r="J16215" s="102"/>
      <c r="K16215" s="102"/>
      <c r="L16215" s="97">
        <f t="shared" si="3955"/>
        <v>0</v>
      </c>
      <c r="M16215" s="102"/>
      <c r="N16215" s="102"/>
      <c r="R16215" s="352">
        <f>L16445-[1]გადასახდელები!L14835</f>
        <v>0</v>
      </c>
    </row>
    <row r="16216" spans="2:18" hidden="1">
      <c r="B16216" s="36" t="str">
        <f t="shared" si="3956"/>
        <v>b</v>
      </c>
      <c r="C16216" s="42">
        <v>5</v>
      </c>
      <c r="D16216" s="42"/>
      <c r="F16216" s="343" t="s">
        <v>656</v>
      </c>
      <c r="G16216" s="48" t="s">
        <v>283</v>
      </c>
      <c r="H16216" s="101"/>
      <c r="I16216" s="97">
        <f t="shared" si="3954"/>
        <v>0</v>
      </c>
      <c r="J16216" s="102"/>
      <c r="K16216" s="102"/>
      <c r="L16216" s="97">
        <f t="shared" si="3955"/>
        <v>0</v>
      </c>
      <c r="M16216" s="102"/>
      <c r="N16216" s="102"/>
      <c r="R16216" s="352">
        <f>L16446-[1]გადასახდელები!L14836</f>
        <v>0</v>
      </c>
    </row>
    <row r="16217" spans="2:18" ht="20.25">
      <c r="B16217" s="36" t="str">
        <f t="shared" si="3956"/>
        <v>a</v>
      </c>
      <c r="C16217" s="42">
        <v>3</v>
      </c>
      <c r="D16217" s="42"/>
      <c r="F16217" s="342" t="s">
        <v>568</v>
      </c>
      <c r="G16217" s="57" t="s">
        <v>205</v>
      </c>
      <c r="H16217" s="89">
        <f>H16218+H16219</f>
        <v>0</v>
      </c>
      <c r="I16217" s="90">
        <f t="shared" si="3954"/>
        <v>10</v>
      </c>
      <c r="J16217" s="92">
        <f>J16218+J16219</f>
        <v>0</v>
      </c>
      <c r="K16217" s="92">
        <f>K16218+K16219</f>
        <v>10</v>
      </c>
      <c r="L16217" s="90">
        <f t="shared" si="3955"/>
        <v>0</v>
      </c>
      <c r="M16217" s="92">
        <f>M16218+M16219</f>
        <v>0</v>
      </c>
      <c r="N16217" s="92">
        <f>N16218+N16219</f>
        <v>0</v>
      </c>
      <c r="O16217" s="82" t="s">
        <v>146</v>
      </c>
      <c r="R16217" s="352">
        <f>L16447-[1]გადასახდელები!L14837</f>
        <v>0</v>
      </c>
    </row>
    <row r="16218" spans="2:18" ht="30" hidden="1">
      <c r="B16218" s="36" t="str">
        <f t="shared" si="3956"/>
        <v>b</v>
      </c>
      <c r="C16218" s="42">
        <v>4</v>
      </c>
      <c r="D16218" s="42"/>
      <c r="F16218" s="343" t="s">
        <v>657</v>
      </c>
      <c r="G16218" s="47" t="s">
        <v>285</v>
      </c>
      <c r="H16218" s="103"/>
      <c r="I16218" s="94">
        <f t="shared" si="3954"/>
        <v>0</v>
      </c>
      <c r="J16218" s="104"/>
      <c r="K16218" s="104"/>
      <c r="L16218" s="94">
        <f t="shared" si="3955"/>
        <v>0</v>
      </c>
      <c r="M16218" s="104"/>
      <c r="N16218" s="104"/>
      <c r="R16218" s="352">
        <f>L16448-[1]გადასახდელები!L14838</f>
        <v>0</v>
      </c>
    </row>
    <row r="16219" spans="2:18" ht="20.25">
      <c r="B16219" s="36" t="str">
        <f t="shared" si="3956"/>
        <v>a</v>
      </c>
      <c r="C16219" s="42">
        <v>4</v>
      </c>
      <c r="D16219" s="42"/>
      <c r="F16219" s="342" t="s">
        <v>570</v>
      </c>
      <c r="G16219" s="47" t="s">
        <v>286</v>
      </c>
      <c r="H16219" s="93">
        <f>H16220+H16239</f>
        <v>0</v>
      </c>
      <c r="I16219" s="94">
        <f t="shared" si="3954"/>
        <v>10</v>
      </c>
      <c r="J16219" s="95">
        <f>J16220+J16239</f>
        <v>0</v>
      </c>
      <c r="K16219" s="95">
        <f>K16220+K16239</f>
        <v>10</v>
      </c>
      <c r="L16219" s="94">
        <f t="shared" si="3955"/>
        <v>0</v>
      </c>
      <c r="M16219" s="95">
        <f>M16220+M16239</f>
        <v>0</v>
      </c>
      <c r="N16219" s="95">
        <f>N16220+N16239</f>
        <v>0</v>
      </c>
      <c r="O16219" s="82" t="s">
        <v>146</v>
      </c>
      <c r="R16219" s="352">
        <f>L16449-[1]გადასახდელები!L14839</f>
        <v>0</v>
      </c>
    </row>
    <row r="16220" spans="2:18" ht="20.25" hidden="1">
      <c r="B16220" s="36" t="str">
        <f t="shared" si="3956"/>
        <v>b</v>
      </c>
      <c r="C16220" s="42">
        <v>5</v>
      </c>
      <c r="D16220" s="42"/>
      <c r="F16220" s="342" t="s">
        <v>569</v>
      </c>
      <c r="G16220" s="48" t="s">
        <v>287</v>
      </c>
      <c r="H16220" s="113">
        <f>SUM(H16221:H16238)</f>
        <v>0</v>
      </c>
      <c r="I16220" s="97">
        <f t="shared" si="3954"/>
        <v>0</v>
      </c>
      <c r="J16220" s="114">
        <f>SUM(J16221:J16238)</f>
        <v>0</v>
      </c>
      <c r="K16220" s="114">
        <f>SUM(K16221:K16238)</f>
        <v>0</v>
      </c>
      <c r="L16220" s="97">
        <f t="shared" si="3955"/>
        <v>0</v>
      </c>
      <c r="M16220" s="114">
        <f>SUM(M16221:M16238)</f>
        <v>0</v>
      </c>
      <c r="N16220" s="114">
        <f>SUM(N16221:N16238)</f>
        <v>0</v>
      </c>
      <c r="O16220" s="82" t="s">
        <v>146</v>
      </c>
      <c r="R16220" s="352">
        <f>L16450-[1]გადასახდელები!L14840</f>
        <v>0</v>
      </c>
    </row>
    <row r="16221" spans="2:18" ht="60" hidden="1">
      <c r="B16221" s="36" t="str">
        <f t="shared" si="3956"/>
        <v>b</v>
      </c>
      <c r="C16221" s="42">
        <v>6</v>
      </c>
      <c r="D16221" s="42"/>
      <c r="F16221" s="343" t="s">
        <v>658</v>
      </c>
      <c r="G16221" s="45" t="s">
        <v>215</v>
      </c>
      <c r="H16221" s="99"/>
      <c r="I16221" s="105">
        <f t="shared" si="3954"/>
        <v>0</v>
      </c>
      <c r="J16221" s="100"/>
      <c r="K16221" s="100"/>
      <c r="L16221" s="105">
        <f t="shared" si="3955"/>
        <v>0</v>
      </c>
      <c r="M16221" s="100"/>
      <c r="N16221" s="100"/>
      <c r="R16221" s="352">
        <f>L16451-[1]გადასახდელები!L14841</f>
        <v>0</v>
      </c>
    </row>
    <row r="16222" spans="2:18" hidden="1">
      <c r="B16222" s="36" t="str">
        <f t="shared" si="3956"/>
        <v>b</v>
      </c>
      <c r="C16222" s="42">
        <v>6</v>
      </c>
      <c r="D16222" s="42"/>
      <c r="F16222" s="343" t="s">
        <v>659</v>
      </c>
      <c r="G16222" s="45" t="s">
        <v>288</v>
      </c>
      <c r="H16222" s="99"/>
      <c r="I16222" s="105">
        <f t="shared" si="3954"/>
        <v>0</v>
      </c>
      <c r="J16222" s="100"/>
      <c r="K16222" s="100"/>
      <c r="L16222" s="105">
        <f t="shared" si="3955"/>
        <v>0</v>
      </c>
      <c r="M16222" s="100"/>
      <c r="N16222" s="100"/>
      <c r="R16222" s="352">
        <f>L16452-[1]გადასახდელები!L14842</f>
        <v>0</v>
      </c>
    </row>
    <row r="16223" spans="2:18" hidden="1">
      <c r="B16223" s="36" t="str">
        <f t="shared" si="3956"/>
        <v>b</v>
      </c>
      <c r="C16223" s="42">
        <v>6</v>
      </c>
      <c r="D16223" s="42"/>
      <c r="F16223" s="343" t="s">
        <v>660</v>
      </c>
      <c r="G16223" s="45" t="s">
        <v>289</v>
      </c>
      <c r="H16223" s="99"/>
      <c r="I16223" s="105">
        <f t="shared" si="3954"/>
        <v>0</v>
      </c>
      <c r="J16223" s="100"/>
      <c r="K16223" s="100"/>
      <c r="L16223" s="105">
        <f t="shared" si="3955"/>
        <v>0</v>
      </c>
      <c r="M16223" s="100"/>
      <c r="N16223" s="100"/>
      <c r="R16223" s="352">
        <f>L16453-[1]გადასახდელები!L14843</f>
        <v>0</v>
      </c>
    </row>
    <row r="16224" spans="2:18" ht="30" hidden="1">
      <c r="B16224" s="36" t="str">
        <f t="shared" si="3956"/>
        <v>b</v>
      </c>
      <c r="C16224" s="42">
        <v>6</v>
      </c>
      <c r="D16224" s="42"/>
      <c r="F16224" s="343" t="s">
        <v>661</v>
      </c>
      <c r="G16224" s="45" t="s">
        <v>216</v>
      </c>
      <c r="H16224" s="99"/>
      <c r="I16224" s="105">
        <f t="shared" si="3954"/>
        <v>0</v>
      </c>
      <c r="J16224" s="100"/>
      <c r="K16224" s="100"/>
      <c r="L16224" s="105">
        <f t="shared" si="3955"/>
        <v>0</v>
      </c>
      <c r="M16224" s="100"/>
      <c r="N16224" s="100"/>
      <c r="R16224" s="352">
        <f>L16454-[1]გადასახდელები!L14844</f>
        <v>0</v>
      </c>
    </row>
    <row r="16225" spans="2:18" hidden="1">
      <c r="B16225" s="36" t="str">
        <f t="shared" si="3956"/>
        <v>b</v>
      </c>
      <c r="C16225" s="42">
        <v>6</v>
      </c>
      <c r="D16225" s="42"/>
      <c r="F16225" s="343" t="s">
        <v>662</v>
      </c>
      <c r="G16225" s="45" t="s">
        <v>217</v>
      </c>
      <c r="H16225" s="99"/>
      <c r="I16225" s="105">
        <f t="shared" si="3954"/>
        <v>0</v>
      </c>
      <c r="J16225" s="100"/>
      <c r="K16225" s="100"/>
      <c r="L16225" s="105">
        <f t="shared" si="3955"/>
        <v>0</v>
      </c>
      <c r="M16225" s="100"/>
      <c r="N16225" s="100"/>
      <c r="R16225" s="352">
        <f>L16455-[1]გადასახდელები!L14845</f>
        <v>0</v>
      </c>
    </row>
    <row r="16226" spans="2:18" hidden="1">
      <c r="B16226" s="36" t="str">
        <f t="shared" si="3956"/>
        <v>b</v>
      </c>
      <c r="C16226" s="42">
        <v>6</v>
      </c>
      <c r="D16226" s="42"/>
      <c r="F16226" s="343" t="s">
        <v>571</v>
      </c>
      <c r="G16226" s="45" t="s">
        <v>290</v>
      </c>
      <c r="H16226" s="99"/>
      <c r="I16226" s="105">
        <f t="shared" si="3954"/>
        <v>0</v>
      </c>
      <c r="J16226" s="100"/>
      <c r="K16226" s="100"/>
      <c r="L16226" s="105">
        <f t="shared" si="3955"/>
        <v>0</v>
      </c>
      <c r="M16226" s="100"/>
      <c r="N16226" s="100"/>
      <c r="R16226" s="352">
        <f>L16456-[1]გადასახდელები!L14846</f>
        <v>0</v>
      </c>
    </row>
    <row r="16227" spans="2:18" hidden="1">
      <c r="B16227" s="36" t="str">
        <f t="shared" si="3956"/>
        <v>b</v>
      </c>
      <c r="C16227" s="42">
        <v>6</v>
      </c>
      <c r="D16227" s="42"/>
      <c r="F16227" s="343" t="s">
        <v>663</v>
      </c>
      <c r="G16227" s="45" t="s">
        <v>291</v>
      </c>
      <c r="H16227" s="99"/>
      <c r="I16227" s="105">
        <f t="shared" si="3954"/>
        <v>0</v>
      </c>
      <c r="J16227" s="100"/>
      <c r="K16227" s="100"/>
      <c r="L16227" s="105">
        <f t="shared" si="3955"/>
        <v>0</v>
      </c>
      <c r="M16227" s="100"/>
      <c r="N16227" s="100"/>
      <c r="R16227" s="352">
        <f>L16457-[1]გადასახდელები!L14847</f>
        <v>0</v>
      </c>
    </row>
    <row r="16228" spans="2:18" hidden="1">
      <c r="B16228" s="36" t="str">
        <f t="shared" si="3956"/>
        <v>b</v>
      </c>
      <c r="C16228" s="42">
        <v>6</v>
      </c>
      <c r="D16228" s="42"/>
      <c r="F16228" s="343" t="s">
        <v>664</v>
      </c>
      <c r="G16228" s="45" t="s">
        <v>218</v>
      </c>
      <c r="H16228" s="99"/>
      <c r="I16228" s="105">
        <f t="shared" si="3954"/>
        <v>0</v>
      </c>
      <c r="J16228" s="100"/>
      <c r="K16228" s="100"/>
      <c r="L16228" s="105">
        <f t="shared" si="3955"/>
        <v>0</v>
      </c>
      <c r="M16228" s="100"/>
      <c r="N16228" s="100"/>
      <c r="R16228" s="352">
        <f>L16458-[1]გადასახდელები!L14848</f>
        <v>0</v>
      </c>
    </row>
    <row r="16229" spans="2:18" ht="30" hidden="1">
      <c r="B16229" s="36" t="str">
        <f t="shared" si="3956"/>
        <v>b</v>
      </c>
      <c r="C16229" s="42">
        <v>6</v>
      </c>
      <c r="D16229" s="42"/>
      <c r="F16229" s="343" t="s">
        <v>665</v>
      </c>
      <c r="G16229" s="45" t="s">
        <v>219</v>
      </c>
      <c r="H16229" s="99"/>
      <c r="I16229" s="105">
        <f t="shared" si="3954"/>
        <v>0</v>
      </c>
      <c r="J16229" s="100"/>
      <c r="K16229" s="100"/>
      <c r="L16229" s="105">
        <f t="shared" si="3955"/>
        <v>0</v>
      </c>
      <c r="M16229" s="100"/>
      <c r="N16229" s="100"/>
      <c r="R16229" s="352">
        <f>L16459-[1]გადასახდელები!L14849</f>
        <v>0</v>
      </c>
    </row>
    <row r="16230" spans="2:18" ht="30" hidden="1">
      <c r="B16230" s="36" t="str">
        <f t="shared" si="3956"/>
        <v>b</v>
      </c>
      <c r="C16230" s="42">
        <v>6</v>
      </c>
      <c r="D16230" s="42"/>
      <c r="F16230" s="343" t="s">
        <v>666</v>
      </c>
      <c r="G16230" s="45" t="s">
        <v>220</v>
      </c>
      <c r="H16230" s="99"/>
      <c r="I16230" s="105">
        <f t="shared" si="3954"/>
        <v>0</v>
      </c>
      <c r="J16230" s="100"/>
      <c r="K16230" s="100"/>
      <c r="L16230" s="105">
        <f t="shared" si="3955"/>
        <v>0</v>
      </c>
      <c r="M16230" s="100"/>
      <c r="N16230" s="100"/>
      <c r="R16230" s="352">
        <f>L16460-[1]გადასახდელები!L14850</f>
        <v>0</v>
      </c>
    </row>
    <row r="16231" spans="2:18" ht="30" hidden="1">
      <c r="B16231" s="36" t="str">
        <f t="shared" si="3956"/>
        <v>b</v>
      </c>
      <c r="C16231" s="42">
        <v>6</v>
      </c>
      <c r="D16231" s="42"/>
      <c r="F16231" s="343" t="s">
        <v>667</v>
      </c>
      <c r="G16231" s="45" t="s">
        <v>221</v>
      </c>
      <c r="H16231" s="99"/>
      <c r="I16231" s="105">
        <f t="shared" si="3954"/>
        <v>0</v>
      </c>
      <c r="J16231" s="100"/>
      <c r="K16231" s="100"/>
      <c r="L16231" s="105">
        <f t="shared" si="3955"/>
        <v>0</v>
      </c>
      <c r="M16231" s="100"/>
      <c r="N16231" s="100"/>
      <c r="R16231" s="352">
        <f>L16461-[1]გადასახდელები!L14851</f>
        <v>0</v>
      </c>
    </row>
    <row r="16232" spans="2:18" ht="30" hidden="1">
      <c r="B16232" s="36" t="str">
        <f t="shared" si="3956"/>
        <v>b</v>
      </c>
      <c r="C16232" s="42">
        <v>6</v>
      </c>
      <c r="D16232" s="42"/>
      <c r="F16232" s="343" t="s">
        <v>668</v>
      </c>
      <c r="G16232" s="45" t="s">
        <v>222</v>
      </c>
      <c r="H16232" s="99"/>
      <c r="I16232" s="105">
        <f t="shared" si="3954"/>
        <v>0</v>
      </c>
      <c r="J16232" s="100"/>
      <c r="K16232" s="100"/>
      <c r="L16232" s="105">
        <f t="shared" si="3955"/>
        <v>0</v>
      </c>
      <c r="M16232" s="100"/>
      <c r="N16232" s="100"/>
      <c r="R16232" s="352">
        <f>L16462-[1]გადასახდელები!L14852</f>
        <v>0</v>
      </c>
    </row>
    <row r="16233" spans="2:18" ht="30" hidden="1">
      <c r="B16233" s="36" t="str">
        <f t="shared" si="3956"/>
        <v>b</v>
      </c>
      <c r="C16233" s="42">
        <v>6</v>
      </c>
      <c r="D16233" s="42"/>
      <c r="F16233" s="343" t="s">
        <v>669</v>
      </c>
      <c r="G16233" s="45" t="s">
        <v>223</v>
      </c>
      <c r="H16233" s="99"/>
      <c r="I16233" s="105">
        <f t="shared" si="3954"/>
        <v>0</v>
      </c>
      <c r="J16233" s="100"/>
      <c r="K16233" s="100"/>
      <c r="L16233" s="105">
        <f t="shared" si="3955"/>
        <v>0</v>
      </c>
      <c r="M16233" s="100"/>
      <c r="N16233" s="100"/>
      <c r="R16233" s="352">
        <f>L16463-[1]გადასახდელები!L14853</f>
        <v>0</v>
      </c>
    </row>
    <row r="16234" spans="2:18" ht="30" hidden="1">
      <c r="B16234" s="36" t="str">
        <f t="shared" si="3956"/>
        <v>b</v>
      </c>
      <c r="C16234" s="42">
        <v>6</v>
      </c>
      <c r="D16234" s="42"/>
      <c r="F16234" s="343" t="s">
        <v>670</v>
      </c>
      <c r="G16234" s="45" t="s">
        <v>224</v>
      </c>
      <c r="H16234" s="99"/>
      <c r="I16234" s="105">
        <f t="shared" ref="I16234:I16297" si="3957">J16234+K16234</f>
        <v>0</v>
      </c>
      <c r="J16234" s="100"/>
      <c r="K16234" s="100"/>
      <c r="L16234" s="105">
        <f t="shared" ref="L16234:L16297" si="3958">M16234+N16234</f>
        <v>0</v>
      </c>
      <c r="M16234" s="100"/>
      <c r="N16234" s="100"/>
      <c r="R16234" s="352">
        <f>L16464-[1]გადასახდელები!L14854</f>
        <v>0</v>
      </c>
    </row>
    <row r="16235" spans="2:18" ht="45" hidden="1">
      <c r="B16235" s="36" t="str">
        <f t="shared" ref="B16235:B16298" si="3959">IF(H16235+I16235+L16235&gt;0,"a","b")</f>
        <v>b</v>
      </c>
      <c r="C16235" s="42">
        <v>6</v>
      </c>
      <c r="D16235" s="42"/>
      <c r="F16235" s="343" t="s">
        <v>671</v>
      </c>
      <c r="G16235" s="45" t="s">
        <v>225</v>
      </c>
      <c r="H16235" s="99"/>
      <c r="I16235" s="105">
        <f t="shared" si="3957"/>
        <v>0</v>
      </c>
      <c r="J16235" s="100"/>
      <c r="K16235" s="100"/>
      <c r="L16235" s="105">
        <f t="shared" si="3958"/>
        <v>0</v>
      </c>
      <c r="M16235" s="100"/>
      <c r="N16235" s="100"/>
      <c r="R16235" s="352">
        <f>L16465-[1]გადასახდელები!L14855</f>
        <v>0</v>
      </c>
    </row>
    <row r="16236" spans="2:18" hidden="1">
      <c r="B16236" s="36" t="str">
        <f t="shared" si="3959"/>
        <v>b</v>
      </c>
      <c r="C16236" s="42">
        <v>6</v>
      </c>
      <c r="D16236" s="42"/>
      <c r="F16236" s="343" t="s">
        <v>672</v>
      </c>
      <c r="G16236" s="45" t="s">
        <v>226</v>
      </c>
      <c r="H16236" s="99"/>
      <c r="I16236" s="105">
        <f t="shared" si="3957"/>
        <v>0</v>
      </c>
      <c r="J16236" s="100"/>
      <c r="K16236" s="100"/>
      <c r="L16236" s="105">
        <f t="shared" si="3958"/>
        <v>0</v>
      </c>
      <c r="M16236" s="100"/>
      <c r="N16236" s="100"/>
      <c r="R16236" s="352">
        <f>L16466-[1]გადასახდელები!L14856</f>
        <v>0</v>
      </c>
    </row>
    <row r="16237" spans="2:18" hidden="1">
      <c r="B16237" s="36" t="str">
        <f t="shared" si="3959"/>
        <v>b</v>
      </c>
      <c r="C16237" s="42">
        <v>6</v>
      </c>
      <c r="D16237" s="42"/>
      <c r="F16237" s="343" t="s">
        <v>673</v>
      </c>
      <c r="G16237" s="45" t="s">
        <v>227</v>
      </c>
      <c r="H16237" s="99"/>
      <c r="I16237" s="105">
        <f t="shared" si="3957"/>
        <v>0</v>
      </c>
      <c r="J16237" s="100"/>
      <c r="K16237" s="100"/>
      <c r="L16237" s="105">
        <f t="shared" si="3958"/>
        <v>0</v>
      </c>
      <c r="M16237" s="100"/>
      <c r="N16237" s="100"/>
      <c r="R16237" s="352">
        <f>L16467-[1]გადასახდელები!L14857</f>
        <v>0</v>
      </c>
    </row>
    <row r="16238" spans="2:18" ht="30" hidden="1">
      <c r="B16238" s="36" t="str">
        <f t="shared" si="3959"/>
        <v>b</v>
      </c>
      <c r="C16238" s="42">
        <v>6</v>
      </c>
      <c r="D16238" s="42"/>
      <c r="F16238" s="343" t="s">
        <v>572</v>
      </c>
      <c r="G16238" s="45" t="s">
        <v>228</v>
      </c>
      <c r="H16238" s="99"/>
      <c r="I16238" s="105">
        <f t="shared" si="3957"/>
        <v>0</v>
      </c>
      <c r="J16238" s="100"/>
      <c r="K16238" s="100"/>
      <c r="L16238" s="105">
        <f t="shared" si="3958"/>
        <v>0</v>
      </c>
      <c r="M16238" s="100"/>
      <c r="N16238" s="100"/>
      <c r="R16238" s="352">
        <f>L16468-[1]გადასახდელები!L14858</f>
        <v>0</v>
      </c>
    </row>
    <row r="16239" spans="2:18" ht="21.75" thickBot="1">
      <c r="B16239" s="36" t="str">
        <f t="shared" si="3959"/>
        <v>a</v>
      </c>
      <c r="C16239" s="42">
        <v>5</v>
      </c>
      <c r="D16239" s="42"/>
      <c r="F16239" s="343" t="s">
        <v>573</v>
      </c>
      <c r="G16239" s="48" t="s">
        <v>193</v>
      </c>
      <c r="H16239" s="101"/>
      <c r="I16239" s="97">
        <f t="shared" si="3957"/>
        <v>10</v>
      </c>
      <c r="J16239" s="102"/>
      <c r="K16239" s="102">
        <v>10</v>
      </c>
      <c r="L16239" s="97">
        <f t="shared" si="3958"/>
        <v>0</v>
      </c>
      <c r="M16239" s="102"/>
      <c r="N16239" s="102"/>
      <c r="R16239" s="352">
        <f>L16469-[1]გადასახდელები!L14859</f>
        <v>0</v>
      </c>
    </row>
    <row r="16240" spans="2:18" ht="20.25" hidden="1" thickBot="1">
      <c r="B16240" s="36" t="str">
        <f t="shared" si="3959"/>
        <v>b</v>
      </c>
      <c r="C16240" s="42">
        <v>2</v>
      </c>
      <c r="D16240" s="42"/>
      <c r="E16240" s="24"/>
      <c r="F16240" s="342" t="s">
        <v>574</v>
      </c>
      <c r="G16240" s="59" t="s">
        <v>292</v>
      </c>
      <c r="H16240" s="86">
        <f>H16241+H16288+H16296+H16295</f>
        <v>0</v>
      </c>
      <c r="I16240" s="87">
        <f t="shared" si="3957"/>
        <v>0</v>
      </c>
      <c r="J16240" s="88">
        <f>J16241+J16288+J16296+J16295</f>
        <v>0</v>
      </c>
      <c r="K16240" s="88">
        <f>K16241+K16288+K16296+K16295</f>
        <v>0</v>
      </c>
      <c r="L16240" s="87">
        <f t="shared" si="3958"/>
        <v>0</v>
      </c>
      <c r="M16240" s="88">
        <f>M16241+M16288+M16296+M16295</f>
        <v>0</v>
      </c>
      <c r="N16240" s="88">
        <f>N16241+N16288+N16296+N16295</f>
        <v>0</v>
      </c>
      <c r="O16240" s="82" t="s">
        <v>146</v>
      </c>
      <c r="P16240" s="35" t="s">
        <v>145</v>
      </c>
      <c r="R16240" s="352">
        <f>L16470-[1]გადასახდელები!L14860</f>
        <v>0</v>
      </c>
    </row>
    <row r="16241" spans="2:18" hidden="1" thickBot="1">
      <c r="B16241" s="36" t="str">
        <f t="shared" si="3959"/>
        <v>b</v>
      </c>
      <c r="C16241" s="42">
        <v>3</v>
      </c>
      <c r="D16241" s="42"/>
      <c r="F16241" s="342" t="s">
        <v>575</v>
      </c>
      <c r="G16241" s="51" t="s">
        <v>293</v>
      </c>
      <c r="H16241" s="89">
        <f>H16242+H16254+H16283</f>
        <v>0</v>
      </c>
      <c r="I16241" s="90">
        <f t="shared" si="3957"/>
        <v>0</v>
      </c>
      <c r="J16241" s="89">
        <f>J16242+J16254+J16283</f>
        <v>0</v>
      </c>
      <c r="K16241" s="89">
        <f>K16242+K16254+K16283</f>
        <v>0</v>
      </c>
      <c r="L16241" s="90">
        <f t="shared" si="3958"/>
        <v>0</v>
      </c>
      <c r="M16241" s="89">
        <f>M16242+M16254+M16283</f>
        <v>0</v>
      </c>
      <c r="N16241" s="89">
        <f>N16242+N16254+N16283</f>
        <v>0</v>
      </c>
      <c r="O16241" s="82" t="s">
        <v>146</v>
      </c>
      <c r="P16241" s="35" t="s">
        <v>145</v>
      </c>
      <c r="R16241" s="352">
        <f>L16471-[1]გადასახდელები!L14861</f>
        <v>0</v>
      </c>
    </row>
    <row r="16242" spans="2:18" hidden="1" thickBot="1">
      <c r="B16242" s="36" t="str">
        <f t="shared" si="3959"/>
        <v>b</v>
      </c>
      <c r="C16242" s="42">
        <v>4</v>
      </c>
      <c r="D16242" s="42"/>
      <c r="F16242" s="342" t="s">
        <v>576</v>
      </c>
      <c r="G16242" s="47" t="s">
        <v>294</v>
      </c>
      <c r="H16242" s="93">
        <f>H16243+H16244+H16245+H16246+H16247+H16248+H16249+H16250+H16251+H16252+H16253</f>
        <v>0</v>
      </c>
      <c r="I16242" s="94">
        <f t="shared" si="3957"/>
        <v>0</v>
      </c>
      <c r="J16242" s="93">
        <f>J16243+J16244+J16245+J16246+J16247+J16248+J16249+J16250+J16251+J16252+J16253</f>
        <v>0</v>
      </c>
      <c r="K16242" s="93">
        <f>K16243+K16244+K16245+K16246+K16247+K16248+K16249+K16250+K16251+K16252+K16253</f>
        <v>0</v>
      </c>
      <c r="L16242" s="94">
        <f t="shared" si="3958"/>
        <v>0</v>
      </c>
      <c r="M16242" s="93">
        <f>M16243+M16244+M16245+M16246+M16247+M16248+M16249+M16250+M16251+M16252+M16253</f>
        <v>0</v>
      </c>
      <c r="N16242" s="93">
        <f>N16243+N16244+N16245+N16246+N16247+N16248+N16249+N16250+N16251+N16252+N16253</f>
        <v>0</v>
      </c>
      <c r="O16242" s="82" t="s">
        <v>146</v>
      </c>
      <c r="P16242" s="35" t="s">
        <v>145</v>
      </c>
      <c r="R16242" s="352">
        <f>L16472-[1]გადასახდელები!L14862</f>
        <v>0</v>
      </c>
    </row>
    <row r="16243" spans="2:18" hidden="1" thickBot="1">
      <c r="B16243" s="36" t="str">
        <f t="shared" si="3959"/>
        <v>b</v>
      </c>
      <c r="C16243" s="42">
        <v>5</v>
      </c>
      <c r="D16243" s="42"/>
      <c r="F16243" s="343" t="s">
        <v>577</v>
      </c>
      <c r="G16243" s="48" t="s">
        <v>295</v>
      </c>
      <c r="H16243" s="101"/>
      <c r="I16243" s="97">
        <f t="shared" si="3957"/>
        <v>0</v>
      </c>
      <c r="J16243" s="102"/>
      <c r="K16243" s="102"/>
      <c r="L16243" s="97">
        <f t="shared" si="3958"/>
        <v>0</v>
      </c>
      <c r="M16243" s="102"/>
      <c r="N16243" s="102"/>
      <c r="O16243" s="115"/>
      <c r="P16243" s="35" t="s">
        <v>145</v>
      </c>
      <c r="R16243" s="352">
        <f>L16473-[1]გადასახდელები!L14863</f>
        <v>0</v>
      </c>
    </row>
    <row r="16244" spans="2:18" hidden="1" thickBot="1">
      <c r="B16244" s="36" t="str">
        <f t="shared" si="3959"/>
        <v>b</v>
      </c>
      <c r="C16244" s="42">
        <v>5</v>
      </c>
      <c r="D16244" s="42"/>
      <c r="F16244" s="343" t="s">
        <v>578</v>
      </c>
      <c r="G16244" s="48" t="s">
        <v>296</v>
      </c>
      <c r="H16244" s="101"/>
      <c r="I16244" s="97">
        <f t="shared" si="3957"/>
        <v>0</v>
      </c>
      <c r="J16244" s="102"/>
      <c r="K16244" s="102"/>
      <c r="L16244" s="97">
        <f t="shared" si="3958"/>
        <v>0</v>
      </c>
      <c r="M16244" s="102"/>
      <c r="N16244" s="102"/>
      <c r="O16244" s="115"/>
      <c r="P16244" s="35" t="s">
        <v>145</v>
      </c>
      <c r="R16244" s="352">
        <f>L16474-[1]გადასახდელები!L14864</f>
        <v>0</v>
      </c>
    </row>
    <row r="16245" spans="2:18" hidden="1" thickBot="1">
      <c r="B16245" s="36" t="str">
        <f t="shared" si="3959"/>
        <v>b</v>
      </c>
      <c r="C16245" s="42">
        <v>5</v>
      </c>
      <c r="D16245" s="42"/>
      <c r="F16245" s="343" t="s">
        <v>674</v>
      </c>
      <c r="G16245" s="52" t="s">
        <v>297</v>
      </c>
      <c r="H16245" s="101"/>
      <c r="I16245" s="97">
        <f t="shared" si="3957"/>
        <v>0</v>
      </c>
      <c r="J16245" s="102"/>
      <c r="K16245" s="102"/>
      <c r="L16245" s="97">
        <f t="shared" si="3958"/>
        <v>0</v>
      </c>
      <c r="M16245" s="102"/>
      <c r="N16245" s="102"/>
      <c r="O16245" s="115"/>
      <c r="P16245" s="35" t="s">
        <v>145</v>
      </c>
      <c r="R16245" s="352">
        <f>L16475-[1]გადასახდელები!L14865</f>
        <v>0</v>
      </c>
    </row>
    <row r="16246" spans="2:18" hidden="1" thickBot="1">
      <c r="B16246" s="36" t="str">
        <f t="shared" si="3959"/>
        <v>b</v>
      </c>
      <c r="C16246" s="42">
        <v>5</v>
      </c>
      <c r="D16246" s="42"/>
      <c r="F16246" s="343" t="s">
        <v>579</v>
      </c>
      <c r="G16246" s="48" t="s">
        <v>298</v>
      </c>
      <c r="H16246" s="101"/>
      <c r="I16246" s="97">
        <f t="shared" si="3957"/>
        <v>0</v>
      </c>
      <c r="J16246" s="102"/>
      <c r="K16246" s="102"/>
      <c r="L16246" s="97">
        <f t="shared" si="3958"/>
        <v>0</v>
      </c>
      <c r="M16246" s="102"/>
      <c r="N16246" s="102"/>
      <c r="O16246" s="115"/>
      <c r="P16246" s="35" t="s">
        <v>145</v>
      </c>
      <c r="R16246" s="352">
        <f>L16476-[1]გადასახდელები!L14866</f>
        <v>0</v>
      </c>
    </row>
    <row r="16247" spans="2:18" hidden="1" thickBot="1">
      <c r="B16247" s="36" t="str">
        <f t="shared" si="3959"/>
        <v>b</v>
      </c>
      <c r="C16247" s="42">
        <v>5</v>
      </c>
      <c r="D16247" s="42"/>
      <c r="F16247" s="343" t="s">
        <v>580</v>
      </c>
      <c r="G16247" s="48" t="s">
        <v>299</v>
      </c>
      <c r="H16247" s="101"/>
      <c r="I16247" s="97">
        <f t="shared" si="3957"/>
        <v>0</v>
      </c>
      <c r="J16247" s="102"/>
      <c r="K16247" s="102"/>
      <c r="L16247" s="97">
        <f t="shared" si="3958"/>
        <v>0</v>
      </c>
      <c r="M16247" s="102"/>
      <c r="N16247" s="102"/>
      <c r="O16247" s="115"/>
      <c r="P16247" s="35" t="s">
        <v>145</v>
      </c>
      <c r="R16247" s="352">
        <f>L16477-[1]გადასახდელები!L14867</f>
        <v>0</v>
      </c>
    </row>
    <row r="16248" spans="2:18" hidden="1" thickBot="1">
      <c r="B16248" s="36" t="str">
        <f t="shared" si="3959"/>
        <v>b</v>
      </c>
      <c r="C16248" s="42">
        <v>5</v>
      </c>
      <c r="D16248" s="42"/>
      <c r="F16248" s="343" t="s">
        <v>581</v>
      </c>
      <c r="G16248" s="48" t="s">
        <v>300</v>
      </c>
      <c r="H16248" s="101"/>
      <c r="I16248" s="97">
        <f t="shared" si="3957"/>
        <v>0</v>
      </c>
      <c r="J16248" s="102"/>
      <c r="K16248" s="102"/>
      <c r="L16248" s="97">
        <f t="shared" si="3958"/>
        <v>0</v>
      </c>
      <c r="M16248" s="102"/>
      <c r="N16248" s="102"/>
      <c r="O16248" s="115"/>
      <c r="P16248" s="35" t="s">
        <v>145</v>
      </c>
      <c r="R16248" s="352">
        <f>L16478-[1]გადასახდელები!L14868</f>
        <v>0</v>
      </c>
    </row>
    <row r="16249" spans="2:18" hidden="1" thickBot="1">
      <c r="B16249" s="36" t="str">
        <f t="shared" si="3959"/>
        <v>b</v>
      </c>
      <c r="C16249" s="42">
        <v>5</v>
      </c>
      <c r="D16249" s="42"/>
      <c r="F16249" s="343" t="s">
        <v>675</v>
      </c>
      <c r="G16249" s="48" t="s">
        <v>301</v>
      </c>
      <c r="H16249" s="101"/>
      <c r="I16249" s="97">
        <f t="shared" si="3957"/>
        <v>0</v>
      </c>
      <c r="J16249" s="102"/>
      <c r="K16249" s="102"/>
      <c r="L16249" s="97">
        <f t="shared" si="3958"/>
        <v>0</v>
      </c>
      <c r="M16249" s="102"/>
      <c r="N16249" s="102"/>
      <c r="O16249" s="115"/>
      <c r="P16249" s="35" t="s">
        <v>145</v>
      </c>
      <c r="R16249" s="352">
        <f>L16479-[1]გადასახდელები!L14869</f>
        <v>0</v>
      </c>
    </row>
    <row r="16250" spans="2:18" ht="30.75" hidden="1" thickBot="1">
      <c r="B16250" s="36" t="str">
        <f t="shared" si="3959"/>
        <v>b</v>
      </c>
      <c r="C16250" s="42">
        <v>5</v>
      </c>
      <c r="D16250" s="42"/>
      <c r="F16250" s="343" t="s">
        <v>582</v>
      </c>
      <c r="G16250" s="48" t="s">
        <v>302</v>
      </c>
      <c r="H16250" s="101"/>
      <c r="I16250" s="97">
        <f t="shared" si="3957"/>
        <v>0</v>
      </c>
      <c r="J16250" s="102"/>
      <c r="K16250" s="102"/>
      <c r="L16250" s="97">
        <f t="shared" si="3958"/>
        <v>0</v>
      </c>
      <c r="M16250" s="102"/>
      <c r="N16250" s="102"/>
      <c r="O16250" s="115"/>
      <c r="P16250" s="35" t="s">
        <v>145</v>
      </c>
      <c r="R16250" s="352">
        <f>L16480-[1]გადასახდელები!L14870</f>
        <v>0</v>
      </c>
    </row>
    <row r="16251" spans="2:18" hidden="1" thickBot="1">
      <c r="B16251" s="36" t="str">
        <f t="shared" si="3959"/>
        <v>b</v>
      </c>
      <c r="C16251" s="42">
        <v>5</v>
      </c>
      <c r="D16251" s="42"/>
      <c r="F16251" s="343" t="s">
        <v>676</v>
      </c>
      <c r="G16251" s="48" t="s">
        <v>303</v>
      </c>
      <c r="H16251" s="101"/>
      <c r="I16251" s="97">
        <f t="shared" si="3957"/>
        <v>0</v>
      </c>
      <c r="J16251" s="102"/>
      <c r="K16251" s="102"/>
      <c r="L16251" s="97">
        <f t="shared" si="3958"/>
        <v>0</v>
      </c>
      <c r="M16251" s="102"/>
      <c r="N16251" s="102"/>
      <c r="O16251" s="115"/>
      <c r="P16251" s="35" t="s">
        <v>145</v>
      </c>
      <c r="R16251" s="352">
        <f>L16481-[1]გადასახდელები!L14871</f>
        <v>0</v>
      </c>
    </row>
    <row r="16252" spans="2:18" hidden="1" thickBot="1">
      <c r="B16252" s="36" t="str">
        <f t="shared" si="3959"/>
        <v>b</v>
      </c>
      <c r="C16252" s="42">
        <v>5</v>
      </c>
      <c r="D16252" s="42"/>
      <c r="F16252" s="343" t="s">
        <v>677</v>
      </c>
      <c r="G16252" s="48" t="s">
        <v>304</v>
      </c>
      <c r="H16252" s="101"/>
      <c r="I16252" s="97">
        <f t="shared" si="3957"/>
        <v>0</v>
      </c>
      <c r="J16252" s="102"/>
      <c r="K16252" s="102"/>
      <c r="L16252" s="97">
        <f t="shared" si="3958"/>
        <v>0</v>
      </c>
      <c r="M16252" s="102"/>
      <c r="N16252" s="102"/>
      <c r="O16252" s="115"/>
      <c r="P16252" s="35" t="s">
        <v>145</v>
      </c>
      <c r="R16252" s="352">
        <f>L16482-[1]გადასახდელები!L14872</f>
        <v>0</v>
      </c>
    </row>
    <row r="16253" spans="2:18" hidden="1" thickBot="1">
      <c r="B16253" s="36" t="str">
        <f t="shared" si="3959"/>
        <v>b</v>
      </c>
      <c r="C16253" s="42">
        <v>5</v>
      </c>
      <c r="D16253" s="42"/>
      <c r="F16253" s="343" t="s">
        <v>583</v>
      </c>
      <c r="G16253" s="48" t="s">
        <v>305</v>
      </c>
      <c r="H16253" s="101"/>
      <c r="I16253" s="97">
        <f t="shared" si="3957"/>
        <v>0</v>
      </c>
      <c r="J16253" s="102"/>
      <c r="K16253" s="102"/>
      <c r="L16253" s="97">
        <f t="shared" si="3958"/>
        <v>0</v>
      </c>
      <c r="M16253" s="102"/>
      <c r="N16253" s="102"/>
      <c r="O16253" s="115"/>
      <c r="P16253" s="35" t="s">
        <v>145</v>
      </c>
      <c r="R16253" s="352">
        <f>L16483-[1]გადასახდელები!L14873</f>
        <v>0</v>
      </c>
    </row>
    <row r="16254" spans="2:18" hidden="1" thickBot="1">
      <c r="B16254" s="36" t="str">
        <f t="shared" si="3959"/>
        <v>b</v>
      </c>
      <c r="C16254" s="42">
        <v>4</v>
      </c>
      <c r="D16254" s="42"/>
      <c r="F16254" s="342" t="s">
        <v>584</v>
      </c>
      <c r="G16254" s="47" t="s">
        <v>306</v>
      </c>
      <c r="H16254" s="93">
        <f>H16255+H16262</f>
        <v>0</v>
      </c>
      <c r="I16254" s="94">
        <f t="shared" si="3957"/>
        <v>0</v>
      </c>
      <c r="J16254" s="93">
        <f>J16255+J16262</f>
        <v>0</v>
      </c>
      <c r="K16254" s="93">
        <f>K16255+K16262</f>
        <v>0</v>
      </c>
      <c r="L16254" s="94">
        <f t="shared" si="3958"/>
        <v>0</v>
      </c>
      <c r="M16254" s="93">
        <f>M16255+M16262</f>
        <v>0</v>
      </c>
      <c r="N16254" s="93">
        <f>N16255+N16262</f>
        <v>0</v>
      </c>
      <c r="O16254" s="82" t="s">
        <v>146</v>
      </c>
      <c r="P16254" s="35" t="s">
        <v>145</v>
      </c>
      <c r="R16254" s="352">
        <f>L16484-[1]გადასახდელები!L14874</f>
        <v>0</v>
      </c>
    </row>
    <row r="16255" spans="2:18" hidden="1" thickBot="1">
      <c r="B16255" s="36" t="str">
        <f t="shared" si="3959"/>
        <v>b</v>
      </c>
      <c r="C16255" s="42">
        <v>5</v>
      </c>
      <c r="D16255" s="42"/>
      <c r="F16255" s="342" t="s">
        <v>585</v>
      </c>
      <c r="G16255" s="48" t="s">
        <v>307</v>
      </c>
      <c r="H16255" s="96">
        <f>SUM(H16256:H16261)</f>
        <v>0</v>
      </c>
      <c r="I16255" s="97">
        <f t="shared" si="3957"/>
        <v>0</v>
      </c>
      <c r="J16255" s="96">
        <f>SUM(J16256:J16261)</f>
        <v>0</v>
      </c>
      <c r="K16255" s="96">
        <f>SUM(K16256:K16261)</f>
        <v>0</v>
      </c>
      <c r="L16255" s="97">
        <f t="shared" si="3958"/>
        <v>0</v>
      </c>
      <c r="M16255" s="96">
        <f>SUM(M16256:M16261)</f>
        <v>0</v>
      </c>
      <c r="N16255" s="96">
        <f>SUM(N16256:N16261)</f>
        <v>0</v>
      </c>
      <c r="O16255" s="82" t="s">
        <v>146</v>
      </c>
      <c r="P16255" s="35" t="s">
        <v>145</v>
      </c>
      <c r="R16255" s="352">
        <f>L16485-[1]გადასახდელები!L14875</f>
        <v>0</v>
      </c>
    </row>
    <row r="16256" spans="2:18" hidden="1" thickBot="1">
      <c r="B16256" s="36" t="str">
        <f t="shared" si="3959"/>
        <v>b</v>
      </c>
      <c r="C16256" s="42">
        <v>6</v>
      </c>
      <c r="D16256" s="42"/>
      <c r="F16256" s="343" t="s">
        <v>586</v>
      </c>
      <c r="G16256" s="53" t="s">
        <v>308</v>
      </c>
      <c r="H16256" s="99"/>
      <c r="I16256" s="105">
        <f t="shared" si="3957"/>
        <v>0</v>
      </c>
      <c r="J16256" s="100"/>
      <c r="K16256" s="100"/>
      <c r="L16256" s="105">
        <f t="shared" si="3958"/>
        <v>0</v>
      </c>
      <c r="M16256" s="100"/>
      <c r="N16256" s="100"/>
      <c r="O16256" s="115"/>
      <c r="P16256" s="35" t="s">
        <v>145</v>
      </c>
      <c r="R16256" s="352">
        <f>L16486-[1]გადასახდელები!L14876</f>
        <v>0</v>
      </c>
    </row>
    <row r="16257" spans="2:18" hidden="1" thickBot="1">
      <c r="B16257" s="36" t="str">
        <f t="shared" si="3959"/>
        <v>b</v>
      </c>
      <c r="C16257" s="42">
        <v>6</v>
      </c>
      <c r="D16257" s="42"/>
      <c r="F16257" s="343" t="s">
        <v>678</v>
      </c>
      <c r="G16257" s="53" t="s">
        <v>309</v>
      </c>
      <c r="H16257" s="99"/>
      <c r="I16257" s="105">
        <f t="shared" si="3957"/>
        <v>0</v>
      </c>
      <c r="J16257" s="100"/>
      <c r="K16257" s="100"/>
      <c r="L16257" s="105">
        <f t="shared" si="3958"/>
        <v>0</v>
      </c>
      <c r="M16257" s="100"/>
      <c r="N16257" s="100"/>
      <c r="O16257" s="115"/>
      <c r="P16257" s="35" t="s">
        <v>145</v>
      </c>
      <c r="R16257" s="352">
        <f>L16487-[1]გადასახდელები!L14877</f>
        <v>0</v>
      </c>
    </row>
    <row r="16258" spans="2:18" hidden="1" thickBot="1">
      <c r="B16258" s="36" t="str">
        <f t="shared" si="3959"/>
        <v>b</v>
      </c>
      <c r="C16258" s="42">
        <v>6</v>
      </c>
      <c r="D16258" s="42"/>
      <c r="F16258" s="343" t="s">
        <v>679</v>
      </c>
      <c r="G16258" s="53" t="s">
        <v>310</v>
      </c>
      <c r="H16258" s="99"/>
      <c r="I16258" s="105">
        <f t="shared" si="3957"/>
        <v>0</v>
      </c>
      <c r="J16258" s="100"/>
      <c r="K16258" s="100"/>
      <c r="L16258" s="105">
        <f t="shared" si="3958"/>
        <v>0</v>
      </c>
      <c r="M16258" s="100"/>
      <c r="N16258" s="100"/>
      <c r="O16258" s="115"/>
      <c r="P16258" s="35" t="s">
        <v>145</v>
      </c>
      <c r="R16258" s="352">
        <f>L16488-[1]გადასახდელები!L14878</f>
        <v>0</v>
      </c>
    </row>
    <row r="16259" spans="2:18" ht="30.75" hidden="1" thickBot="1">
      <c r="B16259" s="36" t="str">
        <f t="shared" si="3959"/>
        <v>b</v>
      </c>
      <c r="C16259" s="42">
        <v>6</v>
      </c>
      <c r="D16259" s="42"/>
      <c r="F16259" s="343" t="s">
        <v>680</v>
      </c>
      <c r="G16259" s="53" t="s">
        <v>311</v>
      </c>
      <c r="H16259" s="99"/>
      <c r="I16259" s="105">
        <f t="shared" si="3957"/>
        <v>0</v>
      </c>
      <c r="J16259" s="100"/>
      <c r="K16259" s="100"/>
      <c r="L16259" s="105">
        <f t="shared" si="3958"/>
        <v>0</v>
      </c>
      <c r="M16259" s="100"/>
      <c r="N16259" s="100"/>
      <c r="O16259" s="115"/>
      <c r="P16259" s="35" t="s">
        <v>145</v>
      </c>
      <c r="R16259" s="352">
        <f>L16489-[1]გადასახდელები!L14879</f>
        <v>0</v>
      </c>
    </row>
    <row r="16260" spans="2:18" ht="30.75" hidden="1" thickBot="1">
      <c r="B16260" s="36" t="str">
        <f t="shared" si="3959"/>
        <v>b</v>
      </c>
      <c r="C16260" s="42">
        <v>6</v>
      </c>
      <c r="D16260" s="42"/>
      <c r="F16260" s="343" t="s">
        <v>681</v>
      </c>
      <c r="G16260" s="53" t="s">
        <v>312</v>
      </c>
      <c r="H16260" s="99"/>
      <c r="I16260" s="105">
        <f t="shared" si="3957"/>
        <v>0</v>
      </c>
      <c r="J16260" s="100"/>
      <c r="K16260" s="100"/>
      <c r="L16260" s="105">
        <f t="shared" si="3958"/>
        <v>0</v>
      </c>
      <c r="M16260" s="100"/>
      <c r="N16260" s="100"/>
      <c r="O16260" s="115"/>
      <c r="P16260" s="35" t="s">
        <v>145</v>
      </c>
      <c r="R16260" s="352">
        <f>L16490-[1]გადასახდელები!L14880</f>
        <v>0</v>
      </c>
    </row>
    <row r="16261" spans="2:18" hidden="1" thickBot="1">
      <c r="B16261" s="36" t="str">
        <f t="shared" si="3959"/>
        <v>b</v>
      </c>
      <c r="C16261" s="42">
        <v>6</v>
      </c>
      <c r="D16261" s="42"/>
      <c r="F16261" s="343" t="s">
        <v>682</v>
      </c>
      <c r="G16261" s="53" t="s">
        <v>313</v>
      </c>
      <c r="H16261" s="99"/>
      <c r="I16261" s="105">
        <f t="shared" si="3957"/>
        <v>0</v>
      </c>
      <c r="J16261" s="100"/>
      <c r="K16261" s="100"/>
      <c r="L16261" s="105">
        <f t="shared" si="3958"/>
        <v>0</v>
      </c>
      <c r="M16261" s="100"/>
      <c r="N16261" s="100"/>
      <c r="O16261" s="115"/>
      <c r="P16261" s="35" t="s">
        <v>145</v>
      </c>
      <c r="R16261" s="352">
        <f>L16491-[1]გადასახდელები!L14881</f>
        <v>0</v>
      </c>
    </row>
    <row r="16262" spans="2:18" ht="30.75" hidden="1" thickBot="1">
      <c r="B16262" s="36" t="str">
        <f t="shared" si="3959"/>
        <v>b</v>
      </c>
      <c r="C16262" s="42">
        <v>5</v>
      </c>
      <c r="D16262" s="42"/>
      <c r="F16262" s="342" t="s">
        <v>587</v>
      </c>
      <c r="G16262" s="48" t="s">
        <v>314</v>
      </c>
      <c r="H16262" s="96">
        <f>SUM(H16263:H16282)</f>
        <v>0</v>
      </c>
      <c r="I16262" s="97">
        <f t="shared" si="3957"/>
        <v>0</v>
      </c>
      <c r="J16262" s="96">
        <f>SUM(J16263:J16282)</f>
        <v>0</v>
      </c>
      <c r="K16262" s="96">
        <f>SUM(K16263:K16282)</f>
        <v>0</v>
      </c>
      <c r="L16262" s="97">
        <f t="shared" si="3958"/>
        <v>0</v>
      </c>
      <c r="M16262" s="96">
        <f>SUM(M16263:M16282)</f>
        <v>0</v>
      </c>
      <c r="N16262" s="96">
        <f>SUM(N16263:N16282)</f>
        <v>0</v>
      </c>
      <c r="O16262" s="82" t="s">
        <v>146</v>
      </c>
      <c r="P16262" s="35" t="s">
        <v>145</v>
      </c>
      <c r="R16262" s="352">
        <f>L16492-[1]გადასახდელები!L14882</f>
        <v>0</v>
      </c>
    </row>
    <row r="16263" spans="2:18" ht="21.75" hidden="1" thickBot="1">
      <c r="B16263" s="36" t="str">
        <f t="shared" si="3959"/>
        <v>b</v>
      </c>
      <c r="C16263" s="42">
        <v>6</v>
      </c>
      <c r="D16263" s="42"/>
      <c r="F16263" s="343" t="s">
        <v>683</v>
      </c>
      <c r="G16263" s="54" t="s">
        <v>315</v>
      </c>
      <c r="H16263" s="116"/>
      <c r="I16263" s="105">
        <f t="shared" si="3957"/>
        <v>0</v>
      </c>
      <c r="J16263" s="117"/>
      <c r="K16263" s="117"/>
      <c r="L16263" s="105">
        <f t="shared" si="3958"/>
        <v>0</v>
      </c>
      <c r="M16263" s="117"/>
      <c r="N16263" s="117"/>
      <c r="P16263" s="35" t="s">
        <v>145</v>
      </c>
      <c r="R16263" s="352">
        <f>L16493-[1]გადასახდელები!L14883</f>
        <v>0</v>
      </c>
    </row>
    <row r="16264" spans="2:18" ht="21.75" hidden="1" thickBot="1">
      <c r="B16264" s="36" t="str">
        <f t="shared" si="3959"/>
        <v>b</v>
      </c>
      <c r="C16264" s="42">
        <v>6</v>
      </c>
      <c r="D16264" s="42"/>
      <c r="F16264" s="343" t="s">
        <v>684</v>
      </c>
      <c r="G16264" s="54" t="s">
        <v>316</v>
      </c>
      <c r="H16264" s="116"/>
      <c r="I16264" s="105">
        <f t="shared" si="3957"/>
        <v>0</v>
      </c>
      <c r="J16264" s="117"/>
      <c r="K16264" s="117"/>
      <c r="L16264" s="105">
        <f t="shared" si="3958"/>
        <v>0</v>
      </c>
      <c r="M16264" s="117"/>
      <c r="N16264" s="117"/>
      <c r="P16264" s="35" t="s">
        <v>145</v>
      </c>
      <c r="R16264" s="352">
        <f>L16494-[1]გადასახდელები!L14884</f>
        <v>0</v>
      </c>
    </row>
    <row r="16265" spans="2:18" ht="21.75" hidden="1" thickBot="1">
      <c r="B16265" s="36" t="str">
        <f t="shared" si="3959"/>
        <v>b</v>
      </c>
      <c r="C16265" s="42">
        <v>6</v>
      </c>
      <c r="D16265" s="42"/>
      <c r="F16265" s="343" t="s">
        <v>588</v>
      </c>
      <c r="G16265" s="54" t="s">
        <v>317</v>
      </c>
      <c r="H16265" s="116"/>
      <c r="I16265" s="105">
        <f t="shared" si="3957"/>
        <v>0</v>
      </c>
      <c r="J16265" s="117"/>
      <c r="K16265" s="117"/>
      <c r="L16265" s="105">
        <f t="shared" si="3958"/>
        <v>0</v>
      </c>
      <c r="M16265" s="117"/>
      <c r="N16265" s="117"/>
      <c r="P16265" s="35" t="s">
        <v>145</v>
      </c>
      <c r="R16265" s="352">
        <f>L16495-[1]გადასახდელები!L14885</f>
        <v>0</v>
      </c>
    </row>
    <row r="16266" spans="2:18" ht="21.75" hidden="1" thickBot="1">
      <c r="B16266" s="36" t="str">
        <f t="shared" si="3959"/>
        <v>b</v>
      </c>
      <c r="C16266" s="42">
        <v>6</v>
      </c>
      <c r="D16266" s="42"/>
      <c r="F16266" s="343" t="s">
        <v>685</v>
      </c>
      <c r="G16266" s="54" t="s">
        <v>318</v>
      </c>
      <c r="H16266" s="116"/>
      <c r="I16266" s="105">
        <f t="shared" si="3957"/>
        <v>0</v>
      </c>
      <c r="J16266" s="117"/>
      <c r="K16266" s="117"/>
      <c r="L16266" s="105">
        <f t="shared" si="3958"/>
        <v>0</v>
      </c>
      <c r="M16266" s="117"/>
      <c r="N16266" s="117"/>
      <c r="P16266" s="35" t="s">
        <v>145</v>
      </c>
      <c r="R16266" s="352">
        <f>L16496-[1]გადასახდელები!L14886</f>
        <v>0</v>
      </c>
    </row>
    <row r="16267" spans="2:18" ht="30.75" hidden="1" thickBot="1">
      <c r="B16267" s="36" t="str">
        <f t="shared" si="3959"/>
        <v>b</v>
      </c>
      <c r="C16267" s="42">
        <v>6</v>
      </c>
      <c r="D16267" s="42"/>
      <c r="F16267" s="343" t="s">
        <v>589</v>
      </c>
      <c r="G16267" s="54" t="s">
        <v>319</v>
      </c>
      <c r="H16267" s="116"/>
      <c r="I16267" s="105">
        <f t="shared" si="3957"/>
        <v>0</v>
      </c>
      <c r="J16267" s="117"/>
      <c r="K16267" s="117"/>
      <c r="L16267" s="105">
        <f t="shared" si="3958"/>
        <v>0</v>
      </c>
      <c r="M16267" s="117"/>
      <c r="N16267" s="117"/>
      <c r="P16267" s="35" t="s">
        <v>145</v>
      </c>
      <c r="R16267" s="352">
        <f>L16497-[1]გადასახდელები!L14887</f>
        <v>0</v>
      </c>
    </row>
    <row r="16268" spans="2:18" ht="21.75" hidden="1" thickBot="1">
      <c r="B16268" s="36" t="str">
        <f t="shared" si="3959"/>
        <v>b</v>
      </c>
      <c r="C16268" s="42">
        <v>6</v>
      </c>
      <c r="D16268" s="42"/>
      <c r="F16268" s="343" t="s">
        <v>686</v>
      </c>
      <c r="G16268" s="54" t="s">
        <v>320</v>
      </c>
      <c r="H16268" s="116"/>
      <c r="I16268" s="105">
        <f t="shared" si="3957"/>
        <v>0</v>
      </c>
      <c r="J16268" s="117"/>
      <c r="K16268" s="117"/>
      <c r="L16268" s="105">
        <f t="shared" si="3958"/>
        <v>0</v>
      </c>
      <c r="M16268" s="117"/>
      <c r="N16268" s="117"/>
      <c r="P16268" s="35" t="s">
        <v>145</v>
      </c>
      <c r="R16268" s="352">
        <f>L16498-[1]გადასახდელები!L14888</f>
        <v>0</v>
      </c>
    </row>
    <row r="16269" spans="2:18" ht="21.75" hidden="1" thickBot="1">
      <c r="B16269" s="36" t="str">
        <f t="shared" si="3959"/>
        <v>b</v>
      </c>
      <c r="C16269" s="42">
        <v>6</v>
      </c>
      <c r="D16269" s="42"/>
      <c r="F16269" s="343" t="s">
        <v>687</v>
      </c>
      <c r="G16269" s="54" t="s">
        <v>321</v>
      </c>
      <c r="H16269" s="116"/>
      <c r="I16269" s="105">
        <f t="shared" si="3957"/>
        <v>0</v>
      </c>
      <c r="J16269" s="117"/>
      <c r="K16269" s="117"/>
      <c r="L16269" s="105">
        <f t="shared" si="3958"/>
        <v>0</v>
      </c>
      <c r="M16269" s="117"/>
      <c r="N16269" s="117"/>
      <c r="P16269" s="35" t="s">
        <v>145</v>
      </c>
      <c r="R16269" s="352">
        <f>L16499-[1]გადასახდელები!L14889</f>
        <v>0</v>
      </c>
    </row>
    <row r="16270" spans="2:18" ht="21.75" hidden="1" thickBot="1">
      <c r="B16270" s="36" t="str">
        <f t="shared" si="3959"/>
        <v>b</v>
      </c>
      <c r="C16270" s="42">
        <v>6</v>
      </c>
      <c r="D16270" s="42"/>
      <c r="F16270" s="343" t="s">
        <v>590</v>
      </c>
      <c r="G16270" s="54" t="s">
        <v>322</v>
      </c>
      <c r="H16270" s="116"/>
      <c r="I16270" s="105">
        <f t="shared" si="3957"/>
        <v>0</v>
      </c>
      <c r="J16270" s="117"/>
      <c r="K16270" s="117"/>
      <c r="L16270" s="105">
        <f t="shared" si="3958"/>
        <v>0</v>
      </c>
      <c r="M16270" s="117"/>
      <c r="N16270" s="117"/>
      <c r="P16270" s="35" t="s">
        <v>145</v>
      </c>
      <c r="R16270" s="352">
        <f>L16500-[1]გადასახდელები!L14890</f>
        <v>0</v>
      </c>
    </row>
    <row r="16271" spans="2:18" ht="21.75" hidden="1" thickBot="1">
      <c r="B16271" s="36" t="str">
        <f t="shared" si="3959"/>
        <v>b</v>
      </c>
      <c r="C16271" s="42">
        <v>6</v>
      </c>
      <c r="D16271" s="42"/>
      <c r="F16271" s="343" t="s">
        <v>688</v>
      </c>
      <c r="G16271" s="54" t="s">
        <v>323</v>
      </c>
      <c r="H16271" s="116"/>
      <c r="I16271" s="105">
        <f t="shared" si="3957"/>
        <v>0</v>
      </c>
      <c r="J16271" s="117"/>
      <c r="K16271" s="117"/>
      <c r="L16271" s="105">
        <f t="shared" si="3958"/>
        <v>0</v>
      </c>
      <c r="M16271" s="117"/>
      <c r="N16271" s="117"/>
      <c r="P16271" s="35" t="s">
        <v>145</v>
      </c>
      <c r="R16271" s="352">
        <f>L16501-[1]გადასახდელები!L14891</f>
        <v>0</v>
      </c>
    </row>
    <row r="16272" spans="2:18" ht="21.75" hidden="1" thickBot="1">
      <c r="B16272" s="36" t="str">
        <f t="shared" si="3959"/>
        <v>b</v>
      </c>
      <c r="C16272" s="42">
        <v>6</v>
      </c>
      <c r="D16272" s="42"/>
      <c r="F16272" s="343" t="s">
        <v>689</v>
      </c>
      <c r="G16272" s="54" t="s">
        <v>324</v>
      </c>
      <c r="H16272" s="116"/>
      <c r="I16272" s="105">
        <f t="shared" si="3957"/>
        <v>0</v>
      </c>
      <c r="J16272" s="117"/>
      <c r="K16272" s="117"/>
      <c r="L16272" s="105">
        <f t="shared" si="3958"/>
        <v>0</v>
      </c>
      <c r="M16272" s="117"/>
      <c r="N16272" s="117"/>
      <c r="P16272" s="35" t="s">
        <v>145</v>
      </c>
      <c r="R16272" s="352">
        <f>L16502-[1]გადასახდელები!L14892</f>
        <v>0</v>
      </c>
    </row>
    <row r="16273" spans="2:18" ht="21.75" hidden="1" thickBot="1">
      <c r="B16273" s="36" t="str">
        <f t="shared" si="3959"/>
        <v>b</v>
      </c>
      <c r="C16273" s="42">
        <v>6</v>
      </c>
      <c r="D16273" s="42"/>
      <c r="F16273" s="343" t="s">
        <v>690</v>
      </c>
      <c r="G16273" s="54" t="s">
        <v>325</v>
      </c>
      <c r="H16273" s="116"/>
      <c r="I16273" s="105">
        <f t="shared" si="3957"/>
        <v>0</v>
      </c>
      <c r="J16273" s="117"/>
      <c r="K16273" s="117"/>
      <c r="L16273" s="105">
        <f t="shared" si="3958"/>
        <v>0</v>
      </c>
      <c r="M16273" s="117"/>
      <c r="N16273" s="117"/>
      <c r="P16273" s="35" t="s">
        <v>145</v>
      </c>
      <c r="R16273" s="352">
        <f>L16503-[1]გადასახდელები!L14893</f>
        <v>0</v>
      </c>
    </row>
    <row r="16274" spans="2:18" ht="30.75" hidden="1" thickBot="1">
      <c r="B16274" s="36" t="str">
        <f t="shared" si="3959"/>
        <v>b</v>
      </c>
      <c r="C16274" s="42">
        <v>6</v>
      </c>
      <c r="D16274" s="42"/>
      <c r="F16274" s="343" t="s">
        <v>691</v>
      </c>
      <c r="G16274" s="54" t="s">
        <v>326</v>
      </c>
      <c r="H16274" s="116"/>
      <c r="I16274" s="105">
        <f t="shared" si="3957"/>
        <v>0</v>
      </c>
      <c r="J16274" s="117"/>
      <c r="K16274" s="117"/>
      <c r="L16274" s="105">
        <f t="shared" si="3958"/>
        <v>0</v>
      </c>
      <c r="M16274" s="117"/>
      <c r="N16274" s="117"/>
      <c r="P16274" s="35" t="s">
        <v>145</v>
      </c>
      <c r="R16274" s="352">
        <f>L16504-[1]გადასახდელები!L14894</f>
        <v>0</v>
      </c>
    </row>
    <row r="16275" spans="2:18" ht="21.75" hidden="1" thickBot="1">
      <c r="B16275" s="36" t="str">
        <f t="shared" si="3959"/>
        <v>b</v>
      </c>
      <c r="C16275" s="42">
        <v>6</v>
      </c>
      <c r="D16275" s="42"/>
      <c r="F16275" s="343" t="s">
        <v>692</v>
      </c>
      <c r="G16275" s="54" t="s">
        <v>327</v>
      </c>
      <c r="H16275" s="116"/>
      <c r="I16275" s="105">
        <f t="shared" si="3957"/>
        <v>0</v>
      </c>
      <c r="J16275" s="117"/>
      <c r="K16275" s="117"/>
      <c r="L16275" s="105">
        <f t="shared" si="3958"/>
        <v>0</v>
      </c>
      <c r="M16275" s="117"/>
      <c r="N16275" s="117"/>
      <c r="P16275" s="35" t="s">
        <v>145</v>
      </c>
      <c r="R16275" s="352">
        <f>L16505-[1]გადასახდელები!L14895</f>
        <v>0</v>
      </c>
    </row>
    <row r="16276" spans="2:18" ht="21.75" hidden="1" thickBot="1">
      <c r="B16276" s="36" t="str">
        <f t="shared" si="3959"/>
        <v>b</v>
      </c>
      <c r="C16276" s="42">
        <v>6</v>
      </c>
      <c r="D16276" s="42"/>
      <c r="F16276" s="343" t="s">
        <v>693</v>
      </c>
      <c r="G16276" s="54" t="s">
        <v>328</v>
      </c>
      <c r="H16276" s="116"/>
      <c r="I16276" s="105">
        <f t="shared" si="3957"/>
        <v>0</v>
      </c>
      <c r="J16276" s="117"/>
      <c r="K16276" s="117"/>
      <c r="L16276" s="105">
        <f t="shared" si="3958"/>
        <v>0</v>
      </c>
      <c r="M16276" s="117"/>
      <c r="N16276" s="117"/>
      <c r="P16276" s="35" t="s">
        <v>145</v>
      </c>
      <c r="R16276" s="352">
        <f>L16506-[1]გადასახდელები!L14896</f>
        <v>0</v>
      </c>
    </row>
    <row r="16277" spans="2:18" ht="21.75" hidden="1" thickBot="1">
      <c r="B16277" s="36" t="str">
        <f t="shared" si="3959"/>
        <v>b</v>
      </c>
      <c r="C16277" s="42">
        <v>6</v>
      </c>
      <c r="D16277" s="42"/>
      <c r="F16277" s="343" t="s">
        <v>694</v>
      </c>
      <c r="G16277" s="54" t="s">
        <v>329</v>
      </c>
      <c r="H16277" s="116"/>
      <c r="I16277" s="105">
        <f t="shared" si="3957"/>
        <v>0</v>
      </c>
      <c r="J16277" s="117"/>
      <c r="K16277" s="117"/>
      <c r="L16277" s="105">
        <f t="shared" si="3958"/>
        <v>0</v>
      </c>
      <c r="M16277" s="117"/>
      <c r="N16277" s="117"/>
      <c r="P16277" s="35" t="s">
        <v>145</v>
      </c>
      <c r="R16277" s="352">
        <f>L16507-[1]გადასახდელები!L14897</f>
        <v>0</v>
      </c>
    </row>
    <row r="16278" spans="2:18" ht="21.75" hidden="1" thickBot="1">
      <c r="B16278" s="36" t="str">
        <f t="shared" si="3959"/>
        <v>b</v>
      </c>
      <c r="C16278" s="42">
        <v>6</v>
      </c>
      <c r="D16278" s="42"/>
      <c r="F16278" s="343" t="s">
        <v>695</v>
      </c>
      <c r="G16278" s="54" t="s">
        <v>330</v>
      </c>
      <c r="H16278" s="116"/>
      <c r="I16278" s="105">
        <f t="shared" si="3957"/>
        <v>0</v>
      </c>
      <c r="J16278" s="117"/>
      <c r="K16278" s="117"/>
      <c r="L16278" s="105">
        <f t="shared" si="3958"/>
        <v>0</v>
      </c>
      <c r="M16278" s="117"/>
      <c r="N16278" s="117"/>
      <c r="P16278" s="35" t="s">
        <v>145</v>
      </c>
      <c r="R16278" s="352">
        <f>L16508-[1]გადასახდელები!L14898</f>
        <v>0</v>
      </c>
    </row>
    <row r="16279" spans="2:18" ht="21.75" hidden="1" thickBot="1">
      <c r="B16279" s="36" t="str">
        <f t="shared" si="3959"/>
        <v>b</v>
      </c>
      <c r="C16279" s="42">
        <v>6</v>
      </c>
      <c r="D16279" s="42"/>
      <c r="F16279" s="343" t="s">
        <v>696</v>
      </c>
      <c r="G16279" s="54" t="s">
        <v>331</v>
      </c>
      <c r="H16279" s="116"/>
      <c r="I16279" s="105">
        <f t="shared" si="3957"/>
        <v>0</v>
      </c>
      <c r="J16279" s="117"/>
      <c r="K16279" s="117"/>
      <c r="L16279" s="105">
        <f t="shared" si="3958"/>
        <v>0</v>
      </c>
      <c r="M16279" s="117"/>
      <c r="N16279" s="117"/>
      <c r="P16279" s="35" t="s">
        <v>145</v>
      </c>
      <c r="R16279" s="352">
        <f>L16509-[1]გადასახდელები!L14899</f>
        <v>0</v>
      </c>
    </row>
    <row r="16280" spans="2:18" ht="45.75" hidden="1" thickBot="1">
      <c r="B16280" s="36" t="str">
        <f t="shared" si="3959"/>
        <v>b</v>
      </c>
      <c r="C16280" s="42">
        <v>6</v>
      </c>
      <c r="D16280" s="42"/>
      <c r="F16280" s="343" t="s">
        <v>697</v>
      </c>
      <c r="G16280" s="55" t="s">
        <v>332</v>
      </c>
      <c r="H16280" s="116"/>
      <c r="I16280" s="105">
        <f t="shared" si="3957"/>
        <v>0</v>
      </c>
      <c r="J16280" s="117"/>
      <c r="K16280" s="117"/>
      <c r="L16280" s="105">
        <f t="shared" si="3958"/>
        <v>0</v>
      </c>
      <c r="M16280" s="117"/>
      <c r="N16280" s="117"/>
      <c r="P16280" s="35" t="s">
        <v>145</v>
      </c>
      <c r="R16280" s="352">
        <f>L16510-[1]გადასახდელები!L14900</f>
        <v>0</v>
      </c>
    </row>
    <row r="16281" spans="2:18" ht="21.75" hidden="1" thickBot="1">
      <c r="B16281" s="36" t="str">
        <f t="shared" si="3959"/>
        <v>b</v>
      </c>
      <c r="C16281" s="42">
        <v>6</v>
      </c>
      <c r="D16281" s="42"/>
      <c r="F16281" s="343" t="s">
        <v>698</v>
      </c>
      <c r="G16281" s="54" t="s">
        <v>333</v>
      </c>
      <c r="H16281" s="116"/>
      <c r="I16281" s="105">
        <f t="shared" si="3957"/>
        <v>0</v>
      </c>
      <c r="J16281" s="117"/>
      <c r="K16281" s="117"/>
      <c r="L16281" s="105">
        <f t="shared" si="3958"/>
        <v>0</v>
      </c>
      <c r="M16281" s="117"/>
      <c r="N16281" s="117"/>
      <c r="P16281" s="35" t="s">
        <v>145</v>
      </c>
      <c r="R16281" s="352">
        <f>L16511-[1]გადასახდელები!L14901</f>
        <v>0</v>
      </c>
    </row>
    <row r="16282" spans="2:18" ht="45.75" hidden="1" thickBot="1">
      <c r="B16282" s="36" t="str">
        <f t="shared" si="3959"/>
        <v>b</v>
      </c>
      <c r="C16282" s="42">
        <v>6</v>
      </c>
      <c r="D16282" s="42"/>
      <c r="F16282" s="343" t="s">
        <v>591</v>
      </c>
      <c r="G16282" s="54" t="s">
        <v>334</v>
      </c>
      <c r="H16282" s="116"/>
      <c r="I16282" s="105">
        <f t="shared" si="3957"/>
        <v>0</v>
      </c>
      <c r="J16282" s="117"/>
      <c r="K16282" s="117"/>
      <c r="L16282" s="105">
        <f t="shared" si="3958"/>
        <v>0</v>
      </c>
      <c r="M16282" s="117"/>
      <c r="N16282" s="117"/>
      <c r="P16282" s="35" t="s">
        <v>145</v>
      </c>
      <c r="R16282" s="352">
        <f>L16512-[1]გადასახდელები!L14902</f>
        <v>0</v>
      </c>
    </row>
    <row r="16283" spans="2:18" hidden="1" thickBot="1">
      <c r="B16283" s="36" t="str">
        <f t="shared" si="3959"/>
        <v>b</v>
      </c>
      <c r="C16283" s="42">
        <v>4</v>
      </c>
      <c r="D16283" s="42"/>
      <c r="F16283" s="342" t="s">
        <v>699</v>
      </c>
      <c r="G16283" s="47" t="s">
        <v>335</v>
      </c>
      <c r="H16283" s="93">
        <f>H16284+H16285</f>
        <v>0</v>
      </c>
      <c r="I16283" s="94">
        <f t="shared" si="3957"/>
        <v>0</v>
      </c>
      <c r="J16283" s="93">
        <f>J16284+J16285</f>
        <v>0</v>
      </c>
      <c r="K16283" s="93">
        <f>K16284+K16285</f>
        <v>0</v>
      </c>
      <c r="L16283" s="94">
        <f t="shared" si="3958"/>
        <v>0</v>
      </c>
      <c r="M16283" s="93">
        <f>M16284+M16285</f>
        <v>0</v>
      </c>
      <c r="N16283" s="93">
        <f>N16284+N16285</f>
        <v>0</v>
      </c>
      <c r="O16283" s="82" t="s">
        <v>146</v>
      </c>
      <c r="P16283" s="35" t="s">
        <v>145</v>
      </c>
      <c r="R16283" s="352">
        <f>L16513-[1]გადასახდელები!L14903</f>
        <v>0</v>
      </c>
    </row>
    <row r="16284" spans="2:18" hidden="1" thickBot="1">
      <c r="B16284" s="36" t="str">
        <f t="shared" si="3959"/>
        <v>b</v>
      </c>
      <c r="C16284" s="42">
        <v>5</v>
      </c>
      <c r="D16284" s="42"/>
      <c r="F16284" s="343" t="s">
        <v>700</v>
      </c>
      <c r="G16284" s="48" t="s">
        <v>336</v>
      </c>
      <c r="H16284" s="101"/>
      <c r="I16284" s="97">
        <f t="shared" si="3957"/>
        <v>0</v>
      </c>
      <c r="J16284" s="102"/>
      <c r="K16284" s="102"/>
      <c r="L16284" s="97">
        <f t="shared" si="3958"/>
        <v>0</v>
      </c>
      <c r="M16284" s="102"/>
      <c r="N16284" s="102"/>
      <c r="O16284" s="115"/>
      <c r="P16284" s="35" t="s">
        <v>145</v>
      </c>
      <c r="R16284" s="352">
        <f>L16514-[1]გადასახდელები!L14904</f>
        <v>0</v>
      </c>
    </row>
    <row r="16285" spans="2:18" hidden="1" thickBot="1">
      <c r="B16285" s="36" t="str">
        <f t="shared" si="3959"/>
        <v>b</v>
      </c>
      <c r="C16285" s="42">
        <v>5</v>
      </c>
      <c r="D16285" s="42"/>
      <c r="F16285" s="342" t="s">
        <v>701</v>
      </c>
      <c r="G16285" s="48" t="s">
        <v>337</v>
      </c>
      <c r="H16285" s="119">
        <f>H16286+H16287</f>
        <v>0</v>
      </c>
      <c r="I16285" s="105">
        <f t="shared" si="3957"/>
        <v>0</v>
      </c>
      <c r="J16285" s="119">
        <f>J16286+J16287</f>
        <v>0</v>
      </c>
      <c r="K16285" s="119">
        <f>K16286+K16287</f>
        <v>0</v>
      </c>
      <c r="L16285" s="105">
        <f t="shared" si="3958"/>
        <v>0</v>
      </c>
      <c r="M16285" s="119">
        <f>M16286+M16287</f>
        <v>0</v>
      </c>
      <c r="N16285" s="119">
        <f>N16286+N16287</f>
        <v>0</v>
      </c>
      <c r="O16285" s="82" t="s">
        <v>146</v>
      </c>
      <c r="P16285" s="35" t="s">
        <v>145</v>
      </c>
      <c r="R16285" s="352">
        <f>L16515-[1]გადასახდელები!L14905</f>
        <v>0</v>
      </c>
    </row>
    <row r="16286" spans="2:18" ht="21.75" hidden="1" thickBot="1">
      <c r="B16286" s="36" t="str">
        <f t="shared" si="3959"/>
        <v>b</v>
      </c>
      <c r="C16286" s="42">
        <v>6</v>
      </c>
      <c r="D16286" s="42"/>
      <c r="F16286" s="343" t="s">
        <v>702</v>
      </c>
      <c r="G16286" s="54" t="s">
        <v>338</v>
      </c>
      <c r="H16286" s="116"/>
      <c r="I16286" s="105">
        <f t="shared" si="3957"/>
        <v>0</v>
      </c>
      <c r="J16286" s="117"/>
      <c r="K16286" s="117"/>
      <c r="L16286" s="105">
        <f t="shared" si="3958"/>
        <v>0</v>
      </c>
      <c r="M16286" s="117"/>
      <c r="N16286" s="117"/>
      <c r="P16286" s="35" t="s">
        <v>145</v>
      </c>
      <c r="R16286" s="352">
        <f>L16516-[1]გადასახდელები!L14906</f>
        <v>0</v>
      </c>
    </row>
    <row r="16287" spans="2:18" ht="21.75" hidden="1" thickBot="1">
      <c r="B16287" s="36" t="str">
        <f t="shared" si="3959"/>
        <v>b</v>
      </c>
      <c r="C16287" s="42">
        <v>6</v>
      </c>
      <c r="D16287" s="42"/>
      <c r="F16287" s="343" t="s">
        <v>703</v>
      </c>
      <c r="G16287" s="54" t="s">
        <v>339</v>
      </c>
      <c r="H16287" s="116"/>
      <c r="I16287" s="105">
        <f t="shared" si="3957"/>
        <v>0</v>
      </c>
      <c r="J16287" s="117"/>
      <c r="K16287" s="117"/>
      <c r="L16287" s="105">
        <f t="shared" si="3958"/>
        <v>0</v>
      </c>
      <c r="M16287" s="117"/>
      <c r="N16287" s="117"/>
      <c r="P16287" s="35" t="s">
        <v>145</v>
      </c>
      <c r="R16287" s="352">
        <f>L16517-[1]გადასახდელები!L14907</f>
        <v>0</v>
      </c>
    </row>
    <row r="16288" spans="2:18" hidden="1" thickBot="1">
      <c r="B16288" s="36" t="str">
        <f t="shared" si="3959"/>
        <v>b</v>
      </c>
      <c r="C16288" s="42">
        <v>3</v>
      </c>
      <c r="D16288" s="42"/>
      <c r="F16288" s="342" t="s">
        <v>704</v>
      </c>
      <c r="G16288" s="51" t="s">
        <v>340</v>
      </c>
      <c r="H16288" s="89">
        <f>H16289+H16290</f>
        <v>0</v>
      </c>
      <c r="I16288" s="90">
        <f t="shared" si="3957"/>
        <v>0</v>
      </c>
      <c r="J16288" s="89">
        <f>J16289+J16290</f>
        <v>0</v>
      </c>
      <c r="K16288" s="89">
        <f>K16289+K16290</f>
        <v>0</v>
      </c>
      <c r="L16288" s="90">
        <f t="shared" si="3958"/>
        <v>0</v>
      </c>
      <c r="M16288" s="89">
        <f>M16289+M16290</f>
        <v>0</v>
      </c>
      <c r="N16288" s="89">
        <f>N16289+N16290</f>
        <v>0</v>
      </c>
      <c r="O16288" s="82" t="s">
        <v>146</v>
      </c>
      <c r="P16288" s="35" t="s">
        <v>145</v>
      </c>
      <c r="R16288" s="352">
        <f>L16518-[1]გადასახდელები!L14908</f>
        <v>0</v>
      </c>
    </row>
    <row r="16289" spans="2:18" ht="21.75" hidden="1" thickBot="1">
      <c r="B16289" s="36" t="str">
        <f t="shared" si="3959"/>
        <v>b</v>
      </c>
      <c r="C16289" s="42">
        <v>4</v>
      </c>
      <c r="D16289" s="42"/>
      <c r="F16289" s="343" t="s">
        <v>705</v>
      </c>
      <c r="G16289" s="47" t="s">
        <v>341</v>
      </c>
      <c r="H16289" s="103"/>
      <c r="I16289" s="94">
        <f t="shared" si="3957"/>
        <v>0</v>
      </c>
      <c r="J16289" s="104"/>
      <c r="K16289" s="104"/>
      <c r="L16289" s="94">
        <f t="shared" si="3958"/>
        <v>0</v>
      </c>
      <c r="M16289" s="104"/>
      <c r="N16289" s="104"/>
      <c r="P16289" s="35" t="s">
        <v>145</v>
      </c>
      <c r="R16289" s="352">
        <f>L16519-[1]გადასახდელები!L14909</f>
        <v>0</v>
      </c>
    </row>
    <row r="16290" spans="2:18" hidden="1" thickBot="1">
      <c r="B16290" s="36" t="str">
        <f t="shared" si="3959"/>
        <v>b</v>
      </c>
      <c r="C16290" s="42">
        <v>4</v>
      </c>
      <c r="D16290" s="42"/>
      <c r="F16290" s="342" t="s">
        <v>706</v>
      </c>
      <c r="G16290" s="47" t="s">
        <v>342</v>
      </c>
      <c r="H16290" s="93">
        <f>H16291+H16292+H16293+H16294</f>
        <v>0</v>
      </c>
      <c r="I16290" s="94">
        <f t="shared" si="3957"/>
        <v>0</v>
      </c>
      <c r="J16290" s="93">
        <f>J16291+J16292+J16293+J16294</f>
        <v>0</v>
      </c>
      <c r="K16290" s="93">
        <f>K16291+K16292+K16293+K16294</f>
        <v>0</v>
      </c>
      <c r="L16290" s="94">
        <f t="shared" si="3958"/>
        <v>0</v>
      </c>
      <c r="M16290" s="93">
        <f>M16291+M16292+M16293+M16294</f>
        <v>0</v>
      </c>
      <c r="N16290" s="93">
        <f>N16291+N16292+N16293+N16294</f>
        <v>0</v>
      </c>
      <c r="O16290" s="82" t="s">
        <v>146</v>
      </c>
      <c r="P16290" s="35" t="s">
        <v>145</v>
      </c>
      <c r="R16290" s="352">
        <f>L16520-[1]გადასახდელები!L14910</f>
        <v>0</v>
      </c>
    </row>
    <row r="16291" spans="2:18" ht="21.75" hidden="1" thickBot="1">
      <c r="B16291" s="36" t="str">
        <f t="shared" si="3959"/>
        <v>b</v>
      </c>
      <c r="C16291" s="42">
        <v>5</v>
      </c>
      <c r="D16291" s="42"/>
      <c r="F16291" s="343" t="s">
        <v>707</v>
      </c>
      <c r="G16291" s="48" t="s">
        <v>343</v>
      </c>
      <c r="H16291" s="101"/>
      <c r="I16291" s="97">
        <f t="shared" si="3957"/>
        <v>0</v>
      </c>
      <c r="J16291" s="102"/>
      <c r="K16291" s="102"/>
      <c r="L16291" s="97">
        <f t="shared" si="3958"/>
        <v>0</v>
      </c>
      <c r="M16291" s="102"/>
      <c r="N16291" s="102"/>
      <c r="P16291" s="35" t="s">
        <v>145</v>
      </c>
      <c r="R16291" s="352">
        <f>L16521-[1]გადასახდელები!L14911</f>
        <v>0</v>
      </c>
    </row>
    <row r="16292" spans="2:18" ht="21.75" hidden="1" thickBot="1">
      <c r="B16292" s="36" t="str">
        <f t="shared" si="3959"/>
        <v>b</v>
      </c>
      <c r="C16292" s="42">
        <v>5</v>
      </c>
      <c r="D16292" s="42"/>
      <c r="F16292" s="343" t="s">
        <v>708</v>
      </c>
      <c r="G16292" s="48" t="s">
        <v>344</v>
      </c>
      <c r="H16292" s="101"/>
      <c r="I16292" s="97">
        <f t="shared" si="3957"/>
        <v>0</v>
      </c>
      <c r="J16292" s="102"/>
      <c r="K16292" s="102"/>
      <c r="L16292" s="97">
        <f t="shared" si="3958"/>
        <v>0</v>
      </c>
      <c r="M16292" s="102"/>
      <c r="N16292" s="102"/>
      <c r="P16292" s="35" t="s">
        <v>145</v>
      </c>
      <c r="R16292" s="352">
        <f>L16522-[1]გადასახდელები!L14912</f>
        <v>0</v>
      </c>
    </row>
    <row r="16293" spans="2:18" ht="21.75" hidden="1" thickBot="1">
      <c r="B16293" s="36" t="str">
        <f t="shared" si="3959"/>
        <v>b</v>
      </c>
      <c r="C16293" s="42">
        <v>5</v>
      </c>
      <c r="D16293" s="42"/>
      <c r="F16293" s="343" t="s">
        <v>709</v>
      </c>
      <c r="G16293" s="48" t="s">
        <v>345</v>
      </c>
      <c r="H16293" s="101"/>
      <c r="I16293" s="97">
        <f t="shared" si="3957"/>
        <v>0</v>
      </c>
      <c r="J16293" s="102"/>
      <c r="K16293" s="102"/>
      <c r="L16293" s="97">
        <f t="shared" si="3958"/>
        <v>0</v>
      </c>
      <c r="M16293" s="102"/>
      <c r="N16293" s="102"/>
      <c r="P16293" s="35" t="s">
        <v>145</v>
      </c>
      <c r="R16293" s="352">
        <f>L16523-[1]გადასახდელები!L14913</f>
        <v>0</v>
      </c>
    </row>
    <row r="16294" spans="2:18" ht="30.75" hidden="1" thickBot="1">
      <c r="B16294" s="36" t="str">
        <f t="shared" si="3959"/>
        <v>b</v>
      </c>
      <c r="C16294" s="42">
        <v>5</v>
      </c>
      <c r="D16294" s="42"/>
      <c r="F16294" s="343" t="s">
        <v>710</v>
      </c>
      <c r="G16294" s="48" t="s">
        <v>214</v>
      </c>
      <c r="H16294" s="101"/>
      <c r="I16294" s="97">
        <f t="shared" si="3957"/>
        <v>0</v>
      </c>
      <c r="J16294" s="102"/>
      <c r="K16294" s="102"/>
      <c r="L16294" s="97">
        <f t="shared" si="3958"/>
        <v>0</v>
      </c>
      <c r="M16294" s="102"/>
      <c r="N16294" s="102"/>
      <c r="P16294" s="35" t="s">
        <v>145</v>
      </c>
      <c r="R16294" s="352">
        <f>L16524-[1]გადასახდელები!L14914</f>
        <v>0</v>
      </c>
    </row>
    <row r="16295" spans="2:18" ht="21.75" hidden="1" thickBot="1">
      <c r="B16295" s="36" t="str">
        <f t="shared" si="3959"/>
        <v>b</v>
      </c>
      <c r="C16295" s="42">
        <v>3</v>
      </c>
      <c r="D16295" s="42"/>
      <c r="F16295" s="343" t="s">
        <v>711</v>
      </c>
      <c r="G16295" s="51" t="s">
        <v>346</v>
      </c>
      <c r="H16295" s="111"/>
      <c r="I16295" s="90">
        <f t="shared" si="3957"/>
        <v>0</v>
      </c>
      <c r="J16295" s="112"/>
      <c r="K16295" s="112"/>
      <c r="L16295" s="90">
        <f t="shared" si="3958"/>
        <v>0</v>
      </c>
      <c r="M16295" s="112"/>
      <c r="N16295" s="112"/>
      <c r="P16295" s="35" t="s">
        <v>145</v>
      </c>
      <c r="R16295" s="352">
        <f>L16525-[1]გადასახდელები!L14915</f>
        <v>0</v>
      </c>
    </row>
    <row r="16296" spans="2:18" hidden="1" thickBot="1">
      <c r="B16296" s="36" t="str">
        <f t="shared" si="3959"/>
        <v>b</v>
      </c>
      <c r="C16296" s="42">
        <v>3</v>
      </c>
      <c r="D16296" s="42"/>
      <c r="F16296" s="342" t="s">
        <v>712</v>
      </c>
      <c r="G16296" s="51" t="s">
        <v>347</v>
      </c>
      <c r="H16296" s="89">
        <f>H16297+H16298+H16299+H16302</f>
        <v>0</v>
      </c>
      <c r="I16296" s="90">
        <f t="shared" si="3957"/>
        <v>0</v>
      </c>
      <c r="J16296" s="89">
        <f>J16297+J16298+J16299+J16302</f>
        <v>0</v>
      </c>
      <c r="K16296" s="89">
        <f>K16297+K16298+K16299+K16302</f>
        <v>0</v>
      </c>
      <c r="L16296" s="90">
        <f t="shared" si="3958"/>
        <v>0</v>
      </c>
      <c r="M16296" s="89">
        <f>M16297+M16298+M16299+M16302</f>
        <v>0</v>
      </c>
      <c r="N16296" s="89">
        <f>N16297+N16298+N16299+N16302</f>
        <v>0</v>
      </c>
      <c r="O16296" s="82" t="s">
        <v>146</v>
      </c>
      <c r="P16296" s="35" t="s">
        <v>145</v>
      </c>
      <c r="R16296" s="352">
        <f>L16526-[1]გადასახდელები!L14916</f>
        <v>0</v>
      </c>
    </row>
    <row r="16297" spans="2:18" hidden="1" thickBot="1">
      <c r="B16297" s="36" t="str">
        <f t="shared" si="3959"/>
        <v>b</v>
      </c>
      <c r="C16297" s="42">
        <v>4</v>
      </c>
      <c r="D16297" s="42"/>
      <c r="F16297" s="343" t="s">
        <v>713</v>
      </c>
      <c r="G16297" s="47" t="s">
        <v>348</v>
      </c>
      <c r="H16297" s="103"/>
      <c r="I16297" s="94">
        <f t="shared" si="3957"/>
        <v>0</v>
      </c>
      <c r="J16297" s="104"/>
      <c r="K16297" s="104"/>
      <c r="L16297" s="94">
        <f t="shared" si="3958"/>
        <v>0</v>
      </c>
      <c r="M16297" s="104"/>
      <c r="N16297" s="104"/>
      <c r="O16297" s="115"/>
      <c r="P16297" s="35" t="s">
        <v>145</v>
      </c>
      <c r="R16297" s="352">
        <f>L16527-[1]გადასახდელები!L14917</f>
        <v>0</v>
      </c>
    </row>
    <row r="16298" spans="2:18" hidden="1" thickBot="1">
      <c r="B16298" s="36" t="str">
        <f t="shared" si="3959"/>
        <v>b</v>
      </c>
      <c r="C16298" s="42">
        <v>4</v>
      </c>
      <c r="D16298" s="42"/>
      <c r="F16298" s="343" t="s">
        <v>714</v>
      </c>
      <c r="G16298" s="47" t="s">
        <v>349</v>
      </c>
      <c r="H16298" s="103"/>
      <c r="I16298" s="94">
        <f t="shared" ref="I16298:I16333" si="3960">J16298+K16298</f>
        <v>0</v>
      </c>
      <c r="J16298" s="104"/>
      <c r="K16298" s="104"/>
      <c r="L16298" s="94">
        <f t="shared" ref="L16298:L16333" si="3961">M16298+N16298</f>
        <v>0</v>
      </c>
      <c r="M16298" s="104"/>
      <c r="N16298" s="104"/>
      <c r="O16298" s="115"/>
      <c r="P16298" s="35" t="s">
        <v>145</v>
      </c>
      <c r="R16298" s="352">
        <f>L16528-[1]გადასახდელები!L14918</f>
        <v>0</v>
      </c>
    </row>
    <row r="16299" spans="2:18" hidden="1" thickBot="1">
      <c r="B16299" s="36" t="str">
        <f t="shared" ref="B16299:B16362" si="3962">IF(H16299+I16299+L16299&gt;0,"a","b")</f>
        <v>b</v>
      </c>
      <c r="C16299" s="42">
        <v>4</v>
      </c>
      <c r="D16299" s="42"/>
      <c r="F16299" s="342" t="s">
        <v>715</v>
      </c>
      <c r="G16299" s="47" t="s">
        <v>350</v>
      </c>
      <c r="H16299" s="93">
        <f>H16300+H16301</f>
        <v>0</v>
      </c>
      <c r="I16299" s="94">
        <f t="shared" si="3960"/>
        <v>0</v>
      </c>
      <c r="J16299" s="93">
        <f>J16300+J16301</f>
        <v>0</v>
      </c>
      <c r="K16299" s="93">
        <f>K16300+K16301</f>
        <v>0</v>
      </c>
      <c r="L16299" s="94">
        <f t="shared" si="3961"/>
        <v>0</v>
      </c>
      <c r="M16299" s="93">
        <f>M16300+M16301</f>
        <v>0</v>
      </c>
      <c r="N16299" s="93">
        <f>N16300+N16301</f>
        <v>0</v>
      </c>
      <c r="O16299" s="82" t="s">
        <v>146</v>
      </c>
      <c r="P16299" s="35" t="s">
        <v>145</v>
      </c>
      <c r="R16299" s="352">
        <f>L16529-[1]გადასახდელები!L14919</f>
        <v>0</v>
      </c>
    </row>
    <row r="16300" spans="2:18" ht="30.75" hidden="1" thickBot="1">
      <c r="B16300" s="36" t="str">
        <f t="shared" si="3962"/>
        <v>b</v>
      </c>
      <c r="C16300" s="42">
        <v>5</v>
      </c>
      <c r="D16300" s="42"/>
      <c r="F16300" s="343" t="s">
        <v>716</v>
      </c>
      <c r="G16300" s="48" t="s">
        <v>351</v>
      </c>
      <c r="H16300" s="101"/>
      <c r="I16300" s="97">
        <f t="shared" si="3960"/>
        <v>0</v>
      </c>
      <c r="J16300" s="102"/>
      <c r="K16300" s="102"/>
      <c r="L16300" s="97">
        <f t="shared" si="3961"/>
        <v>0</v>
      </c>
      <c r="M16300" s="102"/>
      <c r="N16300" s="102"/>
      <c r="P16300" s="35" t="s">
        <v>145</v>
      </c>
      <c r="R16300" s="352">
        <f>L16530-[1]გადასახდელები!L14920</f>
        <v>0</v>
      </c>
    </row>
    <row r="16301" spans="2:18" ht="21.75" hidden="1" thickBot="1">
      <c r="B16301" s="36" t="str">
        <f t="shared" si="3962"/>
        <v>b</v>
      </c>
      <c r="C16301" s="42">
        <v>5</v>
      </c>
      <c r="D16301" s="42"/>
      <c r="F16301" s="343" t="s">
        <v>717</v>
      </c>
      <c r="G16301" s="48" t="s">
        <v>352</v>
      </c>
      <c r="H16301" s="101"/>
      <c r="I16301" s="97">
        <f t="shared" si="3960"/>
        <v>0</v>
      </c>
      <c r="J16301" s="102"/>
      <c r="K16301" s="102"/>
      <c r="L16301" s="97">
        <f t="shared" si="3961"/>
        <v>0</v>
      </c>
      <c r="M16301" s="102"/>
      <c r="N16301" s="102"/>
      <c r="P16301" s="35" t="s">
        <v>145</v>
      </c>
      <c r="R16301" s="352">
        <f>L16531-[1]გადასახდელები!L14921</f>
        <v>0</v>
      </c>
    </row>
    <row r="16302" spans="2:18" ht="21.75" hidden="1" thickBot="1">
      <c r="B16302" s="36" t="str">
        <f t="shared" si="3962"/>
        <v>b</v>
      </c>
      <c r="C16302" s="42">
        <v>4</v>
      </c>
      <c r="D16302" s="42"/>
      <c r="F16302" s="343" t="s">
        <v>718</v>
      </c>
      <c r="G16302" s="47" t="s">
        <v>353</v>
      </c>
      <c r="H16302" s="103"/>
      <c r="I16302" s="94">
        <f t="shared" si="3960"/>
        <v>0</v>
      </c>
      <c r="J16302" s="104"/>
      <c r="K16302" s="104"/>
      <c r="L16302" s="94">
        <f t="shared" si="3961"/>
        <v>0</v>
      </c>
      <c r="M16302" s="104"/>
      <c r="N16302" s="104"/>
      <c r="P16302" s="35" t="s">
        <v>145</v>
      </c>
      <c r="R16302" s="352">
        <f>L16532-[1]გადასახდელები!L14922</f>
        <v>0</v>
      </c>
    </row>
    <row r="16303" spans="2:18" hidden="1" thickBot="1">
      <c r="B16303" s="36" t="str">
        <f t="shared" si="3962"/>
        <v>b</v>
      </c>
      <c r="C16303" s="42">
        <v>2</v>
      </c>
      <c r="D16303" s="42"/>
      <c r="F16303" s="30"/>
      <c r="G16303" s="60" t="s">
        <v>354</v>
      </c>
      <c r="H16303" s="86">
        <f>H16304+H16311+H16318</f>
        <v>0</v>
      </c>
      <c r="I16303" s="87">
        <f t="shared" si="3960"/>
        <v>0</v>
      </c>
      <c r="J16303" s="88">
        <f>J16304+J16311+J16318</f>
        <v>0</v>
      </c>
      <c r="K16303" s="88">
        <f>K16304+K16311+K16318</f>
        <v>0</v>
      </c>
      <c r="L16303" s="87">
        <f t="shared" si="3961"/>
        <v>0</v>
      </c>
      <c r="M16303" s="88">
        <f>M16304+M16311+M16318</f>
        <v>0</v>
      </c>
      <c r="N16303" s="88">
        <f>N16304+N16311+N16318</f>
        <v>0</v>
      </c>
      <c r="O16303" s="82" t="s">
        <v>146</v>
      </c>
      <c r="R16303" s="352">
        <f>L16533-[1]გადასახდელები!L14923</f>
        <v>0</v>
      </c>
    </row>
    <row r="16304" spans="2:18" hidden="1" thickBot="1">
      <c r="B16304" s="36" t="str">
        <f t="shared" si="3962"/>
        <v>b</v>
      </c>
      <c r="C16304" s="42">
        <v>3</v>
      </c>
      <c r="D16304" s="42"/>
      <c r="F16304" s="31"/>
      <c r="G16304" s="51" t="s">
        <v>355</v>
      </c>
      <c r="H16304" s="120">
        <f>SUM(H16305:H16310)</f>
        <v>0</v>
      </c>
      <c r="I16304" s="118">
        <f t="shared" si="3960"/>
        <v>0</v>
      </c>
      <c r="J16304" s="121">
        <f>SUM(J16305:J16310)</f>
        <v>0</v>
      </c>
      <c r="K16304" s="121">
        <f>SUM(K16305:K16310)</f>
        <v>0</v>
      </c>
      <c r="L16304" s="118">
        <f t="shared" si="3961"/>
        <v>0</v>
      </c>
      <c r="M16304" s="121">
        <f>SUM(M16305:M16310)</f>
        <v>0</v>
      </c>
      <c r="N16304" s="121">
        <f>SUM(N16305:N16310)</f>
        <v>0</v>
      </c>
      <c r="O16304" s="82" t="s">
        <v>146</v>
      </c>
      <c r="R16304" s="352">
        <f>L16534-[1]გადასახდელები!L14924</f>
        <v>0</v>
      </c>
    </row>
    <row r="16305" spans="2:18" ht="21.75" hidden="1" thickBot="1">
      <c r="B16305" s="36" t="str">
        <f t="shared" si="3962"/>
        <v>b</v>
      </c>
      <c r="C16305" s="42">
        <v>4</v>
      </c>
      <c r="D16305" s="42"/>
      <c r="F16305" s="31"/>
      <c r="G16305" s="47" t="s">
        <v>356</v>
      </c>
      <c r="H16305" s="103"/>
      <c r="I16305" s="94">
        <f t="shared" si="3960"/>
        <v>0</v>
      </c>
      <c r="J16305" s="104"/>
      <c r="K16305" s="104"/>
      <c r="L16305" s="94">
        <f t="shared" si="3961"/>
        <v>0</v>
      </c>
      <c r="M16305" s="104"/>
      <c r="N16305" s="104"/>
      <c r="R16305" s="352">
        <f>L16535-[1]გადასახდელები!L14925</f>
        <v>0</v>
      </c>
    </row>
    <row r="16306" spans="2:18" ht="21.75" hidden="1" thickBot="1">
      <c r="B16306" s="36" t="str">
        <f t="shared" si="3962"/>
        <v>b</v>
      </c>
      <c r="C16306" s="42">
        <v>4</v>
      </c>
      <c r="D16306" s="42"/>
      <c r="F16306" s="31"/>
      <c r="G16306" s="47" t="s">
        <v>357</v>
      </c>
      <c r="H16306" s="103"/>
      <c r="I16306" s="94">
        <f t="shared" si="3960"/>
        <v>0</v>
      </c>
      <c r="J16306" s="104"/>
      <c r="K16306" s="104"/>
      <c r="L16306" s="94">
        <f t="shared" si="3961"/>
        <v>0</v>
      </c>
      <c r="M16306" s="104"/>
      <c r="N16306" s="104"/>
      <c r="R16306" s="352">
        <f>L16536-[1]გადასახდელები!L14926</f>
        <v>0</v>
      </c>
    </row>
    <row r="16307" spans="2:18" ht="21.75" hidden="1" thickBot="1">
      <c r="B16307" s="36" t="str">
        <f t="shared" si="3962"/>
        <v>b</v>
      </c>
      <c r="C16307" s="42">
        <v>4</v>
      </c>
      <c r="D16307" s="42"/>
      <c r="F16307" s="31"/>
      <c r="G16307" s="47" t="s">
        <v>212</v>
      </c>
      <c r="H16307" s="103"/>
      <c r="I16307" s="94">
        <f t="shared" si="3960"/>
        <v>0</v>
      </c>
      <c r="J16307" s="104"/>
      <c r="K16307" s="104"/>
      <c r="L16307" s="94">
        <f t="shared" si="3961"/>
        <v>0</v>
      </c>
      <c r="M16307" s="104"/>
      <c r="N16307" s="104"/>
      <c r="R16307" s="352">
        <f>L16537-[1]გადასახდელები!L14927</f>
        <v>0</v>
      </c>
    </row>
    <row r="16308" spans="2:18" ht="21.75" hidden="1" thickBot="1">
      <c r="B16308" s="36" t="str">
        <f t="shared" si="3962"/>
        <v>b</v>
      </c>
      <c r="C16308" s="42">
        <v>4</v>
      </c>
      <c r="D16308" s="42"/>
      <c r="F16308" s="31"/>
      <c r="G16308" s="47" t="s">
        <v>358</v>
      </c>
      <c r="H16308" s="103"/>
      <c r="I16308" s="94">
        <f t="shared" si="3960"/>
        <v>0</v>
      </c>
      <c r="J16308" s="104"/>
      <c r="K16308" s="104"/>
      <c r="L16308" s="94">
        <f t="shared" si="3961"/>
        <v>0</v>
      </c>
      <c r="M16308" s="104"/>
      <c r="N16308" s="104"/>
      <c r="R16308" s="352">
        <f>L16538-[1]გადასახდელები!L14928</f>
        <v>0</v>
      </c>
    </row>
    <row r="16309" spans="2:18" ht="21.75" hidden="1" thickBot="1">
      <c r="B16309" s="36" t="str">
        <f t="shared" si="3962"/>
        <v>b</v>
      </c>
      <c r="C16309" s="42">
        <v>4</v>
      </c>
      <c r="D16309" s="42"/>
      <c r="F16309" s="31"/>
      <c r="G16309" s="47" t="s">
        <v>359</v>
      </c>
      <c r="H16309" s="103"/>
      <c r="I16309" s="94">
        <f t="shared" si="3960"/>
        <v>0</v>
      </c>
      <c r="J16309" s="104"/>
      <c r="K16309" s="104"/>
      <c r="L16309" s="94">
        <f t="shared" si="3961"/>
        <v>0</v>
      </c>
      <c r="M16309" s="104"/>
      <c r="N16309" s="104"/>
      <c r="R16309" s="352">
        <f>L16539-[1]გადასახდელები!L14929</f>
        <v>0</v>
      </c>
    </row>
    <row r="16310" spans="2:18" ht="21.75" hidden="1" thickBot="1">
      <c r="B16310" s="36" t="str">
        <f t="shared" si="3962"/>
        <v>b</v>
      </c>
      <c r="C16310" s="42">
        <v>4</v>
      </c>
      <c r="D16310" s="42"/>
      <c r="F16310" s="31"/>
      <c r="G16310" s="47" t="s">
        <v>360</v>
      </c>
      <c r="H16310" s="103"/>
      <c r="I16310" s="94">
        <f t="shared" si="3960"/>
        <v>0</v>
      </c>
      <c r="J16310" s="104"/>
      <c r="K16310" s="104"/>
      <c r="L16310" s="94">
        <f t="shared" si="3961"/>
        <v>0</v>
      </c>
      <c r="M16310" s="104"/>
      <c r="N16310" s="104"/>
      <c r="R16310" s="352">
        <f>L16540-[1]გადასახდელები!L14930</f>
        <v>0</v>
      </c>
    </row>
    <row r="16311" spans="2:18" hidden="1" thickBot="1">
      <c r="B16311" s="36" t="str">
        <f t="shared" si="3962"/>
        <v>b</v>
      </c>
      <c r="C16311" s="42">
        <v>3</v>
      </c>
      <c r="D16311" s="42"/>
      <c r="F16311" s="31"/>
      <c r="G16311" s="51" t="s">
        <v>211</v>
      </c>
      <c r="H16311" s="120">
        <f>SUM(H16312:H16317)</f>
        <v>0</v>
      </c>
      <c r="I16311" s="118">
        <f t="shared" si="3960"/>
        <v>0</v>
      </c>
      <c r="J16311" s="121">
        <f>SUM(J16312:J16317)</f>
        <v>0</v>
      </c>
      <c r="K16311" s="121">
        <f>SUM(K16312:K16317)</f>
        <v>0</v>
      </c>
      <c r="L16311" s="118">
        <f t="shared" si="3961"/>
        <v>0</v>
      </c>
      <c r="M16311" s="121">
        <f>SUM(M16312:M16317)</f>
        <v>0</v>
      </c>
      <c r="N16311" s="121">
        <f>SUM(N16312:N16317)</f>
        <v>0</v>
      </c>
      <c r="O16311" s="82" t="s">
        <v>146</v>
      </c>
      <c r="R16311" s="352">
        <f>L16541-[1]გადასახდელები!L14931</f>
        <v>0</v>
      </c>
    </row>
    <row r="16312" spans="2:18" ht="21.75" hidden="1" thickBot="1">
      <c r="B16312" s="36" t="str">
        <f t="shared" si="3962"/>
        <v>b</v>
      </c>
      <c r="C16312" s="42">
        <v>4</v>
      </c>
      <c r="D16312" s="42"/>
      <c r="F16312" s="31"/>
      <c r="G16312" s="47" t="s">
        <v>356</v>
      </c>
      <c r="H16312" s="103"/>
      <c r="I16312" s="94">
        <f t="shared" si="3960"/>
        <v>0</v>
      </c>
      <c r="J16312" s="104"/>
      <c r="K16312" s="104"/>
      <c r="L16312" s="94">
        <f t="shared" si="3961"/>
        <v>0</v>
      </c>
      <c r="M16312" s="104"/>
      <c r="N16312" s="104"/>
      <c r="R16312" s="352">
        <f>L16542-[1]გადასახდელები!L14932</f>
        <v>0</v>
      </c>
    </row>
    <row r="16313" spans="2:18" ht="21.75" hidden="1" thickBot="1">
      <c r="B16313" s="36" t="str">
        <f t="shared" si="3962"/>
        <v>b</v>
      </c>
      <c r="C16313" s="42">
        <v>4</v>
      </c>
      <c r="D16313" s="42"/>
      <c r="F16313" s="31"/>
      <c r="G16313" s="47" t="s">
        <v>357</v>
      </c>
      <c r="H16313" s="103"/>
      <c r="I16313" s="94">
        <f t="shared" si="3960"/>
        <v>0</v>
      </c>
      <c r="J16313" s="104"/>
      <c r="K16313" s="104"/>
      <c r="L16313" s="94">
        <f t="shared" si="3961"/>
        <v>0</v>
      </c>
      <c r="M16313" s="104"/>
      <c r="N16313" s="104"/>
      <c r="R16313" s="352">
        <f>L16543-[1]გადასახდელები!L14933</f>
        <v>0</v>
      </c>
    </row>
    <row r="16314" spans="2:18" ht="21.75" hidden="1" thickBot="1">
      <c r="B16314" s="36" t="str">
        <f t="shared" si="3962"/>
        <v>b</v>
      </c>
      <c r="C16314" s="42">
        <v>4</v>
      </c>
      <c r="D16314" s="42"/>
      <c r="F16314" s="31"/>
      <c r="G16314" s="47" t="s">
        <v>212</v>
      </c>
      <c r="H16314" s="103"/>
      <c r="I16314" s="94">
        <f t="shared" si="3960"/>
        <v>0</v>
      </c>
      <c r="J16314" s="104"/>
      <c r="K16314" s="104"/>
      <c r="L16314" s="94">
        <f t="shared" si="3961"/>
        <v>0</v>
      </c>
      <c r="M16314" s="104"/>
      <c r="N16314" s="104"/>
      <c r="R16314" s="352">
        <f>L16544-[1]გადასახდელები!L14934</f>
        <v>0</v>
      </c>
    </row>
    <row r="16315" spans="2:18" ht="21.75" hidden="1" thickBot="1">
      <c r="B16315" s="36" t="str">
        <f t="shared" si="3962"/>
        <v>b</v>
      </c>
      <c r="C16315" s="42">
        <v>4</v>
      </c>
      <c r="D16315" s="42"/>
      <c r="F16315" s="31"/>
      <c r="G16315" s="47" t="s">
        <v>361</v>
      </c>
      <c r="H16315" s="103"/>
      <c r="I16315" s="94">
        <f t="shared" si="3960"/>
        <v>0</v>
      </c>
      <c r="J16315" s="104"/>
      <c r="K16315" s="104"/>
      <c r="L16315" s="94">
        <f t="shared" si="3961"/>
        <v>0</v>
      </c>
      <c r="M16315" s="104"/>
      <c r="N16315" s="104"/>
      <c r="R16315" s="352">
        <f>L16545-[1]გადასახდელები!L14935</f>
        <v>0</v>
      </c>
    </row>
    <row r="16316" spans="2:18" ht="21.75" hidden="1" thickBot="1">
      <c r="B16316" s="36" t="str">
        <f t="shared" si="3962"/>
        <v>b</v>
      </c>
      <c r="C16316" s="42">
        <v>4</v>
      </c>
      <c r="D16316" s="42"/>
      <c r="F16316" s="31"/>
      <c r="G16316" s="47" t="s">
        <v>359</v>
      </c>
      <c r="H16316" s="103"/>
      <c r="I16316" s="94">
        <f t="shared" si="3960"/>
        <v>0</v>
      </c>
      <c r="J16316" s="104"/>
      <c r="K16316" s="104"/>
      <c r="L16316" s="94">
        <f t="shared" si="3961"/>
        <v>0</v>
      </c>
      <c r="M16316" s="104"/>
      <c r="N16316" s="104"/>
      <c r="R16316" s="352">
        <f>L16546-[1]გადასახდელები!L14936</f>
        <v>0</v>
      </c>
    </row>
    <row r="16317" spans="2:18" ht="21.75" hidden="1" thickBot="1">
      <c r="B16317" s="36" t="str">
        <f t="shared" si="3962"/>
        <v>b</v>
      </c>
      <c r="C16317" s="42">
        <v>4</v>
      </c>
      <c r="D16317" s="42"/>
      <c r="F16317" s="31"/>
      <c r="G16317" s="47" t="s">
        <v>360</v>
      </c>
      <c r="H16317" s="103"/>
      <c r="I16317" s="94">
        <f t="shared" si="3960"/>
        <v>0</v>
      </c>
      <c r="J16317" s="104"/>
      <c r="K16317" s="104"/>
      <c r="L16317" s="94">
        <f t="shared" si="3961"/>
        <v>0</v>
      </c>
      <c r="M16317" s="104"/>
      <c r="N16317" s="104"/>
      <c r="R16317" s="352">
        <f>L16547-[1]გადასახდელები!L14937</f>
        <v>0</v>
      </c>
    </row>
    <row r="16318" spans="2:18" ht="30.75" hidden="1" thickBot="1">
      <c r="B16318" s="36" t="str">
        <f t="shared" si="3962"/>
        <v>b</v>
      </c>
      <c r="C16318" s="42">
        <v>3</v>
      </c>
      <c r="D16318" s="42"/>
      <c r="F16318" s="29"/>
      <c r="G16318" s="56" t="s">
        <v>213</v>
      </c>
      <c r="H16318" s="122"/>
      <c r="I16318" s="118">
        <f t="shared" si="3960"/>
        <v>0</v>
      </c>
      <c r="J16318" s="123"/>
      <c r="K16318" s="123"/>
      <c r="L16318" s="118">
        <f t="shared" si="3961"/>
        <v>0</v>
      </c>
      <c r="M16318" s="123"/>
      <c r="N16318" s="123"/>
      <c r="R16318" s="352">
        <f>L16548-[1]გადასახდელები!L14938</f>
        <v>0</v>
      </c>
    </row>
    <row r="16319" spans="2:18" hidden="1" thickBot="1">
      <c r="B16319" s="36" t="str">
        <f t="shared" si="3962"/>
        <v>b</v>
      </c>
      <c r="C16319" s="42">
        <v>2</v>
      </c>
      <c r="D16319" s="42"/>
      <c r="F16319" s="28"/>
      <c r="G16319" s="60" t="s">
        <v>362</v>
      </c>
      <c r="H16319" s="86">
        <f>H16320+H16328</f>
        <v>0</v>
      </c>
      <c r="I16319" s="87">
        <f t="shared" si="3960"/>
        <v>0</v>
      </c>
      <c r="J16319" s="88">
        <f>J16320+J16328</f>
        <v>0</v>
      </c>
      <c r="K16319" s="88">
        <f>K16320+K16328</f>
        <v>0</v>
      </c>
      <c r="L16319" s="87">
        <f t="shared" si="3961"/>
        <v>0</v>
      </c>
      <c r="M16319" s="88">
        <f>M16320+M16328</f>
        <v>0</v>
      </c>
      <c r="N16319" s="88">
        <f>N16320+N16328</f>
        <v>0</v>
      </c>
      <c r="O16319" s="82" t="s">
        <v>146</v>
      </c>
      <c r="R16319" s="352">
        <f>L16549-[1]გადასახდელები!L14939</f>
        <v>0</v>
      </c>
    </row>
    <row r="16320" spans="2:18" hidden="1" thickBot="1">
      <c r="B16320" s="36" t="str">
        <f t="shared" si="3962"/>
        <v>b</v>
      </c>
      <c r="C16320" s="42">
        <v>3</v>
      </c>
      <c r="D16320" s="42"/>
      <c r="F16320" s="29"/>
      <c r="G16320" s="51" t="s">
        <v>355</v>
      </c>
      <c r="H16320" s="120">
        <f>SUM(H16321:H16327)</f>
        <v>0</v>
      </c>
      <c r="I16320" s="118">
        <f t="shared" si="3960"/>
        <v>0</v>
      </c>
      <c r="J16320" s="121">
        <f>SUM(J16321:J16327)</f>
        <v>0</v>
      </c>
      <c r="K16320" s="121">
        <f>SUM(K16321:K16327)</f>
        <v>0</v>
      </c>
      <c r="L16320" s="118">
        <f t="shared" si="3961"/>
        <v>0</v>
      </c>
      <c r="M16320" s="121">
        <f>SUM(M16321:M16327)</f>
        <v>0</v>
      </c>
      <c r="N16320" s="121">
        <f>SUM(N16321:N16327)</f>
        <v>0</v>
      </c>
      <c r="O16320" s="82" t="s">
        <v>146</v>
      </c>
      <c r="R16320" s="352">
        <f>L16550-[1]გადასახდელები!L14940</f>
        <v>0</v>
      </c>
    </row>
    <row r="16321" spans="2:18" ht="21.75" hidden="1" thickBot="1">
      <c r="B16321" s="36" t="str">
        <f t="shared" si="3962"/>
        <v>b</v>
      </c>
      <c r="C16321" s="42">
        <v>4</v>
      </c>
      <c r="D16321" s="42"/>
      <c r="F16321" s="29"/>
      <c r="G16321" s="47" t="s">
        <v>363</v>
      </c>
      <c r="H16321" s="103"/>
      <c r="I16321" s="94">
        <f t="shared" si="3960"/>
        <v>0</v>
      </c>
      <c r="J16321" s="104"/>
      <c r="K16321" s="104"/>
      <c r="L16321" s="94">
        <f t="shared" si="3961"/>
        <v>0</v>
      </c>
      <c r="M16321" s="104"/>
      <c r="N16321" s="104"/>
      <c r="R16321" s="352">
        <f>L16551-[1]გადასახდელები!L14941</f>
        <v>0</v>
      </c>
    </row>
    <row r="16322" spans="2:18" ht="21.75" hidden="1" thickBot="1">
      <c r="B16322" s="36" t="str">
        <f t="shared" si="3962"/>
        <v>b</v>
      </c>
      <c r="C16322" s="42">
        <v>4</v>
      </c>
      <c r="D16322" s="42"/>
      <c r="F16322" s="29"/>
      <c r="G16322" s="47" t="s">
        <v>210</v>
      </c>
      <c r="H16322" s="103"/>
      <c r="I16322" s="94">
        <f t="shared" si="3960"/>
        <v>0</v>
      </c>
      <c r="J16322" s="104"/>
      <c r="K16322" s="104"/>
      <c r="L16322" s="94">
        <f t="shared" si="3961"/>
        <v>0</v>
      </c>
      <c r="M16322" s="104"/>
      <c r="N16322" s="104"/>
      <c r="R16322" s="352">
        <f>L16552-[1]გადასახდელები!L14942</f>
        <v>0</v>
      </c>
    </row>
    <row r="16323" spans="2:18" ht="21.75" hidden="1" thickBot="1">
      <c r="B16323" s="36" t="str">
        <f t="shared" si="3962"/>
        <v>b</v>
      </c>
      <c r="C16323" s="42">
        <v>4</v>
      </c>
      <c r="D16323" s="42"/>
      <c r="F16323" s="29"/>
      <c r="G16323" s="47" t="s">
        <v>357</v>
      </c>
      <c r="H16323" s="103"/>
      <c r="I16323" s="94">
        <f t="shared" si="3960"/>
        <v>0</v>
      </c>
      <c r="J16323" s="104"/>
      <c r="K16323" s="104"/>
      <c r="L16323" s="94">
        <f t="shared" si="3961"/>
        <v>0</v>
      </c>
      <c r="M16323" s="104"/>
      <c r="N16323" s="104"/>
      <c r="R16323" s="352">
        <f>L16553-[1]გადასახდელები!L14943</f>
        <v>0</v>
      </c>
    </row>
    <row r="16324" spans="2:18" ht="45.75" hidden="1" thickBot="1">
      <c r="B16324" s="36" t="str">
        <f t="shared" si="3962"/>
        <v>b</v>
      </c>
      <c r="C16324" s="42">
        <v>4</v>
      </c>
      <c r="D16324" s="42"/>
      <c r="F16324" s="29"/>
      <c r="G16324" s="47" t="s">
        <v>364</v>
      </c>
      <c r="H16324" s="103"/>
      <c r="I16324" s="94">
        <f t="shared" si="3960"/>
        <v>0</v>
      </c>
      <c r="J16324" s="104"/>
      <c r="K16324" s="104"/>
      <c r="L16324" s="94">
        <f t="shared" si="3961"/>
        <v>0</v>
      </c>
      <c r="M16324" s="104"/>
      <c r="N16324" s="104"/>
      <c r="R16324" s="352">
        <f>L16554-[1]გადასახდელები!L14944</f>
        <v>0</v>
      </c>
    </row>
    <row r="16325" spans="2:18" ht="21.75" hidden="1" thickBot="1">
      <c r="B16325" s="36" t="str">
        <f t="shared" si="3962"/>
        <v>b</v>
      </c>
      <c r="C16325" s="42">
        <v>4</v>
      </c>
      <c r="D16325" s="42"/>
      <c r="F16325" s="29"/>
      <c r="G16325" s="47" t="s">
        <v>358</v>
      </c>
      <c r="H16325" s="103"/>
      <c r="I16325" s="94">
        <f t="shared" si="3960"/>
        <v>0</v>
      </c>
      <c r="J16325" s="104"/>
      <c r="K16325" s="104"/>
      <c r="L16325" s="94">
        <f t="shared" si="3961"/>
        <v>0</v>
      </c>
      <c r="M16325" s="104"/>
      <c r="N16325" s="104"/>
      <c r="R16325" s="352">
        <f>L16555-[1]გადასახდელები!L14945</f>
        <v>0</v>
      </c>
    </row>
    <row r="16326" spans="2:18" ht="21.75" hidden="1" thickBot="1">
      <c r="B16326" s="36" t="str">
        <f t="shared" si="3962"/>
        <v>b</v>
      </c>
      <c r="C16326" s="42">
        <v>4</v>
      </c>
      <c r="D16326" s="42"/>
      <c r="F16326" s="29"/>
      <c r="G16326" s="47" t="s">
        <v>359</v>
      </c>
      <c r="H16326" s="103"/>
      <c r="I16326" s="94">
        <f t="shared" si="3960"/>
        <v>0</v>
      </c>
      <c r="J16326" s="104"/>
      <c r="K16326" s="104"/>
      <c r="L16326" s="94">
        <f t="shared" si="3961"/>
        <v>0</v>
      </c>
      <c r="M16326" s="104"/>
      <c r="N16326" s="104"/>
      <c r="R16326" s="352">
        <f>L16556-[1]გადასახდელები!L14946</f>
        <v>0</v>
      </c>
    </row>
    <row r="16327" spans="2:18" ht="21.75" hidden="1" thickBot="1">
      <c r="B16327" s="36" t="str">
        <f t="shared" si="3962"/>
        <v>b</v>
      </c>
      <c r="C16327" s="42">
        <v>4</v>
      </c>
      <c r="D16327" s="42"/>
      <c r="F16327" s="29"/>
      <c r="G16327" s="47" t="s">
        <v>365</v>
      </c>
      <c r="H16327" s="122"/>
      <c r="I16327" s="94">
        <f t="shared" si="3960"/>
        <v>0</v>
      </c>
      <c r="J16327" s="123"/>
      <c r="K16327" s="123"/>
      <c r="L16327" s="94">
        <f t="shared" si="3961"/>
        <v>0</v>
      </c>
      <c r="M16327" s="123"/>
      <c r="N16327" s="123"/>
      <c r="R16327" s="352">
        <f>L16557-[1]გადასახდელები!L14947</f>
        <v>0</v>
      </c>
    </row>
    <row r="16328" spans="2:18" hidden="1" thickBot="1">
      <c r="B16328" s="36" t="str">
        <f t="shared" si="3962"/>
        <v>b</v>
      </c>
      <c r="C16328" s="42">
        <v>3</v>
      </c>
      <c r="D16328" s="42"/>
      <c r="F16328" s="29"/>
      <c r="G16328" s="51" t="s">
        <v>211</v>
      </c>
      <c r="H16328" s="120">
        <f>SUM(H16329:H16335)</f>
        <v>0</v>
      </c>
      <c r="I16328" s="118">
        <f t="shared" si="3960"/>
        <v>0</v>
      </c>
      <c r="J16328" s="121">
        <f>SUM(J16329:J16335)</f>
        <v>0</v>
      </c>
      <c r="K16328" s="121">
        <f>SUM(K16329:K16335)</f>
        <v>0</v>
      </c>
      <c r="L16328" s="118">
        <f t="shared" si="3961"/>
        <v>0</v>
      </c>
      <c r="M16328" s="121">
        <f>SUM(M16329:M16335)</f>
        <v>0</v>
      </c>
      <c r="N16328" s="121">
        <f>SUM(N16329:N16335)</f>
        <v>0</v>
      </c>
      <c r="O16328" s="82" t="s">
        <v>146</v>
      </c>
      <c r="R16328" s="352">
        <f>L16558-[1]გადასახდელები!L14948</f>
        <v>0</v>
      </c>
    </row>
    <row r="16329" spans="2:18" ht="21.75" hidden="1" thickBot="1">
      <c r="B16329" s="36" t="str">
        <f t="shared" si="3962"/>
        <v>b</v>
      </c>
      <c r="C16329" s="42">
        <v>4</v>
      </c>
      <c r="D16329" s="42"/>
      <c r="F16329" s="29"/>
      <c r="G16329" s="47" t="s">
        <v>363</v>
      </c>
      <c r="H16329" s="103"/>
      <c r="I16329" s="94">
        <f t="shared" si="3960"/>
        <v>0</v>
      </c>
      <c r="J16329" s="104"/>
      <c r="K16329" s="104"/>
      <c r="L16329" s="94">
        <f t="shared" si="3961"/>
        <v>0</v>
      </c>
      <c r="M16329" s="104"/>
      <c r="N16329" s="104"/>
      <c r="R16329" s="352">
        <f>L16559-[1]გადასახდელები!L14949</f>
        <v>0</v>
      </c>
    </row>
    <row r="16330" spans="2:18" ht="21.75" hidden="1" thickBot="1">
      <c r="B16330" s="36" t="str">
        <f t="shared" si="3962"/>
        <v>b</v>
      </c>
      <c r="C16330" s="42">
        <v>4</v>
      </c>
      <c r="D16330" s="42"/>
      <c r="F16330" s="29"/>
      <c r="G16330" s="47" t="s">
        <v>210</v>
      </c>
      <c r="H16330" s="103"/>
      <c r="I16330" s="94">
        <f t="shared" si="3960"/>
        <v>0</v>
      </c>
      <c r="J16330" s="104"/>
      <c r="K16330" s="104"/>
      <c r="L16330" s="94">
        <f t="shared" si="3961"/>
        <v>0</v>
      </c>
      <c r="M16330" s="104"/>
      <c r="N16330" s="104"/>
      <c r="R16330" s="352">
        <f>L16560-[1]გადასახდელები!L14950</f>
        <v>0</v>
      </c>
    </row>
    <row r="16331" spans="2:18" ht="21.75" hidden="1" thickBot="1">
      <c r="B16331" s="36" t="str">
        <f t="shared" si="3962"/>
        <v>b</v>
      </c>
      <c r="C16331" s="42">
        <v>4</v>
      </c>
      <c r="D16331" s="42"/>
      <c r="F16331" s="29"/>
      <c r="G16331" s="47" t="s">
        <v>357</v>
      </c>
      <c r="H16331" s="103"/>
      <c r="I16331" s="94">
        <f t="shared" si="3960"/>
        <v>0</v>
      </c>
      <c r="J16331" s="104"/>
      <c r="K16331" s="104"/>
      <c r="L16331" s="94">
        <f t="shared" si="3961"/>
        <v>0</v>
      </c>
      <c r="M16331" s="104"/>
      <c r="N16331" s="104"/>
      <c r="R16331" s="352">
        <f>L16561-[1]გადასახდელები!L14951</f>
        <v>0</v>
      </c>
    </row>
    <row r="16332" spans="2:18" ht="45.75" hidden="1" thickBot="1">
      <c r="B16332" s="36" t="str">
        <f t="shared" si="3962"/>
        <v>b</v>
      </c>
      <c r="C16332" s="42">
        <v>4</v>
      </c>
      <c r="D16332" s="42"/>
      <c r="F16332" s="29"/>
      <c r="G16332" s="47" t="s">
        <v>364</v>
      </c>
      <c r="H16332" s="103"/>
      <c r="I16332" s="94">
        <f t="shared" si="3960"/>
        <v>0</v>
      </c>
      <c r="J16332" s="104"/>
      <c r="K16332" s="104"/>
      <c r="L16332" s="94">
        <f t="shared" si="3961"/>
        <v>0</v>
      </c>
      <c r="M16332" s="104"/>
      <c r="N16332" s="104"/>
      <c r="R16332" s="352">
        <f>L16562-[1]გადასახდელები!L14952</f>
        <v>0</v>
      </c>
    </row>
    <row r="16333" spans="2:18" ht="21.75" hidden="1" thickBot="1">
      <c r="B16333" s="36" t="str">
        <f t="shared" si="3962"/>
        <v>b</v>
      </c>
      <c r="C16333" s="42">
        <v>4</v>
      </c>
      <c r="D16333" s="42"/>
      <c r="F16333" s="29"/>
      <c r="G16333" s="47" t="s">
        <v>366</v>
      </c>
      <c r="H16333" s="103"/>
      <c r="I16333" s="94">
        <f t="shared" si="3960"/>
        <v>0</v>
      </c>
      <c r="J16333" s="104"/>
      <c r="K16333" s="104"/>
      <c r="L16333" s="94">
        <f t="shared" si="3961"/>
        <v>0</v>
      </c>
      <c r="M16333" s="104"/>
      <c r="N16333" s="104"/>
      <c r="R16333" s="352">
        <f>L16563-[1]გადასახდელები!L14953</f>
        <v>0</v>
      </c>
    </row>
    <row r="16334" spans="2:18" ht="21.75" hidden="1" thickBot="1">
      <c r="B16334" s="36" t="str">
        <f t="shared" si="3962"/>
        <v>b</v>
      </c>
      <c r="C16334" s="42">
        <v>4</v>
      </c>
      <c r="D16334" s="42"/>
      <c r="F16334" s="29"/>
      <c r="G16334" s="47" t="s">
        <v>359</v>
      </c>
      <c r="H16334" s="103"/>
      <c r="I16334" s="94">
        <f>J16334+K16334</f>
        <v>0</v>
      </c>
      <c r="J16334" s="104"/>
      <c r="K16334" s="104"/>
      <c r="L16334" s="94">
        <f>M16334+N16334</f>
        <v>0</v>
      </c>
      <c r="M16334" s="104"/>
      <c r="N16334" s="104"/>
      <c r="R16334" s="352">
        <f>L16564-[1]გადასახდელები!L14954</f>
        <v>0</v>
      </c>
    </row>
    <row r="16335" spans="2:18" ht="21.75" hidden="1" thickBot="1">
      <c r="B16335" s="36" t="str">
        <f t="shared" si="3962"/>
        <v>b</v>
      </c>
      <c r="C16335" s="42">
        <v>4</v>
      </c>
      <c r="D16335" s="42"/>
      <c r="F16335" s="29"/>
      <c r="G16335" s="47" t="s">
        <v>365</v>
      </c>
      <c r="H16335" s="103"/>
      <c r="I16335" s="94">
        <f>J16335+K16335</f>
        <v>0</v>
      </c>
      <c r="J16335" s="104"/>
      <c r="K16335" s="104"/>
      <c r="L16335" s="94">
        <f>M16335+N16335</f>
        <v>0</v>
      </c>
      <c r="M16335" s="104"/>
      <c r="N16335" s="104"/>
      <c r="R16335" s="352">
        <f>L16565-[1]გადასახდელები!L14955</f>
        <v>0</v>
      </c>
    </row>
    <row r="16336" spans="2:18" ht="45.75" thickBot="1">
      <c r="B16336" s="36" t="str">
        <f t="shared" si="3962"/>
        <v>a</v>
      </c>
      <c r="C16336" s="42">
        <v>1</v>
      </c>
      <c r="D16336" s="42"/>
      <c r="E16336" s="24"/>
      <c r="F16336" s="32" t="s">
        <v>722</v>
      </c>
      <c r="G16336" s="344" t="s">
        <v>728</v>
      </c>
      <c r="H16336" s="79">
        <f>H16338+H16470+H16533+H16549</f>
        <v>615.6</v>
      </c>
      <c r="I16336" s="80">
        <f t="shared" ref="I16336:I16399" si="3963">J16336+K16336</f>
        <v>0</v>
      </c>
      <c r="J16336" s="81">
        <f>J16338+J16470+J16533+J16549</f>
        <v>0</v>
      </c>
      <c r="K16336" s="81">
        <f>K16338+K16470+K16533+K16549</f>
        <v>0</v>
      </c>
      <c r="L16336" s="80">
        <f t="shared" ref="L16336:L16399" si="3964">M16336+N16336</f>
        <v>0</v>
      </c>
      <c r="M16336" s="81">
        <f>M16338+M16470+M16533+M16549</f>
        <v>0</v>
      </c>
      <c r="N16336" s="81">
        <f>N16338+N16470+N16533+N16549</f>
        <v>0</v>
      </c>
      <c r="O16336" s="82" t="s">
        <v>146</v>
      </c>
      <c r="P16336" s="43">
        <v>1</v>
      </c>
      <c r="R16336" s="352">
        <f>L16566-[1]გადასახდელები!L14956</f>
        <v>-9.5</v>
      </c>
    </row>
    <row r="16337" spans="2:18" ht="21.75" hidden="1" thickTop="1">
      <c r="B16337" s="36" t="str">
        <f t="shared" si="3962"/>
        <v>b</v>
      </c>
      <c r="C16337" s="42">
        <v>2</v>
      </c>
      <c r="D16337" s="42"/>
      <c r="F16337" s="26"/>
      <c r="G16337" s="46" t="s">
        <v>162</v>
      </c>
      <c r="H16337" s="83"/>
      <c r="I16337" s="84">
        <f t="shared" si="3963"/>
        <v>0</v>
      </c>
      <c r="J16337" s="85"/>
      <c r="K16337" s="85"/>
      <c r="L16337" s="84">
        <f t="shared" si="3964"/>
        <v>0</v>
      </c>
      <c r="M16337" s="85"/>
      <c r="N16337" s="85"/>
      <c r="R16337" s="352">
        <f>L16567-[1]გადასახდელები!L14957</f>
        <v>0</v>
      </c>
    </row>
    <row r="16338" spans="2:18" ht="20.25" thickTop="1">
      <c r="B16338" s="36" t="str">
        <f t="shared" si="3962"/>
        <v>a</v>
      </c>
      <c r="C16338" s="42">
        <v>2</v>
      </c>
      <c r="D16338" s="42"/>
      <c r="E16338" s="24">
        <v>7107</v>
      </c>
      <c r="F16338" s="341" t="s">
        <v>524</v>
      </c>
      <c r="G16338" s="58" t="s">
        <v>163</v>
      </c>
      <c r="H16338" s="86">
        <f>H16339+H16350+H16418+H16426+H16427+H16437+H16447</f>
        <v>615.6</v>
      </c>
      <c r="I16338" s="87">
        <f t="shared" si="3963"/>
        <v>0</v>
      </c>
      <c r="J16338" s="88">
        <f>J16339+J16350+J16418+J16426+J16427+J16437+J16447+J16417</f>
        <v>0</v>
      </c>
      <c r="K16338" s="88">
        <f>K16339+K16350+K16418+K16426+K16427+K16437+K16447</f>
        <v>0</v>
      </c>
      <c r="L16338" s="87">
        <f t="shared" si="3964"/>
        <v>0</v>
      </c>
      <c r="M16338" s="88">
        <f>M16339+M16350+M16418+M16426+M16427+M16437+M16447+M16417</f>
        <v>0</v>
      </c>
      <c r="N16338" s="88">
        <f>N16339+N16350+N16418+N16426+N16427+N16437+N16447</f>
        <v>0</v>
      </c>
      <c r="O16338" s="82" t="s">
        <v>146</v>
      </c>
      <c r="R16338" s="352">
        <f>L16568-[1]გადასახდელები!L14958</f>
        <v>-9.5</v>
      </c>
    </row>
    <row r="16339" spans="2:18" ht="20.25" hidden="1">
      <c r="B16339" s="36" t="str">
        <f t="shared" si="3962"/>
        <v>b</v>
      </c>
      <c r="C16339" s="42">
        <v>31</v>
      </c>
      <c r="D16339" s="42"/>
      <c r="F16339" s="341" t="s">
        <v>525</v>
      </c>
      <c r="G16339" s="57" t="s">
        <v>164</v>
      </c>
      <c r="H16339" s="89">
        <f>H16340+H16349</f>
        <v>0</v>
      </c>
      <c r="I16339" s="90">
        <f t="shared" si="3963"/>
        <v>0</v>
      </c>
      <c r="J16339" s="92">
        <f>J16340+J16349</f>
        <v>0</v>
      </c>
      <c r="K16339" s="92">
        <f>K16340+K16349</f>
        <v>0</v>
      </c>
      <c r="L16339" s="90">
        <f t="shared" si="3964"/>
        <v>0</v>
      </c>
      <c r="M16339" s="92">
        <f>M16340+M16349</f>
        <v>0</v>
      </c>
      <c r="N16339" s="92">
        <f>N16340+N16349</f>
        <v>0</v>
      </c>
      <c r="O16339" s="82" t="s">
        <v>146</v>
      </c>
      <c r="R16339" s="352">
        <f>L16569-[1]გადასახდელები!L14959</f>
        <v>0</v>
      </c>
    </row>
    <row r="16340" spans="2:18" ht="20.25" hidden="1">
      <c r="B16340" s="36" t="str">
        <f t="shared" si="3962"/>
        <v>b</v>
      </c>
      <c r="C16340" s="42">
        <v>4</v>
      </c>
      <c r="D16340" s="42"/>
      <c r="F16340" s="341" t="s">
        <v>526</v>
      </c>
      <c r="G16340" s="47" t="s">
        <v>165</v>
      </c>
      <c r="H16340" s="93">
        <f>H16341+H16348</f>
        <v>0</v>
      </c>
      <c r="I16340" s="94">
        <f t="shared" si="3963"/>
        <v>0</v>
      </c>
      <c r="J16340" s="95">
        <f>J16341+J16348</f>
        <v>0</v>
      </c>
      <c r="K16340" s="95">
        <f>K16341+K16348</f>
        <v>0</v>
      </c>
      <c r="L16340" s="94">
        <f t="shared" si="3964"/>
        <v>0</v>
      </c>
      <c r="M16340" s="95">
        <f>M16341+M16348</f>
        <v>0</v>
      </c>
      <c r="N16340" s="95">
        <f>N16341+N16348</f>
        <v>0</v>
      </c>
      <c r="O16340" s="82" t="s">
        <v>146</v>
      </c>
      <c r="R16340" s="352">
        <f>L16570-[1]გადასახდელები!L14960</f>
        <v>0</v>
      </c>
    </row>
    <row r="16341" spans="2:18" ht="20.25" hidden="1">
      <c r="B16341" s="36" t="str">
        <f t="shared" si="3962"/>
        <v>b</v>
      </c>
      <c r="C16341" s="42">
        <v>5</v>
      </c>
      <c r="D16341" s="42"/>
      <c r="F16341" s="342" t="s">
        <v>527</v>
      </c>
      <c r="G16341" s="48" t="s">
        <v>166</v>
      </c>
      <c r="H16341" s="96">
        <f>SUM(H16342:H16347)</f>
        <v>0</v>
      </c>
      <c r="I16341" s="97">
        <f t="shared" si="3963"/>
        <v>0</v>
      </c>
      <c r="J16341" s="98">
        <f>SUM(J16342:J16347)</f>
        <v>0</v>
      </c>
      <c r="K16341" s="98">
        <f>SUM(K16342:K16347)</f>
        <v>0</v>
      </c>
      <c r="L16341" s="97">
        <f t="shared" si="3964"/>
        <v>0</v>
      </c>
      <c r="M16341" s="98">
        <f>SUM(M16342:M16347)</f>
        <v>0</v>
      </c>
      <c r="N16341" s="98">
        <f>SUM(N16342:N16347)</f>
        <v>0</v>
      </c>
      <c r="O16341" s="82" t="s">
        <v>146</v>
      </c>
      <c r="R16341" s="352">
        <f>L16571-[1]გადასახდელები!L14961</f>
        <v>0</v>
      </c>
    </row>
    <row r="16342" spans="2:18" hidden="1">
      <c r="B16342" s="36" t="str">
        <f t="shared" si="3962"/>
        <v>b</v>
      </c>
      <c r="C16342" s="42">
        <v>6</v>
      </c>
      <c r="D16342" s="42"/>
      <c r="F16342" s="343" t="s">
        <v>528</v>
      </c>
      <c r="G16342" s="45" t="s">
        <v>167</v>
      </c>
      <c r="H16342" s="99"/>
      <c r="I16342" s="91">
        <f t="shared" si="3963"/>
        <v>0</v>
      </c>
      <c r="J16342" s="100"/>
      <c r="K16342" s="100"/>
      <c r="L16342" s="91">
        <f t="shared" si="3964"/>
        <v>0</v>
      </c>
      <c r="M16342" s="100"/>
      <c r="N16342" s="100"/>
      <c r="R16342" s="352">
        <f>L16572-[1]გადასახდელები!L14962</f>
        <v>0</v>
      </c>
    </row>
    <row r="16343" spans="2:18" hidden="1">
      <c r="B16343" s="36" t="str">
        <f t="shared" si="3962"/>
        <v>b</v>
      </c>
      <c r="C16343" s="42">
        <v>6</v>
      </c>
      <c r="D16343" s="42"/>
      <c r="F16343" s="343" t="s">
        <v>592</v>
      </c>
      <c r="G16343" s="45" t="s">
        <v>168</v>
      </c>
      <c r="H16343" s="99"/>
      <c r="I16343" s="91">
        <f t="shared" si="3963"/>
        <v>0</v>
      </c>
      <c r="J16343" s="100"/>
      <c r="K16343" s="100"/>
      <c r="L16343" s="91">
        <f t="shared" si="3964"/>
        <v>0</v>
      </c>
      <c r="M16343" s="100"/>
      <c r="N16343" s="100"/>
      <c r="R16343" s="352">
        <f>L16573-[1]გადასახდელები!L14963</f>
        <v>0</v>
      </c>
    </row>
    <row r="16344" spans="2:18" hidden="1">
      <c r="B16344" s="36" t="str">
        <f t="shared" si="3962"/>
        <v>b</v>
      </c>
      <c r="C16344" s="42">
        <v>6</v>
      </c>
      <c r="D16344" s="42"/>
      <c r="F16344" s="343" t="s">
        <v>529</v>
      </c>
      <c r="G16344" s="45" t="s">
        <v>169</v>
      </c>
      <c r="H16344" s="99"/>
      <c r="I16344" s="91">
        <f t="shared" si="3963"/>
        <v>0</v>
      </c>
      <c r="J16344" s="100"/>
      <c r="K16344" s="100"/>
      <c r="L16344" s="91">
        <f t="shared" si="3964"/>
        <v>0</v>
      </c>
      <c r="M16344" s="100"/>
      <c r="N16344" s="100"/>
      <c r="R16344" s="352">
        <f>L16574-[1]გადასახდელები!L14964</f>
        <v>0</v>
      </c>
    </row>
    <row r="16345" spans="2:18" hidden="1">
      <c r="B16345" s="36" t="str">
        <f t="shared" si="3962"/>
        <v>b</v>
      </c>
      <c r="C16345" s="42">
        <v>6</v>
      </c>
      <c r="D16345" s="42"/>
      <c r="F16345" s="343" t="s">
        <v>593</v>
      </c>
      <c r="G16345" s="45" t="s">
        <v>170</v>
      </c>
      <c r="H16345" s="99"/>
      <c r="I16345" s="91">
        <f t="shared" si="3963"/>
        <v>0</v>
      </c>
      <c r="J16345" s="100"/>
      <c r="K16345" s="100"/>
      <c r="L16345" s="91">
        <f t="shared" si="3964"/>
        <v>0</v>
      </c>
      <c r="M16345" s="100"/>
      <c r="N16345" s="100"/>
      <c r="R16345" s="352">
        <f>L16575-[1]გადასახდელები!L14965</f>
        <v>0</v>
      </c>
    </row>
    <row r="16346" spans="2:18" hidden="1">
      <c r="B16346" s="36" t="str">
        <f t="shared" si="3962"/>
        <v>b</v>
      </c>
      <c r="C16346" s="42">
        <v>6</v>
      </c>
      <c r="D16346" s="42"/>
      <c r="F16346" s="343" t="s">
        <v>594</v>
      </c>
      <c r="G16346" s="45" t="s">
        <v>171</v>
      </c>
      <c r="H16346" s="99"/>
      <c r="I16346" s="91">
        <f t="shared" si="3963"/>
        <v>0</v>
      </c>
      <c r="J16346" s="100"/>
      <c r="K16346" s="100"/>
      <c r="L16346" s="91">
        <f t="shared" si="3964"/>
        <v>0</v>
      </c>
      <c r="M16346" s="100"/>
      <c r="N16346" s="100"/>
      <c r="R16346" s="352">
        <f>L16576-[1]გადასახდელები!L14966</f>
        <v>0</v>
      </c>
    </row>
    <row r="16347" spans="2:18" hidden="1">
      <c r="B16347" s="36" t="str">
        <f t="shared" si="3962"/>
        <v>b</v>
      </c>
      <c r="C16347" s="42">
        <v>6</v>
      </c>
      <c r="D16347" s="42"/>
      <c r="F16347" s="343" t="s">
        <v>595</v>
      </c>
      <c r="G16347" s="45" t="s">
        <v>172</v>
      </c>
      <c r="H16347" s="99"/>
      <c r="I16347" s="91">
        <f t="shared" si="3963"/>
        <v>0</v>
      </c>
      <c r="J16347" s="100"/>
      <c r="K16347" s="100"/>
      <c r="L16347" s="91">
        <f t="shared" si="3964"/>
        <v>0</v>
      </c>
      <c r="M16347" s="100"/>
      <c r="N16347" s="100"/>
      <c r="R16347" s="352">
        <f>L16577-[1]გადასახდელები!L14967</f>
        <v>0</v>
      </c>
    </row>
    <row r="16348" spans="2:18" hidden="1">
      <c r="B16348" s="36" t="str">
        <f t="shared" si="3962"/>
        <v>b</v>
      </c>
      <c r="C16348" s="42">
        <v>5</v>
      </c>
      <c r="D16348" s="42"/>
      <c r="F16348" s="343" t="s">
        <v>596</v>
      </c>
      <c r="G16348" s="48" t="s">
        <v>173</v>
      </c>
      <c r="H16348" s="101"/>
      <c r="I16348" s="97">
        <f t="shared" si="3963"/>
        <v>0</v>
      </c>
      <c r="J16348" s="102"/>
      <c r="K16348" s="102"/>
      <c r="L16348" s="97">
        <f t="shared" si="3964"/>
        <v>0</v>
      </c>
      <c r="M16348" s="102"/>
      <c r="N16348" s="102"/>
      <c r="R16348" s="352">
        <f>L16578-[1]გადასახდელები!L14968</f>
        <v>0</v>
      </c>
    </row>
    <row r="16349" spans="2:18" hidden="1">
      <c r="B16349" s="36" t="str">
        <f t="shared" si="3962"/>
        <v>b</v>
      </c>
      <c r="C16349" s="42">
        <v>4</v>
      </c>
      <c r="D16349" s="42"/>
      <c r="F16349" s="343" t="s">
        <v>597</v>
      </c>
      <c r="G16349" s="47" t="s">
        <v>174</v>
      </c>
      <c r="H16349" s="103"/>
      <c r="I16349" s="94">
        <f t="shared" si="3963"/>
        <v>0</v>
      </c>
      <c r="J16349" s="104"/>
      <c r="K16349" s="104"/>
      <c r="L16349" s="94">
        <f t="shared" si="3964"/>
        <v>0</v>
      </c>
      <c r="M16349" s="104"/>
      <c r="N16349" s="104"/>
      <c r="R16349" s="352">
        <f>L16579-[1]გადასახდელები!L14969</f>
        <v>0</v>
      </c>
    </row>
    <row r="16350" spans="2:18" ht="20.25" hidden="1">
      <c r="B16350" s="36" t="str">
        <f t="shared" si="3962"/>
        <v>b</v>
      </c>
      <c r="C16350" s="42">
        <v>3</v>
      </c>
      <c r="D16350" s="42"/>
      <c r="F16350" s="342" t="s">
        <v>530</v>
      </c>
      <c r="G16350" s="57" t="s">
        <v>175</v>
      </c>
      <c r="H16350" s="89">
        <f>H16351+H16352+H16355+H16391+H16392+H16393+H16394+H16395+H16402+H16403</f>
        <v>0</v>
      </c>
      <c r="I16350" s="90">
        <f t="shared" si="3963"/>
        <v>0</v>
      </c>
      <c r="J16350" s="92">
        <f>J16351+J16352+J16355+J16391+J16392+J16393+J16394+J16395+J16402+J16403</f>
        <v>0</v>
      </c>
      <c r="K16350" s="92">
        <f>K16351+K16352+K16355+K16391+K16392+K16393+K16394+K16395+K16402+K16403</f>
        <v>0</v>
      </c>
      <c r="L16350" s="90">
        <f t="shared" si="3964"/>
        <v>0</v>
      </c>
      <c r="M16350" s="92">
        <f>M16351+M16352+M16355+M16391+M16392+M16393+M16394+M16395+M16402+M16403</f>
        <v>0</v>
      </c>
      <c r="N16350" s="92">
        <f>N16351+N16352+N16355+N16391+N16392+N16393+N16394+N16395+N16402+N16403</f>
        <v>0</v>
      </c>
      <c r="O16350" s="82" t="s">
        <v>146</v>
      </c>
      <c r="R16350" s="352">
        <f>L16580-[1]გადასახდელები!L14970</f>
        <v>0</v>
      </c>
    </row>
    <row r="16351" spans="2:18" hidden="1">
      <c r="B16351" s="36" t="str">
        <f t="shared" si="3962"/>
        <v>b</v>
      </c>
      <c r="C16351" s="42">
        <v>4</v>
      </c>
      <c r="D16351" s="42"/>
      <c r="F16351" s="343" t="s">
        <v>531</v>
      </c>
      <c r="G16351" s="47" t="s">
        <v>176</v>
      </c>
      <c r="H16351" s="103"/>
      <c r="I16351" s="94">
        <f t="shared" si="3963"/>
        <v>0</v>
      </c>
      <c r="J16351" s="104"/>
      <c r="K16351" s="104"/>
      <c r="L16351" s="94">
        <f t="shared" si="3964"/>
        <v>0</v>
      </c>
      <c r="M16351" s="104"/>
      <c r="N16351" s="104"/>
      <c r="R16351" s="352">
        <f>L16581-[1]გადასახდელები!L14971</f>
        <v>0</v>
      </c>
    </row>
    <row r="16352" spans="2:18" ht="20.25" hidden="1">
      <c r="B16352" s="36" t="str">
        <f t="shared" si="3962"/>
        <v>b</v>
      </c>
      <c r="C16352" s="42">
        <v>4</v>
      </c>
      <c r="D16352" s="42"/>
      <c r="F16352" s="342" t="s">
        <v>532</v>
      </c>
      <c r="G16352" s="47" t="s">
        <v>177</v>
      </c>
      <c r="H16352" s="93">
        <f>SUM(H16353:H16354)</f>
        <v>0</v>
      </c>
      <c r="I16352" s="94">
        <f t="shared" si="3963"/>
        <v>0</v>
      </c>
      <c r="J16352" s="95">
        <f>SUM(J16353:J16354)</f>
        <v>0</v>
      </c>
      <c r="K16352" s="95">
        <f>SUM(K16353:K16354)</f>
        <v>0</v>
      </c>
      <c r="L16352" s="94">
        <f t="shared" si="3964"/>
        <v>0</v>
      </c>
      <c r="M16352" s="95">
        <f>SUM(M16353:M16354)</f>
        <v>0</v>
      </c>
      <c r="N16352" s="95">
        <f>SUM(N16353:N16354)</f>
        <v>0</v>
      </c>
      <c r="O16352" s="82" t="s">
        <v>146</v>
      </c>
      <c r="R16352" s="352">
        <f>L16582-[1]გადასახდელები!L14972</f>
        <v>0</v>
      </c>
    </row>
    <row r="16353" spans="2:18" hidden="1">
      <c r="B16353" s="36" t="str">
        <f t="shared" si="3962"/>
        <v>b</v>
      </c>
      <c r="C16353" s="42">
        <v>5</v>
      </c>
      <c r="D16353" s="42"/>
      <c r="F16353" s="343" t="s">
        <v>533</v>
      </c>
      <c r="G16353" s="48" t="s">
        <v>178</v>
      </c>
      <c r="H16353" s="101"/>
      <c r="I16353" s="97">
        <f t="shared" si="3963"/>
        <v>0</v>
      </c>
      <c r="J16353" s="102"/>
      <c r="K16353" s="102"/>
      <c r="L16353" s="97">
        <f t="shared" si="3964"/>
        <v>0</v>
      </c>
      <c r="M16353" s="102"/>
      <c r="N16353" s="102"/>
      <c r="R16353" s="352">
        <f>L16583-[1]გადასახდელები!L14973</f>
        <v>0</v>
      </c>
    </row>
    <row r="16354" spans="2:18" hidden="1">
      <c r="B16354" s="36" t="str">
        <f t="shared" si="3962"/>
        <v>b</v>
      </c>
      <c r="C16354" s="42">
        <v>5</v>
      </c>
      <c r="D16354" s="42"/>
      <c r="F16354" s="343" t="s">
        <v>598</v>
      </c>
      <c r="G16354" s="48" t="s">
        <v>179</v>
      </c>
      <c r="H16354" s="101"/>
      <c r="I16354" s="97">
        <f t="shared" si="3963"/>
        <v>0</v>
      </c>
      <c r="J16354" s="102"/>
      <c r="K16354" s="102"/>
      <c r="L16354" s="97">
        <f t="shared" si="3964"/>
        <v>0</v>
      </c>
      <c r="M16354" s="102"/>
      <c r="N16354" s="102"/>
      <c r="R16354" s="352">
        <f>L16584-[1]გადასახდელები!L14974</f>
        <v>0</v>
      </c>
    </row>
    <row r="16355" spans="2:18" ht="20.25" hidden="1">
      <c r="B16355" s="36" t="str">
        <f t="shared" si="3962"/>
        <v>b</v>
      </c>
      <c r="C16355" s="42">
        <v>4</v>
      </c>
      <c r="D16355" s="42"/>
      <c r="F16355" s="342" t="s">
        <v>534</v>
      </c>
      <c r="G16355" s="47" t="s">
        <v>180</v>
      </c>
      <c r="H16355" s="93">
        <f>H16356+H16357+H16358+H16359+H16371+H16375+H16376+H16377+H16378+H16379+H16380+H16381+H16389+H16390</f>
        <v>0</v>
      </c>
      <c r="I16355" s="94">
        <f t="shared" si="3963"/>
        <v>0</v>
      </c>
      <c r="J16355" s="95">
        <f>J16356+J16357+J16358+J16359+J16371+J16375+J16376+J16377+J16378+J16379+J16380+J16381+J16389+J16390</f>
        <v>0</v>
      </c>
      <c r="K16355" s="95">
        <f>K16356+K16357+K16358+K16359+K16371+K16375+K16376+K16377+K16378+K16379+K16380+K16381+K16389+K16390</f>
        <v>0</v>
      </c>
      <c r="L16355" s="94">
        <f t="shared" si="3964"/>
        <v>0</v>
      </c>
      <c r="M16355" s="95">
        <f>M16356+M16357+M16358+M16359+M16371+M16375+M16376+M16377+M16378+M16379+M16380+M16381+M16389+M16390</f>
        <v>0</v>
      </c>
      <c r="N16355" s="95">
        <f>N16356+N16357+N16358+N16359+N16371+N16375+N16376+N16377+N16378+N16379+N16380+N16381+N16389+N16390</f>
        <v>0</v>
      </c>
      <c r="O16355" s="82" t="s">
        <v>146</v>
      </c>
      <c r="R16355" s="352">
        <f>L16585-[1]გადასახდელები!L14975</f>
        <v>0</v>
      </c>
    </row>
    <row r="16356" spans="2:18" ht="60" hidden="1">
      <c r="B16356" s="36" t="str">
        <f t="shared" si="3962"/>
        <v>b</v>
      </c>
      <c r="C16356" s="42">
        <v>5</v>
      </c>
      <c r="D16356" s="42"/>
      <c r="F16356" s="343" t="s">
        <v>535</v>
      </c>
      <c r="G16356" s="48" t="s">
        <v>229</v>
      </c>
      <c r="H16356" s="101"/>
      <c r="I16356" s="97">
        <f t="shared" si="3963"/>
        <v>0</v>
      </c>
      <c r="J16356" s="102"/>
      <c r="K16356" s="102"/>
      <c r="L16356" s="97">
        <f t="shared" si="3964"/>
        <v>0</v>
      </c>
      <c r="M16356" s="102"/>
      <c r="N16356" s="102"/>
      <c r="R16356" s="352">
        <f>L16586-[1]გადასახდელები!L14976</f>
        <v>0</v>
      </c>
    </row>
    <row r="16357" spans="2:18" ht="30" hidden="1">
      <c r="B16357" s="36" t="str">
        <f t="shared" si="3962"/>
        <v>b</v>
      </c>
      <c r="C16357" s="42">
        <v>5</v>
      </c>
      <c r="D16357" s="42"/>
      <c r="F16357" s="343" t="s">
        <v>599</v>
      </c>
      <c r="G16357" s="49" t="s">
        <v>196</v>
      </c>
      <c r="H16357" s="101"/>
      <c r="I16357" s="97">
        <f t="shared" si="3963"/>
        <v>0</v>
      </c>
      <c r="J16357" s="102"/>
      <c r="K16357" s="102"/>
      <c r="L16357" s="97">
        <f t="shared" si="3964"/>
        <v>0</v>
      </c>
      <c r="M16357" s="102"/>
      <c r="N16357" s="102"/>
      <c r="R16357" s="352">
        <f>L16587-[1]გადასახდელები!L14977</f>
        <v>0</v>
      </c>
    </row>
    <row r="16358" spans="2:18" ht="75" hidden="1">
      <c r="B16358" s="36" t="str">
        <f t="shared" si="3962"/>
        <v>b</v>
      </c>
      <c r="C16358" s="42">
        <v>5</v>
      </c>
      <c r="D16358" s="42"/>
      <c r="F16358" s="343" t="s">
        <v>536</v>
      </c>
      <c r="G16358" s="49" t="s">
        <v>230</v>
      </c>
      <c r="H16358" s="101"/>
      <c r="I16358" s="97">
        <f t="shared" si="3963"/>
        <v>0</v>
      </c>
      <c r="J16358" s="102"/>
      <c r="K16358" s="102"/>
      <c r="L16358" s="97">
        <f t="shared" si="3964"/>
        <v>0</v>
      </c>
      <c r="M16358" s="102"/>
      <c r="N16358" s="102"/>
      <c r="R16358" s="352">
        <f>L16588-[1]გადასახდელები!L14978</f>
        <v>0</v>
      </c>
    </row>
    <row r="16359" spans="2:18" ht="30" hidden="1">
      <c r="B16359" s="36" t="str">
        <f t="shared" si="3962"/>
        <v>b</v>
      </c>
      <c r="C16359" s="42">
        <v>5</v>
      </c>
      <c r="D16359" s="42"/>
      <c r="F16359" s="342" t="s">
        <v>537</v>
      </c>
      <c r="G16359" s="48" t="s">
        <v>195</v>
      </c>
      <c r="H16359" s="96">
        <f>SUM(H16360:H16370)</f>
        <v>0</v>
      </c>
      <c r="I16359" s="97">
        <f t="shared" si="3963"/>
        <v>0</v>
      </c>
      <c r="J16359" s="98">
        <f>SUM(J16360:J16370)</f>
        <v>0</v>
      </c>
      <c r="K16359" s="98">
        <f>SUM(K16360:K16370)</f>
        <v>0</v>
      </c>
      <c r="L16359" s="97">
        <f t="shared" si="3964"/>
        <v>0</v>
      </c>
      <c r="M16359" s="98">
        <f>SUM(M16360:M16370)</f>
        <v>0</v>
      </c>
      <c r="N16359" s="98">
        <f>SUM(N16360:N16370)</f>
        <v>0</v>
      </c>
      <c r="O16359" s="82" t="s">
        <v>146</v>
      </c>
      <c r="R16359" s="352">
        <f>L16589-[1]გადასახდელები!L14979</f>
        <v>0</v>
      </c>
    </row>
    <row r="16360" spans="2:18" hidden="1">
      <c r="B16360" s="36" t="str">
        <f t="shared" si="3962"/>
        <v>b</v>
      </c>
      <c r="C16360" s="42">
        <v>6</v>
      </c>
      <c r="D16360" s="42"/>
      <c r="F16360" s="343" t="s">
        <v>600</v>
      </c>
      <c r="G16360" s="45" t="s">
        <v>181</v>
      </c>
      <c r="H16360" s="106"/>
      <c r="I16360" s="105">
        <f t="shared" si="3963"/>
        <v>0</v>
      </c>
      <c r="J16360" s="107"/>
      <c r="K16360" s="107"/>
      <c r="L16360" s="105">
        <f t="shared" si="3964"/>
        <v>0</v>
      </c>
      <c r="M16360" s="107"/>
      <c r="N16360" s="107"/>
      <c r="R16360" s="352">
        <f>L16590-[1]გადასახდელები!L14980</f>
        <v>0</v>
      </c>
    </row>
    <row r="16361" spans="2:18" hidden="1">
      <c r="B16361" s="36" t="str">
        <f t="shared" si="3962"/>
        <v>b</v>
      </c>
      <c r="C16361" s="42">
        <v>6</v>
      </c>
      <c r="D16361" s="42"/>
      <c r="F16361" s="343" t="s">
        <v>601</v>
      </c>
      <c r="G16361" s="45" t="s">
        <v>182</v>
      </c>
      <c r="H16361" s="106"/>
      <c r="I16361" s="105">
        <f t="shared" si="3963"/>
        <v>0</v>
      </c>
      <c r="J16361" s="107"/>
      <c r="K16361" s="107"/>
      <c r="L16361" s="105">
        <f t="shared" si="3964"/>
        <v>0</v>
      </c>
      <c r="M16361" s="107"/>
      <c r="N16361" s="107"/>
      <c r="R16361" s="352">
        <f>L16591-[1]გადასახდელები!L14981</f>
        <v>0</v>
      </c>
    </row>
    <row r="16362" spans="2:18" hidden="1">
      <c r="B16362" s="36" t="str">
        <f t="shared" si="3962"/>
        <v>b</v>
      </c>
      <c r="C16362" s="42">
        <v>6</v>
      </c>
      <c r="D16362" s="42"/>
      <c r="F16362" s="343" t="s">
        <v>602</v>
      </c>
      <c r="G16362" s="45" t="s">
        <v>183</v>
      </c>
      <c r="H16362" s="106"/>
      <c r="I16362" s="105">
        <f t="shared" si="3963"/>
        <v>0</v>
      </c>
      <c r="J16362" s="107"/>
      <c r="K16362" s="107"/>
      <c r="L16362" s="105">
        <f t="shared" si="3964"/>
        <v>0</v>
      </c>
      <c r="M16362" s="107"/>
      <c r="N16362" s="107"/>
      <c r="R16362" s="352">
        <f>L16592-[1]გადასახდელები!L14982</f>
        <v>0</v>
      </c>
    </row>
    <row r="16363" spans="2:18" hidden="1">
      <c r="B16363" s="36" t="str">
        <f t="shared" ref="B16363:B16426" si="3965">IF(H16363+I16363+L16363&gt;0,"a","b")</f>
        <v>b</v>
      </c>
      <c r="C16363" s="42">
        <v>6</v>
      </c>
      <c r="D16363" s="42"/>
      <c r="F16363" s="343" t="s">
        <v>603</v>
      </c>
      <c r="G16363" s="45" t="s">
        <v>184</v>
      </c>
      <c r="H16363" s="106"/>
      <c r="I16363" s="105">
        <f t="shared" si="3963"/>
        <v>0</v>
      </c>
      <c r="J16363" s="107"/>
      <c r="K16363" s="107"/>
      <c r="L16363" s="105">
        <f t="shared" si="3964"/>
        <v>0</v>
      </c>
      <c r="M16363" s="107"/>
      <c r="N16363" s="107"/>
      <c r="R16363" s="352">
        <f>L16593-[1]გადასახდელები!L14983</f>
        <v>0</v>
      </c>
    </row>
    <row r="16364" spans="2:18" hidden="1">
      <c r="B16364" s="36" t="str">
        <f t="shared" si="3965"/>
        <v>b</v>
      </c>
      <c r="C16364" s="42">
        <v>6</v>
      </c>
      <c r="D16364" s="42"/>
      <c r="F16364" s="343" t="s">
        <v>538</v>
      </c>
      <c r="G16364" s="45" t="s">
        <v>185</v>
      </c>
      <c r="H16364" s="106"/>
      <c r="I16364" s="105">
        <f t="shared" si="3963"/>
        <v>0</v>
      </c>
      <c r="J16364" s="107"/>
      <c r="K16364" s="107"/>
      <c r="L16364" s="105">
        <f t="shared" si="3964"/>
        <v>0</v>
      </c>
      <c r="M16364" s="107"/>
      <c r="N16364" s="107"/>
      <c r="R16364" s="352">
        <f>L16594-[1]გადასახდელები!L14984</f>
        <v>0</v>
      </c>
    </row>
    <row r="16365" spans="2:18" hidden="1">
      <c r="B16365" s="36" t="str">
        <f t="shared" si="3965"/>
        <v>b</v>
      </c>
      <c r="C16365" s="42">
        <v>6</v>
      </c>
      <c r="D16365" s="42"/>
      <c r="F16365" s="343" t="s">
        <v>604</v>
      </c>
      <c r="G16365" s="45" t="s">
        <v>186</v>
      </c>
      <c r="H16365" s="106"/>
      <c r="I16365" s="105">
        <f t="shared" si="3963"/>
        <v>0</v>
      </c>
      <c r="J16365" s="107"/>
      <c r="K16365" s="107"/>
      <c r="L16365" s="105">
        <f t="shared" si="3964"/>
        <v>0</v>
      </c>
      <c r="M16365" s="107"/>
      <c r="N16365" s="107"/>
      <c r="R16365" s="352">
        <f>L16595-[1]გადასახდელები!L14985</f>
        <v>0</v>
      </c>
    </row>
    <row r="16366" spans="2:18" hidden="1">
      <c r="B16366" s="36" t="str">
        <f t="shared" si="3965"/>
        <v>b</v>
      </c>
      <c r="C16366" s="42">
        <v>6</v>
      </c>
      <c r="D16366" s="42"/>
      <c r="F16366" s="343" t="s">
        <v>605</v>
      </c>
      <c r="G16366" s="45" t="s">
        <v>187</v>
      </c>
      <c r="H16366" s="106"/>
      <c r="I16366" s="105">
        <f t="shared" si="3963"/>
        <v>0</v>
      </c>
      <c r="J16366" s="107"/>
      <c r="K16366" s="107"/>
      <c r="L16366" s="105">
        <f t="shared" si="3964"/>
        <v>0</v>
      </c>
      <c r="M16366" s="107"/>
      <c r="N16366" s="107"/>
      <c r="R16366" s="352">
        <f>L16596-[1]გადასახდელები!L14986</f>
        <v>0</v>
      </c>
    </row>
    <row r="16367" spans="2:18" hidden="1">
      <c r="B16367" s="36" t="str">
        <f t="shared" si="3965"/>
        <v>b</v>
      </c>
      <c r="C16367" s="42">
        <v>6</v>
      </c>
      <c r="D16367" s="42"/>
      <c r="F16367" s="343" t="s">
        <v>606</v>
      </c>
      <c r="G16367" s="45" t="s">
        <v>188</v>
      </c>
      <c r="H16367" s="106"/>
      <c r="I16367" s="105">
        <f t="shared" si="3963"/>
        <v>0</v>
      </c>
      <c r="J16367" s="107"/>
      <c r="K16367" s="107"/>
      <c r="L16367" s="105">
        <f t="shared" si="3964"/>
        <v>0</v>
      </c>
      <c r="M16367" s="107"/>
      <c r="N16367" s="107"/>
      <c r="R16367" s="352">
        <f>L16597-[1]გადასახდელები!L14987</f>
        <v>0</v>
      </c>
    </row>
    <row r="16368" spans="2:18" hidden="1">
      <c r="B16368" s="36" t="str">
        <f t="shared" si="3965"/>
        <v>b</v>
      </c>
      <c r="C16368" s="42">
        <v>6</v>
      </c>
      <c r="D16368" s="42"/>
      <c r="F16368" s="343" t="s">
        <v>607</v>
      </c>
      <c r="G16368" s="45" t="s">
        <v>189</v>
      </c>
      <c r="H16368" s="106"/>
      <c r="I16368" s="105">
        <f t="shared" si="3963"/>
        <v>0</v>
      </c>
      <c r="J16368" s="107"/>
      <c r="K16368" s="107"/>
      <c r="L16368" s="105">
        <f t="shared" si="3964"/>
        <v>0</v>
      </c>
      <c r="M16368" s="107"/>
      <c r="N16368" s="107"/>
      <c r="R16368" s="352">
        <f>L16598-[1]გადასახდელები!L14988</f>
        <v>0</v>
      </c>
    </row>
    <row r="16369" spans="2:18" ht="30" hidden="1">
      <c r="B16369" s="36" t="str">
        <f t="shared" si="3965"/>
        <v>b</v>
      </c>
      <c r="C16369" s="42">
        <v>6</v>
      </c>
      <c r="D16369" s="42"/>
      <c r="F16369" s="343" t="s">
        <v>608</v>
      </c>
      <c r="G16369" s="45" t="s">
        <v>190</v>
      </c>
      <c r="H16369" s="106"/>
      <c r="I16369" s="105">
        <f t="shared" si="3963"/>
        <v>0</v>
      </c>
      <c r="J16369" s="107"/>
      <c r="K16369" s="107"/>
      <c r="L16369" s="105">
        <f t="shared" si="3964"/>
        <v>0</v>
      </c>
      <c r="M16369" s="107"/>
      <c r="N16369" s="107"/>
      <c r="R16369" s="352">
        <f>L16599-[1]გადასახდელები!L14989</f>
        <v>0</v>
      </c>
    </row>
    <row r="16370" spans="2:18" ht="45" hidden="1">
      <c r="B16370" s="36" t="str">
        <f t="shared" si="3965"/>
        <v>b</v>
      </c>
      <c r="C16370" s="42">
        <v>6</v>
      </c>
      <c r="D16370" s="42"/>
      <c r="F16370" s="343" t="s">
        <v>539</v>
      </c>
      <c r="G16370" s="45" t="s">
        <v>231</v>
      </c>
      <c r="H16370" s="106"/>
      <c r="I16370" s="105">
        <f t="shared" si="3963"/>
        <v>0</v>
      </c>
      <c r="J16370" s="107"/>
      <c r="K16370" s="107"/>
      <c r="L16370" s="105">
        <f t="shared" si="3964"/>
        <v>0</v>
      </c>
      <c r="M16370" s="107"/>
      <c r="N16370" s="107"/>
      <c r="R16370" s="352">
        <f>L16600-[1]გადასახდელები!L14990</f>
        <v>0</v>
      </c>
    </row>
    <row r="16371" spans="2:18" ht="30" hidden="1">
      <c r="B16371" s="36" t="str">
        <f t="shared" si="3965"/>
        <v>b</v>
      </c>
      <c r="C16371" s="42">
        <v>5</v>
      </c>
      <c r="D16371" s="42"/>
      <c r="F16371" s="342" t="s">
        <v>609</v>
      </c>
      <c r="G16371" s="48" t="s">
        <v>197</v>
      </c>
      <c r="H16371" s="96">
        <f>SUM(H16372:H16374)</f>
        <v>0</v>
      </c>
      <c r="I16371" s="97">
        <f t="shared" si="3963"/>
        <v>0</v>
      </c>
      <c r="J16371" s="98">
        <f>SUM(J16372:J16374)</f>
        <v>0</v>
      </c>
      <c r="K16371" s="98">
        <f>SUM(K16372:K16374)</f>
        <v>0</v>
      </c>
      <c r="L16371" s="97">
        <f t="shared" si="3964"/>
        <v>0</v>
      </c>
      <c r="M16371" s="98">
        <f>SUM(M16372:M16374)</f>
        <v>0</v>
      </c>
      <c r="N16371" s="98">
        <f>SUM(N16372:N16374)</f>
        <v>0</v>
      </c>
      <c r="O16371" s="82" t="s">
        <v>146</v>
      </c>
      <c r="R16371" s="352">
        <f>L16601-[1]გადასახდელები!L14991</f>
        <v>0</v>
      </c>
    </row>
    <row r="16372" spans="2:18" hidden="1">
      <c r="B16372" s="36" t="str">
        <f t="shared" si="3965"/>
        <v>b</v>
      </c>
      <c r="C16372" s="42">
        <v>6</v>
      </c>
      <c r="D16372" s="42"/>
      <c r="F16372" s="343" t="s">
        <v>610</v>
      </c>
      <c r="G16372" s="45" t="s">
        <v>191</v>
      </c>
      <c r="H16372" s="106"/>
      <c r="I16372" s="105">
        <f t="shared" si="3963"/>
        <v>0</v>
      </c>
      <c r="J16372" s="107"/>
      <c r="K16372" s="107"/>
      <c r="L16372" s="105">
        <f t="shared" si="3964"/>
        <v>0</v>
      </c>
      <c r="M16372" s="107"/>
      <c r="N16372" s="107"/>
      <c r="R16372" s="352">
        <f>L16602-[1]გადასახდელები!L14992</f>
        <v>0</v>
      </c>
    </row>
    <row r="16373" spans="2:18" hidden="1">
      <c r="B16373" s="36" t="str">
        <f t="shared" si="3965"/>
        <v>b</v>
      </c>
      <c r="C16373" s="42">
        <v>6</v>
      </c>
      <c r="D16373" s="42"/>
      <c r="F16373" s="343" t="s">
        <v>611</v>
      </c>
      <c r="G16373" s="45" t="s">
        <v>192</v>
      </c>
      <c r="H16373" s="106"/>
      <c r="I16373" s="105">
        <f t="shared" si="3963"/>
        <v>0</v>
      </c>
      <c r="J16373" s="107"/>
      <c r="K16373" s="107"/>
      <c r="L16373" s="105">
        <f t="shared" si="3964"/>
        <v>0</v>
      </c>
      <c r="M16373" s="107"/>
      <c r="N16373" s="107"/>
      <c r="R16373" s="352">
        <f>L16603-[1]გადასახდელები!L14993</f>
        <v>0</v>
      </c>
    </row>
    <row r="16374" spans="2:18" ht="45" hidden="1">
      <c r="B16374" s="36" t="str">
        <f t="shared" si="3965"/>
        <v>b</v>
      </c>
      <c r="C16374" s="42">
        <v>6</v>
      </c>
      <c r="D16374" s="42"/>
      <c r="F16374" s="343" t="s">
        <v>612</v>
      </c>
      <c r="G16374" s="45" t="s">
        <v>232</v>
      </c>
      <c r="H16374" s="106"/>
      <c r="I16374" s="105">
        <f t="shared" si="3963"/>
        <v>0</v>
      </c>
      <c r="J16374" s="107"/>
      <c r="K16374" s="107"/>
      <c r="L16374" s="105">
        <f t="shared" si="3964"/>
        <v>0</v>
      </c>
      <c r="M16374" s="107"/>
      <c r="N16374" s="107"/>
      <c r="R16374" s="352">
        <f>L16604-[1]გადასახდელები!L14994</f>
        <v>0</v>
      </c>
    </row>
    <row r="16375" spans="2:18" ht="30" hidden="1">
      <c r="B16375" s="36" t="str">
        <f t="shared" si="3965"/>
        <v>b</v>
      </c>
      <c r="C16375" s="42">
        <v>5</v>
      </c>
      <c r="D16375" s="42"/>
      <c r="F16375" s="343" t="s">
        <v>613</v>
      </c>
      <c r="G16375" s="48" t="s">
        <v>233</v>
      </c>
      <c r="H16375" s="101"/>
      <c r="I16375" s="97">
        <f t="shared" si="3963"/>
        <v>0</v>
      </c>
      <c r="J16375" s="102"/>
      <c r="K16375" s="102"/>
      <c r="L16375" s="97">
        <f t="shared" si="3964"/>
        <v>0</v>
      </c>
      <c r="M16375" s="102"/>
      <c r="N16375" s="102"/>
      <c r="R16375" s="352">
        <f>L16605-[1]გადასახდელები!L14995</f>
        <v>0</v>
      </c>
    </row>
    <row r="16376" spans="2:18" ht="30" hidden="1">
      <c r="B16376" s="36" t="str">
        <f t="shared" si="3965"/>
        <v>b</v>
      </c>
      <c r="C16376" s="42">
        <v>5</v>
      </c>
      <c r="D16376" s="42"/>
      <c r="F16376" s="343" t="s">
        <v>614</v>
      </c>
      <c r="G16376" s="50" t="s">
        <v>367</v>
      </c>
      <c r="H16376" s="101"/>
      <c r="I16376" s="97">
        <f t="shared" si="3963"/>
        <v>0</v>
      </c>
      <c r="J16376" s="102"/>
      <c r="K16376" s="102"/>
      <c r="L16376" s="97">
        <f t="shared" si="3964"/>
        <v>0</v>
      </c>
      <c r="M16376" s="102"/>
      <c r="N16376" s="102"/>
      <c r="R16376" s="352">
        <f>L16606-[1]გადასახდელები!L14996</f>
        <v>0</v>
      </c>
    </row>
    <row r="16377" spans="2:18" ht="30" hidden="1">
      <c r="B16377" s="36" t="str">
        <f t="shared" si="3965"/>
        <v>b</v>
      </c>
      <c r="C16377" s="42">
        <v>5</v>
      </c>
      <c r="D16377" s="42"/>
      <c r="F16377" s="343" t="s">
        <v>540</v>
      </c>
      <c r="G16377" s="48" t="s">
        <v>234</v>
      </c>
      <c r="H16377" s="101"/>
      <c r="I16377" s="97">
        <f t="shared" si="3963"/>
        <v>0</v>
      </c>
      <c r="J16377" s="102"/>
      <c r="K16377" s="102"/>
      <c r="L16377" s="97">
        <f t="shared" si="3964"/>
        <v>0</v>
      </c>
      <c r="M16377" s="102"/>
      <c r="N16377" s="102"/>
      <c r="R16377" s="352">
        <f>L16607-[1]გადასახდელები!L14997</f>
        <v>0</v>
      </c>
    </row>
    <row r="16378" spans="2:18" ht="60" hidden="1">
      <c r="B16378" s="36" t="str">
        <f t="shared" si="3965"/>
        <v>b</v>
      </c>
      <c r="C16378" s="42">
        <v>5</v>
      </c>
      <c r="D16378" s="42"/>
      <c r="F16378" s="343" t="s">
        <v>541</v>
      </c>
      <c r="G16378" s="48" t="s">
        <v>235</v>
      </c>
      <c r="H16378" s="101"/>
      <c r="I16378" s="97">
        <f t="shared" si="3963"/>
        <v>0</v>
      </c>
      <c r="J16378" s="102"/>
      <c r="K16378" s="102"/>
      <c r="L16378" s="97">
        <f t="shared" si="3964"/>
        <v>0</v>
      </c>
      <c r="M16378" s="102"/>
      <c r="N16378" s="102"/>
      <c r="R16378" s="352">
        <f>L16608-[1]გადასახდელები!L14998</f>
        <v>0</v>
      </c>
    </row>
    <row r="16379" spans="2:18" hidden="1">
      <c r="B16379" s="36" t="str">
        <f t="shared" si="3965"/>
        <v>b</v>
      </c>
      <c r="C16379" s="42">
        <v>5</v>
      </c>
      <c r="D16379" s="42"/>
      <c r="F16379" s="343" t="s">
        <v>542</v>
      </c>
      <c r="G16379" s="48" t="s">
        <v>236</v>
      </c>
      <c r="H16379" s="101"/>
      <c r="I16379" s="97">
        <f t="shared" si="3963"/>
        <v>0</v>
      </c>
      <c r="J16379" s="102"/>
      <c r="K16379" s="102"/>
      <c r="L16379" s="97">
        <f t="shared" si="3964"/>
        <v>0</v>
      </c>
      <c r="M16379" s="102"/>
      <c r="N16379" s="102"/>
      <c r="R16379" s="352">
        <f>L16609-[1]გადასახდელები!L14999</f>
        <v>0</v>
      </c>
    </row>
    <row r="16380" spans="2:18" hidden="1">
      <c r="B16380" s="36" t="str">
        <f t="shared" si="3965"/>
        <v>b</v>
      </c>
      <c r="C16380" s="42">
        <v>5</v>
      </c>
      <c r="D16380" s="42"/>
      <c r="F16380" s="343" t="s">
        <v>543</v>
      </c>
      <c r="G16380" s="48" t="s">
        <v>237</v>
      </c>
      <c r="H16380" s="101"/>
      <c r="I16380" s="97">
        <f t="shared" si="3963"/>
        <v>0</v>
      </c>
      <c r="J16380" s="102"/>
      <c r="K16380" s="102"/>
      <c r="L16380" s="97">
        <f t="shared" si="3964"/>
        <v>0</v>
      </c>
      <c r="M16380" s="102"/>
      <c r="N16380" s="102"/>
      <c r="R16380" s="352">
        <f>L16610-[1]გადასახდელები!L15000</f>
        <v>0</v>
      </c>
    </row>
    <row r="16381" spans="2:18" ht="20.25" hidden="1">
      <c r="B16381" s="36" t="str">
        <f t="shared" si="3965"/>
        <v>b</v>
      </c>
      <c r="C16381" s="42">
        <v>5</v>
      </c>
      <c r="D16381" s="42"/>
      <c r="F16381" s="342" t="s">
        <v>544</v>
      </c>
      <c r="G16381" s="48" t="s">
        <v>238</v>
      </c>
      <c r="H16381" s="96">
        <f>SUM(H16382:H16388)</f>
        <v>0</v>
      </c>
      <c r="I16381" s="97">
        <f t="shared" si="3963"/>
        <v>0</v>
      </c>
      <c r="J16381" s="98">
        <f>SUM(J16382:J16388)</f>
        <v>0</v>
      </c>
      <c r="K16381" s="98">
        <f>SUM(K16382:K16388)</f>
        <v>0</v>
      </c>
      <c r="L16381" s="97">
        <f t="shared" si="3964"/>
        <v>0</v>
      </c>
      <c r="M16381" s="98">
        <f>SUM(M16382:M16388)</f>
        <v>0</v>
      </c>
      <c r="N16381" s="98">
        <f>SUM(N16382:N16388)</f>
        <v>0</v>
      </c>
      <c r="O16381" s="82" t="s">
        <v>146</v>
      </c>
      <c r="R16381" s="352">
        <f>L16611-[1]გადასახდელები!L15001</f>
        <v>0</v>
      </c>
    </row>
    <row r="16382" spans="2:18" hidden="1">
      <c r="B16382" s="36" t="str">
        <f t="shared" si="3965"/>
        <v>b</v>
      </c>
      <c r="C16382" s="42">
        <v>6</v>
      </c>
      <c r="D16382" s="42"/>
      <c r="F16382" s="343" t="s">
        <v>545</v>
      </c>
      <c r="G16382" s="45" t="s">
        <v>198</v>
      </c>
      <c r="H16382" s="106"/>
      <c r="I16382" s="105">
        <f t="shared" si="3963"/>
        <v>0</v>
      </c>
      <c r="J16382" s="107"/>
      <c r="K16382" s="107"/>
      <c r="L16382" s="105">
        <f t="shared" si="3964"/>
        <v>0</v>
      </c>
      <c r="M16382" s="107"/>
      <c r="N16382" s="107"/>
      <c r="R16382" s="352">
        <f>L16612-[1]გადასახდელები!L15002</f>
        <v>0</v>
      </c>
    </row>
    <row r="16383" spans="2:18" hidden="1">
      <c r="B16383" s="36" t="str">
        <f t="shared" si="3965"/>
        <v>b</v>
      </c>
      <c r="C16383" s="42">
        <v>6</v>
      </c>
      <c r="D16383" s="42"/>
      <c r="F16383" s="343" t="s">
        <v>546</v>
      </c>
      <c r="G16383" s="45" t="s">
        <v>199</v>
      </c>
      <c r="H16383" s="106"/>
      <c r="I16383" s="105">
        <f t="shared" si="3963"/>
        <v>0</v>
      </c>
      <c r="J16383" s="107"/>
      <c r="K16383" s="107"/>
      <c r="L16383" s="105">
        <f t="shared" si="3964"/>
        <v>0</v>
      </c>
      <c r="M16383" s="107"/>
      <c r="N16383" s="107"/>
      <c r="R16383" s="352">
        <f>L16613-[1]გადასახდელები!L15003</f>
        <v>0</v>
      </c>
    </row>
    <row r="16384" spans="2:18" hidden="1">
      <c r="B16384" s="36" t="str">
        <f t="shared" si="3965"/>
        <v>b</v>
      </c>
      <c r="C16384" s="42">
        <v>6</v>
      </c>
      <c r="D16384" s="42"/>
      <c r="F16384" s="343" t="s">
        <v>547</v>
      </c>
      <c r="G16384" s="45" t="s">
        <v>200</v>
      </c>
      <c r="H16384" s="106"/>
      <c r="I16384" s="105">
        <f t="shared" si="3963"/>
        <v>0</v>
      </c>
      <c r="J16384" s="107"/>
      <c r="K16384" s="107"/>
      <c r="L16384" s="105">
        <f t="shared" si="3964"/>
        <v>0</v>
      </c>
      <c r="M16384" s="107"/>
      <c r="N16384" s="107"/>
      <c r="R16384" s="352">
        <f>L16614-[1]გადასახდელები!L15004</f>
        <v>0</v>
      </c>
    </row>
    <row r="16385" spans="2:18" hidden="1">
      <c r="B16385" s="36" t="str">
        <f t="shared" si="3965"/>
        <v>b</v>
      </c>
      <c r="C16385" s="42">
        <v>6</v>
      </c>
      <c r="D16385" s="42"/>
      <c r="F16385" s="343" t="s">
        <v>615</v>
      </c>
      <c r="G16385" s="45" t="s">
        <v>201</v>
      </c>
      <c r="H16385" s="106"/>
      <c r="I16385" s="105">
        <f t="shared" si="3963"/>
        <v>0</v>
      </c>
      <c r="J16385" s="107"/>
      <c r="K16385" s="107"/>
      <c r="L16385" s="105">
        <f t="shared" si="3964"/>
        <v>0</v>
      </c>
      <c r="M16385" s="107"/>
      <c r="N16385" s="107"/>
      <c r="R16385" s="352">
        <f>L16615-[1]გადასახდელები!L15005</f>
        <v>0</v>
      </c>
    </row>
    <row r="16386" spans="2:18" ht="30" hidden="1">
      <c r="B16386" s="36" t="str">
        <f t="shared" si="3965"/>
        <v>b</v>
      </c>
      <c r="C16386" s="42">
        <v>6</v>
      </c>
      <c r="D16386" s="42"/>
      <c r="F16386" s="343" t="s">
        <v>548</v>
      </c>
      <c r="G16386" s="45" t="s">
        <v>239</v>
      </c>
      <c r="H16386" s="106"/>
      <c r="I16386" s="105">
        <f t="shared" si="3963"/>
        <v>0</v>
      </c>
      <c r="J16386" s="107"/>
      <c r="K16386" s="107"/>
      <c r="L16386" s="105">
        <f t="shared" si="3964"/>
        <v>0</v>
      </c>
      <c r="M16386" s="107"/>
      <c r="N16386" s="107"/>
      <c r="R16386" s="352">
        <f>L16616-[1]გადასახდელები!L15006</f>
        <v>0</v>
      </c>
    </row>
    <row r="16387" spans="2:18" ht="45" hidden="1">
      <c r="B16387" s="36" t="str">
        <f t="shared" si="3965"/>
        <v>b</v>
      </c>
      <c r="C16387" s="42">
        <v>6</v>
      </c>
      <c r="D16387" s="42"/>
      <c r="F16387" s="343" t="s">
        <v>616</v>
      </c>
      <c r="G16387" s="45" t="s">
        <v>240</v>
      </c>
      <c r="H16387" s="106"/>
      <c r="I16387" s="105">
        <f t="shared" si="3963"/>
        <v>0</v>
      </c>
      <c r="J16387" s="107"/>
      <c r="K16387" s="107"/>
      <c r="L16387" s="105">
        <f t="shared" si="3964"/>
        <v>0</v>
      </c>
      <c r="M16387" s="107"/>
      <c r="N16387" s="107"/>
      <c r="R16387" s="352">
        <f>L16617-[1]გადასახდელები!L15007</f>
        <v>0</v>
      </c>
    </row>
    <row r="16388" spans="2:18" ht="45" hidden="1">
      <c r="B16388" s="36" t="str">
        <f t="shared" si="3965"/>
        <v>b</v>
      </c>
      <c r="C16388" s="42">
        <v>6</v>
      </c>
      <c r="D16388" s="42"/>
      <c r="F16388" s="343" t="s">
        <v>617</v>
      </c>
      <c r="G16388" s="45" t="s">
        <v>241</v>
      </c>
      <c r="H16388" s="106"/>
      <c r="I16388" s="105">
        <f t="shared" si="3963"/>
        <v>0</v>
      </c>
      <c r="J16388" s="107"/>
      <c r="K16388" s="107"/>
      <c r="L16388" s="105">
        <f t="shared" si="3964"/>
        <v>0</v>
      </c>
      <c r="M16388" s="107"/>
      <c r="N16388" s="107"/>
      <c r="R16388" s="352">
        <f>L16618-[1]გადასახდელები!L15008</f>
        <v>0</v>
      </c>
    </row>
    <row r="16389" spans="2:18" ht="45" hidden="1">
      <c r="B16389" s="36" t="str">
        <f t="shared" si="3965"/>
        <v>b</v>
      </c>
      <c r="C16389" s="42">
        <v>5</v>
      </c>
      <c r="D16389" s="42"/>
      <c r="F16389" s="343" t="s">
        <v>618</v>
      </c>
      <c r="G16389" s="48" t="s">
        <v>242</v>
      </c>
      <c r="H16389" s="109"/>
      <c r="I16389" s="97">
        <f t="shared" si="3963"/>
        <v>0</v>
      </c>
      <c r="J16389" s="110"/>
      <c r="K16389" s="110"/>
      <c r="L16389" s="97">
        <f t="shared" si="3964"/>
        <v>0</v>
      </c>
      <c r="M16389" s="110"/>
      <c r="N16389" s="110"/>
      <c r="R16389" s="352">
        <f>L16619-[1]გადასახდელები!L15009</f>
        <v>0</v>
      </c>
    </row>
    <row r="16390" spans="2:18" ht="30" hidden="1">
      <c r="B16390" s="36" t="str">
        <f t="shared" si="3965"/>
        <v>b</v>
      </c>
      <c r="C16390" s="42">
        <v>5</v>
      </c>
      <c r="D16390" s="42"/>
      <c r="F16390" s="343" t="s">
        <v>549</v>
      </c>
      <c r="G16390" s="48" t="s">
        <v>243</v>
      </c>
      <c r="H16390" s="109"/>
      <c r="I16390" s="97">
        <f t="shared" si="3963"/>
        <v>0</v>
      </c>
      <c r="J16390" s="110"/>
      <c r="K16390" s="110"/>
      <c r="L16390" s="97">
        <f t="shared" si="3964"/>
        <v>0</v>
      </c>
      <c r="M16390" s="110"/>
      <c r="N16390" s="110"/>
      <c r="R16390" s="352">
        <f>L16620-[1]გადასახდელები!L15010</f>
        <v>0</v>
      </c>
    </row>
    <row r="16391" spans="2:18" hidden="1">
      <c r="B16391" s="36" t="str">
        <f t="shared" si="3965"/>
        <v>b</v>
      </c>
      <c r="C16391" s="42">
        <v>4</v>
      </c>
      <c r="D16391" s="42"/>
      <c r="F16391" s="343" t="s">
        <v>550</v>
      </c>
      <c r="G16391" s="47" t="s">
        <v>244</v>
      </c>
      <c r="H16391" s="103"/>
      <c r="I16391" s="108">
        <f t="shared" si="3963"/>
        <v>0</v>
      </c>
      <c r="J16391" s="104"/>
      <c r="K16391" s="104"/>
      <c r="L16391" s="108">
        <f t="shared" si="3964"/>
        <v>0</v>
      </c>
      <c r="M16391" s="104"/>
      <c r="N16391" s="104"/>
      <c r="R16391" s="352">
        <f>L16621-[1]გადასახდელები!L15011</f>
        <v>0</v>
      </c>
    </row>
    <row r="16392" spans="2:18" hidden="1">
      <c r="B16392" s="36" t="str">
        <f t="shared" si="3965"/>
        <v>b</v>
      </c>
      <c r="C16392" s="42">
        <v>4</v>
      </c>
      <c r="D16392" s="42"/>
      <c r="F16392" s="343" t="s">
        <v>619</v>
      </c>
      <c r="G16392" s="47" t="s">
        <v>245</v>
      </c>
      <c r="H16392" s="103"/>
      <c r="I16392" s="108">
        <f t="shared" si="3963"/>
        <v>0</v>
      </c>
      <c r="J16392" s="104"/>
      <c r="K16392" s="104"/>
      <c r="L16392" s="108">
        <f t="shared" si="3964"/>
        <v>0</v>
      </c>
      <c r="M16392" s="104"/>
      <c r="N16392" s="104"/>
      <c r="R16392" s="352">
        <f>L16622-[1]გადასახდელები!L15012</f>
        <v>0</v>
      </c>
    </row>
    <row r="16393" spans="2:18" hidden="1">
      <c r="B16393" s="36" t="str">
        <f t="shared" si="3965"/>
        <v>b</v>
      </c>
      <c r="C16393" s="42">
        <v>4</v>
      </c>
      <c r="D16393" s="42"/>
      <c r="F16393" s="343" t="s">
        <v>620</v>
      </c>
      <c r="G16393" s="47" t="s">
        <v>246</v>
      </c>
      <c r="H16393" s="103"/>
      <c r="I16393" s="108">
        <f t="shared" si="3963"/>
        <v>0</v>
      </c>
      <c r="J16393" s="104"/>
      <c r="K16393" s="104"/>
      <c r="L16393" s="108">
        <f t="shared" si="3964"/>
        <v>0</v>
      </c>
      <c r="M16393" s="104"/>
      <c r="N16393" s="104"/>
      <c r="R16393" s="352">
        <f>L16623-[1]გადასახდელები!L15013</f>
        <v>0</v>
      </c>
    </row>
    <row r="16394" spans="2:18" ht="45" hidden="1">
      <c r="B16394" s="36" t="str">
        <f t="shared" si="3965"/>
        <v>b</v>
      </c>
      <c r="C16394" s="42">
        <v>4</v>
      </c>
      <c r="D16394" s="42"/>
      <c r="F16394" s="343" t="s">
        <v>551</v>
      </c>
      <c r="G16394" s="47" t="s">
        <v>247</v>
      </c>
      <c r="H16394" s="103"/>
      <c r="I16394" s="108">
        <f t="shared" si="3963"/>
        <v>0</v>
      </c>
      <c r="J16394" s="104"/>
      <c r="K16394" s="104"/>
      <c r="L16394" s="108">
        <f t="shared" si="3964"/>
        <v>0</v>
      </c>
      <c r="M16394" s="104"/>
      <c r="N16394" s="104"/>
      <c r="R16394" s="352">
        <f>L16624-[1]გადასახდელები!L15014</f>
        <v>0</v>
      </c>
    </row>
    <row r="16395" spans="2:18" ht="45" hidden="1">
      <c r="B16395" s="36" t="str">
        <f t="shared" si="3965"/>
        <v>b</v>
      </c>
      <c r="C16395" s="42">
        <v>4</v>
      </c>
      <c r="D16395" s="42"/>
      <c r="F16395" s="342" t="s">
        <v>552</v>
      </c>
      <c r="G16395" s="47" t="s">
        <v>248</v>
      </c>
      <c r="H16395" s="93">
        <f>SUM(H16396:H16401)</f>
        <v>0</v>
      </c>
      <c r="I16395" s="94">
        <f t="shared" si="3963"/>
        <v>0</v>
      </c>
      <c r="J16395" s="95">
        <f>SUM(J16396:J16401)</f>
        <v>0</v>
      </c>
      <c r="K16395" s="95">
        <f>SUM(K16396:K16401)</f>
        <v>0</v>
      </c>
      <c r="L16395" s="94">
        <f t="shared" si="3964"/>
        <v>0</v>
      </c>
      <c r="M16395" s="95">
        <f>SUM(M16396:M16401)</f>
        <v>0</v>
      </c>
      <c r="N16395" s="95">
        <f>SUM(N16396:N16401)</f>
        <v>0</v>
      </c>
      <c r="O16395" s="82" t="s">
        <v>146</v>
      </c>
      <c r="R16395" s="352">
        <f>L16625-[1]გადასახდელები!L15015</f>
        <v>0</v>
      </c>
    </row>
    <row r="16396" spans="2:18" hidden="1">
      <c r="B16396" s="36" t="str">
        <f t="shared" si="3965"/>
        <v>b</v>
      </c>
      <c r="C16396" s="42">
        <v>5</v>
      </c>
      <c r="D16396" s="42"/>
      <c r="F16396" s="343" t="s">
        <v>553</v>
      </c>
      <c r="G16396" s="48" t="s">
        <v>249</v>
      </c>
      <c r="H16396" s="109"/>
      <c r="I16396" s="97">
        <f t="shared" si="3963"/>
        <v>0</v>
      </c>
      <c r="J16396" s="110"/>
      <c r="K16396" s="110"/>
      <c r="L16396" s="97">
        <f t="shared" si="3964"/>
        <v>0</v>
      </c>
      <c r="M16396" s="110"/>
      <c r="N16396" s="110"/>
      <c r="Q16396" s="17">
        <f>82+55</f>
        <v>137</v>
      </c>
      <c r="R16396" s="352">
        <f>L16626-[1]გადასახდელები!L15016</f>
        <v>0</v>
      </c>
    </row>
    <row r="16397" spans="2:18" hidden="1">
      <c r="B16397" s="36" t="str">
        <f t="shared" si="3965"/>
        <v>b</v>
      </c>
      <c r="C16397" s="42">
        <v>5</v>
      </c>
      <c r="D16397" s="42"/>
      <c r="F16397" s="343" t="s">
        <v>554</v>
      </c>
      <c r="G16397" s="48" t="s">
        <v>250</v>
      </c>
      <c r="H16397" s="109"/>
      <c r="I16397" s="97">
        <f t="shared" si="3963"/>
        <v>0</v>
      </c>
      <c r="J16397" s="110"/>
      <c r="K16397" s="110"/>
      <c r="L16397" s="97">
        <f t="shared" si="3964"/>
        <v>0</v>
      </c>
      <c r="M16397" s="110"/>
      <c r="N16397" s="110"/>
      <c r="R16397" s="352">
        <f>L16627-[1]გადასახდელები!L15017</f>
        <v>0</v>
      </c>
    </row>
    <row r="16398" spans="2:18" ht="30" hidden="1">
      <c r="B16398" s="36" t="str">
        <f t="shared" si="3965"/>
        <v>b</v>
      </c>
      <c r="C16398" s="42">
        <v>5</v>
      </c>
      <c r="D16398" s="42"/>
      <c r="F16398" s="343" t="s">
        <v>555</v>
      </c>
      <c r="G16398" s="48" t="s">
        <v>251</v>
      </c>
      <c r="H16398" s="109"/>
      <c r="I16398" s="97">
        <f t="shared" si="3963"/>
        <v>0</v>
      </c>
      <c r="J16398" s="110"/>
      <c r="K16398" s="110"/>
      <c r="L16398" s="97">
        <f t="shared" si="3964"/>
        <v>0</v>
      </c>
      <c r="M16398" s="110"/>
      <c r="N16398" s="110"/>
      <c r="R16398" s="352">
        <f>L16628-[1]გადასახდელები!L15018</f>
        <v>0</v>
      </c>
    </row>
    <row r="16399" spans="2:18" ht="30" hidden="1">
      <c r="B16399" s="36" t="str">
        <f t="shared" si="3965"/>
        <v>b</v>
      </c>
      <c r="C16399" s="42">
        <v>5</v>
      </c>
      <c r="D16399" s="42"/>
      <c r="F16399" s="343" t="s">
        <v>621</v>
      </c>
      <c r="G16399" s="48" t="s">
        <v>252</v>
      </c>
      <c r="H16399" s="109"/>
      <c r="I16399" s="97">
        <f t="shared" si="3963"/>
        <v>0</v>
      </c>
      <c r="J16399" s="110"/>
      <c r="K16399" s="110"/>
      <c r="L16399" s="97">
        <f t="shared" si="3964"/>
        <v>0</v>
      </c>
      <c r="M16399" s="110"/>
      <c r="N16399" s="110"/>
      <c r="R16399" s="352">
        <f>L16629-[1]გადასახდელები!L15019</f>
        <v>0</v>
      </c>
    </row>
    <row r="16400" spans="2:18" ht="30" hidden="1">
      <c r="B16400" s="36" t="str">
        <f t="shared" si="3965"/>
        <v>b</v>
      </c>
      <c r="C16400" s="42">
        <v>5</v>
      </c>
      <c r="D16400" s="42"/>
      <c r="F16400" s="343" t="s">
        <v>622</v>
      </c>
      <c r="G16400" s="48" t="s">
        <v>253</v>
      </c>
      <c r="H16400" s="109"/>
      <c r="I16400" s="97">
        <f t="shared" ref="I16400:I16463" si="3966">J16400+K16400</f>
        <v>0</v>
      </c>
      <c r="J16400" s="110"/>
      <c r="K16400" s="110"/>
      <c r="L16400" s="97">
        <f t="shared" ref="L16400:L16463" si="3967">M16400+N16400</f>
        <v>0</v>
      </c>
      <c r="M16400" s="110"/>
      <c r="N16400" s="110"/>
      <c r="R16400" s="352">
        <f>L16630-[1]გადასახდელები!L15020</f>
        <v>0</v>
      </c>
    </row>
    <row r="16401" spans="2:18" ht="45" hidden="1">
      <c r="B16401" s="36" t="str">
        <f t="shared" si="3965"/>
        <v>b</v>
      </c>
      <c r="C16401" s="42">
        <v>5</v>
      </c>
      <c r="D16401" s="42"/>
      <c r="F16401" s="343" t="s">
        <v>556</v>
      </c>
      <c r="G16401" s="48" t="s">
        <v>254</v>
      </c>
      <c r="H16401" s="109"/>
      <c r="I16401" s="97">
        <f t="shared" si="3966"/>
        <v>0</v>
      </c>
      <c r="J16401" s="110"/>
      <c r="K16401" s="110"/>
      <c r="L16401" s="97">
        <f t="shared" si="3967"/>
        <v>0</v>
      </c>
      <c r="M16401" s="110"/>
      <c r="N16401" s="110"/>
      <c r="R16401" s="352">
        <f>L16631-[1]გადასახდელები!L15021</f>
        <v>0</v>
      </c>
    </row>
    <row r="16402" spans="2:18" ht="30" hidden="1">
      <c r="B16402" s="36" t="str">
        <f t="shared" si="3965"/>
        <v>b</v>
      </c>
      <c r="C16402" s="42">
        <v>4</v>
      </c>
      <c r="D16402" s="42"/>
      <c r="F16402" s="343" t="s">
        <v>623</v>
      </c>
      <c r="G16402" s="47" t="s">
        <v>255</v>
      </c>
      <c r="H16402" s="103"/>
      <c r="I16402" s="94">
        <f t="shared" si="3966"/>
        <v>0</v>
      </c>
      <c r="J16402" s="104"/>
      <c r="K16402" s="104"/>
      <c r="L16402" s="94">
        <f t="shared" si="3967"/>
        <v>0</v>
      </c>
      <c r="M16402" s="104"/>
      <c r="N16402" s="104"/>
      <c r="R16402" s="352">
        <f>L16632-[1]გადასახდელები!L15022</f>
        <v>0</v>
      </c>
    </row>
    <row r="16403" spans="2:18" ht="20.25" hidden="1">
      <c r="B16403" s="36" t="str">
        <f t="shared" si="3965"/>
        <v>b</v>
      </c>
      <c r="C16403" s="42">
        <v>4</v>
      </c>
      <c r="D16403" s="42"/>
      <c r="F16403" s="342" t="s">
        <v>557</v>
      </c>
      <c r="G16403" s="47" t="s">
        <v>256</v>
      </c>
      <c r="H16403" s="93">
        <f>SUM(H16404:H16416)</f>
        <v>0</v>
      </c>
      <c r="I16403" s="94">
        <f t="shared" si="3966"/>
        <v>0</v>
      </c>
      <c r="J16403" s="95">
        <f>SUM(J16404:J16416)</f>
        <v>0</v>
      </c>
      <c r="K16403" s="95">
        <f>SUM(K16404:K16416)</f>
        <v>0</v>
      </c>
      <c r="L16403" s="94">
        <f t="shared" si="3967"/>
        <v>0</v>
      </c>
      <c r="M16403" s="95">
        <f>SUM(M16404:M16416)</f>
        <v>0</v>
      </c>
      <c r="N16403" s="95">
        <f>SUM(N16404:N16416)</f>
        <v>0</v>
      </c>
      <c r="O16403" s="82" t="s">
        <v>146</v>
      </c>
      <c r="R16403" s="352">
        <f>L16633-[1]გადასახდელები!L15023</f>
        <v>0</v>
      </c>
    </row>
    <row r="16404" spans="2:18" hidden="1">
      <c r="B16404" s="36" t="str">
        <f t="shared" si="3965"/>
        <v>b</v>
      </c>
      <c r="C16404" s="42">
        <v>5</v>
      </c>
      <c r="D16404" s="42"/>
      <c r="F16404" s="343" t="s">
        <v>624</v>
      </c>
      <c r="G16404" s="48" t="s">
        <v>257</v>
      </c>
      <c r="H16404" s="109"/>
      <c r="I16404" s="97">
        <f t="shared" si="3966"/>
        <v>0</v>
      </c>
      <c r="J16404" s="110"/>
      <c r="K16404" s="110"/>
      <c r="L16404" s="97">
        <f t="shared" si="3967"/>
        <v>0</v>
      </c>
      <c r="M16404" s="110"/>
      <c r="N16404" s="110"/>
      <c r="R16404" s="352">
        <f>L16634-[1]გადასახდელები!L15024</f>
        <v>0</v>
      </c>
    </row>
    <row r="16405" spans="2:18" ht="30" hidden="1">
      <c r="B16405" s="36" t="str">
        <f t="shared" si="3965"/>
        <v>b</v>
      </c>
      <c r="C16405" s="42">
        <v>5</v>
      </c>
      <c r="D16405" s="42"/>
      <c r="F16405" s="343" t="s">
        <v>625</v>
      </c>
      <c r="G16405" s="48" t="s">
        <v>258</v>
      </c>
      <c r="H16405" s="109"/>
      <c r="I16405" s="97">
        <f t="shared" si="3966"/>
        <v>0</v>
      </c>
      <c r="J16405" s="110"/>
      <c r="K16405" s="110"/>
      <c r="L16405" s="97">
        <f t="shared" si="3967"/>
        <v>0</v>
      </c>
      <c r="M16405" s="110"/>
      <c r="N16405" s="110"/>
      <c r="R16405" s="352">
        <f>L16635-[1]გადასახდელები!L15025</f>
        <v>0</v>
      </c>
    </row>
    <row r="16406" spans="2:18" hidden="1">
      <c r="B16406" s="36" t="str">
        <f t="shared" si="3965"/>
        <v>b</v>
      </c>
      <c r="C16406" s="42">
        <v>5</v>
      </c>
      <c r="D16406" s="42"/>
      <c r="F16406" s="343" t="s">
        <v>558</v>
      </c>
      <c r="G16406" s="48" t="s">
        <v>259</v>
      </c>
      <c r="H16406" s="109"/>
      <c r="I16406" s="97">
        <f t="shared" si="3966"/>
        <v>0</v>
      </c>
      <c r="J16406" s="110"/>
      <c r="K16406" s="110"/>
      <c r="L16406" s="97">
        <f t="shared" si="3967"/>
        <v>0</v>
      </c>
      <c r="M16406" s="110"/>
      <c r="N16406" s="110"/>
      <c r="R16406" s="352">
        <f>L16636-[1]გადასახდელები!L15026</f>
        <v>0</v>
      </c>
    </row>
    <row r="16407" spans="2:18" ht="45" hidden="1">
      <c r="B16407" s="36" t="str">
        <f t="shared" si="3965"/>
        <v>b</v>
      </c>
      <c r="C16407" s="42">
        <v>5</v>
      </c>
      <c r="D16407" s="42"/>
      <c r="F16407" s="343" t="s">
        <v>626</v>
      </c>
      <c r="G16407" s="48" t="s">
        <v>260</v>
      </c>
      <c r="H16407" s="109"/>
      <c r="I16407" s="97">
        <f t="shared" si="3966"/>
        <v>0</v>
      </c>
      <c r="J16407" s="110"/>
      <c r="K16407" s="110"/>
      <c r="L16407" s="97">
        <f t="shared" si="3967"/>
        <v>0</v>
      </c>
      <c r="M16407" s="110"/>
      <c r="N16407" s="110"/>
      <c r="R16407" s="352">
        <f>L16637-[1]გადასახდელები!L15027</f>
        <v>0</v>
      </c>
    </row>
    <row r="16408" spans="2:18" hidden="1">
      <c r="B16408" s="36" t="str">
        <f t="shared" si="3965"/>
        <v>b</v>
      </c>
      <c r="C16408" s="42">
        <v>5</v>
      </c>
      <c r="D16408" s="42"/>
      <c r="F16408" s="343" t="s">
        <v>627</v>
      </c>
      <c r="G16408" s="48" t="s">
        <v>261</v>
      </c>
      <c r="H16408" s="109"/>
      <c r="I16408" s="97">
        <f t="shared" si="3966"/>
        <v>0</v>
      </c>
      <c r="J16408" s="110"/>
      <c r="K16408" s="110"/>
      <c r="L16408" s="97">
        <f t="shared" si="3967"/>
        <v>0</v>
      </c>
      <c r="M16408" s="110"/>
      <c r="N16408" s="110"/>
      <c r="R16408" s="352">
        <f>L16638-[1]გადასახდელები!L15028</f>
        <v>0</v>
      </c>
    </row>
    <row r="16409" spans="2:18" ht="45" hidden="1">
      <c r="B16409" s="36" t="str">
        <f t="shared" si="3965"/>
        <v>b</v>
      </c>
      <c r="C16409" s="42">
        <v>5</v>
      </c>
      <c r="D16409" s="42"/>
      <c r="F16409" s="343" t="s">
        <v>628</v>
      </c>
      <c r="G16409" s="48" t="s">
        <v>262</v>
      </c>
      <c r="H16409" s="109"/>
      <c r="I16409" s="97">
        <f t="shared" si="3966"/>
        <v>0</v>
      </c>
      <c r="J16409" s="110"/>
      <c r="K16409" s="110"/>
      <c r="L16409" s="97">
        <f t="shared" si="3967"/>
        <v>0</v>
      </c>
      <c r="M16409" s="110"/>
      <c r="N16409" s="110"/>
      <c r="R16409" s="352">
        <f>L16639-[1]გადასახდელები!L15029</f>
        <v>0</v>
      </c>
    </row>
    <row r="16410" spans="2:18" ht="30" hidden="1">
      <c r="B16410" s="36" t="str">
        <f t="shared" si="3965"/>
        <v>b</v>
      </c>
      <c r="C16410" s="42">
        <v>5</v>
      </c>
      <c r="D16410" s="42"/>
      <c r="F16410" s="343" t="s">
        <v>629</v>
      </c>
      <c r="G16410" s="48" t="s">
        <v>263</v>
      </c>
      <c r="H16410" s="109"/>
      <c r="I16410" s="97">
        <f t="shared" si="3966"/>
        <v>0</v>
      </c>
      <c r="J16410" s="110"/>
      <c r="K16410" s="110"/>
      <c r="L16410" s="97">
        <f t="shared" si="3967"/>
        <v>0</v>
      </c>
      <c r="M16410" s="110"/>
      <c r="N16410" s="110"/>
      <c r="R16410" s="352">
        <f>L16640-[1]გადასახდელები!L15030</f>
        <v>0</v>
      </c>
    </row>
    <row r="16411" spans="2:18" hidden="1">
      <c r="B16411" s="36" t="str">
        <f t="shared" si="3965"/>
        <v>b</v>
      </c>
      <c r="C16411" s="42">
        <v>5</v>
      </c>
      <c r="D16411" s="42"/>
      <c r="F16411" s="343" t="s">
        <v>630</v>
      </c>
      <c r="G16411" s="48" t="s">
        <v>264</v>
      </c>
      <c r="H16411" s="109"/>
      <c r="I16411" s="97">
        <f t="shared" si="3966"/>
        <v>0</v>
      </c>
      <c r="J16411" s="110"/>
      <c r="K16411" s="110"/>
      <c r="L16411" s="97">
        <f t="shared" si="3967"/>
        <v>0</v>
      </c>
      <c r="M16411" s="110"/>
      <c r="N16411" s="110"/>
      <c r="R16411" s="352">
        <f>L16641-[1]გადასახდელები!L15031</f>
        <v>0</v>
      </c>
    </row>
    <row r="16412" spans="2:18" hidden="1">
      <c r="B16412" s="36" t="str">
        <f t="shared" si="3965"/>
        <v>b</v>
      </c>
      <c r="C16412" s="42">
        <v>5</v>
      </c>
      <c r="D16412" s="42"/>
      <c r="F16412" s="343" t="s">
        <v>631</v>
      </c>
      <c r="G16412" s="48" t="s">
        <v>265</v>
      </c>
      <c r="H16412" s="109"/>
      <c r="I16412" s="97">
        <f t="shared" si="3966"/>
        <v>0</v>
      </c>
      <c r="J16412" s="110"/>
      <c r="K16412" s="110"/>
      <c r="L16412" s="97">
        <f t="shared" si="3967"/>
        <v>0</v>
      </c>
      <c r="M16412" s="110"/>
      <c r="N16412" s="110"/>
      <c r="R16412" s="352">
        <f>L16642-[1]გადასახდელები!L15032</f>
        <v>0</v>
      </c>
    </row>
    <row r="16413" spans="2:18" hidden="1">
      <c r="B16413" s="36" t="str">
        <f t="shared" si="3965"/>
        <v>b</v>
      </c>
      <c r="C16413" s="42">
        <v>5</v>
      </c>
      <c r="D16413" s="42"/>
      <c r="F16413" s="343" t="s">
        <v>559</v>
      </c>
      <c r="G16413" s="48" t="s">
        <v>266</v>
      </c>
      <c r="H16413" s="109"/>
      <c r="I16413" s="97">
        <f t="shared" si="3966"/>
        <v>0</v>
      </c>
      <c r="J16413" s="110"/>
      <c r="K16413" s="110"/>
      <c r="L16413" s="97">
        <f t="shared" si="3967"/>
        <v>0</v>
      </c>
      <c r="M16413" s="110"/>
      <c r="N16413" s="110"/>
      <c r="R16413" s="352">
        <f>L16643-[1]გადასახდელები!L15033</f>
        <v>0</v>
      </c>
    </row>
    <row r="16414" spans="2:18" hidden="1">
      <c r="B16414" s="36" t="str">
        <f t="shared" si="3965"/>
        <v>b</v>
      </c>
      <c r="C16414" s="42">
        <v>5</v>
      </c>
      <c r="D16414" s="42"/>
      <c r="F16414" s="343" t="s">
        <v>632</v>
      </c>
      <c r="G16414" s="48" t="s">
        <v>267</v>
      </c>
      <c r="H16414" s="109"/>
      <c r="I16414" s="97">
        <f t="shared" si="3966"/>
        <v>0</v>
      </c>
      <c r="J16414" s="110"/>
      <c r="K16414" s="110"/>
      <c r="L16414" s="97">
        <f t="shared" si="3967"/>
        <v>0</v>
      </c>
      <c r="M16414" s="110"/>
      <c r="N16414" s="110"/>
      <c r="R16414" s="352">
        <f>L16644-[1]გადასახდელები!L15034</f>
        <v>0</v>
      </c>
    </row>
    <row r="16415" spans="2:18" ht="60" hidden="1">
      <c r="B16415" s="36" t="str">
        <f t="shared" si="3965"/>
        <v>b</v>
      </c>
      <c r="C16415" s="42">
        <v>5</v>
      </c>
      <c r="D16415" s="42"/>
      <c r="F16415" s="343" t="s">
        <v>633</v>
      </c>
      <c r="G16415" s="48" t="s">
        <v>268</v>
      </c>
      <c r="H16415" s="109"/>
      <c r="I16415" s="97">
        <f t="shared" si="3966"/>
        <v>0</v>
      </c>
      <c r="J16415" s="110"/>
      <c r="K16415" s="110"/>
      <c r="L16415" s="97">
        <f t="shared" si="3967"/>
        <v>0</v>
      </c>
      <c r="M16415" s="110"/>
      <c r="N16415" s="110"/>
      <c r="R16415" s="352">
        <f>L16645-[1]გადასახდელები!L15035</f>
        <v>0</v>
      </c>
    </row>
    <row r="16416" spans="2:18" ht="45" hidden="1">
      <c r="B16416" s="36" t="str">
        <f t="shared" si="3965"/>
        <v>b</v>
      </c>
      <c r="C16416" s="42">
        <v>5</v>
      </c>
      <c r="D16416" s="42"/>
      <c r="F16416" s="343" t="s">
        <v>560</v>
      </c>
      <c r="G16416" s="48" t="s">
        <v>269</v>
      </c>
      <c r="H16416" s="109"/>
      <c r="I16416" s="97">
        <f t="shared" si="3966"/>
        <v>0</v>
      </c>
      <c r="J16416" s="110"/>
      <c r="K16416" s="110"/>
      <c r="L16416" s="97">
        <f t="shared" si="3967"/>
        <v>0</v>
      </c>
      <c r="M16416" s="110"/>
      <c r="N16416" s="110"/>
      <c r="R16416" s="352">
        <f>L16646-[1]გადასახდელები!L15036</f>
        <v>0</v>
      </c>
    </row>
    <row r="16417" spans="2:18" hidden="1">
      <c r="B16417" s="36" t="str">
        <f t="shared" si="3965"/>
        <v>b</v>
      </c>
      <c r="C16417" s="42">
        <v>3</v>
      </c>
      <c r="D16417" s="42"/>
      <c r="F16417" s="343" t="s">
        <v>634</v>
      </c>
      <c r="G16417" s="57" t="s">
        <v>209</v>
      </c>
      <c r="H16417" s="111"/>
      <c r="I16417" s="90">
        <f t="shared" si="3966"/>
        <v>0</v>
      </c>
      <c r="J16417" s="112"/>
      <c r="K16417" s="112"/>
      <c r="L16417" s="90">
        <f t="shared" si="3967"/>
        <v>0</v>
      </c>
      <c r="M16417" s="112"/>
      <c r="N16417" s="112"/>
      <c r="R16417" s="352">
        <f>L16647-[1]გადასახდელები!L15037</f>
        <v>0</v>
      </c>
    </row>
    <row r="16418" spans="2:18" ht="20.25" hidden="1">
      <c r="B16418" s="36" t="str">
        <f t="shared" si="3965"/>
        <v>b</v>
      </c>
      <c r="C16418" s="42">
        <v>3</v>
      </c>
      <c r="D16418" s="42"/>
      <c r="F16418" s="342" t="s">
        <v>635</v>
      </c>
      <c r="G16418" s="57" t="s">
        <v>208</v>
      </c>
      <c r="H16418" s="89">
        <f>H16419+H16424+H16425</f>
        <v>0</v>
      </c>
      <c r="I16418" s="90">
        <f t="shared" si="3966"/>
        <v>0</v>
      </c>
      <c r="J16418" s="92">
        <f>J16419+J16424+J16425</f>
        <v>0</v>
      </c>
      <c r="K16418" s="92">
        <f>K16419+K16424+K16425</f>
        <v>0</v>
      </c>
      <c r="L16418" s="90">
        <f t="shared" si="3967"/>
        <v>0</v>
      </c>
      <c r="M16418" s="92">
        <f>M16419+M16424+M16425</f>
        <v>0</v>
      </c>
      <c r="N16418" s="92">
        <f>N16419+N16424+N16425</f>
        <v>0</v>
      </c>
      <c r="O16418" s="82" t="s">
        <v>146</v>
      </c>
      <c r="R16418" s="352">
        <f>L16648-[1]გადასახდელები!L15038</f>
        <v>0</v>
      </c>
    </row>
    <row r="16419" spans="2:18" ht="20.25" hidden="1">
      <c r="B16419" s="36" t="str">
        <f t="shared" si="3965"/>
        <v>b</v>
      </c>
      <c r="C16419" s="42">
        <v>4</v>
      </c>
      <c r="D16419" s="42"/>
      <c r="F16419" s="342" t="s">
        <v>636</v>
      </c>
      <c r="G16419" s="47" t="s">
        <v>270</v>
      </c>
      <c r="H16419" s="93">
        <f>SUM(H16420:H16423)</f>
        <v>0</v>
      </c>
      <c r="I16419" s="94">
        <f t="shared" si="3966"/>
        <v>0</v>
      </c>
      <c r="J16419" s="95">
        <f>SUM(J16420:J16423)</f>
        <v>0</v>
      </c>
      <c r="K16419" s="95">
        <f>SUM(K16420:K16423)</f>
        <v>0</v>
      </c>
      <c r="L16419" s="94">
        <f t="shared" si="3967"/>
        <v>0</v>
      </c>
      <c r="M16419" s="95">
        <f>SUM(M16420:M16423)</f>
        <v>0</v>
      </c>
      <c r="N16419" s="95">
        <f>SUM(N16420:N16423)</f>
        <v>0</v>
      </c>
      <c r="O16419" s="82" t="s">
        <v>146</v>
      </c>
      <c r="R16419" s="352">
        <f>L16649-[1]გადასახდელები!L15039</f>
        <v>0</v>
      </c>
    </row>
    <row r="16420" spans="2:18" hidden="1">
      <c r="B16420" s="36" t="str">
        <f t="shared" si="3965"/>
        <v>b</v>
      </c>
      <c r="C16420" s="42">
        <v>5</v>
      </c>
      <c r="D16420" s="42"/>
      <c r="F16420" s="343" t="s">
        <v>637</v>
      </c>
      <c r="G16420" s="48" t="s">
        <v>271</v>
      </c>
      <c r="H16420" s="101"/>
      <c r="I16420" s="97">
        <f t="shared" si="3966"/>
        <v>0</v>
      </c>
      <c r="J16420" s="102"/>
      <c r="K16420" s="102"/>
      <c r="L16420" s="97">
        <f t="shared" si="3967"/>
        <v>0</v>
      </c>
      <c r="M16420" s="102"/>
      <c r="N16420" s="102"/>
      <c r="R16420" s="352">
        <f>L16650-[1]გადასახდელები!L15040</f>
        <v>0</v>
      </c>
    </row>
    <row r="16421" spans="2:18" hidden="1">
      <c r="B16421" s="36" t="str">
        <f t="shared" si="3965"/>
        <v>b</v>
      </c>
      <c r="C16421" s="42">
        <v>5</v>
      </c>
      <c r="D16421" s="42"/>
      <c r="F16421" s="343" t="s">
        <v>638</v>
      </c>
      <c r="G16421" s="48" t="s">
        <v>272</v>
      </c>
      <c r="H16421" s="101"/>
      <c r="I16421" s="97">
        <f t="shared" si="3966"/>
        <v>0</v>
      </c>
      <c r="J16421" s="102"/>
      <c r="K16421" s="102"/>
      <c r="L16421" s="97">
        <f t="shared" si="3967"/>
        <v>0</v>
      </c>
      <c r="M16421" s="102"/>
      <c r="N16421" s="102"/>
      <c r="R16421" s="352">
        <f>L16651-[1]გადასახდელები!L15041</f>
        <v>0</v>
      </c>
    </row>
    <row r="16422" spans="2:18" hidden="1">
      <c r="B16422" s="36" t="str">
        <f t="shared" si="3965"/>
        <v>b</v>
      </c>
      <c r="C16422" s="42">
        <v>5</v>
      </c>
      <c r="D16422" s="42"/>
      <c r="F16422" s="343" t="s">
        <v>639</v>
      </c>
      <c r="G16422" s="48" t="s">
        <v>273</v>
      </c>
      <c r="H16422" s="101"/>
      <c r="I16422" s="97">
        <f t="shared" si="3966"/>
        <v>0</v>
      </c>
      <c r="J16422" s="102"/>
      <c r="K16422" s="102"/>
      <c r="L16422" s="97">
        <f t="shared" si="3967"/>
        <v>0</v>
      </c>
      <c r="M16422" s="102"/>
      <c r="N16422" s="102"/>
      <c r="R16422" s="352">
        <f>L16652-[1]გადასახდელები!L15042</f>
        <v>0</v>
      </c>
    </row>
    <row r="16423" spans="2:18" hidden="1">
      <c r="B16423" s="36" t="str">
        <f t="shared" si="3965"/>
        <v>b</v>
      </c>
      <c r="C16423" s="42">
        <v>5</v>
      </c>
      <c r="D16423" s="42"/>
      <c r="F16423" s="343" t="s">
        <v>640</v>
      </c>
      <c r="G16423" s="48" t="s">
        <v>274</v>
      </c>
      <c r="H16423" s="101"/>
      <c r="I16423" s="97">
        <f t="shared" si="3966"/>
        <v>0</v>
      </c>
      <c r="J16423" s="102"/>
      <c r="K16423" s="102"/>
      <c r="L16423" s="97">
        <f t="shared" si="3967"/>
        <v>0</v>
      </c>
      <c r="M16423" s="102"/>
      <c r="N16423" s="102"/>
      <c r="R16423" s="352">
        <f>L16653-[1]გადასახდელები!L15043</f>
        <v>0</v>
      </c>
    </row>
    <row r="16424" spans="2:18" ht="30" hidden="1">
      <c r="B16424" s="36" t="str">
        <f t="shared" si="3965"/>
        <v>b</v>
      </c>
      <c r="C16424" s="42">
        <v>4</v>
      </c>
      <c r="D16424" s="42"/>
      <c r="F16424" s="343" t="s">
        <v>641</v>
      </c>
      <c r="G16424" s="47" t="s">
        <v>275</v>
      </c>
      <c r="H16424" s="103"/>
      <c r="I16424" s="94">
        <f t="shared" si="3966"/>
        <v>0</v>
      </c>
      <c r="J16424" s="104"/>
      <c r="K16424" s="104"/>
      <c r="L16424" s="94">
        <f t="shared" si="3967"/>
        <v>0</v>
      </c>
      <c r="M16424" s="104"/>
      <c r="N16424" s="104"/>
      <c r="R16424" s="352">
        <f>L16654-[1]გადასახდელები!L15044</f>
        <v>0</v>
      </c>
    </row>
    <row r="16425" spans="2:18" ht="30" hidden="1">
      <c r="B16425" s="36" t="str">
        <f t="shared" si="3965"/>
        <v>b</v>
      </c>
      <c r="C16425" s="42">
        <v>4</v>
      </c>
      <c r="D16425" s="42"/>
      <c r="F16425" s="343" t="s">
        <v>642</v>
      </c>
      <c r="G16425" s="47" t="s">
        <v>276</v>
      </c>
      <c r="H16425" s="103"/>
      <c r="I16425" s="94">
        <f t="shared" si="3966"/>
        <v>0</v>
      </c>
      <c r="J16425" s="104"/>
      <c r="K16425" s="104"/>
      <c r="L16425" s="94">
        <f t="shared" si="3967"/>
        <v>0</v>
      </c>
      <c r="M16425" s="104"/>
      <c r="N16425" s="104"/>
      <c r="R16425" s="352">
        <f>L16655-[1]გადასახდელები!L15045</f>
        <v>0</v>
      </c>
    </row>
    <row r="16426" spans="2:18">
      <c r="B16426" s="36" t="str">
        <f t="shared" si="3965"/>
        <v>a</v>
      </c>
      <c r="C16426" s="42">
        <v>3</v>
      </c>
      <c r="D16426" s="42"/>
      <c r="F16426" s="343" t="s">
        <v>561</v>
      </c>
      <c r="G16426" s="57" t="s">
        <v>202</v>
      </c>
      <c r="H16426" s="111">
        <v>615.6</v>
      </c>
      <c r="I16426" s="90">
        <f t="shared" si="3966"/>
        <v>0</v>
      </c>
      <c r="J16426" s="112"/>
      <c r="K16426" s="112"/>
      <c r="L16426" s="90">
        <f t="shared" si="3967"/>
        <v>0</v>
      </c>
      <c r="M16426" s="112"/>
      <c r="N16426" s="112"/>
      <c r="R16426" s="352">
        <f>L16656-[1]გადასახდელები!L15046</f>
        <v>0</v>
      </c>
    </row>
    <row r="16427" spans="2:18" ht="20.25" hidden="1">
      <c r="B16427" s="36" t="str">
        <f t="shared" ref="B16427:B16490" si="3968">IF(H16427+I16427+L16427&gt;0,"a","b")</f>
        <v>b</v>
      </c>
      <c r="C16427" s="42">
        <v>3</v>
      </c>
      <c r="D16427" s="42"/>
      <c r="F16427" s="342" t="s">
        <v>562</v>
      </c>
      <c r="G16427" s="57" t="s">
        <v>203</v>
      </c>
      <c r="H16427" s="89">
        <f>H16428+H16431+H16434</f>
        <v>0</v>
      </c>
      <c r="I16427" s="90">
        <f t="shared" si="3966"/>
        <v>0</v>
      </c>
      <c r="J16427" s="92">
        <f>J16428+J16431+J16434</f>
        <v>0</v>
      </c>
      <c r="K16427" s="92">
        <f>K16428+K16431+K16434</f>
        <v>0</v>
      </c>
      <c r="L16427" s="90">
        <f t="shared" si="3967"/>
        <v>0</v>
      </c>
      <c r="M16427" s="92">
        <f>M16428+M16431+M16434</f>
        <v>0</v>
      </c>
      <c r="N16427" s="92">
        <f>N16428+N16431+N16434</f>
        <v>0</v>
      </c>
      <c r="O16427" s="82" t="s">
        <v>146</v>
      </c>
      <c r="R16427" s="352">
        <f>L16657-[1]გადასახდელები!L15047</f>
        <v>0</v>
      </c>
    </row>
    <row r="16428" spans="2:18" ht="30" hidden="1">
      <c r="B16428" s="36" t="str">
        <f t="shared" si="3968"/>
        <v>b</v>
      </c>
      <c r="C16428" s="42">
        <v>4</v>
      </c>
      <c r="D16428" s="42"/>
      <c r="F16428" s="342" t="s">
        <v>643</v>
      </c>
      <c r="G16428" s="47" t="s">
        <v>277</v>
      </c>
      <c r="H16428" s="93">
        <f>SUM(H16429:H16430)</f>
        <v>0</v>
      </c>
      <c r="I16428" s="94">
        <f t="shared" si="3966"/>
        <v>0</v>
      </c>
      <c r="J16428" s="95">
        <f>SUM(J16429:J16430)</f>
        <v>0</v>
      </c>
      <c r="K16428" s="95">
        <f>SUM(K16429:K16430)</f>
        <v>0</v>
      </c>
      <c r="L16428" s="94">
        <f t="shared" si="3967"/>
        <v>0</v>
      </c>
      <c r="M16428" s="95">
        <f>SUM(M16429:M16430)</f>
        <v>0</v>
      </c>
      <c r="N16428" s="95">
        <f>SUM(N16429:N16430)</f>
        <v>0</v>
      </c>
      <c r="O16428" s="82" t="s">
        <v>146</v>
      </c>
      <c r="R16428" s="352">
        <f>L16658-[1]გადასახდელები!L15048</f>
        <v>0</v>
      </c>
    </row>
    <row r="16429" spans="2:18" hidden="1">
      <c r="B16429" s="36" t="str">
        <f t="shared" si="3968"/>
        <v>b</v>
      </c>
      <c r="C16429" s="42">
        <v>5</v>
      </c>
      <c r="D16429" s="42"/>
      <c r="F16429" s="343" t="s">
        <v>644</v>
      </c>
      <c r="G16429" s="48" t="s">
        <v>278</v>
      </c>
      <c r="H16429" s="101"/>
      <c r="I16429" s="97">
        <f t="shared" si="3966"/>
        <v>0</v>
      </c>
      <c r="J16429" s="102"/>
      <c r="K16429" s="102"/>
      <c r="L16429" s="97">
        <f t="shared" si="3967"/>
        <v>0</v>
      </c>
      <c r="M16429" s="102"/>
      <c r="N16429" s="102"/>
      <c r="R16429" s="352">
        <f>L16659-[1]გადასახდელები!L15049</f>
        <v>0</v>
      </c>
    </row>
    <row r="16430" spans="2:18" hidden="1">
      <c r="B16430" s="36" t="str">
        <f t="shared" si="3968"/>
        <v>b</v>
      </c>
      <c r="C16430" s="42">
        <v>5</v>
      </c>
      <c r="D16430" s="42"/>
      <c r="F16430" s="343" t="s">
        <v>645</v>
      </c>
      <c r="G16430" s="48" t="s">
        <v>204</v>
      </c>
      <c r="H16430" s="101"/>
      <c r="I16430" s="97">
        <f t="shared" si="3966"/>
        <v>0</v>
      </c>
      <c r="J16430" s="102"/>
      <c r="K16430" s="102"/>
      <c r="L16430" s="97">
        <f t="shared" si="3967"/>
        <v>0</v>
      </c>
      <c r="M16430" s="102"/>
      <c r="N16430" s="102"/>
      <c r="R16430" s="352">
        <f>L16660-[1]გადასახდელები!L15050</f>
        <v>0</v>
      </c>
    </row>
    <row r="16431" spans="2:18" ht="20.25" hidden="1">
      <c r="B16431" s="36" t="str">
        <f t="shared" si="3968"/>
        <v>b</v>
      </c>
      <c r="C16431" s="42">
        <v>4</v>
      </c>
      <c r="D16431" s="42"/>
      <c r="F16431" s="342" t="s">
        <v>646</v>
      </c>
      <c r="G16431" s="47" t="s">
        <v>279</v>
      </c>
      <c r="H16431" s="93">
        <f>SUM(H16432:H16433)</f>
        <v>0</v>
      </c>
      <c r="I16431" s="94">
        <f t="shared" si="3966"/>
        <v>0</v>
      </c>
      <c r="J16431" s="95">
        <f>SUM(J16432:J16433)</f>
        <v>0</v>
      </c>
      <c r="K16431" s="95">
        <f>SUM(K16432:K16433)</f>
        <v>0</v>
      </c>
      <c r="L16431" s="94">
        <f t="shared" si="3967"/>
        <v>0</v>
      </c>
      <c r="M16431" s="95">
        <f>SUM(M16432:M16433)</f>
        <v>0</v>
      </c>
      <c r="N16431" s="95">
        <f>SUM(N16432:N16433)</f>
        <v>0</v>
      </c>
      <c r="O16431" s="82" t="s">
        <v>146</v>
      </c>
      <c r="R16431" s="352">
        <f>L16661-[1]გადასახდელები!L15051</f>
        <v>0</v>
      </c>
    </row>
    <row r="16432" spans="2:18" hidden="1">
      <c r="B16432" s="36" t="str">
        <f t="shared" si="3968"/>
        <v>b</v>
      </c>
      <c r="C16432" s="42">
        <v>5</v>
      </c>
      <c r="D16432" s="42"/>
      <c r="F16432" s="343" t="s">
        <v>647</v>
      </c>
      <c r="G16432" s="48" t="s">
        <v>278</v>
      </c>
      <c r="H16432" s="101"/>
      <c r="I16432" s="97">
        <f t="shared" si="3966"/>
        <v>0</v>
      </c>
      <c r="J16432" s="102"/>
      <c r="K16432" s="102"/>
      <c r="L16432" s="97">
        <f t="shared" si="3967"/>
        <v>0</v>
      </c>
      <c r="M16432" s="102"/>
      <c r="N16432" s="102"/>
      <c r="R16432" s="352">
        <f>L16662-[1]გადასახდელები!L15052</f>
        <v>0</v>
      </c>
    </row>
    <row r="16433" spans="2:18" hidden="1">
      <c r="B16433" s="36" t="str">
        <f t="shared" si="3968"/>
        <v>b</v>
      </c>
      <c r="C16433" s="42">
        <v>5</v>
      </c>
      <c r="D16433" s="42"/>
      <c r="F16433" s="343" t="s">
        <v>648</v>
      </c>
      <c r="G16433" s="48" t="s">
        <v>204</v>
      </c>
      <c r="H16433" s="101"/>
      <c r="I16433" s="97">
        <f t="shared" si="3966"/>
        <v>0</v>
      </c>
      <c r="J16433" s="102"/>
      <c r="K16433" s="102"/>
      <c r="L16433" s="97">
        <f t="shared" si="3967"/>
        <v>0</v>
      </c>
      <c r="M16433" s="102"/>
      <c r="N16433" s="102"/>
      <c r="R16433" s="352">
        <f>L16663-[1]გადასახდელები!L15053</f>
        <v>0</v>
      </c>
    </row>
    <row r="16434" spans="2:18" ht="30" hidden="1">
      <c r="B16434" s="36" t="str">
        <f t="shared" si="3968"/>
        <v>b</v>
      </c>
      <c r="C16434" s="42">
        <v>4</v>
      </c>
      <c r="D16434" s="42"/>
      <c r="F16434" s="342" t="s">
        <v>563</v>
      </c>
      <c r="G16434" s="47" t="s">
        <v>280</v>
      </c>
      <c r="H16434" s="93">
        <f>SUM(H16435:H16436)</f>
        <v>0</v>
      </c>
      <c r="I16434" s="94">
        <f t="shared" si="3966"/>
        <v>0</v>
      </c>
      <c r="J16434" s="95">
        <f>SUM(J16435:J16436)</f>
        <v>0</v>
      </c>
      <c r="K16434" s="95">
        <f>SUM(K16435:K16436)</f>
        <v>0</v>
      </c>
      <c r="L16434" s="94">
        <f t="shared" si="3967"/>
        <v>0</v>
      </c>
      <c r="M16434" s="95">
        <f>SUM(M16435:M16436)</f>
        <v>0</v>
      </c>
      <c r="N16434" s="95">
        <f>SUM(N16435:N16436)</f>
        <v>0</v>
      </c>
      <c r="O16434" s="82" t="s">
        <v>146</v>
      </c>
      <c r="R16434" s="352">
        <f>L16664-[1]გადასახდელები!L15054</f>
        <v>0</v>
      </c>
    </row>
    <row r="16435" spans="2:18" hidden="1">
      <c r="B16435" s="36" t="str">
        <f t="shared" si="3968"/>
        <v>b</v>
      </c>
      <c r="C16435" s="42">
        <v>5</v>
      </c>
      <c r="D16435" s="42"/>
      <c r="F16435" s="343" t="s">
        <v>649</v>
      </c>
      <c r="G16435" s="48" t="s">
        <v>278</v>
      </c>
      <c r="H16435" s="101"/>
      <c r="I16435" s="97">
        <f t="shared" si="3966"/>
        <v>0</v>
      </c>
      <c r="J16435" s="102"/>
      <c r="K16435" s="102"/>
      <c r="L16435" s="97">
        <f t="shared" si="3967"/>
        <v>0</v>
      </c>
      <c r="M16435" s="102"/>
      <c r="N16435" s="102"/>
      <c r="R16435" s="352">
        <f>L16665-[1]გადასახდელები!L15055</f>
        <v>0</v>
      </c>
    </row>
    <row r="16436" spans="2:18" hidden="1">
      <c r="B16436" s="36" t="str">
        <f t="shared" si="3968"/>
        <v>b</v>
      </c>
      <c r="C16436" s="42">
        <v>5</v>
      </c>
      <c r="D16436" s="42"/>
      <c r="F16436" s="343" t="s">
        <v>564</v>
      </c>
      <c r="G16436" s="48" t="s">
        <v>204</v>
      </c>
      <c r="H16436" s="101"/>
      <c r="I16436" s="97">
        <f t="shared" si="3966"/>
        <v>0</v>
      </c>
      <c r="J16436" s="102"/>
      <c r="K16436" s="102"/>
      <c r="L16436" s="97">
        <f t="shared" si="3967"/>
        <v>0</v>
      </c>
      <c r="M16436" s="102"/>
      <c r="N16436" s="102"/>
      <c r="R16436" s="352">
        <f>L16666-[1]გადასახდელები!L15056</f>
        <v>0</v>
      </c>
    </row>
    <row r="16437" spans="2:18" ht="20.25" hidden="1">
      <c r="B16437" s="36" t="str">
        <f t="shared" si="3968"/>
        <v>b</v>
      </c>
      <c r="C16437" s="42">
        <v>3</v>
      </c>
      <c r="D16437" s="42"/>
      <c r="F16437" s="342" t="s">
        <v>565</v>
      </c>
      <c r="G16437" s="57" t="s">
        <v>206</v>
      </c>
      <c r="H16437" s="89">
        <f>H16438+H16441+H16444</f>
        <v>0</v>
      </c>
      <c r="I16437" s="90">
        <f t="shared" si="3966"/>
        <v>0</v>
      </c>
      <c r="J16437" s="92">
        <f>J16438+J16441+J16444</f>
        <v>0</v>
      </c>
      <c r="K16437" s="92">
        <f>K16438+K16441+K16444</f>
        <v>0</v>
      </c>
      <c r="L16437" s="90">
        <f t="shared" si="3967"/>
        <v>0</v>
      </c>
      <c r="M16437" s="92">
        <f>M16438+M16441+M16444</f>
        <v>0</v>
      </c>
      <c r="N16437" s="92">
        <f>N16438+N16441+N16444</f>
        <v>0</v>
      </c>
      <c r="O16437" s="82" t="s">
        <v>146</v>
      </c>
      <c r="R16437" s="352">
        <f>L16667-[1]გადასახდელები!L15057</f>
        <v>-9.5</v>
      </c>
    </row>
    <row r="16438" spans="2:18" ht="20.25" hidden="1">
      <c r="B16438" s="36" t="str">
        <f t="shared" si="3968"/>
        <v>b</v>
      </c>
      <c r="C16438" s="42">
        <v>4</v>
      </c>
      <c r="D16438" s="42"/>
      <c r="F16438" s="342" t="s">
        <v>650</v>
      </c>
      <c r="G16438" s="47" t="s">
        <v>281</v>
      </c>
      <c r="H16438" s="93">
        <f>SUM(H16439:H16440)</f>
        <v>0</v>
      </c>
      <c r="I16438" s="94">
        <f t="shared" si="3966"/>
        <v>0</v>
      </c>
      <c r="J16438" s="95">
        <f>SUM(J16439:J16440)</f>
        <v>0</v>
      </c>
      <c r="K16438" s="95">
        <f>SUM(K16439:K16440)</f>
        <v>0</v>
      </c>
      <c r="L16438" s="94">
        <f t="shared" si="3967"/>
        <v>0</v>
      </c>
      <c r="M16438" s="95">
        <f>SUM(M16439:M16440)</f>
        <v>0</v>
      </c>
      <c r="N16438" s="95">
        <f>SUM(N16439:N16440)</f>
        <v>0</v>
      </c>
      <c r="O16438" s="82" t="s">
        <v>146</v>
      </c>
      <c r="R16438" s="352">
        <f>L16668-[1]გადასახდელები!L15058</f>
        <v>-9.5</v>
      </c>
    </row>
    <row r="16439" spans="2:18" hidden="1">
      <c r="B16439" s="36" t="str">
        <f t="shared" si="3968"/>
        <v>b</v>
      </c>
      <c r="C16439" s="42">
        <v>5</v>
      </c>
      <c r="D16439" s="42"/>
      <c r="F16439" s="343" t="s">
        <v>651</v>
      </c>
      <c r="G16439" s="48" t="s">
        <v>282</v>
      </c>
      <c r="H16439" s="101"/>
      <c r="I16439" s="97">
        <f t="shared" si="3966"/>
        <v>0</v>
      </c>
      <c r="J16439" s="102"/>
      <c r="K16439" s="102"/>
      <c r="L16439" s="97">
        <f t="shared" si="3967"/>
        <v>0</v>
      </c>
      <c r="M16439" s="102"/>
      <c r="N16439" s="102"/>
      <c r="R16439" s="352">
        <f>L16669-[1]გადასახდელები!L15059</f>
        <v>-9.5</v>
      </c>
    </row>
    <row r="16440" spans="2:18" hidden="1">
      <c r="B16440" s="36" t="str">
        <f t="shared" si="3968"/>
        <v>b</v>
      </c>
      <c r="C16440" s="42">
        <v>5</v>
      </c>
      <c r="D16440" s="42"/>
      <c r="F16440" s="343" t="s">
        <v>652</v>
      </c>
      <c r="G16440" s="48" t="s">
        <v>283</v>
      </c>
      <c r="H16440" s="101"/>
      <c r="I16440" s="97">
        <f t="shared" si="3966"/>
        <v>0</v>
      </c>
      <c r="J16440" s="102"/>
      <c r="K16440" s="102"/>
      <c r="L16440" s="97">
        <f t="shared" si="3967"/>
        <v>0</v>
      </c>
      <c r="M16440" s="102"/>
      <c r="N16440" s="102"/>
      <c r="R16440" s="352">
        <f>L16670-[1]გადასახდელები!L15060</f>
        <v>0</v>
      </c>
    </row>
    <row r="16441" spans="2:18" ht="20.25" hidden="1">
      <c r="B16441" s="36" t="str">
        <f t="shared" si="3968"/>
        <v>b</v>
      </c>
      <c r="C16441" s="42">
        <v>4</v>
      </c>
      <c r="D16441" s="42"/>
      <c r="F16441" s="342" t="s">
        <v>566</v>
      </c>
      <c r="G16441" s="47" t="s">
        <v>284</v>
      </c>
      <c r="H16441" s="93">
        <f>SUM(H16442:H16443)</f>
        <v>0</v>
      </c>
      <c r="I16441" s="94">
        <f t="shared" si="3966"/>
        <v>0</v>
      </c>
      <c r="J16441" s="95">
        <f>SUM(J16442:J16443)</f>
        <v>0</v>
      </c>
      <c r="K16441" s="95">
        <f>SUM(K16442:K16443)</f>
        <v>0</v>
      </c>
      <c r="L16441" s="94">
        <f t="shared" si="3967"/>
        <v>0</v>
      </c>
      <c r="M16441" s="95">
        <f>SUM(M16442:M16443)</f>
        <v>0</v>
      </c>
      <c r="N16441" s="95">
        <f>SUM(N16442:N16443)</f>
        <v>0</v>
      </c>
      <c r="O16441" s="82" t="s">
        <v>146</v>
      </c>
      <c r="R16441" s="352">
        <f>L16671-[1]გადასახდელები!L15061</f>
        <v>0</v>
      </c>
    </row>
    <row r="16442" spans="2:18" hidden="1">
      <c r="B16442" s="36" t="str">
        <f t="shared" si="3968"/>
        <v>b</v>
      </c>
      <c r="C16442" s="42">
        <v>5</v>
      </c>
      <c r="D16442" s="42"/>
      <c r="F16442" s="343" t="s">
        <v>567</v>
      </c>
      <c r="G16442" s="48" t="s">
        <v>282</v>
      </c>
      <c r="H16442" s="101"/>
      <c r="I16442" s="97">
        <f t="shared" si="3966"/>
        <v>0</v>
      </c>
      <c r="J16442" s="102"/>
      <c r="K16442" s="102"/>
      <c r="L16442" s="97">
        <f t="shared" si="3967"/>
        <v>0</v>
      </c>
      <c r="M16442" s="102"/>
      <c r="N16442" s="102"/>
      <c r="R16442" s="352">
        <f>L16672-[1]გადასახდელები!L15062</f>
        <v>0</v>
      </c>
    </row>
    <row r="16443" spans="2:18" hidden="1">
      <c r="B16443" s="36" t="str">
        <f t="shared" si="3968"/>
        <v>b</v>
      </c>
      <c r="C16443" s="42">
        <v>5</v>
      </c>
      <c r="D16443" s="42"/>
      <c r="F16443" s="343" t="s">
        <v>653</v>
      </c>
      <c r="G16443" s="48" t="s">
        <v>283</v>
      </c>
      <c r="H16443" s="101"/>
      <c r="I16443" s="97">
        <f t="shared" si="3966"/>
        <v>0</v>
      </c>
      <c r="J16443" s="102"/>
      <c r="K16443" s="102"/>
      <c r="L16443" s="97">
        <f t="shared" si="3967"/>
        <v>0</v>
      </c>
      <c r="M16443" s="102"/>
      <c r="N16443" s="102"/>
      <c r="R16443" s="352">
        <f>L16673-[1]გადასახდელები!L15063</f>
        <v>0</v>
      </c>
    </row>
    <row r="16444" spans="2:18" ht="30" hidden="1">
      <c r="B16444" s="36" t="str">
        <f t="shared" si="3968"/>
        <v>b</v>
      </c>
      <c r="C16444" s="42">
        <v>4</v>
      </c>
      <c r="D16444" s="42"/>
      <c r="F16444" s="342" t="s">
        <v>654</v>
      </c>
      <c r="G16444" s="47" t="s">
        <v>207</v>
      </c>
      <c r="H16444" s="93">
        <f>SUM(H16445:H16446)</f>
        <v>0</v>
      </c>
      <c r="I16444" s="94">
        <f t="shared" si="3966"/>
        <v>0</v>
      </c>
      <c r="J16444" s="95">
        <f>SUM(J16445:J16446)</f>
        <v>0</v>
      </c>
      <c r="K16444" s="95">
        <f>SUM(K16445:K16446)</f>
        <v>0</v>
      </c>
      <c r="L16444" s="94">
        <f t="shared" si="3967"/>
        <v>0</v>
      </c>
      <c r="M16444" s="95">
        <f>SUM(M16445:M16446)</f>
        <v>0</v>
      </c>
      <c r="N16444" s="95">
        <f>SUM(N16445:N16446)</f>
        <v>0</v>
      </c>
      <c r="O16444" s="82" t="s">
        <v>146</v>
      </c>
      <c r="R16444" s="352">
        <f>L16674-[1]გადასახდელები!L15064</f>
        <v>0</v>
      </c>
    </row>
    <row r="16445" spans="2:18" hidden="1">
      <c r="B16445" s="36" t="str">
        <f t="shared" si="3968"/>
        <v>b</v>
      </c>
      <c r="C16445" s="42">
        <v>5</v>
      </c>
      <c r="D16445" s="42"/>
      <c r="F16445" s="343" t="s">
        <v>655</v>
      </c>
      <c r="G16445" s="48" t="s">
        <v>282</v>
      </c>
      <c r="H16445" s="101"/>
      <c r="I16445" s="97">
        <f t="shared" si="3966"/>
        <v>0</v>
      </c>
      <c r="J16445" s="102"/>
      <c r="K16445" s="102"/>
      <c r="L16445" s="97">
        <f t="shared" si="3967"/>
        <v>0</v>
      </c>
      <c r="M16445" s="102"/>
      <c r="N16445" s="102"/>
      <c r="R16445" s="352">
        <f>L16675-[1]გადასახდელები!L15065</f>
        <v>0</v>
      </c>
    </row>
    <row r="16446" spans="2:18" hidden="1">
      <c r="B16446" s="36" t="str">
        <f t="shared" si="3968"/>
        <v>b</v>
      </c>
      <c r="C16446" s="42">
        <v>5</v>
      </c>
      <c r="D16446" s="42"/>
      <c r="F16446" s="343" t="s">
        <v>656</v>
      </c>
      <c r="G16446" s="48" t="s">
        <v>283</v>
      </c>
      <c r="H16446" s="101"/>
      <c r="I16446" s="97">
        <f t="shared" si="3966"/>
        <v>0</v>
      </c>
      <c r="J16446" s="102"/>
      <c r="K16446" s="102"/>
      <c r="L16446" s="97">
        <f t="shared" si="3967"/>
        <v>0</v>
      </c>
      <c r="M16446" s="102"/>
      <c r="N16446" s="102"/>
      <c r="R16446" s="352">
        <f>L16676-[1]გადასახდელები!L15066</f>
        <v>0</v>
      </c>
    </row>
    <row r="16447" spans="2:18" ht="20.25" hidden="1">
      <c r="B16447" s="36" t="str">
        <f t="shared" si="3968"/>
        <v>b</v>
      </c>
      <c r="C16447" s="42">
        <v>3</v>
      </c>
      <c r="D16447" s="42"/>
      <c r="F16447" s="342" t="s">
        <v>568</v>
      </c>
      <c r="G16447" s="57" t="s">
        <v>205</v>
      </c>
      <c r="H16447" s="89">
        <f>H16448+H16449</f>
        <v>0</v>
      </c>
      <c r="I16447" s="90">
        <f t="shared" si="3966"/>
        <v>0</v>
      </c>
      <c r="J16447" s="92">
        <f>J16448+J16449</f>
        <v>0</v>
      </c>
      <c r="K16447" s="92">
        <f>K16448+K16449</f>
        <v>0</v>
      </c>
      <c r="L16447" s="90">
        <f t="shared" si="3967"/>
        <v>0</v>
      </c>
      <c r="M16447" s="92">
        <f>M16448+M16449</f>
        <v>0</v>
      </c>
      <c r="N16447" s="92">
        <f>N16448+N16449</f>
        <v>0</v>
      </c>
      <c r="O16447" s="82" t="s">
        <v>146</v>
      </c>
      <c r="R16447" s="352">
        <f>L16677-[1]გადასახდელები!L15067</f>
        <v>0</v>
      </c>
    </row>
    <row r="16448" spans="2:18" ht="30" hidden="1">
      <c r="B16448" s="36" t="str">
        <f t="shared" si="3968"/>
        <v>b</v>
      </c>
      <c r="C16448" s="42">
        <v>4</v>
      </c>
      <c r="D16448" s="42"/>
      <c r="F16448" s="343" t="s">
        <v>657</v>
      </c>
      <c r="G16448" s="47" t="s">
        <v>285</v>
      </c>
      <c r="H16448" s="103"/>
      <c r="I16448" s="94">
        <f t="shared" si="3966"/>
        <v>0</v>
      </c>
      <c r="J16448" s="104"/>
      <c r="K16448" s="104"/>
      <c r="L16448" s="94">
        <f t="shared" si="3967"/>
        <v>0</v>
      </c>
      <c r="M16448" s="104"/>
      <c r="N16448" s="104"/>
      <c r="R16448" s="352">
        <f>L16678-[1]გადასახდელები!L15068</f>
        <v>0</v>
      </c>
    </row>
    <row r="16449" spans="2:18" ht="20.25" hidden="1">
      <c r="B16449" s="36" t="str">
        <f t="shared" si="3968"/>
        <v>b</v>
      </c>
      <c r="C16449" s="42">
        <v>4</v>
      </c>
      <c r="D16449" s="42"/>
      <c r="F16449" s="342" t="s">
        <v>570</v>
      </c>
      <c r="G16449" s="47" t="s">
        <v>286</v>
      </c>
      <c r="H16449" s="93">
        <f>H16450+H16469</f>
        <v>0</v>
      </c>
      <c r="I16449" s="94">
        <f t="shared" si="3966"/>
        <v>0</v>
      </c>
      <c r="J16449" s="95">
        <f>J16450+J16469</f>
        <v>0</v>
      </c>
      <c r="K16449" s="95">
        <f>K16450+K16469</f>
        <v>0</v>
      </c>
      <c r="L16449" s="94">
        <f t="shared" si="3967"/>
        <v>0</v>
      </c>
      <c r="M16449" s="95">
        <f>M16450+M16469</f>
        <v>0</v>
      </c>
      <c r="N16449" s="95">
        <f>N16450+N16469</f>
        <v>0</v>
      </c>
      <c r="O16449" s="82" t="s">
        <v>146</v>
      </c>
      <c r="R16449" s="352">
        <f>L16679-[1]გადასახდელები!L15069</f>
        <v>0</v>
      </c>
    </row>
    <row r="16450" spans="2:18" ht="20.25" hidden="1">
      <c r="B16450" s="36" t="str">
        <f t="shared" si="3968"/>
        <v>b</v>
      </c>
      <c r="C16450" s="42">
        <v>5</v>
      </c>
      <c r="D16450" s="42"/>
      <c r="F16450" s="342" t="s">
        <v>569</v>
      </c>
      <c r="G16450" s="48" t="s">
        <v>287</v>
      </c>
      <c r="H16450" s="113">
        <f>SUM(H16451:H16468)</f>
        <v>0</v>
      </c>
      <c r="I16450" s="97">
        <f t="shared" si="3966"/>
        <v>0</v>
      </c>
      <c r="J16450" s="114">
        <f>SUM(J16451:J16468)</f>
        <v>0</v>
      </c>
      <c r="K16450" s="114">
        <f>SUM(K16451:K16468)</f>
        <v>0</v>
      </c>
      <c r="L16450" s="97">
        <f t="shared" si="3967"/>
        <v>0</v>
      </c>
      <c r="M16450" s="114">
        <f>SUM(M16451:M16468)</f>
        <v>0</v>
      </c>
      <c r="N16450" s="114">
        <f>SUM(N16451:N16468)</f>
        <v>0</v>
      </c>
      <c r="O16450" s="82" t="s">
        <v>146</v>
      </c>
      <c r="R16450" s="352">
        <f>L16680-[1]გადასახდელები!L15070</f>
        <v>0</v>
      </c>
    </row>
    <row r="16451" spans="2:18" ht="60" hidden="1">
      <c r="B16451" s="36" t="str">
        <f t="shared" si="3968"/>
        <v>b</v>
      </c>
      <c r="C16451" s="42">
        <v>6</v>
      </c>
      <c r="D16451" s="42"/>
      <c r="F16451" s="343" t="s">
        <v>658</v>
      </c>
      <c r="G16451" s="45" t="s">
        <v>215</v>
      </c>
      <c r="H16451" s="99"/>
      <c r="I16451" s="105">
        <f t="shared" si="3966"/>
        <v>0</v>
      </c>
      <c r="J16451" s="100"/>
      <c r="K16451" s="100"/>
      <c r="L16451" s="105">
        <f t="shared" si="3967"/>
        <v>0</v>
      </c>
      <c r="M16451" s="100"/>
      <c r="N16451" s="100"/>
      <c r="R16451" s="352">
        <f>L16681-[1]გადასახდელები!L15071</f>
        <v>0</v>
      </c>
    </row>
    <row r="16452" spans="2:18" hidden="1">
      <c r="B16452" s="36" t="str">
        <f t="shared" si="3968"/>
        <v>b</v>
      </c>
      <c r="C16452" s="42">
        <v>6</v>
      </c>
      <c r="D16452" s="42"/>
      <c r="F16452" s="343" t="s">
        <v>659</v>
      </c>
      <c r="G16452" s="45" t="s">
        <v>288</v>
      </c>
      <c r="H16452" s="99"/>
      <c r="I16452" s="105">
        <f t="shared" si="3966"/>
        <v>0</v>
      </c>
      <c r="J16452" s="100"/>
      <c r="K16452" s="100"/>
      <c r="L16452" s="105">
        <f t="shared" si="3967"/>
        <v>0</v>
      </c>
      <c r="M16452" s="100"/>
      <c r="N16452" s="100"/>
      <c r="R16452" s="352">
        <f>L16682-[1]გადასახდელები!L15072</f>
        <v>0</v>
      </c>
    </row>
    <row r="16453" spans="2:18" hidden="1">
      <c r="B16453" s="36" t="str">
        <f t="shared" si="3968"/>
        <v>b</v>
      </c>
      <c r="C16453" s="42">
        <v>6</v>
      </c>
      <c r="D16453" s="42"/>
      <c r="F16453" s="343" t="s">
        <v>660</v>
      </c>
      <c r="G16453" s="45" t="s">
        <v>289</v>
      </c>
      <c r="H16453" s="99"/>
      <c r="I16453" s="105">
        <f t="shared" si="3966"/>
        <v>0</v>
      </c>
      <c r="J16453" s="100"/>
      <c r="K16453" s="100"/>
      <c r="L16453" s="105">
        <f t="shared" si="3967"/>
        <v>0</v>
      </c>
      <c r="M16453" s="100"/>
      <c r="N16453" s="100"/>
      <c r="R16453" s="352">
        <f>L16683-[1]გადასახდელები!L15073</f>
        <v>0</v>
      </c>
    </row>
    <row r="16454" spans="2:18" ht="30" hidden="1">
      <c r="B16454" s="36" t="str">
        <f t="shared" si="3968"/>
        <v>b</v>
      </c>
      <c r="C16454" s="42">
        <v>6</v>
      </c>
      <c r="D16454" s="42"/>
      <c r="F16454" s="343" t="s">
        <v>661</v>
      </c>
      <c r="G16454" s="45" t="s">
        <v>216</v>
      </c>
      <c r="H16454" s="99"/>
      <c r="I16454" s="105">
        <f t="shared" si="3966"/>
        <v>0</v>
      </c>
      <c r="J16454" s="100"/>
      <c r="K16454" s="100"/>
      <c r="L16454" s="105">
        <f t="shared" si="3967"/>
        <v>0</v>
      </c>
      <c r="M16454" s="100"/>
      <c r="N16454" s="100"/>
      <c r="R16454" s="352">
        <f>L16684-[1]გადასახდელები!L15074</f>
        <v>0</v>
      </c>
    </row>
    <row r="16455" spans="2:18" hidden="1">
      <c r="B16455" s="36" t="str">
        <f t="shared" si="3968"/>
        <v>b</v>
      </c>
      <c r="C16455" s="42">
        <v>6</v>
      </c>
      <c r="D16455" s="42"/>
      <c r="F16455" s="343" t="s">
        <v>662</v>
      </c>
      <c r="G16455" s="45" t="s">
        <v>217</v>
      </c>
      <c r="H16455" s="99"/>
      <c r="I16455" s="105">
        <f t="shared" si="3966"/>
        <v>0</v>
      </c>
      <c r="J16455" s="100"/>
      <c r="K16455" s="100"/>
      <c r="L16455" s="105">
        <f t="shared" si="3967"/>
        <v>0</v>
      </c>
      <c r="M16455" s="100"/>
      <c r="N16455" s="100"/>
      <c r="R16455" s="352">
        <f>L16685-[1]გადასახდელები!L15075</f>
        <v>0</v>
      </c>
    </row>
    <row r="16456" spans="2:18" hidden="1">
      <c r="B16456" s="36" t="str">
        <f t="shared" si="3968"/>
        <v>b</v>
      </c>
      <c r="C16456" s="42">
        <v>6</v>
      </c>
      <c r="D16456" s="42"/>
      <c r="F16456" s="343" t="s">
        <v>571</v>
      </c>
      <c r="G16456" s="45" t="s">
        <v>290</v>
      </c>
      <c r="H16456" s="99"/>
      <c r="I16456" s="105">
        <f t="shared" si="3966"/>
        <v>0</v>
      </c>
      <c r="J16456" s="100"/>
      <c r="K16456" s="100"/>
      <c r="L16456" s="105">
        <f t="shared" si="3967"/>
        <v>0</v>
      </c>
      <c r="M16456" s="100"/>
      <c r="N16456" s="100"/>
      <c r="R16456" s="352">
        <f>L16686-[1]გადასახდელები!L15076</f>
        <v>0</v>
      </c>
    </row>
    <row r="16457" spans="2:18" hidden="1">
      <c r="B16457" s="36" t="str">
        <f t="shared" si="3968"/>
        <v>b</v>
      </c>
      <c r="C16457" s="42">
        <v>6</v>
      </c>
      <c r="D16457" s="42"/>
      <c r="F16457" s="343" t="s">
        <v>663</v>
      </c>
      <c r="G16457" s="45" t="s">
        <v>291</v>
      </c>
      <c r="H16457" s="99"/>
      <c r="I16457" s="105">
        <f t="shared" si="3966"/>
        <v>0</v>
      </c>
      <c r="J16457" s="100"/>
      <c r="K16457" s="100"/>
      <c r="L16457" s="105">
        <f t="shared" si="3967"/>
        <v>0</v>
      </c>
      <c r="M16457" s="100"/>
      <c r="N16457" s="100"/>
      <c r="R16457" s="352">
        <f>L16687-[1]გადასახდელები!L15077</f>
        <v>0</v>
      </c>
    </row>
    <row r="16458" spans="2:18" hidden="1">
      <c r="B16458" s="36" t="str">
        <f t="shared" si="3968"/>
        <v>b</v>
      </c>
      <c r="C16458" s="42">
        <v>6</v>
      </c>
      <c r="D16458" s="42"/>
      <c r="F16458" s="343" t="s">
        <v>664</v>
      </c>
      <c r="G16458" s="45" t="s">
        <v>218</v>
      </c>
      <c r="H16458" s="99"/>
      <c r="I16458" s="105">
        <f t="shared" si="3966"/>
        <v>0</v>
      </c>
      <c r="J16458" s="100"/>
      <c r="K16458" s="100"/>
      <c r="L16458" s="105">
        <f t="shared" si="3967"/>
        <v>0</v>
      </c>
      <c r="M16458" s="100"/>
      <c r="N16458" s="100"/>
      <c r="R16458" s="352">
        <f>L16688-[1]გადასახდელები!L15078</f>
        <v>0</v>
      </c>
    </row>
    <row r="16459" spans="2:18" ht="30" hidden="1">
      <c r="B16459" s="36" t="str">
        <f t="shared" si="3968"/>
        <v>b</v>
      </c>
      <c r="C16459" s="42">
        <v>6</v>
      </c>
      <c r="D16459" s="42"/>
      <c r="F16459" s="343" t="s">
        <v>665</v>
      </c>
      <c r="G16459" s="45" t="s">
        <v>219</v>
      </c>
      <c r="H16459" s="99"/>
      <c r="I16459" s="105">
        <f t="shared" si="3966"/>
        <v>0</v>
      </c>
      <c r="J16459" s="100"/>
      <c r="K16459" s="100"/>
      <c r="L16459" s="105">
        <f t="shared" si="3967"/>
        <v>0</v>
      </c>
      <c r="M16459" s="100"/>
      <c r="N16459" s="100"/>
      <c r="R16459" s="352">
        <f>L16689-[1]გადასახდელები!L15079</f>
        <v>0</v>
      </c>
    </row>
    <row r="16460" spans="2:18" ht="30" hidden="1">
      <c r="B16460" s="36" t="str">
        <f t="shared" si="3968"/>
        <v>b</v>
      </c>
      <c r="C16460" s="42">
        <v>6</v>
      </c>
      <c r="D16460" s="42"/>
      <c r="F16460" s="343" t="s">
        <v>666</v>
      </c>
      <c r="G16460" s="45" t="s">
        <v>220</v>
      </c>
      <c r="H16460" s="99"/>
      <c r="I16460" s="105">
        <f t="shared" si="3966"/>
        <v>0</v>
      </c>
      <c r="J16460" s="100"/>
      <c r="K16460" s="100"/>
      <c r="L16460" s="105">
        <f t="shared" si="3967"/>
        <v>0</v>
      </c>
      <c r="M16460" s="100"/>
      <c r="N16460" s="100"/>
      <c r="R16460" s="352">
        <f>L16690-[1]გადასახდელები!L15080</f>
        <v>0</v>
      </c>
    </row>
    <row r="16461" spans="2:18" ht="30" hidden="1">
      <c r="B16461" s="36" t="str">
        <f t="shared" si="3968"/>
        <v>b</v>
      </c>
      <c r="C16461" s="42">
        <v>6</v>
      </c>
      <c r="D16461" s="42"/>
      <c r="F16461" s="343" t="s">
        <v>667</v>
      </c>
      <c r="G16461" s="45" t="s">
        <v>221</v>
      </c>
      <c r="H16461" s="99"/>
      <c r="I16461" s="105">
        <f t="shared" si="3966"/>
        <v>0</v>
      </c>
      <c r="J16461" s="100"/>
      <c r="K16461" s="100"/>
      <c r="L16461" s="105">
        <f t="shared" si="3967"/>
        <v>0</v>
      </c>
      <c r="M16461" s="100"/>
      <c r="N16461" s="100"/>
      <c r="R16461" s="352">
        <f>L16691-[1]გადასახდელები!L15081</f>
        <v>0</v>
      </c>
    </row>
    <row r="16462" spans="2:18" ht="30" hidden="1">
      <c r="B16462" s="36" t="str">
        <f t="shared" si="3968"/>
        <v>b</v>
      </c>
      <c r="C16462" s="42">
        <v>6</v>
      </c>
      <c r="D16462" s="42"/>
      <c r="F16462" s="343" t="s">
        <v>668</v>
      </c>
      <c r="G16462" s="45" t="s">
        <v>222</v>
      </c>
      <c r="H16462" s="99"/>
      <c r="I16462" s="105">
        <f t="shared" si="3966"/>
        <v>0</v>
      </c>
      <c r="J16462" s="100"/>
      <c r="K16462" s="100"/>
      <c r="L16462" s="105">
        <f t="shared" si="3967"/>
        <v>0</v>
      </c>
      <c r="M16462" s="100"/>
      <c r="N16462" s="100"/>
      <c r="R16462" s="352">
        <f>L16692-[1]გადასახდელები!L15082</f>
        <v>0</v>
      </c>
    </row>
    <row r="16463" spans="2:18" ht="30" hidden="1">
      <c r="B16463" s="36" t="str">
        <f t="shared" si="3968"/>
        <v>b</v>
      </c>
      <c r="C16463" s="42">
        <v>6</v>
      </c>
      <c r="D16463" s="42"/>
      <c r="F16463" s="343" t="s">
        <v>669</v>
      </c>
      <c r="G16463" s="45" t="s">
        <v>223</v>
      </c>
      <c r="H16463" s="99"/>
      <c r="I16463" s="105">
        <f t="shared" si="3966"/>
        <v>0</v>
      </c>
      <c r="J16463" s="100"/>
      <c r="K16463" s="100"/>
      <c r="L16463" s="105">
        <f t="shared" si="3967"/>
        <v>0</v>
      </c>
      <c r="M16463" s="100"/>
      <c r="N16463" s="100"/>
      <c r="R16463" s="352">
        <f>L16693-[1]გადასახდელები!L15083</f>
        <v>0</v>
      </c>
    </row>
    <row r="16464" spans="2:18" ht="30" hidden="1">
      <c r="B16464" s="36" t="str">
        <f t="shared" si="3968"/>
        <v>b</v>
      </c>
      <c r="C16464" s="42">
        <v>6</v>
      </c>
      <c r="D16464" s="42"/>
      <c r="F16464" s="343" t="s">
        <v>670</v>
      </c>
      <c r="G16464" s="45" t="s">
        <v>224</v>
      </c>
      <c r="H16464" s="99"/>
      <c r="I16464" s="105">
        <f t="shared" ref="I16464:I16527" si="3969">J16464+K16464</f>
        <v>0</v>
      </c>
      <c r="J16464" s="100"/>
      <c r="K16464" s="100"/>
      <c r="L16464" s="105">
        <f t="shared" ref="L16464:L16527" si="3970">M16464+N16464</f>
        <v>0</v>
      </c>
      <c r="M16464" s="100"/>
      <c r="N16464" s="100"/>
      <c r="R16464" s="352">
        <f>L16694-[1]გადასახდელები!L15084</f>
        <v>0</v>
      </c>
    </row>
    <row r="16465" spans="2:18" ht="45" hidden="1">
      <c r="B16465" s="36" t="str">
        <f t="shared" si="3968"/>
        <v>b</v>
      </c>
      <c r="C16465" s="42">
        <v>6</v>
      </c>
      <c r="D16465" s="42"/>
      <c r="F16465" s="343" t="s">
        <v>671</v>
      </c>
      <c r="G16465" s="45" t="s">
        <v>225</v>
      </c>
      <c r="H16465" s="99"/>
      <c r="I16465" s="105">
        <f t="shared" si="3969"/>
        <v>0</v>
      </c>
      <c r="J16465" s="100"/>
      <c r="K16465" s="100"/>
      <c r="L16465" s="105">
        <f t="shared" si="3970"/>
        <v>0</v>
      </c>
      <c r="M16465" s="100"/>
      <c r="N16465" s="100"/>
      <c r="R16465" s="352">
        <f>L16695-[1]გადასახდელები!L15085</f>
        <v>0</v>
      </c>
    </row>
    <row r="16466" spans="2:18" hidden="1">
      <c r="B16466" s="36" t="str">
        <f t="shared" si="3968"/>
        <v>b</v>
      </c>
      <c r="C16466" s="42">
        <v>6</v>
      </c>
      <c r="D16466" s="42"/>
      <c r="F16466" s="343" t="s">
        <v>672</v>
      </c>
      <c r="G16466" s="45" t="s">
        <v>226</v>
      </c>
      <c r="H16466" s="99"/>
      <c r="I16466" s="105">
        <f t="shared" si="3969"/>
        <v>0</v>
      </c>
      <c r="J16466" s="100"/>
      <c r="K16466" s="100"/>
      <c r="L16466" s="105">
        <f t="shared" si="3970"/>
        <v>0</v>
      </c>
      <c r="M16466" s="100"/>
      <c r="N16466" s="100"/>
      <c r="R16466" s="352">
        <f>L16696-[1]გადასახდელები!L15086</f>
        <v>0</v>
      </c>
    </row>
    <row r="16467" spans="2:18" hidden="1">
      <c r="B16467" s="36" t="str">
        <f t="shared" si="3968"/>
        <v>b</v>
      </c>
      <c r="C16467" s="42">
        <v>6</v>
      </c>
      <c r="D16467" s="42"/>
      <c r="F16467" s="343" t="s">
        <v>673</v>
      </c>
      <c r="G16467" s="45" t="s">
        <v>227</v>
      </c>
      <c r="H16467" s="99"/>
      <c r="I16467" s="105">
        <f t="shared" si="3969"/>
        <v>0</v>
      </c>
      <c r="J16467" s="100"/>
      <c r="K16467" s="100"/>
      <c r="L16467" s="105">
        <f t="shared" si="3970"/>
        <v>0</v>
      </c>
      <c r="M16467" s="100"/>
      <c r="N16467" s="100"/>
      <c r="R16467" s="352">
        <f>L16697-[1]გადასახდელები!L15087</f>
        <v>0</v>
      </c>
    </row>
    <row r="16468" spans="2:18" ht="30" hidden="1">
      <c r="B16468" s="36" t="str">
        <f t="shared" si="3968"/>
        <v>b</v>
      </c>
      <c r="C16468" s="42">
        <v>6</v>
      </c>
      <c r="D16468" s="42"/>
      <c r="F16468" s="343" t="s">
        <v>572</v>
      </c>
      <c r="G16468" s="45" t="s">
        <v>228</v>
      </c>
      <c r="H16468" s="99"/>
      <c r="I16468" s="105">
        <f t="shared" si="3969"/>
        <v>0</v>
      </c>
      <c r="J16468" s="100"/>
      <c r="K16468" s="100"/>
      <c r="L16468" s="105">
        <f t="shared" si="3970"/>
        <v>0</v>
      </c>
      <c r="M16468" s="100"/>
      <c r="N16468" s="100"/>
      <c r="R16468" s="352">
        <f>L16698-[1]გადასახდელები!L15088</f>
        <v>0</v>
      </c>
    </row>
    <row r="16469" spans="2:18" hidden="1">
      <c r="B16469" s="36" t="str">
        <f t="shared" si="3968"/>
        <v>b</v>
      </c>
      <c r="C16469" s="42">
        <v>5</v>
      </c>
      <c r="D16469" s="42"/>
      <c r="F16469" s="343" t="s">
        <v>573</v>
      </c>
      <c r="G16469" s="48" t="s">
        <v>193</v>
      </c>
      <c r="H16469" s="101"/>
      <c r="I16469" s="97">
        <f t="shared" si="3969"/>
        <v>0</v>
      </c>
      <c r="J16469" s="102"/>
      <c r="K16469" s="102"/>
      <c r="L16469" s="97">
        <f t="shared" si="3970"/>
        <v>0</v>
      </c>
      <c r="M16469" s="102"/>
      <c r="N16469" s="102"/>
      <c r="R16469" s="352">
        <f>L16699-[1]გადასახდელები!L15089</f>
        <v>0</v>
      </c>
    </row>
    <row r="16470" spans="2:18" ht="19.5" hidden="1">
      <c r="B16470" s="36" t="str">
        <f t="shared" si="3968"/>
        <v>b</v>
      </c>
      <c r="C16470" s="42">
        <v>2</v>
      </c>
      <c r="D16470" s="42"/>
      <c r="E16470" s="24"/>
      <c r="F16470" s="342" t="s">
        <v>574</v>
      </c>
      <c r="G16470" s="59" t="s">
        <v>292</v>
      </c>
      <c r="H16470" s="86">
        <f>H16471+H16518+H16526+H16525</f>
        <v>0</v>
      </c>
      <c r="I16470" s="87">
        <f t="shared" si="3969"/>
        <v>0</v>
      </c>
      <c r="J16470" s="88">
        <f>J16471+J16518+J16526+J16525</f>
        <v>0</v>
      </c>
      <c r="K16470" s="88">
        <f>K16471+K16518+K16526+K16525</f>
        <v>0</v>
      </c>
      <c r="L16470" s="87">
        <f t="shared" si="3970"/>
        <v>0</v>
      </c>
      <c r="M16470" s="88">
        <f>M16471+M16518+M16526+M16525</f>
        <v>0</v>
      </c>
      <c r="N16470" s="88">
        <f>N16471+N16518+N16526+N16525</f>
        <v>0</v>
      </c>
      <c r="O16470" s="82" t="s">
        <v>146</v>
      </c>
      <c r="P16470" s="35" t="s">
        <v>145</v>
      </c>
      <c r="R16470" s="352">
        <f>L16700-[1]გადასახდელები!L15090</f>
        <v>0</v>
      </c>
    </row>
    <row r="16471" spans="2:18" ht="20.25" hidden="1">
      <c r="B16471" s="36" t="str">
        <f t="shared" si="3968"/>
        <v>b</v>
      </c>
      <c r="C16471" s="42">
        <v>3</v>
      </c>
      <c r="D16471" s="42"/>
      <c r="F16471" s="342" t="s">
        <v>575</v>
      </c>
      <c r="G16471" s="51" t="s">
        <v>293</v>
      </c>
      <c r="H16471" s="89">
        <f>H16472+H16484+H16513</f>
        <v>0</v>
      </c>
      <c r="I16471" s="90">
        <f t="shared" si="3969"/>
        <v>0</v>
      </c>
      <c r="J16471" s="89">
        <f>J16472+J16484+J16513</f>
        <v>0</v>
      </c>
      <c r="K16471" s="89">
        <f>K16472+K16484+K16513</f>
        <v>0</v>
      </c>
      <c r="L16471" s="90">
        <f t="shared" si="3970"/>
        <v>0</v>
      </c>
      <c r="M16471" s="89">
        <f>M16472+M16484+M16513</f>
        <v>0</v>
      </c>
      <c r="N16471" s="89">
        <f>N16472+N16484+N16513</f>
        <v>0</v>
      </c>
      <c r="O16471" s="82" t="s">
        <v>146</v>
      </c>
      <c r="P16471" s="35" t="s">
        <v>145</v>
      </c>
      <c r="R16471" s="352">
        <f>L16701-[1]გადასახდელები!L15091</f>
        <v>0</v>
      </c>
    </row>
    <row r="16472" spans="2:18" ht="20.25" hidden="1">
      <c r="B16472" s="36" t="str">
        <f t="shared" si="3968"/>
        <v>b</v>
      </c>
      <c r="C16472" s="42">
        <v>4</v>
      </c>
      <c r="D16472" s="42"/>
      <c r="F16472" s="342" t="s">
        <v>576</v>
      </c>
      <c r="G16472" s="47" t="s">
        <v>294</v>
      </c>
      <c r="H16472" s="93">
        <f>H16473+H16474+H16475+H16476+H16477+H16478+H16479+H16480+H16481+H16482+H16483</f>
        <v>0</v>
      </c>
      <c r="I16472" s="94">
        <f t="shared" si="3969"/>
        <v>0</v>
      </c>
      <c r="J16472" s="93">
        <f>J16473+J16474+J16475+J16476+J16477+J16478+J16479+J16480+J16481+J16482+J16483</f>
        <v>0</v>
      </c>
      <c r="K16472" s="93">
        <f>K16473+K16474+K16475+K16476+K16477+K16478+K16479+K16480+K16481+K16482+K16483</f>
        <v>0</v>
      </c>
      <c r="L16472" s="94">
        <f t="shared" si="3970"/>
        <v>0</v>
      </c>
      <c r="M16472" s="93">
        <f>M16473+M16474+M16475+M16476+M16477+M16478+M16479+M16480+M16481+M16482+M16483</f>
        <v>0</v>
      </c>
      <c r="N16472" s="93">
        <f>N16473+N16474+N16475+N16476+N16477+N16478+N16479+N16480+N16481+N16482+N16483</f>
        <v>0</v>
      </c>
      <c r="O16472" s="82" t="s">
        <v>146</v>
      </c>
      <c r="P16472" s="35" t="s">
        <v>145</v>
      </c>
      <c r="R16472" s="352">
        <f>L16702-[1]გადასახდელები!L15092</f>
        <v>0</v>
      </c>
    </row>
    <row r="16473" spans="2:18" ht="20.25" hidden="1">
      <c r="B16473" s="36" t="str">
        <f t="shared" si="3968"/>
        <v>b</v>
      </c>
      <c r="C16473" s="42">
        <v>5</v>
      </c>
      <c r="D16473" s="42"/>
      <c r="F16473" s="343" t="s">
        <v>577</v>
      </c>
      <c r="G16473" s="48" t="s">
        <v>295</v>
      </c>
      <c r="H16473" s="101"/>
      <c r="I16473" s="97">
        <f t="shared" si="3969"/>
        <v>0</v>
      </c>
      <c r="J16473" s="102"/>
      <c r="K16473" s="102"/>
      <c r="L16473" s="97">
        <f t="shared" si="3970"/>
        <v>0</v>
      </c>
      <c r="M16473" s="102"/>
      <c r="N16473" s="102"/>
      <c r="O16473" s="115"/>
      <c r="P16473" s="35" t="s">
        <v>145</v>
      </c>
      <c r="R16473" s="352">
        <f>L16703-[1]გადასახდელები!L15093</f>
        <v>0</v>
      </c>
    </row>
    <row r="16474" spans="2:18" ht="20.25" hidden="1">
      <c r="B16474" s="36" t="str">
        <f t="shared" si="3968"/>
        <v>b</v>
      </c>
      <c r="C16474" s="42">
        <v>5</v>
      </c>
      <c r="D16474" s="42"/>
      <c r="F16474" s="343" t="s">
        <v>578</v>
      </c>
      <c r="G16474" s="48" t="s">
        <v>296</v>
      </c>
      <c r="H16474" s="101"/>
      <c r="I16474" s="97">
        <f t="shared" si="3969"/>
        <v>0</v>
      </c>
      <c r="J16474" s="102"/>
      <c r="K16474" s="102"/>
      <c r="L16474" s="97">
        <f t="shared" si="3970"/>
        <v>0</v>
      </c>
      <c r="M16474" s="102"/>
      <c r="N16474" s="102"/>
      <c r="O16474" s="115"/>
      <c r="P16474" s="35" t="s">
        <v>145</v>
      </c>
      <c r="R16474" s="352">
        <f>L16704-[1]გადასახდელები!L15094</f>
        <v>0</v>
      </c>
    </row>
    <row r="16475" spans="2:18" ht="20.25" hidden="1">
      <c r="B16475" s="36" t="str">
        <f t="shared" si="3968"/>
        <v>b</v>
      </c>
      <c r="C16475" s="42">
        <v>5</v>
      </c>
      <c r="D16475" s="42"/>
      <c r="F16475" s="343" t="s">
        <v>674</v>
      </c>
      <c r="G16475" s="52" t="s">
        <v>297</v>
      </c>
      <c r="H16475" s="101"/>
      <c r="I16475" s="97">
        <f t="shared" si="3969"/>
        <v>0</v>
      </c>
      <c r="J16475" s="102"/>
      <c r="K16475" s="102"/>
      <c r="L16475" s="97">
        <f t="shared" si="3970"/>
        <v>0</v>
      </c>
      <c r="M16475" s="102"/>
      <c r="N16475" s="102"/>
      <c r="O16475" s="115"/>
      <c r="P16475" s="35" t="s">
        <v>145</v>
      </c>
      <c r="R16475" s="352">
        <f>L16705-[1]გადასახდელები!L15095</f>
        <v>0</v>
      </c>
    </row>
    <row r="16476" spans="2:18" ht="20.25" hidden="1">
      <c r="B16476" s="36" t="str">
        <f t="shared" si="3968"/>
        <v>b</v>
      </c>
      <c r="C16476" s="42">
        <v>5</v>
      </c>
      <c r="D16476" s="42"/>
      <c r="F16476" s="343" t="s">
        <v>579</v>
      </c>
      <c r="G16476" s="48" t="s">
        <v>298</v>
      </c>
      <c r="H16476" s="101"/>
      <c r="I16476" s="97">
        <f t="shared" si="3969"/>
        <v>0</v>
      </c>
      <c r="J16476" s="102"/>
      <c r="K16476" s="102"/>
      <c r="L16476" s="97">
        <f t="shared" si="3970"/>
        <v>0</v>
      </c>
      <c r="M16476" s="102"/>
      <c r="N16476" s="102"/>
      <c r="O16476" s="115"/>
      <c r="P16476" s="35" t="s">
        <v>145</v>
      </c>
      <c r="R16476" s="352">
        <f>L16706-[1]გადასახდელები!L15096</f>
        <v>0</v>
      </c>
    </row>
    <row r="16477" spans="2:18" ht="20.25" hidden="1">
      <c r="B16477" s="36" t="str">
        <f t="shared" si="3968"/>
        <v>b</v>
      </c>
      <c r="C16477" s="42">
        <v>5</v>
      </c>
      <c r="D16477" s="42"/>
      <c r="F16477" s="343" t="s">
        <v>580</v>
      </c>
      <c r="G16477" s="48" t="s">
        <v>299</v>
      </c>
      <c r="H16477" s="101"/>
      <c r="I16477" s="97">
        <f t="shared" si="3969"/>
        <v>0</v>
      </c>
      <c r="J16477" s="102"/>
      <c r="K16477" s="102"/>
      <c r="L16477" s="97">
        <f t="shared" si="3970"/>
        <v>0</v>
      </c>
      <c r="M16477" s="102"/>
      <c r="N16477" s="102"/>
      <c r="O16477" s="115"/>
      <c r="P16477" s="35" t="s">
        <v>145</v>
      </c>
      <c r="R16477" s="352">
        <f>L16707-[1]გადასახდელები!L15097</f>
        <v>0</v>
      </c>
    </row>
    <row r="16478" spans="2:18" ht="20.25" hidden="1">
      <c r="B16478" s="36" t="str">
        <f t="shared" si="3968"/>
        <v>b</v>
      </c>
      <c r="C16478" s="42">
        <v>5</v>
      </c>
      <c r="D16478" s="42"/>
      <c r="F16478" s="343" t="s">
        <v>581</v>
      </c>
      <c r="G16478" s="48" t="s">
        <v>300</v>
      </c>
      <c r="H16478" s="101"/>
      <c r="I16478" s="97">
        <f t="shared" si="3969"/>
        <v>0</v>
      </c>
      <c r="J16478" s="102"/>
      <c r="K16478" s="102"/>
      <c r="L16478" s="97">
        <f t="shared" si="3970"/>
        <v>0</v>
      </c>
      <c r="M16478" s="102"/>
      <c r="N16478" s="102"/>
      <c r="O16478" s="115"/>
      <c r="P16478" s="35" t="s">
        <v>145</v>
      </c>
      <c r="R16478" s="352">
        <f>L16708-[1]გადასახდელები!L15098</f>
        <v>0</v>
      </c>
    </row>
    <row r="16479" spans="2:18" ht="20.25" hidden="1">
      <c r="B16479" s="36" t="str">
        <f t="shared" si="3968"/>
        <v>b</v>
      </c>
      <c r="C16479" s="42">
        <v>5</v>
      </c>
      <c r="D16479" s="42"/>
      <c r="F16479" s="343" t="s">
        <v>675</v>
      </c>
      <c r="G16479" s="48" t="s">
        <v>301</v>
      </c>
      <c r="H16479" s="101"/>
      <c r="I16479" s="97">
        <f t="shared" si="3969"/>
        <v>0</v>
      </c>
      <c r="J16479" s="102"/>
      <c r="K16479" s="102"/>
      <c r="L16479" s="97">
        <f t="shared" si="3970"/>
        <v>0</v>
      </c>
      <c r="M16479" s="102"/>
      <c r="N16479" s="102"/>
      <c r="O16479" s="115"/>
      <c r="P16479" s="35" t="s">
        <v>145</v>
      </c>
      <c r="R16479" s="352">
        <f>L16709-[1]გადასახდელები!L15099</f>
        <v>0</v>
      </c>
    </row>
    <row r="16480" spans="2:18" ht="30" hidden="1">
      <c r="B16480" s="36" t="str">
        <f t="shared" si="3968"/>
        <v>b</v>
      </c>
      <c r="C16480" s="42">
        <v>5</v>
      </c>
      <c r="D16480" s="42"/>
      <c r="F16480" s="343" t="s">
        <v>582</v>
      </c>
      <c r="G16480" s="48" t="s">
        <v>302</v>
      </c>
      <c r="H16480" s="101"/>
      <c r="I16480" s="97">
        <f t="shared" si="3969"/>
        <v>0</v>
      </c>
      <c r="J16480" s="102"/>
      <c r="K16480" s="102"/>
      <c r="L16480" s="97">
        <f t="shared" si="3970"/>
        <v>0</v>
      </c>
      <c r="M16480" s="102"/>
      <c r="N16480" s="102"/>
      <c r="O16480" s="115"/>
      <c r="P16480" s="35" t="s">
        <v>145</v>
      </c>
      <c r="R16480" s="352">
        <f>L16710-[1]გადასახდელები!L15100</f>
        <v>0</v>
      </c>
    </row>
    <row r="16481" spans="2:18" ht="20.25" hidden="1">
      <c r="B16481" s="36" t="str">
        <f t="shared" si="3968"/>
        <v>b</v>
      </c>
      <c r="C16481" s="42">
        <v>5</v>
      </c>
      <c r="D16481" s="42"/>
      <c r="F16481" s="343" t="s">
        <v>676</v>
      </c>
      <c r="G16481" s="48" t="s">
        <v>303</v>
      </c>
      <c r="H16481" s="101"/>
      <c r="I16481" s="97">
        <f t="shared" si="3969"/>
        <v>0</v>
      </c>
      <c r="J16481" s="102"/>
      <c r="K16481" s="102"/>
      <c r="L16481" s="97">
        <f t="shared" si="3970"/>
        <v>0</v>
      </c>
      <c r="M16481" s="102"/>
      <c r="N16481" s="102"/>
      <c r="O16481" s="115"/>
      <c r="P16481" s="35" t="s">
        <v>145</v>
      </c>
      <c r="R16481" s="352">
        <f>L16711-[1]გადასახდელები!L15101</f>
        <v>0</v>
      </c>
    </row>
    <row r="16482" spans="2:18" ht="20.25" hidden="1">
      <c r="B16482" s="36" t="str">
        <f t="shared" si="3968"/>
        <v>b</v>
      </c>
      <c r="C16482" s="42">
        <v>5</v>
      </c>
      <c r="D16482" s="42"/>
      <c r="F16482" s="343" t="s">
        <v>677</v>
      </c>
      <c r="G16482" s="48" t="s">
        <v>304</v>
      </c>
      <c r="H16482" s="101"/>
      <c r="I16482" s="97">
        <f t="shared" si="3969"/>
        <v>0</v>
      </c>
      <c r="J16482" s="102"/>
      <c r="K16482" s="102"/>
      <c r="L16482" s="97">
        <f t="shared" si="3970"/>
        <v>0</v>
      </c>
      <c r="M16482" s="102"/>
      <c r="N16482" s="102"/>
      <c r="O16482" s="115"/>
      <c r="P16482" s="35" t="s">
        <v>145</v>
      </c>
      <c r="R16482" s="352">
        <f>L16712-[1]გადასახდელები!L15102</f>
        <v>0</v>
      </c>
    </row>
    <row r="16483" spans="2:18" ht="20.25" hidden="1">
      <c r="B16483" s="36" t="str">
        <f t="shared" si="3968"/>
        <v>b</v>
      </c>
      <c r="C16483" s="42">
        <v>5</v>
      </c>
      <c r="D16483" s="42"/>
      <c r="F16483" s="343" t="s">
        <v>583</v>
      </c>
      <c r="G16483" s="48" t="s">
        <v>305</v>
      </c>
      <c r="H16483" s="101"/>
      <c r="I16483" s="97">
        <f t="shared" si="3969"/>
        <v>0</v>
      </c>
      <c r="J16483" s="102"/>
      <c r="K16483" s="102"/>
      <c r="L16483" s="97">
        <f t="shared" si="3970"/>
        <v>0</v>
      </c>
      <c r="M16483" s="102"/>
      <c r="N16483" s="102"/>
      <c r="O16483" s="115"/>
      <c r="P16483" s="35" t="s">
        <v>145</v>
      </c>
      <c r="R16483" s="352">
        <f>L16713-[1]გადასახდელები!L15103</f>
        <v>0</v>
      </c>
    </row>
    <row r="16484" spans="2:18" ht="20.25" hidden="1">
      <c r="B16484" s="36" t="str">
        <f t="shared" si="3968"/>
        <v>b</v>
      </c>
      <c r="C16484" s="42">
        <v>4</v>
      </c>
      <c r="D16484" s="42"/>
      <c r="F16484" s="342" t="s">
        <v>584</v>
      </c>
      <c r="G16484" s="47" t="s">
        <v>306</v>
      </c>
      <c r="H16484" s="93">
        <f>H16485+H16492</f>
        <v>0</v>
      </c>
      <c r="I16484" s="94">
        <f t="shared" si="3969"/>
        <v>0</v>
      </c>
      <c r="J16484" s="93">
        <f>J16485+J16492</f>
        <v>0</v>
      </c>
      <c r="K16484" s="93">
        <f>K16485+K16492</f>
        <v>0</v>
      </c>
      <c r="L16484" s="94">
        <f t="shared" si="3970"/>
        <v>0</v>
      </c>
      <c r="M16484" s="93">
        <f>M16485+M16492</f>
        <v>0</v>
      </c>
      <c r="N16484" s="93">
        <f>N16485+N16492</f>
        <v>0</v>
      </c>
      <c r="O16484" s="82" t="s">
        <v>146</v>
      </c>
      <c r="P16484" s="35" t="s">
        <v>145</v>
      </c>
      <c r="R16484" s="352">
        <f>L16714-[1]გადასახდელები!L15104</f>
        <v>0</v>
      </c>
    </row>
    <row r="16485" spans="2:18" ht="20.25" hidden="1">
      <c r="B16485" s="36" t="str">
        <f t="shared" si="3968"/>
        <v>b</v>
      </c>
      <c r="C16485" s="42">
        <v>5</v>
      </c>
      <c r="D16485" s="42"/>
      <c r="F16485" s="342" t="s">
        <v>585</v>
      </c>
      <c r="G16485" s="48" t="s">
        <v>307</v>
      </c>
      <c r="H16485" s="96">
        <f>SUM(H16486:H16491)</f>
        <v>0</v>
      </c>
      <c r="I16485" s="97">
        <f t="shared" si="3969"/>
        <v>0</v>
      </c>
      <c r="J16485" s="96">
        <f>SUM(J16486:J16491)</f>
        <v>0</v>
      </c>
      <c r="K16485" s="96">
        <f>SUM(K16486:K16491)</f>
        <v>0</v>
      </c>
      <c r="L16485" s="97">
        <f t="shared" si="3970"/>
        <v>0</v>
      </c>
      <c r="M16485" s="96">
        <f>SUM(M16486:M16491)</f>
        <v>0</v>
      </c>
      <c r="N16485" s="96">
        <f>SUM(N16486:N16491)</f>
        <v>0</v>
      </c>
      <c r="O16485" s="82" t="s">
        <v>146</v>
      </c>
      <c r="P16485" s="35" t="s">
        <v>145</v>
      </c>
      <c r="R16485" s="352">
        <f>L16715-[1]გადასახდელები!L15105</f>
        <v>0</v>
      </c>
    </row>
    <row r="16486" spans="2:18" ht="20.25" hidden="1">
      <c r="B16486" s="36" t="str">
        <f t="shared" si="3968"/>
        <v>b</v>
      </c>
      <c r="C16486" s="42">
        <v>6</v>
      </c>
      <c r="D16486" s="42"/>
      <c r="F16486" s="343" t="s">
        <v>586</v>
      </c>
      <c r="G16486" s="53" t="s">
        <v>308</v>
      </c>
      <c r="H16486" s="99"/>
      <c r="I16486" s="105">
        <f t="shared" si="3969"/>
        <v>0</v>
      </c>
      <c r="J16486" s="100"/>
      <c r="K16486" s="100"/>
      <c r="L16486" s="105">
        <f t="shared" si="3970"/>
        <v>0</v>
      </c>
      <c r="M16486" s="100"/>
      <c r="N16486" s="100"/>
      <c r="O16486" s="115"/>
      <c r="P16486" s="35" t="s">
        <v>145</v>
      </c>
      <c r="R16486" s="352">
        <f>L16716-[1]გადასახდელები!L15106</f>
        <v>0</v>
      </c>
    </row>
    <row r="16487" spans="2:18" ht="20.25" hidden="1">
      <c r="B16487" s="36" t="str">
        <f t="shared" si="3968"/>
        <v>b</v>
      </c>
      <c r="C16487" s="42">
        <v>6</v>
      </c>
      <c r="D16487" s="42"/>
      <c r="F16487" s="343" t="s">
        <v>678</v>
      </c>
      <c r="G16487" s="53" t="s">
        <v>309</v>
      </c>
      <c r="H16487" s="99"/>
      <c r="I16487" s="105">
        <f t="shared" si="3969"/>
        <v>0</v>
      </c>
      <c r="J16487" s="100"/>
      <c r="K16487" s="100"/>
      <c r="L16487" s="105">
        <f t="shared" si="3970"/>
        <v>0</v>
      </c>
      <c r="M16487" s="100"/>
      <c r="N16487" s="100"/>
      <c r="O16487" s="115"/>
      <c r="P16487" s="35" t="s">
        <v>145</v>
      </c>
      <c r="R16487" s="352">
        <f>L16717-[1]გადასახდელები!L15107</f>
        <v>0</v>
      </c>
    </row>
    <row r="16488" spans="2:18" ht="20.25" hidden="1">
      <c r="B16488" s="36" t="str">
        <f t="shared" si="3968"/>
        <v>b</v>
      </c>
      <c r="C16488" s="42">
        <v>6</v>
      </c>
      <c r="D16488" s="42"/>
      <c r="F16488" s="343" t="s">
        <v>679</v>
      </c>
      <c r="G16488" s="53" t="s">
        <v>310</v>
      </c>
      <c r="H16488" s="99"/>
      <c r="I16488" s="105">
        <f t="shared" si="3969"/>
        <v>0</v>
      </c>
      <c r="J16488" s="100"/>
      <c r="K16488" s="100"/>
      <c r="L16488" s="105">
        <f t="shared" si="3970"/>
        <v>0</v>
      </c>
      <c r="M16488" s="100"/>
      <c r="N16488" s="100"/>
      <c r="O16488" s="115"/>
      <c r="P16488" s="35" t="s">
        <v>145</v>
      </c>
      <c r="R16488" s="352">
        <f>L16718-[1]გადასახდელები!L15108</f>
        <v>0</v>
      </c>
    </row>
    <row r="16489" spans="2:18" ht="30" hidden="1">
      <c r="B16489" s="36" t="str">
        <f t="shared" si="3968"/>
        <v>b</v>
      </c>
      <c r="C16489" s="42">
        <v>6</v>
      </c>
      <c r="D16489" s="42"/>
      <c r="F16489" s="343" t="s">
        <v>680</v>
      </c>
      <c r="G16489" s="53" t="s">
        <v>311</v>
      </c>
      <c r="H16489" s="99"/>
      <c r="I16489" s="105">
        <f t="shared" si="3969"/>
        <v>0</v>
      </c>
      <c r="J16489" s="100"/>
      <c r="K16489" s="100"/>
      <c r="L16489" s="105">
        <f t="shared" si="3970"/>
        <v>0</v>
      </c>
      <c r="M16489" s="100"/>
      <c r="N16489" s="100"/>
      <c r="O16489" s="115"/>
      <c r="P16489" s="35" t="s">
        <v>145</v>
      </c>
      <c r="R16489" s="352">
        <f>L16719-[1]გადასახდელები!L15109</f>
        <v>0</v>
      </c>
    </row>
    <row r="16490" spans="2:18" ht="30" hidden="1">
      <c r="B16490" s="36" t="str">
        <f t="shared" si="3968"/>
        <v>b</v>
      </c>
      <c r="C16490" s="42">
        <v>6</v>
      </c>
      <c r="D16490" s="42"/>
      <c r="F16490" s="343" t="s">
        <v>681</v>
      </c>
      <c r="G16490" s="53" t="s">
        <v>312</v>
      </c>
      <c r="H16490" s="99"/>
      <c r="I16490" s="105">
        <f t="shared" si="3969"/>
        <v>0</v>
      </c>
      <c r="J16490" s="100"/>
      <c r="K16490" s="100"/>
      <c r="L16490" s="105">
        <f t="shared" si="3970"/>
        <v>0</v>
      </c>
      <c r="M16490" s="100"/>
      <c r="N16490" s="100"/>
      <c r="O16490" s="115"/>
      <c r="P16490" s="35" t="s">
        <v>145</v>
      </c>
      <c r="R16490" s="352">
        <f>L16720-[1]გადასახდელები!L15110</f>
        <v>0</v>
      </c>
    </row>
    <row r="16491" spans="2:18" ht="20.25" hidden="1">
      <c r="B16491" s="36" t="str">
        <f t="shared" ref="B16491:B16554" si="3971">IF(H16491+I16491+L16491&gt;0,"a","b")</f>
        <v>b</v>
      </c>
      <c r="C16491" s="42">
        <v>6</v>
      </c>
      <c r="D16491" s="42"/>
      <c r="F16491" s="343" t="s">
        <v>682</v>
      </c>
      <c r="G16491" s="53" t="s">
        <v>313</v>
      </c>
      <c r="H16491" s="99"/>
      <c r="I16491" s="105">
        <f t="shared" si="3969"/>
        <v>0</v>
      </c>
      <c r="J16491" s="100"/>
      <c r="K16491" s="100"/>
      <c r="L16491" s="105">
        <f t="shared" si="3970"/>
        <v>0</v>
      </c>
      <c r="M16491" s="100"/>
      <c r="N16491" s="100"/>
      <c r="O16491" s="115"/>
      <c r="P16491" s="35" t="s">
        <v>145</v>
      </c>
      <c r="R16491" s="352">
        <f>L16721-[1]გადასახდელები!L15111</f>
        <v>0</v>
      </c>
    </row>
    <row r="16492" spans="2:18" ht="30" hidden="1">
      <c r="B16492" s="36" t="str">
        <f t="shared" si="3971"/>
        <v>b</v>
      </c>
      <c r="C16492" s="42">
        <v>5</v>
      </c>
      <c r="D16492" s="42"/>
      <c r="F16492" s="342" t="s">
        <v>587</v>
      </c>
      <c r="G16492" s="48" t="s">
        <v>314</v>
      </c>
      <c r="H16492" s="96">
        <f>SUM(H16493:H16512)</f>
        <v>0</v>
      </c>
      <c r="I16492" s="97">
        <f t="shared" si="3969"/>
        <v>0</v>
      </c>
      <c r="J16492" s="96">
        <f>SUM(J16493:J16512)</f>
        <v>0</v>
      </c>
      <c r="K16492" s="96">
        <f>SUM(K16493:K16512)</f>
        <v>0</v>
      </c>
      <c r="L16492" s="97">
        <f t="shared" si="3970"/>
        <v>0</v>
      </c>
      <c r="M16492" s="96">
        <f>SUM(M16493:M16512)</f>
        <v>0</v>
      </c>
      <c r="N16492" s="96">
        <f>SUM(N16493:N16512)</f>
        <v>0</v>
      </c>
      <c r="O16492" s="82" t="s">
        <v>146</v>
      </c>
      <c r="P16492" s="35" t="s">
        <v>145</v>
      </c>
      <c r="R16492" s="352">
        <f>L16722-[1]გადასახდელები!L15112</f>
        <v>0</v>
      </c>
    </row>
    <row r="16493" spans="2:18" hidden="1">
      <c r="B16493" s="36" t="str">
        <f t="shared" si="3971"/>
        <v>b</v>
      </c>
      <c r="C16493" s="42">
        <v>6</v>
      </c>
      <c r="D16493" s="42"/>
      <c r="F16493" s="343" t="s">
        <v>683</v>
      </c>
      <c r="G16493" s="54" t="s">
        <v>315</v>
      </c>
      <c r="H16493" s="116"/>
      <c r="I16493" s="105">
        <f t="shared" si="3969"/>
        <v>0</v>
      </c>
      <c r="J16493" s="117"/>
      <c r="K16493" s="117"/>
      <c r="L16493" s="105">
        <f t="shared" si="3970"/>
        <v>0</v>
      </c>
      <c r="M16493" s="117"/>
      <c r="N16493" s="117"/>
      <c r="P16493" s="35" t="s">
        <v>145</v>
      </c>
      <c r="R16493" s="352">
        <f>L16723-[1]გადასახდელები!L15113</f>
        <v>0</v>
      </c>
    </row>
    <row r="16494" spans="2:18" hidden="1">
      <c r="B16494" s="36" t="str">
        <f t="shared" si="3971"/>
        <v>b</v>
      </c>
      <c r="C16494" s="42">
        <v>6</v>
      </c>
      <c r="D16494" s="42"/>
      <c r="F16494" s="343" t="s">
        <v>684</v>
      </c>
      <c r="G16494" s="54" t="s">
        <v>316</v>
      </c>
      <c r="H16494" s="116"/>
      <c r="I16494" s="105">
        <f t="shared" si="3969"/>
        <v>0</v>
      </c>
      <c r="J16494" s="117"/>
      <c r="K16494" s="117"/>
      <c r="L16494" s="105">
        <f t="shared" si="3970"/>
        <v>0</v>
      </c>
      <c r="M16494" s="117"/>
      <c r="N16494" s="117"/>
      <c r="P16494" s="35" t="s">
        <v>145</v>
      </c>
      <c r="R16494" s="352">
        <f>L16724-[1]გადასახდელები!L15114</f>
        <v>0</v>
      </c>
    </row>
    <row r="16495" spans="2:18" hidden="1">
      <c r="B16495" s="36" t="str">
        <f t="shared" si="3971"/>
        <v>b</v>
      </c>
      <c r="C16495" s="42">
        <v>6</v>
      </c>
      <c r="D16495" s="42"/>
      <c r="F16495" s="343" t="s">
        <v>588</v>
      </c>
      <c r="G16495" s="54" t="s">
        <v>317</v>
      </c>
      <c r="H16495" s="116"/>
      <c r="I16495" s="105">
        <f t="shared" si="3969"/>
        <v>0</v>
      </c>
      <c r="J16495" s="117"/>
      <c r="K16495" s="117"/>
      <c r="L16495" s="105">
        <f t="shared" si="3970"/>
        <v>0</v>
      </c>
      <c r="M16495" s="117"/>
      <c r="N16495" s="117"/>
      <c r="P16495" s="35" t="s">
        <v>145</v>
      </c>
      <c r="R16495" s="352">
        <f>L16725-[1]გადასახდელები!L15115</f>
        <v>0</v>
      </c>
    </row>
    <row r="16496" spans="2:18" hidden="1">
      <c r="B16496" s="36" t="str">
        <f t="shared" si="3971"/>
        <v>b</v>
      </c>
      <c r="C16496" s="42">
        <v>6</v>
      </c>
      <c r="D16496" s="42"/>
      <c r="F16496" s="343" t="s">
        <v>685</v>
      </c>
      <c r="G16496" s="54" t="s">
        <v>318</v>
      </c>
      <c r="H16496" s="116"/>
      <c r="I16496" s="105">
        <f t="shared" si="3969"/>
        <v>0</v>
      </c>
      <c r="J16496" s="117"/>
      <c r="K16496" s="117"/>
      <c r="L16496" s="105">
        <f t="shared" si="3970"/>
        <v>0</v>
      </c>
      <c r="M16496" s="117"/>
      <c r="N16496" s="117"/>
      <c r="P16496" s="35" t="s">
        <v>145</v>
      </c>
      <c r="R16496" s="352">
        <f>L16726-[1]გადასახდელები!L15116</f>
        <v>0</v>
      </c>
    </row>
    <row r="16497" spans="2:18" ht="30" hidden="1">
      <c r="B16497" s="36" t="str">
        <f t="shared" si="3971"/>
        <v>b</v>
      </c>
      <c r="C16497" s="42">
        <v>6</v>
      </c>
      <c r="D16497" s="42"/>
      <c r="F16497" s="343" t="s">
        <v>589</v>
      </c>
      <c r="G16497" s="54" t="s">
        <v>319</v>
      </c>
      <c r="H16497" s="116"/>
      <c r="I16497" s="105">
        <f t="shared" si="3969"/>
        <v>0</v>
      </c>
      <c r="J16497" s="117"/>
      <c r="K16497" s="117"/>
      <c r="L16497" s="105">
        <f t="shared" si="3970"/>
        <v>0</v>
      </c>
      <c r="M16497" s="117"/>
      <c r="N16497" s="117"/>
      <c r="P16497" s="35" t="s">
        <v>145</v>
      </c>
      <c r="R16497" s="352">
        <f>L16727-[1]გადასახდელები!L15117</f>
        <v>0</v>
      </c>
    </row>
    <row r="16498" spans="2:18" hidden="1">
      <c r="B16498" s="36" t="str">
        <f t="shared" si="3971"/>
        <v>b</v>
      </c>
      <c r="C16498" s="42">
        <v>6</v>
      </c>
      <c r="D16498" s="42"/>
      <c r="F16498" s="343" t="s">
        <v>686</v>
      </c>
      <c r="G16498" s="54" t="s">
        <v>320</v>
      </c>
      <c r="H16498" s="116"/>
      <c r="I16498" s="105">
        <f t="shared" si="3969"/>
        <v>0</v>
      </c>
      <c r="J16498" s="117"/>
      <c r="K16498" s="117"/>
      <c r="L16498" s="105">
        <f t="shared" si="3970"/>
        <v>0</v>
      </c>
      <c r="M16498" s="117"/>
      <c r="N16498" s="117"/>
      <c r="P16498" s="35" t="s">
        <v>145</v>
      </c>
      <c r="R16498" s="352">
        <f>L16728-[1]გადასახდელები!L15118</f>
        <v>0</v>
      </c>
    </row>
    <row r="16499" spans="2:18" hidden="1">
      <c r="B16499" s="36" t="str">
        <f t="shared" si="3971"/>
        <v>b</v>
      </c>
      <c r="C16499" s="42">
        <v>6</v>
      </c>
      <c r="D16499" s="42"/>
      <c r="F16499" s="343" t="s">
        <v>687</v>
      </c>
      <c r="G16499" s="54" t="s">
        <v>321</v>
      </c>
      <c r="H16499" s="116"/>
      <c r="I16499" s="105">
        <f t="shared" si="3969"/>
        <v>0</v>
      </c>
      <c r="J16499" s="117"/>
      <c r="K16499" s="117"/>
      <c r="L16499" s="105">
        <f t="shared" si="3970"/>
        <v>0</v>
      </c>
      <c r="M16499" s="117"/>
      <c r="N16499" s="117"/>
      <c r="P16499" s="35" t="s">
        <v>145</v>
      </c>
      <c r="R16499" s="352">
        <f>L16729-[1]გადასახდელები!L15119</f>
        <v>0</v>
      </c>
    </row>
    <row r="16500" spans="2:18" hidden="1">
      <c r="B16500" s="36" t="str">
        <f t="shared" si="3971"/>
        <v>b</v>
      </c>
      <c r="C16500" s="42">
        <v>6</v>
      </c>
      <c r="D16500" s="42"/>
      <c r="F16500" s="343" t="s">
        <v>590</v>
      </c>
      <c r="G16500" s="54" t="s">
        <v>322</v>
      </c>
      <c r="H16500" s="116"/>
      <c r="I16500" s="105">
        <f t="shared" si="3969"/>
        <v>0</v>
      </c>
      <c r="J16500" s="117"/>
      <c r="K16500" s="117"/>
      <c r="L16500" s="105">
        <f t="shared" si="3970"/>
        <v>0</v>
      </c>
      <c r="M16500" s="117"/>
      <c r="N16500" s="117"/>
      <c r="P16500" s="35" t="s">
        <v>145</v>
      </c>
      <c r="R16500" s="352">
        <f>L16730-[1]გადასახდელები!L15120</f>
        <v>0</v>
      </c>
    </row>
    <row r="16501" spans="2:18" hidden="1">
      <c r="B16501" s="36" t="str">
        <f t="shared" si="3971"/>
        <v>b</v>
      </c>
      <c r="C16501" s="42">
        <v>6</v>
      </c>
      <c r="D16501" s="42"/>
      <c r="F16501" s="343" t="s">
        <v>688</v>
      </c>
      <c r="G16501" s="54" t="s">
        <v>323</v>
      </c>
      <c r="H16501" s="116"/>
      <c r="I16501" s="105">
        <f t="shared" si="3969"/>
        <v>0</v>
      </c>
      <c r="J16501" s="117"/>
      <c r="K16501" s="117"/>
      <c r="L16501" s="105">
        <f t="shared" si="3970"/>
        <v>0</v>
      </c>
      <c r="M16501" s="117"/>
      <c r="N16501" s="117"/>
      <c r="P16501" s="35" t="s">
        <v>145</v>
      </c>
      <c r="R16501" s="352">
        <f>L16731-[1]გადასახდელები!L15121</f>
        <v>0</v>
      </c>
    </row>
    <row r="16502" spans="2:18" hidden="1">
      <c r="B16502" s="36" t="str">
        <f t="shared" si="3971"/>
        <v>b</v>
      </c>
      <c r="C16502" s="42">
        <v>6</v>
      </c>
      <c r="D16502" s="42"/>
      <c r="F16502" s="343" t="s">
        <v>689</v>
      </c>
      <c r="G16502" s="54" t="s">
        <v>324</v>
      </c>
      <c r="H16502" s="116"/>
      <c r="I16502" s="105">
        <f t="shared" si="3969"/>
        <v>0</v>
      </c>
      <c r="J16502" s="117"/>
      <c r="K16502" s="117"/>
      <c r="L16502" s="105">
        <f t="shared" si="3970"/>
        <v>0</v>
      </c>
      <c r="M16502" s="117"/>
      <c r="N16502" s="117"/>
      <c r="P16502" s="35" t="s">
        <v>145</v>
      </c>
      <c r="R16502" s="352">
        <f>L16732-[1]გადასახდელები!L15122</f>
        <v>0</v>
      </c>
    </row>
    <row r="16503" spans="2:18" hidden="1">
      <c r="B16503" s="36" t="str">
        <f t="shared" si="3971"/>
        <v>b</v>
      </c>
      <c r="C16503" s="42">
        <v>6</v>
      </c>
      <c r="D16503" s="42"/>
      <c r="F16503" s="343" t="s">
        <v>690</v>
      </c>
      <c r="G16503" s="54" t="s">
        <v>325</v>
      </c>
      <c r="H16503" s="116"/>
      <c r="I16503" s="105">
        <f t="shared" si="3969"/>
        <v>0</v>
      </c>
      <c r="J16503" s="117"/>
      <c r="K16503" s="117"/>
      <c r="L16503" s="105">
        <f t="shared" si="3970"/>
        <v>0</v>
      </c>
      <c r="M16503" s="117"/>
      <c r="N16503" s="117"/>
      <c r="P16503" s="35" t="s">
        <v>145</v>
      </c>
      <c r="R16503" s="352">
        <f>L16733-[1]გადასახდელები!L15123</f>
        <v>0</v>
      </c>
    </row>
    <row r="16504" spans="2:18" ht="30" hidden="1">
      <c r="B16504" s="36" t="str">
        <f t="shared" si="3971"/>
        <v>b</v>
      </c>
      <c r="C16504" s="42">
        <v>6</v>
      </c>
      <c r="D16504" s="42"/>
      <c r="F16504" s="343" t="s">
        <v>691</v>
      </c>
      <c r="G16504" s="54" t="s">
        <v>326</v>
      </c>
      <c r="H16504" s="116"/>
      <c r="I16504" s="105">
        <f t="shared" si="3969"/>
        <v>0</v>
      </c>
      <c r="J16504" s="117"/>
      <c r="K16504" s="117"/>
      <c r="L16504" s="105">
        <f t="shared" si="3970"/>
        <v>0</v>
      </c>
      <c r="M16504" s="117"/>
      <c r="N16504" s="117"/>
      <c r="P16504" s="35" t="s">
        <v>145</v>
      </c>
      <c r="R16504" s="352">
        <f>L16734-[1]გადასახდელები!L15124</f>
        <v>0</v>
      </c>
    </row>
    <row r="16505" spans="2:18" hidden="1">
      <c r="B16505" s="36" t="str">
        <f t="shared" si="3971"/>
        <v>b</v>
      </c>
      <c r="C16505" s="42">
        <v>6</v>
      </c>
      <c r="D16505" s="42"/>
      <c r="F16505" s="343" t="s">
        <v>692</v>
      </c>
      <c r="G16505" s="54" t="s">
        <v>327</v>
      </c>
      <c r="H16505" s="116"/>
      <c r="I16505" s="105">
        <f t="shared" si="3969"/>
        <v>0</v>
      </c>
      <c r="J16505" s="117"/>
      <c r="K16505" s="117"/>
      <c r="L16505" s="105">
        <f t="shared" si="3970"/>
        <v>0</v>
      </c>
      <c r="M16505" s="117"/>
      <c r="N16505" s="117"/>
      <c r="P16505" s="35" t="s">
        <v>145</v>
      </c>
      <c r="R16505" s="352">
        <f>L16735-[1]გადასახდელები!L15125</f>
        <v>0</v>
      </c>
    </row>
    <row r="16506" spans="2:18" hidden="1">
      <c r="B16506" s="36" t="str">
        <f t="shared" si="3971"/>
        <v>b</v>
      </c>
      <c r="C16506" s="42">
        <v>6</v>
      </c>
      <c r="D16506" s="42"/>
      <c r="F16506" s="343" t="s">
        <v>693</v>
      </c>
      <c r="G16506" s="54" t="s">
        <v>328</v>
      </c>
      <c r="H16506" s="116"/>
      <c r="I16506" s="105">
        <f t="shared" si="3969"/>
        <v>0</v>
      </c>
      <c r="J16506" s="117"/>
      <c r="K16506" s="117"/>
      <c r="L16506" s="105">
        <f t="shared" si="3970"/>
        <v>0</v>
      </c>
      <c r="M16506" s="117"/>
      <c r="N16506" s="117"/>
      <c r="P16506" s="35" t="s">
        <v>145</v>
      </c>
      <c r="R16506" s="352">
        <f>L16736-[1]გადასახდელები!L15126</f>
        <v>0</v>
      </c>
    </row>
    <row r="16507" spans="2:18" hidden="1">
      <c r="B16507" s="36" t="str">
        <f t="shared" si="3971"/>
        <v>b</v>
      </c>
      <c r="C16507" s="42">
        <v>6</v>
      </c>
      <c r="D16507" s="42"/>
      <c r="F16507" s="343" t="s">
        <v>694</v>
      </c>
      <c r="G16507" s="54" t="s">
        <v>329</v>
      </c>
      <c r="H16507" s="116"/>
      <c r="I16507" s="105">
        <f t="shared" si="3969"/>
        <v>0</v>
      </c>
      <c r="J16507" s="117"/>
      <c r="K16507" s="117"/>
      <c r="L16507" s="105">
        <f t="shared" si="3970"/>
        <v>0</v>
      </c>
      <c r="M16507" s="117"/>
      <c r="N16507" s="117"/>
      <c r="P16507" s="35" t="s">
        <v>145</v>
      </c>
      <c r="R16507" s="352">
        <f>L16737-[1]გადასახდელები!L15127</f>
        <v>0</v>
      </c>
    </row>
    <row r="16508" spans="2:18" hidden="1">
      <c r="B16508" s="36" t="str">
        <f t="shared" si="3971"/>
        <v>b</v>
      </c>
      <c r="C16508" s="42">
        <v>6</v>
      </c>
      <c r="D16508" s="42"/>
      <c r="F16508" s="343" t="s">
        <v>695</v>
      </c>
      <c r="G16508" s="54" t="s">
        <v>330</v>
      </c>
      <c r="H16508" s="116"/>
      <c r="I16508" s="105">
        <f t="shared" si="3969"/>
        <v>0</v>
      </c>
      <c r="J16508" s="117"/>
      <c r="K16508" s="117"/>
      <c r="L16508" s="105">
        <f t="shared" si="3970"/>
        <v>0</v>
      </c>
      <c r="M16508" s="117"/>
      <c r="N16508" s="117"/>
      <c r="P16508" s="35" t="s">
        <v>145</v>
      </c>
      <c r="R16508" s="352">
        <f>L16738-[1]გადასახდელები!L15128</f>
        <v>0</v>
      </c>
    </row>
    <row r="16509" spans="2:18" hidden="1">
      <c r="B16509" s="36" t="str">
        <f t="shared" si="3971"/>
        <v>b</v>
      </c>
      <c r="C16509" s="42">
        <v>6</v>
      </c>
      <c r="D16509" s="42"/>
      <c r="F16509" s="343" t="s">
        <v>696</v>
      </c>
      <c r="G16509" s="54" t="s">
        <v>331</v>
      </c>
      <c r="H16509" s="116"/>
      <c r="I16509" s="105">
        <f t="shared" si="3969"/>
        <v>0</v>
      </c>
      <c r="J16509" s="117"/>
      <c r="K16509" s="117"/>
      <c r="L16509" s="105">
        <f t="shared" si="3970"/>
        <v>0</v>
      </c>
      <c r="M16509" s="117"/>
      <c r="N16509" s="117"/>
      <c r="P16509" s="35" t="s">
        <v>145</v>
      </c>
      <c r="R16509" s="352">
        <f>L16739-[1]გადასახდელები!L15129</f>
        <v>0</v>
      </c>
    </row>
    <row r="16510" spans="2:18" ht="45" hidden="1">
      <c r="B16510" s="36" t="str">
        <f t="shared" si="3971"/>
        <v>b</v>
      </c>
      <c r="C16510" s="42">
        <v>6</v>
      </c>
      <c r="D16510" s="42"/>
      <c r="F16510" s="343" t="s">
        <v>697</v>
      </c>
      <c r="G16510" s="55" t="s">
        <v>332</v>
      </c>
      <c r="H16510" s="116"/>
      <c r="I16510" s="105">
        <f t="shared" si="3969"/>
        <v>0</v>
      </c>
      <c r="J16510" s="117"/>
      <c r="K16510" s="117"/>
      <c r="L16510" s="105">
        <f t="shared" si="3970"/>
        <v>0</v>
      </c>
      <c r="M16510" s="117"/>
      <c r="N16510" s="117"/>
      <c r="P16510" s="35" t="s">
        <v>145</v>
      </c>
      <c r="R16510" s="352">
        <f>L16740-[1]გადასახდელები!L15130</f>
        <v>0</v>
      </c>
    </row>
    <row r="16511" spans="2:18" hidden="1">
      <c r="B16511" s="36" t="str">
        <f t="shared" si="3971"/>
        <v>b</v>
      </c>
      <c r="C16511" s="42">
        <v>6</v>
      </c>
      <c r="D16511" s="42"/>
      <c r="F16511" s="343" t="s">
        <v>698</v>
      </c>
      <c r="G16511" s="54" t="s">
        <v>333</v>
      </c>
      <c r="H16511" s="116"/>
      <c r="I16511" s="105">
        <f t="shared" si="3969"/>
        <v>0</v>
      </c>
      <c r="J16511" s="117"/>
      <c r="K16511" s="117"/>
      <c r="L16511" s="105">
        <f t="shared" si="3970"/>
        <v>0</v>
      </c>
      <c r="M16511" s="117"/>
      <c r="N16511" s="117"/>
      <c r="P16511" s="35" t="s">
        <v>145</v>
      </c>
      <c r="R16511" s="352">
        <f>L16741-[1]გადასახდელები!L15131</f>
        <v>0</v>
      </c>
    </row>
    <row r="16512" spans="2:18" ht="45" hidden="1">
      <c r="B16512" s="36" t="str">
        <f t="shared" si="3971"/>
        <v>b</v>
      </c>
      <c r="C16512" s="42">
        <v>6</v>
      </c>
      <c r="D16512" s="42"/>
      <c r="F16512" s="343" t="s">
        <v>591</v>
      </c>
      <c r="G16512" s="54" t="s">
        <v>334</v>
      </c>
      <c r="H16512" s="116"/>
      <c r="I16512" s="105">
        <f t="shared" si="3969"/>
        <v>0</v>
      </c>
      <c r="J16512" s="117"/>
      <c r="K16512" s="117"/>
      <c r="L16512" s="105">
        <f t="shared" si="3970"/>
        <v>0</v>
      </c>
      <c r="M16512" s="117"/>
      <c r="N16512" s="117"/>
      <c r="P16512" s="35" t="s">
        <v>145</v>
      </c>
      <c r="R16512" s="352">
        <f>L16742-[1]გადასახდელები!L15132</f>
        <v>0</v>
      </c>
    </row>
    <row r="16513" spans="2:18" ht="20.25" hidden="1">
      <c r="B16513" s="36" t="str">
        <f t="shared" si="3971"/>
        <v>b</v>
      </c>
      <c r="C16513" s="42">
        <v>4</v>
      </c>
      <c r="D16513" s="42"/>
      <c r="F16513" s="342" t="s">
        <v>699</v>
      </c>
      <c r="G16513" s="47" t="s">
        <v>335</v>
      </c>
      <c r="H16513" s="93">
        <f>H16514+H16515</f>
        <v>0</v>
      </c>
      <c r="I16513" s="94">
        <f t="shared" si="3969"/>
        <v>0</v>
      </c>
      <c r="J16513" s="93">
        <f>J16514+J16515</f>
        <v>0</v>
      </c>
      <c r="K16513" s="93">
        <f>K16514+K16515</f>
        <v>0</v>
      </c>
      <c r="L16513" s="94">
        <f t="shared" si="3970"/>
        <v>0</v>
      </c>
      <c r="M16513" s="93">
        <f>M16514+M16515</f>
        <v>0</v>
      </c>
      <c r="N16513" s="93">
        <f>N16514+N16515</f>
        <v>0</v>
      </c>
      <c r="O16513" s="82" t="s">
        <v>146</v>
      </c>
      <c r="P16513" s="35" t="s">
        <v>145</v>
      </c>
      <c r="R16513" s="352">
        <f>L16743-[1]გადასახდელები!L15133</f>
        <v>0</v>
      </c>
    </row>
    <row r="16514" spans="2:18" ht="20.25" hidden="1">
      <c r="B16514" s="36" t="str">
        <f t="shared" si="3971"/>
        <v>b</v>
      </c>
      <c r="C16514" s="42">
        <v>5</v>
      </c>
      <c r="D16514" s="42"/>
      <c r="F16514" s="343" t="s">
        <v>700</v>
      </c>
      <c r="G16514" s="48" t="s">
        <v>336</v>
      </c>
      <c r="H16514" s="101"/>
      <c r="I16514" s="97">
        <f t="shared" si="3969"/>
        <v>0</v>
      </c>
      <c r="J16514" s="102"/>
      <c r="K16514" s="102"/>
      <c r="L16514" s="97">
        <f t="shared" si="3970"/>
        <v>0</v>
      </c>
      <c r="M16514" s="102"/>
      <c r="N16514" s="102"/>
      <c r="O16514" s="115"/>
      <c r="P16514" s="35" t="s">
        <v>145</v>
      </c>
      <c r="R16514" s="352">
        <f>L16744-[1]გადასახდელები!L15134</f>
        <v>0</v>
      </c>
    </row>
    <row r="16515" spans="2:18" ht="20.25" hidden="1">
      <c r="B16515" s="36" t="str">
        <f t="shared" si="3971"/>
        <v>b</v>
      </c>
      <c r="C16515" s="42">
        <v>5</v>
      </c>
      <c r="D16515" s="42"/>
      <c r="F16515" s="342" t="s">
        <v>701</v>
      </c>
      <c r="G16515" s="48" t="s">
        <v>337</v>
      </c>
      <c r="H16515" s="119">
        <f>H16516+H16517</f>
        <v>0</v>
      </c>
      <c r="I16515" s="105">
        <f t="shared" si="3969"/>
        <v>0</v>
      </c>
      <c r="J16515" s="119">
        <f>J16516+J16517</f>
        <v>0</v>
      </c>
      <c r="K16515" s="119">
        <f>K16516+K16517</f>
        <v>0</v>
      </c>
      <c r="L16515" s="105">
        <f t="shared" si="3970"/>
        <v>0</v>
      </c>
      <c r="M16515" s="119">
        <f>M16516+M16517</f>
        <v>0</v>
      </c>
      <c r="N16515" s="119">
        <f>N16516+N16517</f>
        <v>0</v>
      </c>
      <c r="O16515" s="82" t="s">
        <v>146</v>
      </c>
      <c r="P16515" s="35" t="s">
        <v>145</v>
      </c>
      <c r="R16515" s="352">
        <f>L16745-[1]გადასახდელები!L15135</f>
        <v>0</v>
      </c>
    </row>
    <row r="16516" spans="2:18" hidden="1">
      <c r="B16516" s="36" t="str">
        <f t="shared" si="3971"/>
        <v>b</v>
      </c>
      <c r="C16516" s="42">
        <v>6</v>
      </c>
      <c r="D16516" s="42"/>
      <c r="F16516" s="343" t="s">
        <v>702</v>
      </c>
      <c r="G16516" s="54" t="s">
        <v>338</v>
      </c>
      <c r="H16516" s="116"/>
      <c r="I16516" s="105">
        <f t="shared" si="3969"/>
        <v>0</v>
      </c>
      <c r="J16516" s="117"/>
      <c r="K16516" s="117"/>
      <c r="L16516" s="105">
        <f t="shared" si="3970"/>
        <v>0</v>
      </c>
      <c r="M16516" s="117"/>
      <c r="N16516" s="117"/>
      <c r="P16516" s="35" t="s">
        <v>145</v>
      </c>
      <c r="R16516" s="352">
        <f>L16746-[1]გადასახდელები!L15136</f>
        <v>0</v>
      </c>
    </row>
    <row r="16517" spans="2:18" hidden="1">
      <c r="B16517" s="36" t="str">
        <f t="shared" si="3971"/>
        <v>b</v>
      </c>
      <c r="C16517" s="42">
        <v>6</v>
      </c>
      <c r="D16517" s="42"/>
      <c r="F16517" s="343" t="s">
        <v>703</v>
      </c>
      <c r="G16517" s="54" t="s">
        <v>339</v>
      </c>
      <c r="H16517" s="116"/>
      <c r="I16517" s="105">
        <f t="shared" si="3969"/>
        <v>0</v>
      </c>
      <c r="J16517" s="117"/>
      <c r="K16517" s="117"/>
      <c r="L16517" s="105">
        <f t="shared" si="3970"/>
        <v>0</v>
      </c>
      <c r="M16517" s="117"/>
      <c r="N16517" s="117"/>
      <c r="P16517" s="35" t="s">
        <v>145</v>
      </c>
      <c r="R16517" s="352">
        <f>L16747-[1]გადასახდელები!L15137</f>
        <v>0</v>
      </c>
    </row>
    <row r="16518" spans="2:18" ht="20.25" hidden="1">
      <c r="B16518" s="36" t="str">
        <f t="shared" si="3971"/>
        <v>b</v>
      </c>
      <c r="C16518" s="42">
        <v>3</v>
      </c>
      <c r="D16518" s="42"/>
      <c r="F16518" s="342" t="s">
        <v>704</v>
      </c>
      <c r="G16518" s="51" t="s">
        <v>340</v>
      </c>
      <c r="H16518" s="89">
        <f>H16519+H16520</f>
        <v>0</v>
      </c>
      <c r="I16518" s="90">
        <f t="shared" si="3969"/>
        <v>0</v>
      </c>
      <c r="J16518" s="89">
        <f>J16519+J16520</f>
        <v>0</v>
      </c>
      <c r="K16518" s="89">
        <f>K16519+K16520</f>
        <v>0</v>
      </c>
      <c r="L16518" s="90">
        <f t="shared" si="3970"/>
        <v>0</v>
      </c>
      <c r="M16518" s="89">
        <f>M16519+M16520</f>
        <v>0</v>
      </c>
      <c r="N16518" s="89">
        <f>N16519+N16520</f>
        <v>0</v>
      </c>
      <c r="O16518" s="82" t="s">
        <v>146</v>
      </c>
      <c r="P16518" s="35" t="s">
        <v>145</v>
      </c>
      <c r="R16518" s="352">
        <f>L16748-[1]გადასახდელები!L15138</f>
        <v>0</v>
      </c>
    </row>
    <row r="16519" spans="2:18" hidden="1">
      <c r="B16519" s="36" t="str">
        <f t="shared" si="3971"/>
        <v>b</v>
      </c>
      <c r="C16519" s="42">
        <v>4</v>
      </c>
      <c r="D16519" s="42"/>
      <c r="F16519" s="343" t="s">
        <v>705</v>
      </c>
      <c r="G16519" s="47" t="s">
        <v>341</v>
      </c>
      <c r="H16519" s="103"/>
      <c r="I16519" s="94">
        <f t="shared" si="3969"/>
        <v>0</v>
      </c>
      <c r="J16519" s="104"/>
      <c r="K16519" s="104"/>
      <c r="L16519" s="94">
        <f t="shared" si="3970"/>
        <v>0</v>
      </c>
      <c r="M16519" s="104"/>
      <c r="N16519" s="104"/>
      <c r="P16519" s="35" t="s">
        <v>145</v>
      </c>
      <c r="R16519" s="352">
        <f>L16749-[1]გადასახდელები!L15139</f>
        <v>0</v>
      </c>
    </row>
    <row r="16520" spans="2:18" ht="20.25" hidden="1">
      <c r="B16520" s="36" t="str">
        <f t="shared" si="3971"/>
        <v>b</v>
      </c>
      <c r="C16520" s="42">
        <v>4</v>
      </c>
      <c r="D16520" s="42"/>
      <c r="F16520" s="342" t="s">
        <v>706</v>
      </c>
      <c r="G16520" s="47" t="s">
        <v>342</v>
      </c>
      <c r="H16520" s="93">
        <f>H16521+H16522+H16523+H16524</f>
        <v>0</v>
      </c>
      <c r="I16520" s="94">
        <f t="shared" si="3969"/>
        <v>0</v>
      </c>
      <c r="J16520" s="93">
        <f>J16521+J16522+J16523+J16524</f>
        <v>0</v>
      </c>
      <c r="K16520" s="93">
        <f>K16521+K16522+K16523+K16524</f>
        <v>0</v>
      </c>
      <c r="L16520" s="94">
        <f t="shared" si="3970"/>
        <v>0</v>
      </c>
      <c r="M16520" s="93">
        <f>M16521+M16522+M16523+M16524</f>
        <v>0</v>
      </c>
      <c r="N16520" s="93">
        <f>N16521+N16522+N16523+N16524</f>
        <v>0</v>
      </c>
      <c r="O16520" s="82" t="s">
        <v>146</v>
      </c>
      <c r="P16520" s="35" t="s">
        <v>145</v>
      </c>
      <c r="R16520" s="352">
        <f>L16750-[1]გადასახდელები!L15140</f>
        <v>0</v>
      </c>
    </row>
    <row r="16521" spans="2:18" hidden="1">
      <c r="B16521" s="36" t="str">
        <f t="shared" si="3971"/>
        <v>b</v>
      </c>
      <c r="C16521" s="42">
        <v>5</v>
      </c>
      <c r="D16521" s="42"/>
      <c r="F16521" s="343" t="s">
        <v>707</v>
      </c>
      <c r="G16521" s="48" t="s">
        <v>343</v>
      </c>
      <c r="H16521" s="101"/>
      <c r="I16521" s="97">
        <f t="shared" si="3969"/>
        <v>0</v>
      </c>
      <c r="J16521" s="102"/>
      <c r="K16521" s="102"/>
      <c r="L16521" s="97">
        <f t="shared" si="3970"/>
        <v>0</v>
      </c>
      <c r="M16521" s="102"/>
      <c r="N16521" s="102"/>
      <c r="P16521" s="35" t="s">
        <v>145</v>
      </c>
      <c r="R16521" s="352">
        <f>L16751-[1]გადასახდელები!L15141</f>
        <v>0</v>
      </c>
    </row>
    <row r="16522" spans="2:18" hidden="1">
      <c r="B16522" s="36" t="str">
        <f t="shared" si="3971"/>
        <v>b</v>
      </c>
      <c r="C16522" s="42">
        <v>5</v>
      </c>
      <c r="D16522" s="42"/>
      <c r="F16522" s="343" t="s">
        <v>708</v>
      </c>
      <c r="G16522" s="48" t="s">
        <v>344</v>
      </c>
      <c r="H16522" s="101"/>
      <c r="I16522" s="97">
        <f t="shared" si="3969"/>
        <v>0</v>
      </c>
      <c r="J16522" s="102"/>
      <c r="K16522" s="102"/>
      <c r="L16522" s="97">
        <f t="shared" si="3970"/>
        <v>0</v>
      </c>
      <c r="M16522" s="102"/>
      <c r="N16522" s="102"/>
      <c r="P16522" s="35" t="s">
        <v>145</v>
      </c>
      <c r="R16522" s="352">
        <f>L16752-[1]გადასახდელები!L15142</f>
        <v>0</v>
      </c>
    </row>
    <row r="16523" spans="2:18" hidden="1">
      <c r="B16523" s="36" t="str">
        <f t="shared" si="3971"/>
        <v>b</v>
      </c>
      <c r="C16523" s="42">
        <v>5</v>
      </c>
      <c r="D16523" s="42"/>
      <c r="F16523" s="343" t="s">
        <v>709</v>
      </c>
      <c r="G16523" s="48" t="s">
        <v>345</v>
      </c>
      <c r="H16523" s="101"/>
      <c r="I16523" s="97">
        <f t="shared" si="3969"/>
        <v>0</v>
      </c>
      <c r="J16523" s="102"/>
      <c r="K16523" s="102"/>
      <c r="L16523" s="97">
        <f t="shared" si="3970"/>
        <v>0</v>
      </c>
      <c r="M16523" s="102"/>
      <c r="N16523" s="102"/>
      <c r="P16523" s="35" t="s">
        <v>145</v>
      </c>
      <c r="R16523" s="352">
        <f>L16753-[1]გადასახდელები!L15143</f>
        <v>0</v>
      </c>
    </row>
    <row r="16524" spans="2:18" ht="30" hidden="1">
      <c r="B16524" s="36" t="str">
        <f t="shared" si="3971"/>
        <v>b</v>
      </c>
      <c r="C16524" s="42">
        <v>5</v>
      </c>
      <c r="D16524" s="42"/>
      <c r="F16524" s="343" t="s">
        <v>710</v>
      </c>
      <c r="G16524" s="48" t="s">
        <v>214</v>
      </c>
      <c r="H16524" s="101"/>
      <c r="I16524" s="97">
        <f t="shared" si="3969"/>
        <v>0</v>
      </c>
      <c r="J16524" s="102"/>
      <c r="K16524" s="102"/>
      <c r="L16524" s="97">
        <f t="shared" si="3970"/>
        <v>0</v>
      </c>
      <c r="M16524" s="102"/>
      <c r="N16524" s="102"/>
      <c r="P16524" s="35" t="s">
        <v>145</v>
      </c>
      <c r="R16524" s="352">
        <f>L16754-[1]გადასახდელები!L15144</f>
        <v>0</v>
      </c>
    </row>
    <row r="16525" spans="2:18" hidden="1">
      <c r="B16525" s="36" t="str">
        <f t="shared" si="3971"/>
        <v>b</v>
      </c>
      <c r="C16525" s="42">
        <v>3</v>
      </c>
      <c r="D16525" s="42"/>
      <c r="F16525" s="343" t="s">
        <v>711</v>
      </c>
      <c r="G16525" s="51" t="s">
        <v>346</v>
      </c>
      <c r="H16525" s="111"/>
      <c r="I16525" s="90">
        <f t="shared" si="3969"/>
        <v>0</v>
      </c>
      <c r="J16525" s="112"/>
      <c r="K16525" s="112"/>
      <c r="L16525" s="90">
        <f t="shared" si="3970"/>
        <v>0</v>
      </c>
      <c r="M16525" s="112"/>
      <c r="N16525" s="112"/>
      <c r="P16525" s="35" t="s">
        <v>145</v>
      </c>
      <c r="R16525" s="352">
        <f>L16755-[1]გადასახდელები!L15145</f>
        <v>0</v>
      </c>
    </row>
    <row r="16526" spans="2:18" ht="20.25" hidden="1">
      <c r="B16526" s="36" t="str">
        <f t="shared" si="3971"/>
        <v>b</v>
      </c>
      <c r="C16526" s="42">
        <v>3</v>
      </c>
      <c r="D16526" s="42"/>
      <c r="F16526" s="342" t="s">
        <v>712</v>
      </c>
      <c r="G16526" s="51" t="s">
        <v>347</v>
      </c>
      <c r="H16526" s="89">
        <f>H16527+H16528+H16529+H16532</f>
        <v>0</v>
      </c>
      <c r="I16526" s="90">
        <f t="shared" si="3969"/>
        <v>0</v>
      </c>
      <c r="J16526" s="89">
        <f>J16527+J16528+J16529+J16532</f>
        <v>0</v>
      </c>
      <c r="K16526" s="89">
        <f>K16527+K16528+K16529+K16532</f>
        <v>0</v>
      </c>
      <c r="L16526" s="90">
        <f t="shared" si="3970"/>
        <v>0</v>
      </c>
      <c r="M16526" s="89">
        <f>M16527+M16528+M16529+M16532</f>
        <v>0</v>
      </c>
      <c r="N16526" s="89">
        <f>N16527+N16528+N16529+N16532</f>
        <v>0</v>
      </c>
      <c r="O16526" s="82" t="s">
        <v>146</v>
      </c>
      <c r="P16526" s="35" t="s">
        <v>145</v>
      </c>
      <c r="R16526" s="352">
        <f>L16756-[1]გადასახდელები!L15146</f>
        <v>0</v>
      </c>
    </row>
    <row r="16527" spans="2:18" ht="20.25" hidden="1">
      <c r="B16527" s="36" t="str">
        <f t="shared" si="3971"/>
        <v>b</v>
      </c>
      <c r="C16527" s="42">
        <v>4</v>
      </c>
      <c r="D16527" s="42"/>
      <c r="F16527" s="343" t="s">
        <v>713</v>
      </c>
      <c r="G16527" s="47" t="s">
        <v>348</v>
      </c>
      <c r="H16527" s="103"/>
      <c r="I16527" s="94">
        <f t="shared" si="3969"/>
        <v>0</v>
      </c>
      <c r="J16527" s="104"/>
      <c r="K16527" s="104"/>
      <c r="L16527" s="94">
        <f t="shared" si="3970"/>
        <v>0</v>
      </c>
      <c r="M16527" s="104"/>
      <c r="N16527" s="104"/>
      <c r="O16527" s="115"/>
      <c r="P16527" s="35" t="s">
        <v>145</v>
      </c>
      <c r="R16527" s="352">
        <f>L16757-[1]გადასახდელები!L15147</f>
        <v>0</v>
      </c>
    </row>
    <row r="16528" spans="2:18" ht="20.25" hidden="1">
      <c r="B16528" s="36" t="str">
        <f t="shared" si="3971"/>
        <v>b</v>
      </c>
      <c r="C16528" s="42">
        <v>4</v>
      </c>
      <c r="D16528" s="42"/>
      <c r="F16528" s="343" t="s">
        <v>714</v>
      </c>
      <c r="G16528" s="47" t="s">
        <v>349</v>
      </c>
      <c r="H16528" s="103"/>
      <c r="I16528" s="94">
        <f t="shared" ref="I16528:I16563" si="3972">J16528+K16528</f>
        <v>0</v>
      </c>
      <c r="J16528" s="104"/>
      <c r="K16528" s="104"/>
      <c r="L16528" s="94">
        <f t="shared" ref="L16528:L16563" si="3973">M16528+N16528</f>
        <v>0</v>
      </c>
      <c r="M16528" s="104"/>
      <c r="N16528" s="104"/>
      <c r="O16528" s="115"/>
      <c r="P16528" s="35" t="s">
        <v>145</v>
      </c>
      <c r="R16528" s="352">
        <f>L16758-[1]გადასახდელები!L15148</f>
        <v>0</v>
      </c>
    </row>
    <row r="16529" spans="2:18" ht="20.25" hidden="1">
      <c r="B16529" s="36" t="str">
        <f t="shared" si="3971"/>
        <v>b</v>
      </c>
      <c r="C16529" s="42">
        <v>4</v>
      </c>
      <c r="D16529" s="42"/>
      <c r="F16529" s="342" t="s">
        <v>715</v>
      </c>
      <c r="G16529" s="47" t="s">
        <v>350</v>
      </c>
      <c r="H16529" s="93">
        <f>H16530+H16531</f>
        <v>0</v>
      </c>
      <c r="I16529" s="94">
        <f t="shared" si="3972"/>
        <v>0</v>
      </c>
      <c r="J16529" s="93">
        <f>J16530+J16531</f>
        <v>0</v>
      </c>
      <c r="K16529" s="93">
        <f>K16530+K16531</f>
        <v>0</v>
      </c>
      <c r="L16529" s="94">
        <f t="shared" si="3973"/>
        <v>0</v>
      </c>
      <c r="M16529" s="93">
        <f>M16530+M16531</f>
        <v>0</v>
      </c>
      <c r="N16529" s="93">
        <f>N16530+N16531</f>
        <v>0</v>
      </c>
      <c r="O16529" s="82" t="s">
        <v>146</v>
      </c>
      <c r="P16529" s="35" t="s">
        <v>145</v>
      </c>
      <c r="R16529" s="352">
        <f>L16759-[1]გადასახდელები!L15149</f>
        <v>0</v>
      </c>
    </row>
    <row r="16530" spans="2:18" ht="30" hidden="1">
      <c r="B16530" s="36" t="str">
        <f t="shared" si="3971"/>
        <v>b</v>
      </c>
      <c r="C16530" s="42">
        <v>5</v>
      </c>
      <c r="D16530" s="42"/>
      <c r="F16530" s="343" t="s">
        <v>716</v>
      </c>
      <c r="G16530" s="48" t="s">
        <v>351</v>
      </c>
      <c r="H16530" s="101"/>
      <c r="I16530" s="97">
        <f t="shared" si="3972"/>
        <v>0</v>
      </c>
      <c r="J16530" s="102"/>
      <c r="K16530" s="102"/>
      <c r="L16530" s="97">
        <f t="shared" si="3973"/>
        <v>0</v>
      </c>
      <c r="M16530" s="102"/>
      <c r="N16530" s="102"/>
      <c r="P16530" s="35" t="s">
        <v>145</v>
      </c>
      <c r="R16530" s="352">
        <f>L16760-[1]გადასახდელები!L15150</f>
        <v>0</v>
      </c>
    </row>
    <row r="16531" spans="2:18" hidden="1">
      <c r="B16531" s="36" t="str">
        <f t="shared" si="3971"/>
        <v>b</v>
      </c>
      <c r="C16531" s="42">
        <v>5</v>
      </c>
      <c r="D16531" s="42"/>
      <c r="F16531" s="343" t="s">
        <v>717</v>
      </c>
      <c r="G16531" s="48" t="s">
        <v>352</v>
      </c>
      <c r="H16531" s="101"/>
      <c r="I16531" s="97">
        <f t="shared" si="3972"/>
        <v>0</v>
      </c>
      <c r="J16531" s="102"/>
      <c r="K16531" s="102"/>
      <c r="L16531" s="97">
        <f t="shared" si="3973"/>
        <v>0</v>
      </c>
      <c r="M16531" s="102"/>
      <c r="N16531" s="102"/>
      <c r="P16531" s="35" t="s">
        <v>145</v>
      </c>
      <c r="R16531" s="352">
        <f>L16761-[1]გადასახდელები!L15151</f>
        <v>0</v>
      </c>
    </row>
    <row r="16532" spans="2:18" hidden="1">
      <c r="B16532" s="36" t="str">
        <f t="shared" si="3971"/>
        <v>b</v>
      </c>
      <c r="C16532" s="42">
        <v>4</v>
      </c>
      <c r="D16532" s="42"/>
      <c r="F16532" s="343" t="s">
        <v>718</v>
      </c>
      <c r="G16532" s="47" t="s">
        <v>353</v>
      </c>
      <c r="H16532" s="103"/>
      <c r="I16532" s="94">
        <f t="shared" si="3972"/>
        <v>0</v>
      </c>
      <c r="J16532" s="104"/>
      <c r="K16532" s="104"/>
      <c r="L16532" s="94">
        <f t="shared" si="3973"/>
        <v>0</v>
      </c>
      <c r="M16532" s="104"/>
      <c r="N16532" s="104"/>
      <c r="P16532" s="35" t="s">
        <v>145</v>
      </c>
      <c r="R16532" s="352">
        <f>L16762-[1]გადასახდელები!L15152</f>
        <v>0</v>
      </c>
    </row>
    <row r="16533" spans="2:18" ht="20.25" hidden="1">
      <c r="B16533" s="36" t="str">
        <f t="shared" si="3971"/>
        <v>b</v>
      </c>
      <c r="C16533" s="42">
        <v>2</v>
      </c>
      <c r="D16533" s="42"/>
      <c r="F16533" s="30"/>
      <c r="G16533" s="60" t="s">
        <v>354</v>
      </c>
      <c r="H16533" s="86">
        <f>H16534+H16541+H16548</f>
        <v>0</v>
      </c>
      <c r="I16533" s="87">
        <f t="shared" si="3972"/>
        <v>0</v>
      </c>
      <c r="J16533" s="88">
        <f>J16534+J16541+J16548</f>
        <v>0</v>
      </c>
      <c r="K16533" s="88">
        <f>K16534+K16541+K16548</f>
        <v>0</v>
      </c>
      <c r="L16533" s="87">
        <f t="shared" si="3973"/>
        <v>0</v>
      </c>
      <c r="M16533" s="88">
        <f>M16534+M16541+M16548</f>
        <v>0</v>
      </c>
      <c r="N16533" s="88">
        <f>N16534+N16541+N16548</f>
        <v>0</v>
      </c>
      <c r="O16533" s="82" t="s">
        <v>146</v>
      </c>
      <c r="R16533" s="352">
        <f>L16763-[1]გადასახდელები!L15153</f>
        <v>0</v>
      </c>
    </row>
    <row r="16534" spans="2:18" ht="20.25" hidden="1">
      <c r="B16534" s="36" t="str">
        <f t="shared" si="3971"/>
        <v>b</v>
      </c>
      <c r="C16534" s="42">
        <v>3</v>
      </c>
      <c r="D16534" s="42"/>
      <c r="F16534" s="31"/>
      <c r="G16534" s="51" t="s">
        <v>355</v>
      </c>
      <c r="H16534" s="120">
        <f>SUM(H16535:H16540)</f>
        <v>0</v>
      </c>
      <c r="I16534" s="118">
        <f t="shared" si="3972"/>
        <v>0</v>
      </c>
      <c r="J16534" s="121">
        <f>SUM(J16535:J16540)</f>
        <v>0</v>
      </c>
      <c r="K16534" s="121">
        <f>SUM(K16535:K16540)</f>
        <v>0</v>
      </c>
      <c r="L16534" s="118">
        <f t="shared" si="3973"/>
        <v>0</v>
      </c>
      <c r="M16534" s="121">
        <f>SUM(M16535:M16540)</f>
        <v>0</v>
      </c>
      <c r="N16534" s="121">
        <f>SUM(N16535:N16540)</f>
        <v>0</v>
      </c>
      <c r="O16534" s="82" t="s">
        <v>146</v>
      </c>
      <c r="R16534" s="352">
        <f>L16764-[1]გადასახდელები!L15154</f>
        <v>0</v>
      </c>
    </row>
    <row r="16535" spans="2:18" hidden="1">
      <c r="B16535" s="36" t="str">
        <f t="shared" si="3971"/>
        <v>b</v>
      </c>
      <c r="C16535" s="42">
        <v>4</v>
      </c>
      <c r="D16535" s="42"/>
      <c r="F16535" s="31"/>
      <c r="G16535" s="47" t="s">
        <v>356</v>
      </c>
      <c r="H16535" s="103"/>
      <c r="I16535" s="94">
        <f t="shared" si="3972"/>
        <v>0</v>
      </c>
      <c r="J16535" s="104"/>
      <c r="K16535" s="104"/>
      <c r="L16535" s="94">
        <f t="shared" si="3973"/>
        <v>0</v>
      </c>
      <c r="M16535" s="104"/>
      <c r="N16535" s="104"/>
      <c r="R16535" s="352">
        <f>L16765-[1]გადასახდელები!L15155</f>
        <v>0</v>
      </c>
    </row>
    <row r="16536" spans="2:18" hidden="1">
      <c r="B16536" s="36" t="str">
        <f t="shared" si="3971"/>
        <v>b</v>
      </c>
      <c r="C16536" s="42">
        <v>4</v>
      </c>
      <c r="D16536" s="42"/>
      <c r="F16536" s="31"/>
      <c r="G16536" s="47" t="s">
        <v>357</v>
      </c>
      <c r="H16536" s="103"/>
      <c r="I16536" s="94">
        <f t="shared" si="3972"/>
        <v>0</v>
      </c>
      <c r="J16536" s="104"/>
      <c r="K16536" s="104"/>
      <c r="L16536" s="94">
        <f t="shared" si="3973"/>
        <v>0</v>
      </c>
      <c r="M16536" s="104"/>
      <c r="N16536" s="104"/>
      <c r="R16536" s="352">
        <f>L16766-[1]გადასახდელები!L15156</f>
        <v>0</v>
      </c>
    </row>
    <row r="16537" spans="2:18" hidden="1">
      <c r="B16537" s="36" t="str">
        <f t="shared" si="3971"/>
        <v>b</v>
      </c>
      <c r="C16537" s="42">
        <v>4</v>
      </c>
      <c r="D16537" s="42"/>
      <c r="F16537" s="31"/>
      <c r="G16537" s="47" t="s">
        <v>212</v>
      </c>
      <c r="H16537" s="103"/>
      <c r="I16537" s="94">
        <f t="shared" si="3972"/>
        <v>0</v>
      </c>
      <c r="J16537" s="104"/>
      <c r="K16537" s="104"/>
      <c r="L16537" s="94">
        <f t="shared" si="3973"/>
        <v>0</v>
      </c>
      <c r="M16537" s="104"/>
      <c r="N16537" s="104"/>
      <c r="R16537" s="352">
        <f>L16767-[1]გადასახდელები!L15157</f>
        <v>0</v>
      </c>
    </row>
    <row r="16538" spans="2:18" hidden="1">
      <c r="B16538" s="36" t="str">
        <f t="shared" si="3971"/>
        <v>b</v>
      </c>
      <c r="C16538" s="42">
        <v>4</v>
      </c>
      <c r="D16538" s="42"/>
      <c r="F16538" s="31"/>
      <c r="G16538" s="47" t="s">
        <v>358</v>
      </c>
      <c r="H16538" s="103"/>
      <c r="I16538" s="94">
        <f t="shared" si="3972"/>
        <v>0</v>
      </c>
      <c r="J16538" s="104"/>
      <c r="K16538" s="104"/>
      <c r="L16538" s="94">
        <f t="shared" si="3973"/>
        <v>0</v>
      </c>
      <c r="M16538" s="104"/>
      <c r="N16538" s="104"/>
      <c r="R16538" s="352">
        <f>L16768-[1]გადასახდელები!L15158</f>
        <v>0</v>
      </c>
    </row>
    <row r="16539" spans="2:18" hidden="1">
      <c r="B16539" s="36" t="str">
        <f t="shared" si="3971"/>
        <v>b</v>
      </c>
      <c r="C16539" s="42">
        <v>4</v>
      </c>
      <c r="D16539" s="42"/>
      <c r="F16539" s="31"/>
      <c r="G16539" s="47" t="s">
        <v>359</v>
      </c>
      <c r="H16539" s="103"/>
      <c r="I16539" s="94">
        <f t="shared" si="3972"/>
        <v>0</v>
      </c>
      <c r="J16539" s="104"/>
      <c r="K16539" s="104"/>
      <c r="L16539" s="94">
        <f t="shared" si="3973"/>
        <v>0</v>
      </c>
      <c r="M16539" s="104"/>
      <c r="N16539" s="104"/>
      <c r="R16539" s="352">
        <f>L16769-[1]გადასახდელები!L15159</f>
        <v>0</v>
      </c>
    </row>
    <row r="16540" spans="2:18" hidden="1">
      <c r="B16540" s="36" t="str">
        <f t="shared" si="3971"/>
        <v>b</v>
      </c>
      <c r="C16540" s="42">
        <v>4</v>
      </c>
      <c r="D16540" s="42"/>
      <c r="F16540" s="31"/>
      <c r="G16540" s="47" t="s">
        <v>360</v>
      </c>
      <c r="H16540" s="103"/>
      <c r="I16540" s="94">
        <f t="shared" si="3972"/>
        <v>0</v>
      </c>
      <c r="J16540" s="104"/>
      <c r="K16540" s="104"/>
      <c r="L16540" s="94">
        <f t="shared" si="3973"/>
        <v>0</v>
      </c>
      <c r="M16540" s="104"/>
      <c r="N16540" s="104"/>
      <c r="R16540" s="352">
        <f>L16770-[1]გადასახდელები!L15160</f>
        <v>0</v>
      </c>
    </row>
    <row r="16541" spans="2:18" ht="20.25" hidden="1">
      <c r="B16541" s="36" t="str">
        <f t="shared" si="3971"/>
        <v>b</v>
      </c>
      <c r="C16541" s="42">
        <v>3</v>
      </c>
      <c r="D16541" s="42"/>
      <c r="F16541" s="31"/>
      <c r="G16541" s="51" t="s">
        <v>211</v>
      </c>
      <c r="H16541" s="120">
        <f>SUM(H16542:H16547)</f>
        <v>0</v>
      </c>
      <c r="I16541" s="118">
        <f t="shared" si="3972"/>
        <v>0</v>
      </c>
      <c r="J16541" s="121">
        <f>SUM(J16542:J16547)</f>
        <v>0</v>
      </c>
      <c r="K16541" s="121">
        <f>SUM(K16542:K16547)</f>
        <v>0</v>
      </c>
      <c r="L16541" s="118">
        <f t="shared" si="3973"/>
        <v>0</v>
      </c>
      <c r="M16541" s="121">
        <f>SUM(M16542:M16547)</f>
        <v>0</v>
      </c>
      <c r="N16541" s="121">
        <f>SUM(N16542:N16547)</f>
        <v>0</v>
      </c>
      <c r="O16541" s="82" t="s">
        <v>146</v>
      </c>
      <c r="R16541" s="352">
        <f>L16771-[1]გადასახდელები!L15161</f>
        <v>0</v>
      </c>
    </row>
    <row r="16542" spans="2:18" hidden="1">
      <c r="B16542" s="36" t="str">
        <f t="shared" si="3971"/>
        <v>b</v>
      </c>
      <c r="C16542" s="42">
        <v>4</v>
      </c>
      <c r="D16542" s="42"/>
      <c r="F16542" s="31"/>
      <c r="G16542" s="47" t="s">
        <v>356</v>
      </c>
      <c r="H16542" s="103"/>
      <c r="I16542" s="94">
        <f t="shared" si="3972"/>
        <v>0</v>
      </c>
      <c r="J16542" s="104"/>
      <c r="K16542" s="104"/>
      <c r="L16542" s="94">
        <f t="shared" si="3973"/>
        <v>0</v>
      </c>
      <c r="M16542" s="104"/>
      <c r="N16542" s="104"/>
      <c r="R16542" s="352">
        <f>L16772-[1]გადასახდელები!L15162</f>
        <v>0</v>
      </c>
    </row>
    <row r="16543" spans="2:18" hidden="1">
      <c r="B16543" s="36" t="str">
        <f t="shared" si="3971"/>
        <v>b</v>
      </c>
      <c r="C16543" s="42">
        <v>4</v>
      </c>
      <c r="D16543" s="42"/>
      <c r="F16543" s="31"/>
      <c r="G16543" s="47" t="s">
        <v>357</v>
      </c>
      <c r="H16543" s="103"/>
      <c r="I16543" s="94">
        <f t="shared" si="3972"/>
        <v>0</v>
      </c>
      <c r="J16543" s="104"/>
      <c r="K16543" s="104"/>
      <c r="L16543" s="94">
        <f t="shared" si="3973"/>
        <v>0</v>
      </c>
      <c r="M16543" s="104"/>
      <c r="N16543" s="104"/>
      <c r="R16543" s="352">
        <f>L16773-[1]გადასახდელები!L15163</f>
        <v>0</v>
      </c>
    </row>
    <row r="16544" spans="2:18" hidden="1">
      <c r="B16544" s="36" t="str">
        <f t="shared" si="3971"/>
        <v>b</v>
      </c>
      <c r="C16544" s="42">
        <v>4</v>
      </c>
      <c r="D16544" s="42"/>
      <c r="F16544" s="31"/>
      <c r="G16544" s="47" t="s">
        <v>212</v>
      </c>
      <c r="H16544" s="103"/>
      <c r="I16544" s="94">
        <f t="shared" si="3972"/>
        <v>0</v>
      </c>
      <c r="J16544" s="104"/>
      <c r="K16544" s="104"/>
      <c r="L16544" s="94">
        <f t="shared" si="3973"/>
        <v>0</v>
      </c>
      <c r="M16544" s="104"/>
      <c r="N16544" s="104"/>
      <c r="R16544" s="352">
        <f>L16774-[1]გადასახდელები!L15164</f>
        <v>0</v>
      </c>
    </row>
    <row r="16545" spans="2:18" hidden="1">
      <c r="B16545" s="36" t="str">
        <f t="shared" si="3971"/>
        <v>b</v>
      </c>
      <c r="C16545" s="42">
        <v>4</v>
      </c>
      <c r="D16545" s="42"/>
      <c r="F16545" s="31"/>
      <c r="G16545" s="47" t="s">
        <v>361</v>
      </c>
      <c r="H16545" s="103"/>
      <c r="I16545" s="94">
        <f t="shared" si="3972"/>
        <v>0</v>
      </c>
      <c r="J16545" s="104"/>
      <c r="K16545" s="104"/>
      <c r="L16545" s="94">
        <f t="shared" si="3973"/>
        <v>0</v>
      </c>
      <c r="M16545" s="104"/>
      <c r="N16545" s="104"/>
      <c r="R16545" s="352">
        <f>L16775-[1]გადასახდელები!L15165</f>
        <v>0</v>
      </c>
    </row>
    <row r="16546" spans="2:18" hidden="1">
      <c r="B16546" s="36" t="str">
        <f t="shared" si="3971"/>
        <v>b</v>
      </c>
      <c r="C16546" s="42">
        <v>4</v>
      </c>
      <c r="D16546" s="42"/>
      <c r="F16546" s="31"/>
      <c r="G16546" s="47" t="s">
        <v>359</v>
      </c>
      <c r="H16546" s="103"/>
      <c r="I16546" s="94">
        <f t="shared" si="3972"/>
        <v>0</v>
      </c>
      <c r="J16546" s="104"/>
      <c r="K16546" s="104"/>
      <c r="L16546" s="94">
        <f t="shared" si="3973"/>
        <v>0</v>
      </c>
      <c r="M16546" s="104"/>
      <c r="N16546" s="104"/>
      <c r="R16546" s="352">
        <f>L16776-[1]გადასახდელები!L15166</f>
        <v>0</v>
      </c>
    </row>
    <row r="16547" spans="2:18" hidden="1">
      <c r="B16547" s="36" t="str">
        <f t="shared" si="3971"/>
        <v>b</v>
      </c>
      <c r="C16547" s="42">
        <v>4</v>
      </c>
      <c r="D16547" s="42"/>
      <c r="F16547" s="31"/>
      <c r="G16547" s="47" t="s">
        <v>360</v>
      </c>
      <c r="H16547" s="103"/>
      <c r="I16547" s="94">
        <f t="shared" si="3972"/>
        <v>0</v>
      </c>
      <c r="J16547" s="104"/>
      <c r="K16547" s="104"/>
      <c r="L16547" s="94">
        <f t="shared" si="3973"/>
        <v>0</v>
      </c>
      <c r="M16547" s="104"/>
      <c r="N16547" s="104"/>
      <c r="R16547" s="352">
        <f>L16777-[1]გადასახდელები!L15167</f>
        <v>0</v>
      </c>
    </row>
    <row r="16548" spans="2:18" ht="30" hidden="1">
      <c r="B16548" s="36" t="str">
        <f t="shared" si="3971"/>
        <v>b</v>
      </c>
      <c r="C16548" s="42">
        <v>3</v>
      </c>
      <c r="D16548" s="42"/>
      <c r="F16548" s="29"/>
      <c r="G16548" s="56" t="s">
        <v>213</v>
      </c>
      <c r="H16548" s="122"/>
      <c r="I16548" s="118">
        <f t="shared" si="3972"/>
        <v>0</v>
      </c>
      <c r="J16548" s="123"/>
      <c r="K16548" s="123"/>
      <c r="L16548" s="118">
        <f t="shared" si="3973"/>
        <v>0</v>
      </c>
      <c r="M16548" s="123"/>
      <c r="N16548" s="123"/>
      <c r="R16548" s="352">
        <f>L16778-[1]გადასახდელები!L15168</f>
        <v>0</v>
      </c>
    </row>
    <row r="16549" spans="2:18" ht="20.25" hidden="1">
      <c r="B16549" s="36" t="str">
        <f t="shared" si="3971"/>
        <v>b</v>
      </c>
      <c r="C16549" s="42">
        <v>2</v>
      </c>
      <c r="D16549" s="42"/>
      <c r="F16549" s="28"/>
      <c r="G16549" s="60" t="s">
        <v>362</v>
      </c>
      <c r="H16549" s="86">
        <f>H16550+H16558</f>
        <v>0</v>
      </c>
      <c r="I16549" s="87">
        <f t="shared" si="3972"/>
        <v>0</v>
      </c>
      <c r="J16549" s="88">
        <f>J16550+J16558</f>
        <v>0</v>
      </c>
      <c r="K16549" s="88">
        <f>K16550+K16558</f>
        <v>0</v>
      </c>
      <c r="L16549" s="87">
        <f t="shared" si="3973"/>
        <v>0</v>
      </c>
      <c r="M16549" s="88">
        <f>M16550+M16558</f>
        <v>0</v>
      </c>
      <c r="N16549" s="88">
        <f>N16550+N16558</f>
        <v>0</v>
      </c>
      <c r="O16549" s="82" t="s">
        <v>146</v>
      </c>
      <c r="R16549" s="352">
        <f>L16779-[1]გადასახდელები!L15169</f>
        <v>0</v>
      </c>
    </row>
    <row r="16550" spans="2:18" ht="20.25" hidden="1">
      <c r="B16550" s="36" t="str">
        <f t="shared" si="3971"/>
        <v>b</v>
      </c>
      <c r="C16550" s="42">
        <v>3</v>
      </c>
      <c r="D16550" s="42"/>
      <c r="F16550" s="29"/>
      <c r="G16550" s="51" t="s">
        <v>355</v>
      </c>
      <c r="H16550" s="120">
        <f>SUM(H16551:H16557)</f>
        <v>0</v>
      </c>
      <c r="I16550" s="118">
        <f t="shared" si="3972"/>
        <v>0</v>
      </c>
      <c r="J16550" s="121">
        <f>SUM(J16551:J16557)</f>
        <v>0</v>
      </c>
      <c r="K16550" s="121">
        <f>SUM(K16551:K16557)</f>
        <v>0</v>
      </c>
      <c r="L16550" s="118">
        <f t="shared" si="3973"/>
        <v>0</v>
      </c>
      <c r="M16550" s="121">
        <f>SUM(M16551:M16557)</f>
        <v>0</v>
      </c>
      <c r="N16550" s="121">
        <f>SUM(N16551:N16557)</f>
        <v>0</v>
      </c>
      <c r="O16550" s="82" t="s">
        <v>146</v>
      </c>
      <c r="R16550" s="352">
        <f>L16780-[1]გადასახდელები!L15170</f>
        <v>0</v>
      </c>
    </row>
    <row r="16551" spans="2:18" hidden="1">
      <c r="B16551" s="36" t="str">
        <f t="shared" si="3971"/>
        <v>b</v>
      </c>
      <c r="C16551" s="42">
        <v>4</v>
      </c>
      <c r="D16551" s="42"/>
      <c r="F16551" s="29"/>
      <c r="G16551" s="47" t="s">
        <v>363</v>
      </c>
      <c r="H16551" s="103"/>
      <c r="I16551" s="94">
        <f t="shared" si="3972"/>
        <v>0</v>
      </c>
      <c r="J16551" s="104"/>
      <c r="K16551" s="104"/>
      <c r="L16551" s="94">
        <f t="shared" si="3973"/>
        <v>0</v>
      </c>
      <c r="M16551" s="104"/>
      <c r="N16551" s="104"/>
      <c r="R16551" s="352">
        <f>L16781-[1]გადასახდელები!L15171</f>
        <v>0</v>
      </c>
    </row>
    <row r="16552" spans="2:18" hidden="1">
      <c r="B16552" s="36" t="str">
        <f t="shared" si="3971"/>
        <v>b</v>
      </c>
      <c r="C16552" s="42">
        <v>4</v>
      </c>
      <c r="D16552" s="42"/>
      <c r="F16552" s="29"/>
      <c r="G16552" s="47" t="s">
        <v>210</v>
      </c>
      <c r="H16552" s="103"/>
      <c r="I16552" s="94">
        <f t="shared" si="3972"/>
        <v>0</v>
      </c>
      <c r="J16552" s="104"/>
      <c r="K16552" s="104"/>
      <c r="L16552" s="94">
        <f t="shared" si="3973"/>
        <v>0</v>
      </c>
      <c r="M16552" s="104"/>
      <c r="N16552" s="104"/>
      <c r="R16552" s="352">
        <f>L16782-[1]გადასახდელები!L15172</f>
        <v>0</v>
      </c>
    </row>
    <row r="16553" spans="2:18" hidden="1">
      <c r="B16553" s="36" t="str">
        <f t="shared" si="3971"/>
        <v>b</v>
      </c>
      <c r="C16553" s="42">
        <v>4</v>
      </c>
      <c r="D16553" s="42"/>
      <c r="F16553" s="29"/>
      <c r="G16553" s="47" t="s">
        <v>357</v>
      </c>
      <c r="H16553" s="103"/>
      <c r="I16553" s="94">
        <f t="shared" si="3972"/>
        <v>0</v>
      </c>
      <c r="J16553" s="104"/>
      <c r="K16553" s="104"/>
      <c r="L16553" s="94">
        <f t="shared" si="3973"/>
        <v>0</v>
      </c>
      <c r="M16553" s="104"/>
      <c r="N16553" s="104"/>
      <c r="R16553" s="352">
        <f>L16783-[1]გადასახდელები!L15173</f>
        <v>0</v>
      </c>
    </row>
    <row r="16554" spans="2:18" ht="45" hidden="1">
      <c r="B16554" s="36" t="str">
        <f t="shared" si="3971"/>
        <v>b</v>
      </c>
      <c r="C16554" s="42">
        <v>4</v>
      </c>
      <c r="D16554" s="42"/>
      <c r="F16554" s="29"/>
      <c r="G16554" s="47" t="s">
        <v>364</v>
      </c>
      <c r="H16554" s="103"/>
      <c r="I16554" s="94">
        <f t="shared" si="3972"/>
        <v>0</v>
      </c>
      <c r="J16554" s="104"/>
      <c r="K16554" s="104"/>
      <c r="L16554" s="94">
        <f t="shared" si="3973"/>
        <v>0</v>
      </c>
      <c r="M16554" s="104"/>
      <c r="N16554" s="104"/>
      <c r="R16554" s="352">
        <f>L16784-[1]გადასახდელები!L15174</f>
        <v>0</v>
      </c>
    </row>
    <row r="16555" spans="2:18" hidden="1">
      <c r="B16555" s="36" t="str">
        <f t="shared" ref="B16555:B16618" si="3974">IF(H16555+I16555+L16555&gt;0,"a","b")</f>
        <v>b</v>
      </c>
      <c r="C16555" s="42">
        <v>4</v>
      </c>
      <c r="D16555" s="42"/>
      <c r="F16555" s="29"/>
      <c r="G16555" s="47" t="s">
        <v>358</v>
      </c>
      <c r="H16555" s="103"/>
      <c r="I16555" s="94">
        <f t="shared" si="3972"/>
        <v>0</v>
      </c>
      <c r="J16555" s="104"/>
      <c r="K16555" s="104"/>
      <c r="L16555" s="94">
        <f t="shared" si="3973"/>
        <v>0</v>
      </c>
      <c r="M16555" s="104"/>
      <c r="N16555" s="104"/>
      <c r="R16555" s="352">
        <f>L16785-[1]გადასახდელები!L15175</f>
        <v>0</v>
      </c>
    </row>
    <row r="16556" spans="2:18" hidden="1">
      <c r="B16556" s="36" t="str">
        <f t="shared" si="3974"/>
        <v>b</v>
      </c>
      <c r="C16556" s="42">
        <v>4</v>
      </c>
      <c r="D16556" s="42"/>
      <c r="F16556" s="29"/>
      <c r="G16556" s="47" t="s">
        <v>359</v>
      </c>
      <c r="H16556" s="103"/>
      <c r="I16556" s="94">
        <f t="shared" si="3972"/>
        <v>0</v>
      </c>
      <c r="J16556" s="104"/>
      <c r="K16556" s="104"/>
      <c r="L16556" s="94">
        <f t="shared" si="3973"/>
        <v>0</v>
      </c>
      <c r="M16556" s="104"/>
      <c r="N16556" s="104"/>
      <c r="R16556" s="352">
        <f>L16786-[1]გადასახდელები!L15176</f>
        <v>0</v>
      </c>
    </row>
    <row r="16557" spans="2:18" hidden="1">
      <c r="B16557" s="36" t="str">
        <f t="shared" si="3974"/>
        <v>b</v>
      </c>
      <c r="C16557" s="42">
        <v>4</v>
      </c>
      <c r="D16557" s="42"/>
      <c r="F16557" s="29"/>
      <c r="G16557" s="47" t="s">
        <v>365</v>
      </c>
      <c r="H16557" s="122"/>
      <c r="I16557" s="94">
        <f t="shared" si="3972"/>
        <v>0</v>
      </c>
      <c r="J16557" s="123"/>
      <c r="K16557" s="123"/>
      <c r="L16557" s="94">
        <f t="shared" si="3973"/>
        <v>0</v>
      </c>
      <c r="M16557" s="123"/>
      <c r="N16557" s="123"/>
      <c r="R16557" s="352">
        <f>L16787-[1]გადასახდელები!L15177</f>
        <v>0</v>
      </c>
    </row>
    <row r="16558" spans="2:18" ht="20.25" hidden="1">
      <c r="B16558" s="36" t="str">
        <f t="shared" si="3974"/>
        <v>b</v>
      </c>
      <c r="C16558" s="42">
        <v>3</v>
      </c>
      <c r="D16558" s="42"/>
      <c r="F16558" s="29"/>
      <c r="G16558" s="51" t="s">
        <v>211</v>
      </c>
      <c r="H16558" s="120">
        <f>SUM(H16559:H16565)</f>
        <v>0</v>
      </c>
      <c r="I16558" s="118">
        <f t="shared" si="3972"/>
        <v>0</v>
      </c>
      <c r="J16558" s="121">
        <f>SUM(J16559:J16565)</f>
        <v>0</v>
      </c>
      <c r="K16558" s="121">
        <f>SUM(K16559:K16565)</f>
        <v>0</v>
      </c>
      <c r="L16558" s="118">
        <f t="shared" si="3973"/>
        <v>0</v>
      </c>
      <c r="M16558" s="121">
        <f>SUM(M16559:M16565)</f>
        <v>0</v>
      </c>
      <c r="N16558" s="121">
        <f>SUM(N16559:N16565)</f>
        <v>0</v>
      </c>
      <c r="O16558" s="82" t="s">
        <v>146</v>
      </c>
      <c r="R16558" s="352">
        <f>L16788-[1]გადასახდელები!L15178</f>
        <v>0</v>
      </c>
    </row>
    <row r="16559" spans="2:18" hidden="1">
      <c r="B16559" s="36" t="str">
        <f t="shared" si="3974"/>
        <v>b</v>
      </c>
      <c r="C16559" s="42">
        <v>4</v>
      </c>
      <c r="D16559" s="42"/>
      <c r="F16559" s="29"/>
      <c r="G16559" s="47" t="s">
        <v>363</v>
      </c>
      <c r="H16559" s="103"/>
      <c r="I16559" s="94">
        <f t="shared" si="3972"/>
        <v>0</v>
      </c>
      <c r="J16559" s="104"/>
      <c r="K16559" s="104"/>
      <c r="L16559" s="94">
        <f t="shared" si="3973"/>
        <v>0</v>
      </c>
      <c r="M16559" s="104"/>
      <c r="N16559" s="104"/>
      <c r="R16559" s="352">
        <f>L16789-[1]გადასახდელები!L15179</f>
        <v>0</v>
      </c>
    </row>
    <row r="16560" spans="2:18" hidden="1">
      <c r="B16560" s="36" t="str">
        <f t="shared" si="3974"/>
        <v>b</v>
      </c>
      <c r="C16560" s="42">
        <v>4</v>
      </c>
      <c r="D16560" s="42"/>
      <c r="F16560" s="29"/>
      <c r="G16560" s="47" t="s">
        <v>210</v>
      </c>
      <c r="H16560" s="103"/>
      <c r="I16560" s="94">
        <f t="shared" si="3972"/>
        <v>0</v>
      </c>
      <c r="J16560" s="104"/>
      <c r="K16560" s="104"/>
      <c r="L16560" s="94">
        <f t="shared" si="3973"/>
        <v>0</v>
      </c>
      <c r="M16560" s="104"/>
      <c r="N16560" s="104"/>
      <c r="R16560" s="352">
        <f>L16790-[1]გადასახდელები!L15180</f>
        <v>0</v>
      </c>
    </row>
    <row r="16561" spans="2:18" hidden="1">
      <c r="B16561" s="36" t="str">
        <f t="shared" si="3974"/>
        <v>b</v>
      </c>
      <c r="C16561" s="42">
        <v>4</v>
      </c>
      <c r="D16561" s="42"/>
      <c r="F16561" s="29"/>
      <c r="G16561" s="47" t="s">
        <v>357</v>
      </c>
      <c r="H16561" s="103"/>
      <c r="I16561" s="94">
        <f t="shared" si="3972"/>
        <v>0</v>
      </c>
      <c r="J16561" s="104"/>
      <c r="K16561" s="104"/>
      <c r="L16561" s="94">
        <f t="shared" si="3973"/>
        <v>0</v>
      </c>
      <c r="M16561" s="104"/>
      <c r="N16561" s="104"/>
      <c r="R16561" s="352">
        <f>L16791-[1]გადასახდელები!L15181</f>
        <v>0</v>
      </c>
    </row>
    <row r="16562" spans="2:18" ht="45" hidden="1">
      <c r="B16562" s="36" t="str">
        <f t="shared" si="3974"/>
        <v>b</v>
      </c>
      <c r="C16562" s="42">
        <v>4</v>
      </c>
      <c r="D16562" s="42"/>
      <c r="F16562" s="29"/>
      <c r="G16562" s="47" t="s">
        <v>364</v>
      </c>
      <c r="H16562" s="103"/>
      <c r="I16562" s="94">
        <f t="shared" si="3972"/>
        <v>0</v>
      </c>
      <c r="J16562" s="104"/>
      <c r="K16562" s="104"/>
      <c r="L16562" s="94">
        <f t="shared" si="3973"/>
        <v>0</v>
      </c>
      <c r="M16562" s="104"/>
      <c r="N16562" s="104"/>
      <c r="R16562" s="352">
        <f>L16792-[1]გადასახდელები!L15182</f>
        <v>0</v>
      </c>
    </row>
    <row r="16563" spans="2:18" hidden="1">
      <c r="B16563" s="36" t="str">
        <f t="shared" si="3974"/>
        <v>b</v>
      </c>
      <c r="C16563" s="42">
        <v>4</v>
      </c>
      <c r="D16563" s="42"/>
      <c r="F16563" s="29"/>
      <c r="G16563" s="47" t="s">
        <v>366</v>
      </c>
      <c r="H16563" s="103"/>
      <c r="I16563" s="94">
        <f t="shared" si="3972"/>
        <v>0</v>
      </c>
      <c r="J16563" s="104"/>
      <c r="K16563" s="104"/>
      <c r="L16563" s="94">
        <f t="shared" si="3973"/>
        <v>0</v>
      </c>
      <c r="M16563" s="104"/>
      <c r="N16563" s="104"/>
      <c r="R16563" s="352">
        <f>L16793-[1]გადასახდელები!L15183</f>
        <v>0</v>
      </c>
    </row>
    <row r="16564" spans="2:18" hidden="1">
      <c r="B16564" s="36" t="str">
        <f t="shared" si="3974"/>
        <v>b</v>
      </c>
      <c r="C16564" s="42">
        <v>4</v>
      </c>
      <c r="D16564" s="42"/>
      <c r="F16564" s="29"/>
      <c r="G16564" s="47" t="s">
        <v>359</v>
      </c>
      <c r="H16564" s="103"/>
      <c r="I16564" s="94">
        <f>J16564+K16564</f>
        <v>0</v>
      </c>
      <c r="J16564" s="104"/>
      <c r="K16564" s="104"/>
      <c r="L16564" s="94">
        <f>M16564+N16564</f>
        <v>0</v>
      </c>
      <c r="M16564" s="104"/>
      <c r="N16564" s="104"/>
      <c r="R16564" s="352">
        <f>L16794-[1]გადასახდელები!L15184</f>
        <v>0</v>
      </c>
    </row>
    <row r="16565" spans="2:18" hidden="1">
      <c r="B16565" s="36" t="str">
        <f t="shared" si="3974"/>
        <v>b</v>
      </c>
      <c r="C16565" s="42">
        <v>4</v>
      </c>
      <c r="D16565" s="42"/>
      <c r="F16565" s="29"/>
      <c r="G16565" s="47" t="s">
        <v>365</v>
      </c>
      <c r="H16565" s="103"/>
      <c r="I16565" s="94">
        <f>J16565+K16565</f>
        <v>0</v>
      </c>
      <c r="J16565" s="104"/>
      <c r="K16565" s="104"/>
      <c r="L16565" s="94">
        <f>M16565+N16565</f>
        <v>0</v>
      </c>
      <c r="M16565" s="104"/>
      <c r="N16565" s="104"/>
      <c r="R16565" s="352">
        <f>L16795-[1]გადასახდელები!L15185</f>
        <v>0</v>
      </c>
    </row>
    <row r="16566" spans="2:18" ht="39.75" hidden="1" thickBot="1">
      <c r="B16566" s="36" t="str">
        <f t="shared" si="3974"/>
        <v>b</v>
      </c>
      <c r="C16566" s="42">
        <v>1</v>
      </c>
      <c r="D16566" s="42"/>
      <c r="E16566" s="24"/>
      <c r="F16566" s="32" t="s">
        <v>723</v>
      </c>
      <c r="G16566" s="326" t="s">
        <v>727</v>
      </c>
      <c r="H16566" s="79">
        <f>H16568+H16700+H16763+H16779</f>
        <v>0</v>
      </c>
      <c r="I16566" s="80">
        <f t="shared" ref="I16566:I16629" si="3975">J16566+K16566</f>
        <v>0</v>
      </c>
      <c r="J16566" s="81">
        <f>J16568+J16700+J16763+J16779</f>
        <v>0</v>
      </c>
      <c r="K16566" s="81">
        <f>K16568+K16700+K16763+K16779</f>
        <v>0</v>
      </c>
      <c r="L16566" s="80">
        <f t="shared" ref="L16566:L16629" si="3976">M16566+N16566</f>
        <v>0</v>
      </c>
      <c r="M16566" s="81">
        <f>M16568+M16700+M16763+M16779</f>
        <v>0</v>
      </c>
      <c r="N16566" s="81">
        <f>N16568+N16700+N16763+N16779</f>
        <v>0</v>
      </c>
      <c r="O16566" s="82" t="s">
        <v>146</v>
      </c>
      <c r="P16566" s="43">
        <v>1</v>
      </c>
      <c r="R16566" s="352">
        <f>L16796-[1]გადასახდელები!L15186</f>
        <v>-531.6</v>
      </c>
    </row>
    <row r="16567" spans="2:18" hidden="1">
      <c r="B16567" s="36" t="str">
        <f t="shared" si="3974"/>
        <v>b</v>
      </c>
      <c r="C16567" s="42">
        <v>2</v>
      </c>
      <c r="D16567" s="42"/>
      <c r="F16567" s="26"/>
      <c r="G16567" s="46" t="s">
        <v>162</v>
      </c>
      <c r="H16567" s="83"/>
      <c r="I16567" s="84">
        <f t="shared" si="3975"/>
        <v>0</v>
      </c>
      <c r="J16567" s="85"/>
      <c r="K16567" s="85"/>
      <c r="L16567" s="84">
        <f t="shared" si="3976"/>
        <v>0</v>
      </c>
      <c r="M16567" s="85"/>
      <c r="N16567" s="85"/>
      <c r="R16567" s="352">
        <f>L16797-[1]გადასახდელები!L15187</f>
        <v>0</v>
      </c>
    </row>
    <row r="16568" spans="2:18" ht="19.5" hidden="1">
      <c r="B16568" s="36" t="str">
        <f t="shared" si="3974"/>
        <v>b</v>
      </c>
      <c r="C16568" s="42">
        <v>2</v>
      </c>
      <c r="D16568" s="42"/>
      <c r="E16568" s="24">
        <v>7109</v>
      </c>
      <c r="F16568" s="341" t="s">
        <v>524</v>
      </c>
      <c r="G16568" s="58" t="s">
        <v>163</v>
      </c>
      <c r="H16568" s="86">
        <f>H16569+H16580+H16648+H16656+H16657+H16667+H16677</f>
        <v>0</v>
      </c>
      <c r="I16568" s="87">
        <f t="shared" si="3975"/>
        <v>0</v>
      </c>
      <c r="J16568" s="88">
        <f>J16569+J16580+J16648+J16656+J16657+J16667+J16677+J16647</f>
        <v>0</v>
      </c>
      <c r="K16568" s="88">
        <f>K16569+K16580+K16648+K16656+K16657+K16667+K16677</f>
        <v>0</v>
      </c>
      <c r="L16568" s="87">
        <f t="shared" si="3976"/>
        <v>0</v>
      </c>
      <c r="M16568" s="88">
        <f>M16569+M16580+M16648+M16656+M16657+M16667+M16677+M16647</f>
        <v>0</v>
      </c>
      <c r="N16568" s="88">
        <f>N16569+N16580+N16648+N16656+N16657+N16667+N16677</f>
        <v>0</v>
      </c>
      <c r="O16568" s="82" t="s">
        <v>146</v>
      </c>
      <c r="R16568" s="352">
        <f>L16798-[1]გადასახდელები!L15188</f>
        <v>-531.6</v>
      </c>
    </row>
    <row r="16569" spans="2:18" ht="20.25" hidden="1">
      <c r="B16569" s="36" t="str">
        <f t="shared" si="3974"/>
        <v>b</v>
      </c>
      <c r="C16569" s="42">
        <v>31</v>
      </c>
      <c r="D16569" s="42"/>
      <c r="F16569" s="341" t="s">
        <v>525</v>
      </c>
      <c r="G16569" s="57" t="s">
        <v>164</v>
      </c>
      <c r="H16569" s="89">
        <f>H16570+H16579</f>
        <v>0</v>
      </c>
      <c r="I16569" s="90">
        <f t="shared" si="3975"/>
        <v>0</v>
      </c>
      <c r="J16569" s="92">
        <f>J16570+J16579</f>
        <v>0</v>
      </c>
      <c r="K16569" s="92">
        <f>K16570+K16579</f>
        <v>0</v>
      </c>
      <c r="L16569" s="90">
        <f t="shared" si="3976"/>
        <v>0</v>
      </c>
      <c r="M16569" s="92">
        <f>M16570+M16579</f>
        <v>0</v>
      </c>
      <c r="N16569" s="92">
        <f>N16570+N16579</f>
        <v>0</v>
      </c>
      <c r="O16569" s="82" t="s">
        <v>146</v>
      </c>
      <c r="R16569" s="352">
        <f>L16799-[1]გადასახდელები!L15189</f>
        <v>0</v>
      </c>
    </row>
    <row r="16570" spans="2:18" ht="20.25" hidden="1">
      <c r="B16570" s="36" t="str">
        <f t="shared" si="3974"/>
        <v>b</v>
      </c>
      <c r="C16570" s="42">
        <v>4</v>
      </c>
      <c r="D16570" s="42"/>
      <c r="F16570" s="341" t="s">
        <v>526</v>
      </c>
      <c r="G16570" s="47" t="s">
        <v>165</v>
      </c>
      <c r="H16570" s="93">
        <f>H16571+H16578</f>
        <v>0</v>
      </c>
      <c r="I16570" s="94">
        <f t="shared" si="3975"/>
        <v>0</v>
      </c>
      <c r="J16570" s="95">
        <f>J16571+J16578</f>
        <v>0</v>
      </c>
      <c r="K16570" s="95">
        <f>K16571+K16578</f>
        <v>0</v>
      </c>
      <c r="L16570" s="94">
        <f t="shared" si="3976"/>
        <v>0</v>
      </c>
      <c r="M16570" s="95">
        <f>M16571+M16578</f>
        <v>0</v>
      </c>
      <c r="N16570" s="95">
        <f>N16571+N16578</f>
        <v>0</v>
      </c>
      <c r="O16570" s="82" t="s">
        <v>146</v>
      </c>
      <c r="R16570" s="352">
        <f>L16800-[1]გადასახდელები!L15190</f>
        <v>0</v>
      </c>
    </row>
    <row r="16571" spans="2:18" ht="20.25" hidden="1">
      <c r="B16571" s="36" t="str">
        <f t="shared" si="3974"/>
        <v>b</v>
      </c>
      <c r="C16571" s="42">
        <v>5</v>
      </c>
      <c r="D16571" s="42"/>
      <c r="F16571" s="342" t="s">
        <v>527</v>
      </c>
      <c r="G16571" s="48" t="s">
        <v>166</v>
      </c>
      <c r="H16571" s="96">
        <f>SUM(H16572:H16577)</f>
        <v>0</v>
      </c>
      <c r="I16571" s="97">
        <f t="shared" si="3975"/>
        <v>0</v>
      </c>
      <c r="J16571" s="98">
        <f>SUM(J16572:J16577)</f>
        <v>0</v>
      </c>
      <c r="K16571" s="98">
        <f>SUM(K16572:K16577)</f>
        <v>0</v>
      </c>
      <c r="L16571" s="97">
        <f t="shared" si="3976"/>
        <v>0</v>
      </c>
      <c r="M16571" s="98">
        <f>SUM(M16572:M16577)</f>
        <v>0</v>
      </c>
      <c r="N16571" s="98">
        <f>SUM(N16572:N16577)</f>
        <v>0</v>
      </c>
      <c r="O16571" s="82" t="s">
        <v>146</v>
      </c>
      <c r="R16571" s="352">
        <f>L16801-[1]გადასახდელები!L15191</f>
        <v>0</v>
      </c>
    </row>
    <row r="16572" spans="2:18" hidden="1">
      <c r="B16572" s="36" t="str">
        <f t="shared" si="3974"/>
        <v>b</v>
      </c>
      <c r="C16572" s="42">
        <v>6</v>
      </c>
      <c r="D16572" s="42"/>
      <c r="F16572" s="343" t="s">
        <v>528</v>
      </c>
      <c r="G16572" s="45" t="s">
        <v>167</v>
      </c>
      <c r="H16572" s="99"/>
      <c r="I16572" s="91">
        <f t="shared" si="3975"/>
        <v>0</v>
      </c>
      <c r="J16572" s="100"/>
      <c r="K16572" s="100"/>
      <c r="L16572" s="91">
        <f t="shared" si="3976"/>
        <v>0</v>
      </c>
      <c r="M16572" s="100"/>
      <c r="N16572" s="100"/>
      <c r="R16572" s="352">
        <f>L16802-[1]გადასახდელები!L15192</f>
        <v>0</v>
      </c>
    </row>
    <row r="16573" spans="2:18" hidden="1">
      <c r="B16573" s="36" t="str">
        <f t="shared" si="3974"/>
        <v>b</v>
      </c>
      <c r="C16573" s="42">
        <v>6</v>
      </c>
      <c r="D16573" s="42"/>
      <c r="F16573" s="343" t="s">
        <v>592</v>
      </c>
      <c r="G16573" s="45" t="s">
        <v>168</v>
      </c>
      <c r="H16573" s="99"/>
      <c r="I16573" s="91">
        <f t="shared" si="3975"/>
        <v>0</v>
      </c>
      <c r="J16573" s="100"/>
      <c r="K16573" s="100"/>
      <c r="L16573" s="91">
        <f t="shared" si="3976"/>
        <v>0</v>
      </c>
      <c r="M16573" s="100"/>
      <c r="N16573" s="100"/>
      <c r="R16573" s="352">
        <f>L16803-[1]გადასახდელები!L15193</f>
        <v>0</v>
      </c>
    </row>
    <row r="16574" spans="2:18" hidden="1">
      <c r="B16574" s="36" t="str">
        <f t="shared" si="3974"/>
        <v>b</v>
      </c>
      <c r="C16574" s="42">
        <v>6</v>
      </c>
      <c r="D16574" s="42"/>
      <c r="F16574" s="343" t="s">
        <v>529</v>
      </c>
      <c r="G16574" s="45" t="s">
        <v>169</v>
      </c>
      <c r="H16574" s="99"/>
      <c r="I16574" s="91">
        <f t="shared" si="3975"/>
        <v>0</v>
      </c>
      <c r="J16574" s="100"/>
      <c r="K16574" s="100"/>
      <c r="L16574" s="91">
        <f t="shared" si="3976"/>
        <v>0</v>
      </c>
      <c r="M16574" s="100"/>
      <c r="N16574" s="100"/>
      <c r="R16574" s="352">
        <f>L16804-[1]გადასახდელები!L15194</f>
        <v>0</v>
      </c>
    </row>
    <row r="16575" spans="2:18" hidden="1">
      <c r="B16575" s="36" t="str">
        <f t="shared" si="3974"/>
        <v>b</v>
      </c>
      <c r="C16575" s="42">
        <v>6</v>
      </c>
      <c r="D16575" s="42"/>
      <c r="F16575" s="343" t="s">
        <v>593</v>
      </c>
      <c r="G16575" s="45" t="s">
        <v>170</v>
      </c>
      <c r="H16575" s="99"/>
      <c r="I16575" s="91">
        <f t="shared" si="3975"/>
        <v>0</v>
      </c>
      <c r="J16575" s="100"/>
      <c r="K16575" s="100"/>
      <c r="L16575" s="91">
        <f t="shared" si="3976"/>
        <v>0</v>
      </c>
      <c r="M16575" s="100"/>
      <c r="N16575" s="100"/>
      <c r="R16575" s="352">
        <f>L16805-[1]გადასახდელები!L15195</f>
        <v>0</v>
      </c>
    </row>
    <row r="16576" spans="2:18" hidden="1">
      <c r="B16576" s="36" t="str">
        <f t="shared" si="3974"/>
        <v>b</v>
      </c>
      <c r="C16576" s="42">
        <v>6</v>
      </c>
      <c r="D16576" s="42"/>
      <c r="F16576" s="343" t="s">
        <v>594</v>
      </c>
      <c r="G16576" s="45" t="s">
        <v>171</v>
      </c>
      <c r="H16576" s="99"/>
      <c r="I16576" s="91">
        <f t="shared" si="3975"/>
        <v>0</v>
      </c>
      <c r="J16576" s="100"/>
      <c r="K16576" s="100"/>
      <c r="L16576" s="91">
        <f t="shared" si="3976"/>
        <v>0</v>
      </c>
      <c r="M16576" s="100"/>
      <c r="N16576" s="100"/>
      <c r="R16576" s="352">
        <f>L16806-[1]გადასახდელები!L15196</f>
        <v>0</v>
      </c>
    </row>
    <row r="16577" spans="2:18" hidden="1">
      <c r="B16577" s="36" t="str">
        <f t="shared" si="3974"/>
        <v>b</v>
      </c>
      <c r="C16577" s="42">
        <v>6</v>
      </c>
      <c r="D16577" s="42"/>
      <c r="F16577" s="343" t="s">
        <v>595</v>
      </c>
      <c r="G16577" s="45" t="s">
        <v>172</v>
      </c>
      <c r="H16577" s="99"/>
      <c r="I16577" s="91">
        <f t="shared" si="3975"/>
        <v>0</v>
      </c>
      <c r="J16577" s="100"/>
      <c r="K16577" s="100"/>
      <c r="L16577" s="91">
        <f t="shared" si="3976"/>
        <v>0</v>
      </c>
      <c r="M16577" s="100"/>
      <c r="N16577" s="100"/>
      <c r="R16577" s="352">
        <f>L16807-[1]გადასახდელები!L15197</f>
        <v>0</v>
      </c>
    </row>
    <row r="16578" spans="2:18" hidden="1">
      <c r="B16578" s="36" t="str">
        <f t="shared" si="3974"/>
        <v>b</v>
      </c>
      <c r="C16578" s="42">
        <v>5</v>
      </c>
      <c r="D16578" s="42"/>
      <c r="F16578" s="343" t="s">
        <v>596</v>
      </c>
      <c r="G16578" s="48" t="s">
        <v>173</v>
      </c>
      <c r="H16578" s="101"/>
      <c r="I16578" s="97">
        <f t="shared" si="3975"/>
        <v>0</v>
      </c>
      <c r="J16578" s="102"/>
      <c r="K16578" s="102"/>
      <c r="L16578" s="97">
        <f t="shared" si="3976"/>
        <v>0</v>
      </c>
      <c r="M16578" s="102"/>
      <c r="N16578" s="102"/>
      <c r="R16578" s="352">
        <f>L16808-[1]გადასახდელები!L15198</f>
        <v>0</v>
      </c>
    </row>
    <row r="16579" spans="2:18" hidden="1">
      <c r="B16579" s="36" t="str">
        <f t="shared" si="3974"/>
        <v>b</v>
      </c>
      <c r="C16579" s="42">
        <v>4</v>
      </c>
      <c r="D16579" s="42"/>
      <c r="F16579" s="343" t="s">
        <v>597</v>
      </c>
      <c r="G16579" s="47" t="s">
        <v>174</v>
      </c>
      <c r="H16579" s="103"/>
      <c r="I16579" s="94">
        <f t="shared" si="3975"/>
        <v>0</v>
      </c>
      <c r="J16579" s="104"/>
      <c r="K16579" s="104"/>
      <c r="L16579" s="94">
        <f t="shared" si="3976"/>
        <v>0</v>
      </c>
      <c r="M16579" s="104"/>
      <c r="N16579" s="104"/>
      <c r="R16579" s="352">
        <f>L16809-[1]გადასახდელები!L15199</f>
        <v>0</v>
      </c>
    </row>
    <row r="16580" spans="2:18" ht="20.25" hidden="1">
      <c r="B16580" s="36" t="str">
        <f t="shared" si="3974"/>
        <v>b</v>
      </c>
      <c r="C16580" s="42">
        <v>3</v>
      </c>
      <c r="D16580" s="42"/>
      <c r="F16580" s="342" t="s">
        <v>530</v>
      </c>
      <c r="G16580" s="57" t="s">
        <v>175</v>
      </c>
      <c r="H16580" s="89">
        <f>H16581+H16582+H16585+H16621+H16622+H16623+H16624+H16625+H16632+H16633</f>
        <v>0</v>
      </c>
      <c r="I16580" s="90">
        <f t="shared" si="3975"/>
        <v>0</v>
      </c>
      <c r="J16580" s="92">
        <f>J16581+J16582+J16585+J16621+J16622+J16623+J16624+J16625+J16632+J16633</f>
        <v>0</v>
      </c>
      <c r="K16580" s="92">
        <f>K16581+K16582+K16585+K16621+K16622+K16623+K16624+K16625+K16632+K16633</f>
        <v>0</v>
      </c>
      <c r="L16580" s="90">
        <f t="shared" si="3976"/>
        <v>0</v>
      </c>
      <c r="M16580" s="92">
        <f>M16581+M16582+M16585+M16621+M16622+M16623+M16624+M16625+M16632+M16633</f>
        <v>0</v>
      </c>
      <c r="N16580" s="92">
        <f>N16581+N16582+N16585+N16621+N16622+N16623+N16624+N16625+N16632+N16633</f>
        <v>0</v>
      </c>
      <c r="O16580" s="82" t="s">
        <v>146</v>
      </c>
      <c r="R16580" s="352">
        <f>L16810-[1]გადასახდელები!L15200</f>
        <v>0</v>
      </c>
    </row>
    <row r="16581" spans="2:18" hidden="1">
      <c r="B16581" s="36" t="str">
        <f t="shared" si="3974"/>
        <v>b</v>
      </c>
      <c r="C16581" s="42">
        <v>4</v>
      </c>
      <c r="D16581" s="42"/>
      <c r="F16581" s="343" t="s">
        <v>531</v>
      </c>
      <c r="G16581" s="47" t="s">
        <v>176</v>
      </c>
      <c r="H16581" s="103"/>
      <c r="I16581" s="94">
        <f t="shared" si="3975"/>
        <v>0</v>
      </c>
      <c r="J16581" s="104"/>
      <c r="K16581" s="104"/>
      <c r="L16581" s="94">
        <f t="shared" si="3976"/>
        <v>0</v>
      </c>
      <c r="M16581" s="104"/>
      <c r="N16581" s="104"/>
      <c r="R16581" s="352">
        <f>L16811-[1]გადასახდელები!L15201</f>
        <v>0</v>
      </c>
    </row>
    <row r="16582" spans="2:18" ht="20.25" hidden="1">
      <c r="B16582" s="36" t="str">
        <f t="shared" si="3974"/>
        <v>b</v>
      </c>
      <c r="C16582" s="42">
        <v>4</v>
      </c>
      <c r="D16582" s="42"/>
      <c r="F16582" s="342" t="s">
        <v>532</v>
      </c>
      <c r="G16582" s="47" t="s">
        <v>177</v>
      </c>
      <c r="H16582" s="93">
        <f>SUM(H16583:H16584)</f>
        <v>0</v>
      </c>
      <c r="I16582" s="94">
        <f t="shared" si="3975"/>
        <v>0</v>
      </c>
      <c r="J16582" s="95">
        <f>SUM(J16583:J16584)</f>
        <v>0</v>
      </c>
      <c r="K16582" s="95">
        <f>SUM(K16583:K16584)</f>
        <v>0</v>
      </c>
      <c r="L16582" s="94">
        <f t="shared" si="3976"/>
        <v>0</v>
      </c>
      <c r="M16582" s="95">
        <f>SUM(M16583:M16584)</f>
        <v>0</v>
      </c>
      <c r="N16582" s="95">
        <f>SUM(N16583:N16584)</f>
        <v>0</v>
      </c>
      <c r="O16582" s="82" t="s">
        <v>146</v>
      </c>
      <c r="R16582" s="352">
        <f>L16812-[1]გადასახდელები!L15202</f>
        <v>0</v>
      </c>
    </row>
    <row r="16583" spans="2:18" hidden="1">
      <c r="B16583" s="36" t="str">
        <f t="shared" si="3974"/>
        <v>b</v>
      </c>
      <c r="C16583" s="42">
        <v>5</v>
      </c>
      <c r="D16583" s="42"/>
      <c r="F16583" s="343" t="s">
        <v>533</v>
      </c>
      <c r="G16583" s="48" t="s">
        <v>178</v>
      </c>
      <c r="H16583" s="101"/>
      <c r="I16583" s="97">
        <f t="shared" si="3975"/>
        <v>0</v>
      </c>
      <c r="J16583" s="102"/>
      <c r="K16583" s="102"/>
      <c r="L16583" s="97">
        <f t="shared" si="3976"/>
        <v>0</v>
      </c>
      <c r="M16583" s="102"/>
      <c r="N16583" s="102"/>
      <c r="R16583" s="352">
        <f>L16813-[1]გადასახდელები!L15203</f>
        <v>0</v>
      </c>
    </row>
    <row r="16584" spans="2:18" hidden="1">
      <c r="B16584" s="36" t="str">
        <f t="shared" si="3974"/>
        <v>b</v>
      </c>
      <c r="C16584" s="42">
        <v>5</v>
      </c>
      <c r="D16584" s="42"/>
      <c r="F16584" s="343" t="s">
        <v>598</v>
      </c>
      <c r="G16584" s="48" t="s">
        <v>179</v>
      </c>
      <c r="H16584" s="101"/>
      <c r="I16584" s="97">
        <f t="shared" si="3975"/>
        <v>0</v>
      </c>
      <c r="J16584" s="102"/>
      <c r="K16584" s="102"/>
      <c r="L16584" s="97">
        <f t="shared" si="3976"/>
        <v>0</v>
      </c>
      <c r="M16584" s="102"/>
      <c r="N16584" s="102"/>
      <c r="R16584" s="352">
        <f>L16814-[1]გადასახდელები!L15204</f>
        <v>0</v>
      </c>
    </row>
    <row r="16585" spans="2:18" ht="20.25" hidden="1">
      <c r="B16585" s="36" t="str">
        <f t="shared" si="3974"/>
        <v>b</v>
      </c>
      <c r="C16585" s="42">
        <v>4</v>
      </c>
      <c r="D16585" s="42"/>
      <c r="F16585" s="342" t="s">
        <v>534</v>
      </c>
      <c r="G16585" s="47" t="s">
        <v>180</v>
      </c>
      <c r="H16585" s="93">
        <f>H16586+H16587+H16588+H16589+H16601+H16605+H16606+H16607+H16608+H16609+H16610+H16611+H16619+H16620</f>
        <v>0</v>
      </c>
      <c r="I16585" s="94">
        <f t="shared" si="3975"/>
        <v>0</v>
      </c>
      <c r="J16585" s="95">
        <f>J16586+J16587+J16588+J16589+J16601+J16605+J16606+J16607+J16608+J16609+J16610+J16611+J16619+J16620</f>
        <v>0</v>
      </c>
      <c r="K16585" s="95">
        <f>K16586+K16587+K16588+K16589+K16601+K16605+K16606+K16607+K16608+K16609+K16610+K16611+K16619+K16620</f>
        <v>0</v>
      </c>
      <c r="L16585" s="94">
        <f t="shared" si="3976"/>
        <v>0</v>
      </c>
      <c r="M16585" s="95">
        <f>M16586+M16587+M16588+M16589+M16601+M16605+M16606+M16607+M16608+M16609+M16610+M16611+M16619+M16620</f>
        <v>0</v>
      </c>
      <c r="N16585" s="95">
        <f>N16586+N16587+N16588+N16589+N16601+N16605+N16606+N16607+N16608+N16609+N16610+N16611+N16619+N16620</f>
        <v>0</v>
      </c>
      <c r="O16585" s="82" t="s">
        <v>146</v>
      </c>
      <c r="R16585" s="352">
        <f>L16815-[1]გადასახდელები!L15205</f>
        <v>0</v>
      </c>
    </row>
    <row r="16586" spans="2:18" ht="60" hidden="1">
      <c r="B16586" s="36" t="str">
        <f t="shared" si="3974"/>
        <v>b</v>
      </c>
      <c r="C16586" s="42">
        <v>5</v>
      </c>
      <c r="D16586" s="42"/>
      <c r="F16586" s="343" t="s">
        <v>535</v>
      </c>
      <c r="G16586" s="48" t="s">
        <v>229</v>
      </c>
      <c r="H16586" s="101"/>
      <c r="I16586" s="97">
        <f t="shared" si="3975"/>
        <v>0</v>
      </c>
      <c r="J16586" s="102"/>
      <c r="K16586" s="102"/>
      <c r="L16586" s="97">
        <f t="shared" si="3976"/>
        <v>0</v>
      </c>
      <c r="M16586" s="102"/>
      <c r="N16586" s="102"/>
      <c r="R16586" s="352">
        <f>L16816-[1]გადასახდელები!L15206</f>
        <v>0</v>
      </c>
    </row>
    <row r="16587" spans="2:18" ht="30" hidden="1">
      <c r="B16587" s="36" t="str">
        <f t="shared" si="3974"/>
        <v>b</v>
      </c>
      <c r="C16587" s="42">
        <v>5</v>
      </c>
      <c r="D16587" s="42"/>
      <c r="F16587" s="343" t="s">
        <v>599</v>
      </c>
      <c r="G16587" s="49" t="s">
        <v>196</v>
      </c>
      <c r="H16587" s="101"/>
      <c r="I16587" s="97">
        <f t="shared" si="3975"/>
        <v>0</v>
      </c>
      <c r="J16587" s="102"/>
      <c r="K16587" s="102"/>
      <c r="L16587" s="97">
        <f t="shared" si="3976"/>
        <v>0</v>
      </c>
      <c r="M16587" s="102"/>
      <c r="N16587" s="102"/>
      <c r="R16587" s="352">
        <f>L16817-[1]გადასახდელები!L15207</f>
        <v>0</v>
      </c>
    </row>
    <row r="16588" spans="2:18" ht="75" hidden="1">
      <c r="B16588" s="36" t="str">
        <f t="shared" si="3974"/>
        <v>b</v>
      </c>
      <c r="C16588" s="42">
        <v>5</v>
      </c>
      <c r="D16588" s="42"/>
      <c r="F16588" s="343" t="s">
        <v>536</v>
      </c>
      <c r="G16588" s="49" t="s">
        <v>230</v>
      </c>
      <c r="H16588" s="101"/>
      <c r="I16588" s="97">
        <f t="shared" si="3975"/>
        <v>0</v>
      </c>
      <c r="J16588" s="102"/>
      <c r="K16588" s="102"/>
      <c r="L16588" s="97">
        <f t="shared" si="3976"/>
        <v>0</v>
      </c>
      <c r="M16588" s="102"/>
      <c r="N16588" s="102"/>
      <c r="R16588" s="352">
        <f>L16818-[1]გადასახდელები!L15208</f>
        <v>0</v>
      </c>
    </row>
    <row r="16589" spans="2:18" ht="30" hidden="1">
      <c r="B16589" s="36" t="str">
        <f t="shared" si="3974"/>
        <v>b</v>
      </c>
      <c r="C16589" s="42">
        <v>5</v>
      </c>
      <c r="D16589" s="42"/>
      <c r="F16589" s="342" t="s">
        <v>537</v>
      </c>
      <c r="G16589" s="48" t="s">
        <v>195</v>
      </c>
      <c r="H16589" s="96">
        <f>SUM(H16590:H16600)</f>
        <v>0</v>
      </c>
      <c r="I16589" s="97">
        <f t="shared" si="3975"/>
        <v>0</v>
      </c>
      <c r="J16589" s="98">
        <f>SUM(J16590:J16600)</f>
        <v>0</v>
      </c>
      <c r="K16589" s="98">
        <f>SUM(K16590:K16600)</f>
        <v>0</v>
      </c>
      <c r="L16589" s="97">
        <f t="shared" si="3976"/>
        <v>0</v>
      </c>
      <c r="M16589" s="98">
        <f>SUM(M16590:M16600)</f>
        <v>0</v>
      </c>
      <c r="N16589" s="98">
        <f>SUM(N16590:N16600)</f>
        <v>0</v>
      </c>
      <c r="O16589" s="82" t="s">
        <v>146</v>
      </c>
      <c r="R16589" s="352">
        <f>L16819-[1]გადასახდელები!L15209</f>
        <v>0</v>
      </c>
    </row>
    <row r="16590" spans="2:18" hidden="1">
      <c r="B16590" s="36" t="str">
        <f t="shared" si="3974"/>
        <v>b</v>
      </c>
      <c r="C16590" s="42">
        <v>6</v>
      </c>
      <c r="D16590" s="42"/>
      <c r="F16590" s="343" t="s">
        <v>600</v>
      </c>
      <c r="G16590" s="45" t="s">
        <v>181</v>
      </c>
      <c r="H16590" s="106"/>
      <c r="I16590" s="105">
        <f t="shared" si="3975"/>
        <v>0</v>
      </c>
      <c r="J16590" s="107"/>
      <c r="K16590" s="107"/>
      <c r="L16590" s="105">
        <f t="shared" si="3976"/>
        <v>0</v>
      </c>
      <c r="M16590" s="107"/>
      <c r="N16590" s="107"/>
      <c r="R16590" s="352">
        <f>L16820-[1]გადასახდელები!L15210</f>
        <v>0</v>
      </c>
    </row>
    <row r="16591" spans="2:18" hidden="1">
      <c r="B16591" s="36" t="str">
        <f t="shared" si="3974"/>
        <v>b</v>
      </c>
      <c r="C16591" s="42">
        <v>6</v>
      </c>
      <c r="D16591" s="42"/>
      <c r="F16591" s="343" t="s">
        <v>601</v>
      </c>
      <c r="G16591" s="45" t="s">
        <v>182</v>
      </c>
      <c r="H16591" s="106"/>
      <c r="I16591" s="105">
        <f t="shared" si="3975"/>
        <v>0</v>
      </c>
      <c r="J16591" s="107"/>
      <c r="K16591" s="107"/>
      <c r="L16591" s="105">
        <f t="shared" si="3976"/>
        <v>0</v>
      </c>
      <c r="M16591" s="107"/>
      <c r="N16591" s="107"/>
      <c r="R16591" s="352">
        <f>L16821-[1]გადასახდელები!L15211</f>
        <v>0</v>
      </c>
    </row>
    <row r="16592" spans="2:18" hidden="1">
      <c r="B16592" s="36" t="str">
        <f t="shared" si="3974"/>
        <v>b</v>
      </c>
      <c r="C16592" s="42">
        <v>6</v>
      </c>
      <c r="D16592" s="42"/>
      <c r="F16592" s="343" t="s">
        <v>602</v>
      </c>
      <c r="G16592" s="45" t="s">
        <v>183</v>
      </c>
      <c r="H16592" s="106"/>
      <c r="I16592" s="105">
        <f t="shared" si="3975"/>
        <v>0</v>
      </c>
      <c r="J16592" s="107"/>
      <c r="K16592" s="107"/>
      <c r="L16592" s="105">
        <f t="shared" si="3976"/>
        <v>0</v>
      </c>
      <c r="M16592" s="107"/>
      <c r="N16592" s="107"/>
      <c r="R16592" s="352">
        <f>L16822-[1]გადასახდელები!L15212</f>
        <v>0</v>
      </c>
    </row>
    <row r="16593" spans="2:18" hidden="1">
      <c r="B16593" s="36" t="str">
        <f t="shared" si="3974"/>
        <v>b</v>
      </c>
      <c r="C16593" s="42">
        <v>6</v>
      </c>
      <c r="D16593" s="42"/>
      <c r="F16593" s="343" t="s">
        <v>603</v>
      </c>
      <c r="G16593" s="45" t="s">
        <v>184</v>
      </c>
      <c r="H16593" s="106"/>
      <c r="I16593" s="105">
        <f t="shared" si="3975"/>
        <v>0</v>
      </c>
      <c r="J16593" s="107"/>
      <c r="K16593" s="107"/>
      <c r="L16593" s="105">
        <f t="shared" si="3976"/>
        <v>0</v>
      </c>
      <c r="M16593" s="107"/>
      <c r="N16593" s="107"/>
      <c r="R16593" s="352">
        <f>L16823-[1]გადასახდელები!L15213</f>
        <v>0</v>
      </c>
    </row>
    <row r="16594" spans="2:18" hidden="1">
      <c r="B16594" s="36" t="str">
        <f t="shared" si="3974"/>
        <v>b</v>
      </c>
      <c r="C16594" s="42">
        <v>6</v>
      </c>
      <c r="D16594" s="42"/>
      <c r="F16594" s="343" t="s">
        <v>538</v>
      </c>
      <c r="G16594" s="45" t="s">
        <v>185</v>
      </c>
      <c r="H16594" s="106"/>
      <c r="I16594" s="105">
        <f t="shared" si="3975"/>
        <v>0</v>
      </c>
      <c r="J16594" s="107"/>
      <c r="K16594" s="107"/>
      <c r="L16594" s="105">
        <f t="shared" si="3976"/>
        <v>0</v>
      </c>
      <c r="M16594" s="107"/>
      <c r="N16594" s="107"/>
      <c r="R16594" s="352">
        <f>L16824-[1]გადასახდელები!L15214</f>
        <v>0</v>
      </c>
    </row>
    <row r="16595" spans="2:18" hidden="1">
      <c r="B16595" s="36" t="str">
        <f t="shared" si="3974"/>
        <v>b</v>
      </c>
      <c r="C16595" s="42">
        <v>6</v>
      </c>
      <c r="D16595" s="42"/>
      <c r="F16595" s="343" t="s">
        <v>604</v>
      </c>
      <c r="G16595" s="45" t="s">
        <v>186</v>
      </c>
      <c r="H16595" s="106"/>
      <c r="I16595" s="105">
        <f t="shared" si="3975"/>
        <v>0</v>
      </c>
      <c r="J16595" s="107"/>
      <c r="K16595" s="107"/>
      <c r="L16595" s="105">
        <f t="shared" si="3976"/>
        <v>0</v>
      </c>
      <c r="M16595" s="107"/>
      <c r="N16595" s="107"/>
      <c r="R16595" s="352">
        <f>L16825-[1]გადასახდელები!L15215</f>
        <v>0</v>
      </c>
    </row>
    <row r="16596" spans="2:18" hidden="1">
      <c r="B16596" s="36" t="str">
        <f t="shared" si="3974"/>
        <v>b</v>
      </c>
      <c r="C16596" s="42">
        <v>6</v>
      </c>
      <c r="D16596" s="42"/>
      <c r="F16596" s="343" t="s">
        <v>605</v>
      </c>
      <c r="G16596" s="45" t="s">
        <v>187</v>
      </c>
      <c r="H16596" s="106"/>
      <c r="I16596" s="105">
        <f t="shared" si="3975"/>
        <v>0</v>
      </c>
      <c r="J16596" s="107"/>
      <c r="K16596" s="107"/>
      <c r="L16596" s="105">
        <f t="shared" si="3976"/>
        <v>0</v>
      </c>
      <c r="M16596" s="107"/>
      <c r="N16596" s="107"/>
      <c r="R16596" s="352">
        <f>L16826-[1]გადასახდელები!L15216</f>
        <v>0</v>
      </c>
    </row>
    <row r="16597" spans="2:18" hidden="1">
      <c r="B16597" s="36" t="str">
        <f t="shared" si="3974"/>
        <v>b</v>
      </c>
      <c r="C16597" s="42">
        <v>6</v>
      </c>
      <c r="D16597" s="42"/>
      <c r="F16597" s="343" t="s">
        <v>606</v>
      </c>
      <c r="G16597" s="45" t="s">
        <v>188</v>
      </c>
      <c r="H16597" s="106"/>
      <c r="I16597" s="105">
        <f t="shared" si="3975"/>
        <v>0</v>
      </c>
      <c r="J16597" s="107"/>
      <c r="K16597" s="107"/>
      <c r="L16597" s="105">
        <f t="shared" si="3976"/>
        <v>0</v>
      </c>
      <c r="M16597" s="107"/>
      <c r="N16597" s="107"/>
      <c r="R16597" s="352">
        <f>L16827-[1]გადასახდელები!L15217</f>
        <v>0</v>
      </c>
    </row>
    <row r="16598" spans="2:18" hidden="1">
      <c r="B16598" s="36" t="str">
        <f t="shared" si="3974"/>
        <v>b</v>
      </c>
      <c r="C16598" s="42">
        <v>6</v>
      </c>
      <c r="D16598" s="42"/>
      <c r="F16598" s="343" t="s">
        <v>607</v>
      </c>
      <c r="G16598" s="45" t="s">
        <v>189</v>
      </c>
      <c r="H16598" s="106"/>
      <c r="I16598" s="105">
        <f t="shared" si="3975"/>
        <v>0</v>
      </c>
      <c r="J16598" s="107"/>
      <c r="K16598" s="107"/>
      <c r="L16598" s="105">
        <f t="shared" si="3976"/>
        <v>0</v>
      </c>
      <c r="M16598" s="107"/>
      <c r="N16598" s="107"/>
      <c r="R16598" s="352">
        <f>L16828-[1]გადასახდელები!L15218</f>
        <v>0</v>
      </c>
    </row>
    <row r="16599" spans="2:18" ht="30" hidden="1">
      <c r="B16599" s="36" t="str">
        <f t="shared" si="3974"/>
        <v>b</v>
      </c>
      <c r="C16599" s="42">
        <v>6</v>
      </c>
      <c r="D16599" s="42"/>
      <c r="F16599" s="343" t="s">
        <v>608</v>
      </c>
      <c r="G16599" s="45" t="s">
        <v>190</v>
      </c>
      <c r="H16599" s="106"/>
      <c r="I16599" s="105">
        <f t="shared" si="3975"/>
        <v>0</v>
      </c>
      <c r="J16599" s="107"/>
      <c r="K16599" s="107"/>
      <c r="L16599" s="105">
        <f t="shared" si="3976"/>
        <v>0</v>
      </c>
      <c r="M16599" s="107"/>
      <c r="N16599" s="107"/>
      <c r="R16599" s="352">
        <f>L16829-[1]გადასახდელები!L15219</f>
        <v>0</v>
      </c>
    </row>
    <row r="16600" spans="2:18" ht="45" hidden="1">
      <c r="B16600" s="36" t="str">
        <f t="shared" si="3974"/>
        <v>b</v>
      </c>
      <c r="C16600" s="42">
        <v>6</v>
      </c>
      <c r="D16600" s="42"/>
      <c r="F16600" s="343" t="s">
        <v>539</v>
      </c>
      <c r="G16600" s="45" t="s">
        <v>231</v>
      </c>
      <c r="H16600" s="106"/>
      <c r="I16600" s="105">
        <f t="shared" si="3975"/>
        <v>0</v>
      </c>
      <c r="J16600" s="107"/>
      <c r="K16600" s="107"/>
      <c r="L16600" s="105">
        <f t="shared" si="3976"/>
        <v>0</v>
      </c>
      <c r="M16600" s="107"/>
      <c r="N16600" s="107"/>
      <c r="R16600" s="352">
        <f>L16830-[1]გადასახდელები!L15220</f>
        <v>0</v>
      </c>
    </row>
    <row r="16601" spans="2:18" ht="30" hidden="1">
      <c r="B16601" s="36" t="str">
        <f t="shared" si="3974"/>
        <v>b</v>
      </c>
      <c r="C16601" s="42">
        <v>5</v>
      </c>
      <c r="D16601" s="42"/>
      <c r="F16601" s="342" t="s">
        <v>609</v>
      </c>
      <c r="G16601" s="48" t="s">
        <v>197</v>
      </c>
      <c r="H16601" s="96">
        <f>SUM(H16602:H16604)</f>
        <v>0</v>
      </c>
      <c r="I16601" s="97">
        <f t="shared" si="3975"/>
        <v>0</v>
      </c>
      <c r="J16601" s="98">
        <f>SUM(J16602:J16604)</f>
        <v>0</v>
      </c>
      <c r="K16601" s="98">
        <f>SUM(K16602:K16604)</f>
        <v>0</v>
      </c>
      <c r="L16601" s="97">
        <f t="shared" si="3976"/>
        <v>0</v>
      </c>
      <c r="M16601" s="98">
        <f>SUM(M16602:M16604)</f>
        <v>0</v>
      </c>
      <c r="N16601" s="98">
        <f>SUM(N16602:N16604)</f>
        <v>0</v>
      </c>
      <c r="O16601" s="82" t="s">
        <v>146</v>
      </c>
      <c r="R16601" s="352">
        <f>L16831-[1]გადასახდელები!L15221</f>
        <v>0</v>
      </c>
    </row>
    <row r="16602" spans="2:18" hidden="1">
      <c r="B16602" s="36" t="str">
        <f t="shared" si="3974"/>
        <v>b</v>
      </c>
      <c r="C16602" s="42">
        <v>6</v>
      </c>
      <c r="D16602" s="42"/>
      <c r="F16602" s="343" t="s">
        <v>610</v>
      </c>
      <c r="G16602" s="45" t="s">
        <v>191</v>
      </c>
      <c r="H16602" s="106"/>
      <c r="I16602" s="105">
        <f t="shared" si="3975"/>
        <v>0</v>
      </c>
      <c r="J16602" s="107"/>
      <c r="K16602" s="107"/>
      <c r="L16602" s="105">
        <f t="shared" si="3976"/>
        <v>0</v>
      </c>
      <c r="M16602" s="107"/>
      <c r="N16602" s="107"/>
      <c r="R16602" s="352">
        <f>L16832-[1]გადასახდელები!L15222</f>
        <v>0</v>
      </c>
    </row>
    <row r="16603" spans="2:18" hidden="1">
      <c r="B16603" s="36" t="str">
        <f t="shared" si="3974"/>
        <v>b</v>
      </c>
      <c r="C16603" s="42">
        <v>6</v>
      </c>
      <c r="D16603" s="42"/>
      <c r="F16603" s="343" t="s">
        <v>611</v>
      </c>
      <c r="G16603" s="45" t="s">
        <v>192</v>
      </c>
      <c r="H16603" s="106"/>
      <c r="I16603" s="105">
        <f t="shared" si="3975"/>
        <v>0</v>
      </c>
      <c r="J16603" s="107"/>
      <c r="K16603" s="107"/>
      <c r="L16603" s="105">
        <f t="shared" si="3976"/>
        <v>0</v>
      </c>
      <c r="M16603" s="107"/>
      <c r="N16603" s="107"/>
      <c r="R16603" s="352">
        <f>L16833-[1]გადასახდელები!L15223</f>
        <v>0</v>
      </c>
    </row>
    <row r="16604" spans="2:18" ht="45" hidden="1">
      <c r="B16604" s="36" t="str">
        <f t="shared" si="3974"/>
        <v>b</v>
      </c>
      <c r="C16604" s="42">
        <v>6</v>
      </c>
      <c r="D16604" s="42"/>
      <c r="F16604" s="343" t="s">
        <v>612</v>
      </c>
      <c r="G16604" s="45" t="s">
        <v>232</v>
      </c>
      <c r="H16604" s="106"/>
      <c r="I16604" s="105">
        <f t="shared" si="3975"/>
        <v>0</v>
      </c>
      <c r="J16604" s="107"/>
      <c r="K16604" s="107"/>
      <c r="L16604" s="105">
        <f t="shared" si="3976"/>
        <v>0</v>
      </c>
      <c r="M16604" s="107"/>
      <c r="N16604" s="107"/>
      <c r="R16604" s="352">
        <f>L16834-[1]გადასახდელები!L15224</f>
        <v>0</v>
      </c>
    </row>
    <row r="16605" spans="2:18" ht="30" hidden="1">
      <c r="B16605" s="36" t="str">
        <f t="shared" si="3974"/>
        <v>b</v>
      </c>
      <c r="C16605" s="42">
        <v>5</v>
      </c>
      <c r="D16605" s="42"/>
      <c r="F16605" s="343" t="s">
        <v>613</v>
      </c>
      <c r="G16605" s="48" t="s">
        <v>233</v>
      </c>
      <c r="H16605" s="101"/>
      <c r="I16605" s="97">
        <f t="shared" si="3975"/>
        <v>0</v>
      </c>
      <c r="J16605" s="102"/>
      <c r="K16605" s="102"/>
      <c r="L16605" s="97">
        <f t="shared" si="3976"/>
        <v>0</v>
      </c>
      <c r="M16605" s="102"/>
      <c r="N16605" s="102"/>
      <c r="R16605" s="352">
        <f>L16835-[1]გადასახდელები!L15225</f>
        <v>0</v>
      </c>
    </row>
    <row r="16606" spans="2:18" ht="30" hidden="1">
      <c r="B16606" s="36" t="str">
        <f t="shared" si="3974"/>
        <v>b</v>
      </c>
      <c r="C16606" s="42">
        <v>5</v>
      </c>
      <c r="D16606" s="42"/>
      <c r="F16606" s="343" t="s">
        <v>614</v>
      </c>
      <c r="G16606" s="50" t="s">
        <v>367</v>
      </c>
      <c r="H16606" s="101"/>
      <c r="I16606" s="97">
        <f t="shared" si="3975"/>
        <v>0</v>
      </c>
      <c r="J16606" s="102"/>
      <c r="K16606" s="102"/>
      <c r="L16606" s="97">
        <f t="shared" si="3976"/>
        <v>0</v>
      </c>
      <c r="M16606" s="102"/>
      <c r="N16606" s="102"/>
      <c r="R16606" s="352">
        <f>L16836-[1]გადასახდელები!L15226</f>
        <v>0</v>
      </c>
    </row>
    <row r="16607" spans="2:18" ht="30" hidden="1">
      <c r="B16607" s="36" t="str">
        <f t="shared" si="3974"/>
        <v>b</v>
      </c>
      <c r="C16607" s="42">
        <v>5</v>
      </c>
      <c r="D16607" s="42"/>
      <c r="F16607" s="343" t="s">
        <v>540</v>
      </c>
      <c r="G16607" s="48" t="s">
        <v>234</v>
      </c>
      <c r="H16607" s="101"/>
      <c r="I16607" s="97">
        <f t="shared" si="3975"/>
        <v>0</v>
      </c>
      <c r="J16607" s="102"/>
      <c r="K16607" s="102"/>
      <c r="L16607" s="97">
        <f t="shared" si="3976"/>
        <v>0</v>
      </c>
      <c r="M16607" s="102"/>
      <c r="N16607" s="102"/>
      <c r="R16607" s="352">
        <f>L16837-[1]გადასახდელები!L15227</f>
        <v>0</v>
      </c>
    </row>
    <row r="16608" spans="2:18" ht="60" hidden="1">
      <c r="B16608" s="36" t="str">
        <f t="shared" si="3974"/>
        <v>b</v>
      </c>
      <c r="C16608" s="42">
        <v>5</v>
      </c>
      <c r="D16608" s="42"/>
      <c r="F16608" s="343" t="s">
        <v>541</v>
      </c>
      <c r="G16608" s="48" t="s">
        <v>235</v>
      </c>
      <c r="H16608" s="101"/>
      <c r="I16608" s="97">
        <f t="shared" si="3975"/>
        <v>0</v>
      </c>
      <c r="J16608" s="102"/>
      <c r="K16608" s="102"/>
      <c r="L16608" s="97">
        <f t="shared" si="3976"/>
        <v>0</v>
      </c>
      <c r="M16608" s="102"/>
      <c r="N16608" s="102"/>
      <c r="R16608" s="352">
        <f>L16838-[1]გადასახდელები!L15228</f>
        <v>0</v>
      </c>
    </row>
    <row r="16609" spans="2:18" hidden="1">
      <c r="B16609" s="36" t="str">
        <f t="shared" si="3974"/>
        <v>b</v>
      </c>
      <c r="C16609" s="42">
        <v>5</v>
      </c>
      <c r="D16609" s="42"/>
      <c r="F16609" s="343" t="s">
        <v>542</v>
      </c>
      <c r="G16609" s="48" t="s">
        <v>236</v>
      </c>
      <c r="H16609" s="101"/>
      <c r="I16609" s="97">
        <f t="shared" si="3975"/>
        <v>0</v>
      </c>
      <c r="J16609" s="102"/>
      <c r="K16609" s="102"/>
      <c r="L16609" s="97">
        <f t="shared" si="3976"/>
        <v>0</v>
      </c>
      <c r="M16609" s="102"/>
      <c r="N16609" s="102"/>
      <c r="R16609" s="352">
        <f>L16839-[1]გადასახდელები!L15229</f>
        <v>0</v>
      </c>
    </row>
    <row r="16610" spans="2:18" hidden="1">
      <c r="B16610" s="36" t="str">
        <f t="shared" si="3974"/>
        <v>b</v>
      </c>
      <c r="C16610" s="42">
        <v>5</v>
      </c>
      <c r="D16610" s="42"/>
      <c r="F16610" s="343" t="s">
        <v>543</v>
      </c>
      <c r="G16610" s="48" t="s">
        <v>237</v>
      </c>
      <c r="H16610" s="101"/>
      <c r="I16610" s="97">
        <f t="shared" si="3975"/>
        <v>0</v>
      </c>
      <c r="J16610" s="102"/>
      <c r="K16610" s="102"/>
      <c r="L16610" s="97">
        <f t="shared" si="3976"/>
        <v>0</v>
      </c>
      <c r="M16610" s="102"/>
      <c r="N16610" s="102"/>
      <c r="R16610" s="352">
        <f>L16840-[1]გადასახდელები!L15230</f>
        <v>0</v>
      </c>
    </row>
    <row r="16611" spans="2:18" ht="20.25" hidden="1">
      <c r="B16611" s="36" t="str">
        <f t="shared" si="3974"/>
        <v>b</v>
      </c>
      <c r="C16611" s="42">
        <v>5</v>
      </c>
      <c r="D16611" s="42"/>
      <c r="F16611" s="342" t="s">
        <v>544</v>
      </c>
      <c r="G16611" s="48" t="s">
        <v>238</v>
      </c>
      <c r="H16611" s="96">
        <f>SUM(H16612:H16618)</f>
        <v>0</v>
      </c>
      <c r="I16611" s="97">
        <f t="shared" si="3975"/>
        <v>0</v>
      </c>
      <c r="J16611" s="98">
        <f>SUM(J16612:J16618)</f>
        <v>0</v>
      </c>
      <c r="K16611" s="98">
        <f>SUM(K16612:K16618)</f>
        <v>0</v>
      </c>
      <c r="L16611" s="97">
        <f t="shared" si="3976"/>
        <v>0</v>
      </c>
      <c r="M16611" s="98">
        <f>SUM(M16612:M16618)</f>
        <v>0</v>
      </c>
      <c r="N16611" s="98">
        <f>SUM(N16612:N16618)</f>
        <v>0</v>
      </c>
      <c r="O16611" s="82" t="s">
        <v>146</v>
      </c>
      <c r="R16611" s="352">
        <f>L16841-[1]გადასახდელები!L15231</f>
        <v>0</v>
      </c>
    </row>
    <row r="16612" spans="2:18" hidden="1">
      <c r="B16612" s="36" t="str">
        <f t="shared" si="3974"/>
        <v>b</v>
      </c>
      <c r="C16612" s="42">
        <v>6</v>
      </c>
      <c r="D16612" s="42"/>
      <c r="F16612" s="343" t="s">
        <v>545</v>
      </c>
      <c r="G16612" s="45" t="s">
        <v>198</v>
      </c>
      <c r="H16612" s="106"/>
      <c r="I16612" s="105">
        <f t="shared" si="3975"/>
        <v>0</v>
      </c>
      <c r="J16612" s="107"/>
      <c r="K16612" s="107"/>
      <c r="L16612" s="105">
        <f t="shared" si="3976"/>
        <v>0</v>
      </c>
      <c r="M16612" s="107"/>
      <c r="N16612" s="107"/>
      <c r="R16612" s="352">
        <f>L16842-[1]გადასახდელები!L15232</f>
        <v>0</v>
      </c>
    </row>
    <row r="16613" spans="2:18" hidden="1">
      <c r="B16613" s="36" t="str">
        <f t="shared" si="3974"/>
        <v>b</v>
      </c>
      <c r="C16613" s="42">
        <v>6</v>
      </c>
      <c r="D16613" s="42"/>
      <c r="F16613" s="343" t="s">
        <v>546</v>
      </c>
      <c r="G16613" s="45" t="s">
        <v>199</v>
      </c>
      <c r="H16613" s="106"/>
      <c r="I16613" s="105">
        <f t="shared" si="3975"/>
        <v>0</v>
      </c>
      <c r="J16613" s="107"/>
      <c r="K16613" s="107"/>
      <c r="L16613" s="105">
        <f t="shared" si="3976"/>
        <v>0</v>
      </c>
      <c r="M16613" s="107"/>
      <c r="N16613" s="107"/>
      <c r="R16613" s="352">
        <f>L16843-[1]გადასახდელები!L15233</f>
        <v>0</v>
      </c>
    </row>
    <row r="16614" spans="2:18" hidden="1">
      <c r="B16614" s="36" t="str">
        <f t="shared" si="3974"/>
        <v>b</v>
      </c>
      <c r="C16614" s="42">
        <v>6</v>
      </c>
      <c r="D16614" s="42"/>
      <c r="F16614" s="343" t="s">
        <v>547</v>
      </c>
      <c r="G16614" s="45" t="s">
        <v>200</v>
      </c>
      <c r="H16614" s="106"/>
      <c r="I16614" s="105">
        <f t="shared" si="3975"/>
        <v>0</v>
      </c>
      <c r="J16614" s="107"/>
      <c r="K16614" s="107"/>
      <c r="L16614" s="105">
        <f t="shared" si="3976"/>
        <v>0</v>
      </c>
      <c r="M16614" s="107"/>
      <c r="N16614" s="107"/>
      <c r="R16614" s="352">
        <f>L16844-[1]გადასახდელები!L15234</f>
        <v>0</v>
      </c>
    </row>
    <row r="16615" spans="2:18" hidden="1">
      <c r="B16615" s="36" t="str">
        <f t="shared" si="3974"/>
        <v>b</v>
      </c>
      <c r="C16615" s="42">
        <v>6</v>
      </c>
      <c r="D16615" s="42"/>
      <c r="F16615" s="343" t="s">
        <v>615</v>
      </c>
      <c r="G16615" s="45" t="s">
        <v>201</v>
      </c>
      <c r="H16615" s="106"/>
      <c r="I16615" s="105">
        <f t="shared" si="3975"/>
        <v>0</v>
      </c>
      <c r="J16615" s="107"/>
      <c r="K16615" s="107"/>
      <c r="L16615" s="105">
        <f t="shared" si="3976"/>
        <v>0</v>
      </c>
      <c r="M16615" s="107"/>
      <c r="N16615" s="107"/>
      <c r="R16615" s="352">
        <f>L16845-[1]გადასახდელები!L15235</f>
        <v>0</v>
      </c>
    </row>
    <row r="16616" spans="2:18" ht="30" hidden="1">
      <c r="B16616" s="36" t="str">
        <f t="shared" si="3974"/>
        <v>b</v>
      </c>
      <c r="C16616" s="42">
        <v>6</v>
      </c>
      <c r="D16616" s="42"/>
      <c r="F16616" s="343" t="s">
        <v>548</v>
      </c>
      <c r="G16616" s="45" t="s">
        <v>239</v>
      </c>
      <c r="H16616" s="106"/>
      <c r="I16616" s="105">
        <f t="shared" si="3975"/>
        <v>0</v>
      </c>
      <c r="J16616" s="107"/>
      <c r="K16616" s="107"/>
      <c r="L16616" s="105">
        <f t="shared" si="3976"/>
        <v>0</v>
      </c>
      <c r="M16616" s="107"/>
      <c r="N16616" s="107"/>
      <c r="R16616" s="352">
        <f>L16846-[1]გადასახდელები!L15236</f>
        <v>0</v>
      </c>
    </row>
    <row r="16617" spans="2:18" ht="45" hidden="1">
      <c r="B16617" s="36" t="str">
        <f t="shared" si="3974"/>
        <v>b</v>
      </c>
      <c r="C16617" s="42">
        <v>6</v>
      </c>
      <c r="D16617" s="42"/>
      <c r="F16617" s="343" t="s">
        <v>616</v>
      </c>
      <c r="G16617" s="45" t="s">
        <v>240</v>
      </c>
      <c r="H16617" s="106"/>
      <c r="I16617" s="105">
        <f t="shared" si="3975"/>
        <v>0</v>
      </c>
      <c r="J16617" s="107"/>
      <c r="K16617" s="107"/>
      <c r="L16617" s="105">
        <f t="shared" si="3976"/>
        <v>0</v>
      </c>
      <c r="M16617" s="107"/>
      <c r="N16617" s="107"/>
      <c r="R16617" s="352">
        <f>L16847-[1]გადასახდელები!L15237</f>
        <v>0</v>
      </c>
    </row>
    <row r="16618" spans="2:18" ht="45" hidden="1">
      <c r="B16618" s="36" t="str">
        <f t="shared" si="3974"/>
        <v>b</v>
      </c>
      <c r="C16618" s="42">
        <v>6</v>
      </c>
      <c r="D16618" s="42"/>
      <c r="F16618" s="343" t="s">
        <v>617</v>
      </c>
      <c r="G16618" s="45" t="s">
        <v>241</v>
      </c>
      <c r="H16618" s="106"/>
      <c r="I16618" s="105">
        <f t="shared" si="3975"/>
        <v>0</v>
      </c>
      <c r="J16618" s="107"/>
      <c r="K16618" s="107"/>
      <c r="L16618" s="105">
        <f t="shared" si="3976"/>
        <v>0</v>
      </c>
      <c r="M16618" s="107"/>
      <c r="N16618" s="107"/>
      <c r="R16618" s="352">
        <f>L16848-[1]გადასახდელები!L15238</f>
        <v>0</v>
      </c>
    </row>
    <row r="16619" spans="2:18" ht="45" hidden="1">
      <c r="B16619" s="36" t="str">
        <f t="shared" ref="B16619:B16682" si="3977">IF(H16619+I16619+L16619&gt;0,"a","b")</f>
        <v>b</v>
      </c>
      <c r="C16619" s="42">
        <v>5</v>
      </c>
      <c r="D16619" s="42"/>
      <c r="F16619" s="343" t="s">
        <v>618</v>
      </c>
      <c r="G16619" s="48" t="s">
        <v>242</v>
      </c>
      <c r="H16619" s="109"/>
      <c r="I16619" s="97">
        <f t="shared" si="3975"/>
        <v>0</v>
      </c>
      <c r="J16619" s="110"/>
      <c r="K16619" s="110"/>
      <c r="L16619" s="97">
        <f t="shared" si="3976"/>
        <v>0</v>
      </c>
      <c r="M16619" s="110"/>
      <c r="N16619" s="110"/>
      <c r="R16619" s="352">
        <f>L16849-[1]გადასახდელები!L15239</f>
        <v>0</v>
      </c>
    </row>
    <row r="16620" spans="2:18" ht="30" hidden="1">
      <c r="B16620" s="36" t="str">
        <f t="shared" si="3977"/>
        <v>b</v>
      </c>
      <c r="C16620" s="42">
        <v>5</v>
      </c>
      <c r="D16620" s="42"/>
      <c r="F16620" s="343" t="s">
        <v>549</v>
      </c>
      <c r="G16620" s="48" t="s">
        <v>243</v>
      </c>
      <c r="H16620" s="109"/>
      <c r="I16620" s="97">
        <f t="shared" si="3975"/>
        <v>0</v>
      </c>
      <c r="J16620" s="110"/>
      <c r="K16620" s="110"/>
      <c r="L16620" s="97">
        <f t="shared" si="3976"/>
        <v>0</v>
      </c>
      <c r="M16620" s="110"/>
      <c r="N16620" s="110"/>
      <c r="R16620" s="352">
        <f>L16850-[1]გადასახდელები!L15240</f>
        <v>0</v>
      </c>
    </row>
    <row r="16621" spans="2:18" hidden="1">
      <c r="B16621" s="36" t="str">
        <f t="shared" si="3977"/>
        <v>b</v>
      </c>
      <c r="C16621" s="42">
        <v>4</v>
      </c>
      <c r="D16621" s="42"/>
      <c r="F16621" s="343" t="s">
        <v>550</v>
      </c>
      <c r="G16621" s="47" t="s">
        <v>244</v>
      </c>
      <c r="H16621" s="103"/>
      <c r="I16621" s="108">
        <f t="shared" si="3975"/>
        <v>0</v>
      </c>
      <c r="J16621" s="104"/>
      <c r="K16621" s="104"/>
      <c r="L16621" s="108">
        <f t="shared" si="3976"/>
        <v>0</v>
      </c>
      <c r="M16621" s="104"/>
      <c r="N16621" s="104"/>
      <c r="R16621" s="352">
        <f>L16851-[1]გადასახდელები!L15241</f>
        <v>0</v>
      </c>
    </row>
    <row r="16622" spans="2:18" hidden="1">
      <c r="B16622" s="36" t="str">
        <f t="shared" si="3977"/>
        <v>b</v>
      </c>
      <c r="C16622" s="42">
        <v>4</v>
      </c>
      <c r="D16622" s="42"/>
      <c r="F16622" s="343" t="s">
        <v>619</v>
      </c>
      <c r="G16622" s="47" t="s">
        <v>245</v>
      </c>
      <c r="H16622" s="103"/>
      <c r="I16622" s="108">
        <f t="shared" si="3975"/>
        <v>0</v>
      </c>
      <c r="J16622" s="104"/>
      <c r="K16622" s="104"/>
      <c r="L16622" s="108">
        <f t="shared" si="3976"/>
        <v>0</v>
      </c>
      <c r="M16622" s="104"/>
      <c r="N16622" s="104"/>
      <c r="R16622" s="352">
        <f>L16852-[1]გადასახდელები!L15242</f>
        <v>0</v>
      </c>
    </row>
    <row r="16623" spans="2:18" hidden="1">
      <c r="B16623" s="36" t="str">
        <f t="shared" si="3977"/>
        <v>b</v>
      </c>
      <c r="C16623" s="42">
        <v>4</v>
      </c>
      <c r="D16623" s="42"/>
      <c r="F16623" s="343" t="s">
        <v>620</v>
      </c>
      <c r="G16623" s="47" t="s">
        <v>246</v>
      </c>
      <c r="H16623" s="103"/>
      <c r="I16623" s="108">
        <f t="shared" si="3975"/>
        <v>0</v>
      </c>
      <c r="J16623" s="104"/>
      <c r="K16623" s="104"/>
      <c r="L16623" s="108">
        <f t="shared" si="3976"/>
        <v>0</v>
      </c>
      <c r="M16623" s="104"/>
      <c r="N16623" s="104"/>
      <c r="R16623" s="352">
        <f>L16853-[1]გადასახდელები!L15243</f>
        <v>0</v>
      </c>
    </row>
    <row r="16624" spans="2:18" ht="45" hidden="1">
      <c r="B16624" s="36" t="str">
        <f t="shared" si="3977"/>
        <v>b</v>
      </c>
      <c r="C16624" s="42">
        <v>4</v>
      </c>
      <c r="D16624" s="42"/>
      <c r="F16624" s="343" t="s">
        <v>551</v>
      </c>
      <c r="G16624" s="47" t="s">
        <v>247</v>
      </c>
      <c r="H16624" s="103"/>
      <c r="I16624" s="108">
        <f t="shared" si="3975"/>
        <v>0</v>
      </c>
      <c r="J16624" s="104"/>
      <c r="K16624" s="104"/>
      <c r="L16624" s="108">
        <f t="shared" si="3976"/>
        <v>0</v>
      </c>
      <c r="M16624" s="104"/>
      <c r="N16624" s="104"/>
      <c r="R16624" s="352">
        <f>L16854-[1]გადასახდელები!L15244</f>
        <v>0</v>
      </c>
    </row>
    <row r="16625" spans="2:18" ht="45" hidden="1">
      <c r="B16625" s="36" t="str">
        <f t="shared" si="3977"/>
        <v>b</v>
      </c>
      <c r="C16625" s="42">
        <v>4</v>
      </c>
      <c r="D16625" s="42"/>
      <c r="F16625" s="342" t="s">
        <v>552</v>
      </c>
      <c r="G16625" s="47" t="s">
        <v>248</v>
      </c>
      <c r="H16625" s="93">
        <f>SUM(H16626:H16631)</f>
        <v>0</v>
      </c>
      <c r="I16625" s="94">
        <f t="shared" si="3975"/>
        <v>0</v>
      </c>
      <c r="J16625" s="95">
        <f>SUM(J16626:J16631)</f>
        <v>0</v>
      </c>
      <c r="K16625" s="95">
        <f>SUM(K16626:K16631)</f>
        <v>0</v>
      </c>
      <c r="L16625" s="94">
        <f t="shared" si="3976"/>
        <v>0</v>
      </c>
      <c r="M16625" s="95">
        <f>SUM(M16626:M16631)</f>
        <v>0</v>
      </c>
      <c r="N16625" s="95">
        <f>SUM(N16626:N16631)</f>
        <v>0</v>
      </c>
      <c r="O16625" s="82" t="s">
        <v>146</v>
      </c>
      <c r="R16625" s="352">
        <f>L16855-[1]გადასახდელები!L15245</f>
        <v>0</v>
      </c>
    </row>
    <row r="16626" spans="2:18" hidden="1">
      <c r="B16626" s="36" t="str">
        <f t="shared" si="3977"/>
        <v>b</v>
      </c>
      <c r="C16626" s="42">
        <v>5</v>
      </c>
      <c r="D16626" s="42"/>
      <c r="F16626" s="343" t="s">
        <v>553</v>
      </c>
      <c r="G16626" s="48" t="s">
        <v>249</v>
      </c>
      <c r="H16626" s="109"/>
      <c r="I16626" s="97">
        <f t="shared" si="3975"/>
        <v>0</v>
      </c>
      <c r="J16626" s="110"/>
      <c r="K16626" s="110"/>
      <c r="L16626" s="97">
        <f t="shared" si="3976"/>
        <v>0</v>
      </c>
      <c r="M16626" s="110"/>
      <c r="N16626" s="110"/>
      <c r="Q16626" s="17">
        <f>82+55</f>
        <v>137</v>
      </c>
      <c r="R16626" s="352">
        <f>L16856-[1]გადასახდელები!L15246</f>
        <v>0</v>
      </c>
    </row>
    <row r="16627" spans="2:18" hidden="1">
      <c r="B16627" s="36" t="str">
        <f t="shared" si="3977"/>
        <v>b</v>
      </c>
      <c r="C16627" s="42">
        <v>5</v>
      </c>
      <c r="D16627" s="42"/>
      <c r="F16627" s="343" t="s">
        <v>554</v>
      </c>
      <c r="G16627" s="48" t="s">
        <v>250</v>
      </c>
      <c r="H16627" s="109"/>
      <c r="I16627" s="97">
        <f t="shared" si="3975"/>
        <v>0</v>
      </c>
      <c r="J16627" s="110"/>
      <c r="K16627" s="110"/>
      <c r="L16627" s="97">
        <f t="shared" si="3976"/>
        <v>0</v>
      </c>
      <c r="M16627" s="110"/>
      <c r="N16627" s="110"/>
      <c r="R16627" s="352">
        <f>L16857-[1]გადასახდელები!L15247</f>
        <v>0</v>
      </c>
    </row>
    <row r="16628" spans="2:18" ht="30" hidden="1">
      <c r="B16628" s="36" t="str">
        <f t="shared" si="3977"/>
        <v>b</v>
      </c>
      <c r="C16628" s="42">
        <v>5</v>
      </c>
      <c r="D16628" s="42"/>
      <c r="F16628" s="343" t="s">
        <v>555</v>
      </c>
      <c r="G16628" s="48" t="s">
        <v>251</v>
      </c>
      <c r="H16628" s="109"/>
      <c r="I16628" s="97">
        <f t="shared" si="3975"/>
        <v>0</v>
      </c>
      <c r="J16628" s="110"/>
      <c r="K16628" s="110"/>
      <c r="L16628" s="97">
        <f t="shared" si="3976"/>
        <v>0</v>
      </c>
      <c r="M16628" s="110"/>
      <c r="N16628" s="110"/>
      <c r="R16628" s="352">
        <f>L16858-[1]გადასახდელები!L15248</f>
        <v>0</v>
      </c>
    </row>
    <row r="16629" spans="2:18" ht="30" hidden="1">
      <c r="B16629" s="36" t="str">
        <f t="shared" si="3977"/>
        <v>b</v>
      </c>
      <c r="C16629" s="42">
        <v>5</v>
      </c>
      <c r="D16629" s="42"/>
      <c r="F16629" s="343" t="s">
        <v>621</v>
      </c>
      <c r="G16629" s="48" t="s">
        <v>252</v>
      </c>
      <c r="H16629" s="109"/>
      <c r="I16629" s="97">
        <f t="shared" si="3975"/>
        <v>0</v>
      </c>
      <c r="J16629" s="110"/>
      <c r="K16629" s="110"/>
      <c r="L16629" s="97">
        <f t="shared" si="3976"/>
        <v>0</v>
      </c>
      <c r="M16629" s="110"/>
      <c r="N16629" s="110"/>
      <c r="R16629" s="352">
        <f>L16859-[1]გადასახდელები!L15249</f>
        <v>0</v>
      </c>
    </row>
    <row r="16630" spans="2:18" ht="30" hidden="1">
      <c r="B16630" s="36" t="str">
        <f t="shared" si="3977"/>
        <v>b</v>
      </c>
      <c r="C16630" s="42">
        <v>5</v>
      </c>
      <c r="D16630" s="42"/>
      <c r="F16630" s="343" t="s">
        <v>622</v>
      </c>
      <c r="G16630" s="48" t="s">
        <v>253</v>
      </c>
      <c r="H16630" s="109"/>
      <c r="I16630" s="97">
        <f t="shared" ref="I16630:I16693" si="3978">J16630+K16630</f>
        <v>0</v>
      </c>
      <c r="J16630" s="110"/>
      <c r="K16630" s="110"/>
      <c r="L16630" s="97">
        <f t="shared" ref="L16630:L16693" si="3979">M16630+N16630</f>
        <v>0</v>
      </c>
      <c r="M16630" s="110"/>
      <c r="N16630" s="110"/>
      <c r="R16630" s="352">
        <f>L16860-[1]გადასახდელები!L15250</f>
        <v>0</v>
      </c>
    </row>
    <row r="16631" spans="2:18" ht="45" hidden="1">
      <c r="B16631" s="36" t="str">
        <f t="shared" si="3977"/>
        <v>b</v>
      </c>
      <c r="C16631" s="42">
        <v>5</v>
      </c>
      <c r="D16631" s="42"/>
      <c r="F16631" s="343" t="s">
        <v>556</v>
      </c>
      <c r="G16631" s="48" t="s">
        <v>254</v>
      </c>
      <c r="H16631" s="109"/>
      <c r="I16631" s="97">
        <f t="shared" si="3978"/>
        <v>0</v>
      </c>
      <c r="J16631" s="110"/>
      <c r="K16631" s="110"/>
      <c r="L16631" s="97">
        <f t="shared" si="3979"/>
        <v>0</v>
      </c>
      <c r="M16631" s="110"/>
      <c r="N16631" s="110"/>
      <c r="R16631" s="352">
        <f>L16861-[1]გადასახდელები!L15251</f>
        <v>0</v>
      </c>
    </row>
    <row r="16632" spans="2:18" ht="30" hidden="1">
      <c r="B16632" s="36" t="str">
        <f t="shared" si="3977"/>
        <v>b</v>
      </c>
      <c r="C16632" s="42">
        <v>4</v>
      </c>
      <c r="D16632" s="42"/>
      <c r="F16632" s="343" t="s">
        <v>623</v>
      </c>
      <c r="G16632" s="47" t="s">
        <v>255</v>
      </c>
      <c r="H16632" s="103"/>
      <c r="I16632" s="94">
        <f t="shared" si="3978"/>
        <v>0</v>
      </c>
      <c r="J16632" s="104"/>
      <c r="K16632" s="104"/>
      <c r="L16632" s="94">
        <f t="shared" si="3979"/>
        <v>0</v>
      </c>
      <c r="M16632" s="104"/>
      <c r="N16632" s="104"/>
      <c r="R16632" s="352">
        <f>L16862-[1]გადასახდელები!L15252</f>
        <v>0</v>
      </c>
    </row>
    <row r="16633" spans="2:18" ht="20.25" hidden="1">
      <c r="B16633" s="36" t="str">
        <f t="shared" si="3977"/>
        <v>b</v>
      </c>
      <c r="C16633" s="42">
        <v>4</v>
      </c>
      <c r="D16633" s="42"/>
      <c r="F16633" s="342" t="s">
        <v>557</v>
      </c>
      <c r="G16633" s="47" t="s">
        <v>256</v>
      </c>
      <c r="H16633" s="93">
        <f>SUM(H16634:H16646)</f>
        <v>0</v>
      </c>
      <c r="I16633" s="94">
        <f t="shared" si="3978"/>
        <v>0</v>
      </c>
      <c r="J16633" s="95">
        <f>SUM(J16634:J16646)</f>
        <v>0</v>
      </c>
      <c r="K16633" s="95">
        <f>SUM(K16634:K16646)</f>
        <v>0</v>
      </c>
      <c r="L16633" s="94">
        <f t="shared" si="3979"/>
        <v>0</v>
      </c>
      <c r="M16633" s="95">
        <f>SUM(M16634:M16646)</f>
        <v>0</v>
      </c>
      <c r="N16633" s="95">
        <f>SUM(N16634:N16646)</f>
        <v>0</v>
      </c>
      <c r="O16633" s="82" t="s">
        <v>146</v>
      </c>
      <c r="R16633" s="352">
        <f>L16863-[1]გადასახდელები!L15253</f>
        <v>0</v>
      </c>
    </row>
    <row r="16634" spans="2:18" hidden="1">
      <c r="B16634" s="36" t="str">
        <f t="shared" si="3977"/>
        <v>b</v>
      </c>
      <c r="C16634" s="42">
        <v>5</v>
      </c>
      <c r="D16634" s="42"/>
      <c r="F16634" s="343" t="s">
        <v>624</v>
      </c>
      <c r="G16634" s="48" t="s">
        <v>257</v>
      </c>
      <c r="H16634" s="109"/>
      <c r="I16634" s="97">
        <f t="shared" si="3978"/>
        <v>0</v>
      </c>
      <c r="J16634" s="110"/>
      <c r="K16634" s="110"/>
      <c r="L16634" s="97">
        <f t="shared" si="3979"/>
        <v>0</v>
      </c>
      <c r="M16634" s="110"/>
      <c r="N16634" s="110"/>
      <c r="R16634" s="352">
        <f>L16864-[1]გადასახდელები!L15254</f>
        <v>0</v>
      </c>
    </row>
    <row r="16635" spans="2:18" ht="30" hidden="1">
      <c r="B16635" s="36" t="str">
        <f t="shared" si="3977"/>
        <v>b</v>
      </c>
      <c r="C16635" s="42">
        <v>5</v>
      </c>
      <c r="D16635" s="42"/>
      <c r="F16635" s="343" t="s">
        <v>625</v>
      </c>
      <c r="G16635" s="48" t="s">
        <v>258</v>
      </c>
      <c r="H16635" s="109"/>
      <c r="I16635" s="97">
        <f t="shared" si="3978"/>
        <v>0</v>
      </c>
      <c r="J16635" s="110"/>
      <c r="K16635" s="110"/>
      <c r="L16635" s="97">
        <f t="shared" si="3979"/>
        <v>0</v>
      </c>
      <c r="M16635" s="110"/>
      <c r="N16635" s="110"/>
      <c r="R16635" s="352">
        <f>L16865-[1]გადასახდელები!L15255</f>
        <v>0</v>
      </c>
    </row>
    <row r="16636" spans="2:18" hidden="1">
      <c r="B16636" s="36" t="str">
        <f t="shared" si="3977"/>
        <v>b</v>
      </c>
      <c r="C16636" s="42">
        <v>5</v>
      </c>
      <c r="D16636" s="42"/>
      <c r="F16636" s="343" t="s">
        <v>558</v>
      </c>
      <c r="G16636" s="48" t="s">
        <v>259</v>
      </c>
      <c r="H16636" s="109"/>
      <c r="I16636" s="97">
        <f t="shared" si="3978"/>
        <v>0</v>
      </c>
      <c r="J16636" s="110"/>
      <c r="K16636" s="110"/>
      <c r="L16636" s="97">
        <f t="shared" si="3979"/>
        <v>0</v>
      </c>
      <c r="M16636" s="110"/>
      <c r="N16636" s="110"/>
      <c r="R16636" s="352">
        <f>L16866-[1]გადასახდელები!L15256</f>
        <v>0</v>
      </c>
    </row>
    <row r="16637" spans="2:18" ht="45" hidden="1">
      <c r="B16637" s="36" t="str">
        <f t="shared" si="3977"/>
        <v>b</v>
      </c>
      <c r="C16637" s="42">
        <v>5</v>
      </c>
      <c r="D16637" s="42"/>
      <c r="F16637" s="343" t="s">
        <v>626</v>
      </c>
      <c r="G16637" s="48" t="s">
        <v>260</v>
      </c>
      <c r="H16637" s="109"/>
      <c r="I16637" s="97">
        <f t="shared" si="3978"/>
        <v>0</v>
      </c>
      <c r="J16637" s="110"/>
      <c r="K16637" s="110"/>
      <c r="L16637" s="97">
        <f t="shared" si="3979"/>
        <v>0</v>
      </c>
      <c r="M16637" s="110"/>
      <c r="N16637" s="110"/>
      <c r="R16637" s="352">
        <f>L16867-[1]გადასახდელები!L15257</f>
        <v>0</v>
      </c>
    </row>
    <row r="16638" spans="2:18" hidden="1">
      <c r="B16638" s="36" t="str">
        <f t="shared" si="3977"/>
        <v>b</v>
      </c>
      <c r="C16638" s="42">
        <v>5</v>
      </c>
      <c r="D16638" s="42"/>
      <c r="F16638" s="343" t="s">
        <v>627</v>
      </c>
      <c r="G16638" s="48" t="s">
        <v>261</v>
      </c>
      <c r="H16638" s="109"/>
      <c r="I16638" s="97">
        <f t="shared" si="3978"/>
        <v>0</v>
      </c>
      <c r="J16638" s="110"/>
      <c r="K16638" s="110"/>
      <c r="L16638" s="97">
        <f t="shared" si="3979"/>
        <v>0</v>
      </c>
      <c r="M16638" s="110"/>
      <c r="N16638" s="110"/>
      <c r="R16638" s="352">
        <f>L16868-[1]გადასახდელები!L15258</f>
        <v>0</v>
      </c>
    </row>
    <row r="16639" spans="2:18" ht="45" hidden="1">
      <c r="B16639" s="36" t="str">
        <f t="shared" si="3977"/>
        <v>b</v>
      </c>
      <c r="C16639" s="42">
        <v>5</v>
      </c>
      <c r="D16639" s="42"/>
      <c r="F16639" s="343" t="s">
        <v>628</v>
      </c>
      <c r="G16639" s="48" t="s">
        <v>262</v>
      </c>
      <c r="H16639" s="109"/>
      <c r="I16639" s="97">
        <f t="shared" si="3978"/>
        <v>0</v>
      </c>
      <c r="J16639" s="110"/>
      <c r="K16639" s="110"/>
      <c r="L16639" s="97">
        <f t="shared" si="3979"/>
        <v>0</v>
      </c>
      <c r="M16639" s="110"/>
      <c r="N16639" s="110"/>
      <c r="R16639" s="352">
        <f>L16869-[1]გადასახდელები!L15259</f>
        <v>0</v>
      </c>
    </row>
    <row r="16640" spans="2:18" ht="30" hidden="1">
      <c r="B16640" s="36" t="str">
        <f t="shared" si="3977"/>
        <v>b</v>
      </c>
      <c r="C16640" s="42">
        <v>5</v>
      </c>
      <c r="D16640" s="42"/>
      <c r="F16640" s="343" t="s">
        <v>629</v>
      </c>
      <c r="G16640" s="48" t="s">
        <v>263</v>
      </c>
      <c r="H16640" s="109"/>
      <c r="I16640" s="97">
        <f t="shared" si="3978"/>
        <v>0</v>
      </c>
      <c r="J16640" s="110"/>
      <c r="K16640" s="110"/>
      <c r="L16640" s="97">
        <f t="shared" si="3979"/>
        <v>0</v>
      </c>
      <c r="M16640" s="110"/>
      <c r="N16640" s="110"/>
      <c r="R16640" s="352">
        <f>L16870-[1]გადასახდელები!L15260</f>
        <v>0</v>
      </c>
    </row>
    <row r="16641" spans="2:18" hidden="1">
      <c r="B16641" s="36" t="str">
        <f t="shared" si="3977"/>
        <v>b</v>
      </c>
      <c r="C16641" s="42">
        <v>5</v>
      </c>
      <c r="D16641" s="42"/>
      <c r="F16641" s="343" t="s">
        <v>630</v>
      </c>
      <c r="G16641" s="48" t="s">
        <v>264</v>
      </c>
      <c r="H16641" s="109"/>
      <c r="I16641" s="97">
        <f t="shared" si="3978"/>
        <v>0</v>
      </c>
      <c r="J16641" s="110"/>
      <c r="K16641" s="110"/>
      <c r="L16641" s="97">
        <f t="shared" si="3979"/>
        <v>0</v>
      </c>
      <c r="M16641" s="110"/>
      <c r="N16641" s="110"/>
      <c r="R16641" s="352">
        <f>L16871-[1]გადასახდელები!L15261</f>
        <v>0</v>
      </c>
    </row>
    <row r="16642" spans="2:18" hidden="1">
      <c r="B16642" s="36" t="str">
        <f t="shared" si="3977"/>
        <v>b</v>
      </c>
      <c r="C16642" s="42">
        <v>5</v>
      </c>
      <c r="D16642" s="42"/>
      <c r="F16642" s="343" t="s">
        <v>631</v>
      </c>
      <c r="G16642" s="48" t="s">
        <v>265</v>
      </c>
      <c r="H16642" s="109"/>
      <c r="I16642" s="97">
        <f t="shared" si="3978"/>
        <v>0</v>
      </c>
      <c r="J16642" s="110"/>
      <c r="K16642" s="110"/>
      <c r="L16642" s="97">
        <f t="shared" si="3979"/>
        <v>0</v>
      </c>
      <c r="M16642" s="110"/>
      <c r="N16642" s="110"/>
      <c r="R16642" s="352">
        <f>L16872-[1]გადასახდელები!L15262</f>
        <v>0</v>
      </c>
    </row>
    <row r="16643" spans="2:18" hidden="1">
      <c r="B16643" s="36" t="str">
        <f t="shared" si="3977"/>
        <v>b</v>
      </c>
      <c r="C16643" s="42">
        <v>5</v>
      </c>
      <c r="D16643" s="42"/>
      <c r="F16643" s="343" t="s">
        <v>559</v>
      </c>
      <c r="G16643" s="48" t="s">
        <v>266</v>
      </c>
      <c r="H16643" s="109"/>
      <c r="I16643" s="97">
        <f t="shared" si="3978"/>
        <v>0</v>
      </c>
      <c r="J16643" s="110"/>
      <c r="K16643" s="110"/>
      <c r="L16643" s="97">
        <f t="shared" si="3979"/>
        <v>0</v>
      </c>
      <c r="M16643" s="110"/>
      <c r="N16643" s="110"/>
      <c r="R16643" s="352">
        <f>L16873-[1]გადასახდელები!L15263</f>
        <v>0</v>
      </c>
    </row>
    <row r="16644" spans="2:18" hidden="1">
      <c r="B16644" s="36" t="str">
        <f t="shared" si="3977"/>
        <v>b</v>
      </c>
      <c r="C16644" s="42">
        <v>5</v>
      </c>
      <c r="D16644" s="42"/>
      <c r="F16644" s="343" t="s">
        <v>632</v>
      </c>
      <c r="G16644" s="48" t="s">
        <v>267</v>
      </c>
      <c r="H16644" s="109"/>
      <c r="I16644" s="97">
        <f t="shared" si="3978"/>
        <v>0</v>
      </c>
      <c r="J16644" s="110"/>
      <c r="K16644" s="110"/>
      <c r="L16644" s="97">
        <f t="shared" si="3979"/>
        <v>0</v>
      </c>
      <c r="M16644" s="110"/>
      <c r="N16644" s="110"/>
      <c r="R16644" s="352">
        <f>L16874-[1]გადასახდელები!L15264</f>
        <v>0</v>
      </c>
    </row>
    <row r="16645" spans="2:18" ht="60" hidden="1">
      <c r="B16645" s="36" t="str">
        <f t="shared" si="3977"/>
        <v>b</v>
      </c>
      <c r="C16645" s="42">
        <v>5</v>
      </c>
      <c r="D16645" s="42"/>
      <c r="F16645" s="343" t="s">
        <v>633</v>
      </c>
      <c r="G16645" s="48" t="s">
        <v>268</v>
      </c>
      <c r="H16645" s="109"/>
      <c r="I16645" s="97">
        <f t="shared" si="3978"/>
        <v>0</v>
      </c>
      <c r="J16645" s="110"/>
      <c r="K16645" s="110"/>
      <c r="L16645" s="97">
        <f t="shared" si="3979"/>
        <v>0</v>
      </c>
      <c r="M16645" s="110"/>
      <c r="N16645" s="110"/>
      <c r="R16645" s="352">
        <f>L16875-[1]გადასახდელები!L15265</f>
        <v>0</v>
      </c>
    </row>
    <row r="16646" spans="2:18" ht="45" hidden="1">
      <c r="B16646" s="36" t="str">
        <f t="shared" si="3977"/>
        <v>b</v>
      </c>
      <c r="C16646" s="42">
        <v>5</v>
      </c>
      <c r="D16646" s="42"/>
      <c r="F16646" s="343" t="s">
        <v>560</v>
      </c>
      <c r="G16646" s="48" t="s">
        <v>269</v>
      </c>
      <c r="H16646" s="109"/>
      <c r="I16646" s="97">
        <f t="shared" si="3978"/>
        <v>0</v>
      </c>
      <c r="J16646" s="110"/>
      <c r="K16646" s="110"/>
      <c r="L16646" s="97">
        <f t="shared" si="3979"/>
        <v>0</v>
      </c>
      <c r="M16646" s="110"/>
      <c r="N16646" s="110"/>
      <c r="R16646" s="352">
        <f>L16876-[1]გადასახდელები!L15266</f>
        <v>0</v>
      </c>
    </row>
    <row r="16647" spans="2:18" hidden="1">
      <c r="B16647" s="36" t="str">
        <f t="shared" si="3977"/>
        <v>b</v>
      </c>
      <c r="C16647" s="42">
        <v>3</v>
      </c>
      <c r="D16647" s="42"/>
      <c r="F16647" s="343" t="s">
        <v>634</v>
      </c>
      <c r="G16647" s="57" t="s">
        <v>209</v>
      </c>
      <c r="H16647" s="111"/>
      <c r="I16647" s="90">
        <f t="shared" si="3978"/>
        <v>0</v>
      </c>
      <c r="J16647" s="112"/>
      <c r="K16647" s="112"/>
      <c r="L16647" s="90">
        <f t="shared" si="3979"/>
        <v>0</v>
      </c>
      <c r="M16647" s="112"/>
      <c r="N16647" s="112"/>
      <c r="R16647" s="352">
        <f>L16877-[1]გადასახდელები!L15267</f>
        <v>0</v>
      </c>
    </row>
    <row r="16648" spans="2:18" ht="20.25" hidden="1">
      <c r="B16648" s="36" t="str">
        <f t="shared" si="3977"/>
        <v>b</v>
      </c>
      <c r="C16648" s="42">
        <v>3</v>
      </c>
      <c r="D16648" s="42"/>
      <c r="F16648" s="342" t="s">
        <v>635</v>
      </c>
      <c r="G16648" s="57" t="s">
        <v>208</v>
      </c>
      <c r="H16648" s="89">
        <f>H16649+H16654+H16655</f>
        <v>0</v>
      </c>
      <c r="I16648" s="90">
        <f t="shared" si="3978"/>
        <v>0</v>
      </c>
      <c r="J16648" s="92">
        <f>J16649+J16654+J16655</f>
        <v>0</v>
      </c>
      <c r="K16648" s="92">
        <f>K16649+K16654+K16655</f>
        <v>0</v>
      </c>
      <c r="L16648" s="90">
        <f t="shared" si="3979"/>
        <v>0</v>
      </c>
      <c r="M16648" s="92">
        <f>M16649+M16654+M16655</f>
        <v>0</v>
      </c>
      <c r="N16648" s="92">
        <f>N16649+N16654+N16655</f>
        <v>0</v>
      </c>
      <c r="O16648" s="82" t="s">
        <v>146</v>
      </c>
      <c r="R16648" s="352">
        <f>L16878-[1]გადასახდელები!L15268</f>
        <v>0</v>
      </c>
    </row>
    <row r="16649" spans="2:18" ht="20.25" hidden="1">
      <c r="B16649" s="36" t="str">
        <f t="shared" si="3977"/>
        <v>b</v>
      </c>
      <c r="C16649" s="42">
        <v>4</v>
      </c>
      <c r="D16649" s="42"/>
      <c r="F16649" s="342" t="s">
        <v>636</v>
      </c>
      <c r="G16649" s="47" t="s">
        <v>270</v>
      </c>
      <c r="H16649" s="93">
        <f>SUM(H16650:H16653)</f>
        <v>0</v>
      </c>
      <c r="I16649" s="94">
        <f t="shared" si="3978"/>
        <v>0</v>
      </c>
      <c r="J16649" s="95">
        <f>SUM(J16650:J16653)</f>
        <v>0</v>
      </c>
      <c r="K16649" s="95">
        <f>SUM(K16650:K16653)</f>
        <v>0</v>
      </c>
      <c r="L16649" s="94">
        <f t="shared" si="3979"/>
        <v>0</v>
      </c>
      <c r="M16649" s="95">
        <f>SUM(M16650:M16653)</f>
        <v>0</v>
      </c>
      <c r="N16649" s="95">
        <f>SUM(N16650:N16653)</f>
        <v>0</v>
      </c>
      <c r="O16649" s="82" t="s">
        <v>146</v>
      </c>
      <c r="R16649" s="352">
        <f>L16879-[1]გადასახდელები!L15269</f>
        <v>0</v>
      </c>
    </row>
    <row r="16650" spans="2:18" hidden="1">
      <c r="B16650" s="36" t="str">
        <f t="shared" si="3977"/>
        <v>b</v>
      </c>
      <c r="C16650" s="42">
        <v>5</v>
      </c>
      <c r="D16650" s="42"/>
      <c r="F16650" s="343" t="s">
        <v>637</v>
      </c>
      <c r="G16650" s="48" t="s">
        <v>271</v>
      </c>
      <c r="H16650" s="101"/>
      <c r="I16650" s="97">
        <f t="shared" si="3978"/>
        <v>0</v>
      </c>
      <c r="J16650" s="102"/>
      <c r="K16650" s="102"/>
      <c r="L16650" s="97">
        <f t="shared" si="3979"/>
        <v>0</v>
      </c>
      <c r="M16650" s="102"/>
      <c r="N16650" s="102"/>
      <c r="R16650" s="352">
        <f>L16880-[1]გადასახდელები!L15270</f>
        <v>0</v>
      </c>
    </row>
    <row r="16651" spans="2:18" hidden="1">
      <c r="B16651" s="36" t="str">
        <f t="shared" si="3977"/>
        <v>b</v>
      </c>
      <c r="C16651" s="42">
        <v>5</v>
      </c>
      <c r="D16651" s="42"/>
      <c r="F16651" s="343" t="s">
        <v>638</v>
      </c>
      <c r="G16651" s="48" t="s">
        <v>272</v>
      </c>
      <c r="H16651" s="101"/>
      <c r="I16651" s="97">
        <f t="shared" si="3978"/>
        <v>0</v>
      </c>
      <c r="J16651" s="102"/>
      <c r="K16651" s="102"/>
      <c r="L16651" s="97">
        <f t="shared" si="3979"/>
        <v>0</v>
      </c>
      <c r="M16651" s="102"/>
      <c r="N16651" s="102"/>
      <c r="R16651" s="352">
        <f>L16881-[1]გადასახდელები!L15271</f>
        <v>0</v>
      </c>
    </row>
    <row r="16652" spans="2:18" hidden="1">
      <c r="B16652" s="36" t="str">
        <f t="shared" si="3977"/>
        <v>b</v>
      </c>
      <c r="C16652" s="42">
        <v>5</v>
      </c>
      <c r="D16652" s="42"/>
      <c r="F16652" s="343" t="s">
        <v>639</v>
      </c>
      <c r="G16652" s="48" t="s">
        <v>273</v>
      </c>
      <c r="H16652" s="101"/>
      <c r="I16652" s="97">
        <f t="shared" si="3978"/>
        <v>0</v>
      </c>
      <c r="J16652" s="102"/>
      <c r="K16652" s="102"/>
      <c r="L16652" s="97">
        <f t="shared" si="3979"/>
        <v>0</v>
      </c>
      <c r="M16652" s="102"/>
      <c r="N16652" s="102"/>
      <c r="R16652" s="352">
        <f>L16882-[1]გადასახდელები!L15272</f>
        <v>0</v>
      </c>
    </row>
    <row r="16653" spans="2:18" hidden="1">
      <c r="B16653" s="36" t="str">
        <f t="shared" si="3977"/>
        <v>b</v>
      </c>
      <c r="C16653" s="42">
        <v>5</v>
      </c>
      <c r="D16653" s="42"/>
      <c r="F16653" s="343" t="s">
        <v>640</v>
      </c>
      <c r="G16653" s="48" t="s">
        <v>274</v>
      </c>
      <c r="H16653" s="101"/>
      <c r="I16653" s="97">
        <f t="shared" si="3978"/>
        <v>0</v>
      </c>
      <c r="J16653" s="102"/>
      <c r="K16653" s="102"/>
      <c r="L16653" s="97">
        <f t="shared" si="3979"/>
        <v>0</v>
      </c>
      <c r="M16653" s="102"/>
      <c r="N16653" s="102"/>
      <c r="R16653" s="352">
        <f>L16883-[1]გადასახდელები!L15273</f>
        <v>0</v>
      </c>
    </row>
    <row r="16654" spans="2:18" ht="30" hidden="1">
      <c r="B16654" s="36" t="str">
        <f t="shared" si="3977"/>
        <v>b</v>
      </c>
      <c r="C16654" s="42">
        <v>4</v>
      </c>
      <c r="D16654" s="42"/>
      <c r="F16654" s="343" t="s">
        <v>641</v>
      </c>
      <c r="G16654" s="47" t="s">
        <v>275</v>
      </c>
      <c r="H16654" s="103"/>
      <c r="I16654" s="94">
        <f t="shared" si="3978"/>
        <v>0</v>
      </c>
      <c r="J16654" s="104"/>
      <c r="K16654" s="104"/>
      <c r="L16654" s="94">
        <f t="shared" si="3979"/>
        <v>0</v>
      </c>
      <c r="M16654" s="104"/>
      <c r="N16654" s="104"/>
      <c r="R16654" s="352">
        <f>L16884-[1]გადასახდელები!L15274</f>
        <v>0</v>
      </c>
    </row>
    <row r="16655" spans="2:18" ht="30" hidden="1">
      <c r="B16655" s="36" t="str">
        <f t="shared" si="3977"/>
        <v>b</v>
      </c>
      <c r="C16655" s="42">
        <v>4</v>
      </c>
      <c r="D16655" s="42"/>
      <c r="F16655" s="343" t="s">
        <v>642</v>
      </c>
      <c r="G16655" s="47" t="s">
        <v>276</v>
      </c>
      <c r="H16655" s="103"/>
      <c r="I16655" s="94">
        <f t="shared" si="3978"/>
        <v>0</v>
      </c>
      <c r="J16655" s="104"/>
      <c r="K16655" s="104"/>
      <c r="L16655" s="94">
        <f t="shared" si="3979"/>
        <v>0</v>
      </c>
      <c r="M16655" s="104"/>
      <c r="N16655" s="104"/>
      <c r="R16655" s="352">
        <f>L16885-[1]გადასახდელები!L15275</f>
        <v>0</v>
      </c>
    </row>
    <row r="16656" spans="2:18" hidden="1">
      <c r="B16656" s="36" t="str">
        <f t="shared" si="3977"/>
        <v>b</v>
      </c>
      <c r="C16656" s="42">
        <v>3</v>
      </c>
      <c r="D16656" s="42"/>
      <c r="F16656" s="343" t="s">
        <v>561</v>
      </c>
      <c r="G16656" s="57" t="s">
        <v>202</v>
      </c>
      <c r="H16656" s="111"/>
      <c r="I16656" s="90">
        <f t="shared" si="3978"/>
        <v>0</v>
      </c>
      <c r="J16656" s="112"/>
      <c r="K16656" s="112"/>
      <c r="L16656" s="90">
        <f t="shared" si="3979"/>
        <v>0</v>
      </c>
      <c r="M16656" s="112"/>
      <c r="N16656" s="112"/>
      <c r="R16656" s="352">
        <f>L16886-[1]გადასახდელები!L15276</f>
        <v>0</v>
      </c>
    </row>
    <row r="16657" spans="2:18" ht="20.25" hidden="1">
      <c r="B16657" s="36" t="str">
        <f t="shared" si="3977"/>
        <v>b</v>
      </c>
      <c r="C16657" s="42">
        <v>3</v>
      </c>
      <c r="D16657" s="42"/>
      <c r="F16657" s="342" t="s">
        <v>562</v>
      </c>
      <c r="G16657" s="57" t="s">
        <v>203</v>
      </c>
      <c r="H16657" s="89">
        <f>H16658+H16661+H16664</f>
        <v>0</v>
      </c>
      <c r="I16657" s="90">
        <f t="shared" si="3978"/>
        <v>0</v>
      </c>
      <c r="J16657" s="92">
        <f>J16658+J16661+J16664</f>
        <v>0</v>
      </c>
      <c r="K16657" s="92">
        <f>K16658+K16661+K16664</f>
        <v>0</v>
      </c>
      <c r="L16657" s="90">
        <f t="shared" si="3979"/>
        <v>0</v>
      </c>
      <c r="M16657" s="92">
        <f>M16658+M16661+M16664</f>
        <v>0</v>
      </c>
      <c r="N16657" s="92">
        <f>N16658+N16661+N16664</f>
        <v>0</v>
      </c>
      <c r="O16657" s="82" t="s">
        <v>146</v>
      </c>
      <c r="R16657" s="352">
        <f>L16887-[1]გადასახდელები!L15277</f>
        <v>0</v>
      </c>
    </row>
    <row r="16658" spans="2:18" ht="30" hidden="1">
      <c r="B16658" s="36" t="str">
        <f t="shared" si="3977"/>
        <v>b</v>
      </c>
      <c r="C16658" s="42">
        <v>4</v>
      </c>
      <c r="D16658" s="42"/>
      <c r="F16658" s="342" t="s">
        <v>643</v>
      </c>
      <c r="G16658" s="47" t="s">
        <v>277</v>
      </c>
      <c r="H16658" s="93">
        <f>SUM(H16659:H16660)</f>
        <v>0</v>
      </c>
      <c r="I16658" s="94">
        <f t="shared" si="3978"/>
        <v>0</v>
      </c>
      <c r="J16658" s="95">
        <f>SUM(J16659:J16660)</f>
        <v>0</v>
      </c>
      <c r="K16658" s="95">
        <f>SUM(K16659:K16660)</f>
        <v>0</v>
      </c>
      <c r="L16658" s="94">
        <f t="shared" si="3979"/>
        <v>0</v>
      </c>
      <c r="M16658" s="95">
        <f>SUM(M16659:M16660)</f>
        <v>0</v>
      </c>
      <c r="N16658" s="95">
        <f>SUM(N16659:N16660)</f>
        <v>0</v>
      </c>
      <c r="O16658" s="82" t="s">
        <v>146</v>
      </c>
      <c r="R16658" s="352">
        <f>L16888-[1]გადასახდელები!L15278</f>
        <v>0</v>
      </c>
    </row>
    <row r="16659" spans="2:18" hidden="1">
      <c r="B16659" s="36" t="str">
        <f t="shared" si="3977"/>
        <v>b</v>
      </c>
      <c r="C16659" s="42">
        <v>5</v>
      </c>
      <c r="D16659" s="42"/>
      <c r="F16659" s="343" t="s">
        <v>644</v>
      </c>
      <c r="G16659" s="48" t="s">
        <v>278</v>
      </c>
      <c r="H16659" s="101"/>
      <c r="I16659" s="97">
        <f t="shared" si="3978"/>
        <v>0</v>
      </c>
      <c r="J16659" s="102"/>
      <c r="K16659" s="102"/>
      <c r="L16659" s="97">
        <f t="shared" si="3979"/>
        <v>0</v>
      </c>
      <c r="M16659" s="102"/>
      <c r="N16659" s="102"/>
      <c r="R16659" s="352">
        <f>L16889-[1]გადასახდელები!L15279</f>
        <v>0</v>
      </c>
    </row>
    <row r="16660" spans="2:18" hidden="1">
      <c r="B16660" s="36" t="str">
        <f t="shared" si="3977"/>
        <v>b</v>
      </c>
      <c r="C16660" s="42">
        <v>5</v>
      </c>
      <c r="D16660" s="42"/>
      <c r="F16660" s="343" t="s">
        <v>645</v>
      </c>
      <c r="G16660" s="48" t="s">
        <v>204</v>
      </c>
      <c r="H16660" s="101"/>
      <c r="I16660" s="97">
        <f t="shared" si="3978"/>
        <v>0</v>
      </c>
      <c r="J16660" s="102"/>
      <c r="K16660" s="102"/>
      <c r="L16660" s="97">
        <f t="shared" si="3979"/>
        <v>0</v>
      </c>
      <c r="M16660" s="102"/>
      <c r="N16660" s="102"/>
      <c r="R16660" s="352">
        <f>L16890-[1]გადასახდელები!L15280</f>
        <v>0</v>
      </c>
    </row>
    <row r="16661" spans="2:18" ht="20.25" hidden="1">
      <c r="B16661" s="36" t="str">
        <f t="shared" si="3977"/>
        <v>b</v>
      </c>
      <c r="C16661" s="42">
        <v>4</v>
      </c>
      <c r="D16661" s="42"/>
      <c r="F16661" s="342" t="s">
        <v>646</v>
      </c>
      <c r="G16661" s="47" t="s">
        <v>279</v>
      </c>
      <c r="H16661" s="93">
        <f>SUM(H16662:H16663)</f>
        <v>0</v>
      </c>
      <c r="I16661" s="94">
        <f t="shared" si="3978"/>
        <v>0</v>
      </c>
      <c r="J16661" s="95">
        <f>SUM(J16662:J16663)</f>
        <v>0</v>
      </c>
      <c r="K16661" s="95">
        <f>SUM(K16662:K16663)</f>
        <v>0</v>
      </c>
      <c r="L16661" s="94">
        <f t="shared" si="3979"/>
        <v>0</v>
      </c>
      <c r="M16661" s="95">
        <f>SUM(M16662:M16663)</f>
        <v>0</v>
      </c>
      <c r="N16661" s="95">
        <f>SUM(N16662:N16663)</f>
        <v>0</v>
      </c>
      <c r="O16661" s="82" t="s">
        <v>146</v>
      </c>
      <c r="R16661" s="352">
        <f>L16891-[1]გადასახდელები!L15281</f>
        <v>0</v>
      </c>
    </row>
    <row r="16662" spans="2:18" hidden="1">
      <c r="B16662" s="36" t="str">
        <f t="shared" si="3977"/>
        <v>b</v>
      </c>
      <c r="C16662" s="42">
        <v>5</v>
      </c>
      <c r="D16662" s="42"/>
      <c r="F16662" s="343" t="s">
        <v>647</v>
      </c>
      <c r="G16662" s="48" t="s">
        <v>278</v>
      </c>
      <c r="H16662" s="101"/>
      <c r="I16662" s="97">
        <f t="shared" si="3978"/>
        <v>0</v>
      </c>
      <c r="J16662" s="102"/>
      <c r="K16662" s="102"/>
      <c r="L16662" s="97">
        <f t="shared" si="3979"/>
        <v>0</v>
      </c>
      <c r="M16662" s="102"/>
      <c r="N16662" s="102"/>
      <c r="R16662" s="352">
        <f>L16892-[1]გადასახდელები!L15282</f>
        <v>0</v>
      </c>
    </row>
    <row r="16663" spans="2:18" hidden="1">
      <c r="B16663" s="36" t="str">
        <f t="shared" si="3977"/>
        <v>b</v>
      </c>
      <c r="C16663" s="42">
        <v>5</v>
      </c>
      <c r="D16663" s="42"/>
      <c r="F16663" s="343" t="s">
        <v>648</v>
      </c>
      <c r="G16663" s="48" t="s">
        <v>204</v>
      </c>
      <c r="H16663" s="101"/>
      <c r="I16663" s="97">
        <f t="shared" si="3978"/>
        <v>0</v>
      </c>
      <c r="J16663" s="102"/>
      <c r="K16663" s="102"/>
      <c r="L16663" s="97">
        <f t="shared" si="3979"/>
        <v>0</v>
      </c>
      <c r="M16663" s="102"/>
      <c r="N16663" s="102"/>
      <c r="R16663" s="352">
        <f>L16893-[1]გადასახდელები!L15283</f>
        <v>0</v>
      </c>
    </row>
    <row r="16664" spans="2:18" ht="30" hidden="1">
      <c r="B16664" s="36" t="str">
        <f t="shared" si="3977"/>
        <v>b</v>
      </c>
      <c r="C16664" s="42">
        <v>4</v>
      </c>
      <c r="D16664" s="42"/>
      <c r="F16664" s="342" t="s">
        <v>563</v>
      </c>
      <c r="G16664" s="47" t="s">
        <v>280</v>
      </c>
      <c r="H16664" s="93">
        <f>SUM(H16665:H16666)</f>
        <v>0</v>
      </c>
      <c r="I16664" s="94">
        <f t="shared" si="3978"/>
        <v>0</v>
      </c>
      <c r="J16664" s="95">
        <f>SUM(J16665:J16666)</f>
        <v>0</v>
      </c>
      <c r="K16664" s="95">
        <f>SUM(K16665:K16666)</f>
        <v>0</v>
      </c>
      <c r="L16664" s="94">
        <f t="shared" si="3979"/>
        <v>0</v>
      </c>
      <c r="M16664" s="95">
        <f>SUM(M16665:M16666)</f>
        <v>0</v>
      </c>
      <c r="N16664" s="95">
        <f>SUM(N16665:N16666)</f>
        <v>0</v>
      </c>
      <c r="O16664" s="82" t="s">
        <v>146</v>
      </c>
      <c r="R16664" s="352">
        <f>L16894-[1]გადასახდელები!L15284</f>
        <v>0</v>
      </c>
    </row>
    <row r="16665" spans="2:18" hidden="1">
      <c r="B16665" s="36" t="str">
        <f t="shared" si="3977"/>
        <v>b</v>
      </c>
      <c r="C16665" s="42">
        <v>5</v>
      </c>
      <c r="D16665" s="42"/>
      <c r="F16665" s="343" t="s">
        <v>649</v>
      </c>
      <c r="G16665" s="48" t="s">
        <v>278</v>
      </c>
      <c r="H16665" s="101"/>
      <c r="I16665" s="97">
        <f t="shared" si="3978"/>
        <v>0</v>
      </c>
      <c r="J16665" s="102"/>
      <c r="K16665" s="102"/>
      <c r="L16665" s="97">
        <f t="shared" si="3979"/>
        <v>0</v>
      </c>
      <c r="M16665" s="102"/>
      <c r="N16665" s="102"/>
      <c r="R16665" s="352">
        <f>L16895-[1]გადასახდელები!L15285</f>
        <v>0</v>
      </c>
    </row>
    <row r="16666" spans="2:18" hidden="1">
      <c r="B16666" s="36" t="str">
        <f t="shared" si="3977"/>
        <v>b</v>
      </c>
      <c r="C16666" s="42">
        <v>5</v>
      </c>
      <c r="D16666" s="42"/>
      <c r="F16666" s="343" t="s">
        <v>564</v>
      </c>
      <c r="G16666" s="48" t="s">
        <v>204</v>
      </c>
      <c r="H16666" s="101"/>
      <c r="I16666" s="97">
        <f t="shared" si="3978"/>
        <v>0</v>
      </c>
      <c r="J16666" s="102"/>
      <c r="K16666" s="102"/>
      <c r="L16666" s="97">
        <f t="shared" si="3979"/>
        <v>0</v>
      </c>
      <c r="M16666" s="102"/>
      <c r="N16666" s="102"/>
      <c r="R16666" s="352">
        <f>L16896-[1]გადასახდელები!L15286</f>
        <v>0</v>
      </c>
    </row>
    <row r="16667" spans="2:18" ht="20.25" hidden="1">
      <c r="B16667" s="36" t="str">
        <f t="shared" si="3977"/>
        <v>b</v>
      </c>
      <c r="C16667" s="42">
        <v>3</v>
      </c>
      <c r="D16667" s="42"/>
      <c r="F16667" s="342" t="s">
        <v>565</v>
      </c>
      <c r="G16667" s="57" t="s">
        <v>206</v>
      </c>
      <c r="H16667" s="89">
        <f>H16668+H16671+H16674</f>
        <v>0</v>
      </c>
      <c r="I16667" s="90">
        <f t="shared" si="3978"/>
        <v>0</v>
      </c>
      <c r="J16667" s="92">
        <f>J16668+J16671+J16674</f>
        <v>0</v>
      </c>
      <c r="K16667" s="92">
        <f>K16668+K16671+K16674</f>
        <v>0</v>
      </c>
      <c r="L16667" s="90">
        <f t="shared" si="3979"/>
        <v>0</v>
      </c>
      <c r="M16667" s="92">
        <f>M16668+M16671+M16674</f>
        <v>0</v>
      </c>
      <c r="N16667" s="92">
        <f>N16668+N16671+N16674</f>
        <v>0</v>
      </c>
      <c r="O16667" s="82" t="s">
        <v>146</v>
      </c>
      <c r="R16667" s="352">
        <f>L16897-[1]გადასახდელები!L15287</f>
        <v>-531.6</v>
      </c>
    </row>
    <row r="16668" spans="2:18" ht="20.25" hidden="1">
      <c r="B16668" s="36" t="str">
        <f t="shared" si="3977"/>
        <v>b</v>
      </c>
      <c r="C16668" s="42">
        <v>4</v>
      </c>
      <c r="D16668" s="42"/>
      <c r="F16668" s="342" t="s">
        <v>650</v>
      </c>
      <c r="G16668" s="47" t="s">
        <v>281</v>
      </c>
      <c r="H16668" s="93">
        <f>SUM(H16669:H16670)</f>
        <v>0</v>
      </c>
      <c r="I16668" s="94">
        <f t="shared" si="3978"/>
        <v>0</v>
      </c>
      <c r="J16668" s="95">
        <f>SUM(J16669:J16670)</f>
        <v>0</v>
      </c>
      <c r="K16668" s="95">
        <f>SUM(K16669:K16670)</f>
        <v>0</v>
      </c>
      <c r="L16668" s="94">
        <f t="shared" si="3979"/>
        <v>0</v>
      </c>
      <c r="M16668" s="95">
        <f>SUM(M16669:M16670)</f>
        <v>0</v>
      </c>
      <c r="N16668" s="95">
        <f>SUM(N16669:N16670)</f>
        <v>0</v>
      </c>
      <c r="O16668" s="82" t="s">
        <v>146</v>
      </c>
      <c r="R16668" s="352">
        <f>L16898-[1]გადასახდელები!L15288</f>
        <v>-531.6</v>
      </c>
    </row>
    <row r="16669" spans="2:18" hidden="1">
      <c r="B16669" s="36" t="str">
        <f t="shared" si="3977"/>
        <v>b</v>
      </c>
      <c r="C16669" s="42">
        <v>5</v>
      </c>
      <c r="D16669" s="42"/>
      <c r="F16669" s="343" t="s">
        <v>651</v>
      </c>
      <c r="G16669" s="48" t="s">
        <v>282</v>
      </c>
      <c r="H16669" s="101"/>
      <c r="I16669" s="97">
        <f t="shared" si="3978"/>
        <v>0</v>
      </c>
      <c r="J16669" s="102"/>
      <c r="K16669" s="102"/>
      <c r="L16669" s="97">
        <f t="shared" si="3979"/>
        <v>0</v>
      </c>
      <c r="M16669" s="102"/>
      <c r="N16669" s="102"/>
      <c r="R16669" s="352">
        <f>L16899-[1]გადასახდელები!L15289</f>
        <v>-531.6</v>
      </c>
    </row>
    <row r="16670" spans="2:18" hidden="1">
      <c r="B16670" s="36" t="str">
        <f t="shared" si="3977"/>
        <v>b</v>
      </c>
      <c r="C16670" s="42">
        <v>5</v>
      </c>
      <c r="D16670" s="42"/>
      <c r="F16670" s="343" t="s">
        <v>652</v>
      </c>
      <c r="G16670" s="48" t="s">
        <v>283</v>
      </c>
      <c r="H16670" s="101"/>
      <c r="I16670" s="97">
        <f t="shared" si="3978"/>
        <v>0</v>
      </c>
      <c r="J16670" s="102"/>
      <c r="K16670" s="102"/>
      <c r="L16670" s="97">
        <f t="shared" si="3979"/>
        <v>0</v>
      </c>
      <c r="M16670" s="102"/>
      <c r="N16670" s="102"/>
      <c r="R16670" s="352">
        <f>L16900-[1]გადასახდელები!L15290</f>
        <v>0</v>
      </c>
    </row>
    <row r="16671" spans="2:18" ht="20.25" hidden="1">
      <c r="B16671" s="36" t="str">
        <f t="shared" si="3977"/>
        <v>b</v>
      </c>
      <c r="C16671" s="42">
        <v>4</v>
      </c>
      <c r="D16671" s="42"/>
      <c r="F16671" s="342" t="s">
        <v>566</v>
      </c>
      <c r="G16671" s="47" t="s">
        <v>284</v>
      </c>
      <c r="H16671" s="93">
        <f>SUM(H16672:H16673)</f>
        <v>0</v>
      </c>
      <c r="I16671" s="94">
        <f t="shared" si="3978"/>
        <v>0</v>
      </c>
      <c r="J16671" s="95">
        <f>SUM(J16672:J16673)</f>
        <v>0</v>
      </c>
      <c r="K16671" s="95">
        <f>SUM(K16672:K16673)</f>
        <v>0</v>
      </c>
      <c r="L16671" s="94">
        <f t="shared" si="3979"/>
        <v>0</v>
      </c>
      <c r="M16671" s="95">
        <f>SUM(M16672:M16673)</f>
        <v>0</v>
      </c>
      <c r="N16671" s="95">
        <f>SUM(N16672:N16673)</f>
        <v>0</v>
      </c>
      <c r="O16671" s="82" t="s">
        <v>146</v>
      </c>
      <c r="R16671" s="352">
        <f>L16901-[1]გადასახდელები!L15291</f>
        <v>0</v>
      </c>
    </row>
    <row r="16672" spans="2:18" hidden="1">
      <c r="B16672" s="36" t="str">
        <f t="shared" si="3977"/>
        <v>b</v>
      </c>
      <c r="C16672" s="42">
        <v>5</v>
      </c>
      <c r="D16672" s="42"/>
      <c r="F16672" s="343" t="s">
        <v>567</v>
      </c>
      <c r="G16672" s="48" t="s">
        <v>282</v>
      </c>
      <c r="H16672" s="101"/>
      <c r="I16672" s="97">
        <f t="shared" si="3978"/>
        <v>0</v>
      </c>
      <c r="J16672" s="102"/>
      <c r="K16672" s="102"/>
      <c r="L16672" s="97">
        <f t="shared" si="3979"/>
        <v>0</v>
      </c>
      <c r="M16672" s="102"/>
      <c r="N16672" s="102"/>
      <c r="R16672" s="352">
        <f>L16902-[1]გადასახდელები!L15292</f>
        <v>0</v>
      </c>
    </row>
    <row r="16673" spans="2:18" hidden="1">
      <c r="B16673" s="36" t="str">
        <f t="shared" si="3977"/>
        <v>b</v>
      </c>
      <c r="C16673" s="42">
        <v>5</v>
      </c>
      <c r="D16673" s="42"/>
      <c r="F16673" s="343" t="s">
        <v>653</v>
      </c>
      <c r="G16673" s="48" t="s">
        <v>283</v>
      </c>
      <c r="H16673" s="101"/>
      <c r="I16673" s="97">
        <f t="shared" si="3978"/>
        <v>0</v>
      </c>
      <c r="J16673" s="102"/>
      <c r="K16673" s="102"/>
      <c r="L16673" s="97">
        <f t="shared" si="3979"/>
        <v>0</v>
      </c>
      <c r="M16673" s="102"/>
      <c r="N16673" s="102"/>
      <c r="R16673" s="352">
        <f>L16903-[1]გადასახდელები!L15293</f>
        <v>0</v>
      </c>
    </row>
    <row r="16674" spans="2:18" ht="30" hidden="1">
      <c r="B16674" s="36" t="str">
        <f t="shared" si="3977"/>
        <v>b</v>
      </c>
      <c r="C16674" s="42">
        <v>4</v>
      </c>
      <c r="D16674" s="42"/>
      <c r="F16674" s="342" t="s">
        <v>654</v>
      </c>
      <c r="G16674" s="47" t="s">
        <v>207</v>
      </c>
      <c r="H16674" s="93">
        <f>SUM(H16675:H16676)</f>
        <v>0</v>
      </c>
      <c r="I16674" s="94">
        <f t="shared" si="3978"/>
        <v>0</v>
      </c>
      <c r="J16674" s="95">
        <f>SUM(J16675:J16676)</f>
        <v>0</v>
      </c>
      <c r="K16674" s="95">
        <f>SUM(K16675:K16676)</f>
        <v>0</v>
      </c>
      <c r="L16674" s="94">
        <f t="shared" si="3979"/>
        <v>0</v>
      </c>
      <c r="M16674" s="95">
        <f>SUM(M16675:M16676)</f>
        <v>0</v>
      </c>
      <c r="N16674" s="95">
        <f>SUM(N16675:N16676)</f>
        <v>0</v>
      </c>
      <c r="O16674" s="82" t="s">
        <v>146</v>
      </c>
      <c r="R16674" s="352">
        <f>L16904-[1]გადასახდელები!L15294</f>
        <v>0</v>
      </c>
    </row>
    <row r="16675" spans="2:18" hidden="1">
      <c r="B16675" s="36" t="str">
        <f t="shared" si="3977"/>
        <v>b</v>
      </c>
      <c r="C16675" s="42">
        <v>5</v>
      </c>
      <c r="D16675" s="42"/>
      <c r="F16675" s="343" t="s">
        <v>655</v>
      </c>
      <c r="G16675" s="48" t="s">
        <v>282</v>
      </c>
      <c r="H16675" s="101"/>
      <c r="I16675" s="97">
        <f t="shared" si="3978"/>
        <v>0</v>
      </c>
      <c r="J16675" s="102"/>
      <c r="K16675" s="102"/>
      <c r="L16675" s="97">
        <f t="shared" si="3979"/>
        <v>0</v>
      </c>
      <c r="M16675" s="102"/>
      <c r="N16675" s="102"/>
      <c r="R16675" s="352">
        <f>L16905-[1]გადასახდელები!L15295</f>
        <v>0</v>
      </c>
    </row>
    <row r="16676" spans="2:18" hidden="1">
      <c r="B16676" s="36" t="str">
        <f t="shared" si="3977"/>
        <v>b</v>
      </c>
      <c r="C16676" s="42">
        <v>5</v>
      </c>
      <c r="D16676" s="42"/>
      <c r="F16676" s="343" t="s">
        <v>656</v>
      </c>
      <c r="G16676" s="48" t="s">
        <v>283</v>
      </c>
      <c r="H16676" s="101"/>
      <c r="I16676" s="97">
        <f t="shared" si="3978"/>
        <v>0</v>
      </c>
      <c r="J16676" s="102"/>
      <c r="K16676" s="102"/>
      <c r="L16676" s="97">
        <f t="shared" si="3979"/>
        <v>0</v>
      </c>
      <c r="M16676" s="102"/>
      <c r="N16676" s="102"/>
      <c r="R16676" s="352">
        <f>L16906-[1]გადასახდელები!L15296</f>
        <v>0</v>
      </c>
    </row>
    <row r="16677" spans="2:18" ht="20.25" hidden="1">
      <c r="B16677" s="36" t="str">
        <f t="shared" si="3977"/>
        <v>b</v>
      </c>
      <c r="C16677" s="42">
        <v>3</v>
      </c>
      <c r="D16677" s="42"/>
      <c r="F16677" s="342" t="s">
        <v>568</v>
      </c>
      <c r="G16677" s="57" t="s">
        <v>205</v>
      </c>
      <c r="H16677" s="89">
        <f>H16678+H16679</f>
        <v>0</v>
      </c>
      <c r="I16677" s="90">
        <f t="shared" si="3978"/>
        <v>0</v>
      </c>
      <c r="J16677" s="92">
        <f>J16678+J16679</f>
        <v>0</v>
      </c>
      <c r="K16677" s="92">
        <f>K16678+K16679</f>
        <v>0</v>
      </c>
      <c r="L16677" s="90">
        <f t="shared" si="3979"/>
        <v>0</v>
      </c>
      <c r="M16677" s="92">
        <f>M16678+M16679</f>
        <v>0</v>
      </c>
      <c r="N16677" s="92">
        <f>N16678+N16679</f>
        <v>0</v>
      </c>
      <c r="O16677" s="82" t="s">
        <v>146</v>
      </c>
      <c r="R16677" s="352">
        <f>L16907-[1]გადასახდელები!L15297</f>
        <v>0</v>
      </c>
    </row>
    <row r="16678" spans="2:18" ht="30" hidden="1">
      <c r="B16678" s="36" t="str">
        <f t="shared" si="3977"/>
        <v>b</v>
      </c>
      <c r="C16678" s="42">
        <v>4</v>
      </c>
      <c r="D16678" s="42"/>
      <c r="F16678" s="343" t="s">
        <v>657</v>
      </c>
      <c r="G16678" s="47" t="s">
        <v>285</v>
      </c>
      <c r="H16678" s="103"/>
      <c r="I16678" s="94">
        <f t="shared" si="3978"/>
        <v>0</v>
      </c>
      <c r="J16678" s="104"/>
      <c r="K16678" s="104"/>
      <c r="L16678" s="94">
        <f t="shared" si="3979"/>
        <v>0</v>
      </c>
      <c r="M16678" s="104"/>
      <c r="N16678" s="104"/>
      <c r="R16678" s="352">
        <f>L16908-[1]გადასახდელები!L15298</f>
        <v>0</v>
      </c>
    </row>
    <row r="16679" spans="2:18" ht="20.25" hidden="1">
      <c r="B16679" s="36" t="str">
        <f t="shared" si="3977"/>
        <v>b</v>
      </c>
      <c r="C16679" s="42">
        <v>4</v>
      </c>
      <c r="D16679" s="42"/>
      <c r="F16679" s="342" t="s">
        <v>570</v>
      </c>
      <c r="G16679" s="47" t="s">
        <v>286</v>
      </c>
      <c r="H16679" s="93">
        <f>H16680+H16699</f>
        <v>0</v>
      </c>
      <c r="I16679" s="94">
        <f t="shared" si="3978"/>
        <v>0</v>
      </c>
      <c r="J16679" s="95">
        <f>J16680+J16699</f>
        <v>0</v>
      </c>
      <c r="K16679" s="95">
        <f>K16680+K16699</f>
        <v>0</v>
      </c>
      <c r="L16679" s="94">
        <f t="shared" si="3979"/>
        <v>0</v>
      </c>
      <c r="M16679" s="95">
        <f>M16680+M16699</f>
        <v>0</v>
      </c>
      <c r="N16679" s="95">
        <f>N16680+N16699</f>
        <v>0</v>
      </c>
      <c r="O16679" s="82" t="s">
        <v>146</v>
      </c>
      <c r="R16679" s="352">
        <f>L16909-[1]გადასახდელები!L15299</f>
        <v>0</v>
      </c>
    </row>
    <row r="16680" spans="2:18" ht="20.25" hidden="1">
      <c r="B16680" s="36" t="str">
        <f t="shared" si="3977"/>
        <v>b</v>
      </c>
      <c r="C16680" s="42">
        <v>5</v>
      </c>
      <c r="D16680" s="42"/>
      <c r="F16680" s="342" t="s">
        <v>569</v>
      </c>
      <c r="G16680" s="48" t="s">
        <v>287</v>
      </c>
      <c r="H16680" s="113">
        <f>SUM(H16681:H16698)</f>
        <v>0</v>
      </c>
      <c r="I16680" s="97">
        <f t="shared" si="3978"/>
        <v>0</v>
      </c>
      <c r="J16680" s="114">
        <f>SUM(J16681:J16698)</f>
        <v>0</v>
      </c>
      <c r="K16680" s="114">
        <f>SUM(K16681:K16698)</f>
        <v>0</v>
      </c>
      <c r="L16680" s="97">
        <f t="shared" si="3979"/>
        <v>0</v>
      </c>
      <c r="M16680" s="114">
        <f>SUM(M16681:M16698)</f>
        <v>0</v>
      </c>
      <c r="N16680" s="114">
        <f>SUM(N16681:N16698)</f>
        <v>0</v>
      </c>
      <c r="O16680" s="82" t="s">
        <v>146</v>
      </c>
      <c r="R16680" s="352">
        <f>L16910-[1]გადასახდელები!L15300</f>
        <v>0</v>
      </c>
    </row>
    <row r="16681" spans="2:18" ht="60" hidden="1">
      <c r="B16681" s="36" t="str">
        <f t="shared" si="3977"/>
        <v>b</v>
      </c>
      <c r="C16681" s="42">
        <v>6</v>
      </c>
      <c r="D16681" s="42"/>
      <c r="F16681" s="343" t="s">
        <v>658</v>
      </c>
      <c r="G16681" s="45" t="s">
        <v>215</v>
      </c>
      <c r="H16681" s="99"/>
      <c r="I16681" s="105">
        <f t="shared" si="3978"/>
        <v>0</v>
      </c>
      <c r="J16681" s="100"/>
      <c r="K16681" s="100"/>
      <c r="L16681" s="105">
        <f t="shared" si="3979"/>
        <v>0</v>
      </c>
      <c r="M16681" s="100"/>
      <c r="N16681" s="100"/>
      <c r="R16681" s="352">
        <f>L16911-[1]გადასახდელები!L15301</f>
        <v>0</v>
      </c>
    </row>
    <row r="16682" spans="2:18" hidden="1">
      <c r="B16682" s="36" t="str">
        <f t="shared" si="3977"/>
        <v>b</v>
      </c>
      <c r="C16682" s="42">
        <v>6</v>
      </c>
      <c r="D16682" s="42"/>
      <c r="F16682" s="343" t="s">
        <v>659</v>
      </c>
      <c r="G16682" s="45" t="s">
        <v>288</v>
      </c>
      <c r="H16682" s="99"/>
      <c r="I16682" s="105">
        <f t="shared" si="3978"/>
        <v>0</v>
      </c>
      <c r="J16682" s="100"/>
      <c r="K16682" s="100"/>
      <c r="L16682" s="105">
        <f t="shared" si="3979"/>
        <v>0</v>
      </c>
      <c r="M16682" s="100"/>
      <c r="N16682" s="100"/>
      <c r="R16682" s="352">
        <f>L16912-[1]გადასახდელები!L15302</f>
        <v>0</v>
      </c>
    </row>
    <row r="16683" spans="2:18" hidden="1">
      <c r="B16683" s="36" t="str">
        <f t="shared" ref="B16683:B16746" si="3980">IF(H16683+I16683+L16683&gt;0,"a","b")</f>
        <v>b</v>
      </c>
      <c r="C16683" s="42">
        <v>6</v>
      </c>
      <c r="D16683" s="42"/>
      <c r="F16683" s="343" t="s">
        <v>660</v>
      </c>
      <c r="G16683" s="45" t="s">
        <v>289</v>
      </c>
      <c r="H16683" s="99"/>
      <c r="I16683" s="105">
        <f t="shared" si="3978"/>
        <v>0</v>
      </c>
      <c r="J16683" s="100"/>
      <c r="K16683" s="100"/>
      <c r="L16683" s="105">
        <f t="shared" si="3979"/>
        <v>0</v>
      </c>
      <c r="M16683" s="100"/>
      <c r="N16683" s="100"/>
      <c r="R16683" s="352">
        <f>L16913-[1]გადასახდელები!L15303</f>
        <v>0</v>
      </c>
    </row>
    <row r="16684" spans="2:18" ht="30" hidden="1">
      <c r="B16684" s="36" t="str">
        <f t="shared" si="3980"/>
        <v>b</v>
      </c>
      <c r="C16684" s="42">
        <v>6</v>
      </c>
      <c r="D16684" s="42"/>
      <c r="F16684" s="343" t="s">
        <v>661</v>
      </c>
      <c r="G16684" s="45" t="s">
        <v>216</v>
      </c>
      <c r="H16684" s="99"/>
      <c r="I16684" s="105">
        <f t="shared" si="3978"/>
        <v>0</v>
      </c>
      <c r="J16684" s="100"/>
      <c r="K16684" s="100"/>
      <c r="L16684" s="105">
        <f t="shared" si="3979"/>
        <v>0</v>
      </c>
      <c r="M16684" s="100"/>
      <c r="N16684" s="100"/>
      <c r="R16684" s="352">
        <f>L16914-[1]გადასახდელები!L15304</f>
        <v>0</v>
      </c>
    </row>
    <row r="16685" spans="2:18" hidden="1">
      <c r="B16685" s="36" t="str">
        <f t="shared" si="3980"/>
        <v>b</v>
      </c>
      <c r="C16685" s="42">
        <v>6</v>
      </c>
      <c r="D16685" s="42"/>
      <c r="F16685" s="343" t="s">
        <v>662</v>
      </c>
      <c r="G16685" s="45" t="s">
        <v>217</v>
      </c>
      <c r="H16685" s="99"/>
      <c r="I16685" s="105">
        <f t="shared" si="3978"/>
        <v>0</v>
      </c>
      <c r="J16685" s="100"/>
      <c r="K16685" s="100"/>
      <c r="L16685" s="105">
        <f t="shared" si="3979"/>
        <v>0</v>
      </c>
      <c r="M16685" s="100"/>
      <c r="N16685" s="100"/>
      <c r="R16685" s="352">
        <f>L16915-[1]გადასახდელები!L15305</f>
        <v>0</v>
      </c>
    </row>
    <row r="16686" spans="2:18" hidden="1">
      <c r="B16686" s="36" t="str">
        <f t="shared" si="3980"/>
        <v>b</v>
      </c>
      <c r="C16686" s="42">
        <v>6</v>
      </c>
      <c r="D16686" s="42"/>
      <c r="F16686" s="343" t="s">
        <v>571</v>
      </c>
      <c r="G16686" s="45" t="s">
        <v>290</v>
      </c>
      <c r="H16686" s="99"/>
      <c r="I16686" s="105">
        <f t="shared" si="3978"/>
        <v>0</v>
      </c>
      <c r="J16686" s="100"/>
      <c r="K16686" s="100"/>
      <c r="L16686" s="105">
        <f t="shared" si="3979"/>
        <v>0</v>
      </c>
      <c r="M16686" s="100"/>
      <c r="N16686" s="100"/>
      <c r="R16686" s="352">
        <f>L16916-[1]გადასახდელები!L15306</f>
        <v>0</v>
      </c>
    </row>
    <row r="16687" spans="2:18" hidden="1">
      <c r="B16687" s="36" t="str">
        <f t="shared" si="3980"/>
        <v>b</v>
      </c>
      <c r="C16687" s="42">
        <v>6</v>
      </c>
      <c r="D16687" s="42"/>
      <c r="F16687" s="343" t="s">
        <v>663</v>
      </c>
      <c r="G16687" s="45" t="s">
        <v>291</v>
      </c>
      <c r="H16687" s="99"/>
      <c r="I16687" s="105">
        <f t="shared" si="3978"/>
        <v>0</v>
      </c>
      <c r="J16687" s="100"/>
      <c r="K16687" s="100"/>
      <c r="L16687" s="105">
        <f t="shared" si="3979"/>
        <v>0</v>
      </c>
      <c r="M16687" s="100"/>
      <c r="N16687" s="100"/>
      <c r="R16687" s="352">
        <f>L16917-[1]გადასახდელები!L15307</f>
        <v>0</v>
      </c>
    </row>
    <row r="16688" spans="2:18" hidden="1">
      <c r="B16688" s="36" t="str">
        <f t="shared" si="3980"/>
        <v>b</v>
      </c>
      <c r="C16688" s="42">
        <v>6</v>
      </c>
      <c r="D16688" s="42"/>
      <c r="F16688" s="343" t="s">
        <v>664</v>
      </c>
      <c r="G16688" s="45" t="s">
        <v>218</v>
      </c>
      <c r="H16688" s="99"/>
      <c r="I16688" s="105">
        <f t="shared" si="3978"/>
        <v>0</v>
      </c>
      <c r="J16688" s="100"/>
      <c r="K16688" s="100"/>
      <c r="L16688" s="105">
        <f t="shared" si="3979"/>
        <v>0</v>
      </c>
      <c r="M16688" s="100"/>
      <c r="N16688" s="100"/>
      <c r="R16688" s="352">
        <f>L16918-[1]გადასახდელები!L15308</f>
        <v>0</v>
      </c>
    </row>
    <row r="16689" spans="2:18" ht="30" hidden="1">
      <c r="B16689" s="36" t="str">
        <f t="shared" si="3980"/>
        <v>b</v>
      </c>
      <c r="C16689" s="42">
        <v>6</v>
      </c>
      <c r="D16689" s="42"/>
      <c r="F16689" s="343" t="s">
        <v>665</v>
      </c>
      <c r="G16689" s="45" t="s">
        <v>219</v>
      </c>
      <c r="H16689" s="99"/>
      <c r="I16689" s="105">
        <f t="shared" si="3978"/>
        <v>0</v>
      </c>
      <c r="J16689" s="100"/>
      <c r="K16689" s="100"/>
      <c r="L16689" s="105">
        <f t="shared" si="3979"/>
        <v>0</v>
      </c>
      <c r="M16689" s="100"/>
      <c r="N16689" s="100"/>
      <c r="R16689" s="352">
        <f>L16919-[1]გადასახდელები!L15309</f>
        <v>0</v>
      </c>
    </row>
    <row r="16690" spans="2:18" ht="30" hidden="1">
      <c r="B16690" s="36" t="str">
        <f t="shared" si="3980"/>
        <v>b</v>
      </c>
      <c r="C16690" s="42">
        <v>6</v>
      </c>
      <c r="D16690" s="42"/>
      <c r="F16690" s="343" t="s">
        <v>666</v>
      </c>
      <c r="G16690" s="45" t="s">
        <v>220</v>
      </c>
      <c r="H16690" s="99"/>
      <c r="I16690" s="105">
        <f t="shared" si="3978"/>
        <v>0</v>
      </c>
      <c r="J16690" s="100"/>
      <c r="K16690" s="100"/>
      <c r="L16690" s="105">
        <f t="shared" si="3979"/>
        <v>0</v>
      </c>
      <c r="M16690" s="100"/>
      <c r="N16690" s="100"/>
      <c r="R16690" s="352">
        <f>L16920-[1]გადასახდელები!L15310</f>
        <v>0</v>
      </c>
    </row>
    <row r="16691" spans="2:18" ht="30" hidden="1">
      <c r="B16691" s="36" t="str">
        <f t="shared" si="3980"/>
        <v>b</v>
      </c>
      <c r="C16691" s="42">
        <v>6</v>
      </c>
      <c r="D16691" s="42"/>
      <c r="F16691" s="343" t="s">
        <v>667</v>
      </c>
      <c r="G16691" s="45" t="s">
        <v>221</v>
      </c>
      <c r="H16691" s="99"/>
      <c r="I16691" s="105">
        <f t="shared" si="3978"/>
        <v>0</v>
      </c>
      <c r="J16691" s="100"/>
      <c r="K16691" s="100"/>
      <c r="L16691" s="105">
        <f t="shared" si="3979"/>
        <v>0</v>
      </c>
      <c r="M16691" s="100"/>
      <c r="N16691" s="100"/>
      <c r="R16691" s="352">
        <f>L16921-[1]გადასახდელები!L15311</f>
        <v>0</v>
      </c>
    </row>
    <row r="16692" spans="2:18" ht="30" hidden="1">
      <c r="B16692" s="36" t="str">
        <f t="shared" si="3980"/>
        <v>b</v>
      </c>
      <c r="C16692" s="42">
        <v>6</v>
      </c>
      <c r="D16692" s="42"/>
      <c r="F16692" s="343" t="s">
        <v>668</v>
      </c>
      <c r="G16692" s="45" t="s">
        <v>222</v>
      </c>
      <c r="H16692" s="99"/>
      <c r="I16692" s="105">
        <f t="shared" si="3978"/>
        <v>0</v>
      </c>
      <c r="J16692" s="100"/>
      <c r="K16692" s="100"/>
      <c r="L16692" s="105">
        <f t="shared" si="3979"/>
        <v>0</v>
      </c>
      <c r="M16692" s="100"/>
      <c r="N16692" s="100"/>
      <c r="R16692" s="352">
        <f>L16922-[1]გადასახდელები!L15312</f>
        <v>0</v>
      </c>
    </row>
    <row r="16693" spans="2:18" ht="30" hidden="1">
      <c r="B16693" s="36" t="str">
        <f t="shared" si="3980"/>
        <v>b</v>
      </c>
      <c r="C16693" s="42">
        <v>6</v>
      </c>
      <c r="D16693" s="42"/>
      <c r="F16693" s="343" t="s">
        <v>669</v>
      </c>
      <c r="G16693" s="45" t="s">
        <v>223</v>
      </c>
      <c r="H16693" s="99"/>
      <c r="I16693" s="105">
        <f t="shared" si="3978"/>
        <v>0</v>
      </c>
      <c r="J16693" s="100"/>
      <c r="K16693" s="100"/>
      <c r="L16693" s="105">
        <f t="shared" si="3979"/>
        <v>0</v>
      </c>
      <c r="M16693" s="100"/>
      <c r="N16693" s="100"/>
      <c r="R16693" s="352">
        <f>L16923-[1]გადასახდელები!L15313</f>
        <v>0</v>
      </c>
    </row>
    <row r="16694" spans="2:18" ht="30" hidden="1">
      <c r="B16694" s="36" t="str">
        <f t="shared" si="3980"/>
        <v>b</v>
      </c>
      <c r="C16694" s="42">
        <v>6</v>
      </c>
      <c r="D16694" s="42"/>
      <c r="F16694" s="343" t="s">
        <v>670</v>
      </c>
      <c r="G16694" s="45" t="s">
        <v>224</v>
      </c>
      <c r="H16694" s="99"/>
      <c r="I16694" s="105">
        <f t="shared" ref="I16694:I16757" si="3981">J16694+K16694</f>
        <v>0</v>
      </c>
      <c r="J16694" s="100"/>
      <c r="K16694" s="100"/>
      <c r="L16694" s="105">
        <f t="shared" ref="L16694:L16757" si="3982">M16694+N16694</f>
        <v>0</v>
      </c>
      <c r="M16694" s="100"/>
      <c r="N16694" s="100"/>
      <c r="R16694" s="352">
        <f>L16924-[1]გადასახდელები!L15314</f>
        <v>0</v>
      </c>
    </row>
    <row r="16695" spans="2:18" ht="45" hidden="1">
      <c r="B16695" s="36" t="str">
        <f t="shared" si="3980"/>
        <v>b</v>
      </c>
      <c r="C16695" s="42">
        <v>6</v>
      </c>
      <c r="D16695" s="42"/>
      <c r="F16695" s="343" t="s">
        <v>671</v>
      </c>
      <c r="G16695" s="45" t="s">
        <v>225</v>
      </c>
      <c r="H16695" s="99"/>
      <c r="I16695" s="105">
        <f t="shared" si="3981"/>
        <v>0</v>
      </c>
      <c r="J16695" s="100"/>
      <c r="K16695" s="100"/>
      <c r="L16695" s="105">
        <f t="shared" si="3982"/>
        <v>0</v>
      </c>
      <c r="M16695" s="100"/>
      <c r="N16695" s="100"/>
      <c r="R16695" s="352">
        <f>L16925-[1]გადასახდელები!L15315</f>
        <v>0</v>
      </c>
    </row>
    <row r="16696" spans="2:18" hidden="1">
      <c r="B16696" s="36" t="str">
        <f t="shared" si="3980"/>
        <v>b</v>
      </c>
      <c r="C16696" s="42">
        <v>6</v>
      </c>
      <c r="D16696" s="42"/>
      <c r="F16696" s="343" t="s">
        <v>672</v>
      </c>
      <c r="G16696" s="45" t="s">
        <v>226</v>
      </c>
      <c r="H16696" s="99"/>
      <c r="I16696" s="105">
        <f t="shared" si="3981"/>
        <v>0</v>
      </c>
      <c r="J16696" s="100"/>
      <c r="K16696" s="100"/>
      <c r="L16696" s="105">
        <f t="shared" si="3982"/>
        <v>0</v>
      </c>
      <c r="M16696" s="100"/>
      <c r="N16696" s="100"/>
      <c r="R16696" s="352">
        <f>L16926-[1]გადასახდელები!L15316</f>
        <v>0</v>
      </c>
    </row>
    <row r="16697" spans="2:18" hidden="1">
      <c r="B16697" s="36" t="str">
        <f t="shared" si="3980"/>
        <v>b</v>
      </c>
      <c r="C16697" s="42">
        <v>6</v>
      </c>
      <c r="D16697" s="42"/>
      <c r="F16697" s="343" t="s">
        <v>673</v>
      </c>
      <c r="G16697" s="45" t="s">
        <v>227</v>
      </c>
      <c r="H16697" s="99"/>
      <c r="I16697" s="105">
        <f t="shared" si="3981"/>
        <v>0</v>
      </c>
      <c r="J16697" s="100"/>
      <c r="K16697" s="100"/>
      <c r="L16697" s="105">
        <f t="shared" si="3982"/>
        <v>0</v>
      </c>
      <c r="M16697" s="100"/>
      <c r="N16697" s="100"/>
      <c r="R16697" s="352">
        <f>L16927-[1]გადასახდელები!L15317</f>
        <v>0</v>
      </c>
    </row>
    <row r="16698" spans="2:18" ht="30" hidden="1">
      <c r="B16698" s="36" t="str">
        <f t="shared" si="3980"/>
        <v>b</v>
      </c>
      <c r="C16698" s="42">
        <v>6</v>
      </c>
      <c r="D16698" s="42"/>
      <c r="F16698" s="343" t="s">
        <v>572</v>
      </c>
      <c r="G16698" s="45" t="s">
        <v>228</v>
      </c>
      <c r="H16698" s="99"/>
      <c r="I16698" s="105">
        <f t="shared" si="3981"/>
        <v>0</v>
      </c>
      <c r="J16698" s="100"/>
      <c r="K16698" s="100"/>
      <c r="L16698" s="105">
        <f t="shared" si="3982"/>
        <v>0</v>
      </c>
      <c r="M16698" s="100"/>
      <c r="N16698" s="100"/>
      <c r="R16698" s="352">
        <f>L16928-[1]გადასახდელები!L15318</f>
        <v>0</v>
      </c>
    </row>
    <row r="16699" spans="2:18" hidden="1">
      <c r="B16699" s="36" t="str">
        <f t="shared" si="3980"/>
        <v>b</v>
      </c>
      <c r="C16699" s="42">
        <v>5</v>
      </c>
      <c r="D16699" s="42"/>
      <c r="F16699" s="343" t="s">
        <v>573</v>
      </c>
      <c r="G16699" s="48" t="s">
        <v>193</v>
      </c>
      <c r="H16699" s="101"/>
      <c r="I16699" s="97">
        <f t="shared" si="3981"/>
        <v>0</v>
      </c>
      <c r="J16699" s="102"/>
      <c r="K16699" s="102"/>
      <c r="L16699" s="97">
        <f t="shared" si="3982"/>
        <v>0</v>
      </c>
      <c r="M16699" s="102"/>
      <c r="N16699" s="102"/>
      <c r="R16699" s="352">
        <f>L16929-[1]გადასახდელები!L15319</f>
        <v>0</v>
      </c>
    </row>
    <row r="16700" spans="2:18" ht="19.5" hidden="1">
      <c r="B16700" s="36" t="str">
        <f t="shared" si="3980"/>
        <v>b</v>
      </c>
      <c r="C16700" s="42">
        <v>2</v>
      </c>
      <c r="D16700" s="42"/>
      <c r="E16700" s="24"/>
      <c r="F16700" s="342" t="s">
        <v>574</v>
      </c>
      <c r="G16700" s="59" t="s">
        <v>292</v>
      </c>
      <c r="H16700" s="86">
        <f>H16701+H16748+H16756+H16755</f>
        <v>0</v>
      </c>
      <c r="I16700" s="87">
        <f t="shared" si="3981"/>
        <v>0</v>
      </c>
      <c r="J16700" s="88">
        <f>J16701+J16748+J16756+J16755</f>
        <v>0</v>
      </c>
      <c r="K16700" s="88">
        <f>K16701+K16748+K16756+K16755</f>
        <v>0</v>
      </c>
      <c r="L16700" s="87">
        <f t="shared" si="3982"/>
        <v>0</v>
      </c>
      <c r="M16700" s="88">
        <f>M16701+M16748+M16756+M16755</f>
        <v>0</v>
      </c>
      <c r="N16700" s="88">
        <f>N16701+N16748+N16756+N16755</f>
        <v>0</v>
      </c>
      <c r="O16700" s="82" t="s">
        <v>146</v>
      </c>
      <c r="P16700" s="35" t="s">
        <v>145</v>
      </c>
      <c r="R16700" s="352">
        <f>L16930-[1]გადასახდელები!L15320</f>
        <v>0</v>
      </c>
    </row>
    <row r="16701" spans="2:18" ht="20.25" hidden="1">
      <c r="B16701" s="36" t="str">
        <f t="shared" si="3980"/>
        <v>b</v>
      </c>
      <c r="C16701" s="42">
        <v>3</v>
      </c>
      <c r="D16701" s="42"/>
      <c r="F16701" s="342" t="s">
        <v>575</v>
      </c>
      <c r="G16701" s="51" t="s">
        <v>293</v>
      </c>
      <c r="H16701" s="89">
        <f>H16702+H16714+H16743</f>
        <v>0</v>
      </c>
      <c r="I16701" s="90">
        <f t="shared" si="3981"/>
        <v>0</v>
      </c>
      <c r="J16701" s="89">
        <f>J16702+J16714+J16743</f>
        <v>0</v>
      </c>
      <c r="K16701" s="89">
        <f>K16702+K16714+K16743</f>
        <v>0</v>
      </c>
      <c r="L16701" s="90">
        <f t="shared" si="3982"/>
        <v>0</v>
      </c>
      <c r="M16701" s="89">
        <f>M16702+M16714+M16743</f>
        <v>0</v>
      </c>
      <c r="N16701" s="89">
        <f>N16702+N16714+N16743</f>
        <v>0</v>
      </c>
      <c r="O16701" s="82" t="s">
        <v>146</v>
      </c>
      <c r="P16701" s="35" t="s">
        <v>145</v>
      </c>
      <c r="R16701" s="352">
        <f>L16931-[1]გადასახდელები!L15321</f>
        <v>0</v>
      </c>
    </row>
    <row r="16702" spans="2:18" ht="20.25" hidden="1">
      <c r="B16702" s="36" t="str">
        <f t="shared" si="3980"/>
        <v>b</v>
      </c>
      <c r="C16702" s="42">
        <v>4</v>
      </c>
      <c r="D16702" s="42"/>
      <c r="F16702" s="342" t="s">
        <v>576</v>
      </c>
      <c r="G16702" s="47" t="s">
        <v>294</v>
      </c>
      <c r="H16702" s="93">
        <f>H16703+H16704+H16705+H16706+H16707+H16708+H16709+H16710+H16711+H16712+H16713</f>
        <v>0</v>
      </c>
      <c r="I16702" s="94">
        <f t="shared" si="3981"/>
        <v>0</v>
      </c>
      <c r="J16702" s="93">
        <f>J16703+J16704+J16705+J16706+J16707+J16708+J16709+J16710+J16711+J16712+J16713</f>
        <v>0</v>
      </c>
      <c r="K16702" s="93">
        <f>K16703+K16704+K16705+K16706+K16707+K16708+K16709+K16710+K16711+K16712+K16713</f>
        <v>0</v>
      </c>
      <c r="L16702" s="94">
        <f t="shared" si="3982"/>
        <v>0</v>
      </c>
      <c r="M16702" s="93">
        <f>M16703+M16704+M16705+M16706+M16707+M16708+M16709+M16710+M16711+M16712+M16713</f>
        <v>0</v>
      </c>
      <c r="N16702" s="93">
        <f>N16703+N16704+N16705+N16706+N16707+N16708+N16709+N16710+N16711+N16712+N16713</f>
        <v>0</v>
      </c>
      <c r="O16702" s="82" t="s">
        <v>146</v>
      </c>
      <c r="P16702" s="35" t="s">
        <v>145</v>
      </c>
      <c r="R16702" s="352">
        <f>L16932-[1]გადასახდელები!L15322</f>
        <v>0</v>
      </c>
    </row>
    <row r="16703" spans="2:18" ht="20.25" hidden="1">
      <c r="B16703" s="36" t="str">
        <f t="shared" si="3980"/>
        <v>b</v>
      </c>
      <c r="C16703" s="42">
        <v>5</v>
      </c>
      <c r="D16703" s="42"/>
      <c r="F16703" s="343" t="s">
        <v>577</v>
      </c>
      <c r="G16703" s="48" t="s">
        <v>295</v>
      </c>
      <c r="H16703" s="101"/>
      <c r="I16703" s="97">
        <f t="shared" si="3981"/>
        <v>0</v>
      </c>
      <c r="J16703" s="102"/>
      <c r="K16703" s="102"/>
      <c r="L16703" s="97">
        <f t="shared" si="3982"/>
        <v>0</v>
      </c>
      <c r="M16703" s="102"/>
      <c r="N16703" s="102"/>
      <c r="O16703" s="115"/>
      <c r="P16703" s="35" t="s">
        <v>145</v>
      </c>
      <c r="R16703" s="352">
        <f>L16933-[1]გადასახდელები!L15323</f>
        <v>0</v>
      </c>
    </row>
    <row r="16704" spans="2:18" ht="20.25" hidden="1">
      <c r="B16704" s="36" t="str">
        <f t="shared" si="3980"/>
        <v>b</v>
      </c>
      <c r="C16704" s="42">
        <v>5</v>
      </c>
      <c r="D16704" s="42"/>
      <c r="F16704" s="343" t="s">
        <v>578</v>
      </c>
      <c r="G16704" s="48" t="s">
        <v>296</v>
      </c>
      <c r="H16704" s="101"/>
      <c r="I16704" s="97">
        <f t="shared" si="3981"/>
        <v>0</v>
      </c>
      <c r="J16704" s="102"/>
      <c r="K16704" s="102"/>
      <c r="L16704" s="97">
        <f t="shared" si="3982"/>
        <v>0</v>
      </c>
      <c r="M16704" s="102"/>
      <c r="N16704" s="102"/>
      <c r="O16704" s="115"/>
      <c r="P16704" s="35" t="s">
        <v>145</v>
      </c>
      <c r="R16704" s="352">
        <f>L16934-[1]გადასახდელები!L15324</f>
        <v>0</v>
      </c>
    </row>
    <row r="16705" spans="2:18" ht="20.25" hidden="1">
      <c r="B16705" s="36" t="str">
        <f t="shared" si="3980"/>
        <v>b</v>
      </c>
      <c r="C16705" s="42">
        <v>5</v>
      </c>
      <c r="D16705" s="42"/>
      <c r="F16705" s="343" t="s">
        <v>674</v>
      </c>
      <c r="G16705" s="52" t="s">
        <v>297</v>
      </c>
      <c r="H16705" s="101"/>
      <c r="I16705" s="97">
        <f t="shared" si="3981"/>
        <v>0</v>
      </c>
      <c r="J16705" s="102"/>
      <c r="K16705" s="102"/>
      <c r="L16705" s="97">
        <f t="shared" si="3982"/>
        <v>0</v>
      </c>
      <c r="M16705" s="102"/>
      <c r="N16705" s="102"/>
      <c r="O16705" s="115"/>
      <c r="P16705" s="35" t="s">
        <v>145</v>
      </c>
      <c r="R16705" s="352">
        <f>L16935-[1]გადასახდელები!L15325</f>
        <v>0</v>
      </c>
    </row>
    <row r="16706" spans="2:18" ht="20.25" hidden="1">
      <c r="B16706" s="36" t="str">
        <f t="shared" si="3980"/>
        <v>b</v>
      </c>
      <c r="C16706" s="42">
        <v>5</v>
      </c>
      <c r="D16706" s="42"/>
      <c r="F16706" s="343" t="s">
        <v>579</v>
      </c>
      <c r="G16706" s="48" t="s">
        <v>298</v>
      </c>
      <c r="H16706" s="101"/>
      <c r="I16706" s="97">
        <f t="shared" si="3981"/>
        <v>0</v>
      </c>
      <c r="J16706" s="102"/>
      <c r="K16706" s="102"/>
      <c r="L16706" s="97">
        <f t="shared" si="3982"/>
        <v>0</v>
      </c>
      <c r="M16706" s="102"/>
      <c r="N16706" s="102"/>
      <c r="O16706" s="115"/>
      <c r="P16706" s="35" t="s">
        <v>145</v>
      </c>
      <c r="R16706" s="352">
        <f>L16936-[1]გადასახდელები!L15326</f>
        <v>0</v>
      </c>
    </row>
    <row r="16707" spans="2:18" ht="20.25" hidden="1">
      <c r="B16707" s="36" t="str">
        <f t="shared" si="3980"/>
        <v>b</v>
      </c>
      <c r="C16707" s="42">
        <v>5</v>
      </c>
      <c r="D16707" s="42"/>
      <c r="F16707" s="343" t="s">
        <v>580</v>
      </c>
      <c r="G16707" s="48" t="s">
        <v>299</v>
      </c>
      <c r="H16707" s="101"/>
      <c r="I16707" s="97">
        <f t="shared" si="3981"/>
        <v>0</v>
      </c>
      <c r="J16707" s="102"/>
      <c r="K16707" s="102"/>
      <c r="L16707" s="97">
        <f t="shared" si="3982"/>
        <v>0</v>
      </c>
      <c r="M16707" s="102"/>
      <c r="N16707" s="102"/>
      <c r="O16707" s="115"/>
      <c r="P16707" s="35" t="s">
        <v>145</v>
      </c>
      <c r="R16707" s="352">
        <f>L16937-[1]გადასახდელები!L15327</f>
        <v>0</v>
      </c>
    </row>
    <row r="16708" spans="2:18" ht="20.25" hidden="1">
      <c r="B16708" s="36" t="str">
        <f t="shared" si="3980"/>
        <v>b</v>
      </c>
      <c r="C16708" s="42">
        <v>5</v>
      </c>
      <c r="D16708" s="42"/>
      <c r="F16708" s="343" t="s">
        <v>581</v>
      </c>
      <c r="G16708" s="48" t="s">
        <v>300</v>
      </c>
      <c r="H16708" s="101"/>
      <c r="I16708" s="97">
        <f t="shared" si="3981"/>
        <v>0</v>
      </c>
      <c r="J16708" s="102"/>
      <c r="K16708" s="102"/>
      <c r="L16708" s="97">
        <f t="shared" si="3982"/>
        <v>0</v>
      </c>
      <c r="M16708" s="102"/>
      <c r="N16708" s="102"/>
      <c r="O16708" s="115"/>
      <c r="P16708" s="35" t="s">
        <v>145</v>
      </c>
      <c r="R16708" s="352">
        <f>L16938-[1]გადასახდელები!L15328</f>
        <v>0</v>
      </c>
    </row>
    <row r="16709" spans="2:18" ht="20.25" hidden="1">
      <c r="B16709" s="36" t="str">
        <f t="shared" si="3980"/>
        <v>b</v>
      </c>
      <c r="C16709" s="42">
        <v>5</v>
      </c>
      <c r="D16709" s="42"/>
      <c r="F16709" s="343" t="s">
        <v>675</v>
      </c>
      <c r="G16709" s="48" t="s">
        <v>301</v>
      </c>
      <c r="H16709" s="101"/>
      <c r="I16709" s="97">
        <f t="shared" si="3981"/>
        <v>0</v>
      </c>
      <c r="J16709" s="102"/>
      <c r="K16709" s="102"/>
      <c r="L16709" s="97">
        <f t="shared" si="3982"/>
        <v>0</v>
      </c>
      <c r="M16709" s="102"/>
      <c r="N16709" s="102"/>
      <c r="O16709" s="115"/>
      <c r="P16709" s="35" t="s">
        <v>145</v>
      </c>
      <c r="R16709" s="352">
        <f>L16939-[1]გადასახდელები!L15329</f>
        <v>0</v>
      </c>
    </row>
    <row r="16710" spans="2:18" ht="30" hidden="1">
      <c r="B16710" s="36" t="str">
        <f t="shared" si="3980"/>
        <v>b</v>
      </c>
      <c r="C16710" s="42">
        <v>5</v>
      </c>
      <c r="D16710" s="42"/>
      <c r="F16710" s="343" t="s">
        <v>582</v>
      </c>
      <c r="G16710" s="48" t="s">
        <v>302</v>
      </c>
      <c r="H16710" s="101"/>
      <c r="I16710" s="97">
        <f t="shared" si="3981"/>
        <v>0</v>
      </c>
      <c r="J16710" s="102"/>
      <c r="K16710" s="102"/>
      <c r="L16710" s="97">
        <f t="shared" si="3982"/>
        <v>0</v>
      </c>
      <c r="M16710" s="102"/>
      <c r="N16710" s="102"/>
      <c r="O16710" s="115"/>
      <c r="P16710" s="35" t="s">
        <v>145</v>
      </c>
      <c r="R16710" s="352">
        <f>L16940-[1]გადასახდელები!L15330</f>
        <v>0</v>
      </c>
    </row>
    <row r="16711" spans="2:18" ht="20.25" hidden="1">
      <c r="B16711" s="36" t="str">
        <f t="shared" si="3980"/>
        <v>b</v>
      </c>
      <c r="C16711" s="42">
        <v>5</v>
      </c>
      <c r="D16711" s="42"/>
      <c r="F16711" s="343" t="s">
        <v>676</v>
      </c>
      <c r="G16711" s="48" t="s">
        <v>303</v>
      </c>
      <c r="H16711" s="101"/>
      <c r="I16711" s="97">
        <f t="shared" si="3981"/>
        <v>0</v>
      </c>
      <c r="J16711" s="102"/>
      <c r="K16711" s="102"/>
      <c r="L16711" s="97">
        <f t="shared" si="3982"/>
        <v>0</v>
      </c>
      <c r="M16711" s="102"/>
      <c r="N16711" s="102"/>
      <c r="O16711" s="115"/>
      <c r="P16711" s="35" t="s">
        <v>145</v>
      </c>
      <c r="R16711" s="352">
        <f>L16941-[1]გადასახდელები!L15331</f>
        <v>0</v>
      </c>
    </row>
    <row r="16712" spans="2:18" ht="20.25" hidden="1">
      <c r="B16712" s="36" t="str">
        <f t="shared" si="3980"/>
        <v>b</v>
      </c>
      <c r="C16712" s="42">
        <v>5</v>
      </c>
      <c r="D16712" s="42"/>
      <c r="F16712" s="343" t="s">
        <v>677</v>
      </c>
      <c r="G16712" s="48" t="s">
        <v>304</v>
      </c>
      <c r="H16712" s="101"/>
      <c r="I16712" s="97">
        <f t="shared" si="3981"/>
        <v>0</v>
      </c>
      <c r="J16712" s="102"/>
      <c r="K16712" s="102"/>
      <c r="L16712" s="97">
        <f t="shared" si="3982"/>
        <v>0</v>
      </c>
      <c r="M16712" s="102"/>
      <c r="N16712" s="102"/>
      <c r="O16712" s="115"/>
      <c r="P16712" s="35" t="s">
        <v>145</v>
      </c>
      <c r="R16712" s="352">
        <f>L16942-[1]გადასახდელები!L15332</f>
        <v>0</v>
      </c>
    </row>
    <row r="16713" spans="2:18" ht="20.25" hidden="1">
      <c r="B16713" s="36" t="str">
        <f t="shared" si="3980"/>
        <v>b</v>
      </c>
      <c r="C16713" s="42">
        <v>5</v>
      </c>
      <c r="D16713" s="42"/>
      <c r="F16713" s="343" t="s">
        <v>583</v>
      </c>
      <c r="G16713" s="48" t="s">
        <v>305</v>
      </c>
      <c r="H16713" s="101"/>
      <c r="I16713" s="97">
        <f t="shared" si="3981"/>
        <v>0</v>
      </c>
      <c r="J16713" s="102"/>
      <c r="K16713" s="102"/>
      <c r="L16713" s="97">
        <f t="shared" si="3982"/>
        <v>0</v>
      </c>
      <c r="M16713" s="102"/>
      <c r="N16713" s="102"/>
      <c r="O16713" s="115"/>
      <c r="P16713" s="35" t="s">
        <v>145</v>
      </c>
      <c r="R16713" s="352">
        <f>L16943-[1]გადასახდელები!L15333</f>
        <v>0</v>
      </c>
    </row>
    <row r="16714" spans="2:18" ht="20.25" hidden="1">
      <c r="B16714" s="36" t="str">
        <f t="shared" si="3980"/>
        <v>b</v>
      </c>
      <c r="C16714" s="42">
        <v>4</v>
      </c>
      <c r="D16714" s="42"/>
      <c r="F16714" s="342" t="s">
        <v>584</v>
      </c>
      <c r="G16714" s="47" t="s">
        <v>306</v>
      </c>
      <c r="H16714" s="93">
        <f>H16715+H16722</f>
        <v>0</v>
      </c>
      <c r="I16714" s="94">
        <f t="shared" si="3981"/>
        <v>0</v>
      </c>
      <c r="J16714" s="93">
        <f>J16715+J16722</f>
        <v>0</v>
      </c>
      <c r="K16714" s="93">
        <f>K16715+K16722</f>
        <v>0</v>
      </c>
      <c r="L16714" s="94">
        <f t="shared" si="3982"/>
        <v>0</v>
      </c>
      <c r="M16714" s="93">
        <f>M16715+M16722</f>
        <v>0</v>
      </c>
      <c r="N16714" s="93">
        <f>N16715+N16722</f>
        <v>0</v>
      </c>
      <c r="O16714" s="82" t="s">
        <v>146</v>
      </c>
      <c r="P16714" s="35" t="s">
        <v>145</v>
      </c>
      <c r="R16714" s="352">
        <f>L16944-[1]გადასახდელები!L15334</f>
        <v>0</v>
      </c>
    </row>
    <row r="16715" spans="2:18" ht="20.25" hidden="1">
      <c r="B16715" s="36" t="str">
        <f t="shared" si="3980"/>
        <v>b</v>
      </c>
      <c r="C16715" s="42">
        <v>5</v>
      </c>
      <c r="D16715" s="42"/>
      <c r="F16715" s="342" t="s">
        <v>585</v>
      </c>
      <c r="G16715" s="48" t="s">
        <v>307</v>
      </c>
      <c r="H16715" s="96">
        <f>SUM(H16716:H16721)</f>
        <v>0</v>
      </c>
      <c r="I16715" s="97">
        <f t="shared" si="3981"/>
        <v>0</v>
      </c>
      <c r="J16715" s="96">
        <f>SUM(J16716:J16721)</f>
        <v>0</v>
      </c>
      <c r="K16715" s="96">
        <f>SUM(K16716:K16721)</f>
        <v>0</v>
      </c>
      <c r="L16715" s="97">
        <f t="shared" si="3982"/>
        <v>0</v>
      </c>
      <c r="M16715" s="96">
        <f>SUM(M16716:M16721)</f>
        <v>0</v>
      </c>
      <c r="N16715" s="96">
        <f>SUM(N16716:N16721)</f>
        <v>0</v>
      </c>
      <c r="O16715" s="82" t="s">
        <v>146</v>
      </c>
      <c r="P16715" s="35" t="s">
        <v>145</v>
      </c>
      <c r="R16715" s="352">
        <f>L16945-[1]გადასახდელები!L15335</f>
        <v>0</v>
      </c>
    </row>
    <row r="16716" spans="2:18" ht="20.25" hidden="1">
      <c r="B16716" s="36" t="str">
        <f t="shared" si="3980"/>
        <v>b</v>
      </c>
      <c r="C16716" s="42">
        <v>6</v>
      </c>
      <c r="D16716" s="42"/>
      <c r="F16716" s="343" t="s">
        <v>586</v>
      </c>
      <c r="G16716" s="53" t="s">
        <v>308</v>
      </c>
      <c r="H16716" s="99"/>
      <c r="I16716" s="105">
        <f t="shared" si="3981"/>
        <v>0</v>
      </c>
      <c r="J16716" s="100"/>
      <c r="K16716" s="100"/>
      <c r="L16716" s="105">
        <f t="shared" si="3982"/>
        <v>0</v>
      </c>
      <c r="M16716" s="100"/>
      <c r="N16716" s="100"/>
      <c r="O16716" s="115"/>
      <c r="P16716" s="35" t="s">
        <v>145</v>
      </c>
      <c r="R16716" s="352">
        <f>L16946-[1]გადასახდელები!L15336</f>
        <v>0</v>
      </c>
    </row>
    <row r="16717" spans="2:18" ht="20.25" hidden="1">
      <c r="B16717" s="36" t="str">
        <f t="shared" si="3980"/>
        <v>b</v>
      </c>
      <c r="C16717" s="42">
        <v>6</v>
      </c>
      <c r="D16717" s="42"/>
      <c r="F16717" s="343" t="s">
        <v>678</v>
      </c>
      <c r="G16717" s="53" t="s">
        <v>309</v>
      </c>
      <c r="H16717" s="99"/>
      <c r="I16717" s="105">
        <f t="shared" si="3981"/>
        <v>0</v>
      </c>
      <c r="J16717" s="100"/>
      <c r="K16717" s="100"/>
      <c r="L16717" s="105">
        <f t="shared" si="3982"/>
        <v>0</v>
      </c>
      <c r="M16717" s="100"/>
      <c r="N16717" s="100"/>
      <c r="O16717" s="115"/>
      <c r="P16717" s="35" t="s">
        <v>145</v>
      </c>
      <c r="R16717" s="352">
        <f>L16947-[1]გადასახდელები!L15337</f>
        <v>0</v>
      </c>
    </row>
    <row r="16718" spans="2:18" ht="20.25" hidden="1">
      <c r="B16718" s="36" t="str">
        <f t="shared" si="3980"/>
        <v>b</v>
      </c>
      <c r="C16718" s="42">
        <v>6</v>
      </c>
      <c r="D16718" s="42"/>
      <c r="F16718" s="343" t="s">
        <v>679</v>
      </c>
      <c r="G16718" s="53" t="s">
        <v>310</v>
      </c>
      <c r="H16718" s="99"/>
      <c r="I16718" s="105">
        <f t="shared" si="3981"/>
        <v>0</v>
      </c>
      <c r="J16718" s="100"/>
      <c r="K16718" s="100"/>
      <c r="L16718" s="105">
        <f t="shared" si="3982"/>
        <v>0</v>
      </c>
      <c r="M16718" s="100"/>
      <c r="N16718" s="100"/>
      <c r="O16718" s="115"/>
      <c r="P16718" s="35" t="s">
        <v>145</v>
      </c>
      <c r="R16718" s="352">
        <f>L16948-[1]გადასახდელები!L15338</f>
        <v>0</v>
      </c>
    </row>
    <row r="16719" spans="2:18" ht="30" hidden="1">
      <c r="B16719" s="36" t="str">
        <f t="shared" si="3980"/>
        <v>b</v>
      </c>
      <c r="C16719" s="42">
        <v>6</v>
      </c>
      <c r="D16719" s="42"/>
      <c r="F16719" s="343" t="s">
        <v>680</v>
      </c>
      <c r="G16719" s="53" t="s">
        <v>311</v>
      </c>
      <c r="H16719" s="99"/>
      <c r="I16719" s="105">
        <f t="shared" si="3981"/>
        <v>0</v>
      </c>
      <c r="J16719" s="100"/>
      <c r="K16719" s="100"/>
      <c r="L16719" s="105">
        <f t="shared" si="3982"/>
        <v>0</v>
      </c>
      <c r="M16719" s="100"/>
      <c r="N16719" s="100"/>
      <c r="O16719" s="115"/>
      <c r="P16719" s="35" t="s">
        <v>145</v>
      </c>
      <c r="R16719" s="352">
        <f>L16949-[1]გადასახდელები!L15339</f>
        <v>0</v>
      </c>
    </row>
    <row r="16720" spans="2:18" ht="30" hidden="1">
      <c r="B16720" s="36" t="str">
        <f t="shared" si="3980"/>
        <v>b</v>
      </c>
      <c r="C16720" s="42">
        <v>6</v>
      </c>
      <c r="D16720" s="42"/>
      <c r="F16720" s="343" t="s">
        <v>681</v>
      </c>
      <c r="G16720" s="53" t="s">
        <v>312</v>
      </c>
      <c r="H16720" s="99"/>
      <c r="I16720" s="105">
        <f t="shared" si="3981"/>
        <v>0</v>
      </c>
      <c r="J16720" s="100"/>
      <c r="K16720" s="100"/>
      <c r="L16720" s="105">
        <f t="shared" si="3982"/>
        <v>0</v>
      </c>
      <c r="M16720" s="100"/>
      <c r="N16720" s="100"/>
      <c r="O16720" s="115"/>
      <c r="P16720" s="35" t="s">
        <v>145</v>
      </c>
      <c r="R16720" s="352">
        <f>L16950-[1]გადასახდელები!L15340</f>
        <v>0</v>
      </c>
    </row>
    <row r="16721" spans="2:18" ht="20.25" hidden="1">
      <c r="B16721" s="36" t="str">
        <f t="shared" si="3980"/>
        <v>b</v>
      </c>
      <c r="C16721" s="42">
        <v>6</v>
      </c>
      <c r="D16721" s="42"/>
      <c r="F16721" s="343" t="s">
        <v>682</v>
      </c>
      <c r="G16721" s="53" t="s">
        <v>313</v>
      </c>
      <c r="H16721" s="99"/>
      <c r="I16721" s="105">
        <f t="shared" si="3981"/>
        <v>0</v>
      </c>
      <c r="J16721" s="100"/>
      <c r="K16721" s="100"/>
      <c r="L16721" s="105">
        <f t="shared" si="3982"/>
        <v>0</v>
      </c>
      <c r="M16721" s="100"/>
      <c r="N16721" s="100"/>
      <c r="O16721" s="115"/>
      <c r="P16721" s="35" t="s">
        <v>145</v>
      </c>
      <c r="R16721" s="352">
        <f>L16951-[1]გადასახდელები!L15341</f>
        <v>0</v>
      </c>
    </row>
    <row r="16722" spans="2:18" ht="30" hidden="1">
      <c r="B16722" s="36" t="str">
        <f t="shared" si="3980"/>
        <v>b</v>
      </c>
      <c r="C16722" s="42">
        <v>5</v>
      </c>
      <c r="D16722" s="42"/>
      <c r="F16722" s="342" t="s">
        <v>587</v>
      </c>
      <c r="G16722" s="48" t="s">
        <v>314</v>
      </c>
      <c r="H16722" s="96">
        <f>SUM(H16723:H16742)</f>
        <v>0</v>
      </c>
      <c r="I16722" s="97">
        <f t="shared" si="3981"/>
        <v>0</v>
      </c>
      <c r="J16722" s="96">
        <f>SUM(J16723:J16742)</f>
        <v>0</v>
      </c>
      <c r="K16722" s="96">
        <f>SUM(K16723:K16742)</f>
        <v>0</v>
      </c>
      <c r="L16722" s="97">
        <f t="shared" si="3982"/>
        <v>0</v>
      </c>
      <c r="M16722" s="96">
        <f>SUM(M16723:M16742)</f>
        <v>0</v>
      </c>
      <c r="N16722" s="96">
        <f>SUM(N16723:N16742)</f>
        <v>0</v>
      </c>
      <c r="O16722" s="82" t="s">
        <v>146</v>
      </c>
      <c r="P16722" s="35" t="s">
        <v>145</v>
      </c>
      <c r="R16722" s="352">
        <f>L16952-[1]გადასახდელები!L15342</f>
        <v>0</v>
      </c>
    </row>
    <row r="16723" spans="2:18" hidden="1">
      <c r="B16723" s="36" t="str">
        <f t="shared" si="3980"/>
        <v>b</v>
      </c>
      <c r="C16723" s="42">
        <v>6</v>
      </c>
      <c r="D16723" s="42"/>
      <c r="F16723" s="343" t="s">
        <v>683</v>
      </c>
      <c r="G16723" s="54" t="s">
        <v>315</v>
      </c>
      <c r="H16723" s="116"/>
      <c r="I16723" s="105">
        <f t="shared" si="3981"/>
        <v>0</v>
      </c>
      <c r="J16723" s="117"/>
      <c r="K16723" s="117"/>
      <c r="L16723" s="105">
        <f t="shared" si="3982"/>
        <v>0</v>
      </c>
      <c r="M16723" s="117"/>
      <c r="N16723" s="117"/>
      <c r="P16723" s="35" t="s">
        <v>145</v>
      </c>
      <c r="R16723" s="352">
        <f>L16953-[1]გადასახდელები!L15343</f>
        <v>0</v>
      </c>
    </row>
    <row r="16724" spans="2:18" hidden="1">
      <c r="B16724" s="36" t="str">
        <f t="shared" si="3980"/>
        <v>b</v>
      </c>
      <c r="C16724" s="42">
        <v>6</v>
      </c>
      <c r="D16724" s="42"/>
      <c r="F16724" s="343" t="s">
        <v>684</v>
      </c>
      <c r="G16724" s="54" t="s">
        <v>316</v>
      </c>
      <c r="H16724" s="116"/>
      <c r="I16724" s="105">
        <f t="shared" si="3981"/>
        <v>0</v>
      </c>
      <c r="J16724" s="117"/>
      <c r="K16724" s="117"/>
      <c r="L16724" s="105">
        <f t="shared" si="3982"/>
        <v>0</v>
      </c>
      <c r="M16724" s="117"/>
      <c r="N16724" s="117"/>
      <c r="P16724" s="35" t="s">
        <v>145</v>
      </c>
      <c r="R16724" s="352">
        <f>L16954-[1]გადასახდელები!L15344</f>
        <v>0</v>
      </c>
    </row>
    <row r="16725" spans="2:18" hidden="1">
      <c r="B16725" s="36" t="str">
        <f t="shared" si="3980"/>
        <v>b</v>
      </c>
      <c r="C16725" s="42">
        <v>6</v>
      </c>
      <c r="D16725" s="42"/>
      <c r="F16725" s="343" t="s">
        <v>588</v>
      </c>
      <c r="G16725" s="54" t="s">
        <v>317</v>
      </c>
      <c r="H16725" s="116"/>
      <c r="I16725" s="105">
        <f t="shared" si="3981"/>
        <v>0</v>
      </c>
      <c r="J16725" s="117"/>
      <c r="K16725" s="117"/>
      <c r="L16725" s="105">
        <f t="shared" si="3982"/>
        <v>0</v>
      </c>
      <c r="M16725" s="117"/>
      <c r="N16725" s="117"/>
      <c r="P16725" s="35" t="s">
        <v>145</v>
      </c>
      <c r="R16725" s="352">
        <f>L16955-[1]გადასახდელები!L15345</f>
        <v>0</v>
      </c>
    </row>
    <row r="16726" spans="2:18" hidden="1">
      <c r="B16726" s="36" t="str">
        <f t="shared" si="3980"/>
        <v>b</v>
      </c>
      <c r="C16726" s="42">
        <v>6</v>
      </c>
      <c r="D16726" s="42"/>
      <c r="F16726" s="343" t="s">
        <v>685</v>
      </c>
      <c r="G16726" s="54" t="s">
        <v>318</v>
      </c>
      <c r="H16726" s="116"/>
      <c r="I16726" s="105">
        <f t="shared" si="3981"/>
        <v>0</v>
      </c>
      <c r="J16726" s="117"/>
      <c r="K16726" s="117"/>
      <c r="L16726" s="105">
        <f t="shared" si="3982"/>
        <v>0</v>
      </c>
      <c r="M16726" s="117"/>
      <c r="N16726" s="117"/>
      <c r="P16726" s="35" t="s">
        <v>145</v>
      </c>
      <c r="R16726" s="352">
        <f>L16956-[1]გადასახდელები!L15346</f>
        <v>0</v>
      </c>
    </row>
    <row r="16727" spans="2:18" ht="30" hidden="1">
      <c r="B16727" s="36" t="str">
        <f t="shared" si="3980"/>
        <v>b</v>
      </c>
      <c r="C16727" s="42">
        <v>6</v>
      </c>
      <c r="D16727" s="42"/>
      <c r="F16727" s="343" t="s">
        <v>589</v>
      </c>
      <c r="G16727" s="54" t="s">
        <v>319</v>
      </c>
      <c r="H16727" s="116"/>
      <c r="I16727" s="105">
        <f t="shared" si="3981"/>
        <v>0</v>
      </c>
      <c r="J16727" s="117"/>
      <c r="K16727" s="117"/>
      <c r="L16727" s="105">
        <f t="shared" si="3982"/>
        <v>0</v>
      </c>
      <c r="M16727" s="117"/>
      <c r="N16727" s="117"/>
      <c r="P16727" s="35" t="s">
        <v>145</v>
      </c>
      <c r="R16727" s="352">
        <f>L16957-[1]გადასახდელები!L15347</f>
        <v>0</v>
      </c>
    </row>
    <row r="16728" spans="2:18" hidden="1">
      <c r="B16728" s="36" t="str">
        <f t="shared" si="3980"/>
        <v>b</v>
      </c>
      <c r="C16728" s="42">
        <v>6</v>
      </c>
      <c r="D16728" s="42"/>
      <c r="F16728" s="343" t="s">
        <v>686</v>
      </c>
      <c r="G16728" s="54" t="s">
        <v>320</v>
      </c>
      <c r="H16728" s="116"/>
      <c r="I16728" s="105">
        <f t="shared" si="3981"/>
        <v>0</v>
      </c>
      <c r="J16728" s="117"/>
      <c r="K16728" s="117"/>
      <c r="L16728" s="105">
        <f t="shared" si="3982"/>
        <v>0</v>
      </c>
      <c r="M16728" s="117"/>
      <c r="N16728" s="117"/>
      <c r="P16728" s="35" t="s">
        <v>145</v>
      </c>
      <c r="R16728" s="352">
        <f>L16958-[1]გადასახდელები!L15348</f>
        <v>0</v>
      </c>
    </row>
    <row r="16729" spans="2:18" hidden="1">
      <c r="B16729" s="36" t="str">
        <f t="shared" si="3980"/>
        <v>b</v>
      </c>
      <c r="C16729" s="42">
        <v>6</v>
      </c>
      <c r="D16729" s="42"/>
      <c r="F16729" s="343" t="s">
        <v>687</v>
      </c>
      <c r="G16729" s="54" t="s">
        <v>321</v>
      </c>
      <c r="H16729" s="116"/>
      <c r="I16729" s="105">
        <f t="shared" si="3981"/>
        <v>0</v>
      </c>
      <c r="J16729" s="117"/>
      <c r="K16729" s="117"/>
      <c r="L16729" s="105">
        <f t="shared" si="3982"/>
        <v>0</v>
      </c>
      <c r="M16729" s="117"/>
      <c r="N16729" s="117"/>
      <c r="P16729" s="35" t="s">
        <v>145</v>
      </c>
      <c r="R16729" s="352">
        <f>L16959-[1]გადასახდელები!L15349</f>
        <v>0</v>
      </c>
    </row>
    <row r="16730" spans="2:18" hidden="1">
      <c r="B16730" s="36" t="str">
        <f t="shared" si="3980"/>
        <v>b</v>
      </c>
      <c r="C16730" s="42">
        <v>6</v>
      </c>
      <c r="D16730" s="42"/>
      <c r="F16730" s="343" t="s">
        <v>590</v>
      </c>
      <c r="G16730" s="54" t="s">
        <v>322</v>
      </c>
      <c r="H16730" s="116"/>
      <c r="I16730" s="105">
        <f t="shared" si="3981"/>
        <v>0</v>
      </c>
      <c r="J16730" s="117"/>
      <c r="K16730" s="117"/>
      <c r="L16730" s="105">
        <f t="shared" si="3982"/>
        <v>0</v>
      </c>
      <c r="M16730" s="117"/>
      <c r="N16730" s="117"/>
      <c r="P16730" s="35" t="s">
        <v>145</v>
      </c>
      <c r="R16730" s="352">
        <f>L16960-[1]გადასახდელები!L15350</f>
        <v>0</v>
      </c>
    </row>
    <row r="16731" spans="2:18" hidden="1">
      <c r="B16731" s="36" t="str">
        <f t="shared" si="3980"/>
        <v>b</v>
      </c>
      <c r="C16731" s="42">
        <v>6</v>
      </c>
      <c r="D16731" s="42"/>
      <c r="F16731" s="343" t="s">
        <v>688</v>
      </c>
      <c r="G16731" s="54" t="s">
        <v>323</v>
      </c>
      <c r="H16731" s="116"/>
      <c r="I16731" s="105">
        <f t="shared" si="3981"/>
        <v>0</v>
      </c>
      <c r="J16731" s="117"/>
      <c r="K16731" s="117"/>
      <c r="L16731" s="105">
        <f t="shared" si="3982"/>
        <v>0</v>
      </c>
      <c r="M16731" s="117"/>
      <c r="N16731" s="117"/>
      <c r="P16731" s="35" t="s">
        <v>145</v>
      </c>
      <c r="R16731" s="352">
        <f>L16961-[1]გადასახდელები!L15351</f>
        <v>0</v>
      </c>
    </row>
    <row r="16732" spans="2:18" hidden="1">
      <c r="B16732" s="36" t="str">
        <f t="shared" si="3980"/>
        <v>b</v>
      </c>
      <c r="C16732" s="42">
        <v>6</v>
      </c>
      <c r="D16732" s="42"/>
      <c r="F16732" s="343" t="s">
        <v>689</v>
      </c>
      <c r="G16732" s="54" t="s">
        <v>324</v>
      </c>
      <c r="H16732" s="116"/>
      <c r="I16732" s="105">
        <f t="shared" si="3981"/>
        <v>0</v>
      </c>
      <c r="J16732" s="117"/>
      <c r="K16732" s="117"/>
      <c r="L16732" s="105">
        <f t="shared" si="3982"/>
        <v>0</v>
      </c>
      <c r="M16732" s="117"/>
      <c r="N16732" s="117"/>
      <c r="P16732" s="35" t="s">
        <v>145</v>
      </c>
      <c r="R16732" s="352">
        <f>L16962-[1]გადასახდელები!L15352</f>
        <v>0</v>
      </c>
    </row>
    <row r="16733" spans="2:18" hidden="1">
      <c r="B16733" s="36" t="str">
        <f t="shared" si="3980"/>
        <v>b</v>
      </c>
      <c r="C16733" s="42">
        <v>6</v>
      </c>
      <c r="D16733" s="42"/>
      <c r="F16733" s="343" t="s">
        <v>690</v>
      </c>
      <c r="G16733" s="54" t="s">
        <v>325</v>
      </c>
      <c r="H16733" s="116"/>
      <c r="I16733" s="105">
        <f t="shared" si="3981"/>
        <v>0</v>
      </c>
      <c r="J16733" s="117"/>
      <c r="K16733" s="117"/>
      <c r="L16733" s="105">
        <f t="shared" si="3982"/>
        <v>0</v>
      </c>
      <c r="M16733" s="117"/>
      <c r="N16733" s="117"/>
      <c r="P16733" s="35" t="s">
        <v>145</v>
      </c>
      <c r="R16733" s="352">
        <f>L16963-[1]გადასახდელები!L15353</f>
        <v>0</v>
      </c>
    </row>
    <row r="16734" spans="2:18" ht="30" hidden="1">
      <c r="B16734" s="36" t="str">
        <f t="shared" si="3980"/>
        <v>b</v>
      </c>
      <c r="C16734" s="42">
        <v>6</v>
      </c>
      <c r="D16734" s="42"/>
      <c r="F16734" s="343" t="s">
        <v>691</v>
      </c>
      <c r="G16734" s="54" t="s">
        <v>326</v>
      </c>
      <c r="H16734" s="116"/>
      <c r="I16734" s="105">
        <f t="shared" si="3981"/>
        <v>0</v>
      </c>
      <c r="J16734" s="117"/>
      <c r="K16734" s="117"/>
      <c r="L16734" s="105">
        <f t="shared" si="3982"/>
        <v>0</v>
      </c>
      <c r="M16734" s="117"/>
      <c r="N16734" s="117"/>
      <c r="P16734" s="35" t="s">
        <v>145</v>
      </c>
      <c r="R16734" s="352">
        <f>L16964-[1]გადასახდელები!L15354</f>
        <v>0</v>
      </c>
    </row>
    <row r="16735" spans="2:18" hidden="1">
      <c r="B16735" s="36" t="str">
        <f t="shared" si="3980"/>
        <v>b</v>
      </c>
      <c r="C16735" s="42">
        <v>6</v>
      </c>
      <c r="D16735" s="42"/>
      <c r="F16735" s="343" t="s">
        <v>692</v>
      </c>
      <c r="G16735" s="54" t="s">
        <v>327</v>
      </c>
      <c r="H16735" s="116"/>
      <c r="I16735" s="105">
        <f t="shared" si="3981"/>
        <v>0</v>
      </c>
      <c r="J16735" s="117"/>
      <c r="K16735" s="117"/>
      <c r="L16735" s="105">
        <f t="shared" si="3982"/>
        <v>0</v>
      </c>
      <c r="M16735" s="117"/>
      <c r="N16735" s="117"/>
      <c r="P16735" s="35" t="s">
        <v>145</v>
      </c>
      <c r="R16735" s="352">
        <f>L16965-[1]გადასახდელები!L15355</f>
        <v>0</v>
      </c>
    </row>
    <row r="16736" spans="2:18" hidden="1">
      <c r="B16736" s="36" t="str">
        <f t="shared" si="3980"/>
        <v>b</v>
      </c>
      <c r="C16736" s="42">
        <v>6</v>
      </c>
      <c r="D16736" s="42"/>
      <c r="F16736" s="343" t="s">
        <v>693</v>
      </c>
      <c r="G16736" s="54" t="s">
        <v>328</v>
      </c>
      <c r="H16736" s="116"/>
      <c r="I16736" s="105">
        <f t="shared" si="3981"/>
        <v>0</v>
      </c>
      <c r="J16736" s="117"/>
      <c r="K16736" s="117"/>
      <c r="L16736" s="105">
        <f t="shared" si="3982"/>
        <v>0</v>
      </c>
      <c r="M16736" s="117"/>
      <c r="N16736" s="117"/>
      <c r="P16736" s="35" t="s">
        <v>145</v>
      </c>
      <c r="R16736" s="352">
        <f>L16966-[1]გადასახდელები!L15356</f>
        <v>0</v>
      </c>
    </row>
    <row r="16737" spans="2:18" hidden="1">
      <c r="B16737" s="36" t="str">
        <f t="shared" si="3980"/>
        <v>b</v>
      </c>
      <c r="C16737" s="42">
        <v>6</v>
      </c>
      <c r="D16737" s="42"/>
      <c r="F16737" s="343" t="s">
        <v>694</v>
      </c>
      <c r="G16737" s="54" t="s">
        <v>329</v>
      </c>
      <c r="H16737" s="116"/>
      <c r="I16737" s="105">
        <f t="shared" si="3981"/>
        <v>0</v>
      </c>
      <c r="J16737" s="117"/>
      <c r="K16737" s="117"/>
      <c r="L16737" s="105">
        <f t="shared" si="3982"/>
        <v>0</v>
      </c>
      <c r="M16737" s="117"/>
      <c r="N16737" s="117"/>
      <c r="P16737" s="35" t="s">
        <v>145</v>
      </c>
      <c r="R16737" s="352">
        <f>L16967-[1]გადასახდელები!L15357</f>
        <v>0</v>
      </c>
    </row>
    <row r="16738" spans="2:18" hidden="1">
      <c r="B16738" s="36" t="str">
        <f t="shared" si="3980"/>
        <v>b</v>
      </c>
      <c r="C16738" s="42">
        <v>6</v>
      </c>
      <c r="D16738" s="42"/>
      <c r="F16738" s="343" t="s">
        <v>695</v>
      </c>
      <c r="G16738" s="54" t="s">
        <v>330</v>
      </c>
      <c r="H16738" s="116"/>
      <c r="I16738" s="105">
        <f t="shared" si="3981"/>
        <v>0</v>
      </c>
      <c r="J16738" s="117"/>
      <c r="K16738" s="117"/>
      <c r="L16738" s="105">
        <f t="shared" si="3982"/>
        <v>0</v>
      </c>
      <c r="M16738" s="117"/>
      <c r="N16738" s="117"/>
      <c r="P16738" s="35" t="s">
        <v>145</v>
      </c>
      <c r="R16738" s="352">
        <f>L16968-[1]გადასახდელები!L15358</f>
        <v>0</v>
      </c>
    </row>
    <row r="16739" spans="2:18" hidden="1">
      <c r="B16739" s="36" t="str">
        <f t="shared" si="3980"/>
        <v>b</v>
      </c>
      <c r="C16739" s="42">
        <v>6</v>
      </c>
      <c r="D16739" s="42"/>
      <c r="F16739" s="343" t="s">
        <v>696</v>
      </c>
      <c r="G16739" s="54" t="s">
        <v>331</v>
      </c>
      <c r="H16739" s="116"/>
      <c r="I16739" s="105">
        <f t="shared" si="3981"/>
        <v>0</v>
      </c>
      <c r="J16739" s="117"/>
      <c r="K16739" s="117"/>
      <c r="L16739" s="105">
        <f t="shared" si="3982"/>
        <v>0</v>
      </c>
      <c r="M16739" s="117"/>
      <c r="N16739" s="117"/>
      <c r="P16739" s="35" t="s">
        <v>145</v>
      </c>
      <c r="R16739" s="352">
        <f>L16969-[1]გადასახდელები!L15359</f>
        <v>0</v>
      </c>
    </row>
    <row r="16740" spans="2:18" ht="45" hidden="1">
      <c r="B16740" s="36" t="str">
        <f t="shared" si="3980"/>
        <v>b</v>
      </c>
      <c r="C16740" s="42">
        <v>6</v>
      </c>
      <c r="D16740" s="42"/>
      <c r="F16740" s="343" t="s">
        <v>697</v>
      </c>
      <c r="G16740" s="55" t="s">
        <v>332</v>
      </c>
      <c r="H16740" s="116"/>
      <c r="I16740" s="105">
        <f t="shared" si="3981"/>
        <v>0</v>
      </c>
      <c r="J16740" s="117"/>
      <c r="K16740" s="117"/>
      <c r="L16740" s="105">
        <f t="shared" si="3982"/>
        <v>0</v>
      </c>
      <c r="M16740" s="117"/>
      <c r="N16740" s="117"/>
      <c r="P16740" s="35" t="s">
        <v>145</v>
      </c>
      <c r="R16740" s="352">
        <f>L16970-[1]გადასახდელები!L15360</f>
        <v>0</v>
      </c>
    </row>
    <row r="16741" spans="2:18" hidden="1">
      <c r="B16741" s="36" t="str">
        <f t="shared" si="3980"/>
        <v>b</v>
      </c>
      <c r="C16741" s="42">
        <v>6</v>
      </c>
      <c r="D16741" s="42"/>
      <c r="F16741" s="343" t="s">
        <v>698</v>
      </c>
      <c r="G16741" s="54" t="s">
        <v>333</v>
      </c>
      <c r="H16741" s="116"/>
      <c r="I16741" s="105">
        <f t="shared" si="3981"/>
        <v>0</v>
      </c>
      <c r="J16741" s="117"/>
      <c r="K16741" s="117"/>
      <c r="L16741" s="105">
        <f t="shared" si="3982"/>
        <v>0</v>
      </c>
      <c r="M16741" s="117"/>
      <c r="N16741" s="117"/>
      <c r="P16741" s="35" t="s">
        <v>145</v>
      </c>
      <c r="R16741" s="352">
        <f>L16971-[1]გადასახდელები!L15361</f>
        <v>0</v>
      </c>
    </row>
    <row r="16742" spans="2:18" ht="45" hidden="1">
      <c r="B16742" s="36" t="str">
        <f t="shared" si="3980"/>
        <v>b</v>
      </c>
      <c r="C16742" s="42">
        <v>6</v>
      </c>
      <c r="D16742" s="42"/>
      <c r="F16742" s="343" t="s">
        <v>591</v>
      </c>
      <c r="G16742" s="54" t="s">
        <v>334</v>
      </c>
      <c r="H16742" s="116"/>
      <c r="I16742" s="105">
        <f t="shared" si="3981"/>
        <v>0</v>
      </c>
      <c r="J16742" s="117"/>
      <c r="K16742" s="117"/>
      <c r="L16742" s="105">
        <f t="shared" si="3982"/>
        <v>0</v>
      </c>
      <c r="M16742" s="117"/>
      <c r="N16742" s="117"/>
      <c r="P16742" s="35" t="s">
        <v>145</v>
      </c>
      <c r="R16742" s="352">
        <f>L16972-[1]გადასახდელები!L15362</f>
        <v>0</v>
      </c>
    </row>
    <row r="16743" spans="2:18" ht="20.25" hidden="1">
      <c r="B16743" s="36" t="str">
        <f t="shared" si="3980"/>
        <v>b</v>
      </c>
      <c r="C16743" s="42">
        <v>4</v>
      </c>
      <c r="D16743" s="42"/>
      <c r="F16743" s="342" t="s">
        <v>699</v>
      </c>
      <c r="G16743" s="47" t="s">
        <v>335</v>
      </c>
      <c r="H16743" s="93">
        <f>H16744+H16745</f>
        <v>0</v>
      </c>
      <c r="I16743" s="94">
        <f t="shared" si="3981"/>
        <v>0</v>
      </c>
      <c r="J16743" s="93">
        <f>J16744+J16745</f>
        <v>0</v>
      </c>
      <c r="K16743" s="93">
        <f>K16744+K16745</f>
        <v>0</v>
      </c>
      <c r="L16743" s="94">
        <f t="shared" si="3982"/>
        <v>0</v>
      </c>
      <c r="M16743" s="93">
        <f>M16744+M16745</f>
        <v>0</v>
      </c>
      <c r="N16743" s="93">
        <f>N16744+N16745</f>
        <v>0</v>
      </c>
      <c r="O16743" s="82" t="s">
        <v>146</v>
      </c>
      <c r="P16743" s="35" t="s">
        <v>145</v>
      </c>
      <c r="R16743" s="352">
        <f>L16973-[1]გადასახდელები!L15363</f>
        <v>0</v>
      </c>
    </row>
    <row r="16744" spans="2:18" ht="20.25" hidden="1">
      <c r="B16744" s="36" t="str">
        <f t="shared" si="3980"/>
        <v>b</v>
      </c>
      <c r="C16744" s="42">
        <v>5</v>
      </c>
      <c r="D16744" s="42"/>
      <c r="F16744" s="343" t="s">
        <v>700</v>
      </c>
      <c r="G16744" s="48" t="s">
        <v>336</v>
      </c>
      <c r="H16744" s="101"/>
      <c r="I16744" s="97">
        <f t="shared" si="3981"/>
        <v>0</v>
      </c>
      <c r="J16744" s="102"/>
      <c r="K16744" s="102"/>
      <c r="L16744" s="97">
        <f t="shared" si="3982"/>
        <v>0</v>
      </c>
      <c r="M16744" s="102"/>
      <c r="N16744" s="102"/>
      <c r="O16744" s="115"/>
      <c r="P16744" s="35" t="s">
        <v>145</v>
      </c>
      <c r="R16744" s="352">
        <f>L16974-[1]გადასახდელები!L15364</f>
        <v>0</v>
      </c>
    </row>
    <row r="16745" spans="2:18" ht="20.25" hidden="1">
      <c r="B16745" s="36" t="str">
        <f t="shared" si="3980"/>
        <v>b</v>
      </c>
      <c r="C16745" s="42">
        <v>5</v>
      </c>
      <c r="D16745" s="42"/>
      <c r="F16745" s="342" t="s">
        <v>701</v>
      </c>
      <c r="G16745" s="48" t="s">
        <v>337</v>
      </c>
      <c r="H16745" s="119">
        <f>H16746+H16747</f>
        <v>0</v>
      </c>
      <c r="I16745" s="105">
        <f t="shared" si="3981"/>
        <v>0</v>
      </c>
      <c r="J16745" s="119">
        <f>J16746+J16747</f>
        <v>0</v>
      </c>
      <c r="K16745" s="119">
        <f>K16746+K16747</f>
        <v>0</v>
      </c>
      <c r="L16745" s="105">
        <f t="shared" si="3982"/>
        <v>0</v>
      </c>
      <c r="M16745" s="119">
        <f>M16746+M16747</f>
        <v>0</v>
      </c>
      <c r="N16745" s="119">
        <f>N16746+N16747</f>
        <v>0</v>
      </c>
      <c r="O16745" s="82" t="s">
        <v>146</v>
      </c>
      <c r="P16745" s="35" t="s">
        <v>145</v>
      </c>
      <c r="R16745" s="352">
        <f>L16975-[1]გადასახდელები!L15365</f>
        <v>0</v>
      </c>
    </row>
    <row r="16746" spans="2:18" hidden="1">
      <c r="B16746" s="36" t="str">
        <f t="shared" si="3980"/>
        <v>b</v>
      </c>
      <c r="C16746" s="42">
        <v>6</v>
      </c>
      <c r="D16746" s="42"/>
      <c r="F16746" s="343" t="s">
        <v>702</v>
      </c>
      <c r="G16746" s="54" t="s">
        <v>338</v>
      </c>
      <c r="H16746" s="116"/>
      <c r="I16746" s="105">
        <f t="shared" si="3981"/>
        <v>0</v>
      </c>
      <c r="J16746" s="117"/>
      <c r="K16746" s="117"/>
      <c r="L16746" s="105">
        <f t="shared" si="3982"/>
        <v>0</v>
      </c>
      <c r="M16746" s="117"/>
      <c r="N16746" s="117"/>
      <c r="P16746" s="35" t="s">
        <v>145</v>
      </c>
      <c r="R16746" s="352">
        <f>L16976-[1]გადასახდელები!L15366</f>
        <v>0</v>
      </c>
    </row>
    <row r="16747" spans="2:18" hidden="1">
      <c r="B16747" s="36" t="str">
        <f t="shared" ref="B16747:B16810" si="3983">IF(H16747+I16747+L16747&gt;0,"a","b")</f>
        <v>b</v>
      </c>
      <c r="C16747" s="42">
        <v>6</v>
      </c>
      <c r="D16747" s="42"/>
      <c r="F16747" s="343" t="s">
        <v>703</v>
      </c>
      <c r="G16747" s="54" t="s">
        <v>339</v>
      </c>
      <c r="H16747" s="116"/>
      <c r="I16747" s="105">
        <f t="shared" si="3981"/>
        <v>0</v>
      </c>
      <c r="J16747" s="117"/>
      <c r="K16747" s="117"/>
      <c r="L16747" s="105">
        <f t="shared" si="3982"/>
        <v>0</v>
      </c>
      <c r="M16747" s="117"/>
      <c r="N16747" s="117"/>
      <c r="P16747" s="35" t="s">
        <v>145</v>
      </c>
      <c r="R16747" s="352">
        <f>L16977-[1]გადასახდელები!L15367</f>
        <v>0</v>
      </c>
    </row>
    <row r="16748" spans="2:18" ht="20.25" hidden="1">
      <c r="B16748" s="36" t="str">
        <f t="shared" si="3983"/>
        <v>b</v>
      </c>
      <c r="C16748" s="42">
        <v>3</v>
      </c>
      <c r="D16748" s="42"/>
      <c r="F16748" s="342" t="s">
        <v>704</v>
      </c>
      <c r="G16748" s="51" t="s">
        <v>340</v>
      </c>
      <c r="H16748" s="89">
        <f>H16749+H16750</f>
        <v>0</v>
      </c>
      <c r="I16748" s="90">
        <f t="shared" si="3981"/>
        <v>0</v>
      </c>
      <c r="J16748" s="89">
        <f>J16749+J16750</f>
        <v>0</v>
      </c>
      <c r="K16748" s="89">
        <f>K16749+K16750</f>
        <v>0</v>
      </c>
      <c r="L16748" s="90">
        <f t="shared" si="3982"/>
        <v>0</v>
      </c>
      <c r="M16748" s="89">
        <f>M16749+M16750</f>
        <v>0</v>
      </c>
      <c r="N16748" s="89">
        <f>N16749+N16750</f>
        <v>0</v>
      </c>
      <c r="O16748" s="82" t="s">
        <v>146</v>
      </c>
      <c r="P16748" s="35" t="s">
        <v>145</v>
      </c>
      <c r="R16748" s="352">
        <f>L16978-[1]გადასახდელები!L15368</f>
        <v>0</v>
      </c>
    </row>
    <row r="16749" spans="2:18" hidden="1">
      <c r="B16749" s="36" t="str">
        <f t="shared" si="3983"/>
        <v>b</v>
      </c>
      <c r="C16749" s="42">
        <v>4</v>
      </c>
      <c r="D16749" s="42"/>
      <c r="F16749" s="343" t="s">
        <v>705</v>
      </c>
      <c r="G16749" s="47" t="s">
        <v>341</v>
      </c>
      <c r="H16749" s="103"/>
      <c r="I16749" s="94">
        <f t="shared" si="3981"/>
        <v>0</v>
      </c>
      <c r="J16749" s="104"/>
      <c r="K16749" s="104"/>
      <c r="L16749" s="94">
        <f t="shared" si="3982"/>
        <v>0</v>
      </c>
      <c r="M16749" s="104"/>
      <c r="N16749" s="104"/>
      <c r="P16749" s="35" t="s">
        <v>145</v>
      </c>
      <c r="R16749" s="352">
        <f>L16979-[1]გადასახდელები!L15369</f>
        <v>0</v>
      </c>
    </row>
    <row r="16750" spans="2:18" ht="20.25" hidden="1">
      <c r="B16750" s="36" t="str">
        <f t="shared" si="3983"/>
        <v>b</v>
      </c>
      <c r="C16750" s="42">
        <v>4</v>
      </c>
      <c r="D16750" s="42"/>
      <c r="F16750" s="342" t="s">
        <v>706</v>
      </c>
      <c r="G16750" s="47" t="s">
        <v>342</v>
      </c>
      <c r="H16750" s="93">
        <f>H16751+H16752+H16753+H16754</f>
        <v>0</v>
      </c>
      <c r="I16750" s="94">
        <f t="shared" si="3981"/>
        <v>0</v>
      </c>
      <c r="J16750" s="93">
        <f>J16751+J16752+J16753+J16754</f>
        <v>0</v>
      </c>
      <c r="K16750" s="93">
        <f>K16751+K16752+K16753+K16754</f>
        <v>0</v>
      </c>
      <c r="L16750" s="94">
        <f t="shared" si="3982"/>
        <v>0</v>
      </c>
      <c r="M16750" s="93">
        <f>M16751+M16752+M16753+M16754</f>
        <v>0</v>
      </c>
      <c r="N16750" s="93">
        <f>N16751+N16752+N16753+N16754</f>
        <v>0</v>
      </c>
      <c r="O16750" s="82" t="s">
        <v>146</v>
      </c>
      <c r="P16750" s="35" t="s">
        <v>145</v>
      </c>
      <c r="R16750" s="352">
        <f>L16980-[1]გადასახდელები!L15370</f>
        <v>0</v>
      </c>
    </row>
    <row r="16751" spans="2:18" hidden="1">
      <c r="B16751" s="36" t="str">
        <f t="shared" si="3983"/>
        <v>b</v>
      </c>
      <c r="C16751" s="42">
        <v>5</v>
      </c>
      <c r="D16751" s="42"/>
      <c r="F16751" s="343" t="s">
        <v>707</v>
      </c>
      <c r="G16751" s="48" t="s">
        <v>343</v>
      </c>
      <c r="H16751" s="101"/>
      <c r="I16751" s="97">
        <f t="shared" si="3981"/>
        <v>0</v>
      </c>
      <c r="J16751" s="102"/>
      <c r="K16751" s="102"/>
      <c r="L16751" s="97">
        <f t="shared" si="3982"/>
        <v>0</v>
      </c>
      <c r="M16751" s="102"/>
      <c r="N16751" s="102"/>
      <c r="P16751" s="35" t="s">
        <v>145</v>
      </c>
      <c r="R16751" s="352">
        <f>L16981-[1]გადასახდელები!L15371</f>
        <v>0</v>
      </c>
    </row>
    <row r="16752" spans="2:18" hidden="1">
      <c r="B16752" s="36" t="str">
        <f t="shared" si="3983"/>
        <v>b</v>
      </c>
      <c r="C16752" s="42">
        <v>5</v>
      </c>
      <c r="D16752" s="42"/>
      <c r="F16752" s="343" t="s">
        <v>708</v>
      </c>
      <c r="G16752" s="48" t="s">
        <v>344</v>
      </c>
      <c r="H16752" s="101"/>
      <c r="I16752" s="97">
        <f t="shared" si="3981"/>
        <v>0</v>
      </c>
      <c r="J16752" s="102"/>
      <c r="K16752" s="102"/>
      <c r="L16752" s="97">
        <f t="shared" si="3982"/>
        <v>0</v>
      </c>
      <c r="M16752" s="102"/>
      <c r="N16752" s="102"/>
      <c r="P16752" s="35" t="s">
        <v>145</v>
      </c>
      <c r="R16752" s="352">
        <f>L16982-[1]გადასახდელები!L15372</f>
        <v>0</v>
      </c>
    </row>
    <row r="16753" spans="2:18" hidden="1">
      <c r="B16753" s="36" t="str">
        <f t="shared" si="3983"/>
        <v>b</v>
      </c>
      <c r="C16753" s="42">
        <v>5</v>
      </c>
      <c r="D16753" s="42"/>
      <c r="F16753" s="343" t="s">
        <v>709</v>
      </c>
      <c r="G16753" s="48" t="s">
        <v>345</v>
      </c>
      <c r="H16753" s="101"/>
      <c r="I16753" s="97">
        <f t="shared" si="3981"/>
        <v>0</v>
      </c>
      <c r="J16753" s="102"/>
      <c r="K16753" s="102"/>
      <c r="L16753" s="97">
        <f t="shared" si="3982"/>
        <v>0</v>
      </c>
      <c r="M16753" s="102"/>
      <c r="N16753" s="102"/>
      <c r="P16753" s="35" t="s">
        <v>145</v>
      </c>
      <c r="R16753" s="352">
        <f>L16983-[1]გადასახდელები!L15373</f>
        <v>0</v>
      </c>
    </row>
    <row r="16754" spans="2:18" ht="30" hidden="1">
      <c r="B16754" s="36" t="str">
        <f t="shared" si="3983"/>
        <v>b</v>
      </c>
      <c r="C16754" s="42">
        <v>5</v>
      </c>
      <c r="D16754" s="42"/>
      <c r="F16754" s="343" t="s">
        <v>710</v>
      </c>
      <c r="G16754" s="48" t="s">
        <v>214</v>
      </c>
      <c r="H16754" s="101"/>
      <c r="I16754" s="97">
        <f t="shared" si="3981"/>
        <v>0</v>
      </c>
      <c r="J16754" s="102"/>
      <c r="K16754" s="102"/>
      <c r="L16754" s="97">
        <f t="shared" si="3982"/>
        <v>0</v>
      </c>
      <c r="M16754" s="102"/>
      <c r="N16754" s="102"/>
      <c r="P16754" s="35" t="s">
        <v>145</v>
      </c>
      <c r="R16754" s="352">
        <f>L16984-[1]გადასახდელები!L15374</f>
        <v>0</v>
      </c>
    </row>
    <row r="16755" spans="2:18" hidden="1">
      <c r="B16755" s="36" t="str">
        <f t="shared" si="3983"/>
        <v>b</v>
      </c>
      <c r="C16755" s="42">
        <v>3</v>
      </c>
      <c r="D16755" s="42"/>
      <c r="F16755" s="343" t="s">
        <v>711</v>
      </c>
      <c r="G16755" s="51" t="s">
        <v>346</v>
      </c>
      <c r="H16755" s="111"/>
      <c r="I16755" s="90">
        <f t="shared" si="3981"/>
        <v>0</v>
      </c>
      <c r="J16755" s="112"/>
      <c r="K16755" s="112"/>
      <c r="L16755" s="90">
        <f t="shared" si="3982"/>
        <v>0</v>
      </c>
      <c r="M16755" s="112"/>
      <c r="N16755" s="112"/>
      <c r="P16755" s="35" t="s">
        <v>145</v>
      </c>
      <c r="R16755" s="352">
        <f>L16985-[1]გადასახდელები!L15375</f>
        <v>0</v>
      </c>
    </row>
    <row r="16756" spans="2:18" ht="20.25" hidden="1">
      <c r="B16756" s="36" t="str">
        <f t="shared" si="3983"/>
        <v>b</v>
      </c>
      <c r="C16756" s="42">
        <v>3</v>
      </c>
      <c r="D16756" s="42"/>
      <c r="F16756" s="342" t="s">
        <v>712</v>
      </c>
      <c r="G16756" s="51" t="s">
        <v>347</v>
      </c>
      <c r="H16756" s="89">
        <f>H16757+H16758+H16759+H16762</f>
        <v>0</v>
      </c>
      <c r="I16756" s="90">
        <f t="shared" si="3981"/>
        <v>0</v>
      </c>
      <c r="J16756" s="89">
        <f>J16757+J16758+J16759+J16762</f>
        <v>0</v>
      </c>
      <c r="K16756" s="89">
        <f>K16757+K16758+K16759+K16762</f>
        <v>0</v>
      </c>
      <c r="L16756" s="90">
        <f t="shared" si="3982"/>
        <v>0</v>
      </c>
      <c r="M16756" s="89">
        <f>M16757+M16758+M16759+M16762</f>
        <v>0</v>
      </c>
      <c r="N16756" s="89">
        <f>N16757+N16758+N16759+N16762</f>
        <v>0</v>
      </c>
      <c r="O16756" s="82" t="s">
        <v>146</v>
      </c>
      <c r="P16756" s="35" t="s">
        <v>145</v>
      </c>
      <c r="R16756" s="352">
        <f>L16986-[1]გადასახდელები!L15376</f>
        <v>0</v>
      </c>
    </row>
    <row r="16757" spans="2:18" ht="20.25" hidden="1">
      <c r="B16757" s="36" t="str">
        <f t="shared" si="3983"/>
        <v>b</v>
      </c>
      <c r="C16757" s="42">
        <v>4</v>
      </c>
      <c r="D16757" s="42"/>
      <c r="F16757" s="343" t="s">
        <v>713</v>
      </c>
      <c r="G16757" s="47" t="s">
        <v>348</v>
      </c>
      <c r="H16757" s="103"/>
      <c r="I16757" s="94">
        <f t="shared" si="3981"/>
        <v>0</v>
      </c>
      <c r="J16757" s="104"/>
      <c r="K16757" s="104"/>
      <c r="L16757" s="94">
        <f t="shared" si="3982"/>
        <v>0</v>
      </c>
      <c r="M16757" s="104"/>
      <c r="N16757" s="104"/>
      <c r="O16757" s="115"/>
      <c r="P16757" s="35" t="s">
        <v>145</v>
      </c>
      <c r="R16757" s="352">
        <f>L16987-[1]გადასახდელები!L15377</f>
        <v>0</v>
      </c>
    </row>
    <row r="16758" spans="2:18" ht="20.25" hidden="1">
      <c r="B16758" s="36" t="str">
        <f t="shared" si="3983"/>
        <v>b</v>
      </c>
      <c r="C16758" s="42">
        <v>4</v>
      </c>
      <c r="D16758" s="42"/>
      <c r="F16758" s="343" t="s">
        <v>714</v>
      </c>
      <c r="G16758" s="47" t="s">
        <v>349</v>
      </c>
      <c r="H16758" s="103"/>
      <c r="I16758" s="94">
        <f t="shared" ref="I16758:I16793" si="3984">J16758+K16758</f>
        <v>0</v>
      </c>
      <c r="J16758" s="104"/>
      <c r="K16758" s="104"/>
      <c r="L16758" s="94">
        <f t="shared" ref="L16758:L16793" si="3985">M16758+N16758</f>
        <v>0</v>
      </c>
      <c r="M16758" s="104"/>
      <c r="N16758" s="104"/>
      <c r="O16758" s="115"/>
      <c r="P16758" s="35" t="s">
        <v>145</v>
      </c>
      <c r="R16758" s="352">
        <f>L16988-[1]გადასახდელები!L15378</f>
        <v>0</v>
      </c>
    </row>
    <row r="16759" spans="2:18" ht="20.25" hidden="1">
      <c r="B16759" s="36" t="str">
        <f t="shared" si="3983"/>
        <v>b</v>
      </c>
      <c r="C16759" s="42">
        <v>4</v>
      </c>
      <c r="D16759" s="42"/>
      <c r="F16759" s="342" t="s">
        <v>715</v>
      </c>
      <c r="G16759" s="47" t="s">
        <v>350</v>
      </c>
      <c r="H16759" s="93">
        <f>H16760+H16761</f>
        <v>0</v>
      </c>
      <c r="I16759" s="94">
        <f t="shared" si="3984"/>
        <v>0</v>
      </c>
      <c r="J16759" s="93">
        <f>J16760+J16761</f>
        <v>0</v>
      </c>
      <c r="K16759" s="93">
        <f>K16760+K16761</f>
        <v>0</v>
      </c>
      <c r="L16759" s="94">
        <f t="shared" si="3985"/>
        <v>0</v>
      </c>
      <c r="M16759" s="93">
        <f>M16760+M16761</f>
        <v>0</v>
      </c>
      <c r="N16759" s="93">
        <f>N16760+N16761</f>
        <v>0</v>
      </c>
      <c r="O16759" s="82" t="s">
        <v>146</v>
      </c>
      <c r="P16759" s="35" t="s">
        <v>145</v>
      </c>
      <c r="R16759" s="352">
        <f>L16989-[1]გადასახდელები!L15379</f>
        <v>0</v>
      </c>
    </row>
    <row r="16760" spans="2:18" ht="30" hidden="1">
      <c r="B16760" s="36" t="str">
        <f t="shared" si="3983"/>
        <v>b</v>
      </c>
      <c r="C16760" s="42">
        <v>5</v>
      </c>
      <c r="D16760" s="42"/>
      <c r="F16760" s="343" t="s">
        <v>716</v>
      </c>
      <c r="G16760" s="48" t="s">
        <v>351</v>
      </c>
      <c r="H16760" s="101"/>
      <c r="I16760" s="97">
        <f t="shared" si="3984"/>
        <v>0</v>
      </c>
      <c r="J16760" s="102"/>
      <c r="K16760" s="102"/>
      <c r="L16760" s="97">
        <f t="shared" si="3985"/>
        <v>0</v>
      </c>
      <c r="M16760" s="102"/>
      <c r="N16760" s="102"/>
      <c r="P16760" s="35" t="s">
        <v>145</v>
      </c>
      <c r="R16760" s="352">
        <f>L16990-[1]გადასახდელები!L15380</f>
        <v>0</v>
      </c>
    </row>
    <row r="16761" spans="2:18" hidden="1">
      <c r="B16761" s="36" t="str">
        <f t="shared" si="3983"/>
        <v>b</v>
      </c>
      <c r="C16761" s="42">
        <v>5</v>
      </c>
      <c r="D16761" s="42"/>
      <c r="F16761" s="343" t="s">
        <v>717</v>
      </c>
      <c r="G16761" s="48" t="s">
        <v>352</v>
      </c>
      <c r="H16761" s="101"/>
      <c r="I16761" s="97">
        <f t="shared" si="3984"/>
        <v>0</v>
      </c>
      <c r="J16761" s="102"/>
      <c r="K16761" s="102"/>
      <c r="L16761" s="97">
        <f t="shared" si="3985"/>
        <v>0</v>
      </c>
      <c r="M16761" s="102"/>
      <c r="N16761" s="102"/>
      <c r="P16761" s="35" t="s">
        <v>145</v>
      </c>
      <c r="R16761" s="352">
        <f>L16991-[1]გადასახდელები!L15381</f>
        <v>0</v>
      </c>
    </row>
    <row r="16762" spans="2:18" hidden="1">
      <c r="B16762" s="36" t="str">
        <f t="shared" si="3983"/>
        <v>b</v>
      </c>
      <c r="C16762" s="42">
        <v>4</v>
      </c>
      <c r="D16762" s="42"/>
      <c r="F16762" s="343" t="s">
        <v>718</v>
      </c>
      <c r="G16762" s="47" t="s">
        <v>353</v>
      </c>
      <c r="H16762" s="103"/>
      <c r="I16762" s="94">
        <f t="shared" si="3984"/>
        <v>0</v>
      </c>
      <c r="J16762" s="104"/>
      <c r="K16762" s="104"/>
      <c r="L16762" s="94">
        <f t="shared" si="3985"/>
        <v>0</v>
      </c>
      <c r="M16762" s="104"/>
      <c r="N16762" s="104"/>
      <c r="P16762" s="35" t="s">
        <v>145</v>
      </c>
      <c r="R16762" s="352">
        <f>L16992-[1]გადასახდელები!L15382</f>
        <v>0</v>
      </c>
    </row>
    <row r="16763" spans="2:18" ht="20.25" hidden="1">
      <c r="B16763" s="36" t="str">
        <f t="shared" si="3983"/>
        <v>b</v>
      </c>
      <c r="C16763" s="42">
        <v>2</v>
      </c>
      <c r="D16763" s="42"/>
      <c r="F16763" s="30"/>
      <c r="G16763" s="60" t="s">
        <v>354</v>
      </c>
      <c r="H16763" s="86">
        <f>H16764+H16771+H16778</f>
        <v>0</v>
      </c>
      <c r="I16763" s="87">
        <f t="shared" si="3984"/>
        <v>0</v>
      </c>
      <c r="J16763" s="88">
        <f>J16764+J16771+J16778</f>
        <v>0</v>
      </c>
      <c r="K16763" s="88">
        <f>K16764+K16771+K16778</f>
        <v>0</v>
      </c>
      <c r="L16763" s="87">
        <f t="shared" si="3985"/>
        <v>0</v>
      </c>
      <c r="M16763" s="88">
        <f>M16764+M16771+M16778</f>
        <v>0</v>
      </c>
      <c r="N16763" s="88">
        <f>N16764+N16771+N16778</f>
        <v>0</v>
      </c>
      <c r="O16763" s="82" t="s">
        <v>146</v>
      </c>
      <c r="R16763" s="352">
        <f>L16993-[1]გადასახდელები!L15383</f>
        <v>0</v>
      </c>
    </row>
    <row r="16764" spans="2:18" ht="20.25" hidden="1">
      <c r="B16764" s="36" t="str">
        <f t="shared" si="3983"/>
        <v>b</v>
      </c>
      <c r="C16764" s="42">
        <v>3</v>
      </c>
      <c r="D16764" s="42"/>
      <c r="F16764" s="31"/>
      <c r="G16764" s="51" t="s">
        <v>355</v>
      </c>
      <c r="H16764" s="120">
        <f>SUM(H16765:H16770)</f>
        <v>0</v>
      </c>
      <c r="I16764" s="118">
        <f t="shared" si="3984"/>
        <v>0</v>
      </c>
      <c r="J16764" s="121">
        <f>SUM(J16765:J16770)</f>
        <v>0</v>
      </c>
      <c r="K16764" s="121">
        <f>SUM(K16765:K16770)</f>
        <v>0</v>
      </c>
      <c r="L16764" s="118">
        <f t="shared" si="3985"/>
        <v>0</v>
      </c>
      <c r="M16764" s="121">
        <f>SUM(M16765:M16770)</f>
        <v>0</v>
      </c>
      <c r="N16764" s="121">
        <f>SUM(N16765:N16770)</f>
        <v>0</v>
      </c>
      <c r="O16764" s="82" t="s">
        <v>146</v>
      </c>
      <c r="R16764" s="352">
        <f>L16994-[1]გადასახდელები!L15384</f>
        <v>0</v>
      </c>
    </row>
    <row r="16765" spans="2:18" hidden="1">
      <c r="B16765" s="36" t="str">
        <f t="shared" si="3983"/>
        <v>b</v>
      </c>
      <c r="C16765" s="42">
        <v>4</v>
      </c>
      <c r="D16765" s="42"/>
      <c r="F16765" s="31"/>
      <c r="G16765" s="47" t="s">
        <v>356</v>
      </c>
      <c r="H16765" s="103"/>
      <c r="I16765" s="94">
        <f t="shared" si="3984"/>
        <v>0</v>
      </c>
      <c r="J16765" s="104"/>
      <c r="K16765" s="104"/>
      <c r="L16765" s="94">
        <f t="shared" si="3985"/>
        <v>0</v>
      </c>
      <c r="M16765" s="104"/>
      <c r="N16765" s="104"/>
      <c r="R16765" s="352">
        <f>L16995-[1]გადასახდელები!L15385</f>
        <v>0</v>
      </c>
    </row>
    <row r="16766" spans="2:18" hidden="1">
      <c r="B16766" s="36" t="str">
        <f t="shared" si="3983"/>
        <v>b</v>
      </c>
      <c r="C16766" s="42">
        <v>4</v>
      </c>
      <c r="D16766" s="42"/>
      <c r="F16766" s="31"/>
      <c r="G16766" s="47" t="s">
        <v>357</v>
      </c>
      <c r="H16766" s="103"/>
      <c r="I16766" s="94">
        <f t="shared" si="3984"/>
        <v>0</v>
      </c>
      <c r="J16766" s="104"/>
      <c r="K16766" s="104"/>
      <c r="L16766" s="94">
        <f t="shared" si="3985"/>
        <v>0</v>
      </c>
      <c r="M16766" s="104"/>
      <c r="N16766" s="104"/>
      <c r="R16766" s="352">
        <f>L16996-[1]გადასახდელები!L15386</f>
        <v>0</v>
      </c>
    </row>
    <row r="16767" spans="2:18" hidden="1">
      <c r="B16767" s="36" t="str">
        <f t="shared" si="3983"/>
        <v>b</v>
      </c>
      <c r="C16767" s="42">
        <v>4</v>
      </c>
      <c r="D16767" s="42"/>
      <c r="F16767" s="31"/>
      <c r="G16767" s="47" t="s">
        <v>212</v>
      </c>
      <c r="H16767" s="103"/>
      <c r="I16767" s="94">
        <f t="shared" si="3984"/>
        <v>0</v>
      </c>
      <c r="J16767" s="104"/>
      <c r="K16767" s="104"/>
      <c r="L16767" s="94">
        <f t="shared" si="3985"/>
        <v>0</v>
      </c>
      <c r="M16767" s="104"/>
      <c r="N16767" s="104"/>
      <c r="R16767" s="352">
        <f>L16997-[1]გადასახდელები!L15387</f>
        <v>0</v>
      </c>
    </row>
    <row r="16768" spans="2:18" hidden="1">
      <c r="B16768" s="36" t="str">
        <f t="shared" si="3983"/>
        <v>b</v>
      </c>
      <c r="C16768" s="42">
        <v>4</v>
      </c>
      <c r="D16768" s="42"/>
      <c r="F16768" s="31"/>
      <c r="G16768" s="47" t="s">
        <v>358</v>
      </c>
      <c r="H16768" s="103"/>
      <c r="I16768" s="94">
        <f t="shared" si="3984"/>
        <v>0</v>
      </c>
      <c r="J16768" s="104"/>
      <c r="K16768" s="104"/>
      <c r="L16768" s="94">
        <f t="shared" si="3985"/>
        <v>0</v>
      </c>
      <c r="M16768" s="104"/>
      <c r="N16768" s="104"/>
      <c r="R16768" s="352">
        <f>L16998-[1]გადასახდელები!L15388</f>
        <v>0</v>
      </c>
    </row>
    <row r="16769" spans="2:18" hidden="1">
      <c r="B16769" s="36" t="str">
        <f t="shared" si="3983"/>
        <v>b</v>
      </c>
      <c r="C16769" s="42">
        <v>4</v>
      </c>
      <c r="D16769" s="42"/>
      <c r="F16769" s="31"/>
      <c r="G16769" s="47" t="s">
        <v>359</v>
      </c>
      <c r="H16769" s="103"/>
      <c r="I16769" s="94">
        <f t="shared" si="3984"/>
        <v>0</v>
      </c>
      <c r="J16769" s="104"/>
      <c r="K16769" s="104"/>
      <c r="L16769" s="94">
        <f t="shared" si="3985"/>
        <v>0</v>
      </c>
      <c r="M16769" s="104"/>
      <c r="N16769" s="104"/>
      <c r="R16769" s="352">
        <f>L16999-[1]გადასახდელები!L15389</f>
        <v>0</v>
      </c>
    </row>
    <row r="16770" spans="2:18" hidden="1">
      <c r="B16770" s="36" t="str">
        <f t="shared" si="3983"/>
        <v>b</v>
      </c>
      <c r="C16770" s="42">
        <v>4</v>
      </c>
      <c r="D16770" s="42"/>
      <c r="F16770" s="31"/>
      <c r="G16770" s="47" t="s">
        <v>360</v>
      </c>
      <c r="H16770" s="103"/>
      <c r="I16770" s="94">
        <f t="shared" si="3984"/>
        <v>0</v>
      </c>
      <c r="J16770" s="104"/>
      <c r="K16770" s="104"/>
      <c r="L16770" s="94">
        <f t="shared" si="3985"/>
        <v>0</v>
      </c>
      <c r="M16770" s="104"/>
      <c r="N16770" s="104"/>
      <c r="R16770" s="352">
        <f>L17000-[1]გადასახდელები!L15390</f>
        <v>0</v>
      </c>
    </row>
    <row r="16771" spans="2:18" ht="20.25" hidden="1">
      <c r="B16771" s="36" t="str">
        <f t="shared" si="3983"/>
        <v>b</v>
      </c>
      <c r="C16771" s="42">
        <v>3</v>
      </c>
      <c r="D16771" s="42"/>
      <c r="F16771" s="31"/>
      <c r="G16771" s="51" t="s">
        <v>211</v>
      </c>
      <c r="H16771" s="120">
        <f>SUM(H16772:H16777)</f>
        <v>0</v>
      </c>
      <c r="I16771" s="118">
        <f t="shared" si="3984"/>
        <v>0</v>
      </c>
      <c r="J16771" s="121">
        <f>SUM(J16772:J16777)</f>
        <v>0</v>
      </c>
      <c r="K16771" s="121">
        <f>SUM(K16772:K16777)</f>
        <v>0</v>
      </c>
      <c r="L16771" s="118">
        <f t="shared" si="3985"/>
        <v>0</v>
      </c>
      <c r="M16771" s="121">
        <f>SUM(M16772:M16777)</f>
        <v>0</v>
      </c>
      <c r="N16771" s="121">
        <f>SUM(N16772:N16777)</f>
        <v>0</v>
      </c>
      <c r="O16771" s="82" t="s">
        <v>146</v>
      </c>
      <c r="R16771" s="352">
        <f>L17001-[1]გადასახდელები!L15391</f>
        <v>0</v>
      </c>
    </row>
    <row r="16772" spans="2:18" hidden="1">
      <c r="B16772" s="36" t="str">
        <f t="shared" si="3983"/>
        <v>b</v>
      </c>
      <c r="C16772" s="42">
        <v>4</v>
      </c>
      <c r="D16772" s="42"/>
      <c r="F16772" s="31"/>
      <c r="G16772" s="47" t="s">
        <v>356</v>
      </c>
      <c r="H16772" s="103"/>
      <c r="I16772" s="94">
        <f t="shared" si="3984"/>
        <v>0</v>
      </c>
      <c r="J16772" s="104"/>
      <c r="K16772" s="104"/>
      <c r="L16772" s="94">
        <f t="shared" si="3985"/>
        <v>0</v>
      </c>
      <c r="M16772" s="104"/>
      <c r="N16772" s="104"/>
      <c r="R16772" s="352">
        <f>L17002-[1]გადასახდელები!L15392</f>
        <v>0</v>
      </c>
    </row>
    <row r="16773" spans="2:18" hidden="1">
      <c r="B16773" s="36" t="str">
        <f t="shared" si="3983"/>
        <v>b</v>
      </c>
      <c r="C16773" s="42">
        <v>4</v>
      </c>
      <c r="D16773" s="42"/>
      <c r="F16773" s="31"/>
      <c r="G16773" s="47" t="s">
        <v>357</v>
      </c>
      <c r="H16773" s="103"/>
      <c r="I16773" s="94">
        <f t="shared" si="3984"/>
        <v>0</v>
      </c>
      <c r="J16773" s="104"/>
      <c r="K16773" s="104"/>
      <c r="L16773" s="94">
        <f t="shared" si="3985"/>
        <v>0</v>
      </c>
      <c r="M16773" s="104"/>
      <c r="N16773" s="104"/>
      <c r="R16773" s="352">
        <f>L17003-[1]გადასახდელები!L15393</f>
        <v>0</v>
      </c>
    </row>
    <row r="16774" spans="2:18" hidden="1">
      <c r="B16774" s="36" t="str">
        <f t="shared" si="3983"/>
        <v>b</v>
      </c>
      <c r="C16774" s="42">
        <v>4</v>
      </c>
      <c r="D16774" s="42"/>
      <c r="F16774" s="31"/>
      <c r="G16774" s="47" t="s">
        <v>212</v>
      </c>
      <c r="H16774" s="103"/>
      <c r="I16774" s="94">
        <f t="shared" si="3984"/>
        <v>0</v>
      </c>
      <c r="J16774" s="104"/>
      <c r="K16774" s="104"/>
      <c r="L16774" s="94">
        <f t="shared" si="3985"/>
        <v>0</v>
      </c>
      <c r="M16774" s="104"/>
      <c r="N16774" s="104"/>
      <c r="R16774" s="352">
        <f>L17004-[1]გადასახდელები!L15394</f>
        <v>0</v>
      </c>
    </row>
    <row r="16775" spans="2:18" hidden="1">
      <c r="B16775" s="36" t="str">
        <f t="shared" si="3983"/>
        <v>b</v>
      </c>
      <c r="C16775" s="42">
        <v>4</v>
      </c>
      <c r="D16775" s="42"/>
      <c r="F16775" s="31"/>
      <c r="G16775" s="47" t="s">
        <v>361</v>
      </c>
      <c r="H16775" s="103"/>
      <c r="I16775" s="94">
        <f t="shared" si="3984"/>
        <v>0</v>
      </c>
      <c r="J16775" s="104"/>
      <c r="K16775" s="104"/>
      <c r="L16775" s="94">
        <f t="shared" si="3985"/>
        <v>0</v>
      </c>
      <c r="M16775" s="104"/>
      <c r="N16775" s="104"/>
      <c r="R16775" s="352">
        <f>L17005-[1]გადასახდელები!L15395</f>
        <v>0</v>
      </c>
    </row>
    <row r="16776" spans="2:18" hidden="1">
      <c r="B16776" s="36" t="str">
        <f t="shared" si="3983"/>
        <v>b</v>
      </c>
      <c r="C16776" s="42">
        <v>4</v>
      </c>
      <c r="D16776" s="42"/>
      <c r="F16776" s="31"/>
      <c r="G16776" s="47" t="s">
        <v>359</v>
      </c>
      <c r="H16776" s="103"/>
      <c r="I16776" s="94">
        <f t="shared" si="3984"/>
        <v>0</v>
      </c>
      <c r="J16776" s="104"/>
      <c r="K16776" s="104"/>
      <c r="L16776" s="94">
        <f t="shared" si="3985"/>
        <v>0</v>
      </c>
      <c r="M16776" s="104"/>
      <c r="N16776" s="104"/>
      <c r="R16776" s="352">
        <f>L17006-[1]გადასახდელები!L15396</f>
        <v>0</v>
      </c>
    </row>
    <row r="16777" spans="2:18" hidden="1">
      <c r="B16777" s="36" t="str">
        <f t="shared" si="3983"/>
        <v>b</v>
      </c>
      <c r="C16777" s="42">
        <v>4</v>
      </c>
      <c r="D16777" s="42"/>
      <c r="F16777" s="31"/>
      <c r="G16777" s="47" t="s">
        <v>360</v>
      </c>
      <c r="H16777" s="103"/>
      <c r="I16777" s="94">
        <f t="shared" si="3984"/>
        <v>0</v>
      </c>
      <c r="J16777" s="104"/>
      <c r="K16777" s="104"/>
      <c r="L16777" s="94">
        <f t="shared" si="3985"/>
        <v>0</v>
      </c>
      <c r="M16777" s="104"/>
      <c r="N16777" s="104"/>
      <c r="R16777" s="352">
        <f>L17007-[1]გადასახდელები!L15397</f>
        <v>0</v>
      </c>
    </row>
    <row r="16778" spans="2:18" ht="30" hidden="1">
      <c r="B16778" s="36" t="str">
        <f t="shared" si="3983"/>
        <v>b</v>
      </c>
      <c r="C16778" s="42">
        <v>3</v>
      </c>
      <c r="D16778" s="42"/>
      <c r="F16778" s="29"/>
      <c r="G16778" s="56" t="s">
        <v>213</v>
      </c>
      <c r="H16778" s="122"/>
      <c r="I16778" s="118">
        <f t="shared" si="3984"/>
        <v>0</v>
      </c>
      <c r="J16778" s="123"/>
      <c r="K16778" s="123"/>
      <c r="L16778" s="118">
        <f t="shared" si="3985"/>
        <v>0</v>
      </c>
      <c r="M16778" s="123"/>
      <c r="N16778" s="123"/>
      <c r="R16778" s="352">
        <f>L17008-[1]გადასახდელები!L15398</f>
        <v>0</v>
      </c>
    </row>
    <row r="16779" spans="2:18" ht="20.25" hidden="1">
      <c r="B16779" s="36" t="str">
        <f t="shared" si="3983"/>
        <v>b</v>
      </c>
      <c r="C16779" s="42">
        <v>2</v>
      </c>
      <c r="D16779" s="42"/>
      <c r="F16779" s="28"/>
      <c r="G16779" s="60" t="s">
        <v>362</v>
      </c>
      <c r="H16779" s="86">
        <f>H16780+H16788</f>
        <v>0</v>
      </c>
      <c r="I16779" s="87">
        <f t="shared" si="3984"/>
        <v>0</v>
      </c>
      <c r="J16779" s="88">
        <f>J16780+J16788</f>
        <v>0</v>
      </c>
      <c r="K16779" s="88">
        <f>K16780+K16788</f>
        <v>0</v>
      </c>
      <c r="L16779" s="87">
        <f t="shared" si="3985"/>
        <v>0</v>
      </c>
      <c r="M16779" s="88">
        <f>M16780+M16788</f>
        <v>0</v>
      </c>
      <c r="N16779" s="88">
        <f>N16780+N16788</f>
        <v>0</v>
      </c>
      <c r="O16779" s="82" t="s">
        <v>146</v>
      </c>
      <c r="R16779" s="352">
        <f>L17009-[1]გადასახდელები!L15399</f>
        <v>0</v>
      </c>
    </row>
    <row r="16780" spans="2:18" ht="20.25" hidden="1">
      <c r="B16780" s="36" t="str">
        <f t="shared" si="3983"/>
        <v>b</v>
      </c>
      <c r="C16780" s="42">
        <v>3</v>
      </c>
      <c r="D16780" s="42"/>
      <c r="F16780" s="29"/>
      <c r="G16780" s="51" t="s">
        <v>355</v>
      </c>
      <c r="H16780" s="120">
        <f>SUM(H16781:H16787)</f>
        <v>0</v>
      </c>
      <c r="I16780" s="118">
        <f t="shared" si="3984"/>
        <v>0</v>
      </c>
      <c r="J16780" s="121">
        <f>SUM(J16781:J16787)</f>
        <v>0</v>
      </c>
      <c r="K16780" s="121">
        <f>SUM(K16781:K16787)</f>
        <v>0</v>
      </c>
      <c r="L16780" s="118">
        <f t="shared" si="3985"/>
        <v>0</v>
      </c>
      <c r="M16780" s="121">
        <f>SUM(M16781:M16787)</f>
        <v>0</v>
      </c>
      <c r="N16780" s="121">
        <f>SUM(N16781:N16787)</f>
        <v>0</v>
      </c>
      <c r="O16780" s="82" t="s">
        <v>146</v>
      </c>
      <c r="R16780" s="352">
        <f>L17010-[1]გადასახდელები!L15400</f>
        <v>0</v>
      </c>
    </row>
    <row r="16781" spans="2:18" hidden="1">
      <c r="B16781" s="36" t="str">
        <f t="shared" si="3983"/>
        <v>b</v>
      </c>
      <c r="C16781" s="42">
        <v>4</v>
      </c>
      <c r="D16781" s="42"/>
      <c r="F16781" s="29"/>
      <c r="G16781" s="47" t="s">
        <v>363</v>
      </c>
      <c r="H16781" s="103"/>
      <c r="I16781" s="94">
        <f t="shared" si="3984"/>
        <v>0</v>
      </c>
      <c r="J16781" s="104"/>
      <c r="K16781" s="104"/>
      <c r="L16781" s="94">
        <f t="shared" si="3985"/>
        <v>0</v>
      </c>
      <c r="M16781" s="104"/>
      <c r="N16781" s="104"/>
      <c r="R16781" s="352">
        <f>L17011-[1]გადასახდელები!L15401</f>
        <v>0</v>
      </c>
    </row>
    <row r="16782" spans="2:18" hidden="1">
      <c r="B16782" s="36" t="str">
        <f t="shared" si="3983"/>
        <v>b</v>
      </c>
      <c r="C16782" s="42">
        <v>4</v>
      </c>
      <c r="D16782" s="42"/>
      <c r="F16782" s="29"/>
      <c r="G16782" s="47" t="s">
        <v>210</v>
      </c>
      <c r="H16782" s="103"/>
      <c r="I16782" s="94">
        <f t="shared" si="3984"/>
        <v>0</v>
      </c>
      <c r="J16782" s="104"/>
      <c r="K16782" s="104"/>
      <c r="L16782" s="94">
        <f t="shared" si="3985"/>
        <v>0</v>
      </c>
      <c r="M16782" s="104"/>
      <c r="N16782" s="104"/>
      <c r="R16782" s="352">
        <f>L17012-[1]გადასახდელები!L15402</f>
        <v>0</v>
      </c>
    </row>
    <row r="16783" spans="2:18" hidden="1">
      <c r="B16783" s="36" t="str">
        <f t="shared" si="3983"/>
        <v>b</v>
      </c>
      <c r="C16783" s="42">
        <v>4</v>
      </c>
      <c r="D16783" s="42"/>
      <c r="F16783" s="29"/>
      <c r="G16783" s="47" t="s">
        <v>357</v>
      </c>
      <c r="H16783" s="103"/>
      <c r="I16783" s="94">
        <f t="shared" si="3984"/>
        <v>0</v>
      </c>
      <c r="J16783" s="104"/>
      <c r="K16783" s="104"/>
      <c r="L16783" s="94">
        <f t="shared" si="3985"/>
        <v>0</v>
      </c>
      <c r="M16783" s="104"/>
      <c r="N16783" s="104"/>
      <c r="R16783" s="352">
        <f>L17013-[1]გადასახდელები!L15403</f>
        <v>0</v>
      </c>
    </row>
    <row r="16784" spans="2:18" ht="45" hidden="1">
      <c r="B16784" s="36" t="str">
        <f t="shared" si="3983"/>
        <v>b</v>
      </c>
      <c r="C16784" s="42">
        <v>4</v>
      </c>
      <c r="D16784" s="42"/>
      <c r="F16784" s="29"/>
      <c r="G16784" s="47" t="s">
        <v>364</v>
      </c>
      <c r="H16784" s="103"/>
      <c r="I16784" s="94">
        <f t="shared" si="3984"/>
        <v>0</v>
      </c>
      <c r="J16784" s="104"/>
      <c r="K16784" s="104"/>
      <c r="L16784" s="94">
        <f t="shared" si="3985"/>
        <v>0</v>
      </c>
      <c r="M16784" s="104"/>
      <c r="N16784" s="104"/>
      <c r="R16784" s="352">
        <f>L17014-[1]გადასახდელები!L15404</f>
        <v>0</v>
      </c>
    </row>
    <row r="16785" spans="2:18" hidden="1">
      <c r="B16785" s="36" t="str">
        <f t="shared" si="3983"/>
        <v>b</v>
      </c>
      <c r="C16785" s="42">
        <v>4</v>
      </c>
      <c r="D16785" s="42"/>
      <c r="F16785" s="29"/>
      <c r="G16785" s="47" t="s">
        <v>358</v>
      </c>
      <c r="H16785" s="103"/>
      <c r="I16785" s="94">
        <f t="shared" si="3984"/>
        <v>0</v>
      </c>
      <c r="J16785" s="104"/>
      <c r="K16785" s="104"/>
      <c r="L16785" s="94">
        <f t="shared" si="3985"/>
        <v>0</v>
      </c>
      <c r="M16785" s="104"/>
      <c r="N16785" s="104"/>
      <c r="R16785" s="352">
        <f>L17015-[1]გადასახდელები!L15405</f>
        <v>0</v>
      </c>
    </row>
    <row r="16786" spans="2:18" hidden="1">
      <c r="B16786" s="36" t="str">
        <f t="shared" si="3983"/>
        <v>b</v>
      </c>
      <c r="C16786" s="42">
        <v>4</v>
      </c>
      <c r="D16786" s="42"/>
      <c r="F16786" s="29"/>
      <c r="G16786" s="47" t="s">
        <v>359</v>
      </c>
      <c r="H16786" s="103"/>
      <c r="I16786" s="94">
        <f t="shared" si="3984"/>
        <v>0</v>
      </c>
      <c r="J16786" s="104"/>
      <c r="K16786" s="104"/>
      <c r="L16786" s="94">
        <f t="shared" si="3985"/>
        <v>0</v>
      </c>
      <c r="M16786" s="104"/>
      <c r="N16786" s="104"/>
      <c r="R16786" s="352">
        <f>L17016-[1]გადასახდელები!L15406</f>
        <v>0</v>
      </c>
    </row>
    <row r="16787" spans="2:18" hidden="1">
      <c r="B16787" s="36" t="str">
        <f t="shared" si="3983"/>
        <v>b</v>
      </c>
      <c r="C16787" s="42">
        <v>4</v>
      </c>
      <c r="D16787" s="42"/>
      <c r="F16787" s="29"/>
      <c r="G16787" s="47" t="s">
        <v>365</v>
      </c>
      <c r="H16787" s="122"/>
      <c r="I16787" s="94">
        <f t="shared" si="3984"/>
        <v>0</v>
      </c>
      <c r="J16787" s="123"/>
      <c r="K16787" s="123"/>
      <c r="L16787" s="94">
        <f t="shared" si="3985"/>
        <v>0</v>
      </c>
      <c r="M16787" s="123"/>
      <c r="N16787" s="123"/>
      <c r="R16787" s="352">
        <f>L17017-[1]გადასახდელები!L15407</f>
        <v>0</v>
      </c>
    </row>
    <row r="16788" spans="2:18" ht="20.25" hidden="1">
      <c r="B16788" s="36" t="str">
        <f t="shared" si="3983"/>
        <v>b</v>
      </c>
      <c r="C16788" s="42">
        <v>3</v>
      </c>
      <c r="D16788" s="42"/>
      <c r="F16788" s="29"/>
      <c r="G16788" s="51" t="s">
        <v>211</v>
      </c>
      <c r="H16788" s="120">
        <f>SUM(H16789:H16795)</f>
        <v>0</v>
      </c>
      <c r="I16788" s="118">
        <f t="shared" si="3984"/>
        <v>0</v>
      </c>
      <c r="J16788" s="121">
        <f>SUM(J16789:J16795)</f>
        <v>0</v>
      </c>
      <c r="K16788" s="121">
        <f>SUM(K16789:K16795)</f>
        <v>0</v>
      </c>
      <c r="L16788" s="118">
        <f t="shared" si="3985"/>
        <v>0</v>
      </c>
      <c r="M16788" s="121">
        <f>SUM(M16789:M16795)</f>
        <v>0</v>
      </c>
      <c r="N16788" s="121">
        <f>SUM(N16789:N16795)</f>
        <v>0</v>
      </c>
      <c r="O16788" s="82" t="s">
        <v>146</v>
      </c>
      <c r="R16788" s="352">
        <f>L17018-[1]გადასახდელები!L15408</f>
        <v>0</v>
      </c>
    </row>
    <row r="16789" spans="2:18" hidden="1">
      <c r="B16789" s="36" t="str">
        <f t="shared" si="3983"/>
        <v>b</v>
      </c>
      <c r="C16789" s="42">
        <v>4</v>
      </c>
      <c r="D16789" s="42"/>
      <c r="F16789" s="29"/>
      <c r="G16789" s="47" t="s">
        <v>363</v>
      </c>
      <c r="H16789" s="103"/>
      <c r="I16789" s="94">
        <f t="shared" si="3984"/>
        <v>0</v>
      </c>
      <c r="J16789" s="104"/>
      <c r="K16789" s="104"/>
      <c r="L16789" s="94">
        <f t="shared" si="3985"/>
        <v>0</v>
      </c>
      <c r="M16789" s="104"/>
      <c r="N16789" s="104"/>
      <c r="R16789" s="352">
        <f>L17019-[1]გადასახდელები!L15409</f>
        <v>0</v>
      </c>
    </row>
    <row r="16790" spans="2:18" hidden="1">
      <c r="B16790" s="36" t="str">
        <f t="shared" si="3983"/>
        <v>b</v>
      </c>
      <c r="C16790" s="42">
        <v>4</v>
      </c>
      <c r="D16790" s="42"/>
      <c r="F16790" s="29"/>
      <c r="G16790" s="47" t="s">
        <v>210</v>
      </c>
      <c r="H16790" s="103"/>
      <c r="I16790" s="94">
        <f t="shared" si="3984"/>
        <v>0</v>
      </c>
      <c r="J16790" s="104"/>
      <c r="K16790" s="104"/>
      <c r="L16790" s="94">
        <f t="shared" si="3985"/>
        <v>0</v>
      </c>
      <c r="M16790" s="104"/>
      <c r="N16790" s="104"/>
      <c r="R16790" s="352">
        <f>L17020-[1]გადასახდელები!L15410</f>
        <v>0</v>
      </c>
    </row>
    <row r="16791" spans="2:18" hidden="1">
      <c r="B16791" s="36" t="str">
        <f t="shared" si="3983"/>
        <v>b</v>
      </c>
      <c r="C16791" s="42">
        <v>4</v>
      </c>
      <c r="D16791" s="42"/>
      <c r="F16791" s="29"/>
      <c r="G16791" s="47" t="s">
        <v>357</v>
      </c>
      <c r="H16791" s="103"/>
      <c r="I16791" s="94">
        <f t="shared" si="3984"/>
        <v>0</v>
      </c>
      <c r="J16791" s="104"/>
      <c r="K16791" s="104"/>
      <c r="L16791" s="94">
        <f t="shared" si="3985"/>
        <v>0</v>
      </c>
      <c r="M16791" s="104"/>
      <c r="N16791" s="104"/>
      <c r="R16791" s="352">
        <f>L17021-[1]გადასახდელები!L15411</f>
        <v>0</v>
      </c>
    </row>
    <row r="16792" spans="2:18" ht="45" hidden="1">
      <c r="B16792" s="36" t="str">
        <f t="shared" si="3983"/>
        <v>b</v>
      </c>
      <c r="C16792" s="42">
        <v>4</v>
      </c>
      <c r="D16792" s="42"/>
      <c r="F16792" s="29"/>
      <c r="G16792" s="47" t="s">
        <v>364</v>
      </c>
      <c r="H16792" s="103"/>
      <c r="I16792" s="94">
        <f t="shared" si="3984"/>
        <v>0</v>
      </c>
      <c r="J16792" s="104"/>
      <c r="K16792" s="104"/>
      <c r="L16792" s="94">
        <f t="shared" si="3985"/>
        <v>0</v>
      </c>
      <c r="M16792" s="104"/>
      <c r="N16792" s="104"/>
      <c r="R16792" s="352">
        <f>L17022-[1]გადასახდელები!L15412</f>
        <v>0</v>
      </c>
    </row>
    <row r="16793" spans="2:18" hidden="1">
      <c r="B16793" s="36" t="str">
        <f t="shared" si="3983"/>
        <v>b</v>
      </c>
      <c r="C16793" s="42">
        <v>4</v>
      </c>
      <c r="D16793" s="42"/>
      <c r="F16793" s="29"/>
      <c r="G16793" s="47" t="s">
        <v>366</v>
      </c>
      <c r="H16793" s="103"/>
      <c r="I16793" s="94">
        <f t="shared" si="3984"/>
        <v>0</v>
      </c>
      <c r="J16793" s="104"/>
      <c r="K16793" s="104"/>
      <c r="L16793" s="94">
        <f t="shared" si="3985"/>
        <v>0</v>
      </c>
      <c r="M16793" s="104"/>
      <c r="N16793" s="104"/>
      <c r="R16793" s="352">
        <f>L17023-[1]გადასახდელები!L15413</f>
        <v>0</v>
      </c>
    </row>
    <row r="16794" spans="2:18" hidden="1">
      <c r="B16794" s="36" t="str">
        <f t="shared" si="3983"/>
        <v>b</v>
      </c>
      <c r="C16794" s="42">
        <v>4</v>
      </c>
      <c r="D16794" s="42"/>
      <c r="F16794" s="29"/>
      <c r="G16794" s="47" t="s">
        <v>359</v>
      </c>
      <c r="H16794" s="103"/>
      <c r="I16794" s="94">
        <f>J16794+K16794</f>
        <v>0</v>
      </c>
      <c r="J16794" s="104"/>
      <c r="K16794" s="104"/>
      <c r="L16794" s="94">
        <f>M16794+N16794</f>
        <v>0</v>
      </c>
      <c r="M16794" s="104"/>
      <c r="N16794" s="104"/>
      <c r="R16794" s="352">
        <f>L17024-[1]გადასახდელები!L15414</f>
        <v>0</v>
      </c>
    </row>
    <row r="16795" spans="2:18" hidden="1">
      <c r="B16795" s="36" t="str">
        <f t="shared" si="3983"/>
        <v>b</v>
      </c>
      <c r="C16795" s="42">
        <v>4</v>
      </c>
      <c r="D16795" s="42"/>
      <c r="F16795" s="29"/>
      <c r="G16795" s="47" t="s">
        <v>365</v>
      </c>
      <c r="H16795" s="103"/>
      <c r="I16795" s="94">
        <f>J16795+K16795</f>
        <v>0</v>
      </c>
      <c r="J16795" s="104"/>
      <c r="K16795" s="104"/>
      <c r="L16795" s="94">
        <f>M16795+N16795</f>
        <v>0</v>
      </c>
      <c r="M16795" s="104"/>
      <c r="N16795" s="104"/>
      <c r="R16795" s="352">
        <f>L17025-[1]გადასახდელები!L15415</f>
        <v>0</v>
      </c>
    </row>
    <row r="16796" spans="2:18" ht="54.75" hidden="1" thickBot="1">
      <c r="B16796" s="36" t="str">
        <f t="shared" si="3983"/>
        <v>b</v>
      </c>
      <c r="C16796" s="42">
        <v>1</v>
      </c>
      <c r="D16796" s="42"/>
      <c r="E16796" s="24"/>
      <c r="F16796" s="32" t="s">
        <v>724</v>
      </c>
      <c r="G16796" s="345" t="s">
        <v>728</v>
      </c>
      <c r="H16796" s="79">
        <f>H16798+H16930+H16993+H17009</f>
        <v>0</v>
      </c>
      <c r="I16796" s="80">
        <f t="shared" ref="I16796:I16859" si="3986">J16796+K16796</f>
        <v>0</v>
      </c>
      <c r="J16796" s="81">
        <f>J16798+J16930+J16993+J17009</f>
        <v>0</v>
      </c>
      <c r="K16796" s="81">
        <f>K16798+K16930+K16993+K17009</f>
        <v>0</v>
      </c>
      <c r="L16796" s="80">
        <f t="shared" ref="L16796:L16859" si="3987">M16796+N16796</f>
        <v>0</v>
      </c>
      <c r="M16796" s="81">
        <f>M16798+M16930+M16993+M17009</f>
        <v>0</v>
      </c>
      <c r="N16796" s="81">
        <f>N16798+N16930+N16993+N17009</f>
        <v>0</v>
      </c>
      <c r="O16796" s="82" t="s">
        <v>146</v>
      </c>
      <c r="P16796" s="43">
        <v>1</v>
      </c>
      <c r="R16796" s="352">
        <f>L17026-[1]გადასახდელები!L15416</f>
        <v>0</v>
      </c>
    </row>
    <row r="16797" spans="2:18" hidden="1">
      <c r="B16797" s="36" t="str">
        <f t="shared" si="3983"/>
        <v>b</v>
      </c>
      <c r="C16797" s="42">
        <v>2</v>
      </c>
      <c r="D16797" s="42"/>
      <c r="F16797" s="26"/>
      <c r="G16797" s="46" t="s">
        <v>162</v>
      </c>
      <c r="H16797" s="83"/>
      <c r="I16797" s="84">
        <f t="shared" si="3986"/>
        <v>0</v>
      </c>
      <c r="J16797" s="85"/>
      <c r="K16797" s="85"/>
      <c r="L16797" s="84">
        <f t="shared" si="3987"/>
        <v>0</v>
      </c>
      <c r="M16797" s="85"/>
      <c r="N16797" s="85"/>
      <c r="R16797" s="352">
        <f>L17027-[1]გადასახდელები!L15417</f>
        <v>0</v>
      </c>
    </row>
    <row r="16798" spans="2:18" ht="19.5" hidden="1">
      <c r="B16798" s="36" t="str">
        <f t="shared" si="3983"/>
        <v>b</v>
      </c>
      <c r="C16798" s="42">
        <v>2</v>
      </c>
      <c r="D16798" s="42"/>
      <c r="E16798" s="24">
        <v>7109</v>
      </c>
      <c r="F16798" s="341" t="s">
        <v>524</v>
      </c>
      <c r="G16798" s="58" t="s">
        <v>163</v>
      </c>
      <c r="H16798" s="86">
        <f>H16799+H16810+H16878+H16886+H16887+H16897+H16907</f>
        <v>0</v>
      </c>
      <c r="I16798" s="87">
        <f t="shared" si="3986"/>
        <v>0</v>
      </c>
      <c r="J16798" s="88">
        <f>J16799+J16810+J16878+J16886+J16887+J16897+J16907+J16877</f>
        <v>0</v>
      </c>
      <c r="K16798" s="88">
        <f>K16799+K16810+K16878+K16886+K16887+K16897+K16907</f>
        <v>0</v>
      </c>
      <c r="L16798" s="87">
        <f t="shared" si="3987"/>
        <v>0</v>
      </c>
      <c r="M16798" s="88">
        <f>M16799+M16810+M16878+M16886+M16887+M16897+M16907+M16877</f>
        <v>0</v>
      </c>
      <c r="N16798" s="88">
        <f>N16799+N16810+N16878+N16886+N16887+N16897+N16907</f>
        <v>0</v>
      </c>
      <c r="O16798" s="82" t="s">
        <v>146</v>
      </c>
      <c r="R16798" s="352">
        <f>L17028-[1]გადასახდელები!L15418</f>
        <v>0</v>
      </c>
    </row>
    <row r="16799" spans="2:18" ht="20.25" hidden="1">
      <c r="B16799" s="36" t="str">
        <f t="shared" si="3983"/>
        <v>b</v>
      </c>
      <c r="C16799" s="42">
        <v>31</v>
      </c>
      <c r="D16799" s="42"/>
      <c r="F16799" s="341" t="s">
        <v>525</v>
      </c>
      <c r="G16799" s="57" t="s">
        <v>164</v>
      </c>
      <c r="H16799" s="89">
        <f>H16800+H16809</f>
        <v>0</v>
      </c>
      <c r="I16799" s="90">
        <f t="shared" si="3986"/>
        <v>0</v>
      </c>
      <c r="J16799" s="92">
        <f>J16800+J16809</f>
        <v>0</v>
      </c>
      <c r="K16799" s="92">
        <f>K16800+K16809</f>
        <v>0</v>
      </c>
      <c r="L16799" s="90">
        <f t="shared" si="3987"/>
        <v>0</v>
      </c>
      <c r="M16799" s="92">
        <f>M16800+M16809</f>
        <v>0</v>
      </c>
      <c r="N16799" s="92">
        <f>N16800+N16809</f>
        <v>0</v>
      </c>
      <c r="O16799" s="82" t="s">
        <v>146</v>
      </c>
      <c r="R16799" s="352">
        <f>L17029-[1]გადასახდელები!L15419</f>
        <v>0</v>
      </c>
    </row>
    <row r="16800" spans="2:18" ht="20.25" hidden="1">
      <c r="B16800" s="36" t="str">
        <f t="shared" si="3983"/>
        <v>b</v>
      </c>
      <c r="C16800" s="42">
        <v>4</v>
      </c>
      <c r="D16800" s="42"/>
      <c r="F16800" s="341" t="s">
        <v>526</v>
      </c>
      <c r="G16800" s="47" t="s">
        <v>165</v>
      </c>
      <c r="H16800" s="93">
        <f>H16801+H16808</f>
        <v>0</v>
      </c>
      <c r="I16800" s="94">
        <f t="shared" si="3986"/>
        <v>0</v>
      </c>
      <c r="J16800" s="95">
        <f>J16801+J16808</f>
        <v>0</v>
      </c>
      <c r="K16800" s="95">
        <f>K16801+K16808</f>
        <v>0</v>
      </c>
      <c r="L16800" s="94">
        <f t="shared" si="3987"/>
        <v>0</v>
      </c>
      <c r="M16800" s="95">
        <f>M16801+M16808</f>
        <v>0</v>
      </c>
      <c r="N16800" s="95">
        <f>N16801+N16808</f>
        <v>0</v>
      </c>
      <c r="O16800" s="82" t="s">
        <v>146</v>
      </c>
      <c r="R16800" s="352">
        <f>L17030-[1]გადასახდელები!L15420</f>
        <v>0</v>
      </c>
    </row>
    <row r="16801" spans="2:18" ht="20.25" hidden="1">
      <c r="B16801" s="36" t="str">
        <f t="shared" si="3983"/>
        <v>b</v>
      </c>
      <c r="C16801" s="42">
        <v>5</v>
      </c>
      <c r="D16801" s="42"/>
      <c r="F16801" s="342" t="s">
        <v>527</v>
      </c>
      <c r="G16801" s="48" t="s">
        <v>166</v>
      </c>
      <c r="H16801" s="96">
        <f>SUM(H16802:H16807)</f>
        <v>0</v>
      </c>
      <c r="I16801" s="97">
        <f t="shared" si="3986"/>
        <v>0</v>
      </c>
      <c r="J16801" s="98">
        <f>SUM(J16802:J16807)</f>
        <v>0</v>
      </c>
      <c r="K16801" s="98">
        <f>SUM(K16802:K16807)</f>
        <v>0</v>
      </c>
      <c r="L16801" s="97">
        <f t="shared" si="3987"/>
        <v>0</v>
      </c>
      <c r="M16801" s="98">
        <f>SUM(M16802:M16807)</f>
        <v>0</v>
      </c>
      <c r="N16801" s="98">
        <f>SUM(N16802:N16807)</f>
        <v>0</v>
      </c>
      <c r="O16801" s="82" t="s">
        <v>146</v>
      </c>
      <c r="R16801" s="352">
        <f>L17031-[1]გადასახდელები!L15421</f>
        <v>0</v>
      </c>
    </row>
    <row r="16802" spans="2:18" hidden="1">
      <c r="B16802" s="36" t="str">
        <f t="shared" si="3983"/>
        <v>b</v>
      </c>
      <c r="C16802" s="42">
        <v>6</v>
      </c>
      <c r="D16802" s="42"/>
      <c r="F16802" s="343" t="s">
        <v>528</v>
      </c>
      <c r="G16802" s="45" t="s">
        <v>167</v>
      </c>
      <c r="H16802" s="99"/>
      <c r="I16802" s="91">
        <f t="shared" si="3986"/>
        <v>0</v>
      </c>
      <c r="J16802" s="100"/>
      <c r="K16802" s="100"/>
      <c r="L16802" s="91">
        <f t="shared" si="3987"/>
        <v>0</v>
      </c>
      <c r="M16802" s="100"/>
      <c r="N16802" s="100"/>
      <c r="R16802" s="352">
        <f>L17032-[1]გადასახდელები!L15422</f>
        <v>0</v>
      </c>
    </row>
    <row r="16803" spans="2:18" hidden="1">
      <c r="B16803" s="36" t="str">
        <f t="shared" si="3983"/>
        <v>b</v>
      </c>
      <c r="C16803" s="42">
        <v>6</v>
      </c>
      <c r="D16803" s="42"/>
      <c r="F16803" s="343" t="s">
        <v>592</v>
      </c>
      <c r="G16803" s="45" t="s">
        <v>168</v>
      </c>
      <c r="H16803" s="99"/>
      <c r="I16803" s="91">
        <f t="shared" si="3986"/>
        <v>0</v>
      </c>
      <c r="J16803" s="100"/>
      <c r="K16803" s="100"/>
      <c r="L16803" s="91">
        <f t="shared" si="3987"/>
        <v>0</v>
      </c>
      <c r="M16803" s="100"/>
      <c r="N16803" s="100"/>
      <c r="R16803" s="352">
        <f>L17033-[1]გადასახდელები!L15423</f>
        <v>0</v>
      </c>
    </row>
    <row r="16804" spans="2:18" hidden="1">
      <c r="B16804" s="36" t="str">
        <f t="shared" si="3983"/>
        <v>b</v>
      </c>
      <c r="C16804" s="42">
        <v>6</v>
      </c>
      <c r="D16804" s="42"/>
      <c r="F16804" s="343" t="s">
        <v>529</v>
      </c>
      <c r="G16804" s="45" t="s">
        <v>169</v>
      </c>
      <c r="H16804" s="99"/>
      <c r="I16804" s="91">
        <f t="shared" si="3986"/>
        <v>0</v>
      </c>
      <c r="J16804" s="100"/>
      <c r="K16804" s="100"/>
      <c r="L16804" s="91">
        <f t="shared" si="3987"/>
        <v>0</v>
      </c>
      <c r="M16804" s="100"/>
      <c r="N16804" s="100"/>
      <c r="R16804" s="352">
        <f>L17034-[1]გადასახდელები!L15424</f>
        <v>0</v>
      </c>
    </row>
    <row r="16805" spans="2:18" hidden="1">
      <c r="B16805" s="36" t="str">
        <f t="shared" si="3983"/>
        <v>b</v>
      </c>
      <c r="C16805" s="42">
        <v>6</v>
      </c>
      <c r="D16805" s="42"/>
      <c r="F16805" s="343" t="s">
        <v>593</v>
      </c>
      <c r="G16805" s="45" t="s">
        <v>170</v>
      </c>
      <c r="H16805" s="99"/>
      <c r="I16805" s="91">
        <f t="shared" si="3986"/>
        <v>0</v>
      </c>
      <c r="J16805" s="100"/>
      <c r="K16805" s="100"/>
      <c r="L16805" s="91">
        <f t="shared" si="3987"/>
        <v>0</v>
      </c>
      <c r="M16805" s="100"/>
      <c r="N16805" s="100"/>
      <c r="R16805" s="352">
        <f>L17035-[1]გადასახდელები!L15425</f>
        <v>0</v>
      </c>
    </row>
    <row r="16806" spans="2:18" hidden="1">
      <c r="B16806" s="36" t="str">
        <f t="shared" si="3983"/>
        <v>b</v>
      </c>
      <c r="C16806" s="42">
        <v>6</v>
      </c>
      <c r="D16806" s="42"/>
      <c r="F16806" s="343" t="s">
        <v>594</v>
      </c>
      <c r="G16806" s="45" t="s">
        <v>171</v>
      </c>
      <c r="H16806" s="99"/>
      <c r="I16806" s="91">
        <f t="shared" si="3986"/>
        <v>0</v>
      </c>
      <c r="J16806" s="100"/>
      <c r="K16806" s="100"/>
      <c r="L16806" s="91">
        <f t="shared" si="3987"/>
        <v>0</v>
      </c>
      <c r="M16806" s="100"/>
      <c r="N16806" s="100"/>
      <c r="R16806" s="352">
        <f>L17036-[1]გადასახდელები!L15426</f>
        <v>0</v>
      </c>
    </row>
    <row r="16807" spans="2:18" hidden="1">
      <c r="B16807" s="36" t="str">
        <f t="shared" si="3983"/>
        <v>b</v>
      </c>
      <c r="C16807" s="42">
        <v>6</v>
      </c>
      <c r="D16807" s="42"/>
      <c r="F16807" s="343" t="s">
        <v>595</v>
      </c>
      <c r="G16807" s="45" t="s">
        <v>172</v>
      </c>
      <c r="H16807" s="99"/>
      <c r="I16807" s="91">
        <f t="shared" si="3986"/>
        <v>0</v>
      </c>
      <c r="J16807" s="100"/>
      <c r="K16807" s="100"/>
      <c r="L16807" s="91">
        <f t="shared" si="3987"/>
        <v>0</v>
      </c>
      <c r="M16807" s="100"/>
      <c r="N16807" s="100"/>
      <c r="R16807" s="352">
        <f>L17037-[1]გადასახდელები!L15427</f>
        <v>0</v>
      </c>
    </row>
    <row r="16808" spans="2:18" hidden="1">
      <c r="B16808" s="36" t="str">
        <f t="shared" si="3983"/>
        <v>b</v>
      </c>
      <c r="C16808" s="42">
        <v>5</v>
      </c>
      <c r="D16808" s="42"/>
      <c r="F16808" s="343" t="s">
        <v>596</v>
      </c>
      <c r="G16808" s="48" t="s">
        <v>173</v>
      </c>
      <c r="H16808" s="101"/>
      <c r="I16808" s="97">
        <f t="shared" si="3986"/>
        <v>0</v>
      </c>
      <c r="J16808" s="102"/>
      <c r="K16808" s="102"/>
      <c r="L16808" s="97">
        <f t="shared" si="3987"/>
        <v>0</v>
      </c>
      <c r="M16808" s="102"/>
      <c r="N16808" s="102"/>
      <c r="R16808" s="352">
        <f>L17038-[1]გადასახდელები!L15428</f>
        <v>0</v>
      </c>
    </row>
    <row r="16809" spans="2:18" hidden="1">
      <c r="B16809" s="36" t="str">
        <f t="shared" si="3983"/>
        <v>b</v>
      </c>
      <c r="C16809" s="42">
        <v>4</v>
      </c>
      <c r="D16809" s="42"/>
      <c r="F16809" s="343" t="s">
        <v>597</v>
      </c>
      <c r="G16809" s="47" t="s">
        <v>174</v>
      </c>
      <c r="H16809" s="103"/>
      <c r="I16809" s="94">
        <f t="shared" si="3986"/>
        <v>0</v>
      </c>
      <c r="J16809" s="104"/>
      <c r="K16809" s="104"/>
      <c r="L16809" s="94">
        <f t="shared" si="3987"/>
        <v>0</v>
      </c>
      <c r="M16809" s="104"/>
      <c r="N16809" s="104"/>
      <c r="R16809" s="352">
        <f>L17039-[1]გადასახდელები!L15429</f>
        <v>0</v>
      </c>
    </row>
    <row r="16810" spans="2:18" ht="20.25" hidden="1">
      <c r="B16810" s="36" t="str">
        <f t="shared" si="3983"/>
        <v>b</v>
      </c>
      <c r="C16810" s="42">
        <v>3</v>
      </c>
      <c r="D16810" s="42"/>
      <c r="F16810" s="342" t="s">
        <v>530</v>
      </c>
      <c r="G16810" s="57" t="s">
        <v>175</v>
      </c>
      <c r="H16810" s="89">
        <f>H16811+H16812+H16815+H16851+H16852+H16853+H16854+H16855+H16862+H16863</f>
        <v>0</v>
      </c>
      <c r="I16810" s="90">
        <f t="shared" si="3986"/>
        <v>0</v>
      </c>
      <c r="J16810" s="92">
        <f>J16811+J16812+J16815+J16851+J16852+J16853+J16854+J16855+J16862+J16863</f>
        <v>0</v>
      </c>
      <c r="K16810" s="92">
        <f>K16811+K16812+K16815+K16851+K16852+K16853+K16854+K16855+K16862+K16863</f>
        <v>0</v>
      </c>
      <c r="L16810" s="90">
        <f t="shared" si="3987"/>
        <v>0</v>
      </c>
      <c r="M16810" s="92">
        <f>M16811+M16812+M16815+M16851+M16852+M16853+M16854+M16855+M16862+M16863</f>
        <v>0</v>
      </c>
      <c r="N16810" s="92">
        <f>N16811+N16812+N16815+N16851+N16852+N16853+N16854+N16855+N16862+N16863</f>
        <v>0</v>
      </c>
      <c r="O16810" s="82" t="s">
        <v>146</v>
      </c>
      <c r="R16810" s="352">
        <f>L17040-[1]გადასახდელები!L15430</f>
        <v>0</v>
      </c>
    </row>
    <row r="16811" spans="2:18" hidden="1">
      <c r="B16811" s="36" t="str">
        <f t="shared" ref="B16811:B16874" si="3988">IF(H16811+I16811+L16811&gt;0,"a","b")</f>
        <v>b</v>
      </c>
      <c r="C16811" s="42">
        <v>4</v>
      </c>
      <c r="D16811" s="42"/>
      <c r="F16811" s="343" t="s">
        <v>531</v>
      </c>
      <c r="G16811" s="47" t="s">
        <v>176</v>
      </c>
      <c r="H16811" s="103"/>
      <c r="I16811" s="94">
        <f t="shared" si="3986"/>
        <v>0</v>
      </c>
      <c r="J16811" s="104"/>
      <c r="K16811" s="104"/>
      <c r="L16811" s="94">
        <f t="shared" si="3987"/>
        <v>0</v>
      </c>
      <c r="M16811" s="104"/>
      <c r="N16811" s="104"/>
      <c r="R16811" s="352">
        <f>L17041-[1]გადასახდელები!L15431</f>
        <v>0</v>
      </c>
    </row>
    <row r="16812" spans="2:18" ht="20.25" hidden="1">
      <c r="B16812" s="36" t="str">
        <f t="shared" si="3988"/>
        <v>b</v>
      </c>
      <c r="C16812" s="42">
        <v>4</v>
      </c>
      <c r="D16812" s="42"/>
      <c r="F16812" s="342" t="s">
        <v>532</v>
      </c>
      <c r="G16812" s="47" t="s">
        <v>177</v>
      </c>
      <c r="H16812" s="93">
        <f>SUM(H16813:H16814)</f>
        <v>0</v>
      </c>
      <c r="I16812" s="94">
        <f t="shared" si="3986"/>
        <v>0</v>
      </c>
      <c r="J16812" s="95">
        <f>SUM(J16813:J16814)</f>
        <v>0</v>
      </c>
      <c r="K16812" s="95">
        <f>SUM(K16813:K16814)</f>
        <v>0</v>
      </c>
      <c r="L16812" s="94">
        <f t="shared" si="3987"/>
        <v>0</v>
      </c>
      <c r="M16812" s="95">
        <f>SUM(M16813:M16814)</f>
        <v>0</v>
      </c>
      <c r="N16812" s="95">
        <f>SUM(N16813:N16814)</f>
        <v>0</v>
      </c>
      <c r="O16812" s="82" t="s">
        <v>146</v>
      </c>
      <c r="R16812" s="352">
        <f>L17042-[1]გადასახდელები!L15432</f>
        <v>0</v>
      </c>
    </row>
    <row r="16813" spans="2:18" hidden="1">
      <c r="B16813" s="36" t="str">
        <f t="shared" si="3988"/>
        <v>b</v>
      </c>
      <c r="C16813" s="42">
        <v>5</v>
      </c>
      <c r="D16813" s="42"/>
      <c r="F16813" s="343" t="s">
        <v>533</v>
      </c>
      <c r="G16813" s="48" t="s">
        <v>178</v>
      </c>
      <c r="H16813" s="101"/>
      <c r="I16813" s="97">
        <f t="shared" si="3986"/>
        <v>0</v>
      </c>
      <c r="J16813" s="102"/>
      <c r="K16813" s="102"/>
      <c r="L16813" s="97">
        <f t="shared" si="3987"/>
        <v>0</v>
      </c>
      <c r="M16813" s="102"/>
      <c r="N16813" s="102"/>
      <c r="R16813" s="352">
        <f>L17043-[1]გადასახდელები!L15433</f>
        <v>0</v>
      </c>
    </row>
    <row r="16814" spans="2:18" hidden="1">
      <c r="B16814" s="36" t="str">
        <f t="shared" si="3988"/>
        <v>b</v>
      </c>
      <c r="C16814" s="42">
        <v>5</v>
      </c>
      <c r="D16814" s="42"/>
      <c r="F16814" s="343" t="s">
        <v>598</v>
      </c>
      <c r="G16814" s="48" t="s">
        <v>179</v>
      </c>
      <c r="H16814" s="101"/>
      <c r="I16814" s="97">
        <f t="shared" si="3986"/>
        <v>0</v>
      </c>
      <c r="J16814" s="102"/>
      <c r="K16814" s="102"/>
      <c r="L16814" s="97">
        <f t="shared" si="3987"/>
        <v>0</v>
      </c>
      <c r="M16814" s="102"/>
      <c r="N16814" s="102"/>
      <c r="R16814" s="352">
        <f>L17044-[1]გადასახდელები!L15434</f>
        <v>0</v>
      </c>
    </row>
    <row r="16815" spans="2:18" ht="20.25" hidden="1">
      <c r="B16815" s="36" t="str">
        <f t="shared" si="3988"/>
        <v>b</v>
      </c>
      <c r="C16815" s="42">
        <v>4</v>
      </c>
      <c r="D16815" s="42"/>
      <c r="F16815" s="342" t="s">
        <v>534</v>
      </c>
      <c r="G16815" s="47" t="s">
        <v>180</v>
      </c>
      <c r="H16815" s="93">
        <f>H16816+H16817+H16818+H16819+H16831+H16835+H16836+H16837+H16838+H16839+H16840+H16841+H16849+H16850</f>
        <v>0</v>
      </c>
      <c r="I16815" s="94">
        <f t="shared" si="3986"/>
        <v>0</v>
      </c>
      <c r="J16815" s="95">
        <f>J16816+J16817+J16818+J16819+J16831+J16835+J16836+J16837+J16838+J16839+J16840+J16841+J16849+J16850</f>
        <v>0</v>
      </c>
      <c r="K16815" s="95">
        <f>K16816+K16817+K16818+K16819+K16831+K16835+K16836+K16837+K16838+K16839+K16840+K16841+K16849+K16850</f>
        <v>0</v>
      </c>
      <c r="L16815" s="94">
        <f t="shared" si="3987"/>
        <v>0</v>
      </c>
      <c r="M16815" s="95">
        <f>M16816+M16817+M16818+M16819+M16831+M16835+M16836+M16837+M16838+M16839+M16840+M16841+M16849+M16850</f>
        <v>0</v>
      </c>
      <c r="N16815" s="95">
        <f>N16816+N16817+N16818+N16819+N16831+N16835+N16836+N16837+N16838+N16839+N16840+N16841+N16849+N16850</f>
        <v>0</v>
      </c>
      <c r="O16815" s="82" t="s">
        <v>146</v>
      </c>
      <c r="R16815" s="352">
        <f>L17045-[1]გადასახდელები!L15435</f>
        <v>0</v>
      </c>
    </row>
    <row r="16816" spans="2:18" ht="60" hidden="1">
      <c r="B16816" s="36" t="str">
        <f t="shared" si="3988"/>
        <v>b</v>
      </c>
      <c r="C16816" s="42">
        <v>5</v>
      </c>
      <c r="D16816" s="42"/>
      <c r="F16816" s="343" t="s">
        <v>535</v>
      </c>
      <c r="G16816" s="48" t="s">
        <v>229</v>
      </c>
      <c r="H16816" s="101"/>
      <c r="I16816" s="97">
        <f t="shared" si="3986"/>
        <v>0</v>
      </c>
      <c r="J16816" s="102"/>
      <c r="K16816" s="102"/>
      <c r="L16816" s="97">
        <f t="shared" si="3987"/>
        <v>0</v>
      </c>
      <c r="M16816" s="102"/>
      <c r="N16816" s="102"/>
      <c r="R16816" s="352">
        <f>L17046-[1]გადასახდელები!L15436</f>
        <v>0</v>
      </c>
    </row>
    <row r="16817" spans="2:18" ht="30" hidden="1">
      <c r="B16817" s="36" t="str">
        <f t="shared" si="3988"/>
        <v>b</v>
      </c>
      <c r="C16817" s="42">
        <v>5</v>
      </c>
      <c r="D16817" s="42"/>
      <c r="F16817" s="343" t="s">
        <v>599</v>
      </c>
      <c r="G16817" s="49" t="s">
        <v>196</v>
      </c>
      <c r="H16817" s="101"/>
      <c r="I16817" s="97">
        <f t="shared" si="3986"/>
        <v>0</v>
      </c>
      <c r="J16817" s="102"/>
      <c r="K16817" s="102"/>
      <c r="L16817" s="97">
        <f t="shared" si="3987"/>
        <v>0</v>
      </c>
      <c r="M16817" s="102"/>
      <c r="N16817" s="102"/>
      <c r="R16817" s="352">
        <f>L17047-[1]გადასახდელები!L15437</f>
        <v>0</v>
      </c>
    </row>
    <row r="16818" spans="2:18" ht="75" hidden="1">
      <c r="B16818" s="36" t="str">
        <f t="shared" si="3988"/>
        <v>b</v>
      </c>
      <c r="C16818" s="42">
        <v>5</v>
      </c>
      <c r="D16818" s="42"/>
      <c r="F16818" s="343" t="s">
        <v>536</v>
      </c>
      <c r="G16818" s="49" t="s">
        <v>230</v>
      </c>
      <c r="H16818" s="101"/>
      <c r="I16818" s="97">
        <f t="shared" si="3986"/>
        <v>0</v>
      </c>
      <c r="J16818" s="102"/>
      <c r="K16818" s="102"/>
      <c r="L16818" s="97">
        <f t="shared" si="3987"/>
        <v>0</v>
      </c>
      <c r="M16818" s="102"/>
      <c r="N16818" s="102"/>
      <c r="R16818" s="352">
        <f>L17048-[1]გადასახდელები!L15438</f>
        <v>0</v>
      </c>
    </row>
    <row r="16819" spans="2:18" ht="30" hidden="1">
      <c r="B16819" s="36" t="str">
        <f t="shared" si="3988"/>
        <v>b</v>
      </c>
      <c r="C16819" s="42">
        <v>5</v>
      </c>
      <c r="D16819" s="42"/>
      <c r="F16819" s="342" t="s">
        <v>537</v>
      </c>
      <c r="G16819" s="48" t="s">
        <v>195</v>
      </c>
      <c r="H16819" s="96">
        <f>SUM(H16820:H16830)</f>
        <v>0</v>
      </c>
      <c r="I16819" s="97">
        <f t="shared" si="3986"/>
        <v>0</v>
      </c>
      <c r="J16819" s="98">
        <f>SUM(J16820:J16830)</f>
        <v>0</v>
      </c>
      <c r="K16819" s="98">
        <f>SUM(K16820:K16830)</f>
        <v>0</v>
      </c>
      <c r="L16819" s="97">
        <f t="shared" si="3987"/>
        <v>0</v>
      </c>
      <c r="M16819" s="98">
        <f>SUM(M16820:M16830)</f>
        <v>0</v>
      </c>
      <c r="N16819" s="98">
        <f>SUM(N16820:N16830)</f>
        <v>0</v>
      </c>
      <c r="O16819" s="82" t="s">
        <v>146</v>
      </c>
      <c r="R16819" s="352">
        <f>L17049-[1]გადასახდელები!L15439</f>
        <v>0</v>
      </c>
    </row>
    <row r="16820" spans="2:18" hidden="1">
      <c r="B16820" s="36" t="str">
        <f t="shared" si="3988"/>
        <v>b</v>
      </c>
      <c r="C16820" s="42">
        <v>6</v>
      </c>
      <c r="D16820" s="42"/>
      <c r="F16820" s="343" t="s">
        <v>600</v>
      </c>
      <c r="G16820" s="45" t="s">
        <v>181</v>
      </c>
      <c r="H16820" s="106"/>
      <c r="I16820" s="105">
        <f t="shared" si="3986"/>
        <v>0</v>
      </c>
      <c r="J16820" s="107"/>
      <c r="K16820" s="107"/>
      <c r="L16820" s="105">
        <f t="shared" si="3987"/>
        <v>0</v>
      </c>
      <c r="M16820" s="107"/>
      <c r="N16820" s="107"/>
      <c r="R16820" s="352">
        <f>L17050-[1]გადასახდელები!L15440</f>
        <v>0</v>
      </c>
    </row>
    <row r="16821" spans="2:18" hidden="1">
      <c r="B16821" s="36" t="str">
        <f t="shared" si="3988"/>
        <v>b</v>
      </c>
      <c r="C16821" s="42">
        <v>6</v>
      </c>
      <c r="D16821" s="42"/>
      <c r="F16821" s="343" t="s">
        <v>601</v>
      </c>
      <c r="G16821" s="45" t="s">
        <v>182</v>
      </c>
      <c r="H16821" s="106"/>
      <c r="I16821" s="105">
        <f t="shared" si="3986"/>
        <v>0</v>
      </c>
      <c r="J16821" s="107"/>
      <c r="K16821" s="107"/>
      <c r="L16821" s="105">
        <f t="shared" si="3987"/>
        <v>0</v>
      </c>
      <c r="M16821" s="107"/>
      <c r="N16821" s="107"/>
      <c r="R16821" s="352">
        <f>L17051-[1]გადასახდელები!L15441</f>
        <v>0</v>
      </c>
    </row>
    <row r="16822" spans="2:18" hidden="1">
      <c r="B16822" s="36" t="str">
        <f t="shared" si="3988"/>
        <v>b</v>
      </c>
      <c r="C16822" s="42">
        <v>6</v>
      </c>
      <c r="D16822" s="42"/>
      <c r="F16822" s="343" t="s">
        <v>602</v>
      </c>
      <c r="G16822" s="45" t="s">
        <v>183</v>
      </c>
      <c r="H16822" s="106"/>
      <c r="I16822" s="105">
        <f t="shared" si="3986"/>
        <v>0</v>
      </c>
      <c r="J16822" s="107"/>
      <c r="K16822" s="107"/>
      <c r="L16822" s="105">
        <f t="shared" si="3987"/>
        <v>0</v>
      </c>
      <c r="M16822" s="107"/>
      <c r="N16822" s="107"/>
      <c r="R16822" s="352">
        <f>L17052-[1]გადასახდელები!L15442</f>
        <v>0</v>
      </c>
    </row>
    <row r="16823" spans="2:18" hidden="1">
      <c r="B16823" s="36" t="str">
        <f t="shared" si="3988"/>
        <v>b</v>
      </c>
      <c r="C16823" s="42">
        <v>6</v>
      </c>
      <c r="D16823" s="42"/>
      <c r="F16823" s="343" t="s">
        <v>603</v>
      </c>
      <c r="G16823" s="45" t="s">
        <v>184</v>
      </c>
      <c r="H16823" s="106"/>
      <c r="I16823" s="105">
        <f t="shared" si="3986"/>
        <v>0</v>
      </c>
      <c r="J16823" s="107"/>
      <c r="K16823" s="107"/>
      <c r="L16823" s="105">
        <f t="shared" si="3987"/>
        <v>0</v>
      </c>
      <c r="M16823" s="107"/>
      <c r="N16823" s="107"/>
      <c r="R16823" s="352">
        <f>L17053-[1]გადასახდელები!L15443</f>
        <v>0</v>
      </c>
    </row>
    <row r="16824" spans="2:18" hidden="1">
      <c r="B16824" s="36" t="str">
        <f t="shared" si="3988"/>
        <v>b</v>
      </c>
      <c r="C16824" s="42">
        <v>6</v>
      </c>
      <c r="D16824" s="42"/>
      <c r="F16824" s="343" t="s">
        <v>538</v>
      </c>
      <c r="G16824" s="45" t="s">
        <v>185</v>
      </c>
      <c r="H16824" s="106"/>
      <c r="I16824" s="105">
        <f t="shared" si="3986"/>
        <v>0</v>
      </c>
      <c r="J16824" s="107"/>
      <c r="K16824" s="107"/>
      <c r="L16824" s="105">
        <f t="shared" si="3987"/>
        <v>0</v>
      </c>
      <c r="M16824" s="107"/>
      <c r="N16824" s="107"/>
      <c r="R16824" s="352">
        <f>L17054-[1]გადასახდელები!L15444</f>
        <v>0</v>
      </c>
    </row>
    <row r="16825" spans="2:18" hidden="1">
      <c r="B16825" s="36" t="str">
        <f t="shared" si="3988"/>
        <v>b</v>
      </c>
      <c r="C16825" s="42">
        <v>6</v>
      </c>
      <c r="D16825" s="42"/>
      <c r="F16825" s="343" t="s">
        <v>604</v>
      </c>
      <c r="G16825" s="45" t="s">
        <v>186</v>
      </c>
      <c r="H16825" s="106"/>
      <c r="I16825" s="105">
        <f t="shared" si="3986"/>
        <v>0</v>
      </c>
      <c r="J16825" s="107"/>
      <c r="K16825" s="107"/>
      <c r="L16825" s="105">
        <f t="shared" si="3987"/>
        <v>0</v>
      </c>
      <c r="M16825" s="107"/>
      <c r="N16825" s="107"/>
      <c r="R16825" s="352">
        <f>L17055-[1]გადასახდელები!L15445</f>
        <v>0</v>
      </c>
    </row>
    <row r="16826" spans="2:18" hidden="1">
      <c r="B16826" s="36" t="str">
        <f t="shared" si="3988"/>
        <v>b</v>
      </c>
      <c r="C16826" s="42">
        <v>6</v>
      </c>
      <c r="D16826" s="42"/>
      <c r="F16826" s="343" t="s">
        <v>605</v>
      </c>
      <c r="G16826" s="45" t="s">
        <v>187</v>
      </c>
      <c r="H16826" s="106"/>
      <c r="I16826" s="105">
        <f t="shared" si="3986"/>
        <v>0</v>
      </c>
      <c r="J16826" s="107"/>
      <c r="K16826" s="107"/>
      <c r="L16826" s="105">
        <f t="shared" si="3987"/>
        <v>0</v>
      </c>
      <c r="M16826" s="107"/>
      <c r="N16826" s="107"/>
      <c r="R16826" s="352">
        <f>L17056-[1]გადასახდელები!L15446</f>
        <v>0</v>
      </c>
    </row>
    <row r="16827" spans="2:18" hidden="1">
      <c r="B16827" s="36" t="str">
        <f t="shared" si="3988"/>
        <v>b</v>
      </c>
      <c r="C16827" s="42">
        <v>6</v>
      </c>
      <c r="D16827" s="42"/>
      <c r="F16827" s="343" t="s">
        <v>606</v>
      </c>
      <c r="G16827" s="45" t="s">
        <v>188</v>
      </c>
      <c r="H16827" s="106"/>
      <c r="I16827" s="105">
        <f t="shared" si="3986"/>
        <v>0</v>
      </c>
      <c r="J16827" s="107"/>
      <c r="K16827" s="107"/>
      <c r="L16827" s="105">
        <f t="shared" si="3987"/>
        <v>0</v>
      </c>
      <c r="M16827" s="107"/>
      <c r="N16827" s="107"/>
      <c r="R16827" s="352">
        <f>L17057-[1]გადასახდელები!L15447</f>
        <v>0</v>
      </c>
    </row>
    <row r="16828" spans="2:18" hidden="1">
      <c r="B16828" s="36" t="str">
        <f t="shared" si="3988"/>
        <v>b</v>
      </c>
      <c r="C16828" s="42">
        <v>6</v>
      </c>
      <c r="D16828" s="42"/>
      <c r="F16828" s="343" t="s">
        <v>607</v>
      </c>
      <c r="G16828" s="45" t="s">
        <v>189</v>
      </c>
      <c r="H16828" s="106"/>
      <c r="I16828" s="105">
        <f t="shared" si="3986"/>
        <v>0</v>
      </c>
      <c r="J16828" s="107"/>
      <c r="K16828" s="107"/>
      <c r="L16828" s="105">
        <f t="shared" si="3987"/>
        <v>0</v>
      </c>
      <c r="M16828" s="107"/>
      <c r="N16828" s="107"/>
      <c r="R16828" s="352">
        <f>L17058-[1]გადასახდელები!L15448</f>
        <v>0</v>
      </c>
    </row>
    <row r="16829" spans="2:18" ht="30" hidden="1">
      <c r="B16829" s="36" t="str">
        <f t="shared" si="3988"/>
        <v>b</v>
      </c>
      <c r="C16829" s="42">
        <v>6</v>
      </c>
      <c r="D16829" s="42"/>
      <c r="F16829" s="343" t="s">
        <v>608</v>
      </c>
      <c r="G16829" s="45" t="s">
        <v>190</v>
      </c>
      <c r="H16829" s="106"/>
      <c r="I16829" s="105">
        <f t="shared" si="3986"/>
        <v>0</v>
      </c>
      <c r="J16829" s="107"/>
      <c r="K16829" s="107"/>
      <c r="L16829" s="105">
        <f t="shared" si="3987"/>
        <v>0</v>
      </c>
      <c r="M16829" s="107"/>
      <c r="N16829" s="107"/>
      <c r="R16829" s="352">
        <f>L17059-[1]გადასახდელები!L15449</f>
        <v>0</v>
      </c>
    </row>
    <row r="16830" spans="2:18" ht="45" hidden="1">
      <c r="B16830" s="36" t="str">
        <f t="shared" si="3988"/>
        <v>b</v>
      </c>
      <c r="C16830" s="42">
        <v>6</v>
      </c>
      <c r="D16830" s="42"/>
      <c r="F16830" s="343" t="s">
        <v>539</v>
      </c>
      <c r="G16830" s="45" t="s">
        <v>231</v>
      </c>
      <c r="H16830" s="106"/>
      <c r="I16830" s="105">
        <f t="shared" si="3986"/>
        <v>0</v>
      </c>
      <c r="J16830" s="107"/>
      <c r="K16830" s="107"/>
      <c r="L16830" s="105">
        <f t="shared" si="3987"/>
        <v>0</v>
      </c>
      <c r="M16830" s="107"/>
      <c r="N16830" s="107"/>
      <c r="R16830" s="352">
        <f>L17060-[1]გადასახდელები!L15450</f>
        <v>0</v>
      </c>
    </row>
    <row r="16831" spans="2:18" ht="30" hidden="1">
      <c r="B16831" s="36" t="str">
        <f t="shared" si="3988"/>
        <v>b</v>
      </c>
      <c r="C16831" s="42">
        <v>5</v>
      </c>
      <c r="D16831" s="42"/>
      <c r="F16831" s="342" t="s">
        <v>609</v>
      </c>
      <c r="G16831" s="48" t="s">
        <v>197</v>
      </c>
      <c r="H16831" s="96">
        <f>SUM(H16832:H16834)</f>
        <v>0</v>
      </c>
      <c r="I16831" s="97">
        <f t="shared" si="3986"/>
        <v>0</v>
      </c>
      <c r="J16831" s="98">
        <f>SUM(J16832:J16834)</f>
        <v>0</v>
      </c>
      <c r="K16831" s="98">
        <f>SUM(K16832:K16834)</f>
        <v>0</v>
      </c>
      <c r="L16831" s="97">
        <f t="shared" si="3987"/>
        <v>0</v>
      </c>
      <c r="M16831" s="98">
        <f>SUM(M16832:M16834)</f>
        <v>0</v>
      </c>
      <c r="N16831" s="98">
        <f>SUM(N16832:N16834)</f>
        <v>0</v>
      </c>
      <c r="O16831" s="82" t="s">
        <v>146</v>
      </c>
      <c r="R16831" s="352">
        <f>L17061-[1]გადასახდელები!L15451</f>
        <v>0</v>
      </c>
    </row>
    <row r="16832" spans="2:18" hidden="1">
      <c r="B16832" s="36" t="str">
        <f t="shared" si="3988"/>
        <v>b</v>
      </c>
      <c r="C16832" s="42">
        <v>6</v>
      </c>
      <c r="D16832" s="42"/>
      <c r="F16832" s="343" t="s">
        <v>610</v>
      </c>
      <c r="G16832" s="45" t="s">
        <v>191</v>
      </c>
      <c r="H16832" s="106"/>
      <c r="I16832" s="105">
        <f t="shared" si="3986"/>
        <v>0</v>
      </c>
      <c r="J16832" s="107"/>
      <c r="K16832" s="107"/>
      <c r="L16832" s="105">
        <f t="shared" si="3987"/>
        <v>0</v>
      </c>
      <c r="M16832" s="107"/>
      <c r="N16832" s="107"/>
      <c r="R16832" s="352">
        <f>L17062-[1]გადასახდელები!L15452</f>
        <v>0</v>
      </c>
    </row>
    <row r="16833" spans="2:18" hidden="1">
      <c r="B16833" s="36" t="str">
        <f t="shared" si="3988"/>
        <v>b</v>
      </c>
      <c r="C16833" s="42">
        <v>6</v>
      </c>
      <c r="D16833" s="42"/>
      <c r="F16833" s="343" t="s">
        <v>611</v>
      </c>
      <c r="G16833" s="45" t="s">
        <v>192</v>
      </c>
      <c r="H16833" s="106"/>
      <c r="I16833" s="105">
        <f t="shared" si="3986"/>
        <v>0</v>
      </c>
      <c r="J16833" s="107"/>
      <c r="K16833" s="107"/>
      <c r="L16833" s="105">
        <f t="shared" si="3987"/>
        <v>0</v>
      </c>
      <c r="M16833" s="107"/>
      <c r="N16833" s="107"/>
      <c r="R16833" s="352">
        <f>L17063-[1]გადასახდელები!L15453</f>
        <v>0</v>
      </c>
    </row>
    <row r="16834" spans="2:18" ht="45" hidden="1">
      <c r="B16834" s="36" t="str">
        <f t="shared" si="3988"/>
        <v>b</v>
      </c>
      <c r="C16834" s="42">
        <v>6</v>
      </c>
      <c r="D16834" s="42"/>
      <c r="F16834" s="343" t="s">
        <v>612</v>
      </c>
      <c r="G16834" s="45" t="s">
        <v>232</v>
      </c>
      <c r="H16834" s="106"/>
      <c r="I16834" s="105">
        <f t="shared" si="3986"/>
        <v>0</v>
      </c>
      <c r="J16834" s="107"/>
      <c r="K16834" s="107"/>
      <c r="L16834" s="105">
        <f t="shared" si="3987"/>
        <v>0</v>
      </c>
      <c r="M16834" s="107"/>
      <c r="N16834" s="107"/>
      <c r="R16834" s="352">
        <f>L17064-[1]გადასახდელები!L15454</f>
        <v>0</v>
      </c>
    </row>
    <row r="16835" spans="2:18" ht="30" hidden="1">
      <c r="B16835" s="36" t="str">
        <f t="shared" si="3988"/>
        <v>b</v>
      </c>
      <c r="C16835" s="42">
        <v>5</v>
      </c>
      <c r="D16835" s="42"/>
      <c r="F16835" s="343" t="s">
        <v>613</v>
      </c>
      <c r="G16835" s="48" t="s">
        <v>233</v>
      </c>
      <c r="H16835" s="101"/>
      <c r="I16835" s="97">
        <f t="shared" si="3986"/>
        <v>0</v>
      </c>
      <c r="J16835" s="102"/>
      <c r="K16835" s="102"/>
      <c r="L16835" s="97">
        <f t="shared" si="3987"/>
        <v>0</v>
      </c>
      <c r="M16835" s="102"/>
      <c r="N16835" s="102"/>
      <c r="R16835" s="352">
        <f>L17065-[1]გადასახდელები!L15455</f>
        <v>0</v>
      </c>
    </row>
    <row r="16836" spans="2:18" ht="30" hidden="1">
      <c r="B16836" s="36" t="str">
        <f t="shared" si="3988"/>
        <v>b</v>
      </c>
      <c r="C16836" s="42">
        <v>5</v>
      </c>
      <c r="D16836" s="42"/>
      <c r="F16836" s="343" t="s">
        <v>614</v>
      </c>
      <c r="G16836" s="50" t="s">
        <v>367</v>
      </c>
      <c r="H16836" s="101"/>
      <c r="I16836" s="97">
        <f t="shared" si="3986"/>
        <v>0</v>
      </c>
      <c r="J16836" s="102"/>
      <c r="K16836" s="102"/>
      <c r="L16836" s="97">
        <f t="shared" si="3987"/>
        <v>0</v>
      </c>
      <c r="M16836" s="102"/>
      <c r="N16836" s="102"/>
      <c r="R16836" s="352">
        <f>L17066-[1]გადასახდელები!L15456</f>
        <v>0</v>
      </c>
    </row>
    <row r="16837" spans="2:18" ht="30" hidden="1">
      <c r="B16837" s="36" t="str">
        <f t="shared" si="3988"/>
        <v>b</v>
      </c>
      <c r="C16837" s="42">
        <v>5</v>
      </c>
      <c r="D16837" s="42"/>
      <c r="F16837" s="343" t="s">
        <v>540</v>
      </c>
      <c r="G16837" s="48" t="s">
        <v>234</v>
      </c>
      <c r="H16837" s="101"/>
      <c r="I16837" s="97">
        <f t="shared" si="3986"/>
        <v>0</v>
      </c>
      <c r="J16837" s="102"/>
      <c r="K16837" s="102"/>
      <c r="L16837" s="97">
        <f t="shared" si="3987"/>
        <v>0</v>
      </c>
      <c r="M16837" s="102"/>
      <c r="N16837" s="102"/>
      <c r="R16837" s="352">
        <f>L17067-[1]გადასახდელები!L15457</f>
        <v>0</v>
      </c>
    </row>
    <row r="16838" spans="2:18" ht="60" hidden="1">
      <c r="B16838" s="36" t="str">
        <f t="shared" si="3988"/>
        <v>b</v>
      </c>
      <c r="C16838" s="42">
        <v>5</v>
      </c>
      <c r="D16838" s="42"/>
      <c r="F16838" s="343" t="s">
        <v>541</v>
      </c>
      <c r="G16838" s="48" t="s">
        <v>235</v>
      </c>
      <c r="H16838" s="101"/>
      <c r="I16838" s="97">
        <f t="shared" si="3986"/>
        <v>0</v>
      </c>
      <c r="J16838" s="102"/>
      <c r="K16838" s="102"/>
      <c r="L16838" s="97">
        <f t="shared" si="3987"/>
        <v>0</v>
      </c>
      <c r="M16838" s="102"/>
      <c r="N16838" s="102"/>
      <c r="R16838" s="352">
        <f>L17068-[1]გადასახდელები!L15458</f>
        <v>0</v>
      </c>
    </row>
    <row r="16839" spans="2:18" hidden="1">
      <c r="B16839" s="36" t="str">
        <f t="shared" si="3988"/>
        <v>b</v>
      </c>
      <c r="C16839" s="42">
        <v>5</v>
      </c>
      <c r="D16839" s="42"/>
      <c r="F16839" s="343" t="s">
        <v>542</v>
      </c>
      <c r="G16839" s="48" t="s">
        <v>236</v>
      </c>
      <c r="H16839" s="101"/>
      <c r="I16839" s="97">
        <f t="shared" si="3986"/>
        <v>0</v>
      </c>
      <c r="J16839" s="102"/>
      <c r="K16839" s="102"/>
      <c r="L16839" s="97">
        <f t="shared" si="3987"/>
        <v>0</v>
      </c>
      <c r="M16839" s="102"/>
      <c r="N16839" s="102"/>
      <c r="R16839" s="352">
        <f>L17069-[1]გადასახდელები!L15459</f>
        <v>0</v>
      </c>
    </row>
    <row r="16840" spans="2:18" hidden="1">
      <c r="B16840" s="36" t="str">
        <f t="shared" si="3988"/>
        <v>b</v>
      </c>
      <c r="C16840" s="42">
        <v>5</v>
      </c>
      <c r="D16840" s="42"/>
      <c r="F16840" s="343" t="s">
        <v>543</v>
      </c>
      <c r="G16840" s="48" t="s">
        <v>237</v>
      </c>
      <c r="H16840" s="101"/>
      <c r="I16840" s="97">
        <f t="shared" si="3986"/>
        <v>0</v>
      </c>
      <c r="J16840" s="102"/>
      <c r="K16840" s="102"/>
      <c r="L16840" s="97">
        <f t="shared" si="3987"/>
        <v>0</v>
      </c>
      <c r="M16840" s="102"/>
      <c r="N16840" s="102"/>
      <c r="R16840" s="352">
        <f>L17070-[1]გადასახდელები!L15460</f>
        <v>0</v>
      </c>
    </row>
    <row r="16841" spans="2:18" ht="20.25" hidden="1">
      <c r="B16841" s="36" t="str">
        <f t="shared" si="3988"/>
        <v>b</v>
      </c>
      <c r="C16841" s="42">
        <v>5</v>
      </c>
      <c r="D16841" s="42"/>
      <c r="F16841" s="342" t="s">
        <v>544</v>
      </c>
      <c r="G16841" s="48" t="s">
        <v>238</v>
      </c>
      <c r="H16841" s="96">
        <f>SUM(H16842:H16848)</f>
        <v>0</v>
      </c>
      <c r="I16841" s="97">
        <f t="shared" si="3986"/>
        <v>0</v>
      </c>
      <c r="J16841" s="98">
        <f>SUM(J16842:J16848)</f>
        <v>0</v>
      </c>
      <c r="K16841" s="98">
        <f>SUM(K16842:K16848)</f>
        <v>0</v>
      </c>
      <c r="L16841" s="97">
        <f t="shared" si="3987"/>
        <v>0</v>
      </c>
      <c r="M16841" s="98">
        <f>SUM(M16842:M16848)</f>
        <v>0</v>
      </c>
      <c r="N16841" s="98">
        <f>SUM(N16842:N16848)</f>
        <v>0</v>
      </c>
      <c r="O16841" s="82" t="s">
        <v>146</v>
      </c>
      <c r="R16841" s="352">
        <f>L17071-[1]გადასახდელები!L15461</f>
        <v>0</v>
      </c>
    </row>
    <row r="16842" spans="2:18" hidden="1">
      <c r="B16842" s="36" t="str">
        <f t="shared" si="3988"/>
        <v>b</v>
      </c>
      <c r="C16842" s="42">
        <v>6</v>
      </c>
      <c r="D16842" s="42"/>
      <c r="F16842" s="343" t="s">
        <v>545</v>
      </c>
      <c r="G16842" s="45" t="s">
        <v>198</v>
      </c>
      <c r="H16842" s="106"/>
      <c r="I16842" s="105">
        <f t="shared" si="3986"/>
        <v>0</v>
      </c>
      <c r="J16842" s="107"/>
      <c r="K16842" s="107"/>
      <c r="L16842" s="105">
        <f t="shared" si="3987"/>
        <v>0</v>
      </c>
      <c r="M16842" s="107"/>
      <c r="N16842" s="107"/>
      <c r="R16842" s="352">
        <f>L17072-[1]გადასახდელები!L15462</f>
        <v>0</v>
      </c>
    </row>
    <row r="16843" spans="2:18" hidden="1">
      <c r="B16843" s="36" t="str">
        <f t="shared" si="3988"/>
        <v>b</v>
      </c>
      <c r="C16843" s="42">
        <v>6</v>
      </c>
      <c r="D16843" s="42"/>
      <c r="F16843" s="343" t="s">
        <v>546</v>
      </c>
      <c r="G16843" s="45" t="s">
        <v>199</v>
      </c>
      <c r="H16843" s="106"/>
      <c r="I16843" s="105">
        <f t="shared" si="3986"/>
        <v>0</v>
      </c>
      <c r="J16843" s="107"/>
      <c r="K16843" s="107"/>
      <c r="L16843" s="105">
        <f t="shared" si="3987"/>
        <v>0</v>
      </c>
      <c r="M16843" s="107"/>
      <c r="N16843" s="107"/>
      <c r="R16843" s="352">
        <f>L17073-[1]გადასახდელები!L15463</f>
        <v>0</v>
      </c>
    </row>
    <row r="16844" spans="2:18" hidden="1">
      <c r="B16844" s="36" t="str">
        <f t="shared" si="3988"/>
        <v>b</v>
      </c>
      <c r="C16844" s="42">
        <v>6</v>
      </c>
      <c r="D16844" s="42"/>
      <c r="F16844" s="343" t="s">
        <v>547</v>
      </c>
      <c r="G16844" s="45" t="s">
        <v>200</v>
      </c>
      <c r="H16844" s="106"/>
      <c r="I16844" s="105">
        <f t="shared" si="3986"/>
        <v>0</v>
      </c>
      <c r="J16844" s="107"/>
      <c r="K16844" s="107"/>
      <c r="L16844" s="105">
        <f t="shared" si="3987"/>
        <v>0</v>
      </c>
      <c r="M16844" s="107"/>
      <c r="N16844" s="107"/>
      <c r="R16844" s="352">
        <f>L17074-[1]გადასახდელები!L15464</f>
        <v>0</v>
      </c>
    </row>
    <row r="16845" spans="2:18" hidden="1">
      <c r="B16845" s="36" t="str">
        <f t="shared" si="3988"/>
        <v>b</v>
      </c>
      <c r="C16845" s="42">
        <v>6</v>
      </c>
      <c r="D16845" s="42"/>
      <c r="F16845" s="343" t="s">
        <v>615</v>
      </c>
      <c r="G16845" s="45" t="s">
        <v>201</v>
      </c>
      <c r="H16845" s="106"/>
      <c r="I16845" s="105">
        <f t="shared" si="3986"/>
        <v>0</v>
      </c>
      <c r="J16845" s="107"/>
      <c r="K16845" s="107"/>
      <c r="L16845" s="105">
        <f t="shared" si="3987"/>
        <v>0</v>
      </c>
      <c r="M16845" s="107"/>
      <c r="N16845" s="107"/>
      <c r="R16845" s="352">
        <f>L17075-[1]გადასახდელები!L15465</f>
        <v>0</v>
      </c>
    </row>
    <row r="16846" spans="2:18" ht="30" hidden="1">
      <c r="B16846" s="36" t="str">
        <f t="shared" si="3988"/>
        <v>b</v>
      </c>
      <c r="C16846" s="42">
        <v>6</v>
      </c>
      <c r="D16846" s="42"/>
      <c r="F16846" s="343" t="s">
        <v>548</v>
      </c>
      <c r="G16846" s="45" t="s">
        <v>239</v>
      </c>
      <c r="H16846" s="106"/>
      <c r="I16846" s="105">
        <f t="shared" si="3986"/>
        <v>0</v>
      </c>
      <c r="J16846" s="107"/>
      <c r="K16846" s="107"/>
      <c r="L16846" s="105">
        <f t="shared" si="3987"/>
        <v>0</v>
      </c>
      <c r="M16846" s="107"/>
      <c r="N16846" s="107"/>
      <c r="R16846" s="352">
        <f>L17076-[1]გადასახდელები!L15466</f>
        <v>0</v>
      </c>
    </row>
    <row r="16847" spans="2:18" ht="45" hidden="1">
      <c r="B16847" s="36" t="str">
        <f t="shared" si="3988"/>
        <v>b</v>
      </c>
      <c r="C16847" s="42">
        <v>6</v>
      </c>
      <c r="D16847" s="42"/>
      <c r="F16847" s="343" t="s">
        <v>616</v>
      </c>
      <c r="G16847" s="45" t="s">
        <v>240</v>
      </c>
      <c r="H16847" s="106"/>
      <c r="I16847" s="105">
        <f t="shared" si="3986"/>
        <v>0</v>
      </c>
      <c r="J16847" s="107"/>
      <c r="K16847" s="107"/>
      <c r="L16847" s="105">
        <f t="shared" si="3987"/>
        <v>0</v>
      </c>
      <c r="M16847" s="107"/>
      <c r="N16847" s="107"/>
      <c r="R16847" s="352">
        <f>L17077-[1]გადასახდელები!L15467</f>
        <v>0</v>
      </c>
    </row>
    <row r="16848" spans="2:18" ht="45" hidden="1">
      <c r="B16848" s="36" t="str">
        <f t="shared" si="3988"/>
        <v>b</v>
      </c>
      <c r="C16848" s="42">
        <v>6</v>
      </c>
      <c r="D16848" s="42"/>
      <c r="F16848" s="343" t="s">
        <v>617</v>
      </c>
      <c r="G16848" s="45" t="s">
        <v>241</v>
      </c>
      <c r="H16848" s="106"/>
      <c r="I16848" s="105">
        <f t="shared" si="3986"/>
        <v>0</v>
      </c>
      <c r="J16848" s="107"/>
      <c r="K16848" s="107"/>
      <c r="L16848" s="105">
        <f t="shared" si="3987"/>
        <v>0</v>
      </c>
      <c r="M16848" s="107"/>
      <c r="N16848" s="107"/>
      <c r="R16848" s="352">
        <f>L17078-[1]გადასახდელები!L15468</f>
        <v>0</v>
      </c>
    </row>
    <row r="16849" spans="2:18" ht="45" hidden="1">
      <c r="B16849" s="36" t="str">
        <f t="shared" si="3988"/>
        <v>b</v>
      </c>
      <c r="C16849" s="42">
        <v>5</v>
      </c>
      <c r="D16849" s="42"/>
      <c r="F16849" s="343" t="s">
        <v>618</v>
      </c>
      <c r="G16849" s="48" t="s">
        <v>242</v>
      </c>
      <c r="H16849" s="109"/>
      <c r="I16849" s="97">
        <f t="shared" si="3986"/>
        <v>0</v>
      </c>
      <c r="J16849" s="110"/>
      <c r="K16849" s="110"/>
      <c r="L16849" s="97">
        <f t="shared" si="3987"/>
        <v>0</v>
      </c>
      <c r="M16849" s="110"/>
      <c r="N16849" s="110"/>
      <c r="R16849" s="352">
        <f>L17079-[1]გადასახდელები!L15469</f>
        <v>0</v>
      </c>
    </row>
    <row r="16850" spans="2:18" ht="30" hidden="1">
      <c r="B16850" s="36" t="str">
        <f t="shared" si="3988"/>
        <v>b</v>
      </c>
      <c r="C16850" s="42">
        <v>5</v>
      </c>
      <c r="D16850" s="42"/>
      <c r="F16850" s="343" t="s">
        <v>549</v>
      </c>
      <c r="G16850" s="48" t="s">
        <v>243</v>
      </c>
      <c r="H16850" s="109"/>
      <c r="I16850" s="97">
        <f t="shared" si="3986"/>
        <v>0</v>
      </c>
      <c r="J16850" s="110"/>
      <c r="K16850" s="110"/>
      <c r="L16850" s="97">
        <f t="shared" si="3987"/>
        <v>0</v>
      </c>
      <c r="M16850" s="110"/>
      <c r="N16850" s="110"/>
      <c r="R16850" s="352">
        <f>L17080-[1]გადასახდელები!L15470</f>
        <v>0</v>
      </c>
    </row>
    <row r="16851" spans="2:18" hidden="1">
      <c r="B16851" s="36" t="str">
        <f t="shared" si="3988"/>
        <v>b</v>
      </c>
      <c r="C16851" s="42">
        <v>4</v>
      </c>
      <c r="D16851" s="42"/>
      <c r="F16851" s="343" t="s">
        <v>550</v>
      </c>
      <c r="G16851" s="47" t="s">
        <v>244</v>
      </c>
      <c r="H16851" s="103"/>
      <c r="I16851" s="108">
        <f t="shared" si="3986"/>
        <v>0</v>
      </c>
      <c r="J16851" s="104"/>
      <c r="K16851" s="104"/>
      <c r="L16851" s="108">
        <f t="shared" si="3987"/>
        <v>0</v>
      </c>
      <c r="M16851" s="104"/>
      <c r="N16851" s="104"/>
      <c r="R16851" s="352">
        <f>L17081-[1]გადასახდელები!L15471</f>
        <v>0</v>
      </c>
    </row>
    <row r="16852" spans="2:18" hidden="1">
      <c r="B16852" s="36" t="str">
        <f t="shared" si="3988"/>
        <v>b</v>
      </c>
      <c r="C16852" s="42">
        <v>4</v>
      </c>
      <c r="D16852" s="42"/>
      <c r="F16852" s="343" t="s">
        <v>619</v>
      </c>
      <c r="G16852" s="47" t="s">
        <v>245</v>
      </c>
      <c r="H16852" s="103"/>
      <c r="I16852" s="108">
        <f t="shared" si="3986"/>
        <v>0</v>
      </c>
      <c r="J16852" s="104"/>
      <c r="K16852" s="104"/>
      <c r="L16852" s="108">
        <f t="shared" si="3987"/>
        <v>0</v>
      </c>
      <c r="M16852" s="104"/>
      <c r="N16852" s="104"/>
      <c r="R16852" s="352">
        <f>L17082-[1]გადასახდელები!L15472</f>
        <v>0</v>
      </c>
    </row>
    <row r="16853" spans="2:18" hidden="1">
      <c r="B16853" s="36" t="str">
        <f t="shared" si="3988"/>
        <v>b</v>
      </c>
      <c r="C16853" s="42">
        <v>4</v>
      </c>
      <c r="D16853" s="42"/>
      <c r="F16853" s="343" t="s">
        <v>620</v>
      </c>
      <c r="G16853" s="47" t="s">
        <v>246</v>
      </c>
      <c r="H16853" s="103"/>
      <c r="I16853" s="108">
        <f t="shared" si="3986"/>
        <v>0</v>
      </c>
      <c r="J16853" s="104"/>
      <c r="K16853" s="104"/>
      <c r="L16853" s="108">
        <f t="shared" si="3987"/>
        <v>0</v>
      </c>
      <c r="M16853" s="104"/>
      <c r="N16853" s="104"/>
      <c r="R16853" s="352">
        <f>L17083-[1]გადასახდელები!L15473</f>
        <v>0</v>
      </c>
    </row>
    <row r="16854" spans="2:18" ht="45" hidden="1">
      <c r="B16854" s="36" t="str">
        <f t="shared" si="3988"/>
        <v>b</v>
      </c>
      <c r="C16854" s="42">
        <v>4</v>
      </c>
      <c r="D16854" s="42"/>
      <c r="F16854" s="343" t="s">
        <v>551</v>
      </c>
      <c r="G16854" s="47" t="s">
        <v>247</v>
      </c>
      <c r="H16854" s="103"/>
      <c r="I16854" s="108">
        <f t="shared" si="3986"/>
        <v>0</v>
      </c>
      <c r="J16854" s="104"/>
      <c r="K16854" s="104"/>
      <c r="L16854" s="108">
        <f t="shared" si="3987"/>
        <v>0</v>
      </c>
      <c r="M16854" s="104"/>
      <c r="N16854" s="104"/>
      <c r="R16854" s="352">
        <f>L17084-[1]გადასახდელები!L15474</f>
        <v>0</v>
      </c>
    </row>
    <row r="16855" spans="2:18" ht="45" hidden="1">
      <c r="B16855" s="36" t="str">
        <f t="shared" si="3988"/>
        <v>b</v>
      </c>
      <c r="C16855" s="42">
        <v>4</v>
      </c>
      <c r="D16855" s="42"/>
      <c r="F16855" s="342" t="s">
        <v>552</v>
      </c>
      <c r="G16855" s="47" t="s">
        <v>248</v>
      </c>
      <c r="H16855" s="93">
        <f>SUM(H16856:H16861)</f>
        <v>0</v>
      </c>
      <c r="I16855" s="94">
        <f t="shared" si="3986"/>
        <v>0</v>
      </c>
      <c r="J16855" s="95">
        <f>SUM(J16856:J16861)</f>
        <v>0</v>
      </c>
      <c r="K16855" s="95">
        <f>SUM(K16856:K16861)</f>
        <v>0</v>
      </c>
      <c r="L16855" s="94">
        <f t="shared" si="3987"/>
        <v>0</v>
      </c>
      <c r="M16855" s="95">
        <f>SUM(M16856:M16861)</f>
        <v>0</v>
      </c>
      <c r="N16855" s="95">
        <f>SUM(N16856:N16861)</f>
        <v>0</v>
      </c>
      <c r="O16855" s="82" t="s">
        <v>146</v>
      </c>
      <c r="R16855" s="352">
        <f>L17085-[1]გადასახდელები!L15475</f>
        <v>0</v>
      </c>
    </row>
    <row r="16856" spans="2:18" hidden="1">
      <c r="B16856" s="36" t="str">
        <f t="shared" si="3988"/>
        <v>b</v>
      </c>
      <c r="C16856" s="42">
        <v>5</v>
      </c>
      <c r="D16856" s="42"/>
      <c r="F16856" s="343" t="s">
        <v>553</v>
      </c>
      <c r="G16856" s="48" t="s">
        <v>249</v>
      </c>
      <c r="H16856" s="109"/>
      <c r="I16856" s="97">
        <f t="shared" si="3986"/>
        <v>0</v>
      </c>
      <c r="J16856" s="110"/>
      <c r="K16856" s="110"/>
      <c r="L16856" s="97">
        <f t="shared" si="3987"/>
        <v>0</v>
      </c>
      <c r="M16856" s="110"/>
      <c r="N16856" s="110"/>
      <c r="Q16856" s="17">
        <f>82+55</f>
        <v>137</v>
      </c>
      <c r="R16856" s="352">
        <f>L17086-[1]გადასახდელები!L15476</f>
        <v>0</v>
      </c>
    </row>
    <row r="16857" spans="2:18" hidden="1">
      <c r="B16857" s="36" t="str">
        <f t="shared" si="3988"/>
        <v>b</v>
      </c>
      <c r="C16857" s="42">
        <v>5</v>
      </c>
      <c r="D16857" s="42"/>
      <c r="F16857" s="343" t="s">
        <v>554</v>
      </c>
      <c r="G16857" s="48" t="s">
        <v>250</v>
      </c>
      <c r="H16857" s="109"/>
      <c r="I16857" s="97">
        <f t="shared" si="3986"/>
        <v>0</v>
      </c>
      <c r="J16857" s="110"/>
      <c r="K16857" s="110"/>
      <c r="L16857" s="97">
        <f t="shared" si="3987"/>
        <v>0</v>
      </c>
      <c r="M16857" s="110"/>
      <c r="N16857" s="110"/>
      <c r="R16857" s="352">
        <f>L17087-[1]გადასახდელები!L15477</f>
        <v>0</v>
      </c>
    </row>
    <row r="16858" spans="2:18" ht="30" hidden="1">
      <c r="B16858" s="36" t="str">
        <f t="shared" si="3988"/>
        <v>b</v>
      </c>
      <c r="C16858" s="42">
        <v>5</v>
      </c>
      <c r="D16858" s="42"/>
      <c r="F16858" s="343" t="s">
        <v>555</v>
      </c>
      <c r="G16858" s="48" t="s">
        <v>251</v>
      </c>
      <c r="H16858" s="109"/>
      <c r="I16858" s="97">
        <f t="shared" si="3986"/>
        <v>0</v>
      </c>
      <c r="J16858" s="110"/>
      <c r="K16858" s="110"/>
      <c r="L16858" s="97">
        <f t="shared" si="3987"/>
        <v>0</v>
      </c>
      <c r="M16858" s="110"/>
      <c r="N16858" s="110"/>
      <c r="R16858" s="352">
        <f>L17088-[1]გადასახდელები!L15478</f>
        <v>0</v>
      </c>
    </row>
    <row r="16859" spans="2:18" ht="30" hidden="1">
      <c r="B16859" s="36" t="str">
        <f t="shared" si="3988"/>
        <v>b</v>
      </c>
      <c r="C16859" s="42">
        <v>5</v>
      </c>
      <c r="D16859" s="42"/>
      <c r="F16859" s="343" t="s">
        <v>621</v>
      </c>
      <c r="G16859" s="48" t="s">
        <v>252</v>
      </c>
      <c r="H16859" s="109"/>
      <c r="I16859" s="97">
        <f t="shared" si="3986"/>
        <v>0</v>
      </c>
      <c r="J16859" s="110"/>
      <c r="K16859" s="110"/>
      <c r="L16859" s="97">
        <f t="shared" si="3987"/>
        <v>0</v>
      </c>
      <c r="M16859" s="110"/>
      <c r="N16859" s="110"/>
      <c r="R16859" s="352">
        <f>L17089-[1]გადასახდელები!L15479</f>
        <v>0</v>
      </c>
    </row>
    <row r="16860" spans="2:18" ht="30" hidden="1">
      <c r="B16860" s="36" t="str">
        <f t="shared" si="3988"/>
        <v>b</v>
      </c>
      <c r="C16860" s="42">
        <v>5</v>
      </c>
      <c r="D16860" s="42"/>
      <c r="F16860" s="343" t="s">
        <v>622</v>
      </c>
      <c r="G16860" s="48" t="s">
        <v>253</v>
      </c>
      <c r="H16860" s="109"/>
      <c r="I16860" s="97">
        <f t="shared" ref="I16860:I16923" si="3989">J16860+K16860</f>
        <v>0</v>
      </c>
      <c r="J16860" s="110"/>
      <c r="K16860" s="110"/>
      <c r="L16860" s="97">
        <f t="shared" ref="L16860:L16923" si="3990">M16860+N16860</f>
        <v>0</v>
      </c>
      <c r="M16860" s="110"/>
      <c r="N16860" s="110"/>
      <c r="R16860" s="352">
        <f>L17090-[1]გადასახდელები!L15480</f>
        <v>0</v>
      </c>
    </row>
    <row r="16861" spans="2:18" ht="45" hidden="1">
      <c r="B16861" s="36" t="str">
        <f t="shared" si="3988"/>
        <v>b</v>
      </c>
      <c r="C16861" s="42">
        <v>5</v>
      </c>
      <c r="D16861" s="42"/>
      <c r="F16861" s="343" t="s">
        <v>556</v>
      </c>
      <c r="G16861" s="48" t="s">
        <v>254</v>
      </c>
      <c r="H16861" s="109"/>
      <c r="I16861" s="97">
        <f t="shared" si="3989"/>
        <v>0</v>
      </c>
      <c r="J16861" s="110"/>
      <c r="K16861" s="110"/>
      <c r="L16861" s="97">
        <f t="shared" si="3990"/>
        <v>0</v>
      </c>
      <c r="M16861" s="110"/>
      <c r="N16861" s="110"/>
      <c r="R16861" s="352">
        <f>L17091-[1]გადასახდელები!L15481</f>
        <v>0</v>
      </c>
    </row>
    <row r="16862" spans="2:18" ht="30" hidden="1">
      <c r="B16862" s="36" t="str">
        <f t="shared" si="3988"/>
        <v>b</v>
      </c>
      <c r="C16862" s="42">
        <v>4</v>
      </c>
      <c r="D16862" s="42"/>
      <c r="F16862" s="343" t="s">
        <v>623</v>
      </c>
      <c r="G16862" s="47" t="s">
        <v>255</v>
      </c>
      <c r="H16862" s="103"/>
      <c r="I16862" s="94">
        <f t="shared" si="3989"/>
        <v>0</v>
      </c>
      <c r="J16862" s="104"/>
      <c r="K16862" s="104"/>
      <c r="L16862" s="94">
        <f t="shared" si="3990"/>
        <v>0</v>
      </c>
      <c r="M16862" s="104"/>
      <c r="N16862" s="104"/>
      <c r="R16862" s="352">
        <f>L17092-[1]გადასახდელები!L15482</f>
        <v>0</v>
      </c>
    </row>
    <row r="16863" spans="2:18" ht="20.25" hidden="1">
      <c r="B16863" s="36" t="str">
        <f t="shared" si="3988"/>
        <v>b</v>
      </c>
      <c r="C16863" s="42">
        <v>4</v>
      </c>
      <c r="D16863" s="42"/>
      <c r="F16863" s="342" t="s">
        <v>557</v>
      </c>
      <c r="G16863" s="47" t="s">
        <v>256</v>
      </c>
      <c r="H16863" s="93">
        <f>SUM(H16864:H16876)</f>
        <v>0</v>
      </c>
      <c r="I16863" s="94">
        <f t="shared" si="3989"/>
        <v>0</v>
      </c>
      <c r="J16863" s="95">
        <f>SUM(J16864:J16876)</f>
        <v>0</v>
      </c>
      <c r="K16863" s="95">
        <f>SUM(K16864:K16876)</f>
        <v>0</v>
      </c>
      <c r="L16863" s="94">
        <f t="shared" si="3990"/>
        <v>0</v>
      </c>
      <c r="M16863" s="95">
        <f>SUM(M16864:M16876)</f>
        <v>0</v>
      </c>
      <c r="N16863" s="95">
        <f>SUM(N16864:N16876)</f>
        <v>0</v>
      </c>
      <c r="O16863" s="82" t="s">
        <v>146</v>
      </c>
      <c r="R16863" s="352">
        <f>L17093-[1]გადასახდელები!L15483</f>
        <v>0</v>
      </c>
    </row>
    <row r="16864" spans="2:18" hidden="1">
      <c r="B16864" s="36" t="str">
        <f t="shared" si="3988"/>
        <v>b</v>
      </c>
      <c r="C16864" s="42">
        <v>5</v>
      </c>
      <c r="D16864" s="42"/>
      <c r="F16864" s="343" t="s">
        <v>624</v>
      </c>
      <c r="G16864" s="48" t="s">
        <v>257</v>
      </c>
      <c r="H16864" s="109"/>
      <c r="I16864" s="97">
        <f t="shared" si="3989"/>
        <v>0</v>
      </c>
      <c r="J16864" s="110"/>
      <c r="K16864" s="110"/>
      <c r="L16864" s="97">
        <f t="shared" si="3990"/>
        <v>0</v>
      </c>
      <c r="M16864" s="110"/>
      <c r="N16864" s="110"/>
      <c r="R16864" s="352">
        <f>L17094-[1]გადასახდელები!L15484</f>
        <v>0</v>
      </c>
    </row>
    <row r="16865" spans="2:18" ht="30" hidden="1">
      <c r="B16865" s="36" t="str">
        <f t="shared" si="3988"/>
        <v>b</v>
      </c>
      <c r="C16865" s="42">
        <v>5</v>
      </c>
      <c r="D16865" s="42"/>
      <c r="F16865" s="343" t="s">
        <v>625</v>
      </c>
      <c r="G16865" s="48" t="s">
        <v>258</v>
      </c>
      <c r="H16865" s="109"/>
      <c r="I16865" s="97">
        <f t="shared" si="3989"/>
        <v>0</v>
      </c>
      <c r="J16865" s="110"/>
      <c r="K16865" s="110"/>
      <c r="L16865" s="97">
        <f t="shared" si="3990"/>
        <v>0</v>
      </c>
      <c r="M16865" s="110"/>
      <c r="N16865" s="110"/>
      <c r="R16865" s="352">
        <f>L17095-[1]გადასახდელები!L15485</f>
        <v>0</v>
      </c>
    </row>
    <row r="16866" spans="2:18" hidden="1">
      <c r="B16866" s="36" t="str">
        <f t="shared" si="3988"/>
        <v>b</v>
      </c>
      <c r="C16866" s="42">
        <v>5</v>
      </c>
      <c r="D16866" s="42"/>
      <c r="F16866" s="343" t="s">
        <v>558</v>
      </c>
      <c r="G16866" s="48" t="s">
        <v>259</v>
      </c>
      <c r="H16866" s="109"/>
      <c r="I16866" s="97">
        <f t="shared" si="3989"/>
        <v>0</v>
      </c>
      <c r="J16866" s="110"/>
      <c r="K16866" s="110"/>
      <c r="L16866" s="97">
        <f t="shared" si="3990"/>
        <v>0</v>
      </c>
      <c r="M16866" s="110"/>
      <c r="N16866" s="110"/>
      <c r="R16866" s="352">
        <f>L17096-[1]გადასახდელები!L15486</f>
        <v>0</v>
      </c>
    </row>
    <row r="16867" spans="2:18" ht="45" hidden="1">
      <c r="B16867" s="36" t="str">
        <f t="shared" si="3988"/>
        <v>b</v>
      </c>
      <c r="C16867" s="42">
        <v>5</v>
      </c>
      <c r="D16867" s="42"/>
      <c r="F16867" s="343" t="s">
        <v>626</v>
      </c>
      <c r="G16867" s="48" t="s">
        <v>260</v>
      </c>
      <c r="H16867" s="109"/>
      <c r="I16867" s="97">
        <f t="shared" si="3989"/>
        <v>0</v>
      </c>
      <c r="J16867" s="110"/>
      <c r="K16867" s="110"/>
      <c r="L16867" s="97">
        <f t="shared" si="3990"/>
        <v>0</v>
      </c>
      <c r="M16867" s="110"/>
      <c r="N16867" s="110"/>
      <c r="R16867" s="352">
        <f>L17097-[1]გადასახდელები!L15487</f>
        <v>0</v>
      </c>
    </row>
    <row r="16868" spans="2:18" hidden="1">
      <c r="B16868" s="36" t="str">
        <f t="shared" si="3988"/>
        <v>b</v>
      </c>
      <c r="C16868" s="42">
        <v>5</v>
      </c>
      <c r="D16868" s="42"/>
      <c r="F16868" s="343" t="s">
        <v>627</v>
      </c>
      <c r="G16868" s="48" t="s">
        <v>261</v>
      </c>
      <c r="H16868" s="109"/>
      <c r="I16868" s="97">
        <f t="shared" si="3989"/>
        <v>0</v>
      </c>
      <c r="J16868" s="110"/>
      <c r="K16868" s="110"/>
      <c r="L16868" s="97">
        <f t="shared" si="3990"/>
        <v>0</v>
      </c>
      <c r="M16868" s="110"/>
      <c r="N16868" s="110"/>
      <c r="R16868" s="352">
        <f>L17098-[1]გადასახდელები!L15488</f>
        <v>0</v>
      </c>
    </row>
    <row r="16869" spans="2:18" ht="45" hidden="1">
      <c r="B16869" s="36" t="str">
        <f t="shared" si="3988"/>
        <v>b</v>
      </c>
      <c r="C16869" s="42">
        <v>5</v>
      </c>
      <c r="D16869" s="42"/>
      <c r="F16869" s="343" t="s">
        <v>628</v>
      </c>
      <c r="G16869" s="48" t="s">
        <v>262</v>
      </c>
      <c r="H16869" s="109"/>
      <c r="I16869" s="97">
        <f t="shared" si="3989"/>
        <v>0</v>
      </c>
      <c r="J16869" s="110"/>
      <c r="K16869" s="110"/>
      <c r="L16869" s="97">
        <f t="shared" si="3990"/>
        <v>0</v>
      </c>
      <c r="M16869" s="110"/>
      <c r="N16869" s="110"/>
      <c r="R16869" s="352">
        <f>L17099-[1]გადასახდელები!L15489</f>
        <v>0</v>
      </c>
    </row>
    <row r="16870" spans="2:18" ht="30" hidden="1">
      <c r="B16870" s="36" t="str">
        <f t="shared" si="3988"/>
        <v>b</v>
      </c>
      <c r="C16870" s="42">
        <v>5</v>
      </c>
      <c r="D16870" s="42"/>
      <c r="F16870" s="343" t="s">
        <v>629</v>
      </c>
      <c r="G16870" s="48" t="s">
        <v>263</v>
      </c>
      <c r="H16870" s="109"/>
      <c r="I16870" s="97">
        <f t="shared" si="3989"/>
        <v>0</v>
      </c>
      <c r="J16870" s="110"/>
      <c r="K16870" s="110"/>
      <c r="L16870" s="97">
        <f t="shared" si="3990"/>
        <v>0</v>
      </c>
      <c r="M16870" s="110"/>
      <c r="N16870" s="110"/>
      <c r="R16870" s="352">
        <f>L17100-[1]გადასახდელები!L15490</f>
        <v>0</v>
      </c>
    </row>
    <row r="16871" spans="2:18" hidden="1">
      <c r="B16871" s="36" t="str">
        <f t="shared" si="3988"/>
        <v>b</v>
      </c>
      <c r="C16871" s="42">
        <v>5</v>
      </c>
      <c r="D16871" s="42"/>
      <c r="F16871" s="343" t="s">
        <v>630</v>
      </c>
      <c r="G16871" s="48" t="s">
        <v>264</v>
      </c>
      <c r="H16871" s="109"/>
      <c r="I16871" s="97">
        <f t="shared" si="3989"/>
        <v>0</v>
      </c>
      <c r="J16871" s="110"/>
      <c r="K16871" s="110"/>
      <c r="L16871" s="97">
        <f t="shared" si="3990"/>
        <v>0</v>
      </c>
      <c r="M16871" s="110"/>
      <c r="N16871" s="110"/>
      <c r="R16871" s="352">
        <f>L17101-[1]გადასახდელები!L15491</f>
        <v>0</v>
      </c>
    </row>
    <row r="16872" spans="2:18" hidden="1">
      <c r="B16872" s="36" t="str">
        <f t="shared" si="3988"/>
        <v>b</v>
      </c>
      <c r="C16872" s="42">
        <v>5</v>
      </c>
      <c r="D16872" s="42"/>
      <c r="F16872" s="343" t="s">
        <v>631</v>
      </c>
      <c r="G16872" s="48" t="s">
        <v>265</v>
      </c>
      <c r="H16872" s="109"/>
      <c r="I16872" s="97">
        <f t="shared" si="3989"/>
        <v>0</v>
      </c>
      <c r="J16872" s="110"/>
      <c r="K16872" s="110"/>
      <c r="L16872" s="97">
        <f t="shared" si="3990"/>
        <v>0</v>
      </c>
      <c r="M16872" s="110"/>
      <c r="N16872" s="110"/>
      <c r="R16872" s="352">
        <f>L17102-[1]გადასახდელები!L15492</f>
        <v>0</v>
      </c>
    </row>
    <row r="16873" spans="2:18" hidden="1">
      <c r="B16873" s="36" t="str">
        <f t="shared" si="3988"/>
        <v>b</v>
      </c>
      <c r="C16873" s="42">
        <v>5</v>
      </c>
      <c r="D16873" s="42"/>
      <c r="F16873" s="343" t="s">
        <v>559</v>
      </c>
      <c r="G16873" s="48" t="s">
        <v>266</v>
      </c>
      <c r="H16873" s="109"/>
      <c r="I16873" s="97">
        <f t="shared" si="3989"/>
        <v>0</v>
      </c>
      <c r="J16873" s="110"/>
      <c r="K16873" s="110"/>
      <c r="L16873" s="97">
        <f t="shared" si="3990"/>
        <v>0</v>
      </c>
      <c r="M16873" s="110"/>
      <c r="N16873" s="110"/>
      <c r="R16873" s="352">
        <f>L17103-[1]გადასახდელები!L15493</f>
        <v>0</v>
      </c>
    </row>
    <row r="16874" spans="2:18" hidden="1">
      <c r="B16874" s="36" t="str">
        <f t="shared" si="3988"/>
        <v>b</v>
      </c>
      <c r="C16874" s="42">
        <v>5</v>
      </c>
      <c r="D16874" s="42"/>
      <c r="F16874" s="343" t="s">
        <v>632</v>
      </c>
      <c r="G16874" s="48" t="s">
        <v>267</v>
      </c>
      <c r="H16874" s="109"/>
      <c r="I16874" s="97">
        <f t="shared" si="3989"/>
        <v>0</v>
      </c>
      <c r="J16874" s="110"/>
      <c r="K16874" s="110"/>
      <c r="L16874" s="97">
        <f t="shared" si="3990"/>
        <v>0</v>
      </c>
      <c r="M16874" s="110"/>
      <c r="N16874" s="110"/>
      <c r="R16874" s="352">
        <f>L17104-[1]გადასახდელები!L15494</f>
        <v>0</v>
      </c>
    </row>
    <row r="16875" spans="2:18" ht="60" hidden="1">
      <c r="B16875" s="36" t="str">
        <f t="shared" ref="B16875:B16938" si="3991">IF(H16875+I16875+L16875&gt;0,"a","b")</f>
        <v>b</v>
      </c>
      <c r="C16875" s="42">
        <v>5</v>
      </c>
      <c r="D16875" s="42"/>
      <c r="F16875" s="343" t="s">
        <v>633</v>
      </c>
      <c r="G16875" s="48" t="s">
        <v>268</v>
      </c>
      <c r="H16875" s="109"/>
      <c r="I16875" s="97">
        <f t="shared" si="3989"/>
        <v>0</v>
      </c>
      <c r="J16875" s="110"/>
      <c r="K16875" s="110"/>
      <c r="L16875" s="97">
        <f t="shared" si="3990"/>
        <v>0</v>
      </c>
      <c r="M16875" s="110"/>
      <c r="N16875" s="110"/>
      <c r="R16875" s="352">
        <f>L17105-[1]გადასახდელები!L15495</f>
        <v>0</v>
      </c>
    </row>
    <row r="16876" spans="2:18" ht="45" hidden="1">
      <c r="B16876" s="36" t="str">
        <f t="shared" si="3991"/>
        <v>b</v>
      </c>
      <c r="C16876" s="42">
        <v>5</v>
      </c>
      <c r="D16876" s="42"/>
      <c r="F16876" s="343" t="s">
        <v>560</v>
      </c>
      <c r="G16876" s="48" t="s">
        <v>269</v>
      </c>
      <c r="H16876" s="109"/>
      <c r="I16876" s="97">
        <f t="shared" si="3989"/>
        <v>0</v>
      </c>
      <c r="J16876" s="110"/>
      <c r="K16876" s="110"/>
      <c r="L16876" s="97">
        <f t="shared" si="3990"/>
        <v>0</v>
      </c>
      <c r="M16876" s="110"/>
      <c r="N16876" s="110"/>
      <c r="R16876" s="352">
        <f>L17106-[1]გადასახდელები!L15496</f>
        <v>0</v>
      </c>
    </row>
    <row r="16877" spans="2:18" hidden="1">
      <c r="B16877" s="36" t="str">
        <f t="shared" si="3991"/>
        <v>b</v>
      </c>
      <c r="C16877" s="42">
        <v>3</v>
      </c>
      <c r="D16877" s="42"/>
      <c r="F16877" s="343" t="s">
        <v>634</v>
      </c>
      <c r="G16877" s="57" t="s">
        <v>209</v>
      </c>
      <c r="H16877" s="111"/>
      <c r="I16877" s="90">
        <f t="shared" si="3989"/>
        <v>0</v>
      </c>
      <c r="J16877" s="112"/>
      <c r="K16877" s="112"/>
      <c r="L16877" s="90">
        <f t="shared" si="3990"/>
        <v>0</v>
      </c>
      <c r="M16877" s="112"/>
      <c r="N16877" s="112"/>
      <c r="R16877" s="352">
        <f>L17107-[1]გადასახდელები!L15497</f>
        <v>0</v>
      </c>
    </row>
    <row r="16878" spans="2:18" ht="20.25" hidden="1">
      <c r="B16878" s="36" t="str">
        <f t="shared" si="3991"/>
        <v>b</v>
      </c>
      <c r="C16878" s="42">
        <v>3</v>
      </c>
      <c r="D16878" s="42"/>
      <c r="F16878" s="342" t="s">
        <v>635</v>
      </c>
      <c r="G16878" s="57" t="s">
        <v>208</v>
      </c>
      <c r="H16878" s="89">
        <f>H16879+H16884+H16885</f>
        <v>0</v>
      </c>
      <c r="I16878" s="90">
        <f t="shared" si="3989"/>
        <v>0</v>
      </c>
      <c r="J16878" s="92">
        <f>J16879+J16884+J16885</f>
        <v>0</v>
      </c>
      <c r="K16878" s="92">
        <f>K16879+K16884+K16885</f>
        <v>0</v>
      </c>
      <c r="L16878" s="90">
        <f t="shared" si="3990"/>
        <v>0</v>
      </c>
      <c r="M16878" s="92">
        <f>M16879+M16884+M16885</f>
        <v>0</v>
      </c>
      <c r="N16878" s="92">
        <f>N16879+N16884+N16885</f>
        <v>0</v>
      </c>
      <c r="O16878" s="82" t="s">
        <v>146</v>
      </c>
      <c r="R16878" s="352">
        <f>L17108-[1]გადასახდელები!L15498</f>
        <v>0</v>
      </c>
    </row>
    <row r="16879" spans="2:18" ht="20.25" hidden="1">
      <c r="B16879" s="36" t="str">
        <f t="shared" si="3991"/>
        <v>b</v>
      </c>
      <c r="C16879" s="42">
        <v>4</v>
      </c>
      <c r="D16879" s="42"/>
      <c r="F16879" s="342" t="s">
        <v>636</v>
      </c>
      <c r="G16879" s="47" t="s">
        <v>270</v>
      </c>
      <c r="H16879" s="93">
        <f>SUM(H16880:H16883)</f>
        <v>0</v>
      </c>
      <c r="I16879" s="94">
        <f t="shared" si="3989"/>
        <v>0</v>
      </c>
      <c r="J16879" s="95">
        <f>SUM(J16880:J16883)</f>
        <v>0</v>
      </c>
      <c r="K16879" s="95">
        <f>SUM(K16880:K16883)</f>
        <v>0</v>
      </c>
      <c r="L16879" s="94">
        <f t="shared" si="3990"/>
        <v>0</v>
      </c>
      <c r="M16879" s="95">
        <f>SUM(M16880:M16883)</f>
        <v>0</v>
      </c>
      <c r="N16879" s="95">
        <f>SUM(N16880:N16883)</f>
        <v>0</v>
      </c>
      <c r="O16879" s="82" t="s">
        <v>146</v>
      </c>
      <c r="R16879" s="352">
        <f>L17109-[1]გადასახდელები!L15499</f>
        <v>0</v>
      </c>
    </row>
    <row r="16880" spans="2:18" hidden="1">
      <c r="B16880" s="36" t="str">
        <f t="shared" si="3991"/>
        <v>b</v>
      </c>
      <c r="C16880" s="42">
        <v>5</v>
      </c>
      <c r="D16880" s="42"/>
      <c r="F16880" s="343" t="s">
        <v>637</v>
      </c>
      <c r="G16880" s="48" t="s">
        <v>271</v>
      </c>
      <c r="H16880" s="101"/>
      <c r="I16880" s="97">
        <f t="shared" si="3989"/>
        <v>0</v>
      </c>
      <c r="J16880" s="102"/>
      <c r="K16880" s="102"/>
      <c r="L16880" s="97">
        <f t="shared" si="3990"/>
        <v>0</v>
      </c>
      <c r="M16880" s="102"/>
      <c r="N16880" s="102"/>
      <c r="R16880" s="352">
        <f>L17110-[1]გადასახდელები!L15500</f>
        <v>0</v>
      </c>
    </row>
    <row r="16881" spans="2:18" hidden="1">
      <c r="B16881" s="36" t="str">
        <f t="shared" si="3991"/>
        <v>b</v>
      </c>
      <c r="C16881" s="42">
        <v>5</v>
      </c>
      <c r="D16881" s="42"/>
      <c r="F16881" s="343" t="s">
        <v>638</v>
      </c>
      <c r="G16881" s="48" t="s">
        <v>272</v>
      </c>
      <c r="H16881" s="101"/>
      <c r="I16881" s="97">
        <f t="shared" si="3989"/>
        <v>0</v>
      </c>
      <c r="J16881" s="102"/>
      <c r="K16881" s="102"/>
      <c r="L16881" s="97">
        <f t="shared" si="3990"/>
        <v>0</v>
      </c>
      <c r="M16881" s="102"/>
      <c r="N16881" s="102"/>
      <c r="R16881" s="352">
        <f>L17111-[1]გადასახდელები!L15501</f>
        <v>0</v>
      </c>
    </row>
    <row r="16882" spans="2:18" hidden="1">
      <c r="B16882" s="36" t="str">
        <f t="shared" si="3991"/>
        <v>b</v>
      </c>
      <c r="C16882" s="42">
        <v>5</v>
      </c>
      <c r="D16882" s="42"/>
      <c r="F16882" s="343" t="s">
        <v>639</v>
      </c>
      <c r="G16882" s="48" t="s">
        <v>273</v>
      </c>
      <c r="H16882" s="101"/>
      <c r="I16882" s="97">
        <f t="shared" si="3989"/>
        <v>0</v>
      </c>
      <c r="J16882" s="102"/>
      <c r="K16882" s="102"/>
      <c r="L16882" s="97">
        <f t="shared" si="3990"/>
        <v>0</v>
      </c>
      <c r="M16882" s="102"/>
      <c r="N16882" s="102"/>
      <c r="R16882" s="352">
        <f>L17112-[1]გადასახდელები!L15502</f>
        <v>0</v>
      </c>
    </row>
    <row r="16883" spans="2:18" hidden="1">
      <c r="B16883" s="36" t="str">
        <f t="shared" si="3991"/>
        <v>b</v>
      </c>
      <c r="C16883" s="42">
        <v>5</v>
      </c>
      <c r="D16883" s="42"/>
      <c r="F16883" s="343" t="s">
        <v>640</v>
      </c>
      <c r="G16883" s="48" t="s">
        <v>274</v>
      </c>
      <c r="H16883" s="101"/>
      <c r="I16883" s="97">
        <f t="shared" si="3989"/>
        <v>0</v>
      </c>
      <c r="J16883" s="102"/>
      <c r="K16883" s="102"/>
      <c r="L16883" s="97">
        <f t="shared" si="3990"/>
        <v>0</v>
      </c>
      <c r="M16883" s="102"/>
      <c r="N16883" s="102"/>
      <c r="R16883" s="352">
        <f>L17113-[1]გადასახდელები!L15503</f>
        <v>0</v>
      </c>
    </row>
    <row r="16884" spans="2:18" ht="30" hidden="1">
      <c r="B16884" s="36" t="str">
        <f t="shared" si="3991"/>
        <v>b</v>
      </c>
      <c r="C16884" s="42">
        <v>4</v>
      </c>
      <c r="D16884" s="42"/>
      <c r="F16884" s="343" t="s">
        <v>641</v>
      </c>
      <c r="G16884" s="47" t="s">
        <v>275</v>
      </c>
      <c r="H16884" s="103"/>
      <c r="I16884" s="94">
        <f t="shared" si="3989"/>
        <v>0</v>
      </c>
      <c r="J16884" s="104"/>
      <c r="K16884" s="104"/>
      <c r="L16884" s="94">
        <f t="shared" si="3990"/>
        <v>0</v>
      </c>
      <c r="M16884" s="104"/>
      <c r="N16884" s="104"/>
      <c r="R16884" s="352">
        <f>L17114-[1]გადასახდელები!L15504</f>
        <v>0</v>
      </c>
    </row>
    <row r="16885" spans="2:18" ht="30" hidden="1">
      <c r="B16885" s="36" t="str">
        <f t="shared" si="3991"/>
        <v>b</v>
      </c>
      <c r="C16885" s="42">
        <v>4</v>
      </c>
      <c r="D16885" s="42"/>
      <c r="F16885" s="343" t="s">
        <v>642</v>
      </c>
      <c r="G16885" s="47" t="s">
        <v>276</v>
      </c>
      <c r="H16885" s="103"/>
      <c r="I16885" s="94">
        <f t="shared" si="3989"/>
        <v>0</v>
      </c>
      <c r="J16885" s="104"/>
      <c r="K16885" s="104"/>
      <c r="L16885" s="94">
        <f t="shared" si="3990"/>
        <v>0</v>
      </c>
      <c r="M16885" s="104"/>
      <c r="N16885" s="104"/>
      <c r="R16885" s="352">
        <f>L17115-[1]გადასახდელები!L15505</f>
        <v>0</v>
      </c>
    </row>
    <row r="16886" spans="2:18" hidden="1">
      <c r="B16886" s="36" t="str">
        <f t="shared" si="3991"/>
        <v>b</v>
      </c>
      <c r="C16886" s="42">
        <v>3</v>
      </c>
      <c r="D16886" s="42"/>
      <c r="F16886" s="343" t="s">
        <v>561</v>
      </c>
      <c r="G16886" s="57" t="s">
        <v>202</v>
      </c>
      <c r="H16886" s="111"/>
      <c r="I16886" s="90">
        <f t="shared" si="3989"/>
        <v>0</v>
      </c>
      <c r="J16886" s="112"/>
      <c r="K16886" s="112"/>
      <c r="L16886" s="90">
        <f t="shared" si="3990"/>
        <v>0</v>
      </c>
      <c r="M16886" s="112"/>
      <c r="N16886" s="112"/>
      <c r="R16886" s="352">
        <f>L17116-[1]გადასახდელები!L15506</f>
        <v>0</v>
      </c>
    </row>
    <row r="16887" spans="2:18" ht="20.25" hidden="1">
      <c r="B16887" s="36" t="str">
        <f t="shared" si="3991"/>
        <v>b</v>
      </c>
      <c r="C16887" s="42">
        <v>3</v>
      </c>
      <c r="D16887" s="42"/>
      <c r="F16887" s="342" t="s">
        <v>562</v>
      </c>
      <c r="G16887" s="57" t="s">
        <v>203</v>
      </c>
      <c r="H16887" s="89">
        <f>H16888+H16891+H16894</f>
        <v>0</v>
      </c>
      <c r="I16887" s="90">
        <f t="shared" si="3989"/>
        <v>0</v>
      </c>
      <c r="J16887" s="92">
        <f>J16888+J16891+J16894</f>
        <v>0</v>
      </c>
      <c r="K16887" s="92">
        <f>K16888+K16891+K16894</f>
        <v>0</v>
      </c>
      <c r="L16887" s="90">
        <f t="shared" si="3990"/>
        <v>0</v>
      </c>
      <c r="M16887" s="92">
        <f>M16888+M16891+M16894</f>
        <v>0</v>
      </c>
      <c r="N16887" s="92">
        <f>N16888+N16891+N16894</f>
        <v>0</v>
      </c>
      <c r="O16887" s="82" t="s">
        <v>146</v>
      </c>
      <c r="R16887" s="352">
        <f>L17117-[1]გადასახდელები!L15507</f>
        <v>0</v>
      </c>
    </row>
    <row r="16888" spans="2:18" ht="30" hidden="1">
      <c r="B16888" s="36" t="str">
        <f t="shared" si="3991"/>
        <v>b</v>
      </c>
      <c r="C16888" s="42">
        <v>4</v>
      </c>
      <c r="D16888" s="42"/>
      <c r="F16888" s="342" t="s">
        <v>643</v>
      </c>
      <c r="G16888" s="47" t="s">
        <v>277</v>
      </c>
      <c r="H16888" s="93">
        <f>SUM(H16889:H16890)</f>
        <v>0</v>
      </c>
      <c r="I16888" s="94">
        <f t="shared" si="3989"/>
        <v>0</v>
      </c>
      <c r="J16888" s="95">
        <f>SUM(J16889:J16890)</f>
        <v>0</v>
      </c>
      <c r="K16888" s="95">
        <f>SUM(K16889:K16890)</f>
        <v>0</v>
      </c>
      <c r="L16888" s="94">
        <f t="shared" si="3990"/>
        <v>0</v>
      </c>
      <c r="M16888" s="95">
        <f>SUM(M16889:M16890)</f>
        <v>0</v>
      </c>
      <c r="N16888" s="95">
        <f>SUM(N16889:N16890)</f>
        <v>0</v>
      </c>
      <c r="O16888" s="82" t="s">
        <v>146</v>
      </c>
      <c r="R16888" s="352">
        <f>L17118-[1]გადასახდელები!L15508</f>
        <v>0</v>
      </c>
    </row>
    <row r="16889" spans="2:18" hidden="1">
      <c r="B16889" s="36" t="str">
        <f t="shared" si="3991"/>
        <v>b</v>
      </c>
      <c r="C16889" s="42">
        <v>5</v>
      </c>
      <c r="D16889" s="42"/>
      <c r="F16889" s="343" t="s">
        <v>644</v>
      </c>
      <c r="G16889" s="48" t="s">
        <v>278</v>
      </c>
      <c r="H16889" s="101"/>
      <c r="I16889" s="97">
        <f t="shared" si="3989"/>
        <v>0</v>
      </c>
      <c r="J16889" s="102"/>
      <c r="K16889" s="102"/>
      <c r="L16889" s="97">
        <f t="shared" si="3990"/>
        <v>0</v>
      </c>
      <c r="M16889" s="102"/>
      <c r="N16889" s="102"/>
      <c r="R16889" s="352">
        <f>L17119-[1]გადასახდელები!L15509</f>
        <v>0</v>
      </c>
    </row>
    <row r="16890" spans="2:18" hidden="1">
      <c r="B16890" s="36" t="str">
        <f t="shared" si="3991"/>
        <v>b</v>
      </c>
      <c r="C16890" s="42">
        <v>5</v>
      </c>
      <c r="D16890" s="42"/>
      <c r="F16890" s="343" t="s">
        <v>645</v>
      </c>
      <c r="G16890" s="48" t="s">
        <v>204</v>
      </c>
      <c r="H16890" s="101"/>
      <c r="I16890" s="97">
        <f t="shared" si="3989"/>
        <v>0</v>
      </c>
      <c r="J16890" s="102"/>
      <c r="K16890" s="102"/>
      <c r="L16890" s="97">
        <f t="shared" si="3990"/>
        <v>0</v>
      </c>
      <c r="M16890" s="102"/>
      <c r="N16890" s="102"/>
      <c r="R16890" s="352">
        <f>L17120-[1]გადასახდელები!L15510</f>
        <v>0</v>
      </c>
    </row>
    <row r="16891" spans="2:18" ht="20.25" hidden="1">
      <c r="B16891" s="36" t="str">
        <f t="shared" si="3991"/>
        <v>b</v>
      </c>
      <c r="C16891" s="42">
        <v>4</v>
      </c>
      <c r="D16891" s="42"/>
      <c r="F16891" s="342" t="s">
        <v>646</v>
      </c>
      <c r="G16891" s="47" t="s">
        <v>279</v>
      </c>
      <c r="H16891" s="93">
        <f>SUM(H16892:H16893)</f>
        <v>0</v>
      </c>
      <c r="I16891" s="94">
        <f t="shared" si="3989"/>
        <v>0</v>
      </c>
      <c r="J16891" s="95">
        <f>SUM(J16892:J16893)</f>
        <v>0</v>
      </c>
      <c r="K16891" s="95">
        <f>SUM(K16892:K16893)</f>
        <v>0</v>
      </c>
      <c r="L16891" s="94">
        <f t="shared" si="3990"/>
        <v>0</v>
      </c>
      <c r="M16891" s="95">
        <f>SUM(M16892:M16893)</f>
        <v>0</v>
      </c>
      <c r="N16891" s="95">
        <f>SUM(N16892:N16893)</f>
        <v>0</v>
      </c>
      <c r="O16891" s="82" t="s">
        <v>146</v>
      </c>
      <c r="R16891" s="352">
        <f>L17121-[1]გადასახდელები!L15511</f>
        <v>0</v>
      </c>
    </row>
    <row r="16892" spans="2:18" hidden="1">
      <c r="B16892" s="36" t="str">
        <f t="shared" si="3991"/>
        <v>b</v>
      </c>
      <c r="C16892" s="42">
        <v>5</v>
      </c>
      <c r="D16892" s="42"/>
      <c r="F16892" s="343" t="s">
        <v>647</v>
      </c>
      <c r="G16892" s="48" t="s">
        <v>278</v>
      </c>
      <c r="H16892" s="101"/>
      <c r="I16892" s="97">
        <f t="shared" si="3989"/>
        <v>0</v>
      </c>
      <c r="J16892" s="102"/>
      <c r="K16892" s="102"/>
      <c r="L16892" s="97">
        <f t="shared" si="3990"/>
        <v>0</v>
      </c>
      <c r="M16892" s="102"/>
      <c r="N16892" s="102"/>
      <c r="R16892" s="352">
        <f>L17122-[1]გადასახდელები!L15512</f>
        <v>0</v>
      </c>
    </row>
    <row r="16893" spans="2:18" hidden="1">
      <c r="B16893" s="36" t="str">
        <f t="shared" si="3991"/>
        <v>b</v>
      </c>
      <c r="C16893" s="42">
        <v>5</v>
      </c>
      <c r="D16893" s="42"/>
      <c r="F16893" s="343" t="s">
        <v>648</v>
      </c>
      <c r="G16893" s="48" t="s">
        <v>204</v>
      </c>
      <c r="H16893" s="101"/>
      <c r="I16893" s="97">
        <f t="shared" si="3989"/>
        <v>0</v>
      </c>
      <c r="J16893" s="102"/>
      <c r="K16893" s="102"/>
      <c r="L16893" s="97">
        <f t="shared" si="3990"/>
        <v>0</v>
      </c>
      <c r="M16893" s="102"/>
      <c r="N16893" s="102"/>
      <c r="R16893" s="352">
        <f>L17123-[1]გადასახდელები!L15513</f>
        <v>0</v>
      </c>
    </row>
    <row r="16894" spans="2:18" ht="30" hidden="1">
      <c r="B16894" s="36" t="str">
        <f t="shared" si="3991"/>
        <v>b</v>
      </c>
      <c r="C16894" s="42">
        <v>4</v>
      </c>
      <c r="D16894" s="42"/>
      <c r="F16894" s="342" t="s">
        <v>563</v>
      </c>
      <c r="G16894" s="47" t="s">
        <v>280</v>
      </c>
      <c r="H16894" s="93">
        <f>SUM(H16895:H16896)</f>
        <v>0</v>
      </c>
      <c r="I16894" s="94">
        <f t="shared" si="3989"/>
        <v>0</v>
      </c>
      <c r="J16894" s="95">
        <f>SUM(J16895:J16896)</f>
        <v>0</v>
      </c>
      <c r="K16894" s="95">
        <f>SUM(K16895:K16896)</f>
        <v>0</v>
      </c>
      <c r="L16894" s="94">
        <f t="shared" si="3990"/>
        <v>0</v>
      </c>
      <c r="M16894" s="95">
        <f>SUM(M16895:M16896)</f>
        <v>0</v>
      </c>
      <c r="N16894" s="95">
        <f>SUM(N16895:N16896)</f>
        <v>0</v>
      </c>
      <c r="O16894" s="82" t="s">
        <v>146</v>
      </c>
      <c r="R16894" s="352">
        <f>L17124-[1]გადასახდელები!L15514</f>
        <v>0</v>
      </c>
    </row>
    <row r="16895" spans="2:18" hidden="1">
      <c r="B16895" s="36" t="str">
        <f t="shared" si="3991"/>
        <v>b</v>
      </c>
      <c r="C16895" s="42">
        <v>5</v>
      </c>
      <c r="D16895" s="42"/>
      <c r="F16895" s="343" t="s">
        <v>649</v>
      </c>
      <c r="G16895" s="48" t="s">
        <v>278</v>
      </c>
      <c r="H16895" s="101"/>
      <c r="I16895" s="97">
        <f t="shared" si="3989"/>
        <v>0</v>
      </c>
      <c r="J16895" s="102"/>
      <c r="K16895" s="102"/>
      <c r="L16895" s="97">
        <f t="shared" si="3990"/>
        <v>0</v>
      </c>
      <c r="M16895" s="102"/>
      <c r="N16895" s="102"/>
      <c r="R16895" s="352">
        <f>L17125-[1]გადასახდელები!L15515</f>
        <v>0</v>
      </c>
    </row>
    <row r="16896" spans="2:18" hidden="1">
      <c r="B16896" s="36" t="str">
        <f t="shared" si="3991"/>
        <v>b</v>
      </c>
      <c r="C16896" s="42">
        <v>5</v>
      </c>
      <c r="D16896" s="42"/>
      <c r="F16896" s="343" t="s">
        <v>564</v>
      </c>
      <c r="G16896" s="48" t="s">
        <v>204</v>
      </c>
      <c r="H16896" s="101"/>
      <c r="I16896" s="97">
        <f t="shared" si="3989"/>
        <v>0</v>
      </c>
      <c r="J16896" s="102"/>
      <c r="K16896" s="102"/>
      <c r="L16896" s="97">
        <f t="shared" si="3990"/>
        <v>0</v>
      </c>
      <c r="M16896" s="102"/>
      <c r="N16896" s="102"/>
      <c r="R16896" s="352">
        <f>L17126-[1]გადასახდელები!L15516</f>
        <v>0</v>
      </c>
    </row>
    <row r="16897" spans="2:18" ht="20.25" hidden="1">
      <c r="B16897" s="36" t="str">
        <f t="shared" si="3991"/>
        <v>b</v>
      </c>
      <c r="C16897" s="42">
        <v>3</v>
      </c>
      <c r="D16897" s="42"/>
      <c r="F16897" s="342" t="s">
        <v>565</v>
      </c>
      <c r="G16897" s="57" t="s">
        <v>206</v>
      </c>
      <c r="H16897" s="89">
        <f>H16898+H16901+H16904</f>
        <v>0</v>
      </c>
      <c r="I16897" s="90">
        <f t="shared" si="3989"/>
        <v>0</v>
      </c>
      <c r="J16897" s="92">
        <f>J16898+J16901+J16904</f>
        <v>0</v>
      </c>
      <c r="K16897" s="92">
        <f>K16898+K16901+K16904</f>
        <v>0</v>
      </c>
      <c r="L16897" s="90">
        <f t="shared" si="3990"/>
        <v>0</v>
      </c>
      <c r="M16897" s="92">
        <f>M16898+M16901+M16904</f>
        <v>0</v>
      </c>
      <c r="N16897" s="92">
        <f>N16898+N16901+N16904</f>
        <v>0</v>
      </c>
      <c r="O16897" s="82" t="s">
        <v>146</v>
      </c>
      <c r="R16897" s="352">
        <f>L17127-[1]გადასახდელები!L15517</f>
        <v>0</v>
      </c>
    </row>
    <row r="16898" spans="2:18" ht="20.25" hidden="1">
      <c r="B16898" s="36" t="str">
        <f t="shared" si="3991"/>
        <v>b</v>
      </c>
      <c r="C16898" s="42">
        <v>4</v>
      </c>
      <c r="D16898" s="42"/>
      <c r="F16898" s="342" t="s">
        <v>650</v>
      </c>
      <c r="G16898" s="47" t="s">
        <v>281</v>
      </c>
      <c r="H16898" s="93">
        <f>SUM(H16899:H16900)</f>
        <v>0</v>
      </c>
      <c r="I16898" s="94">
        <f t="shared" si="3989"/>
        <v>0</v>
      </c>
      <c r="J16898" s="95">
        <f>SUM(J16899:J16900)</f>
        <v>0</v>
      </c>
      <c r="K16898" s="95">
        <f>SUM(K16899:K16900)</f>
        <v>0</v>
      </c>
      <c r="L16898" s="94">
        <f t="shared" si="3990"/>
        <v>0</v>
      </c>
      <c r="M16898" s="95">
        <f>SUM(M16899:M16900)</f>
        <v>0</v>
      </c>
      <c r="N16898" s="95">
        <f>SUM(N16899:N16900)</f>
        <v>0</v>
      </c>
      <c r="O16898" s="82" t="s">
        <v>146</v>
      </c>
      <c r="R16898" s="352">
        <f>L17128-[1]გადასახდელები!L15518</f>
        <v>0</v>
      </c>
    </row>
    <row r="16899" spans="2:18" hidden="1">
      <c r="B16899" s="36" t="str">
        <f t="shared" si="3991"/>
        <v>b</v>
      </c>
      <c r="C16899" s="42">
        <v>5</v>
      </c>
      <c r="D16899" s="42"/>
      <c r="F16899" s="343" t="s">
        <v>651</v>
      </c>
      <c r="G16899" s="48" t="s">
        <v>282</v>
      </c>
      <c r="H16899" s="101"/>
      <c r="I16899" s="97">
        <f t="shared" si="3989"/>
        <v>0</v>
      </c>
      <c r="J16899" s="102"/>
      <c r="K16899" s="102"/>
      <c r="L16899" s="97">
        <f t="shared" si="3990"/>
        <v>0</v>
      </c>
      <c r="M16899" s="102"/>
      <c r="N16899" s="102"/>
      <c r="R16899" s="352">
        <f>L17129-[1]გადასახდელები!L15519</f>
        <v>0</v>
      </c>
    </row>
    <row r="16900" spans="2:18" hidden="1">
      <c r="B16900" s="36" t="str">
        <f t="shared" si="3991"/>
        <v>b</v>
      </c>
      <c r="C16900" s="42">
        <v>5</v>
      </c>
      <c r="D16900" s="42"/>
      <c r="F16900" s="343" t="s">
        <v>652</v>
      </c>
      <c r="G16900" s="48" t="s">
        <v>283</v>
      </c>
      <c r="H16900" s="101"/>
      <c r="I16900" s="97">
        <f t="shared" si="3989"/>
        <v>0</v>
      </c>
      <c r="J16900" s="102"/>
      <c r="K16900" s="102"/>
      <c r="L16900" s="97">
        <f t="shared" si="3990"/>
        <v>0</v>
      </c>
      <c r="M16900" s="102"/>
      <c r="N16900" s="102"/>
      <c r="R16900" s="352">
        <f>L17130-[1]გადასახდელები!L15520</f>
        <v>0</v>
      </c>
    </row>
    <row r="16901" spans="2:18" ht="20.25" hidden="1">
      <c r="B16901" s="36" t="str">
        <f t="shared" si="3991"/>
        <v>b</v>
      </c>
      <c r="C16901" s="42">
        <v>4</v>
      </c>
      <c r="D16901" s="42"/>
      <c r="F16901" s="342" t="s">
        <v>566</v>
      </c>
      <c r="G16901" s="47" t="s">
        <v>284</v>
      </c>
      <c r="H16901" s="93">
        <f>SUM(H16902:H16903)</f>
        <v>0</v>
      </c>
      <c r="I16901" s="94">
        <f t="shared" si="3989"/>
        <v>0</v>
      </c>
      <c r="J16901" s="95">
        <f>SUM(J16902:J16903)</f>
        <v>0</v>
      </c>
      <c r="K16901" s="95">
        <f>SUM(K16902:K16903)</f>
        <v>0</v>
      </c>
      <c r="L16901" s="94">
        <f t="shared" si="3990"/>
        <v>0</v>
      </c>
      <c r="M16901" s="95">
        <f>SUM(M16902:M16903)</f>
        <v>0</v>
      </c>
      <c r="N16901" s="95">
        <f>SUM(N16902:N16903)</f>
        <v>0</v>
      </c>
      <c r="O16901" s="82" t="s">
        <v>146</v>
      </c>
      <c r="R16901" s="352">
        <f>L17131-[1]გადასახდელები!L15521</f>
        <v>0</v>
      </c>
    </row>
    <row r="16902" spans="2:18" hidden="1">
      <c r="B16902" s="36" t="str">
        <f t="shared" si="3991"/>
        <v>b</v>
      </c>
      <c r="C16902" s="42">
        <v>5</v>
      </c>
      <c r="D16902" s="42"/>
      <c r="F16902" s="343" t="s">
        <v>567</v>
      </c>
      <c r="G16902" s="48" t="s">
        <v>282</v>
      </c>
      <c r="H16902" s="101"/>
      <c r="I16902" s="97">
        <f t="shared" si="3989"/>
        <v>0</v>
      </c>
      <c r="J16902" s="102"/>
      <c r="K16902" s="102"/>
      <c r="L16902" s="97">
        <f t="shared" si="3990"/>
        <v>0</v>
      </c>
      <c r="M16902" s="102"/>
      <c r="N16902" s="102"/>
      <c r="R16902" s="352">
        <f>L17132-[1]გადასახდელები!L15522</f>
        <v>0</v>
      </c>
    </row>
    <row r="16903" spans="2:18" hidden="1">
      <c r="B16903" s="36" t="str">
        <f t="shared" si="3991"/>
        <v>b</v>
      </c>
      <c r="C16903" s="42">
        <v>5</v>
      </c>
      <c r="D16903" s="42"/>
      <c r="F16903" s="343" t="s">
        <v>653</v>
      </c>
      <c r="G16903" s="48" t="s">
        <v>283</v>
      </c>
      <c r="H16903" s="101"/>
      <c r="I16903" s="97">
        <f t="shared" si="3989"/>
        <v>0</v>
      </c>
      <c r="J16903" s="102"/>
      <c r="K16903" s="102"/>
      <c r="L16903" s="97">
        <f t="shared" si="3990"/>
        <v>0</v>
      </c>
      <c r="M16903" s="102"/>
      <c r="N16903" s="102"/>
      <c r="R16903" s="352">
        <f>L17133-[1]გადასახდელები!L15523</f>
        <v>0</v>
      </c>
    </row>
    <row r="16904" spans="2:18" ht="30" hidden="1">
      <c r="B16904" s="36" t="str">
        <f t="shared" si="3991"/>
        <v>b</v>
      </c>
      <c r="C16904" s="42">
        <v>4</v>
      </c>
      <c r="D16904" s="42"/>
      <c r="F16904" s="342" t="s">
        <v>654</v>
      </c>
      <c r="G16904" s="47" t="s">
        <v>207</v>
      </c>
      <c r="H16904" s="93">
        <f>SUM(H16905:H16906)</f>
        <v>0</v>
      </c>
      <c r="I16904" s="94">
        <f t="shared" si="3989"/>
        <v>0</v>
      </c>
      <c r="J16904" s="95">
        <f>SUM(J16905:J16906)</f>
        <v>0</v>
      </c>
      <c r="K16904" s="95">
        <f>SUM(K16905:K16906)</f>
        <v>0</v>
      </c>
      <c r="L16904" s="94">
        <f t="shared" si="3990"/>
        <v>0</v>
      </c>
      <c r="M16904" s="95">
        <f>SUM(M16905:M16906)</f>
        <v>0</v>
      </c>
      <c r="N16904" s="95">
        <f>SUM(N16905:N16906)</f>
        <v>0</v>
      </c>
      <c r="O16904" s="82" t="s">
        <v>146</v>
      </c>
      <c r="R16904" s="352">
        <f>L17134-[1]გადასახდელები!L15524</f>
        <v>0</v>
      </c>
    </row>
    <row r="16905" spans="2:18" hidden="1">
      <c r="B16905" s="36" t="str">
        <f t="shared" si="3991"/>
        <v>b</v>
      </c>
      <c r="C16905" s="42">
        <v>5</v>
      </c>
      <c r="D16905" s="42"/>
      <c r="F16905" s="343" t="s">
        <v>655</v>
      </c>
      <c r="G16905" s="48" t="s">
        <v>282</v>
      </c>
      <c r="H16905" s="101"/>
      <c r="I16905" s="97">
        <f t="shared" si="3989"/>
        <v>0</v>
      </c>
      <c r="J16905" s="102"/>
      <c r="K16905" s="102"/>
      <c r="L16905" s="97">
        <f t="shared" si="3990"/>
        <v>0</v>
      </c>
      <c r="M16905" s="102"/>
      <c r="N16905" s="102"/>
      <c r="R16905" s="352">
        <f>L17135-[1]გადასახდელები!L15525</f>
        <v>0</v>
      </c>
    </row>
    <row r="16906" spans="2:18" hidden="1">
      <c r="B16906" s="36" t="str">
        <f t="shared" si="3991"/>
        <v>b</v>
      </c>
      <c r="C16906" s="42">
        <v>5</v>
      </c>
      <c r="D16906" s="42"/>
      <c r="F16906" s="343" t="s">
        <v>656</v>
      </c>
      <c r="G16906" s="48" t="s">
        <v>283</v>
      </c>
      <c r="H16906" s="101"/>
      <c r="I16906" s="97">
        <f t="shared" si="3989"/>
        <v>0</v>
      </c>
      <c r="J16906" s="102"/>
      <c r="K16906" s="102"/>
      <c r="L16906" s="97">
        <f t="shared" si="3990"/>
        <v>0</v>
      </c>
      <c r="M16906" s="102"/>
      <c r="N16906" s="102"/>
      <c r="R16906" s="352">
        <f>L17136-[1]გადასახდელები!L15526</f>
        <v>0</v>
      </c>
    </row>
    <row r="16907" spans="2:18" ht="20.25" hidden="1">
      <c r="B16907" s="36" t="str">
        <f t="shared" si="3991"/>
        <v>b</v>
      </c>
      <c r="C16907" s="42">
        <v>3</v>
      </c>
      <c r="D16907" s="42"/>
      <c r="F16907" s="342" t="s">
        <v>568</v>
      </c>
      <c r="G16907" s="57" t="s">
        <v>205</v>
      </c>
      <c r="H16907" s="89">
        <f>H16908+H16909</f>
        <v>0</v>
      </c>
      <c r="I16907" s="90">
        <f t="shared" si="3989"/>
        <v>0</v>
      </c>
      <c r="J16907" s="92">
        <f>J16908+J16909</f>
        <v>0</v>
      </c>
      <c r="K16907" s="92">
        <f>K16908+K16909</f>
        <v>0</v>
      </c>
      <c r="L16907" s="90">
        <f t="shared" si="3990"/>
        <v>0</v>
      </c>
      <c r="M16907" s="92">
        <f>M16908+M16909</f>
        <v>0</v>
      </c>
      <c r="N16907" s="92">
        <f>N16908+N16909</f>
        <v>0</v>
      </c>
      <c r="O16907" s="82" t="s">
        <v>146</v>
      </c>
      <c r="R16907" s="352">
        <f>L17137-[1]გადასახდელები!L15527</f>
        <v>0</v>
      </c>
    </row>
    <row r="16908" spans="2:18" ht="30" hidden="1">
      <c r="B16908" s="36" t="str">
        <f t="shared" si="3991"/>
        <v>b</v>
      </c>
      <c r="C16908" s="42">
        <v>4</v>
      </c>
      <c r="D16908" s="42"/>
      <c r="F16908" s="343" t="s">
        <v>657</v>
      </c>
      <c r="G16908" s="47" t="s">
        <v>285</v>
      </c>
      <c r="H16908" s="103"/>
      <c r="I16908" s="94">
        <f t="shared" si="3989"/>
        <v>0</v>
      </c>
      <c r="J16908" s="104"/>
      <c r="K16908" s="104"/>
      <c r="L16908" s="94">
        <f t="shared" si="3990"/>
        <v>0</v>
      </c>
      <c r="M16908" s="104"/>
      <c r="N16908" s="104"/>
      <c r="R16908" s="352">
        <f>L17138-[1]გადასახდელები!L15528</f>
        <v>0</v>
      </c>
    </row>
    <row r="16909" spans="2:18" ht="20.25" hidden="1">
      <c r="B16909" s="36" t="str">
        <f t="shared" si="3991"/>
        <v>b</v>
      </c>
      <c r="C16909" s="42">
        <v>4</v>
      </c>
      <c r="D16909" s="42"/>
      <c r="F16909" s="342" t="s">
        <v>570</v>
      </c>
      <c r="G16909" s="47" t="s">
        <v>286</v>
      </c>
      <c r="H16909" s="93">
        <f>H16910+H16929</f>
        <v>0</v>
      </c>
      <c r="I16909" s="94">
        <f t="shared" si="3989"/>
        <v>0</v>
      </c>
      <c r="J16909" s="95">
        <f>J16910+J16929</f>
        <v>0</v>
      </c>
      <c r="K16909" s="95">
        <f>K16910+K16929</f>
        <v>0</v>
      </c>
      <c r="L16909" s="94">
        <f t="shared" si="3990"/>
        <v>0</v>
      </c>
      <c r="M16909" s="95">
        <f>M16910+M16929</f>
        <v>0</v>
      </c>
      <c r="N16909" s="95">
        <f>N16910+N16929</f>
        <v>0</v>
      </c>
      <c r="O16909" s="82" t="s">
        <v>146</v>
      </c>
      <c r="R16909" s="352">
        <f>L17139-[1]გადასახდელები!L15529</f>
        <v>0</v>
      </c>
    </row>
    <row r="16910" spans="2:18" ht="20.25" hidden="1">
      <c r="B16910" s="36" t="str">
        <f t="shared" si="3991"/>
        <v>b</v>
      </c>
      <c r="C16910" s="42">
        <v>5</v>
      </c>
      <c r="D16910" s="42"/>
      <c r="F16910" s="342" t="s">
        <v>569</v>
      </c>
      <c r="G16910" s="48" t="s">
        <v>287</v>
      </c>
      <c r="H16910" s="113">
        <f>SUM(H16911:H16928)</f>
        <v>0</v>
      </c>
      <c r="I16910" s="97">
        <f t="shared" si="3989"/>
        <v>0</v>
      </c>
      <c r="J16910" s="114">
        <f>SUM(J16911:J16928)</f>
        <v>0</v>
      </c>
      <c r="K16910" s="114">
        <f>SUM(K16911:K16928)</f>
        <v>0</v>
      </c>
      <c r="L16910" s="97">
        <f t="shared" si="3990"/>
        <v>0</v>
      </c>
      <c r="M16910" s="114">
        <f>SUM(M16911:M16928)</f>
        <v>0</v>
      </c>
      <c r="N16910" s="114">
        <f>SUM(N16911:N16928)</f>
        <v>0</v>
      </c>
      <c r="O16910" s="82" t="s">
        <v>146</v>
      </c>
      <c r="R16910" s="352">
        <f>L17140-[1]გადასახდელები!L15530</f>
        <v>0</v>
      </c>
    </row>
    <row r="16911" spans="2:18" ht="60" hidden="1">
      <c r="B16911" s="36" t="str">
        <f t="shared" si="3991"/>
        <v>b</v>
      </c>
      <c r="C16911" s="42">
        <v>6</v>
      </c>
      <c r="D16911" s="42"/>
      <c r="F16911" s="343" t="s">
        <v>658</v>
      </c>
      <c r="G16911" s="45" t="s">
        <v>215</v>
      </c>
      <c r="H16911" s="99"/>
      <c r="I16911" s="105">
        <f t="shared" si="3989"/>
        <v>0</v>
      </c>
      <c r="J16911" s="100"/>
      <c r="K16911" s="100"/>
      <c r="L16911" s="105">
        <f t="shared" si="3990"/>
        <v>0</v>
      </c>
      <c r="M16911" s="100"/>
      <c r="N16911" s="100"/>
      <c r="R16911" s="352">
        <f>L17141-[1]გადასახდელები!L15531</f>
        <v>0</v>
      </c>
    </row>
    <row r="16912" spans="2:18" hidden="1">
      <c r="B16912" s="36" t="str">
        <f t="shared" si="3991"/>
        <v>b</v>
      </c>
      <c r="C16912" s="42">
        <v>6</v>
      </c>
      <c r="D16912" s="42"/>
      <c r="F16912" s="343" t="s">
        <v>659</v>
      </c>
      <c r="G16912" s="45" t="s">
        <v>288</v>
      </c>
      <c r="H16912" s="99"/>
      <c r="I16912" s="105">
        <f t="shared" si="3989"/>
        <v>0</v>
      </c>
      <c r="J16912" s="100"/>
      <c r="K16912" s="100"/>
      <c r="L16912" s="105">
        <f t="shared" si="3990"/>
        <v>0</v>
      </c>
      <c r="M16912" s="100"/>
      <c r="N16912" s="100"/>
      <c r="R16912" s="352">
        <f>L17142-[1]გადასახდელები!L15532</f>
        <v>0</v>
      </c>
    </row>
    <row r="16913" spans="2:18" hidden="1">
      <c r="B16913" s="36" t="str">
        <f t="shared" si="3991"/>
        <v>b</v>
      </c>
      <c r="C16913" s="42">
        <v>6</v>
      </c>
      <c r="D16913" s="42"/>
      <c r="F16913" s="343" t="s">
        <v>660</v>
      </c>
      <c r="G16913" s="45" t="s">
        <v>289</v>
      </c>
      <c r="H16913" s="99"/>
      <c r="I16913" s="105">
        <f t="shared" si="3989"/>
        <v>0</v>
      </c>
      <c r="J16913" s="100"/>
      <c r="K16913" s="100"/>
      <c r="L16913" s="105">
        <f t="shared" si="3990"/>
        <v>0</v>
      </c>
      <c r="M16913" s="100"/>
      <c r="N16913" s="100"/>
      <c r="R16913" s="352">
        <f>L17143-[1]გადასახდელები!L15533</f>
        <v>0</v>
      </c>
    </row>
    <row r="16914" spans="2:18" ht="30" hidden="1">
      <c r="B16914" s="36" t="str">
        <f t="shared" si="3991"/>
        <v>b</v>
      </c>
      <c r="C16914" s="42">
        <v>6</v>
      </c>
      <c r="D16914" s="42"/>
      <c r="F16914" s="343" t="s">
        <v>661</v>
      </c>
      <c r="G16914" s="45" t="s">
        <v>216</v>
      </c>
      <c r="H16914" s="99"/>
      <c r="I16914" s="105">
        <f t="shared" si="3989"/>
        <v>0</v>
      </c>
      <c r="J16914" s="100"/>
      <c r="K16914" s="100"/>
      <c r="L16914" s="105">
        <f t="shared" si="3990"/>
        <v>0</v>
      </c>
      <c r="M16914" s="100"/>
      <c r="N16914" s="100"/>
      <c r="R16914" s="352">
        <f>L17144-[1]გადასახდელები!L15534</f>
        <v>0</v>
      </c>
    </row>
    <row r="16915" spans="2:18" hidden="1">
      <c r="B16915" s="36" t="str">
        <f t="shared" si="3991"/>
        <v>b</v>
      </c>
      <c r="C16915" s="42">
        <v>6</v>
      </c>
      <c r="D16915" s="42"/>
      <c r="F16915" s="343" t="s">
        <v>662</v>
      </c>
      <c r="G16915" s="45" t="s">
        <v>217</v>
      </c>
      <c r="H16915" s="99"/>
      <c r="I16915" s="105">
        <f t="shared" si="3989"/>
        <v>0</v>
      </c>
      <c r="J16915" s="100"/>
      <c r="K16915" s="100"/>
      <c r="L16915" s="105">
        <f t="shared" si="3990"/>
        <v>0</v>
      </c>
      <c r="M16915" s="100"/>
      <c r="N16915" s="100"/>
      <c r="R16915" s="352">
        <f>L17145-[1]გადასახდელები!L15535</f>
        <v>0</v>
      </c>
    </row>
    <row r="16916" spans="2:18" hidden="1">
      <c r="B16916" s="36" t="str">
        <f t="shared" si="3991"/>
        <v>b</v>
      </c>
      <c r="C16916" s="42">
        <v>6</v>
      </c>
      <c r="D16916" s="42"/>
      <c r="F16916" s="343" t="s">
        <v>571</v>
      </c>
      <c r="G16916" s="45" t="s">
        <v>290</v>
      </c>
      <c r="H16916" s="99"/>
      <c r="I16916" s="105">
        <f t="shared" si="3989"/>
        <v>0</v>
      </c>
      <c r="J16916" s="100"/>
      <c r="K16916" s="100"/>
      <c r="L16916" s="105">
        <f t="shared" si="3990"/>
        <v>0</v>
      </c>
      <c r="M16916" s="100"/>
      <c r="N16916" s="100"/>
      <c r="R16916" s="352">
        <f>L17146-[1]გადასახდელები!L15536</f>
        <v>0</v>
      </c>
    </row>
    <row r="16917" spans="2:18" hidden="1">
      <c r="B16917" s="36" t="str">
        <f t="shared" si="3991"/>
        <v>b</v>
      </c>
      <c r="C16917" s="42">
        <v>6</v>
      </c>
      <c r="D16917" s="42"/>
      <c r="F16917" s="343" t="s">
        <v>663</v>
      </c>
      <c r="G16917" s="45" t="s">
        <v>291</v>
      </c>
      <c r="H16917" s="99"/>
      <c r="I16917" s="105">
        <f t="shared" si="3989"/>
        <v>0</v>
      </c>
      <c r="J16917" s="100"/>
      <c r="K16917" s="100"/>
      <c r="L16917" s="105">
        <f t="shared" si="3990"/>
        <v>0</v>
      </c>
      <c r="M16917" s="100"/>
      <c r="N16917" s="100"/>
      <c r="R16917" s="352">
        <f>L17147-[1]გადასახდელები!L15537</f>
        <v>0</v>
      </c>
    </row>
    <row r="16918" spans="2:18" hidden="1">
      <c r="B16918" s="36" t="str">
        <f t="shared" si="3991"/>
        <v>b</v>
      </c>
      <c r="C16918" s="42">
        <v>6</v>
      </c>
      <c r="D16918" s="42"/>
      <c r="F16918" s="343" t="s">
        <v>664</v>
      </c>
      <c r="G16918" s="45" t="s">
        <v>218</v>
      </c>
      <c r="H16918" s="99"/>
      <c r="I16918" s="105">
        <f t="shared" si="3989"/>
        <v>0</v>
      </c>
      <c r="J16918" s="100"/>
      <c r="K16918" s="100"/>
      <c r="L16918" s="105">
        <f t="shared" si="3990"/>
        <v>0</v>
      </c>
      <c r="M16918" s="100"/>
      <c r="N16918" s="100"/>
      <c r="R16918" s="352">
        <f>L17148-[1]გადასახდელები!L15538</f>
        <v>0</v>
      </c>
    </row>
    <row r="16919" spans="2:18" ht="30" hidden="1">
      <c r="B16919" s="36" t="str">
        <f t="shared" si="3991"/>
        <v>b</v>
      </c>
      <c r="C16919" s="42">
        <v>6</v>
      </c>
      <c r="D16919" s="42"/>
      <c r="F16919" s="343" t="s">
        <v>665</v>
      </c>
      <c r="G16919" s="45" t="s">
        <v>219</v>
      </c>
      <c r="H16919" s="99"/>
      <c r="I16919" s="105">
        <f t="shared" si="3989"/>
        <v>0</v>
      </c>
      <c r="J16919" s="100"/>
      <c r="K16919" s="100"/>
      <c r="L16919" s="105">
        <f t="shared" si="3990"/>
        <v>0</v>
      </c>
      <c r="M16919" s="100"/>
      <c r="N16919" s="100"/>
      <c r="R16919" s="352">
        <f>L17149-[1]გადასახდელები!L15539</f>
        <v>0</v>
      </c>
    </row>
    <row r="16920" spans="2:18" ht="30" hidden="1">
      <c r="B16920" s="36" t="str">
        <f t="shared" si="3991"/>
        <v>b</v>
      </c>
      <c r="C16920" s="42">
        <v>6</v>
      </c>
      <c r="D16920" s="42"/>
      <c r="F16920" s="343" t="s">
        <v>666</v>
      </c>
      <c r="G16920" s="45" t="s">
        <v>220</v>
      </c>
      <c r="H16920" s="99"/>
      <c r="I16920" s="105">
        <f t="shared" si="3989"/>
        <v>0</v>
      </c>
      <c r="J16920" s="100"/>
      <c r="K16920" s="100"/>
      <c r="L16920" s="105">
        <f t="shared" si="3990"/>
        <v>0</v>
      </c>
      <c r="M16920" s="100"/>
      <c r="N16920" s="100"/>
      <c r="R16920" s="352">
        <f>L17150-[1]გადასახდელები!L15540</f>
        <v>0</v>
      </c>
    </row>
    <row r="16921" spans="2:18" ht="30" hidden="1">
      <c r="B16921" s="36" t="str">
        <f t="shared" si="3991"/>
        <v>b</v>
      </c>
      <c r="C16921" s="42">
        <v>6</v>
      </c>
      <c r="D16921" s="42"/>
      <c r="F16921" s="343" t="s">
        <v>667</v>
      </c>
      <c r="G16921" s="45" t="s">
        <v>221</v>
      </c>
      <c r="H16921" s="99"/>
      <c r="I16921" s="105">
        <f t="shared" si="3989"/>
        <v>0</v>
      </c>
      <c r="J16921" s="100"/>
      <c r="K16921" s="100"/>
      <c r="L16921" s="105">
        <f t="shared" si="3990"/>
        <v>0</v>
      </c>
      <c r="M16921" s="100"/>
      <c r="N16921" s="100"/>
      <c r="R16921" s="352">
        <f>L17151-[1]გადასახდელები!L15541</f>
        <v>0</v>
      </c>
    </row>
    <row r="16922" spans="2:18" ht="30" hidden="1">
      <c r="B16922" s="36" t="str">
        <f t="shared" si="3991"/>
        <v>b</v>
      </c>
      <c r="C16922" s="42">
        <v>6</v>
      </c>
      <c r="D16922" s="42"/>
      <c r="F16922" s="343" t="s">
        <v>668</v>
      </c>
      <c r="G16922" s="45" t="s">
        <v>222</v>
      </c>
      <c r="H16922" s="99"/>
      <c r="I16922" s="105">
        <f t="shared" si="3989"/>
        <v>0</v>
      </c>
      <c r="J16922" s="100"/>
      <c r="K16922" s="100"/>
      <c r="L16922" s="105">
        <f t="shared" si="3990"/>
        <v>0</v>
      </c>
      <c r="M16922" s="100"/>
      <c r="N16922" s="100"/>
      <c r="R16922" s="352">
        <f>L17152-[1]გადასახდელები!L15542</f>
        <v>0</v>
      </c>
    </row>
    <row r="16923" spans="2:18" ht="30" hidden="1">
      <c r="B16923" s="36" t="str">
        <f t="shared" si="3991"/>
        <v>b</v>
      </c>
      <c r="C16923" s="42">
        <v>6</v>
      </c>
      <c r="D16923" s="42"/>
      <c r="F16923" s="343" t="s">
        <v>669</v>
      </c>
      <c r="G16923" s="45" t="s">
        <v>223</v>
      </c>
      <c r="H16923" s="99"/>
      <c r="I16923" s="105">
        <f t="shared" si="3989"/>
        <v>0</v>
      </c>
      <c r="J16923" s="100"/>
      <c r="K16923" s="100"/>
      <c r="L16923" s="105">
        <f t="shared" si="3990"/>
        <v>0</v>
      </c>
      <c r="M16923" s="100"/>
      <c r="N16923" s="100"/>
      <c r="R16923" s="352">
        <f>L17153-[1]გადასახდელები!L15543</f>
        <v>0</v>
      </c>
    </row>
    <row r="16924" spans="2:18" ht="30" hidden="1">
      <c r="B16924" s="36" t="str">
        <f t="shared" si="3991"/>
        <v>b</v>
      </c>
      <c r="C16924" s="42">
        <v>6</v>
      </c>
      <c r="D16924" s="42"/>
      <c r="F16924" s="343" t="s">
        <v>670</v>
      </c>
      <c r="G16924" s="45" t="s">
        <v>224</v>
      </c>
      <c r="H16924" s="99"/>
      <c r="I16924" s="105">
        <f t="shared" ref="I16924:I16987" si="3992">J16924+K16924</f>
        <v>0</v>
      </c>
      <c r="J16924" s="100"/>
      <c r="K16924" s="100"/>
      <c r="L16924" s="105">
        <f t="shared" ref="L16924:L16987" si="3993">M16924+N16924</f>
        <v>0</v>
      </c>
      <c r="M16924" s="100"/>
      <c r="N16924" s="100"/>
      <c r="R16924" s="352">
        <f>L17154-[1]გადასახდელები!L15544</f>
        <v>0</v>
      </c>
    </row>
    <row r="16925" spans="2:18" ht="45" hidden="1">
      <c r="B16925" s="36" t="str">
        <f t="shared" si="3991"/>
        <v>b</v>
      </c>
      <c r="C16925" s="42">
        <v>6</v>
      </c>
      <c r="D16925" s="42"/>
      <c r="F16925" s="343" t="s">
        <v>671</v>
      </c>
      <c r="G16925" s="45" t="s">
        <v>225</v>
      </c>
      <c r="H16925" s="99"/>
      <c r="I16925" s="105">
        <f t="shared" si="3992"/>
        <v>0</v>
      </c>
      <c r="J16925" s="100"/>
      <c r="K16925" s="100"/>
      <c r="L16925" s="105">
        <f t="shared" si="3993"/>
        <v>0</v>
      </c>
      <c r="M16925" s="100"/>
      <c r="N16925" s="100"/>
      <c r="R16925" s="352">
        <f>L17155-[1]გადასახდელები!L15545</f>
        <v>0</v>
      </c>
    </row>
    <row r="16926" spans="2:18" hidden="1">
      <c r="B16926" s="36" t="str">
        <f t="shared" si="3991"/>
        <v>b</v>
      </c>
      <c r="C16926" s="42">
        <v>6</v>
      </c>
      <c r="D16926" s="42"/>
      <c r="F16926" s="343" t="s">
        <v>672</v>
      </c>
      <c r="G16926" s="45" t="s">
        <v>226</v>
      </c>
      <c r="H16926" s="99"/>
      <c r="I16926" s="105">
        <f t="shared" si="3992"/>
        <v>0</v>
      </c>
      <c r="J16926" s="100"/>
      <c r="K16926" s="100"/>
      <c r="L16926" s="105">
        <f t="shared" si="3993"/>
        <v>0</v>
      </c>
      <c r="M16926" s="100"/>
      <c r="N16926" s="100"/>
      <c r="R16926" s="352">
        <f>L17156-[1]გადასახდელები!L15546</f>
        <v>0</v>
      </c>
    </row>
    <row r="16927" spans="2:18" hidden="1">
      <c r="B16927" s="36" t="str">
        <f t="shared" si="3991"/>
        <v>b</v>
      </c>
      <c r="C16927" s="42">
        <v>6</v>
      </c>
      <c r="D16927" s="42"/>
      <c r="F16927" s="343" t="s">
        <v>673</v>
      </c>
      <c r="G16927" s="45" t="s">
        <v>227</v>
      </c>
      <c r="H16927" s="99"/>
      <c r="I16927" s="105">
        <f t="shared" si="3992"/>
        <v>0</v>
      </c>
      <c r="J16927" s="100"/>
      <c r="K16927" s="100"/>
      <c r="L16927" s="105">
        <f t="shared" si="3993"/>
        <v>0</v>
      </c>
      <c r="M16927" s="100"/>
      <c r="N16927" s="100"/>
      <c r="R16927" s="352">
        <f>L17157-[1]გადასახდელები!L15547</f>
        <v>0</v>
      </c>
    </row>
    <row r="16928" spans="2:18" ht="30" hidden="1">
      <c r="B16928" s="36" t="str">
        <f t="shared" si="3991"/>
        <v>b</v>
      </c>
      <c r="C16928" s="42">
        <v>6</v>
      </c>
      <c r="D16928" s="42"/>
      <c r="F16928" s="343" t="s">
        <v>572</v>
      </c>
      <c r="G16928" s="45" t="s">
        <v>228</v>
      </c>
      <c r="H16928" s="99"/>
      <c r="I16928" s="105">
        <f t="shared" si="3992"/>
        <v>0</v>
      </c>
      <c r="J16928" s="100"/>
      <c r="K16928" s="100"/>
      <c r="L16928" s="105">
        <f t="shared" si="3993"/>
        <v>0</v>
      </c>
      <c r="M16928" s="100"/>
      <c r="N16928" s="100"/>
      <c r="R16928" s="352">
        <f>L17158-[1]გადასახდელები!L15548</f>
        <v>0</v>
      </c>
    </row>
    <row r="16929" spans="2:18" hidden="1">
      <c r="B16929" s="36" t="str">
        <f t="shared" si="3991"/>
        <v>b</v>
      </c>
      <c r="C16929" s="42">
        <v>5</v>
      </c>
      <c r="D16929" s="42"/>
      <c r="F16929" s="343" t="s">
        <v>573</v>
      </c>
      <c r="G16929" s="48" t="s">
        <v>193</v>
      </c>
      <c r="H16929" s="101"/>
      <c r="I16929" s="97">
        <f t="shared" si="3992"/>
        <v>0</v>
      </c>
      <c r="J16929" s="102"/>
      <c r="K16929" s="102"/>
      <c r="L16929" s="97">
        <f t="shared" si="3993"/>
        <v>0</v>
      </c>
      <c r="M16929" s="102"/>
      <c r="N16929" s="102"/>
      <c r="R16929" s="352">
        <f>L17159-[1]გადასახდელები!L15549</f>
        <v>0</v>
      </c>
    </row>
    <row r="16930" spans="2:18" ht="19.5" hidden="1">
      <c r="B16930" s="36" t="str">
        <f t="shared" si="3991"/>
        <v>b</v>
      </c>
      <c r="C16930" s="42">
        <v>2</v>
      </c>
      <c r="D16930" s="42"/>
      <c r="E16930" s="24"/>
      <c r="F16930" s="342" t="s">
        <v>574</v>
      </c>
      <c r="G16930" s="59" t="s">
        <v>292</v>
      </c>
      <c r="H16930" s="86">
        <f>H16931+H16978+H16986+H16985</f>
        <v>0</v>
      </c>
      <c r="I16930" s="87">
        <f t="shared" si="3992"/>
        <v>0</v>
      </c>
      <c r="J16930" s="88">
        <f>J16931+J16978+J16986+J16985</f>
        <v>0</v>
      </c>
      <c r="K16930" s="88">
        <f>K16931+K16978+K16986+K16985</f>
        <v>0</v>
      </c>
      <c r="L16930" s="87">
        <f t="shared" si="3993"/>
        <v>0</v>
      </c>
      <c r="M16930" s="88">
        <f>M16931+M16978+M16986+M16985</f>
        <v>0</v>
      </c>
      <c r="N16930" s="88">
        <f>N16931+N16978+N16986+N16985</f>
        <v>0</v>
      </c>
      <c r="O16930" s="82" t="s">
        <v>146</v>
      </c>
      <c r="P16930" s="35" t="s">
        <v>145</v>
      </c>
      <c r="R16930" s="352">
        <f>L17160-[1]გადასახდელები!L15550</f>
        <v>0</v>
      </c>
    </row>
    <row r="16931" spans="2:18" ht="20.25" hidden="1">
      <c r="B16931" s="36" t="str">
        <f t="shared" si="3991"/>
        <v>b</v>
      </c>
      <c r="C16931" s="42">
        <v>3</v>
      </c>
      <c r="D16931" s="42"/>
      <c r="F16931" s="342" t="s">
        <v>575</v>
      </c>
      <c r="G16931" s="51" t="s">
        <v>293</v>
      </c>
      <c r="H16931" s="89">
        <f>H16932+H16944+H16973</f>
        <v>0</v>
      </c>
      <c r="I16931" s="90">
        <f t="shared" si="3992"/>
        <v>0</v>
      </c>
      <c r="J16931" s="89">
        <f>J16932+J16944+J16973</f>
        <v>0</v>
      </c>
      <c r="K16931" s="89">
        <f>K16932+K16944+K16973</f>
        <v>0</v>
      </c>
      <c r="L16931" s="90">
        <f t="shared" si="3993"/>
        <v>0</v>
      </c>
      <c r="M16931" s="89">
        <f>M16932+M16944+M16973</f>
        <v>0</v>
      </c>
      <c r="N16931" s="89">
        <f>N16932+N16944+N16973</f>
        <v>0</v>
      </c>
      <c r="O16931" s="82" t="s">
        <v>146</v>
      </c>
      <c r="P16931" s="35" t="s">
        <v>145</v>
      </c>
      <c r="R16931" s="352">
        <f>L17161-[1]გადასახდელები!L15551</f>
        <v>0</v>
      </c>
    </row>
    <row r="16932" spans="2:18" ht="20.25" hidden="1">
      <c r="B16932" s="36" t="str">
        <f t="shared" si="3991"/>
        <v>b</v>
      </c>
      <c r="C16932" s="42">
        <v>4</v>
      </c>
      <c r="D16932" s="42"/>
      <c r="F16932" s="342" t="s">
        <v>576</v>
      </c>
      <c r="G16932" s="47" t="s">
        <v>294</v>
      </c>
      <c r="H16932" s="93">
        <f>H16933+H16934+H16935+H16936+H16937+H16938+H16939+H16940+H16941+H16942+H16943</f>
        <v>0</v>
      </c>
      <c r="I16932" s="94">
        <f t="shared" si="3992"/>
        <v>0</v>
      </c>
      <c r="J16932" s="93">
        <f>J16933+J16934+J16935+J16936+J16937+J16938+J16939+J16940+J16941+J16942+J16943</f>
        <v>0</v>
      </c>
      <c r="K16932" s="93">
        <f>K16933+K16934+K16935+K16936+K16937+K16938+K16939+K16940+K16941+K16942+K16943</f>
        <v>0</v>
      </c>
      <c r="L16932" s="94">
        <f t="shared" si="3993"/>
        <v>0</v>
      </c>
      <c r="M16932" s="93">
        <f>M16933+M16934+M16935+M16936+M16937+M16938+M16939+M16940+M16941+M16942+M16943</f>
        <v>0</v>
      </c>
      <c r="N16932" s="93">
        <f>N16933+N16934+N16935+N16936+N16937+N16938+N16939+N16940+N16941+N16942+N16943</f>
        <v>0</v>
      </c>
      <c r="O16932" s="82" t="s">
        <v>146</v>
      </c>
      <c r="P16932" s="35" t="s">
        <v>145</v>
      </c>
      <c r="R16932" s="352">
        <f>L17162-[1]გადასახდელები!L15552</f>
        <v>0</v>
      </c>
    </row>
    <row r="16933" spans="2:18" ht="20.25" hidden="1">
      <c r="B16933" s="36" t="str">
        <f t="shared" si="3991"/>
        <v>b</v>
      </c>
      <c r="C16933" s="42">
        <v>5</v>
      </c>
      <c r="D16933" s="42"/>
      <c r="F16933" s="343" t="s">
        <v>577</v>
      </c>
      <c r="G16933" s="48" t="s">
        <v>295</v>
      </c>
      <c r="H16933" s="101"/>
      <c r="I16933" s="97">
        <f t="shared" si="3992"/>
        <v>0</v>
      </c>
      <c r="J16933" s="102"/>
      <c r="K16933" s="102"/>
      <c r="L16933" s="97">
        <f t="shared" si="3993"/>
        <v>0</v>
      </c>
      <c r="M16933" s="102"/>
      <c r="N16933" s="102"/>
      <c r="O16933" s="115"/>
      <c r="P16933" s="35" t="s">
        <v>145</v>
      </c>
      <c r="R16933" s="352">
        <f>L17163-[1]გადასახდელები!L15553</f>
        <v>0</v>
      </c>
    </row>
    <row r="16934" spans="2:18" ht="20.25" hidden="1">
      <c r="B16934" s="36" t="str">
        <f t="shared" si="3991"/>
        <v>b</v>
      </c>
      <c r="C16934" s="42">
        <v>5</v>
      </c>
      <c r="D16934" s="42"/>
      <c r="F16934" s="343" t="s">
        <v>578</v>
      </c>
      <c r="G16934" s="48" t="s">
        <v>296</v>
      </c>
      <c r="H16934" s="101"/>
      <c r="I16934" s="97">
        <f t="shared" si="3992"/>
        <v>0</v>
      </c>
      <c r="J16934" s="102"/>
      <c r="K16934" s="102"/>
      <c r="L16934" s="97">
        <f t="shared" si="3993"/>
        <v>0</v>
      </c>
      <c r="M16934" s="102"/>
      <c r="N16934" s="102"/>
      <c r="O16934" s="115"/>
      <c r="P16934" s="35" t="s">
        <v>145</v>
      </c>
      <c r="R16934" s="352">
        <f>L17164-[1]გადასახდელები!L15554</f>
        <v>0</v>
      </c>
    </row>
    <row r="16935" spans="2:18" ht="20.25" hidden="1">
      <c r="B16935" s="36" t="str">
        <f t="shared" si="3991"/>
        <v>b</v>
      </c>
      <c r="C16935" s="42">
        <v>5</v>
      </c>
      <c r="D16935" s="42"/>
      <c r="F16935" s="343" t="s">
        <v>674</v>
      </c>
      <c r="G16935" s="52" t="s">
        <v>297</v>
      </c>
      <c r="H16935" s="101"/>
      <c r="I16935" s="97">
        <f t="shared" si="3992"/>
        <v>0</v>
      </c>
      <c r="J16935" s="102"/>
      <c r="K16935" s="102"/>
      <c r="L16935" s="97">
        <f t="shared" si="3993"/>
        <v>0</v>
      </c>
      <c r="M16935" s="102"/>
      <c r="N16935" s="102"/>
      <c r="O16935" s="115"/>
      <c r="P16935" s="35" t="s">
        <v>145</v>
      </c>
      <c r="R16935" s="352">
        <f>L17165-[1]გადასახდელები!L15555</f>
        <v>0</v>
      </c>
    </row>
    <row r="16936" spans="2:18" ht="20.25" hidden="1">
      <c r="B16936" s="36" t="str">
        <f t="shared" si="3991"/>
        <v>b</v>
      </c>
      <c r="C16936" s="42">
        <v>5</v>
      </c>
      <c r="D16936" s="42"/>
      <c r="F16936" s="343" t="s">
        <v>579</v>
      </c>
      <c r="G16936" s="48" t="s">
        <v>298</v>
      </c>
      <c r="H16936" s="101"/>
      <c r="I16936" s="97">
        <f t="shared" si="3992"/>
        <v>0</v>
      </c>
      <c r="J16936" s="102"/>
      <c r="K16936" s="102"/>
      <c r="L16936" s="97">
        <f t="shared" si="3993"/>
        <v>0</v>
      </c>
      <c r="M16936" s="102"/>
      <c r="N16936" s="102"/>
      <c r="O16936" s="115"/>
      <c r="P16936" s="35" t="s">
        <v>145</v>
      </c>
      <c r="R16936" s="352">
        <f>L17166-[1]გადასახდელები!L15556</f>
        <v>0</v>
      </c>
    </row>
    <row r="16937" spans="2:18" ht="20.25" hidden="1">
      <c r="B16937" s="36" t="str">
        <f t="shared" si="3991"/>
        <v>b</v>
      </c>
      <c r="C16937" s="42">
        <v>5</v>
      </c>
      <c r="D16937" s="42"/>
      <c r="F16937" s="343" t="s">
        <v>580</v>
      </c>
      <c r="G16937" s="48" t="s">
        <v>299</v>
      </c>
      <c r="H16937" s="101"/>
      <c r="I16937" s="97">
        <f t="shared" si="3992"/>
        <v>0</v>
      </c>
      <c r="J16937" s="102"/>
      <c r="K16937" s="102"/>
      <c r="L16937" s="97">
        <f t="shared" si="3993"/>
        <v>0</v>
      </c>
      <c r="M16937" s="102"/>
      <c r="N16937" s="102"/>
      <c r="O16937" s="115"/>
      <c r="P16937" s="35" t="s">
        <v>145</v>
      </c>
      <c r="R16937" s="352">
        <f>L17167-[1]გადასახდელები!L15557</f>
        <v>0</v>
      </c>
    </row>
    <row r="16938" spans="2:18" ht="20.25" hidden="1">
      <c r="B16938" s="36" t="str">
        <f t="shared" si="3991"/>
        <v>b</v>
      </c>
      <c r="C16938" s="42">
        <v>5</v>
      </c>
      <c r="D16938" s="42"/>
      <c r="F16938" s="343" t="s">
        <v>581</v>
      </c>
      <c r="G16938" s="48" t="s">
        <v>300</v>
      </c>
      <c r="H16938" s="101"/>
      <c r="I16938" s="97">
        <f t="shared" si="3992"/>
        <v>0</v>
      </c>
      <c r="J16938" s="102"/>
      <c r="K16938" s="102"/>
      <c r="L16938" s="97">
        <f t="shared" si="3993"/>
        <v>0</v>
      </c>
      <c r="M16938" s="102"/>
      <c r="N16938" s="102"/>
      <c r="O16938" s="115"/>
      <c r="P16938" s="35" t="s">
        <v>145</v>
      </c>
      <c r="R16938" s="352">
        <f>L17168-[1]გადასახდელები!L15558</f>
        <v>0</v>
      </c>
    </row>
    <row r="16939" spans="2:18" ht="20.25" hidden="1">
      <c r="B16939" s="36" t="str">
        <f t="shared" ref="B16939:B17002" si="3994">IF(H16939+I16939+L16939&gt;0,"a","b")</f>
        <v>b</v>
      </c>
      <c r="C16939" s="42">
        <v>5</v>
      </c>
      <c r="D16939" s="42"/>
      <c r="F16939" s="343" t="s">
        <v>675</v>
      </c>
      <c r="G16939" s="48" t="s">
        <v>301</v>
      </c>
      <c r="H16939" s="101"/>
      <c r="I16939" s="97">
        <f t="shared" si="3992"/>
        <v>0</v>
      </c>
      <c r="J16939" s="102"/>
      <c r="K16939" s="102"/>
      <c r="L16939" s="97">
        <f t="shared" si="3993"/>
        <v>0</v>
      </c>
      <c r="M16939" s="102"/>
      <c r="N16939" s="102"/>
      <c r="O16939" s="115"/>
      <c r="P16939" s="35" t="s">
        <v>145</v>
      </c>
      <c r="R16939" s="352">
        <f>L17169-[1]გადასახდელები!L15559</f>
        <v>0</v>
      </c>
    </row>
    <row r="16940" spans="2:18" ht="30" hidden="1">
      <c r="B16940" s="36" t="str">
        <f t="shared" si="3994"/>
        <v>b</v>
      </c>
      <c r="C16940" s="42">
        <v>5</v>
      </c>
      <c r="D16940" s="42"/>
      <c r="F16940" s="343" t="s">
        <v>582</v>
      </c>
      <c r="G16940" s="48" t="s">
        <v>302</v>
      </c>
      <c r="H16940" s="101"/>
      <c r="I16940" s="97">
        <f t="shared" si="3992"/>
        <v>0</v>
      </c>
      <c r="J16940" s="102"/>
      <c r="K16940" s="102"/>
      <c r="L16940" s="97">
        <f t="shared" si="3993"/>
        <v>0</v>
      </c>
      <c r="M16940" s="102"/>
      <c r="N16940" s="102"/>
      <c r="O16940" s="115"/>
      <c r="P16940" s="35" t="s">
        <v>145</v>
      </c>
      <c r="R16940" s="352">
        <f>L17170-[1]გადასახდელები!L15560</f>
        <v>0</v>
      </c>
    </row>
    <row r="16941" spans="2:18" ht="20.25" hidden="1">
      <c r="B16941" s="36" t="str">
        <f t="shared" si="3994"/>
        <v>b</v>
      </c>
      <c r="C16941" s="42">
        <v>5</v>
      </c>
      <c r="D16941" s="42"/>
      <c r="F16941" s="343" t="s">
        <v>676</v>
      </c>
      <c r="G16941" s="48" t="s">
        <v>303</v>
      </c>
      <c r="H16941" s="101"/>
      <c r="I16941" s="97">
        <f t="shared" si="3992"/>
        <v>0</v>
      </c>
      <c r="J16941" s="102"/>
      <c r="K16941" s="102"/>
      <c r="L16941" s="97">
        <f t="shared" si="3993"/>
        <v>0</v>
      </c>
      <c r="M16941" s="102"/>
      <c r="N16941" s="102"/>
      <c r="O16941" s="115"/>
      <c r="P16941" s="35" t="s">
        <v>145</v>
      </c>
      <c r="R16941" s="352">
        <f>L17171-[1]გადასახდელები!L15561</f>
        <v>0</v>
      </c>
    </row>
    <row r="16942" spans="2:18" ht="20.25" hidden="1">
      <c r="B16942" s="36" t="str">
        <f t="shared" si="3994"/>
        <v>b</v>
      </c>
      <c r="C16942" s="42">
        <v>5</v>
      </c>
      <c r="D16942" s="42"/>
      <c r="F16942" s="343" t="s">
        <v>677</v>
      </c>
      <c r="G16942" s="48" t="s">
        <v>304</v>
      </c>
      <c r="H16942" s="101"/>
      <c r="I16942" s="97">
        <f t="shared" si="3992"/>
        <v>0</v>
      </c>
      <c r="J16942" s="102"/>
      <c r="K16942" s="102"/>
      <c r="L16942" s="97">
        <f t="shared" si="3993"/>
        <v>0</v>
      </c>
      <c r="M16942" s="102"/>
      <c r="N16942" s="102"/>
      <c r="O16942" s="115"/>
      <c r="P16942" s="35" t="s">
        <v>145</v>
      </c>
      <c r="R16942" s="352">
        <f>L17172-[1]გადასახდელები!L15562</f>
        <v>0</v>
      </c>
    </row>
    <row r="16943" spans="2:18" ht="20.25" hidden="1">
      <c r="B16943" s="36" t="str">
        <f t="shared" si="3994"/>
        <v>b</v>
      </c>
      <c r="C16943" s="42">
        <v>5</v>
      </c>
      <c r="D16943" s="42"/>
      <c r="F16943" s="343" t="s">
        <v>583</v>
      </c>
      <c r="G16943" s="48" t="s">
        <v>305</v>
      </c>
      <c r="H16943" s="101"/>
      <c r="I16943" s="97">
        <f t="shared" si="3992"/>
        <v>0</v>
      </c>
      <c r="J16943" s="102"/>
      <c r="K16943" s="102"/>
      <c r="L16943" s="97">
        <f t="shared" si="3993"/>
        <v>0</v>
      </c>
      <c r="M16943" s="102"/>
      <c r="N16943" s="102"/>
      <c r="O16943" s="115"/>
      <c r="P16943" s="35" t="s">
        <v>145</v>
      </c>
      <c r="R16943" s="352">
        <f>L17173-[1]გადასახდელები!L15563</f>
        <v>0</v>
      </c>
    </row>
    <row r="16944" spans="2:18" ht="20.25" hidden="1">
      <c r="B16944" s="36" t="str">
        <f t="shared" si="3994"/>
        <v>b</v>
      </c>
      <c r="C16944" s="42">
        <v>4</v>
      </c>
      <c r="D16944" s="42"/>
      <c r="F16944" s="342" t="s">
        <v>584</v>
      </c>
      <c r="G16944" s="47" t="s">
        <v>306</v>
      </c>
      <c r="H16944" s="93">
        <f>H16945+H16952</f>
        <v>0</v>
      </c>
      <c r="I16944" s="94">
        <f t="shared" si="3992"/>
        <v>0</v>
      </c>
      <c r="J16944" s="93">
        <f>J16945+J16952</f>
        <v>0</v>
      </c>
      <c r="K16944" s="93">
        <f>K16945+K16952</f>
        <v>0</v>
      </c>
      <c r="L16944" s="94">
        <f t="shared" si="3993"/>
        <v>0</v>
      </c>
      <c r="M16944" s="93">
        <f>M16945+M16952</f>
        <v>0</v>
      </c>
      <c r="N16944" s="93">
        <f>N16945+N16952</f>
        <v>0</v>
      </c>
      <c r="O16944" s="82" t="s">
        <v>146</v>
      </c>
      <c r="P16944" s="35" t="s">
        <v>145</v>
      </c>
      <c r="R16944" s="352">
        <f>L17174-[1]გადასახდელები!L15564</f>
        <v>0</v>
      </c>
    </row>
    <row r="16945" spans="2:18" ht="20.25" hidden="1">
      <c r="B16945" s="36" t="str">
        <f t="shared" si="3994"/>
        <v>b</v>
      </c>
      <c r="C16945" s="42">
        <v>5</v>
      </c>
      <c r="D16945" s="42"/>
      <c r="F16945" s="342" t="s">
        <v>585</v>
      </c>
      <c r="G16945" s="48" t="s">
        <v>307</v>
      </c>
      <c r="H16945" s="96">
        <f>SUM(H16946:H16951)</f>
        <v>0</v>
      </c>
      <c r="I16945" s="97">
        <f t="shared" si="3992"/>
        <v>0</v>
      </c>
      <c r="J16945" s="96">
        <f>SUM(J16946:J16951)</f>
        <v>0</v>
      </c>
      <c r="K16945" s="96">
        <f>SUM(K16946:K16951)</f>
        <v>0</v>
      </c>
      <c r="L16945" s="97">
        <f t="shared" si="3993"/>
        <v>0</v>
      </c>
      <c r="M16945" s="96">
        <f>SUM(M16946:M16951)</f>
        <v>0</v>
      </c>
      <c r="N16945" s="96">
        <f>SUM(N16946:N16951)</f>
        <v>0</v>
      </c>
      <c r="O16945" s="82" t="s">
        <v>146</v>
      </c>
      <c r="P16945" s="35" t="s">
        <v>145</v>
      </c>
      <c r="R16945" s="352">
        <f>L17175-[1]გადასახდელები!L15565</f>
        <v>0</v>
      </c>
    </row>
    <row r="16946" spans="2:18" ht="20.25" hidden="1">
      <c r="B16946" s="36" t="str">
        <f t="shared" si="3994"/>
        <v>b</v>
      </c>
      <c r="C16946" s="42">
        <v>6</v>
      </c>
      <c r="D16946" s="42"/>
      <c r="F16946" s="343" t="s">
        <v>586</v>
      </c>
      <c r="G16946" s="53" t="s">
        <v>308</v>
      </c>
      <c r="H16946" s="99"/>
      <c r="I16946" s="105">
        <f t="shared" si="3992"/>
        <v>0</v>
      </c>
      <c r="J16946" s="100"/>
      <c r="K16946" s="100"/>
      <c r="L16946" s="105">
        <f t="shared" si="3993"/>
        <v>0</v>
      </c>
      <c r="M16946" s="100"/>
      <c r="N16946" s="100"/>
      <c r="O16946" s="115"/>
      <c r="P16946" s="35" t="s">
        <v>145</v>
      </c>
      <c r="R16946" s="352">
        <f>L17176-[1]გადასახდელები!L15566</f>
        <v>0</v>
      </c>
    </row>
    <row r="16947" spans="2:18" ht="20.25" hidden="1">
      <c r="B16947" s="36" t="str">
        <f t="shared" si="3994"/>
        <v>b</v>
      </c>
      <c r="C16947" s="42">
        <v>6</v>
      </c>
      <c r="D16947" s="42"/>
      <c r="F16947" s="343" t="s">
        <v>678</v>
      </c>
      <c r="G16947" s="53" t="s">
        <v>309</v>
      </c>
      <c r="H16947" s="99"/>
      <c r="I16947" s="105">
        <f t="shared" si="3992"/>
        <v>0</v>
      </c>
      <c r="J16947" s="100"/>
      <c r="K16947" s="100"/>
      <c r="L16947" s="105">
        <f t="shared" si="3993"/>
        <v>0</v>
      </c>
      <c r="M16947" s="100"/>
      <c r="N16947" s="100"/>
      <c r="O16947" s="115"/>
      <c r="P16947" s="35" t="s">
        <v>145</v>
      </c>
      <c r="R16947" s="352">
        <f>L17177-[1]გადასახდელები!L15567</f>
        <v>0</v>
      </c>
    </row>
    <row r="16948" spans="2:18" ht="20.25" hidden="1">
      <c r="B16948" s="36" t="str">
        <f t="shared" si="3994"/>
        <v>b</v>
      </c>
      <c r="C16948" s="42">
        <v>6</v>
      </c>
      <c r="D16948" s="42"/>
      <c r="F16948" s="343" t="s">
        <v>679</v>
      </c>
      <c r="G16948" s="53" t="s">
        <v>310</v>
      </c>
      <c r="H16948" s="99"/>
      <c r="I16948" s="105">
        <f t="shared" si="3992"/>
        <v>0</v>
      </c>
      <c r="J16948" s="100"/>
      <c r="K16948" s="100"/>
      <c r="L16948" s="105">
        <f t="shared" si="3993"/>
        <v>0</v>
      </c>
      <c r="M16948" s="100"/>
      <c r="N16948" s="100"/>
      <c r="O16948" s="115"/>
      <c r="P16948" s="35" t="s">
        <v>145</v>
      </c>
      <c r="R16948" s="352">
        <f>L17178-[1]გადასახდელები!L15568</f>
        <v>0</v>
      </c>
    </row>
    <row r="16949" spans="2:18" ht="30" hidden="1">
      <c r="B16949" s="36" t="str">
        <f t="shared" si="3994"/>
        <v>b</v>
      </c>
      <c r="C16949" s="42">
        <v>6</v>
      </c>
      <c r="D16949" s="42"/>
      <c r="F16949" s="343" t="s">
        <v>680</v>
      </c>
      <c r="G16949" s="53" t="s">
        <v>311</v>
      </c>
      <c r="H16949" s="99"/>
      <c r="I16949" s="105">
        <f t="shared" si="3992"/>
        <v>0</v>
      </c>
      <c r="J16949" s="100"/>
      <c r="K16949" s="100"/>
      <c r="L16949" s="105">
        <f t="shared" si="3993"/>
        <v>0</v>
      </c>
      <c r="M16949" s="100"/>
      <c r="N16949" s="100"/>
      <c r="O16949" s="115"/>
      <c r="P16949" s="35" t="s">
        <v>145</v>
      </c>
      <c r="R16949" s="352">
        <f>L17179-[1]გადასახდელები!L15569</f>
        <v>0</v>
      </c>
    </row>
    <row r="16950" spans="2:18" ht="30" hidden="1">
      <c r="B16950" s="36" t="str">
        <f t="shared" si="3994"/>
        <v>b</v>
      </c>
      <c r="C16950" s="42">
        <v>6</v>
      </c>
      <c r="D16950" s="42"/>
      <c r="F16950" s="343" t="s">
        <v>681</v>
      </c>
      <c r="G16950" s="53" t="s">
        <v>312</v>
      </c>
      <c r="H16950" s="99"/>
      <c r="I16950" s="105">
        <f t="shared" si="3992"/>
        <v>0</v>
      </c>
      <c r="J16950" s="100"/>
      <c r="K16950" s="100"/>
      <c r="L16950" s="105">
        <f t="shared" si="3993"/>
        <v>0</v>
      </c>
      <c r="M16950" s="100"/>
      <c r="N16950" s="100"/>
      <c r="O16950" s="115"/>
      <c r="P16950" s="35" t="s">
        <v>145</v>
      </c>
      <c r="R16950" s="352">
        <f>L17180-[1]გადასახდელები!L15570</f>
        <v>0</v>
      </c>
    </row>
    <row r="16951" spans="2:18" ht="20.25" hidden="1">
      <c r="B16951" s="36" t="str">
        <f t="shared" si="3994"/>
        <v>b</v>
      </c>
      <c r="C16951" s="42">
        <v>6</v>
      </c>
      <c r="D16951" s="42"/>
      <c r="F16951" s="343" t="s">
        <v>682</v>
      </c>
      <c r="G16951" s="53" t="s">
        <v>313</v>
      </c>
      <c r="H16951" s="99"/>
      <c r="I16951" s="105">
        <f t="shared" si="3992"/>
        <v>0</v>
      </c>
      <c r="J16951" s="100"/>
      <c r="K16951" s="100"/>
      <c r="L16951" s="105">
        <f t="shared" si="3993"/>
        <v>0</v>
      </c>
      <c r="M16951" s="100"/>
      <c r="N16951" s="100"/>
      <c r="O16951" s="115"/>
      <c r="P16951" s="35" t="s">
        <v>145</v>
      </c>
      <c r="R16951" s="352">
        <f>L17181-[1]გადასახდელები!L15571</f>
        <v>0</v>
      </c>
    </row>
    <row r="16952" spans="2:18" ht="30" hidden="1">
      <c r="B16952" s="36" t="str">
        <f t="shared" si="3994"/>
        <v>b</v>
      </c>
      <c r="C16952" s="42">
        <v>5</v>
      </c>
      <c r="D16952" s="42"/>
      <c r="F16952" s="342" t="s">
        <v>587</v>
      </c>
      <c r="G16952" s="48" t="s">
        <v>314</v>
      </c>
      <c r="H16952" s="96">
        <f>SUM(H16953:H16972)</f>
        <v>0</v>
      </c>
      <c r="I16952" s="97">
        <f t="shared" si="3992"/>
        <v>0</v>
      </c>
      <c r="J16952" s="96">
        <f>SUM(J16953:J16972)</f>
        <v>0</v>
      </c>
      <c r="K16952" s="96">
        <f>SUM(K16953:K16972)</f>
        <v>0</v>
      </c>
      <c r="L16952" s="97">
        <f t="shared" si="3993"/>
        <v>0</v>
      </c>
      <c r="M16952" s="96">
        <f>SUM(M16953:M16972)</f>
        <v>0</v>
      </c>
      <c r="N16952" s="96">
        <f>SUM(N16953:N16972)</f>
        <v>0</v>
      </c>
      <c r="O16952" s="82" t="s">
        <v>146</v>
      </c>
      <c r="P16952" s="35" t="s">
        <v>145</v>
      </c>
      <c r="R16952" s="352">
        <f>L17182-[1]გადასახდელები!L15572</f>
        <v>0</v>
      </c>
    </row>
    <row r="16953" spans="2:18" hidden="1">
      <c r="B16953" s="36" t="str">
        <f t="shared" si="3994"/>
        <v>b</v>
      </c>
      <c r="C16953" s="42">
        <v>6</v>
      </c>
      <c r="D16953" s="42"/>
      <c r="F16953" s="343" t="s">
        <v>683</v>
      </c>
      <c r="G16953" s="54" t="s">
        <v>315</v>
      </c>
      <c r="H16953" s="116"/>
      <c r="I16953" s="105">
        <f t="shared" si="3992"/>
        <v>0</v>
      </c>
      <c r="J16953" s="117"/>
      <c r="K16953" s="117"/>
      <c r="L16953" s="105">
        <f t="shared" si="3993"/>
        <v>0</v>
      </c>
      <c r="M16953" s="117"/>
      <c r="N16953" s="117"/>
      <c r="P16953" s="35" t="s">
        <v>145</v>
      </c>
      <c r="R16953" s="352">
        <f>L17183-[1]გადასახდელები!L15573</f>
        <v>0</v>
      </c>
    </row>
    <row r="16954" spans="2:18" hidden="1">
      <c r="B16954" s="36" t="str">
        <f t="shared" si="3994"/>
        <v>b</v>
      </c>
      <c r="C16954" s="42">
        <v>6</v>
      </c>
      <c r="D16954" s="42"/>
      <c r="F16954" s="343" t="s">
        <v>684</v>
      </c>
      <c r="G16954" s="54" t="s">
        <v>316</v>
      </c>
      <c r="H16954" s="116"/>
      <c r="I16954" s="105">
        <f t="shared" si="3992"/>
        <v>0</v>
      </c>
      <c r="J16954" s="117"/>
      <c r="K16954" s="117"/>
      <c r="L16954" s="105">
        <f t="shared" si="3993"/>
        <v>0</v>
      </c>
      <c r="M16954" s="117"/>
      <c r="N16954" s="117"/>
      <c r="P16954" s="35" t="s">
        <v>145</v>
      </c>
      <c r="R16954" s="352">
        <f>L17184-[1]გადასახდელები!L15574</f>
        <v>0</v>
      </c>
    </row>
    <row r="16955" spans="2:18" hidden="1">
      <c r="B16955" s="36" t="str">
        <f t="shared" si="3994"/>
        <v>b</v>
      </c>
      <c r="C16955" s="42">
        <v>6</v>
      </c>
      <c r="D16955" s="42"/>
      <c r="F16955" s="343" t="s">
        <v>588</v>
      </c>
      <c r="G16955" s="54" t="s">
        <v>317</v>
      </c>
      <c r="H16955" s="116"/>
      <c r="I16955" s="105">
        <f t="shared" si="3992"/>
        <v>0</v>
      </c>
      <c r="J16955" s="117"/>
      <c r="K16955" s="117"/>
      <c r="L16955" s="105">
        <f t="shared" si="3993"/>
        <v>0</v>
      </c>
      <c r="M16955" s="117"/>
      <c r="N16955" s="117"/>
      <c r="P16955" s="35" t="s">
        <v>145</v>
      </c>
      <c r="R16955" s="352">
        <f>L17185-[1]გადასახდელები!L15575</f>
        <v>0</v>
      </c>
    </row>
    <row r="16956" spans="2:18" hidden="1">
      <c r="B16956" s="36" t="str">
        <f t="shared" si="3994"/>
        <v>b</v>
      </c>
      <c r="C16956" s="42">
        <v>6</v>
      </c>
      <c r="D16956" s="42"/>
      <c r="F16956" s="343" t="s">
        <v>685</v>
      </c>
      <c r="G16956" s="54" t="s">
        <v>318</v>
      </c>
      <c r="H16956" s="116"/>
      <c r="I16956" s="105">
        <f t="shared" si="3992"/>
        <v>0</v>
      </c>
      <c r="J16956" s="117"/>
      <c r="K16956" s="117"/>
      <c r="L16956" s="105">
        <f t="shared" si="3993"/>
        <v>0</v>
      </c>
      <c r="M16956" s="117"/>
      <c r="N16956" s="117"/>
      <c r="P16956" s="35" t="s">
        <v>145</v>
      </c>
      <c r="R16956" s="352">
        <f>L17186-[1]გადასახდელები!L15576</f>
        <v>0</v>
      </c>
    </row>
    <row r="16957" spans="2:18" ht="30" hidden="1">
      <c r="B16957" s="36" t="str">
        <f t="shared" si="3994"/>
        <v>b</v>
      </c>
      <c r="C16957" s="42">
        <v>6</v>
      </c>
      <c r="D16957" s="42"/>
      <c r="F16957" s="343" t="s">
        <v>589</v>
      </c>
      <c r="G16957" s="54" t="s">
        <v>319</v>
      </c>
      <c r="H16957" s="116"/>
      <c r="I16957" s="105">
        <f t="shared" si="3992"/>
        <v>0</v>
      </c>
      <c r="J16957" s="117"/>
      <c r="K16957" s="117"/>
      <c r="L16957" s="105">
        <f t="shared" si="3993"/>
        <v>0</v>
      </c>
      <c r="M16957" s="117"/>
      <c r="N16957" s="117"/>
      <c r="P16957" s="35" t="s">
        <v>145</v>
      </c>
      <c r="R16957" s="352">
        <f>L17187-[1]გადასახდელები!L15577</f>
        <v>0</v>
      </c>
    </row>
    <row r="16958" spans="2:18" hidden="1">
      <c r="B16958" s="36" t="str">
        <f t="shared" si="3994"/>
        <v>b</v>
      </c>
      <c r="C16958" s="42">
        <v>6</v>
      </c>
      <c r="D16958" s="42"/>
      <c r="F16958" s="343" t="s">
        <v>686</v>
      </c>
      <c r="G16958" s="54" t="s">
        <v>320</v>
      </c>
      <c r="H16958" s="116"/>
      <c r="I16958" s="105">
        <f t="shared" si="3992"/>
        <v>0</v>
      </c>
      <c r="J16958" s="117"/>
      <c r="K16958" s="117"/>
      <c r="L16958" s="105">
        <f t="shared" si="3993"/>
        <v>0</v>
      </c>
      <c r="M16958" s="117"/>
      <c r="N16958" s="117"/>
      <c r="P16958" s="35" t="s">
        <v>145</v>
      </c>
      <c r="R16958" s="352">
        <f>L17188-[1]გადასახდელები!L15578</f>
        <v>0</v>
      </c>
    </row>
    <row r="16959" spans="2:18" hidden="1">
      <c r="B16959" s="36" t="str">
        <f t="shared" si="3994"/>
        <v>b</v>
      </c>
      <c r="C16959" s="42">
        <v>6</v>
      </c>
      <c r="D16959" s="42"/>
      <c r="F16959" s="343" t="s">
        <v>687</v>
      </c>
      <c r="G16959" s="54" t="s">
        <v>321</v>
      </c>
      <c r="H16959" s="116"/>
      <c r="I16959" s="105">
        <f t="shared" si="3992"/>
        <v>0</v>
      </c>
      <c r="J16959" s="117"/>
      <c r="K16959" s="117"/>
      <c r="L16959" s="105">
        <f t="shared" si="3993"/>
        <v>0</v>
      </c>
      <c r="M16959" s="117"/>
      <c r="N16959" s="117"/>
      <c r="P16959" s="35" t="s">
        <v>145</v>
      </c>
      <c r="R16959" s="352">
        <f>L17189-[1]გადასახდელები!L15579</f>
        <v>0</v>
      </c>
    </row>
    <row r="16960" spans="2:18" hidden="1">
      <c r="B16960" s="36" t="str">
        <f t="shared" si="3994"/>
        <v>b</v>
      </c>
      <c r="C16960" s="42">
        <v>6</v>
      </c>
      <c r="D16960" s="42"/>
      <c r="F16960" s="343" t="s">
        <v>590</v>
      </c>
      <c r="G16960" s="54" t="s">
        <v>322</v>
      </c>
      <c r="H16960" s="116"/>
      <c r="I16960" s="105">
        <f t="shared" si="3992"/>
        <v>0</v>
      </c>
      <c r="J16960" s="117"/>
      <c r="K16960" s="117"/>
      <c r="L16960" s="105">
        <f t="shared" si="3993"/>
        <v>0</v>
      </c>
      <c r="M16960" s="117"/>
      <c r="N16960" s="117"/>
      <c r="P16960" s="35" t="s">
        <v>145</v>
      </c>
      <c r="R16960" s="352">
        <f>L17190-[1]გადასახდელები!L15580</f>
        <v>0</v>
      </c>
    </row>
    <row r="16961" spans="2:18" hidden="1">
      <c r="B16961" s="36" t="str">
        <f t="shared" si="3994"/>
        <v>b</v>
      </c>
      <c r="C16961" s="42">
        <v>6</v>
      </c>
      <c r="D16961" s="42"/>
      <c r="F16961" s="343" t="s">
        <v>688</v>
      </c>
      <c r="G16961" s="54" t="s">
        <v>323</v>
      </c>
      <c r="H16961" s="116"/>
      <c r="I16961" s="105">
        <f t="shared" si="3992"/>
        <v>0</v>
      </c>
      <c r="J16961" s="117"/>
      <c r="K16961" s="117"/>
      <c r="L16961" s="105">
        <f t="shared" si="3993"/>
        <v>0</v>
      </c>
      <c r="M16961" s="117"/>
      <c r="N16961" s="117"/>
      <c r="P16961" s="35" t="s">
        <v>145</v>
      </c>
      <c r="R16961" s="352">
        <f>L17191-[1]გადასახდელები!L15581</f>
        <v>0</v>
      </c>
    </row>
    <row r="16962" spans="2:18" hidden="1">
      <c r="B16962" s="36" t="str">
        <f t="shared" si="3994"/>
        <v>b</v>
      </c>
      <c r="C16962" s="42">
        <v>6</v>
      </c>
      <c r="D16962" s="42"/>
      <c r="F16962" s="343" t="s">
        <v>689</v>
      </c>
      <c r="G16962" s="54" t="s">
        <v>324</v>
      </c>
      <c r="H16962" s="116"/>
      <c r="I16962" s="105">
        <f t="shared" si="3992"/>
        <v>0</v>
      </c>
      <c r="J16962" s="117"/>
      <c r="K16962" s="117"/>
      <c r="L16962" s="105">
        <f t="shared" si="3993"/>
        <v>0</v>
      </c>
      <c r="M16962" s="117"/>
      <c r="N16962" s="117"/>
      <c r="P16962" s="35" t="s">
        <v>145</v>
      </c>
      <c r="R16962" s="352">
        <f>L17192-[1]გადასახდელები!L15582</f>
        <v>0</v>
      </c>
    </row>
    <row r="16963" spans="2:18" hidden="1">
      <c r="B16963" s="36" t="str">
        <f t="shared" si="3994"/>
        <v>b</v>
      </c>
      <c r="C16963" s="42">
        <v>6</v>
      </c>
      <c r="D16963" s="42"/>
      <c r="F16963" s="343" t="s">
        <v>690</v>
      </c>
      <c r="G16963" s="54" t="s">
        <v>325</v>
      </c>
      <c r="H16963" s="116"/>
      <c r="I16963" s="105">
        <f t="shared" si="3992"/>
        <v>0</v>
      </c>
      <c r="J16963" s="117"/>
      <c r="K16963" s="117"/>
      <c r="L16963" s="105">
        <f t="shared" si="3993"/>
        <v>0</v>
      </c>
      <c r="M16963" s="117"/>
      <c r="N16963" s="117"/>
      <c r="P16963" s="35" t="s">
        <v>145</v>
      </c>
      <c r="R16963" s="352">
        <f>L17193-[1]გადასახდელები!L15583</f>
        <v>0</v>
      </c>
    </row>
    <row r="16964" spans="2:18" ht="30" hidden="1">
      <c r="B16964" s="36" t="str">
        <f t="shared" si="3994"/>
        <v>b</v>
      </c>
      <c r="C16964" s="42">
        <v>6</v>
      </c>
      <c r="D16964" s="42"/>
      <c r="F16964" s="343" t="s">
        <v>691</v>
      </c>
      <c r="G16964" s="54" t="s">
        <v>326</v>
      </c>
      <c r="H16964" s="116"/>
      <c r="I16964" s="105">
        <f t="shared" si="3992"/>
        <v>0</v>
      </c>
      <c r="J16964" s="117"/>
      <c r="K16964" s="117"/>
      <c r="L16964" s="105">
        <f t="shared" si="3993"/>
        <v>0</v>
      </c>
      <c r="M16964" s="117"/>
      <c r="N16964" s="117"/>
      <c r="P16964" s="35" t="s">
        <v>145</v>
      </c>
      <c r="R16964" s="352">
        <f>L17194-[1]გადასახდელები!L15584</f>
        <v>0</v>
      </c>
    </row>
    <row r="16965" spans="2:18" hidden="1">
      <c r="B16965" s="36" t="str">
        <f t="shared" si="3994"/>
        <v>b</v>
      </c>
      <c r="C16965" s="42">
        <v>6</v>
      </c>
      <c r="D16965" s="42"/>
      <c r="F16965" s="343" t="s">
        <v>692</v>
      </c>
      <c r="G16965" s="54" t="s">
        <v>327</v>
      </c>
      <c r="H16965" s="116"/>
      <c r="I16965" s="105">
        <f t="shared" si="3992"/>
        <v>0</v>
      </c>
      <c r="J16965" s="117"/>
      <c r="K16965" s="117"/>
      <c r="L16965" s="105">
        <f t="shared" si="3993"/>
        <v>0</v>
      </c>
      <c r="M16965" s="117"/>
      <c r="N16965" s="117"/>
      <c r="P16965" s="35" t="s">
        <v>145</v>
      </c>
      <c r="R16965" s="352">
        <f>L17195-[1]გადასახდელები!L15585</f>
        <v>0</v>
      </c>
    </row>
    <row r="16966" spans="2:18" hidden="1">
      <c r="B16966" s="36" t="str">
        <f t="shared" si="3994"/>
        <v>b</v>
      </c>
      <c r="C16966" s="42">
        <v>6</v>
      </c>
      <c r="D16966" s="42"/>
      <c r="F16966" s="343" t="s">
        <v>693</v>
      </c>
      <c r="G16966" s="54" t="s">
        <v>328</v>
      </c>
      <c r="H16966" s="116"/>
      <c r="I16966" s="105">
        <f t="shared" si="3992"/>
        <v>0</v>
      </c>
      <c r="J16966" s="117"/>
      <c r="K16966" s="117"/>
      <c r="L16966" s="105">
        <f t="shared" si="3993"/>
        <v>0</v>
      </c>
      <c r="M16966" s="117"/>
      <c r="N16966" s="117"/>
      <c r="P16966" s="35" t="s">
        <v>145</v>
      </c>
      <c r="R16966" s="352">
        <f>L17196-[1]გადასახდელები!L15586</f>
        <v>0</v>
      </c>
    </row>
    <row r="16967" spans="2:18" hidden="1">
      <c r="B16967" s="36" t="str">
        <f t="shared" si="3994"/>
        <v>b</v>
      </c>
      <c r="C16967" s="42">
        <v>6</v>
      </c>
      <c r="D16967" s="42"/>
      <c r="F16967" s="343" t="s">
        <v>694</v>
      </c>
      <c r="G16967" s="54" t="s">
        <v>329</v>
      </c>
      <c r="H16967" s="116"/>
      <c r="I16967" s="105">
        <f t="shared" si="3992"/>
        <v>0</v>
      </c>
      <c r="J16967" s="117"/>
      <c r="K16967" s="117"/>
      <c r="L16967" s="105">
        <f t="shared" si="3993"/>
        <v>0</v>
      </c>
      <c r="M16967" s="117"/>
      <c r="N16967" s="117"/>
      <c r="P16967" s="35" t="s">
        <v>145</v>
      </c>
      <c r="R16967" s="352">
        <f>L17197-[1]გადასახდელები!L15587</f>
        <v>0</v>
      </c>
    </row>
    <row r="16968" spans="2:18" hidden="1">
      <c r="B16968" s="36" t="str">
        <f t="shared" si="3994"/>
        <v>b</v>
      </c>
      <c r="C16968" s="42">
        <v>6</v>
      </c>
      <c r="D16968" s="42"/>
      <c r="F16968" s="343" t="s">
        <v>695</v>
      </c>
      <c r="G16968" s="54" t="s">
        <v>330</v>
      </c>
      <c r="H16968" s="116"/>
      <c r="I16968" s="105">
        <f t="shared" si="3992"/>
        <v>0</v>
      </c>
      <c r="J16968" s="117"/>
      <c r="K16968" s="117"/>
      <c r="L16968" s="105">
        <f t="shared" si="3993"/>
        <v>0</v>
      </c>
      <c r="M16968" s="117"/>
      <c r="N16968" s="117"/>
      <c r="P16968" s="35" t="s">
        <v>145</v>
      </c>
      <c r="R16968" s="352">
        <f>L17198-[1]გადასახდელები!L15588</f>
        <v>0</v>
      </c>
    </row>
    <row r="16969" spans="2:18" hidden="1">
      <c r="B16969" s="36" t="str">
        <f t="shared" si="3994"/>
        <v>b</v>
      </c>
      <c r="C16969" s="42">
        <v>6</v>
      </c>
      <c r="D16969" s="42"/>
      <c r="F16969" s="343" t="s">
        <v>696</v>
      </c>
      <c r="G16969" s="54" t="s">
        <v>331</v>
      </c>
      <c r="H16969" s="116"/>
      <c r="I16969" s="105">
        <f t="shared" si="3992"/>
        <v>0</v>
      </c>
      <c r="J16969" s="117"/>
      <c r="K16969" s="117"/>
      <c r="L16969" s="105">
        <f t="shared" si="3993"/>
        <v>0</v>
      </c>
      <c r="M16969" s="117"/>
      <c r="N16969" s="117"/>
      <c r="P16969" s="35" t="s">
        <v>145</v>
      </c>
      <c r="R16969" s="352">
        <f>L17199-[1]გადასახდელები!L15589</f>
        <v>0</v>
      </c>
    </row>
    <row r="16970" spans="2:18" ht="45" hidden="1">
      <c r="B16970" s="36" t="str">
        <f t="shared" si="3994"/>
        <v>b</v>
      </c>
      <c r="C16970" s="42">
        <v>6</v>
      </c>
      <c r="D16970" s="42"/>
      <c r="F16970" s="343" t="s">
        <v>697</v>
      </c>
      <c r="G16970" s="55" t="s">
        <v>332</v>
      </c>
      <c r="H16970" s="116"/>
      <c r="I16970" s="105">
        <f t="shared" si="3992"/>
        <v>0</v>
      </c>
      <c r="J16970" s="117"/>
      <c r="K16970" s="117"/>
      <c r="L16970" s="105">
        <f t="shared" si="3993"/>
        <v>0</v>
      </c>
      <c r="M16970" s="117"/>
      <c r="N16970" s="117"/>
      <c r="P16970" s="35" t="s">
        <v>145</v>
      </c>
      <c r="R16970" s="352">
        <f>L17200-[1]გადასახდელები!L15590</f>
        <v>0</v>
      </c>
    </row>
    <row r="16971" spans="2:18" hidden="1">
      <c r="B16971" s="36" t="str">
        <f t="shared" si="3994"/>
        <v>b</v>
      </c>
      <c r="C16971" s="42">
        <v>6</v>
      </c>
      <c r="D16971" s="42"/>
      <c r="F16971" s="343" t="s">
        <v>698</v>
      </c>
      <c r="G16971" s="54" t="s">
        <v>333</v>
      </c>
      <c r="H16971" s="116"/>
      <c r="I16971" s="105">
        <f t="shared" si="3992"/>
        <v>0</v>
      </c>
      <c r="J16971" s="117"/>
      <c r="K16971" s="117"/>
      <c r="L16971" s="105">
        <f t="shared" si="3993"/>
        <v>0</v>
      </c>
      <c r="M16971" s="117"/>
      <c r="N16971" s="117"/>
      <c r="P16971" s="35" t="s">
        <v>145</v>
      </c>
      <c r="R16971" s="352">
        <f>L17201-[1]გადასახდელები!L15591</f>
        <v>0</v>
      </c>
    </row>
    <row r="16972" spans="2:18" ht="45" hidden="1">
      <c r="B16972" s="36" t="str">
        <f t="shared" si="3994"/>
        <v>b</v>
      </c>
      <c r="C16972" s="42">
        <v>6</v>
      </c>
      <c r="D16972" s="42"/>
      <c r="F16972" s="343" t="s">
        <v>591</v>
      </c>
      <c r="G16972" s="54" t="s">
        <v>334</v>
      </c>
      <c r="H16972" s="116"/>
      <c r="I16972" s="105">
        <f t="shared" si="3992"/>
        <v>0</v>
      </c>
      <c r="J16972" s="117"/>
      <c r="K16972" s="117"/>
      <c r="L16972" s="105">
        <f t="shared" si="3993"/>
        <v>0</v>
      </c>
      <c r="M16972" s="117"/>
      <c r="N16972" s="117"/>
      <c r="P16972" s="35" t="s">
        <v>145</v>
      </c>
      <c r="R16972" s="352">
        <f>L17202-[1]გადასახდელები!L15592</f>
        <v>0</v>
      </c>
    </row>
    <row r="16973" spans="2:18" ht="20.25" hidden="1">
      <c r="B16973" s="36" t="str">
        <f t="shared" si="3994"/>
        <v>b</v>
      </c>
      <c r="C16973" s="42">
        <v>4</v>
      </c>
      <c r="D16973" s="42"/>
      <c r="F16973" s="342" t="s">
        <v>699</v>
      </c>
      <c r="G16973" s="47" t="s">
        <v>335</v>
      </c>
      <c r="H16973" s="93">
        <f>H16974+H16975</f>
        <v>0</v>
      </c>
      <c r="I16973" s="94">
        <f t="shared" si="3992"/>
        <v>0</v>
      </c>
      <c r="J16973" s="93">
        <f>J16974+J16975</f>
        <v>0</v>
      </c>
      <c r="K16973" s="93">
        <f>K16974+K16975</f>
        <v>0</v>
      </c>
      <c r="L16973" s="94">
        <f t="shared" si="3993"/>
        <v>0</v>
      </c>
      <c r="M16973" s="93">
        <f>M16974+M16975</f>
        <v>0</v>
      </c>
      <c r="N16973" s="93">
        <f>N16974+N16975</f>
        <v>0</v>
      </c>
      <c r="O16973" s="82" t="s">
        <v>146</v>
      </c>
      <c r="P16973" s="35" t="s">
        <v>145</v>
      </c>
      <c r="R16973" s="352">
        <f>L17203-[1]გადასახდელები!L15593</f>
        <v>0</v>
      </c>
    </row>
    <row r="16974" spans="2:18" ht="20.25" hidden="1">
      <c r="B16974" s="36" t="str">
        <f t="shared" si="3994"/>
        <v>b</v>
      </c>
      <c r="C16974" s="42">
        <v>5</v>
      </c>
      <c r="D16974" s="42"/>
      <c r="F16974" s="343" t="s">
        <v>700</v>
      </c>
      <c r="G16974" s="48" t="s">
        <v>336</v>
      </c>
      <c r="H16974" s="101"/>
      <c r="I16974" s="97">
        <f t="shared" si="3992"/>
        <v>0</v>
      </c>
      <c r="J16974" s="102"/>
      <c r="K16974" s="102"/>
      <c r="L16974" s="97">
        <f t="shared" si="3993"/>
        <v>0</v>
      </c>
      <c r="M16974" s="102"/>
      <c r="N16974" s="102"/>
      <c r="O16974" s="115"/>
      <c r="P16974" s="35" t="s">
        <v>145</v>
      </c>
      <c r="R16974" s="352">
        <f>L17204-[1]გადასახდელები!L15594</f>
        <v>0</v>
      </c>
    </row>
    <row r="16975" spans="2:18" ht="20.25" hidden="1">
      <c r="B16975" s="36" t="str">
        <f t="shared" si="3994"/>
        <v>b</v>
      </c>
      <c r="C16975" s="42">
        <v>5</v>
      </c>
      <c r="D16975" s="42"/>
      <c r="F16975" s="342" t="s">
        <v>701</v>
      </c>
      <c r="G16975" s="48" t="s">
        <v>337</v>
      </c>
      <c r="H16975" s="119">
        <f>H16976+H16977</f>
        <v>0</v>
      </c>
      <c r="I16975" s="105">
        <f t="shared" si="3992"/>
        <v>0</v>
      </c>
      <c r="J16975" s="119">
        <f>J16976+J16977</f>
        <v>0</v>
      </c>
      <c r="K16975" s="119">
        <f>K16976+K16977</f>
        <v>0</v>
      </c>
      <c r="L16975" s="105">
        <f t="shared" si="3993"/>
        <v>0</v>
      </c>
      <c r="M16975" s="119">
        <f>M16976+M16977</f>
        <v>0</v>
      </c>
      <c r="N16975" s="119">
        <f>N16976+N16977</f>
        <v>0</v>
      </c>
      <c r="O16975" s="82" t="s">
        <v>146</v>
      </c>
      <c r="P16975" s="35" t="s">
        <v>145</v>
      </c>
      <c r="R16975" s="352">
        <f>L17205-[1]გადასახდელები!L15595</f>
        <v>0</v>
      </c>
    </row>
    <row r="16976" spans="2:18" hidden="1">
      <c r="B16976" s="36" t="str">
        <f t="shared" si="3994"/>
        <v>b</v>
      </c>
      <c r="C16976" s="42">
        <v>6</v>
      </c>
      <c r="D16976" s="42"/>
      <c r="F16976" s="343" t="s">
        <v>702</v>
      </c>
      <c r="G16976" s="54" t="s">
        <v>338</v>
      </c>
      <c r="H16976" s="116"/>
      <c r="I16976" s="105">
        <f t="shared" si="3992"/>
        <v>0</v>
      </c>
      <c r="J16976" s="117"/>
      <c r="K16976" s="117"/>
      <c r="L16976" s="105">
        <f t="shared" si="3993"/>
        <v>0</v>
      </c>
      <c r="M16976" s="117"/>
      <c r="N16976" s="117"/>
      <c r="P16976" s="35" t="s">
        <v>145</v>
      </c>
      <c r="R16976" s="352">
        <f>L17206-[1]გადასახდელები!L15596</f>
        <v>0</v>
      </c>
    </row>
    <row r="16977" spans="2:18" hidden="1">
      <c r="B16977" s="36" t="str">
        <f t="shared" si="3994"/>
        <v>b</v>
      </c>
      <c r="C16977" s="42">
        <v>6</v>
      </c>
      <c r="D16977" s="42"/>
      <c r="F16977" s="343" t="s">
        <v>703</v>
      </c>
      <c r="G16977" s="54" t="s">
        <v>339</v>
      </c>
      <c r="H16977" s="116"/>
      <c r="I16977" s="105">
        <f t="shared" si="3992"/>
        <v>0</v>
      </c>
      <c r="J16977" s="117"/>
      <c r="K16977" s="117"/>
      <c r="L16977" s="105">
        <f t="shared" si="3993"/>
        <v>0</v>
      </c>
      <c r="M16977" s="117"/>
      <c r="N16977" s="117"/>
      <c r="P16977" s="35" t="s">
        <v>145</v>
      </c>
      <c r="R16977" s="352">
        <f>L17207-[1]გადასახდელები!L15597</f>
        <v>0</v>
      </c>
    </row>
    <row r="16978" spans="2:18" ht="20.25" hidden="1">
      <c r="B16978" s="36" t="str">
        <f t="shared" si="3994"/>
        <v>b</v>
      </c>
      <c r="C16978" s="42">
        <v>3</v>
      </c>
      <c r="D16978" s="42"/>
      <c r="F16978" s="342" t="s">
        <v>704</v>
      </c>
      <c r="G16978" s="51" t="s">
        <v>340</v>
      </c>
      <c r="H16978" s="89">
        <f>H16979+H16980</f>
        <v>0</v>
      </c>
      <c r="I16978" s="90">
        <f t="shared" si="3992"/>
        <v>0</v>
      </c>
      <c r="J16978" s="89">
        <f>J16979+J16980</f>
        <v>0</v>
      </c>
      <c r="K16978" s="89">
        <f>K16979+K16980</f>
        <v>0</v>
      </c>
      <c r="L16978" s="90">
        <f t="shared" si="3993"/>
        <v>0</v>
      </c>
      <c r="M16978" s="89">
        <f>M16979+M16980</f>
        <v>0</v>
      </c>
      <c r="N16978" s="89">
        <f>N16979+N16980</f>
        <v>0</v>
      </c>
      <c r="O16978" s="82" t="s">
        <v>146</v>
      </c>
      <c r="P16978" s="35" t="s">
        <v>145</v>
      </c>
      <c r="R16978" s="352">
        <f>L17208-[1]გადასახდელები!L15598</f>
        <v>0</v>
      </c>
    </row>
    <row r="16979" spans="2:18" hidden="1">
      <c r="B16979" s="36" t="str">
        <f t="shared" si="3994"/>
        <v>b</v>
      </c>
      <c r="C16979" s="42">
        <v>4</v>
      </c>
      <c r="D16979" s="42"/>
      <c r="F16979" s="343" t="s">
        <v>705</v>
      </c>
      <c r="G16979" s="47" t="s">
        <v>341</v>
      </c>
      <c r="H16979" s="103"/>
      <c r="I16979" s="94">
        <f t="shared" si="3992"/>
        <v>0</v>
      </c>
      <c r="J16979" s="104"/>
      <c r="K16979" s="104"/>
      <c r="L16979" s="94">
        <f t="shared" si="3993"/>
        <v>0</v>
      </c>
      <c r="M16979" s="104"/>
      <c r="N16979" s="104"/>
      <c r="P16979" s="35" t="s">
        <v>145</v>
      </c>
      <c r="R16979" s="352">
        <f>L17209-[1]გადასახდელები!L15599</f>
        <v>0</v>
      </c>
    </row>
    <row r="16980" spans="2:18" ht="20.25" hidden="1">
      <c r="B16980" s="36" t="str">
        <f t="shared" si="3994"/>
        <v>b</v>
      </c>
      <c r="C16980" s="42">
        <v>4</v>
      </c>
      <c r="D16980" s="42"/>
      <c r="F16980" s="342" t="s">
        <v>706</v>
      </c>
      <c r="G16980" s="47" t="s">
        <v>342</v>
      </c>
      <c r="H16980" s="93">
        <f>H16981+H16982+H16983+H16984</f>
        <v>0</v>
      </c>
      <c r="I16980" s="94">
        <f t="shared" si="3992"/>
        <v>0</v>
      </c>
      <c r="J16980" s="93">
        <f>J16981+J16982+J16983+J16984</f>
        <v>0</v>
      </c>
      <c r="K16980" s="93">
        <f>K16981+K16982+K16983+K16984</f>
        <v>0</v>
      </c>
      <c r="L16980" s="94">
        <f t="shared" si="3993"/>
        <v>0</v>
      </c>
      <c r="M16980" s="93">
        <f>M16981+M16982+M16983+M16984</f>
        <v>0</v>
      </c>
      <c r="N16980" s="93">
        <f>N16981+N16982+N16983+N16984</f>
        <v>0</v>
      </c>
      <c r="O16980" s="82" t="s">
        <v>146</v>
      </c>
      <c r="P16980" s="35" t="s">
        <v>145</v>
      </c>
      <c r="R16980" s="352">
        <f>L17210-[1]გადასახდელები!L15600</f>
        <v>0</v>
      </c>
    </row>
    <row r="16981" spans="2:18" hidden="1">
      <c r="B16981" s="36" t="str">
        <f t="shared" si="3994"/>
        <v>b</v>
      </c>
      <c r="C16981" s="42">
        <v>5</v>
      </c>
      <c r="D16981" s="42"/>
      <c r="F16981" s="343" t="s">
        <v>707</v>
      </c>
      <c r="G16981" s="48" t="s">
        <v>343</v>
      </c>
      <c r="H16981" s="101"/>
      <c r="I16981" s="97">
        <f t="shared" si="3992"/>
        <v>0</v>
      </c>
      <c r="J16981" s="102"/>
      <c r="K16981" s="102"/>
      <c r="L16981" s="97">
        <f t="shared" si="3993"/>
        <v>0</v>
      </c>
      <c r="M16981" s="102"/>
      <c r="N16981" s="102"/>
      <c r="P16981" s="35" t="s">
        <v>145</v>
      </c>
      <c r="R16981" s="352">
        <f>L17211-[1]გადასახდელები!L15601</f>
        <v>0</v>
      </c>
    </row>
    <row r="16982" spans="2:18" hidden="1">
      <c r="B16982" s="36" t="str">
        <f t="shared" si="3994"/>
        <v>b</v>
      </c>
      <c r="C16982" s="42">
        <v>5</v>
      </c>
      <c r="D16982" s="42"/>
      <c r="F16982" s="343" t="s">
        <v>708</v>
      </c>
      <c r="G16982" s="48" t="s">
        <v>344</v>
      </c>
      <c r="H16982" s="101"/>
      <c r="I16982" s="97">
        <f t="shared" si="3992"/>
        <v>0</v>
      </c>
      <c r="J16982" s="102"/>
      <c r="K16982" s="102"/>
      <c r="L16982" s="97">
        <f t="shared" si="3993"/>
        <v>0</v>
      </c>
      <c r="M16982" s="102"/>
      <c r="N16982" s="102"/>
      <c r="P16982" s="35" t="s">
        <v>145</v>
      </c>
      <c r="R16982" s="352">
        <f>L17212-[1]გადასახდელები!L15602</f>
        <v>0</v>
      </c>
    </row>
    <row r="16983" spans="2:18" hidden="1">
      <c r="B16983" s="36" t="str">
        <f t="shared" si="3994"/>
        <v>b</v>
      </c>
      <c r="C16983" s="42">
        <v>5</v>
      </c>
      <c r="D16983" s="42"/>
      <c r="F16983" s="343" t="s">
        <v>709</v>
      </c>
      <c r="G16983" s="48" t="s">
        <v>345</v>
      </c>
      <c r="H16983" s="101"/>
      <c r="I16983" s="97">
        <f t="shared" si="3992"/>
        <v>0</v>
      </c>
      <c r="J16983" s="102"/>
      <c r="K16983" s="102"/>
      <c r="L16983" s="97">
        <f t="shared" si="3993"/>
        <v>0</v>
      </c>
      <c r="M16983" s="102"/>
      <c r="N16983" s="102"/>
      <c r="P16983" s="35" t="s">
        <v>145</v>
      </c>
      <c r="R16983" s="352">
        <f>L17213-[1]გადასახდელები!L15603</f>
        <v>0</v>
      </c>
    </row>
    <row r="16984" spans="2:18" ht="30" hidden="1">
      <c r="B16984" s="36" t="str">
        <f t="shared" si="3994"/>
        <v>b</v>
      </c>
      <c r="C16984" s="42">
        <v>5</v>
      </c>
      <c r="D16984" s="42"/>
      <c r="F16984" s="343" t="s">
        <v>710</v>
      </c>
      <c r="G16984" s="48" t="s">
        <v>214</v>
      </c>
      <c r="H16984" s="101"/>
      <c r="I16984" s="97">
        <f t="shared" si="3992"/>
        <v>0</v>
      </c>
      <c r="J16984" s="102"/>
      <c r="K16984" s="102"/>
      <c r="L16984" s="97">
        <f t="shared" si="3993"/>
        <v>0</v>
      </c>
      <c r="M16984" s="102"/>
      <c r="N16984" s="102"/>
      <c r="P16984" s="35" t="s">
        <v>145</v>
      </c>
      <c r="R16984" s="352">
        <f>L17214-[1]გადასახდელები!L15604</f>
        <v>0</v>
      </c>
    </row>
    <row r="16985" spans="2:18" hidden="1">
      <c r="B16985" s="36" t="str">
        <f t="shared" si="3994"/>
        <v>b</v>
      </c>
      <c r="C16985" s="42">
        <v>3</v>
      </c>
      <c r="D16985" s="42"/>
      <c r="F16985" s="343" t="s">
        <v>711</v>
      </c>
      <c r="G16985" s="51" t="s">
        <v>346</v>
      </c>
      <c r="H16985" s="111"/>
      <c r="I16985" s="90">
        <f t="shared" si="3992"/>
        <v>0</v>
      </c>
      <c r="J16985" s="112"/>
      <c r="K16985" s="112"/>
      <c r="L16985" s="90">
        <f t="shared" si="3993"/>
        <v>0</v>
      </c>
      <c r="M16985" s="112"/>
      <c r="N16985" s="112"/>
      <c r="P16985" s="35" t="s">
        <v>145</v>
      </c>
      <c r="R16985" s="352">
        <f>L17215-[1]გადასახდელები!L15605</f>
        <v>0</v>
      </c>
    </row>
    <row r="16986" spans="2:18" ht="20.25" hidden="1">
      <c r="B16986" s="36" t="str">
        <f t="shared" si="3994"/>
        <v>b</v>
      </c>
      <c r="C16986" s="42">
        <v>3</v>
      </c>
      <c r="D16986" s="42"/>
      <c r="F16986" s="342" t="s">
        <v>712</v>
      </c>
      <c r="G16986" s="51" t="s">
        <v>347</v>
      </c>
      <c r="H16986" s="89">
        <f>H16987+H16988+H16989+H16992</f>
        <v>0</v>
      </c>
      <c r="I16986" s="90">
        <f t="shared" si="3992"/>
        <v>0</v>
      </c>
      <c r="J16986" s="89">
        <f>J16987+J16988+J16989+J16992</f>
        <v>0</v>
      </c>
      <c r="K16986" s="89">
        <f>K16987+K16988+K16989+K16992</f>
        <v>0</v>
      </c>
      <c r="L16986" s="90">
        <f t="shared" si="3993"/>
        <v>0</v>
      </c>
      <c r="M16986" s="89">
        <f>M16987+M16988+M16989+M16992</f>
        <v>0</v>
      </c>
      <c r="N16986" s="89">
        <f>N16987+N16988+N16989+N16992</f>
        <v>0</v>
      </c>
      <c r="O16986" s="82" t="s">
        <v>146</v>
      </c>
      <c r="P16986" s="35" t="s">
        <v>145</v>
      </c>
      <c r="R16986" s="352">
        <f>L17216-[1]გადასახდელები!L15606</f>
        <v>0</v>
      </c>
    </row>
    <row r="16987" spans="2:18" ht="20.25" hidden="1">
      <c r="B16987" s="36" t="str">
        <f t="shared" si="3994"/>
        <v>b</v>
      </c>
      <c r="C16987" s="42">
        <v>4</v>
      </c>
      <c r="D16987" s="42"/>
      <c r="F16987" s="343" t="s">
        <v>713</v>
      </c>
      <c r="G16987" s="47" t="s">
        <v>348</v>
      </c>
      <c r="H16987" s="103"/>
      <c r="I16987" s="94">
        <f t="shared" si="3992"/>
        <v>0</v>
      </c>
      <c r="J16987" s="104"/>
      <c r="K16987" s="104"/>
      <c r="L16987" s="94">
        <f t="shared" si="3993"/>
        <v>0</v>
      </c>
      <c r="M16987" s="104"/>
      <c r="N16987" s="104"/>
      <c r="O16987" s="115"/>
      <c r="P16987" s="35" t="s">
        <v>145</v>
      </c>
      <c r="R16987" s="352">
        <f>L17217-[1]გადასახდელები!L15607</f>
        <v>0</v>
      </c>
    </row>
    <row r="16988" spans="2:18" ht="20.25" hidden="1">
      <c r="B16988" s="36" t="str">
        <f t="shared" si="3994"/>
        <v>b</v>
      </c>
      <c r="C16988" s="42">
        <v>4</v>
      </c>
      <c r="D16988" s="42"/>
      <c r="F16988" s="343" t="s">
        <v>714</v>
      </c>
      <c r="G16988" s="47" t="s">
        <v>349</v>
      </c>
      <c r="H16988" s="103"/>
      <c r="I16988" s="94">
        <f t="shared" ref="I16988:I17023" si="3995">J16988+K16988</f>
        <v>0</v>
      </c>
      <c r="J16988" s="104"/>
      <c r="K16988" s="104"/>
      <c r="L16988" s="94">
        <f t="shared" ref="L16988:L17023" si="3996">M16988+N16988</f>
        <v>0</v>
      </c>
      <c r="M16988" s="104"/>
      <c r="N16988" s="104"/>
      <c r="O16988" s="115"/>
      <c r="P16988" s="35" t="s">
        <v>145</v>
      </c>
      <c r="R16988" s="352">
        <f>L17218-[1]გადასახდელები!L15608</f>
        <v>0</v>
      </c>
    </row>
    <row r="16989" spans="2:18" ht="20.25" hidden="1">
      <c r="B16989" s="36" t="str">
        <f t="shared" si="3994"/>
        <v>b</v>
      </c>
      <c r="C16989" s="42">
        <v>4</v>
      </c>
      <c r="D16989" s="42"/>
      <c r="F16989" s="342" t="s">
        <v>715</v>
      </c>
      <c r="G16989" s="47" t="s">
        <v>350</v>
      </c>
      <c r="H16989" s="93">
        <f>H16990+H16991</f>
        <v>0</v>
      </c>
      <c r="I16989" s="94">
        <f t="shared" si="3995"/>
        <v>0</v>
      </c>
      <c r="J16989" s="93">
        <f>J16990+J16991</f>
        <v>0</v>
      </c>
      <c r="K16989" s="93">
        <f>K16990+K16991</f>
        <v>0</v>
      </c>
      <c r="L16989" s="94">
        <f t="shared" si="3996"/>
        <v>0</v>
      </c>
      <c r="M16989" s="93">
        <f>M16990+M16991</f>
        <v>0</v>
      </c>
      <c r="N16989" s="93">
        <f>N16990+N16991</f>
        <v>0</v>
      </c>
      <c r="O16989" s="82" t="s">
        <v>146</v>
      </c>
      <c r="P16989" s="35" t="s">
        <v>145</v>
      </c>
      <c r="R16989" s="352">
        <f>L17219-[1]გადასახდელები!L15609</f>
        <v>0</v>
      </c>
    </row>
    <row r="16990" spans="2:18" ht="30" hidden="1">
      <c r="B16990" s="36" t="str">
        <f t="shared" si="3994"/>
        <v>b</v>
      </c>
      <c r="C16990" s="42">
        <v>5</v>
      </c>
      <c r="D16990" s="42"/>
      <c r="F16990" s="343" t="s">
        <v>716</v>
      </c>
      <c r="G16990" s="48" t="s">
        <v>351</v>
      </c>
      <c r="H16990" s="101"/>
      <c r="I16990" s="97">
        <f t="shared" si="3995"/>
        <v>0</v>
      </c>
      <c r="J16990" s="102"/>
      <c r="K16990" s="102"/>
      <c r="L16990" s="97">
        <f t="shared" si="3996"/>
        <v>0</v>
      </c>
      <c r="M16990" s="102"/>
      <c r="N16990" s="102"/>
      <c r="P16990" s="35" t="s">
        <v>145</v>
      </c>
      <c r="R16990" s="352">
        <f>L17220-[1]გადასახდელები!L15610</f>
        <v>0</v>
      </c>
    </row>
    <row r="16991" spans="2:18" hidden="1">
      <c r="B16991" s="36" t="str">
        <f t="shared" si="3994"/>
        <v>b</v>
      </c>
      <c r="C16991" s="42">
        <v>5</v>
      </c>
      <c r="D16991" s="42"/>
      <c r="F16991" s="343" t="s">
        <v>717</v>
      </c>
      <c r="G16991" s="48" t="s">
        <v>352</v>
      </c>
      <c r="H16991" s="101"/>
      <c r="I16991" s="97">
        <f t="shared" si="3995"/>
        <v>0</v>
      </c>
      <c r="J16991" s="102"/>
      <c r="K16991" s="102"/>
      <c r="L16991" s="97">
        <f t="shared" si="3996"/>
        <v>0</v>
      </c>
      <c r="M16991" s="102"/>
      <c r="N16991" s="102"/>
      <c r="P16991" s="35" t="s">
        <v>145</v>
      </c>
      <c r="R16991" s="352">
        <f>L17221-[1]გადასახდელები!L15611</f>
        <v>0</v>
      </c>
    </row>
    <row r="16992" spans="2:18" hidden="1">
      <c r="B16992" s="36" t="str">
        <f t="shared" si="3994"/>
        <v>b</v>
      </c>
      <c r="C16992" s="42">
        <v>4</v>
      </c>
      <c r="D16992" s="42"/>
      <c r="F16992" s="343" t="s">
        <v>718</v>
      </c>
      <c r="G16992" s="47" t="s">
        <v>353</v>
      </c>
      <c r="H16992" s="103"/>
      <c r="I16992" s="94">
        <f t="shared" si="3995"/>
        <v>0</v>
      </c>
      <c r="J16992" s="104"/>
      <c r="K16992" s="104"/>
      <c r="L16992" s="94">
        <f t="shared" si="3996"/>
        <v>0</v>
      </c>
      <c r="M16992" s="104"/>
      <c r="N16992" s="104"/>
      <c r="P16992" s="35" t="s">
        <v>145</v>
      </c>
      <c r="R16992" s="352">
        <f>L17222-[1]გადასახდელები!L15612</f>
        <v>0</v>
      </c>
    </row>
    <row r="16993" spans="2:18" ht="20.25" hidden="1">
      <c r="B16993" s="36" t="str">
        <f t="shared" si="3994"/>
        <v>b</v>
      </c>
      <c r="C16993" s="42">
        <v>2</v>
      </c>
      <c r="D16993" s="42"/>
      <c r="F16993" s="30"/>
      <c r="G16993" s="60" t="s">
        <v>354</v>
      </c>
      <c r="H16993" s="86">
        <f>H16994+H17001+H17008</f>
        <v>0</v>
      </c>
      <c r="I16993" s="87">
        <f t="shared" si="3995"/>
        <v>0</v>
      </c>
      <c r="J16993" s="88">
        <f>J16994+J17001+J17008</f>
        <v>0</v>
      </c>
      <c r="K16993" s="88">
        <f>K16994+K17001+K17008</f>
        <v>0</v>
      </c>
      <c r="L16993" s="87">
        <f t="shared" si="3996"/>
        <v>0</v>
      </c>
      <c r="M16993" s="88">
        <f>M16994+M17001+M17008</f>
        <v>0</v>
      </c>
      <c r="N16993" s="88">
        <f>N16994+N17001+N17008</f>
        <v>0</v>
      </c>
      <c r="O16993" s="82" t="s">
        <v>146</v>
      </c>
      <c r="R16993" s="352">
        <f>L17223-[1]გადასახდელები!L15613</f>
        <v>0</v>
      </c>
    </row>
    <row r="16994" spans="2:18" ht="20.25" hidden="1">
      <c r="B16994" s="36" t="str">
        <f t="shared" si="3994"/>
        <v>b</v>
      </c>
      <c r="C16994" s="42">
        <v>3</v>
      </c>
      <c r="D16994" s="42"/>
      <c r="F16994" s="31"/>
      <c r="G16994" s="51" t="s">
        <v>355</v>
      </c>
      <c r="H16994" s="120">
        <f>SUM(H16995:H17000)</f>
        <v>0</v>
      </c>
      <c r="I16994" s="118">
        <f t="shared" si="3995"/>
        <v>0</v>
      </c>
      <c r="J16994" s="121">
        <f>SUM(J16995:J17000)</f>
        <v>0</v>
      </c>
      <c r="K16994" s="121">
        <f>SUM(K16995:K17000)</f>
        <v>0</v>
      </c>
      <c r="L16994" s="118">
        <f t="shared" si="3996"/>
        <v>0</v>
      </c>
      <c r="M16994" s="121">
        <f>SUM(M16995:M17000)</f>
        <v>0</v>
      </c>
      <c r="N16994" s="121">
        <f>SUM(N16995:N17000)</f>
        <v>0</v>
      </c>
      <c r="O16994" s="82" t="s">
        <v>146</v>
      </c>
      <c r="R16994" s="352">
        <f>L17224-[1]გადასახდელები!L15614</f>
        <v>0</v>
      </c>
    </row>
    <row r="16995" spans="2:18" hidden="1">
      <c r="B16995" s="36" t="str">
        <f t="shared" si="3994"/>
        <v>b</v>
      </c>
      <c r="C16995" s="42">
        <v>4</v>
      </c>
      <c r="D16995" s="42"/>
      <c r="F16995" s="31"/>
      <c r="G16995" s="47" t="s">
        <v>356</v>
      </c>
      <c r="H16995" s="103"/>
      <c r="I16995" s="94">
        <f t="shared" si="3995"/>
        <v>0</v>
      </c>
      <c r="J16995" s="104"/>
      <c r="K16995" s="104"/>
      <c r="L16995" s="94">
        <f t="shared" si="3996"/>
        <v>0</v>
      </c>
      <c r="M16995" s="104"/>
      <c r="N16995" s="104"/>
      <c r="R16995" s="352">
        <f>L17225-[1]გადასახდელები!L15615</f>
        <v>0</v>
      </c>
    </row>
    <row r="16996" spans="2:18" hidden="1">
      <c r="B16996" s="36" t="str">
        <f t="shared" si="3994"/>
        <v>b</v>
      </c>
      <c r="C16996" s="42">
        <v>4</v>
      </c>
      <c r="D16996" s="42"/>
      <c r="F16996" s="31"/>
      <c r="G16996" s="47" t="s">
        <v>357</v>
      </c>
      <c r="H16996" s="103"/>
      <c r="I16996" s="94">
        <f t="shared" si="3995"/>
        <v>0</v>
      </c>
      <c r="J16996" s="104"/>
      <c r="K16996" s="104"/>
      <c r="L16996" s="94">
        <f t="shared" si="3996"/>
        <v>0</v>
      </c>
      <c r="M16996" s="104"/>
      <c r="N16996" s="104"/>
      <c r="R16996" s="352">
        <f>L17226-[1]გადასახდელები!L15616</f>
        <v>0</v>
      </c>
    </row>
    <row r="16997" spans="2:18" hidden="1">
      <c r="B16997" s="36" t="str">
        <f t="shared" si="3994"/>
        <v>b</v>
      </c>
      <c r="C16997" s="42">
        <v>4</v>
      </c>
      <c r="D16997" s="42"/>
      <c r="F16997" s="31"/>
      <c r="G16997" s="47" t="s">
        <v>212</v>
      </c>
      <c r="H16997" s="103"/>
      <c r="I16997" s="94">
        <f t="shared" si="3995"/>
        <v>0</v>
      </c>
      <c r="J16997" s="104"/>
      <c r="K16997" s="104"/>
      <c r="L16997" s="94">
        <f t="shared" si="3996"/>
        <v>0</v>
      </c>
      <c r="M16997" s="104"/>
      <c r="N16997" s="104"/>
      <c r="R16997" s="352">
        <f>L17227-[1]გადასახდელები!L15617</f>
        <v>0</v>
      </c>
    </row>
    <row r="16998" spans="2:18" hidden="1">
      <c r="B16998" s="36" t="str">
        <f t="shared" si="3994"/>
        <v>b</v>
      </c>
      <c r="C16998" s="42">
        <v>4</v>
      </c>
      <c r="D16998" s="42"/>
      <c r="F16998" s="31"/>
      <c r="G16998" s="47" t="s">
        <v>358</v>
      </c>
      <c r="H16998" s="103"/>
      <c r="I16998" s="94">
        <f t="shared" si="3995"/>
        <v>0</v>
      </c>
      <c r="J16998" s="104"/>
      <c r="K16998" s="104"/>
      <c r="L16998" s="94">
        <f t="shared" si="3996"/>
        <v>0</v>
      </c>
      <c r="M16998" s="104"/>
      <c r="N16998" s="104"/>
      <c r="R16998" s="352">
        <f>L17228-[1]გადასახდელები!L15618</f>
        <v>0</v>
      </c>
    </row>
    <row r="16999" spans="2:18" hidden="1">
      <c r="B16999" s="36" t="str">
        <f t="shared" si="3994"/>
        <v>b</v>
      </c>
      <c r="C16999" s="42">
        <v>4</v>
      </c>
      <c r="D16999" s="42"/>
      <c r="F16999" s="31"/>
      <c r="G16999" s="47" t="s">
        <v>359</v>
      </c>
      <c r="H16999" s="103"/>
      <c r="I16999" s="94">
        <f t="shared" si="3995"/>
        <v>0</v>
      </c>
      <c r="J16999" s="104"/>
      <c r="K16999" s="104"/>
      <c r="L16999" s="94">
        <f t="shared" si="3996"/>
        <v>0</v>
      </c>
      <c r="M16999" s="104"/>
      <c r="N16999" s="104"/>
      <c r="R16999" s="352">
        <f>L17229-[1]გადასახდელები!L15619</f>
        <v>0</v>
      </c>
    </row>
    <row r="17000" spans="2:18" hidden="1">
      <c r="B17000" s="36" t="str">
        <f t="shared" si="3994"/>
        <v>b</v>
      </c>
      <c r="C17000" s="42">
        <v>4</v>
      </c>
      <c r="D17000" s="42"/>
      <c r="F17000" s="31"/>
      <c r="G17000" s="47" t="s">
        <v>360</v>
      </c>
      <c r="H17000" s="103"/>
      <c r="I17000" s="94">
        <f t="shared" si="3995"/>
        <v>0</v>
      </c>
      <c r="J17000" s="104"/>
      <c r="K17000" s="104"/>
      <c r="L17000" s="94">
        <f t="shared" si="3996"/>
        <v>0</v>
      </c>
      <c r="M17000" s="104"/>
      <c r="N17000" s="104"/>
      <c r="R17000" s="352">
        <f>L17230-[1]გადასახდელები!L15620</f>
        <v>0</v>
      </c>
    </row>
    <row r="17001" spans="2:18" ht="20.25" hidden="1">
      <c r="B17001" s="36" t="str">
        <f t="shared" si="3994"/>
        <v>b</v>
      </c>
      <c r="C17001" s="42">
        <v>3</v>
      </c>
      <c r="D17001" s="42"/>
      <c r="F17001" s="31"/>
      <c r="G17001" s="51" t="s">
        <v>211</v>
      </c>
      <c r="H17001" s="120">
        <f>SUM(H17002:H17007)</f>
        <v>0</v>
      </c>
      <c r="I17001" s="118">
        <f t="shared" si="3995"/>
        <v>0</v>
      </c>
      <c r="J17001" s="121">
        <f>SUM(J17002:J17007)</f>
        <v>0</v>
      </c>
      <c r="K17001" s="121">
        <f>SUM(K17002:K17007)</f>
        <v>0</v>
      </c>
      <c r="L17001" s="118">
        <f t="shared" si="3996"/>
        <v>0</v>
      </c>
      <c r="M17001" s="121">
        <f>SUM(M17002:M17007)</f>
        <v>0</v>
      </c>
      <c r="N17001" s="121">
        <f>SUM(N17002:N17007)</f>
        <v>0</v>
      </c>
      <c r="O17001" s="82" t="s">
        <v>146</v>
      </c>
      <c r="R17001" s="352">
        <f>L17231-[1]გადასახდელები!L15621</f>
        <v>0</v>
      </c>
    </row>
    <row r="17002" spans="2:18" hidden="1">
      <c r="B17002" s="36" t="str">
        <f t="shared" si="3994"/>
        <v>b</v>
      </c>
      <c r="C17002" s="42">
        <v>4</v>
      </c>
      <c r="D17002" s="42"/>
      <c r="F17002" s="31"/>
      <c r="G17002" s="47" t="s">
        <v>356</v>
      </c>
      <c r="H17002" s="103"/>
      <c r="I17002" s="94">
        <f t="shared" si="3995"/>
        <v>0</v>
      </c>
      <c r="J17002" s="104"/>
      <c r="K17002" s="104"/>
      <c r="L17002" s="94">
        <f t="shared" si="3996"/>
        <v>0</v>
      </c>
      <c r="M17002" s="104"/>
      <c r="N17002" s="104"/>
      <c r="R17002" s="352">
        <f>L17232-[1]გადასახდელები!L15622</f>
        <v>0</v>
      </c>
    </row>
    <row r="17003" spans="2:18" hidden="1">
      <c r="B17003" s="36" t="str">
        <f t="shared" ref="B17003:B17025" si="3997">IF(H17003+I17003+L17003&gt;0,"a","b")</f>
        <v>b</v>
      </c>
      <c r="C17003" s="42">
        <v>4</v>
      </c>
      <c r="D17003" s="42"/>
      <c r="F17003" s="31"/>
      <c r="G17003" s="47" t="s">
        <v>357</v>
      </c>
      <c r="H17003" s="103"/>
      <c r="I17003" s="94">
        <f t="shared" si="3995"/>
        <v>0</v>
      </c>
      <c r="J17003" s="104"/>
      <c r="K17003" s="104"/>
      <c r="L17003" s="94">
        <f t="shared" si="3996"/>
        <v>0</v>
      </c>
      <c r="M17003" s="104"/>
      <c r="N17003" s="104"/>
      <c r="R17003" s="352">
        <f>L17233-[1]გადასახდელები!L15623</f>
        <v>0</v>
      </c>
    </row>
    <row r="17004" spans="2:18" hidden="1">
      <c r="B17004" s="36" t="str">
        <f t="shared" si="3997"/>
        <v>b</v>
      </c>
      <c r="C17004" s="42">
        <v>4</v>
      </c>
      <c r="D17004" s="42"/>
      <c r="F17004" s="31"/>
      <c r="G17004" s="47" t="s">
        <v>212</v>
      </c>
      <c r="H17004" s="103"/>
      <c r="I17004" s="94">
        <f t="shared" si="3995"/>
        <v>0</v>
      </c>
      <c r="J17004" s="104"/>
      <c r="K17004" s="104"/>
      <c r="L17004" s="94">
        <f t="shared" si="3996"/>
        <v>0</v>
      </c>
      <c r="M17004" s="104"/>
      <c r="N17004" s="104"/>
      <c r="R17004" s="352">
        <f>L17234-[1]გადასახდელები!L15624</f>
        <v>0</v>
      </c>
    </row>
    <row r="17005" spans="2:18" hidden="1">
      <c r="B17005" s="36" t="str">
        <f t="shared" si="3997"/>
        <v>b</v>
      </c>
      <c r="C17005" s="42">
        <v>4</v>
      </c>
      <c r="D17005" s="42"/>
      <c r="F17005" s="31"/>
      <c r="G17005" s="47" t="s">
        <v>361</v>
      </c>
      <c r="H17005" s="103"/>
      <c r="I17005" s="94">
        <f t="shared" si="3995"/>
        <v>0</v>
      </c>
      <c r="J17005" s="104"/>
      <c r="K17005" s="104"/>
      <c r="L17005" s="94">
        <f t="shared" si="3996"/>
        <v>0</v>
      </c>
      <c r="M17005" s="104"/>
      <c r="N17005" s="104"/>
      <c r="R17005" s="352">
        <f>L17235-[1]გადასახდელები!L15625</f>
        <v>0</v>
      </c>
    </row>
    <row r="17006" spans="2:18" hidden="1">
      <c r="B17006" s="36" t="str">
        <f t="shared" si="3997"/>
        <v>b</v>
      </c>
      <c r="C17006" s="42">
        <v>4</v>
      </c>
      <c r="D17006" s="42"/>
      <c r="F17006" s="31"/>
      <c r="G17006" s="47" t="s">
        <v>359</v>
      </c>
      <c r="H17006" s="103"/>
      <c r="I17006" s="94">
        <f t="shared" si="3995"/>
        <v>0</v>
      </c>
      <c r="J17006" s="104"/>
      <c r="K17006" s="104"/>
      <c r="L17006" s="94">
        <f t="shared" si="3996"/>
        <v>0</v>
      </c>
      <c r="M17006" s="104"/>
      <c r="N17006" s="104"/>
      <c r="R17006" s="352">
        <f>L17236-[1]გადასახდელები!L15626</f>
        <v>0</v>
      </c>
    </row>
    <row r="17007" spans="2:18" hidden="1">
      <c r="B17007" s="36" t="str">
        <f t="shared" si="3997"/>
        <v>b</v>
      </c>
      <c r="C17007" s="42">
        <v>4</v>
      </c>
      <c r="D17007" s="42"/>
      <c r="F17007" s="31"/>
      <c r="G17007" s="47" t="s">
        <v>360</v>
      </c>
      <c r="H17007" s="103"/>
      <c r="I17007" s="94">
        <f t="shared" si="3995"/>
        <v>0</v>
      </c>
      <c r="J17007" s="104"/>
      <c r="K17007" s="104"/>
      <c r="L17007" s="94">
        <f t="shared" si="3996"/>
        <v>0</v>
      </c>
      <c r="M17007" s="104"/>
      <c r="N17007" s="104"/>
      <c r="R17007" s="352">
        <f>L17237-[1]გადასახდელები!L15627</f>
        <v>0</v>
      </c>
    </row>
    <row r="17008" spans="2:18" ht="30" hidden="1">
      <c r="B17008" s="36" t="str">
        <f t="shared" si="3997"/>
        <v>b</v>
      </c>
      <c r="C17008" s="42">
        <v>3</v>
      </c>
      <c r="D17008" s="42"/>
      <c r="F17008" s="29"/>
      <c r="G17008" s="56" t="s">
        <v>213</v>
      </c>
      <c r="H17008" s="122"/>
      <c r="I17008" s="118">
        <f t="shared" si="3995"/>
        <v>0</v>
      </c>
      <c r="J17008" s="123"/>
      <c r="K17008" s="123"/>
      <c r="L17008" s="118">
        <f t="shared" si="3996"/>
        <v>0</v>
      </c>
      <c r="M17008" s="123"/>
      <c r="N17008" s="123"/>
      <c r="R17008" s="352">
        <f>L17238-[1]გადასახდელები!L15628</f>
        <v>0</v>
      </c>
    </row>
    <row r="17009" spans="2:18" ht="20.25" hidden="1">
      <c r="B17009" s="36" t="str">
        <f t="shared" si="3997"/>
        <v>b</v>
      </c>
      <c r="C17009" s="42">
        <v>2</v>
      </c>
      <c r="D17009" s="42"/>
      <c r="F17009" s="28"/>
      <c r="G17009" s="60" t="s">
        <v>362</v>
      </c>
      <c r="H17009" s="86">
        <f>H17010+H17018</f>
        <v>0</v>
      </c>
      <c r="I17009" s="87">
        <f t="shared" si="3995"/>
        <v>0</v>
      </c>
      <c r="J17009" s="88">
        <f>J17010+J17018</f>
        <v>0</v>
      </c>
      <c r="K17009" s="88">
        <f>K17010+K17018</f>
        <v>0</v>
      </c>
      <c r="L17009" s="87">
        <f t="shared" si="3996"/>
        <v>0</v>
      </c>
      <c r="M17009" s="88">
        <f>M17010+M17018</f>
        <v>0</v>
      </c>
      <c r="N17009" s="88">
        <f>N17010+N17018</f>
        <v>0</v>
      </c>
      <c r="O17009" s="82" t="s">
        <v>146</v>
      </c>
      <c r="R17009" s="352">
        <f>L17239-[1]გადასახდელები!L15629</f>
        <v>0</v>
      </c>
    </row>
    <row r="17010" spans="2:18" ht="20.25" hidden="1">
      <c r="B17010" s="36" t="str">
        <f t="shared" si="3997"/>
        <v>b</v>
      </c>
      <c r="C17010" s="42">
        <v>3</v>
      </c>
      <c r="D17010" s="42"/>
      <c r="F17010" s="29"/>
      <c r="G17010" s="51" t="s">
        <v>355</v>
      </c>
      <c r="H17010" s="120">
        <f>SUM(H17011:H17017)</f>
        <v>0</v>
      </c>
      <c r="I17010" s="118">
        <f t="shared" si="3995"/>
        <v>0</v>
      </c>
      <c r="J17010" s="121">
        <f>SUM(J17011:J17017)</f>
        <v>0</v>
      </c>
      <c r="K17010" s="121">
        <f>SUM(K17011:K17017)</f>
        <v>0</v>
      </c>
      <c r="L17010" s="118">
        <f t="shared" si="3996"/>
        <v>0</v>
      </c>
      <c r="M17010" s="121">
        <f>SUM(M17011:M17017)</f>
        <v>0</v>
      </c>
      <c r="N17010" s="121">
        <f>SUM(N17011:N17017)</f>
        <v>0</v>
      </c>
      <c r="O17010" s="82" t="s">
        <v>146</v>
      </c>
      <c r="R17010" s="352">
        <f>L17240-[1]გადასახდელები!L15630</f>
        <v>0</v>
      </c>
    </row>
    <row r="17011" spans="2:18" hidden="1">
      <c r="B17011" s="36" t="str">
        <f t="shared" si="3997"/>
        <v>b</v>
      </c>
      <c r="C17011" s="42">
        <v>4</v>
      </c>
      <c r="D17011" s="42"/>
      <c r="F17011" s="29"/>
      <c r="G17011" s="47" t="s">
        <v>363</v>
      </c>
      <c r="H17011" s="103"/>
      <c r="I17011" s="94">
        <f t="shared" si="3995"/>
        <v>0</v>
      </c>
      <c r="J17011" s="104"/>
      <c r="K17011" s="104"/>
      <c r="L17011" s="94">
        <f t="shared" si="3996"/>
        <v>0</v>
      </c>
      <c r="M17011" s="104"/>
      <c r="N17011" s="104"/>
      <c r="R17011" s="352">
        <f>L17241-[1]გადასახდელები!L15631</f>
        <v>0</v>
      </c>
    </row>
    <row r="17012" spans="2:18" hidden="1">
      <c r="B17012" s="36" t="str">
        <f t="shared" si="3997"/>
        <v>b</v>
      </c>
      <c r="C17012" s="42">
        <v>4</v>
      </c>
      <c r="D17012" s="42"/>
      <c r="F17012" s="29"/>
      <c r="G17012" s="47" t="s">
        <v>210</v>
      </c>
      <c r="H17012" s="103"/>
      <c r="I17012" s="94">
        <f t="shared" si="3995"/>
        <v>0</v>
      </c>
      <c r="J17012" s="104"/>
      <c r="K17012" s="104"/>
      <c r="L17012" s="94">
        <f t="shared" si="3996"/>
        <v>0</v>
      </c>
      <c r="M17012" s="104"/>
      <c r="N17012" s="104"/>
      <c r="R17012" s="352">
        <f>L17242-[1]გადასახდელები!L15632</f>
        <v>0</v>
      </c>
    </row>
    <row r="17013" spans="2:18" hidden="1">
      <c r="B17013" s="36" t="str">
        <f t="shared" si="3997"/>
        <v>b</v>
      </c>
      <c r="C17013" s="42">
        <v>4</v>
      </c>
      <c r="D17013" s="42"/>
      <c r="F17013" s="29"/>
      <c r="G17013" s="47" t="s">
        <v>357</v>
      </c>
      <c r="H17013" s="103"/>
      <c r="I17013" s="94">
        <f t="shared" si="3995"/>
        <v>0</v>
      </c>
      <c r="J17013" s="104"/>
      <c r="K17013" s="104"/>
      <c r="L17013" s="94">
        <f t="shared" si="3996"/>
        <v>0</v>
      </c>
      <c r="M17013" s="104"/>
      <c r="N17013" s="104"/>
      <c r="R17013" s="352">
        <f>L17243-[1]გადასახდელები!L15633</f>
        <v>0</v>
      </c>
    </row>
    <row r="17014" spans="2:18" ht="45" hidden="1">
      <c r="B17014" s="36" t="str">
        <f t="shared" si="3997"/>
        <v>b</v>
      </c>
      <c r="C17014" s="42">
        <v>4</v>
      </c>
      <c r="D17014" s="42"/>
      <c r="F17014" s="29"/>
      <c r="G17014" s="47" t="s">
        <v>364</v>
      </c>
      <c r="H17014" s="103"/>
      <c r="I17014" s="94">
        <f t="shared" si="3995"/>
        <v>0</v>
      </c>
      <c r="J17014" s="104"/>
      <c r="K17014" s="104"/>
      <c r="L17014" s="94">
        <f t="shared" si="3996"/>
        <v>0</v>
      </c>
      <c r="M17014" s="104"/>
      <c r="N17014" s="104"/>
      <c r="R17014" s="352">
        <f>L17244-[1]გადასახდელები!L15634</f>
        <v>0</v>
      </c>
    </row>
    <row r="17015" spans="2:18" hidden="1">
      <c r="B17015" s="36" t="str">
        <f t="shared" si="3997"/>
        <v>b</v>
      </c>
      <c r="C17015" s="42">
        <v>4</v>
      </c>
      <c r="D17015" s="42"/>
      <c r="F17015" s="29"/>
      <c r="G17015" s="47" t="s">
        <v>358</v>
      </c>
      <c r="H17015" s="103"/>
      <c r="I17015" s="94">
        <f t="shared" si="3995"/>
        <v>0</v>
      </c>
      <c r="J17015" s="104"/>
      <c r="K17015" s="104"/>
      <c r="L17015" s="94">
        <f t="shared" si="3996"/>
        <v>0</v>
      </c>
      <c r="M17015" s="104"/>
      <c r="N17015" s="104"/>
      <c r="R17015" s="352">
        <f>L17245-[1]გადასახდელები!L15635</f>
        <v>0</v>
      </c>
    </row>
    <row r="17016" spans="2:18" hidden="1">
      <c r="B17016" s="36" t="str">
        <f t="shared" si="3997"/>
        <v>b</v>
      </c>
      <c r="C17016" s="42">
        <v>4</v>
      </c>
      <c r="D17016" s="42"/>
      <c r="F17016" s="29"/>
      <c r="G17016" s="47" t="s">
        <v>359</v>
      </c>
      <c r="H17016" s="103"/>
      <c r="I17016" s="94">
        <f t="shared" si="3995"/>
        <v>0</v>
      </c>
      <c r="J17016" s="104"/>
      <c r="K17016" s="104"/>
      <c r="L17016" s="94">
        <f t="shared" si="3996"/>
        <v>0</v>
      </c>
      <c r="M17016" s="104"/>
      <c r="N17016" s="104"/>
      <c r="R17016" s="352">
        <f>L17246-[1]გადასახდელები!L15636</f>
        <v>0</v>
      </c>
    </row>
    <row r="17017" spans="2:18" hidden="1">
      <c r="B17017" s="36" t="str">
        <f t="shared" si="3997"/>
        <v>b</v>
      </c>
      <c r="C17017" s="42">
        <v>4</v>
      </c>
      <c r="D17017" s="42"/>
      <c r="F17017" s="29"/>
      <c r="G17017" s="47" t="s">
        <v>365</v>
      </c>
      <c r="H17017" s="122"/>
      <c r="I17017" s="94">
        <f t="shared" si="3995"/>
        <v>0</v>
      </c>
      <c r="J17017" s="123"/>
      <c r="K17017" s="123"/>
      <c r="L17017" s="94">
        <f t="shared" si="3996"/>
        <v>0</v>
      </c>
      <c r="M17017" s="123"/>
      <c r="N17017" s="123"/>
      <c r="R17017" s="352">
        <f>L17247-[1]გადასახდელები!L15637</f>
        <v>0</v>
      </c>
    </row>
    <row r="17018" spans="2:18" ht="20.25" hidden="1">
      <c r="B17018" s="36" t="str">
        <f t="shared" si="3997"/>
        <v>b</v>
      </c>
      <c r="C17018" s="42">
        <v>3</v>
      </c>
      <c r="D17018" s="42"/>
      <c r="F17018" s="29"/>
      <c r="G17018" s="51" t="s">
        <v>211</v>
      </c>
      <c r="H17018" s="120">
        <f>SUM(H17019:H17025)</f>
        <v>0</v>
      </c>
      <c r="I17018" s="118">
        <f t="shared" si="3995"/>
        <v>0</v>
      </c>
      <c r="J17018" s="121">
        <f>SUM(J17019:J17025)</f>
        <v>0</v>
      </c>
      <c r="K17018" s="121">
        <f>SUM(K17019:K17025)</f>
        <v>0</v>
      </c>
      <c r="L17018" s="118">
        <f t="shared" si="3996"/>
        <v>0</v>
      </c>
      <c r="M17018" s="121">
        <f>SUM(M17019:M17025)</f>
        <v>0</v>
      </c>
      <c r="N17018" s="121">
        <f>SUM(N17019:N17025)</f>
        <v>0</v>
      </c>
      <c r="O17018" s="82" t="s">
        <v>146</v>
      </c>
      <c r="R17018" s="352">
        <f>L17248-[1]გადასახდელები!L15638</f>
        <v>0</v>
      </c>
    </row>
    <row r="17019" spans="2:18" hidden="1">
      <c r="B17019" s="36" t="str">
        <f t="shared" si="3997"/>
        <v>b</v>
      </c>
      <c r="C17019" s="42">
        <v>4</v>
      </c>
      <c r="D17019" s="42"/>
      <c r="F17019" s="29"/>
      <c r="G17019" s="47" t="s">
        <v>363</v>
      </c>
      <c r="H17019" s="103"/>
      <c r="I17019" s="94">
        <f t="shared" si="3995"/>
        <v>0</v>
      </c>
      <c r="J17019" s="104"/>
      <c r="K17019" s="104"/>
      <c r="L17019" s="94">
        <f t="shared" si="3996"/>
        <v>0</v>
      </c>
      <c r="M17019" s="104"/>
      <c r="N17019" s="104"/>
      <c r="R17019" s="352">
        <f>L17249-[1]გადასახდელები!L15639</f>
        <v>0</v>
      </c>
    </row>
    <row r="17020" spans="2:18" hidden="1">
      <c r="B17020" s="36" t="str">
        <f t="shared" si="3997"/>
        <v>b</v>
      </c>
      <c r="C17020" s="42">
        <v>4</v>
      </c>
      <c r="D17020" s="42"/>
      <c r="F17020" s="29"/>
      <c r="G17020" s="47" t="s">
        <v>210</v>
      </c>
      <c r="H17020" s="103"/>
      <c r="I17020" s="94">
        <f t="shared" si="3995"/>
        <v>0</v>
      </c>
      <c r="J17020" s="104"/>
      <c r="K17020" s="104"/>
      <c r="L17020" s="94">
        <f t="shared" si="3996"/>
        <v>0</v>
      </c>
      <c r="M17020" s="104"/>
      <c r="N17020" s="104"/>
      <c r="R17020" s="352">
        <f>L17250-[1]გადასახდელები!L15640</f>
        <v>0</v>
      </c>
    </row>
    <row r="17021" spans="2:18" hidden="1">
      <c r="B17021" s="36" t="str">
        <f t="shared" si="3997"/>
        <v>b</v>
      </c>
      <c r="C17021" s="42">
        <v>4</v>
      </c>
      <c r="D17021" s="42"/>
      <c r="F17021" s="29"/>
      <c r="G17021" s="47" t="s">
        <v>357</v>
      </c>
      <c r="H17021" s="103"/>
      <c r="I17021" s="94">
        <f t="shared" si="3995"/>
        <v>0</v>
      </c>
      <c r="J17021" s="104"/>
      <c r="K17021" s="104"/>
      <c r="L17021" s="94">
        <f t="shared" si="3996"/>
        <v>0</v>
      </c>
      <c r="M17021" s="104"/>
      <c r="N17021" s="104"/>
      <c r="R17021" s="352">
        <f>L17251-[1]გადასახდელები!L15641</f>
        <v>0</v>
      </c>
    </row>
    <row r="17022" spans="2:18" ht="45" hidden="1">
      <c r="B17022" s="36" t="str">
        <f t="shared" si="3997"/>
        <v>b</v>
      </c>
      <c r="C17022" s="42">
        <v>4</v>
      </c>
      <c r="D17022" s="42"/>
      <c r="F17022" s="29"/>
      <c r="G17022" s="47" t="s">
        <v>364</v>
      </c>
      <c r="H17022" s="103"/>
      <c r="I17022" s="94">
        <f t="shared" si="3995"/>
        <v>0</v>
      </c>
      <c r="J17022" s="104"/>
      <c r="K17022" s="104"/>
      <c r="L17022" s="94">
        <f t="shared" si="3996"/>
        <v>0</v>
      </c>
      <c r="M17022" s="104"/>
      <c r="N17022" s="104"/>
      <c r="R17022" s="352">
        <f>L17252-[1]გადასახდელები!L15642</f>
        <v>0</v>
      </c>
    </row>
    <row r="17023" spans="2:18" hidden="1">
      <c r="B17023" s="36" t="str">
        <f t="shared" si="3997"/>
        <v>b</v>
      </c>
      <c r="C17023" s="42">
        <v>4</v>
      </c>
      <c r="D17023" s="42"/>
      <c r="F17023" s="29"/>
      <c r="G17023" s="47" t="s">
        <v>366</v>
      </c>
      <c r="H17023" s="103"/>
      <c r="I17023" s="94">
        <f t="shared" si="3995"/>
        <v>0</v>
      </c>
      <c r="J17023" s="104"/>
      <c r="K17023" s="104"/>
      <c r="L17023" s="94">
        <f t="shared" si="3996"/>
        <v>0</v>
      </c>
      <c r="M17023" s="104"/>
      <c r="N17023" s="104"/>
      <c r="R17023" s="352">
        <f>L17253-[1]გადასახდელები!L15643</f>
        <v>0</v>
      </c>
    </row>
    <row r="17024" spans="2:18" hidden="1">
      <c r="B17024" s="36" t="str">
        <f t="shared" si="3997"/>
        <v>b</v>
      </c>
      <c r="C17024" s="42">
        <v>4</v>
      </c>
      <c r="D17024" s="42"/>
      <c r="F17024" s="29"/>
      <c r="G17024" s="47" t="s">
        <v>359</v>
      </c>
      <c r="H17024" s="103"/>
      <c r="I17024" s="94">
        <f>J17024+K17024</f>
        <v>0</v>
      </c>
      <c r="J17024" s="104"/>
      <c r="K17024" s="104"/>
      <c r="L17024" s="94">
        <f>M17024+N17024</f>
        <v>0</v>
      </c>
      <c r="M17024" s="104"/>
      <c r="N17024" s="104"/>
      <c r="R17024" s="352">
        <f>L17254-[1]გადასახდელები!L15644</f>
        <v>0</v>
      </c>
    </row>
    <row r="17025" spans="2:18" hidden="1">
      <c r="B17025" s="36" t="str">
        <f t="shared" si="3997"/>
        <v>b</v>
      </c>
      <c r="C17025" s="42">
        <v>4</v>
      </c>
      <c r="D17025" s="42"/>
      <c r="F17025" s="29"/>
      <c r="G17025" s="47" t="s">
        <v>365</v>
      </c>
      <c r="H17025" s="103"/>
      <c r="I17025" s="94">
        <f>J17025+K17025</f>
        <v>0</v>
      </c>
      <c r="J17025" s="104"/>
      <c r="K17025" s="104"/>
      <c r="L17025" s="94">
        <f>M17025+N17025</f>
        <v>0</v>
      </c>
      <c r="M17025" s="104"/>
      <c r="N17025" s="104"/>
      <c r="R17025" s="352">
        <f>L17255-[1]გადასახდელები!L15645</f>
        <v>0</v>
      </c>
    </row>
    <row r="17026" spans="2:18" ht="20.25" hidden="1" thickBot="1">
      <c r="B17026" s="36" t="str">
        <f t="shared" ref="B17026:B17089" si="3998">IF(H17256+I17256+L17256&gt;0,"a","b")</f>
        <v>b</v>
      </c>
      <c r="C17026" s="42">
        <v>1</v>
      </c>
      <c r="D17026" s="42"/>
      <c r="E17026" s="24"/>
      <c r="F17026" s="32" t="s">
        <v>725</v>
      </c>
      <c r="G17026" s="326"/>
      <c r="H17026" s="79">
        <f>H17028+H17160+H17223+H17239</f>
        <v>0</v>
      </c>
      <c r="I17026" s="80">
        <f t="shared" ref="I17026" si="3999">J17026+K17026</f>
        <v>0</v>
      </c>
      <c r="J17026" s="81">
        <f>J17028+J17160+J17223+J17239</f>
        <v>0</v>
      </c>
      <c r="K17026" s="81">
        <f>K17028+K17160+K17223+K17239</f>
        <v>0</v>
      </c>
      <c r="L17026" s="80">
        <f t="shared" ref="L17026:L17089" si="4000">M17026+N17026</f>
        <v>0</v>
      </c>
      <c r="M17026" s="81">
        <f>M17028+M17160+M17223+M17239</f>
        <v>0</v>
      </c>
      <c r="N17026" s="81">
        <f>N17028+N17160+N17223+N17239</f>
        <v>0</v>
      </c>
      <c r="O17026" s="82" t="s">
        <v>146</v>
      </c>
      <c r="P17026" s="43">
        <v>1</v>
      </c>
      <c r="R17026" s="352">
        <f>L17256-[1]გადასახდელები!L15646</f>
        <v>0</v>
      </c>
    </row>
    <row r="17027" spans="2:18" hidden="1">
      <c r="B17027" s="36" t="str">
        <f t="shared" si="3998"/>
        <v>b</v>
      </c>
      <c r="C17027" s="42">
        <v>2</v>
      </c>
      <c r="D17027" s="42"/>
      <c r="F17027" s="26"/>
      <c r="G17027" s="46" t="s">
        <v>162</v>
      </c>
      <c r="H17027" s="83"/>
      <c r="I17027" s="84">
        <f t="shared" ref="I17027:I17058" si="4001">J17027+K17027</f>
        <v>0</v>
      </c>
      <c r="J17027" s="83"/>
      <c r="K17027" s="83"/>
      <c r="L17027" s="84">
        <f t="shared" si="4000"/>
        <v>0</v>
      </c>
      <c r="M17027" s="85"/>
      <c r="N17027" s="85"/>
      <c r="R17027" s="352">
        <f>L17257-[1]გადასახდელები!L15647</f>
        <v>0</v>
      </c>
    </row>
    <row r="17028" spans="2:18" ht="19.5" hidden="1">
      <c r="B17028" s="36" t="str">
        <f t="shared" si="3998"/>
        <v>b</v>
      </c>
      <c r="C17028" s="42">
        <v>2</v>
      </c>
      <c r="D17028" s="42"/>
      <c r="E17028" s="24"/>
      <c r="F17028" s="341" t="s">
        <v>524</v>
      </c>
      <c r="G17028" s="58" t="s">
        <v>163</v>
      </c>
      <c r="H17028" s="86">
        <f>H17029+H17040+H17108+H17116+H17117+H17127+H17137</f>
        <v>0</v>
      </c>
      <c r="I17028" s="87">
        <f t="shared" si="4001"/>
        <v>0</v>
      </c>
      <c r="J17028" s="86">
        <f>J17029+J17040+J17108+J17116+J17117+J17127+J17137+J17107</f>
        <v>0</v>
      </c>
      <c r="K17028" s="86">
        <f>K17029+K17040+K17108+K17116+K17117+K17127+K17137</f>
        <v>0</v>
      </c>
      <c r="L17028" s="87">
        <f t="shared" si="4000"/>
        <v>0</v>
      </c>
      <c r="M17028" s="88">
        <f>M17029+M17040+M17108+M17116+M17117+M17127+M17137+M17107</f>
        <v>0</v>
      </c>
      <c r="N17028" s="88">
        <f>N17029+N17040+N17108+N17116+N17117+N17127+N17137</f>
        <v>0</v>
      </c>
      <c r="O17028" s="82" t="s">
        <v>146</v>
      </c>
      <c r="R17028" s="352">
        <f>L17258-[1]გადასახდელები!L15648</f>
        <v>0</v>
      </c>
    </row>
    <row r="17029" spans="2:18" ht="20.25" hidden="1">
      <c r="B17029" s="36" t="str">
        <f t="shared" si="3998"/>
        <v>b</v>
      </c>
      <c r="C17029" s="42">
        <v>31</v>
      </c>
      <c r="D17029" s="42"/>
      <c r="F17029" s="341" t="s">
        <v>525</v>
      </c>
      <c r="G17029" s="57" t="s">
        <v>164</v>
      </c>
      <c r="H17029" s="89">
        <f>H17030+H17039</f>
        <v>0</v>
      </c>
      <c r="I17029" s="90">
        <f t="shared" si="4001"/>
        <v>0</v>
      </c>
      <c r="J17029" s="89">
        <f>J17030+J17039</f>
        <v>0</v>
      </c>
      <c r="K17029" s="89">
        <f>K17030+K17039</f>
        <v>0</v>
      </c>
      <c r="L17029" s="90">
        <f t="shared" si="4000"/>
        <v>0</v>
      </c>
      <c r="M17029" s="92">
        <f>M17030+M17039</f>
        <v>0</v>
      </c>
      <c r="N17029" s="92">
        <f>N17030+N17039</f>
        <v>0</v>
      </c>
      <c r="O17029" s="82" t="s">
        <v>146</v>
      </c>
      <c r="R17029" s="352">
        <f>L17259-[1]გადასახდელები!L15649</f>
        <v>0</v>
      </c>
    </row>
    <row r="17030" spans="2:18" ht="20.25" hidden="1">
      <c r="B17030" s="36" t="str">
        <f t="shared" si="3998"/>
        <v>b</v>
      </c>
      <c r="C17030" s="42">
        <v>4</v>
      </c>
      <c r="D17030" s="42"/>
      <c r="F17030" s="341" t="s">
        <v>526</v>
      </c>
      <c r="G17030" s="47" t="s">
        <v>165</v>
      </c>
      <c r="H17030" s="93">
        <f>H17031+H17038</f>
        <v>0</v>
      </c>
      <c r="I17030" s="94">
        <f t="shared" si="4001"/>
        <v>0</v>
      </c>
      <c r="J17030" s="93">
        <f>J17031+J17038</f>
        <v>0</v>
      </c>
      <c r="K17030" s="93">
        <f>K17031+K17038</f>
        <v>0</v>
      </c>
      <c r="L17030" s="94">
        <f t="shared" si="4000"/>
        <v>0</v>
      </c>
      <c r="M17030" s="95">
        <f>M17031+M17038</f>
        <v>0</v>
      </c>
      <c r="N17030" s="95">
        <f>N17031+N17038</f>
        <v>0</v>
      </c>
      <c r="O17030" s="82" t="s">
        <v>146</v>
      </c>
      <c r="R17030" s="352">
        <f>L17260-[1]გადასახდელები!L15650</f>
        <v>0</v>
      </c>
    </row>
    <row r="17031" spans="2:18" ht="20.25" hidden="1">
      <c r="B17031" s="36" t="str">
        <f t="shared" si="3998"/>
        <v>b</v>
      </c>
      <c r="C17031" s="42">
        <v>5</v>
      </c>
      <c r="D17031" s="42"/>
      <c r="F17031" s="342" t="s">
        <v>527</v>
      </c>
      <c r="G17031" s="48" t="s">
        <v>166</v>
      </c>
      <c r="H17031" s="96">
        <f>SUM(H17032:H17037)</f>
        <v>0</v>
      </c>
      <c r="I17031" s="97">
        <f t="shared" si="4001"/>
        <v>0</v>
      </c>
      <c r="J17031" s="96">
        <f>SUM(J17032:J17037)</f>
        <v>0</v>
      </c>
      <c r="K17031" s="96">
        <f>SUM(K17032:K17037)</f>
        <v>0</v>
      </c>
      <c r="L17031" s="97">
        <f t="shared" si="4000"/>
        <v>0</v>
      </c>
      <c r="M17031" s="98">
        <f>SUM(M17032:M17037)</f>
        <v>0</v>
      </c>
      <c r="N17031" s="98">
        <f>SUM(N17032:N17037)</f>
        <v>0</v>
      </c>
      <c r="O17031" s="82" t="s">
        <v>146</v>
      </c>
      <c r="R17031" s="352">
        <f>L17261-[1]გადასახდელები!L15651</f>
        <v>0</v>
      </c>
    </row>
    <row r="17032" spans="2:18" hidden="1">
      <c r="B17032" s="36" t="str">
        <f t="shared" si="3998"/>
        <v>b</v>
      </c>
      <c r="C17032" s="42">
        <v>6</v>
      </c>
      <c r="D17032" s="42"/>
      <c r="F17032" s="343" t="s">
        <v>528</v>
      </c>
      <c r="G17032" s="45" t="s">
        <v>167</v>
      </c>
      <c r="H17032" s="99"/>
      <c r="I17032" s="91">
        <f t="shared" si="4001"/>
        <v>0</v>
      </c>
      <c r="J17032" s="99"/>
      <c r="K17032" s="99"/>
      <c r="L17032" s="91">
        <f t="shared" si="4000"/>
        <v>0</v>
      </c>
      <c r="M17032" s="100"/>
      <c r="N17032" s="100"/>
      <c r="R17032" s="352">
        <f>L17262-[1]გადასახდელები!L15652</f>
        <v>0</v>
      </c>
    </row>
    <row r="17033" spans="2:18" hidden="1">
      <c r="B17033" s="36" t="str">
        <f t="shared" si="3998"/>
        <v>b</v>
      </c>
      <c r="C17033" s="42">
        <v>6</v>
      </c>
      <c r="D17033" s="42"/>
      <c r="F17033" s="343" t="s">
        <v>592</v>
      </c>
      <c r="G17033" s="45" t="s">
        <v>168</v>
      </c>
      <c r="H17033" s="99"/>
      <c r="I17033" s="91">
        <f t="shared" si="4001"/>
        <v>0</v>
      </c>
      <c r="J17033" s="99"/>
      <c r="K17033" s="99"/>
      <c r="L17033" s="91">
        <f t="shared" si="4000"/>
        <v>0</v>
      </c>
      <c r="M17033" s="100"/>
      <c r="N17033" s="100"/>
      <c r="R17033" s="352">
        <f>L17263-[1]გადასახდელები!L15653</f>
        <v>0</v>
      </c>
    </row>
    <row r="17034" spans="2:18" hidden="1">
      <c r="B17034" s="36" t="str">
        <f t="shared" si="3998"/>
        <v>b</v>
      </c>
      <c r="C17034" s="42">
        <v>6</v>
      </c>
      <c r="D17034" s="42"/>
      <c r="F17034" s="343" t="s">
        <v>529</v>
      </c>
      <c r="G17034" s="45" t="s">
        <v>169</v>
      </c>
      <c r="H17034" s="99"/>
      <c r="I17034" s="91">
        <f t="shared" si="4001"/>
        <v>0</v>
      </c>
      <c r="J17034" s="99"/>
      <c r="K17034" s="99"/>
      <c r="L17034" s="91">
        <f t="shared" si="4000"/>
        <v>0</v>
      </c>
      <c r="M17034" s="100"/>
      <c r="N17034" s="100"/>
      <c r="R17034" s="352">
        <f>L17264-[1]გადასახდელები!L15654</f>
        <v>0</v>
      </c>
    </row>
    <row r="17035" spans="2:18" hidden="1">
      <c r="B17035" s="36" t="str">
        <f t="shared" si="3998"/>
        <v>b</v>
      </c>
      <c r="C17035" s="42">
        <v>6</v>
      </c>
      <c r="D17035" s="42"/>
      <c r="F17035" s="343" t="s">
        <v>593</v>
      </c>
      <c r="G17035" s="45" t="s">
        <v>170</v>
      </c>
      <c r="H17035" s="99"/>
      <c r="I17035" s="91">
        <f t="shared" si="4001"/>
        <v>0</v>
      </c>
      <c r="J17035" s="99"/>
      <c r="K17035" s="99"/>
      <c r="L17035" s="91">
        <f t="shared" si="4000"/>
        <v>0</v>
      </c>
      <c r="M17035" s="100"/>
      <c r="N17035" s="100"/>
      <c r="R17035" s="352">
        <f>L17265-[1]გადასახდელები!L15655</f>
        <v>0</v>
      </c>
    </row>
    <row r="17036" spans="2:18" hidden="1">
      <c r="B17036" s="36" t="str">
        <f t="shared" si="3998"/>
        <v>b</v>
      </c>
      <c r="C17036" s="42">
        <v>6</v>
      </c>
      <c r="D17036" s="42"/>
      <c r="F17036" s="343" t="s">
        <v>594</v>
      </c>
      <c r="G17036" s="45" t="s">
        <v>171</v>
      </c>
      <c r="H17036" s="99"/>
      <c r="I17036" s="91">
        <f t="shared" si="4001"/>
        <v>0</v>
      </c>
      <c r="J17036" s="99"/>
      <c r="K17036" s="99"/>
      <c r="L17036" s="91">
        <f t="shared" si="4000"/>
        <v>0</v>
      </c>
      <c r="M17036" s="100"/>
      <c r="N17036" s="100"/>
      <c r="R17036" s="352">
        <f>L17266-[1]გადასახდელები!L15656</f>
        <v>0</v>
      </c>
    </row>
    <row r="17037" spans="2:18" hidden="1">
      <c r="B17037" s="36" t="str">
        <f t="shared" si="3998"/>
        <v>b</v>
      </c>
      <c r="C17037" s="42">
        <v>6</v>
      </c>
      <c r="D17037" s="42"/>
      <c r="F17037" s="343" t="s">
        <v>595</v>
      </c>
      <c r="G17037" s="45" t="s">
        <v>172</v>
      </c>
      <c r="H17037" s="99"/>
      <c r="I17037" s="91">
        <f t="shared" si="4001"/>
        <v>0</v>
      </c>
      <c r="J17037" s="99"/>
      <c r="K17037" s="99"/>
      <c r="L17037" s="91">
        <f t="shared" si="4000"/>
        <v>0</v>
      </c>
      <c r="M17037" s="100"/>
      <c r="N17037" s="100"/>
      <c r="R17037" s="352">
        <f>L17267-[1]გადასახდელები!L15657</f>
        <v>0</v>
      </c>
    </row>
    <row r="17038" spans="2:18" hidden="1">
      <c r="B17038" s="36" t="str">
        <f t="shared" si="3998"/>
        <v>b</v>
      </c>
      <c r="C17038" s="42">
        <v>5</v>
      </c>
      <c r="D17038" s="42"/>
      <c r="F17038" s="343" t="s">
        <v>596</v>
      </c>
      <c r="G17038" s="48" t="s">
        <v>173</v>
      </c>
      <c r="H17038" s="101"/>
      <c r="I17038" s="97">
        <f t="shared" si="4001"/>
        <v>0</v>
      </c>
      <c r="J17038" s="101"/>
      <c r="K17038" s="101"/>
      <c r="L17038" s="97">
        <f t="shared" si="4000"/>
        <v>0</v>
      </c>
      <c r="M17038" s="102"/>
      <c r="N17038" s="102"/>
      <c r="R17038" s="352">
        <f>L17268-[1]გადასახდელები!L15658</f>
        <v>0</v>
      </c>
    </row>
    <row r="17039" spans="2:18" hidden="1">
      <c r="B17039" s="36" t="str">
        <f t="shared" si="3998"/>
        <v>b</v>
      </c>
      <c r="C17039" s="42">
        <v>4</v>
      </c>
      <c r="D17039" s="42"/>
      <c r="F17039" s="343" t="s">
        <v>597</v>
      </c>
      <c r="G17039" s="47" t="s">
        <v>174</v>
      </c>
      <c r="H17039" s="103"/>
      <c r="I17039" s="94">
        <f t="shared" si="4001"/>
        <v>0</v>
      </c>
      <c r="J17039" s="103"/>
      <c r="K17039" s="103"/>
      <c r="L17039" s="94">
        <f t="shared" si="4000"/>
        <v>0</v>
      </c>
      <c r="M17039" s="104"/>
      <c r="N17039" s="104"/>
      <c r="R17039" s="352">
        <f>L17269-[1]გადასახდელები!L15659</f>
        <v>0</v>
      </c>
    </row>
    <row r="17040" spans="2:18" ht="20.25" hidden="1">
      <c r="B17040" s="36" t="str">
        <f t="shared" si="3998"/>
        <v>b</v>
      </c>
      <c r="C17040" s="42">
        <v>3</v>
      </c>
      <c r="D17040" s="42"/>
      <c r="F17040" s="342" t="s">
        <v>530</v>
      </c>
      <c r="G17040" s="57" t="s">
        <v>175</v>
      </c>
      <c r="H17040" s="89">
        <f>H17041+H17042+H17045+H17081+H17082+H17083+H17084+H17085+H17092+H17093</f>
        <v>0</v>
      </c>
      <c r="I17040" s="90">
        <f t="shared" si="4001"/>
        <v>0</v>
      </c>
      <c r="J17040" s="89">
        <f>J17041+J17042+J17045+J17081+J17082+J17083+J17084+J17085+J17092+J17093</f>
        <v>0</v>
      </c>
      <c r="K17040" s="89">
        <f>K17041+K17042+K17045+K17081+K17082+K17083+K17084+K17085+K17092+K17093</f>
        <v>0</v>
      </c>
      <c r="L17040" s="90">
        <f t="shared" si="4000"/>
        <v>0</v>
      </c>
      <c r="M17040" s="92">
        <f>M17041+M17042+M17045+M17081+M17082+M17083+M17084+M17085+M17092+M17093</f>
        <v>0</v>
      </c>
      <c r="N17040" s="92">
        <f>N17041+N17042+N17045+N17081+N17082+N17083+N17084+N17085+N17092+N17093</f>
        <v>0</v>
      </c>
      <c r="O17040" s="82" t="s">
        <v>146</v>
      </c>
      <c r="R17040" s="352">
        <f>L17270-[1]გადასახდელები!L15660</f>
        <v>0</v>
      </c>
    </row>
    <row r="17041" spans="2:18" hidden="1">
      <c r="B17041" s="36" t="str">
        <f t="shared" si="3998"/>
        <v>b</v>
      </c>
      <c r="C17041" s="42">
        <v>4</v>
      </c>
      <c r="D17041" s="42"/>
      <c r="F17041" s="343" t="s">
        <v>531</v>
      </c>
      <c r="G17041" s="47" t="s">
        <v>176</v>
      </c>
      <c r="H17041" s="103"/>
      <c r="I17041" s="94">
        <f t="shared" si="4001"/>
        <v>0</v>
      </c>
      <c r="J17041" s="103"/>
      <c r="K17041" s="103"/>
      <c r="L17041" s="94">
        <f t="shared" si="4000"/>
        <v>0</v>
      </c>
      <c r="M17041" s="104"/>
      <c r="N17041" s="104"/>
      <c r="R17041" s="352">
        <f>L17271-[1]გადასახდელები!L15661</f>
        <v>0</v>
      </c>
    </row>
    <row r="17042" spans="2:18" ht="20.25" hidden="1">
      <c r="B17042" s="36" t="str">
        <f t="shared" si="3998"/>
        <v>b</v>
      </c>
      <c r="C17042" s="42">
        <v>4</v>
      </c>
      <c r="D17042" s="42"/>
      <c r="F17042" s="342" t="s">
        <v>532</v>
      </c>
      <c r="G17042" s="47" t="s">
        <v>177</v>
      </c>
      <c r="H17042" s="93">
        <f>SUM(H17043:H17044)</f>
        <v>0</v>
      </c>
      <c r="I17042" s="94">
        <f t="shared" si="4001"/>
        <v>0</v>
      </c>
      <c r="J17042" s="93">
        <f>SUM(J17043:J17044)</f>
        <v>0</v>
      </c>
      <c r="K17042" s="93">
        <f>SUM(K17043:K17044)</f>
        <v>0</v>
      </c>
      <c r="L17042" s="94">
        <f t="shared" si="4000"/>
        <v>0</v>
      </c>
      <c r="M17042" s="95">
        <f>SUM(M17043:M17044)</f>
        <v>0</v>
      </c>
      <c r="N17042" s="95">
        <f>SUM(N17043:N17044)</f>
        <v>0</v>
      </c>
      <c r="O17042" s="82" t="s">
        <v>146</v>
      </c>
      <c r="R17042" s="352">
        <f>L17272-[1]გადასახდელები!L15662</f>
        <v>0</v>
      </c>
    </row>
    <row r="17043" spans="2:18" hidden="1">
      <c r="B17043" s="36" t="str">
        <f t="shared" si="3998"/>
        <v>b</v>
      </c>
      <c r="C17043" s="42">
        <v>5</v>
      </c>
      <c r="D17043" s="42"/>
      <c r="F17043" s="343" t="s">
        <v>533</v>
      </c>
      <c r="G17043" s="48" t="s">
        <v>178</v>
      </c>
      <c r="H17043" s="101"/>
      <c r="I17043" s="97">
        <f t="shared" si="4001"/>
        <v>0</v>
      </c>
      <c r="J17043" s="101"/>
      <c r="K17043" s="101"/>
      <c r="L17043" s="97">
        <f t="shared" si="4000"/>
        <v>0</v>
      </c>
      <c r="M17043" s="102"/>
      <c r="N17043" s="102"/>
      <c r="R17043" s="352">
        <f>L17273-[1]გადასახდელები!L15663</f>
        <v>0</v>
      </c>
    </row>
    <row r="17044" spans="2:18" hidden="1">
      <c r="B17044" s="36" t="str">
        <f t="shared" si="3998"/>
        <v>b</v>
      </c>
      <c r="C17044" s="42">
        <v>5</v>
      </c>
      <c r="D17044" s="42"/>
      <c r="F17044" s="343" t="s">
        <v>598</v>
      </c>
      <c r="G17044" s="48" t="s">
        <v>179</v>
      </c>
      <c r="H17044" s="101"/>
      <c r="I17044" s="97">
        <f t="shared" si="4001"/>
        <v>0</v>
      </c>
      <c r="J17044" s="101"/>
      <c r="K17044" s="101"/>
      <c r="L17044" s="97">
        <f t="shared" si="4000"/>
        <v>0</v>
      </c>
      <c r="M17044" s="102"/>
      <c r="N17044" s="102"/>
      <c r="R17044" s="352">
        <f>L17274-[1]გადასახდელები!L15664</f>
        <v>0</v>
      </c>
    </row>
    <row r="17045" spans="2:18" ht="20.25" hidden="1">
      <c r="B17045" s="36" t="str">
        <f t="shared" si="3998"/>
        <v>b</v>
      </c>
      <c r="C17045" s="42">
        <v>4</v>
      </c>
      <c r="D17045" s="42"/>
      <c r="F17045" s="342" t="s">
        <v>534</v>
      </c>
      <c r="G17045" s="47" t="s">
        <v>180</v>
      </c>
      <c r="H17045" s="93">
        <f>H17046+H17047+H17048+H17049+H17061+H17065+H17066+H17067+H17068+H17069+H17070+H17071+H17079+H17080</f>
        <v>0</v>
      </c>
      <c r="I17045" s="94">
        <f t="shared" si="4001"/>
        <v>0</v>
      </c>
      <c r="J17045" s="93">
        <f>J17046+J17047+J17048+J17049+J17061+J17065+J17066+J17067+J17068+J17069+J17070+J17071+J17079+J17080</f>
        <v>0</v>
      </c>
      <c r="K17045" s="93">
        <f>K17046+K17047+K17048+K17049+K17061+K17065+K17066+K17067+K17068+K17069+K17070+K17071+K17079+K17080</f>
        <v>0</v>
      </c>
      <c r="L17045" s="94">
        <f t="shared" si="4000"/>
        <v>0</v>
      </c>
      <c r="M17045" s="95">
        <f>M17046+M17047+M17048+M17049+M17061+M17065+M17066+M17067+M17068+M17069+M17070+M17071+M17079+M17080</f>
        <v>0</v>
      </c>
      <c r="N17045" s="95">
        <f>N17046+N17047+N17048+N17049+N17061+N17065+N17066+N17067+N17068+N17069+N17070+N17071+N17079+N17080</f>
        <v>0</v>
      </c>
      <c r="O17045" s="82" t="s">
        <v>146</v>
      </c>
      <c r="R17045" s="352">
        <f>L17275-[1]გადასახდელები!L15665</f>
        <v>0</v>
      </c>
    </row>
    <row r="17046" spans="2:18" ht="60" hidden="1">
      <c r="B17046" s="36" t="str">
        <f t="shared" si="3998"/>
        <v>b</v>
      </c>
      <c r="C17046" s="42">
        <v>5</v>
      </c>
      <c r="D17046" s="42"/>
      <c r="F17046" s="343" t="s">
        <v>535</v>
      </c>
      <c r="G17046" s="48" t="s">
        <v>229</v>
      </c>
      <c r="H17046" s="101"/>
      <c r="I17046" s="97">
        <f t="shared" si="4001"/>
        <v>0</v>
      </c>
      <c r="J17046" s="101"/>
      <c r="K17046" s="101"/>
      <c r="L17046" s="97">
        <f t="shared" si="4000"/>
        <v>0</v>
      </c>
      <c r="M17046" s="102"/>
      <c r="N17046" s="102"/>
      <c r="R17046" s="352">
        <f>L17276-[1]გადასახდელები!L15666</f>
        <v>0</v>
      </c>
    </row>
    <row r="17047" spans="2:18" ht="30" hidden="1">
      <c r="B17047" s="36" t="str">
        <f t="shared" si="3998"/>
        <v>b</v>
      </c>
      <c r="C17047" s="42">
        <v>5</v>
      </c>
      <c r="D17047" s="42"/>
      <c r="F17047" s="343" t="s">
        <v>599</v>
      </c>
      <c r="G17047" s="49" t="s">
        <v>196</v>
      </c>
      <c r="H17047" s="101"/>
      <c r="I17047" s="97">
        <f t="shared" si="4001"/>
        <v>0</v>
      </c>
      <c r="J17047" s="101"/>
      <c r="K17047" s="101"/>
      <c r="L17047" s="97">
        <f t="shared" si="4000"/>
        <v>0</v>
      </c>
      <c r="M17047" s="102"/>
      <c r="N17047" s="102"/>
      <c r="R17047" s="352">
        <f>L17277-[1]გადასახდელები!L15667</f>
        <v>0</v>
      </c>
    </row>
    <row r="17048" spans="2:18" ht="75" hidden="1">
      <c r="B17048" s="36" t="str">
        <f t="shared" si="3998"/>
        <v>b</v>
      </c>
      <c r="C17048" s="42">
        <v>5</v>
      </c>
      <c r="D17048" s="42"/>
      <c r="F17048" s="343" t="s">
        <v>536</v>
      </c>
      <c r="G17048" s="49" t="s">
        <v>230</v>
      </c>
      <c r="H17048" s="101"/>
      <c r="I17048" s="97">
        <f t="shared" si="4001"/>
        <v>0</v>
      </c>
      <c r="J17048" s="101"/>
      <c r="K17048" s="101"/>
      <c r="L17048" s="97">
        <f t="shared" si="4000"/>
        <v>0</v>
      </c>
      <c r="M17048" s="102"/>
      <c r="N17048" s="102"/>
      <c r="R17048" s="352">
        <f>L17278-[1]გადასახდელები!L15668</f>
        <v>0</v>
      </c>
    </row>
    <row r="17049" spans="2:18" ht="30" hidden="1">
      <c r="B17049" s="36" t="str">
        <f t="shared" si="3998"/>
        <v>b</v>
      </c>
      <c r="C17049" s="42">
        <v>5</v>
      </c>
      <c r="D17049" s="42"/>
      <c r="F17049" s="342" t="s">
        <v>537</v>
      </c>
      <c r="G17049" s="48" t="s">
        <v>195</v>
      </c>
      <c r="H17049" s="96">
        <f>SUM(H17050:H17060)</f>
        <v>0</v>
      </c>
      <c r="I17049" s="97">
        <f t="shared" si="4001"/>
        <v>0</v>
      </c>
      <c r="J17049" s="96">
        <f>SUM(J17050:J17060)</f>
        <v>0</v>
      </c>
      <c r="K17049" s="96">
        <f>SUM(K17050:K17060)</f>
        <v>0</v>
      </c>
      <c r="L17049" s="97">
        <f t="shared" si="4000"/>
        <v>0</v>
      </c>
      <c r="M17049" s="98">
        <f>SUM(M17050:M17060)</f>
        <v>0</v>
      </c>
      <c r="N17049" s="98">
        <f>SUM(N17050:N17060)</f>
        <v>0</v>
      </c>
      <c r="O17049" s="82" t="s">
        <v>146</v>
      </c>
      <c r="R17049" s="352">
        <f>L17279-[1]გადასახდელები!L15669</f>
        <v>0</v>
      </c>
    </row>
    <row r="17050" spans="2:18" hidden="1">
      <c r="B17050" s="36" t="str">
        <f t="shared" si="3998"/>
        <v>b</v>
      </c>
      <c r="C17050" s="42">
        <v>6</v>
      </c>
      <c r="D17050" s="42"/>
      <c r="F17050" s="343" t="s">
        <v>600</v>
      </c>
      <c r="G17050" s="45" t="s">
        <v>181</v>
      </c>
      <c r="H17050" s="106"/>
      <c r="I17050" s="105">
        <f t="shared" si="4001"/>
        <v>0</v>
      </c>
      <c r="J17050" s="106"/>
      <c r="K17050" s="106"/>
      <c r="L17050" s="105">
        <f t="shared" si="4000"/>
        <v>0</v>
      </c>
      <c r="M17050" s="107"/>
      <c r="N17050" s="107"/>
      <c r="R17050" s="352">
        <f>L17280-[1]გადასახდელები!L15670</f>
        <v>0</v>
      </c>
    </row>
    <row r="17051" spans="2:18" hidden="1">
      <c r="B17051" s="36" t="str">
        <f t="shared" si="3998"/>
        <v>b</v>
      </c>
      <c r="C17051" s="42">
        <v>6</v>
      </c>
      <c r="D17051" s="42"/>
      <c r="F17051" s="343" t="s">
        <v>601</v>
      </c>
      <c r="G17051" s="45" t="s">
        <v>182</v>
      </c>
      <c r="H17051" s="106"/>
      <c r="I17051" s="105">
        <f t="shared" si="4001"/>
        <v>0</v>
      </c>
      <c r="J17051" s="106"/>
      <c r="K17051" s="106"/>
      <c r="L17051" s="105">
        <f t="shared" si="4000"/>
        <v>0</v>
      </c>
      <c r="M17051" s="107"/>
      <c r="N17051" s="107"/>
      <c r="R17051" s="352">
        <f>L17281-[1]გადასახდელები!L15671</f>
        <v>0</v>
      </c>
    </row>
    <row r="17052" spans="2:18" hidden="1">
      <c r="B17052" s="36" t="str">
        <f t="shared" si="3998"/>
        <v>b</v>
      </c>
      <c r="C17052" s="42">
        <v>6</v>
      </c>
      <c r="D17052" s="42"/>
      <c r="F17052" s="343" t="s">
        <v>602</v>
      </c>
      <c r="G17052" s="45" t="s">
        <v>183</v>
      </c>
      <c r="H17052" s="106"/>
      <c r="I17052" s="105">
        <f t="shared" si="4001"/>
        <v>0</v>
      </c>
      <c r="J17052" s="106"/>
      <c r="K17052" s="106"/>
      <c r="L17052" s="105">
        <f t="shared" si="4000"/>
        <v>0</v>
      </c>
      <c r="M17052" s="107"/>
      <c r="N17052" s="107"/>
      <c r="R17052" s="352">
        <f>L17282-[1]გადასახდელები!L15672</f>
        <v>0</v>
      </c>
    </row>
    <row r="17053" spans="2:18" hidden="1">
      <c r="B17053" s="36" t="str">
        <f t="shared" si="3998"/>
        <v>b</v>
      </c>
      <c r="C17053" s="42">
        <v>6</v>
      </c>
      <c r="D17053" s="42"/>
      <c r="F17053" s="343" t="s">
        <v>603</v>
      </c>
      <c r="G17053" s="45" t="s">
        <v>184</v>
      </c>
      <c r="H17053" s="106"/>
      <c r="I17053" s="105">
        <f t="shared" si="4001"/>
        <v>0</v>
      </c>
      <c r="J17053" s="106"/>
      <c r="K17053" s="106"/>
      <c r="L17053" s="105">
        <f t="shared" si="4000"/>
        <v>0</v>
      </c>
      <c r="M17053" s="107"/>
      <c r="N17053" s="107"/>
      <c r="R17053" s="352">
        <f>L17283-[1]გადასახდელები!L15673</f>
        <v>0</v>
      </c>
    </row>
    <row r="17054" spans="2:18" hidden="1">
      <c r="B17054" s="36" t="str">
        <f t="shared" si="3998"/>
        <v>b</v>
      </c>
      <c r="C17054" s="42">
        <v>6</v>
      </c>
      <c r="D17054" s="42"/>
      <c r="F17054" s="343" t="s">
        <v>538</v>
      </c>
      <c r="G17054" s="45" t="s">
        <v>185</v>
      </c>
      <c r="H17054" s="106"/>
      <c r="I17054" s="105">
        <f t="shared" si="4001"/>
        <v>0</v>
      </c>
      <c r="J17054" s="106"/>
      <c r="K17054" s="106"/>
      <c r="L17054" s="105">
        <f t="shared" si="4000"/>
        <v>0</v>
      </c>
      <c r="M17054" s="107"/>
      <c r="N17054" s="107"/>
      <c r="R17054" s="352">
        <f>L17284-[1]გადასახდელები!L15674</f>
        <v>0</v>
      </c>
    </row>
    <row r="17055" spans="2:18" hidden="1">
      <c r="B17055" s="36" t="str">
        <f t="shared" si="3998"/>
        <v>b</v>
      </c>
      <c r="C17055" s="42">
        <v>6</v>
      </c>
      <c r="D17055" s="42"/>
      <c r="F17055" s="343" t="s">
        <v>604</v>
      </c>
      <c r="G17055" s="45" t="s">
        <v>186</v>
      </c>
      <c r="H17055" s="106"/>
      <c r="I17055" s="105">
        <f t="shared" si="4001"/>
        <v>0</v>
      </c>
      <c r="J17055" s="106"/>
      <c r="K17055" s="106"/>
      <c r="L17055" s="105">
        <f t="shared" si="4000"/>
        <v>0</v>
      </c>
      <c r="M17055" s="107"/>
      <c r="N17055" s="107"/>
      <c r="R17055" s="352">
        <f>L17285-[1]გადასახდელები!L15675</f>
        <v>0</v>
      </c>
    </row>
    <row r="17056" spans="2:18" hidden="1">
      <c r="B17056" s="36" t="str">
        <f t="shared" si="3998"/>
        <v>b</v>
      </c>
      <c r="C17056" s="42">
        <v>6</v>
      </c>
      <c r="D17056" s="42"/>
      <c r="F17056" s="343" t="s">
        <v>605</v>
      </c>
      <c r="G17056" s="45" t="s">
        <v>187</v>
      </c>
      <c r="H17056" s="106"/>
      <c r="I17056" s="105">
        <f t="shared" si="4001"/>
        <v>0</v>
      </c>
      <c r="J17056" s="106"/>
      <c r="K17056" s="106"/>
      <c r="L17056" s="105">
        <f t="shared" si="4000"/>
        <v>0</v>
      </c>
      <c r="M17056" s="107"/>
      <c r="N17056" s="107"/>
      <c r="R17056" s="352">
        <f>L17286-[1]გადასახდელები!L15676</f>
        <v>0</v>
      </c>
    </row>
    <row r="17057" spans="2:18" hidden="1">
      <c r="B17057" s="36" t="str">
        <f t="shared" si="3998"/>
        <v>b</v>
      </c>
      <c r="C17057" s="42">
        <v>6</v>
      </c>
      <c r="D17057" s="42"/>
      <c r="F17057" s="343" t="s">
        <v>606</v>
      </c>
      <c r="G17057" s="45" t="s">
        <v>188</v>
      </c>
      <c r="H17057" s="106"/>
      <c r="I17057" s="105">
        <f t="shared" si="4001"/>
        <v>0</v>
      </c>
      <c r="J17057" s="106"/>
      <c r="K17057" s="106"/>
      <c r="L17057" s="105">
        <f t="shared" si="4000"/>
        <v>0</v>
      </c>
      <c r="M17057" s="107"/>
      <c r="N17057" s="107"/>
      <c r="R17057" s="352">
        <f>L17287-[1]გადასახდელები!L15677</f>
        <v>0</v>
      </c>
    </row>
    <row r="17058" spans="2:18" hidden="1">
      <c r="B17058" s="36" t="str">
        <f t="shared" si="3998"/>
        <v>b</v>
      </c>
      <c r="C17058" s="42">
        <v>6</v>
      </c>
      <c r="D17058" s="42"/>
      <c r="F17058" s="343" t="s">
        <v>607</v>
      </c>
      <c r="G17058" s="45" t="s">
        <v>189</v>
      </c>
      <c r="H17058" s="106"/>
      <c r="I17058" s="105">
        <f t="shared" si="4001"/>
        <v>0</v>
      </c>
      <c r="J17058" s="106"/>
      <c r="K17058" s="106"/>
      <c r="L17058" s="105">
        <f t="shared" si="4000"/>
        <v>0</v>
      </c>
      <c r="M17058" s="107"/>
      <c r="N17058" s="107"/>
      <c r="R17058" s="352">
        <f>L17288-[1]გადასახდელები!L15678</f>
        <v>0</v>
      </c>
    </row>
    <row r="17059" spans="2:18" ht="30" hidden="1">
      <c r="B17059" s="36" t="str">
        <f t="shared" si="3998"/>
        <v>b</v>
      </c>
      <c r="C17059" s="42">
        <v>6</v>
      </c>
      <c r="D17059" s="42"/>
      <c r="F17059" s="343" t="s">
        <v>608</v>
      </c>
      <c r="G17059" s="45" t="s">
        <v>190</v>
      </c>
      <c r="H17059" s="106"/>
      <c r="I17059" s="105">
        <f t="shared" ref="I17059:I17122" si="4002">J17059+K17059</f>
        <v>0</v>
      </c>
      <c r="J17059" s="106"/>
      <c r="K17059" s="106"/>
      <c r="L17059" s="105">
        <f t="shared" si="4000"/>
        <v>0</v>
      </c>
      <c r="M17059" s="107"/>
      <c r="N17059" s="107"/>
      <c r="R17059" s="352">
        <f>L17289-[1]გადასახდელები!L15679</f>
        <v>0</v>
      </c>
    </row>
    <row r="17060" spans="2:18" ht="45" hidden="1">
      <c r="B17060" s="36" t="str">
        <f t="shared" si="3998"/>
        <v>b</v>
      </c>
      <c r="C17060" s="42">
        <v>6</v>
      </c>
      <c r="D17060" s="42"/>
      <c r="F17060" s="343" t="s">
        <v>539</v>
      </c>
      <c r="G17060" s="45" t="s">
        <v>231</v>
      </c>
      <c r="H17060" s="106"/>
      <c r="I17060" s="105">
        <f t="shared" si="4002"/>
        <v>0</v>
      </c>
      <c r="J17060" s="106"/>
      <c r="K17060" s="106"/>
      <c r="L17060" s="105">
        <f t="shared" si="4000"/>
        <v>0</v>
      </c>
      <c r="M17060" s="107"/>
      <c r="N17060" s="107"/>
      <c r="R17060" s="352">
        <f>L17290-[1]გადასახდელები!L15680</f>
        <v>0</v>
      </c>
    </row>
    <row r="17061" spans="2:18" ht="30" hidden="1">
      <c r="B17061" s="36" t="str">
        <f t="shared" si="3998"/>
        <v>b</v>
      </c>
      <c r="C17061" s="42">
        <v>5</v>
      </c>
      <c r="D17061" s="42"/>
      <c r="F17061" s="342" t="s">
        <v>609</v>
      </c>
      <c r="G17061" s="48" t="s">
        <v>197</v>
      </c>
      <c r="H17061" s="96">
        <f>SUM(H17062:H17064)</f>
        <v>0</v>
      </c>
      <c r="I17061" s="97">
        <f t="shared" si="4002"/>
        <v>0</v>
      </c>
      <c r="J17061" s="96">
        <f>SUM(J17062:J17064)</f>
        <v>0</v>
      </c>
      <c r="K17061" s="96">
        <f>SUM(K17062:K17064)</f>
        <v>0</v>
      </c>
      <c r="L17061" s="97">
        <f t="shared" si="4000"/>
        <v>0</v>
      </c>
      <c r="M17061" s="98">
        <f>SUM(M17062:M17064)</f>
        <v>0</v>
      </c>
      <c r="N17061" s="98">
        <f>SUM(N17062:N17064)</f>
        <v>0</v>
      </c>
      <c r="O17061" s="82" t="s">
        <v>146</v>
      </c>
      <c r="R17061" s="352">
        <f>L17291-[1]გადასახდელები!L15681</f>
        <v>0</v>
      </c>
    </row>
    <row r="17062" spans="2:18" hidden="1">
      <c r="B17062" s="36" t="str">
        <f t="shared" si="3998"/>
        <v>b</v>
      </c>
      <c r="C17062" s="42">
        <v>6</v>
      </c>
      <c r="D17062" s="42"/>
      <c r="F17062" s="343" t="s">
        <v>610</v>
      </c>
      <c r="G17062" s="45" t="s">
        <v>191</v>
      </c>
      <c r="H17062" s="106"/>
      <c r="I17062" s="105">
        <f t="shared" si="4002"/>
        <v>0</v>
      </c>
      <c r="J17062" s="106"/>
      <c r="K17062" s="106"/>
      <c r="L17062" s="105">
        <f t="shared" si="4000"/>
        <v>0</v>
      </c>
      <c r="M17062" s="107"/>
      <c r="N17062" s="107"/>
      <c r="R17062" s="352">
        <f>L17292-[1]გადასახდელები!L15682</f>
        <v>0</v>
      </c>
    </row>
    <row r="17063" spans="2:18" hidden="1">
      <c r="B17063" s="36" t="str">
        <f t="shared" si="3998"/>
        <v>b</v>
      </c>
      <c r="C17063" s="42">
        <v>6</v>
      </c>
      <c r="D17063" s="42"/>
      <c r="F17063" s="343" t="s">
        <v>611</v>
      </c>
      <c r="G17063" s="45" t="s">
        <v>192</v>
      </c>
      <c r="H17063" s="106"/>
      <c r="I17063" s="105">
        <f t="shared" si="4002"/>
        <v>0</v>
      </c>
      <c r="J17063" s="106"/>
      <c r="K17063" s="106"/>
      <c r="L17063" s="105">
        <f t="shared" si="4000"/>
        <v>0</v>
      </c>
      <c r="M17063" s="107"/>
      <c r="N17063" s="107"/>
      <c r="R17063" s="352">
        <f>L17293-[1]გადასახდელები!L15683</f>
        <v>0</v>
      </c>
    </row>
    <row r="17064" spans="2:18" ht="45" hidden="1">
      <c r="B17064" s="36" t="str">
        <f t="shared" si="3998"/>
        <v>b</v>
      </c>
      <c r="C17064" s="42">
        <v>6</v>
      </c>
      <c r="D17064" s="42"/>
      <c r="F17064" s="343" t="s">
        <v>612</v>
      </c>
      <c r="G17064" s="45" t="s">
        <v>232</v>
      </c>
      <c r="H17064" s="106"/>
      <c r="I17064" s="105">
        <f t="shared" si="4002"/>
        <v>0</v>
      </c>
      <c r="J17064" s="106"/>
      <c r="K17064" s="106"/>
      <c r="L17064" s="105">
        <f t="shared" si="4000"/>
        <v>0</v>
      </c>
      <c r="M17064" s="107"/>
      <c r="N17064" s="107"/>
      <c r="R17064" s="352">
        <f>L17294-[1]გადასახდელები!L15684</f>
        <v>0</v>
      </c>
    </row>
    <row r="17065" spans="2:18" ht="30" hidden="1">
      <c r="B17065" s="36" t="str">
        <f t="shared" si="3998"/>
        <v>b</v>
      </c>
      <c r="C17065" s="42">
        <v>5</v>
      </c>
      <c r="D17065" s="42"/>
      <c r="F17065" s="343" t="s">
        <v>613</v>
      </c>
      <c r="G17065" s="48" t="s">
        <v>233</v>
      </c>
      <c r="H17065" s="101"/>
      <c r="I17065" s="97">
        <f t="shared" si="4002"/>
        <v>0</v>
      </c>
      <c r="J17065" s="101"/>
      <c r="K17065" s="101"/>
      <c r="L17065" s="97">
        <f t="shared" si="4000"/>
        <v>0</v>
      </c>
      <c r="M17065" s="102"/>
      <c r="N17065" s="102"/>
      <c r="R17065" s="352">
        <f>L17295-[1]გადასახდელები!L15685</f>
        <v>0</v>
      </c>
    </row>
    <row r="17066" spans="2:18" ht="30" hidden="1">
      <c r="B17066" s="36" t="str">
        <f t="shared" si="3998"/>
        <v>b</v>
      </c>
      <c r="C17066" s="42">
        <v>5</v>
      </c>
      <c r="D17066" s="42"/>
      <c r="F17066" s="343" t="s">
        <v>614</v>
      </c>
      <c r="G17066" s="50" t="s">
        <v>367</v>
      </c>
      <c r="H17066" s="101"/>
      <c r="I17066" s="97">
        <f t="shared" si="4002"/>
        <v>0</v>
      </c>
      <c r="J17066" s="101"/>
      <c r="K17066" s="101"/>
      <c r="L17066" s="97">
        <f t="shared" si="4000"/>
        <v>0</v>
      </c>
      <c r="M17066" s="102"/>
      <c r="N17066" s="102"/>
      <c r="R17066" s="352">
        <f>L17296-[1]გადასახდელები!L15686</f>
        <v>0</v>
      </c>
    </row>
    <row r="17067" spans="2:18" ht="30" hidden="1">
      <c r="B17067" s="36" t="str">
        <f t="shared" si="3998"/>
        <v>b</v>
      </c>
      <c r="C17067" s="42">
        <v>5</v>
      </c>
      <c r="D17067" s="42"/>
      <c r="F17067" s="343" t="s">
        <v>540</v>
      </c>
      <c r="G17067" s="48" t="s">
        <v>234</v>
      </c>
      <c r="H17067" s="101"/>
      <c r="I17067" s="97">
        <f t="shared" si="4002"/>
        <v>0</v>
      </c>
      <c r="J17067" s="101"/>
      <c r="K17067" s="101"/>
      <c r="L17067" s="97">
        <f t="shared" si="4000"/>
        <v>0</v>
      </c>
      <c r="M17067" s="102"/>
      <c r="N17067" s="102"/>
      <c r="R17067" s="352">
        <f>L17297-[1]გადასახდელები!L15687</f>
        <v>0</v>
      </c>
    </row>
    <row r="17068" spans="2:18" ht="60" hidden="1">
      <c r="B17068" s="36" t="str">
        <f t="shared" si="3998"/>
        <v>b</v>
      </c>
      <c r="C17068" s="42">
        <v>5</v>
      </c>
      <c r="D17068" s="42"/>
      <c r="F17068" s="343" t="s">
        <v>541</v>
      </c>
      <c r="G17068" s="48" t="s">
        <v>235</v>
      </c>
      <c r="H17068" s="101"/>
      <c r="I17068" s="97">
        <f t="shared" si="4002"/>
        <v>0</v>
      </c>
      <c r="J17068" s="101"/>
      <c r="K17068" s="101"/>
      <c r="L17068" s="97">
        <f t="shared" si="4000"/>
        <v>0</v>
      </c>
      <c r="M17068" s="102"/>
      <c r="N17068" s="102"/>
      <c r="R17068" s="352">
        <f>L17298-[1]გადასახდელები!L15688</f>
        <v>0</v>
      </c>
    </row>
    <row r="17069" spans="2:18" hidden="1">
      <c r="B17069" s="36" t="str">
        <f t="shared" si="3998"/>
        <v>b</v>
      </c>
      <c r="C17069" s="42">
        <v>5</v>
      </c>
      <c r="D17069" s="42"/>
      <c r="F17069" s="343" t="s">
        <v>542</v>
      </c>
      <c r="G17069" s="48" t="s">
        <v>236</v>
      </c>
      <c r="H17069" s="101"/>
      <c r="I17069" s="97">
        <f t="shared" si="4002"/>
        <v>0</v>
      </c>
      <c r="J17069" s="101"/>
      <c r="K17069" s="101"/>
      <c r="L17069" s="97">
        <f t="shared" si="4000"/>
        <v>0</v>
      </c>
      <c r="M17069" s="102"/>
      <c r="N17069" s="102"/>
      <c r="R17069" s="352">
        <f>L17299-[1]გადასახდელები!L15689</f>
        <v>0</v>
      </c>
    </row>
    <row r="17070" spans="2:18" hidden="1">
      <c r="B17070" s="36" t="str">
        <f t="shared" si="3998"/>
        <v>b</v>
      </c>
      <c r="C17070" s="42">
        <v>5</v>
      </c>
      <c r="D17070" s="42"/>
      <c r="F17070" s="343" t="s">
        <v>543</v>
      </c>
      <c r="G17070" s="48" t="s">
        <v>237</v>
      </c>
      <c r="H17070" s="101"/>
      <c r="I17070" s="97">
        <f t="shared" si="4002"/>
        <v>0</v>
      </c>
      <c r="J17070" s="101"/>
      <c r="K17070" s="101"/>
      <c r="L17070" s="97">
        <f t="shared" si="4000"/>
        <v>0</v>
      </c>
      <c r="M17070" s="102"/>
      <c r="N17070" s="102"/>
      <c r="R17070" s="352">
        <f>L17300-[1]გადასახდელები!L15690</f>
        <v>0</v>
      </c>
    </row>
    <row r="17071" spans="2:18" ht="20.25" hidden="1">
      <c r="B17071" s="36" t="str">
        <f t="shared" si="3998"/>
        <v>b</v>
      </c>
      <c r="C17071" s="42">
        <v>5</v>
      </c>
      <c r="D17071" s="42"/>
      <c r="F17071" s="342" t="s">
        <v>544</v>
      </c>
      <c r="G17071" s="48" t="s">
        <v>238</v>
      </c>
      <c r="H17071" s="96">
        <f>SUM(H17072:H17078)</f>
        <v>0</v>
      </c>
      <c r="I17071" s="97">
        <f t="shared" si="4002"/>
        <v>0</v>
      </c>
      <c r="J17071" s="96">
        <f>SUM(J17072:J17078)</f>
        <v>0</v>
      </c>
      <c r="K17071" s="96">
        <f>SUM(K17072:K17078)</f>
        <v>0</v>
      </c>
      <c r="L17071" s="97">
        <f t="shared" si="4000"/>
        <v>0</v>
      </c>
      <c r="M17071" s="98">
        <f>SUM(M17072:M17078)</f>
        <v>0</v>
      </c>
      <c r="N17071" s="98">
        <f>SUM(N17072:N17078)</f>
        <v>0</v>
      </c>
      <c r="O17071" s="82" t="s">
        <v>146</v>
      </c>
      <c r="R17071" s="352">
        <f>L17301-[1]გადასახდელები!L15691</f>
        <v>0</v>
      </c>
    </row>
    <row r="17072" spans="2:18" hidden="1">
      <c r="B17072" s="36" t="str">
        <f t="shared" si="3998"/>
        <v>b</v>
      </c>
      <c r="C17072" s="42">
        <v>6</v>
      </c>
      <c r="D17072" s="42"/>
      <c r="F17072" s="343" t="s">
        <v>545</v>
      </c>
      <c r="G17072" s="45" t="s">
        <v>198</v>
      </c>
      <c r="H17072" s="106"/>
      <c r="I17072" s="105">
        <f t="shared" si="4002"/>
        <v>0</v>
      </c>
      <c r="J17072" s="106"/>
      <c r="K17072" s="106"/>
      <c r="L17072" s="105">
        <f t="shared" si="4000"/>
        <v>0</v>
      </c>
      <c r="M17072" s="107"/>
      <c r="N17072" s="107"/>
      <c r="R17072" s="352">
        <f>L17302-[1]გადასახდელები!L15692</f>
        <v>0</v>
      </c>
    </row>
    <row r="17073" spans="2:18" hidden="1">
      <c r="B17073" s="36" t="str">
        <f t="shared" si="3998"/>
        <v>b</v>
      </c>
      <c r="C17073" s="42">
        <v>6</v>
      </c>
      <c r="D17073" s="42"/>
      <c r="F17073" s="343" t="s">
        <v>546</v>
      </c>
      <c r="G17073" s="45" t="s">
        <v>199</v>
      </c>
      <c r="H17073" s="106"/>
      <c r="I17073" s="105">
        <f t="shared" si="4002"/>
        <v>0</v>
      </c>
      <c r="J17073" s="106"/>
      <c r="K17073" s="106"/>
      <c r="L17073" s="105">
        <f t="shared" si="4000"/>
        <v>0</v>
      </c>
      <c r="M17073" s="107"/>
      <c r="N17073" s="107"/>
      <c r="R17073" s="352">
        <f>L17303-[1]გადასახდელები!L15693</f>
        <v>0</v>
      </c>
    </row>
    <row r="17074" spans="2:18" hidden="1">
      <c r="B17074" s="36" t="str">
        <f t="shared" si="3998"/>
        <v>b</v>
      </c>
      <c r="C17074" s="42">
        <v>6</v>
      </c>
      <c r="D17074" s="42"/>
      <c r="F17074" s="343" t="s">
        <v>547</v>
      </c>
      <c r="G17074" s="45" t="s">
        <v>200</v>
      </c>
      <c r="H17074" s="106"/>
      <c r="I17074" s="105">
        <f t="shared" si="4002"/>
        <v>0</v>
      </c>
      <c r="J17074" s="106"/>
      <c r="K17074" s="106"/>
      <c r="L17074" s="105">
        <f t="shared" si="4000"/>
        <v>0</v>
      </c>
      <c r="M17074" s="107"/>
      <c r="N17074" s="107"/>
      <c r="R17074" s="352">
        <f>L17304-[1]გადასახდელები!L15694</f>
        <v>0</v>
      </c>
    </row>
    <row r="17075" spans="2:18" hidden="1">
      <c r="B17075" s="36" t="str">
        <f t="shared" si="3998"/>
        <v>b</v>
      </c>
      <c r="C17075" s="42">
        <v>6</v>
      </c>
      <c r="D17075" s="42"/>
      <c r="F17075" s="343" t="s">
        <v>615</v>
      </c>
      <c r="G17075" s="45" t="s">
        <v>201</v>
      </c>
      <c r="H17075" s="106"/>
      <c r="I17075" s="105">
        <f t="shared" si="4002"/>
        <v>0</v>
      </c>
      <c r="J17075" s="106"/>
      <c r="K17075" s="106"/>
      <c r="L17075" s="105">
        <f t="shared" si="4000"/>
        <v>0</v>
      </c>
      <c r="M17075" s="107"/>
      <c r="N17075" s="107"/>
      <c r="R17075" s="352">
        <f>L17305-[1]გადასახდელები!L15695</f>
        <v>0</v>
      </c>
    </row>
    <row r="17076" spans="2:18" ht="30" hidden="1">
      <c r="B17076" s="36" t="str">
        <f t="shared" si="3998"/>
        <v>b</v>
      </c>
      <c r="C17076" s="42">
        <v>6</v>
      </c>
      <c r="D17076" s="42"/>
      <c r="F17076" s="343" t="s">
        <v>548</v>
      </c>
      <c r="G17076" s="45" t="s">
        <v>239</v>
      </c>
      <c r="H17076" s="106"/>
      <c r="I17076" s="105">
        <f t="shared" si="4002"/>
        <v>0</v>
      </c>
      <c r="J17076" s="106"/>
      <c r="K17076" s="106"/>
      <c r="L17076" s="105">
        <f t="shared" si="4000"/>
        <v>0</v>
      </c>
      <c r="M17076" s="107"/>
      <c r="N17076" s="107"/>
      <c r="R17076" s="352">
        <f>L17306-[1]გადასახდელები!L15696</f>
        <v>0</v>
      </c>
    </row>
    <row r="17077" spans="2:18" ht="45" hidden="1">
      <c r="B17077" s="36" t="str">
        <f t="shared" si="3998"/>
        <v>b</v>
      </c>
      <c r="C17077" s="42">
        <v>6</v>
      </c>
      <c r="D17077" s="42"/>
      <c r="F17077" s="343" t="s">
        <v>616</v>
      </c>
      <c r="G17077" s="45" t="s">
        <v>240</v>
      </c>
      <c r="H17077" s="106"/>
      <c r="I17077" s="105">
        <f t="shared" si="4002"/>
        <v>0</v>
      </c>
      <c r="J17077" s="106"/>
      <c r="K17077" s="106"/>
      <c r="L17077" s="105">
        <f t="shared" si="4000"/>
        <v>0</v>
      </c>
      <c r="M17077" s="107"/>
      <c r="N17077" s="107"/>
      <c r="R17077" s="352">
        <f>L17307-[1]გადასახდელები!L15697</f>
        <v>0</v>
      </c>
    </row>
    <row r="17078" spans="2:18" ht="45" hidden="1">
      <c r="B17078" s="36" t="str">
        <f t="shared" si="3998"/>
        <v>b</v>
      </c>
      <c r="C17078" s="42">
        <v>6</v>
      </c>
      <c r="D17078" s="42"/>
      <c r="F17078" s="343" t="s">
        <v>617</v>
      </c>
      <c r="G17078" s="45" t="s">
        <v>241</v>
      </c>
      <c r="H17078" s="106"/>
      <c r="I17078" s="105">
        <f t="shared" si="4002"/>
        <v>0</v>
      </c>
      <c r="J17078" s="106"/>
      <c r="K17078" s="106"/>
      <c r="L17078" s="105">
        <f t="shared" si="4000"/>
        <v>0</v>
      </c>
      <c r="M17078" s="107"/>
      <c r="N17078" s="107"/>
      <c r="R17078" s="352">
        <f>L17308-[1]გადასახდელები!L15698</f>
        <v>0</v>
      </c>
    </row>
    <row r="17079" spans="2:18" ht="45" hidden="1">
      <c r="B17079" s="36" t="str">
        <f t="shared" si="3998"/>
        <v>b</v>
      </c>
      <c r="C17079" s="42">
        <v>5</v>
      </c>
      <c r="D17079" s="42"/>
      <c r="F17079" s="343" t="s">
        <v>618</v>
      </c>
      <c r="G17079" s="48" t="s">
        <v>242</v>
      </c>
      <c r="H17079" s="109"/>
      <c r="I17079" s="97">
        <f t="shared" si="4002"/>
        <v>0</v>
      </c>
      <c r="J17079" s="109"/>
      <c r="K17079" s="109"/>
      <c r="L17079" s="97">
        <f t="shared" si="4000"/>
        <v>0</v>
      </c>
      <c r="M17079" s="110"/>
      <c r="N17079" s="110"/>
      <c r="R17079" s="352">
        <f>L17309-[1]გადასახდელები!L15699</f>
        <v>0</v>
      </c>
    </row>
    <row r="17080" spans="2:18" ht="30" hidden="1">
      <c r="B17080" s="36" t="str">
        <f t="shared" si="3998"/>
        <v>b</v>
      </c>
      <c r="C17080" s="42">
        <v>5</v>
      </c>
      <c r="D17080" s="42"/>
      <c r="F17080" s="343" t="s">
        <v>549</v>
      </c>
      <c r="G17080" s="48" t="s">
        <v>243</v>
      </c>
      <c r="H17080" s="109"/>
      <c r="I17080" s="97">
        <f t="shared" si="4002"/>
        <v>0</v>
      </c>
      <c r="J17080" s="109"/>
      <c r="K17080" s="109"/>
      <c r="L17080" s="97">
        <f t="shared" si="4000"/>
        <v>0</v>
      </c>
      <c r="M17080" s="110"/>
      <c r="N17080" s="110"/>
      <c r="R17080" s="352">
        <f>L17310-[1]გადასახდელები!L15700</f>
        <v>0</v>
      </c>
    </row>
    <row r="17081" spans="2:18" hidden="1">
      <c r="B17081" s="36" t="str">
        <f t="shared" si="3998"/>
        <v>b</v>
      </c>
      <c r="C17081" s="42">
        <v>4</v>
      </c>
      <c r="D17081" s="42"/>
      <c r="F17081" s="343" t="s">
        <v>550</v>
      </c>
      <c r="G17081" s="47" t="s">
        <v>244</v>
      </c>
      <c r="H17081" s="103"/>
      <c r="I17081" s="108">
        <f t="shared" si="4002"/>
        <v>0</v>
      </c>
      <c r="J17081" s="103"/>
      <c r="K17081" s="103"/>
      <c r="L17081" s="108">
        <f t="shared" si="4000"/>
        <v>0</v>
      </c>
      <c r="M17081" s="104"/>
      <c r="N17081" s="104"/>
      <c r="R17081" s="352">
        <f>L17311-[1]გადასახდელები!L15701</f>
        <v>0</v>
      </c>
    </row>
    <row r="17082" spans="2:18" hidden="1">
      <c r="B17082" s="36" t="str">
        <f t="shared" si="3998"/>
        <v>b</v>
      </c>
      <c r="C17082" s="42">
        <v>4</v>
      </c>
      <c r="D17082" s="42"/>
      <c r="F17082" s="343" t="s">
        <v>619</v>
      </c>
      <c r="G17082" s="47" t="s">
        <v>245</v>
      </c>
      <c r="H17082" s="103"/>
      <c r="I17082" s="108">
        <f t="shared" si="4002"/>
        <v>0</v>
      </c>
      <c r="J17082" s="103"/>
      <c r="K17082" s="103"/>
      <c r="L17082" s="108">
        <f t="shared" si="4000"/>
        <v>0</v>
      </c>
      <c r="M17082" s="104"/>
      <c r="N17082" s="104"/>
      <c r="R17082" s="352">
        <f>L17312-[1]გადასახდელები!L15702</f>
        <v>0</v>
      </c>
    </row>
    <row r="17083" spans="2:18" hidden="1">
      <c r="B17083" s="36" t="str">
        <f t="shared" si="3998"/>
        <v>b</v>
      </c>
      <c r="C17083" s="42">
        <v>4</v>
      </c>
      <c r="D17083" s="42"/>
      <c r="F17083" s="343" t="s">
        <v>620</v>
      </c>
      <c r="G17083" s="47" t="s">
        <v>246</v>
      </c>
      <c r="H17083" s="103"/>
      <c r="I17083" s="108">
        <f t="shared" si="4002"/>
        <v>0</v>
      </c>
      <c r="J17083" s="103"/>
      <c r="K17083" s="103"/>
      <c r="L17083" s="108">
        <f t="shared" si="4000"/>
        <v>0</v>
      </c>
      <c r="M17083" s="104"/>
      <c r="N17083" s="104"/>
      <c r="R17083" s="352">
        <f>L17313-[1]გადასახდელები!L15703</f>
        <v>0</v>
      </c>
    </row>
    <row r="17084" spans="2:18" ht="45" hidden="1">
      <c r="B17084" s="36" t="str">
        <f t="shared" si="3998"/>
        <v>b</v>
      </c>
      <c r="C17084" s="42">
        <v>4</v>
      </c>
      <c r="D17084" s="42"/>
      <c r="F17084" s="343" t="s">
        <v>551</v>
      </c>
      <c r="G17084" s="47" t="s">
        <v>247</v>
      </c>
      <c r="H17084" s="103"/>
      <c r="I17084" s="108">
        <f t="shared" si="4002"/>
        <v>0</v>
      </c>
      <c r="J17084" s="103"/>
      <c r="K17084" s="103"/>
      <c r="L17084" s="108">
        <f t="shared" si="4000"/>
        <v>0</v>
      </c>
      <c r="M17084" s="104"/>
      <c r="N17084" s="104"/>
      <c r="R17084" s="352">
        <f>L17314-[1]გადასახდელები!L15704</f>
        <v>0</v>
      </c>
    </row>
    <row r="17085" spans="2:18" ht="45" hidden="1">
      <c r="B17085" s="36" t="str">
        <f t="shared" si="3998"/>
        <v>b</v>
      </c>
      <c r="C17085" s="42">
        <v>4</v>
      </c>
      <c r="D17085" s="42"/>
      <c r="F17085" s="342" t="s">
        <v>552</v>
      </c>
      <c r="G17085" s="47" t="s">
        <v>248</v>
      </c>
      <c r="H17085" s="93">
        <f>SUM(H17086:H17091)</f>
        <v>0</v>
      </c>
      <c r="I17085" s="94">
        <f t="shared" si="4002"/>
        <v>0</v>
      </c>
      <c r="J17085" s="93">
        <f>SUM(J17086:J17091)</f>
        <v>0</v>
      </c>
      <c r="K17085" s="93">
        <f>SUM(K17086:K17091)</f>
        <v>0</v>
      </c>
      <c r="L17085" s="94">
        <f t="shared" si="4000"/>
        <v>0</v>
      </c>
      <c r="M17085" s="95">
        <f>SUM(M17086:M17091)</f>
        <v>0</v>
      </c>
      <c r="N17085" s="95">
        <f>SUM(N17086:N17091)</f>
        <v>0</v>
      </c>
      <c r="O17085" s="82" t="s">
        <v>146</v>
      </c>
      <c r="R17085" s="352">
        <f>L17315-[1]გადასახდელები!L15705</f>
        <v>0</v>
      </c>
    </row>
    <row r="17086" spans="2:18" hidden="1">
      <c r="B17086" s="36" t="str">
        <f t="shared" si="3998"/>
        <v>b</v>
      </c>
      <c r="C17086" s="42">
        <v>5</v>
      </c>
      <c r="D17086" s="42"/>
      <c r="F17086" s="343" t="s">
        <v>553</v>
      </c>
      <c r="G17086" s="48" t="s">
        <v>249</v>
      </c>
      <c r="H17086" s="109"/>
      <c r="I17086" s="97">
        <f t="shared" si="4002"/>
        <v>0</v>
      </c>
      <c r="J17086" s="109"/>
      <c r="K17086" s="109"/>
      <c r="L17086" s="97">
        <f t="shared" si="4000"/>
        <v>0</v>
      </c>
      <c r="M17086" s="110"/>
      <c r="N17086" s="110"/>
      <c r="Q17086" s="17">
        <f>82+55</f>
        <v>137</v>
      </c>
      <c r="R17086" s="352">
        <f>L17316-[1]გადასახდელები!L15706</f>
        <v>0</v>
      </c>
    </row>
    <row r="17087" spans="2:18" hidden="1">
      <c r="B17087" s="36" t="str">
        <f t="shared" si="3998"/>
        <v>b</v>
      </c>
      <c r="C17087" s="42">
        <v>5</v>
      </c>
      <c r="D17087" s="42"/>
      <c r="F17087" s="343" t="s">
        <v>554</v>
      </c>
      <c r="G17087" s="48" t="s">
        <v>250</v>
      </c>
      <c r="H17087" s="109"/>
      <c r="I17087" s="97">
        <f t="shared" si="4002"/>
        <v>0</v>
      </c>
      <c r="J17087" s="109"/>
      <c r="K17087" s="109"/>
      <c r="L17087" s="97">
        <f t="shared" si="4000"/>
        <v>0</v>
      </c>
      <c r="M17087" s="110"/>
      <c r="N17087" s="110"/>
      <c r="R17087" s="352">
        <f>L17317-[1]გადასახდელები!L15707</f>
        <v>0</v>
      </c>
    </row>
    <row r="17088" spans="2:18" ht="30" hidden="1">
      <c r="B17088" s="36" t="str">
        <f t="shared" si="3998"/>
        <v>b</v>
      </c>
      <c r="C17088" s="42">
        <v>5</v>
      </c>
      <c r="D17088" s="42"/>
      <c r="F17088" s="343" t="s">
        <v>555</v>
      </c>
      <c r="G17088" s="48" t="s">
        <v>251</v>
      </c>
      <c r="H17088" s="109"/>
      <c r="I17088" s="97">
        <f t="shared" si="4002"/>
        <v>0</v>
      </c>
      <c r="J17088" s="109"/>
      <c r="K17088" s="109"/>
      <c r="L17088" s="97">
        <f t="shared" si="4000"/>
        <v>0</v>
      </c>
      <c r="M17088" s="110"/>
      <c r="N17088" s="110"/>
      <c r="R17088" s="352">
        <f>L17318-[1]გადასახდელები!L15708</f>
        <v>0</v>
      </c>
    </row>
    <row r="17089" spans="2:18" ht="30" hidden="1">
      <c r="B17089" s="36" t="str">
        <f t="shared" si="3998"/>
        <v>b</v>
      </c>
      <c r="C17089" s="42">
        <v>5</v>
      </c>
      <c r="D17089" s="42"/>
      <c r="F17089" s="343" t="s">
        <v>621</v>
      </c>
      <c r="G17089" s="48" t="s">
        <v>252</v>
      </c>
      <c r="H17089" s="109"/>
      <c r="I17089" s="97">
        <f t="shared" si="4002"/>
        <v>0</v>
      </c>
      <c r="J17089" s="109"/>
      <c r="K17089" s="109"/>
      <c r="L17089" s="97">
        <f t="shared" si="4000"/>
        <v>0</v>
      </c>
      <c r="M17089" s="110"/>
      <c r="N17089" s="110"/>
      <c r="R17089" s="352">
        <f>L17319-[1]გადასახდელები!L15709</f>
        <v>0</v>
      </c>
    </row>
    <row r="17090" spans="2:18" ht="30" hidden="1">
      <c r="B17090" s="36" t="str">
        <f t="shared" ref="B17090:B17153" si="4003">IF(H17320+I17320+L17320&gt;0,"a","b")</f>
        <v>b</v>
      </c>
      <c r="C17090" s="42">
        <v>5</v>
      </c>
      <c r="D17090" s="42"/>
      <c r="F17090" s="343" t="s">
        <v>622</v>
      </c>
      <c r="G17090" s="48" t="s">
        <v>253</v>
      </c>
      <c r="H17090" s="109"/>
      <c r="I17090" s="97">
        <f t="shared" si="4002"/>
        <v>0</v>
      </c>
      <c r="J17090" s="109"/>
      <c r="K17090" s="109"/>
      <c r="L17090" s="97">
        <f t="shared" ref="L17090:L17153" si="4004">M17090+N17090</f>
        <v>0</v>
      </c>
      <c r="M17090" s="110"/>
      <c r="N17090" s="110"/>
      <c r="R17090" s="352">
        <f>L17320-[1]გადასახდელები!L15710</f>
        <v>0</v>
      </c>
    </row>
    <row r="17091" spans="2:18" ht="45" hidden="1">
      <c r="B17091" s="36" t="str">
        <f t="shared" si="4003"/>
        <v>b</v>
      </c>
      <c r="C17091" s="42">
        <v>5</v>
      </c>
      <c r="D17091" s="42"/>
      <c r="F17091" s="343" t="s">
        <v>556</v>
      </c>
      <c r="G17091" s="48" t="s">
        <v>254</v>
      </c>
      <c r="H17091" s="109"/>
      <c r="I17091" s="97">
        <f t="shared" si="4002"/>
        <v>0</v>
      </c>
      <c r="J17091" s="109"/>
      <c r="K17091" s="109"/>
      <c r="L17091" s="97">
        <f t="shared" si="4004"/>
        <v>0</v>
      </c>
      <c r="M17091" s="110"/>
      <c r="N17091" s="110"/>
      <c r="R17091" s="352">
        <f>L17321-[1]გადასახდელები!L15711</f>
        <v>0</v>
      </c>
    </row>
    <row r="17092" spans="2:18" ht="30" hidden="1">
      <c r="B17092" s="36" t="str">
        <f t="shared" si="4003"/>
        <v>b</v>
      </c>
      <c r="C17092" s="42">
        <v>4</v>
      </c>
      <c r="D17092" s="42"/>
      <c r="F17092" s="343" t="s">
        <v>623</v>
      </c>
      <c r="G17092" s="47" t="s">
        <v>255</v>
      </c>
      <c r="H17092" s="103"/>
      <c r="I17092" s="94">
        <f t="shared" si="4002"/>
        <v>0</v>
      </c>
      <c r="J17092" s="103"/>
      <c r="K17092" s="103"/>
      <c r="L17092" s="94">
        <f t="shared" si="4004"/>
        <v>0</v>
      </c>
      <c r="M17092" s="104"/>
      <c r="N17092" s="104"/>
      <c r="R17092" s="352">
        <f>L17322-[1]გადასახდელები!L15712</f>
        <v>0</v>
      </c>
    </row>
    <row r="17093" spans="2:18" ht="20.25" hidden="1">
      <c r="B17093" s="36" t="str">
        <f t="shared" si="4003"/>
        <v>b</v>
      </c>
      <c r="C17093" s="42">
        <v>4</v>
      </c>
      <c r="D17093" s="42"/>
      <c r="F17093" s="342" t="s">
        <v>557</v>
      </c>
      <c r="G17093" s="47" t="s">
        <v>256</v>
      </c>
      <c r="H17093" s="93">
        <f>SUM(H17094:H17106)</f>
        <v>0</v>
      </c>
      <c r="I17093" s="94">
        <f t="shared" si="4002"/>
        <v>0</v>
      </c>
      <c r="J17093" s="93">
        <f>SUM(J17094:J17106)</f>
        <v>0</v>
      </c>
      <c r="K17093" s="93">
        <f>SUM(K17094:K17106)</f>
        <v>0</v>
      </c>
      <c r="L17093" s="94">
        <f t="shared" si="4004"/>
        <v>0</v>
      </c>
      <c r="M17093" s="95">
        <f>SUM(M17094:M17106)</f>
        <v>0</v>
      </c>
      <c r="N17093" s="95">
        <f>SUM(N17094:N17106)</f>
        <v>0</v>
      </c>
      <c r="O17093" s="82" t="s">
        <v>146</v>
      </c>
      <c r="R17093" s="352">
        <f>L17323-[1]გადასახდელები!L15713</f>
        <v>0</v>
      </c>
    </row>
    <row r="17094" spans="2:18" hidden="1">
      <c r="B17094" s="36" t="str">
        <f t="shared" si="4003"/>
        <v>b</v>
      </c>
      <c r="C17094" s="42">
        <v>5</v>
      </c>
      <c r="D17094" s="42"/>
      <c r="F17094" s="343" t="s">
        <v>624</v>
      </c>
      <c r="G17094" s="48" t="s">
        <v>257</v>
      </c>
      <c r="H17094" s="109"/>
      <c r="I17094" s="97">
        <f t="shared" si="4002"/>
        <v>0</v>
      </c>
      <c r="J17094" s="109"/>
      <c r="K17094" s="109"/>
      <c r="L17094" s="97">
        <f t="shared" si="4004"/>
        <v>0</v>
      </c>
      <c r="M17094" s="110"/>
      <c r="N17094" s="110"/>
      <c r="R17094" s="352">
        <f>L17324-[1]გადასახდელები!L15714</f>
        <v>0</v>
      </c>
    </row>
    <row r="17095" spans="2:18" ht="30" hidden="1">
      <c r="B17095" s="36" t="str">
        <f t="shared" si="4003"/>
        <v>b</v>
      </c>
      <c r="C17095" s="42">
        <v>5</v>
      </c>
      <c r="D17095" s="42"/>
      <c r="F17095" s="343" t="s">
        <v>625</v>
      </c>
      <c r="G17095" s="48" t="s">
        <v>258</v>
      </c>
      <c r="H17095" s="109"/>
      <c r="I17095" s="97">
        <f t="shared" si="4002"/>
        <v>0</v>
      </c>
      <c r="J17095" s="109"/>
      <c r="K17095" s="109"/>
      <c r="L17095" s="97">
        <f t="shared" si="4004"/>
        <v>0</v>
      </c>
      <c r="M17095" s="110"/>
      <c r="N17095" s="110"/>
      <c r="R17095" s="352">
        <f>L17325-[1]გადასახდელები!L15715</f>
        <v>0</v>
      </c>
    </row>
    <row r="17096" spans="2:18" hidden="1">
      <c r="B17096" s="36" t="str">
        <f t="shared" si="4003"/>
        <v>b</v>
      </c>
      <c r="C17096" s="42">
        <v>5</v>
      </c>
      <c r="D17096" s="42"/>
      <c r="F17096" s="343" t="s">
        <v>558</v>
      </c>
      <c r="G17096" s="48" t="s">
        <v>259</v>
      </c>
      <c r="H17096" s="109"/>
      <c r="I17096" s="97">
        <f t="shared" si="4002"/>
        <v>0</v>
      </c>
      <c r="J17096" s="109"/>
      <c r="K17096" s="109"/>
      <c r="L17096" s="97">
        <f t="shared" si="4004"/>
        <v>0</v>
      </c>
      <c r="M17096" s="110"/>
      <c r="N17096" s="110"/>
      <c r="R17096" s="352">
        <f>L17326-[1]გადასახდელები!L15716</f>
        <v>0</v>
      </c>
    </row>
    <row r="17097" spans="2:18" ht="45" hidden="1">
      <c r="B17097" s="36" t="str">
        <f t="shared" si="4003"/>
        <v>b</v>
      </c>
      <c r="C17097" s="42">
        <v>5</v>
      </c>
      <c r="D17097" s="42"/>
      <c r="F17097" s="343" t="s">
        <v>626</v>
      </c>
      <c r="G17097" s="48" t="s">
        <v>260</v>
      </c>
      <c r="H17097" s="109"/>
      <c r="I17097" s="97">
        <f t="shared" si="4002"/>
        <v>0</v>
      </c>
      <c r="J17097" s="109"/>
      <c r="K17097" s="109"/>
      <c r="L17097" s="97">
        <f t="shared" si="4004"/>
        <v>0</v>
      </c>
      <c r="M17097" s="110"/>
      <c r="N17097" s="110"/>
      <c r="R17097" s="352">
        <f>L17327-[1]გადასახდელები!L15717</f>
        <v>0</v>
      </c>
    </row>
    <row r="17098" spans="2:18" hidden="1">
      <c r="B17098" s="36" t="str">
        <f t="shared" si="4003"/>
        <v>b</v>
      </c>
      <c r="C17098" s="42">
        <v>5</v>
      </c>
      <c r="D17098" s="42"/>
      <c r="F17098" s="343" t="s">
        <v>627</v>
      </c>
      <c r="G17098" s="48" t="s">
        <v>261</v>
      </c>
      <c r="H17098" s="109"/>
      <c r="I17098" s="97">
        <f t="shared" si="4002"/>
        <v>0</v>
      </c>
      <c r="J17098" s="109"/>
      <c r="K17098" s="109"/>
      <c r="L17098" s="97">
        <f t="shared" si="4004"/>
        <v>0</v>
      </c>
      <c r="M17098" s="110"/>
      <c r="N17098" s="110"/>
      <c r="R17098" s="352">
        <f>L17328-[1]გადასახდელები!L15718</f>
        <v>0</v>
      </c>
    </row>
    <row r="17099" spans="2:18" ht="45" hidden="1">
      <c r="B17099" s="36" t="str">
        <f t="shared" si="4003"/>
        <v>b</v>
      </c>
      <c r="C17099" s="42">
        <v>5</v>
      </c>
      <c r="D17099" s="42"/>
      <c r="F17099" s="343" t="s">
        <v>628</v>
      </c>
      <c r="G17099" s="48" t="s">
        <v>262</v>
      </c>
      <c r="H17099" s="109"/>
      <c r="I17099" s="97">
        <f t="shared" si="4002"/>
        <v>0</v>
      </c>
      <c r="J17099" s="109"/>
      <c r="K17099" s="109"/>
      <c r="L17099" s="97">
        <f t="shared" si="4004"/>
        <v>0</v>
      </c>
      <c r="M17099" s="110"/>
      <c r="N17099" s="110"/>
      <c r="R17099" s="352">
        <f>L17329-[1]გადასახდელები!L15719</f>
        <v>0</v>
      </c>
    </row>
    <row r="17100" spans="2:18" ht="30" hidden="1">
      <c r="B17100" s="36" t="str">
        <f t="shared" si="4003"/>
        <v>b</v>
      </c>
      <c r="C17100" s="42">
        <v>5</v>
      </c>
      <c r="D17100" s="42"/>
      <c r="F17100" s="343" t="s">
        <v>629</v>
      </c>
      <c r="G17100" s="48" t="s">
        <v>263</v>
      </c>
      <c r="H17100" s="109"/>
      <c r="I17100" s="97">
        <f t="shared" si="4002"/>
        <v>0</v>
      </c>
      <c r="J17100" s="109"/>
      <c r="K17100" s="109"/>
      <c r="L17100" s="97">
        <f t="shared" si="4004"/>
        <v>0</v>
      </c>
      <c r="M17100" s="110"/>
      <c r="N17100" s="110"/>
      <c r="R17100" s="352">
        <f>L17330-[1]გადასახდელები!L15720</f>
        <v>0</v>
      </c>
    </row>
    <row r="17101" spans="2:18" hidden="1">
      <c r="B17101" s="36" t="str">
        <f t="shared" si="4003"/>
        <v>b</v>
      </c>
      <c r="C17101" s="42">
        <v>5</v>
      </c>
      <c r="D17101" s="42"/>
      <c r="F17101" s="343" t="s">
        <v>630</v>
      </c>
      <c r="G17101" s="48" t="s">
        <v>264</v>
      </c>
      <c r="H17101" s="109"/>
      <c r="I17101" s="97">
        <f t="shared" si="4002"/>
        <v>0</v>
      </c>
      <c r="J17101" s="109"/>
      <c r="K17101" s="109"/>
      <c r="L17101" s="97">
        <f t="shared" si="4004"/>
        <v>0</v>
      </c>
      <c r="M17101" s="110"/>
      <c r="N17101" s="110"/>
      <c r="R17101" s="352">
        <f>L17331-[1]გადასახდელები!L15721</f>
        <v>0</v>
      </c>
    </row>
    <row r="17102" spans="2:18" hidden="1">
      <c r="B17102" s="36" t="str">
        <f t="shared" si="4003"/>
        <v>b</v>
      </c>
      <c r="C17102" s="42">
        <v>5</v>
      </c>
      <c r="D17102" s="42"/>
      <c r="F17102" s="343" t="s">
        <v>631</v>
      </c>
      <c r="G17102" s="48" t="s">
        <v>265</v>
      </c>
      <c r="H17102" s="109"/>
      <c r="I17102" s="97">
        <f t="shared" si="4002"/>
        <v>0</v>
      </c>
      <c r="J17102" s="109"/>
      <c r="K17102" s="109"/>
      <c r="L17102" s="97">
        <f t="shared" si="4004"/>
        <v>0</v>
      </c>
      <c r="M17102" s="110"/>
      <c r="N17102" s="110"/>
      <c r="R17102" s="352">
        <f>L17332-[1]გადასახდელები!L15722</f>
        <v>0</v>
      </c>
    </row>
    <row r="17103" spans="2:18" hidden="1">
      <c r="B17103" s="36" t="str">
        <f t="shared" si="4003"/>
        <v>b</v>
      </c>
      <c r="C17103" s="42">
        <v>5</v>
      </c>
      <c r="D17103" s="42"/>
      <c r="F17103" s="343" t="s">
        <v>559</v>
      </c>
      <c r="G17103" s="48" t="s">
        <v>266</v>
      </c>
      <c r="H17103" s="109"/>
      <c r="I17103" s="97">
        <f t="shared" si="4002"/>
        <v>0</v>
      </c>
      <c r="J17103" s="109"/>
      <c r="K17103" s="109"/>
      <c r="L17103" s="97">
        <f t="shared" si="4004"/>
        <v>0</v>
      </c>
      <c r="M17103" s="110"/>
      <c r="N17103" s="110"/>
      <c r="R17103" s="352">
        <f>L17333-[1]გადასახდელები!L15723</f>
        <v>0</v>
      </c>
    </row>
    <row r="17104" spans="2:18" hidden="1">
      <c r="B17104" s="36" t="str">
        <f t="shared" si="4003"/>
        <v>b</v>
      </c>
      <c r="C17104" s="42">
        <v>5</v>
      </c>
      <c r="D17104" s="42"/>
      <c r="F17104" s="343" t="s">
        <v>632</v>
      </c>
      <c r="G17104" s="48" t="s">
        <v>267</v>
      </c>
      <c r="H17104" s="109"/>
      <c r="I17104" s="97">
        <f t="shared" si="4002"/>
        <v>0</v>
      </c>
      <c r="J17104" s="109"/>
      <c r="K17104" s="109"/>
      <c r="L17104" s="97">
        <f t="shared" si="4004"/>
        <v>0</v>
      </c>
      <c r="M17104" s="110"/>
      <c r="N17104" s="110"/>
      <c r="R17104" s="352">
        <f>L17334-[1]გადასახდელები!L15724</f>
        <v>0</v>
      </c>
    </row>
    <row r="17105" spans="2:18" ht="60" hidden="1">
      <c r="B17105" s="36" t="str">
        <f t="shared" si="4003"/>
        <v>b</v>
      </c>
      <c r="C17105" s="42">
        <v>5</v>
      </c>
      <c r="D17105" s="42"/>
      <c r="F17105" s="343" t="s">
        <v>633</v>
      </c>
      <c r="G17105" s="48" t="s">
        <v>268</v>
      </c>
      <c r="H17105" s="109"/>
      <c r="I17105" s="97">
        <f t="shared" si="4002"/>
        <v>0</v>
      </c>
      <c r="J17105" s="109"/>
      <c r="K17105" s="109"/>
      <c r="L17105" s="97">
        <f t="shared" si="4004"/>
        <v>0</v>
      </c>
      <c r="M17105" s="110"/>
      <c r="N17105" s="110"/>
      <c r="R17105" s="352">
        <f>L17335-[1]გადასახდელები!L15725</f>
        <v>0</v>
      </c>
    </row>
    <row r="17106" spans="2:18" ht="45" hidden="1">
      <c r="B17106" s="36" t="str">
        <f t="shared" si="4003"/>
        <v>b</v>
      </c>
      <c r="C17106" s="42">
        <v>5</v>
      </c>
      <c r="D17106" s="42"/>
      <c r="F17106" s="343" t="s">
        <v>560</v>
      </c>
      <c r="G17106" s="48" t="s">
        <v>269</v>
      </c>
      <c r="H17106" s="109"/>
      <c r="I17106" s="97">
        <f t="shared" si="4002"/>
        <v>0</v>
      </c>
      <c r="J17106" s="109"/>
      <c r="K17106" s="109"/>
      <c r="L17106" s="97">
        <f t="shared" si="4004"/>
        <v>0</v>
      </c>
      <c r="M17106" s="110"/>
      <c r="N17106" s="110"/>
      <c r="R17106" s="352">
        <f>L17336-[1]გადასახდელები!L15726</f>
        <v>0</v>
      </c>
    </row>
    <row r="17107" spans="2:18" hidden="1">
      <c r="B17107" s="36" t="str">
        <f t="shared" si="4003"/>
        <v>b</v>
      </c>
      <c r="C17107" s="42">
        <v>3</v>
      </c>
      <c r="D17107" s="42"/>
      <c r="F17107" s="343" t="s">
        <v>634</v>
      </c>
      <c r="G17107" s="57" t="s">
        <v>209</v>
      </c>
      <c r="H17107" s="111"/>
      <c r="I17107" s="90">
        <f t="shared" si="4002"/>
        <v>0</v>
      </c>
      <c r="J17107" s="111"/>
      <c r="K17107" s="111"/>
      <c r="L17107" s="90">
        <f t="shared" si="4004"/>
        <v>0</v>
      </c>
      <c r="M17107" s="112"/>
      <c r="N17107" s="112"/>
      <c r="R17107" s="352">
        <f>L17337-[1]გადასახდელები!L15727</f>
        <v>0</v>
      </c>
    </row>
    <row r="17108" spans="2:18" ht="20.25" hidden="1">
      <c r="B17108" s="36" t="str">
        <f t="shared" si="4003"/>
        <v>b</v>
      </c>
      <c r="C17108" s="42">
        <v>3</v>
      </c>
      <c r="D17108" s="42"/>
      <c r="F17108" s="342" t="s">
        <v>635</v>
      </c>
      <c r="G17108" s="57" t="s">
        <v>208</v>
      </c>
      <c r="H17108" s="89">
        <f>H17109+H17114+H17115</f>
        <v>0</v>
      </c>
      <c r="I17108" s="90">
        <f t="shared" si="4002"/>
        <v>0</v>
      </c>
      <c r="J17108" s="89">
        <f>J17109+J17114+J17115</f>
        <v>0</v>
      </c>
      <c r="K17108" s="89">
        <f>K17109+K17114+K17115</f>
        <v>0</v>
      </c>
      <c r="L17108" s="90">
        <f t="shared" si="4004"/>
        <v>0</v>
      </c>
      <c r="M17108" s="92">
        <f>M17109+M17114+M17115</f>
        <v>0</v>
      </c>
      <c r="N17108" s="92">
        <f>N17109+N17114+N17115</f>
        <v>0</v>
      </c>
      <c r="O17108" s="82" t="s">
        <v>146</v>
      </c>
      <c r="R17108" s="352">
        <f>L17338-[1]გადასახდელები!L15728</f>
        <v>0</v>
      </c>
    </row>
    <row r="17109" spans="2:18" ht="20.25" hidden="1">
      <c r="B17109" s="36" t="str">
        <f t="shared" si="4003"/>
        <v>b</v>
      </c>
      <c r="C17109" s="42">
        <v>4</v>
      </c>
      <c r="D17109" s="42"/>
      <c r="F17109" s="342" t="s">
        <v>636</v>
      </c>
      <c r="G17109" s="47" t="s">
        <v>270</v>
      </c>
      <c r="H17109" s="93">
        <f>SUM(H17110:H17113)</f>
        <v>0</v>
      </c>
      <c r="I17109" s="94">
        <f t="shared" si="4002"/>
        <v>0</v>
      </c>
      <c r="J17109" s="93">
        <f>SUM(J17110:J17113)</f>
        <v>0</v>
      </c>
      <c r="K17109" s="93">
        <f>SUM(K17110:K17113)</f>
        <v>0</v>
      </c>
      <c r="L17109" s="94">
        <f t="shared" si="4004"/>
        <v>0</v>
      </c>
      <c r="M17109" s="95">
        <f>SUM(M17110:M17113)</f>
        <v>0</v>
      </c>
      <c r="N17109" s="95">
        <f>SUM(N17110:N17113)</f>
        <v>0</v>
      </c>
      <c r="O17109" s="82" t="s">
        <v>146</v>
      </c>
      <c r="R17109" s="352">
        <f>L17339-[1]გადასახდელები!L15729</f>
        <v>0</v>
      </c>
    </row>
    <row r="17110" spans="2:18" hidden="1">
      <c r="B17110" s="36" t="str">
        <f t="shared" si="4003"/>
        <v>b</v>
      </c>
      <c r="C17110" s="42">
        <v>5</v>
      </c>
      <c r="D17110" s="42"/>
      <c r="F17110" s="343" t="s">
        <v>637</v>
      </c>
      <c r="G17110" s="48" t="s">
        <v>271</v>
      </c>
      <c r="H17110" s="101"/>
      <c r="I17110" s="97">
        <f t="shared" si="4002"/>
        <v>0</v>
      </c>
      <c r="J17110" s="101"/>
      <c r="K17110" s="101"/>
      <c r="L17110" s="97">
        <f t="shared" si="4004"/>
        <v>0</v>
      </c>
      <c r="M17110" s="102"/>
      <c r="N17110" s="102"/>
      <c r="R17110" s="352">
        <f>L17340-[1]გადასახდელები!L15730</f>
        <v>0</v>
      </c>
    </row>
    <row r="17111" spans="2:18" hidden="1">
      <c r="B17111" s="36" t="str">
        <f t="shared" si="4003"/>
        <v>b</v>
      </c>
      <c r="C17111" s="42">
        <v>5</v>
      </c>
      <c r="D17111" s="42"/>
      <c r="F17111" s="343" t="s">
        <v>638</v>
      </c>
      <c r="G17111" s="48" t="s">
        <v>272</v>
      </c>
      <c r="H17111" s="101"/>
      <c r="I17111" s="97">
        <f t="shared" si="4002"/>
        <v>0</v>
      </c>
      <c r="J17111" s="101"/>
      <c r="K17111" s="101"/>
      <c r="L17111" s="97">
        <f t="shared" si="4004"/>
        <v>0</v>
      </c>
      <c r="M17111" s="102"/>
      <c r="N17111" s="102"/>
      <c r="R17111" s="352">
        <f>L17341-[1]გადასახდელები!L15731</f>
        <v>0</v>
      </c>
    </row>
    <row r="17112" spans="2:18" hidden="1">
      <c r="B17112" s="36" t="str">
        <f t="shared" si="4003"/>
        <v>b</v>
      </c>
      <c r="C17112" s="42">
        <v>5</v>
      </c>
      <c r="D17112" s="42"/>
      <c r="F17112" s="343" t="s">
        <v>639</v>
      </c>
      <c r="G17112" s="48" t="s">
        <v>273</v>
      </c>
      <c r="H17112" s="101"/>
      <c r="I17112" s="97">
        <f t="shared" si="4002"/>
        <v>0</v>
      </c>
      <c r="J17112" s="101"/>
      <c r="K17112" s="101"/>
      <c r="L17112" s="97">
        <f t="shared" si="4004"/>
        <v>0</v>
      </c>
      <c r="M17112" s="102"/>
      <c r="N17112" s="102"/>
      <c r="R17112" s="352">
        <f>L17342-[1]გადასახდელები!L15732</f>
        <v>0</v>
      </c>
    </row>
    <row r="17113" spans="2:18" hidden="1">
      <c r="B17113" s="36" t="str">
        <f t="shared" si="4003"/>
        <v>b</v>
      </c>
      <c r="C17113" s="42">
        <v>5</v>
      </c>
      <c r="D17113" s="42"/>
      <c r="F17113" s="343" t="s">
        <v>640</v>
      </c>
      <c r="G17113" s="48" t="s">
        <v>274</v>
      </c>
      <c r="H17113" s="101"/>
      <c r="I17113" s="97">
        <f t="shared" si="4002"/>
        <v>0</v>
      </c>
      <c r="J17113" s="101"/>
      <c r="K17113" s="101"/>
      <c r="L17113" s="97">
        <f t="shared" si="4004"/>
        <v>0</v>
      </c>
      <c r="M17113" s="102"/>
      <c r="N17113" s="102"/>
      <c r="R17113" s="352">
        <f>L17343-[1]გადასახდელები!L15733</f>
        <v>0</v>
      </c>
    </row>
    <row r="17114" spans="2:18" ht="30" hidden="1">
      <c r="B17114" s="36" t="str">
        <f t="shared" si="4003"/>
        <v>b</v>
      </c>
      <c r="C17114" s="42">
        <v>4</v>
      </c>
      <c r="D17114" s="42"/>
      <c r="F17114" s="343" t="s">
        <v>641</v>
      </c>
      <c r="G17114" s="47" t="s">
        <v>275</v>
      </c>
      <c r="H17114" s="103"/>
      <c r="I17114" s="94">
        <f t="shared" si="4002"/>
        <v>0</v>
      </c>
      <c r="J17114" s="103"/>
      <c r="K17114" s="103"/>
      <c r="L17114" s="94">
        <f t="shared" si="4004"/>
        <v>0</v>
      </c>
      <c r="M17114" s="104"/>
      <c r="N17114" s="104"/>
      <c r="R17114" s="352">
        <f>L17344-[1]გადასახდელები!L15734</f>
        <v>0</v>
      </c>
    </row>
    <row r="17115" spans="2:18" ht="30" hidden="1">
      <c r="B17115" s="36" t="str">
        <f t="shared" si="4003"/>
        <v>b</v>
      </c>
      <c r="C17115" s="42">
        <v>4</v>
      </c>
      <c r="D17115" s="42"/>
      <c r="F17115" s="343" t="s">
        <v>642</v>
      </c>
      <c r="G17115" s="47" t="s">
        <v>276</v>
      </c>
      <c r="H17115" s="103"/>
      <c r="I17115" s="94">
        <f t="shared" si="4002"/>
        <v>0</v>
      </c>
      <c r="J17115" s="103"/>
      <c r="K17115" s="103"/>
      <c r="L17115" s="94">
        <f t="shared" si="4004"/>
        <v>0</v>
      </c>
      <c r="M17115" s="104"/>
      <c r="N17115" s="104"/>
      <c r="R17115" s="352">
        <f>L17345-[1]გადასახდელები!L15735</f>
        <v>0</v>
      </c>
    </row>
    <row r="17116" spans="2:18" hidden="1">
      <c r="B17116" s="36" t="str">
        <f t="shared" si="4003"/>
        <v>b</v>
      </c>
      <c r="C17116" s="42">
        <v>3</v>
      </c>
      <c r="D17116" s="42"/>
      <c r="F17116" s="343" t="s">
        <v>561</v>
      </c>
      <c r="G17116" s="57" t="s">
        <v>202</v>
      </c>
      <c r="H17116" s="111"/>
      <c r="I17116" s="90">
        <f t="shared" si="4002"/>
        <v>0</v>
      </c>
      <c r="J17116" s="111"/>
      <c r="K17116" s="111"/>
      <c r="L17116" s="90">
        <f t="shared" si="4004"/>
        <v>0</v>
      </c>
      <c r="M17116" s="112"/>
      <c r="N17116" s="112"/>
      <c r="R17116" s="352">
        <f>L17346-[1]გადასახდელები!L15736</f>
        <v>0</v>
      </c>
    </row>
    <row r="17117" spans="2:18" ht="20.25" hidden="1">
      <c r="B17117" s="36" t="str">
        <f t="shared" si="4003"/>
        <v>b</v>
      </c>
      <c r="C17117" s="42">
        <v>3</v>
      </c>
      <c r="D17117" s="42"/>
      <c r="F17117" s="342" t="s">
        <v>562</v>
      </c>
      <c r="G17117" s="57" t="s">
        <v>203</v>
      </c>
      <c r="H17117" s="89">
        <f>H17118+H17121+H17124</f>
        <v>0</v>
      </c>
      <c r="I17117" s="90">
        <f t="shared" si="4002"/>
        <v>0</v>
      </c>
      <c r="J17117" s="89">
        <f>J17118+J17121+J17124</f>
        <v>0</v>
      </c>
      <c r="K17117" s="89">
        <f>K17118+K17121+K17124</f>
        <v>0</v>
      </c>
      <c r="L17117" s="90">
        <f t="shared" si="4004"/>
        <v>0</v>
      </c>
      <c r="M17117" s="92">
        <f>M17118+M17121+M17124</f>
        <v>0</v>
      </c>
      <c r="N17117" s="92">
        <f>N17118+N17121+N17124</f>
        <v>0</v>
      </c>
      <c r="O17117" s="82" t="s">
        <v>146</v>
      </c>
      <c r="R17117" s="352">
        <f>L17347-[1]გადასახდელები!L15737</f>
        <v>0</v>
      </c>
    </row>
    <row r="17118" spans="2:18" ht="30" hidden="1">
      <c r="B17118" s="36" t="str">
        <f t="shared" si="4003"/>
        <v>b</v>
      </c>
      <c r="C17118" s="42">
        <v>4</v>
      </c>
      <c r="D17118" s="42"/>
      <c r="F17118" s="342" t="s">
        <v>643</v>
      </c>
      <c r="G17118" s="47" t="s">
        <v>277</v>
      </c>
      <c r="H17118" s="93">
        <f>SUM(H17119:H17120)</f>
        <v>0</v>
      </c>
      <c r="I17118" s="94">
        <f t="shared" si="4002"/>
        <v>0</v>
      </c>
      <c r="J17118" s="93">
        <f>SUM(J17119:J17120)</f>
        <v>0</v>
      </c>
      <c r="K17118" s="93">
        <f>SUM(K17119:K17120)</f>
        <v>0</v>
      </c>
      <c r="L17118" s="94">
        <f t="shared" si="4004"/>
        <v>0</v>
      </c>
      <c r="M17118" s="95">
        <f>SUM(M17119:M17120)</f>
        <v>0</v>
      </c>
      <c r="N17118" s="95">
        <f>SUM(N17119:N17120)</f>
        <v>0</v>
      </c>
      <c r="O17118" s="82" t="s">
        <v>146</v>
      </c>
      <c r="R17118" s="352">
        <f>L17348-[1]გადასახდელები!L15738</f>
        <v>0</v>
      </c>
    </row>
    <row r="17119" spans="2:18" hidden="1">
      <c r="B17119" s="36" t="str">
        <f t="shared" si="4003"/>
        <v>b</v>
      </c>
      <c r="C17119" s="42">
        <v>5</v>
      </c>
      <c r="D17119" s="42"/>
      <c r="F17119" s="343" t="s">
        <v>644</v>
      </c>
      <c r="G17119" s="48" t="s">
        <v>278</v>
      </c>
      <c r="H17119" s="101"/>
      <c r="I17119" s="97">
        <f t="shared" si="4002"/>
        <v>0</v>
      </c>
      <c r="J17119" s="101"/>
      <c r="K17119" s="101"/>
      <c r="L17119" s="97">
        <f t="shared" si="4004"/>
        <v>0</v>
      </c>
      <c r="M17119" s="102"/>
      <c r="N17119" s="102"/>
      <c r="R17119" s="352">
        <f>L17349-[1]გადასახდელები!L15739</f>
        <v>0</v>
      </c>
    </row>
    <row r="17120" spans="2:18" hidden="1">
      <c r="B17120" s="36" t="str">
        <f t="shared" si="4003"/>
        <v>b</v>
      </c>
      <c r="C17120" s="42">
        <v>5</v>
      </c>
      <c r="D17120" s="42"/>
      <c r="F17120" s="343" t="s">
        <v>645</v>
      </c>
      <c r="G17120" s="48" t="s">
        <v>204</v>
      </c>
      <c r="H17120" s="101"/>
      <c r="I17120" s="97">
        <f t="shared" si="4002"/>
        <v>0</v>
      </c>
      <c r="J17120" s="101"/>
      <c r="K17120" s="101"/>
      <c r="L17120" s="97">
        <f t="shared" si="4004"/>
        <v>0</v>
      </c>
      <c r="M17120" s="102"/>
      <c r="N17120" s="102"/>
      <c r="R17120" s="352">
        <f>L17350-[1]გადასახდელები!L15740</f>
        <v>0</v>
      </c>
    </row>
    <row r="17121" spans="2:18" ht="20.25" hidden="1">
      <c r="B17121" s="36" t="str">
        <f t="shared" si="4003"/>
        <v>b</v>
      </c>
      <c r="C17121" s="42">
        <v>4</v>
      </c>
      <c r="D17121" s="42"/>
      <c r="F17121" s="342" t="s">
        <v>646</v>
      </c>
      <c r="G17121" s="47" t="s">
        <v>279</v>
      </c>
      <c r="H17121" s="93">
        <f>SUM(H17122:H17123)</f>
        <v>0</v>
      </c>
      <c r="I17121" s="94">
        <f t="shared" si="4002"/>
        <v>0</v>
      </c>
      <c r="J17121" s="93">
        <f>SUM(J17122:J17123)</f>
        <v>0</v>
      </c>
      <c r="K17121" s="93">
        <f>SUM(K17122:K17123)</f>
        <v>0</v>
      </c>
      <c r="L17121" s="94">
        <f t="shared" si="4004"/>
        <v>0</v>
      </c>
      <c r="M17121" s="95">
        <f>SUM(M17122:M17123)</f>
        <v>0</v>
      </c>
      <c r="N17121" s="95">
        <f>SUM(N17122:N17123)</f>
        <v>0</v>
      </c>
      <c r="O17121" s="82" t="s">
        <v>146</v>
      </c>
      <c r="R17121" s="352">
        <f>L17351-[1]გადასახდელები!L15741</f>
        <v>0</v>
      </c>
    </row>
    <row r="17122" spans="2:18" hidden="1">
      <c r="B17122" s="36" t="str">
        <f t="shared" si="4003"/>
        <v>b</v>
      </c>
      <c r="C17122" s="42">
        <v>5</v>
      </c>
      <c r="D17122" s="42"/>
      <c r="F17122" s="343" t="s">
        <v>647</v>
      </c>
      <c r="G17122" s="48" t="s">
        <v>278</v>
      </c>
      <c r="H17122" s="101"/>
      <c r="I17122" s="97">
        <f t="shared" si="4002"/>
        <v>0</v>
      </c>
      <c r="J17122" s="101"/>
      <c r="K17122" s="101"/>
      <c r="L17122" s="97">
        <f t="shared" si="4004"/>
        <v>0</v>
      </c>
      <c r="M17122" s="102"/>
      <c r="N17122" s="102"/>
      <c r="R17122" s="352">
        <f>L17352-[1]გადასახდელები!L15742</f>
        <v>0</v>
      </c>
    </row>
    <row r="17123" spans="2:18" hidden="1">
      <c r="B17123" s="36" t="str">
        <f t="shared" si="4003"/>
        <v>b</v>
      </c>
      <c r="C17123" s="42">
        <v>5</v>
      </c>
      <c r="D17123" s="42"/>
      <c r="F17123" s="343" t="s">
        <v>648</v>
      </c>
      <c r="G17123" s="48" t="s">
        <v>204</v>
      </c>
      <c r="H17123" s="101"/>
      <c r="I17123" s="97">
        <f t="shared" ref="I17123:I17186" si="4005">J17123+K17123</f>
        <v>0</v>
      </c>
      <c r="J17123" s="101"/>
      <c r="K17123" s="101"/>
      <c r="L17123" s="97">
        <f t="shared" si="4004"/>
        <v>0</v>
      </c>
      <c r="M17123" s="102"/>
      <c r="N17123" s="102"/>
      <c r="R17123" s="352">
        <f>L17353-[1]გადასახდელები!L15743</f>
        <v>0</v>
      </c>
    </row>
    <row r="17124" spans="2:18" ht="30" hidden="1">
      <c r="B17124" s="36" t="str">
        <f t="shared" si="4003"/>
        <v>b</v>
      </c>
      <c r="C17124" s="42">
        <v>4</v>
      </c>
      <c r="D17124" s="42"/>
      <c r="F17124" s="342" t="s">
        <v>563</v>
      </c>
      <c r="G17124" s="47" t="s">
        <v>280</v>
      </c>
      <c r="H17124" s="93">
        <f>SUM(H17125:H17126)</f>
        <v>0</v>
      </c>
      <c r="I17124" s="94">
        <f t="shared" si="4005"/>
        <v>0</v>
      </c>
      <c r="J17124" s="93">
        <f>SUM(J17125:J17126)</f>
        <v>0</v>
      </c>
      <c r="K17124" s="93">
        <f>SUM(K17125:K17126)</f>
        <v>0</v>
      </c>
      <c r="L17124" s="94">
        <f t="shared" si="4004"/>
        <v>0</v>
      </c>
      <c r="M17124" s="95">
        <f>SUM(M17125:M17126)</f>
        <v>0</v>
      </c>
      <c r="N17124" s="95">
        <f>SUM(N17125:N17126)</f>
        <v>0</v>
      </c>
      <c r="O17124" s="82" t="s">
        <v>146</v>
      </c>
      <c r="R17124" s="352">
        <f>L17354-[1]გადასახდელები!L15744</f>
        <v>0</v>
      </c>
    </row>
    <row r="17125" spans="2:18" hidden="1">
      <c r="B17125" s="36" t="str">
        <f t="shared" si="4003"/>
        <v>b</v>
      </c>
      <c r="C17125" s="42">
        <v>5</v>
      </c>
      <c r="D17125" s="42"/>
      <c r="F17125" s="343" t="s">
        <v>649</v>
      </c>
      <c r="G17125" s="48" t="s">
        <v>278</v>
      </c>
      <c r="H17125" s="101"/>
      <c r="I17125" s="97">
        <f t="shared" si="4005"/>
        <v>0</v>
      </c>
      <c r="J17125" s="101"/>
      <c r="K17125" s="101"/>
      <c r="L17125" s="97">
        <f t="shared" si="4004"/>
        <v>0</v>
      </c>
      <c r="M17125" s="102"/>
      <c r="N17125" s="102"/>
      <c r="R17125" s="352">
        <f>L17355-[1]გადასახდელები!L15745</f>
        <v>0</v>
      </c>
    </row>
    <row r="17126" spans="2:18" hidden="1">
      <c r="B17126" s="36" t="str">
        <f t="shared" si="4003"/>
        <v>b</v>
      </c>
      <c r="C17126" s="42">
        <v>5</v>
      </c>
      <c r="D17126" s="42"/>
      <c r="F17126" s="343" t="s">
        <v>564</v>
      </c>
      <c r="G17126" s="48" t="s">
        <v>204</v>
      </c>
      <c r="H17126" s="101"/>
      <c r="I17126" s="97">
        <f t="shared" si="4005"/>
        <v>0</v>
      </c>
      <c r="J17126" s="101"/>
      <c r="K17126" s="101"/>
      <c r="L17126" s="97">
        <f t="shared" si="4004"/>
        <v>0</v>
      </c>
      <c r="M17126" s="102"/>
      <c r="N17126" s="102"/>
      <c r="R17126" s="352">
        <f>L17356-[1]გადასახდელები!L15746</f>
        <v>0</v>
      </c>
    </row>
    <row r="17127" spans="2:18" ht="20.25" hidden="1">
      <c r="B17127" s="36" t="str">
        <f t="shared" si="4003"/>
        <v>b</v>
      </c>
      <c r="C17127" s="42">
        <v>3</v>
      </c>
      <c r="D17127" s="42"/>
      <c r="F17127" s="342" t="s">
        <v>565</v>
      </c>
      <c r="G17127" s="57" t="s">
        <v>206</v>
      </c>
      <c r="H17127" s="89">
        <f>H17128+H17131+H17134</f>
        <v>0</v>
      </c>
      <c r="I17127" s="90">
        <f t="shared" si="4005"/>
        <v>0</v>
      </c>
      <c r="J17127" s="89">
        <f>J17128+J17131+J17134</f>
        <v>0</v>
      </c>
      <c r="K17127" s="89">
        <f>K17128+K17131+K17134</f>
        <v>0</v>
      </c>
      <c r="L17127" s="90">
        <f t="shared" si="4004"/>
        <v>0</v>
      </c>
      <c r="M17127" s="92">
        <f>M17128+M17131+M17134</f>
        <v>0</v>
      </c>
      <c r="N17127" s="92">
        <f>N17128+N17131+N17134</f>
        <v>0</v>
      </c>
      <c r="O17127" s="82" t="s">
        <v>146</v>
      </c>
      <c r="R17127" s="352">
        <f>L17357-[1]გადასახდელები!L15747</f>
        <v>0</v>
      </c>
    </row>
    <row r="17128" spans="2:18" ht="20.25" hidden="1">
      <c r="B17128" s="36" t="str">
        <f t="shared" si="4003"/>
        <v>b</v>
      </c>
      <c r="C17128" s="42">
        <v>4</v>
      </c>
      <c r="D17128" s="42"/>
      <c r="F17128" s="342" t="s">
        <v>650</v>
      </c>
      <c r="G17128" s="47" t="s">
        <v>281</v>
      </c>
      <c r="H17128" s="93">
        <f>SUM(H17129:H17130)</f>
        <v>0</v>
      </c>
      <c r="I17128" s="94">
        <f t="shared" si="4005"/>
        <v>0</v>
      </c>
      <c r="J17128" s="93">
        <f>SUM(J17129:J17130)</f>
        <v>0</v>
      </c>
      <c r="K17128" s="93">
        <f>SUM(K17129:K17130)</f>
        <v>0</v>
      </c>
      <c r="L17128" s="94">
        <f t="shared" si="4004"/>
        <v>0</v>
      </c>
      <c r="M17128" s="95">
        <f>SUM(M17129:M17130)</f>
        <v>0</v>
      </c>
      <c r="N17128" s="95">
        <f>SUM(N17129:N17130)</f>
        <v>0</v>
      </c>
      <c r="O17128" s="82" t="s">
        <v>146</v>
      </c>
      <c r="R17128" s="352">
        <f>L17358-[1]გადასახდელები!L15748</f>
        <v>0</v>
      </c>
    </row>
    <row r="17129" spans="2:18" hidden="1">
      <c r="B17129" s="36" t="str">
        <f t="shared" si="4003"/>
        <v>b</v>
      </c>
      <c r="C17129" s="42">
        <v>5</v>
      </c>
      <c r="D17129" s="42"/>
      <c r="F17129" s="343" t="s">
        <v>651</v>
      </c>
      <c r="G17129" s="48" t="s">
        <v>282</v>
      </c>
      <c r="H17129" s="101"/>
      <c r="I17129" s="97">
        <f t="shared" si="4005"/>
        <v>0</v>
      </c>
      <c r="J17129" s="101"/>
      <c r="K17129" s="101"/>
      <c r="L17129" s="97">
        <f t="shared" si="4004"/>
        <v>0</v>
      </c>
      <c r="M17129" s="102"/>
      <c r="N17129" s="102"/>
      <c r="R17129" s="352">
        <f>L17359-[1]გადასახდელები!L15749</f>
        <v>0</v>
      </c>
    </row>
    <row r="17130" spans="2:18" hidden="1">
      <c r="B17130" s="36" t="str">
        <f t="shared" si="4003"/>
        <v>b</v>
      </c>
      <c r="C17130" s="42">
        <v>5</v>
      </c>
      <c r="D17130" s="42"/>
      <c r="F17130" s="343" t="s">
        <v>652</v>
      </c>
      <c r="G17130" s="48" t="s">
        <v>283</v>
      </c>
      <c r="H17130" s="101"/>
      <c r="I17130" s="97">
        <f t="shared" si="4005"/>
        <v>0</v>
      </c>
      <c r="J17130" s="101"/>
      <c r="K17130" s="101"/>
      <c r="L17130" s="97">
        <f t="shared" si="4004"/>
        <v>0</v>
      </c>
      <c r="M17130" s="102"/>
      <c r="N17130" s="102"/>
      <c r="R17130" s="352">
        <f>L17360-[1]გადასახდელები!L15750</f>
        <v>0</v>
      </c>
    </row>
    <row r="17131" spans="2:18" ht="20.25" hidden="1">
      <c r="B17131" s="36" t="str">
        <f t="shared" si="4003"/>
        <v>b</v>
      </c>
      <c r="C17131" s="42">
        <v>4</v>
      </c>
      <c r="D17131" s="42"/>
      <c r="F17131" s="342" t="s">
        <v>566</v>
      </c>
      <c r="G17131" s="47" t="s">
        <v>284</v>
      </c>
      <c r="H17131" s="93">
        <f>SUM(H17132:H17133)</f>
        <v>0</v>
      </c>
      <c r="I17131" s="94">
        <f t="shared" si="4005"/>
        <v>0</v>
      </c>
      <c r="J17131" s="93">
        <f>SUM(J17132:J17133)</f>
        <v>0</v>
      </c>
      <c r="K17131" s="93">
        <f>SUM(K17132:K17133)</f>
        <v>0</v>
      </c>
      <c r="L17131" s="94">
        <f t="shared" si="4004"/>
        <v>0</v>
      </c>
      <c r="M17131" s="95">
        <f>SUM(M17132:M17133)</f>
        <v>0</v>
      </c>
      <c r="N17131" s="95">
        <f>SUM(N17132:N17133)</f>
        <v>0</v>
      </c>
      <c r="O17131" s="82" t="s">
        <v>146</v>
      </c>
      <c r="R17131" s="352">
        <f>L17361-[1]გადასახდელები!L15751</f>
        <v>0</v>
      </c>
    </row>
    <row r="17132" spans="2:18" hidden="1">
      <c r="B17132" s="36" t="str">
        <f t="shared" si="4003"/>
        <v>b</v>
      </c>
      <c r="C17132" s="42">
        <v>5</v>
      </c>
      <c r="D17132" s="42"/>
      <c r="F17132" s="343" t="s">
        <v>567</v>
      </c>
      <c r="G17132" s="48" t="s">
        <v>282</v>
      </c>
      <c r="H17132" s="101"/>
      <c r="I17132" s="97">
        <f t="shared" si="4005"/>
        <v>0</v>
      </c>
      <c r="J17132" s="101"/>
      <c r="K17132" s="101"/>
      <c r="L17132" s="97">
        <f t="shared" si="4004"/>
        <v>0</v>
      </c>
      <c r="M17132" s="102"/>
      <c r="N17132" s="102"/>
      <c r="R17132" s="352">
        <f>L17362-[1]გადასახდელები!L15752</f>
        <v>0</v>
      </c>
    </row>
    <row r="17133" spans="2:18" hidden="1">
      <c r="B17133" s="36" t="str">
        <f t="shared" si="4003"/>
        <v>b</v>
      </c>
      <c r="C17133" s="42">
        <v>5</v>
      </c>
      <c r="D17133" s="42"/>
      <c r="F17133" s="343" t="s">
        <v>653</v>
      </c>
      <c r="G17133" s="48" t="s">
        <v>283</v>
      </c>
      <c r="H17133" s="101"/>
      <c r="I17133" s="97">
        <f t="shared" si="4005"/>
        <v>0</v>
      </c>
      <c r="J17133" s="101"/>
      <c r="K17133" s="101"/>
      <c r="L17133" s="97">
        <f t="shared" si="4004"/>
        <v>0</v>
      </c>
      <c r="M17133" s="102"/>
      <c r="N17133" s="102"/>
      <c r="R17133" s="352">
        <f>L17363-[1]გადასახდელები!L15753</f>
        <v>0</v>
      </c>
    </row>
    <row r="17134" spans="2:18" ht="30" hidden="1">
      <c r="B17134" s="36" t="str">
        <f t="shared" si="4003"/>
        <v>b</v>
      </c>
      <c r="C17134" s="42">
        <v>4</v>
      </c>
      <c r="D17134" s="42"/>
      <c r="F17134" s="342" t="s">
        <v>654</v>
      </c>
      <c r="G17134" s="47" t="s">
        <v>207</v>
      </c>
      <c r="H17134" s="93">
        <f>SUM(H17135:H17136)</f>
        <v>0</v>
      </c>
      <c r="I17134" s="94">
        <f t="shared" si="4005"/>
        <v>0</v>
      </c>
      <c r="J17134" s="93">
        <f>SUM(J17135:J17136)</f>
        <v>0</v>
      </c>
      <c r="K17134" s="93">
        <f>SUM(K17135:K17136)</f>
        <v>0</v>
      </c>
      <c r="L17134" s="94">
        <f t="shared" si="4004"/>
        <v>0</v>
      </c>
      <c r="M17134" s="95">
        <f>SUM(M17135:M17136)</f>
        <v>0</v>
      </c>
      <c r="N17134" s="95">
        <f>SUM(N17135:N17136)</f>
        <v>0</v>
      </c>
      <c r="O17134" s="82" t="s">
        <v>146</v>
      </c>
      <c r="R17134" s="352">
        <f>L17364-[1]გადასახდელები!L15754</f>
        <v>0</v>
      </c>
    </row>
    <row r="17135" spans="2:18" hidden="1">
      <c r="B17135" s="36" t="str">
        <f t="shared" si="4003"/>
        <v>b</v>
      </c>
      <c r="C17135" s="42">
        <v>5</v>
      </c>
      <c r="D17135" s="42"/>
      <c r="F17135" s="343" t="s">
        <v>655</v>
      </c>
      <c r="G17135" s="48" t="s">
        <v>282</v>
      </c>
      <c r="H17135" s="101"/>
      <c r="I17135" s="97">
        <f t="shared" si="4005"/>
        <v>0</v>
      </c>
      <c r="J17135" s="101"/>
      <c r="K17135" s="101"/>
      <c r="L17135" s="97">
        <f t="shared" si="4004"/>
        <v>0</v>
      </c>
      <c r="M17135" s="102"/>
      <c r="N17135" s="102"/>
      <c r="R17135" s="352">
        <f>L17365-[1]გადასახდელები!L15755</f>
        <v>0</v>
      </c>
    </row>
    <row r="17136" spans="2:18" hidden="1">
      <c r="B17136" s="36" t="str">
        <f t="shared" si="4003"/>
        <v>b</v>
      </c>
      <c r="C17136" s="42">
        <v>5</v>
      </c>
      <c r="D17136" s="42"/>
      <c r="F17136" s="343" t="s">
        <v>656</v>
      </c>
      <c r="G17136" s="48" t="s">
        <v>283</v>
      </c>
      <c r="H17136" s="101"/>
      <c r="I17136" s="97">
        <f t="shared" si="4005"/>
        <v>0</v>
      </c>
      <c r="J17136" s="101"/>
      <c r="K17136" s="101"/>
      <c r="L17136" s="97">
        <f t="shared" si="4004"/>
        <v>0</v>
      </c>
      <c r="M17136" s="102"/>
      <c r="N17136" s="102"/>
      <c r="R17136" s="352">
        <f>L17366-[1]გადასახდელები!L15756</f>
        <v>0</v>
      </c>
    </row>
    <row r="17137" spans="2:18" ht="20.25" hidden="1">
      <c r="B17137" s="36" t="str">
        <f t="shared" si="4003"/>
        <v>b</v>
      </c>
      <c r="C17137" s="42">
        <v>3</v>
      </c>
      <c r="D17137" s="42"/>
      <c r="F17137" s="342" t="s">
        <v>568</v>
      </c>
      <c r="G17137" s="57" t="s">
        <v>205</v>
      </c>
      <c r="H17137" s="89">
        <f>H17138+H17139</f>
        <v>0</v>
      </c>
      <c r="I17137" s="90">
        <f t="shared" si="4005"/>
        <v>0</v>
      </c>
      <c r="J17137" s="89">
        <f>J17138+J17139</f>
        <v>0</v>
      </c>
      <c r="K17137" s="89">
        <f>K17138+K17139</f>
        <v>0</v>
      </c>
      <c r="L17137" s="90">
        <f t="shared" si="4004"/>
        <v>0</v>
      </c>
      <c r="M17137" s="92">
        <f>M17138+M17139</f>
        <v>0</v>
      </c>
      <c r="N17137" s="92">
        <f>N17138+N17139</f>
        <v>0</v>
      </c>
      <c r="O17137" s="82" t="s">
        <v>146</v>
      </c>
      <c r="R17137" s="352">
        <f>L17367-[1]გადასახდელები!L15757</f>
        <v>0</v>
      </c>
    </row>
    <row r="17138" spans="2:18" ht="30" hidden="1">
      <c r="B17138" s="36" t="str">
        <f t="shared" si="4003"/>
        <v>b</v>
      </c>
      <c r="C17138" s="42">
        <v>4</v>
      </c>
      <c r="D17138" s="42"/>
      <c r="F17138" s="343" t="s">
        <v>657</v>
      </c>
      <c r="G17138" s="47" t="s">
        <v>285</v>
      </c>
      <c r="H17138" s="103"/>
      <c r="I17138" s="94">
        <f t="shared" si="4005"/>
        <v>0</v>
      </c>
      <c r="J17138" s="103"/>
      <c r="K17138" s="103"/>
      <c r="L17138" s="94">
        <f t="shared" si="4004"/>
        <v>0</v>
      </c>
      <c r="M17138" s="104"/>
      <c r="N17138" s="104"/>
      <c r="R17138" s="352">
        <f>L17368-[1]გადასახდელები!L15758</f>
        <v>0</v>
      </c>
    </row>
    <row r="17139" spans="2:18" ht="20.25" hidden="1">
      <c r="B17139" s="36" t="str">
        <f t="shared" si="4003"/>
        <v>b</v>
      </c>
      <c r="C17139" s="42">
        <v>4</v>
      </c>
      <c r="D17139" s="42"/>
      <c r="F17139" s="342" t="s">
        <v>570</v>
      </c>
      <c r="G17139" s="47" t="s">
        <v>286</v>
      </c>
      <c r="H17139" s="93">
        <f>H17140+H17159</f>
        <v>0</v>
      </c>
      <c r="I17139" s="94">
        <f t="shared" si="4005"/>
        <v>0</v>
      </c>
      <c r="J17139" s="93">
        <f>J17140+J17159</f>
        <v>0</v>
      </c>
      <c r="K17139" s="93">
        <f>K17140+K17159</f>
        <v>0</v>
      </c>
      <c r="L17139" s="94">
        <f t="shared" si="4004"/>
        <v>0</v>
      </c>
      <c r="M17139" s="95">
        <f>M17140+M17159</f>
        <v>0</v>
      </c>
      <c r="N17139" s="95">
        <f>N17140+N17159</f>
        <v>0</v>
      </c>
      <c r="O17139" s="82" t="s">
        <v>146</v>
      </c>
      <c r="R17139" s="352">
        <f>L17369-[1]გადასახდელები!L15759</f>
        <v>0</v>
      </c>
    </row>
    <row r="17140" spans="2:18" ht="20.25" hidden="1">
      <c r="B17140" s="36" t="str">
        <f t="shared" si="4003"/>
        <v>b</v>
      </c>
      <c r="C17140" s="42">
        <v>5</v>
      </c>
      <c r="D17140" s="42"/>
      <c r="F17140" s="342" t="s">
        <v>569</v>
      </c>
      <c r="G17140" s="48" t="s">
        <v>287</v>
      </c>
      <c r="H17140" s="113">
        <f>SUM(H17141:H17158)</f>
        <v>0</v>
      </c>
      <c r="I17140" s="97">
        <f t="shared" si="4005"/>
        <v>0</v>
      </c>
      <c r="J17140" s="113">
        <f>SUM(J17141:J17158)</f>
        <v>0</v>
      </c>
      <c r="K17140" s="113">
        <f>SUM(K17141:K17158)</f>
        <v>0</v>
      </c>
      <c r="L17140" s="97">
        <f t="shared" si="4004"/>
        <v>0</v>
      </c>
      <c r="M17140" s="114">
        <f>SUM(M17141:M17158)</f>
        <v>0</v>
      </c>
      <c r="N17140" s="114">
        <f>SUM(N17141:N17158)</f>
        <v>0</v>
      </c>
      <c r="O17140" s="82" t="s">
        <v>146</v>
      </c>
      <c r="R17140" s="352">
        <f>L17370-[1]გადასახდელები!L15760</f>
        <v>0</v>
      </c>
    </row>
    <row r="17141" spans="2:18" ht="60" hidden="1">
      <c r="B17141" s="36" t="str">
        <f t="shared" si="4003"/>
        <v>b</v>
      </c>
      <c r="C17141" s="42">
        <v>6</v>
      </c>
      <c r="D17141" s="42"/>
      <c r="F17141" s="343" t="s">
        <v>658</v>
      </c>
      <c r="G17141" s="45" t="s">
        <v>215</v>
      </c>
      <c r="H17141" s="99"/>
      <c r="I17141" s="105">
        <f t="shared" si="4005"/>
        <v>0</v>
      </c>
      <c r="J17141" s="99"/>
      <c r="K17141" s="99"/>
      <c r="L17141" s="105">
        <f t="shared" si="4004"/>
        <v>0</v>
      </c>
      <c r="M17141" s="100"/>
      <c r="N17141" s="100"/>
      <c r="R17141" s="352">
        <f>L17371-[1]გადასახდელები!L15761</f>
        <v>0</v>
      </c>
    </row>
    <row r="17142" spans="2:18" hidden="1">
      <c r="B17142" s="36" t="str">
        <f t="shared" si="4003"/>
        <v>b</v>
      </c>
      <c r="C17142" s="42">
        <v>6</v>
      </c>
      <c r="D17142" s="42"/>
      <c r="F17142" s="343" t="s">
        <v>659</v>
      </c>
      <c r="G17142" s="45" t="s">
        <v>288</v>
      </c>
      <c r="H17142" s="99"/>
      <c r="I17142" s="105">
        <f t="shared" si="4005"/>
        <v>0</v>
      </c>
      <c r="J17142" s="99"/>
      <c r="K17142" s="99"/>
      <c r="L17142" s="105">
        <f t="shared" si="4004"/>
        <v>0</v>
      </c>
      <c r="M17142" s="100"/>
      <c r="N17142" s="100"/>
      <c r="R17142" s="352">
        <f>L17372-[1]გადასახდელები!L15762</f>
        <v>0</v>
      </c>
    </row>
    <row r="17143" spans="2:18" hidden="1">
      <c r="B17143" s="36" t="str">
        <f t="shared" si="4003"/>
        <v>b</v>
      </c>
      <c r="C17143" s="42">
        <v>6</v>
      </c>
      <c r="D17143" s="42"/>
      <c r="F17143" s="343" t="s">
        <v>660</v>
      </c>
      <c r="G17143" s="45" t="s">
        <v>289</v>
      </c>
      <c r="H17143" s="99"/>
      <c r="I17143" s="105">
        <f t="shared" si="4005"/>
        <v>0</v>
      </c>
      <c r="J17143" s="99"/>
      <c r="K17143" s="99"/>
      <c r="L17143" s="105">
        <f t="shared" si="4004"/>
        <v>0</v>
      </c>
      <c r="M17143" s="100"/>
      <c r="N17143" s="100"/>
      <c r="R17143" s="352">
        <f>L17373-[1]გადასახდელები!L15763</f>
        <v>0</v>
      </c>
    </row>
    <row r="17144" spans="2:18" ht="30" hidden="1">
      <c r="B17144" s="36" t="str">
        <f t="shared" si="4003"/>
        <v>b</v>
      </c>
      <c r="C17144" s="42">
        <v>6</v>
      </c>
      <c r="D17144" s="42"/>
      <c r="F17144" s="343" t="s">
        <v>661</v>
      </c>
      <c r="G17144" s="45" t="s">
        <v>216</v>
      </c>
      <c r="H17144" s="99"/>
      <c r="I17144" s="105">
        <f t="shared" si="4005"/>
        <v>0</v>
      </c>
      <c r="J17144" s="99"/>
      <c r="K17144" s="99"/>
      <c r="L17144" s="105">
        <f t="shared" si="4004"/>
        <v>0</v>
      </c>
      <c r="M17144" s="100"/>
      <c r="N17144" s="100"/>
      <c r="R17144" s="352">
        <f>L17374-[1]გადასახდელები!L15764</f>
        <v>0</v>
      </c>
    </row>
    <row r="17145" spans="2:18" hidden="1">
      <c r="B17145" s="36" t="str">
        <f t="shared" si="4003"/>
        <v>b</v>
      </c>
      <c r="C17145" s="42">
        <v>6</v>
      </c>
      <c r="D17145" s="42"/>
      <c r="F17145" s="343" t="s">
        <v>662</v>
      </c>
      <c r="G17145" s="45" t="s">
        <v>217</v>
      </c>
      <c r="H17145" s="99"/>
      <c r="I17145" s="105">
        <f t="shared" si="4005"/>
        <v>0</v>
      </c>
      <c r="J17145" s="99"/>
      <c r="K17145" s="99"/>
      <c r="L17145" s="105">
        <f t="shared" si="4004"/>
        <v>0</v>
      </c>
      <c r="M17145" s="100"/>
      <c r="N17145" s="100"/>
      <c r="R17145" s="352">
        <f>L17375-[1]გადასახდელები!L15765</f>
        <v>0</v>
      </c>
    </row>
    <row r="17146" spans="2:18" hidden="1">
      <c r="B17146" s="36" t="str">
        <f t="shared" si="4003"/>
        <v>b</v>
      </c>
      <c r="C17146" s="42">
        <v>6</v>
      </c>
      <c r="D17146" s="42"/>
      <c r="F17146" s="343" t="s">
        <v>571</v>
      </c>
      <c r="G17146" s="45" t="s">
        <v>290</v>
      </c>
      <c r="H17146" s="99"/>
      <c r="I17146" s="105">
        <f t="shared" si="4005"/>
        <v>0</v>
      </c>
      <c r="J17146" s="99"/>
      <c r="K17146" s="99"/>
      <c r="L17146" s="105">
        <f t="shared" si="4004"/>
        <v>0</v>
      </c>
      <c r="M17146" s="100"/>
      <c r="N17146" s="100"/>
      <c r="R17146" s="352">
        <f>L17376-[1]გადასახდელები!L15766</f>
        <v>0</v>
      </c>
    </row>
    <row r="17147" spans="2:18" hidden="1">
      <c r="B17147" s="36" t="str">
        <f t="shared" si="4003"/>
        <v>b</v>
      </c>
      <c r="C17147" s="42">
        <v>6</v>
      </c>
      <c r="D17147" s="42"/>
      <c r="F17147" s="343" t="s">
        <v>663</v>
      </c>
      <c r="G17147" s="45" t="s">
        <v>291</v>
      </c>
      <c r="H17147" s="99"/>
      <c r="I17147" s="105">
        <f t="shared" si="4005"/>
        <v>0</v>
      </c>
      <c r="J17147" s="99"/>
      <c r="K17147" s="99"/>
      <c r="L17147" s="105">
        <f t="shared" si="4004"/>
        <v>0</v>
      </c>
      <c r="M17147" s="100"/>
      <c r="N17147" s="100"/>
      <c r="R17147" s="352">
        <f>L17377-[1]გადასახდელები!L15767</f>
        <v>0</v>
      </c>
    </row>
    <row r="17148" spans="2:18" hidden="1">
      <c r="B17148" s="36" t="str">
        <f t="shared" si="4003"/>
        <v>b</v>
      </c>
      <c r="C17148" s="42">
        <v>6</v>
      </c>
      <c r="D17148" s="42"/>
      <c r="F17148" s="343" t="s">
        <v>664</v>
      </c>
      <c r="G17148" s="45" t="s">
        <v>218</v>
      </c>
      <c r="H17148" s="99"/>
      <c r="I17148" s="105">
        <f t="shared" si="4005"/>
        <v>0</v>
      </c>
      <c r="J17148" s="99"/>
      <c r="K17148" s="99"/>
      <c r="L17148" s="105">
        <f t="shared" si="4004"/>
        <v>0</v>
      </c>
      <c r="M17148" s="100"/>
      <c r="N17148" s="100"/>
      <c r="R17148" s="352">
        <f>L17378-[1]გადასახდელები!L15768</f>
        <v>0</v>
      </c>
    </row>
    <row r="17149" spans="2:18" ht="30" hidden="1">
      <c r="B17149" s="36" t="str">
        <f t="shared" si="4003"/>
        <v>b</v>
      </c>
      <c r="C17149" s="42">
        <v>6</v>
      </c>
      <c r="D17149" s="42"/>
      <c r="F17149" s="343" t="s">
        <v>665</v>
      </c>
      <c r="G17149" s="45" t="s">
        <v>219</v>
      </c>
      <c r="H17149" s="99"/>
      <c r="I17149" s="105">
        <f t="shared" si="4005"/>
        <v>0</v>
      </c>
      <c r="J17149" s="99"/>
      <c r="K17149" s="99"/>
      <c r="L17149" s="105">
        <f t="shared" si="4004"/>
        <v>0</v>
      </c>
      <c r="M17149" s="100"/>
      <c r="N17149" s="100"/>
      <c r="R17149" s="352">
        <f>L17379-[1]გადასახდელები!L15769</f>
        <v>0</v>
      </c>
    </row>
    <row r="17150" spans="2:18" ht="30" hidden="1">
      <c r="B17150" s="36" t="str">
        <f t="shared" si="4003"/>
        <v>b</v>
      </c>
      <c r="C17150" s="42">
        <v>6</v>
      </c>
      <c r="D17150" s="42"/>
      <c r="F17150" s="343" t="s">
        <v>666</v>
      </c>
      <c r="G17150" s="45" t="s">
        <v>220</v>
      </c>
      <c r="H17150" s="99"/>
      <c r="I17150" s="105">
        <f t="shared" si="4005"/>
        <v>0</v>
      </c>
      <c r="J17150" s="99"/>
      <c r="K17150" s="99"/>
      <c r="L17150" s="105">
        <f t="shared" si="4004"/>
        <v>0</v>
      </c>
      <c r="M17150" s="100"/>
      <c r="N17150" s="100"/>
      <c r="R17150" s="352">
        <f>L17380-[1]გადასახდელები!L15770</f>
        <v>0</v>
      </c>
    </row>
    <row r="17151" spans="2:18" ht="30" hidden="1">
      <c r="B17151" s="36" t="str">
        <f t="shared" si="4003"/>
        <v>b</v>
      </c>
      <c r="C17151" s="42">
        <v>6</v>
      </c>
      <c r="D17151" s="42"/>
      <c r="F17151" s="343" t="s">
        <v>667</v>
      </c>
      <c r="G17151" s="45" t="s">
        <v>221</v>
      </c>
      <c r="H17151" s="99"/>
      <c r="I17151" s="105">
        <f t="shared" si="4005"/>
        <v>0</v>
      </c>
      <c r="J17151" s="99"/>
      <c r="K17151" s="99"/>
      <c r="L17151" s="105">
        <f t="shared" si="4004"/>
        <v>0</v>
      </c>
      <c r="M17151" s="100"/>
      <c r="N17151" s="100"/>
      <c r="R17151" s="352">
        <f>L17381-[1]გადასახდელები!L15771</f>
        <v>0</v>
      </c>
    </row>
    <row r="17152" spans="2:18" ht="30" hidden="1">
      <c r="B17152" s="36" t="str">
        <f t="shared" si="4003"/>
        <v>b</v>
      </c>
      <c r="C17152" s="42">
        <v>6</v>
      </c>
      <c r="D17152" s="42"/>
      <c r="F17152" s="343" t="s">
        <v>668</v>
      </c>
      <c r="G17152" s="45" t="s">
        <v>222</v>
      </c>
      <c r="H17152" s="99"/>
      <c r="I17152" s="105">
        <f t="shared" si="4005"/>
        <v>0</v>
      </c>
      <c r="J17152" s="99"/>
      <c r="K17152" s="99"/>
      <c r="L17152" s="105">
        <f t="shared" si="4004"/>
        <v>0</v>
      </c>
      <c r="M17152" s="100"/>
      <c r="N17152" s="100"/>
      <c r="R17152" s="352">
        <f>L17382-[1]გადასახდელები!L15772</f>
        <v>0</v>
      </c>
    </row>
    <row r="17153" spans="2:18" ht="30" hidden="1">
      <c r="B17153" s="36" t="str">
        <f t="shared" si="4003"/>
        <v>b</v>
      </c>
      <c r="C17153" s="42">
        <v>6</v>
      </c>
      <c r="D17153" s="42"/>
      <c r="F17153" s="343" t="s">
        <v>669</v>
      </c>
      <c r="G17153" s="45" t="s">
        <v>223</v>
      </c>
      <c r="H17153" s="99"/>
      <c r="I17153" s="105">
        <f t="shared" si="4005"/>
        <v>0</v>
      </c>
      <c r="J17153" s="99"/>
      <c r="K17153" s="99"/>
      <c r="L17153" s="105">
        <f t="shared" si="4004"/>
        <v>0</v>
      </c>
      <c r="M17153" s="100"/>
      <c r="N17153" s="100"/>
      <c r="R17153" s="352">
        <f>L17383-[1]გადასახდელები!L15773</f>
        <v>0</v>
      </c>
    </row>
    <row r="17154" spans="2:18" ht="30" hidden="1">
      <c r="B17154" s="36" t="str">
        <f t="shared" ref="B17154:B17217" si="4006">IF(H17384+I17384+L17384&gt;0,"a","b")</f>
        <v>b</v>
      </c>
      <c r="C17154" s="42">
        <v>6</v>
      </c>
      <c r="D17154" s="42"/>
      <c r="F17154" s="343" t="s">
        <v>670</v>
      </c>
      <c r="G17154" s="45" t="s">
        <v>224</v>
      </c>
      <c r="H17154" s="99"/>
      <c r="I17154" s="105">
        <f t="shared" si="4005"/>
        <v>0</v>
      </c>
      <c r="J17154" s="99"/>
      <c r="K17154" s="99"/>
      <c r="L17154" s="105">
        <f t="shared" ref="L17154:L17217" si="4007">M17154+N17154</f>
        <v>0</v>
      </c>
      <c r="M17154" s="100"/>
      <c r="N17154" s="100"/>
      <c r="R17154" s="352">
        <f>L17384-[1]გადასახდელები!L15774</f>
        <v>0</v>
      </c>
    </row>
    <row r="17155" spans="2:18" ht="45" hidden="1">
      <c r="B17155" s="36" t="str">
        <f t="shared" si="4006"/>
        <v>b</v>
      </c>
      <c r="C17155" s="42">
        <v>6</v>
      </c>
      <c r="D17155" s="42"/>
      <c r="F17155" s="343" t="s">
        <v>671</v>
      </c>
      <c r="G17155" s="45" t="s">
        <v>225</v>
      </c>
      <c r="H17155" s="99"/>
      <c r="I17155" s="105">
        <f t="shared" si="4005"/>
        <v>0</v>
      </c>
      <c r="J17155" s="99"/>
      <c r="K17155" s="99"/>
      <c r="L17155" s="105">
        <f t="shared" si="4007"/>
        <v>0</v>
      </c>
      <c r="M17155" s="100"/>
      <c r="N17155" s="100"/>
      <c r="R17155" s="352">
        <f>L17385-[1]გადასახდელები!L15775</f>
        <v>0</v>
      </c>
    </row>
    <row r="17156" spans="2:18" hidden="1">
      <c r="B17156" s="36" t="str">
        <f t="shared" si="4006"/>
        <v>b</v>
      </c>
      <c r="C17156" s="42">
        <v>6</v>
      </c>
      <c r="D17156" s="42"/>
      <c r="F17156" s="343" t="s">
        <v>672</v>
      </c>
      <c r="G17156" s="45" t="s">
        <v>226</v>
      </c>
      <c r="H17156" s="99"/>
      <c r="I17156" s="105">
        <f t="shared" si="4005"/>
        <v>0</v>
      </c>
      <c r="J17156" s="99"/>
      <c r="K17156" s="99"/>
      <c r="L17156" s="105">
        <f t="shared" si="4007"/>
        <v>0</v>
      </c>
      <c r="M17156" s="100"/>
      <c r="N17156" s="100"/>
      <c r="R17156" s="352">
        <f>L17386-[1]გადასახდელები!L15776</f>
        <v>0</v>
      </c>
    </row>
    <row r="17157" spans="2:18" hidden="1">
      <c r="B17157" s="36" t="str">
        <f t="shared" si="4006"/>
        <v>b</v>
      </c>
      <c r="C17157" s="42">
        <v>6</v>
      </c>
      <c r="D17157" s="42"/>
      <c r="F17157" s="343" t="s">
        <v>673</v>
      </c>
      <c r="G17157" s="45" t="s">
        <v>227</v>
      </c>
      <c r="H17157" s="99"/>
      <c r="I17157" s="105">
        <f t="shared" si="4005"/>
        <v>0</v>
      </c>
      <c r="J17157" s="99"/>
      <c r="K17157" s="99"/>
      <c r="L17157" s="105">
        <f t="shared" si="4007"/>
        <v>0</v>
      </c>
      <c r="M17157" s="100"/>
      <c r="N17157" s="100"/>
      <c r="R17157" s="352">
        <f>L17387-[1]გადასახდელები!L15777</f>
        <v>0</v>
      </c>
    </row>
    <row r="17158" spans="2:18" ht="30" hidden="1">
      <c r="B17158" s="36" t="str">
        <f t="shared" si="4006"/>
        <v>b</v>
      </c>
      <c r="C17158" s="42">
        <v>6</v>
      </c>
      <c r="D17158" s="42"/>
      <c r="F17158" s="343" t="s">
        <v>572</v>
      </c>
      <c r="G17158" s="45" t="s">
        <v>228</v>
      </c>
      <c r="H17158" s="99"/>
      <c r="I17158" s="105">
        <f t="shared" si="4005"/>
        <v>0</v>
      </c>
      <c r="J17158" s="99"/>
      <c r="K17158" s="99"/>
      <c r="L17158" s="105">
        <f t="shared" si="4007"/>
        <v>0</v>
      </c>
      <c r="M17158" s="100"/>
      <c r="N17158" s="100"/>
      <c r="R17158" s="352">
        <f>L17388-[1]გადასახდელები!L15778</f>
        <v>0</v>
      </c>
    </row>
    <row r="17159" spans="2:18" hidden="1">
      <c r="B17159" s="36" t="str">
        <f t="shared" si="4006"/>
        <v>b</v>
      </c>
      <c r="C17159" s="42">
        <v>5</v>
      </c>
      <c r="D17159" s="42"/>
      <c r="F17159" s="343" t="s">
        <v>573</v>
      </c>
      <c r="G17159" s="48" t="s">
        <v>193</v>
      </c>
      <c r="H17159" s="101"/>
      <c r="I17159" s="97">
        <f t="shared" si="4005"/>
        <v>0</v>
      </c>
      <c r="J17159" s="101"/>
      <c r="K17159" s="101"/>
      <c r="L17159" s="97">
        <f t="shared" si="4007"/>
        <v>0</v>
      </c>
      <c r="M17159" s="102"/>
      <c r="N17159" s="102"/>
      <c r="R17159" s="352">
        <f>L17389-[1]გადასახდელები!L15779</f>
        <v>0</v>
      </c>
    </row>
    <row r="17160" spans="2:18" ht="19.5" hidden="1">
      <c r="B17160" s="36" t="str">
        <f t="shared" si="4006"/>
        <v>b</v>
      </c>
      <c r="C17160" s="42">
        <v>2</v>
      </c>
      <c r="D17160" s="42"/>
      <c r="E17160" s="24"/>
      <c r="F17160" s="342" t="s">
        <v>574</v>
      </c>
      <c r="G17160" s="59" t="s">
        <v>292</v>
      </c>
      <c r="H17160" s="86">
        <f>H17161+H17208+H17216+H17215</f>
        <v>0</v>
      </c>
      <c r="I17160" s="87">
        <f t="shared" si="4005"/>
        <v>0</v>
      </c>
      <c r="J17160" s="86">
        <f>J17161+J17208+J17216+J17215</f>
        <v>0</v>
      </c>
      <c r="K17160" s="86">
        <f>K17161+K17208+K17216+K17215</f>
        <v>0</v>
      </c>
      <c r="L17160" s="87">
        <f t="shared" si="4007"/>
        <v>0</v>
      </c>
      <c r="M17160" s="88">
        <f>M17161+M17208+M17216+M17215</f>
        <v>0</v>
      </c>
      <c r="N17160" s="88">
        <f>N17161+N17208+N17216+N17215</f>
        <v>0</v>
      </c>
      <c r="O17160" s="82" t="s">
        <v>146</v>
      </c>
      <c r="P17160" s="35" t="s">
        <v>145</v>
      </c>
      <c r="R17160" s="352">
        <f>L17390-[1]გადასახდელები!L15780</f>
        <v>0</v>
      </c>
    </row>
    <row r="17161" spans="2:18" ht="20.25" hidden="1">
      <c r="B17161" s="36" t="str">
        <f t="shared" si="4006"/>
        <v>b</v>
      </c>
      <c r="C17161" s="42">
        <v>3</v>
      </c>
      <c r="D17161" s="42"/>
      <c r="F17161" s="342" t="s">
        <v>575</v>
      </c>
      <c r="G17161" s="51" t="s">
        <v>293</v>
      </c>
      <c r="H17161" s="89">
        <f>H17162+H17174+H17203</f>
        <v>0</v>
      </c>
      <c r="I17161" s="90">
        <f t="shared" si="4005"/>
        <v>0</v>
      </c>
      <c r="J17161" s="89">
        <f>J17162+J17174+J17203</f>
        <v>0</v>
      </c>
      <c r="K17161" s="89">
        <f>K17162+K17174+K17203</f>
        <v>0</v>
      </c>
      <c r="L17161" s="90">
        <f t="shared" si="4007"/>
        <v>0</v>
      </c>
      <c r="M17161" s="89">
        <f>M17162+M17174+M17203</f>
        <v>0</v>
      </c>
      <c r="N17161" s="89">
        <f>N17162+N17174+N17203</f>
        <v>0</v>
      </c>
      <c r="O17161" s="82" t="s">
        <v>146</v>
      </c>
      <c r="P17161" s="35" t="s">
        <v>145</v>
      </c>
      <c r="R17161" s="352">
        <f>L17391-[1]გადასახდელები!L15781</f>
        <v>0</v>
      </c>
    </row>
    <row r="17162" spans="2:18" ht="20.25" hidden="1">
      <c r="B17162" s="36" t="str">
        <f t="shared" si="4006"/>
        <v>b</v>
      </c>
      <c r="C17162" s="42">
        <v>4</v>
      </c>
      <c r="D17162" s="42"/>
      <c r="F17162" s="342" t="s">
        <v>576</v>
      </c>
      <c r="G17162" s="47" t="s">
        <v>294</v>
      </c>
      <c r="H17162" s="93">
        <f>H17163+H17164+H17165+H17166+H17167+H17168+H17169+H17170+H17171+H17172+H17173</f>
        <v>0</v>
      </c>
      <c r="I17162" s="94">
        <f t="shared" si="4005"/>
        <v>0</v>
      </c>
      <c r="J17162" s="93">
        <f>J17163+J17164+J17165+J17166+J17167+J17168+J17169+J17170+J17171+J17172+J17173</f>
        <v>0</v>
      </c>
      <c r="K17162" s="93">
        <f>K17163+K17164+K17165+K17166+K17167+K17168+K17169+K17170+K17171+K17172+K17173</f>
        <v>0</v>
      </c>
      <c r="L17162" s="94">
        <f t="shared" si="4007"/>
        <v>0</v>
      </c>
      <c r="M17162" s="93">
        <f>M17163+M17164+M17165+M17166+M17167+M17168+M17169+M17170+M17171+M17172+M17173</f>
        <v>0</v>
      </c>
      <c r="N17162" s="93">
        <f>N17163+N17164+N17165+N17166+N17167+N17168+N17169+N17170+N17171+N17172+N17173</f>
        <v>0</v>
      </c>
      <c r="O17162" s="82" t="s">
        <v>146</v>
      </c>
      <c r="P17162" s="35" t="s">
        <v>145</v>
      </c>
      <c r="R17162" s="352">
        <f>L17392-[1]გადასახდელები!L15782</f>
        <v>0</v>
      </c>
    </row>
    <row r="17163" spans="2:18" ht="20.25" hidden="1">
      <c r="B17163" s="36" t="str">
        <f t="shared" si="4006"/>
        <v>b</v>
      </c>
      <c r="C17163" s="42">
        <v>5</v>
      </c>
      <c r="D17163" s="42"/>
      <c r="F17163" s="343" t="s">
        <v>577</v>
      </c>
      <c r="G17163" s="48" t="s">
        <v>295</v>
      </c>
      <c r="H17163" s="101"/>
      <c r="I17163" s="97">
        <f t="shared" si="4005"/>
        <v>0</v>
      </c>
      <c r="J17163" s="101"/>
      <c r="K17163" s="101"/>
      <c r="L17163" s="97">
        <f t="shared" si="4007"/>
        <v>0</v>
      </c>
      <c r="M17163" s="102"/>
      <c r="N17163" s="102"/>
      <c r="O17163" s="115"/>
      <c r="P17163" s="35" t="s">
        <v>145</v>
      </c>
      <c r="R17163" s="352">
        <f>L17393-[1]გადასახდელები!L15783</f>
        <v>0</v>
      </c>
    </row>
    <row r="17164" spans="2:18" ht="20.25" hidden="1">
      <c r="B17164" s="36" t="str">
        <f t="shared" si="4006"/>
        <v>b</v>
      </c>
      <c r="C17164" s="42">
        <v>5</v>
      </c>
      <c r="D17164" s="42"/>
      <c r="F17164" s="343" t="s">
        <v>578</v>
      </c>
      <c r="G17164" s="48" t="s">
        <v>296</v>
      </c>
      <c r="H17164" s="101"/>
      <c r="I17164" s="97">
        <f t="shared" si="4005"/>
        <v>0</v>
      </c>
      <c r="J17164" s="101"/>
      <c r="K17164" s="101"/>
      <c r="L17164" s="97">
        <f t="shared" si="4007"/>
        <v>0</v>
      </c>
      <c r="M17164" s="102"/>
      <c r="N17164" s="102"/>
      <c r="O17164" s="115"/>
      <c r="P17164" s="35" t="s">
        <v>145</v>
      </c>
      <c r="R17164" s="352">
        <f>L17394-[1]გადასახდელები!L15784</f>
        <v>0</v>
      </c>
    </row>
    <row r="17165" spans="2:18" ht="20.25" hidden="1">
      <c r="B17165" s="36" t="str">
        <f t="shared" si="4006"/>
        <v>b</v>
      </c>
      <c r="C17165" s="42">
        <v>5</v>
      </c>
      <c r="D17165" s="42"/>
      <c r="F17165" s="343" t="s">
        <v>674</v>
      </c>
      <c r="G17165" s="52" t="s">
        <v>297</v>
      </c>
      <c r="H17165" s="101"/>
      <c r="I17165" s="97">
        <f t="shared" si="4005"/>
        <v>0</v>
      </c>
      <c r="J17165" s="101"/>
      <c r="K17165" s="101"/>
      <c r="L17165" s="97">
        <f t="shared" si="4007"/>
        <v>0</v>
      </c>
      <c r="M17165" s="102"/>
      <c r="N17165" s="102"/>
      <c r="O17165" s="115"/>
      <c r="P17165" s="35" t="s">
        <v>145</v>
      </c>
      <c r="R17165" s="352">
        <f>L17395-[1]გადასახდელები!L15785</f>
        <v>0</v>
      </c>
    </row>
    <row r="17166" spans="2:18" ht="20.25" hidden="1">
      <c r="B17166" s="36" t="str">
        <f t="shared" si="4006"/>
        <v>b</v>
      </c>
      <c r="C17166" s="42">
        <v>5</v>
      </c>
      <c r="D17166" s="42"/>
      <c r="F17166" s="343" t="s">
        <v>579</v>
      </c>
      <c r="G17166" s="48" t="s">
        <v>298</v>
      </c>
      <c r="H17166" s="101"/>
      <c r="I17166" s="97">
        <f t="shared" si="4005"/>
        <v>0</v>
      </c>
      <c r="J17166" s="101"/>
      <c r="K17166" s="101"/>
      <c r="L17166" s="97">
        <f t="shared" si="4007"/>
        <v>0</v>
      </c>
      <c r="M17166" s="102"/>
      <c r="N17166" s="102"/>
      <c r="O17166" s="115"/>
      <c r="P17166" s="35" t="s">
        <v>145</v>
      </c>
      <c r="R17166" s="352">
        <f>L17396-[1]გადასახდელები!L15786</f>
        <v>0</v>
      </c>
    </row>
    <row r="17167" spans="2:18" ht="20.25" hidden="1">
      <c r="B17167" s="36" t="str">
        <f t="shared" si="4006"/>
        <v>b</v>
      </c>
      <c r="C17167" s="42">
        <v>5</v>
      </c>
      <c r="D17167" s="42"/>
      <c r="F17167" s="343" t="s">
        <v>580</v>
      </c>
      <c r="G17167" s="48" t="s">
        <v>299</v>
      </c>
      <c r="H17167" s="101"/>
      <c r="I17167" s="97">
        <f t="shared" si="4005"/>
        <v>0</v>
      </c>
      <c r="J17167" s="101"/>
      <c r="K17167" s="101"/>
      <c r="L17167" s="97">
        <f t="shared" si="4007"/>
        <v>0</v>
      </c>
      <c r="M17167" s="102"/>
      <c r="N17167" s="102"/>
      <c r="O17167" s="115"/>
      <c r="P17167" s="35" t="s">
        <v>145</v>
      </c>
      <c r="R17167" s="352">
        <f>L17397-[1]გადასახდელები!L15787</f>
        <v>0</v>
      </c>
    </row>
    <row r="17168" spans="2:18" ht="20.25" hidden="1">
      <c r="B17168" s="36" t="str">
        <f t="shared" si="4006"/>
        <v>b</v>
      </c>
      <c r="C17168" s="42">
        <v>5</v>
      </c>
      <c r="D17168" s="42"/>
      <c r="F17168" s="343" t="s">
        <v>581</v>
      </c>
      <c r="G17168" s="48" t="s">
        <v>300</v>
      </c>
      <c r="H17168" s="101"/>
      <c r="I17168" s="97">
        <f t="shared" si="4005"/>
        <v>0</v>
      </c>
      <c r="J17168" s="101"/>
      <c r="K17168" s="101"/>
      <c r="L17168" s="97">
        <f t="shared" si="4007"/>
        <v>0</v>
      </c>
      <c r="M17168" s="102"/>
      <c r="N17168" s="102"/>
      <c r="O17168" s="115"/>
      <c r="P17168" s="35" t="s">
        <v>145</v>
      </c>
      <c r="R17168" s="352">
        <f>L17398-[1]გადასახდელები!L15788</f>
        <v>0</v>
      </c>
    </row>
    <row r="17169" spans="2:18" ht="20.25" hidden="1">
      <c r="B17169" s="36" t="str">
        <f t="shared" si="4006"/>
        <v>b</v>
      </c>
      <c r="C17169" s="42">
        <v>5</v>
      </c>
      <c r="D17169" s="42"/>
      <c r="F17169" s="343" t="s">
        <v>675</v>
      </c>
      <c r="G17169" s="48" t="s">
        <v>301</v>
      </c>
      <c r="H17169" s="101"/>
      <c r="I17169" s="97">
        <f t="shared" si="4005"/>
        <v>0</v>
      </c>
      <c r="J17169" s="101"/>
      <c r="K17169" s="101"/>
      <c r="L17169" s="97">
        <f t="shared" si="4007"/>
        <v>0</v>
      </c>
      <c r="M17169" s="102"/>
      <c r="N17169" s="102"/>
      <c r="O17169" s="115"/>
      <c r="P17169" s="35" t="s">
        <v>145</v>
      </c>
      <c r="R17169" s="352">
        <f>L17399-[1]გადასახდელები!L15789</f>
        <v>0</v>
      </c>
    </row>
    <row r="17170" spans="2:18" ht="30" hidden="1">
      <c r="B17170" s="36" t="str">
        <f t="shared" si="4006"/>
        <v>b</v>
      </c>
      <c r="C17170" s="42">
        <v>5</v>
      </c>
      <c r="D17170" s="42"/>
      <c r="F17170" s="343" t="s">
        <v>582</v>
      </c>
      <c r="G17170" s="48" t="s">
        <v>302</v>
      </c>
      <c r="H17170" s="101"/>
      <c r="I17170" s="97">
        <f t="shared" si="4005"/>
        <v>0</v>
      </c>
      <c r="J17170" s="101"/>
      <c r="K17170" s="101"/>
      <c r="L17170" s="97">
        <f t="shared" si="4007"/>
        <v>0</v>
      </c>
      <c r="M17170" s="102"/>
      <c r="N17170" s="102"/>
      <c r="O17170" s="115"/>
      <c r="P17170" s="35" t="s">
        <v>145</v>
      </c>
      <c r="R17170" s="352">
        <f>L17400-[1]გადასახდელები!L15790</f>
        <v>0</v>
      </c>
    </row>
    <row r="17171" spans="2:18" ht="20.25" hidden="1">
      <c r="B17171" s="36" t="str">
        <f t="shared" si="4006"/>
        <v>b</v>
      </c>
      <c r="C17171" s="42">
        <v>5</v>
      </c>
      <c r="D17171" s="42"/>
      <c r="F17171" s="343" t="s">
        <v>676</v>
      </c>
      <c r="G17171" s="48" t="s">
        <v>303</v>
      </c>
      <c r="H17171" s="101"/>
      <c r="I17171" s="97">
        <f t="shared" si="4005"/>
        <v>0</v>
      </c>
      <c r="J17171" s="101"/>
      <c r="K17171" s="101"/>
      <c r="L17171" s="97">
        <f t="shared" si="4007"/>
        <v>0</v>
      </c>
      <c r="M17171" s="102"/>
      <c r="N17171" s="102"/>
      <c r="O17171" s="115"/>
      <c r="P17171" s="35" t="s">
        <v>145</v>
      </c>
      <c r="R17171" s="352">
        <f>L17401-[1]გადასახდელები!L15791</f>
        <v>0</v>
      </c>
    </row>
    <row r="17172" spans="2:18" ht="20.25" hidden="1">
      <c r="B17172" s="36" t="str">
        <f t="shared" si="4006"/>
        <v>b</v>
      </c>
      <c r="C17172" s="42">
        <v>5</v>
      </c>
      <c r="D17172" s="42"/>
      <c r="F17172" s="343" t="s">
        <v>677</v>
      </c>
      <c r="G17172" s="48" t="s">
        <v>304</v>
      </c>
      <c r="H17172" s="101"/>
      <c r="I17172" s="97">
        <f t="shared" si="4005"/>
        <v>0</v>
      </c>
      <c r="J17172" s="101"/>
      <c r="K17172" s="101"/>
      <c r="L17172" s="97">
        <f t="shared" si="4007"/>
        <v>0</v>
      </c>
      <c r="M17172" s="102"/>
      <c r="N17172" s="102"/>
      <c r="O17172" s="115"/>
      <c r="P17172" s="35" t="s">
        <v>145</v>
      </c>
      <c r="R17172" s="352">
        <f>L17402-[1]გადასახდელები!L15792</f>
        <v>0</v>
      </c>
    </row>
    <row r="17173" spans="2:18" ht="20.25" hidden="1">
      <c r="B17173" s="36" t="str">
        <f t="shared" si="4006"/>
        <v>b</v>
      </c>
      <c r="C17173" s="42">
        <v>5</v>
      </c>
      <c r="D17173" s="42"/>
      <c r="F17173" s="343" t="s">
        <v>583</v>
      </c>
      <c r="G17173" s="48" t="s">
        <v>305</v>
      </c>
      <c r="H17173" s="101"/>
      <c r="I17173" s="97">
        <f t="shared" si="4005"/>
        <v>0</v>
      </c>
      <c r="J17173" s="101"/>
      <c r="K17173" s="101"/>
      <c r="L17173" s="97">
        <f t="shared" si="4007"/>
        <v>0</v>
      </c>
      <c r="M17173" s="102"/>
      <c r="N17173" s="102"/>
      <c r="O17173" s="115"/>
      <c r="P17173" s="35" t="s">
        <v>145</v>
      </c>
      <c r="R17173" s="352">
        <f>L17403-[1]გადასახდელები!L15793</f>
        <v>0</v>
      </c>
    </row>
    <row r="17174" spans="2:18" ht="20.25" hidden="1">
      <c r="B17174" s="36" t="str">
        <f t="shared" si="4006"/>
        <v>b</v>
      </c>
      <c r="C17174" s="42">
        <v>4</v>
      </c>
      <c r="D17174" s="42"/>
      <c r="F17174" s="342" t="s">
        <v>584</v>
      </c>
      <c r="G17174" s="47" t="s">
        <v>306</v>
      </c>
      <c r="H17174" s="93">
        <f>H17175+H17182</f>
        <v>0</v>
      </c>
      <c r="I17174" s="94">
        <f t="shared" si="4005"/>
        <v>0</v>
      </c>
      <c r="J17174" s="93">
        <f>J17175+J17182</f>
        <v>0</v>
      </c>
      <c r="K17174" s="93">
        <f>K17175+K17182</f>
        <v>0</v>
      </c>
      <c r="L17174" s="94">
        <f t="shared" si="4007"/>
        <v>0</v>
      </c>
      <c r="M17174" s="93">
        <f>M17175+M17182</f>
        <v>0</v>
      </c>
      <c r="N17174" s="93">
        <f>N17175+N17182</f>
        <v>0</v>
      </c>
      <c r="O17174" s="82" t="s">
        <v>146</v>
      </c>
      <c r="P17174" s="35" t="s">
        <v>145</v>
      </c>
      <c r="R17174" s="352">
        <f>L17404-[1]გადასახდელები!L15794</f>
        <v>0</v>
      </c>
    </row>
    <row r="17175" spans="2:18" ht="20.25" hidden="1">
      <c r="B17175" s="36" t="str">
        <f t="shared" si="4006"/>
        <v>b</v>
      </c>
      <c r="C17175" s="42">
        <v>5</v>
      </c>
      <c r="D17175" s="42"/>
      <c r="F17175" s="342" t="s">
        <v>585</v>
      </c>
      <c r="G17175" s="48" t="s">
        <v>307</v>
      </c>
      <c r="H17175" s="96">
        <f>SUM(H17176:H17181)</f>
        <v>0</v>
      </c>
      <c r="I17175" s="97">
        <f t="shared" si="4005"/>
        <v>0</v>
      </c>
      <c r="J17175" s="96">
        <f>SUM(J17176:J17181)</f>
        <v>0</v>
      </c>
      <c r="K17175" s="96">
        <f>SUM(K17176:K17181)</f>
        <v>0</v>
      </c>
      <c r="L17175" s="97">
        <f t="shared" si="4007"/>
        <v>0</v>
      </c>
      <c r="M17175" s="96">
        <f>SUM(M17176:M17181)</f>
        <v>0</v>
      </c>
      <c r="N17175" s="96">
        <f>SUM(N17176:N17181)</f>
        <v>0</v>
      </c>
      <c r="O17175" s="82" t="s">
        <v>146</v>
      </c>
      <c r="P17175" s="35" t="s">
        <v>145</v>
      </c>
      <c r="R17175" s="352">
        <f>L17405-[1]გადასახდელები!L15795</f>
        <v>0</v>
      </c>
    </row>
    <row r="17176" spans="2:18" ht="20.25" hidden="1">
      <c r="B17176" s="36" t="str">
        <f t="shared" si="4006"/>
        <v>b</v>
      </c>
      <c r="C17176" s="42">
        <v>6</v>
      </c>
      <c r="D17176" s="42"/>
      <c r="F17176" s="343" t="s">
        <v>586</v>
      </c>
      <c r="G17176" s="53" t="s">
        <v>308</v>
      </c>
      <c r="H17176" s="99"/>
      <c r="I17176" s="105">
        <f t="shared" si="4005"/>
        <v>0</v>
      </c>
      <c r="J17176" s="99"/>
      <c r="K17176" s="99"/>
      <c r="L17176" s="105">
        <f t="shared" si="4007"/>
        <v>0</v>
      </c>
      <c r="M17176" s="100"/>
      <c r="N17176" s="100"/>
      <c r="O17176" s="115"/>
      <c r="P17176" s="35" t="s">
        <v>145</v>
      </c>
      <c r="R17176" s="352">
        <f>L17406-[1]გადასახდელები!L15796</f>
        <v>0</v>
      </c>
    </row>
    <row r="17177" spans="2:18" ht="20.25" hidden="1">
      <c r="B17177" s="36" t="str">
        <f t="shared" si="4006"/>
        <v>b</v>
      </c>
      <c r="C17177" s="42">
        <v>6</v>
      </c>
      <c r="D17177" s="42"/>
      <c r="F17177" s="343" t="s">
        <v>678</v>
      </c>
      <c r="G17177" s="53" t="s">
        <v>309</v>
      </c>
      <c r="H17177" s="99"/>
      <c r="I17177" s="105">
        <f t="shared" si="4005"/>
        <v>0</v>
      </c>
      <c r="J17177" s="99"/>
      <c r="K17177" s="99"/>
      <c r="L17177" s="105">
        <f t="shared" si="4007"/>
        <v>0</v>
      </c>
      <c r="M17177" s="100"/>
      <c r="N17177" s="100"/>
      <c r="O17177" s="115"/>
      <c r="P17177" s="35" t="s">
        <v>145</v>
      </c>
      <c r="R17177" s="352">
        <f>L17407-[1]გადასახდელები!L15797</f>
        <v>0</v>
      </c>
    </row>
    <row r="17178" spans="2:18" ht="20.25" hidden="1">
      <c r="B17178" s="36" t="str">
        <f t="shared" si="4006"/>
        <v>b</v>
      </c>
      <c r="C17178" s="42">
        <v>6</v>
      </c>
      <c r="D17178" s="42"/>
      <c r="F17178" s="343" t="s">
        <v>679</v>
      </c>
      <c r="G17178" s="53" t="s">
        <v>310</v>
      </c>
      <c r="H17178" s="99"/>
      <c r="I17178" s="105">
        <f t="shared" si="4005"/>
        <v>0</v>
      </c>
      <c r="J17178" s="99"/>
      <c r="K17178" s="99"/>
      <c r="L17178" s="105">
        <f t="shared" si="4007"/>
        <v>0</v>
      </c>
      <c r="M17178" s="100"/>
      <c r="N17178" s="100"/>
      <c r="O17178" s="115"/>
      <c r="P17178" s="35" t="s">
        <v>145</v>
      </c>
      <c r="R17178" s="352">
        <f>L17408-[1]გადასახდელები!L15798</f>
        <v>0</v>
      </c>
    </row>
    <row r="17179" spans="2:18" ht="30" hidden="1">
      <c r="B17179" s="36" t="str">
        <f t="shared" si="4006"/>
        <v>b</v>
      </c>
      <c r="C17179" s="42">
        <v>6</v>
      </c>
      <c r="D17179" s="42"/>
      <c r="F17179" s="343" t="s">
        <v>680</v>
      </c>
      <c r="G17179" s="53" t="s">
        <v>311</v>
      </c>
      <c r="H17179" s="99"/>
      <c r="I17179" s="105">
        <f t="shared" si="4005"/>
        <v>0</v>
      </c>
      <c r="J17179" s="99"/>
      <c r="K17179" s="99"/>
      <c r="L17179" s="105">
        <f t="shared" si="4007"/>
        <v>0</v>
      </c>
      <c r="M17179" s="100"/>
      <c r="N17179" s="100"/>
      <c r="O17179" s="115"/>
      <c r="P17179" s="35" t="s">
        <v>145</v>
      </c>
      <c r="R17179" s="352">
        <f>L17409-[1]გადასახდელები!L15799</f>
        <v>0</v>
      </c>
    </row>
    <row r="17180" spans="2:18" ht="30" hidden="1">
      <c r="B17180" s="36" t="str">
        <f t="shared" si="4006"/>
        <v>b</v>
      </c>
      <c r="C17180" s="42">
        <v>6</v>
      </c>
      <c r="D17180" s="42"/>
      <c r="F17180" s="343" t="s">
        <v>681</v>
      </c>
      <c r="G17180" s="53" t="s">
        <v>312</v>
      </c>
      <c r="H17180" s="99"/>
      <c r="I17180" s="105">
        <f t="shared" si="4005"/>
        <v>0</v>
      </c>
      <c r="J17180" s="99"/>
      <c r="K17180" s="99"/>
      <c r="L17180" s="105">
        <f t="shared" si="4007"/>
        <v>0</v>
      </c>
      <c r="M17180" s="100"/>
      <c r="N17180" s="100"/>
      <c r="O17180" s="115"/>
      <c r="P17180" s="35" t="s">
        <v>145</v>
      </c>
      <c r="R17180" s="352">
        <f>L17410-[1]გადასახდელები!L15800</f>
        <v>0</v>
      </c>
    </row>
    <row r="17181" spans="2:18" ht="20.25" hidden="1">
      <c r="B17181" s="36" t="str">
        <f t="shared" si="4006"/>
        <v>b</v>
      </c>
      <c r="C17181" s="42">
        <v>6</v>
      </c>
      <c r="D17181" s="42"/>
      <c r="F17181" s="343" t="s">
        <v>682</v>
      </c>
      <c r="G17181" s="53" t="s">
        <v>313</v>
      </c>
      <c r="H17181" s="99"/>
      <c r="I17181" s="105">
        <f t="shared" si="4005"/>
        <v>0</v>
      </c>
      <c r="J17181" s="99"/>
      <c r="K17181" s="99"/>
      <c r="L17181" s="105">
        <f t="shared" si="4007"/>
        <v>0</v>
      </c>
      <c r="M17181" s="100"/>
      <c r="N17181" s="100"/>
      <c r="O17181" s="115"/>
      <c r="P17181" s="35" t="s">
        <v>145</v>
      </c>
      <c r="R17181" s="352">
        <f>L17411-[1]გადასახდელები!L15801</f>
        <v>0</v>
      </c>
    </row>
    <row r="17182" spans="2:18" ht="30" hidden="1">
      <c r="B17182" s="36" t="str">
        <f t="shared" si="4006"/>
        <v>b</v>
      </c>
      <c r="C17182" s="42">
        <v>5</v>
      </c>
      <c r="D17182" s="42"/>
      <c r="F17182" s="342" t="s">
        <v>587</v>
      </c>
      <c r="G17182" s="48" t="s">
        <v>314</v>
      </c>
      <c r="H17182" s="96">
        <f>SUM(H17183:H17202)</f>
        <v>0</v>
      </c>
      <c r="I17182" s="97">
        <f t="shared" si="4005"/>
        <v>0</v>
      </c>
      <c r="J17182" s="96">
        <f>SUM(J17183:J17202)</f>
        <v>0</v>
      </c>
      <c r="K17182" s="96">
        <f>SUM(K17183:K17202)</f>
        <v>0</v>
      </c>
      <c r="L17182" s="97">
        <f t="shared" si="4007"/>
        <v>0</v>
      </c>
      <c r="M17182" s="96">
        <f>SUM(M17183:M17202)</f>
        <v>0</v>
      </c>
      <c r="N17182" s="96">
        <f>SUM(N17183:N17202)</f>
        <v>0</v>
      </c>
      <c r="O17182" s="82" t="s">
        <v>146</v>
      </c>
      <c r="P17182" s="35" t="s">
        <v>145</v>
      </c>
      <c r="R17182" s="352">
        <f>L17412-[1]გადასახდელები!L15802</f>
        <v>0</v>
      </c>
    </row>
    <row r="17183" spans="2:18" hidden="1">
      <c r="B17183" s="36" t="str">
        <f t="shared" si="4006"/>
        <v>b</v>
      </c>
      <c r="C17183" s="42">
        <v>6</v>
      </c>
      <c r="D17183" s="42"/>
      <c r="F17183" s="343" t="s">
        <v>683</v>
      </c>
      <c r="G17183" s="54" t="s">
        <v>315</v>
      </c>
      <c r="H17183" s="116"/>
      <c r="I17183" s="105">
        <f t="shared" si="4005"/>
        <v>0</v>
      </c>
      <c r="J17183" s="116"/>
      <c r="K17183" s="116"/>
      <c r="L17183" s="105">
        <f t="shared" si="4007"/>
        <v>0</v>
      </c>
      <c r="M17183" s="117"/>
      <c r="N17183" s="117"/>
      <c r="P17183" s="35" t="s">
        <v>145</v>
      </c>
      <c r="R17183" s="352">
        <f>L17413-[1]გადასახდელები!L15803</f>
        <v>0</v>
      </c>
    </row>
    <row r="17184" spans="2:18" hidden="1">
      <c r="B17184" s="36" t="str">
        <f t="shared" si="4006"/>
        <v>b</v>
      </c>
      <c r="C17184" s="42">
        <v>6</v>
      </c>
      <c r="D17184" s="42"/>
      <c r="F17184" s="343" t="s">
        <v>684</v>
      </c>
      <c r="G17184" s="54" t="s">
        <v>316</v>
      </c>
      <c r="H17184" s="116"/>
      <c r="I17184" s="105">
        <f t="shared" si="4005"/>
        <v>0</v>
      </c>
      <c r="J17184" s="116"/>
      <c r="K17184" s="116"/>
      <c r="L17184" s="105">
        <f t="shared" si="4007"/>
        <v>0</v>
      </c>
      <c r="M17184" s="117"/>
      <c r="N17184" s="117"/>
      <c r="P17184" s="35" t="s">
        <v>145</v>
      </c>
      <c r="R17184" s="352">
        <f>L17414-[1]გადასახდელები!L15804</f>
        <v>0</v>
      </c>
    </row>
    <row r="17185" spans="2:18" hidden="1">
      <c r="B17185" s="36" t="str">
        <f t="shared" si="4006"/>
        <v>b</v>
      </c>
      <c r="C17185" s="42">
        <v>6</v>
      </c>
      <c r="D17185" s="42"/>
      <c r="F17185" s="343" t="s">
        <v>588</v>
      </c>
      <c r="G17185" s="54" t="s">
        <v>317</v>
      </c>
      <c r="H17185" s="116"/>
      <c r="I17185" s="105">
        <f t="shared" si="4005"/>
        <v>0</v>
      </c>
      <c r="J17185" s="116"/>
      <c r="K17185" s="116"/>
      <c r="L17185" s="105">
        <f t="shared" si="4007"/>
        <v>0</v>
      </c>
      <c r="M17185" s="117"/>
      <c r="N17185" s="117"/>
      <c r="P17185" s="35" t="s">
        <v>145</v>
      </c>
      <c r="R17185" s="352">
        <f>L17415-[1]გადასახდელები!L15805</f>
        <v>0</v>
      </c>
    </row>
    <row r="17186" spans="2:18" hidden="1">
      <c r="B17186" s="36" t="str">
        <f t="shared" si="4006"/>
        <v>b</v>
      </c>
      <c r="C17186" s="42">
        <v>6</v>
      </c>
      <c r="D17186" s="42"/>
      <c r="F17186" s="343" t="s">
        <v>685</v>
      </c>
      <c r="G17186" s="54" t="s">
        <v>318</v>
      </c>
      <c r="H17186" s="116"/>
      <c r="I17186" s="105">
        <f t="shared" si="4005"/>
        <v>0</v>
      </c>
      <c r="J17186" s="116"/>
      <c r="K17186" s="116"/>
      <c r="L17186" s="105">
        <f t="shared" si="4007"/>
        <v>0</v>
      </c>
      <c r="M17186" s="117"/>
      <c r="N17186" s="117"/>
      <c r="P17186" s="35" t="s">
        <v>145</v>
      </c>
      <c r="R17186" s="352">
        <f>L17416-[1]გადასახდელები!L15806</f>
        <v>0</v>
      </c>
    </row>
    <row r="17187" spans="2:18" ht="30" hidden="1">
      <c r="B17187" s="36" t="str">
        <f t="shared" si="4006"/>
        <v>b</v>
      </c>
      <c r="C17187" s="42">
        <v>6</v>
      </c>
      <c r="D17187" s="42"/>
      <c r="F17187" s="343" t="s">
        <v>589</v>
      </c>
      <c r="G17187" s="54" t="s">
        <v>319</v>
      </c>
      <c r="H17187" s="116"/>
      <c r="I17187" s="105">
        <f t="shared" ref="I17187:I17250" si="4008">J17187+K17187</f>
        <v>0</v>
      </c>
      <c r="J17187" s="116"/>
      <c r="K17187" s="116"/>
      <c r="L17187" s="105">
        <f t="shared" si="4007"/>
        <v>0</v>
      </c>
      <c r="M17187" s="117"/>
      <c r="N17187" s="117"/>
      <c r="P17187" s="35" t="s">
        <v>145</v>
      </c>
      <c r="R17187" s="352">
        <f>L17417-[1]გადასახდელები!L15807</f>
        <v>0</v>
      </c>
    </row>
    <row r="17188" spans="2:18" hidden="1">
      <c r="B17188" s="36" t="str">
        <f t="shared" si="4006"/>
        <v>b</v>
      </c>
      <c r="C17188" s="42">
        <v>6</v>
      </c>
      <c r="D17188" s="42"/>
      <c r="F17188" s="343" t="s">
        <v>686</v>
      </c>
      <c r="G17188" s="54" t="s">
        <v>320</v>
      </c>
      <c r="H17188" s="116"/>
      <c r="I17188" s="105">
        <f t="shared" si="4008"/>
        <v>0</v>
      </c>
      <c r="J17188" s="116"/>
      <c r="K17188" s="116"/>
      <c r="L17188" s="105">
        <f t="shared" si="4007"/>
        <v>0</v>
      </c>
      <c r="M17188" s="117"/>
      <c r="N17188" s="117"/>
      <c r="P17188" s="35" t="s">
        <v>145</v>
      </c>
      <c r="R17188" s="352">
        <f>L17418-[1]გადასახდელები!L15808</f>
        <v>0</v>
      </c>
    </row>
    <row r="17189" spans="2:18" hidden="1">
      <c r="B17189" s="36" t="str">
        <f t="shared" si="4006"/>
        <v>b</v>
      </c>
      <c r="C17189" s="42">
        <v>6</v>
      </c>
      <c r="D17189" s="42"/>
      <c r="F17189" s="343" t="s">
        <v>687</v>
      </c>
      <c r="G17189" s="54" t="s">
        <v>321</v>
      </c>
      <c r="H17189" s="116"/>
      <c r="I17189" s="105">
        <f t="shared" si="4008"/>
        <v>0</v>
      </c>
      <c r="J17189" s="116"/>
      <c r="K17189" s="116"/>
      <c r="L17189" s="105">
        <f t="shared" si="4007"/>
        <v>0</v>
      </c>
      <c r="M17189" s="117"/>
      <c r="N17189" s="117"/>
      <c r="P17189" s="35" t="s">
        <v>145</v>
      </c>
      <c r="R17189" s="352">
        <f>L17419-[1]გადასახდელები!L15809</f>
        <v>0</v>
      </c>
    </row>
    <row r="17190" spans="2:18" hidden="1">
      <c r="B17190" s="36" t="str">
        <f t="shared" si="4006"/>
        <v>b</v>
      </c>
      <c r="C17190" s="42">
        <v>6</v>
      </c>
      <c r="D17190" s="42"/>
      <c r="F17190" s="343" t="s">
        <v>590</v>
      </c>
      <c r="G17190" s="54" t="s">
        <v>322</v>
      </c>
      <c r="H17190" s="116"/>
      <c r="I17190" s="105">
        <f t="shared" si="4008"/>
        <v>0</v>
      </c>
      <c r="J17190" s="116"/>
      <c r="K17190" s="116"/>
      <c r="L17190" s="105">
        <f t="shared" si="4007"/>
        <v>0</v>
      </c>
      <c r="M17190" s="117"/>
      <c r="N17190" s="117"/>
      <c r="P17190" s="35" t="s">
        <v>145</v>
      </c>
      <c r="R17190" s="352">
        <f>L17420-[1]გადასახდელები!L15810</f>
        <v>0</v>
      </c>
    </row>
    <row r="17191" spans="2:18" hidden="1">
      <c r="B17191" s="36" t="str">
        <f t="shared" si="4006"/>
        <v>b</v>
      </c>
      <c r="C17191" s="42">
        <v>6</v>
      </c>
      <c r="D17191" s="42"/>
      <c r="F17191" s="343" t="s">
        <v>688</v>
      </c>
      <c r="G17191" s="54" t="s">
        <v>323</v>
      </c>
      <c r="H17191" s="116"/>
      <c r="I17191" s="105">
        <f t="shared" si="4008"/>
        <v>0</v>
      </c>
      <c r="J17191" s="116"/>
      <c r="K17191" s="116"/>
      <c r="L17191" s="105">
        <f t="shared" si="4007"/>
        <v>0</v>
      </c>
      <c r="M17191" s="117"/>
      <c r="N17191" s="117"/>
      <c r="P17191" s="35" t="s">
        <v>145</v>
      </c>
      <c r="R17191" s="352">
        <f>L17421-[1]გადასახდელები!L15811</f>
        <v>0</v>
      </c>
    </row>
    <row r="17192" spans="2:18" hidden="1">
      <c r="B17192" s="36" t="str">
        <f t="shared" si="4006"/>
        <v>b</v>
      </c>
      <c r="C17192" s="42">
        <v>6</v>
      </c>
      <c r="D17192" s="42"/>
      <c r="F17192" s="343" t="s">
        <v>689</v>
      </c>
      <c r="G17192" s="54" t="s">
        <v>324</v>
      </c>
      <c r="H17192" s="116"/>
      <c r="I17192" s="105">
        <f t="shared" si="4008"/>
        <v>0</v>
      </c>
      <c r="J17192" s="116"/>
      <c r="K17192" s="116"/>
      <c r="L17192" s="105">
        <f t="shared" si="4007"/>
        <v>0</v>
      </c>
      <c r="M17192" s="117"/>
      <c r="N17192" s="117"/>
      <c r="P17192" s="35" t="s">
        <v>145</v>
      </c>
      <c r="R17192" s="352">
        <f>L17422-[1]გადასახდელები!L15812</f>
        <v>0</v>
      </c>
    </row>
    <row r="17193" spans="2:18" hidden="1">
      <c r="B17193" s="36" t="str">
        <f t="shared" si="4006"/>
        <v>b</v>
      </c>
      <c r="C17193" s="42">
        <v>6</v>
      </c>
      <c r="D17193" s="42"/>
      <c r="F17193" s="343" t="s">
        <v>690</v>
      </c>
      <c r="G17193" s="54" t="s">
        <v>325</v>
      </c>
      <c r="H17193" s="116"/>
      <c r="I17193" s="105">
        <f t="shared" si="4008"/>
        <v>0</v>
      </c>
      <c r="J17193" s="116"/>
      <c r="K17193" s="116"/>
      <c r="L17193" s="105">
        <f t="shared" si="4007"/>
        <v>0</v>
      </c>
      <c r="M17193" s="117"/>
      <c r="N17193" s="117"/>
      <c r="P17193" s="35" t="s">
        <v>145</v>
      </c>
      <c r="R17193" s="352">
        <f>L17423-[1]გადასახდელები!L15813</f>
        <v>0</v>
      </c>
    </row>
    <row r="17194" spans="2:18" ht="30" hidden="1">
      <c r="B17194" s="36" t="str">
        <f t="shared" si="4006"/>
        <v>b</v>
      </c>
      <c r="C17194" s="42">
        <v>6</v>
      </c>
      <c r="D17194" s="42"/>
      <c r="F17194" s="343" t="s">
        <v>691</v>
      </c>
      <c r="G17194" s="54" t="s">
        <v>326</v>
      </c>
      <c r="H17194" s="116"/>
      <c r="I17194" s="105">
        <f t="shared" si="4008"/>
        <v>0</v>
      </c>
      <c r="J17194" s="116"/>
      <c r="K17194" s="116"/>
      <c r="L17194" s="105">
        <f t="shared" si="4007"/>
        <v>0</v>
      </c>
      <c r="M17194" s="117"/>
      <c r="N17194" s="117"/>
      <c r="P17194" s="35" t="s">
        <v>145</v>
      </c>
      <c r="R17194" s="352">
        <f>L17424-[1]გადასახდელები!L15814</f>
        <v>0</v>
      </c>
    </row>
    <row r="17195" spans="2:18" hidden="1">
      <c r="B17195" s="36" t="str">
        <f t="shared" si="4006"/>
        <v>b</v>
      </c>
      <c r="C17195" s="42">
        <v>6</v>
      </c>
      <c r="D17195" s="42"/>
      <c r="F17195" s="343" t="s">
        <v>692</v>
      </c>
      <c r="G17195" s="54" t="s">
        <v>327</v>
      </c>
      <c r="H17195" s="116"/>
      <c r="I17195" s="105">
        <f t="shared" si="4008"/>
        <v>0</v>
      </c>
      <c r="J17195" s="116"/>
      <c r="K17195" s="116"/>
      <c r="L17195" s="105">
        <f t="shared" si="4007"/>
        <v>0</v>
      </c>
      <c r="M17195" s="117"/>
      <c r="N17195" s="117"/>
      <c r="P17195" s="35" t="s">
        <v>145</v>
      </c>
      <c r="R17195" s="352">
        <f>L17425-[1]გადასახდელები!L15815</f>
        <v>0</v>
      </c>
    </row>
    <row r="17196" spans="2:18" hidden="1">
      <c r="B17196" s="36" t="str">
        <f t="shared" si="4006"/>
        <v>b</v>
      </c>
      <c r="C17196" s="42">
        <v>6</v>
      </c>
      <c r="D17196" s="42"/>
      <c r="F17196" s="343" t="s">
        <v>693</v>
      </c>
      <c r="G17196" s="54" t="s">
        <v>328</v>
      </c>
      <c r="H17196" s="116"/>
      <c r="I17196" s="105">
        <f t="shared" si="4008"/>
        <v>0</v>
      </c>
      <c r="J17196" s="116"/>
      <c r="K17196" s="116"/>
      <c r="L17196" s="105">
        <f t="shared" si="4007"/>
        <v>0</v>
      </c>
      <c r="M17196" s="117"/>
      <c r="N17196" s="117"/>
      <c r="P17196" s="35" t="s">
        <v>145</v>
      </c>
      <c r="R17196" s="352">
        <f>L17426-[1]გადასახდელები!L15816</f>
        <v>0</v>
      </c>
    </row>
    <row r="17197" spans="2:18" hidden="1">
      <c r="B17197" s="36" t="str">
        <f t="shared" si="4006"/>
        <v>b</v>
      </c>
      <c r="C17197" s="42">
        <v>6</v>
      </c>
      <c r="D17197" s="42"/>
      <c r="F17197" s="343" t="s">
        <v>694</v>
      </c>
      <c r="G17197" s="54" t="s">
        <v>329</v>
      </c>
      <c r="H17197" s="116"/>
      <c r="I17197" s="105">
        <f t="shared" si="4008"/>
        <v>0</v>
      </c>
      <c r="J17197" s="116"/>
      <c r="K17197" s="116"/>
      <c r="L17197" s="105">
        <f t="shared" si="4007"/>
        <v>0</v>
      </c>
      <c r="M17197" s="117"/>
      <c r="N17197" s="117"/>
      <c r="P17197" s="35" t="s">
        <v>145</v>
      </c>
      <c r="R17197" s="352">
        <f>L17427-[1]გადასახდელები!L15817</f>
        <v>0</v>
      </c>
    </row>
    <row r="17198" spans="2:18" hidden="1">
      <c r="B17198" s="36" t="str">
        <f t="shared" si="4006"/>
        <v>b</v>
      </c>
      <c r="C17198" s="42">
        <v>6</v>
      </c>
      <c r="D17198" s="42"/>
      <c r="F17198" s="343" t="s">
        <v>695</v>
      </c>
      <c r="G17198" s="54" t="s">
        <v>330</v>
      </c>
      <c r="H17198" s="116"/>
      <c r="I17198" s="105">
        <f t="shared" si="4008"/>
        <v>0</v>
      </c>
      <c r="J17198" s="116"/>
      <c r="K17198" s="116"/>
      <c r="L17198" s="105">
        <f t="shared" si="4007"/>
        <v>0</v>
      </c>
      <c r="M17198" s="117"/>
      <c r="N17198" s="117"/>
      <c r="P17198" s="35" t="s">
        <v>145</v>
      </c>
      <c r="R17198" s="352">
        <f>L17428-[1]გადასახდელები!L15818</f>
        <v>0</v>
      </c>
    </row>
    <row r="17199" spans="2:18" hidden="1">
      <c r="B17199" s="36" t="str">
        <f t="shared" si="4006"/>
        <v>b</v>
      </c>
      <c r="C17199" s="42">
        <v>6</v>
      </c>
      <c r="D17199" s="42"/>
      <c r="F17199" s="343" t="s">
        <v>696</v>
      </c>
      <c r="G17199" s="54" t="s">
        <v>331</v>
      </c>
      <c r="H17199" s="116"/>
      <c r="I17199" s="105">
        <f t="shared" si="4008"/>
        <v>0</v>
      </c>
      <c r="J17199" s="116"/>
      <c r="K17199" s="116"/>
      <c r="L17199" s="105">
        <f t="shared" si="4007"/>
        <v>0</v>
      </c>
      <c r="M17199" s="117"/>
      <c r="N17199" s="117"/>
      <c r="P17199" s="35" t="s">
        <v>145</v>
      </c>
      <c r="R17199" s="352">
        <f>L17429-[1]გადასახდელები!L15819</f>
        <v>0</v>
      </c>
    </row>
    <row r="17200" spans="2:18" ht="45" hidden="1">
      <c r="B17200" s="36" t="str">
        <f t="shared" si="4006"/>
        <v>b</v>
      </c>
      <c r="C17200" s="42">
        <v>6</v>
      </c>
      <c r="D17200" s="42"/>
      <c r="F17200" s="343" t="s">
        <v>697</v>
      </c>
      <c r="G17200" s="55" t="s">
        <v>332</v>
      </c>
      <c r="H17200" s="116"/>
      <c r="I17200" s="105">
        <f t="shared" si="4008"/>
        <v>0</v>
      </c>
      <c r="J17200" s="116"/>
      <c r="K17200" s="116"/>
      <c r="L17200" s="105">
        <f t="shared" si="4007"/>
        <v>0</v>
      </c>
      <c r="M17200" s="117"/>
      <c r="N17200" s="117"/>
      <c r="P17200" s="35" t="s">
        <v>145</v>
      </c>
      <c r="R17200" s="352">
        <f>L17430-[1]გადასახდელები!L15820</f>
        <v>0</v>
      </c>
    </row>
    <row r="17201" spans="2:18" hidden="1">
      <c r="B17201" s="36" t="str">
        <f t="shared" si="4006"/>
        <v>b</v>
      </c>
      <c r="C17201" s="42">
        <v>6</v>
      </c>
      <c r="D17201" s="42"/>
      <c r="F17201" s="343" t="s">
        <v>698</v>
      </c>
      <c r="G17201" s="54" t="s">
        <v>333</v>
      </c>
      <c r="H17201" s="116"/>
      <c r="I17201" s="105">
        <f t="shared" si="4008"/>
        <v>0</v>
      </c>
      <c r="J17201" s="116"/>
      <c r="K17201" s="116"/>
      <c r="L17201" s="105">
        <f t="shared" si="4007"/>
        <v>0</v>
      </c>
      <c r="M17201" s="117"/>
      <c r="N17201" s="117"/>
      <c r="P17201" s="35" t="s">
        <v>145</v>
      </c>
      <c r="R17201" s="352">
        <f>L17431-[1]გადასახდელები!L15821</f>
        <v>0</v>
      </c>
    </row>
    <row r="17202" spans="2:18" ht="45" hidden="1">
      <c r="B17202" s="36" t="str">
        <f t="shared" si="4006"/>
        <v>b</v>
      </c>
      <c r="C17202" s="42">
        <v>6</v>
      </c>
      <c r="D17202" s="42"/>
      <c r="F17202" s="343" t="s">
        <v>591</v>
      </c>
      <c r="G17202" s="54" t="s">
        <v>334</v>
      </c>
      <c r="H17202" s="116"/>
      <c r="I17202" s="105">
        <f t="shared" si="4008"/>
        <v>0</v>
      </c>
      <c r="J17202" s="116"/>
      <c r="K17202" s="116"/>
      <c r="L17202" s="105">
        <f t="shared" si="4007"/>
        <v>0</v>
      </c>
      <c r="M17202" s="117"/>
      <c r="N17202" s="117"/>
      <c r="P17202" s="35" t="s">
        <v>145</v>
      </c>
      <c r="R17202" s="352">
        <f>L17432-[1]გადასახდელები!L15822</f>
        <v>0</v>
      </c>
    </row>
    <row r="17203" spans="2:18" ht="20.25" hidden="1">
      <c r="B17203" s="36" t="str">
        <f t="shared" si="4006"/>
        <v>b</v>
      </c>
      <c r="C17203" s="42">
        <v>4</v>
      </c>
      <c r="D17203" s="42"/>
      <c r="F17203" s="342" t="s">
        <v>699</v>
      </c>
      <c r="G17203" s="47" t="s">
        <v>335</v>
      </c>
      <c r="H17203" s="93">
        <f>H17204+H17205</f>
        <v>0</v>
      </c>
      <c r="I17203" s="94">
        <f t="shared" si="4008"/>
        <v>0</v>
      </c>
      <c r="J17203" s="93">
        <f>J17204+J17205</f>
        <v>0</v>
      </c>
      <c r="K17203" s="93">
        <f>K17204+K17205</f>
        <v>0</v>
      </c>
      <c r="L17203" s="94">
        <f t="shared" si="4007"/>
        <v>0</v>
      </c>
      <c r="M17203" s="93">
        <f>M17204+M17205</f>
        <v>0</v>
      </c>
      <c r="N17203" s="93">
        <f>N17204+N17205</f>
        <v>0</v>
      </c>
      <c r="O17203" s="82" t="s">
        <v>146</v>
      </c>
      <c r="P17203" s="35" t="s">
        <v>145</v>
      </c>
      <c r="R17203" s="352">
        <f>L17433-[1]გადასახდელები!L15823</f>
        <v>0</v>
      </c>
    </row>
    <row r="17204" spans="2:18" ht="20.25" hidden="1">
      <c r="B17204" s="36" t="str">
        <f t="shared" si="4006"/>
        <v>b</v>
      </c>
      <c r="C17204" s="42">
        <v>5</v>
      </c>
      <c r="D17204" s="42"/>
      <c r="F17204" s="343" t="s">
        <v>700</v>
      </c>
      <c r="G17204" s="48" t="s">
        <v>336</v>
      </c>
      <c r="H17204" s="101"/>
      <c r="I17204" s="97">
        <f t="shared" si="4008"/>
        <v>0</v>
      </c>
      <c r="J17204" s="101"/>
      <c r="K17204" s="101"/>
      <c r="L17204" s="97">
        <f t="shared" si="4007"/>
        <v>0</v>
      </c>
      <c r="M17204" s="102"/>
      <c r="N17204" s="102"/>
      <c r="O17204" s="115"/>
      <c r="P17204" s="35" t="s">
        <v>145</v>
      </c>
      <c r="R17204" s="352">
        <f>L17434-[1]გადასახდელები!L15824</f>
        <v>0</v>
      </c>
    </row>
    <row r="17205" spans="2:18" ht="20.25" hidden="1">
      <c r="B17205" s="36" t="str">
        <f t="shared" si="4006"/>
        <v>b</v>
      </c>
      <c r="C17205" s="42">
        <v>5</v>
      </c>
      <c r="D17205" s="42"/>
      <c r="F17205" s="342" t="s">
        <v>701</v>
      </c>
      <c r="G17205" s="48" t="s">
        <v>337</v>
      </c>
      <c r="H17205" s="119">
        <f>H17206+H17207</f>
        <v>0</v>
      </c>
      <c r="I17205" s="105">
        <f t="shared" si="4008"/>
        <v>0</v>
      </c>
      <c r="J17205" s="119">
        <f>J17206+J17207</f>
        <v>0</v>
      </c>
      <c r="K17205" s="119">
        <f>K17206+K17207</f>
        <v>0</v>
      </c>
      <c r="L17205" s="105">
        <f t="shared" si="4007"/>
        <v>0</v>
      </c>
      <c r="M17205" s="119">
        <f>M17206+M17207</f>
        <v>0</v>
      </c>
      <c r="N17205" s="119">
        <f>N17206+N17207</f>
        <v>0</v>
      </c>
      <c r="O17205" s="82" t="s">
        <v>146</v>
      </c>
      <c r="P17205" s="35" t="s">
        <v>145</v>
      </c>
      <c r="R17205" s="352">
        <f>L17435-[1]გადასახდელები!L15825</f>
        <v>0</v>
      </c>
    </row>
    <row r="17206" spans="2:18" hidden="1">
      <c r="B17206" s="36" t="str">
        <f t="shared" si="4006"/>
        <v>b</v>
      </c>
      <c r="C17206" s="42">
        <v>6</v>
      </c>
      <c r="D17206" s="42"/>
      <c r="F17206" s="343" t="s">
        <v>702</v>
      </c>
      <c r="G17206" s="54" t="s">
        <v>338</v>
      </c>
      <c r="H17206" s="116"/>
      <c r="I17206" s="105">
        <f t="shared" si="4008"/>
        <v>0</v>
      </c>
      <c r="J17206" s="116"/>
      <c r="K17206" s="116"/>
      <c r="L17206" s="105">
        <f t="shared" si="4007"/>
        <v>0</v>
      </c>
      <c r="M17206" s="117"/>
      <c r="N17206" s="117"/>
      <c r="P17206" s="35" t="s">
        <v>145</v>
      </c>
      <c r="R17206" s="352">
        <f>L17436-[1]გადასახდელები!L15826</f>
        <v>0</v>
      </c>
    </row>
    <row r="17207" spans="2:18" hidden="1">
      <c r="B17207" s="36" t="str">
        <f t="shared" si="4006"/>
        <v>b</v>
      </c>
      <c r="C17207" s="42">
        <v>6</v>
      </c>
      <c r="D17207" s="42"/>
      <c r="F17207" s="343" t="s">
        <v>703</v>
      </c>
      <c r="G17207" s="54" t="s">
        <v>339</v>
      </c>
      <c r="H17207" s="116"/>
      <c r="I17207" s="105">
        <f t="shared" si="4008"/>
        <v>0</v>
      </c>
      <c r="J17207" s="116"/>
      <c r="K17207" s="116"/>
      <c r="L17207" s="105">
        <f t="shared" si="4007"/>
        <v>0</v>
      </c>
      <c r="M17207" s="117"/>
      <c r="N17207" s="117"/>
      <c r="P17207" s="35" t="s">
        <v>145</v>
      </c>
      <c r="R17207" s="352">
        <f>L17437-[1]გადასახდელები!L15827</f>
        <v>0</v>
      </c>
    </row>
    <row r="17208" spans="2:18" ht="20.25" hidden="1">
      <c r="B17208" s="36" t="str">
        <f t="shared" si="4006"/>
        <v>b</v>
      </c>
      <c r="C17208" s="42">
        <v>3</v>
      </c>
      <c r="D17208" s="42"/>
      <c r="F17208" s="342" t="s">
        <v>704</v>
      </c>
      <c r="G17208" s="51" t="s">
        <v>340</v>
      </c>
      <c r="H17208" s="89">
        <f>H17209+H17210</f>
        <v>0</v>
      </c>
      <c r="I17208" s="90">
        <f t="shared" si="4008"/>
        <v>0</v>
      </c>
      <c r="J17208" s="89">
        <f>J17209+J17210</f>
        <v>0</v>
      </c>
      <c r="K17208" s="89">
        <f>K17209+K17210</f>
        <v>0</v>
      </c>
      <c r="L17208" s="90">
        <f t="shared" si="4007"/>
        <v>0</v>
      </c>
      <c r="M17208" s="89">
        <f>M17209+M17210</f>
        <v>0</v>
      </c>
      <c r="N17208" s="89">
        <f>N17209+N17210</f>
        <v>0</v>
      </c>
      <c r="O17208" s="82" t="s">
        <v>146</v>
      </c>
      <c r="P17208" s="35" t="s">
        <v>145</v>
      </c>
      <c r="R17208" s="352">
        <f>L17438-[1]გადასახდელები!L15828</f>
        <v>0</v>
      </c>
    </row>
    <row r="17209" spans="2:18" hidden="1">
      <c r="B17209" s="36" t="str">
        <f t="shared" si="4006"/>
        <v>b</v>
      </c>
      <c r="C17209" s="42">
        <v>4</v>
      </c>
      <c r="D17209" s="42"/>
      <c r="F17209" s="343" t="s">
        <v>705</v>
      </c>
      <c r="G17209" s="47" t="s">
        <v>341</v>
      </c>
      <c r="H17209" s="103"/>
      <c r="I17209" s="94">
        <f t="shared" si="4008"/>
        <v>0</v>
      </c>
      <c r="J17209" s="103"/>
      <c r="K17209" s="103"/>
      <c r="L17209" s="94">
        <f t="shared" si="4007"/>
        <v>0</v>
      </c>
      <c r="M17209" s="104"/>
      <c r="N17209" s="104"/>
      <c r="P17209" s="35" t="s">
        <v>145</v>
      </c>
      <c r="R17209" s="352">
        <f>L17439-[1]გადასახდელები!L15829</f>
        <v>0</v>
      </c>
    </row>
    <row r="17210" spans="2:18" ht="20.25" hidden="1">
      <c r="B17210" s="36" t="str">
        <f t="shared" si="4006"/>
        <v>b</v>
      </c>
      <c r="C17210" s="42">
        <v>4</v>
      </c>
      <c r="D17210" s="42"/>
      <c r="F17210" s="342" t="s">
        <v>706</v>
      </c>
      <c r="G17210" s="47" t="s">
        <v>342</v>
      </c>
      <c r="H17210" s="93">
        <f>H17211+H17212+H17213+H17214</f>
        <v>0</v>
      </c>
      <c r="I17210" s="94">
        <f t="shared" si="4008"/>
        <v>0</v>
      </c>
      <c r="J17210" s="93">
        <f>J17211+J17212+J17213+J17214</f>
        <v>0</v>
      </c>
      <c r="K17210" s="93">
        <f>K17211+K17212+K17213+K17214</f>
        <v>0</v>
      </c>
      <c r="L17210" s="94">
        <f t="shared" si="4007"/>
        <v>0</v>
      </c>
      <c r="M17210" s="93">
        <f>M17211+M17212+M17213+M17214</f>
        <v>0</v>
      </c>
      <c r="N17210" s="93">
        <f>N17211+N17212+N17213+N17214</f>
        <v>0</v>
      </c>
      <c r="O17210" s="82" t="s">
        <v>146</v>
      </c>
      <c r="P17210" s="35" t="s">
        <v>145</v>
      </c>
      <c r="R17210" s="352">
        <f>L17440-[1]გადასახდელები!L15830</f>
        <v>0</v>
      </c>
    </row>
    <row r="17211" spans="2:18" hidden="1">
      <c r="B17211" s="36" t="str">
        <f t="shared" si="4006"/>
        <v>b</v>
      </c>
      <c r="C17211" s="42">
        <v>5</v>
      </c>
      <c r="D17211" s="42"/>
      <c r="F17211" s="343" t="s">
        <v>707</v>
      </c>
      <c r="G17211" s="48" t="s">
        <v>343</v>
      </c>
      <c r="H17211" s="101"/>
      <c r="I17211" s="97">
        <f t="shared" si="4008"/>
        <v>0</v>
      </c>
      <c r="J17211" s="101"/>
      <c r="K17211" s="101"/>
      <c r="L17211" s="97">
        <f t="shared" si="4007"/>
        <v>0</v>
      </c>
      <c r="M17211" s="102"/>
      <c r="N17211" s="102"/>
      <c r="P17211" s="35" t="s">
        <v>145</v>
      </c>
      <c r="R17211" s="352">
        <f>L17441-[1]გადასახდელები!L15831</f>
        <v>0</v>
      </c>
    </row>
    <row r="17212" spans="2:18" hidden="1">
      <c r="B17212" s="36" t="str">
        <f t="shared" si="4006"/>
        <v>b</v>
      </c>
      <c r="C17212" s="42">
        <v>5</v>
      </c>
      <c r="D17212" s="42"/>
      <c r="F17212" s="343" t="s">
        <v>708</v>
      </c>
      <c r="G17212" s="48" t="s">
        <v>344</v>
      </c>
      <c r="H17212" s="101"/>
      <c r="I17212" s="97">
        <f t="shared" si="4008"/>
        <v>0</v>
      </c>
      <c r="J17212" s="101"/>
      <c r="K17212" s="101"/>
      <c r="L17212" s="97">
        <f t="shared" si="4007"/>
        <v>0</v>
      </c>
      <c r="M17212" s="102"/>
      <c r="N17212" s="102"/>
      <c r="P17212" s="35" t="s">
        <v>145</v>
      </c>
      <c r="R17212" s="352">
        <f>L17442-[1]გადასახდელები!L15832</f>
        <v>0</v>
      </c>
    </row>
    <row r="17213" spans="2:18" hidden="1">
      <c r="B17213" s="36" t="str">
        <f t="shared" si="4006"/>
        <v>b</v>
      </c>
      <c r="C17213" s="42">
        <v>5</v>
      </c>
      <c r="D17213" s="42"/>
      <c r="F17213" s="343" t="s">
        <v>709</v>
      </c>
      <c r="G17213" s="48" t="s">
        <v>345</v>
      </c>
      <c r="H17213" s="101"/>
      <c r="I17213" s="97">
        <f t="shared" si="4008"/>
        <v>0</v>
      </c>
      <c r="J17213" s="101"/>
      <c r="K17213" s="101"/>
      <c r="L17213" s="97">
        <f t="shared" si="4007"/>
        <v>0</v>
      </c>
      <c r="M17213" s="102"/>
      <c r="N17213" s="102"/>
      <c r="P17213" s="35" t="s">
        <v>145</v>
      </c>
      <c r="R17213" s="352">
        <f>L17443-[1]გადასახდელები!L15833</f>
        <v>0</v>
      </c>
    </row>
    <row r="17214" spans="2:18" ht="30" hidden="1">
      <c r="B17214" s="36" t="str">
        <f t="shared" si="4006"/>
        <v>b</v>
      </c>
      <c r="C17214" s="42">
        <v>5</v>
      </c>
      <c r="D17214" s="42"/>
      <c r="F17214" s="343" t="s">
        <v>710</v>
      </c>
      <c r="G17214" s="48" t="s">
        <v>214</v>
      </c>
      <c r="H17214" s="101"/>
      <c r="I17214" s="97">
        <f t="shared" si="4008"/>
        <v>0</v>
      </c>
      <c r="J17214" s="101"/>
      <c r="K17214" s="101"/>
      <c r="L17214" s="97">
        <f t="shared" si="4007"/>
        <v>0</v>
      </c>
      <c r="M17214" s="102"/>
      <c r="N17214" s="102"/>
      <c r="P17214" s="35" t="s">
        <v>145</v>
      </c>
      <c r="R17214" s="352">
        <f>L17444-[1]გადასახდელები!L15834</f>
        <v>0</v>
      </c>
    </row>
    <row r="17215" spans="2:18" hidden="1">
      <c r="B17215" s="36" t="str">
        <f t="shared" si="4006"/>
        <v>b</v>
      </c>
      <c r="C17215" s="42">
        <v>3</v>
      </c>
      <c r="D17215" s="42"/>
      <c r="F17215" s="343" t="s">
        <v>711</v>
      </c>
      <c r="G17215" s="51" t="s">
        <v>346</v>
      </c>
      <c r="H17215" s="111"/>
      <c r="I17215" s="90">
        <f t="shared" si="4008"/>
        <v>0</v>
      </c>
      <c r="J17215" s="111"/>
      <c r="K17215" s="111"/>
      <c r="L17215" s="90">
        <f t="shared" si="4007"/>
        <v>0</v>
      </c>
      <c r="M17215" s="112"/>
      <c r="N17215" s="112"/>
      <c r="P17215" s="35" t="s">
        <v>145</v>
      </c>
      <c r="R17215" s="352">
        <f>L17445-[1]გადასახდელები!L15835</f>
        <v>0</v>
      </c>
    </row>
    <row r="17216" spans="2:18" ht="20.25" hidden="1">
      <c r="B17216" s="36" t="str">
        <f t="shared" si="4006"/>
        <v>b</v>
      </c>
      <c r="C17216" s="42">
        <v>3</v>
      </c>
      <c r="D17216" s="42"/>
      <c r="F17216" s="342" t="s">
        <v>712</v>
      </c>
      <c r="G17216" s="51" t="s">
        <v>347</v>
      </c>
      <c r="H17216" s="89">
        <f>H17217+H17218+H17219+H17222</f>
        <v>0</v>
      </c>
      <c r="I17216" s="90">
        <f t="shared" si="4008"/>
        <v>0</v>
      </c>
      <c r="J17216" s="89">
        <f>J17217+J17218+J17219+J17222</f>
        <v>0</v>
      </c>
      <c r="K17216" s="89">
        <f>K17217+K17218+K17219+K17222</f>
        <v>0</v>
      </c>
      <c r="L17216" s="90">
        <f t="shared" si="4007"/>
        <v>0</v>
      </c>
      <c r="M17216" s="89">
        <f>M17217+M17218+M17219+M17222</f>
        <v>0</v>
      </c>
      <c r="N17216" s="89">
        <f>N17217+N17218+N17219+N17222</f>
        <v>0</v>
      </c>
      <c r="O17216" s="82" t="s">
        <v>146</v>
      </c>
      <c r="P17216" s="35" t="s">
        <v>145</v>
      </c>
      <c r="R17216" s="352">
        <f>L17446-[1]გადასახდელები!L15836</f>
        <v>0</v>
      </c>
    </row>
    <row r="17217" spans="2:18" ht="20.25" hidden="1">
      <c r="B17217" s="36" t="str">
        <f t="shared" si="4006"/>
        <v>b</v>
      </c>
      <c r="C17217" s="42">
        <v>4</v>
      </c>
      <c r="D17217" s="42"/>
      <c r="F17217" s="343" t="s">
        <v>713</v>
      </c>
      <c r="G17217" s="47" t="s">
        <v>348</v>
      </c>
      <c r="H17217" s="103"/>
      <c r="I17217" s="94">
        <f t="shared" si="4008"/>
        <v>0</v>
      </c>
      <c r="J17217" s="103"/>
      <c r="K17217" s="103"/>
      <c r="L17217" s="94">
        <f t="shared" si="4007"/>
        <v>0</v>
      </c>
      <c r="M17217" s="104"/>
      <c r="N17217" s="104"/>
      <c r="O17217" s="115"/>
      <c r="P17217" s="35" t="s">
        <v>145</v>
      </c>
      <c r="R17217" s="352">
        <f>L17447-[1]გადასახდელები!L15837</f>
        <v>0</v>
      </c>
    </row>
    <row r="17218" spans="2:18" ht="20.25" hidden="1">
      <c r="B17218" s="36" t="str">
        <f t="shared" ref="B17218:B17255" si="4009">IF(H17448+I17448+L17448&gt;0,"a","b")</f>
        <v>b</v>
      </c>
      <c r="C17218" s="42">
        <v>4</v>
      </c>
      <c r="D17218" s="42"/>
      <c r="F17218" s="343" t="s">
        <v>714</v>
      </c>
      <c r="G17218" s="47" t="s">
        <v>349</v>
      </c>
      <c r="H17218" s="103"/>
      <c r="I17218" s="94">
        <f t="shared" si="4008"/>
        <v>0</v>
      </c>
      <c r="J17218" s="103"/>
      <c r="K17218" s="103"/>
      <c r="L17218" s="94">
        <f t="shared" ref="L17218:L17253" si="4010">M17218+N17218</f>
        <v>0</v>
      </c>
      <c r="M17218" s="104"/>
      <c r="N17218" s="104"/>
      <c r="O17218" s="115"/>
      <c r="P17218" s="35" t="s">
        <v>145</v>
      </c>
      <c r="R17218" s="352">
        <f>L17448-[1]გადასახდელები!L15838</f>
        <v>0</v>
      </c>
    </row>
    <row r="17219" spans="2:18" ht="20.25" hidden="1">
      <c r="B17219" s="36" t="str">
        <f t="shared" si="4009"/>
        <v>b</v>
      </c>
      <c r="C17219" s="42">
        <v>4</v>
      </c>
      <c r="D17219" s="42"/>
      <c r="F17219" s="342" t="s">
        <v>715</v>
      </c>
      <c r="G17219" s="47" t="s">
        <v>350</v>
      </c>
      <c r="H17219" s="93">
        <f>H17220+H17221</f>
        <v>0</v>
      </c>
      <c r="I17219" s="94">
        <f t="shared" si="4008"/>
        <v>0</v>
      </c>
      <c r="J17219" s="93">
        <f>J17220+J17221</f>
        <v>0</v>
      </c>
      <c r="K17219" s="93">
        <f>K17220+K17221</f>
        <v>0</v>
      </c>
      <c r="L17219" s="94">
        <f t="shared" si="4010"/>
        <v>0</v>
      </c>
      <c r="M17219" s="93">
        <f>M17220+M17221</f>
        <v>0</v>
      </c>
      <c r="N17219" s="93">
        <f>N17220+N17221</f>
        <v>0</v>
      </c>
      <c r="O17219" s="82" t="s">
        <v>146</v>
      </c>
      <c r="P17219" s="35" t="s">
        <v>145</v>
      </c>
      <c r="R17219" s="352">
        <f>L17449-[1]გადასახდელები!L15839</f>
        <v>0</v>
      </c>
    </row>
    <row r="17220" spans="2:18" ht="30" hidden="1">
      <c r="B17220" s="36" t="str">
        <f t="shared" si="4009"/>
        <v>b</v>
      </c>
      <c r="C17220" s="42">
        <v>5</v>
      </c>
      <c r="D17220" s="42"/>
      <c r="F17220" s="343" t="s">
        <v>716</v>
      </c>
      <c r="G17220" s="48" t="s">
        <v>351</v>
      </c>
      <c r="H17220" s="101"/>
      <c r="I17220" s="97">
        <f t="shared" si="4008"/>
        <v>0</v>
      </c>
      <c r="J17220" s="101"/>
      <c r="K17220" s="101"/>
      <c r="L17220" s="97">
        <f t="shared" si="4010"/>
        <v>0</v>
      </c>
      <c r="M17220" s="102"/>
      <c r="N17220" s="102"/>
      <c r="P17220" s="35" t="s">
        <v>145</v>
      </c>
      <c r="R17220" s="352">
        <f>L17450-[1]გადასახდელები!L15840</f>
        <v>0</v>
      </c>
    </row>
    <row r="17221" spans="2:18" hidden="1">
      <c r="B17221" s="36" t="str">
        <f t="shared" si="4009"/>
        <v>b</v>
      </c>
      <c r="C17221" s="42">
        <v>5</v>
      </c>
      <c r="D17221" s="42"/>
      <c r="F17221" s="343" t="s">
        <v>717</v>
      </c>
      <c r="G17221" s="48" t="s">
        <v>352</v>
      </c>
      <c r="H17221" s="101"/>
      <c r="I17221" s="97">
        <f t="shared" si="4008"/>
        <v>0</v>
      </c>
      <c r="J17221" s="101"/>
      <c r="K17221" s="101"/>
      <c r="L17221" s="97">
        <f t="shared" si="4010"/>
        <v>0</v>
      </c>
      <c r="M17221" s="102"/>
      <c r="N17221" s="102"/>
      <c r="P17221" s="35" t="s">
        <v>145</v>
      </c>
      <c r="R17221" s="352">
        <f>L17451-[1]გადასახდელები!L15841</f>
        <v>0</v>
      </c>
    </row>
    <row r="17222" spans="2:18" hidden="1">
      <c r="B17222" s="36" t="str">
        <f t="shared" si="4009"/>
        <v>b</v>
      </c>
      <c r="C17222" s="42">
        <v>4</v>
      </c>
      <c r="D17222" s="42"/>
      <c r="F17222" s="343" t="s">
        <v>718</v>
      </c>
      <c r="G17222" s="47" t="s">
        <v>353</v>
      </c>
      <c r="H17222" s="103"/>
      <c r="I17222" s="94">
        <f t="shared" si="4008"/>
        <v>0</v>
      </c>
      <c r="J17222" s="103"/>
      <c r="K17222" s="103"/>
      <c r="L17222" s="94">
        <f t="shared" si="4010"/>
        <v>0</v>
      </c>
      <c r="M17222" s="104"/>
      <c r="N17222" s="104"/>
      <c r="P17222" s="35" t="s">
        <v>145</v>
      </c>
      <c r="R17222" s="352">
        <f>L17452-[1]გადასახდელები!L15842</f>
        <v>0</v>
      </c>
    </row>
    <row r="17223" spans="2:18" ht="20.25" hidden="1">
      <c r="B17223" s="36" t="str">
        <f t="shared" si="4009"/>
        <v>b</v>
      </c>
      <c r="C17223" s="42">
        <v>2</v>
      </c>
      <c r="D17223" s="42"/>
      <c r="F17223" s="30"/>
      <c r="G17223" s="60" t="s">
        <v>354</v>
      </c>
      <c r="H17223" s="86">
        <f>H17224+H17231+H17238</f>
        <v>0</v>
      </c>
      <c r="I17223" s="87">
        <f t="shared" si="4008"/>
        <v>0</v>
      </c>
      <c r="J17223" s="86">
        <f>J17224+J17231+J17238</f>
        <v>0</v>
      </c>
      <c r="K17223" s="86">
        <f>K17224+K17231+K17238</f>
        <v>0</v>
      </c>
      <c r="L17223" s="87">
        <f t="shared" si="4010"/>
        <v>0</v>
      </c>
      <c r="M17223" s="88">
        <f>M17224+M17231+M17238</f>
        <v>0</v>
      </c>
      <c r="N17223" s="88">
        <f>N17224+N17231+N17238</f>
        <v>0</v>
      </c>
      <c r="O17223" s="82" t="s">
        <v>146</v>
      </c>
      <c r="R17223" s="352">
        <f>L17453-[1]გადასახდელები!L15843</f>
        <v>0</v>
      </c>
    </row>
    <row r="17224" spans="2:18" ht="20.25" hidden="1">
      <c r="B17224" s="36" t="str">
        <f t="shared" si="4009"/>
        <v>b</v>
      </c>
      <c r="C17224" s="42">
        <v>3</v>
      </c>
      <c r="D17224" s="42"/>
      <c r="F17224" s="31"/>
      <c r="G17224" s="51" t="s">
        <v>355</v>
      </c>
      <c r="H17224" s="120">
        <f>SUM(H17225:H17230)</f>
        <v>0</v>
      </c>
      <c r="I17224" s="118">
        <f t="shared" si="4008"/>
        <v>0</v>
      </c>
      <c r="J17224" s="120">
        <f>SUM(J17225:J17230)</f>
        <v>0</v>
      </c>
      <c r="K17224" s="120">
        <f>SUM(K17225:K17230)</f>
        <v>0</v>
      </c>
      <c r="L17224" s="118">
        <f t="shared" si="4010"/>
        <v>0</v>
      </c>
      <c r="M17224" s="121">
        <f>SUM(M17225:M17230)</f>
        <v>0</v>
      </c>
      <c r="N17224" s="121">
        <f>SUM(N17225:N17230)</f>
        <v>0</v>
      </c>
      <c r="O17224" s="82" t="s">
        <v>146</v>
      </c>
      <c r="R17224" s="352">
        <f>L17454-[1]გადასახდელები!L15844</f>
        <v>0</v>
      </c>
    </row>
    <row r="17225" spans="2:18" hidden="1">
      <c r="B17225" s="36" t="str">
        <f t="shared" si="4009"/>
        <v>b</v>
      </c>
      <c r="C17225" s="42">
        <v>4</v>
      </c>
      <c r="D17225" s="42"/>
      <c r="F17225" s="31"/>
      <c r="G17225" s="47" t="s">
        <v>356</v>
      </c>
      <c r="H17225" s="103"/>
      <c r="I17225" s="94">
        <f t="shared" si="4008"/>
        <v>0</v>
      </c>
      <c r="J17225" s="103"/>
      <c r="K17225" s="103"/>
      <c r="L17225" s="94">
        <f t="shared" si="4010"/>
        <v>0</v>
      </c>
      <c r="M17225" s="104"/>
      <c r="N17225" s="104"/>
      <c r="R17225" s="352">
        <f>L17455-[1]გადასახდელები!L15845</f>
        <v>0</v>
      </c>
    </row>
    <row r="17226" spans="2:18" hidden="1">
      <c r="B17226" s="36" t="str">
        <f t="shared" si="4009"/>
        <v>b</v>
      </c>
      <c r="C17226" s="42">
        <v>4</v>
      </c>
      <c r="D17226" s="42"/>
      <c r="F17226" s="31"/>
      <c r="G17226" s="47" t="s">
        <v>357</v>
      </c>
      <c r="H17226" s="103"/>
      <c r="I17226" s="94">
        <f t="shared" si="4008"/>
        <v>0</v>
      </c>
      <c r="J17226" s="103"/>
      <c r="K17226" s="103"/>
      <c r="L17226" s="94">
        <f t="shared" si="4010"/>
        <v>0</v>
      </c>
      <c r="M17226" s="104"/>
      <c r="N17226" s="104"/>
      <c r="R17226" s="352">
        <f>L17456-[1]გადასახდელები!L15846</f>
        <v>0</v>
      </c>
    </row>
    <row r="17227" spans="2:18" hidden="1">
      <c r="B17227" s="36" t="str">
        <f t="shared" si="4009"/>
        <v>b</v>
      </c>
      <c r="C17227" s="42">
        <v>4</v>
      </c>
      <c r="D17227" s="42"/>
      <c r="F17227" s="31"/>
      <c r="G17227" s="47" t="s">
        <v>212</v>
      </c>
      <c r="H17227" s="103"/>
      <c r="I17227" s="94">
        <f t="shared" si="4008"/>
        <v>0</v>
      </c>
      <c r="J17227" s="103"/>
      <c r="K17227" s="103"/>
      <c r="L17227" s="94">
        <f t="shared" si="4010"/>
        <v>0</v>
      </c>
      <c r="M17227" s="104"/>
      <c r="N17227" s="104"/>
      <c r="R17227" s="352">
        <f>L17457-[1]გადასახდელები!L15847</f>
        <v>0</v>
      </c>
    </row>
    <row r="17228" spans="2:18" hidden="1">
      <c r="B17228" s="36" t="str">
        <f t="shared" si="4009"/>
        <v>b</v>
      </c>
      <c r="C17228" s="42">
        <v>4</v>
      </c>
      <c r="D17228" s="42"/>
      <c r="F17228" s="31"/>
      <c r="G17228" s="47" t="s">
        <v>358</v>
      </c>
      <c r="H17228" s="103"/>
      <c r="I17228" s="94">
        <f t="shared" si="4008"/>
        <v>0</v>
      </c>
      <c r="J17228" s="103"/>
      <c r="K17228" s="103"/>
      <c r="L17228" s="94">
        <f t="shared" si="4010"/>
        <v>0</v>
      </c>
      <c r="M17228" s="104"/>
      <c r="N17228" s="104"/>
      <c r="R17228" s="352">
        <f>L17458-[1]გადასახდელები!L15848</f>
        <v>0</v>
      </c>
    </row>
    <row r="17229" spans="2:18" hidden="1">
      <c r="B17229" s="36" t="str">
        <f t="shared" si="4009"/>
        <v>b</v>
      </c>
      <c r="C17229" s="42">
        <v>4</v>
      </c>
      <c r="D17229" s="42"/>
      <c r="F17229" s="31"/>
      <c r="G17229" s="47" t="s">
        <v>359</v>
      </c>
      <c r="H17229" s="103"/>
      <c r="I17229" s="94">
        <f t="shared" si="4008"/>
        <v>0</v>
      </c>
      <c r="J17229" s="103"/>
      <c r="K17229" s="103"/>
      <c r="L17229" s="94">
        <f t="shared" si="4010"/>
        <v>0</v>
      </c>
      <c r="M17229" s="104"/>
      <c r="N17229" s="104"/>
      <c r="R17229" s="352">
        <f>L17459-[1]გადასახდელები!L15849</f>
        <v>0</v>
      </c>
    </row>
    <row r="17230" spans="2:18" hidden="1">
      <c r="B17230" s="36" t="str">
        <f t="shared" si="4009"/>
        <v>b</v>
      </c>
      <c r="C17230" s="42">
        <v>4</v>
      </c>
      <c r="D17230" s="42"/>
      <c r="F17230" s="31"/>
      <c r="G17230" s="47" t="s">
        <v>360</v>
      </c>
      <c r="H17230" s="103"/>
      <c r="I17230" s="94">
        <f t="shared" si="4008"/>
        <v>0</v>
      </c>
      <c r="J17230" s="103"/>
      <c r="K17230" s="103"/>
      <c r="L17230" s="94">
        <f t="shared" si="4010"/>
        <v>0</v>
      </c>
      <c r="M17230" s="104"/>
      <c r="N17230" s="104"/>
      <c r="R17230" s="352">
        <f>L17460-[1]გადასახდელები!L15850</f>
        <v>0</v>
      </c>
    </row>
    <row r="17231" spans="2:18" ht="20.25" hidden="1">
      <c r="B17231" s="36" t="str">
        <f t="shared" si="4009"/>
        <v>b</v>
      </c>
      <c r="C17231" s="42">
        <v>3</v>
      </c>
      <c r="D17231" s="42"/>
      <c r="F17231" s="31"/>
      <c r="G17231" s="51" t="s">
        <v>211</v>
      </c>
      <c r="H17231" s="120">
        <f>SUM(H17232:H17237)</f>
        <v>0</v>
      </c>
      <c r="I17231" s="118">
        <f t="shared" si="4008"/>
        <v>0</v>
      </c>
      <c r="J17231" s="120">
        <f>SUM(J17232:J17237)</f>
        <v>0</v>
      </c>
      <c r="K17231" s="120">
        <f>SUM(K17232:K17237)</f>
        <v>0</v>
      </c>
      <c r="L17231" s="118">
        <f t="shared" si="4010"/>
        <v>0</v>
      </c>
      <c r="M17231" s="121">
        <f>SUM(M17232:M17237)</f>
        <v>0</v>
      </c>
      <c r="N17231" s="121">
        <f>SUM(N17232:N17237)</f>
        <v>0</v>
      </c>
      <c r="O17231" s="82" t="s">
        <v>146</v>
      </c>
      <c r="R17231" s="352">
        <f>L17461-[1]გადასახდელები!L15851</f>
        <v>0</v>
      </c>
    </row>
    <row r="17232" spans="2:18" hidden="1">
      <c r="B17232" s="36" t="str">
        <f t="shared" si="4009"/>
        <v>b</v>
      </c>
      <c r="C17232" s="42">
        <v>4</v>
      </c>
      <c r="D17232" s="42"/>
      <c r="F17232" s="31"/>
      <c r="G17232" s="47" t="s">
        <v>356</v>
      </c>
      <c r="H17232" s="103"/>
      <c r="I17232" s="94">
        <f t="shared" si="4008"/>
        <v>0</v>
      </c>
      <c r="J17232" s="103"/>
      <c r="K17232" s="103"/>
      <c r="L17232" s="94">
        <f t="shared" si="4010"/>
        <v>0</v>
      </c>
      <c r="M17232" s="104"/>
      <c r="N17232" s="104"/>
      <c r="R17232" s="352">
        <f>L17462-[1]გადასახდელები!L15852</f>
        <v>0</v>
      </c>
    </row>
    <row r="17233" spans="2:18" hidden="1">
      <c r="B17233" s="36" t="str">
        <f t="shared" si="4009"/>
        <v>b</v>
      </c>
      <c r="C17233" s="42">
        <v>4</v>
      </c>
      <c r="D17233" s="42"/>
      <c r="F17233" s="31"/>
      <c r="G17233" s="47" t="s">
        <v>357</v>
      </c>
      <c r="H17233" s="103"/>
      <c r="I17233" s="94">
        <f t="shared" si="4008"/>
        <v>0</v>
      </c>
      <c r="J17233" s="103"/>
      <c r="K17233" s="103"/>
      <c r="L17233" s="94">
        <f t="shared" si="4010"/>
        <v>0</v>
      </c>
      <c r="M17233" s="104"/>
      <c r="N17233" s="104"/>
      <c r="R17233" s="352">
        <f>L17463-[1]გადასახდელები!L15853</f>
        <v>0</v>
      </c>
    </row>
    <row r="17234" spans="2:18" hidden="1">
      <c r="B17234" s="36" t="str">
        <f t="shared" si="4009"/>
        <v>b</v>
      </c>
      <c r="C17234" s="42">
        <v>4</v>
      </c>
      <c r="D17234" s="42"/>
      <c r="F17234" s="31"/>
      <c r="G17234" s="47" t="s">
        <v>212</v>
      </c>
      <c r="H17234" s="103"/>
      <c r="I17234" s="94">
        <f t="shared" si="4008"/>
        <v>0</v>
      </c>
      <c r="J17234" s="103"/>
      <c r="K17234" s="103"/>
      <c r="L17234" s="94">
        <f t="shared" si="4010"/>
        <v>0</v>
      </c>
      <c r="M17234" s="104"/>
      <c r="N17234" s="104"/>
      <c r="R17234" s="352">
        <f>L17464-[1]გადასახდელები!L15854</f>
        <v>0</v>
      </c>
    </row>
    <row r="17235" spans="2:18" hidden="1">
      <c r="B17235" s="36" t="str">
        <f t="shared" si="4009"/>
        <v>b</v>
      </c>
      <c r="C17235" s="42">
        <v>4</v>
      </c>
      <c r="D17235" s="42"/>
      <c r="F17235" s="31"/>
      <c r="G17235" s="47" t="s">
        <v>361</v>
      </c>
      <c r="H17235" s="103"/>
      <c r="I17235" s="94">
        <f t="shared" si="4008"/>
        <v>0</v>
      </c>
      <c r="J17235" s="103"/>
      <c r="K17235" s="103"/>
      <c r="L17235" s="94">
        <f t="shared" si="4010"/>
        <v>0</v>
      </c>
      <c r="M17235" s="104"/>
      <c r="N17235" s="104"/>
      <c r="R17235" s="352">
        <f>L17465-[1]გადასახდელები!L15855</f>
        <v>0</v>
      </c>
    </row>
    <row r="17236" spans="2:18" hidden="1">
      <c r="B17236" s="36" t="str">
        <f t="shared" si="4009"/>
        <v>b</v>
      </c>
      <c r="C17236" s="42">
        <v>4</v>
      </c>
      <c r="D17236" s="42"/>
      <c r="F17236" s="31"/>
      <c r="G17236" s="47" t="s">
        <v>359</v>
      </c>
      <c r="H17236" s="103"/>
      <c r="I17236" s="94">
        <f t="shared" si="4008"/>
        <v>0</v>
      </c>
      <c r="J17236" s="103"/>
      <c r="K17236" s="103"/>
      <c r="L17236" s="94">
        <f t="shared" si="4010"/>
        <v>0</v>
      </c>
      <c r="M17236" s="104"/>
      <c r="N17236" s="104"/>
      <c r="R17236" s="352">
        <f>L17466-[1]გადასახდელები!L15856</f>
        <v>0</v>
      </c>
    </row>
    <row r="17237" spans="2:18" hidden="1">
      <c r="B17237" s="36" t="str">
        <f t="shared" si="4009"/>
        <v>b</v>
      </c>
      <c r="C17237" s="42">
        <v>4</v>
      </c>
      <c r="D17237" s="42"/>
      <c r="F17237" s="31"/>
      <c r="G17237" s="47" t="s">
        <v>360</v>
      </c>
      <c r="H17237" s="103"/>
      <c r="I17237" s="94">
        <f t="shared" si="4008"/>
        <v>0</v>
      </c>
      <c r="J17237" s="103"/>
      <c r="K17237" s="103"/>
      <c r="L17237" s="94">
        <f t="shared" si="4010"/>
        <v>0</v>
      </c>
      <c r="M17237" s="104"/>
      <c r="N17237" s="104"/>
      <c r="R17237" s="352">
        <f>L17467-[1]გადასახდელები!L15857</f>
        <v>0</v>
      </c>
    </row>
    <row r="17238" spans="2:18" ht="30" hidden="1">
      <c r="B17238" s="36" t="str">
        <f t="shared" si="4009"/>
        <v>b</v>
      </c>
      <c r="C17238" s="42">
        <v>3</v>
      </c>
      <c r="D17238" s="42"/>
      <c r="F17238" s="29"/>
      <c r="G17238" s="56" t="s">
        <v>213</v>
      </c>
      <c r="H17238" s="122"/>
      <c r="I17238" s="118">
        <f t="shared" si="4008"/>
        <v>0</v>
      </c>
      <c r="J17238" s="122"/>
      <c r="K17238" s="122"/>
      <c r="L17238" s="118">
        <f t="shared" si="4010"/>
        <v>0</v>
      </c>
      <c r="M17238" s="123"/>
      <c r="N17238" s="123"/>
      <c r="R17238" s="352">
        <f>L17468-[1]გადასახდელები!L15858</f>
        <v>0</v>
      </c>
    </row>
    <row r="17239" spans="2:18" ht="20.25" hidden="1">
      <c r="B17239" s="36" t="str">
        <f t="shared" si="4009"/>
        <v>b</v>
      </c>
      <c r="C17239" s="42">
        <v>2</v>
      </c>
      <c r="D17239" s="42"/>
      <c r="F17239" s="28"/>
      <c r="G17239" s="60" t="s">
        <v>362</v>
      </c>
      <c r="H17239" s="86">
        <f>H17240+H17248</f>
        <v>0</v>
      </c>
      <c r="I17239" s="87">
        <f t="shared" si="4008"/>
        <v>0</v>
      </c>
      <c r="J17239" s="86">
        <f>J17240+J17248</f>
        <v>0</v>
      </c>
      <c r="K17239" s="86">
        <f>K17240+K17248</f>
        <v>0</v>
      </c>
      <c r="L17239" s="87">
        <f t="shared" si="4010"/>
        <v>0</v>
      </c>
      <c r="M17239" s="88">
        <f>M17240+M17248</f>
        <v>0</v>
      </c>
      <c r="N17239" s="88">
        <f>N17240+N17248</f>
        <v>0</v>
      </c>
      <c r="O17239" s="82" t="s">
        <v>146</v>
      </c>
      <c r="R17239" s="352">
        <f>L17469-[1]გადასახდელები!L15859</f>
        <v>0</v>
      </c>
    </row>
    <row r="17240" spans="2:18" ht="20.25" hidden="1">
      <c r="B17240" s="36" t="str">
        <f t="shared" si="4009"/>
        <v>b</v>
      </c>
      <c r="C17240" s="42">
        <v>3</v>
      </c>
      <c r="D17240" s="42"/>
      <c r="F17240" s="29"/>
      <c r="G17240" s="51" t="s">
        <v>355</v>
      </c>
      <c r="H17240" s="120">
        <f>SUM(H17241:H17247)</f>
        <v>0</v>
      </c>
      <c r="I17240" s="118">
        <f t="shared" si="4008"/>
        <v>0</v>
      </c>
      <c r="J17240" s="120">
        <f>SUM(J17241:J17247)</f>
        <v>0</v>
      </c>
      <c r="K17240" s="120">
        <f>SUM(K17241:K17247)</f>
        <v>0</v>
      </c>
      <c r="L17240" s="118">
        <f t="shared" si="4010"/>
        <v>0</v>
      </c>
      <c r="M17240" s="121">
        <f>SUM(M17241:M17247)</f>
        <v>0</v>
      </c>
      <c r="N17240" s="121">
        <f>SUM(N17241:N17247)</f>
        <v>0</v>
      </c>
      <c r="O17240" s="82" t="s">
        <v>146</v>
      </c>
      <c r="R17240" s="352">
        <f>L17470-[1]გადასახდელები!L15860</f>
        <v>0</v>
      </c>
    </row>
    <row r="17241" spans="2:18" hidden="1">
      <c r="B17241" s="36" t="str">
        <f t="shared" si="4009"/>
        <v>b</v>
      </c>
      <c r="C17241" s="42">
        <v>4</v>
      </c>
      <c r="D17241" s="42"/>
      <c r="F17241" s="29"/>
      <c r="G17241" s="47" t="s">
        <v>363</v>
      </c>
      <c r="H17241" s="103"/>
      <c r="I17241" s="94">
        <f t="shared" si="4008"/>
        <v>0</v>
      </c>
      <c r="J17241" s="103"/>
      <c r="K17241" s="103"/>
      <c r="L17241" s="94">
        <f t="shared" si="4010"/>
        <v>0</v>
      </c>
      <c r="M17241" s="104"/>
      <c r="N17241" s="104"/>
      <c r="R17241" s="352">
        <f>L17471-[1]გადასახდელები!L15861</f>
        <v>0</v>
      </c>
    </row>
    <row r="17242" spans="2:18" hidden="1">
      <c r="B17242" s="36" t="str">
        <f t="shared" si="4009"/>
        <v>b</v>
      </c>
      <c r="C17242" s="42">
        <v>4</v>
      </c>
      <c r="D17242" s="42"/>
      <c r="F17242" s="29"/>
      <c r="G17242" s="47" t="s">
        <v>210</v>
      </c>
      <c r="H17242" s="103"/>
      <c r="I17242" s="94">
        <f t="shared" si="4008"/>
        <v>0</v>
      </c>
      <c r="J17242" s="103"/>
      <c r="K17242" s="103"/>
      <c r="L17242" s="94">
        <f t="shared" si="4010"/>
        <v>0</v>
      </c>
      <c r="M17242" s="104"/>
      <c r="N17242" s="104"/>
      <c r="R17242" s="352">
        <f>L17472-[1]გადასახდელები!L15862</f>
        <v>0</v>
      </c>
    </row>
    <row r="17243" spans="2:18" hidden="1">
      <c r="B17243" s="36" t="str">
        <f t="shared" si="4009"/>
        <v>b</v>
      </c>
      <c r="C17243" s="42">
        <v>4</v>
      </c>
      <c r="D17243" s="42"/>
      <c r="F17243" s="29"/>
      <c r="G17243" s="47" t="s">
        <v>357</v>
      </c>
      <c r="H17243" s="103"/>
      <c r="I17243" s="94">
        <f t="shared" si="4008"/>
        <v>0</v>
      </c>
      <c r="J17243" s="103"/>
      <c r="K17243" s="103"/>
      <c r="L17243" s="94">
        <f t="shared" si="4010"/>
        <v>0</v>
      </c>
      <c r="M17243" s="104"/>
      <c r="N17243" s="104"/>
      <c r="R17243" s="352">
        <f>L17473-[1]გადასახდელები!L15863</f>
        <v>0</v>
      </c>
    </row>
    <row r="17244" spans="2:18" ht="45" hidden="1">
      <c r="B17244" s="36" t="str">
        <f t="shared" si="4009"/>
        <v>b</v>
      </c>
      <c r="C17244" s="42">
        <v>4</v>
      </c>
      <c r="D17244" s="42"/>
      <c r="F17244" s="29"/>
      <c r="G17244" s="47" t="s">
        <v>364</v>
      </c>
      <c r="H17244" s="103"/>
      <c r="I17244" s="94">
        <f t="shared" si="4008"/>
        <v>0</v>
      </c>
      <c r="J17244" s="103"/>
      <c r="K17244" s="103"/>
      <c r="L17244" s="94">
        <f t="shared" si="4010"/>
        <v>0</v>
      </c>
      <c r="M17244" s="104"/>
      <c r="N17244" s="104"/>
      <c r="R17244" s="352">
        <f>L17474-[1]გადასახდელები!L15864</f>
        <v>0</v>
      </c>
    </row>
    <row r="17245" spans="2:18" hidden="1">
      <c r="B17245" s="36" t="str">
        <f t="shared" si="4009"/>
        <v>b</v>
      </c>
      <c r="C17245" s="42">
        <v>4</v>
      </c>
      <c r="D17245" s="42"/>
      <c r="F17245" s="29"/>
      <c r="G17245" s="47" t="s">
        <v>358</v>
      </c>
      <c r="H17245" s="103"/>
      <c r="I17245" s="94">
        <f t="shared" si="4008"/>
        <v>0</v>
      </c>
      <c r="J17245" s="103"/>
      <c r="K17245" s="103"/>
      <c r="L17245" s="94">
        <f t="shared" si="4010"/>
        <v>0</v>
      </c>
      <c r="M17245" s="104"/>
      <c r="N17245" s="104"/>
      <c r="R17245" s="352">
        <f>L17475-[1]გადასახდელები!L15865</f>
        <v>0</v>
      </c>
    </row>
    <row r="17246" spans="2:18" hidden="1">
      <c r="B17246" s="36" t="str">
        <f t="shared" si="4009"/>
        <v>b</v>
      </c>
      <c r="C17246" s="42">
        <v>4</v>
      </c>
      <c r="D17246" s="42"/>
      <c r="F17246" s="29"/>
      <c r="G17246" s="47" t="s">
        <v>359</v>
      </c>
      <c r="H17246" s="103"/>
      <c r="I17246" s="94">
        <f t="shared" si="4008"/>
        <v>0</v>
      </c>
      <c r="J17246" s="103"/>
      <c r="K17246" s="103"/>
      <c r="L17246" s="94">
        <f t="shared" si="4010"/>
        <v>0</v>
      </c>
      <c r="M17246" s="104"/>
      <c r="N17246" s="104"/>
      <c r="R17246" s="352">
        <f>L17476-[1]გადასახდელები!L15866</f>
        <v>0</v>
      </c>
    </row>
    <row r="17247" spans="2:18" hidden="1">
      <c r="B17247" s="36" t="str">
        <f t="shared" si="4009"/>
        <v>b</v>
      </c>
      <c r="C17247" s="42">
        <v>4</v>
      </c>
      <c r="D17247" s="42"/>
      <c r="F17247" s="29"/>
      <c r="G17247" s="47" t="s">
        <v>365</v>
      </c>
      <c r="H17247" s="122"/>
      <c r="I17247" s="94">
        <f t="shared" si="4008"/>
        <v>0</v>
      </c>
      <c r="J17247" s="122"/>
      <c r="K17247" s="122"/>
      <c r="L17247" s="94">
        <f t="shared" si="4010"/>
        <v>0</v>
      </c>
      <c r="M17247" s="123"/>
      <c r="N17247" s="123"/>
      <c r="R17247" s="352">
        <f>L17477-[1]გადასახდელები!L15867</f>
        <v>0</v>
      </c>
    </row>
    <row r="17248" spans="2:18" ht="20.25" hidden="1">
      <c r="B17248" s="36" t="str">
        <f t="shared" si="4009"/>
        <v>b</v>
      </c>
      <c r="C17248" s="42">
        <v>3</v>
      </c>
      <c r="D17248" s="42"/>
      <c r="F17248" s="29"/>
      <c r="G17248" s="51" t="s">
        <v>211</v>
      </c>
      <c r="H17248" s="120">
        <f>SUM(H17249:H17255)</f>
        <v>0</v>
      </c>
      <c r="I17248" s="118">
        <f t="shared" si="4008"/>
        <v>0</v>
      </c>
      <c r="J17248" s="120">
        <f>SUM(J17249:J17255)</f>
        <v>0</v>
      </c>
      <c r="K17248" s="120">
        <f>SUM(K17249:K17255)</f>
        <v>0</v>
      </c>
      <c r="L17248" s="118">
        <f t="shared" si="4010"/>
        <v>0</v>
      </c>
      <c r="M17248" s="121">
        <f>SUM(M17249:M17255)</f>
        <v>0</v>
      </c>
      <c r="N17248" s="121">
        <f>SUM(N17249:N17255)</f>
        <v>0</v>
      </c>
      <c r="O17248" s="82" t="s">
        <v>146</v>
      </c>
      <c r="R17248" s="352">
        <f>L17478-[1]გადასახდელები!L15868</f>
        <v>0</v>
      </c>
    </row>
    <row r="17249" spans="2:18" hidden="1">
      <c r="B17249" s="36" t="str">
        <f t="shared" si="4009"/>
        <v>b</v>
      </c>
      <c r="C17249" s="42">
        <v>4</v>
      </c>
      <c r="D17249" s="42"/>
      <c r="F17249" s="29"/>
      <c r="G17249" s="47" t="s">
        <v>363</v>
      </c>
      <c r="H17249" s="103"/>
      <c r="I17249" s="94">
        <f t="shared" si="4008"/>
        <v>0</v>
      </c>
      <c r="J17249" s="103"/>
      <c r="K17249" s="103"/>
      <c r="L17249" s="94">
        <f t="shared" si="4010"/>
        <v>0</v>
      </c>
      <c r="M17249" s="104"/>
      <c r="N17249" s="104"/>
      <c r="R17249" s="352">
        <f>L17479-[1]გადასახდელები!L15869</f>
        <v>0</v>
      </c>
    </row>
    <row r="17250" spans="2:18" hidden="1">
      <c r="B17250" s="36" t="str">
        <f t="shared" si="4009"/>
        <v>b</v>
      </c>
      <c r="C17250" s="42">
        <v>4</v>
      </c>
      <c r="D17250" s="42"/>
      <c r="F17250" s="29"/>
      <c r="G17250" s="47" t="s">
        <v>210</v>
      </c>
      <c r="H17250" s="103"/>
      <c r="I17250" s="94">
        <f t="shared" si="4008"/>
        <v>0</v>
      </c>
      <c r="J17250" s="103"/>
      <c r="K17250" s="103"/>
      <c r="L17250" s="94">
        <f t="shared" si="4010"/>
        <v>0</v>
      </c>
      <c r="M17250" s="104"/>
      <c r="N17250" s="104"/>
      <c r="R17250" s="352">
        <f>L17480-[1]გადასახდელები!L15870</f>
        <v>0</v>
      </c>
    </row>
    <row r="17251" spans="2:18" hidden="1">
      <c r="B17251" s="36" t="str">
        <f t="shared" si="4009"/>
        <v>b</v>
      </c>
      <c r="C17251" s="42">
        <v>4</v>
      </c>
      <c r="D17251" s="42"/>
      <c r="F17251" s="29"/>
      <c r="G17251" s="47" t="s">
        <v>357</v>
      </c>
      <c r="H17251" s="103"/>
      <c r="I17251" s="94">
        <f t="shared" ref="I17251:I17314" si="4011">J17251+K17251</f>
        <v>0</v>
      </c>
      <c r="J17251" s="103"/>
      <c r="K17251" s="103"/>
      <c r="L17251" s="94">
        <f t="shared" si="4010"/>
        <v>0</v>
      </c>
      <c r="M17251" s="104"/>
      <c r="N17251" s="104"/>
      <c r="R17251" s="352">
        <f>L17481-[1]გადასახდელები!L15871</f>
        <v>0</v>
      </c>
    </row>
    <row r="17252" spans="2:18" ht="45" hidden="1">
      <c r="B17252" s="36" t="str">
        <f t="shared" si="4009"/>
        <v>b</v>
      </c>
      <c r="C17252" s="42">
        <v>4</v>
      </c>
      <c r="D17252" s="42"/>
      <c r="F17252" s="29"/>
      <c r="G17252" s="47" t="s">
        <v>364</v>
      </c>
      <c r="H17252" s="103"/>
      <c r="I17252" s="94">
        <f t="shared" si="4011"/>
        <v>0</v>
      </c>
      <c r="J17252" s="103"/>
      <c r="K17252" s="103"/>
      <c r="L17252" s="94">
        <f t="shared" si="4010"/>
        <v>0</v>
      </c>
      <c r="M17252" s="104"/>
      <c r="N17252" s="104"/>
      <c r="R17252" s="352">
        <f>L17482-[1]გადასახდელები!L15872</f>
        <v>0</v>
      </c>
    </row>
    <row r="17253" spans="2:18" hidden="1">
      <c r="B17253" s="36" t="str">
        <f t="shared" si="4009"/>
        <v>b</v>
      </c>
      <c r="C17253" s="42">
        <v>4</v>
      </c>
      <c r="D17253" s="42"/>
      <c r="F17253" s="29"/>
      <c r="G17253" s="47" t="s">
        <v>366</v>
      </c>
      <c r="H17253" s="103"/>
      <c r="I17253" s="94">
        <f t="shared" si="4011"/>
        <v>0</v>
      </c>
      <c r="J17253" s="103"/>
      <c r="K17253" s="103"/>
      <c r="L17253" s="94">
        <f t="shared" si="4010"/>
        <v>0</v>
      </c>
      <c r="M17253" s="104"/>
      <c r="N17253" s="104"/>
      <c r="R17253" s="352">
        <f>L17483-[1]გადასახდელები!L15873</f>
        <v>0</v>
      </c>
    </row>
    <row r="17254" spans="2:18" hidden="1">
      <c r="B17254" s="36" t="str">
        <f t="shared" si="4009"/>
        <v>b</v>
      </c>
      <c r="C17254" s="42">
        <v>4</v>
      </c>
      <c r="D17254" s="42"/>
      <c r="F17254" s="29"/>
      <c r="G17254" s="47" t="s">
        <v>359</v>
      </c>
      <c r="H17254" s="103"/>
      <c r="I17254" s="94">
        <f t="shared" si="4011"/>
        <v>0</v>
      </c>
      <c r="J17254" s="103"/>
      <c r="K17254" s="103"/>
      <c r="L17254" s="94">
        <f>M17254+N17254</f>
        <v>0</v>
      </c>
      <c r="M17254" s="104"/>
      <c r="N17254" s="104"/>
      <c r="R17254" s="352">
        <f>L17484-[1]გადასახდელები!L15874</f>
        <v>0</v>
      </c>
    </row>
    <row r="17255" spans="2:18" hidden="1">
      <c r="B17255" s="36" t="str">
        <f t="shared" si="4009"/>
        <v>b</v>
      </c>
      <c r="C17255" s="42">
        <v>4</v>
      </c>
      <c r="D17255" s="42"/>
      <c r="F17255" s="29"/>
      <c r="G17255" s="47" t="s">
        <v>365</v>
      </c>
      <c r="H17255" s="103"/>
      <c r="I17255" s="94">
        <f t="shared" si="4011"/>
        <v>0</v>
      </c>
      <c r="J17255" s="103"/>
      <c r="K17255" s="103"/>
      <c r="L17255" s="94">
        <f>M17255+N17255</f>
        <v>0</v>
      </c>
      <c r="M17255" s="104"/>
      <c r="N17255" s="104"/>
      <c r="R17255" s="352">
        <f>L17485-[1]გადასახდელები!L15875</f>
        <v>0</v>
      </c>
    </row>
    <row r="17256" spans="2:18" ht="21.75" hidden="1" thickBot="1">
      <c r="B17256" s="36" t="str">
        <f t="shared" ref="B17256:B17319" si="4012">IF(H17256+I17256+L17256&gt;0,"a","b")</f>
        <v>b</v>
      </c>
      <c r="F17256" s="32" t="s">
        <v>726</v>
      </c>
      <c r="G17256" s="326"/>
      <c r="H17256" s="79">
        <f>H17258+H17390+H17453+H17469</f>
        <v>0</v>
      </c>
      <c r="I17256" s="80">
        <f t="shared" si="4011"/>
        <v>0</v>
      </c>
      <c r="J17256" s="79">
        <f>J17258+J17390+J17453+J17469</f>
        <v>0</v>
      </c>
      <c r="K17256" s="79">
        <f>K17258+K17390+K17453+K17469</f>
        <v>0</v>
      </c>
      <c r="L17256" s="80">
        <f t="shared" ref="L17256:L17319" si="4013">M17256+N17256</f>
        <v>0</v>
      </c>
      <c r="M17256" s="81">
        <f>M17258+M17390+M17453+M17469</f>
        <v>0</v>
      </c>
      <c r="N17256" s="81">
        <f>N17258+N17390+N17453+N17469</f>
        <v>0</v>
      </c>
    </row>
    <row r="17257" spans="2:18" hidden="1">
      <c r="B17257" s="36" t="str">
        <f t="shared" si="4012"/>
        <v>b</v>
      </c>
      <c r="F17257" s="26"/>
      <c r="G17257" s="46" t="s">
        <v>162</v>
      </c>
      <c r="H17257" s="83"/>
      <c r="I17257" s="84">
        <f t="shared" si="4011"/>
        <v>0</v>
      </c>
      <c r="J17257" s="83"/>
      <c r="K17257" s="83"/>
      <c r="L17257" s="84">
        <f t="shared" si="4013"/>
        <v>0</v>
      </c>
      <c r="M17257" s="85"/>
      <c r="N17257" s="85"/>
    </row>
    <row r="17258" spans="2:18" hidden="1">
      <c r="B17258" s="36" t="str">
        <f t="shared" si="4012"/>
        <v>b</v>
      </c>
      <c r="F17258" s="341" t="s">
        <v>524</v>
      </c>
      <c r="G17258" s="58" t="s">
        <v>163</v>
      </c>
      <c r="H17258" s="86">
        <f>H17259+H17270+H17338+H17346+H17347+H17357+H17367</f>
        <v>0</v>
      </c>
      <c r="I17258" s="87">
        <f t="shared" si="4011"/>
        <v>0</v>
      </c>
      <c r="J17258" s="86">
        <f>J17259+J17270+J17338+J17346+J17347+J17357+J17367+J17337</f>
        <v>0</v>
      </c>
      <c r="K17258" s="86">
        <f>K17259+K17270+K17338+K17346+K17347+K17357+K17367</f>
        <v>0</v>
      </c>
      <c r="L17258" s="87">
        <f t="shared" si="4013"/>
        <v>0</v>
      </c>
      <c r="M17258" s="88">
        <f>M17259+M17270+M17338+M17346+M17347+M17357+M17367+M17337</f>
        <v>0</v>
      </c>
      <c r="N17258" s="88">
        <f>N17259+N17270+N17338+N17346+N17347+N17357+N17367</f>
        <v>0</v>
      </c>
    </row>
    <row r="17259" spans="2:18" hidden="1">
      <c r="B17259" s="36" t="str">
        <f t="shared" si="4012"/>
        <v>b</v>
      </c>
      <c r="F17259" s="341" t="s">
        <v>525</v>
      </c>
      <c r="G17259" s="57" t="s">
        <v>164</v>
      </c>
      <c r="H17259" s="89">
        <f>H17260+H17269</f>
        <v>0</v>
      </c>
      <c r="I17259" s="90">
        <f t="shared" si="4011"/>
        <v>0</v>
      </c>
      <c r="J17259" s="89">
        <f>J17260+J17269</f>
        <v>0</v>
      </c>
      <c r="K17259" s="89">
        <f>K17260+K17269</f>
        <v>0</v>
      </c>
      <c r="L17259" s="90">
        <f t="shared" si="4013"/>
        <v>0</v>
      </c>
      <c r="M17259" s="92">
        <f>M17260+M17269</f>
        <v>0</v>
      </c>
      <c r="N17259" s="92">
        <f>N17260+N17269</f>
        <v>0</v>
      </c>
    </row>
    <row r="17260" spans="2:18" hidden="1">
      <c r="B17260" s="36" t="str">
        <f t="shared" si="4012"/>
        <v>b</v>
      </c>
      <c r="F17260" s="341" t="s">
        <v>526</v>
      </c>
      <c r="G17260" s="47" t="s">
        <v>165</v>
      </c>
      <c r="H17260" s="93">
        <f>H17261+H17268</f>
        <v>0</v>
      </c>
      <c r="I17260" s="94">
        <f t="shared" si="4011"/>
        <v>0</v>
      </c>
      <c r="J17260" s="93">
        <f>J17261+J17268</f>
        <v>0</v>
      </c>
      <c r="K17260" s="93">
        <f>K17261+K17268</f>
        <v>0</v>
      </c>
      <c r="L17260" s="94">
        <f t="shared" si="4013"/>
        <v>0</v>
      </c>
      <c r="M17260" s="95">
        <f>M17261+M17268</f>
        <v>0</v>
      </c>
      <c r="N17260" s="95">
        <f>N17261+N17268</f>
        <v>0</v>
      </c>
    </row>
    <row r="17261" spans="2:18" hidden="1">
      <c r="B17261" s="36" t="str">
        <f t="shared" si="4012"/>
        <v>b</v>
      </c>
      <c r="F17261" s="342" t="s">
        <v>527</v>
      </c>
      <c r="G17261" s="48" t="s">
        <v>166</v>
      </c>
      <c r="H17261" s="96">
        <f>SUM(H17262:H17267)</f>
        <v>0</v>
      </c>
      <c r="I17261" s="97">
        <f t="shared" si="4011"/>
        <v>0</v>
      </c>
      <c r="J17261" s="96">
        <f>SUM(J17262:J17267)</f>
        <v>0</v>
      </c>
      <c r="K17261" s="96">
        <f>SUM(K17262:K17267)</f>
        <v>0</v>
      </c>
      <c r="L17261" s="97">
        <f t="shared" si="4013"/>
        <v>0</v>
      </c>
      <c r="M17261" s="98">
        <f>SUM(M17262:M17267)</f>
        <v>0</v>
      </c>
      <c r="N17261" s="98">
        <f>SUM(N17262:N17267)</f>
        <v>0</v>
      </c>
    </row>
    <row r="17262" spans="2:18" hidden="1">
      <c r="B17262" s="36" t="str">
        <f t="shared" si="4012"/>
        <v>b</v>
      </c>
      <c r="F17262" s="343" t="s">
        <v>528</v>
      </c>
      <c r="G17262" s="45" t="s">
        <v>167</v>
      </c>
      <c r="H17262" s="99"/>
      <c r="I17262" s="91">
        <f t="shared" si="4011"/>
        <v>0</v>
      </c>
      <c r="J17262" s="99"/>
      <c r="K17262" s="99"/>
      <c r="L17262" s="91">
        <f t="shared" si="4013"/>
        <v>0</v>
      </c>
      <c r="M17262" s="100"/>
      <c r="N17262" s="100"/>
    </row>
    <row r="17263" spans="2:18" hidden="1">
      <c r="B17263" s="36" t="str">
        <f t="shared" si="4012"/>
        <v>b</v>
      </c>
      <c r="F17263" s="343" t="s">
        <v>592</v>
      </c>
      <c r="G17263" s="45" t="s">
        <v>168</v>
      </c>
      <c r="H17263" s="99"/>
      <c r="I17263" s="91">
        <f t="shared" si="4011"/>
        <v>0</v>
      </c>
      <c r="J17263" s="99"/>
      <c r="K17263" s="99"/>
      <c r="L17263" s="91">
        <f t="shared" si="4013"/>
        <v>0</v>
      </c>
      <c r="M17263" s="100"/>
      <c r="N17263" s="100"/>
    </row>
    <row r="17264" spans="2:18" hidden="1">
      <c r="B17264" s="36" t="str">
        <f t="shared" si="4012"/>
        <v>b</v>
      </c>
      <c r="F17264" s="343" t="s">
        <v>529</v>
      </c>
      <c r="G17264" s="45" t="s">
        <v>169</v>
      </c>
      <c r="H17264" s="99"/>
      <c r="I17264" s="91">
        <f t="shared" si="4011"/>
        <v>0</v>
      </c>
      <c r="J17264" s="99"/>
      <c r="K17264" s="99"/>
      <c r="L17264" s="91">
        <f t="shared" si="4013"/>
        <v>0</v>
      </c>
      <c r="M17264" s="100"/>
      <c r="N17264" s="100"/>
    </row>
    <row r="17265" spans="2:14" hidden="1">
      <c r="B17265" s="36" t="str">
        <f t="shared" si="4012"/>
        <v>b</v>
      </c>
      <c r="F17265" s="343" t="s">
        <v>593</v>
      </c>
      <c r="G17265" s="45" t="s">
        <v>170</v>
      </c>
      <c r="H17265" s="99"/>
      <c r="I17265" s="91">
        <f t="shared" si="4011"/>
        <v>0</v>
      </c>
      <c r="J17265" s="99"/>
      <c r="K17265" s="99"/>
      <c r="L17265" s="91">
        <f t="shared" si="4013"/>
        <v>0</v>
      </c>
      <c r="M17265" s="100"/>
      <c r="N17265" s="100"/>
    </row>
    <row r="17266" spans="2:14" hidden="1">
      <c r="B17266" s="36" t="str">
        <f t="shared" si="4012"/>
        <v>b</v>
      </c>
      <c r="F17266" s="343" t="s">
        <v>594</v>
      </c>
      <c r="G17266" s="45" t="s">
        <v>171</v>
      </c>
      <c r="H17266" s="99"/>
      <c r="I17266" s="91">
        <f t="shared" si="4011"/>
        <v>0</v>
      </c>
      <c r="J17266" s="99"/>
      <c r="K17266" s="99"/>
      <c r="L17266" s="91">
        <f t="shared" si="4013"/>
        <v>0</v>
      </c>
      <c r="M17266" s="100"/>
      <c r="N17266" s="100"/>
    </row>
    <row r="17267" spans="2:14" hidden="1">
      <c r="B17267" s="36" t="str">
        <f t="shared" si="4012"/>
        <v>b</v>
      </c>
      <c r="F17267" s="343" t="s">
        <v>595</v>
      </c>
      <c r="G17267" s="45" t="s">
        <v>172</v>
      </c>
      <c r="H17267" s="99"/>
      <c r="I17267" s="91">
        <f t="shared" si="4011"/>
        <v>0</v>
      </c>
      <c r="J17267" s="99"/>
      <c r="K17267" s="99"/>
      <c r="L17267" s="91">
        <f t="shared" si="4013"/>
        <v>0</v>
      </c>
      <c r="M17267" s="100"/>
      <c r="N17267" s="100"/>
    </row>
    <row r="17268" spans="2:14" hidden="1">
      <c r="B17268" s="36" t="str">
        <f t="shared" si="4012"/>
        <v>b</v>
      </c>
      <c r="F17268" s="343" t="s">
        <v>596</v>
      </c>
      <c r="G17268" s="48" t="s">
        <v>173</v>
      </c>
      <c r="H17268" s="101"/>
      <c r="I17268" s="97">
        <f t="shared" si="4011"/>
        <v>0</v>
      </c>
      <c r="J17268" s="101"/>
      <c r="K17268" s="101"/>
      <c r="L17268" s="97">
        <f t="shared" si="4013"/>
        <v>0</v>
      </c>
      <c r="M17268" s="102"/>
      <c r="N17268" s="102"/>
    </row>
    <row r="17269" spans="2:14" hidden="1">
      <c r="B17269" s="36" t="str">
        <f t="shared" si="4012"/>
        <v>b</v>
      </c>
      <c r="F17269" s="343" t="s">
        <v>597</v>
      </c>
      <c r="G17269" s="47" t="s">
        <v>174</v>
      </c>
      <c r="H17269" s="103"/>
      <c r="I17269" s="94">
        <f t="shared" si="4011"/>
        <v>0</v>
      </c>
      <c r="J17269" s="103"/>
      <c r="K17269" s="103"/>
      <c r="L17269" s="94">
        <f t="shared" si="4013"/>
        <v>0</v>
      </c>
      <c r="M17269" s="104"/>
      <c r="N17269" s="104"/>
    </row>
    <row r="17270" spans="2:14" hidden="1">
      <c r="B17270" s="36" t="str">
        <f t="shared" si="4012"/>
        <v>b</v>
      </c>
      <c r="F17270" s="342" t="s">
        <v>530</v>
      </c>
      <c r="G17270" s="57" t="s">
        <v>175</v>
      </c>
      <c r="H17270" s="89">
        <f>H17271+H17272+H17275+H17311+H17312+H17313+H17314+H17315+H17322+H17323</f>
        <v>0</v>
      </c>
      <c r="I17270" s="90">
        <f t="shared" si="4011"/>
        <v>0</v>
      </c>
      <c r="J17270" s="89">
        <f>J17271+J17272+J17275+J17311+J17312+J17313+J17314+J17315+J17322+J17323</f>
        <v>0</v>
      </c>
      <c r="K17270" s="89">
        <f>K17271+K17272+K17275+K17311+K17312+K17313+K17314+K17315+K17322+K17323</f>
        <v>0</v>
      </c>
      <c r="L17270" s="90">
        <f t="shared" si="4013"/>
        <v>0</v>
      </c>
      <c r="M17270" s="92">
        <f>M17271+M17272+M17275+M17311+M17312+M17313+M17314+M17315+M17322+M17323</f>
        <v>0</v>
      </c>
      <c r="N17270" s="92">
        <f>N17271+N17272+N17275+N17311+N17312+N17313+N17314+N17315+N17322+N17323</f>
        <v>0</v>
      </c>
    </row>
    <row r="17271" spans="2:14" hidden="1">
      <c r="B17271" s="36" t="str">
        <f t="shared" si="4012"/>
        <v>b</v>
      </c>
      <c r="F17271" s="343" t="s">
        <v>531</v>
      </c>
      <c r="G17271" s="47" t="s">
        <v>176</v>
      </c>
      <c r="H17271" s="103"/>
      <c r="I17271" s="94">
        <f t="shared" si="4011"/>
        <v>0</v>
      </c>
      <c r="J17271" s="103"/>
      <c r="K17271" s="103"/>
      <c r="L17271" s="94">
        <f t="shared" si="4013"/>
        <v>0</v>
      </c>
      <c r="M17271" s="104"/>
      <c r="N17271" s="104"/>
    </row>
    <row r="17272" spans="2:14" hidden="1">
      <c r="B17272" s="36" t="str">
        <f t="shared" si="4012"/>
        <v>b</v>
      </c>
      <c r="F17272" s="342" t="s">
        <v>532</v>
      </c>
      <c r="G17272" s="47" t="s">
        <v>177</v>
      </c>
      <c r="H17272" s="93">
        <f>SUM(H17273:H17274)</f>
        <v>0</v>
      </c>
      <c r="I17272" s="94">
        <f t="shared" si="4011"/>
        <v>0</v>
      </c>
      <c r="J17272" s="93">
        <f>SUM(J17273:J17274)</f>
        <v>0</v>
      </c>
      <c r="K17272" s="93">
        <f>SUM(K17273:K17274)</f>
        <v>0</v>
      </c>
      <c r="L17272" s="94">
        <f t="shared" si="4013"/>
        <v>0</v>
      </c>
      <c r="M17272" s="95">
        <f>SUM(M17273:M17274)</f>
        <v>0</v>
      </c>
      <c r="N17272" s="95">
        <f>SUM(N17273:N17274)</f>
        <v>0</v>
      </c>
    </row>
    <row r="17273" spans="2:14" hidden="1">
      <c r="B17273" s="36" t="str">
        <f t="shared" si="4012"/>
        <v>b</v>
      </c>
      <c r="F17273" s="343" t="s">
        <v>533</v>
      </c>
      <c r="G17273" s="48" t="s">
        <v>178</v>
      </c>
      <c r="H17273" s="101"/>
      <c r="I17273" s="97">
        <f t="shared" si="4011"/>
        <v>0</v>
      </c>
      <c r="J17273" s="101"/>
      <c r="K17273" s="101"/>
      <c r="L17273" s="97">
        <f t="shared" si="4013"/>
        <v>0</v>
      </c>
      <c r="M17273" s="102"/>
      <c r="N17273" s="102"/>
    </row>
    <row r="17274" spans="2:14" hidden="1">
      <c r="B17274" s="36" t="str">
        <f t="shared" si="4012"/>
        <v>b</v>
      </c>
      <c r="F17274" s="343" t="s">
        <v>598</v>
      </c>
      <c r="G17274" s="48" t="s">
        <v>179</v>
      </c>
      <c r="H17274" s="101"/>
      <c r="I17274" s="97">
        <f t="shared" si="4011"/>
        <v>0</v>
      </c>
      <c r="J17274" s="101"/>
      <c r="K17274" s="101"/>
      <c r="L17274" s="97">
        <f t="shared" si="4013"/>
        <v>0</v>
      </c>
      <c r="M17274" s="102"/>
      <c r="N17274" s="102"/>
    </row>
    <row r="17275" spans="2:14" hidden="1">
      <c r="B17275" s="36" t="str">
        <f t="shared" si="4012"/>
        <v>b</v>
      </c>
      <c r="F17275" s="342" t="s">
        <v>534</v>
      </c>
      <c r="G17275" s="47" t="s">
        <v>180</v>
      </c>
      <c r="H17275" s="93">
        <f>H17276+H17277+H17278+H17279+H17291+H17295+H17296+H17297+H17298+H17299+H17300+H17301+H17309+H17310</f>
        <v>0</v>
      </c>
      <c r="I17275" s="94">
        <f t="shared" si="4011"/>
        <v>0</v>
      </c>
      <c r="J17275" s="93">
        <f>J17276+J17277+J17278+J17279+J17291+J17295+J17296+J17297+J17298+J17299+J17300+J17301+J17309+J17310</f>
        <v>0</v>
      </c>
      <c r="K17275" s="93">
        <f>K17276+K17277+K17278+K17279+K17291+K17295+K17296+K17297+K17298+K17299+K17300+K17301+K17309+K17310</f>
        <v>0</v>
      </c>
      <c r="L17275" s="94">
        <f t="shared" si="4013"/>
        <v>0</v>
      </c>
      <c r="M17275" s="95">
        <f>M17276+M17277+M17278+M17279+M17291+M17295+M17296+M17297+M17298+M17299+M17300+M17301+M17309+M17310</f>
        <v>0</v>
      </c>
      <c r="N17275" s="95">
        <f>N17276+N17277+N17278+N17279+N17291+N17295+N17296+N17297+N17298+N17299+N17300+N17301+N17309+N17310</f>
        <v>0</v>
      </c>
    </row>
    <row r="17276" spans="2:14" ht="60" hidden="1">
      <c r="B17276" s="36" t="str">
        <f t="shared" si="4012"/>
        <v>b</v>
      </c>
      <c r="F17276" s="343" t="s">
        <v>535</v>
      </c>
      <c r="G17276" s="48" t="s">
        <v>229</v>
      </c>
      <c r="H17276" s="101"/>
      <c r="I17276" s="97">
        <f t="shared" si="4011"/>
        <v>0</v>
      </c>
      <c r="J17276" s="101"/>
      <c r="K17276" s="101"/>
      <c r="L17276" s="97">
        <f t="shared" si="4013"/>
        <v>0</v>
      </c>
      <c r="M17276" s="102"/>
      <c r="N17276" s="102"/>
    </row>
    <row r="17277" spans="2:14" ht="30" hidden="1">
      <c r="B17277" s="36" t="str">
        <f t="shared" si="4012"/>
        <v>b</v>
      </c>
      <c r="F17277" s="343" t="s">
        <v>599</v>
      </c>
      <c r="G17277" s="49" t="s">
        <v>196</v>
      </c>
      <c r="H17277" s="101"/>
      <c r="I17277" s="97">
        <f t="shared" si="4011"/>
        <v>0</v>
      </c>
      <c r="J17277" s="101"/>
      <c r="K17277" s="101"/>
      <c r="L17277" s="97">
        <f t="shared" si="4013"/>
        <v>0</v>
      </c>
      <c r="M17277" s="102"/>
      <c r="N17277" s="102"/>
    </row>
    <row r="17278" spans="2:14" ht="75" hidden="1">
      <c r="B17278" s="36" t="str">
        <f t="shared" si="4012"/>
        <v>b</v>
      </c>
      <c r="F17278" s="343" t="s">
        <v>536</v>
      </c>
      <c r="G17278" s="49" t="s">
        <v>230</v>
      </c>
      <c r="H17278" s="101"/>
      <c r="I17278" s="97">
        <f t="shared" si="4011"/>
        <v>0</v>
      </c>
      <c r="J17278" s="101"/>
      <c r="K17278" s="101"/>
      <c r="L17278" s="97">
        <f t="shared" si="4013"/>
        <v>0</v>
      </c>
      <c r="M17278" s="102"/>
      <c r="N17278" s="102"/>
    </row>
    <row r="17279" spans="2:14" ht="30" hidden="1">
      <c r="B17279" s="36" t="str">
        <f t="shared" si="4012"/>
        <v>b</v>
      </c>
      <c r="F17279" s="342" t="s">
        <v>537</v>
      </c>
      <c r="G17279" s="48" t="s">
        <v>195</v>
      </c>
      <c r="H17279" s="96">
        <f>SUM(H17280:H17290)</f>
        <v>0</v>
      </c>
      <c r="I17279" s="97">
        <f t="shared" si="4011"/>
        <v>0</v>
      </c>
      <c r="J17279" s="96">
        <f>SUM(J17280:J17290)</f>
        <v>0</v>
      </c>
      <c r="K17279" s="96">
        <f>SUM(K17280:K17290)</f>
        <v>0</v>
      </c>
      <c r="L17279" s="97">
        <f t="shared" si="4013"/>
        <v>0</v>
      </c>
      <c r="M17279" s="98">
        <f>SUM(M17280:M17290)</f>
        <v>0</v>
      </c>
      <c r="N17279" s="98">
        <f>SUM(N17280:N17290)</f>
        <v>0</v>
      </c>
    </row>
    <row r="17280" spans="2:14" hidden="1">
      <c r="B17280" s="36" t="str">
        <f t="shared" si="4012"/>
        <v>b</v>
      </c>
      <c r="F17280" s="343" t="s">
        <v>600</v>
      </c>
      <c r="G17280" s="45" t="s">
        <v>181</v>
      </c>
      <c r="H17280" s="106"/>
      <c r="I17280" s="105">
        <f t="shared" si="4011"/>
        <v>0</v>
      </c>
      <c r="J17280" s="106"/>
      <c r="K17280" s="106"/>
      <c r="L17280" s="105">
        <f t="shared" si="4013"/>
        <v>0</v>
      </c>
      <c r="M17280" s="107"/>
      <c r="N17280" s="107"/>
    </row>
    <row r="17281" spans="2:14" hidden="1">
      <c r="B17281" s="36" t="str">
        <f t="shared" si="4012"/>
        <v>b</v>
      </c>
      <c r="F17281" s="343" t="s">
        <v>601</v>
      </c>
      <c r="G17281" s="45" t="s">
        <v>182</v>
      </c>
      <c r="H17281" s="106"/>
      <c r="I17281" s="105">
        <f t="shared" si="4011"/>
        <v>0</v>
      </c>
      <c r="J17281" s="106"/>
      <c r="K17281" s="106"/>
      <c r="L17281" s="105">
        <f t="shared" si="4013"/>
        <v>0</v>
      </c>
      <c r="M17281" s="107"/>
      <c r="N17281" s="107"/>
    </row>
    <row r="17282" spans="2:14" hidden="1">
      <c r="B17282" s="36" t="str">
        <f t="shared" si="4012"/>
        <v>b</v>
      </c>
      <c r="F17282" s="343" t="s">
        <v>602</v>
      </c>
      <c r="G17282" s="45" t="s">
        <v>183</v>
      </c>
      <c r="H17282" s="106"/>
      <c r="I17282" s="105">
        <f t="shared" si="4011"/>
        <v>0</v>
      </c>
      <c r="J17282" s="106"/>
      <c r="K17282" s="106"/>
      <c r="L17282" s="105">
        <f t="shared" si="4013"/>
        <v>0</v>
      </c>
      <c r="M17282" s="107"/>
      <c r="N17282" s="107"/>
    </row>
    <row r="17283" spans="2:14" hidden="1">
      <c r="B17283" s="36" t="str">
        <f t="shared" si="4012"/>
        <v>b</v>
      </c>
      <c r="F17283" s="343" t="s">
        <v>603</v>
      </c>
      <c r="G17283" s="45" t="s">
        <v>184</v>
      </c>
      <c r="H17283" s="106"/>
      <c r="I17283" s="105">
        <f t="shared" si="4011"/>
        <v>0</v>
      </c>
      <c r="J17283" s="106"/>
      <c r="K17283" s="106"/>
      <c r="L17283" s="105">
        <f t="shared" si="4013"/>
        <v>0</v>
      </c>
      <c r="M17283" s="107"/>
      <c r="N17283" s="107"/>
    </row>
    <row r="17284" spans="2:14" hidden="1">
      <c r="B17284" s="36" t="str">
        <f t="shared" si="4012"/>
        <v>b</v>
      </c>
      <c r="F17284" s="343" t="s">
        <v>538</v>
      </c>
      <c r="G17284" s="45" t="s">
        <v>185</v>
      </c>
      <c r="H17284" s="106"/>
      <c r="I17284" s="105">
        <f t="shared" si="4011"/>
        <v>0</v>
      </c>
      <c r="J17284" s="106"/>
      <c r="K17284" s="106"/>
      <c r="L17284" s="105">
        <f t="shared" si="4013"/>
        <v>0</v>
      </c>
      <c r="M17284" s="107"/>
      <c r="N17284" s="107"/>
    </row>
    <row r="17285" spans="2:14" hidden="1">
      <c r="B17285" s="36" t="str">
        <f t="shared" si="4012"/>
        <v>b</v>
      </c>
      <c r="F17285" s="343" t="s">
        <v>604</v>
      </c>
      <c r="G17285" s="45" t="s">
        <v>186</v>
      </c>
      <c r="H17285" s="106"/>
      <c r="I17285" s="105">
        <f t="shared" si="4011"/>
        <v>0</v>
      </c>
      <c r="J17285" s="106"/>
      <c r="K17285" s="106"/>
      <c r="L17285" s="105">
        <f t="shared" si="4013"/>
        <v>0</v>
      </c>
      <c r="M17285" s="107"/>
      <c r="N17285" s="107"/>
    </row>
    <row r="17286" spans="2:14" hidden="1">
      <c r="B17286" s="36" t="str">
        <f t="shared" si="4012"/>
        <v>b</v>
      </c>
      <c r="F17286" s="343" t="s">
        <v>605</v>
      </c>
      <c r="G17286" s="45" t="s">
        <v>187</v>
      </c>
      <c r="H17286" s="106"/>
      <c r="I17286" s="105">
        <f t="shared" si="4011"/>
        <v>0</v>
      </c>
      <c r="J17286" s="106"/>
      <c r="K17286" s="106"/>
      <c r="L17286" s="105">
        <f t="shared" si="4013"/>
        <v>0</v>
      </c>
      <c r="M17286" s="107"/>
      <c r="N17286" s="107"/>
    </row>
    <row r="17287" spans="2:14" hidden="1">
      <c r="B17287" s="36" t="str">
        <f t="shared" si="4012"/>
        <v>b</v>
      </c>
      <c r="F17287" s="343" t="s">
        <v>606</v>
      </c>
      <c r="G17287" s="45" t="s">
        <v>188</v>
      </c>
      <c r="H17287" s="106"/>
      <c r="I17287" s="105">
        <f t="shared" si="4011"/>
        <v>0</v>
      </c>
      <c r="J17287" s="106"/>
      <c r="K17287" s="106"/>
      <c r="L17287" s="105">
        <f t="shared" si="4013"/>
        <v>0</v>
      </c>
      <c r="M17287" s="107"/>
      <c r="N17287" s="107"/>
    </row>
    <row r="17288" spans="2:14" hidden="1">
      <c r="B17288" s="36" t="str">
        <f t="shared" si="4012"/>
        <v>b</v>
      </c>
      <c r="F17288" s="343" t="s">
        <v>607</v>
      </c>
      <c r="G17288" s="45" t="s">
        <v>189</v>
      </c>
      <c r="H17288" s="106"/>
      <c r="I17288" s="105">
        <f t="shared" si="4011"/>
        <v>0</v>
      </c>
      <c r="J17288" s="106"/>
      <c r="K17288" s="106"/>
      <c r="L17288" s="105">
        <f t="shared" si="4013"/>
        <v>0</v>
      </c>
      <c r="M17288" s="107"/>
      <c r="N17288" s="107"/>
    </row>
    <row r="17289" spans="2:14" ht="30" hidden="1">
      <c r="B17289" s="36" t="str">
        <f t="shared" si="4012"/>
        <v>b</v>
      </c>
      <c r="F17289" s="343" t="s">
        <v>608</v>
      </c>
      <c r="G17289" s="45" t="s">
        <v>190</v>
      </c>
      <c r="H17289" s="106"/>
      <c r="I17289" s="105">
        <f t="shared" si="4011"/>
        <v>0</v>
      </c>
      <c r="J17289" s="106"/>
      <c r="K17289" s="106"/>
      <c r="L17289" s="105">
        <f t="shared" si="4013"/>
        <v>0</v>
      </c>
      <c r="M17289" s="107"/>
      <c r="N17289" s="107"/>
    </row>
    <row r="17290" spans="2:14" ht="45" hidden="1">
      <c r="B17290" s="36" t="str">
        <f t="shared" si="4012"/>
        <v>b</v>
      </c>
      <c r="F17290" s="343" t="s">
        <v>539</v>
      </c>
      <c r="G17290" s="45" t="s">
        <v>231</v>
      </c>
      <c r="H17290" s="106"/>
      <c r="I17290" s="105">
        <f t="shared" si="4011"/>
        <v>0</v>
      </c>
      <c r="J17290" s="106"/>
      <c r="K17290" s="106"/>
      <c r="L17290" s="105">
        <f t="shared" si="4013"/>
        <v>0</v>
      </c>
      <c r="M17290" s="107"/>
      <c r="N17290" s="107"/>
    </row>
    <row r="17291" spans="2:14" ht="30" hidden="1">
      <c r="B17291" s="36" t="str">
        <f t="shared" si="4012"/>
        <v>b</v>
      </c>
      <c r="F17291" s="342" t="s">
        <v>609</v>
      </c>
      <c r="G17291" s="48" t="s">
        <v>197</v>
      </c>
      <c r="H17291" s="96">
        <f>SUM(H17292:H17294)</f>
        <v>0</v>
      </c>
      <c r="I17291" s="97">
        <f t="shared" si="4011"/>
        <v>0</v>
      </c>
      <c r="J17291" s="96">
        <f>SUM(J17292:J17294)</f>
        <v>0</v>
      </c>
      <c r="K17291" s="96">
        <f>SUM(K17292:K17294)</f>
        <v>0</v>
      </c>
      <c r="L17291" s="97">
        <f t="shared" si="4013"/>
        <v>0</v>
      </c>
      <c r="M17291" s="98">
        <f>SUM(M17292:M17294)</f>
        <v>0</v>
      </c>
      <c r="N17291" s="98">
        <f>SUM(N17292:N17294)</f>
        <v>0</v>
      </c>
    </row>
    <row r="17292" spans="2:14" hidden="1">
      <c r="B17292" s="36" t="str">
        <f t="shared" si="4012"/>
        <v>b</v>
      </c>
      <c r="F17292" s="343" t="s">
        <v>610</v>
      </c>
      <c r="G17292" s="45" t="s">
        <v>191</v>
      </c>
      <c r="H17292" s="106"/>
      <c r="I17292" s="105">
        <f t="shared" si="4011"/>
        <v>0</v>
      </c>
      <c r="J17292" s="106"/>
      <c r="K17292" s="106"/>
      <c r="L17292" s="105">
        <f t="shared" si="4013"/>
        <v>0</v>
      </c>
      <c r="M17292" s="107"/>
      <c r="N17292" s="107"/>
    </row>
    <row r="17293" spans="2:14" hidden="1">
      <c r="B17293" s="36" t="str">
        <f t="shared" si="4012"/>
        <v>b</v>
      </c>
      <c r="F17293" s="343" t="s">
        <v>611</v>
      </c>
      <c r="G17293" s="45" t="s">
        <v>192</v>
      </c>
      <c r="H17293" s="106"/>
      <c r="I17293" s="105">
        <f t="shared" si="4011"/>
        <v>0</v>
      </c>
      <c r="J17293" s="106"/>
      <c r="K17293" s="106"/>
      <c r="L17293" s="105">
        <f t="shared" si="4013"/>
        <v>0</v>
      </c>
      <c r="M17293" s="107"/>
      <c r="N17293" s="107"/>
    </row>
    <row r="17294" spans="2:14" ht="45" hidden="1">
      <c r="B17294" s="36" t="str">
        <f t="shared" si="4012"/>
        <v>b</v>
      </c>
      <c r="F17294" s="343" t="s">
        <v>612</v>
      </c>
      <c r="G17294" s="45" t="s">
        <v>232</v>
      </c>
      <c r="H17294" s="106"/>
      <c r="I17294" s="105">
        <f t="shared" si="4011"/>
        <v>0</v>
      </c>
      <c r="J17294" s="106"/>
      <c r="K17294" s="106"/>
      <c r="L17294" s="105">
        <f t="shared" si="4013"/>
        <v>0</v>
      </c>
      <c r="M17294" s="107"/>
      <c r="N17294" s="107"/>
    </row>
    <row r="17295" spans="2:14" ht="30" hidden="1">
      <c r="B17295" s="36" t="str">
        <f t="shared" si="4012"/>
        <v>b</v>
      </c>
      <c r="F17295" s="343" t="s">
        <v>613</v>
      </c>
      <c r="G17295" s="48" t="s">
        <v>233</v>
      </c>
      <c r="H17295" s="101"/>
      <c r="I17295" s="97">
        <f t="shared" si="4011"/>
        <v>0</v>
      </c>
      <c r="J17295" s="101"/>
      <c r="K17295" s="101"/>
      <c r="L17295" s="97">
        <f t="shared" si="4013"/>
        <v>0</v>
      </c>
      <c r="M17295" s="102"/>
      <c r="N17295" s="102"/>
    </row>
    <row r="17296" spans="2:14" ht="30" hidden="1">
      <c r="B17296" s="36" t="str">
        <f t="shared" si="4012"/>
        <v>b</v>
      </c>
      <c r="F17296" s="343" t="s">
        <v>614</v>
      </c>
      <c r="G17296" s="50" t="s">
        <v>367</v>
      </c>
      <c r="H17296" s="101"/>
      <c r="I17296" s="97">
        <f t="shared" si="4011"/>
        <v>0</v>
      </c>
      <c r="J17296" s="101"/>
      <c r="K17296" s="101"/>
      <c r="L17296" s="97">
        <f t="shared" si="4013"/>
        <v>0</v>
      </c>
      <c r="M17296" s="102"/>
      <c r="N17296" s="102"/>
    </row>
    <row r="17297" spans="2:14" ht="30" hidden="1">
      <c r="B17297" s="36" t="str">
        <f t="shared" si="4012"/>
        <v>b</v>
      </c>
      <c r="F17297" s="343" t="s">
        <v>540</v>
      </c>
      <c r="G17297" s="48" t="s">
        <v>234</v>
      </c>
      <c r="H17297" s="101"/>
      <c r="I17297" s="97">
        <f t="shared" si="4011"/>
        <v>0</v>
      </c>
      <c r="J17297" s="101"/>
      <c r="K17297" s="101"/>
      <c r="L17297" s="97">
        <f t="shared" si="4013"/>
        <v>0</v>
      </c>
      <c r="M17297" s="102"/>
      <c r="N17297" s="102"/>
    </row>
    <row r="17298" spans="2:14" ht="60" hidden="1">
      <c r="B17298" s="36" t="str">
        <f t="shared" si="4012"/>
        <v>b</v>
      </c>
      <c r="F17298" s="343" t="s">
        <v>541</v>
      </c>
      <c r="G17298" s="48" t="s">
        <v>235</v>
      </c>
      <c r="H17298" s="101"/>
      <c r="I17298" s="97">
        <f t="shared" si="4011"/>
        <v>0</v>
      </c>
      <c r="J17298" s="101"/>
      <c r="K17298" s="101"/>
      <c r="L17298" s="97">
        <f t="shared" si="4013"/>
        <v>0</v>
      </c>
      <c r="M17298" s="102"/>
      <c r="N17298" s="102"/>
    </row>
    <row r="17299" spans="2:14" hidden="1">
      <c r="B17299" s="36" t="str">
        <f t="shared" si="4012"/>
        <v>b</v>
      </c>
      <c r="F17299" s="343" t="s">
        <v>542</v>
      </c>
      <c r="G17299" s="48" t="s">
        <v>236</v>
      </c>
      <c r="H17299" s="101"/>
      <c r="I17299" s="97">
        <f t="shared" si="4011"/>
        <v>0</v>
      </c>
      <c r="J17299" s="101"/>
      <c r="K17299" s="101"/>
      <c r="L17299" s="97">
        <f t="shared" si="4013"/>
        <v>0</v>
      </c>
      <c r="M17299" s="102"/>
      <c r="N17299" s="102"/>
    </row>
    <row r="17300" spans="2:14" hidden="1">
      <c r="B17300" s="36" t="str">
        <f t="shared" si="4012"/>
        <v>b</v>
      </c>
      <c r="F17300" s="343" t="s">
        <v>543</v>
      </c>
      <c r="G17300" s="48" t="s">
        <v>237</v>
      </c>
      <c r="H17300" s="101"/>
      <c r="I17300" s="97">
        <f t="shared" si="4011"/>
        <v>0</v>
      </c>
      <c r="J17300" s="101"/>
      <c r="K17300" s="101"/>
      <c r="L17300" s="97">
        <f t="shared" si="4013"/>
        <v>0</v>
      </c>
      <c r="M17300" s="102"/>
      <c r="N17300" s="102"/>
    </row>
    <row r="17301" spans="2:14" hidden="1">
      <c r="B17301" s="36" t="str">
        <f t="shared" si="4012"/>
        <v>b</v>
      </c>
      <c r="F17301" s="342" t="s">
        <v>544</v>
      </c>
      <c r="G17301" s="48" t="s">
        <v>238</v>
      </c>
      <c r="H17301" s="96">
        <f>SUM(H17302:H17308)</f>
        <v>0</v>
      </c>
      <c r="I17301" s="97">
        <f t="shared" si="4011"/>
        <v>0</v>
      </c>
      <c r="J17301" s="96">
        <f>SUM(J17302:J17308)</f>
        <v>0</v>
      </c>
      <c r="K17301" s="96">
        <f>SUM(K17302:K17308)</f>
        <v>0</v>
      </c>
      <c r="L17301" s="97">
        <f t="shared" si="4013"/>
        <v>0</v>
      </c>
      <c r="M17301" s="98">
        <f>SUM(M17302:M17308)</f>
        <v>0</v>
      </c>
      <c r="N17301" s="98">
        <f>SUM(N17302:N17308)</f>
        <v>0</v>
      </c>
    </row>
    <row r="17302" spans="2:14" hidden="1">
      <c r="B17302" s="36" t="str">
        <f t="shared" si="4012"/>
        <v>b</v>
      </c>
      <c r="F17302" s="343" t="s">
        <v>545</v>
      </c>
      <c r="G17302" s="45" t="s">
        <v>198</v>
      </c>
      <c r="H17302" s="106"/>
      <c r="I17302" s="105">
        <f t="shared" si="4011"/>
        <v>0</v>
      </c>
      <c r="J17302" s="106"/>
      <c r="K17302" s="106"/>
      <c r="L17302" s="105">
        <f t="shared" si="4013"/>
        <v>0</v>
      </c>
      <c r="M17302" s="107"/>
      <c r="N17302" s="107"/>
    </row>
    <row r="17303" spans="2:14" hidden="1">
      <c r="B17303" s="36" t="str">
        <f t="shared" si="4012"/>
        <v>b</v>
      </c>
      <c r="F17303" s="343" t="s">
        <v>546</v>
      </c>
      <c r="G17303" s="45" t="s">
        <v>199</v>
      </c>
      <c r="H17303" s="106"/>
      <c r="I17303" s="105">
        <f t="shared" si="4011"/>
        <v>0</v>
      </c>
      <c r="J17303" s="106"/>
      <c r="K17303" s="106"/>
      <c r="L17303" s="105">
        <f t="shared" si="4013"/>
        <v>0</v>
      </c>
      <c r="M17303" s="107"/>
      <c r="N17303" s="107"/>
    </row>
    <row r="17304" spans="2:14" hidden="1">
      <c r="B17304" s="36" t="str">
        <f t="shared" si="4012"/>
        <v>b</v>
      </c>
      <c r="F17304" s="343" t="s">
        <v>547</v>
      </c>
      <c r="G17304" s="45" t="s">
        <v>200</v>
      </c>
      <c r="H17304" s="106"/>
      <c r="I17304" s="105">
        <f t="shared" si="4011"/>
        <v>0</v>
      </c>
      <c r="J17304" s="106"/>
      <c r="K17304" s="106"/>
      <c r="L17304" s="105">
        <f t="shared" si="4013"/>
        <v>0</v>
      </c>
      <c r="M17304" s="107"/>
      <c r="N17304" s="107"/>
    </row>
    <row r="17305" spans="2:14" hidden="1">
      <c r="B17305" s="36" t="str">
        <f t="shared" si="4012"/>
        <v>b</v>
      </c>
      <c r="F17305" s="343" t="s">
        <v>615</v>
      </c>
      <c r="G17305" s="45" t="s">
        <v>201</v>
      </c>
      <c r="H17305" s="106"/>
      <c r="I17305" s="105">
        <f t="shared" si="4011"/>
        <v>0</v>
      </c>
      <c r="J17305" s="106"/>
      <c r="K17305" s="106"/>
      <c r="L17305" s="105">
        <f t="shared" si="4013"/>
        <v>0</v>
      </c>
      <c r="M17305" s="107"/>
      <c r="N17305" s="107"/>
    </row>
    <row r="17306" spans="2:14" ht="30" hidden="1">
      <c r="B17306" s="36" t="str">
        <f t="shared" si="4012"/>
        <v>b</v>
      </c>
      <c r="F17306" s="343" t="s">
        <v>548</v>
      </c>
      <c r="G17306" s="45" t="s">
        <v>239</v>
      </c>
      <c r="H17306" s="106"/>
      <c r="I17306" s="105">
        <f t="shared" si="4011"/>
        <v>0</v>
      </c>
      <c r="J17306" s="106"/>
      <c r="K17306" s="106"/>
      <c r="L17306" s="105">
        <f t="shared" si="4013"/>
        <v>0</v>
      </c>
      <c r="M17306" s="107"/>
      <c r="N17306" s="107"/>
    </row>
    <row r="17307" spans="2:14" ht="45" hidden="1">
      <c r="B17307" s="36" t="str">
        <f t="shared" si="4012"/>
        <v>b</v>
      </c>
      <c r="F17307" s="343" t="s">
        <v>616</v>
      </c>
      <c r="G17307" s="45" t="s">
        <v>240</v>
      </c>
      <c r="H17307" s="106"/>
      <c r="I17307" s="105">
        <f t="shared" si="4011"/>
        <v>0</v>
      </c>
      <c r="J17307" s="106"/>
      <c r="K17307" s="106"/>
      <c r="L17307" s="105">
        <f t="shared" si="4013"/>
        <v>0</v>
      </c>
      <c r="M17307" s="107"/>
      <c r="N17307" s="107"/>
    </row>
    <row r="17308" spans="2:14" ht="45" hidden="1">
      <c r="B17308" s="36" t="str">
        <f t="shared" si="4012"/>
        <v>b</v>
      </c>
      <c r="F17308" s="343" t="s">
        <v>617</v>
      </c>
      <c r="G17308" s="45" t="s">
        <v>241</v>
      </c>
      <c r="H17308" s="106"/>
      <c r="I17308" s="105">
        <f t="shared" si="4011"/>
        <v>0</v>
      </c>
      <c r="J17308" s="106"/>
      <c r="K17308" s="106"/>
      <c r="L17308" s="105">
        <f t="shared" si="4013"/>
        <v>0</v>
      </c>
      <c r="M17308" s="107"/>
      <c r="N17308" s="107"/>
    </row>
    <row r="17309" spans="2:14" ht="45" hidden="1">
      <c r="B17309" s="36" t="str">
        <f t="shared" si="4012"/>
        <v>b</v>
      </c>
      <c r="F17309" s="343" t="s">
        <v>618</v>
      </c>
      <c r="G17309" s="48" t="s">
        <v>242</v>
      </c>
      <c r="H17309" s="109"/>
      <c r="I17309" s="97">
        <f t="shared" si="4011"/>
        <v>0</v>
      </c>
      <c r="J17309" s="109"/>
      <c r="K17309" s="109"/>
      <c r="L17309" s="97">
        <f t="shared" si="4013"/>
        <v>0</v>
      </c>
      <c r="M17309" s="110"/>
      <c r="N17309" s="110"/>
    </row>
    <row r="17310" spans="2:14" ht="30" hidden="1">
      <c r="B17310" s="36" t="str">
        <f t="shared" si="4012"/>
        <v>b</v>
      </c>
      <c r="F17310" s="343" t="s">
        <v>549</v>
      </c>
      <c r="G17310" s="48" t="s">
        <v>243</v>
      </c>
      <c r="H17310" s="109"/>
      <c r="I17310" s="97">
        <f t="shared" si="4011"/>
        <v>0</v>
      </c>
      <c r="J17310" s="109"/>
      <c r="K17310" s="109"/>
      <c r="L17310" s="97">
        <f t="shared" si="4013"/>
        <v>0</v>
      </c>
      <c r="M17310" s="110"/>
      <c r="N17310" s="110"/>
    </row>
    <row r="17311" spans="2:14" hidden="1">
      <c r="B17311" s="36" t="str">
        <f t="shared" si="4012"/>
        <v>b</v>
      </c>
      <c r="F17311" s="343" t="s">
        <v>550</v>
      </c>
      <c r="G17311" s="47" t="s">
        <v>244</v>
      </c>
      <c r="H17311" s="103"/>
      <c r="I17311" s="108">
        <f t="shared" si="4011"/>
        <v>0</v>
      </c>
      <c r="J17311" s="103"/>
      <c r="K17311" s="103"/>
      <c r="L17311" s="108">
        <f t="shared" si="4013"/>
        <v>0</v>
      </c>
      <c r="M17311" s="104"/>
      <c r="N17311" s="104"/>
    </row>
    <row r="17312" spans="2:14" hidden="1">
      <c r="B17312" s="36" t="str">
        <f t="shared" si="4012"/>
        <v>b</v>
      </c>
      <c r="F17312" s="343" t="s">
        <v>619</v>
      </c>
      <c r="G17312" s="47" t="s">
        <v>245</v>
      </c>
      <c r="H17312" s="103"/>
      <c r="I17312" s="108">
        <f t="shared" si="4011"/>
        <v>0</v>
      </c>
      <c r="J17312" s="103"/>
      <c r="K17312" s="103"/>
      <c r="L17312" s="108">
        <f t="shared" si="4013"/>
        <v>0</v>
      </c>
      <c r="M17312" s="104"/>
      <c r="N17312" s="104"/>
    </row>
    <row r="17313" spans="2:14" hidden="1">
      <c r="B17313" s="36" t="str">
        <f t="shared" si="4012"/>
        <v>b</v>
      </c>
      <c r="F17313" s="343" t="s">
        <v>620</v>
      </c>
      <c r="G17313" s="47" t="s">
        <v>246</v>
      </c>
      <c r="H17313" s="103"/>
      <c r="I17313" s="108">
        <f t="shared" si="4011"/>
        <v>0</v>
      </c>
      <c r="J17313" s="103"/>
      <c r="K17313" s="103"/>
      <c r="L17313" s="108">
        <f t="shared" si="4013"/>
        <v>0</v>
      </c>
      <c r="M17313" s="104"/>
      <c r="N17313" s="104"/>
    </row>
    <row r="17314" spans="2:14" ht="45" hidden="1">
      <c r="B17314" s="36" t="str">
        <f t="shared" si="4012"/>
        <v>b</v>
      </c>
      <c r="F17314" s="343" t="s">
        <v>551</v>
      </c>
      <c r="G17314" s="47" t="s">
        <v>247</v>
      </c>
      <c r="H17314" s="103"/>
      <c r="I17314" s="108">
        <f t="shared" si="4011"/>
        <v>0</v>
      </c>
      <c r="J17314" s="103"/>
      <c r="K17314" s="103"/>
      <c r="L17314" s="108">
        <f t="shared" si="4013"/>
        <v>0</v>
      </c>
      <c r="M17314" s="104"/>
      <c r="N17314" s="104"/>
    </row>
    <row r="17315" spans="2:14" ht="45" hidden="1">
      <c r="B17315" s="36" t="str">
        <f t="shared" si="4012"/>
        <v>b</v>
      </c>
      <c r="F17315" s="342" t="s">
        <v>552</v>
      </c>
      <c r="G17315" s="47" t="s">
        <v>248</v>
      </c>
      <c r="H17315" s="93">
        <f>SUM(H17316:H17321)</f>
        <v>0</v>
      </c>
      <c r="I17315" s="94">
        <f t="shared" ref="I17315:I17378" si="4014">J17315+K17315</f>
        <v>0</v>
      </c>
      <c r="J17315" s="93">
        <f>SUM(J17316:J17321)</f>
        <v>0</v>
      </c>
      <c r="K17315" s="93">
        <f>SUM(K17316:K17321)</f>
        <v>0</v>
      </c>
      <c r="L17315" s="94">
        <f t="shared" si="4013"/>
        <v>0</v>
      </c>
      <c r="M17315" s="95">
        <f>SUM(M17316:M17321)</f>
        <v>0</v>
      </c>
      <c r="N17315" s="95">
        <f>SUM(N17316:N17321)</f>
        <v>0</v>
      </c>
    </row>
    <row r="17316" spans="2:14" hidden="1">
      <c r="B17316" s="36" t="str">
        <f t="shared" si="4012"/>
        <v>b</v>
      </c>
      <c r="F17316" s="343" t="s">
        <v>553</v>
      </c>
      <c r="G17316" s="48" t="s">
        <v>249</v>
      </c>
      <c r="H17316" s="109"/>
      <c r="I17316" s="97">
        <f t="shared" si="4014"/>
        <v>0</v>
      </c>
      <c r="J17316" s="109"/>
      <c r="K17316" s="109"/>
      <c r="L17316" s="97">
        <f t="shared" si="4013"/>
        <v>0</v>
      </c>
      <c r="M17316" s="110"/>
      <c r="N17316" s="110"/>
    </row>
    <row r="17317" spans="2:14" hidden="1">
      <c r="B17317" s="36" t="str">
        <f t="shared" si="4012"/>
        <v>b</v>
      </c>
      <c r="F17317" s="343" t="s">
        <v>554</v>
      </c>
      <c r="G17317" s="48" t="s">
        <v>250</v>
      </c>
      <c r="H17317" s="109"/>
      <c r="I17317" s="97">
        <f t="shared" si="4014"/>
        <v>0</v>
      </c>
      <c r="J17317" s="109"/>
      <c r="K17317" s="109"/>
      <c r="L17317" s="97">
        <f t="shared" si="4013"/>
        <v>0</v>
      </c>
      <c r="M17317" s="110"/>
      <c r="N17317" s="110"/>
    </row>
    <row r="17318" spans="2:14" ht="30" hidden="1">
      <c r="B17318" s="36" t="str">
        <f t="shared" si="4012"/>
        <v>b</v>
      </c>
      <c r="F17318" s="343" t="s">
        <v>555</v>
      </c>
      <c r="G17318" s="48" t="s">
        <v>251</v>
      </c>
      <c r="H17318" s="109"/>
      <c r="I17318" s="97">
        <f t="shared" si="4014"/>
        <v>0</v>
      </c>
      <c r="J17318" s="109"/>
      <c r="K17318" s="109"/>
      <c r="L17318" s="97">
        <f t="shared" si="4013"/>
        <v>0</v>
      </c>
      <c r="M17318" s="110"/>
      <c r="N17318" s="110"/>
    </row>
    <row r="17319" spans="2:14" ht="30" hidden="1">
      <c r="B17319" s="36" t="str">
        <f t="shared" si="4012"/>
        <v>b</v>
      </c>
      <c r="F17319" s="343" t="s">
        <v>621</v>
      </c>
      <c r="G17319" s="48" t="s">
        <v>252</v>
      </c>
      <c r="H17319" s="109"/>
      <c r="I17319" s="97">
        <f t="shared" si="4014"/>
        <v>0</v>
      </c>
      <c r="J17319" s="109"/>
      <c r="K17319" s="109"/>
      <c r="L17319" s="97">
        <f t="shared" si="4013"/>
        <v>0</v>
      </c>
      <c r="M17319" s="110"/>
      <c r="N17319" s="110"/>
    </row>
    <row r="17320" spans="2:14" ht="30" hidden="1">
      <c r="B17320" s="36" t="str">
        <f t="shared" ref="B17320:B17383" si="4015">IF(H17320+I17320+L17320&gt;0,"a","b")</f>
        <v>b</v>
      </c>
      <c r="F17320" s="343" t="s">
        <v>622</v>
      </c>
      <c r="G17320" s="48" t="s">
        <v>253</v>
      </c>
      <c r="H17320" s="109"/>
      <c r="I17320" s="97">
        <f t="shared" si="4014"/>
        <v>0</v>
      </c>
      <c r="J17320" s="109"/>
      <c r="K17320" s="109"/>
      <c r="L17320" s="97">
        <f t="shared" ref="L17320:L17383" si="4016">M17320+N17320</f>
        <v>0</v>
      </c>
      <c r="M17320" s="110"/>
      <c r="N17320" s="110"/>
    </row>
    <row r="17321" spans="2:14" ht="45" hidden="1">
      <c r="B17321" s="36" t="str">
        <f t="shared" si="4015"/>
        <v>b</v>
      </c>
      <c r="F17321" s="343" t="s">
        <v>556</v>
      </c>
      <c r="G17321" s="48" t="s">
        <v>254</v>
      </c>
      <c r="H17321" s="109"/>
      <c r="I17321" s="97">
        <f t="shared" si="4014"/>
        <v>0</v>
      </c>
      <c r="J17321" s="109"/>
      <c r="K17321" s="109"/>
      <c r="L17321" s="97">
        <f t="shared" si="4016"/>
        <v>0</v>
      </c>
      <c r="M17321" s="110"/>
      <c r="N17321" s="110"/>
    </row>
    <row r="17322" spans="2:14" ht="30" hidden="1">
      <c r="B17322" s="36" t="str">
        <f t="shared" si="4015"/>
        <v>b</v>
      </c>
      <c r="F17322" s="343" t="s">
        <v>623</v>
      </c>
      <c r="G17322" s="47" t="s">
        <v>255</v>
      </c>
      <c r="H17322" s="103"/>
      <c r="I17322" s="94">
        <f t="shared" si="4014"/>
        <v>0</v>
      </c>
      <c r="J17322" s="103"/>
      <c r="K17322" s="103"/>
      <c r="L17322" s="94">
        <f t="shared" si="4016"/>
        <v>0</v>
      </c>
      <c r="M17322" s="104"/>
      <c r="N17322" s="104"/>
    </row>
    <row r="17323" spans="2:14" hidden="1">
      <c r="B17323" s="36" t="str">
        <f t="shared" si="4015"/>
        <v>b</v>
      </c>
      <c r="F17323" s="342" t="s">
        <v>557</v>
      </c>
      <c r="G17323" s="47" t="s">
        <v>256</v>
      </c>
      <c r="H17323" s="93">
        <f>SUM(H17324:H17336)</f>
        <v>0</v>
      </c>
      <c r="I17323" s="94">
        <f t="shared" si="4014"/>
        <v>0</v>
      </c>
      <c r="J17323" s="93">
        <f>SUM(J17324:J17336)</f>
        <v>0</v>
      </c>
      <c r="K17323" s="93">
        <f>SUM(K17324:K17336)</f>
        <v>0</v>
      </c>
      <c r="L17323" s="94">
        <f t="shared" si="4016"/>
        <v>0</v>
      </c>
      <c r="M17323" s="95">
        <f>SUM(M17324:M17336)</f>
        <v>0</v>
      </c>
      <c r="N17323" s="95">
        <f>SUM(N17324:N17336)</f>
        <v>0</v>
      </c>
    </row>
    <row r="17324" spans="2:14" hidden="1">
      <c r="B17324" s="36" t="str">
        <f t="shared" si="4015"/>
        <v>b</v>
      </c>
      <c r="F17324" s="343" t="s">
        <v>624</v>
      </c>
      <c r="G17324" s="48" t="s">
        <v>257</v>
      </c>
      <c r="H17324" s="109"/>
      <c r="I17324" s="97">
        <f t="shared" si="4014"/>
        <v>0</v>
      </c>
      <c r="J17324" s="109"/>
      <c r="K17324" s="109"/>
      <c r="L17324" s="97">
        <f t="shared" si="4016"/>
        <v>0</v>
      </c>
      <c r="M17324" s="110"/>
      <c r="N17324" s="110"/>
    </row>
    <row r="17325" spans="2:14" ht="30" hidden="1">
      <c r="B17325" s="36" t="str">
        <f t="shared" si="4015"/>
        <v>b</v>
      </c>
      <c r="F17325" s="343" t="s">
        <v>625</v>
      </c>
      <c r="G17325" s="48" t="s">
        <v>258</v>
      </c>
      <c r="H17325" s="109"/>
      <c r="I17325" s="97">
        <f t="shared" si="4014"/>
        <v>0</v>
      </c>
      <c r="J17325" s="109"/>
      <c r="K17325" s="109"/>
      <c r="L17325" s="97">
        <f t="shared" si="4016"/>
        <v>0</v>
      </c>
      <c r="M17325" s="110"/>
      <c r="N17325" s="110"/>
    </row>
    <row r="17326" spans="2:14" hidden="1">
      <c r="B17326" s="36" t="str">
        <f t="shared" si="4015"/>
        <v>b</v>
      </c>
      <c r="F17326" s="343" t="s">
        <v>558</v>
      </c>
      <c r="G17326" s="48" t="s">
        <v>259</v>
      </c>
      <c r="H17326" s="109"/>
      <c r="I17326" s="97">
        <f t="shared" si="4014"/>
        <v>0</v>
      </c>
      <c r="J17326" s="109"/>
      <c r="K17326" s="109"/>
      <c r="L17326" s="97">
        <f t="shared" si="4016"/>
        <v>0</v>
      </c>
      <c r="M17326" s="110"/>
      <c r="N17326" s="110"/>
    </row>
    <row r="17327" spans="2:14" ht="45" hidden="1">
      <c r="B17327" s="36" t="str">
        <f t="shared" si="4015"/>
        <v>b</v>
      </c>
      <c r="F17327" s="343" t="s">
        <v>626</v>
      </c>
      <c r="G17327" s="48" t="s">
        <v>260</v>
      </c>
      <c r="H17327" s="109"/>
      <c r="I17327" s="97">
        <f t="shared" si="4014"/>
        <v>0</v>
      </c>
      <c r="J17327" s="109"/>
      <c r="K17327" s="109"/>
      <c r="L17327" s="97">
        <f t="shared" si="4016"/>
        <v>0</v>
      </c>
      <c r="M17327" s="110"/>
      <c r="N17327" s="110"/>
    </row>
    <row r="17328" spans="2:14" hidden="1">
      <c r="B17328" s="36" t="str">
        <f t="shared" si="4015"/>
        <v>b</v>
      </c>
      <c r="F17328" s="343" t="s">
        <v>627</v>
      </c>
      <c r="G17328" s="48" t="s">
        <v>261</v>
      </c>
      <c r="H17328" s="109"/>
      <c r="I17328" s="97">
        <f t="shared" si="4014"/>
        <v>0</v>
      </c>
      <c r="J17328" s="109"/>
      <c r="K17328" s="109"/>
      <c r="L17328" s="97">
        <f t="shared" si="4016"/>
        <v>0</v>
      </c>
      <c r="M17328" s="110"/>
      <c r="N17328" s="110"/>
    </row>
    <row r="17329" spans="2:14" ht="45" hidden="1">
      <c r="B17329" s="36" t="str">
        <f t="shared" si="4015"/>
        <v>b</v>
      </c>
      <c r="F17329" s="343" t="s">
        <v>628</v>
      </c>
      <c r="G17329" s="48" t="s">
        <v>262</v>
      </c>
      <c r="H17329" s="109"/>
      <c r="I17329" s="97">
        <f t="shared" si="4014"/>
        <v>0</v>
      </c>
      <c r="J17329" s="109"/>
      <c r="K17329" s="109"/>
      <c r="L17329" s="97">
        <f t="shared" si="4016"/>
        <v>0</v>
      </c>
      <c r="M17329" s="110"/>
      <c r="N17329" s="110"/>
    </row>
    <row r="17330" spans="2:14" ht="30" hidden="1">
      <c r="B17330" s="36" t="str">
        <f t="shared" si="4015"/>
        <v>b</v>
      </c>
      <c r="F17330" s="343" t="s">
        <v>629</v>
      </c>
      <c r="G17330" s="48" t="s">
        <v>263</v>
      </c>
      <c r="H17330" s="109"/>
      <c r="I17330" s="97">
        <f t="shared" si="4014"/>
        <v>0</v>
      </c>
      <c r="J17330" s="109"/>
      <c r="K17330" s="109"/>
      <c r="L17330" s="97">
        <f t="shared" si="4016"/>
        <v>0</v>
      </c>
      <c r="M17330" s="110"/>
      <c r="N17330" s="110"/>
    </row>
    <row r="17331" spans="2:14" hidden="1">
      <c r="B17331" s="36" t="str">
        <f t="shared" si="4015"/>
        <v>b</v>
      </c>
      <c r="F17331" s="343" t="s">
        <v>630</v>
      </c>
      <c r="G17331" s="48" t="s">
        <v>264</v>
      </c>
      <c r="H17331" s="109"/>
      <c r="I17331" s="97">
        <f t="shared" si="4014"/>
        <v>0</v>
      </c>
      <c r="J17331" s="109"/>
      <c r="K17331" s="109"/>
      <c r="L17331" s="97">
        <f t="shared" si="4016"/>
        <v>0</v>
      </c>
      <c r="M17331" s="110"/>
      <c r="N17331" s="110"/>
    </row>
    <row r="17332" spans="2:14" hidden="1">
      <c r="B17332" s="36" t="str">
        <f t="shared" si="4015"/>
        <v>b</v>
      </c>
      <c r="F17332" s="343" t="s">
        <v>631</v>
      </c>
      <c r="G17332" s="48" t="s">
        <v>265</v>
      </c>
      <c r="H17332" s="109"/>
      <c r="I17332" s="97">
        <f t="shared" si="4014"/>
        <v>0</v>
      </c>
      <c r="J17332" s="109"/>
      <c r="K17332" s="109"/>
      <c r="L17332" s="97">
        <f t="shared" si="4016"/>
        <v>0</v>
      </c>
      <c r="M17332" s="110"/>
      <c r="N17332" s="110"/>
    </row>
    <row r="17333" spans="2:14" hidden="1">
      <c r="B17333" s="36" t="str">
        <f t="shared" si="4015"/>
        <v>b</v>
      </c>
      <c r="F17333" s="343" t="s">
        <v>559</v>
      </c>
      <c r="G17333" s="48" t="s">
        <v>266</v>
      </c>
      <c r="H17333" s="109"/>
      <c r="I17333" s="97">
        <f t="shared" si="4014"/>
        <v>0</v>
      </c>
      <c r="J17333" s="109"/>
      <c r="K17333" s="109"/>
      <c r="L17333" s="97">
        <f t="shared" si="4016"/>
        <v>0</v>
      </c>
      <c r="M17333" s="110"/>
      <c r="N17333" s="110"/>
    </row>
    <row r="17334" spans="2:14" hidden="1">
      <c r="B17334" s="36" t="str">
        <f t="shared" si="4015"/>
        <v>b</v>
      </c>
      <c r="F17334" s="343" t="s">
        <v>632</v>
      </c>
      <c r="G17334" s="48" t="s">
        <v>267</v>
      </c>
      <c r="H17334" s="109"/>
      <c r="I17334" s="97">
        <f t="shared" si="4014"/>
        <v>0</v>
      </c>
      <c r="J17334" s="109"/>
      <c r="K17334" s="109"/>
      <c r="L17334" s="97">
        <f t="shared" si="4016"/>
        <v>0</v>
      </c>
      <c r="M17334" s="110"/>
      <c r="N17334" s="110"/>
    </row>
    <row r="17335" spans="2:14" ht="60" hidden="1">
      <c r="B17335" s="36" t="str">
        <f t="shared" si="4015"/>
        <v>b</v>
      </c>
      <c r="F17335" s="343" t="s">
        <v>633</v>
      </c>
      <c r="G17335" s="48" t="s">
        <v>268</v>
      </c>
      <c r="H17335" s="109"/>
      <c r="I17335" s="97">
        <f t="shared" si="4014"/>
        <v>0</v>
      </c>
      <c r="J17335" s="109"/>
      <c r="K17335" s="109"/>
      <c r="L17335" s="97">
        <f t="shared" si="4016"/>
        <v>0</v>
      </c>
      <c r="M17335" s="110"/>
      <c r="N17335" s="110"/>
    </row>
    <row r="17336" spans="2:14" ht="45" hidden="1">
      <c r="B17336" s="36" t="str">
        <f t="shared" si="4015"/>
        <v>b</v>
      </c>
      <c r="F17336" s="343" t="s">
        <v>560</v>
      </c>
      <c r="G17336" s="48" t="s">
        <v>269</v>
      </c>
      <c r="H17336" s="109"/>
      <c r="I17336" s="97">
        <f t="shared" si="4014"/>
        <v>0</v>
      </c>
      <c r="J17336" s="109"/>
      <c r="K17336" s="109"/>
      <c r="L17336" s="97">
        <f t="shared" si="4016"/>
        <v>0</v>
      </c>
      <c r="M17336" s="110"/>
      <c r="N17336" s="110"/>
    </row>
    <row r="17337" spans="2:14" hidden="1">
      <c r="B17337" s="36" t="str">
        <f t="shared" si="4015"/>
        <v>b</v>
      </c>
      <c r="F17337" s="343" t="s">
        <v>634</v>
      </c>
      <c r="G17337" s="57" t="s">
        <v>209</v>
      </c>
      <c r="H17337" s="111"/>
      <c r="I17337" s="90">
        <f t="shared" si="4014"/>
        <v>0</v>
      </c>
      <c r="J17337" s="111"/>
      <c r="K17337" s="111"/>
      <c r="L17337" s="90">
        <f t="shared" si="4016"/>
        <v>0</v>
      </c>
      <c r="M17337" s="112"/>
      <c r="N17337" s="112"/>
    </row>
    <row r="17338" spans="2:14" hidden="1">
      <c r="B17338" s="36" t="str">
        <f t="shared" si="4015"/>
        <v>b</v>
      </c>
      <c r="F17338" s="342" t="s">
        <v>635</v>
      </c>
      <c r="G17338" s="57" t="s">
        <v>208</v>
      </c>
      <c r="H17338" s="89">
        <f>H17339+H17344+H17345</f>
        <v>0</v>
      </c>
      <c r="I17338" s="90">
        <f t="shared" si="4014"/>
        <v>0</v>
      </c>
      <c r="J17338" s="89">
        <f>J17339+J17344+J17345</f>
        <v>0</v>
      </c>
      <c r="K17338" s="89">
        <f>K17339+K17344+K17345</f>
        <v>0</v>
      </c>
      <c r="L17338" s="90">
        <f t="shared" si="4016"/>
        <v>0</v>
      </c>
      <c r="M17338" s="92">
        <f>M17339+M17344+M17345</f>
        <v>0</v>
      </c>
      <c r="N17338" s="92">
        <f>N17339+N17344+N17345</f>
        <v>0</v>
      </c>
    </row>
    <row r="17339" spans="2:14" hidden="1">
      <c r="B17339" s="36" t="str">
        <f t="shared" si="4015"/>
        <v>b</v>
      </c>
      <c r="F17339" s="342" t="s">
        <v>636</v>
      </c>
      <c r="G17339" s="47" t="s">
        <v>270</v>
      </c>
      <c r="H17339" s="93">
        <f>SUM(H17340:H17343)</f>
        <v>0</v>
      </c>
      <c r="I17339" s="94">
        <f t="shared" si="4014"/>
        <v>0</v>
      </c>
      <c r="J17339" s="93">
        <f>SUM(J17340:J17343)</f>
        <v>0</v>
      </c>
      <c r="K17339" s="93">
        <f>SUM(K17340:K17343)</f>
        <v>0</v>
      </c>
      <c r="L17339" s="94">
        <f t="shared" si="4016"/>
        <v>0</v>
      </c>
      <c r="M17339" s="95">
        <f>SUM(M17340:M17343)</f>
        <v>0</v>
      </c>
      <c r="N17339" s="95">
        <f>SUM(N17340:N17343)</f>
        <v>0</v>
      </c>
    </row>
    <row r="17340" spans="2:14" hidden="1">
      <c r="B17340" s="36" t="str">
        <f t="shared" si="4015"/>
        <v>b</v>
      </c>
      <c r="F17340" s="343" t="s">
        <v>637</v>
      </c>
      <c r="G17340" s="48" t="s">
        <v>271</v>
      </c>
      <c r="H17340" s="101"/>
      <c r="I17340" s="97">
        <f t="shared" si="4014"/>
        <v>0</v>
      </c>
      <c r="J17340" s="101"/>
      <c r="K17340" s="101"/>
      <c r="L17340" s="97">
        <f t="shared" si="4016"/>
        <v>0</v>
      </c>
      <c r="M17340" s="102"/>
      <c r="N17340" s="102"/>
    </row>
    <row r="17341" spans="2:14" hidden="1">
      <c r="B17341" s="36" t="str">
        <f t="shared" si="4015"/>
        <v>b</v>
      </c>
      <c r="F17341" s="343" t="s">
        <v>638</v>
      </c>
      <c r="G17341" s="48" t="s">
        <v>272</v>
      </c>
      <c r="H17341" s="101"/>
      <c r="I17341" s="97">
        <f t="shared" si="4014"/>
        <v>0</v>
      </c>
      <c r="J17341" s="101"/>
      <c r="K17341" s="101"/>
      <c r="L17341" s="97">
        <f t="shared" si="4016"/>
        <v>0</v>
      </c>
      <c r="M17341" s="102"/>
      <c r="N17341" s="102"/>
    </row>
    <row r="17342" spans="2:14" hidden="1">
      <c r="B17342" s="36" t="str">
        <f t="shared" si="4015"/>
        <v>b</v>
      </c>
      <c r="F17342" s="343" t="s">
        <v>639</v>
      </c>
      <c r="G17342" s="48" t="s">
        <v>273</v>
      </c>
      <c r="H17342" s="101"/>
      <c r="I17342" s="97">
        <f t="shared" si="4014"/>
        <v>0</v>
      </c>
      <c r="J17342" s="101"/>
      <c r="K17342" s="101"/>
      <c r="L17342" s="97">
        <f t="shared" si="4016"/>
        <v>0</v>
      </c>
      <c r="M17342" s="102"/>
      <c r="N17342" s="102"/>
    </row>
    <row r="17343" spans="2:14" hidden="1">
      <c r="B17343" s="36" t="str">
        <f t="shared" si="4015"/>
        <v>b</v>
      </c>
      <c r="F17343" s="343" t="s">
        <v>640</v>
      </c>
      <c r="G17343" s="48" t="s">
        <v>274</v>
      </c>
      <c r="H17343" s="101"/>
      <c r="I17343" s="97">
        <f t="shared" si="4014"/>
        <v>0</v>
      </c>
      <c r="J17343" s="101"/>
      <c r="K17343" s="101"/>
      <c r="L17343" s="97">
        <f t="shared" si="4016"/>
        <v>0</v>
      </c>
      <c r="M17343" s="102"/>
      <c r="N17343" s="102"/>
    </row>
    <row r="17344" spans="2:14" ht="30" hidden="1">
      <c r="B17344" s="36" t="str">
        <f t="shared" si="4015"/>
        <v>b</v>
      </c>
      <c r="F17344" s="343" t="s">
        <v>641</v>
      </c>
      <c r="G17344" s="47" t="s">
        <v>275</v>
      </c>
      <c r="H17344" s="103"/>
      <c r="I17344" s="94">
        <f t="shared" si="4014"/>
        <v>0</v>
      </c>
      <c r="J17344" s="103"/>
      <c r="K17344" s="103"/>
      <c r="L17344" s="94">
        <f t="shared" si="4016"/>
        <v>0</v>
      </c>
      <c r="M17344" s="104"/>
      <c r="N17344" s="104"/>
    </row>
    <row r="17345" spans="2:14" ht="30" hidden="1">
      <c r="B17345" s="36" t="str">
        <f t="shared" si="4015"/>
        <v>b</v>
      </c>
      <c r="F17345" s="343" t="s">
        <v>642</v>
      </c>
      <c r="G17345" s="47" t="s">
        <v>276</v>
      </c>
      <c r="H17345" s="103"/>
      <c r="I17345" s="94">
        <f t="shared" si="4014"/>
        <v>0</v>
      </c>
      <c r="J17345" s="103"/>
      <c r="K17345" s="103"/>
      <c r="L17345" s="94">
        <f t="shared" si="4016"/>
        <v>0</v>
      </c>
      <c r="M17345" s="104"/>
      <c r="N17345" s="104"/>
    </row>
    <row r="17346" spans="2:14" hidden="1">
      <c r="B17346" s="36" t="str">
        <f t="shared" si="4015"/>
        <v>b</v>
      </c>
      <c r="F17346" s="343" t="s">
        <v>561</v>
      </c>
      <c r="G17346" s="57" t="s">
        <v>202</v>
      </c>
      <c r="H17346" s="111"/>
      <c r="I17346" s="90">
        <f t="shared" si="4014"/>
        <v>0</v>
      </c>
      <c r="J17346" s="111"/>
      <c r="K17346" s="111"/>
      <c r="L17346" s="90">
        <f t="shared" si="4016"/>
        <v>0</v>
      </c>
      <c r="M17346" s="112"/>
      <c r="N17346" s="112"/>
    </row>
    <row r="17347" spans="2:14" hidden="1">
      <c r="B17347" s="36" t="str">
        <f t="shared" si="4015"/>
        <v>b</v>
      </c>
      <c r="F17347" s="342" t="s">
        <v>562</v>
      </c>
      <c r="G17347" s="57" t="s">
        <v>203</v>
      </c>
      <c r="H17347" s="89">
        <f>H17348+H17351+H17354</f>
        <v>0</v>
      </c>
      <c r="I17347" s="90">
        <f t="shared" si="4014"/>
        <v>0</v>
      </c>
      <c r="J17347" s="89">
        <f>J17348+J17351+J17354</f>
        <v>0</v>
      </c>
      <c r="K17347" s="89">
        <f>K17348+K17351+K17354</f>
        <v>0</v>
      </c>
      <c r="L17347" s="90">
        <f t="shared" si="4016"/>
        <v>0</v>
      </c>
      <c r="M17347" s="92">
        <f>M17348+M17351+M17354</f>
        <v>0</v>
      </c>
      <c r="N17347" s="92">
        <f>N17348+N17351+N17354</f>
        <v>0</v>
      </c>
    </row>
    <row r="17348" spans="2:14" ht="30" hidden="1">
      <c r="B17348" s="36" t="str">
        <f t="shared" si="4015"/>
        <v>b</v>
      </c>
      <c r="F17348" s="342" t="s">
        <v>643</v>
      </c>
      <c r="G17348" s="47" t="s">
        <v>277</v>
      </c>
      <c r="H17348" s="93">
        <f>SUM(H17349:H17350)</f>
        <v>0</v>
      </c>
      <c r="I17348" s="94">
        <f t="shared" si="4014"/>
        <v>0</v>
      </c>
      <c r="J17348" s="93">
        <f>SUM(J17349:J17350)</f>
        <v>0</v>
      </c>
      <c r="K17348" s="93">
        <f>SUM(K17349:K17350)</f>
        <v>0</v>
      </c>
      <c r="L17348" s="94">
        <f t="shared" si="4016"/>
        <v>0</v>
      </c>
      <c r="M17348" s="95">
        <f>SUM(M17349:M17350)</f>
        <v>0</v>
      </c>
      <c r="N17348" s="95">
        <f>SUM(N17349:N17350)</f>
        <v>0</v>
      </c>
    </row>
    <row r="17349" spans="2:14" hidden="1">
      <c r="B17349" s="36" t="str">
        <f t="shared" si="4015"/>
        <v>b</v>
      </c>
      <c r="F17349" s="343" t="s">
        <v>644</v>
      </c>
      <c r="G17349" s="48" t="s">
        <v>278</v>
      </c>
      <c r="H17349" s="101"/>
      <c r="I17349" s="97">
        <f t="shared" si="4014"/>
        <v>0</v>
      </c>
      <c r="J17349" s="101"/>
      <c r="K17349" s="101"/>
      <c r="L17349" s="97">
        <f t="shared" si="4016"/>
        <v>0</v>
      </c>
      <c r="M17349" s="102"/>
      <c r="N17349" s="102"/>
    </row>
    <row r="17350" spans="2:14" hidden="1">
      <c r="B17350" s="36" t="str">
        <f t="shared" si="4015"/>
        <v>b</v>
      </c>
      <c r="F17350" s="343" t="s">
        <v>645</v>
      </c>
      <c r="G17350" s="48" t="s">
        <v>204</v>
      </c>
      <c r="H17350" s="101"/>
      <c r="I17350" s="97">
        <f t="shared" si="4014"/>
        <v>0</v>
      </c>
      <c r="J17350" s="101"/>
      <c r="K17350" s="101"/>
      <c r="L17350" s="97">
        <f t="shared" si="4016"/>
        <v>0</v>
      </c>
      <c r="M17350" s="102"/>
      <c r="N17350" s="102"/>
    </row>
    <row r="17351" spans="2:14" hidden="1">
      <c r="B17351" s="36" t="str">
        <f t="shared" si="4015"/>
        <v>b</v>
      </c>
      <c r="F17351" s="342" t="s">
        <v>646</v>
      </c>
      <c r="G17351" s="47" t="s">
        <v>279</v>
      </c>
      <c r="H17351" s="93">
        <f>SUM(H17352:H17353)</f>
        <v>0</v>
      </c>
      <c r="I17351" s="94">
        <f t="shared" si="4014"/>
        <v>0</v>
      </c>
      <c r="J17351" s="93">
        <f>SUM(J17352:J17353)</f>
        <v>0</v>
      </c>
      <c r="K17351" s="93">
        <f>SUM(K17352:K17353)</f>
        <v>0</v>
      </c>
      <c r="L17351" s="94">
        <f t="shared" si="4016"/>
        <v>0</v>
      </c>
      <c r="M17351" s="95">
        <f>SUM(M17352:M17353)</f>
        <v>0</v>
      </c>
      <c r="N17351" s="95">
        <f>SUM(N17352:N17353)</f>
        <v>0</v>
      </c>
    </row>
    <row r="17352" spans="2:14" hidden="1">
      <c r="B17352" s="36" t="str">
        <f t="shared" si="4015"/>
        <v>b</v>
      </c>
      <c r="F17352" s="343" t="s">
        <v>647</v>
      </c>
      <c r="G17352" s="48" t="s">
        <v>278</v>
      </c>
      <c r="H17352" s="101"/>
      <c r="I17352" s="97">
        <f t="shared" si="4014"/>
        <v>0</v>
      </c>
      <c r="J17352" s="101"/>
      <c r="K17352" s="101"/>
      <c r="L17352" s="97">
        <f t="shared" si="4016"/>
        <v>0</v>
      </c>
      <c r="M17352" s="102"/>
      <c r="N17352" s="102"/>
    </row>
    <row r="17353" spans="2:14" hidden="1">
      <c r="B17353" s="36" t="str">
        <f t="shared" si="4015"/>
        <v>b</v>
      </c>
      <c r="F17353" s="343" t="s">
        <v>648</v>
      </c>
      <c r="G17353" s="48" t="s">
        <v>204</v>
      </c>
      <c r="H17353" s="101"/>
      <c r="I17353" s="97">
        <f t="shared" si="4014"/>
        <v>0</v>
      </c>
      <c r="J17353" s="101"/>
      <c r="K17353" s="101"/>
      <c r="L17353" s="97">
        <f t="shared" si="4016"/>
        <v>0</v>
      </c>
      <c r="M17353" s="102"/>
      <c r="N17353" s="102"/>
    </row>
    <row r="17354" spans="2:14" ht="30" hidden="1">
      <c r="B17354" s="36" t="str">
        <f t="shared" si="4015"/>
        <v>b</v>
      </c>
      <c r="F17354" s="342" t="s">
        <v>563</v>
      </c>
      <c r="G17354" s="47" t="s">
        <v>280</v>
      </c>
      <c r="H17354" s="93">
        <f>SUM(H17355:H17356)</f>
        <v>0</v>
      </c>
      <c r="I17354" s="94">
        <f t="shared" si="4014"/>
        <v>0</v>
      </c>
      <c r="J17354" s="93">
        <f>SUM(J17355:J17356)</f>
        <v>0</v>
      </c>
      <c r="K17354" s="93">
        <f>SUM(K17355:K17356)</f>
        <v>0</v>
      </c>
      <c r="L17354" s="94">
        <f t="shared" si="4016"/>
        <v>0</v>
      </c>
      <c r="M17354" s="95">
        <f>SUM(M17355:M17356)</f>
        <v>0</v>
      </c>
      <c r="N17354" s="95">
        <f>SUM(N17355:N17356)</f>
        <v>0</v>
      </c>
    </row>
    <row r="17355" spans="2:14" hidden="1">
      <c r="B17355" s="36" t="str">
        <f t="shared" si="4015"/>
        <v>b</v>
      </c>
      <c r="F17355" s="343" t="s">
        <v>649</v>
      </c>
      <c r="G17355" s="48" t="s">
        <v>278</v>
      </c>
      <c r="H17355" s="101"/>
      <c r="I17355" s="97">
        <f t="shared" si="4014"/>
        <v>0</v>
      </c>
      <c r="J17355" s="101"/>
      <c r="K17355" s="101"/>
      <c r="L17355" s="97">
        <f t="shared" si="4016"/>
        <v>0</v>
      </c>
      <c r="M17355" s="102"/>
      <c r="N17355" s="102"/>
    </row>
    <row r="17356" spans="2:14" hidden="1">
      <c r="B17356" s="36" t="str">
        <f t="shared" si="4015"/>
        <v>b</v>
      </c>
      <c r="F17356" s="343" t="s">
        <v>564</v>
      </c>
      <c r="G17356" s="48" t="s">
        <v>204</v>
      </c>
      <c r="H17356" s="101"/>
      <c r="I17356" s="97">
        <f t="shared" si="4014"/>
        <v>0</v>
      </c>
      <c r="J17356" s="101"/>
      <c r="K17356" s="101"/>
      <c r="L17356" s="97">
        <f t="shared" si="4016"/>
        <v>0</v>
      </c>
      <c r="M17356" s="102"/>
      <c r="N17356" s="102"/>
    </row>
    <row r="17357" spans="2:14" hidden="1">
      <c r="B17357" s="36" t="str">
        <f t="shared" si="4015"/>
        <v>b</v>
      </c>
      <c r="F17357" s="342" t="s">
        <v>565</v>
      </c>
      <c r="G17357" s="57" t="s">
        <v>206</v>
      </c>
      <c r="H17357" s="89">
        <f>H17358+H17361+H17364</f>
        <v>0</v>
      </c>
      <c r="I17357" s="90">
        <f t="shared" si="4014"/>
        <v>0</v>
      </c>
      <c r="J17357" s="89">
        <f>J17358+J17361+J17364</f>
        <v>0</v>
      </c>
      <c r="K17357" s="89">
        <f>K17358+K17361+K17364</f>
        <v>0</v>
      </c>
      <c r="L17357" s="90">
        <f t="shared" si="4016"/>
        <v>0</v>
      </c>
      <c r="M17357" s="92">
        <f>M17358+M17361+M17364</f>
        <v>0</v>
      </c>
      <c r="N17357" s="92">
        <f>N17358+N17361+N17364</f>
        <v>0</v>
      </c>
    </row>
    <row r="17358" spans="2:14" hidden="1">
      <c r="B17358" s="36" t="str">
        <f t="shared" si="4015"/>
        <v>b</v>
      </c>
      <c r="F17358" s="342" t="s">
        <v>650</v>
      </c>
      <c r="G17358" s="47" t="s">
        <v>281</v>
      </c>
      <c r="H17358" s="93">
        <f>SUM(H17359:H17360)</f>
        <v>0</v>
      </c>
      <c r="I17358" s="94">
        <f t="shared" si="4014"/>
        <v>0</v>
      </c>
      <c r="J17358" s="93">
        <f>SUM(J17359:J17360)</f>
        <v>0</v>
      </c>
      <c r="K17358" s="93">
        <f>SUM(K17359:K17360)</f>
        <v>0</v>
      </c>
      <c r="L17358" s="94">
        <f t="shared" si="4016"/>
        <v>0</v>
      </c>
      <c r="M17358" s="95">
        <f>SUM(M17359:M17360)</f>
        <v>0</v>
      </c>
      <c r="N17358" s="95">
        <f>SUM(N17359:N17360)</f>
        <v>0</v>
      </c>
    </row>
    <row r="17359" spans="2:14" hidden="1">
      <c r="B17359" s="36" t="str">
        <f t="shared" si="4015"/>
        <v>b</v>
      </c>
      <c r="F17359" s="343" t="s">
        <v>651</v>
      </c>
      <c r="G17359" s="48" t="s">
        <v>282</v>
      </c>
      <c r="H17359" s="101"/>
      <c r="I17359" s="97">
        <f t="shared" si="4014"/>
        <v>0</v>
      </c>
      <c r="J17359" s="101"/>
      <c r="K17359" s="101"/>
      <c r="L17359" s="97">
        <f t="shared" si="4016"/>
        <v>0</v>
      </c>
      <c r="M17359" s="102"/>
      <c r="N17359" s="102"/>
    </row>
    <row r="17360" spans="2:14" hidden="1">
      <c r="B17360" s="36" t="str">
        <f t="shared" si="4015"/>
        <v>b</v>
      </c>
      <c r="F17360" s="343" t="s">
        <v>652</v>
      </c>
      <c r="G17360" s="48" t="s">
        <v>283</v>
      </c>
      <c r="H17360" s="101"/>
      <c r="I17360" s="97">
        <f t="shared" si="4014"/>
        <v>0</v>
      </c>
      <c r="J17360" s="101"/>
      <c r="K17360" s="101"/>
      <c r="L17360" s="97">
        <f t="shared" si="4016"/>
        <v>0</v>
      </c>
      <c r="M17360" s="102"/>
      <c r="N17360" s="102"/>
    </row>
    <row r="17361" spans="2:14" hidden="1">
      <c r="B17361" s="36" t="str">
        <f t="shared" si="4015"/>
        <v>b</v>
      </c>
      <c r="F17361" s="342" t="s">
        <v>566</v>
      </c>
      <c r="G17361" s="47" t="s">
        <v>284</v>
      </c>
      <c r="H17361" s="93">
        <f>SUM(H17362:H17363)</f>
        <v>0</v>
      </c>
      <c r="I17361" s="94">
        <f t="shared" si="4014"/>
        <v>0</v>
      </c>
      <c r="J17361" s="93">
        <f>SUM(J17362:J17363)</f>
        <v>0</v>
      </c>
      <c r="K17361" s="93">
        <f>SUM(K17362:K17363)</f>
        <v>0</v>
      </c>
      <c r="L17361" s="94">
        <f t="shared" si="4016"/>
        <v>0</v>
      </c>
      <c r="M17361" s="95">
        <f>SUM(M17362:M17363)</f>
        <v>0</v>
      </c>
      <c r="N17361" s="95">
        <f>SUM(N17362:N17363)</f>
        <v>0</v>
      </c>
    </row>
    <row r="17362" spans="2:14" hidden="1">
      <c r="B17362" s="36" t="str">
        <f t="shared" si="4015"/>
        <v>b</v>
      </c>
      <c r="F17362" s="343" t="s">
        <v>567</v>
      </c>
      <c r="G17362" s="48" t="s">
        <v>282</v>
      </c>
      <c r="H17362" s="101"/>
      <c r="I17362" s="97">
        <f t="shared" si="4014"/>
        <v>0</v>
      </c>
      <c r="J17362" s="101"/>
      <c r="K17362" s="101"/>
      <c r="L17362" s="97">
        <f t="shared" si="4016"/>
        <v>0</v>
      </c>
      <c r="M17362" s="102"/>
      <c r="N17362" s="102"/>
    </row>
    <row r="17363" spans="2:14" hidden="1">
      <c r="B17363" s="36" t="str">
        <f t="shared" si="4015"/>
        <v>b</v>
      </c>
      <c r="F17363" s="343" t="s">
        <v>653</v>
      </c>
      <c r="G17363" s="48" t="s">
        <v>283</v>
      </c>
      <c r="H17363" s="101"/>
      <c r="I17363" s="97">
        <f t="shared" si="4014"/>
        <v>0</v>
      </c>
      <c r="J17363" s="101"/>
      <c r="K17363" s="101"/>
      <c r="L17363" s="97">
        <f t="shared" si="4016"/>
        <v>0</v>
      </c>
      <c r="M17363" s="102"/>
      <c r="N17363" s="102"/>
    </row>
    <row r="17364" spans="2:14" ht="30" hidden="1">
      <c r="B17364" s="36" t="str">
        <f t="shared" si="4015"/>
        <v>b</v>
      </c>
      <c r="F17364" s="342" t="s">
        <v>654</v>
      </c>
      <c r="G17364" s="47" t="s">
        <v>207</v>
      </c>
      <c r="H17364" s="93">
        <f>SUM(H17365:H17366)</f>
        <v>0</v>
      </c>
      <c r="I17364" s="94">
        <f t="shared" si="4014"/>
        <v>0</v>
      </c>
      <c r="J17364" s="93">
        <f>SUM(J17365:J17366)</f>
        <v>0</v>
      </c>
      <c r="K17364" s="93">
        <f>SUM(K17365:K17366)</f>
        <v>0</v>
      </c>
      <c r="L17364" s="94">
        <f t="shared" si="4016"/>
        <v>0</v>
      </c>
      <c r="M17364" s="95">
        <f>SUM(M17365:M17366)</f>
        <v>0</v>
      </c>
      <c r="N17364" s="95">
        <f>SUM(N17365:N17366)</f>
        <v>0</v>
      </c>
    </row>
    <row r="17365" spans="2:14" hidden="1">
      <c r="B17365" s="36" t="str">
        <f t="shared" si="4015"/>
        <v>b</v>
      </c>
      <c r="F17365" s="343" t="s">
        <v>655</v>
      </c>
      <c r="G17365" s="48" t="s">
        <v>282</v>
      </c>
      <c r="H17365" s="101"/>
      <c r="I17365" s="97">
        <f t="shared" si="4014"/>
        <v>0</v>
      </c>
      <c r="J17365" s="101"/>
      <c r="K17365" s="101"/>
      <c r="L17365" s="97">
        <f t="shared" si="4016"/>
        <v>0</v>
      </c>
      <c r="M17365" s="102"/>
      <c r="N17365" s="102"/>
    </row>
    <row r="17366" spans="2:14" hidden="1">
      <c r="B17366" s="36" t="str">
        <f t="shared" si="4015"/>
        <v>b</v>
      </c>
      <c r="F17366" s="343" t="s">
        <v>656</v>
      </c>
      <c r="G17366" s="48" t="s">
        <v>283</v>
      </c>
      <c r="H17366" s="101"/>
      <c r="I17366" s="97">
        <f t="shared" si="4014"/>
        <v>0</v>
      </c>
      <c r="J17366" s="101"/>
      <c r="K17366" s="101"/>
      <c r="L17366" s="97">
        <f t="shared" si="4016"/>
        <v>0</v>
      </c>
      <c r="M17366" s="102"/>
      <c r="N17366" s="102"/>
    </row>
    <row r="17367" spans="2:14" hidden="1">
      <c r="B17367" s="36" t="str">
        <f t="shared" si="4015"/>
        <v>b</v>
      </c>
      <c r="F17367" s="342" t="s">
        <v>568</v>
      </c>
      <c r="G17367" s="57" t="s">
        <v>205</v>
      </c>
      <c r="H17367" s="89">
        <f>H17368+H17369</f>
        <v>0</v>
      </c>
      <c r="I17367" s="90">
        <f t="shared" si="4014"/>
        <v>0</v>
      </c>
      <c r="J17367" s="89">
        <f>J17368+J17369</f>
        <v>0</v>
      </c>
      <c r="K17367" s="89">
        <f>K17368+K17369</f>
        <v>0</v>
      </c>
      <c r="L17367" s="90">
        <f t="shared" si="4016"/>
        <v>0</v>
      </c>
      <c r="M17367" s="92">
        <f>M17368+M17369</f>
        <v>0</v>
      </c>
      <c r="N17367" s="92">
        <f>N17368+N17369</f>
        <v>0</v>
      </c>
    </row>
    <row r="17368" spans="2:14" ht="30" hidden="1">
      <c r="B17368" s="36" t="str">
        <f t="shared" si="4015"/>
        <v>b</v>
      </c>
      <c r="F17368" s="343" t="s">
        <v>657</v>
      </c>
      <c r="G17368" s="47" t="s">
        <v>285</v>
      </c>
      <c r="H17368" s="103"/>
      <c r="I17368" s="94">
        <f t="shared" si="4014"/>
        <v>0</v>
      </c>
      <c r="J17368" s="103"/>
      <c r="K17368" s="103"/>
      <c r="L17368" s="94">
        <f t="shared" si="4016"/>
        <v>0</v>
      </c>
      <c r="M17368" s="104"/>
      <c r="N17368" s="104"/>
    </row>
    <row r="17369" spans="2:14" hidden="1">
      <c r="B17369" s="36" t="str">
        <f t="shared" si="4015"/>
        <v>b</v>
      </c>
      <c r="F17369" s="342" t="s">
        <v>570</v>
      </c>
      <c r="G17369" s="47" t="s">
        <v>286</v>
      </c>
      <c r="H17369" s="93">
        <f>H17370+H17389</f>
        <v>0</v>
      </c>
      <c r="I17369" s="94">
        <f t="shared" si="4014"/>
        <v>0</v>
      </c>
      <c r="J17369" s="93">
        <f>J17370+J17389</f>
        <v>0</v>
      </c>
      <c r="K17369" s="93">
        <f>K17370+K17389</f>
        <v>0</v>
      </c>
      <c r="L17369" s="94">
        <f t="shared" si="4016"/>
        <v>0</v>
      </c>
      <c r="M17369" s="95">
        <f>M17370+M17389</f>
        <v>0</v>
      </c>
      <c r="N17369" s="95">
        <f>N17370+N17389</f>
        <v>0</v>
      </c>
    </row>
    <row r="17370" spans="2:14" hidden="1">
      <c r="B17370" s="36" t="str">
        <f t="shared" si="4015"/>
        <v>b</v>
      </c>
      <c r="F17370" s="342" t="s">
        <v>569</v>
      </c>
      <c r="G17370" s="48" t="s">
        <v>287</v>
      </c>
      <c r="H17370" s="113">
        <f>SUM(H17371:H17388)</f>
        <v>0</v>
      </c>
      <c r="I17370" s="97">
        <f t="shared" si="4014"/>
        <v>0</v>
      </c>
      <c r="J17370" s="113">
        <f>SUM(J17371:J17388)</f>
        <v>0</v>
      </c>
      <c r="K17370" s="113">
        <f>SUM(K17371:K17388)</f>
        <v>0</v>
      </c>
      <c r="L17370" s="97">
        <f t="shared" si="4016"/>
        <v>0</v>
      </c>
      <c r="M17370" s="114">
        <f>SUM(M17371:M17388)</f>
        <v>0</v>
      </c>
      <c r="N17370" s="114">
        <f>SUM(N17371:N17388)</f>
        <v>0</v>
      </c>
    </row>
    <row r="17371" spans="2:14" ht="60" hidden="1">
      <c r="B17371" s="36" t="str">
        <f t="shared" si="4015"/>
        <v>b</v>
      </c>
      <c r="F17371" s="343" t="s">
        <v>658</v>
      </c>
      <c r="G17371" s="45" t="s">
        <v>215</v>
      </c>
      <c r="H17371" s="99"/>
      <c r="I17371" s="105">
        <f t="shared" si="4014"/>
        <v>0</v>
      </c>
      <c r="J17371" s="99"/>
      <c r="K17371" s="99"/>
      <c r="L17371" s="105">
        <f t="shared" si="4016"/>
        <v>0</v>
      </c>
      <c r="M17371" s="100"/>
      <c r="N17371" s="100"/>
    </row>
    <row r="17372" spans="2:14" hidden="1">
      <c r="B17372" s="36" t="str">
        <f t="shared" si="4015"/>
        <v>b</v>
      </c>
      <c r="F17372" s="343" t="s">
        <v>659</v>
      </c>
      <c r="G17372" s="45" t="s">
        <v>288</v>
      </c>
      <c r="H17372" s="99"/>
      <c r="I17372" s="105">
        <f t="shared" si="4014"/>
        <v>0</v>
      </c>
      <c r="J17372" s="99"/>
      <c r="K17372" s="99"/>
      <c r="L17372" s="105">
        <f t="shared" si="4016"/>
        <v>0</v>
      </c>
      <c r="M17372" s="100"/>
      <c r="N17372" s="100"/>
    </row>
    <row r="17373" spans="2:14" hidden="1">
      <c r="B17373" s="36" t="str">
        <f t="shared" si="4015"/>
        <v>b</v>
      </c>
      <c r="F17373" s="343" t="s">
        <v>660</v>
      </c>
      <c r="G17373" s="45" t="s">
        <v>289</v>
      </c>
      <c r="H17373" s="99"/>
      <c r="I17373" s="105">
        <f t="shared" si="4014"/>
        <v>0</v>
      </c>
      <c r="J17373" s="99"/>
      <c r="K17373" s="99"/>
      <c r="L17373" s="105">
        <f t="shared" si="4016"/>
        <v>0</v>
      </c>
      <c r="M17373" s="100"/>
      <c r="N17373" s="100"/>
    </row>
    <row r="17374" spans="2:14" ht="30" hidden="1">
      <c r="B17374" s="36" t="str">
        <f t="shared" si="4015"/>
        <v>b</v>
      </c>
      <c r="F17374" s="343" t="s">
        <v>661</v>
      </c>
      <c r="G17374" s="45" t="s">
        <v>216</v>
      </c>
      <c r="H17374" s="99"/>
      <c r="I17374" s="105">
        <f t="shared" si="4014"/>
        <v>0</v>
      </c>
      <c r="J17374" s="99"/>
      <c r="K17374" s="99"/>
      <c r="L17374" s="105">
        <f t="shared" si="4016"/>
        <v>0</v>
      </c>
      <c r="M17374" s="100"/>
      <c r="N17374" s="100"/>
    </row>
    <row r="17375" spans="2:14" hidden="1">
      <c r="B17375" s="36" t="str">
        <f t="shared" si="4015"/>
        <v>b</v>
      </c>
      <c r="F17375" s="343" t="s">
        <v>662</v>
      </c>
      <c r="G17375" s="45" t="s">
        <v>217</v>
      </c>
      <c r="H17375" s="99"/>
      <c r="I17375" s="105">
        <f t="shared" si="4014"/>
        <v>0</v>
      </c>
      <c r="J17375" s="99"/>
      <c r="K17375" s="99"/>
      <c r="L17375" s="105">
        <f t="shared" si="4016"/>
        <v>0</v>
      </c>
      <c r="M17375" s="100"/>
      <c r="N17375" s="100"/>
    </row>
    <row r="17376" spans="2:14" hidden="1">
      <c r="B17376" s="36" t="str">
        <f t="shared" si="4015"/>
        <v>b</v>
      </c>
      <c r="F17376" s="343" t="s">
        <v>571</v>
      </c>
      <c r="G17376" s="45" t="s">
        <v>290</v>
      </c>
      <c r="H17376" s="99"/>
      <c r="I17376" s="105">
        <f t="shared" si="4014"/>
        <v>0</v>
      </c>
      <c r="J17376" s="99"/>
      <c r="K17376" s="99"/>
      <c r="L17376" s="105">
        <f t="shared" si="4016"/>
        <v>0</v>
      </c>
      <c r="M17376" s="100"/>
      <c r="N17376" s="100"/>
    </row>
    <row r="17377" spans="2:14" hidden="1">
      <c r="B17377" s="36" t="str">
        <f t="shared" si="4015"/>
        <v>b</v>
      </c>
      <c r="F17377" s="343" t="s">
        <v>663</v>
      </c>
      <c r="G17377" s="45" t="s">
        <v>291</v>
      </c>
      <c r="H17377" s="99"/>
      <c r="I17377" s="105">
        <f t="shared" si="4014"/>
        <v>0</v>
      </c>
      <c r="J17377" s="99"/>
      <c r="K17377" s="99"/>
      <c r="L17377" s="105">
        <f t="shared" si="4016"/>
        <v>0</v>
      </c>
      <c r="M17377" s="100"/>
      <c r="N17377" s="100"/>
    </row>
    <row r="17378" spans="2:14" hidden="1">
      <c r="B17378" s="36" t="str">
        <f t="shared" si="4015"/>
        <v>b</v>
      </c>
      <c r="F17378" s="343" t="s">
        <v>664</v>
      </c>
      <c r="G17378" s="45" t="s">
        <v>218</v>
      </c>
      <c r="H17378" s="99"/>
      <c r="I17378" s="105">
        <f t="shared" si="4014"/>
        <v>0</v>
      </c>
      <c r="J17378" s="99"/>
      <c r="K17378" s="99"/>
      <c r="L17378" s="105">
        <f t="shared" si="4016"/>
        <v>0</v>
      </c>
      <c r="M17378" s="100"/>
      <c r="N17378" s="100"/>
    </row>
    <row r="17379" spans="2:14" ht="30" hidden="1">
      <c r="B17379" s="36" t="str">
        <f t="shared" si="4015"/>
        <v>b</v>
      </c>
      <c r="F17379" s="343" t="s">
        <v>665</v>
      </c>
      <c r="G17379" s="45" t="s">
        <v>219</v>
      </c>
      <c r="H17379" s="99"/>
      <c r="I17379" s="105">
        <f t="shared" ref="I17379:I17442" si="4017">J17379+K17379</f>
        <v>0</v>
      </c>
      <c r="J17379" s="99"/>
      <c r="K17379" s="99"/>
      <c r="L17379" s="105">
        <f t="shared" si="4016"/>
        <v>0</v>
      </c>
      <c r="M17379" s="100"/>
      <c r="N17379" s="100"/>
    </row>
    <row r="17380" spans="2:14" ht="30" hidden="1">
      <c r="B17380" s="36" t="str">
        <f t="shared" si="4015"/>
        <v>b</v>
      </c>
      <c r="F17380" s="343" t="s">
        <v>666</v>
      </c>
      <c r="G17380" s="45" t="s">
        <v>220</v>
      </c>
      <c r="H17380" s="99"/>
      <c r="I17380" s="105">
        <f t="shared" si="4017"/>
        <v>0</v>
      </c>
      <c r="J17380" s="99"/>
      <c r="K17380" s="99"/>
      <c r="L17380" s="105">
        <f t="shared" si="4016"/>
        <v>0</v>
      </c>
      <c r="M17380" s="100"/>
      <c r="N17380" s="100"/>
    </row>
    <row r="17381" spans="2:14" ht="30" hidden="1">
      <c r="B17381" s="36" t="str">
        <f t="shared" si="4015"/>
        <v>b</v>
      </c>
      <c r="F17381" s="343" t="s">
        <v>667</v>
      </c>
      <c r="G17381" s="45" t="s">
        <v>221</v>
      </c>
      <c r="H17381" s="99"/>
      <c r="I17381" s="105">
        <f t="shared" si="4017"/>
        <v>0</v>
      </c>
      <c r="J17381" s="99"/>
      <c r="K17381" s="99"/>
      <c r="L17381" s="105">
        <f t="shared" si="4016"/>
        <v>0</v>
      </c>
      <c r="M17381" s="100"/>
      <c r="N17381" s="100"/>
    </row>
    <row r="17382" spans="2:14" ht="30" hidden="1">
      <c r="B17382" s="36" t="str">
        <f t="shared" si="4015"/>
        <v>b</v>
      </c>
      <c r="F17382" s="343" t="s">
        <v>668</v>
      </c>
      <c r="G17382" s="45" t="s">
        <v>222</v>
      </c>
      <c r="H17382" s="99"/>
      <c r="I17382" s="105">
        <f t="shared" si="4017"/>
        <v>0</v>
      </c>
      <c r="J17382" s="99"/>
      <c r="K17382" s="99"/>
      <c r="L17382" s="105">
        <f t="shared" si="4016"/>
        <v>0</v>
      </c>
      <c r="M17382" s="100"/>
      <c r="N17382" s="100"/>
    </row>
    <row r="17383" spans="2:14" ht="30" hidden="1">
      <c r="B17383" s="36" t="str">
        <f t="shared" si="4015"/>
        <v>b</v>
      </c>
      <c r="F17383" s="343" t="s">
        <v>669</v>
      </c>
      <c r="G17383" s="45" t="s">
        <v>223</v>
      </c>
      <c r="H17383" s="99"/>
      <c r="I17383" s="105">
        <f t="shared" si="4017"/>
        <v>0</v>
      </c>
      <c r="J17383" s="99"/>
      <c r="K17383" s="99"/>
      <c r="L17383" s="105">
        <f t="shared" si="4016"/>
        <v>0</v>
      </c>
      <c r="M17383" s="100"/>
      <c r="N17383" s="100"/>
    </row>
    <row r="17384" spans="2:14" ht="30" hidden="1">
      <c r="B17384" s="36" t="str">
        <f t="shared" ref="B17384:B17447" si="4018">IF(H17384+I17384+L17384&gt;0,"a","b")</f>
        <v>b</v>
      </c>
      <c r="F17384" s="343" t="s">
        <v>670</v>
      </c>
      <c r="G17384" s="45" t="s">
        <v>224</v>
      </c>
      <c r="H17384" s="99"/>
      <c r="I17384" s="105">
        <f t="shared" si="4017"/>
        <v>0</v>
      </c>
      <c r="J17384" s="99"/>
      <c r="K17384" s="99"/>
      <c r="L17384" s="105">
        <f t="shared" ref="L17384:L17447" si="4019">M17384+N17384</f>
        <v>0</v>
      </c>
      <c r="M17384" s="100"/>
      <c r="N17384" s="100"/>
    </row>
    <row r="17385" spans="2:14" ht="45" hidden="1">
      <c r="B17385" s="36" t="str">
        <f t="shared" si="4018"/>
        <v>b</v>
      </c>
      <c r="F17385" s="343" t="s">
        <v>671</v>
      </c>
      <c r="G17385" s="45" t="s">
        <v>225</v>
      </c>
      <c r="H17385" s="99"/>
      <c r="I17385" s="105">
        <f t="shared" si="4017"/>
        <v>0</v>
      </c>
      <c r="J17385" s="99"/>
      <c r="K17385" s="99"/>
      <c r="L17385" s="105">
        <f t="shared" si="4019"/>
        <v>0</v>
      </c>
      <c r="M17385" s="100"/>
      <c r="N17385" s="100"/>
    </row>
    <row r="17386" spans="2:14" hidden="1">
      <c r="B17386" s="36" t="str">
        <f t="shared" si="4018"/>
        <v>b</v>
      </c>
      <c r="F17386" s="343" t="s">
        <v>672</v>
      </c>
      <c r="G17386" s="45" t="s">
        <v>226</v>
      </c>
      <c r="H17386" s="99"/>
      <c r="I17386" s="105">
        <f t="shared" si="4017"/>
        <v>0</v>
      </c>
      <c r="J17386" s="99"/>
      <c r="K17386" s="99"/>
      <c r="L17386" s="105">
        <f t="shared" si="4019"/>
        <v>0</v>
      </c>
      <c r="M17386" s="100"/>
      <c r="N17386" s="100"/>
    </row>
    <row r="17387" spans="2:14" hidden="1">
      <c r="B17387" s="36" t="str">
        <f t="shared" si="4018"/>
        <v>b</v>
      </c>
      <c r="F17387" s="343" t="s">
        <v>673</v>
      </c>
      <c r="G17387" s="45" t="s">
        <v>227</v>
      </c>
      <c r="H17387" s="99"/>
      <c r="I17387" s="105">
        <f t="shared" si="4017"/>
        <v>0</v>
      </c>
      <c r="J17387" s="99"/>
      <c r="K17387" s="99"/>
      <c r="L17387" s="105">
        <f t="shared" si="4019"/>
        <v>0</v>
      </c>
      <c r="M17387" s="100"/>
      <c r="N17387" s="100"/>
    </row>
    <row r="17388" spans="2:14" ht="30" hidden="1">
      <c r="B17388" s="36" t="str">
        <f t="shared" si="4018"/>
        <v>b</v>
      </c>
      <c r="F17388" s="343" t="s">
        <v>572</v>
      </c>
      <c r="G17388" s="45" t="s">
        <v>228</v>
      </c>
      <c r="H17388" s="99"/>
      <c r="I17388" s="105">
        <f t="shared" si="4017"/>
        <v>0</v>
      </c>
      <c r="J17388" s="99"/>
      <c r="K17388" s="99"/>
      <c r="L17388" s="105">
        <f t="shared" si="4019"/>
        <v>0</v>
      </c>
      <c r="M17388" s="100"/>
      <c r="N17388" s="100"/>
    </row>
    <row r="17389" spans="2:14" hidden="1">
      <c r="B17389" s="36" t="str">
        <f t="shared" si="4018"/>
        <v>b</v>
      </c>
      <c r="F17389" s="343" t="s">
        <v>573</v>
      </c>
      <c r="G17389" s="48" t="s">
        <v>193</v>
      </c>
      <c r="H17389" s="101"/>
      <c r="I17389" s="97">
        <f t="shared" si="4017"/>
        <v>0</v>
      </c>
      <c r="J17389" s="101"/>
      <c r="K17389" s="101"/>
      <c r="L17389" s="97">
        <f t="shared" si="4019"/>
        <v>0</v>
      </c>
      <c r="M17389" s="102"/>
      <c r="N17389" s="102"/>
    </row>
    <row r="17390" spans="2:14" hidden="1">
      <c r="B17390" s="36" t="str">
        <f t="shared" si="4018"/>
        <v>b</v>
      </c>
      <c r="F17390" s="342" t="s">
        <v>574</v>
      </c>
      <c r="G17390" s="59" t="s">
        <v>292</v>
      </c>
      <c r="H17390" s="86">
        <f>H17391+H17438+H17446+H17445</f>
        <v>0</v>
      </c>
      <c r="I17390" s="87">
        <f t="shared" si="4017"/>
        <v>0</v>
      </c>
      <c r="J17390" s="86">
        <f>J17391+J17438+J17446+J17445</f>
        <v>0</v>
      </c>
      <c r="K17390" s="86">
        <f>K17391+K17438+K17446+K17445</f>
        <v>0</v>
      </c>
      <c r="L17390" s="87">
        <f t="shared" si="4019"/>
        <v>0</v>
      </c>
      <c r="M17390" s="88">
        <f>M17391+M17438+M17446+M17445</f>
        <v>0</v>
      </c>
      <c r="N17390" s="88">
        <f>N17391+N17438+N17446+N17445</f>
        <v>0</v>
      </c>
    </row>
    <row r="17391" spans="2:14" hidden="1">
      <c r="B17391" s="36" t="str">
        <f t="shared" si="4018"/>
        <v>b</v>
      </c>
      <c r="F17391" s="342" t="s">
        <v>575</v>
      </c>
      <c r="G17391" s="51" t="s">
        <v>293</v>
      </c>
      <c r="H17391" s="89">
        <f>H17392+H17404+H17433</f>
        <v>0</v>
      </c>
      <c r="I17391" s="90">
        <f t="shared" si="4017"/>
        <v>0</v>
      </c>
      <c r="J17391" s="89">
        <f>J17392+J17404+J17433</f>
        <v>0</v>
      </c>
      <c r="K17391" s="89">
        <f>K17392+K17404+K17433</f>
        <v>0</v>
      </c>
      <c r="L17391" s="90">
        <f t="shared" si="4019"/>
        <v>0</v>
      </c>
      <c r="M17391" s="89">
        <f>M17392+M17404+M17433</f>
        <v>0</v>
      </c>
      <c r="N17391" s="89">
        <f>N17392+N17404+N17433</f>
        <v>0</v>
      </c>
    </row>
    <row r="17392" spans="2:14" hidden="1">
      <c r="B17392" s="36" t="str">
        <f t="shared" si="4018"/>
        <v>b</v>
      </c>
      <c r="F17392" s="342" t="s">
        <v>576</v>
      </c>
      <c r="G17392" s="47" t="s">
        <v>294</v>
      </c>
      <c r="H17392" s="93">
        <f>H17393+H17394+H17395+H17396+H17397+H17398+H17399+H17400+H17401+H17402+H17403</f>
        <v>0</v>
      </c>
      <c r="I17392" s="94">
        <f t="shared" si="4017"/>
        <v>0</v>
      </c>
      <c r="J17392" s="93">
        <f>J17393+J17394+J17395+J17396+J17397+J17398+J17399+J17400+J17401+J17402+J17403</f>
        <v>0</v>
      </c>
      <c r="K17392" s="93">
        <f>K17393+K17394+K17395+K17396+K17397+K17398+K17399+K17400+K17401+K17402+K17403</f>
        <v>0</v>
      </c>
      <c r="L17392" s="94">
        <f t="shared" si="4019"/>
        <v>0</v>
      </c>
      <c r="M17392" s="93">
        <f>M17393+M17394+M17395+M17396+M17397+M17398+M17399+M17400+M17401+M17402+M17403</f>
        <v>0</v>
      </c>
      <c r="N17392" s="93">
        <f>N17393+N17394+N17395+N17396+N17397+N17398+N17399+N17400+N17401+N17402+N17403</f>
        <v>0</v>
      </c>
    </row>
    <row r="17393" spans="2:14" hidden="1">
      <c r="B17393" s="36" t="str">
        <f t="shared" si="4018"/>
        <v>b</v>
      </c>
      <c r="F17393" s="343" t="s">
        <v>577</v>
      </c>
      <c r="G17393" s="48" t="s">
        <v>295</v>
      </c>
      <c r="H17393" s="101"/>
      <c r="I17393" s="97">
        <f t="shared" si="4017"/>
        <v>0</v>
      </c>
      <c r="J17393" s="101"/>
      <c r="K17393" s="101"/>
      <c r="L17393" s="97">
        <f t="shared" si="4019"/>
        <v>0</v>
      </c>
      <c r="M17393" s="102"/>
      <c r="N17393" s="102"/>
    </row>
    <row r="17394" spans="2:14" hidden="1">
      <c r="B17394" s="36" t="str">
        <f t="shared" si="4018"/>
        <v>b</v>
      </c>
      <c r="F17394" s="343" t="s">
        <v>578</v>
      </c>
      <c r="G17394" s="48" t="s">
        <v>296</v>
      </c>
      <c r="H17394" s="101"/>
      <c r="I17394" s="97">
        <f t="shared" si="4017"/>
        <v>0</v>
      </c>
      <c r="J17394" s="101"/>
      <c r="K17394" s="101"/>
      <c r="L17394" s="97">
        <f t="shared" si="4019"/>
        <v>0</v>
      </c>
      <c r="M17394" s="102"/>
      <c r="N17394" s="102"/>
    </row>
    <row r="17395" spans="2:14" hidden="1">
      <c r="B17395" s="36" t="str">
        <f t="shared" si="4018"/>
        <v>b</v>
      </c>
      <c r="F17395" s="343" t="s">
        <v>674</v>
      </c>
      <c r="G17395" s="52" t="s">
        <v>297</v>
      </c>
      <c r="H17395" s="101"/>
      <c r="I17395" s="97">
        <f t="shared" si="4017"/>
        <v>0</v>
      </c>
      <c r="J17395" s="101"/>
      <c r="K17395" s="101"/>
      <c r="L17395" s="97">
        <f t="shared" si="4019"/>
        <v>0</v>
      </c>
      <c r="M17395" s="102"/>
      <c r="N17395" s="102"/>
    </row>
    <row r="17396" spans="2:14" hidden="1">
      <c r="B17396" s="36" t="str">
        <f t="shared" si="4018"/>
        <v>b</v>
      </c>
      <c r="F17396" s="343" t="s">
        <v>579</v>
      </c>
      <c r="G17396" s="48" t="s">
        <v>298</v>
      </c>
      <c r="H17396" s="101"/>
      <c r="I17396" s="97">
        <f t="shared" si="4017"/>
        <v>0</v>
      </c>
      <c r="J17396" s="101"/>
      <c r="K17396" s="101"/>
      <c r="L17396" s="97">
        <f t="shared" si="4019"/>
        <v>0</v>
      </c>
      <c r="M17396" s="102"/>
      <c r="N17396" s="102"/>
    </row>
    <row r="17397" spans="2:14" hidden="1">
      <c r="B17397" s="36" t="str">
        <f t="shared" si="4018"/>
        <v>b</v>
      </c>
      <c r="F17397" s="343" t="s">
        <v>580</v>
      </c>
      <c r="G17397" s="48" t="s">
        <v>299</v>
      </c>
      <c r="H17397" s="101"/>
      <c r="I17397" s="97">
        <f t="shared" si="4017"/>
        <v>0</v>
      </c>
      <c r="J17397" s="101"/>
      <c r="K17397" s="101"/>
      <c r="L17397" s="97">
        <f t="shared" si="4019"/>
        <v>0</v>
      </c>
      <c r="M17397" s="102"/>
      <c r="N17397" s="102"/>
    </row>
    <row r="17398" spans="2:14" hidden="1">
      <c r="B17398" s="36" t="str">
        <f t="shared" si="4018"/>
        <v>b</v>
      </c>
      <c r="F17398" s="343" t="s">
        <v>581</v>
      </c>
      <c r="G17398" s="48" t="s">
        <v>300</v>
      </c>
      <c r="H17398" s="101"/>
      <c r="I17398" s="97">
        <f t="shared" si="4017"/>
        <v>0</v>
      </c>
      <c r="J17398" s="101"/>
      <c r="K17398" s="101"/>
      <c r="L17398" s="97">
        <f t="shared" si="4019"/>
        <v>0</v>
      </c>
      <c r="M17398" s="102"/>
      <c r="N17398" s="102"/>
    </row>
    <row r="17399" spans="2:14" hidden="1">
      <c r="B17399" s="36" t="str">
        <f t="shared" si="4018"/>
        <v>b</v>
      </c>
      <c r="F17399" s="343" t="s">
        <v>675</v>
      </c>
      <c r="G17399" s="48" t="s">
        <v>301</v>
      </c>
      <c r="H17399" s="101"/>
      <c r="I17399" s="97">
        <f t="shared" si="4017"/>
        <v>0</v>
      </c>
      <c r="J17399" s="101"/>
      <c r="K17399" s="101"/>
      <c r="L17399" s="97">
        <f t="shared" si="4019"/>
        <v>0</v>
      </c>
      <c r="M17399" s="102"/>
      <c r="N17399" s="102"/>
    </row>
    <row r="17400" spans="2:14" ht="30" hidden="1">
      <c r="B17400" s="36" t="str">
        <f t="shared" si="4018"/>
        <v>b</v>
      </c>
      <c r="F17400" s="343" t="s">
        <v>582</v>
      </c>
      <c r="G17400" s="48" t="s">
        <v>302</v>
      </c>
      <c r="H17400" s="101"/>
      <c r="I17400" s="97">
        <f t="shared" si="4017"/>
        <v>0</v>
      </c>
      <c r="J17400" s="101"/>
      <c r="K17400" s="101"/>
      <c r="L17400" s="97">
        <f t="shared" si="4019"/>
        <v>0</v>
      </c>
      <c r="M17400" s="102"/>
      <c r="N17400" s="102"/>
    </row>
    <row r="17401" spans="2:14" hidden="1">
      <c r="B17401" s="36" t="str">
        <f t="shared" si="4018"/>
        <v>b</v>
      </c>
      <c r="F17401" s="343" t="s">
        <v>676</v>
      </c>
      <c r="G17401" s="48" t="s">
        <v>303</v>
      </c>
      <c r="H17401" s="101"/>
      <c r="I17401" s="97">
        <f t="shared" si="4017"/>
        <v>0</v>
      </c>
      <c r="J17401" s="101"/>
      <c r="K17401" s="101"/>
      <c r="L17401" s="97">
        <f t="shared" si="4019"/>
        <v>0</v>
      </c>
      <c r="M17401" s="102"/>
      <c r="N17401" s="102"/>
    </row>
    <row r="17402" spans="2:14" hidden="1">
      <c r="B17402" s="36" t="str">
        <f t="shared" si="4018"/>
        <v>b</v>
      </c>
      <c r="F17402" s="343" t="s">
        <v>677</v>
      </c>
      <c r="G17402" s="48" t="s">
        <v>304</v>
      </c>
      <c r="H17402" s="101"/>
      <c r="I17402" s="97">
        <f t="shared" si="4017"/>
        <v>0</v>
      </c>
      <c r="J17402" s="101"/>
      <c r="K17402" s="101"/>
      <c r="L17402" s="97">
        <f t="shared" si="4019"/>
        <v>0</v>
      </c>
      <c r="M17402" s="102"/>
      <c r="N17402" s="102"/>
    </row>
    <row r="17403" spans="2:14" hidden="1">
      <c r="B17403" s="36" t="str">
        <f t="shared" si="4018"/>
        <v>b</v>
      </c>
      <c r="F17403" s="343" t="s">
        <v>583</v>
      </c>
      <c r="G17403" s="48" t="s">
        <v>305</v>
      </c>
      <c r="H17403" s="101"/>
      <c r="I17403" s="97">
        <f t="shared" si="4017"/>
        <v>0</v>
      </c>
      <c r="J17403" s="101"/>
      <c r="K17403" s="101"/>
      <c r="L17403" s="97">
        <f t="shared" si="4019"/>
        <v>0</v>
      </c>
      <c r="M17403" s="102"/>
      <c r="N17403" s="102"/>
    </row>
    <row r="17404" spans="2:14" hidden="1">
      <c r="B17404" s="36" t="str">
        <f t="shared" si="4018"/>
        <v>b</v>
      </c>
      <c r="F17404" s="342" t="s">
        <v>584</v>
      </c>
      <c r="G17404" s="47" t="s">
        <v>306</v>
      </c>
      <c r="H17404" s="93">
        <f>H17405+H17412</f>
        <v>0</v>
      </c>
      <c r="I17404" s="94">
        <f t="shared" si="4017"/>
        <v>0</v>
      </c>
      <c r="J17404" s="93">
        <f>J17405+J17412</f>
        <v>0</v>
      </c>
      <c r="K17404" s="93">
        <f>K17405+K17412</f>
        <v>0</v>
      </c>
      <c r="L17404" s="94">
        <f t="shared" si="4019"/>
        <v>0</v>
      </c>
      <c r="M17404" s="93">
        <f>M17405+M17412</f>
        <v>0</v>
      </c>
      <c r="N17404" s="93">
        <f>N17405+N17412</f>
        <v>0</v>
      </c>
    </row>
    <row r="17405" spans="2:14" hidden="1">
      <c r="B17405" s="36" t="str">
        <f t="shared" si="4018"/>
        <v>b</v>
      </c>
      <c r="F17405" s="342" t="s">
        <v>585</v>
      </c>
      <c r="G17405" s="48" t="s">
        <v>307</v>
      </c>
      <c r="H17405" s="96">
        <f>SUM(H17406:H17411)</f>
        <v>0</v>
      </c>
      <c r="I17405" s="97">
        <f t="shared" si="4017"/>
        <v>0</v>
      </c>
      <c r="J17405" s="96">
        <f>SUM(J17406:J17411)</f>
        <v>0</v>
      </c>
      <c r="K17405" s="96">
        <f>SUM(K17406:K17411)</f>
        <v>0</v>
      </c>
      <c r="L17405" s="97">
        <f t="shared" si="4019"/>
        <v>0</v>
      </c>
      <c r="M17405" s="96">
        <f>SUM(M17406:M17411)</f>
        <v>0</v>
      </c>
      <c r="N17405" s="96">
        <f>SUM(N17406:N17411)</f>
        <v>0</v>
      </c>
    </row>
    <row r="17406" spans="2:14" hidden="1">
      <c r="B17406" s="36" t="str">
        <f t="shared" si="4018"/>
        <v>b</v>
      </c>
      <c r="F17406" s="343" t="s">
        <v>586</v>
      </c>
      <c r="G17406" s="53" t="s">
        <v>308</v>
      </c>
      <c r="H17406" s="99"/>
      <c r="I17406" s="105">
        <f t="shared" si="4017"/>
        <v>0</v>
      </c>
      <c r="J17406" s="99"/>
      <c r="K17406" s="99"/>
      <c r="L17406" s="105">
        <f t="shared" si="4019"/>
        <v>0</v>
      </c>
      <c r="M17406" s="100"/>
      <c r="N17406" s="100"/>
    </row>
    <row r="17407" spans="2:14" hidden="1">
      <c r="B17407" s="36" t="str">
        <f t="shared" si="4018"/>
        <v>b</v>
      </c>
      <c r="F17407" s="343" t="s">
        <v>678</v>
      </c>
      <c r="G17407" s="53" t="s">
        <v>309</v>
      </c>
      <c r="H17407" s="99"/>
      <c r="I17407" s="105">
        <f t="shared" si="4017"/>
        <v>0</v>
      </c>
      <c r="J17407" s="99"/>
      <c r="K17407" s="99"/>
      <c r="L17407" s="105">
        <f t="shared" si="4019"/>
        <v>0</v>
      </c>
      <c r="M17407" s="100"/>
      <c r="N17407" s="100"/>
    </row>
    <row r="17408" spans="2:14" hidden="1">
      <c r="B17408" s="36" t="str">
        <f t="shared" si="4018"/>
        <v>b</v>
      </c>
      <c r="F17408" s="343" t="s">
        <v>679</v>
      </c>
      <c r="G17408" s="53" t="s">
        <v>310</v>
      </c>
      <c r="H17408" s="99"/>
      <c r="I17408" s="105">
        <f t="shared" si="4017"/>
        <v>0</v>
      </c>
      <c r="J17408" s="99"/>
      <c r="K17408" s="99"/>
      <c r="L17408" s="105">
        <f t="shared" si="4019"/>
        <v>0</v>
      </c>
      <c r="M17408" s="100"/>
      <c r="N17408" s="100"/>
    </row>
    <row r="17409" spans="2:14" ht="30" hidden="1">
      <c r="B17409" s="36" t="str">
        <f t="shared" si="4018"/>
        <v>b</v>
      </c>
      <c r="F17409" s="343" t="s">
        <v>680</v>
      </c>
      <c r="G17409" s="53" t="s">
        <v>311</v>
      </c>
      <c r="H17409" s="99"/>
      <c r="I17409" s="105">
        <f t="shared" si="4017"/>
        <v>0</v>
      </c>
      <c r="J17409" s="99"/>
      <c r="K17409" s="99"/>
      <c r="L17409" s="105">
        <f t="shared" si="4019"/>
        <v>0</v>
      </c>
      <c r="M17409" s="100"/>
      <c r="N17409" s="100"/>
    </row>
    <row r="17410" spans="2:14" ht="30" hidden="1">
      <c r="B17410" s="36" t="str">
        <f t="shared" si="4018"/>
        <v>b</v>
      </c>
      <c r="F17410" s="343" t="s">
        <v>681</v>
      </c>
      <c r="G17410" s="53" t="s">
        <v>312</v>
      </c>
      <c r="H17410" s="99"/>
      <c r="I17410" s="105">
        <f t="shared" si="4017"/>
        <v>0</v>
      </c>
      <c r="J17410" s="99"/>
      <c r="K17410" s="99"/>
      <c r="L17410" s="105">
        <f t="shared" si="4019"/>
        <v>0</v>
      </c>
      <c r="M17410" s="100"/>
      <c r="N17410" s="100"/>
    </row>
    <row r="17411" spans="2:14" hidden="1">
      <c r="B17411" s="36" t="str">
        <f t="shared" si="4018"/>
        <v>b</v>
      </c>
      <c r="F17411" s="343" t="s">
        <v>682</v>
      </c>
      <c r="G17411" s="53" t="s">
        <v>313</v>
      </c>
      <c r="H17411" s="99"/>
      <c r="I17411" s="105">
        <f t="shared" si="4017"/>
        <v>0</v>
      </c>
      <c r="J17411" s="99"/>
      <c r="K17411" s="99"/>
      <c r="L17411" s="105">
        <f t="shared" si="4019"/>
        <v>0</v>
      </c>
      <c r="M17411" s="100"/>
      <c r="N17411" s="100"/>
    </row>
    <row r="17412" spans="2:14" ht="30" hidden="1">
      <c r="B17412" s="36" t="str">
        <f t="shared" si="4018"/>
        <v>b</v>
      </c>
      <c r="F17412" s="342" t="s">
        <v>587</v>
      </c>
      <c r="G17412" s="48" t="s">
        <v>314</v>
      </c>
      <c r="H17412" s="96">
        <f>SUM(H17413:H17432)</f>
        <v>0</v>
      </c>
      <c r="I17412" s="97">
        <f t="shared" si="4017"/>
        <v>0</v>
      </c>
      <c r="J17412" s="96">
        <f>SUM(J17413:J17432)</f>
        <v>0</v>
      </c>
      <c r="K17412" s="96">
        <f>SUM(K17413:K17432)</f>
        <v>0</v>
      </c>
      <c r="L17412" s="97">
        <f t="shared" si="4019"/>
        <v>0</v>
      </c>
      <c r="M17412" s="96">
        <f>SUM(M17413:M17432)</f>
        <v>0</v>
      </c>
      <c r="N17412" s="96">
        <f>SUM(N17413:N17432)</f>
        <v>0</v>
      </c>
    </row>
    <row r="17413" spans="2:14" hidden="1">
      <c r="B17413" s="36" t="str">
        <f t="shared" si="4018"/>
        <v>b</v>
      </c>
      <c r="F17413" s="343" t="s">
        <v>683</v>
      </c>
      <c r="G17413" s="54" t="s">
        <v>315</v>
      </c>
      <c r="H17413" s="116"/>
      <c r="I17413" s="105">
        <f t="shared" si="4017"/>
        <v>0</v>
      </c>
      <c r="J17413" s="116"/>
      <c r="K17413" s="116"/>
      <c r="L17413" s="105">
        <f t="shared" si="4019"/>
        <v>0</v>
      </c>
      <c r="M17413" s="117"/>
      <c r="N17413" s="117"/>
    </row>
    <row r="17414" spans="2:14" hidden="1">
      <c r="B17414" s="36" t="str">
        <f t="shared" si="4018"/>
        <v>b</v>
      </c>
      <c r="F17414" s="343" t="s">
        <v>684</v>
      </c>
      <c r="G17414" s="54" t="s">
        <v>316</v>
      </c>
      <c r="H17414" s="116"/>
      <c r="I17414" s="105">
        <f t="shared" si="4017"/>
        <v>0</v>
      </c>
      <c r="J17414" s="116"/>
      <c r="K17414" s="116"/>
      <c r="L17414" s="105">
        <f t="shared" si="4019"/>
        <v>0</v>
      </c>
      <c r="M17414" s="117"/>
      <c r="N17414" s="117"/>
    </row>
    <row r="17415" spans="2:14" hidden="1">
      <c r="B17415" s="36" t="str">
        <f t="shared" si="4018"/>
        <v>b</v>
      </c>
      <c r="F17415" s="343" t="s">
        <v>588</v>
      </c>
      <c r="G17415" s="54" t="s">
        <v>317</v>
      </c>
      <c r="H17415" s="116"/>
      <c r="I17415" s="105">
        <f t="shared" si="4017"/>
        <v>0</v>
      </c>
      <c r="J17415" s="116"/>
      <c r="K17415" s="116"/>
      <c r="L17415" s="105">
        <f t="shared" si="4019"/>
        <v>0</v>
      </c>
      <c r="M17415" s="117"/>
      <c r="N17415" s="117"/>
    </row>
    <row r="17416" spans="2:14" hidden="1">
      <c r="B17416" s="36" t="str">
        <f t="shared" si="4018"/>
        <v>b</v>
      </c>
      <c r="F17416" s="343" t="s">
        <v>685</v>
      </c>
      <c r="G17416" s="54" t="s">
        <v>318</v>
      </c>
      <c r="H17416" s="116"/>
      <c r="I17416" s="105">
        <f t="shared" si="4017"/>
        <v>0</v>
      </c>
      <c r="J17416" s="116"/>
      <c r="K17416" s="116"/>
      <c r="L17416" s="105">
        <f t="shared" si="4019"/>
        <v>0</v>
      </c>
      <c r="M17416" s="117"/>
      <c r="N17416" s="117"/>
    </row>
    <row r="17417" spans="2:14" ht="30" hidden="1">
      <c r="B17417" s="36" t="str">
        <f t="shared" si="4018"/>
        <v>b</v>
      </c>
      <c r="F17417" s="343" t="s">
        <v>589</v>
      </c>
      <c r="G17417" s="54" t="s">
        <v>319</v>
      </c>
      <c r="H17417" s="116"/>
      <c r="I17417" s="105">
        <f t="shared" si="4017"/>
        <v>0</v>
      </c>
      <c r="J17417" s="116"/>
      <c r="K17417" s="116"/>
      <c r="L17417" s="105">
        <f t="shared" si="4019"/>
        <v>0</v>
      </c>
      <c r="M17417" s="117"/>
      <c r="N17417" s="117"/>
    </row>
    <row r="17418" spans="2:14" hidden="1">
      <c r="B17418" s="36" t="str">
        <f t="shared" si="4018"/>
        <v>b</v>
      </c>
      <c r="F17418" s="343" t="s">
        <v>686</v>
      </c>
      <c r="G17418" s="54" t="s">
        <v>320</v>
      </c>
      <c r="H17418" s="116"/>
      <c r="I17418" s="105">
        <f t="shared" si="4017"/>
        <v>0</v>
      </c>
      <c r="J17418" s="116"/>
      <c r="K17418" s="116"/>
      <c r="L17418" s="105">
        <f t="shared" si="4019"/>
        <v>0</v>
      </c>
      <c r="M17418" s="117"/>
      <c r="N17418" s="117"/>
    </row>
    <row r="17419" spans="2:14" hidden="1">
      <c r="B17419" s="36" t="str">
        <f t="shared" si="4018"/>
        <v>b</v>
      </c>
      <c r="F17419" s="343" t="s">
        <v>687</v>
      </c>
      <c r="G17419" s="54" t="s">
        <v>321</v>
      </c>
      <c r="H17419" s="116"/>
      <c r="I17419" s="105">
        <f t="shared" si="4017"/>
        <v>0</v>
      </c>
      <c r="J17419" s="116"/>
      <c r="K17419" s="116"/>
      <c r="L17419" s="105">
        <f t="shared" si="4019"/>
        <v>0</v>
      </c>
      <c r="M17419" s="117"/>
      <c r="N17419" s="117"/>
    </row>
    <row r="17420" spans="2:14" hidden="1">
      <c r="B17420" s="36" t="str">
        <f t="shared" si="4018"/>
        <v>b</v>
      </c>
      <c r="F17420" s="343" t="s">
        <v>590</v>
      </c>
      <c r="G17420" s="54" t="s">
        <v>322</v>
      </c>
      <c r="H17420" s="116"/>
      <c r="I17420" s="105">
        <f t="shared" si="4017"/>
        <v>0</v>
      </c>
      <c r="J17420" s="116"/>
      <c r="K17420" s="116"/>
      <c r="L17420" s="105">
        <f t="shared" si="4019"/>
        <v>0</v>
      </c>
      <c r="M17420" s="117"/>
      <c r="N17420" s="117"/>
    </row>
    <row r="17421" spans="2:14" hidden="1">
      <c r="B17421" s="36" t="str">
        <f t="shared" si="4018"/>
        <v>b</v>
      </c>
      <c r="F17421" s="343" t="s">
        <v>688</v>
      </c>
      <c r="G17421" s="54" t="s">
        <v>323</v>
      </c>
      <c r="H17421" s="116"/>
      <c r="I17421" s="105">
        <f t="shared" si="4017"/>
        <v>0</v>
      </c>
      <c r="J17421" s="116"/>
      <c r="K17421" s="116"/>
      <c r="L17421" s="105">
        <f t="shared" si="4019"/>
        <v>0</v>
      </c>
      <c r="M17421" s="117"/>
      <c r="N17421" s="117"/>
    </row>
    <row r="17422" spans="2:14" hidden="1">
      <c r="B17422" s="36" t="str">
        <f t="shared" si="4018"/>
        <v>b</v>
      </c>
      <c r="F17422" s="343" t="s">
        <v>689</v>
      </c>
      <c r="G17422" s="54" t="s">
        <v>324</v>
      </c>
      <c r="H17422" s="116"/>
      <c r="I17422" s="105">
        <f t="shared" si="4017"/>
        <v>0</v>
      </c>
      <c r="J17422" s="116"/>
      <c r="K17422" s="116"/>
      <c r="L17422" s="105">
        <f t="shared" si="4019"/>
        <v>0</v>
      </c>
      <c r="M17422" s="117"/>
      <c r="N17422" s="117"/>
    </row>
    <row r="17423" spans="2:14" hidden="1">
      <c r="B17423" s="36" t="str">
        <f t="shared" si="4018"/>
        <v>b</v>
      </c>
      <c r="F17423" s="343" t="s">
        <v>690</v>
      </c>
      <c r="G17423" s="54" t="s">
        <v>325</v>
      </c>
      <c r="H17423" s="116"/>
      <c r="I17423" s="105">
        <f t="shared" si="4017"/>
        <v>0</v>
      </c>
      <c r="J17423" s="116"/>
      <c r="K17423" s="116"/>
      <c r="L17423" s="105">
        <f t="shared" si="4019"/>
        <v>0</v>
      </c>
      <c r="M17423" s="117"/>
      <c r="N17423" s="117"/>
    </row>
    <row r="17424" spans="2:14" ht="30" hidden="1">
      <c r="B17424" s="36" t="str">
        <f t="shared" si="4018"/>
        <v>b</v>
      </c>
      <c r="F17424" s="343" t="s">
        <v>691</v>
      </c>
      <c r="G17424" s="54" t="s">
        <v>326</v>
      </c>
      <c r="H17424" s="116"/>
      <c r="I17424" s="105">
        <f t="shared" si="4017"/>
        <v>0</v>
      </c>
      <c r="J17424" s="116"/>
      <c r="K17424" s="116"/>
      <c r="L17424" s="105">
        <f t="shared" si="4019"/>
        <v>0</v>
      </c>
      <c r="M17424" s="117"/>
      <c r="N17424" s="117"/>
    </row>
    <row r="17425" spans="2:14" hidden="1">
      <c r="B17425" s="36" t="str">
        <f t="shared" si="4018"/>
        <v>b</v>
      </c>
      <c r="F17425" s="343" t="s">
        <v>692</v>
      </c>
      <c r="G17425" s="54" t="s">
        <v>327</v>
      </c>
      <c r="H17425" s="116"/>
      <c r="I17425" s="105">
        <f t="shared" si="4017"/>
        <v>0</v>
      </c>
      <c r="J17425" s="116"/>
      <c r="K17425" s="116"/>
      <c r="L17425" s="105">
        <f t="shared" si="4019"/>
        <v>0</v>
      </c>
      <c r="M17425" s="117"/>
      <c r="N17425" s="117"/>
    </row>
    <row r="17426" spans="2:14" hidden="1">
      <c r="B17426" s="36" t="str">
        <f t="shared" si="4018"/>
        <v>b</v>
      </c>
      <c r="F17426" s="343" t="s">
        <v>693</v>
      </c>
      <c r="G17426" s="54" t="s">
        <v>328</v>
      </c>
      <c r="H17426" s="116"/>
      <c r="I17426" s="105">
        <f t="shared" si="4017"/>
        <v>0</v>
      </c>
      <c r="J17426" s="116"/>
      <c r="K17426" s="116"/>
      <c r="L17426" s="105">
        <f t="shared" si="4019"/>
        <v>0</v>
      </c>
      <c r="M17426" s="117"/>
      <c r="N17426" s="117"/>
    </row>
    <row r="17427" spans="2:14" hidden="1">
      <c r="B17427" s="36" t="str">
        <f t="shared" si="4018"/>
        <v>b</v>
      </c>
      <c r="F17427" s="343" t="s">
        <v>694</v>
      </c>
      <c r="G17427" s="54" t="s">
        <v>329</v>
      </c>
      <c r="H17427" s="116"/>
      <c r="I17427" s="105">
        <f t="shared" si="4017"/>
        <v>0</v>
      </c>
      <c r="J17427" s="116"/>
      <c r="K17427" s="116"/>
      <c r="L17427" s="105">
        <f t="shared" si="4019"/>
        <v>0</v>
      </c>
      <c r="M17427" s="117"/>
      <c r="N17427" s="117"/>
    </row>
    <row r="17428" spans="2:14" hidden="1">
      <c r="B17428" s="36" t="str">
        <f t="shared" si="4018"/>
        <v>b</v>
      </c>
      <c r="F17428" s="343" t="s">
        <v>695</v>
      </c>
      <c r="G17428" s="54" t="s">
        <v>330</v>
      </c>
      <c r="H17428" s="116"/>
      <c r="I17428" s="105">
        <f t="shared" si="4017"/>
        <v>0</v>
      </c>
      <c r="J17428" s="116"/>
      <c r="K17428" s="116"/>
      <c r="L17428" s="105">
        <f t="shared" si="4019"/>
        <v>0</v>
      </c>
      <c r="M17428" s="117"/>
      <c r="N17428" s="117"/>
    </row>
    <row r="17429" spans="2:14" hidden="1">
      <c r="B17429" s="36" t="str">
        <f t="shared" si="4018"/>
        <v>b</v>
      </c>
      <c r="F17429" s="343" t="s">
        <v>696</v>
      </c>
      <c r="G17429" s="54" t="s">
        <v>331</v>
      </c>
      <c r="H17429" s="116"/>
      <c r="I17429" s="105">
        <f t="shared" si="4017"/>
        <v>0</v>
      </c>
      <c r="J17429" s="116"/>
      <c r="K17429" s="116"/>
      <c r="L17429" s="105">
        <f t="shared" si="4019"/>
        <v>0</v>
      </c>
      <c r="M17429" s="117"/>
      <c r="N17429" s="117"/>
    </row>
    <row r="17430" spans="2:14" ht="45" hidden="1">
      <c r="B17430" s="36" t="str">
        <f t="shared" si="4018"/>
        <v>b</v>
      </c>
      <c r="F17430" s="343" t="s">
        <v>697</v>
      </c>
      <c r="G17430" s="55" t="s">
        <v>332</v>
      </c>
      <c r="H17430" s="116"/>
      <c r="I17430" s="105">
        <f t="shared" si="4017"/>
        <v>0</v>
      </c>
      <c r="J17430" s="116"/>
      <c r="K17430" s="116"/>
      <c r="L17430" s="105">
        <f t="shared" si="4019"/>
        <v>0</v>
      </c>
      <c r="M17430" s="117"/>
      <c r="N17430" s="117"/>
    </row>
    <row r="17431" spans="2:14" hidden="1">
      <c r="B17431" s="36" t="str">
        <f t="shared" si="4018"/>
        <v>b</v>
      </c>
      <c r="F17431" s="343" t="s">
        <v>698</v>
      </c>
      <c r="G17431" s="54" t="s">
        <v>333</v>
      </c>
      <c r="H17431" s="116"/>
      <c r="I17431" s="105">
        <f t="shared" si="4017"/>
        <v>0</v>
      </c>
      <c r="J17431" s="116"/>
      <c r="K17431" s="116"/>
      <c r="L17431" s="105">
        <f t="shared" si="4019"/>
        <v>0</v>
      </c>
      <c r="M17431" s="117"/>
      <c r="N17431" s="117"/>
    </row>
    <row r="17432" spans="2:14" ht="45" hidden="1">
      <c r="B17432" s="36" t="str">
        <f t="shared" si="4018"/>
        <v>b</v>
      </c>
      <c r="F17432" s="343" t="s">
        <v>591</v>
      </c>
      <c r="G17432" s="54" t="s">
        <v>334</v>
      </c>
      <c r="H17432" s="116"/>
      <c r="I17432" s="105">
        <f t="shared" si="4017"/>
        <v>0</v>
      </c>
      <c r="J17432" s="116"/>
      <c r="K17432" s="116"/>
      <c r="L17432" s="105">
        <f t="shared" si="4019"/>
        <v>0</v>
      </c>
      <c r="M17432" s="117"/>
      <c r="N17432" s="117"/>
    </row>
    <row r="17433" spans="2:14" hidden="1">
      <c r="B17433" s="36" t="str">
        <f t="shared" si="4018"/>
        <v>b</v>
      </c>
      <c r="F17433" s="342" t="s">
        <v>699</v>
      </c>
      <c r="G17433" s="47" t="s">
        <v>335</v>
      </c>
      <c r="H17433" s="93">
        <f>H17434+H17435</f>
        <v>0</v>
      </c>
      <c r="I17433" s="94">
        <f t="shared" si="4017"/>
        <v>0</v>
      </c>
      <c r="J17433" s="93">
        <f>J17434+J17435</f>
        <v>0</v>
      </c>
      <c r="K17433" s="93">
        <f>K17434+K17435</f>
        <v>0</v>
      </c>
      <c r="L17433" s="94">
        <f t="shared" si="4019"/>
        <v>0</v>
      </c>
      <c r="M17433" s="93">
        <f>M17434+M17435</f>
        <v>0</v>
      </c>
      <c r="N17433" s="93">
        <f>N17434+N17435</f>
        <v>0</v>
      </c>
    </row>
    <row r="17434" spans="2:14" hidden="1">
      <c r="B17434" s="36" t="str">
        <f t="shared" si="4018"/>
        <v>b</v>
      </c>
      <c r="F17434" s="343" t="s">
        <v>700</v>
      </c>
      <c r="G17434" s="48" t="s">
        <v>336</v>
      </c>
      <c r="H17434" s="101"/>
      <c r="I17434" s="97">
        <f t="shared" si="4017"/>
        <v>0</v>
      </c>
      <c r="J17434" s="101"/>
      <c r="K17434" s="101"/>
      <c r="L17434" s="97">
        <f t="shared" si="4019"/>
        <v>0</v>
      </c>
      <c r="M17434" s="102"/>
      <c r="N17434" s="102"/>
    </row>
    <row r="17435" spans="2:14" hidden="1">
      <c r="B17435" s="36" t="str">
        <f t="shared" si="4018"/>
        <v>b</v>
      </c>
      <c r="F17435" s="342" t="s">
        <v>701</v>
      </c>
      <c r="G17435" s="48" t="s">
        <v>337</v>
      </c>
      <c r="H17435" s="119">
        <f>H17436+H17437</f>
        <v>0</v>
      </c>
      <c r="I17435" s="105">
        <f t="shared" si="4017"/>
        <v>0</v>
      </c>
      <c r="J17435" s="119">
        <f>J17436+J17437</f>
        <v>0</v>
      </c>
      <c r="K17435" s="119">
        <f>K17436+K17437</f>
        <v>0</v>
      </c>
      <c r="L17435" s="105">
        <f t="shared" si="4019"/>
        <v>0</v>
      </c>
      <c r="M17435" s="119">
        <f>M17436+M17437</f>
        <v>0</v>
      </c>
      <c r="N17435" s="119">
        <f>N17436+N17437</f>
        <v>0</v>
      </c>
    </row>
    <row r="17436" spans="2:14" hidden="1">
      <c r="B17436" s="36" t="str">
        <f t="shared" si="4018"/>
        <v>b</v>
      </c>
      <c r="F17436" s="343" t="s">
        <v>702</v>
      </c>
      <c r="G17436" s="54" t="s">
        <v>338</v>
      </c>
      <c r="H17436" s="116"/>
      <c r="I17436" s="105">
        <f t="shared" si="4017"/>
        <v>0</v>
      </c>
      <c r="J17436" s="116"/>
      <c r="K17436" s="116"/>
      <c r="L17436" s="105">
        <f t="shared" si="4019"/>
        <v>0</v>
      </c>
      <c r="M17436" s="117"/>
      <c r="N17436" s="117"/>
    </row>
    <row r="17437" spans="2:14" hidden="1">
      <c r="B17437" s="36" t="str">
        <f t="shared" si="4018"/>
        <v>b</v>
      </c>
      <c r="F17437" s="343" t="s">
        <v>703</v>
      </c>
      <c r="G17437" s="54" t="s">
        <v>339</v>
      </c>
      <c r="H17437" s="116"/>
      <c r="I17437" s="105">
        <f t="shared" si="4017"/>
        <v>0</v>
      </c>
      <c r="J17437" s="116"/>
      <c r="K17437" s="116"/>
      <c r="L17437" s="105">
        <f t="shared" si="4019"/>
        <v>0</v>
      </c>
      <c r="M17437" s="117"/>
      <c r="N17437" s="117"/>
    </row>
    <row r="17438" spans="2:14" hidden="1">
      <c r="B17438" s="36" t="str">
        <f t="shared" si="4018"/>
        <v>b</v>
      </c>
      <c r="F17438" s="342" t="s">
        <v>704</v>
      </c>
      <c r="G17438" s="51" t="s">
        <v>340</v>
      </c>
      <c r="H17438" s="89">
        <f>H17439+H17440</f>
        <v>0</v>
      </c>
      <c r="I17438" s="90">
        <f t="shared" si="4017"/>
        <v>0</v>
      </c>
      <c r="J17438" s="89">
        <f>J17439+J17440</f>
        <v>0</v>
      </c>
      <c r="K17438" s="89">
        <f>K17439+K17440</f>
        <v>0</v>
      </c>
      <c r="L17438" s="90">
        <f t="shared" si="4019"/>
        <v>0</v>
      </c>
      <c r="M17438" s="89">
        <f>M17439+M17440</f>
        <v>0</v>
      </c>
      <c r="N17438" s="89">
        <f>N17439+N17440</f>
        <v>0</v>
      </c>
    </row>
    <row r="17439" spans="2:14" hidden="1">
      <c r="B17439" s="36" t="str">
        <f t="shared" si="4018"/>
        <v>b</v>
      </c>
      <c r="F17439" s="343" t="s">
        <v>705</v>
      </c>
      <c r="G17439" s="47" t="s">
        <v>341</v>
      </c>
      <c r="H17439" s="103"/>
      <c r="I17439" s="94">
        <f t="shared" si="4017"/>
        <v>0</v>
      </c>
      <c r="J17439" s="103"/>
      <c r="K17439" s="103"/>
      <c r="L17439" s="94">
        <f t="shared" si="4019"/>
        <v>0</v>
      </c>
      <c r="M17439" s="104"/>
      <c r="N17439" s="104"/>
    </row>
    <row r="17440" spans="2:14" hidden="1">
      <c r="B17440" s="36" t="str">
        <f t="shared" si="4018"/>
        <v>b</v>
      </c>
      <c r="F17440" s="342" t="s">
        <v>706</v>
      </c>
      <c r="G17440" s="47" t="s">
        <v>342</v>
      </c>
      <c r="H17440" s="93">
        <f>H17441+H17442+H17443+H17444</f>
        <v>0</v>
      </c>
      <c r="I17440" s="94">
        <f t="shared" si="4017"/>
        <v>0</v>
      </c>
      <c r="J17440" s="93">
        <f>J17441+J17442+J17443+J17444</f>
        <v>0</v>
      </c>
      <c r="K17440" s="93">
        <f>K17441+K17442+K17443+K17444</f>
        <v>0</v>
      </c>
      <c r="L17440" s="94">
        <f t="shared" si="4019"/>
        <v>0</v>
      </c>
      <c r="M17440" s="93">
        <f>M17441+M17442+M17443+M17444</f>
        <v>0</v>
      </c>
      <c r="N17440" s="93">
        <f>N17441+N17442+N17443+N17444</f>
        <v>0</v>
      </c>
    </row>
    <row r="17441" spans="2:14" hidden="1">
      <c r="B17441" s="36" t="str">
        <f t="shared" si="4018"/>
        <v>b</v>
      </c>
      <c r="F17441" s="343" t="s">
        <v>707</v>
      </c>
      <c r="G17441" s="48" t="s">
        <v>343</v>
      </c>
      <c r="H17441" s="101"/>
      <c r="I17441" s="97">
        <f t="shared" si="4017"/>
        <v>0</v>
      </c>
      <c r="J17441" s="101"/>
      <c r="K17441" s="101"/>
      <c r="L17441" s="97">
        <f t="shared" si="4019"/>
        <v>0</v>
      </c>
      <c r="M17441" s="102"/>
      <c r="N17441" s="102"/>
    </row>
    <row r="17442" spans="2:14" hidden="1">
      <c r="B17442" s="36" t="str">
        <f t="shared" si="4018"/>
        <v>b</v>
      </c>
      <c r="F17442" s="343" t="s">
        <v>708</v>
      </c>
      <c r="G17442" s="48" t="s">
        <v>344</v>
      </c>
      <c r="H17442" s="101"/>
      <c r="I17442" s="97">
        <f t="shared" si="4017"/>
        <v>0</v>
      </c>
      <c r="J17442" s="101"/>
      <c r="K17442" s="101"/>
      <c r="L17442" s="97">
        <f t="shared" si="4019"/>
        <v>0</v>
      </c>
      <c r="M17442" s="102"/>
      <c r="N17442" s="102"/>
    </row>
    <row r="17443" spans="2:14" hidden="1">
      <c r="B17443" s="36" t="str">
        <f t="shared" si="4018"/>
        <v>b</v>
      </c>
      <c r="F17443" s="343" t="s">
        <v>709</v>
      </c>
      <c r="G17443" s="48" t="s">
        <v>345</v>
      </c>
      <c r="H17443" s="101"/>
      <c r="I17443" s="97">
        <f t="shared" ref="I17443:I17485" si="4020">J17443+K17443</f>
        <v>0</v>
      </c>
      <c r="J17443" s="101"/>
      <c r="K17443" s="101"/>
      <c r="L17443" s="97">
        <f t="shared" si="4019"/>
        <v>0</v>
      </c>
      <c r="M17443" s="102"/>
      <c r="N17443" s="102"/>
    </row>
    <row r="17444" spans="2:14" ht="30" hidden="1">
      <c r="B17444" s="36" t="str">
        <f t="shared" si="4018"/>
        <v>b</v>
      </c>
      <c r="F17444" s="343" t="s">
        <v>710</v>
      </c>
      <c r="G17444" s="48" t="s">
        <v>214</v>
      </c>
      <c r="H17444" s="101"/>
      <c r="I17444" s="97">
        <f t="shared" si="4020"/>
        <v>0</v>
      </c>
      <c r="J17444" s="101"/>
      <c r="K17444" s="101"/>
      <c r="L17444" s="97">
        <f t="shared" si="4019"/>
        <v>0</v>
      </c>
      <c r="M17444" s="102"/>
      <c r="N17444" s="102"/>
    </row>
    <row r="17445" spans="2:14" hidden="1">
      <c r="B17445" s="36" t="str">
        <f t="shared" si="4018"/>
        <v>b</v>
      </c>
      <c r="F17445" s="343" t="s">
        <v>711</v>
      </c>
      <c r="G17445" s="51" t="s">
        <v>346</v>
      </c>
      <c r="H17445" s="111"/>
      <c r="I17445" s="90">
        <f t="shared" si="4020"/>
        <v>0</v>
      </c>
      <c r="J17445" s="111"/>
      <c r="K17445" s="111"/>
      <c r="L17445" s="90">
        <f t="shared" si="4019"/>
        <v>0</v>
      </c>
      <c r="M17445" s="112"/>
      <c r="N17445" s="112"/>
    </row>
    <row r="17446" spans="2:14" hidden="1">
      <c r="B17446" s="36" t="str">
        <f t="shared" si="4018"/>
        <v>b</v>
      </c>
      <c r="F17446" s="342" t="s">
        <v>712</v>
      </c>
      <c r="G17446" s="51" t="s">
        <v>347</v>
      </c>
      <c r="H17446" s="89">
        <f>H17447+H17448+H17449+H17452</f>
        <v>0</v>
      </c>
      <c r="I17446" s="90">
        <f t="shared" si="4020"/>
        <v>0</v>
      </c>
      <c r="J17446" s="89">
        <f>J17447+J17448+J17449+J17452</f>
        <v>0</v>
      </c>
      <c r="K17446" s="89">
        <f>K17447+K17448+K17449+K17452</f>
        <v>0</v>
      </c>
      <c r="L17446" s="90">
        <f t="shared" si="4019"/>
        <v>0</v>
      </c>
      <c r="M17446" s="89">
        <f>M17447+M17448+M17449+M17452</f>
        <v>0</v>
      </c>
      <c r="N17446" s="89">
        <f>N17447+N17448+N17449+N17452</f>
        <v>0</v>
      </c>
    </row>
    <row r="17447" spans="2:14" hidden="1">
      <c r="B17447" s="36" t="str">
        <f t="shared" si="4018"/>
        <v>b</v>
      </c>
      <c r="F17447" s="343" t="s">
        <v>713</v>
      </c>
      <c r="G17447" s="47" t="s">
        <v>348</v>
      </c>
      <c r="H17447" s="103"/>
      <c r="I17447" s="94">
        <f t="shared" si="4020"/>
        <v>0</v>
      </c>
      <c r="J17447" s="103"/>
      <c r="K17447" s="103"/>
      <c r="L17447" s="94">
        <f t="shared" si="4019"/>
        <v>0</v>
      </c>
      <c r="M17447" s="104"/>
      <c r="N17447" s="104"/>
    </row>
    <row r="17448" spans="2:14" hidden="1">
      <c r="B17448" s="36" t="str">
        <f t="shared" ref="B17448:B17485" si="4021">IF(H17448+I17448+L17448&gt;0,"a","b")</f>
        <v>b</v>
      </c>
      <c r="F17448" s="343" t="s">
        <v>714</v>
      </c>
      <c r="G17448" s="47" t="s">
        <v>349</v>
      </c>
      <c r="H17448" s="103"/>
      <c r="I17448" s="94">
        <f t="shared" si="4020"/>
        <v>0</v>
      </c>
      <c r="J17448" s="103"/>
      <c r="K17448" s="103"/>
      <c r="L17448" s="94">
        <f t="shared" ref="L17448:L17483" si="4022">M17448+N17448</f>
        <v>0</v>
      </c>
      <c r="M17448" s="104"/>
      <c r="N17448" s="104"/>
    </row>
    <row r="17449" spans="2:14" hidden="1">
      <c r="B17449" s="36" t="str">
        <f t="shared" si="4021"/>
        <v>b</v>
      </c>
      <c r="F17449" s="342" t="s">
        <v>715</v>
      </c>
      <c r="G17449" s="47" t="s">
        <v>350</v>
      </c>
      <c r="H17449" s="93">
        <f>H17450+H17451</f>
        <v>0</v>
      </c>
      <c r="I17449" s="94">
        <f t="shared" si="4020"/>
        <v>0</v>
      </c>
      <c r="J17449" s="93">
        <f>J17450+J17451</f>
        <v>0</v>
      </c>
      <c r="K17449" s="93">
        <f>K17450+K17451</f>
        <v>0</v>
      </c>
      <c r="L17449" s="94">
        <f t="shared" si="4022"/>
        <v>0</v>
      </c>
      <c r="M17449" s="93">
        <f>M17450+M17451</f>
        <v>0</v>
      </c>
      <c r="N17449" s="93">
        <f>N17450+N17451</f>
        <v>0</v>
      </c>
    </row>
    <row r="17450" spans="2:14" ht="30" hidden="1">
      <c r="B17450" s="36" t="str">
        <f t="shared" si="4021"/>
        <v>b</v>
      </c>
      <c r="F17450" s="343" t="s">
        <v>716</v>
      </c>
      <c r="G17450" s="48" t="s">
        <v>351</v>
      </c>
      <c r="H17450" s="101"/>
      <c r="I17450" s="97">
        <f t="shared" si="4020"/>
        <v>0</v>
      </c>
      <c r="J17450" s="101"/>
      <c r="K17450" s="101"/>
      <c r="L17450" s="97">
        <f t="shared" si="4022"/>
        <v>0</v>
      </c>
      <c r="M17450" s="102"/>
      <c r="N17450" s="102"/>
    </row>
    <row r="17451" spans="2:14" hidden="1">
      <c r="B17451" s="36" t="str">
        <f t="shared" si="4021"/>
        <v>b</v>
      </c>
      <c r="F17451" s="343" t="s">
        <v>717</v>
      </c>
      <c r="G17451" s="48" t="s">
        <v>352</v>
      </c>
      <c r="H17451" s="101"/>
      <c r="I17451" s="97">
        <f t="shared" si="4020"/>
        <v>0</v>
      </c>
      <c r="J17451" s="101"/>
      <c r="K17451" s="101"/>
      <c r="L17451" s="97">
        <f t="shared" si="4022"/>
        <v>0</v>
      </c>
      <c r="M17451" s="102"/>
      <c r="N17451" s="102"/>
    </row>
    <row r="17452" spans="2:14" hidden="1">
      <c r="B17452" s="36" t="str">
        <f t="shared" si="4021"/>
        <v>b</v>
      </c>
      <c r="F17452" s="343" t="s">
        <v>718</v>
      </c>
      <c r="G17452" s="47" t="s">
        <v>353</v>
      </c>
      <c r="H17452" s="103"/>
      <c r="I17452" s="94">
        <f t="shared" si="4020"/>
        <v>0</v>
      </c>
      <c r="J17452" s="103"/>
      <c r="K17452" s="103"/>
      <c r="L17452" s="94">
        <f t="shared" si="4022"/>
        <v>0</v>
      </c>
      <c r="M17452" s="104"/>
      <c r="N17452" s="104"/>
    </row>
    <row r="17453" spans="2:14" hidden="1">
      <c r="B17453" s="36" t="str">
        <f t="shared" si="4021"/>
        <v>b</v>
      </c>
      <c r="F17453" s="30"/>
      <c r="G17453" s="60" t="s">
        <v>354</v>
      </c>
      <c r="H17453" s="86">
        <f>H17454+H17461+H17468</f>
        <v>0</v>
      </c>
      <c r="I17453" s="87">
        <f t="shared" si="4020"/>
        <v>0</v>
      </c>
      <c r="J17453" s="86">
        <f>J17454+J17461+J17468</f>
        <v>0</v>
      </c>
      <c r="K17453" s="86">
        <f>K17454+K17461+K17468</f>
        <v>0</v>
      </c>
      <c r="L17453" s="87">
        <f t="shared" si="4022"/>
        <v>0</v>
      </c>
      <c r="M17453" s="88">
        <f>M17454+M17461+M17468</f>
        <v>0</v>
      </c>
      <c r="N17453" s="88">
        <f>N17454+N17461+N17468</f>
        <v>0</v>
      </c>
    </row>
    <row r="17454" spans="2:14" hidden="1">
      <c r="B17454" s="36" t="str">
        <f t="shared" si="4021"/>
        <v>b</v>
      </c>
      <c r="F17454" s="31"/>
      <c r="G17454" s="51" t="s">
        <v>355</v>
      </c>
      <c r="H17454" s="120">
        <f>SUM(H17455:H17460)</f>
        <v>0</v>
      </c>
      <c r="I17454" s="118">
        <f t="shared" si="4020"/>
        <v>0</v>
      </c>
      <c r="J17454" s="120">
        <f>SUM(J17455:J17460)</f>
        <v>0</v>
      </c>
      <c r="K17454" s="120">
        <f>SUM(K17455:K17460)</f>
        <v>0</v>
      </c>
      <c r="L17454" s="118">
        <f t="shared" si="4022"/>
        <v>0</v>
      </c>
      <c r="M17454" s="121">
        <f>SUM(M17455:M17460)</f>
        <v>0</v>
      </c>
      <c r="N17454" s="121">
        <f>SUM(N17455:N17460)</f>
        <v>0</v>
      </c>
    </row>
    <row r="17455" spans="2:14" hidden="1">
      <c r="B17455" s="36" t="str">
        <f t="shared" si="4021"/>
        <v>b</v>
      </c>
      <c r="F17455" s="31"/>
      <c r="G17455" s="47" t="s">
        <v>356</v>
      </c>
      <c r="H17455" s="103"/>
      <c r="I17455" s="94">
        <f t="shared" si="4020"/>
        <v>0</v>
      </c>
      <c r="J17455" s="103"/>
      <c r="K17455" s="103"/>
      <c r="L17455" s="94">
        <f t="shared" si="4022"/>
        <v>0</v>
      </c>
      <c r="M17455" s="104"/>
      <c r="N17455" s="104"/>
    </row>
    <row r="17456" spans="2:14" hidden="1">
      <c r="B17456" s="36" t="str">
        <f t="shared" si="4021"/>
        <v>b</v>
      </c>
      <c r="F17456" s="31"/>
      <c r="G17456" s="47" t="s">
        <v>357</v>
      </c>
      <c r="H17456" s="103"/>
      <c r="I17456" s="94">
        <f t="shared" si="4020"/>
        <v>0</v>
      </c>
      <c r="J17456" s="103"/>
      <c r="K17456" s="103"/>
      <c r="L17456" s="94">
        <f t="shared" si="4022"/>
        <v>0</v>
      </c>
      <c r="M17456" s="104"/>
      <c r="N17456" s="104"/>
    </row>
    <row r="17457" spans="2:14" hidden="1">
      <c r="B17457" s="36" t="str">
        <f t="shared" si="4021"/>
        <v>b</v>
      </c>
      <c r="F17457" s="31"/>
      <c r="G17457" s="47" t="s">
        <v>212</v>
      </c>
      <c r="H17457" s="103"/>
      <c r="I17457" s="94">
        <f t="shared" si="4020"/>
        <v>0</v>
      </c>
      <c r="J17457" s="103"/>
      <c r="K17457" s="103"/>
      <c r="L17457" s="94">
        <f t="shared" si="4022"/>
        <v>0</v>
      </c>
      <c r="M17457" s="104"/>
      <c r="N17457" s="104"/>
    </row>
    <row r="17458" spans="2:14" hidden="1">
      <c r="B17458" s="36" t="str">
        <f t="shared" si="4021"/>
        <v>b</v>
      </c>
      <c r="F17458" s="31"/>
      <c r="G17458" s="47" t="s">
        <v>358</v>
      </c>
      <c r="H17458" s="103"/>
      <c r="I17458" s="94">
        <f t="shared" si="4020"/>
        <v>0</v>
      </c>
      <c r="J17458" s="103"/>
      <c r="K17458" s="103"/>
      <c r="L17458" s="94">
        <f t="shared" si="4022"/>
        <v>0</v>
      </c>
      <c r="M17458" s="104"/>
      <c r="N17458" s="104"/>
    </row>
    <row r="17459" spans="2:14" hidden="1">
      <c r="B17459" s="36" t="str">
        <f t="shared" si="4021"/>
        <v>b</v>
      </c>
      <c r="F17459" s="31"/>
      <c r="G17459" s="47" t="s">
        <v>359</v>
      </c>
      <c r="H17459" s="103"/>
      <c r="I17459" s="94">
        <f t="shared" si="4020"/>
        <v>0</v>
      </c>
      <c r="J17459" s="103"/>
      <c r="K17459" s="103"/>
      <c r="L17459" s="94">
        <f t="shared" si="4022"/>
        <v>0</v>
      </c>
      <c r="M17459" s="104"/>
      <c r="N17459" s="104"/>
    </row>
    <row r="17460" spans="2:14" hidden="1">
      <c r="B17460" s="36" t="str">
        <f t="shared" si="4021"/>
        <v>b</v>
      </c>
      <c r="F17460" s="31"/>
      <c r="G17460" s="47" t="s">
        <v>360</v>
      </c>
      <c r="H17460" s="103"/>
      <c r="I17460" s="94">
        <f t="shared" si="4020"/>
        <v>0</v>
      </c>
      <c r="J17460" s="103"/>
      <c r="K17460" s="103"/>
      <c r="L17460" s="94">
        <f t="shared" si="4022"/>
        <v>0</v>
      </c>
      <c r="M17460" s="104"/>
      <c r="N17460" s="104"/>
    </row>
    <row r="17461" spans="2:14" hidden="1">
      <c r="B17461" s="36" t="str">
        <f t="shared" si="4021"/>
        <v>b</v>
      </c>
      <c r="F17461" s="31"/>
      <c r="G17461" s="51" t="s">
        <v>211</v>
      </c>
      <c r="H17461" s="120">
        <f>SUM(H17462:H17467)</f>
        <v>0</v>
      </c>
      <c r="I17461" s="118">
        <f t="shared" si="4020"/>
        <v>0</v>
      </c>
      <c r="J17461" s="120">
        <f>SUM(J17462:J17467)</f>
        <v>0</v>
      </c>
      <c r="K17461" s="120">
        <f>SUM(K17462:K17467)</f>
        <v>0</v>
      </c>
      <c r="L17461" s="118">
        <f t="shared" si="4022"/>
        <v>0</v>
      </c>
      <c r="M17461" s="121">
        <f>SUM(M17462:M17467)</f>
        <v>0</v>
      </c>
      <c r="N17461" s="121">
        <f>SUM(N17462:N17467)</f>
        <v>0</v>
      </c>
    </row>
    <row r="17462" spans="2:14" hidden="1">
      <c r="B17462" s="36" t="str">
        <f t="shared" si="4021"/>
        <v>b</v>
      </c>
      <c r="F17462" s="31"/>
      <c r="G17462" s="47" t="s">
        <v>356</v>
      </c>
      <c r="H17462" s="103"/>
      <c r="I17462" s="94">
        <f t="shared" si="4020"/>
        <v>0</v>
      </c>
      <c r="J17462" s="103"/>
      <c r="K17462" s="103"/>
      <c r="L17462" s="94">
        <f t="shared" si="4022"/>
        <v>0</v>
      </c>
      <c r="M17462" s="104"/>
      <c r="N17462" s="104"/>
    </row>
    <row r="17463" spans="2:14" hidden="1">
      <c r="B17463" s="36" t="str">
        <f t="shared" si="4021"/>
        <v>b</v>
      </c>
      <c r="F17463" s="31"/>
      <c r="G17463" s="47" t="s">
        <v>357</v>
      </c>
      <c r="H17463" s="103"/>
      <c r="I17463" s="94">
        <f t="shared" si="4020"/>
        <v>0</v>
      </c>
      <c r="J17463" s="103"/>
      <c r="K17463" s="103"/>
      <c r="L17463" s="94">
        <f t="shared" si="4022"/>
        <v>0</v>
      </c>
      <c r="M17463" s="104"/>
      <c r="N17463" s="104"/>
    </row>
    <row r="17464" spans="2:14" hidden="1">
      <c r="B17464" s="36" t="str">
        <f t="shared" si="4021"/>
        <v>b</v>
      </c>
      <c r="F17464" s="31"/>
      <c r="G17464" s="47" t="s">
        <v>212</v>
      </c>
      <c r="H17464" s="103"/>
      <c r="I17464" s="94">
        <f t="shared" si="4020"/>
        <v>0</v>
      </c>
      <c r="J17464" s="103"/>
      <c r="K17464" s="103"/>
      <c r="L17464" s="94">
        <f t="shared" si="4022"/>
        <v>0</v>
      </c>
      <c r="M17464" s="104"/>
      <c r="N17464" s="104"/>
    </row>
    <row r="17465" spans="2:14" hidden="1">
      <c r="B17465" s="36" t="str">
        <f t="shared" si="4021"/>
        <v>b</v>
      </c>
      <c r="F17465" s="31"/>
      <c r="G17465" s="47" t="s">
        <v>361</v>
      </c>
      <c r="H17465" s="103"/>
      <c r="I17465" s="94">
        <f t="shared" si="4020"/>
        <v>0</v>
      </c>
      <c r="J17465" s="103"/>
      <c r="K17465" s="103"/>
      <c r="L17465" s="94">
        <f t="shared" si="4022"/>
        <v>0</v>
      </c>
      <c r="M17465" s="104"/>
      <c r="N17465" s="104"/>
    </row>
    <row r="17466" spans="2:14" hidden="1">
      <c r="B17466" s="36" t="str">
        <f t="shared" si="4021"/>
        <v>b</v>
      </c>
      <c r="F17466" s="31"/>
      <c r="G17466" s="47" t="s">
        <v>359</v>
      </c>
      <c r="H17466" s="103"/>
      <c r="I17466" s="94">
        <f t="shared" si="4020"/>
        <v>0</v>
      </c>
      <c r="J17466" s="103"/>
      <c r="K17466" s="103"/>
      <c r="L17466" s="94">
        <f t="shared" si="4022"/>
        <v>0</v>
      </c>
      <c r="M17466" s="104"/>
      <c r="N17466" s="104"/>
    </row>
    <row r="17467" spans="2:14" hidden="1">
      <c r="B17467" s="36" t="str">
        <f t="shared" si="4021"/>
        <v>b</v>
      </c>
      <c r="F17467" s="31"/>
      <c r="G17467" s="47" t="s">
        <v>360</v>
      </c>
      <c r="H17467" s="103"/>
      <c r="I17467" s="94">
        <f t="shared" si="4020"/>
        <v>0</v>
      </c>
      <c r="J17467" s="103"/>
      <c r="K17467" s="103"/>
      <c r="L17467" s="94">
        <f t="shared" si="4022"/>
        <v>0</v>
      </c>
      <c r="M17467" s="104"/>
      <c r="N17467" s="104"/>
    </row>
    <row r="17468" spans="2:14" ht="30" hidden="1">
      <c r="B17468" s="36" t="str">
        <f t="shared" si="4021"/>
        <v>b</v>
      </c>
      <c r="F17468" s="29"/>
      <c r="G17468" s="56" t="s">
        <v>213</v>
      </c>
      <c r="H17468" s="122"/>
      <c r="I17468" s="118">
        <f t="shared" si="4020"/>
        <v>0</v>
      </c>
      <c r="J17468" s="122"/>
      <c r="K17468" s="122"/>
      <c r="L17468" s="118">
        <f t="shared" si="4022"/>
        <v>0</v>
      </c>
      <c r="M17468" s="123"/>
      <c r="N17468" s="123"/>
    </row>
    <row r="17469" spans="2:14" hidden="1">
      <c r="B17469" s="36" t="str">
        <f t="shared" si="4021"/>
        <v>b</v>
      </c>
      <c r="F17469" s="28"/>
      <c r="G17469" s="60" t="s">
        <v>362</v>
      </c>
      <c r="H17469" s="86">
        <f>H17470+H17478</f>
        <v>0</v>
      </c>
      <c r="I17469" s="87">
        <f t="shared" si="4020"/>
        <v>0</v>
      </c>
      <c r="J17469" s="86">
        <f>J17470+J17478</f>
        <v>0</v>
      </c>
      <c r="K17469" s="86">
        <f>K17470+K17478</f>
        <v>0</v>
      </c>
      <c r="L17469" s="87">
        <f t="shared" si="4022"/>
        <v>0</v>
      </c>
      <c r="M17469" s="88">
        <f>M17470+M17478</f>
        <v>0</v>
      </c>
      <c r="N17469" s="88">
        <f>N17470+N17478</f>
        <v>0</v>
      </c>
    </row>
    <row r="17470" spans="2:14" hidden="1">
      <c r="B17470" s="36" t="str">
        <f t="shared" si="4021"/>
        <v>b</v>
      </c>
      <c r="F17470" s="29"/>
      <c r="G17470" s="51" t="s">
        <v>355</v>
      </c>
      <c r="H17470" s="120">
        <f>SUM(H17471:H17477)</f>
        <v>0</v>
      </c>
      <c r="I17470" s="118">
        <f t="shared" si="4020"/>
        <v>0</v>
      </c>
      <c r="J17470" s="120">
        <f>SUM(J17471:J17477)</f>
        <v>0</v>
      </c>
      <c r="K17470" s="120">
        <f>SUM(K17471:K17477)</f>
        <v>0</v>
      </c>
      <c r="L17470" s="118">
        <f t="shared" si="4022"/>
        <v>0</v>
      </c>
      <c r="M17470" s="121">
        <f>SUM(M17471:M17477)</f>
        <v>0</v>
      </c>
      <c r="N17470" s="121">
        <f>SUM(N17471:N17477)</f>
        <v>0</v>
      </c>
    </row>
    <row r="17471" spans="2:14" hidden="1">
      <c r="B17471" s="36" t="str">
        <f t="shared" si="4021"/>
        <v>b</v>
      </c>
      <c r="F17471" s="29"/>
      <c r="G17471" s="47" t="s">
        <v>363</v>
      </c>
      <c r="H17471" s="103"/>
      <c r="I17471" s="94">
        <f t="shared" si="4020"/>
        <v>0</v>
      </c>
      <c r="J17471" s="103"/>
      <c r="K17471" s="103"/>
      <c r="L17471" s="94">
        <f t="shared" si="4022"/>
        <v>0</v>
      </c>
      <c r="M17471" s="104"/>
      <c r="N17471" s="104"/>
    </row>
    <row r="17472" spans="2:14" hidden="1">
      <c r="B17472" s="36" t="str">
        <f t="shared" si="4021"/>
        <v>b</v>
      </c>
      <c r="F17472" s="29"/>
      <c r="G17472" s="47" t="s">
        <v>210</v>
      </c>
      <c r="H17472" s="103"/>
      <c r="I17472" s="94">
        <f t="shared" si="4020"/>
        <v>0</v>
      </c>
      <c r="J17472" s="103"/>
      <c r="K17472" s="103"/>
      <c r="L17472" s="94">
        <f t="shared" si="4022"/>
        <v>0</v>
      </c>
      <c r="M17472" s="104"/>
      <c r="N17472" s="104"/>
    </row>
    <row r="17473" spans="2:14" hidden="1">
      <c r="B17473" s="36" t="str">
        <f t="shared" si="4021"/>
        <v>b</v>
      </c>
      <c r="F17473" s="29"/>
      <c r="G17473" s="47" t="s">
        <v>357</v>
      </c>
      <c r="H17473" s="103"/>
      <c r="I17473" s="94">
        <f t="shared" si="4020"/>
        <v>0</v>
      </c>
      <c r="J17473" s="103"/>
      <c r="K17473" s="103"/>
      <c r="L17473" s="94">
        <f t="shared" si="4022"/>
        <v>0</v>
      </c>
      <c r="M17473" s="104"/>
      <c r="N17473" s="104"/>
    </row>
    <row r="17474" spans="2:14" ht="45" hidden="1">
      <c r="B17474" s="36" t="str">
        <f t="shared" si="4021"/>
        <v>b</v>
      </c>
      <c r="F17474" s="29"/>
      <c r="G17474" s="47" t="s">
        <v>364</v>
      </c>
      <c r="H17474" s="103"/>
      <c r="I17474" s="94">
        <f t="shared" si="4020"/>
        <v>0</v>
      </c>
      <c r="J17474" s="103"/>
      <c r="K17474" s="103"/>
      <c r="L17474" s="94">
        <f t="shared" si="4022"/>
        <v>0</v>
      </c>
      <c r="M17474" s="104"/>
      <c r="N17474" s="104"/>
    </row>
    <row r="17475" spans="2:14" hidden="1">
      <c r="B17475" s="36" t="str">
        <f t="shared" si="4021"/>
        <v>b</v>
      </c>
      <c r="F17475" s="29"/>
      <c r="G17475" s="47" t="s">
        <v>358</v>
      </c>
      <c r="H17475" s="103"/>
      <c r="I17475" s="94">
        <f t="shared" si="4020"/>
        <v>0</v>
      </c>
      <c r="J17475" s="103"/>
      <c r="K17475" s="103"/>
      <c r="L17475" s="94">
        <f t="shared" si="4022"/>
        <v>0</v>
      </c>
      <c r="M17475" s="104"/>
      <c r="N17475" s="104"/>
    </row>
    <row r="17476" spans="2:14" hidden="1">
      <c r="B17476" s="36" t="str">
        <f t="shared" si="4021"/>
        <v>b</v>
      </c>
      <c r="F17476" s="29"/>
      <c r="G17476" s="47" t="s">
        <v>359</v>
      </c>
      <c r="H17476" s="103"/>
      <c r="I17476" s="94">
        <f t="shared" si="4020"/>
        <v>0</v>
      </c>
      <c r="J17476" s="103"/>
      <c r="K17476" s="103"/>
      <c r="L17476" s="94">
        <f t="shared" si="4022"/>
        <v>0</v>
      </c>
      <c r="M17476" s="104"/>
      <c r="N17476" s="104"/>
    </row>
    <row r="17477" spans="2:14" hidden="1">
      <c r="B17477" s="36" t="str">
        <f t="shared" si="4021"/>
        <v>b</v>
      </c>
      <c r="F17477" s="29"/>
      <c r="G17477" s="47" t="s">
        <v>365</v>
      </c>
      <c r="H17477" s="122"/>
      <c r="I17477" s="94">
        <f t="shared" si="4020"/>
        <v>0</v>
      </c>
      <c r="J17477" s="122"/>
      <c r="K17477" s="122"/>
      <c r="L17477" s="94">
        <f t="shared" si="4022"/>
        <v>0</v>
      </c>
      <c r="M17477" s="123"/>
      <c r="N17477" s="123"/>
    </row>
    <row r="17478" spans="2:14" hidden="1">
      <c r="B17478" s="36" t="str">
        <f t="shared" si="4021"/>
        <v>b</v>
      </c>
      <c r="F17478" s="29"/>
      <c r="G17478" s="51" t="s">
        <v>211</v>
      </c>
      <c r="H17478" s="120">
        <f>SUM(H17479:H17485)</f>
        <v>0</v>
      </c>
      <c r="I17478" s="118">
        <f t="shared" si="4020"/>
        <v>0</v>
      </c>
      <c r="J17478" s="120">
        <f>SUM(J17479:J17485)</f>
        <v>0</v>
      </c>
      <c r="K17478" s="120">
        <f>SUM(K17479:K17485)</f>
        <v>0</v>
      </c>
      <c r="L17478" s="118">
        <f t="shared" si="4022"/>
        <v>0</v>
      </c>
      <c r="M17478" s="121">
        <f>SUM(M17479:M17485)</f>
        <v>0</v>
      </c>
      <c r="N17478" s="121">
        <f>SUM(N17479:N17485)</f>
        <v>0</v>
      </c>
    </row>
    <row r="17479" spans="2:14" hidden="1">
      <c r="B17479" s="36" t="str">
        <f t="shared" si="4021"/>
        <v>b</v>
      </c>
      <c r="F17479" s="29"/>
      <c r="G17479" s="47" t="s">
        <v>363</v>
      </c>
      <c r="H17479" s="103"/>
      <c r="I17479" s="94">
        <f t="shared" si="4020"/>
        <v>0</v>
      </c>
      <c r="J17479" s="103"/>
      <c r="K17479" s="103"/>
      <c r="L17479" s="94">
        <f t="shared" si="4022"/>
        <v>0</v>
      </c>
      <c r="M17479" s="104"/>
      <c r="N17479" s="104"/>
    </row>
    <row r="17480" spans="2:14" hidden="1">
      <c r="B17480" s="36" t="str">
        <f t="shared" si="4021"/>
        <v>b</v>
      </c>
      <c r="F17480" s="29"/>
      <c r="G17480" s="47" t="s">
        <v>210</v>
      </c>
      <c r="H17480" s="103"/>
      <c r="I17480" s="94">
        <f t="shared" si="4020"/>
        <v>0</v>
      </c>
      <c r="J17480" s="103"/>
      <c r="K17480" s="103"/>
      <c r="L17480" s="94">
        <f t="shared" si="4022"/>
        <v>0</v>
      </c>
      <c r="M17480" s="104"/>
      <c r="N17480" s="104"/>
    </row>
    <row r="17481" spans="2:14" hidden="1">
      <c r="B17481" s="36" t="str">
        <f t="shared" si="4021"/>
        <v>b</v>
      </c>
      <c r="F17481" s="29"/>
      <c r="G17481" s="47" t="s">
        <v>357</v>
      </c>
      <c r="H17481" s="103"/>
      <c r="I17481" s="94">
        <f t="shared" si="4020"/>
        <v>0</v>
      </c>
      <c r="J17481" s="103"/>
      <c r="K17481" s="103"/>
      <c r="L17481" s="94">
        <f t="shared" si="4022"/>
        <v>0</v>
      </c>
      <c r="M17481" s="104"/>
      <c r="N17481" s="104"/>
    </row>
    <row r="17482" spans="2:14" ht="45" hidden="1">
      <c r="B17482" s="36" t="str">
        <f t="shared" si="4021"/>
        <v>b</v>
      </c>
      <c r="F17482" s="29"/>
      <c r="G17482" s="47" t="s">
        <v>364</v>
      </c>
      <c r="H17482" s="103"/>
      <c r="I17482" s="94">
        <f t="shared" si="4020"/>
        <v>0</v>
      </c>
      <c r="J17482" s="103"/>
      <c r="K17482" s="103"/>
      <c r="L17482" s="94">
        <f t="shared" si="4022"/>
        <v>0</v>
      </c>
      <c r="M17482" s="104"/>
      <c r="N17482" s="104"/>
    </row>
    <row r="17483" spans="2:14" hidden="1">
      <c r="B17483" s="36" t="str">
        <f t="shared" si="4021"/>
        <v>b</v>
      </c>
      <c r="F17483" s="29"/>
      <c r="G17483" s="47" t="s">
        <v>366</v>
      </c>
      <c r="H17483" s="103"/>
      <c r="I17483" s="94">
        <f t="shared" si="4020"/>
        <v>0</v>
      </c>
      <c r="J17483" s="103"/>
      <c r="K17483" s="103"/>
      <c r="L17483" s="94">
        <f t="shared" si="4022"/>
        <v>0</v>
      </c>
      <c r="M17483" s="104"/>
      <c r="N17483" s="104"/>
    </row>
    <row r="17484" spans="2:14" hidden="1">
      <c r="B17484" s="36" t="str">
        <f t="shared" si="4021"/>
        <v>b</v>
      </c>
      <c r="F17484" s="29"/>
      <c r="G17484" s="47" t="s">
        <v>359</v>
      </c>
      <c r="H17484" s="103"/>
      <c r="I17484" s="94">
        <f t="shared" si="4020"/>
        <v>0</v>
      </c>
      <c r="J17484" s="103"/>
      <c r="K17484" s="103"/>
      <c r="L17484" s="94">
        <f>M17484+N17484</f>
        <v>0</v>
      </c>
      <c r="M17484" s="104"/>
      <c r="N17484" s="104"/>
    </row>
    <row r="17485" spans="2:14" hidden="1">
      <c r="B17485" s="36" t="str">
        <f t="shared" si="4021"/>
        <v>b</v>
      </c>
      <c r="F17485" s="29"/>
      <c r="G17485" s="47" t="s">
        <v>365</v>
      </c>
      <c r="H17485" s="103"/>
      <c r="I17485" s="94">
        <f t="shared" si="4020"/>
        <v>0</v>
      </c>
      <c r="J17485" s="103"/>
      <c r="K17485" s="103"/>
      <c r="L17485" s="94">
        <f>M17485+N17485</f>
        <v>0</v>
      </c>
      <c r="M17485" s="104"/>
      <c r="N17485" s="104"/>
    </row>
  </sheetData>
  <sheetProtection autoFilter="0"/>
  <autoFilter ref="B5:S17485">
    <filterColumn colId="0">
      <filters>
        <filter val="a"/>
      </filters>
    </filterColumn>
  </autoFilter>
  <mergeCells count="9">
    <mergeCell ref="G3:G5"/>
    <mergeCell ref="F3:F5"/>
    <mergeCell ref="L3:N3"/>
    <mergeCell ref="L4:L5"/>
    <mergeCell ref="M4:N4"/>
    <mergeCell ref="H3:H5"/>
    <mergeCell ref="I3:K3"/>
    <mergeCell ref="I4:I5"/>
    <mergeCell ref="J4:K4"/>
  </mergeCells>
  <phoneticPr fontId="0" type="noConversion"/>
  <printOptions horizontalCentered="1"/>
  <pageMargins left="0" right="0" top="0.511811023622047" bottom="0" header="0" footer="0"/>
  <pageSetup paperSize="9" scale="53" fitToHeight="0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tabColor indexed="33"/>
  </sheetPr>
  <dimension ref="A1:M138"/>
  <sheetViews>
    <sheetView view="pageBreakPreview" zoomScale="60" zoomScaleNormal="75" workbookViewId="0">
      <pane xSplit="3" ySplit="5" topLeftCell="D84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D136" sqref="D136"/>
    </sheetView>
  </sheetViews>
  <sheetFormatPr defaultColWidth="6.5703125" defaultRowHeight="15"/>
  <cols>
    <col min="1" max="1" width="11.7109375" style="253" customWidth="1"/>
    <col min="2" max="2" width="10.5703125" style="254" customWidth="1"/>
    <col min="3" max="3" width="58.140625" style="254" customWidth="1"/>
    <col min="4" max="4" width="31.28515625" style="254" customWidth="1"/>
    <col min="5" max="5" width="21.7109375" style="255" customWidth="1"/>
    <col min="6" max="6" width="18.28515625" style="254" customWidth="1"/>
    <col min="7" max="7" width="25.85546875" style="254" customWidth="1"/>
    <col min="8" max="8" width="20.85546875" style="255" customWidth="1"/>
    <col min="9" max="9" width="17.42578125" style="254" customWidth="1"/>
    <col min="10" max="10" width="26.7109375" style="254" customWidth="1"/>
    <col min="11" max="11" width="21.28515625" style="253" customWidth="1"/>
    <col min="12" max="16384" width="6.5703125" style="253"/>
  </cols>
  <sheetData>
    <row r="1" spans="1:13" ht="33" customHeight="1">
      <c r="E1" s="338">
        <f>E136-გადასახდელები!I8-გადასახდელები!I140</f>
        <v>0</v>
      </c>
      <c r="F1" s="338">
        <f>F136-გადასახდელები!J8-გადასახდელები!J140</f>
        <v>0</v>
      </c>
      <c r="G1" s="338">
        <f>G136-გადასახდელები!K8-გადასახდელები!K140</f>
        <v>1.3642420526593924E-12</v>
      </c>
      <c r="H1" s="338">
        <f>H136-გადასახდელები!L8-გადასახდელები!L140</f>
        <v>0</v>
      </c>
      <c r="I1" s="338">
        <f>I136-გადასახდელები!M8-გადასახდელები!M140</f>
        <v>0</v>
      </c>
      <c r="J1" s="338">
        <f>J136-გადასახდელები!N8-გადასახდელები!N140</f>
        <v>0</v>
      </c>
    </row>
    <row r="2" spans="1:13" ht="52.5" customHeight="1" thickBot="1">
      <c r="B2" s="449" t="s">
        <v>74</v>
      </c>
      <c r="C2" s="449"/>
      <c r="D2" s="449"/>
      <c r="E2" s="449"/>
      <c r="F2" s="449"/>
      <c r="G2" s="449"/>
      <c r="H2" s="449"/>
      <c r="I2" s="449"/>
      <c r="J2" s="449"/>
    </row>
    <row r="3" spans="1:13" ht="33.75" customHeight="1" thickBot="1">
      <c r="B3" s="444" t="s">
        <v>455</v>
      </c>
      <c r="C3" s="451" t="s">
        <v>135</v>
      </c>
      <c r="D3" s="446" t="s">
        <v>734</v>
      </c>
      <c r="E3" s="413" t="s">
        <v>733</v>
      </c>
      <c r="F3" s="413"/>
      <c r="G3" s="413"/>
      <c r="H3" s="450" t="s">
        <v>773</v>
      </c>
      <c r="I3" s="413"/>
      <c r="J3" s="413"/>
    </row>
    <row r="4" spans="1:13" ht="27.75" customHeight="1">
      <c r="B4" s="444"/>
      <c r="C4" s="452"/>
      <c r="D4" s="447"/>
      <c r="E4" s="427" t="s">
        <v>194</v>
      </c>
      <c r="F4" s="428" t="s">
        <v>161</v>
      </c>
      <c r="G4" s="429"/>
      <c r="H4" s="427" t="s">
        <v>194</v>
      </c>
      <c r="I4" s="428" t="s">
        <v>161</v>
      </c>
      <c r="J4" s="429"/>
    </row>
    <row r="5" spans="1:13" ht="118.5" customHeight="1" thickBot="1">
      <c r="A5" s="256" t="s">
        <v>153</v>
      </c>
      <c r="B5" s="445"/>
      <c r="C5" s="453"/>
      <c r="D5" s="448"/>
      <c r="E5" s="415"/>
      <c r="F5" s="180" t="s">
        <v>371</v>
      </c>
      <c r="G5" s="181" t="s">
        <v>369</v>
      </c>
      <c r="H5" s="415"/>
      <c r="I5" s="180" t="s">
        <v>371</v>
      </c>
      <c r="J5" s="181" t="s">
        <v>369</v>
      </c>
    </row>
    <row r="6" spans="1:13" ht="42">
      <c r="A6" s="257" t="str">
        <f>IF(D6+E6+H6&gt;0,"a","b")</f>
        <v>a</v>
      </c>
      <c r="B6" s="276">
        <v>701</v>
      </c>
      <c r="C6" s="277" t="s">
        <v>456</v>
      </c>
      <c r="D6" s="260">
        <f>D7+D11+D14+D18+D19+D20+D21+D22</f>
        <v>2748.2000000000003</v>
      </c>
      <c r="E6" s="258">
        <f>F6+G6</f>
        <v>3215.9</v>
      </c>
      <c r="F6" s="259">
        <f>F7+F11+F14+F18+F19+F20+F21+F22</f>
        <v>0</v>
      </c>
      <c r="G6" s="260">
        <f>G7+G11+G14+G18+G19+G20+G21+G22</f>
        <v>3215.9</v>
      </c>
      <c r="H6" s="258">
        <f t="shared" ref="H6:H23" si="0">I6+J6</f>
        <v>732.13700000000006</v>
      </c>
      <c r="I6" s="259">
        <f>I7+I11+I14+I18+I19+I20+I21+I22</f>
        <v>0</v>
      </c>
      <c r="J6" s="259">
        <f>J7+J11+J14+J18+J19+J20+J21+J22</f>
        <v>732.13700000000006</v>
      </c>
    </row>
    <row r="7" spans="1:13" s="264" customFormat="1" ht="115.5" customHeight="1">
      <c r="A7" s="257" t="str">
        <f t="shared" ref="A7:A70" si="1">IF(D7+E7+H7&gt;0,"a","b")</f>
        <v>a</v>
      </c>
      <c r="B7" s="278">
        <v>7011</v>
      </c>
      <c r="C7" s="279" t="s">
        <v>457</v>
      </c>
      <c r="D7" s="263">
        <f>SUM(D8:D10)</f>
        <v>2717.1000000000004</v>
      </c>
      <c r="E7" s="261">
        <f t="shared" ref="E7:E70" si="2">F7+G7</f>
        <v>3180.9</v>
      </c>
      <c r="F7" s="262">
        <f>SUM(F8:F10)</f>
        <v>0</v>
      </c>
      <c r="G7" s="263">
        <f>SUM(G8:G10)</f>
        <v>3180.9</v>
      </c>
      <c r="H7" s="261">
        <f t="shared" si="0"/>
        <v>727.86500000000001</v>
      </c>
      <c r="I7" s="262">
        <f>SUM(I8:I10)</f>
        <v>0</v>
      </c>
      <c r="J7" s="262">
        <f>SUM(J8:J10)</f>
        <v>727.86500000000001</v>
      </c>
    </row>
    <row r="8" spans="1:13" s="268" customFormat="1" ht="70.5" customHeight="1">
      <c r="A8" s="257" t="str">
        <f t="shared" si="1"/>
        <v>a</v>
      </c>
      <c r="B8" s="280">
        <v>70111</v>
      </c>
      <c r="C8" s="281" t="s">
        <v>458</v>
      </c>
      <c r="D8" s="267">
        <f>SUMIF(გადასახდელები!$E$6:$E$42180,(TEXT(ფუნქციონალური!$B8,0)),გადასახდელები!$H$6:$H$42410)</f>
        <v>2544.7000000000003</v>
      </c>
      <c r="E8" s="265">
        <f t="shared" si="2"/>
        <v>3010.9</v>
      </c>
      <c r="F8" s="266">
        <f>SUMIF(გადასახდელები!$E$6:$E$42180,(TEXT(ფუნქციონალური!$B8,0)),გადასახდელები!$J$6:$J$42410)</f>
        <v>0</v>
      </c>
      <c r="G8" s="267">
        <f>SUMIF(გადასახდელები!$E$6:$E$42180,(TEXT(ფუნქციონალური!$B8,0)),გადასახდელები!$K$6:$K$42410)</f>
        <v>3010.9</v>
      </c>
      <c r="H8" s="265">
        <f t="shared" si="0"/>
        <v>698.98500000000001</v>
      </c>
      <c r="I8" s="266">
        <f>SUMIF(გადასახდელები!$E$6:$E$42180,(TEXT(ფუნქციონალური!$B8,0)),გადასახდელები!$M$6:$M$42410)</f>
        <v>0</v>
      </c>
      <c r="J8" s="266">
        <f>SUMIF(გადასახდელები!$E$6:$E$42180,(TEXT(ფუნქციონალური!$B8,0)),გადასახდელები!$N$6:$N$42410)</f>
        <v>698.98500000000001</v>
      </c>
    </row>
    <row r="9" spans="1:13" s="268" customFormat="1" ht="33.75" customHeight="1">
      <c r="A9" s="257" t="str">
        <f t="shared" si="1"/>
        <v>a</v>
      </c>
      <c r="B9" s="280">
        <v>70112</v>
      </c>
      <c r="C9" s="281" t="s">
        <v>459</v>
      </c>
      <c r="D9" s="267">
        <f>SUMIF(გადასახდელები!$E$6:$E$42180,(TEXT(ფუნქციონალური!$B9,0)),გადასახდელები!$H$6:$H$42410)</f>
        <v>172.4</v>
      </c>
      <c r="E9" s="265">
        <f t="shared" si="2"/>
        <v>170</v>
      </c>
      <c r="F9" s="266">
        <f>SUMIF(გადასახდელები!$E$6:$E$42180,(TEXT(ფუნქციონალური!$B9,0)),გადასახდელები!$J$6:$J$42410)</f>
        <v>0</v>
      </c>
      <c r="G9" s="267">
        <f>SUMIF(გადასახდელები!$E$6:$E$42180,(TEXT(ფუნქციონალური!$B9,0)),გადასახდელები!$K$6:$K$42410)</f>
        <v>170</v>
      </c>
      <c r="H9" s="265">
        <f t="shared" si="0"/>
        <v>28.879999999999992</v>
      </c>
      <c r="I9" s="266">
        <f>SUMIF(გადასახდელები!$E$6:$E$42180,(TEXT(ფუნქციონალური!$B9,0)),გადასახდელები!$M$6:$M$42410)</f>
        <v>0</v>
      </c>
      <c r="J9" s="266">
        <f>SUMIF(გადასახდელები!$E$6:$E$42180,(TEXT(ფუნქციონალური!$B9,0)),გადასახდელები!$N$6:$N$42410)</f>
        <v>28.879999999999992</v>
      </c>
      <c r="K9" s="253"/>
      <c r="L9" s="253"/>
      <c r="M9" s="253"/>
    </row>
    <row r="10" spans="1:13" s="268" customFormat="1" ht="30.75" hidden="1" customHeight="1">
      <c r="A10" s="257" t="str">
        <f t="shared" si="1"/>
        <v>b</v>
      </c>
      <c r="B10" s="280">
        <v>70113</v>
      </c>
      <c r="C10" s="281" t="s">
        <v>460</v>
      </c>
      <c r="D10" s="267">
        <f>SUMIF(გადასახდელები!$E$6:$E$42180,(TEXT(ფუნქციონალური!$B10,0)),გადასახდელები!$H$6:$H$42410)</f>
        <v>0</v>
      </c>
      <c r="E10" s="265">
        <f t="shared" si="2"/>
        <v>0</v>
      </c>
      <c r="F10" s="266">
        <f>SUMIF(გადასახდელები!$E$6:$E$42180,(TEXT(ფუნქციონალური!$B10,0)),გადასახდელები!$J$6:$J$42410)</f>
        <v>0</v>
      </c>
      <c r="G10" s="267">
        <f>SUMIF(გადასახდელები!$E$6:$E$42180,(TEXT(ფუნქციონალური!$B10,0)),გადასახდელები!$K$6:$K$42410)</f>
        <v>0</v>
      </c>
      <c r="H10" s="265">
        <f t="shared" si="0"/>
        <v>0</v>
      </c>
      <c r="I10" s="266">
        <f>SUMIF(გადასახდელები!$E$6:$E$42180,(TEXT(ფუნქციონალური!$B10,0)),გადასახდელები!$M$6:$M$42410)</f>
        <v>0</v>
      </c>
      <c r="J10" s="266">
        <f>SUMIF(გადასახდელები!$E$6:$E$42180,(TEXT(ფუნქციონალური!$B10,0)),გადასახდელები!$N$6:$N$42410)</f>
        <v>0</v>
      </c>
    </row>
    <row r="11" spans="1:13" s="264" customFormat="1" ht="19.5" hidden="1">
      <c r="A11" s="257" t="str">
        <f t="shared" si="1"/>
        <v>b</v>
      </c>
      <c r="B11" s="278">
        <v>7012</v>
      </c>
      <c r="C11" s="279" t="s">
        <v>461</v>
      </c>
      <c r="D11" s="263">
        <f>SUM(D12:D13)</f>
        <v>0</v>
      </c>
      <c r="E11" s="261">
        <f t="shared" si="2"/>
        <v>0</v>
      </c>
      <c r="F11" s="262">
        <f>SUM(F12:F13)</f>
        <v>0</v>
      </c>
      <c r="G11" s="263">
        <f>SUM(G12:G13)</f>
        <v>0</v>
      </c>
      <c r="H11" s="261">
        <f t="shared" si="0"/>
        <v>0</v>
      </c>
      <c r="I11" s="262">
        <f>SUM(I12:I13)</f>
        <v>0</v>
      </c>
      <c r="J11" s="262">
        <f>SUM(J12:J13)</f>
        <v>0</v>
      </c>
    </row>
    <row r="12" spans="1:13" s="268" customFormat="1" ht="67.5" hidden="1" customHeight="1">
      <c r="A12" s="257" t="str">
        <f t="shared" si="1"/>
        <v>b</v>
      </c>
      <c r="B12" s="280">
        <v>70121</v>
      </c>
      <c r="C12" s="281" t="s">
        <v>462</v>
      </c>
      <c r="D12" s="267">
        <f>SUMIF(გადასახდელები!$E$6:$E$42180,(TEXT(ფუნქციონალური!$B12,0)),გადასახდელები!$H$6:$H$42410)</f>
        <v>0</v>
      </c>
      <c r="E12" s="265">
        <f t="shared" si="2"/>
        <v>0</v>
      </c>
      <c r="F12" s="266">
        <f>SUMIF(გადასახდელები!$E$6:$E$42180,(TEXT(ფუნქციონალური!$B12,0)),გადასახდელები!$J$6:$J$42410)</f>
        <v>0</v>
      </c>
      <c r="G12" s="267">
        <f>SUMIF(გადასახდელები!$E$6:$E$42180,(TEXT(ფუნქციონალური!$B12,0)),გადასახდელები!$K$6:$K$42410)</f>
        <v>0</v>
      </c>
      <c r="H12" s="265">
        <f t="shared" si="0"/>
        <v>0</v>
      </c>
      <c r="I12" s="266">
        <f>SUMIF(გადასახდელები!$E$6:$E$42180,(TEXT(ფუნქციონალური!$B12,0)),გადასახდელები!$M$6:$M$42410)</f>
        <v>0</v>
      </c>
      <c r="J12" s="266">
        <f>SUMIF(გადასახდელები!$E$6:$E$42180,(TEXT(ფუნქციონალური!$B12,0)),გადასახდელები!$N$6:$N$42410)</f>
        <v>0</v>
      </c>
    </row>
    <row r="13" spans="1:13" s="268" customFormat="1" ht="61.5" hidden="1" customHeight="1">
      <c r="A13" s="257" t="str">
        <f t="shared" si="1"/>
        <v>b</v>
      </c>
      <c r="B13" s="280">
        <v>70122</v>
      </c>
      <c r="C13" s="281" t="s">
        <v>463</v>
      </c>
      <c r="D13" s="267">
        <f>SUMIF(გადასახდელები!$E$6:$E$42180,(TEXT(ფუნქციონალური!$B13,0)),გადასახდელები!$H$6:$H$42410)</f>
        <v>0</v>
      </c>
      <c r="E13" s="265">
        <f t="shared" si="2"/>
        <v>0</v>
      </c>
      <c r="F13" s="266">
        <f>SUMIF(გადასახდელები!$E$6:$E$42180,(TEXT(ფუნქციონალური!$B13,0)),გადასახდელები!$J$6:$J$42410)</f>
        <v>0</v>
      </c>
      <c r="G13" s="267">
        <f>SUMIF(გადასახდელები!$E$6:$E$42180,(TEXT(ფუნქციონალური!$B13,0)),გადასახდელები!$K$6:$K$42410)</f>
        <v>0</v>
      </c>
      <c r="H13" s="265">
        <f t="shared" si="0"/>
        <v>0</v>
      </c>
      <c r="I13" s="266">
        <f>SUMIF(გადასახდელები!$E$6:$E$42180,(TEXT(ფუნქციონალური!$B13,0)),გადასახდელები!$M$6:$M$42410)</f>
        <v>0</v>
      </c>
      <c r="J13" s="266">
        <f>SUMIF(გადასახდელები!$E$6:$E$42180,(TEXT(ფუნქციონალური!$B13,0)),გადასახდელები!$N$6:$N$42410)</f>
        <v>0</v>
      </c>
    </row>
    <row r="14" spans="1:13" s="264" customFormat="1" ht="42" hidden="1" customHeight="1">
      <c r="A14" s="257" t="str">
        <f t="shared" si="1"/>
        <v>b</v>
      </c>
      <c r="B14" s="278">
        <v>7013</v>
      </c>
      <c r="C14" s="279" t="s">
        <v>464</v>
      </c>
      <c r="D14" s="263">
        <f>SUM(D15:D17)</f>
        <v>0</v>
      </c>
      <c r="E14" s="261">
        <f t="shared" si="2"/>
        <v>0</v>
      </c>
      <c r="F14" s="262">
        <f>SUM(F15:F17)</f>
        <v>0</v>
      </c>
      <c r="G14" s="263">
        <f>SUM(G15:G17)</f>
        <v>0</v>
      </c>
      <c r="H14" s="261">
        <f t="shared" si="0"/>
        <v>0</v>
      </c>
      <c r="I14" s="262">
        <f>SUM(I15:I17)</f>
        <v>0</v>
      </c>
      <c r="J14" s="262">
        <f>SUM(J15:J17)</f>
        <v>0</v>
      </c>
    </row>
    <row r="15" spans="1:13" s="268" customFormat="1" ht="29.25" hidden="1" customHeight="1">
      <c r="A15" s="257" t="str">
        <f t="shared" si="1"/>
        <v>b</v>
      </c>
      <c r="B15" s="280">
        <v>70131</v>
      </c>
      <c r="C15" s="281" t="s">
        <v>465</v>
      </c>
      <c r="D15" s="267">
        <f>SUMIF(გადასახდელები!$E$6:$E$42180,(TEXT(ფუნქციონალური!$B15,0)),გადასახდელები!$H$6:$H$42410)</f>
        <v>0</v>
      </c>
      <c r="E15" s="265">
        <f t="shared" si="2"/>
        <v>0</v>
      </c>
      <c r="F15" s="266">
        <f>SUMIF(გადასახდელები!$E$6:$E$42180,(TEXT(ფუნქციონალური!$B15,0)),გადასახდელები!$J$6:$J$42410)</f>
        <v>0</v>
      </c>
      <c r="G15" s="267">
        <f>SUMIF(გადასახდელები!$E$6:$E$42180,(TEXT(ფუნქციონალური!$B15,0)),გადასახდელები!$K$6:$K$42410)</f>
        <v>0</v>
      </c>
      <c r="H15" s="265">
        <f t="shared" si="0"/>
        <v>0</v>
      </c>
      <c r="I15" s="266">
        <f>SUMIF(გადასახდელები!$E$6:$E$42180,(TEXT(ფუნქციონალური!$B15,0)),გადასახდელები!$M$6:$M$42410)</f>
        <v>0</v>
      </c>
      <c r="J15" s="266">
        <f>SUMIF(გადასახდელები!$E$6:$E$42180,(TEXT(ფუნქციონალური!$B15,0)),გადასახდელები!$N$6:$N$42410)</f>
        <v>0</v>
      </c>
    </row>
    <row r="16" spans="1:13" s="268" customFormat="1" ht="47.25" hidden="1" customHeight="1">
      <c r="A16" s="257" t="str">
        <f t="shared" si="1"/>
        <v>b</v>
      </c>
      <c r="B16" s="280">
        <v>70132</v>
      </c>
      <c r="C16" s="281" t="s">
        <v>466</v>
      </c>
      <c r="D16" s="267">
        <f>SUMIF(გადასახდელები!$E$6:$E$42180,(TEXT(ფუნქციონალური!$B16,0)),გადასახდელები!$H$6:$H$42410)</f>
        <v>0</v>
      </c>
      <c r="E16" s="265">
        <f t="shared" si="2"/>
        <v>0</v>
      </c>
      <c r="F16" s="266">
        <f>SUMIF(გადასახდელები!$E$6:$E$42180,(TEXT(ფუნქციონალური!$B16,0)),გადასახდელები!$J$6:$J$42410)</f>
        <v>0</v>
      </c>
      <c r="G16" s="267">
        <f>SUMIF(გადასახდელები!$E$6:$E$42180,(TEXT(ფუნქციონალური!$B16,0)),გადასახდელები!$K$6:$K$42410)</f>
        <v>0</v>
      </c>
      <c r="H16" s="265">
        <f t="shared" si="0"/>
        <v>0</v>
      </c>
      <c r="I16" s="266">
        <f>SUMIF(გადასახდელები!$E$6:$E$42180,(TEXT(ფუნქციონალური!$B16,0)),გადასახდელები!$M$6:$M$42410)</f>
        <v>0</v>
      </c>
      <c r="J16" s="266">
        <f>SUMIF(გადასახდელები!$E$6:$E$42180,(TEXT(ფუნქციონალური!$B16,0)),გადასახდელები!$N$6:$N$42410)</f>
        <v>0</v>
      </c>
    </row>
    <row r="17" spans="1:10" s="268" customFormat="1" ht="48" hidden="1" customHeight="1">
      <c r="A17" s="257" t="str">
        <f t="shared" si="1"/>
        <v>b</v>
      </c>
      <c r="B17" s="280">
        <v>70133</v>
      </c>
      <c r="C17" s="281" t="s">
        <v>467</v>
      </c>
      <c r="D17" s="267">
        <f>SUMIF(გადასახდელები!$E$6:$E$42180,(TEXT(ფუნქციონალური!$B17,0)),გადასახდელები!$H$6:$H$42410)</f>
        <v>0</v>
      </c>
      <c r="E17" s="265">
        <f t="shared" si="2"/>
        <v>0</v>
      </c>
      <c r="F17" s="266">
        <f>SUMIF(გადასახდელები!$E$6:$E$42180,(TEXT(ფუნქციონალური!$B17,0)),გადასახდელები!$J$6:$J$42410)</f>
        <v>0</v>
      </c>
      <c r="G17" s="267">
        <f>SUMIF(გადასახდელები!$E$6:$E$42180,(TEXT(ფუნქციონალური!$B17,0)),გადასახდელები!$K$6:$K$42410)</f>
        <v>0</v>
      </c>
      <c r="H17" s="265">
        <f t="shared" si="0"/>
        <v>0</v>
      </c>
      <c r="I17" s="266">
        <f>SUMIF(გადასახდელები!$E$6:$E$42180,(TEXT(ფუნქციონალური!$B17,0)),გადასახდელები!$M$6:$M$42410)</f>
        <v>0</v>
      </c>
      <c r="J17" s="266">
        <f>SUMIF(გადასახდელები!$E$6:$E$42180,(TEXT(ფუნქციონალური!$B17,0)),გადასახდელები!$N$6:$N$42410)</f>
        <v>0</v>
      </c>
    </row>
    <row r="18" spans="1:10" s="264" customFormat="1" ht="39" hidden="1">
      <c r="A18" s="257" t="str">
        <f t="shared" si="1"/>
        <v>b</v>
      </c>
      <c r="B18" s="278">
        <v>7014</v>
      </c>
      <c r="C18" s="279" t="s">
        <v>468</v>
      </c>
      <c r="D18" s="263">
        <f>SUMIF(გადასახდელები!$E$6:$E$42180,(TEXT(ფუნქციონალური!$B18,0)),გადასახდელები!$H$6:$H$42410)</f>
        <v>0</v>
      </c>
      <c r="E18" s="261">
        <f t="shared" si="2"/>
        <v>0</v>
      </c>
      <c r="F18" s="262">
        <f>SUMIF(გადასახდელები!$E$6:$E$42180,(TEXT(ფუნქციონალური!$B18,0)),გადასახდელები!$J$6:$J$42410)</f>
        <v>0</v>
      </c>
      <c r="G18" s="263">
        <f>SUMIF(გადასახდელები!$E$6:$E$42180,(TEXT(ფუნქციონალური!$B18,0)),გადასახდელები!$K$6:$K$42410)</f>
        <v>0</v>
      </c>
      <c r="H18" s="261">
        <f t="shared" si="0"/>
        <v>0</v>
      </c>
      <c r="I18" s="262">
        <f>SUMIF(გადასახდელები!$E$6:$E$42180,(TEXT(ფუნქციონალური!$B18,0)),გადასახდელები!$M$6:$M$42410)</f>
        <v>0</v>
      </c>
      <c r="J18" s="262">
        <f>SUMIF(გადასახდელები!$E$6:$E$42180,(TEXT(ფუნქციონალური!$B18,0)),გადასახდელები!$N$6:$N$42410)</f>
        <v>0</v>
      </c>
    </row>
    <row r="19" spans="1:10" s="264" customFormat="1" ht="58.5" hidden="1">
      <c r="A19" s="257" t="str">
        <f t="shared" si="1"/>
        <v>b</v>
      </c>
      <c r="B19" s="278">
        <v>7015</v>
      </c>
      <c r="C19" s="279" t="s">
        <v>469</v>
      </c>
      <c r="D19" s="263">
        <f>SUMIF(გადასახდელები!$E$6:$E$42180,(TEXT(ფუნქციონალური!$B19,0)),გადასახდელები!$H$6:$H$42410)</f>
        <v>0</v>
      </c>
      <c r="E19" s="261">
        <f t="shared" si="2"/>
        <v>0</v>
      </c>
      <c r="F19" s="262">
        <f>SUMIF(გადასახდელები!$E$6:$E$42180,(TEXT(ფუნქციონალური!$B19,0)),გადასახდელები!$J$6:$J$42410)</f>
        <v>0</v>
      </c>
      <c r="G19" s="263">
        <f>SUMIF(გადასახდელები!$E$6:$E$42180,(TEXT(ფუნქციონალური!$B19,0)),გადასახდელები!$K$6:$K$42410)</f>
        <v>0</v>
      </c>
      <c r="H19" s="261">
        <f t="shared" si="0"/>
        <v>0</v>
      </c>
      <c r="I19" s="262">
        <f>SUMIF(გადასახდელები!$E$6:$E$42180,(TEXT(ფუნქციონალური!$B19,0)),გადასახდელები!$M$6:$M$42410)</f>
        <v>0</v>
      </c>
      <c r="J19" s="262">
        <f>SUMIF(გადასახდელები!$E$6:$E$42180,(TEXT(ფუნქციონალური!$B19,0)),გადასახდელები!$N$6:$N$42410)</f>
        <v>0</v>
      </c>
    </row>
    <row r="20" spans="1:10" s="264" customFormat="1" ht="19.5">
      <c r="A20" s="257" t="str">
        <f t="shared" si="1"/>
        <v>a</v>
      </c>
      <c r="B20" s="278">
        <v>7016</v>
      </c>
      <c r="C20" s="279" t="s">
        <v>470</v>
      </c>
      <c r="D20" s="263">
        <f>SUMIF(გადასახდელები!$E$6:$E$42180,(TEXT(ფუნქციონალური!$B20,0)),გადასახდელები!$H$6:$H$42410)</f>
        <v>31.1</v>
      </c>
      <c r="E20" s="261">
        <f t="shared" si="2"/>
        <v>35</v>
      </c>
      <c r="F20" s="262">
        <f>SUMIF(გადასახდელები!$E$6:$E$42180,(TEXT(ფუნქციონალური!$B20,0)),გადასახდელები!$J$6:$J$42410)</f>
        <v>0</v>
      </c>
      <c r="G20" s="263">
        <f>SUMIF(გადასახდელები!$E$6:$E$42180,(TEXT(ფუნქციონალური!$B20,0)),გადასახდელები!$K$6:$K$42410)</f>
        <v>35</v>
      </c>
      <c r="H20" s="261">
        <f t="shared" si="0"/>
        <v>4.2720000000000002</v>
      </c>
      <c r="I20" s="262">
        <f>SUMIF(გადასახდელები!$E$6:$E$42180,(TEXT(ფუნქციონალური!$B20,0)),გადასახდელები!$M$6:$M$42410)</f>
        <v>0</v>
      </c>
      <c r="J20" s="262">
        <f>SUMIF(გადასახდელები!$E$6:$E$42180,(TEXT(ფუნქციონალური!$B20,0)),გადასახდელები!$N$6:$N$42410)</f>
        <v>4.2720000000000002</v>
      </c>
    </row>
    <row r="21" spans="1:10" s="264" customFormat="1" ht="58.5" hidden="1">
      <c r="A21" s="257" t="str">
        <f t="shared" si="1"/>
        <v>b</v>
      </c>
      <c r="B21" s="278">
        <v>7017</v>
      </c>
      <c r="C21" s="279" t="s">
        <v>471</v>
      </c>
      <c r="D21" s="263">
        <f>SUMIF(გადასახდელები!$E$6:$E$42180,(TEXT(ფუნქციონალური!$B21,0)),გადასახდელები!$H$6:$H$42410)</f>
        <v>0</v>
      </c>
      <c r="E21" s="261">
        <f t="shared" si="2"/>
        <v>0</v>
      </c>
      <c r="F21" s="262">
        <f>SUMIF(გადასახდელები!$E$6:$E$42180,(TEXT(ფუნქციონალური!$B21,0)),გადასახდელები!$J$6:$J$42410)</f>
        <v>0</v>
      </c>
      <c r="G21" s="263">
        <f>SUMIF(გადასახდელები!$E$6:$E$42180,(TEXT(ფუნქციონალური!$B21,0)),გადასახდელები!$K$6:$K$42410)</f>
        <v>0</v>
      </c>
      <c r="H21" s="261">
        <f t="shared" si="0"/>
        <v>0</v>
      </c>
      <c r="I21" s="262">
        <f>SUMIF(გადასახდელები!$E$6:$E$42180,(TEXT(ფუნქციონალური!$B21,0)),გადასახდელები!$M$6:$M$42410)</f>
        <v>0</v>
      </c>
      <c r="J21" s="262">
        <f>SUMIF(გადასახდელები!$E$6:$E$42180,(TEXT(ფუნქციონალური!$B21,0)),გადასახდელები!$N$6:$N$42410)</f>
        <v>0</v>
      </c>
    </row>
    <row r="22" spans="1:10" s="264" customFormat="1" ht="58.5" hidden="1">
      <c r="A22" s="257" t="str">
        <f t="shared" si="1"/>
        <v>b</v>
      </c>
      <c r="B22" s="278">
        <v>7018</v>
      </c>
      <c r="C22" s="279" t="s">
        <v>472</v>
      </c>
      <c r="D22" s="263">
        <f>SUMIF(გადასახდელები!$E$6:$E$42180,(TEXT(ფუნქციონალური!$B22,0)),გადასახდელები!$H$6:$H$42410)</f>
        <v>0</v>
      </c>
      <c r="E22" s="261">
        <f t="shared" si="2"/>
        <v>0</v>
      </c>
      <c r="F22" s="262">
        <f>SUMIF(გადასახდელები!$E$6:$E$42180,(TEXT(ფუნქციონალური!$B22,0)),გადასახდელები!$J$6:$J$42410)</f>
        <v>0</v>
      </c>
      <c r="G22" s="263">
        <f>SUMIF(გადასახდელები!$E$6:$E$42180,(TEXT(ფუნქციონალური!$B22,0)),გადასახდელები!$K$6:$K$42410)</f>
        <v>0</v>
      </c>
      <c r="H22" s="261">
        <f t="shared" si="0"/>
        <v>0</v>
      </c>
      <c r="I22" s="262">
        <f>SUMIF(გადასახდელები!$E$6:$E$42180,(TEXT(ფუნქციონალური!$B22,0)),გადასახდელები!$M$6:$M$42410)</f>
        <v>0</v>
      </c>
      <c r="J22" s="262">
        <f>SUMIF(გადასახდელები!$E$6:$E$42180,(TEXT(ფუნქციონალური!$B22,0)),გადასახდელები!$N$6:$N$42410)</f>
        <v>0</v>
      </c>
    </row>
    <row r="23" spans="1:10" ht="37.5" hidden="1" customHeight="1">
      <c r="A23" s="257" t="str">
        <f t="shared" si="1"/>
        <v>b</v>
      </c>
      <c r="B23" s="282">
        <v>702</v>
      </c>
      <c r="C23" s="283" t="s">
        <v>473</v>
      </c>
      <c r="D23" s="270">
        <f>SUMIF(გადასახდელები!$E$6:$E$42180,(TEXT(ფუნქციონალური!$B23,0)),გადასახდელები!$H$6:$H$42410)</f>
        <v>0</v>
      </c>
      <c r="E23" s="258">
        <f t="shared" si="2"/>
        <v>0</v>
      </c>
      <c r="F23" s="269">
        <f>SUMIF(გადასახდელები!$E$6:$E$42180,(TEXT(ფუნქციონალური!$B23,0)),გადასახდელები!$J$6:$J$42410)</f>
        <v>0</v>
      </c>
      <c r="G23" s="270">
        <f>SUMIF(გადასახდელები!$E$6:$E$42180,(TEXT(ფუნქციონალური!$B23,0)),გადასახდელები!$K$6:$K$42410)</f>
        <v>0</v>
      </c>
      <c r="H23" s="258">
        <f t="shared" si="0"/>
        <v>0</v>
      </c>
      <c r="I23" s="269">
        <f>SUMIF(გადასახდელები!$E$6:$E$42180,(TEXT(ფუნქციონალური!$B23,0)),გადასახდელები!$M$6:$M$42410)</f>
        <v>0</v>
      </c>
      <c r="J23" s="269">
        <f>SUMIF(გადასახდელები!$E$6:$E$42180,(TEXT(ფუნქციონალური!$B23,0)),გადასახდელები!$N$6:$N$42410)</f>
        <v>0</v>
      </c>
    </row>
    <row r="24" spans="1:10" ht="42">
      <c r="A24" s="257" t="str">
        <f t="shared" si="1"/>
        <v>a</v>
      </c>
      <c r="B24" s="282">
        <v>703</v>
      </c>
      <c r="C24" s="283" t="s">
        <v>474</v>
      </c>
      <c r="D24" s="260">
        <f>SUM(D25:D30)</f>
        <v>179.70099999999999</v>
      </c>
      <c r="E24" s="258">
        <f t="shared" si="2"/>
        <v>156</v>
      </c>
      <c r="F24" s="259">
        <f>SUM(F25:F30)</f>
        <v>0</v>
      </c>
      <c r="G24" s="260">
        <f>SUM(G25:G30)</f>
        <v>156</v>
      </c>
      <c r="H24" s="258">
        <f>I24+J24</f>
        <v>26.499000000000002</v>
      </c>
      <c r="I24" s="259">
        <f>SUM(I25:I30)</f>
        <v>0</v>
      </c>
      <c r="J24" s="259">
        <f>SUM(J25:J30)</f>
        <v>26.499000000000002</v>
      </c>
    </row>
    <row r="25" spans="1:10" s="264" customFormat="1" ht="49.5" customHeight="1">
      <c r="A25" s="257" t="str">
        <f t="shared" si="1"/>
        <v>a</v>
      </c>
      <c r="B25" s="278">
        <v>7031</v>
      </c>
      <c r="C25" s="279" t="s">
        <v>475</v>
      </c>
      <c r="D25" s="263">
        <f>SUMIF(გადასახდელები!$E$6:$E$42180,(TEXT(ფუნქციონალური!$B25,0)),გადასახდელები!$H$6:$H$42410)</f>
        <v>108.101</v>
      </c>
      <c r="E25" s="261">
        <f t="shared" si="2"/>
        <v>118</v>
      </c>
      <c r="F25" s="262">
        <f>SUMIF(გადასახდელები!$E$6:$E$42180,(TEXT(ფუნქციონალური!$B25,0)),გადასახდელები!$J$6:$J$42410)</f>
        <v>0</v>
      </c>
      <c r="G25" s="263">
        <f>SUMIF(გადასახდელები!$E$6:$E$42180,(TEXT(ფუნქციონალური!$B25,0)),გადასახდელები!$K$6:$K$42410)</f>
        <v>118</v>
      </c>
      <c r="H25" s="261">
        <f t="shared" ref="H25:H45" si="3">I25+J25</f>
        <v>26.499000000000002</v>
      </c>
      <c r="I25" s="262">
        <f>SUMIF(გადასახდელები!$E$6:$E$42180,(TEXT(ფუნქციონალური!$B25,0)),გადასახდელები!$M$6:$M$42410)</f>
        <v>0</v>
      </c>
      <c r="J25" s="262">
        <f>SUMIF(გადასახდელები!$E$6:$E$42180,(TEXT(ფუნქციონალური!$B25,0)),გადასახდელები!$N$6:$N$42410)</f>
        <v>26.499000000000002</v>
      </c>
    </row>
    <row r="26" spans="1:10" s="264" customFormat="1" ht="30.75" customHeight="1">
      <c r="A26" s="257" t="str">
        <f t="shared" si="1"/>
        <v>a</v>
      </c>
      <c r="B26" s="278">
        <v>7032</v>
      </c>
      <c r="C26" s="279" t="s">
        <v>476</v>
      </c>
      <c r="D26" s="263">
        <f>SUMIF(გადასახდელები!$E$6:$E$42180,(TEXT(ფუნქციონალური!$B26,0)),გადასახდელები!$H$6:$H$42410)</f>
        <v>71.599999999999994</v>
      </c>
      <c r="E26" s="261">
        <f t="shared" si="2"/>
        <v>38</v>
      </c>
      <c r="F26" s="262">
        <f>SUMIF(გადასახდელები!$E$6:$E$42180,(TEXT(ფუნქციონალური!$B26,0)),გადასახდელები!$J$6:$J$42410)</f>
        <v>0</v>
      </c>
      <c r="G26" s="263">
        <f>SUMIF(გადასახდელები!$E$6:$E$42180,(TEXT(ფუნქციონალური!$B26,0)),გადასახდელები!$K$6:$K$42410)</f>
        <v>38</v>
      </c>
      <c r="H26" s="261">
        <f t="shared" si="3"/>
        <v>0</v>
      </c>
      <c r="I26" s="262">
        <f>SUMIF(გადასახდელები!$E$6:$E$42180,(TEXT(ფუნქციონალური!$B26,0)),გადასახდელები!$M$6:$M$42410)</f>
        <v>0</v>
      </c>
      <c r="J26" s="262">
        <f>SUMIF(გადასახდელები!$E$6:$E$42180,(TEXT(ფუნქციონალური!$B26,0)),გადასახდელები!$N$6:$N$42410)</f>
        <v>0</v>
      </c>
    </row>
    <row r="27" spans="1:10" s="264" customFormat="1" ht="30.75" hidden="1" customHeight="1">
      <c r="A27" s="257" t="str">
        <f t="shared" si="1"/>
        <v>b</v>
      </c>
      <c r="B27" s="278">
        <v>7033</v>
      </c>
      <c r="C27" s="279" t="s">
        <v>477</v>
      </c>
      <c r="D27" s="263">
        <f>SUMIF(გადასახდელები!$E$6:$E$42180,(TEXT(ფუნქციონალური!$B27,0)),გადასახდელები!$H$6:$H$42410)</f>
        <v>0</v>
      </c>
      <c r="E27" s="261">
        <f t="shared" si="2"/>
        <v>0</v>
      </c>
      <c r="F27" s="262">
        <f>SUMIF(გადასახდელები!$E$6:$E$42180,(TEXT(ფუნქციონალური!$B27,0)),გადასახდელები!$J$6:$J$42410)</f>
        <v>0</v>
      </c>
      <c r="G27" s="263">
        <f>SUMIF(გადასახდელები!$E$6:$E$42180,(TEXT(ფუნქციონალური!$B27,0)),გადასახდელები!$K$6:$K$42410)</f>
        <v>0</v>
      </c>
      <c r="H27" s="261">
        <f t="shared" si="3"/>
        <v>0</v>
      </c>
      <c r="I27" s="262">
        <f>SUMIF(გადასახდელები!$E$6:$E$42180,(TEXT(ფუნქციონალური!$B27,0)),გადასახდელები!$M$6:$M$42410)</f>
        <v>0</v>
      </c>
      <c r="J27" s="262">
        <f>SUMIF(გადასახდელები!$E$6:$E$42180,(TEXT(ფუნქციონალური!$B27,0)),გადასახდელები!$N$6:$N$42410)</f>
        <v>0</v>
      </c>
    </row>
    <row r="28" spans="1:10" s="264" customFormat="1" ht="30.75" hidden="1" customHeight="1">
      <c r="A28" s="257" t="str">
        <f t="shared" si="1"/>
        <v>b</v>
      </c>
      <c r="B28" s="278">
        <v>7034</v>
      </c>
      <c r="C28" s="279" t="s">
        <v>478</v>
      </c>
      <c r="D28" s="263">
        <f>SUMIF(გადასახდელები!$E$6:$E$42180,(TEXT(ფუნქციონალური!$B28,0)),გადასახდელები!$H$6:$H$42410)</f>
        <v>0</v>
      </c>
      <c r="E28" s="261">
        <f t="shared" si="2"/>
        <v>0</v>
      </c>
      <c r="F28" s="262">
        <f>SUMIF(გადასახდელები!$E$6:$E$42180,(TEXT(ფუნქციონალური!$B28,0)),გადასახდელები!$J$6:$J$42410)</f>
        <v>0</v>
      </c>
      <c r="G28" s="263">
        <f>SUMIF(გადასახდელები!$E$6:$E$42180,(TEXT(ფუნქციონალური!$B28,0)),გადასახდელები!$K$6:$K$42410)</f>
        <v>0</v>
      </c>
      <c r="H28" s="261">
        <f t="shared" si="3"/>
        <v>0</v>
      </c>
      <c r="I28" s="262">
        <f>SUMIF(გადასახდელები!$E$6:$E$42180,(TEXT(ფუნქციონალური!$B28,0)),გადასახდელები!$M$6:$M$42410)</f>
        <v>0</v>
      </c>
      <c r="J28" s="262">
        <f>SUMIF(გადასახდელები!$E$6:$E$42180,(TEXT(ფუნქციონალური!$B28,0)),გადასახდელები!$N$6:$N$42410)</f>
        <v>0</v>
      </c>
    </row>
    <row r="29" spans="1:10" s="264" customFormat="1" ht="66.75" hidden="1" customHeight="1">
      <c r="A29" s="257" t="str">
        <f t="shared" si="1"/>
        <v>b</v>
      </c>
      <c r="B29" s="278">
        <v>7035</v>
      </c>
      <c r="C29" s="279" t="s">
        <v>479</v>
      </c>
      <c r="D29" s="263">
        <f>SUMIF(გადასახდელები!$E$6:$E$42180,(TEXT(ფუნქციონალური!$B29,0)),გადასახდელები!$H$6:$H$42410)</f>
        <v>0</v>
      </c>
      <c r="E29" s="261">
        <f t="shared" si="2"/>
        <v>0</v>
      </c>
      <c r="F29" s="262">
        <f>SUMIF(გადასახდელები!$E$6:$E$42180,(TEXT(ფუნქციონალური!$B29,0)),გადასახდელები!$J$6:$J$42410)</f>
        <v>0</v>
      </c>
      <c r="G29" s="263">
        <f>SUMIF(გადასახდელები!$E$6:$E$42180,(TEXT(ფუნქციონალური!$B29,0)),გადასახდელები!$K$6:$K$42410)</f>
        <v>0</v>
      </c>
      <c r="H29" s="261">
        <f t="shared" si="3"/>
        <v>0</v>
      </c>
      <c r="I29" s="262">
        <f>SUMIF(გადასახდელები!$E$6:$E$42180,(TEXT(ფუნქციონალური!$B29,0)),გადასახდელები!$M$6:$M$42410)</f>
        <v>0</v>
      </c>
      <c r="J29" s="262">
        <f>SUMIF(გადასახდელები!$E$6:$E$42180,(TEXT(ფუნქციონალური!$B29,0)),გადასახდელები!$N$6:$N$42410)</f>
        <v>0</v>
      </c>
    </row>
    <row r="30" spans="1:10" s="264" customFormat="1" ht="87.75" hidden="1" customHeight="1">
      <c r="A30" s="257" t="str">
        <f t="shared" si="1"/>
        <v>b</v>
      </c>
      <c r="B30" s="278">
        <v>7036</v>
      </c>
      <c r="C30" s="279" t="s">
        <v>480</v>
      </c>
      <c r="D30" s="263">
        <f>SUMIF(გადასახდელები!$E$6:$E$42180,(TEXT(ფუნქციონალური!$B30,0)),გადასახდელები!$H$6:$H$42410)</f>
        <v>0</v>
      </c>
      <c r="E30" s="261">
        <f t="shared" si="2"/>
        <v>0</v>
      </c>
      <c r="F30" s="262">
        <f>SUMIF(გადასახდელები!$E$6:$E$42180,(TEXT(ფუნქციონალური!$B30,0)),გადასახდელები!$J$6:$J$42410)</f>
        <v>0</v>
      </c>
      <c r="G30" s="263">
        <f>SUMIF(გადასახდელები!$E$6:$E$42180,(TEXT(ფუნქციონალური!$B30,0)),გადასახდელები!$K$6:$K$42410)</f>
        <v>0</v>
      </c>
      <c r="H30" s="261">
        <f t="shared" si="3"/>
        <v>0</v>
      </c>
      <c r="I30" s="262">
        <f>SUMIF(გადასახდელები!$E$6:$E$42180,(TEXT(ფუნქციონალური!$B30,0)),გადასახდელები!$M$6:$M$42410)</f>
        <v>0</v>
      </c>
      <c r="J30" s="262">
        <f>SUMIF(გადასახდელები!$E$6:$E$42180,(TEXT(ფუნქციონალური!$B30,0)),გადასახდელები!$N$6:$N$42410)</f>
        <v>0</v>
      </c>
    </row>
    <row r="31" spans="1:10" ht="33" customHeight="1">
      <c r="A31" s="257" t="str">
        <f t="shared" si="1"/>
        <v>a</v>
      </c>
      <c r="B31" s="282">
        <v>704</v>
      </c>
      <c r="C31" s="283" t="s">
        <v>481</v>
      </c>
      <c r="D31" s="260">
        <f>D32+D35+D39+D46+D50+D56+D57+D62+D70</f>
        <v>8000.0030000000006</v>
      </c>
      <c r="E31" s="258">
        <f t="shared" si="2"/>
        <v>854.95865000000003</v>
      </c>
      <c r="F31" s="259">
        <f>F32+F35+F39+F46+F50+F56+F57+F62+F70</f>
        <v>295.75864999999999</v>
      </c>
      <c r="G31" s="260">
        <f>G32+G35+G39+G46+G50+G56+G57+G62+G70</f>
        <v>559.20000000000005</v>
      </c>
      <c r="H31" s="258">
        <f t="shared" si="3"/>
        <v>388.71200000000005</v>
      </c>
      <c r="I31" s="259">
        <f>I32+I35+I39+I46+I50+I56+I57+I62+I70</f>
        <v>236.51100000000002</v>
      </c>
      <c r="J31" s="259">
        <f>J32+J35+J39+J46+J50+J56+J57+J62+J70</f>
        <v>152.20100000000002</v>
      </c>
    </row>
    <row r="32" spans="1:10" s="264" customFormat="1" ht="63.75" customHeight="1">
      <c r="A32" s="257" t="str">
        <f t="shared" si="1"/>
        <v>a</v>
      </c>
      <c r="B32" s="278">
        <v>7041</v>
      </c>
      <c r="C32" s="279" t="s">
        <v>482</v>
      </c>
      <c r="D32" s="263">
        <f>SUM(D33:D34)</f>
        <v>1E-3</v>
      </c>
      <c r="E32" s="261">
        <f t="shared" si="2"/>
        <v>50</v>
      </c>
      <c r="F32" s="262">
        <f>SUM(F33:F34)</f>
        <v>0</v>
      </c>
      <c r="G32" s="263">
        <f>SUM(G33:G34)</f>
        <v>50</v>
      </c>
      <c r="H32" s="261">
        <f t="shared" si="3"/>
        <v>0</v>
      </c>
      <c r="I32" s="262">
        <f>SUM(I33:I34)</f>
        <v>0</v>
      </c>
      <c r="J32" s="262">
        <f>SUM(J33:J34)</f>
        <v>0</v>
      </c>
    </row>
    <row r="33" spans="1:10" s="268" customFormat="1" ht="56.25" customHeight="1">
      <c r="A33" s="257" t="str">
        <f t="shared" si="1"/>
        <v>a</v>
      </c>
      <c r="B33" s="280">
        <v>70411</v>
      </c>
      <c r="C33" s="281" t="s">
        <v>483</v>
      </c>
      <c r="D33" s="267">
        <f>SUMIF(გადასახდელები!$E$6:$E$42180,(TEXT(ფუნქციონალური!$B33,0)),გადასახდელები!$H$6:$H$42410)</f>
        <v>1E-3</v>
      </c>
      <c r="E33" s="265">
        <f t="shared" si="2"/>
        <v>50</v>
      </c>
      <c r="F33" s="266">
        <f>SUMIF(გადასახდელები!$E$6:$E$42180,(TEXT(ფუნქციონალური!$B33,0)),გადასახდელები!$J$6:$J$42410)</f>
        <v>0</v>
      </c>
      <c r="G33" s="267">
        <f>SUMIF(გადასახდელები!$E$6:$E$42180,(TEXT(ფუნქციონალური!$B33,0)),გადასახდელები!$K$6:$K$42410)</f>
        <v>50</v>
      </c>
      <c r="H33" s="265">
        <f t="shared" si="3"/>
        <v>0</v>
      </c>
      <c r="I33" s="266">
        <f>SUMIF(გადასახდელები!$E$6:$E$42180,(TEXT(ფუნქციონალური!$B33,0)),გადასახდელები!$M$6:$M$42410)</f>
        <v>0</v>
      </c>
      <c r="J33" s="266">
        <f>SUMIF(გადასახდელები!$E$6:$E$42180,(TEXT(ფუნქციონალური!$B33,0)),გადასახდელები!$N$6:$N$42410)</f>
        <v>0</v>
      </c>
    </row>
    <row r="34" spans="1:10" s="268" customFormat="1" ht="36" hidden="1" customHeight="1">
      <c r="A34" s="257" t="str">
        <f t="shared" si="1"/>
        <v>b</v>
      </c>
      <c r="B34" s="280">
        <v>70412</v>
      </c>
      <c r="C34" s="281" t="s">
        <v>484</v>
      </c>
      <c r="D34" s="267">
        <f>SUMIF(გადასახდელები!$E$6:$E$42180,(TEXT(ფუნქციონალური!$B34,0)),გადასახდელები!$H$6:$H$42410)</f>
        <v>0</v>
      </c>
      <c r="E34" s="265">
        <f t="shared" si="2"/>
        <v>0</v>
      </c>
      <c r="F34" s="266">
        <f>SUMIF(გადასახდელები!$E$6:$E$42180,(TEXT(ფუნქციონალური!$B34,0)),გადასახდელები!$J$6:$J$42410)</f>
        <v>0</v>
      </c>
      <c r="G34" s="267">
        <f>SUMIF(გადასახდელები!$E$6:$E$42180,(TEXT(ფუნქციონალური!$B34,0)),გადასახდელები!$K$6:$K$42410)</f>
        <v>0</v>
      </c>
      <c r="H34" s="265">
        <f t="shared" si="3"/>
        <v>0</v>
      </c>
      <c r="I34" s="266">
        <f>SUMIF(გადასახდელები!$E$6:$E$42180,(TEXT(ფუნქციონალური!$B34,0)),გადასახდელები!$M$6:$M$42410)</f>
        <v>0</v>
      </c>
      <c r="J34" s="266">
        <f>SUMIF(გადასახდელები!$E$6:$E$42180,(TEXT(ფუნქციონალური!$B34,0)),გადასახდელები!$N$6:$N$42410)</f>
        <v>0</v>
      </c>
    </row>
    <row r="35" spans="1:10" s="264" customFormat="1" ht="58.5" hidden="1">
      <c r="A35" s="257" t="str">
        <f t="shared" si="1"/>
        <v>b</v>
      </c>
      <c r="B35" s="278">
        <v>7042</v>
      </c>
      <c r="C35" s="279" t="s">
        <v>485</v>
      </c>
      <c r="D35" s="263">
        <f>SUM(D36:D38)</f>
        <v>0</v>
      </c>
      <c r="E35" s="261">
        <f t="shared" si="2"/>
        <v>0</v>
      </c>
      <c r="F35" s="262">
        <f>SUM(F36:F38)</f>
        <v>0</v>
      </c>
      <c r="G35" s="263">
        <f>SUM(G36:G38)</f>
        <v>0</v>
      </c>
      <c r="H35" s="261">
        <f t="shared" si="3"/>
        <v>0</v>
      </c>
      <c r="I35" s="262">
        <f>SUM(I36:I38)</f>
        <v>0</v>
      </c>
      <c r="J35" s="262">
        <f>SUM(J36:J38)</f>
        <v>0</v>
      </c>
    </row>
    <row r="36" spans="1:10" s="268" customFormat="1" ht="17.25" hidden="1">
      <c r="A36" s="257" t="str">
        <f t="shared" si="1"/>
        <v>b</v>
      </c>
      <c r="B36" s="280">
        <v>70421</v>
      </c>
      <c r="C36" s="281" t="s">
        <v>486</v>
      </c>
      <c r="D36" s="267">
        <f>SUMIF(გადასახდელები!$E$6:$E$42180,(TEXT(ფუნქციონალური!$B36,0)),გადასახდელები!$H$6:$H$42410)</f>
        <v>0</v>
      </c>
      <c r="E36" s="265">
        <f t="shared" si="2"/>
        <v>0</v>
      </c>
      <c r="F36" s="266">
        <f>SUMIF(გადასახდელები!$E$6:$E$42180,(TEXT(ფუნქციონალური!$B36,0)),გადასახდელები!$J$6:$J$42410)</f>
        <v>0</v>
      </c>
      <c r="G36" s="267">
        <f>SUMIF(გადასახდელები!$E$6:$E$42180,(TEXT(ფუნქციონალური!$B36,0)),გადასახდელები!$K$6:$K$42410)</f>
        <v>0</v>
      </c>
      <c r="H36" s="265">
        <f t="shared" si="3"/>
        <v>0</v>
      </c>
      <c r="I36" s="266">
        <f>SUMIF(გადასახდელები!$E$6:$E$42180,(TEXT(ფუნქციონალური!$B36,0)),გადასახდელები!$M$6:$M$42410)</f>
        <v>0</v>
      </c>
      <c r="J36" s="266">
        <f>SUMIF(გადასახდელები!$E$6:$E$42180,(TEXT(ფუნქციონალური!$B36,0)),გადასახდელები!$N$6:$N$42410)</f>
        <v>0</v>
      </c>
    </row>
    <row r="37" spans="1:10" s="268" customFormat="1" ht="22.5" hidden="1" customHeight="1">
      <c r="A37" s="257" t="str">
        <f t="shared" si="1"/>
        <v>b</v>
      </c>
      <c r="B37" s="280">
        <v>70422</v>
      </c>
      <c r="C37" s="281" t="s">
        <v>487</v>
      </c>
      <c r="D37" s="267">
        <f>SUMIF(გადასახდელები!$E$6:$E$42180,(TEXT(ფუნქციონალური!$B37,0)),გადასახდელები!$H$6:$H$42410)</f>
        <v>0</v>
      </c>
      <c r="E37" s="265">
        <f t="shared" si="2"/>
        <v>0</v>
      </c>
      <c r="F37" s="266">
        <f>SUMIF(გადასახდელები!$E$6:$E$42180,(TEXT(ფუნქციონალური!$B37,0)),გადასახდელები!$J$6:$J$42410)</f>
        <v>0</v>
      </c>
      <c r="G37" s="267">
        <f>SUMIF(გადასახდელები!$E$6:$E$42180,(TEXT(ფუნქციონალური!$B37,0)),გადასახდელები!$K$6:$K$42410)</f>
        <v>0</v>
      </c>
      <c r="H37" s="265">
        <f t="shared" si="3"/>
        <v>0</v>
      </c>
      <c r="I37" s="266">
        <f>SUMIF(გადასახდელები!$E$6:$E$42180,(TEXT(ფუნქციონალური!$B37,0)),გადასახდელები!$M$6:$M$42410)</f>
        <v>0</v>
      </c>
      <c r="J37" s="266">
        <f>SUMIF(გადასახდელები!$E$6:$E$42180,(TEXT(ფუნქციონალური!$B37,0)),გადასახდელები!$N$6:$N$42410)</f>
        <v>0</v>
      </c>
    </row>
    <row r="38" spans="1:10" s="268" customFormat="1" ht="17.25" hidden="1">
      <c r="A38" s="257" t="str">
        <f t="shared" si="1"/>
        <v>b</v>
      </c>
      <c r="B38" s="280">
        <v>70423</v>
      </c>
      <c r="C38" s="281" t="s">
        <v>488</v>
      </c>
      <c r="D38" s="267">
        <f>SUMIF(გადასახდელები!$E$6:$E$42180,(TEXT(ფუნქციონალური!$B38,0)),გადასახდელები!$H$6:$H$42410)</f>
        <v>0</v>
      </c>
      <c r="E38" s="265">
        <f t="shared" si="2"/>
        <v>0</v>
      </c>
      <c r="F38" s="266">
        <f>SUMIF(გადასახდელები!$E$6:$E$42180,(TEXT(ფუნქციონალური!$B38,0)),გადასახდელები!$J$6:$J$42410)</f>
        <v>0</v>
      </c>
      <c r="G38" s="267">
        <f>SUMIF(გადასახდელები!$E$6:$E$42180,(TEXT(ფუნქციონალური!$B38,0)),გადასახდელები!$K$6:$K$42410)</f>
        <v>0</v>
      </c>
      <c r="H38" s="265">
        <f t="shared" si="3"/>
        <v>0</v>
      </c>
      <c r="I38" s="266">
        <f>SUMIF(გადასახდელები!$E$6:$E$42180,(TEXT(ფუნქციონალური!$B38,0)),გადასახდელები!$M$6:$M$42410)</f>
        <v>0</v>
      </c>
      <c r="J38" s="266">
        <f>SUMIF(გადასახდელები!$E$6:$E$42180,(TEXT(ფუნქციონალური!$B38,0)),გადასახდელები!$N$6:$N$42410)</f>
        <v>0</v>
      </c>
    </row>
    <row r="39" spans="1:10" s="264" customFormat="1" ht="25.5" hidden="1" customHeight="1">
      <c r="A39" s="257" t="str">
        <f t="shared" si="1"/>
        <v>b</v>
      </c>
      <c r="B39" s="278">
        <v>7043</v>
      </c>
      <c r="C39" s="279" t="s">
        <v>489</v>
      </c>
      <c r="D39" s="263">
        <f>SUM(D40:D45)</f>
        <v>0</v>
      </c>
      <c r="E39" s="261">
        <f t="shared" si="2"/>
        <v>0</v>
      </c>
      <c r="F39" s="262">
        <f>SUM(F40:F45)</f>
        <v>0</v>
      </c>
      <c r="G39" s="263">
        <f>SUM(G40:G45)</f>
        <v>0</v>
      </c>
      <c r="H39" s="261">
        <f t="shared" si="3"/>
        <v>0</v>
      </c>
      <c r="I39" s="262">
        <f>SUM(I40:I45)</f>
        <v>0</v>
      </c>
      <c r="J39" s="262">
        <f>SUM(J40:J45)</f>
        <v>0</v>
      </c>
    </row>
    <row r="40" spans="1:10" s="268" customFormat="1" ht="35.25" hidden="1" customHeight="1">
      <c r="A40" s="257" t="str">
        <f t="shared" si="1"/>
        <v>b</v>
      </c>
      <c r="B40" s="280">
        <v>70431</v>
      </c>
      <c r="C40" s="281" t="s">
        <v>490</v>
      </c>
      <c r="D40" s="267">
        <f>SUMIF(გადასახდელები!$E$6:$E$42180,(TEXT(ფუნქციონალური!$B40,0)),გადასახდელები!$H$6:$H$42410)</f>
        <v>0</v>
      </c>
      <c r="E40" s="265">
        <f t="shared" si="2"/>
        <v>0</v>
      </c>
      <c r="F40" s="266">
        <f>SUMIF(გადასახდელები!$E$6:$E$42180,(TEXT(ფუნქციონალური!$B40,0)),გადასახდელები!$J$6:$J$42410)</f>
        <v>0</v>
      </c>
      <c r="G40" s="267">
        <f>SUMIF(გადასახდელები!$E$6:$E$42180,(TEXT(ფუნქციონალური!$B40,0)),გადასახდელები!$K$6:$K$42410)</f>
        <v>0</v>
      </c>
      <c r="H40" s="265">
        <f t="shared" si="3"/>
        <v>0</v>
      </c>
      <c r="I40" s="266">
        <f>SUMIF(გადასახდელები!$E$6:$E$42180,(TEXT(ფუნქციონალური!$B40,0)),გადასახდელები!$M$6:$M$42410)</f>
        <v>0</v>
      </c>
      <c r="J40" s="266">
        <f>SUMIF(გადასახდელები!$E$6:$E$42180,(TEXT(ფუნქციონალური!$B40,0)),გადასახდელები!$N$6:$N$42410)</f>
        <v>0</v>
      </c>
    </row>
    <row r="41" spans="1:10" s="268" customFormat="1" ht="24" hidden="1" customHeight="1">
      <c r="A41" s="257" t="str">
        <f t="shared" si="1"/>
        <v>b</v>
      </c>
      <c r="B41" s="280">
        <v>70432</v>
      </c>
      <c r="C41" s="281" t="s">
        <v>491</v>
      </c>
      <c r="D41" s="267">
        <f>SUMIF(გადასახდელები!$E$6:$E$42180,(TEXT(ფუნქციონალური!$B41,0)),გადასახდელები!$H$6:$H$42410)</f>
        <v>0</v>
      </c>
      <c r="E41" s="265">
        <f t="shared" si="2"/>
        <v>0</v>
      </c>
      <c r="F41" s="266">
        <f>SUMIF(გადასახდელები!$E$6:$E$42180,(TEXT(ფუნქციონალური!$B41,0)),გადასახდელები!$J$6:$J$42410)</f>
        <v>0</v>
      </c>
      <c r="G41" s="267">
        <f>SUMIF(გადასახდელები!$E$6:$E$42180,(TEXT(ფუნქციონალური!$B41,0)),გადასახდელები!$K$6:$K$42410)</f>
        <v>0</v>
      </c>
      <c r="H41" s="265">
        <f t="shared" si="3"/>
        <v>0</v>
      </c>
      <c r="I41" s="266">
        <f>SUMIF(გადასახდელები!$E$6:$E$42180,(TEXT(ფუნქციონალური!$B41,0)),გადასახდელები!$M$6:$M$42410)</f>
        <v>0</v>
      </c>
      <c r="J41" s="266">
        <f>SUMIF(გადასახდელები!$E$6:$E$42180,(TEXT(ფუნქციონალური!$B41,0)),გადასახდელები!$N$6:$N$42410)</f>
        <v>0</v>
      </c>
    </row>
    <row r="42" spans="1:10" s="268" customFormat="1" ht="17.25" hidden="1">
      <c r="A42" s="257" t="str">
        <f t="shared" si="1"/>
        <v>b</v>
      </c>
      <c r="B42" s="280">
        <v>70433</v>
      </c>
      <c r="C42" s="281" t="s">
        <v>492</v>
      </c>
      <c r="D42" s="267">
        <f>SUMIF(გადასახდელები!$E$6:$E$42180,(TEXT(ფუნქციონალური!$B42,0)),გადასახდელები!$H$6:$H$42410)</f>
        <v>0</v>
      </c>
      <c r="E42" s="265">
        <f t="shared" si="2"/>
        <v>0</v>
      </c>
      <c r="F42" s="266">
        <f>SUMIF(გადასახდელები!$E$6:$E$42180,(TEXT(ფუნქციონალური!$B42,0)),გადასახდელები!$J$6:$J$42410)</f>
        <v>0</v>
      </c>
      <c r="G42" s="267">
        <f>SUMIF(გადასახდელები!$E$6:$E$42180,(TEXT(ფუნქციონალური!$B42,0)),გადასახდელები!$K$6:$K$42410)</f>
        <v>0</v>
      </c>
      <c r="H42" s="265">
        <f t="shared" si="3"/>
        <v>0</v>
      </c>
      <c r="I42" s="266">
        <f>SUMIF(გადასახდელები!$E$6:$E$42180,(TEXT(ფუნქციონალური!$B42,0)),გადასახდელები!$M$6:$M$42410)</f>
        <v>0</v>
      </c>
      <c r="J42" s="266">
        <f>SUMIF(გადასახდელები!$E$6:$E$42180,(TEXT(ფუნქციონალური!$B42,0)),გადასახდელები!$N$6:$N$42410)</f>
        <v>0</v>
      </c>
    </row>
    <row r="43" spans="1:10" s="268" customFormat="1" ht="17.25" hidden="1">
      <c r="A43" s="257" t="str">
        <f t="shared" si="1"/>
        <v>b</v>
      </c>
      <c r="B43" s="280">
        <v>70434</v>
      </c>
      <c r="C43" s="281" t="s">
        <v>493</v>
      </c>
      <c r="D43" s="267">
        <f>SUMIF(გადასახდელები!$E$6:$E$42180,(TEXT(ფუნქციონალური!$B43,0)),გადასახდელები!$H$6:$H$42410)</f>
        <v>0</v>
      </c>
      <c r="E43" s="265">
        <f t="shared" si="2"/>
        <v>0</v>
      </c>
      <c r="F43" s="266">
        <f>SUMIF(გადასახდელები!$E$6:$E$42180,(TEXT(ფუნქციონალური!$B43,0)),გადასახდელები!$J$6:$J$42410)</f>
        <v>0</v>
      </c>
      <c r="G43" s="267">
        <f>SUMIF(გადასახდელები!$E$6:$E$42180,(TEXT(ფუნქციონალური!$B43,0)),გადასახდელები!$K$6:$K$42410)</f>
        <v>0</v>
      </c>
      <c r="H43" s="265">
        <f t="shared" si="3"/>
        <v>0</v>
      </c>
      <c r="I43" s="266">
        <f>SUMIF(გადასახდელები!$E$6:$E$42180,(TEXT(ფუნქციონალური!$B43,0)),გადასახდელები!$M$6:$M$42410)</f>
        <v>0</v>
      </c>
      <c r="J43" s="266">
        <f>SUMIF(გადასახდელები!$E$6:$E$42180,(TEXT(ფუნქციონალური!$B43,0)),გადასახდელები!$N$6:$N$42410)</f>
        <v>0</v>
      </c>
    </row>
    <row r="44" spans="1:10" s="268" customFormat="1" ht="17.25" hidden="1">
      <c r="A44" s="257" t="str">
        <f t="shared" si="1"/>
        <v>b</v>
      </c>
      <c r="B44" s="280">
        <v>70435</v>
      </c>
      <c r="C44" s="281" t="s">
        <v>494</v>
      </c>
      <c r="D44" s="267">
        <f>SUMIF(გადასახდელები!$E$6:$E$42180,(TEXT(ფუნქციონალური!$B44,0)),გადასახდელები!$H$6:$H$42410)</f>
        <v>0</v>
      </c>
      <c r="E44" s="265">
        <f t="shared" si="2"/>
        <v>0</v>
      </c>
      <c r="F44" s="266">
        <f>SUMIF(გადასახდელები!$E$6:$E$42180,(TEXT(ფუნქციონალური!$B44,0)),გადასახდელები!$J$6:$J$42410)</f>
        <v>0</v>
      </c>
      <c r="G44" s="267">
        <f>SUMIF(გადასახდელები!$E$6:$E$42180,(TEXT(ფუნქციონალური!$B44,0)),გადასახდელები!$K$6:$K$42410)</f>
        <v>0</v>
      </c>
      <c r="H44" s="265">
        <f t="shared" si="3"/>
        <v>0</v>
      </c>
      <c r="I44" s="266">
        <f>SUMIF(გადასახდელები!$E$6:$E$42180,(TEXT(ფუნქციონალური!$B44,0)),გადასახდელები!$M$6:$M$42410)</f>
        <v>0</v>
      </c>
      <c r="J44" s="266">
        <f>SUMIF(გადასახდელები!$E$6:$E$42180,(TEXT(ფუნქციონალური!$B44,0)),გადასახდელები!$N$6:$N$42410)</f>
        <v>0</v>
      </c>
    </row>
    <row r="45" spans="1:10" s="268" customFormat="1" ht="39" hidden="1" customHeight="1">
      <c r="A45" s="257" t="str">
        <f t="shared" si="1"/>
        <v>b</v>
      </c>
      <c r="B45" s="280">
        <v>70436</v>
      </c>
      <c r="C45" s="281" t="s">
        <v>495</v>
      </c>
      <c r="D45" s="267">
        <f>SUMIF(გადასახდელები!$E$6:$E$42180,(TEXT(ფუნქციონალური!$B45,0)),გადასახდელები!$H$6:$H$42410)</f>
        <v>0</v>
      </c>
      <c r="E45" s="265">
        <f t="shared" si="2"/>
        <v>0</v>
      </c>
      <c r="F45" s="266">
        <f>SUMIF(გადასახდელები!$E$6:$E$42180,(TEXT(ფუნქციონალური!$B45,0)),გადასახდელები!$J$6:$J$42410)</f>
        <v>0</v>
      </c>
      <c r="G45" s="267">
        <f>SUMIF(გადასახდელები!$E$6:$E$42180,(TEXT(ფუნქციონალური!$B45,0)),გადასახდელები!$K$6:$K$42410)</f>
        <v>0</v>
      </c>
      <c r="H45" s="265">
        <f t="shared" si="3"/>
        <v>0</v>
      </c>
      <c r="I45" s="266">
        <f>SUMIF(გადასახდელები!$E$6:$E$42180,(TEXT(ფუნქციონალური!$B45,0)),გადასახდელები!$M$6:$M$42410)</f>
        <v>0</v>
      </c>
      <c r="J45" s="266">
        <f>SUMIF(გადასახდელები!$E$6:$E$42180,(TEXT(ფუნქციონალური!$B45,0)),გადასახდელები!$N$6:$N$42410)</f>
        <v>0</v>
      </c>
    </row>
    <row r="46" spans="1:10" s="264" customFormat="1" ht="58.5" hidden="1">
      <c r="A46" s="257" t="str">
        <f t="shared" si="1"/>
        <v>b</v>
      </c>
      <c r="B46" s="278">
        <v>7044</v>
      </c>
      <c r="C46" s="279" t="s">
        <v>496</v>
      </c>
      <c r="D46" s="263">
        <f>SUM(D47:D49)</f>
        <v>0</v>
      </c>
      <c r="E46" s="261">
        <f t="shared" si="2"/>
        <v>0</v>
      </c>
      <c r="F46" s="262">
        <f>SUM(F47:F49)</f>
        <v>0</v>
      </c>
      <c r="G46" s="263">
        <f>SUM(G47:G49)</f>
        <v>0</v>
      </c>
      <c r="H46" s="261">
        <f>I46+J46</f>
        <v>0</v>
      </c>
      <c r="I46" s="262">
        <f>SUM(I47:I49)</f>
        <v>0</v>
      </c>
      <c r="J46" s="262">
        <f>SUM(J47:J49)</f>
        <v>0</v>
      </c>
    </row>
    <row r="47" spans="1:10" s="268" customFormat="1" ht="34.5" hidden="1">
      <c r="A47" s="257" t="str">
        <f t="shared" si="1"/>
        <v>b</v>
      </c>
      <c r="B47" s="280">
        <v>70441</v>
      </c>
      <c r="C47" s="281" t="s">
        <v>497</v>
      </c>
      <c r="D47" s="267">
        <f>SUMIF(გადასახდელები!$E$6:$E$42180,(TEXT(ფუნქციონალური!$B47,0)),გადასახდელები!$H$6:$H$42410)</f>
        <v>0</v>
      </c>
      <c r="E47" s="265">
        <f t="shared" si="2"/>
        <v>0</v>
      </c>
      <c r="F47" s="266">
        <f>SUMIF(გადასახდელები!$E$6:$E$42180,(TEXT(ფუნქციონალური!$B47,0)),გადასახდელები!$J$6:$J$42410)</f>
        <v>0</v>
      </c>
      <c r="G47" s="267">
        <f>SUMIF(გადასახდელები!$E$6:$E$42180,(TEXT(ფუნქციონალური!$B47,0)),გადასახდელები!$K$6:$K$42410)</f>
        <v>0</v>
      </c>
      <c r="H47" s="265">
        <f>I47+J47</f>
        <v>0</v>
      </c>
      <c r="I47" s="266">
        <f>SUMIF(გადასახდელები!$E$6:$E$42180,(TEXT(ფუნქციონალური!$B47,0)),გადასახდელები!$M$6:$M$42410)</f>
        <v>0</v>
      </c>
      <c r="J47" s="266">
        <f>SUMIF(გადასახდელები!$E$6:$E$42180,(TEXT(ფუნქციონალური!$B47,0)),გადასახდელები!$N$6:$N$42410)</f>
        <v>0</v>
      </c>
    </row>
    <row r="48" spans="1:10" s="268" customFormat="1" ht="17.25" hidden="1">
      <c r="A48" s="257" t="str">
        <f t="shared" si="1"/>
        <v>b</v>
      </c>
      <c r="B48" s="280">
        <v>70442</v>
      </c>
      <c r="C48" s="281" t="s">
        <v>498</v>
      </c>
      <c r="D48" s="267">
        <f>SUMIF(გადასახდელები!$E$6:$E$42180,(TEXT(ფუნქციონალური!$B48,0)),გადასახდელები!$H$6:$H$42410)</f>
        <v>0</v>
      </c>
      <c r="E48" s="265">
        <f t="shared" si="2"/>
        <v>0</v>
      </c>
      <c r="F48" s="266">
        <f>SUMIF(გადასახდელები!$E$6:$E$42180,(TEXT(ფუნქციონალური!$B48,0)),გადასახდელები!$J$6:$J$42410)</f>
        <v>0</v>
      </c>
      <c r="G48" s="267">
        <f>SUMIF(გადასახდელები!$E$6:$E$42180,(TEXT(ფუნქციონალური!$B48,0)),გადასახდელები!$K$6:$K$42410)</f>
        <v>0</v>
      </c>
      <c r="H48" s="265">
        <f>I48+J48</f>
        <v>0</v>
      </c>
      <c r="I48" s="266">
        <f>SUMIF(გადასახდელები!$E$6:$E$42180,(TEXT(ფუნქციონალური!$B48,0)),გადასახდელები!$M$6:$M$42410)</f>
        <v>0</v>
      </c>
      <c r="J48" s="266">
        <f>SUMIF(გადასახდელები!$E$6:$E$42180,(TEXT(ფუნქციონალური!$B48,0)),გადასახდელები!$N$6:$N$42410)</f>
        <v>0</v>
      </c>
    </row>
    <row r="49" spans="1:10" s="268" customFormat="1" ht="25.5" hidden="1" customHeight="1">
      <c r="A49" s="257" t="str">
        <f t="shared" si="1"/>
        <v>b</v>
      </c>
      <c r="B49" s="280">
        <v>70443</v>
      </c>
      <c r="C49" s="281" t="s">
        <v>499</v>
      </c>
      <c r="D49" s="267">
        <f>SUMIF(გადასახდელები!$E$6:$E$42180,(TEXT(ფუნქციონალური!$B49,0)),გადასახდელები!$H$6:$H$42410)</f>
        <v>0</v>
      </c>
      <c r="E49" s="265">
        <f t="shared" si="2"/>
        <v>0</v>
      </c>
      <c r="F49" s="266">
        <f>SUMIF(გადასახდელები!$E$6:$E$42180,(TEXT(ფუნქციონალური!$B49,0)),გადასახდელები!$J$6:$J$42410)</f>
        <v>0</v>
      </c>
      <c r="G49" s="267">
        <f>SUMIF(გადასახდელები!$E$6:$E$42180,(TEXT(ფუნქციონალური!$B49,0)),გადასახდელები!$K$6:$K$42410)</f>
        <v>0</v>
      </c>
      <c r="H49" s="265">
        <f>I49+J49</f>
        <v>0</v>
      </c>
      <c r="I49" s="266">
        <f>SUMIF(გადასახდელები!$E$6:$E$42180,(TEXT(ფუნქციონალური!$B49,0)),გადასახდელები!$M$6:$M$42410)</f>
        <v>0</v>
      </c>
      <c r="J49" s="266">
        <f>SUMIF(გადასახდელები!$E$6:$E$42180,(TEXT(ფუნქციონალური!$B49,0)),გადასახდელები!$N$6:$N$42410)</f>
        <v>0</v>
      </c>
    </row>
    <row r="50" spans="1:10" s="264" customFormat="1" ht="19.5">
      <c r="A50" s="257" t="str">
        <f t="shared" si="1"/>
        <v>a</v>
      </c>
      <c r="B50" s="278">
        <v>7045</v>
      </c>
      <c r="C50" s="279" t="s">
        <v>500</v>
      </c>
      <c r="D50" s="263">
        <f>SUM(D51:D55)</f>
        <v>3583.201</v>
      </c>
      <c r="E50" s="261">
        <f t="shared" si="2"/>
        <v>199.5</v>
      </c>
      <c r="F50" s="262">
        <f>SUM(F51:F55)</f>
        <v>0</v>
      </c>
      <c r="G50" s="263">
        <f>SUM(G51:G55)</f>
        <v>199.5</v>
      </c>
      <c r="H50" s="261">
        <f>I50+J50</f>
        <v>86.420000000000016</v>
      </c>
      <c r="I50" s="262">
        <f>SUM(I51:I55)</f>
        <v>0</v>
      </c>
      <c r="J50" s="262">
        <f>SUM(J51:J55)</f>
        <v>86.420000000000016</v>
      </c>
    </row>
    <row r="51" spans="1:10" s="268" customFormat="1" ht="17.25">
      <c r="A51" s="257" t="str">
        <f t="shared" si="1"/>
        <v>a</v>
      </c>
      <c r="B51" s="280">
        <v>70451</v>
      </c>
      <c r="C51" s="281" t="s">
        <v>501</v>
      </c>
      <c r="D51" s="267">
        <f>SUMIF(გადასახდელები!$E$6:$E$42180,(TEXT(ფუნქციონალური!$B51,0)),გადასახდელები!$H$6:$H$42410)</f>
        <v>3583.201</v>
      </c>
      <c r="E51" s="265">
        <f t="shared" si="2"/>
        <v>199.5</v>
      </c>
      <c r="F51" s="266">
        <f>SUMIF(გადასახდელები!$E$6:$E$42180,(TEXT(ფუნქციონალური!$B51,0)),გადასახდელები!$J$6:$J$42410)</f>
        <v>0</v>
      </c>
      <c r="G51" s="267">
        <f>SUMIF(გადასახდელები!$E$6:$E$42180,(TEXT(ფუნქციონალური!$B51,0)),გადასახდელები!$K$6:$K$42410)</f>
        <v>199.5</v>
      </c>
      <c r="H51" s="265">
        <f t="shared" ref="H51:H114" si="4">I51+J51</f>
        <v>86.420000000000016</v>
      </c>
      <c r="I51" s="266">
        <f>SUMIF(გადასახდელები!$E$6:$E$42180,(TEXT(ფუნქციონალური!$B51,0)),გადასახდელები!$M$6:$M$42410)</f>
        <v>0</v>
      </c>
      <c r="J51" s="266">
        <f>SUMIF(გადასახდელები!$E$6:$E$42180,(TEXT(ფუნქციონალური!$B51,0)),გადასახდელები!$N$6:$N$42410)</f>
        <v>86.420000000000016</v>
      </c>
    </row>
    <row r="52" spans="1:10" s="268" customFormat="1" ht="17.25" hidden="1">
      <c r="A52" s="257" t="str">
        <f t="shared" si="1"/>
        <v>b</v>
      </c>
      <c r="B52" s="280">
        <v>70452</v>
      </c>
      <c r="C52" s="281" t="s">
        <v>502</v>
      </c>
      <c r="D52" s="267">
        <f>SUMIF(გადასახდელები!$E$6:$E$42180,(TEXT(ფუნქციონალური!$B52,0)),გადასახდელები!$H$6:$H$42410)</f>
        <v>0</v>
      </c>
      <c r="E52" s="265">
        <f t="shared" si="2"/>
        <v>0</v>
      </c>
      <c r="F52" s="266">
        <f>SUMIF(გადასახდელები!$E$6:$E$42180,(TEXT(ფუნქციონალური!$B52,0)),გადასახდელები!$J$6:$J$42410)</f>
        <v>0</v>
      </c>
      <c r="G52" s="267">
        <f>SUMIF(გადასახდელები!$E$6:$E$42180,(TEXT(ფუნქციონალური!$B52,0)),გადასახდელები!$K$6:$K$42410)</f>
        <v>0</v>
      </c>
      <c r="H52" s="265">
        <f t="shared" si="4"/>
        <v>0</v>
      </c>
      <c r="I52" s="266">
        <f>SUMIF(გადასახდელები!$E$6:$E$42180,(TEXT(ფუნქციონალური!$B52,0)),გადასახდელები!$M$6:$M$42410)</f>
        <v>0</v>
      </c>
      <c r="J52" s="266">
        <f>SUMIF(გადასახდელები!$E$6:$E$42180,(TEXT(ფუნქციონალური!$B52,0)),გადასახდელები!$N$6:$N$42410)</f>
        <v>0</v>
      </c>
    </row>
    <row r="53" spans="1:10" s="268" customFormat="1" ht="17.25" hidden="1">
      <c r="A53" s="257" t="str">
        <f t="shared" si="1"/>
        <v>b</v>
      </c>
      <c r="B53" s="280">
        <v>70453</v>
      </c>
      <c r="C53" s="281" t="s">
        <v>503</v>
      </c>
      <c r="D53" s="267">
        <f>SUMIF(გადასახდელები!$E$6:$E$42180,(TEXT(ფუნქციონალური!$B53,0)),გადასახდელები!$H$6:$H$42410)</f>
        <v>0</v>
      </c>
      <c r="E53" s="265">
        <f t="shared" si="2"/>
        <v>0</v>
      </c>
      <c r="F53" s="266">
        <f>SUMIF(გადასახდელები!$E$6:$E$42180,(TEXT(ფუნქციონალური!$B53,0)),გადასახდელები!$J$6:$J$42410)</f>
        <v>0</v>
      </c>
      <c r="G53" s="267">
        <f>SUMIF(გადასახდელები!$E$6:$E$42180,(TEXT(ფუნქციონალური!$B53,0)),გადასახდელები!$K$6:$K$42410)</f>
        <v>0</v>
      </c>
      <c r="H53" s="265">
        <f t="shared" si="4"/>
        <v>0</v>
      </c>
      <c r="I53" s="266">
        <f>SUMIF(გადასახდელები!$E$6:$E$42180,(TEXT(ფუნქციონალური!$B53,0)),გადასახდელები!$M$6:$M$42410)</f>
        <v>0</v>
      </c>
      <c r="J53" s="266">
        <f>SUMIF(გადასახდელები!$E$6:$E$42180,(TEXT(ფუნქციონალური!$B53,0)),გადასახდელები!$N$6:$N$42410)</f>
        <v>0</v>
      </c>
    </row>
    <row r="54" spans="1:10" s="268" customFormat="1" ht="17.25" hidden="1">
      <c r="A54" s="257" t="str">
        <f t="shared" si="1"/>
        <v>b</v>
      </c>
      <c r="B54" s="280">
        <v>70454</v>
      </c>
      <c r="C54" s="281" t="s">
        <v>504</v>
      </c>
      <c r="D54" s="267">
        <f>SUMIF(გადასახდელები!$E$6:$E$42180,(TEXT(ფუნქციონალური!$B54,0)),გადასახდელები!$H$6:$H$42410)</f>
        <v>0</v>
      </c>
      <c r="E54" s="265">
        <f t="shared" si="2"/>
        <v>0</v>
      </c>
      <c r="F54" s="266">
        <f>SUMIF(გადასახდელები!$E$6:$E$42180,(TEXT(ფუნქციონალური!$B54,0)),გადასახდელები!$J$6:$J$42410)</f>
        <v>0</v>
      </c>
      <c r="G54" s="267">
        <f>SUMIF(გადასახდელები!$E$6:$E$42180,(TEXT(ფუნქციონალური!$B54,0)),გადასახდელები!$K$6:$K$42410)</f>
        <v>0</v>
      </c>
      <c r="H54" s="265">
        <f t="shared" si="4"/>
        <v>0</v>
      </c>
      <c r="I54" s="266">
        <f>SUMIF(გადასახდელები!$E$6:$E$42180,(TEXT(ფუნქციონალური!$B54,0)),გადასახდელები!$M$6:$M$42410)</f>
        <v>0</v>
      </c>
      <c r="J54" s="266">
        <f>SUMIF(გადასახდელები!$E$6:$E$42180,(TEXT(ფუნქციონალური!$B54,0)),გადასახდელები!$N$6:$N$42410)</f>
        <v>0</v>
      </c>
    </row>
    <row r="55" spans="1:10" s="268" customFormat="1" ht="34.5" hidden="1">
      <c r="A55" s="257" t="str">
        <f t="shared" si="1"/>
        <v>b</v>
      </c>
      <c r="B55" s="280">
        <v>70455</v>
      </c>
      <c r="C55" s="281" t="s">
        <v>505</v>
      </c>
      <c r="D55" s="267">
        <f>SUMIF(გადასახდელები!$E$6:$E$42180,(TEXT(ფუნქციონალური!$B55,0)),გადასახდელები!$H$6:$H$42410)</f>
        <v>0</v>
      </c>
      <c r="E55" s="265">
        <f t="shared" si="2"/>
        <v>0</v>
      </c>
      <c r="F55" s="266">
        <f>SUMIF(გადასახდელები!$E$6:$E$42180,(TEXT(ფუნქციონალური!$B55,0)),გადასახდელები!$J$6:$J$42410)</f>
        <v>0</v>
      </c>
      <c r="G55" s="267">
        <f>SUMIF(გადასახდელები!$E$6:$E$42180,(TEXT(ფუნქციონალური!$B55,0)),გადასახდელები!$K$6:$K$42410)</f>
        <v>0</v>
      </c>
      <c r="H55" s="265">
        <f t="shared" si="4"/>
        <v>0</v>
      </c>
      <c r="I55" s="266">
        <f>SUMIF(გადასახდელები!$E$6:$E$42180,(TEXT(ფუნქციონალური!$B55,0)),გადასახდელები!$M$6:$M$42410)</f>
        <v>0</v>
      </c>
      <c r="J55" s="266">
        <f>SUMIF(გადასახდელები!$E$6:$E$42180,(TEXT(ფუნქციონალური!$B55,0)),გადასახდელები!$N$6:$N$42410)</f>
        <v>0</v>
      </c>
    </row>
    <row r="56" spans="1:10" s="264" customFormat="1" ht="19.5" hidden="1">
      <c r="A56" s="257" t="str">
        <f t="shared" si="1"/>
        <v>b</v>
      </c>
      <c r="B56" s="278">
        <v>7046</v>
      </c>
      <c r="C56" s="279" t="s">
        <v>506</v>
      </c>
      <c r="D56" s="263">
        <f>SUMIF(გადასახდელები!$E$6:$E$42180,(TEXT(ფუნქციონალური!$B56,0)),გადასახდელები!$H$6:$H$42410)</f>
        <v>0</v>
      </c>
      <c r="E56" s="261">
        <f t="shared" si="2"/>
        <v>0</v>
      </c>
      <c r="F56" s="262">
        <f>SUMIF(გადასახდელები!$E$6:$E$42180,(TEXT(ფუნქციონალური!$B56,0)),გადასახდელები!$J$6:$J$42410)</f>
        <v>0</v>
      </c>
      <c r="G56" s="263">
        <f>SUMIF(გადასახდელები!$E$6:$E$42180,(TEXT(ფუნქციონალური!$B56,0)),გადასახდელები!$K$6:$K$42410)</f>
        <v>0</v>
      </c>
      <c r="H56" s="261">
        <f t="shared" si="4"/>
        <v>0</v>
      </c>
      <c r="I56" s="262">
        <f>SUMIF(გადასახდელები!$E$6:$E$42180,(TEXT(ფუნქციონალური!$B56,0)),გადასახდელები!$M$6:$M$42410)</f>
        <v>0</v>
      </c>
      <c r="J56" s="262">
        <f>SUMIF(გადასახდელები!$E$6:$E$42180,(TEXT(ფუნქციონალური!$B56,0)),გადასახდელები!$N$6:$N$42410)</f>
        <v>0</v>
      </c>
    </row>
    <row r="57" spans="1:10" s="264" customFormat="1" ht="33.75" hidden="1" customHeight="1">
      <c r="A57" s="257" t="str">
        <f t="shared" si="1"/>
        <v>b</v>
      </c>
      <c r="B57" s="278">
        <v>7047</v>
      </c>
      <c r="C57" s="279" t="s">
        <v>507</v>
      </c>
      <c r="D57" s="263">
        <f>SUM(D58:D61)</f>
        <v>0</v>
      </c>
      <c r="E57" s="261">
        <f t="shared" si="2"/>
        <v>0</v>
      </c>
      <c r="F57" s="262">
        <f>SUM(F58:F61)</f>
        <v>0</v>
      </c>
      <c r="G57" s="263">
        <f>SUM(G58:G61)</f>
        <v>0</v>
      </c>
      <c r="H57" s="261">
        <f t="shared" si="4"/>
        <v>0</v>
      </c>
      <c r="I57" s="262">
        <f>SUM(I58:I61)</f>
        <v>0</v>
      </c>
      <c r="J57" s="262">
        <f>SUM(J58:J61)</f>
        <v>0</v>
      </c>
    </row>
    <row r="58" spans="1:10" s="268" customFormat="1" ht="34.5" hidden="1">
      <c r="A58" s="257" t="str">
        <f t="shared" si="1"/>
        <v>b</v>
      </c>
      <c r="B58" s="280">
        <v>70471</v>
      </c>
      <c r="C58" s="281" t="s">
        <v>508</v>
      </c>
      <c r="D58" s="267">
        <f>SUMIF(გადასახდელები!$E$6:$E$42180,(TEXT(ფუნქციონალური!$B58,0)),გადასახდელები!$H$6:$H$42410)</f>
        <v>0</v>
      </c>
      <c r="E58" s="265">
        <f t="shared" si="2"/>
        <v>0</v>
      </c>
      <c r="F58" s="266">
        <f>SUMIF(გადასახდელები!$E$6:$E$42180,(TEXT(ფუნქციონალური!$B58,0)),გადასახდელები!$J$6:$J$42410)</f>
        <v>0</v>
      </c>
      <c r="G58" s="267">
        <f>SUMIF(გადასახდელები!$E$6:$E$42180,(TEXT(ფუნქციონალური!$B58,0)),გადასახდელები!$K$6:$K$42410)</f>
        <v>0</v>
      </c>
      <c r="H58" s="265">
        <f t="shared" si="4"/>
        <v>0</v>
      </c>
      <c r="I58" s="266">
        <f>SUMIF(გადასახდელები!$E$6:$E$42180,(TEXT(ფუნქციონალური!$B58,0)),გადასახდელები!$M$6:$M$42410)</f>
        <v>0</v>
      </c>
      <c r="J58" s="266">
        <f>SUMIF(გადასახდელები!$E$6:$E$42180,(TEXT(ფუნქციონალური!$B58,0)),გადასახდელები!$N$6:$N$42410)</f>
        <v>0</v>
      </c>
    </row>
    <row r="59" spans="1:10" s="268" customFormat="1" ht="25.5" hidden="1" customHeight="1">
      <c r="A59" s="257" t="str">
        <f t="shared" si="1"/>
        <v>b</v>
      </c>
      <c r="B59" s="280">
        <v>70472</v>
      </c>
      <c r="C59" s="281" t="s">
        <v>509</v>
      </c>
      <c r="D59" s="267">
        <f>SUMIF(გადასახდელები!$E$6:$E$42180,(TEXT(ფუნქციონალური!$B59,0)),გადასახდელები!$H$6:$H$42410)</f>
        <v>0</v>
      </c>
      <c r="E59" s="265">
        <f t="shared" si="2"/>
        <v>0</v>
      </c>
      <c r="F59" s="266">
        <f>SUMIF(გადასახდელები!$E$6:$E$42180,(TEXT(ფუნქციონალური!$B59,0)),გადასახდელები!$J$6:$J$42410)</f>
        <v>0</v>
      </c>
      <c r="G59" s="267">
        <f>SUMIF(გადასახდელები!$E$6:$E$42180,(TEXT(ფუნქციონალური!$B59,0)),გადასახდელები!$K$6:$K$42410)</f>
        <v>0</v>
      </c>
      <c r="H59" s="265">
        <f t="shared" si="4"/>
        <v>0</v>
      </c>
      <c r="I59" s="266">
        <f>SUMIF(გადასახდელები!$E$6:$E$42180,(TEXT(ფუნქციონალური!$B59,0)),გადასახდელები!$M$6:$M$42410)</f>
        <v>0</v>
      </c>
      <c r="J59" s="266">
        <f>SUMIF(გადასახდელები!$E$6:$E$42180,(TEXT(ფუნქციონალური!$B59,0)),გადასახდელები!$N$6:$N$42410)</f>
        <v>0</v>
      </c>
    </row>
    <row r="60" spans="1:10" s="268" customFormat="1" ht="17.25" hidden="1">
      <c r="A60" s="257" t="str">
        <f t="shared" si="1"/>
        <v>b</v>
      </c>
      <c r="B60" s="280">
        <v>70473</v>
      </c>
      <c r="C60" s="281" t="s">
        <v>510</v>
      </c>
      <c r="D60" s="267">
        <f>SUMIF(გადასახდელები!$E$6:$E$42180,(TEXT(ფუნქციონალური!$B60,0)),გადასახდელები!$H$6:$H$42410)</f>
        <v>0</v>
      </c>
      <c r="E60" s="265">
        <f t="shared" si="2"/>
        <v>0</v>
      </c>
      <c r="F60" s="266">
        <f>SUMIF(გადასახდელები!$E$6:$E$42180,(TEXT(ფუნქციონალური!$B60,0)),გადასახდელები!$J$6:$J$42410)</f>
        <v>0</v>
      </c>
      <c r="G60" s="267">
        <f>SUMIF(გადასახდელები!$E$6:$E$42180,(TEXT(ფუნქციონალური!$B60,0)),გადასახდელები!$K$6:$K$42410)</f>
        <v>0</v>
      </c>
      <c r="H60" s="265">
        <f t="shared" si="4"/>
        <v>0</v>
      </c>
      <c r="I60" s="266">
        <f>SUMIF(გადასახდელები!$E$6:$E$42180,(TEXT(ფუნქციონალური!$B60,0)),გადასახდელები!$M$6:$M$42410)</f>
        <v>0</v>
      </c>
      <c r="J60" s="266">
        <f>SUMIF(გადასახდელები!$E$6:$E$42180,(TEXT(ფუნქციონალური!$B60,0)),გადასახდელები!$N$6:$N$42410)</f>
        <v>0</v>
      </c>
    </row>
    <row r="61" spans="1:10" s="268" customFormat="1" ht="34.5" hidden="1">
      <c r="A61" s="257" t="str">
        <f t="shared" si="1"/>
        <v>b</v>
      </c>
      <c r="B61" s="280">
        <v>70474</v>
      </c>
      <c r="C61" s="281" t="s">
        <v>511</v>
      </c>
      <c r="D61" s="267">
        <f>SUMIF(გადასახდელები!$E$6:$E$42180,(TEXT(ფუნქციონალური!$B61,0)),გადასახდელები!$H$6:$H$42410)</f>
        <v>0</v>
      </c>
      <c r="E61" s="265">
        <f t="shared" si="2"/>
        <v>0</v>
      </c>
      <c r="F61" s="266">
        <f>SUMIF(გადასახდელები!$E$6:$E$42180,(TEXT(ფუნქციონალური!$B61,0)),გადასახდელები!$J$6:$J$42410)</f>
        <v>0</v>
      </c>
      <c r="G61" s="267">
        <f>SUMIF(გადასახდელები!$E$6:$E$42180,(TEXT(ფუნქციონალური!$B61,0)),გადასახდელები!$K$6:$K$42410)</f>
        <v>0</v>
      </c>
      <c r="H61" s="265">
        <f t="shared" si="4"/>
        <v>0</v>
      </c>
      <c r="I61" s="266">
        <f>SUMIF(გადასახდელები!$E$6:$E$42180,(TEXT(ფუნქციონალური!$B61,0)),გადასახდელები!$M$6:$M$42410)</f>
        <v>0</v>
      </c>
      <c r="J61" s="266">
        <f>SUMIF(გადასახდელები!$E$6:$E$42180,(TEXT(ფუნქციონალური!$B61,0)),გადასახდელები!$N$6:$N$42410)</f>
        <v>0</v>
      </c>
    </row>
    <row r="62" spans="1:10" s="264" customFormat="1" ht="75.75" hidden="1" customHeight="1">
      <c r="A62" s="257" t="str">
        <f t="shared" si="1"/>
        <v>b</v>
      </c>
      <c r="B62" s="278">
        <v>7048</v>
      </c>
      <c r="C62" s="279" t="s">
        <v>0</v>
      </c>
      <c r="D62" s="263">
        <f>SUM(D63:D69)</f>
        <v>0</v>
      </c>
      <c r="E62" s="261">
        <f t="shared" si="2"/>
        <v>0</v>
      </c>
      <c r="F62" s="262">
        <f>SUM(F63:F69)</f>
        <v>0</v>
      </c>
      <c r="G62" s="263">
        <f>SUM(G63:G69)</f>
        <v>0</v>
      </c>
      <c r="H62" s="261">
        <f t="shared" si="4"/>
        <v>0</v>
      </c>
      <c r="I62" s="262">
        <f>SUM(I63:I69)</f>
        <v>0</v>
      </c>
      <c r="J62" s="262">
        <f>SUM(J63:J69)</f>
        <v>0</v>
      </c>
    </row>
    <row r="63" spans="1:10" s="268" customFormat="1" ht="73.5" hidden="1" customHeight="1">
      <c r="A63" s="257" t="str">
        <f t="shared" si="1"/>
        <v>b</v>
      </c>
      <c r="B63" s="280">
        <v>70481</v>
      </c>
      <c r="C63" s="281" t="s">
        <v>1</v>
      </c>
      <c r="D63" s="267">
        <f>SUMIF(გადასახდელები!$E$6:$E$42180,(TEXT(ფუნქციონალური!$B63,0)),გადასახდელები!$H$6:$H$42410)</f>
        <v>0</v>
      </c>
      <c r="E63" s="265">
        <f t="shared" si="2"/>
        <v>0</v>
      </c>
      <c r="F63" s="266">
        <f>SUMIF(გადასახდელები!$E$6:$E$42180,(TEXT(ფუნქციონალური!$B63,0)),გადასახდელები!$J$6:$J$42410)</f>
        <v>0</v>
      </c>
      <c r="G63" s="267">
        <f>SUMIF(გადასახდელები!$E$6:$E$42180,(TEXT(ფუნქციონალური!$B63,0)),გადასახდელები!$K$6:$K$42410)</f>
        <v>0</v>
      </c>
      <c r="H63" s="265">
        <f t="shared" si="4"/>
        <v>0</v>
      </c>
      <c r="I63" s="266">
        <f>SUMIF(გადასახდელები!$E$6:$E$42180,(TEXT(ფუნქციონალური!$B63,0)),გადასახდელები!$M$6:$M$42410)</f>
        <v>0</v>
      </c>
      <c r="J63" s="266">
        <f>SUMIF(გადასახდელები!$E$6:$E$42180,(TEXT(ფუნქციონალური!$B63,0)),გადასახდელები!$N$6:$N$42410)</f>
        <v>0</v>
      </c>
    </row>
    <row r="64" spans="1:10" s="268" customFormat="1" ht="60" hidden="1" customHeight="1">
      <c r="A64" s="257" t="str">
        <f t="shared" si="1"/>
        <v>b</v>
      </c>
      <c r="B64" s="280">
        <v>70482</v>
      </c>
      <c r="C64" s="281" t="s">
        <v>2</v>
      </c>
      <c r="D64" s="267">
        <f>SUMIF(გადასახდელები!$E$6:$E$42180,(TEXT(ფუნქციონალური!$B64,0)),გადასახდელები!$H$6:$H$42410)</f>
        <v>0</v>
      </c>
      <c r="E64" s="265">
        <f t="shared" si="2"/>
        <v>0</v>
      </c>
      <c r="F64" s="266">
        <f>SUMIF(გადასახდელები!$E$6:$E$42180,(TEXT(ფუნქციონალური!$B64,0)),გადასახდელები!$J$6:$J$42410)</f>
        <v>0</v>
      </c>
      <c r="G64" s="267">
        <f>SUMIF(გადასახდელები!$E$6:$E$42180,(TEXT(ფუნქციონალური!$B64,0)),გადასახდელები!$K$6:$K$42410)</f>
        <v>0</v>
      </c>
      <c r="H64" s="265">
        <f t="shared" si="4"/>
        <v>0</v>
      </c>
      <c r="I64" s="266">
        <f>SUMIF(გადასახდელები!$E$6:$E$42180,(TEXT(ფუნქციონალური!$B64,0)),გადასახდელები!$M$6:$M$42410)</f>
        <v>0</v>
      </c>
      <c r="J64" s="266">
        <f>SUMIF(გადასახდელები!$E$6:$E$42180,(TEXT(ფუნქციონალური!$B64,0)),გადასახდელები!$N$6:$N$42410)</f>
        <v>0</v>
      </c>
    </row>
    <row r="65" spans="1:10" s="268" customFormat="1" ht="45.75" hidden="1" customHeight="1">
      <c r="A65" s="257" t="str">
        <f t="shared" si="1"/>
        <v>b</v>
      </c>
      <c r="B65" s="280">
        <v>70483</v>
      </c>
      <c r="C65" s="281" t="s">
        <v>3</v>
      </c>
      <c r="D65" s="267">
        <f>SUMIF(გადასახდელები!$E$6:$E$42180,(TEXT(ფუნქციონალური!$B65,0)),გადასახდელები!$H$6:$H$42410)</f>
        <v>0</v>
      </c>
      <c r="E65" s="265">
        <f t="shared" si="2"/>
        <v>0</v>
      </c>
      <c r="F65" s="266">
        <f>SUMIF(გადასახდელები!$E$6:$E$42180,(TEXT(ფუნქციონალური!$B65,0)),გადასახდელები!$J$6:$J$42410)</f>
        <v>0</v>
      </c>
      <c r="G65" s="267">
        <f>SUMIF(გადასახდელები!$E$6:$E$42180,(TEXT(ფუნქციონალური!$B65,0)),გადასახდელები!$K$6:$K$42410)</f>
        <v>0</v>
      </c>
      <c r="H65" s="265">
        <f t="shared" si="4"/>
        <v>0</v>
      </c>
      <c r="I65" s="266">
        <f>SUMIF(გადასახდელები!$E$6:$E$42180,(TEXT(ფუნქციონალური!$B65,0)),გადასახდელები!$M$6:$M$42410)</f>
        <v>0</v>
      </c>
      <c r="J65" s="266">
        <f>SUMIF(გადასახდელები!$E$6:$E$42180,(TEXT(ფუნქციონალური!$B65,0)),გადასახდელები!$N$6:$N$42410)</f>
        <v>0</v>
      </c>
    </row>
    <row r="66" spans="1:10" s="268" customFormat="1" ht="69" hidden="1">
      <c r="A66" s="257" t="str">
        <f t="shared" si="1"/>
        <v>b</v>
      </c>
      <c r="B66" s="280">
        <v>70484</v>
      </c>
      <c r="C66" s="281" t="s">
        <v>4</v>
      </c>
      <c r="D66" s="267">
        <f>SUMIF(გადასახდელები!$E$6:$E$42180,(TEXT(ფუნქციონალური!$B66,0)),გადასახდელები!$H$6:$H$42410)</f>
        <v>0</v>
      </c>
      <c r="E66" s="265">
        <f t="shared" si="2"/>
        <v>0</v>
      </c>
      <c r="F66" s="266">
        <f>SUMIF(გადასახდელები!$E$6:$E$42180,(TEXT(ფუნქციონალური!$B66,0)),გადასახდელები!$J$6:$J$42410)</f>
        <v>0</v>
      </c>
      <c r="G66" s="267">
        <f>SUMIF(გადასახდელები!$E$6:$E$42180,(TEXT(ფუნქციონალური!$B66,0)),გადასახდელები!$K$6:$K$42410)</f>
        <v>0</v>
      </c>
      <c r="H66" s="265">
        <f t="shared" si="4"/>
        <v>0</v>
      </c>
      <c r="I66" s="266">
        <f>SUMIF(გადასახდელები!$E$6:$E$42180,(TEXT(ფუნქციონალური!$B66,0)),გადასახდელები!$M$6:$M$42410)</f>
        <v>0</v>
      </c>
      <c r="J66" s="266">
        <f>SUMIF(გადასახდელები!$E$6:$E$42180,(TEXT(ფუნქციონალური!$B66,0)),გადასახდელები!$N$6:$N$42410)</f>
        <v>0</v>
      </c>
    </row>
    <row r="67" spans="1:10" s="268" customFormat="1" ht="34.5" hidden="1">
      <c r="A67" s="257" t="str">
        <f t="shared" si="1"/>
        <v>b</v>
      </c>
      <c r="B67" s="280">
        <v>70485</v>
      </c>
      <c r="C67" s="281" t="s">
        <v>5</v>
      </c>
      <c r="D67" s="267">
        <f>SUMIF(გადასახდელები!$E$6:$E$42180,(TEXT(ფუნქციონალური!$B67,0)),გადასახდელები!$H$6:$H$42410)</f>
        <v>0</v>
      </c>
      <c r="E67" s="265">
        <f t="shared" si="2"/>
        <v>0</v>
      </c>
      <c r="F67" s="266">
        <f>SUMIF(გადასახდელები!$E$6:$E$42180,(TEXT(ფუნქციონალური!$B67,0)),გადასახდელები!$J$6:$J$42410)</f>
        <v>0</v>
      </c>
      <c r="G67" s="267">
        <f>SUMIF(გადასახდელები!$E$6:$E$42180,(TEXT(ფუნქციონალური!$B67,0)),გადასახდელები!$K$6:$K$42410)</f>
        <v>0</v>
      </c>
      <c r="H67" s="265">
        <f t="shared" si="4"/>
        <v>0</v>
      </c>
      <c r="I67" s="266">
        <f>SUMIF(გადასახდელები!$E$6:$E$42180,(TEXT(ფუნქციონალური!$B67,0)),გადასახდელები!$M$6:$M$42410)</f>
        <v>0</v>
      </c>
      <c r="J67" s="266">
        <f>SUMIF(გადასახდელები!$E$6:$E$42180,(TEXT(ფუნქციონალური!$B67,0)),გადასახდელები!$N$6:$N$42410)</f>
        <v>0</v>
      </c>
    </row>
    <row r="68" spans="1:10" s="268" customFormat="1" ht="34.5" hidden="1">
      <c r="A68" s="257" t="str">
        <f t="shared" si="1"/>
        <v>b</v>
      </c>
      <c r="B68" s="280">
        <v>70486</v>
      </c>
      <c r="C68" s="281" t="s">
        <v>6</v>
      </c>
      <c r="D68" s="267">
        <f>SUMIF(გადასახდელები!$E$6:$E$42180,(TEXT(ფუნქციონალური!$B68,0)),გადასახდელები!$H$6:$H$42410)</f>
        <v>0</v>
      </c>
      <c r="E68" s="265">
        <f t="shared" si="2"/>
        <v>0</v>
      </c>
      <c r="F68" s="266">
        <f>SUMIF(გადასახდელები!$E$6:$E$42180,(TEXT(ფუნქციონალური!$B68,0)),გადასახდელები!$J$6:$J$42410)</f>
        <v>0</v>
      </c>
      <c r="G68" s="267">
        <f>SUMIF(გადასახდელები!$E$6:$E$42180,(TEXT(ფუნქციონალური!$B68,0)),გადასახდელები!$K$6:$K$42410)</f>
        <v>0</v>
      </c>
      <c r="H68" s="265">
        <f t="shared" si="4"/>
        <v>0</v>
      </c>
      <c r="I68" s="266">
        <f>SUMIF(გადასახდელები!$E$6:$E$42180,(TEXT(ფუნქციონალური!$B68,0)),გადასახდელები!$M$6:$M$42410)</f>
        <v>0</v>
      </c>
      <c r="J68" s="266">
        <f>SUMIF(გადასახდელები!$E$6:$E$42180,(TEXT(ფუნქციონალური!$B68,0)),გადასახდელები!$N$6:$N$42410)</f>
        <v>0</v>
      </c>
    </row>
    <row r="69" spans="1:10" s="268" customFormat="1" ht="34.5" hidden="1">
      <c r="A69" s="257" t="str">
        <f t="shared" si="1"/>
        <v>b</v>
      </c>
      <c r="B69" s="280">
        <v>70487</v>
      </c>
      <c r="C69" s="281" t="s">
        <v>7</v>
      </c>
      <c r="D69" s="267">
        <f>SUMIF(გადასახდელები!$E$6:$E$42180,(TEXT(ფუნქციონალური!$B69,0)),გადასახდელები!$H$6:$H$42410)</f>
        <v>0</v>
      </c>
      <c r="E69" s="265">
        <f t="shared" si="2"/>
        <v>0</v>
      </c>
      <c r="F69" s="266">
        <f>SUMIF(გადასახდელები!$E$6:$E$42180,(TEXT(ფუნქციონალური!$B69,0)),გადასახდელები!$J$6:$J$42410)</f>
        <v>0</v>
      </c>
      <c r="G69" s="267">
        <f>SUMIF(გადასახდელები!$E$6:$E$42180,(TEXT(ფუნქციონალური!$B69,0)),გადასახდელები!$K$6:$K$42410)</f>
        <v>0</v>
      </c>
      <c r="H69" s="265">
        <f t="shared" si="4"/>
        <v>0</v>
      </c>
      <c r="I69" s="266">
        <f>SUMIF(გადასახდელები!$E$6:$E$42180,(TEXT(ფუნქციონალური!$B69,0)),გადასახდელები!$M$6:$M$42410)</f>
        <v>0</v>
      </c>
      <c r="J69" s="266">
        <f>SUMIF(გადასახდელები!$E$6:$E$42180,(TEXT(ფუნქციონალური!$B69,0)),გადასახდელები!$N$6:$N$42410)</f>
        <v>0</v>
      </c>
    </row>
    <row r="70" spans="1:10" s="264" customFormat="1" ht="58.5">
      <c r="A70" s="257" t="str">
        <f t="shared" si="1"/>
        <v>a</v>
      </c>
      <c r="B70" s="278">
        <v>7049</v>
      </c>
      <c r="C70" s="279" t="s">
        <v>8</v>
      </c>
      <c r="D70" s="263">
        <f>SUMIF(გადასახდელები!$E$6:$E$42180,(TEXT(ფუნქციონალური!$B70,0)),გადასახდელები!$H$6:$H$42410)</f>
        <v>4416.8010000000004</v>
      </c>
      <c r="E70" s="261">
        <f t="shared" si="2"/>
        <v>605.45865000000003</v>
      </c>
      <c r="F70" s="262">
        <f>SUMIF(გადასახდელები!$E$6:$E$42180,(TEXT(ფუნქციონალური!$B70,0)),გადასახდელები!$J$6:$J$42410)</f>
        <v>295.75864999999999</v>
      </c>
      <c r="G70" s="263">
        <f>SUMIF(გადასახდელები!$E$6:$E$42180,(TEXT(ფუნქციონალური!$B70,0)),გადასახდელები!$K$6:$K$42410)</f>
        <v>309.7</v>
      </c>
      <c r="H70" s="261">
        <f t="shared" si="4"/>
        <v>302.29200000000003</v>
      </c>
      <c r="I70" s="262">
        <f>SUMIF(გადასახდელები!$E$6:$E$42180,(TEXT(ფუნქციონალური!$B70,0)),გადასახდელები!$M$6:$M$42410)</f>
        <v>236.51100000000002</v>
      </c>
      <c r="J70" s="262">
        <f>SUMIF(გადასახდელები!$E$6:$E$42180,(TEXT(ფუნქციონალური!$B70,0)),გადასახდელები!$N$6:$N$42410)</f>
        <v>65.781000000000006</v>
      </c>
    </row>
    <row r="71" spans="1:10" ht="21">
      <c r="A71" s="257" t="str">
        <f t="shared" ref="A71:A134" si="5">IF(D71+E71+H71&gt;0,"a","b")</f>
        <v>a</v>
      </c>
      <c r="B71" s="282">
        <v>705</v>
      </c>
      <c r="C71" s="283" t="s">
        <v>9</v>
      </c>
      <c r="D71" s="260">
        <f>SUM(D72:D77)</f>
        <v>1737.1</v>
      </c>
      <c r="E71" s="258">
        <f t="shared" ref="E71:E134" si="6">F71+G71</f>
        <v>1494.0645199999999</v>
      </c>
      <c r="F71" s="259">
        <f>SUM(F72:F77)</f>
        <v>1416.2645199999999</v>
      </c>
      <c r="G71" s="260">
        <f>SUM(G72:G77)</f>
        <v>77.8</v>
      </c>
      <c r="H71" s="258">
        <f t="shared" si="4"/>
        <v>35.549000000000007</v>
      </c>
      <c r="I71" s="259">
        <f>SUM(I72:I77)</f>
        <v>10.7</v>
      </c>
      <c r="J71" s="259">
        <f>SUM(J72:J77)</f>
        <v>24.849000000000011</v>
      </c>
    </row>
    <row r="72" spans="1:10" s="264" customFormat="1" ht="39">
      <c r="A72" s="257" t="str">
        <f t="shared" si="5"/>
        <v>a</v>
      </c>
      <c r="B72" s="278">
        <v>7051</v>
      </c>
      <c r="C72" s="279" t="s">
        <v>10</v>
      </c>
      <c r="D72" s="263">
        <f>SUMIF(გადასახდელები!$E$6:$E$42180,(TEXT(ფუნქციონალური!$B72,0)),გადასახდელები!$H$6:$H$42410)</f>
        <v>70</v>
      </c>
      <c r="E72" s="261">
        <f t="shared" si="6"/>
        <v>77.8</v>
      </c>
      <c r="F72" s="262">
        <f>SUMIF(გადასახდელები!$E$6:$E$42180,(TEXT(ფუნქციონალური!$B72,0)),გადასახდელები!$J$6:$J$42410)</f>
        <v>0</v>
      </c>
      <c r="G72" s="263">
        <f>SUMIF(გადასახდელები!$E$6:$E$42180,(TEXT(ფუნქციონალური!$B72,0)),გადასახდელები!$K$6:$K$42410)</f>
        <v>77.8</v>
      </c>
      <c r="H72" s="261">
        <f t="shared" si="4"/>
        <v>24.849000000000011</v>
      </c>
      <c r="I72" s="262">
        <f>SUMIF(გადასახდელები!$E$6:$E$42180,(TEXT(ფუნქციონალური!$B72,0)),გადასახდელები!$M$6:$M$42410)</f>
        <v>0</v>
      </c>
      <c r="J72" s="262">
        <f>SUMIF(გადასახდელები!$E$6:$E$42180,(TEXT(ფუნქციონალური!$B72,0)),გადასახდელები!$N$6:$N$42410)</f>
        <v>24.849000000000011</v>
      </c>
    </row>
    <row r="73" spans="1:10" s="264" customFormat="1" ht="19.5" hidden="1">
      <c r="A73" s="257" t="str">
        <f t="shared" si="5"/>
        <v>b</v>
      </c>
      <c r="B73" s="278">
        <v>7052</v>
      </c>
      <c r="C73" s="279" t="s">
        <v>11</v>
      </c>
      <c r="D73" s="263">
        <f>SUMIF(გადასახდელები!$E$6:$E$42180,(TEXT(ფუნქციონალური!$B73,0)),გადასახდელები!$H$6:$H$42410)</f>
        <v>0</v>
      </c>
      <c r="E73" s="261">
        <f t="shared" si="6"/>
        <v>0</v>
      </c>
      <c r="F73" s="262">
        <f>SUMIF(გადასახდელები!$E$6:$E$42180,(TEXT(ფუნქციონალური!$B73,0)),გადასახდელები!$J$6:$J$42410)</f>
        <v>0</v>
      </c>
      <c r="G73" s="263">
        <f>SUMIF(გადასახდელები!$E$6:$E$42180,(TEXT(ფუნქციონალური!$B73,0)),გადასახდელები!$K$6:$K$42410)</f>
        <v>0</v>
      </c>
      <c r="H73" s="261">
        <f t="shared" si="4"/>
        <v>0</v>
      </c>
      <c r="I73" s="262">
        <f>SUMIF(გადასახდელები!$E$6:$E$42180,(TEXT(ფუნქციონალური!$B73,0)),გადასახდელები!$M$6:$M$42410)</f>
        <v>0</v>
      </c>
      <c r="J73" s="262">
        <f>SUMIF(გადასახდელები!$E$6:$E$42180,(TEXT(ფუნქციონალური!$B73,0)),გადასახდელები!$N$6:$N$42410)</f>
        <v>0</v>
      </c>
    </row>
    <row r="74" spans="1:10" s="264" customFormat="1" ht="39" hidden="1">
      <c r="A74" s="257" t="str">
        <f t="shared" si="5"/>
        <v>b</v>
      </c>
      <c r="B74" s="278">
        <v>7053</v>
      </c>
      <c r="C74" s="279" t="s">
        <v>12</v>
      </c>
      <c r="D74" s="263">
        <f>SUMIF(გადასახდელები!$E$6:$E$42180,(TEXT(ფუნქციონალური!$B74,0)),გადასახდელები!$H$6:$H$42410)</f>
        <v>0</v>
      </c>
      <c r="E74" s="261">
        <f t="shared" si="6"/>
        <v>0</v>
      </c>
      <c r="F74" s="262">
        <f>SUMIF(გადასახდელები!$E$6:$E$42180,(TEXT(ფუნქციონალური!$B74,0)),გადასახდელები!$J$6:$J$42410)</f>
        <v>0</v>
      </c>
      <c r="G74" s="263">
        <f>SUMIF(გადასახდელები!$E$6:$E$42180,(TEXT(ფუნქციონალური!$B74,0)),გადასახდელები!$K$6:$K$42410)</f>
        <v>0</v>
      </c>
      <c r="H74" s="261">
        <f t="shared" si="4"/>
        <v>0</v>
      </c>
      <c r="I74" s="262">
        <f>SUMIF(გადასახდელები!$E$6:$E$42180,(TEXT(ფუნქციონალური!$B74,0)),გადასახდელები!$M$6:$M$42410)</f>
        <v>0</v>
      </c>
      <c r="J74" s="262">
        <f>SUMIF(გადასახდელები!$E$6:$E$42180,(TEXT(ფუნქციონალური!$B74,0)),გადასახდელები!$N$6:$N$42410)</f>
        <v>0</v>
      </c>
    </row>
    <row r="75" spans="1:10" s="264" customFormat="1" ht="39" hidden="1">
      <c r="A75" s="257" t="str">
        <f t="shared" si="5"/>
        <v>b</v>
      </c>
      <c r="B75" s="278">
        <v>7054</v>
      </c>
      <c r="C75" s="279" t="s">
        <v>13</v>
      </c>
      <c r="D75" s="263">
        <f>SUMIF(გადასახდელები!$E$6:$E$42180,(TEXT(ფუნქციონალური!$B75,0)),გადასახდელები!$H$6:$H$42410)</f>
        <v>0</v>
      </c>
      <c r="E75" s="261">
        <f t="shared" si="6"/>
        <v>0</v>
      </c>
      <c r="F75" s="262">
        <f>SUMIF(გადასახდელები!$E$6:$E$42180,(TEXT(ფუნქციონალური!$B75,0)),გადასახდელები!$J$6:$J$42410)</f>
        <v>0</v>
      </c>
      <c r="G75" s="263">
        <f>SUMIF(გადასახდელები!$E$6:$E$42180,(TEXT(ფუნქციონალური!$B75,0)),გადასახდელები!$K$6:$K$42410)</f>
        <v>0</v>
      </c>
      <c r="H75" s="261">
        <f t="shared" si="4"/>
        <v>0</v>
      </c>
      <c r="I75" s="262">
        <f>SUMIF(გადასახდელები!$E$6:$E$42180,(TEXT(ფუნქციონალური!$B75,0)),გადასახდელები!$M$6:$M$42410)</f>
        <v>0</v>
      </c>
      <c r="J75" s="262">
        <f>SUMIF(გადასახდელები!$E$6:$E$42180,(TEXT(ფუნქციონალური!$B75,0)),გადასახდელები!$N$6:$N$42410)</f>
        <v>0</v>
      </c>
    </row>
    <row r="76" spans="1:10" s="264" customFormat="1" ht="39" hidden="1">
      <c r="A76" s="257" t="str">
        <f t="shared" si="5"/>
        <v>b</v>
      </c>
      <c r="B76" s="278">
        <v>7055</v>
      </c>
      <c r="C76" s="279" t="s">
        <v>14</v>
      </c>
      <c r="D76" s="263">
        <f>SUMIF(გადასახდელები!$E$6:$E$42180,(TEXT(ფუნქციონალური!$B76,0)),გადასახდელები!$H$6:$H$42410)</f>
        <v>0</v>
      </c>
      <c r="E76" s="261">
        <f t="shared" si="6"/>
        <v>0</v>
      </c>
      <c r="F76" s="262">
        <f>SUMIF(გადასახდელები!$E$6:$E$42180,(TEXT(ფუნქციონალური!$B76,0)),გადასახდელები!$J$6:$J$42410)</f>
        <v>0</v>
      </c>
      <c r="G76" s="263">
        <f>SUMIF(გადასახდელები!$E$6:$E$42180,(TEXT(ფუნქციონალური!$B76,0)),გადასახდელები!$K$6:$K$42410)</f>
        <v>0</v>
      </c>
      <c r="H76" s="261">
        <f t="shared" si="4"/>
        <v>0</v>
      </c>
      <c r="I76" s="262">
        <f>SUMIF(გადასახდელები!$E$6:$E$42180,(TEXT(ფუნქციონალური!$B76,0)),გადასახდელები!$M$6:$M$42410)</f>
        <v>0</v>
      </c>
      <c r="J76" s="262">
        <f>SUMIF(გადასახდელები!$E$6:$E$42180,(TEXT(ფუნქციონალური!$B76,0)),გადასახდელები!$N$6:$N$42410)</f>
        <v>0</v>
      </c>
    </row>
    <row r="77" spans="1:10" s="264" customFormat="1" ht="58.5">
      <c r="A77" s="257" t="str">
        <f t="shared" si="5"/>
        <v>a</v>
      </c>
      <c r="B77" s="278">
        <v>7056</v>
      </c>
      <c r="C77" s="279" t="s">
        <v>15</v>
      </c>
      <c r="D77" s="263">
        <f>SUMIF(გადასახდელები!$E$6:$E$42180,(TEXT(ფუნქციონალური!$B77,0)),გადასახდელები!$H$6:$H$42410)</f>
        <v>1667.1</v>
      </c>
      <c r="E77" s="261">
        <f t="shared" si="6"/>
        <v>1416.2645199999999</v>
      </c>
      <c r="F77" s="262">
        <f>SUMIF(გადასახდელები!$E$6:$E$42180,(TEXT(ფუნქციონალური!$B77,0)),გადასახდელები!$J$6:$J$42410)</f>
        <v>1416.2645199999999</v>
      </c>
      <c r="G77" s="263">
        <f>SUMIF(გადასახდელები!$E$6:$E$42180,(TEXT(ფუნქციონალური!$B77,0)),გადასახდელები!$K$6:$K$42410)</f>
        <v>0</v>
      </c>
      <c r="H77" s="261">
        <f t="shared" si="4"/>
        <v>10.7</v>
      </c>
      <c r="I77" s="262">
        <f>SUMIF(გადასახდელები!$E$6:$E$42180,(TEXT(ფუნქციონალური!$B77,0)),გადასახდელები!$M$6:$M$42410)</f>
        <v>10.7</v>
      </c>
      <c r="J77" s="262">
        <f>SUMIF(გადასახდელები!$E$6:$E$42180,(TEXT(ფუნქციონალური!$B77,0)),გადასახდელები!$N$6:$N$42410)</f>
        <v>0</v>
      </c>
    </row>
    <row r="78" spans="1:10" ht="21">
      <c r="A78" s="257" t="str">
        <f t="shared" si="5"/>
        <v>a</v>
      </c>
      <c r="B78" s="282">
        <v>706</v>
      </c>
      <c r="C78" s="283" t="s">
        <v>16</v>
      </c>
      <c r="D78" s="260">
        <f>SUM(D79:D84)</f>
        <v>1694.0029999999999</v>
      </c>
      <c r="E78" s="258">
        <f t="shared" si="6"/>
        <v>6517.2481399999997</v>
      </c>
      <c r="F78" s="259">
        <f>SUM(F79:F84)</f>
        <v>4449.9481399999995</v>
      </c>
      <c r="G78" s="260">
        <f>SUM(G79:G84)</f>
        <v>2067.3000000000002</v>
      </c>
      <c r="H78" s="258">
        <f t="shared" si="4"/>
        <v>809.88099999999997</v>
      </c>
      <c r="I78" s="259">
        <f>SUM(I79:I84)</f>
        <v>354.85900000000004</v>
      </c>
      <c r="J78" s="259">
        <f>SUM(J79:J84)</f>
        <v>455.02199999999993</v>
      </c>
    </row>
    <row r="79" spans="1:10" s="264" customFormat="1" ht="19.5">
      <c r="A79" s="257" t="str">
        <f t="shared" si="5"/>
        <v>a</v>
      </c>
      <c r="B79" s="278">
        <v>7061</v>
      </c>
      <c r="C79" s="279" t="s">
        <v>17</v>
      </c>
      <c r="D79" s="263">
        <f>SUMIF(გადასახდელები!$E$6:$E$42180,(TEXT(ფუნქციონალური!$B79,0)),გადასახდელები!$H$6:$H$42410)</f>
        <v>1E-3</v>
      </c>
      <c r="E79" s="261">
        <f t="shared" si="6"/>
        <v>50</v>
      </c>
      <c r="F79" s="262">
        <f>SUMIF(გადასახდელები!$E$6:$E$42180,(TEXT(ფუნქციონალური!$B79,0)),გადასახდელები!$J$6:$J$42410)</f>
        <v>0</v>
      </c>
      <c r="G79" s="263">
        <f>SUMIF(გადასახდელები!$E$6:$E$42180,(TEXT(ფუნქციონალური!$B79,0)),გადასახდელები!$K$6:$K$42410)</f>
        <v>50</v>
      </c>
      <c r="H79" s="261">
        <f t="shared" si="4"/>
        <v>0</v>
      </c>
      <c r="I79" s="262">
        <f>SUMIF(გადასახდელები!$E$6:$E$42180,(TEXT(ფუნქციონალური!$B79,0)),გადასახდელები!$M$6:$M$42410)</f>
        <v>0</v>
      </c>
      <c r="J79" s="262">
        <f>SUMIF(გადასახდელები!$E$6:$E$42180,(TEXT(ფუნქციონალური!$B79,0)),გადასახდელები!$N$6:$N$42410)</f>
        <v>0</v>
      </c>
    </row>
    <row r="80" spans="1:10" s="264" customFormat="1" ht="39">
      <c r="A80" s="257" t="str">
        <f t="shared" si="5"/>
        <v>a</v>
      </c>
      <c r="B80" s="278">
        <v>7062</v>
      </c>
      <c r="C80" s="279" t="s">
        <v>18</v>
      </c>
      <c r="D80" s="263">
        <f>SUMIF(გადასახდელები!$E$6:$E$42180,(TEXT(ფუნქციონალური!$B80,0)),გადასახდელები!$H$6:$H$42410)</f>
        <v>478.1</v>
      </c>
      <c r="E80" s="261">
        <f t="shared" si="6"/>
        <v>998.4</v>
      </c>
      <c r="F80" s="262">
        <f>SUMIF(გადასახდელები!$E$6:$E$42180,(TEXT(ფუნქციონალური!$B80,0)),გადასახდელები!$J$6:$J$42410)</f>
        <v>0</v>
      </c>
      <c r="G80" s="263">
        <f>SUMIF(გადასახდელები!$E$6:$E$42180,(TEXT(ფუნქციონალური!$B80,0)),გადასახდელები!$K$6:$K$42410)</f>
        <v>998.4</v>
      </c>
      <c r="H80" s="261">
        <f t="shared" si="4"/>
        <v>194.79999999999998</v>
      </c>
      <c r="I80" s="262">
        <f>SUMIF(გადასახდელები!$E$6:$E$42180,(TEXT(ფუნქციონალური!$B80,0)),გადასახდელები!$M$6:$M$42410)</f>
        <v>0</v>
      </c>
      <c r="J80" s="262">
        <f>SUMIF(გადასახდელები!$E$6:$E$42180,(TEXT(ფუნქციონალური!$B80,0)),გადასახდელები!$N$6:$N$42410)</f>
        <v>194.79999999999998</v>
      </c>
    </row>
    <row r="81" spans="1:10" s="264" customFormat="1" ht="19.5">
      <c r="A81" s="257" t="str">
        <f t="shared" si="5"/>
        <v>a</v>
      </c>
      <c r="B81" s="278">
        <v>7063</v>
      </c>
      <c r="C81" s="279" t="s">
        <v>19</v>
      </c>
      <c r="D81" s="263">
        <f>SUMIF(გადასახდელები!$E$6:$E$42180,(TEXT(ფუნქციონალური!$B81,0)),გადასახდელები!$H$6:$H$42410)</f>
        <v>1144.5999999999999</v>
      </c>
      <c r="E81" s="261">
        <f t="shared" si="6"/>
        <v>5115.5481399999999</v>
      </c>
      <c r="F81" s="262">
        <f>SUMIF(გადასახდელები!$E$6:$E$42180,(TEXT(ფუნქციონალური!$B81,0)),გადასახდელები!$J$6:$J$42410)</f>
        <v>4449.9481399999995</v>
      </c>
      <c r="G81" s="263">
        <f>SUMIF(გადასახდელები!$E$6:$E$42180,(TEXT(ფუნქციონალური!$B81,0)),გადასახდელები!$K$6:$K$42410)</f>
        <v>665.6</v>
      </c>
      <c r="H81" s="261">
        <f t="shared" si="4"/>
        <v>549.48099999999999</v>
      </c>
      <c r="I81" s="262">
        <f>SUMIF(გადასახდელები!$E$6:$E$42180,(TEXT(ფუნქციონალური!$B81,0)),გადასახდელები!$M$6:$M$42410)</f>
        <v>354.85900000000004</v>
      </c>
      <c r="J81" s="262">
        <f>SUMIF(გადასახდელები!$E$6:$E$42180,(TEXT(ფუნქციონალური!$B81,0)),გადასახდელები!$N$6:$N$42410)</f>
        <v>194.62199999999999</v>
      </c>
    </row>
    <row r="82" spans="1:10" s="264" customFormat="1" ht="19.5" hidden="1">
      <c r="A82" s="257" t="str">
        <f t="shared" si="5"/>
        <v>b</v>
      </c>
      <c r="B82" s="278">
        <v>7064</v>
      </c>
      <c r="C82" s="279" t="s">
        <v>20</v>
      </c>
      <c r="D82" s="263">
        <f>SUMIF(გადასახდელები!$E$6:$E$42180,(TEXT(ფუნქციონალური!$B82,0)),გადასახდელები!$H$6:$H$42410)</f>
        <v>0</v>
      </c>
      <c r="E82" s="261">
        <f t="shared" si="6"/>
        <v>0</v>
      </c>
      <c r="F82" s="262">
        <f>SUMIF(გადასახდელები!$E$6:$E$42180,(TEXT(ფუნქციონალური!$B82,0)),გადასახდელები!$J$6:$J$42410)</f>
        <v>0</v>
      </c>
      <c r="G82" s="263">
        <f>SUMIF(გადასახდელები!$E$6:$E$42180,(TEXT(ფუნქციონალური!$B82,0)),გადასახდელები!$K$6:$K$42410)</f>
        <v>0</v>
      </c>
      <c r="H82" s="261">
        <f t="shared" si="4"/>
        <v>0</v>
      </c>
      <c r="I82" s="262">
        <f>SUMIF(გადასახდელები!$E$6:$E$42180,(TEXT(ფუნქციონალური!$B82,0)),გადასახდელები!$M$6:$M$42410)</f>
        <v>0</v>
      </c>
      <c r="J82" s="262">
        <f>SUMIF(გადასახდელები!$E$6:$E$42180,(TEXT(ფუნქციონალური!$B82,0)),გადასახდელები!$N$6:$N$42410)</f>
        <v>0</v>
      </c>
    </row>
    <row r="83" spans="1:10" s="264" customFormat="1" ht="49.5" hidden="1" customHeight="1">
      <c r="A83" s="257" t="str">
        <f t="shared" si="5"/>
        <v>b</v>
      </c>
      <c r="B83" s="278">
        <v>7065</v>
      </c>
      <c r="C83" s="279" t="s">
        <v>21</v>
      </c>
      <c r="D83" s="263">
        <f>SUMIF(გადასახდელები!$E$6:$E$42180,(TEXT(ფუნქციონალური!$B83,0)),გადასახდელები!$H$6:$H$42410)</f>
        <v>0</v>
      </c>
      <c r="E83" s="261">
        <f t="shared" si="6"/>
        <v>0</v>
      </c>
      <c r="F83" s="262">
        <f>SUMIF(გადასახდელები!$E$6:$E$42180,(TEXT(ფუნქციონალური!$B83,0)),გადასახდელები!$J$6:$J$42410)</f>
        <v>0</v>
      </c>
      <c r="G83" s="263">
        <f>SUMIF(გადასახდელები!$E$6:$E$42180,(TEXT(ფუნქციონალური!$B83,0)),გადასახდელები!$K$6:$K$42410)</f>
        <v>0</v>
      </c>
      <c r="H83" s="261">
        <f t="shared" si="4"/>
        <v>0</v>
      </c>
      <c r="I83" s="262">
        <f>SUMIF(გადასახდელები!$E$6:$E$42180,(TEXT(ფუნქციონალური!$B83,0)),გადასახდელები!$M$6:$M$42410)</f>
        <v>0</v>
      </c>
      <c r="J83" s="262">
        <f>SUMIF(გადასახდელები!$E$6:$E$42180,(TEXT(ფუნქციონალური!$B83,0)),გადასახდელები!$N$6:$N$42410)</f>
        <v>0</v>
      </c>
    </row>
    <row r="84" spans="1:10" s="264" customFormat="1" ht="58.5">
      <c r="A84" s="257" t="str">
        <f t="shared" si="5"/>
        <v>a</v>
      </c>
      <c r="B84" s="278">
        <v>7066</v>
      </c>
      <c r="C84" s="279" t="s">
        <v>22</v>
      </c>
      <c r="D84" s="263">
        <f>SUMIF(გადასახდელები!$E$6:$E$42180,(TEXT(ფუნქციონალური!$B84,0)),გადასახდელები!$H$6:$H$42410)</f>
        <v>71.302000000000007</v>
      </c>
      <c r="E84" s="261">
        <f t="shared" si="6"/>
        <v>353.3</v>
      </c>
      <c r="F84" s="262">
        <f>SUMIF(გადასახდელები!$E$6:$E$42180,(TEXT(ფუნქციონალური!$B84,0)),გადასახდელები!$J$6:$J$42410)</f>
        <v>0</v>
      </c>
      <c r="G84" s="263">
        <f>SUMIF(გადასახდელები!$E$6:$E$42180,(TEXT(ფუნქციონალური!$B84,0)),გადასახდელები!$K$6:$K$42410)</f>
        <v>353.3</v>
      </c>
      <c r="H84" s="261">
        <f t="shared" si="4"/>
        <v>65.599999999999994</v>
      </c>
      <c r="I84" s="262">
        <f>SUMIF(გადასახდელები!$E$6:$E$42180,(TEXT(ფუნქციონალური!$B84,0)),გადასახდელები!$M$6:$M$42410)</f>
        <v>0</v>
      </c>
      <c r="J84" s="262">
        <f>SUMIF(გადასახდელები!$E$6:$E$42180,(TEXT(ფუნქციონალური!$B84,0)),გადასახდელები!$N$6:$N$42410)</f>
        <v>65.599999999999994</v>
      </c>
    </row>
    <row r="85" spans="1:10" s="271" customFormat="1" ht="21">
      <c r="A85" s="257" t="str">
        <f t="shared" si="5"/>
        <v>a</v>
      </c>
      <c r="B85" s="282">
        <v>707</v>
      </c>
      <c r="C85" s="283" t="s">
        <v>23</v>
      </c>
      <c r="D85" s="260">
        <f>D86+D90+D95+D100+D101+D102</f>
        <v>72.8</v>
      </c>
      <c r="E85" s="258">
        <f t="shared" si="6"/>
        <v>76</v>
      </c>
      <c r="F85" s="259">
        <f>F86+F90+F95+F100+F101+F102</f>
        <v>0</v>
      </c>
      <c r="G85" s="260">
        <f>G86+G90+G95+G100+G101+G102</f>
        <v>76</v>
      </c>
      <c r="H85" s="258">
        <f t="shared" si="4"/>
        <v>25.741</v>
      </c>
      <c r="I85" s="259">
        <f>I86+I90+I95+I100+I101+I102</f>
        <v>0</v>
      </c>
      <c r="J85" s="259">
        <f>J86+J90+J95+J100+J101+J102</f>
        <v>25.741</v>
      </c>
    </row>
    <row r="86" spans="1:10" s="264" customFormat="1" ht="39" hidden="1">
      <c r="A86" s="257" t="str">
        <f t="shared" si="5"/>
        <v>b</v>
      </c>
      <c r="B86" s="278">
        <v>7071</v>
      </c>
      <c r="C86" s="279" t="s">
        <v>24</v>
      </c>
      <c r="D86" s="263">
        <f>SUM(D87:D89)</f>
        <v>0</v>
      </c>
      <c r="E86" s="261">
        <f t="shared" si="6"/>
        <v>0</v>
      </c>
      <c r="F86" s="262">
        <f>SUM(F87:F89)</f>
        <v>0</v>
      </c>
      <c r="G86" s="263">
        <f>SUM(G87:G89)</f>
        <v>0</v>
      </c>
      <c r="H86" s="261">
        <f t="shared" si="4"/>
        <v>0</v>
      </c>
      <c r="I86" s="262">
        <f>SUM(I87:I89)</f>
        <v>0</v>
      </c>
      <c r="J86" s="262">
        <f>SUM(J87:J89)</f>
        <v>0</v>
      </c>
    </row>
    <row r="87" spans="1:10" s="268" customFormat="1" ht="25.5" hidden="1" customHeight="1">
      <c r="A87" s="257" t="str">
        <f t="shared" si="5"/>
        <v>b</v>
      </c>
      <c r="B87" s="280">
        <v>70711</v>
      </c>
      <c r="C87" s="281" t="s">
        <v>25</v>
      </c>
      <c r="D87" s="267">
        <f>SUMIF(გადასახდელები!$E$6:$E$42180,(TEXT(ფუნქციონალური!$B87,0)),გადასახდელები!$H$6:$H$42410)</f>
        <v>0</v>
      </c>
      <c r="E87" s="265">
        <f t="shared" si="6"/>
        <v>0</v>
      </c>
      <c r="F87" s="266">
        <f>SUMIF(გადასახდელები!$E$6:$E$42180,(TEXT(ფუნქციონალური!$B87,0)),გადასახდელები!$J$6:$J$42410)</f>
        <v>0</v>
      </c>
      <c r="G87" s="267">
        <f>SUMIF(გადასახდელები!$E$6:$E$42180,(TEXT(ფუნქციონალური!$B87,0)),გადასახდელები!$K$6:$K$42410)</f>
        <v>0</v>
      </c>
      <c r="H87" s="265">
        <f t="shared" si="4"/>
        <v>0</v>
      </c>
      <c r="I87" s="266">
        <f>SUMIF(გადასახდელები!$E$6:$E$42180,(TEXT(ფუნქციონალური!$B87,0)),გადასახდელები!$M$6:$M$42410)</f>
        <v>0</v>
      </c>
      <c r="J87" s="266">
        <f>SUMIF(გადასახდელები!$E$6:$E$42180,(TEXT(ფუნქციონალური!$B87,0)),გადასახდელები!$N$6:$N$42410)</f>
        <v>0</v>
      </c>
    </row>
    <row r="88" spans="1:10" s="268" customFormat="1" ht="24" hidden="1" customHeight="1">
      <c r="A88" s="257" t="str">
        <f t="shared" si="5"/>
        <v>b</v>
      </c>
      <c r="B88" s="280">
        <v>70712</v>
      </c>
      <c r="C88" s="281" t="s">
        <v>26</v>
      </c>
      <c r="D88" s="267">
        <f>SUMIF(გადასახდელები!$E$6:$E$42180,(TEXT(ფუნქციონალური!$B88,0)),გადასახდელები!$H$6:$H$42410)</f>
        <v>0</v>
      </c>
      <c r="E88" s="265">
        <f t="shared" si="6"/>
        <v>0</v>
      </c>
      <c r="F88" s="266">
        <f>SUMIF(გადასახდელები!$E$6:$E$42180,(TEXT(ფუნქციონალური!$B88,0)),გადასახდელები!$J$6:$J$42410)</f>
        <v>0</v>
      </c>
      <c r="G88" s="267">
        <f>SUMIF(გადასახდელები!$E$6:$E$42180,(TEXT(ფუნქციონალური!$B88,0)),გადასახდელები!$K$6:$K$42410)</f>
        <v>0</v>
      </c>
      <c r="H88" s="265">
        <f t="shared" si="4"/>
        <v>0</v>
      </c>
      <c r="I88" s="266">
        <f>SUMIF(გადასახდელები!$E$6:$E$42180,(TEXT(ფუნქციონალური!$B88,0)),გადასახდელები!$M$6:$M$42410)</f>
        <v>0</v>
      </c>
      <c r="J88" s="266">
        <f>SUMIF(გადასახდელები!$E$6:$E$42180,(TEXT(ფუნქციონალური!$B88,0)),გადასახდელები!$N$6:$N$42410)</f>
        <v>0</v>
      </c>
    </row>
    <row r="89" spans="1:10" s="268" customFormat="1" ht="36.75" hidden="1" customHeight="1">
      <c r="A89" s="257" t="str">
        <f t="shared" si="5"/>
        <v>b</v>
      </c>
      <c r="B89" s="280">
        <v>70713</v>
      </c>
      <c r="C89" s="281" t="s">
        <v>27</v>
      </c>
      <c r="D89" s="267">
        <f>SUMIF(გადასახდელები!$E$6:$E$42180,(TEXT(ფუნქციონალური!$B89,0)),გადასახდელები!$H$6:$H$42410)</f>
        <v>0</v>
      </c>
      <c r="E89" s="265">
        <f t="shared" si="6"/>
        <v>0</v>
      </c>
      <c r="F89" s="266">
        <f>SUMIF(გადასახდელები!$E$6:$E$42180,(TEXT(ფუნქციონალური!$B89,0)),გადასახდელები!$J$6:$J$42410)</f>
        <v>0</v>
      </c>
      <c r="G89" s="267">
        <f>SUMIF(გადასახდელები!$E$6:$E$42180,(TEXT(ფუნქციონალური!$B89,0)),გადასახდელები!$K$6:$K$42410)</f>
        <v>0</v>
      </c>
      <c r="H89" s="265">
        <f t="shared" si="4"/>
        <v>0</v>
      </c>
      <c r="I89" s="266">
        <f>SUMIF(გადასახდელები!$E$6:$E$42180,(TEXT(ფუნქციონალური!$B89,0)),გადასახდელები!$M$6:$M$42410)</f>
        <v>0</v>
      </c>
      <c r="J89" s="266">
        <f>SUMIF(გადასახდელები!$E$6:$E$42180,(TEXT(ფუნქციონალური!$B89,0)),გადასახდელები!$N$6:$N$42410)</f>
        <v>0</v>
      </c>
    </row>
    <row r="90" spans="1:10" s="264" customFormat="1" ht="19.5" hidden="1">
      <c r="A90" s="257" t="str">
        <f t="shared" si="5"/>
        <v>b</v>
      </c>
      <c r="B90" s="278">
        <v>7072</v>
      </c>
      <c r="C90" s="279" t="s">
        <v>28</v>
      </c>
      <c r="D90" s="263">
        <f>SUM(D91:D94)</f>
        <v>0</v>
      </c>
      <c r="E90" s="261">
        <f t="shared" si="6"/>
        <v>0</v>
      </c>
      <c r="F90" s="262">
        <f>SUM(F91:F94)</f>
        <v>0</v>
      </c>
      <c r="G90" s="263">
        <f>SUM(G91:G94)</f>
        <v>0</v>
      </c>
      <c r="H90" s="261">
        <f t="shared" si="4"/>
        <v>0</v>
      </c>
      <c r="I90" s="262">
        <f>SUM(I91:I94)</f>
        <v>0</v>
      </c>
      <c r="J90" s="262">
        <f>SUM(J91:J94)</f>
        <v>0</v>
      </c>
    </row>
    <row r="91" spans="1:10" s="268" customFormat="1" ht="42" hidden="1" customHeight="1">
      <c r="A91" s="257" t="str">
        <f t="shared" si="5"/>
        <v>b</v>
      </c>
      <c r="B91" s="280">
        <v>70721</v>
      </c>
      <c r="C91" s="281" t="s">
        <v>29</v>
      </c>
      <c r="D91" s="267">
        <f>SUMIF(გადასახდელები!$E$6:$E$42180,(TEXT(ფუნქციონალური!$B91,0)),გადასახდელები!$H$6:$H$42410)</f>
        <v>0</v>
      </c>
      <c r="E91" s="265">
        <f t="shared" si="6"/>
        <v>0</v>
      </c>
      <c r="F91" s="266">
        <f>SUMIF(გადასახდელები!$E$6:$E$42180,(TEXT(ფუნქციონალური!$B91,0)),გადასახდელები!$J$6:$J$42410)</f>
        <v>0</v>
      </c>
      <c r="G91" s="267">
        <f>SUMIF(გადასახდელები!$E$6:$E$42180,(TEXT(ფუნქციონალური!$B91,0)),გადასახდელები!$K$6:$K$42410)</f>
        <v>0</v>
      </c>
      <c r="H91" s="265">
        <f t="shared" si="4"/>
        <v>0</v>
      </c>
      <c r="I91" s="266">
        <f>SUMIF(გადასახდელები!$E$6:$E$42180,(TEXT(ფუნქციონალური!$B91,0)),გადასახდელები!$M$6:$M$42410)</f>
        <v>0</v>
      </c>
      <c r="J91" s="266">
        <f>SUMIF(გადასახდელები!$E$6:$E$42180,(TEXT(ფუნქციონალური!$B91,0)),გადასახდელები!$N$6:$N$42410)</f>
        <v>0</v>
      </c>
    </row>
    <row r="92" spans="1:10" s="268" customFormat="1" ht="39.75" hidden="1" customHeight="1">
      <c r="A92" s="257" t="str">
        <f t="shared" si="5"/>
        <v>b</v>
      </c>
      <c r="B92" s="280">
        <v>70722</v>
      </c>
      <c r="C92" s="281" t="s">
        <v>30</v>
      </c>
      <c r="D92" s="267">
        <f>SUMIF(გადასახდელები!$E$6:$E$42180,(TEXT(ფუნქციონალური!$B92,0)),გადასახდელები!$H$6:$H$42410)</f>
        <v>0</v>
      </c>
      <c r="E92" s="265">
        <f t="shared" si="6"/>
        <v>0</v>
      </c>
      <c r="F92" s="266">
        <f>SUMIF(გადასახდელები!$E$6:$E$42180,(TEXT(ფუნქციონალური!$B92,0)),გადასახდელები!$J$6:$J$42410)</f>
        <v>0</v>
      </c>
      <c r="G92" s="267">
        <f>SUMIF(გადასახდელები!$E$6:$E$42180,(TEXT(ფუნქციონალური!$B92,0)),გადასახდელები!$K$6:$K$42410)</f>
        <v>0</v>
      </c>
      <c r="H92" s="265">
        <f t="shared" si="4"/>
        <v>0</v>
      </c>
      <c r="I92" s="266">
        <f>SUMIF(გადასახდელები!$E$6:$E$42180,(TEXT(ფუნქციონალური!$B92,0)),გადასახდელები!$M$6:$M$42410)</f>
        <v>0</v>
      </c>
      <c r="J92" s="266">
        <f>SUMIF(გადასახდელები!$E$6:$E$42180,(TEXT(ფუნქციონალური!$B92,0)),გადასახდელები!$N$6:$N$42410)</f>
        <v>0</v>
      </c>
    </row>
    <row r="93" spans="1:10" s="268" customFormat="1" ht="21.75" hidden="1" customHeight="1">
      <c r="A93" s="257" t="str">
        <f t="shared" si="5"/>
        <v>b</v>
      </c>
      <c r="B93" s="280">
        <v>70723</v>
      </c>
      <c r="C93" s="281" t="s">
        <v>31</v>
      </c>
      <c r="D93" s="267">
        <f>SUMIF(გადასახდელები!$E$6:$E$42180,(TEXT(ფუნქციონალური!$B93,0)),გადასახდელები!$H$6:$H$42410)</f>
        <v>0</v>
      </c>
      <c r="E93" s="265">
        <f t="shared" si="6"/>
        <v>0</v>
      </c>
      <c r="F93" s="266">
        <f>SUMIF(გადასახდელები!$E$6:$E$42180,(TEXT(ფუნქციონალური!$B93,0)),გადასახდელები!$J$6:$J$42410)</f>
        <v>0</v>
      </c>
      <c r="G93" s="267">
        <f>SUMIF(გადასახდელები!$E$6:$E$42180,(TEXT(ფუნქციონალური!$B93,0)),გადასახდელები!$K$6:$K$42410)</f>
        <v>0</v>
      </c>
      <c r="H93" s="265">
        <f t="shared" si="4"/>
        <v>0</v>
      </c>
      <c r="I93" s="266">
        <f>SUMIF(გადასახდელები!$E$6:$E$42180,(TEXT(ფუნქციონალური!$B93,0)),გადასახდელები!$M$6:$M$42410)</f>
        <v>0</v>
      </c>
      <c r="J93" s="266">
        <f>SUMIF(გადასახდელები!$E$6:$E$42180,(TEXT(ფუნქციონალური!$B93,0)),გადასახდელები!$N$6:$N$42410)</f>
        <v>0</v>
      </c>
    </row>
    <row r="94" spans="1:10" s="272" customFormat="1" ht="39" hidden="1" customHeight="1">
      <c r="A94" s="257" t="str">
        <f t="shared" si="5"/>
        <v>b</v>
      </c>
      <c r="B94" s="280">
        <v>70724</v>
      </c>
      <c r="C94" s="281" t="s">
        <v>32</v>
      </c>
      <c r="D94" s="267">
        <f>SUMIF(გადასახდელები!$E$6:$E$42180,(TEXT(ფუნქციონალური!$B94,0)),გადასახდელები!$H$6:$H$42410)</f>
        <v>0</v>
      </c>
      <c r="E94" s="265">
        <f t="shared" si="6"/>
        <v>0</v>
      </c>
      <c r="F94" s="266">
        <f>SUMIF(გადასახდელები!$E$6:$E$42180,(TEXT(ფუნქციონალური!$B94,0)),გადასახდელები!$J$6:$J$42410)</f>
        <v>0</v>
      </c>
      <c r="G94" s="267">
        <f>SUMIF(გადასახდელები!$E$6:$E$42180,(TEXT(ფუნქციონალური!$B94,0)),გადასახდელები!$K$6:$K$42410)</f>
        <v>0</v>
      </c>
      <c r="H94" s="265">
        <f t="shared" si="4"/>
        <v>0</v>
      </c>
      <c r="I94" s="266">
        <f>SUMIF(გადასახდელები!$E$6:$E$42180,(TEXT(ფუნქციონალური!$B94,0)),გადასახდელები!$M$6:$M$42410)</f>
        <v>0</v>
      </c>
      <c r="J94" s="266">
        <f>SUMIF(გადასახდელები!$E$6:$E$42180,(TEXT(ფუნქციონალური!$B94,0)),გადასახდელები!$N$6:$N$42410)</f>
        <v>0</v>
      </c>
    </row>
    <row r="95" spans="1:10" s="264" customFormat="1" ht="19.5" hidden="1">
      <c r="A95" s="257" t="str">
        <f t="shared" si="5"/>
        <v>b</v>
      </c>
      <c r="B95" s="278">
        <v>7073</v>
      </c>
      <c r="C95" s="279" t="s">
        <v>33</v>
      </c>
      <c r="D95" s="263">
        <f>SUM(D96:D99)</f>
        <v>0</v>
      </c>
      <c r="E95" s="261">
        <f t="shared" si="6"/>
        <v>0</v>
      </c>
      <c r="F95" s="262">
        <f>SUM(F96:F99)</f>
        <v>0</v>
      </c>
      <c r="G95" s="263">
        <f>SUM(G96:G99)</f>
        <v>0</v>
      </c>
      <c r="H95" s="261">
        <f t="shared" si="4"/>
        <v>0</v>
      </c>
      <c r="I95" s="262">
        <f>SUM(I96:I99)</f>
        <v>0</v>
      </c>
      <c r="J95" s="262">
        <f>SUM(J96:J99)</f>
        <v>0</v>
      </c>
    </row>
    <row r="96" spans="1:10" s="268" customFormat="1" ht="34.5" hidden="1">
      <c r="A96" s="257" t="str">
        <f t="shared" si="5"/>
        <v>b</v>
      </c>
      <c r="B96" s="280">
        <v>70731</v>
      </c>
      <c r="C96" s="281" t="s">
        <v>34</v>
      </c>
      <c r="D96" s="267">
        <f>SUMIF(გადასახდელები!$E$6:$E$42180,(TEXT(ფუნქციონალური!$B96,0)),გადასახდელები!$H$6:$H$42410)</f>
        <v>0</v>
      </c>
      <c r="E96" s="265">
        <f t="shared" si="6"/>
        <v>0</v>
      </c>
      <c r="F96" s="266">
        <f>SUMIF(გადასახდელები!$E$6:$E$42180,(TEXT(ფუნქციონალური!$B96,0)),გადასახდელები!$J$6:$J$42410)</f>
        <v>0</v>
      </c>
      <c r="G96" s="267">
        <f>SUMIF(გადასახდელები!$E$6:$E$42180,(TEXT(ფუნქციონალური!$B96,0)),გადასახდელები!$K$6:$K$42410)</f>
        <v>0</v>
      </c>
      <c r="H96" s="265">
        <f t="shared" si="4"/>
        <v>0</v>
      </c>
      <c r="I96" s="266">
        <f>SUMIF(გადასახდელები!$E$6:$E$42180,(TEXT(ფუნქციონალური!$B96,0)),გადასახდელები!$M$6:$M$42410)</f>
        <v>0</v>
      </c>
      <c r="J96" s="266">
        <f>SUMIF(გადასახდელები!$E$6:$E$42180,(TEXT(ფუნქციონალური!$B96,0)),გადასახდელები!$N$6:$N$42410)</f>
        <v>0</v>
      </c>
    </row>
    <row r="97" spans="1:10" s="268" customFormat="1" ht="34.5" hidden="1">
      <c r="A97" s="257" t="str">
        <f t="shared" si="5"/>
        <v>b</v>
      </c>
      <c r="B97" s="280">
        <v>70732</v>
      </c>
      <c r="C97" s="281" t="s">
        <v>35</v>
      </c>
      <c r="D97" s="267">
        <f>SUMIF(გადასახდელები!$E$6:$E$42180,(TEXT(ფუნქციონალური!$B97,0)),გადასახდელები!$H$6:$H$42410)</f>
        <v>0</v>
      </c>
      <c r="E97" s="265">
        <f t="shared" si="6"/>
        <v>0</v>
      </c>
      <c r="F97" s="266">
        <f>SUMIF(გადასახდელები!$E$6:$E$42180,(TEXT(ფუნქციონალური!$B97,0)),გადასახდელები!$J$6:$J$42410)</f>
        <v>0</v>
      </c>
      <c r="G97" s="267">
        <f>SUMIF(გადასახდელები!$E$6:$E$42180,(TEXT(ფუნქციონალური!$B97,0)),გადასახდელები!$K$6:$K$42410)</f>
        <v>0</v>
      </c>
      <c r="H97" s="265">
        <f t="shared" si="4"/>
        <v>0</v>
      </c>
      <c r="I97" s="266">
        <f>SUMIF(გადასახდელები!$E$6:$E$42180,(TEXT(ფუნქციონალური!$B97,0)),გადასახდელები!$M$6:$M$42410)</f>
        <v>0</v>
      </c>
      <c r="J97" s="266">
        <f>SUMIF(გადასახდელები!$E$6:$E$42180,(TEXT(ფუნქციონალური!$B97,0)),გადასახდელები!$N$6:$N$42410)</f>
        <v>0</v>
      </c>
    </row>
    <row r="98" spans="1:10" s="268" customFormat="1" ht="34.5" hidden="1">
      <c r="A98" s="257" t="str">
        <f t="shared" si="5"/>
        <v>b</v>
      </c>
      <c r="B98" s="280">
        <v>70733</v>
      </c>
      <c r="C98" s="281" t="s">
        <v>36</v>
      </c>
      <c r="D98" s="267">
        <f>SUMIF(გადასახდელები!$E$6:$E$42180,(TEXT(ფუნქციონალური!$B98,0)),გადასახდელები!$H$6:$H$42410)</f>
        <v>0</v>
      </c>
      <c r="E98" s="265">
        <f t="shared" si="6"/>
        <v>0</v>
      </c>
      <c r="F98" s="266">
        <f>SUMIF(გადასახდელები!$E$6:$E$42180,(TEXT(ფუნქციონალური!$B98,0)),გადასახდელები!$J$6:$J$42410)</f>
        <v>0</v>
      </c>
      <c r="G98" s="267">
        <f>SUMIF(გადასახდელები!$E$6:$E$42180,(TEXT(ფუნქციონალური!$B98,0)),გადასახდელები!$K$6:$K$42410)</f>
        <v>0</v>
      </c>
      <c r="H98" s="265">
        <f t="shared" si="4"/>
        <v>0</v>
      </c>
      <c r="I98" s="266">
        <f>SUMIF(გადასახდელები!$E$6:$E$42180,(TEXT(ფუნქციონალური!$B98,0)),გადასახდელები!$M$6:$M$42410)</f>
        <v>0</v>
      </c>
      <c r="J98" s="266">
        <f>SUMIF(გადასახდელები!$E$6:$E$42180,(TEXT(ფუნქციონალური!$B98,0)),გადასახდელები!$N$6:$N$42410)</f>
        <v>0</v>
      </c>
    </row>
    <row r="99" spans="1:10" s="268" customFormat="1" ht="51.75" hidden="1">
      <c r="A99" s="257" t="str">
        <f t="shared" si="5"/>
        <v>b</v>
      </c>
      <c r="B99" s="280">
        <v>70734</v>
      </c>
      <c r="C99" s="281" t="s">
        <v>37</v>
      </c>
      <c r="D99" s="267">
        <f>SUMIF(გადასახდელები!$E$6:$E$42180,(TEXT(ფუნქციონალური!$B99,0)),გადასახდელები!$H$6:$H$42410)</f>
        <v>0</v>
      </c>
      <c r="E99" s="265">
        <f t="shared" si="6"/>
        <v>0</v>
      </c>
      <c r="F99" s="266">
        <f>SUMIF(გადასახდელები!$E$6:$E$42180,(TEXT(ფუნქციონალური!$B99,0)),გადასახდელები!$J$6:$J$42410)</f>
        <v>0</v>
      </c>
      <c r="G99" s="267">
        <f>SUMIF(გადასახდელები!$E$6:$E$42180,(TEXT(ფუნქციონალური!$B99,0)),გადასახდელები!$K$6:$K$42410)</f>
        <v>0</v>
      </c>
      <c r="H99" s="265">
        <f t="shared" si="4"/>
        <v>0</v>
      </c>
      <c r="I99" s="266">
        <f>SUMIF(გადასახდელები!$E$6:$E$42180,(TEXT(ფუნქციონალური!$B99,0)),გადასახდელები!$M$6:$M$42410)</f>
        <v>0</v>
      </c>
      <c r="J99" s="266">
        <f>SUMIF(გადასახდელები!$E$6:$E$42180,(TEXT(ფუნქციონალური!$B99,0)),გადასახდელები!$N$6:$N$42410)</f>
        <v>0</v>
      </c>
    </row>
    <row r="100" spans="1:10" s="264" customFormat="1" ht="39">
      <c r="A100" s="257" t="str">
        <f t="shared" si="5"/>
        <v>a</v>
      </c>
      <c r="B100" s="278">
        <v>7074</v>
      </c>
      <c r="C100" s="279" t="s">
        <v>38</v>
      </c>
      <c r="D100" s="263">
        <f>SUMIF(გადასახდელები!$E$6:$E$42180,(TEXT(ფუნქციონალური!$B100,0)),გადასახდელები!$H$6:$H$42410)</f>
        <v>72.8</v>
      </c>
      <c r="E100" s="261">
        <f t="shared" si="6"/>
        <v>76</v>
      </c>
      <c r="F100" s="262">
        <f>SUMIF(გადასახდელები!$E$6:$E$42180,(TEXT(ფუნქციონალური!$B100,0)),გადასახდელები!$J$6:$J$42410)</f>
        <v>0</v>
      </c>
      <c r="G100" s="263">
        <f>SUMIF(გადასახდელები!$E$6:$E$42180,(TEXT(ფუნქციონალური!$B100,0)),გადასახდელები!$K$6:$K$42410)</f>
        <v>76</v>
      </c>
      <c r="H100" s="261">
        <f t="shared" si="4"/>
        <v>25.741</v>
      </c>
      <c r="I100" s="262">
        <f>SUMIF(გადასახდელები!$E$6:$E$42180,(TEXT(ფუნქციონალური!$B100,0)),გადასახდელები!$M$6:$M$42410)</f>
        <v>0</v>
      </c>
      <c r="J100" s="262">
        <f>SUMIF(გადასახდელები!$E$6:$E$42180,(TEXT(ფუნქციონალური!$B100,0)),გადასახდელები!$N$6:$N$42410)</f>
        <v>25.741</v>
      </c>
    </row>
    <row r="101" spans="1:10" s="264" customFormat="1" ht="39" hidden="1">
      <c r="A101" s="257" t="str">
        <f t="shared" si="5"/>
        <v>b</v>
      </c>
      <c r="B101" s="278">
        <v>7075</v>
      </c>
      <c r="C101" s="279" t="s">
        <v>39</v>
      </c>
      <c r="D101" s="263">
        <f>SUMIF(გადასახდელები!$E$6:$E$42180,(TEXT(ფუნქციონალური!$B101,0)),გადასახდელები!$H$6:$H$42410)</f>
        <v>0</v>
      </c>
      <c r="E101" s="261">
        <f t="shared" si="6"/>
        <v>0</v>
      </c>
      <c r="F101" s="262">
        <f>SUMIF(გადასახდელები!$E$6:$E$42180,(TEXT(ფუნქციონალური!$B101,0)),გადასახდელები!$J$6:$J$42410)</f>
        <v>0</v>
      </c>
      <c r="G101" s="263">
        <f>SUMIF(გადასახდელები!$E$6:$E$42180,(TEXT(ფუნქციონალური!$B101,0)),გადასახდელები!$K$6:$K$42410)</f>
        <v>0</v>
      </c>
      <c r="H101" s="261">
        <f t="shared" si="4"/>
        <v>0</v>
      </c>
      <c r="I101" s="262">
        <f>SUMIF(გადასახდელები!$E$6:$E$42180,(TEXT(ფუნქციონალური!$B101,0)),გადასახდელები!$M$6:$M$42410)</f>
        <v>0</v>
      </c>
      <c r="J101" s="262">
        <f>SUMIF(გადასახდელები!$E$6:$E$42180,(TEXT(ფუნქციონალური!$B101,0)),გადასახდელები!$N$6:$N$42410)</f>
        <v>0</v>
      </c>
    </row>
    <row r="102" spans="1:10" s="264" customFormat="1" ht="58.5" hidden="1">
      <c r="A102" s="257" t="str">
        <f t="shared" si="5"/>
        <v>b</v>
      </c>
      <c r="B102" s="278">
        <v>7076</v>
      </c>
      <c r="C102" s="279" t="s">
        <v>40</v>
      </c>
      <c r="D102" s="263">
        <f>SUMIF(გადასახდელები!$E$6:$E$42180,(TEXT(ფუნქციონალური!$B102,0)),გადასახდელები!$H$6:$H$42410)</f>
        <v>0</v>
      </c>
      <c r="E102" s="261">
        <f t="shared" si="6"/>
        <v>0</v>
      </c>
      <c r="F102" s="262">
        <f>SUMIF(გადასახდელები!$E$6:$E$42180,(TEXT(ფუნქციონალური!$B102,0)),გადასახდელები!$J$6:$J$42410)</f>
        <v>0</v>
      </c>
      <c r="G102" s="263">
        <f>SUMIF(გადასახდელები!$E$6:$E$42180,(TEXT(ფუნქციონალური!$B102,0)),გადასახდელები!$K$6:$K$42410)</f>
        <v>0</v>
      </c>
      <c r="H102" s="261">
        <f t="shared" si="4"/>
        <v>0</v>
      </c>
      <c r="I102" s="262">
        <f>SUMIF(გადასახდელები!$E$6:$E$42180,(TEXT(ფუნქციონალური!$B102,0)),გადასახდელები!$M$6:$M$42410)</f>
        <v>0</v>
      </c>
      <c r="J102" s="262">
        <f>SUMIF(გადასახდელები!$E$6:$E$42180,(TEXT(ფუნქციონალური!$B102,0)),გადასახდელები!$N$6:$N$42410)</f>
        <v>0</v>
      </c>
    </row>
    <row r="103" spans="1:10" ht="21">
      <c r="A103" s="257" t="str">
        <f t="shared" si="5"/>
        <v>a</v>
      </c>
      <c r="B103" s="282">
        <v>708</v>
      </c>
      <c r="C103" s="283" t="s">
        <v>41</v>
      </c>
      <c r="D103" s="260">
        <f>SUM(D104:D109)</f>
        <v>315.81399999999996</v>
      </c>
      <c r="E103" s="258">
        <f t="shared" si="6"/>
        <v>915.2</v>
      </c>
      <c r="F103" s="259">
        <f>SUM(F104:F109)</f>
        <v>0</v>
      </c>
      <c r="G103" s="260">
        <f>SUM(G104:G109)</f>
        <v>915.2</v>
      </c>
      <c r="H103" s="258">
        <f t="shared" si="4"/>
        <v>196.53100000000001</v>
      </c>
      <c r="I103" s="259">
        <f>SUM(I104:I109)</f>
        <v>0</v>
      </c>
      <c r="J103" s="259">
        <f>SUM(J104:J109)</f>
        <v>196.53100000000001</v>
      </c>
    </row>
    <row r="104" spans="1:10" s="264" customFormat="1" ht="39">
      <c r="A104" s="257" t="str">
        <f t="shared" si="5"/>
        <v>a</v>
      </c>
      <c r="B104" s="278">
        <v>7081</v>
      </c>
      <c r="C104" s="279" t="s">
        <v>42</v>
      </c>
      <c r="D104" s="263">
        <f>SUMIF(გადასახდელები!$E$6:$E$42180,(TEXT(ფუნქციონალური!$B104,0)),გადასახდელები!$H$6:$H$42410)</f>
        <v>37</v>
      </c>
      <c r="E104" s="261">
        <f t="shared" si="6"/>
        <v>21</v>
      </c>
      <c r="F104" s="262">
        <f>SUMIF(გადასახდელები!$E$6:$E$42180,(TEXT(ფუნქციონალური!$B104,0)),გადასახდელები!$J$6:$J$42410)</f>
        <v>0</v>
      </c>
      <c r="G104" s="263">
        <f>SUMIF(გადასახდელები!$E$6:$E$42180,(TEXT(ფუნქციონალური!$B104,0)),გადასახდელები!$K$6:$K$42410)</f>
        <v>21</v>
      </c>
      <c r="H104" s="261">
        <f t="shared" si="4"/>
        <v>0</v>
      </c>
      <c r="I104" s="262">
        <f>SUMIF(გადასახდელები!$E$6:$E$42180,(TEXT(ფუნქციონალური!$B104,0)),გადასახდელები!$M$6:$M$42410)</f>
        <v>0</v>
      </c>
      <c r="J104" s="262">
        <f>SUMIF(გადასახდელები!$E$6:$E$42180,(TEXT(ფუნქციონალური!$B104,0)),გადასახდელები!$N$6:$N$42410)</f>
        <v>0</v>
      </c>
    </row>
    <row r="105" spans="1:10" s="264" customFormat="1" ht="19.5">
      <c r="A105" s="257" t="str">
        <f t="shared" si="5"/>
        <v>a</v>
      </c>
      <c r="B105" s="278">
        <v>7082</v>
      </c>
      <c r="C105" s="279" t="s">
        <v>43</v>
      </c>
      <c r="D105" s="263">
        <f>SUMIF(გადასახდელები!$E$6:$E$42180,(TEXT(ფუნქციონალური!$B105,0)),გადასახდელები!$H$6:$H$42410)</f>
        <v>252.703</v>
      </c>
      <c r="E105" s="261">
        <f t="shared" si="6"/>
        <v>833.2</v>
      </c>
      <c r="F105" s="262">
        <f>SUMIF(გადასახდელები!$E$6:$E$42180,(TEXT(ფუნქციონალური!$B105,0)),გადასახდელები!$J$6:$J$42410)</f>
        <v>0</v>
      </c>
      <c r="G105" s="263">
        <f>SUMIF(გადასახდელები!$E$6:$E$42180,(TEXT(ფუნქციონალური!$B105,0)),გადასახდელები!$K$6:$K$42410)</f>
        <v>833.2</v>
      </c>
      <c r="H105" s="261">
        <f t="shared" si="4"/>
        <v>186.53100000000001</v>
      </c>
      <c r="I105" s="262">
        <f>SUMIF(გადასახდელები!$E$6:$E$42180,(TEXT(ფუნქციონალური!$B105,0)),გადასახდელები!$M$6:$M$42410)</f>
        <v>0</v>
      </c>
      <c r="J105" s="262">
        <f>SUMIF(გადასახდელები!$E$6:$E$42180,(TEXT(ფუნქციონალური!$B105,0)),გადასახდელები!$N$6:$N$42410)</f>
        <v>186.53100000000001</v>
      </c>
    </row>
    <row r="106" spans="1:10" s="264" customFormat="1" ht="39" hidden="1">
      <c r="A106" s="257" t="str">
        <f t="shared" si="5"/>
        <v>b</v>
      </c>
      <c r="B106" s="278">
        <v>7083</v>
      </c>
      <c r="C106" s="279" t="s">
        <v>44</v>
      </c>
      <c r="D106" s="263">
        <f>SUMIF(გადასახდელები!$E$6:$E$42180,(TEXT(ფუნქციონალური!$B106,0)),გადასახდელები!$H$6:$H$42410)</f>
        <v>0</v>
      </c>
      <c r="E106" s="261">
        <f t="shared" si="6"/>
        <v>0</v>
      </c>
      <c r="F106" s="262">
        <f>SUMIF(გადასახდელები!$E$6:$E$42180,(TEXT(ფუნქციონალური!$B106,0)),გადასახდელები!$J$6:$J$42410)</f>
        <v>0</v>
      </c>
      <c r="G106" s="263">
        <f>SUMIF(გადასახდელები!$E$6:$E$42180,(TEXT(ფუნქციონალური!$B106,0)),გადასახდელები!$K$6:$K$42410)</f>
        <v>0</v>
      </c>
      <c r="H106" s="261">
        <f t="shared" si="4"/>
        <v>0</v>
      </c>
      <c r="I106" s="262">
        <f>SUMIF(გადასახდელები!$E$6:$E$42180,(TEXT(ფუნქციონალური!$B106,0)),გადასახდელები!$M$6:$M$42410)</f>
        <v>0</v>
      </c>
      <c r="J106" s="262">
        <f>SUMIF(გადასახდელები!$E$6:$E$42180,(TEXT(ფუნქციონალური!$B106,0)),გადასახდელები!$N$6:$N$42410)</f>
        <v>0</v>
      </c>
    </row>
    <row r="107" spans="1:10" s="264" customFormat="1" ht="39">
      <c r="A107" s="257" t="str">
        <f t="shared" si="5"/>
        <v>a</v>
      </c>
      <c r="B107" s="278">
        <v>7084</v>
      </c>
      <c r="C107" s="279" t="s">
        <v>45</v>
      </c>
      <c r="D107" s="263">
        <f>SUMIF(გადასახდელები!$E$6:$E$42180,(TEXT(ფუნქციონალური!$B107,0)),გადასახდელები!$H$6:$H$42410)</f>
        <v>26.110999999999997</v>
      </c>
      <c r="E107" s="261">
        <f t="shared" si="6"/>
        <v>61</v>
      </c>
      <c r="F107" s="262">
        <f>SUMIF(გადასახდელები!$E$6:$E$42180,(TEXT(ფუნქციონალური!$B107,0)),გადასახდელები!$J$6:$J$42410)</f>
        <v>0</v>
      </c>
      <c r="G107" s="263">
        <f>SUMIF(გადასახდელები!$E$6:$E$42180,(TEXT(ფუნქციონალური!$B107,0)),გადასახდელები!$K$6:$K$42410)</f>
        <v>61</v>
      </c>
      <c r="H107" s="261">
        <f t="shared" si="4"/>
        <v>10</v>
      </c>
      <c r="I107" s="262">
        <f>SUMIF(გადასახდელები!$E$6:$E$42180,(TEXT(ფუნქციონალური!$B107,0)),გადასახდელები!$M$6:$M$42410)</f>
        <v>0</v>
      </c>
      <c r="J107" s="262">
        <f>SUMIF(გადასახდელები!$E$6:$E$42180,(TEXT(ფუნქციონალური!$B107,0)),გადასახდელები!$N$6:$N$42410)</f>
        <v>10</v>
      </c>
    </row>
    <row r="108" spans="1:10" s="264" customFormat="1" ht="39" hidden="1">
      <c r="A108" s="257" t="str">
        <f t="shared" si="5"/>
        <v>b</v>
      </c>
      <c r="B108" s="278">
        <v>7085</v>
      </c>
      <c r="C108" s="279" t="s">
        <v>46</v>
      </c>
      <c r="D108" s="263">
        <f>SUMIF(გადასახდელები!$E$6:$E$42180,(TEXT(ფუნქციონალური!$B108,0)),გადასახდელები!$H$6:$H$42410)</f>
        <v>0</v>
      </c>
      <c r="E108" s="261">
        <f t="shared" si="6"/>
        <v>0</v>
      </c>
      <c r="F108" s="262">
        <f>SUMIF(გადასახდელები!$E$6:$E$42180,(TEXT(ფუნქციონალური!$B108,0)),გადასახდელები!$J$6:$J$42410)</f>
        <v>0</v>
      </c>
      <c r="G108" s="263">
        <f>SUMIF(გადასახდელები!$E$6:$E$42180,(TEXT(ფუნქციონალური!$B108,0)),გადასახდელები!$K$6:$K$42410)</f>
        <v>0</v>
      </c>
      <c r="H108" s="261">
        <f t="shared" si="4"/>
        <v>0</v>
      </c>
      <c r="I108" s="262">
        <f>SUMIF(გადასახდელები!$E$6:$E$42180,(TEXT(ფუნქციონალური!$B108,0)),გადასახდელები!$M$6:$M$42410)</f>
        <v>0</v>
      </c>
      <c r="J108" s="262">
        <f>SUMIF(გადასახდელები!$E$6:$E$42180,(TEXT(ფუნქციონალური!$B108,0)),გადასახდელები!$N$6:$N$42410)</f>
        <v>0</v>
      </c>
    </row>
    <row r="109" spans="1:10" s="264" customFormat="1" ht="58.5" hidden="1">
      <c r="A109" s="257" t="str">
        <f t="shared" si="5"/>
        <v>b</v>
      </c>
      <c r="B109" s="278">
        <v>7086</v>
      </c>
      <c r="C109" s="279" t="s">
        <v>47</v>
      </c>
      <c r="D109" s="263">
        <f>SUMIF(გადასახდელები!$E$6:$E$42180,(TEXT(ფუნქციონალური!$B109,0)),გადასახდელები!$H$6:$H$42410)</f>
        <v>0</v>
      </c>
      <c r="E109" s="261">
        <f t="shared" si="6"/>
        <v>0</v>
      </c>
      <c r="F109" s="262">
        <f>SUMIF(გადასახდელები!$E$6:$E$42180,(TEXT(ფუნქციონალური!$B109,0)),გადასახდელები!$J$6:$J$42410)</f>
        <v>0</v>
      </c>
      <c r="G109" s="263">
        <f>SUMIF(გადასახდელები!$E$6:$E$42180,(TEXT(ფუნქციონალური!$B109,0)),გადასახდელები!$K$6:$K$42410)</f>
        <v>0</v>
      </c>
      <c r="H109" s="261">
        <f t="shared" si="4"/>
        <v>0</v>
      </c>
      <c r="I109" s="262">
        <f>SUMIF(გადასახდელები!$E$6:$E$42180,(TEXT(ფუნქციონალური!$B109,0)),გადასახდელები!$M$6:$M$42410)</f>
        <v>0</v>
      </c>
      <c r="J109" s="262">
        <f>SUMIF(გადასახდელები!$E$6:$E$42180,(TEXT(ფუნქციონალური!$B109,0)),გადასახდელები!$N$6:$N$42410)</f>
        <v>0</v>
      </c>
    </row>
    <row r="110" spans="1:10" ht="21">
      <c r="A110" s="257" t="str">
        <f t="shared" si="5"/>
        <v>a</v>
      </c>
      <c r="B110" s="282">
        <v>709</v>
      </c>
      <c r="C110" s="283" t="s">
        <v>48</v>
      </c>
      <c r="D110" s="260">
        <f>D111+D112+D116+D117+D120+D121+D122+D123</f>
        <v>1061.701</v>
      </c>
      <c r="E110" s="258">
        <f t="shared" si="6"/>
        <v>1930.5</v>
      </c>
      <c r="F110" s="259">
        <f>F111+F112+F116+F117+F120+F121+F122+F123</f>
        <v>0</v>
      </c>
      <c r="G110" s="260">
        <f>G111+G112+G116+G117+G120+G121+G122+G123</f>
        <v>1930.5</v>
      </c>
      <c r="H110" s="258">
        <f t="shared" si="4"/>
        <v>434.58499999999998</v>
      </c>
      <c r="I110" s="259">
        <f>I111+I112+I116+I117+I120+I121+I122+I123</f>
        <v>0</v>
      </c>
      <c r="J110" s="259">
        <f>J111+J112+J116+J117+J120+J121+J122+J123</f>
        <v>434.58499999999998</v>
      </c>
    </row>
    <row r="111" spans="1:10" s="264" customFormat="1" ht="19.5">
      <c r="A111" s="257" t="str">
        <f t="shared" si="5"/>
        <v>a</v>
      </c>
      <c r="B111" s="278">
        <v>7091</v>
      </c>
      <c r="C111" s="279" t="s">
        <v>49</v>
      </c>
      <c r="D111" s="263">
        <f>SUMIF(გადასახდელები!$E$6:$E$42180,(TEXT(ფუნქციონალური!$B111,0)),გადასახდელები!$H$6:$H$42410)</f>
        <v>1051.7</v>
      </c>
      <c r="E111" s="261">
        <f t="shared" si="6"/>
        <v>1824.3</v>
      </c>
      <c r="F111" s="262">
        <f>SUMIF(გადასახდელები!$E$6:$E$42180,(TEXT(ფუნქციონალური!$B111,0)),გადასახდელები!$J$6:$J$42410)</f>
        <v>0</v>
      </c>
      <c r="G111" s="263">
        <f>SUMIF(გადასახდელები!$E$6:$E$42180,(TEXT(ფუნქციონალური!$B111,0)),გადასახდელები!$K$6:$K$42410)</f>
        <v>1824.3</v>
      </c>
      <c r="H111" s="261">
        <f t="shared" si="4"/>
        <v>429.29499999999996</v>
      </c>
      <c r="I111" s="262">
        <f>SUMIF(გადასახდელები!$E$6:$E$42180,(TEXT(ფუნქციონალური!$B111,0)),გადასახდელები!$M$6:$M$42410)</f>
        <v>0</v>
      </c>
      <c r="J111" s="262">
        <f>SUMIF(გადასახდელები!$E$6:$E$42180,(TEXT(ფუნქციონალური!$B111,0)),გადასახდელები!$N$6:$N$42410)</f>
        <v>429.29499999999996</v>
      </c>
    </row>
    <row r="112" spans="1:10" s="264" customFormat="1" ht="19.5">
      <c r="A112" s="257" t="str">
        <f t="shared" si="5"/>
        <v>a</v>
      </c>
      <c r="B112" s="278">
        <v>7092</v>
      </c>
      <c r="C112" s="279" t="s">
        <v>50</v>
      </c>
      <c r="D112" s="263">
        <f>SUM(D113:D115)</f>
        <v>10.000999999999999</v>
      </c>
      <c r="E112" s="261">
        <f t="shared" si="6"/>
        <v>106.2</v>
      </c>
      <c r="F112" s="262">
        <f>SUM(F113:F115)</f>
        <v>0</v>
      </c>
      <c r="G112" s="263">
        <f>SUM(G113:G115)</f>
        <v>106.2</v>
      </c>
      <c r="H112" s="261">
        <f t="shared" si="4"/>
        <v>5.29</v>
      </c>
      <c r="I112" s="262">
        <f>SUM(I113:I115)</f>
        <v>0</v>
      </c>
      <c r="J112" s="262">
        <f>SUM(J113:J115)</f>
        <v>5.29</v>
      </c>
    </row>
    <row r="113" spans="1:10" s="272" customFormat="1" ht="24" hidden="1" customHeight="1">
      <c r="A113" s="257" t="str">
        <f t="shared" si="5"/>
        <v>b</v>
      </c>
      <c r="B113" s="280">
        <v>70921</v>
      </c>
      <c r="C113" s="281" t="s">
        <v>51</v>
      </c>
      <c r="D113" s="267">
        <f>SUMIF(გადასახდელები!$E$6:$E$42180,(TEXT(ფუნქციონალური!$B113,0)),გადასახდელები!$H$6:$H$42410)</f>
        <v>0</v>
      </c>
      <c r="E113" s="265">
        <f t="shared" si="6"/>
        <v>0</v>
      </c>
      <c r="F113" s="266">
        <f>SUMIF(გადასახდელები!$E$6:$E$42180,(TEXT(ფუნქციონალური!$B113,0)),გადასახდელები!$J$6:$J$42410)</f>
        <v>0</v>
      </c>
      <c r="G113" s="267">
        <f>SUMIF(გადასახდელები!$E$6:$E$42180,(TEXT(ფუნქციონალური!$B113,0)),გადასახდელები!$K$6:$K$42410)</f>
        <v>0</v>
      </c>
      <c r="H113" s="265">
        <f t="shared" si="4"/>
        <v>0</v>
      </c>
      <c r="I113" s="266">
        <f>SUMIF(გადასახდელები!$E$6:$E$42180,(TEXT(ფუნქციონალური!$B113,0)),გადასახდელები!$M$6:$M$42410)</f>
        <v>0</v>
      </c>
      <c r="J113" s="266">
        <f>SUMIF(გადასახდელები!$E$6:$E$42180,(TEXT(ფუნქციონალური!$B113,0)),გადასახდელები!$N$6:$N$42410)</f>
        <v>0</v>
      </c>
    </row>
    <row r="114" spans="1:10" s="272" customFormat="1" ht="24" hidden="1" customHeight="1">
      <c r="A114" s="257" t="str">
        <f t="shared" si="5"/>
        <v>b</v>
      </c>
      <c r="B114" s="280">
        <v>70922</v>
      </c>
      <c r="C114" s="281" t="s">
        <v>52</v>
      </c>
      <c r="D114" s="267">
        <f>SUMIF(გადასახდელები!$E$6:$E$42180,(TEXT(ფუნქციონალური!$B114,0)),გადასახდელები!$H$6:$H$42410)</f>
        <v>0</v>
      </c>
      <c r="E114" s="265">
        <f t="shared" si="6"/>
        <v>0</v>
      </c>
      <c r="F114" s="266">
        <f>SUMIF(გადასახდელები!$E$6:$E$42180,(TEXT(ფუნქციონალური!$B114,0)),გადასახდელები!$J$6:$J$42410)</f>
        <v>0</v>
      </c>
      <c r="G114" s="267">
        <f>SUMIF(გადასახდელები!$E$6:$E$42180,(TEXT(ფუნქციონალური!$B114,0)),გადასახდელები!$K$6:$K$42410)</f>
        <v>0</v>
      </c>
      <c r="H114" s="265">
        <f t="shared" si="4"/>
        <v>0</v>
      </c>
      <c r="I114" s="266">
        <f>SUMIF(გადასახდელები!$E$6:$E$42180,(TEXT(ფუნქციონალური!$B114,0)),გადასახდელები!$M$6:$M$42410)</f>
        <v>0</v>
      </c>
      <c r="J114" s="266">
        <f>SUMIF(გადასახდელები!$E$6:$E$42180,(TEXT(ფუნქციონალური!$B114,0)),გადასახდელები!$N$6:$N$42410)</f>
        <v>0</v>
      </c>
    </row>
    <row r="115" spans="1:10" s="272" customFormat="1" ht="24.75" customHeight="1">
      <c r="A115" s="257" t="str">
        <f t="shared" si="5"/>
        <v>a</v>
      </c>
      <c r="B115" s="280">
        <v>70923</v>
      </c>
      <c r="C115" s="281" t="s">
        <v>53</v>
      </c>
      <c r="D115" s="267">
        <f>SUMIF(გადასახდელები!$E$6:$E$42180,(TEXT(ფუნქციონალური!$B115,0)),გადასახდელები!$H$6:$H$42410)</f>
        <v>10.000999999999999</v>
      </c>
      <c r="E115" s="265">
        <f t="shared" si="6"/>
        <v>106.2</v>
      </c>
      <c r="F115" s="266">
        <f>SUMIF(გადასახდელები!$E$6:$E$42180,(TEXT(ფუნქციონალური!$B115,0)),გადასახდელები!$J$6:$J$42410)</f>
        <v>0</v>
      </c>
      <c r="G115" s="267">
        <f>SUMIF(გადასახდელები!$E$6:$E$42180,(TEXT(ფუნქციონალური!$B115,0)),გადასახდელები!$K$6:$K$42410)</f>
        <v>106.2</v>
      </c>
      <c r="H115" s="265">
        <f t="shared" ref="H115:H135" si="7">I115+J115</f>
        <v>5.29</v>
      </c>
      <c r="I115" s="266">
        <f>SUMIF(გადასახდელები!$E$6:$E$42180,(TEXT(ფუნქციონალური!$B115,0)),გადასახდელები!$M$6:$M$42410)</f>
        <v>0</v>
      </c>
      <c r="J115" s="266">
        <f>SUMIF(გადასახდელები!$E$6:$E$42180,(TEXT(ფუნქციონალური!$B115,0)),გადასახდელები!$N$6:$N$42410)</f>
        <v>5.29</v>
      </c>
    </row>
    <row r="116" spans="1:10" s="264" customFormat="1" ht="19.5" hidden="1">
      <c r="A116" s="257" t="str">
        <f t="shared" si="5"/>
        <v>b</v>
      </c>
      <c r="B116" s="278">
        <v>7093</v>
      </c>
      <c r="C116" s="279" t="s">
        <v>54</v>
      </c>
      <c r="D116" s="263">
        <f>SUMIF(გადასახდელები!$E$6:$E$42180,(TEXT(ფუნქციონალური!$B116,0)),გადასახდელები!$H$6:$H$42410)</f>
        <v>0</v>
      </c>
      <c r="E116" s="261">
        <f t="shared" si="6"/>
        <v>0</v>
      </c>
      <c r="F116" s="262">
        <f>SUMIF(გადასახდელები!$E$6:$E$42180,(TEXT(ფუნქციონალური!$B116,0)),გადასახდელები!$J$6:$J$42410)</f>
        <v>0</v>
      </c>
      <c r="G116" s="263">
        <f>SUMIF(გადასახდელები!$E$6:$E$42180,(TEXT(ფუნქციონალური!$B116,0)),გადასახდელები!$K$6:$K$42410)</f>
        <v>0</v>
      </c>
      <c r="H116" s="261">
        <f t="shared" si="7"/>
        <v>0</v>
      </c>
      <c r="I116" s="262">
        <f>SUMIF(გადასახდელები!$E$6:$E$26915,(TEXT(ფუნქციონალური!$B116,0)),გადასახდელები!$M$6:$M$27145)</f>
        <v>0</v>
      </c>
      <c r="J116" s="262">
        <f>SUMIF(გადასახდელები!$E$6:$E$26915,(TEXT(ფუნქციონალური!$B116,0)),გადასახდელები!$N$6:$N$27145)</f>
        <v>0</v>
      </c>
    </row>
    <row r="117" spans="1:10" s="264" customFormat="1" ht="19.5" hidden="1">
      <c r="A117" s="257" t="str">
        <f t="shared" si="5"/>
        <v>b</v>
      </c>
      <c r="B117" s="278">
        <v>7094</v>
      </c>
      <c r="C117" s="279" t="s">
        <v>55</v>
      </c>
      <c r="D117" s="263">
        <f>SUMIF(გადასახდელები!$E$6:$E$42180,(TEXT(ფუნქციონალური!$B117,0)),გადასახდელები!$H$6:$H$42410)</f>
        <v>0</v>
      </c>
      <c r="E117" s="261">
        <f t="shared" si="6"/>
        <v>0</v>
      </c>
      <c r="F117" s="262">
        <f>SUMIF(გადასახდელები!$E$6:$E$42180,(TEXT(ფუნქციონალური!$B117,0)),გადასახდელები!$J$6:$J$42410)</f>
        <v>0</v>
      </c>
      <c r="G117" s="263">
        <f>SUMIF(გადასახდელები!$E$6:$E$42180,(TEXT(ფუნქციონალური!$B117,0)),გადასახდელები!$K$6:$K$42410)</f>
        <v>0</v>
      </c>
      <c r="H117" s="261">
        <f t="shared" si="7"/>
        <v>0</v>
      </c>
      <c r="I117" s="262">
        <f>SUM(I118:I119)</f>
        <v>0</v>
      </c>
      <c r="J117" s="262">
        <f>SUM(J118:J119)</f>
        <v>0</v>
      </c>
    </row>
    <row r="118" spans="1:10" s="272" customFormat="1" ht="25.5" hidden="1" customHeight="1">
      <c r="A118" s="257" t="str">
        <f t="shared" si="5"/>
        <v>b</v>
      </c>
      <c r="B118" s="280">
        <v>70941</v>
      </c>
      <c r="C118" s="281" t="s">
        <v>56</v>
      </c>
      <c r="D118" s="267">
        <f>SUMIF(გადასახდელები!$E$6:$E$42180,(TEXT(ფუნქციონალური!$B118,0)),გადასახდელები!$H$6:$H$42410)</f>
        <v>0</v>
      </c>
      <c r="E118" s="265">
        <f t="shared" si="6"/>
        <v>0</v>
      </c>
      <c r="F118" s="266">
        <f>SUMIF(გადასახდელები!$E$6:$E$42180,(TEXT(ფუნქციონალური!$B118,0)),გადასახდელები!$J$6:$J$42410)</f>
        <v>0</v>
      </c>
      <c r="G118" s="267">
        <f>SUMIF(გადასახდელები!$E$6:$E$42180,(TEXT(ფუნქციონალური!$B118,0)),გადასახდელები!$K$6:$K$42410)</f>
        <v>0</v>
      </c>
      <c r="H118" s="265">
        <f t="shared" si="7"/>
        <v>0</v>
      </c>
      <c r="I118" s="266">
        <f>SUMIF(გადასახდელები!$E$6:$E$42180,(TEXT(ფუნქციონალური!$B118,0)),გადასახდელები!$M$6:$M$42410)</f>
        <v>0</v>
      </c>
      <c r="J118" s="266">
        <f>SUMIF(გადასახდელები!$E$6:$E$42180,(TEXT(ფუნქციონალური!$B118,0)),გადასახდელები!$N$6:$N$42410)</f>
        <v>0</v>
      </c>
    </row>
    <row r="119" spans="1:10" s="268" customFormat="1" ht="25.5" hidden="1" customHeight="1">
      <c r="A119" s="257" t="str">
        <f t="shared" si="5"/>
        <v>b</v>
      </c>
      <c r="B119" s="280">
        <v>70942</v>
      </c>
      <c r="C119" s="281" t="s">
        <v>57</v>
      </c>
      <c r="D119" s="267">
        <f>SUMIF(გადასახდელები!$E$6:$E$42180,(TEXT(ფუნქციონალური!$B119,0)),გადასახდელები!$H$6:$H$42410)</f>
        <v>0</v>
      </c>
      <c r="E119" s="265">
        <f t="shared" si="6"/>
        <v>0</v>
      </c>
      <c r="F119" s="266">
        <f>SUMIF(გადასახდელები!$E$6:$E$42180,(TEXT(ფუნქციონალური!$B119,0)),გადასახდელები!$J$6:$J$42410)</f>
        <v>0</v>
      </c>
      <c r="G119" s="267">
        <f>SUMIF(გადასახდელები!$E$6:$E$42180,(TEXT(ფუნქციონალური!$B119,0)),გადასახდელები!$K$6:$K$42410)</f>
        <v>0</v>
      </c>
      <c r="H119" s="265">
        <f t="shared" si="7"/>
        <v>0</v>
      </c>
      <c r="I119" s="266">
        <f>SUMIF(გადასახდელები!$E$6:$E$42180,(TEXT(ფუნქციონალური!$B119,0)),გადასახდელები!$M$6:$M$42410)</f>
        <v>0</v>
      </c>
      <c r="J119" s="266">
        <f>SUMIF(გადასახდელები!$E$6:$E$42180,(TEXT(ფუნქციონალური!$B119,0)),გადასახდელები!$N$6:$N$42410)</f>
        <v>0</v>
      </c>
    </row>
    <row r="120" spans="1:10" s="264" customFormat="1" ht="19.5" hidden="1">
      <c r="A120" s="257" t="str">
        <f t="shared" si="5"/>
        <v>b</v>
      </c>
      <c r="B120" s="278">
        <v>7095</v>
      </c>
      <c r="C120" s="279" t="s">
        <v>58</v>
      </c>
      <c r="D120" s="263">
        <f>SUMIF(გადასახდელები!$E$6:$E$42180,(TEXT(ფუნქციონალური!$B120,0)),გადასახდელები!$H$6:$H$42410)</f>
        <v>0</v>
      </c>
      <c r="E120" s="261">
        <f t="shared" si="6"/>
        <v>0</v>
      </c>
      <c r="F120" s="262">
        <f>SUMIF(გადასახდელები!$E$6:$E$42180,(TEXT(ფუნქციონალური!$B120,0)),გადასახდელები!$J$6:$J$42410)</f>
        <v>0</v>
      </c>
      <c r="G120" s="263">
        <f>SUMIF(გადასახდელები!$E$6:$E$42180,(TEXT(ფუნქციონალური!$B120,0)),გადასახდელები!$K$6:$K$42410)</f>
        <v>0</v>
      </c>
      <c r="H120" s="261">
        <f t="shared" si="7"/>
        <v>0</v>
      </c>
      <c r="I120" s="262">
        <f>SUMIF(გადასახდელები!$E$6:$E$42180,(TEXT(ფუნქციონალური!$B120,0)),გადასახდელები!$M$6:$M$42410)</f>
        <v>0</v>
      </c>
      <c r="J120" s="262">
        <f>SUMIF(გადასახდელები!$E$6:$E$42180,(TEXT(ფუნქციონალური!$B120,0)),გადასახდელები!$N$6:$N$42410)</f>
        <v>0</v>
      </c>
    </row>
    <row r="121" spans="1:10" s="264" customFormat="1" ht="39" hidden="1">
      <c r="A121" s="257" t="str">
        <f t="shared" si="5"/>
        <v>b</v>
      </c>
      <c r="B121" s="278">
        <v>7096</v>
      </c>
      <c r="C121" s="279" t="s">
        <v>59</v>
      </c>
      <c r="D121" s="263">
        <f>SUMIF(გადასახდელები!$E$6:$E$42180,(TEXT(ფუნქციონალური!$B121,0)),გადასახდელები!$H$6:$H$42410)</f>
        <v>0</v>
      </c>
      <c r="E121" s="261">
        <f t="shared" si="6"/>
        <v>0</v>
      </c>
      <c r="F121" s="262">
        <f>SUMIF(გადასახდელები!$E$6:$E$42180,(TEXT(ფუნქციონალური!$B121,0)),გადასახდელები!$J$6:$J$42410)</f>
        <v>0</v>
      </c>
      <c r="G121" s="263">
        <f>SUMIF(გადასახდელები!$E$6:$E$42180,(TEXT(ფუნქციონალური!$B121,0)),გადასახდელები!$K$6:$K$42410)</f>
        <v>0</v>
      </c>
      <c r="H121" s="261">
        <f t="shared" si="7"/>
        <v>0</v>
      </c>
      <c r="I121" s="262">
        <f>SUMIF(გადასახდელები!$E$6:$E$42180,(TEXT(ფუნქციონალური!$B121,0)),გადასახდელები!$M$6:$M$42410)</f>
        <v>0</v>
      </c>
      <c r="J121" s="262">
        <f>SUMIF(გადასახდელები!$E$6:$E$42180,(TEXT(ფუნქციონალური!$B121,0)),გადასახდელები!$N$6:$N$42410)</f>
        <v>0</v>
      </c>
    </row>
    <row r="122" spans="1:10" s="264" customFormat="1" ht="39" hidden="1">
      <c r="A122" s="257" t="str">
        <f t="shared" si="5"/>
        <v>b</v>
      </c>
      <c r="B122" s="278">
        <v>7097</v>
      </c>
      <c r="C122" s="279" t="s">
        <v>60</v>
      </c>
      <c r="D122" s="263">
        <f>SUMIF(გადასახდელები!$E$6:$E$42180,(TEXT(ფუნქციონალური!$B122,0)),გადასახდელები!$H$6:$H$42410)</f>
        <v>0</v>
      </c>
      <c r="E122" s="261">
        <f t="shared" si="6"/>
        <v>0</v>
      </c>
      <c r="F122" s="262">
        <f>SUMIF(გადასახდელები!$E$6:$E$42180,(TEXT(ფუნქციონალური!$B122,0)),გადასახდელები!$J$6:$J$42410)</f>
        <v>0</v>
      </c>
      <c r="G122" s="263">
        <f>SUMIF(გადასახდელები!$E$6:$E$42180,(TEXT(ფუნქციონალური!$B122,0)),გადასახდელები!$K$6:$K$42410)</f>
        <v>0</v>
      </c>
      <c r="H122" s="261">
        <f t="shared" si="7"/>
        <v>0</v>
      </c>
      <c r="I122" s="262">
        <f>SUMIF(გადასახდელები!$E$6:$E$42180,(TEXT(ფუნქციონალური!$B122,0)),გადასახდელები!$M$6:$M$42410)</f>
        <v>0</v>
      </c>
      <c r="J122" s="262">
        <f>SUMIF(გადასახდელები!$E$6:$E$42180,(TEXT(ფუნქციონალური!$B122,0)),გადასახდელები!$N$6:$N$42410)</f>
        <v>0</v>
      </c>
    </row>
    <row r="123" spans="1:10" s="264" customFormat="1" ht="39" hidden="1">
      <c r="A123" s="257" t="str">
        <f t="shared" si="5"/>
        <v>b</v>
      </c>
      <c r="B123" s="278">
        <v>7098</v>
      </c>
      <c r="C123" s="279" t="s">
        <v>61</v>
      </c>
      <c r="D123" s="263">
        <f>SUMIF(გადასახდელები!$E$6:$E$42180,(TEXT(ფუნქციონალური!$B123,0)),გადასახდელები!$H$6:$H$42410)</f>
        <v>0</v>
      </c>
      <c r="E123" s="261">
        <f t="shared" si="6"/>
        <v>0</v>
      </c>
      <c r="F123" s="262">
        <f>SUMIF(გადასახდელები!$E$6:$E$42180,(TEXT(ფუნქციონალური!$B123,0)),გადასახდელები!$J$6:$J$42410)</f>
        <v>0</v>
      </c>
      <c r="G123" s="263">
        <f>SUMIF(გადასახდელები!$E$6:$E$42180,(TEXT(ფუნქციონალური!$B123,0)),გადასახდელები!$K$6:$K$42410)</f>
        <v>0</v>
      </c>
      <c r="H123" s="261">
        <f t="shared" si="7"/>
        <v>0</v>
      </c>
      <c r="I123" s="262">
        <f>SUMIF(გადასახდელები!$E$6:$E$42180,(TEXT(ფუნქციონალური!$B123,0)),გადასახდელები!$M$6:$M$42410)</f>
        <v>0</v>
      </c>
      <c r="J123" s="262">
        <f>SUMIF(გადასახდელები!$E$6:$E$42180,(TEXT(ფუნქციონალური!$B123,0)),გადასახდელები!$N$6:$N$42410)</f>
        <v>0</v>
      </c>
    </row>
    <row r="124" spans="1:10" ht="21">
      <c r="A124" s="257" t="str">
        <f t="shared" si="5"/>
        <v>a</v>
      </c>
      <c r="B124" s="282">
        <v>710</v>
      </c>
      <c r="C124" s="283" t="s">
        <v>62</v>
      </c>
      <c r="D124" s="260">
        <f>D125+D128+D129+D130+D131+D132+D133+D134+D135</f>
        <v>1050.2070000000001</v>
      </c>
      <c r="E124" s="258">
        <f t="shared" si="6"/>
        <v>624.5</v>
      </c>
      <c r="F124" s="259">
        <f>F125+F128+F129+F130+F131+F132+F133+F134+F135</f>
        <v>0</v>
      </c>
      <c r="G124" s="260">
        <f>G125+G128+G129+G130+G131+G132+G133+G134+G135</f>
        <v>624.5</v>
      </c>
      <c r="H124" s="258">
        <f t="shared" si="7"/>
        <v>219.06300000000005</v>
      </c>
      <c r="I124" s="259">
        <f>I125+I128+I129+I130+I131+I132+I133+I134+I135</f>
        <v>0</v>
      </c>
      <c r="J124" s="259">
        <f>J125+J128+J129+J130+J131+J132+J133+J134+J135</f>
        <v>219.06300000000005</v>
      </c>
    </row>
    <row r="125" spans="1:10" s="264" customFormat="1" ht="68.25" hidden="1" customHeight="1">
      <c r="A125" s="257" t="str">
        <f t="shared" si="5"/>
        <v>b</v>
      </c>
      <c r="B125" s="278">
        <v>7101</v>
      </c>
      <c r="C125" s="279" t="s">
        <v>63</v>
      </c>
      <c r="D125" s="263">
        <f>SUM(D126:D127)</f>
        <v>0</v>
      </c>
      <c r="E125" s="261">
        <f t="shared" si="6"/>
        <v>0</v>
      </c>
      <c r="F125" s="262">
        <f>SUM(F126:F127)</f>
        <v>0</v>
      </c>
      <c r="G125" s="263">
        <f>SUM(G126:G127)</f>
        <v>0</v>
      </c>
      <c r="H125" s="261">
        <f t="shared" si="7"/>
        <v>0</v>
      </c>
      <c r="I125" s="262">
        <f>SUM(I126:I127)</f>
        <v>0</v>
      </c>
      <c r="J125" s="262">
        <f>SUM(J126:J127)</f>
        <v>0</v>
      </c>
    </row>
    <row r="126" spans="1:10" s="268" customFormat="1" ht="27" hidden="1" customHeight="1">
      <c r="A126" s="257" t="str">
        <f t="shared" si="5"/>
        <v>b</v>
      </c>
      <c r="B126" s="280">
        <v>71011</v>
      </c>
      <c r="C126" s="281" t="s">
        <v>64</v>
      </c>
      <c r="D126" s="267">
        <f>SUMIF(გადასახდელები!$E$6:$E$42180,(TEXT(ფუნქციონალური!$B126,0)),გადასახდელები!$H$6:$H$42410)</f>
        <v>0</v>
      </c>
      <c r="E126" s="265">
        <f t="shared" si="6"/>
        <v>0</v>
      </c>
      <c r="F126" s="266">
        <f>SUMIF(გადასახდელები!$E$6:$E$42180,(TEXT(ფუნქციონალური!$B126,0)),გადასახდელები!$J$6:$J$42410)</f>
        <v>0</v>
      </c>
      <c r="G126" s="267">
        <f>SUMIF(გადასახდელები!$E$6:$E$42180,(TEXT(ფუნქციონალური!$B126,0)),გადასახდელები!$K$6:$K$42410)</f>
        <v>0</v>
      </c>
      <c r="H126" s="265">
        <f t="shared" si="7"/>
        <v>0</v>
      </c>
      <c r="I126" s="266">
        <f>SUMIF(გადასახდელები!$E$6:$E$42180,(TEXT(ფუნქციონალური!$B126,0)),გადასახდელები!$M$6:$M$42410)</f>
        <v>0</v>
      </c>
      <c r="J126" s="266">
        <f>SUMIF(გადასახდელები!$E$6:$E$42180,(TEXT(ფუნქციონალური!$B126,0)),გადასახდელები!$N$6:$N$42410)</f>
        <v>0</v>
      </c>
    </row>
    <row r="127" spans="1:10" s="268" customFormat="1" ht="34.5" hidden="1">
      <c r="A127" s="257" t="str">
        <f t="shared" si="5"/>
        <v>b</v>
      </c>
      <c r="B127" s="280">
        <v>71012</v>
      </c>
      <c r="C127" s="281" t="s">
        <v>65</v>
      </c>
      <c r="D127" s="267">
        <f>SUMIF(გადასახდელები!$E$6:$E$42180,(TEXT(ფუნქციონალური!$B127,0)),გადასახდელები!$H$6:$H$42410)</f>
        <v>0</v>
      </c>
      <c r="E127" s="265">
        <f t="shared" si="6"/>
        <v>0</v>
      </c>
      <c r="F127" s="266">
        <f>SUMIF(გადასახდელები!$E$6:$E$42180,(TEXT(ფუნქციონალური!$B127,0)),გადასახდელები!$J$6:$J$42410)</f>
        <v>0</v>
      </c>
      <c r="G127" s="267">
        <f>SUMIF(გადასახდელები!$E$6:$E$42180,(TEXT(ფუნქციონალური!$B127,0)),გადასახდელები!$K$6:$K$42410)</f>
        <v>0</v>
      </c>
      <c r="H127" s="265">
        <f t="shared" si="7"/>
        <v>0</v>
      </c>
      <c r="I127" s="266">
        <f>SUMIF(გადასახდელები!$E$6:$E$42180,(TEXT(ფუნქციონალური!$B127,0)),გადასახდელები!$M$6:$M$42410)</f>
        <v>0</v>
      </c>
      <c r="J127" s="266">
        <f>SUMIF(გადასახდელები!$E$6:$E$42180,(TEXT(ფუნქციონალური!$B127,0)),გადასახდელები!$N$6:$N$42410)</f>
        <v>0</v>
      </c>
    </row>
    <row r="128" spans="1:10" s="264" customFormat="1" ht="30.75" customHeight="1">
      <c r="A128" s="257" t="str">
        <f t="shared" si="5"/>
        <v>a</v>
      </c>
      <c r="B128" s="278">
        <v>7102</v>
      </c>
      <c r="C128" s="279" t="s">
        <v>66</v>
      </c>
      <c r="D128" s="263">
        <f>SUMIF(გადასახდელები!$E$6:$E$42180,(TEXT(ფუნქციონალური!$B128,0)),გადასახდელები!$H$6:$H$42410)</f>
        <v>1E-3</v>
      </c>
      <c r="E128" s="261">
        <f t="shared" si="6"/>
        <v>20</v>
      </c>
      <c r="F128" s="262">
        <f>SUMIF(გადასახდელები!$E$6:$E$42180,(TEXT(ფუნქციონალური!$B128,0)),გადასახდელები!$J$6:$J$42410)</f>
        <v>0</v>
      </c>
      <c r="G128" s="263">
        <f>SUMIF(გადასახდელები!$E$6:$E$42180,(TEXT(ფუნქციონალური!$B128,0)),გადასახდელები!$K$6:$K$42410)</f>
        <v>20</v>
      </c>
      <c r="H128" s="261">
        <f t="shared" si="7"/>
        <v>2.2160000000000002</v>
      </c>
      <c r="I128" s="262">
        <f>SUMIF(გადასახდელები!$E$6:$E$42180,(TEXT(ფუნქციონალური!$B128,0)),გადასახდელები!$M$6:$M$42410)</f>
        <v>0</v>
      </c>
      <c r="J128" s="262">
        <f>SUMIF(გადასახდელები!$E$6:$E$42180,(TEXT(ფუნქციონალური!$B128,0)),გადასახდელები!$N$6:$N$42410)</f>
        <v>2.2160000000000002</v>
      </c>
    </row>
    <row r="129" spans="1:10" s="264" customFormat="1" ht="42" hidden="1" customHeight="1">
      <c r="A129" s="257" t="str">
        <f t="shared" si="5"/>
        <v>b</v>
      </c>
      <c r="B129" s="278">
        <v>7103</v>
      </c>
      <c r="C129" s="279" t="s">
        <v>67</v>
      </c>
      <c r="D129" s="263">
        <f>SUMIF(გადასახდელები!$E$6:$E$42180,(TEXT(ფუნქციონალური!$B129,0)),გადასახდელები!$H$6:$H$42410)</f>
        <v>0</v>
      </c>
      <c r="E129" s="261">
        <f t="shared" si="6"/>
        <v>0</v>
      </c>
      <c r="F129" s="262">
        <f>SUMIF(გადასახდელები!$E$6:$E$42180,(TEXT(ფუნქციონალური!$B129,0)),გადასახდელები!$J$6:$J$42410)</f>
        <v>0</v>
      </c>
      <c r="G129" s="263">
        <f>SUMIF(გადასახდელები!$E$6:$E$42180,(TEXT(ფუნქციონალური!$B129,0)),გადასახდელები!$K$6:$K$42410)</f>
        <v>0</v>
      </c>
      <c r="H129" s="261">
        <f t="shared" si="7"/>
        <v>0</v>
      </c>
      <c r="I129" s="262">
        <f>SUMIF(გადასახდელები!$E$6:$E$42180,(TEXT(ფუნქციონალური!$B129,0)),გადასახდელები!$M$6:$M$42410)</f>
        <v>0</v>
      </c>
      <c r="J129" s="262">
        <f>SUMIF(გადასახდელები!$E$6:$E$42180,(TEXT(ფუნქციონალური!$B129,0)),გადასახდელები!$N$6:$N$42410)</f>
        <v>0</v>
      </c>
    </row>
    <row r="130" spans="1:10" s="264" customFormat="1" ht="35.25" hidden="1" customHeight="1">
      <c r="A130" s="257" t="str">
        <f t="shared" si="5"/>
        <v>b</v>
      </c>
      <c r="B130" s="278">
        <v>7104</v>
      </c>
      <c r="C130" s="279" t="s">
        <v>68</v>
      </c>
      <c r="D130" s="263">
        <f>SUMIF(გადასახდელები!$E$6:$E$42180,(TEXT(ფუნქციონალური!$B130,0)),გადასახდელები!$H$6:$H$42410)</f>
        <v>0</v>
      </c>
      <c r="E130" s="261">
        <f t="shared" si="6"/>
        <v>0</v>
      </c>
      <c r="F130" s="262">
        <f>SUMIF(გადასახდელები!$E$6:$E$42180,(TEXT(ფუნქციონალური!$B130,0)),გადასახდელები!$J$6:$J$42410)</f>
        <v>0</v>
      </c>
      <c r="G130" s="263">
        <f>SUMIF(გადასახდელები!$E$6:$E$42180,(TEXT(ფუნქციონალური!$B130,0)),გადასახდელები!$K$6:$K$42410)</f>
        <v>0</v>
      </c>
      <c r="H130" s="261">
        <f t="shared" si="7"/>
        <v>0</v>
      </c>
      <c r="I130" s="262">
        <f>SUMIF(გადასახდელები!$E$6:$E$42180,(TEXT(ფუნქციონალური!$B130,0)),გადასახდელები!$M$6:$M$42410)</f>
        <v>0</v>
      </c>
      <c r="J130" s="262">
        <f>SUMIF(გადასახდელები!$E$6:$E$42180,(TEXT(ფუნქციონალური!$B130,0)),გადასახდელები!$N$6:$N$42410)</f>
        <v>0</v>
      </c>
    </row>
    <row r="131" spans="1:10" s="264" customFormat="1" ht="36" hidden="1" customHeight="1">
      <c r="A131" s="257" t="str">
        <f t="shared" si="5"/>
        <v>b</v>
      </c>
      <c r="B131" s="278">
        <v>7105</v>
      </c>
      <c r="C131" s="279" t="s">
        <v>69</v>
      </c>
      <c r="D131" s="263">
        <v>0</v>
      </c>
      <c r="E131" s="261">
        <f t="shared" si="6"/>
        <v>0</v>
      </c>
      <c r="F131" s="262">
        <v>0</v>
      </c>
      <c r="G131" s="263">
        <v>0</v>
      </c>
      <c r="H131" s="261">
        <f t="shared" si="7"/>
        <v>0</v>
      </c>
      <c r="I131" s="262">
        <v>0</v>
      </c>
      <c r="J131" s="262">
        <v>0</v>
      </c>
    </row>
    <row r="132" spans="1:10" s="264" customFormat="1" ht="39" hidden="1" customHeight="1">
      <c r="A132" s="257" t="str">
        <f t="shared" si="5"/>
        <v>b</v>
      </c>
      <c r="B132" s="278">
        <v>7106</v>
      </c>
      <c r="C132" s="279" t="s">
        <v>70</v>
      </c>
      <c r="D132" s="263">
        <f>SUMIF(გადასახდელები!$E$6:$E$42180,(TEXT(ფუნქციონალური!$B132,0)),გადასახდელები!$H$6:$H$42410)</f>
        <v>0</v>
      </c>
      <c r="E132" s="261">
        <f t="shared" si="6"/>
        <v>0</v>
      </c>
      <c r="F132" s="262">
        <f>SUMIF(გადასახდელები!$E$6:$E$42180,(TEXT(ფუნქციონალური!$B132,0)),გადასახდელები!$J$6:$J$42410)</f>
        <v>0</v>
      </c>
      <c r="G132" s="263">
        <f>SUMIF(გადასახდელები!$E$6:$E$42180,(TEXT(ფუნქციონალური!$B132,0)),გადასახდელები!$K$6:$K$42410)</f>
        <v>0</v>
      </c>
      <c r="H132" s="261">
        <f t="shared" si="7"/>
        <v>0</v>
      </c>
      <c r="I132" s="262">
        <f>SUMIF(გადასახდელები!$E$6:$E$42180,(TEXT(ფუნქციონალური!$B132,0)),გადასახდელები!$M$6:$M$42410)</f>
        <v>0</v>
      </c>
      <c r="J132" s="262">
        <f>SUMIF(გადასახდელები!$E$6:$E$42180,(TEXT(ფუნქციონალური!$B132,0)),გადასახდელები!$N$6:$N$42410)</f>
        <v>0</v>
      </c>
    </row>
    <row r="133" spans="1:10" s="264" customFormat="1" ht="54" customHeight="1">
      <c r="A133" s="257" t="str">
        <f t="shared" si="5"/>
        <v>a</v>
      </c>
      <c r="B133" s="278">
        <v>7107</v>
      </c>
      <c r="C133" s="279" t="s">
        <v>71</v>
      </c>
      <c r="D133" s="263">
        <f>SUMIF(გადასახდელები!$E$6:$E$42180,(TEXT(ფუნქციონალური!$B133,0)),გადასახდელები!$H$6:$H$42410)</f>
        <v>937.70500000000004</v>
      </c>
      <c r="E133" s="261">
        <f t="shared" si="6"/>
        <v>490.5</v>
      </c>
      <c r="F133" s="262">
        <f>SUMIF(გადასახდელები!$E$6:$E$42180,(TEXT(ფუნქციონალური!$B133,0)),გადასახდელები!$J$6:$J$42410)</f>
        <v>0</v>
      </c>
      <c r="G133" s="263">
        <f>SUMIF(გადასახდელები!$E$6:$E$42180,(TEXT(ფუნქციონალური!$B133,0)),გადასახდელები!$K$6:$K$42410)</f>
        <v>490.5</v>
      </c>
      <c r="H133" s="261">
        <f t="shared" si="7"/>
        <v>207.35000000000002</v>
      </c>
      <c r="I133" s="262">
        <f>SUMIF(გადასახდელები!$E$6:$E$42180,(TEXT(ფუნქციონალური!$B133,0)),გადასახდელები!$M$6:$M$42410)</f>
        <v>0</v>
      </c>
      <c r="J133" s="262">
        <f>SUMIF(გადასახდელები!$E$6:$E$42180,(TEXT(ფუნქციონალური!$B133,0)),გადასახდელები!$N$6:$N$42410)</f>
        <v>207.35000000000002</v>
      </c>
    </row>
    <row r="134" spans="1:10" s="264" customFormat="1" ht="54" hidden="1" customHeight="1">
      <c r="A134" s="257" t="str">
        <f t="shared" si="5"/>
        <v>b</v>
      </c>
      <c r="B134" s="278">
        <v>7108</v>
      </c>
      <c r="C134" s="279" t="s">
        <v>72</v>
      </c>
      <c r="D134" s="263">
        <f>SUMIF(გადასახდელები!$E$6:$E$42180,(TEXT(ფუნქციონალური!$B134,0)),გადასახდელები!$H$6:$H$42410)</f>
        <v>0</v>
      </c>
      <c r="E134" s="261">
        <f t="shared" si="6"/>
        <v>0</v>
      </c>
      <c r="F134" s="262">
        <f>SUMIF(გადასახდელები!$E$6:$E$42180,(TEXT(ფუნქციონალური!$B134,0)),გადასახდელები!$J$6:$J$42410)</f>
        <v>0</v>
      </c>
      <c r="G134" s="263">
        <f>SUMIF(გადასახდელები!$E$6:$E$42180,(TEXT(ფუნქციონალური!$B134,0)),გადასახდელები!$K$6:$K$42410)</f>
        <v>0</v>
      </c>
      <c r="H134" s="261">
        <f t="shared" si="7"/>
        <v>0</v>
      </c>
      <c r="I134" s="262">
        <f>SUMIF(გადასახდელები!$E$6:$E$42180,(TEXT(ფუნქციონალური!$B134,0)),გადასახდელები!$M$6:$M$42410)</f>
        <v>0</v>
      </c>
      <c r="J134" s="262">
        <f>SUMIF(გადასახდელები!$E$6:$E$42180,(TEXT(ფუნქციონალური!$B134,0)),გადასახდელები!$N$6:$N$42410)</f>
        <v>0</v>
      </c>
    </row>
    <row r="135" spans="1:10" s="264" customFormat="1" ht="59.25" thickBot="1">
      <c r="A135" s="257" t="str">
        <f>IF(D135+E135+H135&gt;0,"a","b")</f>
        <v>a</v>
      </c>
      <c r="B135" s="284">
        <v>7109</v>
      </c>
      <c r="C135" s="289" t="s">
        <v>73</v>
      </c>
      <c r="D135" s="292">
        <f>SUMIF(გადასახდელები!$E$6:$E$42180,(TEXT(ფუნქციონალური!$B135,0)),გადასახდელები!$H$6:$H$42410)</f>
        <v>112.501</v>
      </c>
      <c r="E135" s="291">
        <f>F135+G135</f>
        <v>114</v>
      </c>
      <c r="F135" s="290">
        <f>SUMIF(გადასახდელები!$E$6:$E$42180,(TEXT(ფუნქციონალური!$B135,0)),გადასახდელები!$J$6:$J$42410)</f>
        <v>0</v>
      </c>
      <c r="G135" s="292">
        <f>SUMIF(გადასახდელები!$E$6:$E$42180,(TEXT(ფუნქციონალური!$B135,0)),გადასახდელები!$K$6:$K$42410)</f>
        <v>114</v>
      </c>
      <c r="H135" s="291">
        <f t="shared" si="7"/>
        <v>9.4969999999999999</v>
      </c>
      <c r="I135" s="290">
        <f>SUMIF(გადასახდელები!$E$6:$E$42180,(TEXT(ფუნქციონალური!$B135,0)),გადასახდელები!$M$6:$M$42410)</f>
        <v>0</v>
      </c>
      <c r="J135" s="290">
        <f>SUMIF(გადასახდელები!$E$6:$E$42180,(TEXT(ფუნქციონალური!$B135,0)),გადასახდელები!$N$6:$N$42410)</f>
        <v>9.4969999999999999</v>
      </c>
    </row>
    <row r="136" spans="1:10" ht="34.5" customHeight="1" thickBot="1">
      <c r="A136" s="257" t="str">
        <f>IF(D136+E136+H136&gt;0,"a","b")</f>
        <v>a</v>
      </c>
      <c r="B136" s="252"/>
      <c r="C136" s="293" t="s">
        <v>194</v>
      </c>
      <c r="D136" s="296">
        <f>D6+D23+D24+D31+D71+D78+D85+D103+D110+D124</f>
        <v>16859.528999999999</v>
      </c>
      <c r="E136" s="295">
        <f t="shared" ref="E136:J136" si="8">E6+E23+E24+E31+E71+E78+E85+E103+E110+E124</f>
        <v>15784.37131</v>
      </c>
      <c r="F136" s="294">
        <f t="shared" si="8"/>
        <v>6161.971309999999</v>
      </c>
      <c r="G136" s="296">
        <f t="shared" si="8"/>
        <v>9622.4000000000015</v>
      </c>
      <c r="H136" s="295">
        <f t="shared" si="8"/>
        <v>2868.6980000000003</v>
      </c>
      <c r="I136" s="294">
        <f t="shared" si="8"/>
        <v>602.07000000000005</v>
      </c>
      <c r="J136" s="294">
        <f t="shared" si="8"/>
        <v>2266.6280000000002</v>
      </c>
    </row>
    <row r="137" spans="1:10" ht="17.25">
      <c r="A137" s="257"/>
      <c r="B137" s="273"/>
      <c r="C137" s="273"/>
      <c r="D137" s="273"/>
      <c r="E137" s="274"/>
      <c r="F137" s="273"/>
      <c r="G137" s="273"/>
      <c r="H137" s="274"/>
      <c r="I137" s="273"/>
      <c r="J137" s="273"/>
    </row>
    <row r="138" spans="1:10">
      <c r="E138" s="275"/>
      <c r="F138" s="275"/>
      <c r="G138" s="275"/>
      <c r="H138" s="275"/>
      <c r="I138" s="275"/>
      <c r="J138" s="275"/>
    </row>
  </sheetData>
  <autoFilter ref="A5:J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0">
    <mergeCell ref="B3:B5"/>
    <mergeCell ref="D3:D5"/>
    <mergeCell ref="B2:J2"/>
    <mergeCell ref="E3:G3"/>
    <mergeCell ref="H3:J3"/>
    <mergeCell ref="C3:C5"/>
    <mergeCell ref="E4:E5"/>
    <mergeCell ref="F4:G4"/>
    <mergeCell ref="H4:H5"/>
    <mergeCell ref="I4:J4"/>
  </mergeCells>
  <phoneticPr fontId="0" type="noConversion"/>
  <conditionalFormatting sqref="A5:A130 A132:A144">
    <cfRule type="cellIs" priority="2" stopIfTrue="1" operator="equal">
      <formula>"a"</formula>
    </cfRule>
  </conditionalFormatting>
  <conditionalFormatting sqref="A131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4:H27"/>
  <sheetViews>
    <sheetView zoomScale="80" zoomScaleNormal="80" workbookViewId="0">
      <selection activeCell="J21" sqref="J21"/>
    </sheetView>
  </sheetViews>
  <sheetFormatPr defaultRowHeight="12.75"/>
  <cols>
    <col min="1" max="1" width="37.28515625" customWidth="1"/>
    <col min="2" max="2" width="15.28515625" customWidth="1"/>
    <col min="3" max="3" width="12.5703125" customWidth="1"/>
    <col min="4" max="4" width="16.5703125" customWidth="1"/>
    <col min="5" max="5" width="12.140625" customWidth="1"/>
    <col min="6" max="6" width="12" customWidth="1"/>
    <col min="7" max="7" width="15.28515625" bestFit="1" customWidth="1"/>
    <col min="8" max="8" width="12.7109375" customWidth="1"/>
  </cols>
  <sheetData>
    <row r="4" spans="1:8" ht="27.75" customHeight="1">
      <c r="A4" s="454" t="s">
        <v>372</v>
      </c>
      <c r="B4" s="457" t="s">
        <v>734</v>
      </c>
      <c r="C4" s="459" t="s">
        <v>778</v>
      </c>
      <c r="D4" s="460"/>
      <c r="E4" s="461"/>
      <c r="F4" s="459" t="s">
        <v>773</v>
      </c>
      <c r="G4" s="460"/>
      <c r="H4" s="461"/>
    </row>
    <row r="5" spans="1:8" ht="18.75" customHeight="1">
      <c r="A5" s="455"/>
      <c r="B5" s="458"/>
      <c r="C5" s="375" t="s">
        <v>194</v>
      </c>
      <c r="D5" s="375" t="s">
        <v>161</v>
      </c>
      <c r="E5" s="375"/>
      <c r="F5" s="375" t="s">
        <v>194</v>
      </c>
      <c r="G5" s="375" t="s">
        <v>161</v>
      </c>
      <c r="H5" s="375"/>
    </row>
    <row r="6" spans="1:8" ht="84" customHeight="1">
      <c r="A6" s="456"/>
      <c r="B6" s="375"/>
      <c r="C6" s="375"/>
      <c r="D6" s="376" t="s">
        <v>371</v>
      </c>
      <c r="E6" s="376" t="s">
        <v>369</v>
      </c>
      <c r="F6" s="376"/>
      <c r="G6" s="376" t="s">
        <v>371</v>
      </c>
      <c r="H6" s="376" t="s">
        <v>369</v>
      </c>
    </row>
    <row r="7" spans="1:8">
      <c r="A7" s="375" t="s">
        <v>373</v>
      </c>
      <c r="B7" s="377">
        <v>15670.5</v>
      </c>
      <c r="C7" s="383">
        <v>16120.800000000001</v>
      </c>
      <c r="D7" s="383">
        <v>8323.2000000000007</v>
      </c>
      <c r="E7" s="383">
        <v>7797.6</v>
      </c>
      <c r="F7" s="402">
        <v>8648.5</v>
      </c>
      <c r="G7" s="402">
        <v>0</v>
      </c>
      <c r="H7" s="402">
        <v>8648.5</v>
      </c>
    </row>
    <row r="8" spans="1:8">
      <c r="A8" s="375" t="s">
        <v>374</v>
      </c>
      <c r="B8" s="377">
        <v>1614</v>
      </c>
      <c r="C8" s="383">
        <v>1245</v>
      </c>
      <c r="D8" s="383">
        <v>0</v>
      </c>
      <c r="E8" s="383">
        <v>1245</v>
      </c>
      <c r="F8" s="402">
        <v>1988.1</v>
      </c>
      <c r="G8" s="402">
        <v>0</v>
      </c>
      <c r="H8" s="402">
        <v>1988.1</v>
      </c>
    </row>
    <row r="9" spans="1:8">
      <c r="A9" s="375" t="s">
        <v>203</v>
      </c>
      <c r="B9" s="377">
        <v>12638</v>
      </c>
      <c r="C9" s="383">
        <v>13768.685000000001</v>
      </c>
      <c r="D9" s="383">
        <v>8323.1850000000013</v>
      </c>
      <c r="E9" s="383">
        <v>5445.5</v>
      </c>
      <c r="F9" s="402">
        <v>5657.6</v>
      </c>
      <c r="G9" s="402">
        <v>0</v>
      </c>
      <c r="H9" s="402">
        <v>5657.6</v>
      </c>
    </row>
    <row r="10" spans="1:8">
      <c r="A10" s="375" t="s">
        <v>375</v>
      </c>
      <c r="B10" s="377">
        <v>1418.5</v>
      </c>
      <c r="C10" s="383">
        <v>1107.0999999999999</v>
      </c>
      <c r="D10" s="383">
        <v>0</v>
      </c>
      <c r="E10" s="383">
        <v>1107.0999999999999</v>
      </c>
      <c r="F10" s="402">
        <v>1002.8</v>
      </c>
      <c r="G10" s="402">
        <v>0</v>
      </c>
      <c r="H10" s="402">
        <v>1002.8</v>
      </c>
    </row>
    <row r="11" spans="1:8">
      <c r="A11" s="375" t="s">
        <v>163</v>
      </c>
      <c r="B11" s="377">
        <v>10212.1</v>
      </c>
      <c r="C11" s="383">
        <v>11670.3</v>
      </c>
      <c r="D11" s="383">
        <v>3784.8</v>
      </c>
      <c r="E11" s="383">
        <v>7885.5</v>
      </c>
      <c r="F11" s="402">
        <v>8843.2018199999984</v>
      </c>
      <c r="G11" s="402">
        <v>49.101819999999996</v>
      </c>
      <c r="H11" s="402">
        <v>8794.0999999999985</v>
      </c>
    </row>
    <row r="12" spans="1:8">
      <c r="A12" s="375" t="s">
        <v>164</v>
      </c>
      <c r="B12" s="377">
        <v>1533.9</v>
      </c>
      <c r="C12" s="383">
        <v>1979</v>
      </c>
      <c r="D12" s="383">
        <v>0</v>
      </c>
      <c r="E12" s="383">
        <v>1979</v>
      </c>
      <c r="F12" s="402">
        <v>2150.5</v>
      </c>
      <c r="G12" s="402">
        <v>0</v>
      </c>
      <c r="H12" s="402">
        <v>2150.5</v>
      </c>
    </row>
    <row r="13" spans="1:8">
      <c r="A13" s="375" t="s">
        <v>175</v>
      </c>
      <c r="B13" s="377">
        <v>5177</v>
      </c>
      <c r="C13" s="383">
        <v>1744.3000000000002</v>
      </c>
      <c r="D13" s="383">
        <v>246.7</v>
      </c>
      <c r="E13" s="383">
        <v>1497.6000000000001</v>
      </c>
      <c r="F13" s="402">
        <v>1580.3</v>
      </c>
      <c r="G13" s="402">
        <v>0</v>
      </c>
      <c r="H13" s="402">
        <v>1580.3</v>
      </c>
    </row>
    <row r="14" spans="1:8">
      <c r="A14" s="375" t="s">
        <v>202</v>
      </c>
      <c r="B14" s="377">
        <v>2693.7</v>
      </c>
      <c r="C14" s="383">
        <v>3654.3</v>
      </c>
      <c r="D14" s="383">
        <v>0</v>
      </c>
      <c r="E14" s="383">
        <v>3654.3</v>
      </c>
      <c r="F14" s="402">
        <v>4132.8</v>
      </c>
      <c r="G14" s="402">
        <v>0</v>
      </c>
      <c r="H14" s="402">
        <v>4132.8</v>
      </c>
    </row>
    <row r="15" spans="1:8">
      <c r="A15" s="375" t="s">
        <v>203</v>
      </c>
      <c r="B15" s="377">
        <v>0</v>
      </c>
      <c r="C15" s="383">
        <v>0</v>
      </c>
      <c r="D15" s="383">
        <v>0</v>
      </c>
      <c r="E15" s="383">
        <v>0</v>
      </c>
      <c r="F15" s="402">
        <v>50</v>
      </c>
      <c r="G15" s="402">
        <v>0</v>
      </c>
      <c r="H15" s="402">
        <v>50</v>
      </c>
    </row>
    <row r="16" spans="1:8">
      <c r="A16" s="375" t="s">
        <v>206</v>
      </c>
      <c r="B16" s="377">
        <v>647.70000000000005</v>
      </c>
      <c r="C16" s="383">
        <v>545.79999999999995</v>
      </c>
      <c r="D16" s="383">
        <v>0</v>
      </c>
      <c r="E16" s="383">
        <v>545.79999999999995</v>
      </c>
      <c r="F16" s="402">
        <v>552.5</v>
      </c>
      <c r="G16" s="402">
        <v>0</v>
      </c>
      <c r="H16" s="402">
        <v>552.5</v>
      </c>
    </row>
    <row r="17" spans="1:8">
      <c r="A17" s="375" t="s">
        <v>205</v>
      </c>
      <c r="B17" s="377">
        <v>159.80000000000001</v>
      </c>
      <c r="C17" s="383">
        <v>3696.9000000000005</v>
      </c>
      <c r="D17" s="383">
        <v>3538.1000000000004</v>
      </c>
      <c r="E17" s="383">
        <v>158.80000000000001</v>
      </c>
      <c r="F17" s="402">
        <v>377.10181999999998</v>
      </c>
      <c r="G17" s="402">
        <v>49.101819999999996</v>
      </c>
      <c r="H17" s="402">
        <v>328</v>
      </c>
    </row>
    <row r="18" spans="1:8">
      <c r="A18" s="375" t="s">
        <v>377</v>
      </c>
      <c r="B18" s="377">
        <v>5458.4000000000015</v>
      </c>
      <c r="C18" s="383">
        <v>4450.5</v>
      </c>
      <c r="D18" s="383">
        <v>4538.4000000000005</v>
      </c>
      <c r="E18" s="383">
        <v>-87.900000000000546</v>
      </c>
      <c r="F18" s="402">
        <v>-194.70182000000023</v>
      </c>
      <c r="G18" s="402">
        <v>-49.101819999999996</v>
      </c>
      <c r="H18" s="402">
        <v>-145.60000000000036</v>
      </c>
    </row>
    <row r="19" spans="1:8">
      <c r="A19" s="375" t="s">
        <v>378</v>
      </c>
      <c r="B19" s="377">
        <v>6516.0999999999995</v>
      </c>
      <c r="C19" s="383">
        <v>7698.3</v>
      </c>
      <c r="D19" s="383">
        <v>7480.9000000000005</v>
      </c>
      <c r="E19" s="383">
        <v>217.39999999999998</v>
      </c>
      <c r="F19" s="402">
        <v>915.1224900000002</v>
      </c>
      <c r="G19" s="402">
        <v>542.22248999999999</v>
      </c>
      <c r="H19" s="402">
        <v>372.90000000000009</v>
      </c>
    </row>
    <row r="20" spans="1:8">
      <c r="A20" s="375" t="s">
        <v>379</v>
      </c>
      <c r="B20" s="377">
        <v>6647.0999999999995</v>
      </c>
      <c r="C20" s="383">
        <v>7975.4000000000005</v>
      </c>
      <c r="D20" s="383">
        <v>7480.9000000000005</v>
      </c>
      <c r="E20" s="383">
        <v>494.5</v>
      </c>
      <c r="F20" s="402">
        <v>1355.1224900000002</v>
      </c>
      <c r="G20" s="402">
        <v>542.22248999999999</v>
      </c>
      <c r="H20" s="402">
        <v>812.90000000000009</v>
      </c>
    </row>
    <row r="21" spans="1:8">
      <c r="A21" s="375" t="s">
        <v>380</v>
      </c>
      <c r="B21" s="377">
        <v>131</v>
      </c>
      <c r="C21" s="383">
        <v>277.10000000000002</v>
      </c>
      <c r="D21" s="383">
        <v>0</v>
      </c>
      <c r="E21" s="383">
        <v>277.10000000000002</v>
      </c>
      <c r="F21" s="402">
        <v>440</v>
      </c>
      <c r="G21" s="402">
        <v>0</v>
      </c>
      <c r="H21" s="402">
        <v>440</v>
      </c>
    </row>
    <row r="22" spans="1:8">
      <c r="A22" s="375" t="s">
        <v>381</v>
      </c>
      <c r="B22" s="377">
        <v>-1057.699999999998</v>
      </c>
      <c r="C22" s="383">
        <v>-3247.8</v>
      </c>
      <c r="D22" s="383">
        <v>-2942.5</v>
      </c>
      <c r="E22" s="383">
        <v>-305.30000000000052</v>
      </c>
      <c r="F22" s="402">
        <v>-1109.8243100000004</v>
      </c>
      <c r="G22" s="402">
        <v>-591.32430999999997</v>
      </c>
      <c r="H22" s="402">
        <v>-518.50000000000045</v>
      </c>
    </row>
    <row r="23" spans="1:8">
      <c r="A23" s="375" t="s">
        <v>382</v>
      </c>
      <c r="B23" s="377">
        <v>-1057.6999999999998</v>
      </c>
      <c r="C23" s="383">
        <v>-3249.5</v>
      </c>
      <c r="D23" s="383">
        <v>-2942.5</v>
      </c>
      <c r="E23" s="383">
        <v>-307</v>
      </c>
      <c r="F23" s="402">
        <v>-1109.82431</v>
      </c>
      <c r="G23" s="402">
        <v>-591.32430999999997</v>
      </c>
      <c r="H23" s="402">
        <v>-518.5</v>
      </c>
    </row>
    <row r="24" spans="1:8">
      <c r="A24" s="375" t="s">
        <v>383</v>
      </c>
      <c r="B24" s="377">
        <v>27.099999999999454</v>
      </c>
      <c r="C24" s="383">
        <v>0</v>
      </c>
      <c r="D24" s="383">
        <v>0</v>
      </c>
      <c r="E24" s="383">
        <v>0</v>
      </c>
      <c r="F24" s="379">
        <v>0</v>
      </c>
      <c r="G24" s="379">
        <v>0</v>
      </c>
      <c r="H24" s="379">
        <v>0</v>
      </c>
    </row>
    <row r="25" spans="1:8">
      <c r="A25" s="375" t="s">
        <v>380</v>
      </c>
      <c r="B25" s="377">
        <v>1084.7999999999993</v>
      </c>
      <c r="C25" s="383">
        <v>3249.5</v>
      </c>
      <c r="D25" s="383">
        <v>2942.5</v>
      </c>
      <c r="E25" s="383">
        <v>307</v>
      </c>
      <c r="F25" s="402">
        <v>1109.82431</v>
      </c>
      <c r="G25" s="402">
        <v>591.32430999999997</v>
      </c>
      <c r="H25" s="402">
        <v>518.5</v>
      </c>
    </row>
    <row r="26" spans="1:8">
      <c r="A26" s="375" t="s">
        <v>384</v>
      </c>
      <c r="B26" s="377">
        <v>1084.7999999999993</v>
      </c>
      <c r="C26" s="383">
        <v>3249.5</v>
      </c>
      <c r="D26" s="383">
        <v>2942.5</v>
      </c>
      <c r="E26" s="383">
        <v>307</v>
      </c>
      <c r="F26" s="402">
        <v>1109.82431</v>
      </c>
      <c r="G26" s="402">
        <v>591.32430999999997</v>
      </c>
      <c r="H26" s="402">
        <v>518.5</v>
      </c>
    </row>
    <row r="27" spans="1:8">
      <c r="A27" s="375" t="s">
        <v>391</v>
      </c>
      <c r="B27" s="377">
        <v>0</v>
      </c>
      <c r="C27" s="383">
        <v>0</v>
      </c>
      <c r="D27" s="383">
        <v>0</v>
      </c>
      <c r="E27" s="383">
        <v>0</v>
      </c>
      <c r="F27" s="379">
        <v>0</v>
      </c>
      <c r="G27" s="379">
        <v>0</v>
      </c>
      <c r="H27" s="379">
        <v>0</v>
      </c>
    </row>
  </sheetData>
  <mergeCells count="4">
    <mergeCell ref="A4:A6"/>
    <mergeCell ref="B4:B5"/>
    <mergeCell ref="C4:E4"/>
    <mergeCell ref="F4:H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H10"/>
  <sheetViews>
    <sheetView workbookViewId="0">
      <selection activeCell="I9" sqref="I9"/>
    </sheetView>
  </sheetViews>
  <sheetFormatPr defaultRowHeight="12.75"/>
  <cols>
    <col min="1" max="1" width="19.5703125" customWidth="1"/>
    <col min="2" max="2" width="9.5703125" customWidth="1"/>
    <col min="3" max="3" width="10" customWidth="1"/>
    <col min="4" max="4" width="9.85546875" bestFit="1" customWidth="1"/>
    <col min="5" max="5" width="11.28515625" bestFit="1" customWidth="1"/>
    <col min="6" max="6" width="7.7109375" customWidth="1"/>
    <col min="7" max="7" width="6.42578125" customWidth="1"/>
    <col min="8" max="8" width="8.7109375" customWidth="1"/>
  </cols>
  <sheetData>
    <row r="1" spans="1:8">
      <c r="A1" s="462" t="s">
        <v>372</v>
      </c>
      <c r="B1" s="462" t="s">
        <v>734</v>
      </c>
      <c r="C1" s="464" t="s">
        <v>733</v>
      </c>
      <c r="D1" s="464"/>
      <c r="E1" s="464"/>
      <c r="F1" s="464" t="s">
        <v>773</v>
      </c>
      <c r="G1" s="464"/>
      <c r="H1" s="464"/>
    </row>
    <row r="2" spans="1:8">
      <c r="A2" s="463"/>
      <c r="B2" s="463"/>
      <c r="C2" s="465" t="s">
        <v>194</v>
      </c>
      <c r="D2" s="464" t="s">
        <v>161</v>
      </c>
      <c r="E2" s="464"/>
      <c r="F2" s="465" t="s">
        <v>194</v>
      </c>
      <c r="G2" s="464" t="s">
        <v>161</v>
      </c>
      <c r="H2" s="464"/>
    </row>
    <row r="3" spans="1:8" ht="165.75">
      <c r="A3" s="463"/>
      <c r="B3" s="463"/>
      <c r="C3" s="465"/>
      <c r="D3" s="353" t="s">
        <v>371</v>
      </c>
      <c r="E3" s="353" t="s">
        <v>369</v>
      </c>
      <c r="F3" s="465"/>
      <c r="G3" s="353" t="s">
        <v>371</v>
      </c>
      <c r="H3" s="353" t="s">
        <v>369</v>
      </c>
    </row>
    <row r="4" spans="1:8">
      <c r="A4" s="356" t="s">
        <v>398</v>
      </c>
      <c r="B4" s="357">
        <v>15801.5</v>
      </c>
      <c r="C4" s="384">
        <v>16397.900000000001</v>
      </c>
      <c r="D4" s="384">
        <v>8323.2000000000007</v>
      </c>
      <c r="E4" s="384">
        <v>8074.7000000000007</v>
      </c>
      <c r="F4" s="403">
        <v>9088.5</v>
      </c>
      <c r="G4" s="403">
        <v>0</v>
      </c>
      <c r="H4" s="403">
        <v>9088.5</v>
      </c>
    </row>
    <row r="5" spans="1:8">
      <c r="A5" s="355" t="s">
        <v>373</v>
      </c>
      <c r="B5" s="357">
        <v>15670.5</v>
      </c>
      <c r="C5" s="384">
        <v>16120.800000000001</v>
      </c>
      <c r="D5" s="384">
        <v>8323.2000000000007</v>
      </c>
      <c r="E5" s="385">
        <v>7797.6</v>
      </c>
      <c r="F5" s="404">
        <v>8648.5</v>
      </c>
      <c r="G5" s="403">
        <v>0</v>
      </c>
      <c r="H5" s="404">
        <v>8648.5</v>
      </c>
    </row>
    <row r="6" spans="1:8" ht="27" customHeight="1">
      <c r="A6" s="355" t="s">
        <v>399</v>
      </c>
      <c r="B6" s="357">
        <v>131</v>
      </c>
      <c r="C6" s="385">
        <v>277.10000000000002</v>
      </c>
      <c r="D6" s="385">
        <v>0</v>
      </c>
      <c r="E6" s="385">
        <v>277.10000000000002</v>
      </c>
      <c r="F6" s="403">
        <v>440</v>
      </c>
      <c r="G6" s="403">
        <v>0</v>
      </c>
      <c r="H6" s="403">
        <v>440</v>
      </c>
    </row>
    <row r="7" spans="1:8">
      <c r="A7" s="356" t="s">
        <v>729</v>
      </c>
      <c r="B7" s="357">
        <v>16859.425999999999</v>
      </c>
      <c r="C7" s="384">
        <v>19647.400000000001</v>
      </c>
      <c r="D7" s="384">
        <v>11265.7</v>
      </c>
      <c r="E7" s="384">
        <v>8381.7000000000007</v>
      </c>
      <c r="F7" s="404">
        <v>10198.32431</v>
      </c>
      <c r="G7" s="404">
        <v>591.32430999999997</v>
      </c>
      <c r="H7" s="404">
        <v>9607</v>
      </c>
    </row>
    <row r="8" spans="1:8">
      <c r="A8" s="346" t="s">
        <v>163</v>
      </c>
      <c r="B8" s="357">
        <v>9918.3240000000005</v>
      </c>
      <c r="C8" s="384">
        <v>10887.099999999999</v>
      </c>
      <c r="D8" s="384">
        <v>3784.8</v>
      </c>
      <c r="E8" s="384">
        <v>7102.2999999999993</v>
      </c>
      <c r="F8" s="404">
        <v>8843.2018199999984</v>
      </c>
      <c r="G8" s="404">
        <v>49.101819999999996</v>
      </c>
      <c r="H8" s="404">
        <v>8794.0999999999985</v>
      </c>
    </row>
    <row r="9" spans="1:8" ht="27" customHeight="1">
      <c r="A9" s="346" t="s">
        <v>292</v>
      </c>
      <c r="B9" s="357">
        <v>6647.1020000000008</v>
      </c>
      <c r="C9" s="384">
        <v>7975.4000000000005</v>
      </c>
      <c r="D9" s="384">
        <v>7480.9000000000005</v>
      </c>
      <c r="E9" s="384">
        <v>494.5</v>
      </c>
      <c r="F9" s="404">
        <v>1355.1224900000002</v>
      </c>
      <c r="G9" s="404">
        <v>542.22248999999999</v>
      </c>
      <c r="H9" s="404">
        <v>812.90000000000009</v>
      </c>
    </row>
    <row r="10" spans="1:8">
      <c r="A10" s="356" t="s">
        <v>395</v>
      </c>
      <c r="B10" s="357">
        <v>-26.7</v>
      </c>
      <c r="C10" s="384">
        <v>-3249.5</v>
      </c>
      <c r="D10" s="384">
        <v>-2942.5</v>
      </c>
      <c r="E10" s="384">
        <v>-307</v>
      </c>
      <c r="F10" s="404">
        <v>-1109.82431</v>
      </c>
      <c r="G10" s="404">
        <v>-591.32430999999997</v>
      </c>
      <c r="H10" s="404">
        <v>-518.5</v>
      </c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activeCell="J7" sqref="J7"/>
    </sheetView>
  </sheetViews>
  <sheetFormatPr defaultRowHeight="12.75"/>
  <cols>
    <col min="1" max="1" width="19.85546875" customWidth="1"/>
    <col min="4" max="4" width="12" customWidth="1"/>
    <col min="7" max="7" width="12" customWidth="1"/>
    <col min="8" max="8" width="10.85546875" bestFit="1" customWidth="1"/>
  </cols>
  <sheetData>
    <row r="1" spans="1:8" s="350" customFormat="1">
      <c r="A1" s="466" t="s">
        <v>372</v>
      </c>
      <c r="B1" s="466" t="s">
        <v>734</v>
      </c>
      <c r="C1" s="464" t="s">
        <v>733</v>
      </c>
      <c r="D1" s="464"/>
      <c r="E1" s="464"/>
      <c r="F1" s="464" t="s">
        <v>773</v>
      </c>
      <c r="G1" s="464"/>
      <c r="H1" s="464"/>
    </row>
    <row r="2" spans="1:8" s="350" customFormat="1">
      <c r="A2" s="466"/>
      <c r="B2" s="466"/>
      <c r="C2" s="465" t="s">
        <v>194</v>
      </c>
      <c r="D2" s="464" t="s">
        <v>161</v>
      </c>
      <c r="E2" s="464"/>
      <c r="F2" s="465" t="s">
        <v>194</v>
      </c>
      <c r="G2" s="464" t="s">
        <v>161</v>
      </c>
      <c r="H2" s="464"/>
    </row>
    <row r="3" spans="1:8" s="350" customFormat="1" ht="76.5">
      <c r="A3" s="466"/>
      <c r="B3" s="466"/>
      <c r="C3" s="465"/>
      <c r="D3" s="353" t="s">
        <v>371</v>
      </c>
      <c r="E3" s="353" t="s">
        <v>369</v>
      </c>
      <c r="F3" s="465"/>
      <c r="G3" s="353" t="s">
        <v>371</v>
      </c>
      <c r="H3" s="353" t="s">
        <v>369</v>
      </c>
    </row>
    <row r="4" spans="1:8" s="350" customFormat="1">
      <c r="A4" s="346" t="s">
        <v>373</v>
      </c>
      <c r="B4" s="354">
        <v>15670.5</v>
      </c>
      <c r="C4" s="386">
        <v>16120.800000000001</v>
      </c>
      <c r="D4" s="386">
        <v>8323.2000000000007</v>
      </c>
      <c r="E4" s="386">
        <v>7797.6</v>
      </c>
      <c r="F4" s="405">
        <v>8648.5</v>
      </c>
      <c r="G4" s="402">
        <v>0</v>
      </c>
      <c r="H4" s="405">
        <v>8648.5</v>
      </c>
    </row>
    <row r="5" spans="1:8" s="350" customFormat="1">
      <c r="A5" s="347" t="s">
        <v>374</v>
      </c>
      <c r="B5" s="354">
        <v>1614</v>
      </c>
      <c r="C5" s="386">
        <v>1245</v>
      </c>
      <c r="D5" s="386">
        <v>0</v>
      </c>
      <c r="E5" s="386">
        <v>1245</v>
      </c>
      <c r="F5" s="405">
        <v>1988.1</v>
      </c>
      <c r="G5" s="402">
        <v>0</v>
      </c>
      <c r="H5" s="405">
        <v>1988.1</v>
      </c>
    </row>
    <row r="6" spans="1:8" s="350" customFormat="1">
      <c r="A6" s="347" t="s">
        <v>203</v>
      </c>
      <c r="B6" s="354">
        <v>12638</v>
      </c>
      <c r="C6" s="386">
        <v>13768.7</v>
      </c>
      <c r="D6" s="386">
        <v>8323.2000000000007</v>
      </c>
      <c r="E6" s="386">
        <v>5445.5</v>
      </c>
      <c r="F6" s="405">
        <v>5657.6</v>
      </c>
      <c r="G6" s="402">
        <v>0</v>
      </c>
      <c r="H6" s="405">
        <v>5657.6</v>
      </c>
    </row>
    <row r="7" spans="1:8" s="350" customFormat="1">
      <c r="A7" s="347" t="s">
        <v>375</v>
      </c>
      <c r="B7" s="354">
        <v>1418.5</v>
      </c>
      <c r="C7" s="386">
        <v>1107.0999999999999</v>
      </c>
      <c r="D7" s="386">
        <v>0</v>
      </c>
      <c r="E7" s="386">
        <v>1107.0999999999999</v>
      </c>
      <c r="F7" s="405">
        <v>1002.8</v>
      </c>
      <c r="G7" s="405">
        <v>0</v>
      </c>
      <c r="H7" s="405">
        <v>1002.8</v>
      </c>
    </row>
    <row r="8" spans="1:8" s="350" customFormat="1" ht="12"/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10"/>
  <sheetViews>
    <sheetView workbookViewId="0">
      <selection activeCell="A10" sqref="A10"/>
    </sheetView>
  </sheetViews>
  <sheetFormatPr defaultRowHeight="12.75"/>
  <cols>
    <col min="1" max="1" width="59.140625" style="350" customWidth="1"/>
    <col min="2" max="3" width="9.140625" style="350"/>
    <col min="4" max="4" width="11.85546875" style="350" customWidth="1"/>
    <col min="5" max="5" width="9.140625" style="350"/>
    <col min="6" max="6" width="9.42578125" style="350" customWidth="1"/>
    <col min="7" max="7" width="12" style="350" customWidth="1"/>
    <col min="8" max="8" width="9.140625" style="350"/>
  </cols>
  <sheetData>
    <row r="1" spans="1:8" ht="28.5" customHeight="1">
      <c r="A1" s="466" t="s">
        <v>372</v>
      </c>
      <c r="B1" s="465" t="s">
        <v>734</v>
      </c>
      <c r="C1" s="464" t="s">
        <v>733</v>
      </c>
      <c r="D1" s="464"/>
      <c r="E1" s="464"/>
      <c r="F1" s="464" t="s">
        <v>773</v>
      </c>
      <c r="G1" s="464"/>
      <c r="H1" s="464"/>
    </row>
    <row r="2" spans="1:8" ht="16.5" customHeight="1">
      <c r="A2" s="466"/>
      <c r="B2" s="465"/>
      <c r="C2" s="465" t="s">
        <v>194</v>
      </c>
      <c r="D2" s="464" t="s">
        <v>161</v>
      </c>
      <c r="E2" s="464"/>
      <c r="F2" s="465" t="s">
        <v>194</v>
      </c>
      <c r="G2" s="464" t="s">
        <v>161</v>
      </c>
      <c r="H2" s="464"/>
    </row>
    <row r="3" spans="1:8" ht="87" customHeight="1">
      <c r="A3" s="466"/>
      <c r="B3" s="465"/>
      <c r="C3" s="465"/>
      <c r="D3" s="353" t="s">
        <v>371</v>
      </c>
      <c r="E3" s="353" t="s">
        <v>369</v>
      </c>
      <c r="F3" s="465"/>
      <c r="G3" s="353" t="s">
        <v>371</v>
      </c>
      <c r="H3" s="353" t="s">
        <v>369</v>
      </c>
    </row>
    <row r="4" spans="1:8" ht="13.5">
      <c r="A4" s="349" t="s">
        <v>374</v>
      </c>
      <c r="B4" s="358">
        <v>1614</v>
      </c>
      <c r="C4" s="387">
        <v>1245</v>
      </c>
      <c r="D4" s="387">
        <v>0</v>
      </c>
      <c r="E4" s="387">
        <v>1245</v>
      </c>
      <c r="F4" s="380">
        <v>1988.1</v>
      </c>
      <c r="G4" s="380">
        <v>0</v>
      </c>
      <c r="H4" s="380">
        <v>1988.1</v>
      </c>
    </row>
    <row r="5" spans="1:8" ht="13.5">
      <c r="A5" s="347" t="s">
        <v>402</v>
      </c>
      <c r="B5" s="359">
        <v>1613.2</v>
      </c>
      <c r="C5" s="388">
        <v>1245</v>
      </c>
      <c r="D5" s="388">
        <v>0</v>
      </c>
      <c r="E5" s="388">
        <v>1245</v>
      </c>
      <c r="F5" s="380">
        <v>1638.1</v>
      </c>
      <c r="G5" s="380">
        <v>0</v>
      </c>
      <c r="H5" s="380">
        <v>1638.1</v>
      </c>
    </row>
    <row r="6" spans="1:8" ht="13.5">
      <c r="A6" s="348" t="s">
        <v>403</v>
      </c>
      <c r="B6" s="360">
        <v>722.7</v>
      </c>
      <c r="C6" s="389">
        <v>545</v>
      </c>
      <c r="D6" s="390"/>
      <c r="E6" s="390">
        <v>545</v>
      </c>
      <c r="F6" s="380">
        <v>520</v>
      </c>
      <c r="G6" s="380"/>
      <c r="H6" s="380">
        <v>520</v>
      </c>
    </row>
    <row r="7" spans="1:8" ht="13.5">
      <c r="A7" s="348" t="s">
        <v>405</v>
      </c>
      <c r="B7" s="361">
        <v>49.8</v>
      </c>
      <c r="C7" s="389">
        <v>70</v>
      </c>
      <c r="D7" s="389">
        <v>0</v>
      </c>
      <c r="E7" s="389">
        <v>70</v>
      </c>
      <c r="F7" s="380">
        <v>163.69999999999999</v>
      </c>
      <c r="G7" s="380">
        <v>0</v>
      </c>
      <c r="H7" s="380">
        <v>163.69999999999999</v>
      </c>
    </row>
    <row r="8" spans="1:8" ht="13.5">
      <c r="A8" s="348" t="s">
        <v>411</v>
      </c>
      <c r="B8" s="361">
        <v>100.69999999999999</v>
      </c>
      <c r="C8" s="389">
        <v>95</v>
      </c>
      <c r="D8" s="389">
        <v>0</v>
      </c>
      <c r="E8" s="389">
        <v>95</v>
      </c>
      <c r="F8" s="380">
        <v>90</v>
      </c>
      <c r="G8" s="380">
        <v>0</v>
      </c>
      <c r="H8" s="380">
        <v>90</v>
      </c>
    </row>
    <row r="9" spans="1:8" ht="13.5">
      <c r="A9" s="348" t="s">
        <v>414</v>
      </c>
      <c r="B9" s="361">
        <v>740</v>
      </c>
      <c r="C9" s="389">
        <v>535</v>
      </c>
      <c r="D9" s="389">
        <v>0</v>
      </c>
      <c r="E9" s="389">
        <v>535</v>
      </c>
      <c r="F9" s="380">
        <v>864.4</v>
      </c>
      <c r="G9" s="380">
        <v>0</v>
      </c>
      <c r="H9" s="380">
        <v>864.4</v>
      </c>
    </row>
    <row r="10" spans="1:8">
      <c r="A10" s="348" t="s">
        <v>779</v>
      </c>
      <c r="B10" s="362">
        <v>0.8</v>
      </c>
      <c r="C10" s="391">
        <v>0</v>
      </c>
      <c r="D10" s="391"/>
      <c r="E10" s="391">
        <v>0</v>
      </c>
      <c r="F10" s="381">
        <v>350</v>
      </c>
      <c r="G10" s="381"/>
      <c r="H10" s="381">
        <v>350</v>
      </c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2"/>
  <sheetViews>
    <sheetView workbookViewId="0">
      <selection activeCell="K10" sqref="K10"/>
    </sheetView>
  </sheetViews>
  <sheetFormatPr defaultRowHeight="12.75"/>
  <cols>
    <col min="1" max="1" width="29.42578125" customWidth="1"/>
    <col min="2" max="2" width="10" customWidth="1"/>
    <col min="4" max="4" width="12.28515625" customWidth="1"/>
    <col min="7" max="7" width="12.28515625" customWidth="1"/>
  </cols>
  <sheetData>
    <row r="1" spans="1:8" ht="25.5" customHeight="1">
      <c r="A1" s="466" t="s">
        <v>372</v>
      </c>
      <c r="B1" s="465" t="s">
        <v>734</v>
      </c>
      <c r="C1" s="464" t="s">
        <v>733</v>
      </c>
      <c r="D1" s="464"/>
      <c r="E1" s="464"/>
      <c r="F1" s="464" t="s">
        <v>773</v>
      </c>
      <c r="G1" s="464"/>
      <c r="H1" s="464"/>
    </row>
    <row r="2" spans="1:8">
      <c r="A2" s="466"/>
      <c r="B2" s="465"/>
      <c r="C2" s="465" t="s">
        <v>194</v>
      </c>
      <c r="D2" s="464" t="s">
        <v>161</v>
      </c>
      <c r="E2" s="464"/>
      <c r="F2" s="465" t="s">
        <v>194</v>
      </c>
      <c r="G2" s="464" t="s">
        <v>161</v>
      </c>
      <c r="H2" s="464"/>
    </row>
    <row r="3" spans="1:8" ht="63.75">
      <c r="A3" s="466"/>
      <c r="B3" s="465"/>
      <c r="C3" s="465"/>
      <c r="D3" s="353" t="s">
        <v>371</v>
      </c>
      <c r="E3" s="353" t="s">
        <v>369</v>
      </c>
      <c r="F3" s="465"/>
      <c r="G3" s="353" t="s">
        <v>371</v>
      </c>
      <c r="H3" s="353" t="s">
        <v>369</v>
      </c>
    </row>
    <row r="4" spans="1:8">
      <c r="A4" s="356" t="s">
        <v>203</v>
      </c>
      <c r="B4" s="362">
        <v>12638</v>
      </c>
      <c r="C4" s="391">
        <v>13768.7</v>
      </c>
      <c r="D4" s="391">
        <v>8323.2000000000007</v>
      </c>
      <c r="E4" s="391">
        <v>5445.5</v>
      </c>
      <c r="F4" s="381">
        <v>5657.6</v>
      </c>
      <c r="G4" s="381">
        <v>0</v>
      </c>
      <c r="H4" s="381">
        <v>5657.6</v>
      </c>
    </row>
    <row r="5" spans="1:8" ht="25.5">
      <c r="A5" s="366" t="s">
        <v>419</v>
      </c>
      <c r="B5" s="367">
        <v>12638</v>
      </c>
      <c r="C5" s="392">
        <v>13768.7</v>
      </c>
      <c r="D5" s="392">
        <v>8323.2000000000007</v>
      </c>
      <c r="E5" s="392">
        <v>5445.5</v>
      </c>
      <c r="F5" s="381">
        <v>5657.6</v>
      </c>
      <c r="G5" s="381">
        <v>0</v>
      </c>
      <c r="H5" s="381">
        <v>5657.6</v>
      </c>
    </row>
    <row r="6" spans="1:8" ht="25.5">
      <c r="A6" s="364" t="s">
        <v>420</v>
      </c>
      <c r="B6" s="367">
        <v>2892.8999999999996</v>
      </c>
      <c r="C6" s="392">
        <v>5445.5</v>
      </c>
      <c r="D6" s="392">
        <v>0</v>
      </c>
      <c r="E6" s="392">
        <v>5445.5</v>
      </c>
      <c r="F6" s="381">
        <v>5657.6</v>
      </c>
      <c r="G6" s="381">
        <v>0</v>
      </c>
      <c r="H6" s="381">
        <v>5657.6</v>
      </c>
    </row>
    <row r="7" spans="1:8" ht="13.5">
      <c r="A7" s="364" t="s">
        <v>421</v>
      </c>
      <c r="B7" s="367">
        <v>2724.7</v>
      </c>
      <c r="C7" s="392">
        <v>5271.5</v>
      </c>
      <c r="D7" s="392"/>
      <c r="E7" s="392">
        <v>5271.5</v>
      </c>
      <c r="F7" s="381">
        <v>5483.6</v>
      </c>
      <c r="G7" s="381"/>
      <c r="H7" s="381">
        <v>5483.6</v>
      </c>
    </row>
    <row r="8" spans="1:8" ht="51">
      <c r="A8" s="364" t="s">
        <v>422</v>
      </c>
      <c r="B8" s="367">
        <v>168.2</v>
      </c>
      <c r="C8" s="392">
        <v>174</v>
      </c>
      <c r="D8" s="392"/>
      <c r="E8" s="392">
        <v>174</v>
      </c>
      <c r="F8" s="381">
        <v>174</v>
      </c>
      <c r="G8" s="381"/>
      <c r="H8" s="381">
        <v>174</v>
      </c>
    </row>
    <row r="9" spans="1:8" ht="25.5">
      <c r="A9" s="366" t="s">
        <v>424</v>
      </c>
      <c r="B9" s="367">
        <v>9745.1</v>
      </c>
      <c r="C9" s="392">
        <v>8323.2000000000007</v>
      </c>
      <c r="D9" s="392">
        <v>8323.2000000000007</v>
      </c>
      <c r="E9" s="392">
        <v>0</v>
      </c>
      <c r="F9" s="382">
        <v>0</v>
      </c>
      <c r="G9" s="382">
        <v>0</v>
      </c>
      <c r="H9" s="381">
        <v>0</v>
      </c>
    </row>
    <row r="10" spans="1:8" ht="38.25">
      <c r="A10" s="364" t="s">
        <v>512</v>
      </c>
      <c r="B10" s="367">
        <v>8397.4</v>
      </c>
      <c r="C10" s="392">
        <v>4849.1000000000004</v>
      </c>
      <c r="D10" s="392">
        <v>4849.1000000000004</v>
      </c>
      <c r="E10" s="392"/>
      <c r="F10" s="381">
        <v>0</v>
      </c>
      <c r="G10" s="381"/>
      <c r="H10" s="381"/>
    </row>
    <row r="11" spans="1:8" ht="13.5">
      <c r="A11" s="364" t="s">
        <v>425</v>
      </c>
      <c r="B11" s="367">
        <v>1347.7</v>
      </c>
      <c r="C11" s="392">
        <v>1342.2</v>
      </c>
      <c r="D11" s="392">
        <v>1342.2</v>
      </c>
      <c r="E11" s="392"/>
      <c r="F11" s="381">
        <v>0</v>
      </c>
      <c r="G11" s="381"/>
      <c r="H11" s="381"/>
    </row>
    <row r="12" spans="1:8" ht="25.5">
      <c r="A12" s="364" t="s">
        <v>517</v>
      </c>
      <c r="B12" s="367"/>
      <c r="C12" s="392">
        <v>2131.9</v>
      </c>
      <c r="D12" s="392">
        <v>2131.9</v>
      </c>
      <c r="E12" s="392"/>
      <c r="F12" s="381">
        <v>0</v>
      </c>
      <c r="G12" s="381"/>
      <c r="H12" s="381"/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0190AC7-42E7-4B0F-8E0C-2D85BAC5D5A6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8</vt:i4>
      </vt:variant>
    </vt:vector>
  </HeadingPairs>
  <TitlesOfParts>
    <vt:vector size="22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ბალანსი 2</vt:lpstr>
      <vt:lpstr>შემოსულობები,გადასახ.ნაშთ.ცვლილ</vt:lpstr>
      <vt:lpstr>შემოსავლები 3</vt:lpstr>
      <vt:lpstr>გადასახადები</vt:lpstr>
      <vt:lpstr>გრანტები</vt:lpstr>
      <vt:lpstr>სხვა შემოსავლები</vt:lpstr>
      <vt:lpstr>ხარჯები</vt:lpstr>
      <vt:lpstr>ფუნქციონალური კლასიფიკაცია</vt:lpstr>
      <vt:lpstr>გადასახდელები 2</vt:lpstr>
      <vt:lpstr>Лист1</vt:lpstr>
      <vt:lpstr>'ბალანსი 1'!Print_Area</vt:lpstr>
      <vt:lpstr>გადასახდელები!Print_Area</vt:lpstr>
      <vt:lpstr>ფუნქციონალური!Print_Area</vt:lpstr>
      <vt:lpstr>შემოსულობები!Print_Area</vt:lpstr>
      <vt:lpstr>'ბალანსი 1'!Print_Titles</vt:lpstr>
      <vt:lpstr>გადასახდელები!Print_Titles</vt:lpstr>
      <vt:lpstr>ფუნქციონალური!Print_Titles</vt:lpstr>
      <vt:lpstr>შემოსულობები!Print_Titles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Administrator</cp:lastModifiedBy>
  <cp:lastPrinted>2016-05-04T06:46:44Z</cp:lastPrinted>
  <dcterms:created xsi:type="dcterms:W3CDTF">1996-10-14T23:33:28Z</dcterms:created>
  <dcterms:modified xsi:type="dcterms:W3CDTF">2016-05-04T09:11:30Z</dcterms:modified>
</cp:coreProperties>
</file>